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300" windowWidth="16845" windowHeight="9345"/>
  </bookViews>
  <sheets>
    <sheet name="PCR.1 pivot" sheetId="20" r:id="rId1"/>
    <sheet name="PCR.1 query" sheetId="9" r:id="rId2"/>
    <sheet name="PCR.2" sheetId="49" r:id="rId3"/>
    <sheet name="PCR.2F" sheetId="46" r:id="rId4"/>
    <sheet name="PCR.3" sheetId="2" r:id="rId5"/>
    <sheet name="PCR.4" sheetId="5" r:id="rId6"/>
    <sheet name="PCR.4F" sheetId="26" r:id="rId7"/>
    <sheet name="PCR.5" sheetId="12" r:id="rId8"/>
    <sheet name="TDR.1" sheetId="29" r:id="rId9"/>
    <sheet name="TDR.2" sheetId="13" r:id="rId10"/>
    <sheet name="TDR.3" sheetId="48" r:id="rId11"/>
    <sheet name="TDR.4" sheetId="45" r:id="rId12"/>
    <sheet name="TDR.5" sheetId="7" r:id="rId13"/>
    <sheet name="TDR.5F" sheetId="31" r:id="rId14"/>
    <sheet name="PI.1" sheetId="50" r:id="rId15"/>
    <sheet name="PI.2" sheetId="51" r:id="rId16"/>
    <sheet name="PI.3" sheetId="52" r:id="rId17"/>
  </sheets>
  <externalReferences>
    <externalReference r:id="rId18"/>
  </externalReferences>
  <definedNames>
    <definedName name="_AMO_UniqueIdentifier" hidden="1">"'b8b9d23c-d90c-43fc-bcae-a79ea6cfb4c5'"</definedName>
    <definedName name="_xlnm._FilterDatabase" localSheetId="1" hidden="1">'PCR.1 query'!$A$1:$AF$4823</definedName>
    <definedName name="rate" localSheetId="2">'[1]Total kwh monthly by rate class'!$K$4:$L$69</definedName>
    <definedName name="rate">'[1]Total kwh monthly by rate class'!$K$4:$L$69</definedName>
  </definedNames>
  <calcPr calcId="145621"/>
  <pivotCaches>
    <pivotCache cacheId="0" r:id="rId19"/>
  </pivotCaches>
</workbook>
</file>

<file path=xl/calcChain.xml><?xml version="1.0" encoding="utf-8"?>
<calcChain xmlns="http://schemas.openxmlformats.org/spreadsheetml/2006/main">
  <c r="N23" i="49" l="1"/>
  <c r="N24" i="49"/>
  <c r="N25" i="49"/>
  <c r="N26" i="49"/>
  <c r="N22" i="49"/>
  <c r="BB10" i="13" l="1"/>
  <c r="BA10" i="13"/>
  <c r="BA9" i="13"/>
  <c r="BA8" i="13"/>
  <c r="BA7" i="13"/>
  <c r="BA6" i="13"/>
  <c r="BA9" i="2" l="1"/>
  <c r="BA8" i="2"/>
  <c r="BA7" i="2"/>
  <c r="BA6" i="2"/>
  <c r="BA5" i="2"/>
  <c r="N31" i="49"/>
  <c r="N32" i="49"/>
  <c r="N33" i="49"/>
  <c r="N34" i="49"/>
  <c r="N30" i="49"/>
  <c r="AV35" i="20"/>
  <c r="AV34" i="20"/>
  <c r="AV33" i="20"/>
  <c r="AV32" i="20"/>
  <c r="AV36" i="20"/>
  <c r="AU32" i="20"/>
  <c r="AU33" i="20"/>
  <c r="AU36" i="20" s="1"/>
  <c r="AU34" i="20"/>
  <c r="AU35" i="20"/>
  <c r="AM10" i="48" l="1"/>
  <c r="AM11" i="48"/>
  <c r="AM12" i="48"/>
  <c r="AM13" i="48"/>
  <c r="AM9" i="48"/>
  <c r="B15" i="48"/>
  <c r="AL14" i="48"/>
  <c r="AL12" i="48"/>
  <c r="AJ15" i="48"/>
  <c r="AH15" i="48"/>
  <c r="AF15" i="48"/>
  <c r="AD15" i="48"/>
  <c r="AB15" i="48"/>
  <c r="Z15" i="48"/>
  <c r="X15" i="48"/>
  <c r="V15" i="48"/>
  <c r="T15" i="48"/>
  <c r="R15" i="48"/>
  <c r="P15" i="48"/>
  <c r="N15" i="48"/>
  <c r="L15" i="48"/>
  <c r="J15" i="48"/>
  <c r="H15" i="48"/>
  <c r="F15" i="48"/>
  <c r="E15" i="48"/>
  <c r="D15" i="48"/>
  <c r="AK15" i="48"/>
  <c r="AI15" i="48"/>
  <c r="AG15" i="48"/>
  <c r="AE15" i="48"/>
  <c r="AC15" i="48"/>
  <c r="AA15" i="48"/>
  <c r="Y15" i="48"/>
  <c r="W15" i="48"/>
  <c r="U15" i="48"/>
  <c r="S15" i="48"/>
  <c r="Q15" i="48"/>
  <c r="O15" i="48"/>
  <c r="M15" i="48"/>
  <c r="K15" i="48"/>
  <c r="I15" i="48"/>
  <c r="G15" i="48"/>
  <c r="AL11" i="48"/>
  <c r="AL10" i="48"/>
  <c r="AL9" i="48"/>
  <c r="AL7" i="48"/>
  <c r="AL13" i="48" l="1"/>
  <c r="AL15" i="48"/>
  <c r="C15" i="48"/>
  <c r="N35" i="49"/>
  <c r="M34" i="49"/>
  <c r="L34" i="49"/>
  <c r="K34" i="49"/>
  <c r="J34" i="49"/>
  <c r="I34" i="49"/>
  <c r="H34" i="49"/>
  <c r="G34" i="49"/>
  <c r="F34" i="49"/>
  <c r="E34" i="49"/>
  <c r="D34" i="49"/>
  <c r="C34" i="49"/>
  <c r="M33" i="49"/>
  <c r="L33" i="49"/>
  <c r="K33" i="49"/>
  <c r="J33" i="49"/>
  <c r="I33" i="49"/>
  <c r="H33" i="49"/>
  <c r="G33" i="49"/>
  <c r="F33" i="49"/>
  <c r="E33" i="49"/>
  <c r="D33" i="49"/>
  <c r="C33" i="49"/>
  <c r="M32" i="49"/>
  <c r="L32" i="49"/>
  <c r="K32" i="49"/>
  <c r="J32" i="49"/>
  <c r="I32" i="49"/>
  <c r="H32" i="49"/>
  <c r="G32" i="49"/>
  <c r="F32" i="49"/>
  <c r="E32" i="49"/>
  <c r="D32" i="49"/>
  <c r="C32" i="49"/>
  <c r="M31" i="49"/>
  <c r="L31" i="49"/>
  <c r="K31" i="49"/>
  <c r="J31" i="49"/>
  <c r="I31" i="49"/>
  <c r="H31" i="49"/>
  <c r="G31" i="49"/>
  <c r="F31" i="49"/>
  <c r="E31" i="49"/>
  <c r="D31" i="49"/>
  <c r="C31" i="49"/>
  <c r="M30" i="49"/>
  <c r="L30" i="49"/>
  <c r="K30" i="49"/>
  <c r="J30" i="49"/>
  <c r="I30" i="49"/>
  <c r="H30" i="49"/>
  <c r="G30" i="49"/>
  <c r="F30" i="49"/>
  <c r="E30" i="49"/>
  <c r="D30" i="49"/>
  <c r="C30" i="49"/>
  <c r="N27" i="49"/>
  <c r="M26" i="49"/>
  <c r="L26" i="49"/>
  <c r="K26" i="49"/>
  <c r="J26" i="49"/>
  <c r="I26" i="49"/>
  <c r="H26" i="49"/>
  <c r="G26" i="49"/>
  <c r="F26" i="49"/>
  <c r="E26" i="49"/>
  <c r="D26" i="49"/>
  <c r="C26" i="49"/>
  <c r="M25" i="49"/>
  <c r="L25" i="49"/>
  <c r="K25" i="49"/>
  <c r="J25" i="49"/>
  <c r="I25" i="49"/>
  <c r="H25" i="49"/>
  <c r="G25" i="49"/>
  <c r="F25" i="49"/>
  <c r="E25" i="49"/>
  <c r="D25" i="49"/>
  <c r="C25" i="49"/>
  <c r="M24" i="49"/>
  <c r="L24" i="49"/>
  <c r="K24" i="49"/>
  <c r="J24" i="49"/>
  <c r="I24" i="49"/>
  <c r="H24" i="49"/>
  <c r="G24" i="49"/>
  <c r="F24" i="49"/>
  <c r="E24" i="49"/>
  <c r="D24" i="49"/>
  <c r="C24" i="49"/>
  <c r="M23" i="49"/>
  <c r="L23" i="49"/>
  <c r="K23" i="49"/>
  <c r="J23" i="49"/>
  <c r="I23" i="49"/>
  <c r="H23" i="49"/>
  <c r="G23" i="49"/>
  <c r="F23" i="49"/>
  <c r="E23" i="49"/>
  <c r="D23" i="49"/>
  <c r="C23" i="49"/>
  <c r="M22" i="49"/>
  <c r="L22" i="49"/>
  <c r="K22" i="49"/>
  <c r="J22" i="49"/>
  <c r="I22" i="49"/>
  <c r="H22" i="49"/>
  <c r="G22" i="49"/>
  <c r="F22" i="49"/>
  <c r="E22" i="49"/>
  <c r="D22" i="49"/>
  <c r="C22" i="49"/>
  <c r="E27" i="49" l="1"/>
  <c r="I27" i="49"/>
  <c r="M27" i="49"/>
  <c r="F27" i="49"/>
  <c r="J27" i="49"/>
  <c r="F35" i="49"/>
  <c r="J35" i="49"/>
  <c r="C35" i="49"/>
  <c r="G35" i="49"/>
  <c r="K35" i="49"/>
  <c r="C27" i="49"/>
  <c r="G27" i="49"/>
  <c r="K27" i="49"/>
  <c r="D27" i="49"/>
  <c r="H27" i="49"/>
  <c r="L27" i="49"/>
  <c r="D35" i="49"/>
  <c r="H35" i="49"/>
  <c r="L35" i="49"/>
  <c r="E35" i="49"/>
  <c r="I35" i="49"/>
  <c r="M35" i="49"/>
  <c r="AZ10" i="13" l="1"/>
  <c r="AZ9" i="13"/>
  <c r="AZ8" i="13"/>
  <c r="AZ7" i="13"/>
  <c r="AZ6" i="13"/>
  <c r="AY10" i="13"/>
  <c r="AY9" i="13"/>
  <c r="AY8" i="13"/>
  <c r="AY7" i="13"/>
  <c r="AY6" i="13"/>
  <c r="AX10" i="13"/>
  <c r="AX9" i="13"/>
  <c r="AX8" i="13"/>
  <c r="AX7" i="13"/>
  <c r="AX6" i="13"/>
  <c r="AW10" i="13"/>
  <c r="AW9" i="13"/>
  <c r="AW8" i="13"/>
  <c r="AW7" i="13"/>
  <c r="AW6" i="13"/>
  <c r="AV10" i="13"/>
  <c r="AV9" i="13"/>
  <c r="AV8" i="13"/>
  <c r="AV7" i="13"/>
  <c r="AV6" i="13"/>
  <c r="AU10" i="13"/>
  <c r="AU9" i="13"/>
  <c r="AU8" i="13"/>
  <c r="AU7" i="13"/>
  <c r="AU6" i="13"/>
  <c r="AT10" i="13"/>
  <c r="AT9" i="13"/>
  <c r="AT8" i="13"/>
  <c r="AT7" i="13"/>
  <c r="AT6" i="13"/>
  <c r="AS10" i="13"/>
  <c r="AS9" i="13"/>
  <c r="AS8" i="13"/>
  <c r="AS7" i="13"/>
  <c r="AS6" i="13"/>
  <c r="AR10" i="13"/>
  <c r="AR9" i="13"/>
  <c r="AR8" i="13"/>
  <c r="AR7" i="13"/>
  <c r="AR6" i="13"/>
  <c r="AQ10" i="13"/>
  <c r="AQ9" i="13"/>
  <c r="AQ8" i="13"/>
  <c r="AQ7" i="13"/>
  <c r="AQ6" i="13"/>
  <c r="AP10" i="13"/>
  <c r="AP9" i="13"/>
  <c r="AP8" i="13"/>
  <c r="AP7" i="13"/>
  <c r="AP6" i="13"/>
  <c r="BB9" i="2" l="1"/>
  <c r="AZ9" i="2"/>
  <c r="AZ8" i="2"/>
  <c r="AZ7" i="2"/>
  <c r="AZ6" i="2"/>
  <c r="AZ5" i="2"/>
  <c r="AY9" i="2"/>
  <c r="AY8" i="2"/>
  <c r="AY7" i="2"/>
  <c r="AY6" i="2"/>
  <c r="AY5" i="2"/>
  <c r="AX9" i="2"/>
  <c r="AX8" i="2"/>
  <c r="AX7" i="2"/>
  <c r="AX6" i="2"/>
  <c r="AX5" i="2"/>
  <c r="AW9" i="2"/>
  <c r="AW8" i="2"/>
  <c r="AW7" i="2"/>
  <c r="AW6" i="2"/>
  <c r="AW5" i="2"/>
  <c r="AV9" i="2"/>
  <c r="AV8" i="2"/>
  <c r="AV7" i="2"/>
  <c r="AV6" i="2"/>
  <c r="AV5" i="2"/>
  <c r="AU9" i="2"/>
  <c r="AU8" i="2"/>
  <c r="AU7" i="2"/>
  <c r="AU6" i="2"/>
  <c r="AU5" i="2"/>
  <c r="AT9" i="2"/>
  <c r="AT8" i="2"/>
  <c r="AT7" i="2"/>
  <c r="AT6" i="2"/>
  <c r="AT5" i="2"/>
  <c r="AS9" i="2"/>
  <c r="AS8" i="2"/>
  <c r="AS7" i="2"/>
  <c r="AS6" i="2"/>
  <c r="AS5" i="2"/>
  <c r="AR9" i="2"/>
  <c r="AR8" i="2"/>
  <c r="AR7" i="2"/>
  <c r="AR6" i="2"/>
  <c r="AR5" i="2"/>
  <c r="AQ9" i="2"/>
  <c r="AQ8" i="2"/>
  <c r="AQ7" i="2"/>
  <c r="AQ6" i="2"/>
  <c r="AQ5" i="2"/>
  <c r="AP9" i="2"/>
  <c r="AP8" i="2"/>
  <c r="AP7" i="2"/>
  <c r="AP6" i="2"/>
  <c r="AP5" i="2"/>
  <c r="AJ32" i="20"/>
  <c r="AK32" i="20"/>
  <c r="AL32" i="20"/>
  <c r="AL36" i="20" s="1"/>
  <c r="AM32" i="20"/>
  <c r="AN32" i="20"/>
  <c r="AO32" i="20"/>
  <c r="AP32" i="20"/>
  <c r="AQ32" i="20"/>
  <c r="AR32" i="20"/>
  <c r="AS32" i="20"/>
  <c r="AT32" i="20"/>
  <c r="AJ33" i="20"/>
  <c r="AK33" i="20"/>
  <c r="AL33" i="20"/>
  <c r="AM33" i="20"/>
  <c r="AN33" i="20"/>
  <c r="AO33" i="20"/>
  <c r="AP33" i="20"/>
  <c r="AQ33" i="20"/>
  <c r="AR33" i="20"/>
  <c r="AS33" i="20"/>
  <c r="AS36" i="20" s="1"/>
  <c r="AT33" i="20"/>
  <c r="AJ34" i="20"/>
  <c r="AK34" i="20"/>
  <c r="AL34" i="20"/>
  <c r="AM34" i="20"/>
  <c r="AN34" i="20"/>
  <c r="AO34" i="20"/>
  <c r="AP34" i="20"/>
  <c r="AQ34" i="20"/>
  <c r="AR34" i="20"/>
  <c r="AS34" i="20"/>
  <c r="AT34" i="20"/>
  <c r="AJ35" i="20"/>
  <c r="AK35" i="20"/>
  <c r="AL35" i="20"/>
  <c r="AM35" i="20"/>
  <c r="AM36" i="20" s="1"/>
  <c r="AN35" i="20"/>
  <c r="AO35" i="20"/>
  <c r="AP35" i="20"/>
  <c r="AQ35" i="20"/>
  <c r="AR35" i="20"/>
  <c r="AS35" i="20"/>
  <c r="AT35" i="20"/>
  <c r="AK36" i="20"/>
  <c r="AN36" i="20"/>
  <c r="AO36" i="20"/>
  <c r="AR36" i="20" l="1"/>
  <c r="AQ36" i="20"/>
  <c r="AT36" i="20"/>
  <c r="AJ36" i="20"/>
  <c r="AP36" i="20"/>
  <c r="AO10" i="13"/>
  <c r="AO9" i="13"/>
  <c r="AO8" i="13"/>
  <c r="AO7" i="13"/>
  <c r="AO6" i="13"/>
  <c r="AO9" i="2" l="1"/>
  <c r="AO8" i="2"/>
  <c r="AO7" i="2"/>
  <c r="AO6" i="2"/>
  <c r="AN6" i="2"/>
  <c r="AN7" i="2"/>
  <c r="AN8" i="2"/>
  <c r="AN9" i="2"/>
  <c r="AN5" i="2"/>
  <c r="AO5" i="2"/>
  <c r="AN10" i="13" l="1"/>
  <c r="AN9" i="13"/>
  <c r="AN8" i="13"/>
  <c r="AN7" i="13"/>
  <c r="AN6" i="13"/>
  <c r="AM10" i="13"/>
  <c r="AM9" i="13"/>
  <c r="AM8" i="13"/>
  <c r="AM7" i="13"/>
  <c r="AM6" i="13"/>
  <c r="AL10" i="13"/>
  <c r="AL9" i="13"/>
  <c r="AL8" i="13"/>
  <c r="AL7" i="13"/>
  <c r="AL6" i="13"/>
  <c r="AK10" i="13"/>
  <c r="AK9" i="13"/>
  <c r="AK8" i="13"/>
  <c r="AK7" i="13"/>
  <c r="AK6" i="13"/>
  <c r="AJ10" i="13"/>
  <c r="AJ9" i="13"/>
  <c r="AJ8" i="13"/>
  <c r="AJ7" i="13"/>
  <c r="AJ6" i="13"/>
  <c r="AI10" i="13"/>
  <c r="AI9" i="13"/>
  <c r="AI8" i="13"/>
  <c r="AI7" i="13"/>
  <c r="AI6" i="13"/>
  <c r="AH10" i="13"/>
  <c r="AH9" i="13"/>
  <c r="AH8" i="13"/>
  <c r="AH7" i="13"/>
  <c r="AH6" i="13"/>
  <c r="AG10" i="13"/>
  <c r="AG9" i="13"/>
  <c r="AG8" i="13"/>
  <c r="AG7" i="13"/>
  <c r="AG6" i="13"/>
  <c r="AF10" i="13"/>
  <c r="AF9" i="13"/>
  <c r="AF8" i="13"/>
  <c r="AF7" i="13"/>
  <c r="AF6" i="13"/>
  <c r="AE10" i="13"/>
  <c r="AE9" i="13"/>
  <c r="AE8" i="13"/>
  <c r="AE7" i="13"/>
  <c r="AE6" i="13"/>
  <c r="AD10" i="13"/>
  <c r="AD9" i="13"/>
  <c r="AD8" i="13"/>
  <c r="AD7" i="13"/>
  <c r="AD6" i="13"/>
  <c r="AM9" i="2"/>
  <c r="AM8" i="2"/>
  <c r="AM7" i="2"/>
  <c r="AM6" i="2"/>
  <c r="AM5" i="2"/>
  <c r="AL9" i="2"/>
  <c r="AL8" i="2"/>
  <c r="AL7" i="2"/>
  <c r="AL6" i="2"/>
  <c r="AL5" i="2"/>
  <c r="AK9" i="2"/>
  <c r="AK8" i="2"/>
  <c r="AK7" i="2"/>
  <c r="AK6" i="2"/>
  <c r="AK5" i="2"/>
  <c r="AJ9" i="2"/>
  <c r="AJ8" i="2"/>
  <c r="AJ7" i="2"/>
  <c r="AJ6" i="2"/>
  <c r="AJ5" i="2"/>
  <c r="AI9" i="2"/>
  <c r="AI8" i="2"/>
  <c r="AI7" i="2"/>
  <c r="AI6" i="2"/>
  <c r="AI5" i="2"/>
  <c r="AH9" i="2"/>
  <c r="AH8" i="2"/>
  <c r="AH7" i="2"/>
  <c r="AH6" i="2"/>
  <c r="AH5" i="2"/>
  <c r="AG9" i="2"/>
  <c r="AF9" i="2"/>
  <c r="AE9" i="2"/>
  <c r="AD9" i="2"/>
  <c r="AG8" i="2"/>
  <c r="AF8" i="2"/>
  <c r="AE8" i="2"/>
  <c r="AD8" i="2"/>
  <c r="AG7" i="2"/>
  <c r="AF7" i="2"/>
  <c r="AE7" i="2"/>
  <c r="AD7" i="2"/>
  <c r="AG6" i="2"/>
  <c r="AF6" i="2"/>
  <c r="AE6" i="2"/>
  <c r="AD6" i="2"/>
  <c r="AG5" i="2"/>
  <c r="AF5" i="2"/>
  <c r="AE5" i="2"/>
  <c r="AD5" i="2"/>
  <c r="Y32" i="20"/>
  <c r="Z32" i="20"/>
  <c r="AA32" i="20"/>
  <c r="AB32" i="20"/>
  <c r="AC32" i="20"/>
  <c r="AD32" i="20"/>
  <c r="AE32" i="20"/>
  <c r="AF32" i="20"/>
  <c r="AG32" i="20"/>
  <c r="AH32" i="20"/>
  <c r="AI32" i="20"/>
  <c r="Y33" i="20"/>
  <c r="Z33" i="20"/>
  <c r="AA33" i="20"/>
  <c r="AA36" i="20" s="1"/>
  <c r="AB33" i="20"/>
  <c r="AC33" i="20"/>
  <c r="AD33" i="20"/>
  <c r="AE33" i="20"/>
  <c r="AF33" i="20"/>
  <c r="AG33" i="20"/>
  <c r="AH33" i="20"/>
  <c r="AI33" i="20"/>
  <c r="Y34" i="20"/>
  <c r="Z34" i="20"/>
  <c r="AA34" i="20"/>
  <c r="AB34" i="20"/>
  <c r="AC34" i="20"/>
  <c r="AD34" i="20"/>
  <c r="AE34" i="20"/>
  <c r="AF34" i="20"/>
  <c r="AG34" i="20"/>
  <c r="AH34" i="20"/>
  <c r="AI34" i="20"/>
  <c r="Y35" i="20"/>
  <c r="Z35" i="20"/>
  <c r="AA35" i="20"/>
  <c r="AB35" i="20"/>
  <c r="AC35" i="20"/>
  <c r="AD35" i="20"/>
  <c r="AE35" i="20"/>
  <c r="AF35" i="20"/>
  <c r="AG35" i="20"/>
  <c r="AH35" i="20"/>
  <c r="AI35" i="20"/>
  <c r="AI36" i="20" l="1"/>
  <c r="AE36" i="20"/>
  <c r="AD36" i="20"/>
  <c r="AH36" i="20"/>
  <c r="Z36" i="20"/>
  <c r="AG36" i="20"/>
  <c r="AC36" i="20"/>
  <c r="Y36" i="20"/>
  <c r="AF36" i="20"/>
  <c r="AB36" i="20"/>
  <c r="AC10" i="13"/>
  <c r="AC9" i="13"/>
  <c r="AC8" i="13"/>
  <c r="AC7" i="13"/>
  <c r="AC6" i="13"/>
  <c r="AC5" i="2" l="1"/>
  <c r="AB10" i="13" l="1"/>
  <c r="AB9" i="13"/>
  <c r="AB8" i="13"/>
  <c r="AB7" i="13"/>
  <c r="AB6" i="13"/>
  <c r="AA10" i="13"/>
  <c r="AA9" i="13"/>
  <c r="AA8" i="13"/>
  <c r="AA7" i="13"/>
  <c r="AA6" i="13"/>
  <c r="Z10" i="13"/>
  <c r="Z9" i="13"/>
  <c r="Z8" i="13"/>
  <c r="Z7" i="13"/>
  <c r="Z6" i="13"/>
  <c r="Y10" i="13"/>
  <c r="Y9" i="13"/>
  <c r="Y8" i="13"/>
  <c r="Y7" i="13"/>
  <c r="Y6" i="13"/>
  <c r="X10" i="13"/>
  <c r="X9" i="13"/>
  <c r="X8" i="13"/>
  <c r="X7" i="13"/>
  <c r="X6" i="13"/>
  <c r="W10" i="13"/>
  <c r="W9" i="13"/>
  <c r="W8" i="13"/>
  <c r="W7" i="13"/>
  <c r="W6" i="13"/>
  <c r="V10" i="13"/>
  <c r="V9" i="13"/>
  <c r="V8" i="13"/>
  <c r="V7" i="13"/>
  <c r="V6" i="13"/>
  <c r="U10" i="13"/>
  <c r="U9" i="13"/>
  <c r="U8" i="13"/>
  <c r="U7" i="13"/>
  <c r="U6" i="13"/>
  <c r="T10" i="13"/>
  <c r="T9" i="13"/>
  <c r="T8" i="13"/>
  <c r="T7" i="13"/>
  <c r="T6" i="13"/>
  <c r="S10" i="13"/>
  <c r="S9" i="13"/>
  <c r="S8" i="13"/>
  <c r="S7" i="13"/>
  <c r="S6" i="13"/>
  <c r="R10" i="13"/>
  <c r="R9" i="13"/>
  <c r="R8" i="13"/>
  <c r="R7" i="13"/>
  <c r="R6" i="13"/>
  <c r="AC9" i="2" l="1"/>
  <c r="AC8" i="2"/>
  <c r="AC7" i="2"/>
  <c r="AC6" i="2"/>
  <c r="AB9" i="2"/>
  <c r="AB8" i="2"/>
  <c r="AB7" i="2"/>
  <c r="AB6" i="2"/>
  <c r="AB5" i="2"/>
  <c r="AA9" i="2"/>
  <c r="AA8" i="2"/>
  <c r="AA7" i="2"/>
  <c r="AA6" i="2"/>
  <c r="AA5" i="2"/>
  <c r="Z9" i="2"/>
  <c r="Z8" i="2"/>
  <c r="Z7" i="2"/>
  <c r="Z6" i="2"/>
  <c r="Z5" i="2"/>
  <c r="Y9" i="2"/>
  <c r="Y8" i="2"/>
  <c r="Y7" i="2"/>
  <c r="Y6" i="2"/>
  <c r="Y5" i="2"/>
  <c r="X9" i="2"/>
  <c r="X8" i="2"/>
  <c r="X7" i="2"/>
  <c r="X6" i="2"/>
  <c r="X5" i="2"/>
  <c r="W9" i="2"/>
  <c r="W8" i="2"/>
  <c r="W7" i="2"/>
  <c r="W6" i="2"/>
  <c r="W5" i="2"/>
  <c r="V9" i="2"/>
  <c r="V8" i="2"/>
  <c r="V7" i="2"/>
  <c r="V6" i="2"/>
  <c r="V5" i="2"/>
  <c r="U9" i="2"/>
  <c r="U8" i="2"/>
  <c r="U7" i="2"/>
  <c r="U6" i="2"/>
  <c r="U5" i="2"/>
  <c r="T9" i="2"/>
  <c r="T8" i="2"/>
  <c r="T7" i="2"/>
  <c r="T6" i="2"/>
  <c r="T5" i="2"/>
  <c r="S9" i="2"/>
  <c r="S8" i="2"/>
  <c r="S7" i="2"/>
  <c r="S6" i="2"/>
  <c r="S5" i="2"/>
  <c r="R9" i="2"/>
  <c r="R8" i="2"/>
  <c r="R7" i="2"/>
  <c r="R6" i="2"/>
  <c r="R5" i="2"/>
  <c r="Q5" i="2"/>
  <c r="P5" i="2"/>
  <c r="O5" i="2"/>
  <c r="N5" i="2"/>
  <c r="M5" i="2"/>
  <c r="L5" i="2"/>
  <c r="K5" i="2"/>
  <c r="J5" i="2"/>
  <c r="I5" i="2"/>
  <c r="H5" i="2"/>
  <c r="Q6" i="2"/>
  <c r="B35" i="20" l="1"/>
  <c r="B34" i="20"/>
  <c r="B33" i="20"/>
  <c r="B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U36" i="20" l="1"/>
  <c r="V36" i="20"/>
  <c r="N36" i="20"/>
  <c r="M36" i="20"/>
  <c r="R36" i="20"/>
  <c r="Q36" i="20"/>
  <c r="X36" i="20"/>
  <c r="T36" i="20"/>
  <c r="P36" i="20"/>
  <c r="L36" i="20"/>
  <c r="W36" i="20"/>
  <c r="S36" i="20"/>
  <c r="O36" i="20"/>
  <c r="J32" i="20" l="1"/>
  <c r="K32" i="20"/>
  <c r="J33" i="20"/>
  <c r="K33" i="20"/>
  <c r="J34" i="20"/>
  <c r="K34" i="20"/>
  <c r="J35" i="20"/>
  <c r="K35" i="20"/>
  <c r="K36" i="20" l="1"/>
  <c r="J36" i="20"/>
  <c r="C34" i="20" l="1"/>
  <c r="D34" i="20"/>
  <c r="E34" i="20"/>
  <c r="F34" i="20"/>
  <c r="G34" i="20"/>
  <c r="H34" i="20"/>
  <c r="I34" i="20"/>
  <c r="C33" i="20"/>
  <c r="D33" i="20"/>
  <c r="E33" i="20"/>
  <c r="F33" i="20"/>
  <c r="G33" i="20"/>
  <c r="H33" i="20"/>
  <c r="I33" i="20"/>
  <c r="C32" i="20"/>
  <c r="D32" i="20"/>
  <c r="E32" i="20"/>
  <c r="F32" i="20"/>
  <c r="G32" i="20"/>
  <c r="H32" i="20"/>
  <c r="I32" i="20"/>
  <c r="C35" i="20"/>
  <c r="D35" i="20"/>
  <c r="E35" i="20"/>
  <c r="F35" i="20"/>
  <c r="G35" i="20"/>
  <c r="H35" i="20"/>
  <c r="I35" i="20"/>
  <c r="B36" i="20" l="1"/>
  <c r="G36" i="20"/>
  <c r="F36" i="20"/>
  <c r="I36" i="20"/>
  <c r="E36" i="20"/>
  <c r="H36" i="20"/>
  <c r="D36" i="20"/>
  <c r="C36" i="20"/>
  <c r="Q10" i="13" l="1"/>
  <c r="P10" i="13"/>
  <c r="O10" i="13"/>
  <c r="N10" i="13"/>
  <c r="M10" i="13"/>
  <c r="L10" i="13"/>
  <c r="K10" i="13"/>
  <c r="J10" i="13"/>
  <c r="I10" i="13"/>
  <c r="Q9" i="13"/>
  <c r="P9" i="13"/>
  <c r="O9" i="13"/>
  <c r="N9" i="13"/>
  <c r="M9" i="13"/>
  <c r="L9" i="13"/>
  <c r="K9" i="13"/>
  <c r="J9" i="13"/>
  <c r="I9" i="13"/>
  <c r="Q8" i="13"/>
  <c r="P8" i="13"/>
  <c r="O8" i="13"/>
  <c r="N8" i="13"/>
  <c r="M8" i="13"/>
  <c r="L8" i="13"/>
  <c r="K8" i="13"/>
  <c r="J8" i="13"/>
  <c r="I8" i="13"/>
  <c r="Q7" i="13"/>
  <c r="Q6" i="13"/>
  <c r="P7" i="13"/>
  <c r="P6" i="13"/>
  <c r="O7" i="13"/>
  <c r="O6" i="13"/>
  <c r="N7" i="13"/>
  <c r="N6" i="13"/>
  <c r="M7" i="13"/>
  <c r="M6" i="13"/>
  <c r="L7" i="13"/>
  <c r="L6" i="13"/>
  <c r="K7" i="13"/>
  <c r="K6" i="13"/>
  <c r="J7" i="13"/>
  <c r="J6" i="13"/>
  <c r="I7" i="13"/>
  <c r="I6" i="13"/>
  <c r="H10" i="13"/>
  <c r="H9" i="13"/>
  <c r="H8" i="13"/>
  <c r="H7" i="13"/>
  <c r="H6" i="13"/>
  <c r="Q9" i="2" l="1"/>
  <c r="P9" i="2"/>
  <c r="O9" i="2"/>
  <c r="N9" i="2"/>
  <c r="M9" i="2"/>
  <c r="L9" i="2"/>
  <c r="K9" i="2"/>
  <c r="J9" i="2"/>
  <c r="I9" i="2"/>
  <c r="H9" i="2"/>
  <c r="Q8" i="2"/>
  <c r="P8" i="2"/>
  <c r="O8" i="2"/>
  <c r="N8" i="2"/>
  <c r="M8" i="2"/>
  <c r="L8" i="2"/>
  <c r="K8" i="2"/>
  <c r="J8" i="2"/>
  <c r="I8" i="2"/>
  <c r="H8" i="2"/>
  <c r="Q7" i="2"/>
  <c r="P7" i="2"/>
  <c r="O7" i="2"/>
  <c r="N7" i="2"/>
  <c r="M7" i="2"/>
  <c r="L7" i="2"/>
  <c r="K7" i="2"/>
  <c r="J7" i="2"/>
  <c r="I7" i="2"/>
  <c r="H7" i="2"/>
  <c r="P6" i="2"/>
  <c r="O6" i="2"/>
  <c r="N6" i="2"/>
  <c r="M6" i="2"/>
  <c r="L6" i="2"/>
  <c r="K6" i="2"/>
  <c r="J6" i="2"/>
  <c r="I6" i="2"/>
  <c r="H6" i="2"/>
</calcChain>
</file>

<file path=xl/sharedStrings.xml><?xml version="1.0" encoding="utf-8"?>
<sst xmlns="http://schemas.openxmlformats.org/spreadsheetml/2006/main" count="199567" uniqueCount="3745">
  <si>
    <t>RES</t>
  </si>
  <si>
    <t>SGS</t>
  </si>
  <si>
    <t>LGS</t>
  </si>
  <si>
    <t>SPS</t>
  </si>
  <si>
    <t>LPS</t>
  </si>
  <si>
    <t>Month Number</t>
  </si>
  <si>
    <t>Major-Minor</t>
  </si>
  <si>
    <t>Quantity</t>
  </si>
  <si>
    <t>Amount</t>
  </si>
  <si>
    <t>4401MR</t>
  </si>
  <si>
    <t>44211C</t>
  </si>
  <si>
    <t>44211I</t>
  </si>
  <si>
    <t>4422MC</t>
  </si>
  <si>
    <t>4422MI</t>
  </si>
  <si>
    <t>4423MC</t>
  </si>
  <si>
    <t>4423MI</t>
  </si>
  <si>
    <t>4424MC</t>
  </si>
  <si>
    <t>4424MI</t>
  </si>
  <si>
    <t>Corporation</t>
  </si>
  <si>
    <t>Utility</t>
  </si>
  <si>
    <t>Business Division</t>
  </si>
  <si>
    <t>Major</t>
  </si>
  <si>
    <t>Minor</t>
  </si>
  <si>
    <t>FMC</t>
  </si>
  <si>
    <t>RMC</t>
  </si>
  <si>
    <t>Product</t>
  </si>
  <si>
    <t>Activity</t>
  </si>
  <si>
    <t>Resource Type</t>
  </si>
  <si>
    <t>Description</t>
  </si>
  <si>
    <t>Debit/Credit</t>
  </si>
  <si>
    <t>Amount Type</t>
  </si>
  <si>
    <t>Source</t>
  </si>
  <si>
    <t>GL Account</t>
  </si>
  <si>
    <t>GL Journal Category</t>
  </si>
  <si>
    <t>Source Table</t>
  </si>
  <si>
    <t>UEC</t>
  </si>
  <si>
    <t>1</t>
  </si>
  <si>
    <t>21</t>
  </si>
  <si>
    <t>431</t>
  </si>
  <si>
    <t>002</t>
  </si>
  <si>
    <t>431002</t>
  </si>
  <si>
    <t>INC</t>
  </si>
  <si>
    <t xml:space="preserve"> </t>
  </si>
  <si>
    <t>01</t>
  </si>
  <si>
    <t>MEPC</t>
  </si>
  <si>
    <t>IE</t>
  </si>
  <si>
    <t>MEEIA AFUDC INT EXP 0113</t>
  </si>
  <si>
    <t>CR</t>
  </si>
  <si>
    <t>Actuals</t>
  </si>
  <si>
    <t>STACY</t>
  </si>
  <si>
    <t>GL367-01/31/2013-00001</t>
  </si>
  <si>
    <t>cr_gl_manual_journals</t>
  </si>
  <si>
    <t>DR</t>
  </si>
  <si>
    <t>GL367-01/31/2013-00000</t>
  </si>
  <si>
    <t>MEEIA PROG COSTS INT 0213</t>
  </si>
  <si>
    <t>GL366-02/28/2013-00000</t>
  </si>
  <si>
    <t>ADJ FEB MEEIA PROG COSTS</t>
  </si>
  <si>
    <t>GL366-02/28/2013-00001</t>
  </si>
  <si>
    <t>MEEIA PROG COSTS INT 0313</t>
  </si>
  <si>
    <t>GL366-03/31/2013-00000</t>
  </si>
  <si>
    <t>MEEIA PROG COSTS INT 0413</t>
  </si>
  <si>
    <t>GL366-04/30/2013-00000</t>
  </si>
  <si>
    <t>MEEIA PROG COSTS INT 0513</t>
  </si>
  <si>
    <t>GL366-05/31/2013-00000</t>
  </si>
  <si>
    <t>MEEIA PROG COSTS INT 0613</t>
  </si>
  <si>
    <t>GL366-06/30/2013-00000</t>
  </si>
  <si>
    <t>ADJ JAN-MAY MEEIA INT</t>
  </si>
  <si>
    <t>GL366-06/30/2013-00001</t>
  </si>
  <si>
    <t>MEEIA PROG COSTS INT 0713</t>
  </si>
  <si>
    <t>GL366-07/31/2013-00000</t>
  </si>
  <si>
    <t>MEEIA PROG COSTS INT 0813</t>
  </si>
  <si>
    <t>GL366-08/31/2013-00000</t>
  </si>
  <si>
    <t>ADJ 0713 PROGRAM COSTS</t>
  </si>
  <si>
    <t>GL366-08/31/2013-00001</t>
  </si>
  <si>
    <t>MEEIA PROG COSTS INT 0913</t>
  </si>
  <si>
    <t>GL366-09/30/2013-00000</t>
  </si>
  <si>
    <t>MEEIA PROG COSTS INT 1013</t>
  </si>
  <si>
    <t>GL366-10/31/2013-00000</t>
  </si>
  <si>
    <t>MESB</t>
  </si>
  <si>
    <t>MEEIA AFUDC EQUITY 0213</t>
  </si>
  <si>
    <t>GL367-02/28/2013-00000</t>
  </si>
  <si>
    <t>MEEIA AFUDC INT EXP 0213</t>
  </si>
  <si>
    <t>CORR JAN MEEIA AFUDC EQUI</t>
  </si>
  <si>
    <t>GL367-02/28/2013-00001</t>
  </si>
  <si>
    <t>MEEIA AFUDC INT EXP 0313</t>
  </si>
  <si>
    <t>GL367-03/31/2013-00000</t>
  </si>
  <si>
    <t>MEEIA AFUDC EQUITY 0313</t>
  </si>
  <si>
    <t>MEEIA AFUDC EQUITY 0413</t>
  </si>
  <si>
    <t>GL367-04/30/2013-00000</t>
  </si>
  <si>
    <t>MEEIA AFUDC INT EXP 0413</t>
  </si>
  <si>
    <t>MEEIA AFUDC INT EXP 0513</t>
  </si>
  <si>
    <t>GL367-05/31/2013-00000</t>
  </si>
  <si>
    <t>MEEIA AFUDC EQUITY 0513</t>
  </si>
  <si>
    <t>MEEIA AFUDC INT EXP 0613</t>
  </si>
  <si>
    <t>GL367-06/30/2013-00000</t>
  </si>
  <si>
    <t>MEEIA AFUDC EQUITY 0613</t>
  </si>
  <si>
    <t>ADJ JAN-MAY MEEIA SHR BEN</t>
  </si>
  <si>
    <t>GL367-06/30/2013-00001</t>
  </si>
  <si>
    <t>MEEIA AFUDC EQUITY 0713</t>
  </si>
  <si>
    <t>GL367-07/31/2013-00000</t>
  </si>
  <si>
    <t>MEEIA AFUDC INT EXP 0713</t>
  </si>
  <si>
    <t>MEEIA AFUDC INT EXP 0813</t>
  </si>
  <si>
    <t>GL367-08/31/2013-00000</t>
  </si>
  <si>
    <t>MEEIA AFUDC EQUITY 0813</t>
  </si>
  <si>
    <t>ADJ 0713 SHARED BENE</t>
  </si>
  <si>
    <t>GL367-08/31/2013-00001</t>
  </si>
  <si>
    <t>MEEIA AFUDC INT EXP 0913</t>
  </si>
  <si>
    <t>GL367-09/30/2013-00000</t>
  </si>
  <si>
    <t>MEEIA AFUDC EQUITY 0913</t>
  </si>
  <si>
    <t>419</t>
  </si>
  <si>
    <t>014</t>
  </si>
  <si>
    <t>419014</t>
  </si>
  <si>
    <t>XA</t>
  </si>
  <si>
    <t>MEEIA AFUDC DEBT 1013</t>
  </si>
  <si>
    <t>GL367-10/31/2013-00000</t>
  </si>
  <si>
    <t>MEEIA AFUDC EQUITY 1013</t>
  </si>
  <si>
    <t>MEEIA AFUDC DEBT REV 1013</t>
  </si>
  <si>
    <t>GL367-10/31/2013-00001</t>
  </si>
  <si>
    <t>4073SB</t>
  </si>
  <si>
    <t>4074SB</t>
  </si>
  <si>
    <t>Input 2</t>
  </si>
  <si>
    <t>908</t>
  </si>
  <si>
    <t>EED</t>
  </si>
  <si>
    <t>908EED</t>
  </si>
  <si>
    <t>020</t>
  </si>
  <si>
    <t>J01TZ</t>
  </si>
  <si>
    <t>80</t>
  </si>
  <si>
    <t>E44313</t>
  </si>
  <si>
    <t>MILEAGE (RT 80)</t>
  </si>
  <si>
    <t>MATHIS</t>
  </si>
  <si>
    <t>TD513-03/31/2013-30014</t>
  </si>
  <si>
    <t>BX</t>
  </si>
  <si>
    <t>2013 STL EARTH DAY S</t>
  </si>
  <si>
    <t>VEOLIA ES TECH SOL</t>
  </si>
  <si>
    <t>34</t>
  </si>
  <si>
    <t>PURCHASING RATE</t>
  </si>
  <si>
    <t>VX</t>
  </si>
  <si>
    <t>ENTERPRISE RENT</t>
  </si>
  <si>
    <t>E37907</t>
  </si>
  <si>
    <t>CC JONES - SEARS</t>
  </si>
  <si>
    <t>J01V0</t>
  </si>
  <si>
    <t>Thielemann(MOEngEf&amp;R</t>
  </si>
  <si>
    <t>Purchases - Other (RT BX)::ADVERTISERS PRINTING C</t>
  </si>
  <si>
    <t>001812664</t>
  </si>
  <si>
    <t>CC</t>
  </si>
  <si>
    <t>AP001-03/27/2013-00027</t>
  </si>
  <si>
    <t>cr_accounts_payable</t>
  </si>
  <si>
    <t>77028</t>
  </si>
  <si>
    <t>POSTAGE ENERGY RPTS</t>
  </si>
  <si>
    <t>J01V1</t>
  </si>
  <si>
    <t>EX</t>
  </si>
  <si>
    <t>ENERNOC 11/12</t>
  </si>
  <si>
    <t>ENERNOC</t>
  </si>
  <si>
    <t>DSM POTENTIAL STUDY</t>
  </si>
  <si>
    <t>ENERNOC 12/12</t>
  </si>
  <si>
    <t>TD513-03/31/2013-30018</t>
  </si>
  <si>
    <t>J01V3</t>
  </si>
  <si>
    <t>EI</t>
  </si>
  <si>
    <t>WEST MONROE 09/12</t>
  </si>
  <si>
    <t>WEST MONROE 10/12</t>
  </si>
  <si>
    <t>82</t>
  </si>
  <si>
    <t>MARY S. CROOK</t>
  </si>
  <si>
    <t>BQ</t>
  </si>
  <si>
    <t>E35112</t>
  </si>
  <si>
    <t>ADD-INS.COM LLC</t>
  </si>
  <si>
    <t>LUNCH DEPOSIT 12/12</t>
  </si>
  <si>
    <t>WEST MONROE 11/12</t>
  </si>
  <si>
    <t>Mileage (RT 80)</t>
  </si>
  <si>
    <t>OP</t>
  </si>
  <si>
    <t>Purchases - Other (RT BX)::WAL-MART #1514</t>
  </si>
  <si>
    <t>E28223</t>
  </si>
  <si>
    <t>KIENER WEST GARAGE</t>
  </si>
  <si>
    <t>SEARS HHO INC   5320</t>
  </si>
  <si>
    <t>Meals/Entertainment (RT82)::CALLIERS CATERING</t>
  </si>
  <si>
    <t>J01V4</t>
  </si>
  <si>
    <t>BIZ STANDARD</t>
  </si>
  <si>
    <t>LM SERVICES</t>
  </si>
  <si>
    <t>604438</t>
  </si>
  <si>
    <t>TD512-03/31/2013-30015</t>
  </si>
  <si>
    <t>001812336</t>
  </si>
  <si>
    <t>CI</t>
  </si>
  <si>
    <t>BILL ADJUST CUSTOMER</t>
  </si>
  <si>
    <t>J01V5</t>
  </si>
  <si>
    <t>TAX</t>
  </si>
  <si>
    <t>MIDWEST ENERGY ASSOC</t>
  </si>
  <si>
    <t>001758558</t>
  </si>
  <si>
    <t>OTT</t>
  </si>
  <si>
    <t>CE103-03/31/2013-00003</t>
  </si>
  <si>
    <t>BIZ CUSTOM MO MEEIA</t>
  </si>
  <si>
    <t>BIZ CUSTOM</t>
  </si>
  <si>
    <t>J01V8</t>
  </si>
  <si>
    <t>E25165</t>
  </si>
  <si>
    <t>AMTRAK MIDWEST CAFE</t>
  </si>
  <si>
    <t>NO VISA MERCHANT</t>
  </si>
  <si>
    <t>L M SERVICES 12/12</t>
  </si>
  <si>
    <t>SWISSOTEL CHICAGO</t>
  </si>
  <si>
    <t>UMC CONFER SHORT</t>
  </si>
  <si>
    <t>LOCKHEED MARTIN</t>
  </si>
  <si>
    <t>E26633</t>
  </si>
  <si>
    <t>L M SERVICES</t>
  </si>
  <si>
    <t>BIZ PROGRAM</t>
  </si>
  <si>
    <t>MIDWEST ENERGY EFF</t>
  </si>
  <si>
    <t>001758551</t>
  </si>
  <si>
    <t>BIZ PROG GEN EXPENSE</t>
  </si>
  <si>
    <t>COURTYARD MARRIOT</t>
  </si>
  <si>
    <t>FREDPRYOR CAREERTRAC</t>
  </si>
  <si>
    <t>USGBC MO GATEWAY</t>
  </si>
  <si>
    <t>STL PARKING AMTRA</t>
  </si>
  <si>
    <t>GIORDANO S PRUDENTI</t>
  </si>
  <si>
    <t>MSFT   *ONLINE</t>
  </si>
  <si>
    <t>USGBC</t>
  </si>
  <si>
    <t>PAYPAL *HSWIRELESS</t>
  </si>
  <si>
    <t>AMTRAK .COM</t>
  </si>
  <si>
    <t>NO VISA MERCHAT</t>
  </si>
  <si>
    <t>CPS METROPOLITAN</t>
  </si>
  <si>
    <t>01M</t>
  </si>
  <si>
    <t>90801M</t>
  </si>
  <si>
    <t>J01V9</t>
  </si>
  <si>
    <t>APT - INCENTIVES</t>
  </si>
  <si>
    <t>BERGJR</t>
  </si>
  <si>
    <t>FEDEX 04576121512863</t>
  </si>
  <si>
    <t>E34751</t>
  </si>
  <si>
    <t>FEDEX 801795242959</t>
  </si>
  <si>
    <t>APT</t>
  </si>
  <si>
    <t>APT- INCENTIVES</t>
  </si>
  <si>
    <t>TD513-03/31/2013-30012</t>
  </si>
  <si>
    <t>APT JAN INCENTIVES</t>
  </si>
  <si>
    <t>MEEIA RES LIGHTING</t>
  </si>
  <si>
    <t>APT-LIGHTING</t>
  </si>
  <si>
    <t>APT LIGHTSAVERS</t>
  </si>
  <si>
    <t>610844</t>
  </si>
  <si>
    <t>J01VB</t>
  </si>
  <si>
    <t>MEEIA RES ENERGY EFF</t>
  </si>
  <si>
    <t>MEEIA RES ENRRGY EFF</t>
  </si>
  <si>
    <t>APT-EFF PRODUCTS</t>
  </si>
  <si>
    <t>APT REBATESAVERS</t>
  </si>
  <si>
    <t>610846</t>
  </si>
  <si>
    <t>J01VC</t>
  </si>
  <si>
    <t>MILE 277</t>
  </si>
  <si>
    <t>ICF</t>
  </si>
  <si>
    <t>TIM VIA CC EXP 12/12</t>
  </si>
  <si>
    <t>ICF JAN INCENTIVES</t>
  </si>
  <si>
    <t>E44266</t>
  </si>
  <si>
    <t>HERITAGE EXPO SRV</t>
  </si>
  <si>
    <t>ICF - INCENTIVES</t>
  </si>
  <si>
    <t>ICF - HVAC</t>
  </si>
  <si>
    <t>RES HVAC ADMIN</t>
  </si>
  <si>
    <t>EDLEN ELECTRICAL EX</t>
  </si>
  <si>
    <t>RESIDENTIAL HVAC ADM</t>
  </si>
  <si>
    <t>FEDEX 801795250670</t>
  </si>
  <si>
    <t>J01VD</t>
  </si>
  <si>
    <t>RES APP RECYC PROG</t>
  </si>
  <si>
    <t>ARCA</t>
  </si>
  <si>
    <t>ARCA - INCENTIVES</t>
  </si>
  <si>
    <t>DIS*RADIO DISNEY</t>
  </si>
  <si>
    <t>RES APPLIANCE RECYC</t>
  </si>
  <si>
    <t>ARCA JAN INCENTIVES</t>
  </si>
  <si>
    <t>J01VG</t>
  </si>
  <si>
    <t>GENDRON CC 12/12</t>
  </si>
  <si>
    <t>RES ADMIN NEW HOMES</t>
  </si>
  <si>
    <t>ICF - NEW HOMES</t>
  </si>
  <si>
    <t>J01VH</t>
  </si>
  <si>
    <t>MEEIA RES LOW INCOME</t>
  </si>
  <si>
    <t>HONEYWELL- JAN NCENT</t>
  </si>
  <si>
    <t>HONEYWELL</t>
  </si>
  <si>
    <t>HONEYWELL-INCENTIVES</t>
  </si>
  <si>
    <t>001810387</t>
  </si>
  <si>
    <t>610716</t>
  </si>
  <si>
    <t>J01VJ</t>
  </si>
  <si>
    <t>GENDRONLK</t>
  </si>
  <si>
    <t>UNION STATION PAR</t>
  </si>
  <si>
    <t>HBA ST LOUIS 12/12</t>
  </si>
  <si>
    <t>VINDESET</t>
  </si>
  <si>
    <t>SQUARE ONE BREWERY</t>
  </si>
  <si>
    <t>MT</t>
  </si>
  <si>
    <t>PROJECT MANAGEMENT</t>
  </si>
  <si>
    <t>STEWARTS S REST</t>
  </si>
  <si>
    <t>EXECUTIVE DINING</t>
  </si>
  <si>
    <t>HBA OF ST LOUIS EAS</t>
  </si>
  <si>
    <t>MPC 7</t>
  </si>
  <si>
    <t>Transportation (RT 80)::ENTERPRISE RENT-A-CAR</t>
  </si>
  <si>
    <t>MEMBERSHIP TRANSFERS</t>
  </si>
  <si>
    <t>PAPPY S SMOKEHOUSE</t>
  </si>
  <si>
    <t>J01VK</t>
  </si>
  <si>
    <t>THE ART OF ENTERT</t>
  </si>
  <si>
    <t>J01VL</t>
  </si>
  <si>
    <t>CALLIERS CATERING</t>
  </si>
  <si>
    <t>ADM</t>
  </si>
  <si>
    <t>618936</t>
  </si>
  <si>
    <t>J01VM</t>
  </si>
  <si>
    <t>E28247</t>
  </si>
  <si>
    <t>HYATT HOTELS</t>
  </si>
  <si>
    <t>CC EXEC DININ 12/12</t>
  </si>
  <si>
    <t>LAMBERT ST. LOUIS</t>
  </si>
  <si>
    <t>SOUTHWES</t>
  </si>
  <si>
    <t>DSMORE APP EXP</t>
  </si>
  <si>
    <t>STADIUM WEST</t>
  </si>
  <si>
    <t>MEARS TRANS AIRPORT</t>
  </si>
  <si>
    <t>J0262</t>
  </si>
  <si>
    <t>WEBER SHANDWIC 12/12</t>
  </si>
  <si>
    <t>001742837</t>
  </si>
  <si>
    <t>ADVERTISERS PRINT</t>
  </si>
  <si>
    <t>001789115</t>
  </si>
  <si>
    <t>Jones(MOProdSvc 921)</t>
  </si>
  <si>
    <t>Purchases - Other (RT BX)::OFFICE MAX</t>
  </si>
  <si>
    <t>001840807</t>
  </si>
  <si>
    <t>AP001-04/29/2013-00029</t>
  </si>
  <si>
    <t>52971</t>
  </si>
  <si>
    <t>Purchases - Other (RT BX)::MARYVILLE DRY CLEANERS</t>
  </si>
  <si>
    <t>Purchases - Other (RT BX)::PASCO SCIENTIFIC</t>
  </si>
  <si>
    <t>Purchases - Other (RT BX)::SQ *DOGWOOD PROMOTIONS,</t>
  </si>
  <si>
    <t>P N C BANK NA</t>
  </si>
  <si>
    <t>OFFICEMAX CT*IN#996017::MAILING &amp;amp; STORAGE TAPE</t>
  </si>
  <si>
    <t>001840303</t>
  </si>
  <si>
    <t>621726</t>
  </si>
  <si>
    <t>AP</t>
  </si>
  <si>
    <t>77566</t>
  </si>
  <si>
    <t>FREDERICK STITH</t>
  </si>
  <si>
    <t>SECURITY DETAIL  EARTH DAY</t>
  </si>
  <si>
    <t>001835914</t>
  </si>
  <si>
    <t>AP001-04/24/2013-00024</t>
  </si>
  <si>
    <t>74560</t>
  </si>
  <si>
    <t>Purchases - Other (RT BX)::IL STATE UNIVERSITY PA</t>
  </si>
  <si>
    <t>001830682</t>
  </si>
  <si>
    <t>AP001-04/17/2013-00017</t>
  </si>
  <si>
    <t>REV PURCH RATE</t>
  </si>
  <si>
    <t>001788940</t>
  </si>
  <si>
    <t>616387</t>
  </si>
  <si>
    <t>TD513-04/30/2013-40004</t>
  </si>
  <si>
    <t>OFFICEMAX CT*IN#996460::MAILING &amp;amp; STORAGE TAPE</t>
  </si>
  <si>
    <t>CORR ACTV</t>
  </si>
  <si>
    <t>001818339</t>
  </si>
  <si>
    <t>617340</t>
  </si>
  <si>
    <t>TD513-04/30/2013-40005</t>
  </si>
  <si>
    <t>001792810</t>
  </si>
  <si>
    <t>617349</t>
  </si>
  <si>
    <t>001831207</t>
  </si>
  <si>
    <t>ENERNOC INC</t>
  </si>
  <si>
    <t>DSM Potential Study Ameren Missouri to be provided</t>
  </si>
  <si>
    <t>001826559</t>
  </si>
  <si>
    <t>UD</t>
  </si>
  <si>
    <t>602762</t>
  </si>
  <si>
    <t>43295</t>
  </si>
  <si>
    <t>TD512-04/30/2013-40014</t>
  </si>
  <si>
    <t>PURCH RATE CORR</t>
  </si>
  <si>
    <t>001671828</t>
  </si>
  <si>
    <t>595715</t>
  </si>
  <si>
    <t>TD513-04/30/2013-40002</t>
  </si>
  <si>
    <t>001662886</t>
  </si>
  <si>
    <t>TD512-04/30/2013-30015</t>
  </si>
  <si>
    <t>Danahy(MOEngEf&amp;R 921</t>
  </si>
  <si>
    <t>Meals/Entertainment (RT82)::No VISA Merchant</t>
  </si>
  <si>
    <t>001838604</t>
  </si>
  <si>
    <t>AP001-04/25/2013-00025</t>
  </si>
  <si>
    <t>55534</t>
  </si>
  <si>
    <t>Justis(MOEngEf&amp;R 921</t>
  </si>
  <si>
    <t>001836459</t>
  </si>
  <si>
    <t>AP001-04/23/2013-00023</t>
  </si>
  <si>
    <t>67674</t>
  </si>
  <si>
    <t>Meals/Entertainment (RT82)::SHAKESPEARE S PIZZA- D</t>
  </si>
  <si>
    <t>Meals/Entertainment (RT82)::Rick s Steakhouse</t>
  </si>
  <si>
    <t>Hotels (RT 80)::Isle of Capri</t>
  </si>
  <si>
    <t>Brueggemann(MOEngEf&amp;</t>
  </si>
  <si>
    <t>Meals/Entertainment (RT82)::TGI FRIDAY S #1491</t>
  </si>
  <si>
    <t>001830844</t>
  </si>
  <si>
    <t>57952</t>
  </si>
  <si>
    <t>001792369</t>
  </si>
  <si>
    <t>616911</t>
  </si>
  <si>
    <t>Meals/Entertainment (RT82)::GUIDOS PIZZERIA AND TA</t>
  </si>
  <si>
    <t>Hendry(MOEngEf&amp;R 921</t>
  </si>
  <si>
    <t>Meals/Entertainment (RT82)::MCDONALD S F5779</t>
  </si>
  <si>
    <t>001837443</t>
  </si>
  <si>
    <t>54507</t>
  </si>
  <si>
    <t>Meals/Entertainment (RT82)::Isle of Capri</t>
  </si>
  <si>
    <t>Meals/Entertainment (RT82)::UMC BRADY FOOD COURT</t>
  </si>
  <si>
    <t>V001735555</t>
  </si>
  <si>
    <t>MO USE TAX ADJUSTMENT</t>
  </si>
  <si>
    <t>SCHROEDER</t>
  </si>
  <si>
    <t>TX107-04/30/2013-00001</t>
  </si>
  <si>
    <t>Hotels (RT 80)::Holiday Inn Express</t>
  </si>
  <si>
    <t>Tips,Tolls,Parking Meter (RT80)::STADIUM EAST</t>
  </si>
  <si>
    <t>V001712337</t>
  </si>
  <si>
    <t>Individual Exp - Other (RT 80)::PLN*PRICELINE.COM</t>
  </si>
  <si>
    <t>1811121</t>
  </si>
  <si>
    <t>618218</t>
  </si>
  <si>
    <t>YTD CORR MPREST FUND</t>
  </si>
  <si>
    <t>TD513-04/30/2013-40007</t>
  </si>
  <si>
    <t>001762362</t>
  </si>
  <si>
    <t>APPLIED PROACTIVE TE</t>
  </si>
  <si>
    <t>2013-2015 MEEIA Residential Lighting Program Admin</t>
  </si>
  <si>
    <t>001829393</t>
  </si>
  <si>
    <t>67065</t>
  </si>
  <si>
    <t>ZEMPLEO INC</t>
  </si>
  <si>
    <t>UEC, Contingency Labor Services working with Cara</t>
  </si>
  <si>
    <t>001811142</t>
  </si>
  <si>
    <t>AP001-04/05/2013-00005</t>
  </si>
  <si>
    <t>71963</t>
  </si>
  <si>
    <t>001811121</t>
  </si>
  <si>
    <t>AP001-04/04/2013-00004</t>
  </si>
  <si>
    <t>001822123</t>
  </si>
  <si>
    <t>AP001-04/12/2013-00012</t>
  </si>
  <si>
    <t>001817598</t>
  </si>
  <si>
    <t>001829159</t>
  </si>
  <si>
    <t>AP001-04/18/2013-00018</t>
  </si>
  <si>
    <t>APT - LIGHTING</t>
  </si>
  <si>
    <t>1811142</t>
  </si>
  <si>
    <t>1817598</t>
  </si>
  <si>
    <t>1829159</t>
  </si>
  <si>
    <t>APT - LIGHTSAVERS</t>
  </si>
  <si>
    <t>1822123</t>
  </si>
  <si>
    <t>APT - REBATESAVERS</t>
  </si>
  <si>
    <t>001799241</t>
  </si>
  <si>
    <t>APT - PRODUCTS</t>
  </si>
  <si>
    <t>Via(MOEngEf&amp;R 921),</t>
  </si>
  <si>
    <t>Purchases - Other (RT BX)::EFI.ORG</t>
  </si>
  <si>
    <t>001838475</t>
  </si>
  <si>
    <t>57874</t>
  </si>
  <si>
    <t>2013-2015 MEEIA Residential Energy Efficiency Prod</t>
  </si>
  <si>
    <t>001829397</t>
  </si>
  <si>
    <t>AP001-04/22/2013-00022</t>
  </si>
  <si>
    <t>001762360</t>
  </si>
  <si>
    <t>001774092</t>
  </si>
  <si>
    <t>607127</t>
  </si>
  <si>
    <t>001760141</t>
  </si>
  <si>
    <t>I C F RESOURCES LLC</t>
  </si>
  <si>
    <t>RESIDENTIAL HVAC ADMINISTRATIVE AMEREN MISSOURI ME</t>
  </si>
  <si>
    <t>001822294</t>
  </si>
  <si>
    <t>08454</t>
  </si>
  <si>
    <t>001822295</t>
  </si>
  <si>
    <t>ARCA - APPL RCYL</t>
  </si>
  <si>
    <t>APPLIANCE RECYCLING</t>
  </si>
  <si>
    <t>Residential Appliance Recycling Program Administr</t>
  </si>
  <si>
    <t>001823951</t>
  </si>
  <si>
    <t>610718</t>
  </si>
  <si>
    <t>75450</t>
  </si>
  <si>
    <t>001771567</t>
  </si>
  <si>
    <t>001793772</t>
  </si>
  <si>
    <t>J01VF</t>
  </si>
  <si>
    <t>HONEYWELL - HEP</t>
  </si>
  <si>
    <t>001758655</t>
  </si>
  <si>
    <t>607293</t>
  </si>
  <si>
    <t>RESIDENTIAL ADMINISTRATIVE NEW HOMES AMEREN MISSOU</t>
  </si>
  <si>
    <t>001822292</t>
  </si>
  <si>
    <t>001822293</t>
  </si>
  <si>
    <t>REVERSE PURCH RATE</t>
  </si>
  <si>
    <t>001774097</t>
  </si>
  <si>
    <t>HONEYWELL INTERNATIO</t>
  </si>
  <si>
    <t>2013-2015 MEEIA Residential Low Income Program Adm</t>
  </si>
  <si>
    <t>001824839</t>
  </si>
  <si>
    <t>08224</t>
  </si>
  <si>
    <t>HONEYWELL LOW INCOME</t>
  </si>
  <si>
    <t>001755550</t>
  </si>
  <si>
    <t>VF</t>
  </si>
  <si>
    <t>001838600</t>
  </si>
  <si>
    <t>Meals/Entertainment (RT82)::EXECUTIVE DINING MAIN</t>
  </si>
  <si>
    <t>Lovett(MOEngEf&amp;R 921</t>
  </si>
  <si>
    <t>Meals/Entertainment (RT82)::HARRYS RESTAURANT &amp; BA</t>
  </si>
  <si>
    <t>001836435</t>
  </si>
  <si>
    <t>54691</t>
  </si>
  <si>
    <t>CADMUS</t>
  </si>
  <si>
    <t>618938</t>
  </si>
  <si>
    <t>RECONNET</t>
  </si>
  <si>
    <t>RN002-04/19/2013-00019</t>
  </si>
  <si>
    <t>A D M ASSOCIATES INC</t>
  </si>
  <si>
    <t>2013-2015 ADM - Evaluation Contractor for Business</t>
  </si>
  <si>
    <t>001835645</t>
  </si>
  <si>
    <t>67053</t>
  </si>
  <si>
    <t>001835643</t>
  </si>
  <si>
    <t>A D M ASSOCIATES</t>
  </si>
  <si>
    <t>001777764</t>
  </si>
  <si>
    <t>614171</t>
  </si>
  <si>
    <t>CFL-RCY</t>
  </si>
  <si>
    <t>Harrison(MOEngEf&amp;R 9</t>
  </si>
  <si>
    <t>001846800</t>
  </si>
  <si>
    <t>AP001-05/06/2013-00006</t>
  </si>
  <si>
    <t>52595</t>
  </si>
  <si>
    <t>001862462</t>
  </si>
  <si>
    <t>AP001-05/23/2013-00023</t>
  </si>
  <si>
    <t>OFFICEMAX CT*IN#586883::BUBBBLE WRAP 24 X175-62553</t>
  </si>
  <si>
    <t>001865646</t>
  </si>
  <si>
    <t>625537</t>
  </si>
  <si>
    <t>AP001-05/29/2013-00029</t>
  </si>
  <si>
    <t>OFFICEMAX CT*IN#586883::ACRYLIC SIGN HOLDER 8.5X11</t>
  </si>
  <si>
    <t>OFFICEMAX CT*IN#586883::ACRYLIC SIGN HOLDER 11X8.5</t>
  </si>
  <si>
    <t>OFFICEMAX CT*IN#586883::4 TIER LIT LEAFLET HOLDER-</t>
  </si>
  <si>
    <t>OFFICEMAX CT*IN#338282::CORRUGATED BOX BRN 18X18X2</t>
  </si>
  <si>
    <t>623841</t>
  </si>
  <si>
    <t>OFFICEMAX CT*IN#586883::MAGAZINE LIT HOLDER-625537</t>
  </si>
  <si>
    <t>OFFICEMAX CT*IN#586883::3 TIER MAGAZINE LIT HOLDER</t>
  </si>
  <si>
    <t>FISERV SOLUTIONS INC</t>
  </si>
  <si>
    <t>001818338</t>
  </si>
  <si>
    <t>620026</t>
  </si>
  <si>
    <t>TD513-05/31/2013-05014</t>
  </si>
  <si>
    <t>001705520</t>
  </si>
  <si>
    <t>TD513-05/31/2013-05005</t>
  </si>
  <si>
    <t>001845671</t>
  </si>
  <si>
    <t>AP001-05/15/2013-00015</t>
  </si>
  <si>
    <t>TD512-05/31/2013-40014</t>
  </si>
  <si>
    <t>TD512-05/31/2013-05011</t>
  </si>
  <si>
    <t>001721626</t>
  </si>
  <si>
    <t>J01V2</t>
  </si>
  <si>
    <t>Meals/Entertainment (RT82)::EXECUTIVE DINING AMERE</t>
  </si>
  <si>
    <t>Meals/Entertainment (RT82)::AMIGHETTIS CAFE THE HI</t>
  </si>
  <si>
    <t>001861055</t>
  </si>
  <si>
    <t>AP001-05/22/2013-00022</t>
  </si>
  <si>
    <t>Airfare (RT 80)::SOUTHWES    5260629259559</t>
  </si>
  <si>
    <t>SHELTON GROUP</t>
  </si>
  <si>
    <t>620878</t>
  </si>
  <si>
    <t>Airfare (RT 80)::SOUTHWES    5260629259558</t>
  </si>
  <si>
    <t>001851467</t>
  </si>
  <si>
    <t>Laurent(ALT EDTS 145</t>
  </si>
  <si>
    <t>001850777</t>
  </si>
  <si>
    <t>AP001-05/09/2013-00009</t>
  </si>
  <si>
    <t>54693</t>
  </si>
  <si>
    <t>Meals/Entertainment (RT82)::McDonalds</t>
  </si>
  <si>
    <t>Meals/Entertainment (RT82)::QT</t>
  </si>
  <si>
    <t>Meals/Entertainment (RT82)::McDonalds &amp; Taco Bell</t>
  </si>
  <si>
    <t>Segmentation Study</t>
  </si>
  <si>
    <t>AP001-05/13/2013-00013</t>
  </si>
  <si>
    <t>79809</t>
  </si>
  <si>
    <t>Purchases - Other (RT BX)::ENERGY PROGRAM EVALUATI</t>
  </si>
  <si>
    <t>Airfare (RT 80)::SOUTHWES    5262130957453</t>
  </si>
  <si>
    <t>L M SERVICES INC</t>
  </si>
  <si>
    <t>Biz Standard - Incentives paid to customers (MO ME</t>
  </si>
  <si>
    <t>001837086</t>
  </si>
  <si>
    <t>26141</t>
  </si>
  <si>
    <t>001859603</t>
  </si>
  <si>
    <t>CORR PRJT</t>
  </si>
  <si>
    <t>TD513-05/31/2013-05003</t>
  </si>
  <si>
    <t>Biz Standard - Professional Services (MO MEEIA)</t>
  </si>
  <si>
    <t>Biz Custom - Incentives paid to customers (MO MEEI</t>
  </si>
  <si>
    <t>Biz Custom - Professional Services (MO MEEIA)</t>
  </si>
  <si>
    <t>J01V7</t>
  </si>
  <si>
    <t>Hotels (RT 80)::PLN*PRICELINE.COM HTL</t>
  </si>
  <si>
    <t>001861209</t>
  </si>
  <si>
    <t>Purchases - Other (RT BX)::MSFT   *ONLINE</t>
  </si>
  <si>
    <t>001860945</t>
  </si>
  <si>
    <t>Meals/Entertainment (RT82)::PIZZA HUT 024822</t>
  </si>
  <si>
    <t>Meals/Entertainment (RT82)::QT &amp; The Scoreboard</t>
  </si>
  <si>
    <t>Biz Program Gen Expense - Professional Services (M</t>
  </si>
  <si>
    <t>Meals/Entertainment (RT82)::CORNER STOP CAFE</t>
  </si>
  <si>
    <t>001845301</t>
  </si>
  <si>
    <t>AP001-05/03/2013-00003</t>
  </si>
  <si>
    <t>001856656</t>
  </si>
  <si>
    <t>AP001-05/16/2013-00016</t>
  </si>
  <si>
    <t>Meals/Entertainment (RT82)::COPIA</t>
  </si>
  <si>
    <t>Tips,Tolls,Parking Meter (RT80)::No VISA merchant</t>
  </si>
  <si>
    <t>001712337</t>
  </si>
  <si>
    <t>Meals/Entertainment (RT82)::Taco Bell</t>
  </si>
  <si>
    <t>Meals/Entertainment (RT82)::BOO S MARKET</t>
  </si>
  <si>
    <t>Hotels (RT 80)::DRURY CARUTHERSVILLE</t>
  </si>
  <si>
    <t>Meals/Entertainment (RT82)::CHICK-FIL-A #02629</t>
  </si>
  <si>
    <t>Purchases - Other (RT BX)::INDEPENDENT ELECTRICAL</t>
  </si>
  <si>
    <t>001864708</t>
  </si>
  <si>
    <t>AP001-05/28/2013-00028</t>
  </si>
  <si>
    <t>001846389</t>
  </si>
  <si>
    <t>AP001-05/14/2013-00014</t>
  </si>
  <si>
    <t>001853486</t>
  </si>
  <si>
    <t>AP001-05/21/2013-00021</t>
  </si>
  <si>
    <t>001841465</t>
  </si>
  <si>
    <t>AP001-05/07/2013-00007</t>
  </si>
  <si>
    <t>001863301</t>
  </si>
  <si>
    <t>001863908</t>
  </si>
  <si>
    <t>APT LIGHTING INCENTI</t>
  </si>
  <si>
    <t>TD513-05/31/2013-05010</t>
  </si>
  <si>
    <t>001858347</t>
  </si>
  <si>
    <t>001834636</t>
  </si>
  <si>
    <t>APT PRODUCTS INCENTI</t>
  </si>
  <si>
    <t>001863907</t>
  </si>
  <si>
    <t>001863302</t>
  </si>
  <si>
    <t>001848222</t>
  </si>
  <si>
    <t>ICF RESOURCES</t>
  </si>
  <si>
    <t>ICF - HVAC INCENTIVE</t>
  </si>
  <si>
    <t>001848043</t>
  </si>
  <si>
    <t>ARCA - MARKETING</t>
  </si>
  <si>
    <t>2013-2015 Residential Electric Administrative (non</t>
  </si>
  <si>
    <t>001845664</t>
  </si>
  <si>
    <t>618696</t>
  </si>
  <si>
    <t>HW HEP INCENTIVES</t>
  </si>
  <si>
    <t>001848235</t>
  </si>
  <si>
    <t>001860534</t>
  </si>
  <si>
    <t>AP001-05/30/2013-00030</t>
  </si>
  <si>
    <t>HW LOW INC INCENTIVE</t>
  </si>
  <si>
    <t>001856377</t>
  </si>
  <si>
    <t>APR IMPREST FUND COR</t>
  </si>
  <si>
    <t>TD513-05/31/2013-05006</t>
  </si>
  <si>
    <t>Gendron(MOEngEf&amp;R 92</t>
  </si>
  <si>
    <t>001860969</t>
  </si>
  <si>
    <t>59686</t>
  </si>
  <si>
    <t>Tips,Tolls,Parking Meter (RT80)::Parking Garage</t>
  </si>
  <si>
    <t>Tips,Tolls,Parking Meter (RT80)::PI Pizza</t>
  </si>
  <si>
    <t>Hotels (RT 80)::FAMMO HAMPTON INN FARMING</t>
  </si>
  <si>
    <t>Meals/Entertainment (RT82)::PASTA HOUSE</t>
  </si>
  <si>
    <t>Meals/Entertainment (RT82)::GRAPPA GRILL</t>
  </si>
  <si>
    <t>001842702</t>
  </si>
  <si>
    <t>001858117</t>
  </si>
  <si>
    <t>AP001-05/24/2013-00024</t>
  </si>
  <si>
    <t>NONE</t>
  </si>
  <si>
    <t>ENVELOPE,NM,F46UE,ST</t>
  </si>
  <si>
    <t>EA</t>
  </si>
  <si>
    <t>ST</t>
  </si>
  <si>
    <t>ST001-05/02/2013-00002</t>
  </si>
  <si>
    <t>cr_mmis</t>
  </si>
  <si>
    <t>3714161</t>
  </si>
  <si>
    <t>35</t>
  </si>
  <si>
    <t>STORES HANDLING</t>
  </si>
  <si>
    <t>Meals/Entertainment (RT82)::SUBWAY        03100450</t>
  </si>
  <si>
    <t>001861184</t>
  </si>
  <si>
    <t>WEBER SHANDWICK</t>
  </si>
  <si>
    <t>001862924</t>
  </si>
  <si>
    <t>624539</t>
  </si>
  <si>
    <t>001862926</t>
  </si>
  <si>
    <t>001847748</t>
  </si>
  <si>
    <t>001847749</t>
  </si>
  <si>
    <t>001847753</t>
  </si>
  <si>
    <t>001862923</t>
  </si>
  <si>
    <t>EARTHWAYS CENTER</t>
  </si>
  <si>
    <t>2013 Green Homes &amp; Great Health Festival Sponsorsh</t>
  </si>
  <si>
    <t>001891493</t>
  </si>
  <si>
    <t>631021</t>
  </si>
  <si>
    <t>AP001-06/27/2013-00027</t>
  </si>
  <si>
    <t>11721</t>
  </si>
  <si>
    <t>001893396</t>
  </si>
  <si>
    <t>AP001-06/28/2013-00028</t>
  </si>
  <si>
    <t>SECURITAS SECURITY S</t>
  </si>
  <si>
    <t>001868100</t>
  </si>
  <si>
    <t>556737</t>
  </si>
  <si>
    <t>TD513-06/30/2013-06013</t>
  </si>
  <si>
    <t>OFFICEMAX CT*IN#345703::MAILING &amp;amp; STORAGE TAPE</t>
  </si>
  <si>
    <t>001892089</t>
  </si>
  <si>
    <t>630228</t>
  </si>
  <si>
    <t>TD513-06/30/2013-06001</t>
  </si>
  <si>
    <t>TD513-06/30/2013-06011</t>
  </si>
  <si>
    <t>TD512-06/30/2013-05011</t>
  </si>
  <si>
    <t>001875259</t>
  </si>
  <si>
    <t>AP001-06/11/2013-00011</t>
  </si>
  <si>
    <t>TD512-06/30/2013-06014</t>
  </si>
  <si>
    <t>Meals/Entertainment (RT82)::JOE BUCKS RESTAURANT -</t>
  </si>
  <si>
    <t>001877713</t>
  </si>
  <si>
    <t>001878301</t>
  </si>
  <si>
    <t>AP001-06/13/2013-00013</t>
  </si>
  <si>
    <t>Purchases - Other (RT BX)::PETRO MART #7</t>
  </si>
  <si>
    <t>HARRY ALPER</t>
  </si>
  <si>
    <t>RN002-06/21/2013-00021</t>
  </si>
  <si>
    <t>3043123018</t>
  </si>
  <si>
    <t>CSS NON-SERV REVENUE</t>
  </si>
  <si>
    <t>CS662M</t>
  </si>
  <si>
    <t>CA010-06/30/2013-00000</t>
  </si>
  <si>
    <t>cr_css</t>
  </si>
  <si>
    <t>AP001-06/05/2013-00005</t>
  </si>
  <si>
    <t>001889520</t>
  </si>
  <si>
    <t>TD513-06/30/2013-06002</t>
  </si>
  <si>
    <t>J01V6</t>
  </si>
  <si>
    <t>Biz New Construction - Professional Services (MO M</t>
  </si>
  <si>
    <t>001876000</t>
  </si>
  <si>
    <t>AP001-06/10/2013-00010</t>
  </si>
  <si>
    <t>TD513-06/30/2013-06006</t>
  </si>
  <si>
    <t>001881972</t>
  </si>
  <si>
    <t>001870282</t>
  </si>
  <si>
    <t>001876452</t>
  </si>
  <si>
    <t>APT - ADMIN</t>
  </si>
  <si>
    <t>001865182</t>
  </si>
  <si>
    <t>001890262</t>
  </si>
  <si>
    <t>PROJECT REV</t>
  </si>
  <si>
    <t>001869719</t>
  </si>
  <si>
    <t>TD513-06/30/2013-06004</t>
  </si>
  <si>
    <t>ICF HVAC MARKETING</t>
  </si>
  <si>
    <t>Berg(MOEngEf&amp;R 921),</t>
  </si>
  <si>
    <t>Meals/Entertainment (RT82)::HELEN FITZGERALDS</t>
  </si>
  <si>
    <t>AP001-06/04/2013-00004</t>
  </si>
  <si>
    <t>76145</t>
  </si>
  <si>
    <t>001872261</t>
  </si>
  <si>
    <t>001875343</t>
  </si>
  <si>
    <t>ICF - ADMIN</t>
  </si>
  <si>
    <t>ICF - MARKETING</t>
  </si>
  <si>
    <t>001870605</t>
  </si>
  <si>
    <t>ARCA - ADMIN</t>
  </si>
  <si>
    <t>HONEYWELL-ADMIN</t>
  </si>
  <si>
    <t>HW - INCENTIVES</t>
  </si>
  <si>
    <t>001879454</t>
  </si>
  <si>
    <t>AP001-06/14/2013-00014</t>
  </si>
  <si>
    <t>Dolly(MOEngEf&amp;R 921)</t>
  </si>
  <si>
    <t>Purchases - Other (RT BX)::CHARTER MEDIA-ST LOUIS</t>
  </si>
  <si>
    <t>001872206</t>
  </si>
  <si>
    <t>52473</t>
  </si>
  <si>
    <t>Meals/Entertainment (RT82)::ELEVEN ELEVEN MISSISSI</t>
  </si>
  <si>
    <t>001884063</t>
  </si>
  <si>
    <t>AP001-06/18/2013-00018</t>
  </si>
  <si>
    <t>ADM ASSOC</t>
  </si>
  <si>
    <t>Airfare (RT 80)::SOUTHWES    5262132670742</t>
  </si>
  <si>
    <t>ST LOUIS CARDINALS L</t>
  </si>
  <si>
    <t>St. Louis Cardinals "Ameren Act on Energy" Radio S</t>
  </si>
  <si>
    <t>001880864</t>
  </si>
  <si>
    <t>615658</t>
  </si>
  <si>
    <t>16347</t>
  </si>
  <si>
    <t>001858158</t>
  </si>
  <si>
    <t>AP001-06/26/2013-00026</t>
  </si>
  <si>
    <t>001910566</t>
  </si>
  <si>
    <t>AP001-07/22/2013-00022</t>
  </si>
  <si>
    <t>OFFICEMAX CT*IN#884620::3X24 WE MAILING TBES-63321</t>
  </si>
  <si>
    <t>001918366</t>
  </si>
  <si>
    <t>633214</t>
  </si>
  <si>
    <t>AP001-07/30/2013-00030</t>
  </si>
  <si>
    <t>OFFICEMAX CT*IN#798434::3X24 WE MAILING TBES-63321</t>
  </si>
  <si>
    <t>OFFICEMAX CT*IN#798311::3X24 WE MAILING TBES-63321</t>
  </si>
  <si>
    <t>OFFICEMAX CT*IN#377630::3X24 WE MAILING TBES-63321</t>
  </si>
  <si>
    <t>EARTHWAYS</t>
  </si>
  <si>
    <t>TD513-07/31/2013-07020</t>
  </si>
  <si>
    <t>Purchases - Other (RT BX)::VEOLIA ES TECH SOL</t>
  </si>
  <si>
    <t>001913403</t>
  </si>
  <si>
    <t>AP001-07/23/2013-00023</t>
  </si>
  <si>
    <t>TD512-07/31/2013-07023</t>
  </si>
  <si>
    <t>TD512-07/31/2013-06014</t>
  </si>
  <si>
    <t>001902598</t>
  </si>
  <si>
    <t>AP001-07/15/2013-00015</t>
  </si>
  <si>
    <t>001900426</t>
  </si>
  <si>
    <t>AP001-07/10/2013-00010</t>
  </si>
  <si>
    <t>5020003714</t>
  </si>
  <si>
    <t>CA010-07/31/2013-00000</t>
  </si>
  <si>
    <t>9639302118</t>
  </si>
  <si>
    <t>9700009123</t>
  </si>
  <si>
    <t>001914099</t>
  </si>
  <si>
    <t>4910120118</t>
  </si>
  <si>
    <t>6471135005</t>
  </si>
  <si>
    <t>4630006219</t>
  </si>
  <si>
    <t>TD513-07/31/2013-07001</t>
  </si>
  <si>
    <t>8411302122</t>
  </si>
  <si>
    <t>8440003436</t>
  </si>
  <si>
    <t>0402038004</t>
  </si>
  <si>
    <t>5390003819</t>
  </si>
  <si>
    <t>7600002428</t>
  </si>
  <si>
    <t>2654108110</t>
  </si>
  <si>
    <t>Biz Retro-commissioning - Professional services (M</t>
  </si>
  <si>
    <t>Biz New Construction - Incentives paid to customer</t>
  </si>
  <si>
    <t>001896323</t>
  </si>
  <si>
    <t>AP001-07/02/2013-00002</t>
  </si>
  <si>
    <t>001913398</t>
  </si>
  <si>
    <t>001913433</t>
  </si>
  <si>
    <t>Hotels (RT 80)::Doubletree Hotel</t>
  </si>
  <si>
    <t>Meals/Entertainment (RT82)::No VISA charge</t>
  </si>
  <si>
    <t>Meals/Entertainment (RT82)::Doubletree Hotel Resta</t>
  </si>
  <si>
    <t>001901374</t>
  </si>
  <si>
    <t>001905496</t>
  </si>
  <si>
    <t>AP001-07/18/2013-00018</t>
  </si>
  <si>
    <t>001909050</t>
  </si>
  <si>
    <t>001910784</t>
  </si>
  <si>
    <t>TD513-07/31/2013-07007</t>
  </si>
  <si>
    <t>1846389</t>
  </si>
  <si>
    <t>1853486</t>
  </si>
  <si>
    <t>1858347</t>
  </si>
  <si>
    <t>001894307</t>
  </si>
  <si>
    <t>001907794</t>
  </si>
  <si>
    <t>610845</t>
  </si>
  <si>
    <t>CE103-07/31/2013-00005</t>
  </si>
  <si>
    <t>001887772</t>
  </si>
  <si>
    <t>AP001-07/09/2013-00009</t>
  </si>
  <si>
    <t>001909049</t>
  </si>
  <si>
    <t>001887773</t>
  </si>
  <si>
    <t>ICF MARKETING</t>
  </si>
  <si>
    <t>TD513-07/31/2013-07005</t>
  </si>
  <si>
    <t>ICF -MARKETING</t>
  </si>
  <si>
    <t>001900583</t>
  </si>
  <si>
    <t>001902660</t>
  </si>
  <si>
    <t>AP001-07/16/2013-00016</t>
  </si>
  <si>
    <t>REVERSE ARCA INCENTI</t>
  </si>
  <si>
    <t>ARCA INCETIVES</t>
  </si>
  <si>
    <t>ARCA MARKETING</t>
  </si>
  <si>
    <t>001909139</t>
  </si>
  <si>
    <t>HW HEP INCENTIVE</t>
  </si>
  <si>
    <t>001890357</t>
  </si>
  <si>
    <t>001903683</t>
  </si>
  <si>
    <t>001900581</t>
  </si>
  <si>
    <t>001896016</t>
  </si>
  <si>
    <t>Parking, Taxi, Tips, Tolls &amp; Fares(RT80)::PARK EXP</t>
  </si>
  <si>
    <t>001913289</t>
  </si>
  <si>
    <t>Meals / Entertainment (RT82)::PARADISE BAKERY PHOE</t>
  </si>
  <si>
    <t>Tips,Tolls,Parking Meter (RT80)::ICF Building</t>
  </si>
  <si>
    <t>Purchases - Other (RT BX)::MO BOTANICAL GARDEN #6</t>
  </si>
  <si>
    <t>001917544</t>
  </si>
  <si>
    <t>CADMUS GROUP</t>
  </si>
  <si>
    <t>001895994</t>
  </si>
  <si>
    <t>001895991</t>
  </si>
  <si>
    <t>CADMUS GROUP INC</t>
  </si>
  <si>
    <t>2013-2015 Cadmus - Residential Electric Energy Eff</t>
  </si>
  <si>
    <t>68917</t>
  </si>
  <si>
    <t>001900487</t>
  </si>
  <si>
    <t>AP001-07/11/2013-00011</t>
  </si>
  <si>
    <t>001899169</t>
  </si>
  <si>
    <t>001897564</t>
  </si>
  <si>
    <t>AP001-07/03/2013-00003</t>
  </si>
  <si>
    <t>Airfare (RT 80)::SOUTHWES    5262130850579</t>
  </si>
  <si>
    <t>ST LOUIS CARDS</t>
  </si>
  <si>
    <t>001894174</t>
  </si>
  <si>
    <t>001903422</t>
  </si>
  <si>
    <t>Purchases - Other (RT BX)::MICHAELS STORES 7735</t>
  </si>
  <si>
    <t>001947618</t>
  </si>
  <si>
    <t>AP001-09/04/2013-00004</t>
  </si>
  <si>
    <t>Purchases - Other (RT BX)::E I PRODUCTS INC</t>
  </si>
  <si>
    <t>OFFICEMAX CT*IN#885323::3X24 WE MAILING TBES-63321</t>
  </si>
  <si>
    <t>001969294</t>
  </si>
  <si>
    <t>AP001-09/30/2013-00130</t>
  </si>
  <si>
    <t>001947758</t>
  </si>
  <si>
    <t>TD512-09/30/2013-08032</t>
  </si>
  <si>
    <t>TD512-09/30/2013-09021</t>
  </si>
  <si>
    <t>001955274</t>
  </si>
  <si>
    <t>AP001-09/16/2013-00016</t>
  </si>
  <si>
    <t>AEG</t>
  </si>
  <si>
    <t>634553</t>
  </si>
  <si>
    <t>APPLIED ENERGY GROUP</t>
  </si>
  <si>
    <t>VisionDSM One-time Configuration</t>
  </si>
  <si>
    <t>001944712</t>
  </si>
  <si>
    <t>AP001-09/09/2013-00009</t>
  </si>
  <si>
    <t>64877</t>
  </si>
  <si>
    <t>CE103-09/30/2013-00003</t>
  </si>
  <si>
    <t>001960608</t>
  </si>
  <si>
    <t>AP001-09/19/2013-00019</t>
  </si>
  <si>
    <t>PWC</t>
  </si>
  <si>
    <t>625257</t>
  </si>
  <si>
    <t>GL303-09/30/2013-09000</t>
  </si>
  <si>
    <t>001953527</t>
  </si>
  <si>
    <t>AP001-09/10/2013-00010</t>
  </si>
  <si>
    <t>Meals / Entertainment (RT82)::CALLIERS CATERING</t>
  </si>
  <si>
    <t>1641003711</t>
  </si>
  <si>
    <t>CA010-09/30/2013-00000</t>
  </si>
  <si>
    <t>8054804187</t>
  </si>
  <si>
    <t>9540005635</t>
  </si>
  <si>
    <t>001938750</t>
  </si>
  <si>
    <t>5817119000</t>
  </si>
  <si>
    <t>6803107110</t>
  </si>
  <si>
    <t>6941000615</t>
  </si>
  <si>
    <t>7662508150</t>
  </si>
  <si>
    <t>9203416116</t>
  </si>
  <si>
    <t>2370002655</t>
  </si>
  <si>
    <t>8850008413</t>
  </si>
  <si>
    <t>001965838</t>
  </si>
  <si>
    <t>AP001-09/25/2013-00025</t>
  </si>
  <si>
    <t>Parking, Taxi, Tips, Tolls &amp; Fares(RT80)::Non VISA</t>
  </si>
  <si>
    <t>001964732</t>
  </si>
  <si>
    <t>AP001-09/30/2013-00030</t>
  </si>
  <si>
    <t>APT ADMIN</t>
  </si>
  <si>
    <t>APT INCENTIVES</t>
  </si>
  <si>
    <t>001952769</t>
  </si>
  <si>
    <t>AP001-09/20/2013-00020</t>
  </si>
  <si>
    <t>001948357</t>
  </si>
  <si>
    <t>001945863</t>
  </si>
  <si>
    <t>001957688</t>
  </si>
  <si>
    <t>001958052</t>
  </si>
  <si>
    <t>TD513-09/30/2013-09006</t>
  </si>
  <si>
    <t>001945864</t>
  </si>
  <si>
    <t>001957687</t>
  </si>
  <si>
    <t>AP001-09/23/2013-00023</t>
  </si>
  <si>
    <t>K C CREATIVE SERVICE</t>
  </si>
  <si>
    <t>001966301</t>
  </si>
  <si>
    <t>642714</t>
  </si>
  <si>
    <t>AP001-09/26/2013-00026</t>
  </si>
  <si>
    <t>64531</t>
  </si>
  <si>
    <t>BH</t>
  </si>
  <si>
    <t>Invoice AMO_PC_REV and AMO_PC_0919 attached for he</t>
  </si>
  <si>
    <t>001966296</t>
  </si>
  <si>
    <t>ICF ADMIN</t>
  </si>
  <si>
    <t>ICF INCENTIVES</t>
  </si>
  <si>
    <t>001951959</t>
  </si>
  <si>
    <t>ICF HVAC INCENTIVES</t>
  </si>
  <si>
    <t>ARCA INCENTIVES</t>
  </si>
  <si>
    <t>ARCA ADMIN</t>
  </si>
  <si>
    <t>001949289</t>
  </si>
  <si>
    <t>AP001-09/18/2013-00018</t>
  </si>
  <si>
    <t>HONEYWELL INCENTIVES</t>
  </si>
  <si>
    <t>001958609</t>
  </si>
  <si>
    <t>HONEYWELL - ADMN</t>
  </si>
  <si>
    <t>001951958</t>
  </si>
  <si>
    <t>ICF NEW HOMES</t>
  </si>
  <si>
    <t>001966147</t>
  </si>
  <si>
    <t>001959896</t>
  </si>
  <si>
    <t>001959894</t>
  </si>
  <si>
    <t>AP001-09/27/2013-00027</t>
  </si>
  <si>
    <t>ADM ASSOC.</t>
  </si>
  <si>
    <t>001947578</t>
  </si>
  <si>
    <t>Purchases - Other (RT BX)::Renaissance Chicago Dow</t>
  </si>
  <si>
    <t>Parking, Taxi, Tips, Tolls &amp; Fares(RT80)::Chicago</t>
  </si>
  <si>
    <t>Meals / Entertainment (RT82)::St. Louis Airport</t>
  </si>
  <si>
    <t>Meals / Entertainment (RT82)::Renaissance Chicago</t>
  </si>
  <si>
    <t>Meals / Entertainment (RT82)::McDonalds</t>
  </si>
  <si>
    <t>Meals / Entertainment (RT82)::Cardozos</t>
  </si>
  <si>
    <t>Parking, Taxi, Tips, Tolls &amp; Fares(RT80)::Park Exp</t>
  </si>
  <si>
    <t>001955223</t>
  </si>
  <si>
    <t>Act On Energy Marketing Summer Campaign 2013.</t>
  </si>
  <si>
    <t>001958654</t>
  </si>
  <si>
    <t>607810</t>
  </si>
  <si>
    <t>79564</t>
  </si>
  <si>
    <t>001958653</t>
  </si>
  <si>
    <t>001977114</t>
  </si>
  <si>
    <t>AP001-10/07/2013-00007</t>
  </si>
  <si>
    <t>Purchases - Other (RT BX)::THE HOME DEPOT #6961</t>
  </si>
  <si>
    <t>001976121</t>
  </si>
  <si>
    <t>AP001-10/04/2013-00004</t>
  </si>
  <si>
    <t>001981790</t>
  </si>
  <si>
    <t>AP001-10/11/2013-00011</t>
  </si>
  <si>
    <t>WALLACE LEOPOLD JR</t>
  </si>
  <si>
    <t>SECURITY DETAIL FOR GREEN HOME FESTIVAL</t>
  </si>
  <si>
    <t>001978070</t>
  </si>
  <si>
    <t>AP001-10/09/2013-00009</t>
  </si>
  <si>
    <t>82873</t>
  </si>
  <si>
    <t>ROGER ENGELHARDT</t>
  </si>
  <si>
    <t>SCHEDULING FOR GREEN HOME GREAT HEALTH FESTIVAL AT</t>
  </si>
  <si>
    <t>001992651</t>
  </si>
  <si>
    <t>AP001-10/25/2013-00025</t>
  </si>
  <si>
    <t>74557</t>
  </si>
  <si>
    <t>001990673</t>
  </si>
  <si>
    <t>AP001-10/22/2013-00022</t>
  </si>
  <si>
    <t>001990894</t>
  </si>
  <si>
    <t>Purchases - Other (RT BX)::ENTERPRISE RENT-A-CAR</t>
  </si>
  <si>
    <t>GREEN HOME GREAT HEALTH FESTIVAL SCHEDULING 09/28/</t>
  </si>
  <si>
    <t>001996051</t>
  </si>
  <si>
    <t>AP001-10/30/2013-00030</t>
  </si>
  <si>
    <t>OFFICEMAX CT*IN#783296::HD PKGTAPE 1.88 X54.6YD 6-</t>
  </si>
  <si>
    <t>001996301</t>
  </si>
  <si>
    <t>644920</t>
  </si>
  <si>
    <t>AP001-10/31/2013-00031</t>
  </si>
  <si>
    <t>OFFICEMAX CT*IN#997278::MAILING &amp;amp; STORAGE TAPE</t>
  </si>
  <si>
    <t>646050</t>
  </si>
  <si>
    <t>OFFICEMAX CT*IN#997278::DISPENSER TAPE PACKAGING 2</t>
  </si>
  <si>
    <t>OFFICEMAX CT*IN#907361::HD PKGTAPE 1.88 X54.6YD 6-</t>
  </si>
  <si>
    <t>OFFICEMAX CT*IN#997278::CORRUGATED BOX BRN 18X18X2</t>
  </si>
  <si>
    <t>OFFICEMAX CT*IN#997212::MAILING &amp;amp; STORAGE TAPE</t>
  </si>
  <si>
    <t>OFFICEMAX CT*IN#997212::DISPENSER TAPE PACKAGING 2</t>
  </si>
  <si>
    <t>OFFICEMAX CT*IN#997212::CORRUGATED BOX BRN 18X18X2</t>
  </si>
  <si>
    <t>OFFICEMAX CT*IN#996892::MAILING &amp;amp; STORAGE TAPE</t>
  </si>
  <si>
    <t>OFFICEMAX CT*IN#996892::DISPENSER TAPE PACKAGING 2</t>
  </si>
  <si>
    <t>OFFICEMAX CT*IN#996892::CORRUGATED BOX BRN 18X18X2</t>
  </si>
  <si>
    <t>TD512-10/31/2013-09021</t>
  </si>
  <si>
    <t>AMEREN ENERGY GROUP</t>
  </si>
  <si>
    <t>TD512-10/31/2013-01016</t>
  </si>
  <si>
    <t>001960956</t>
  </si>
  <si>
    <t>TD513-10/31/2013-01008</t>
  </si>
  <si>
    <t>Vision DSM Tracking Tool - other expenses.</t>
  </si>
  <si>
    <t>001980212</t>
  </si>
  <si>
    <t>AP001-10/14/2013-00014</t>
  </si>
  <si>
    <t>DISCOUNT</t>
  </si>
  <si>
    <t>AP001-10/16/2013-00016</t>
  </si>
  <si>
    <t>TD513-10/31/2013-01013</t>
  </si>
  <si>
    <t>GL303-10/31/2013-09000</t>
  </si>
  <si>
    <t>001972716</t>
  </si>
  <si>
    <t>AP001-10/02/2013-00002</t>
  </si>
  <si>
    <t>PRICEWATERHOUSECOOPE</t>
  </si>
  <si>
    <t>Auditing Services from PricewaterhouseCoopers for</t>
  </si>
  <si>
    <t>001975222</t>
  </si>
  <si>
    <t>AP001-10/08/2013-00008</t>
  </si>
  <si>
    <t>13970</t>
  </si>
  <si>
    <t>001977411</t>
  </si>
  <si>
    <t>Meals / Entertainment (RT82)::IMOS 20TH &amp; WASHINGT</t>
  </si>
  <si>
    <t>001989936</t>
  </si>
  <si>
    <t>0450053012</t>
  </si>
  <si>
    <t>CA010-10/31/2013-00000</t>
  </si>
  <si>
    <t>0767018004</t>
  </si>
  <si>
    <t>5957213116</t>
  </si>
  <si>
    <t>001967739</t>
  </si>
  <si>
    <t>AP001-10/24/2013-00024</t>
  </si>
  <si>
    <t>7301517118</t>
  </si>
  <si>
    <t>8835208118</t>
  </si>
  <si>
    <t>Biz Retro-commissioning - Incentives paid to custo</t>
  </si>
  <si>
    <t>001972261</t>
  </si>
  <si>
    <t>001978655</t>
  </si>
  <si>
    <t>001995492</t>
  </si>
  <si>
    <t>AP001-10/28/2013-00028</t>
  </si>
  <si>
    <t>TD513-10/31/2013-01010</t>
  </si>
  <si>
    <t>001970297</t>
  </si>
  <si>
    <t>001976909</t>
  </si>
  <si>
    <t>AP001-10/10/2013-00010</t>
  </si>
  <si>
    <t>001982631</t>
  </si>
  <si>
    <t>AP001-10/17/2013-00017</t>
  </si>
  <si>
    <t>001989609</t>
  </si>
  <si>
    <t>APT SMD INCENTIVES</t>
  </si>
  <si>
    <t>001979328</t>
  </si>
  <si>
    <t>001989884</t>
  </si>
  <si>
    <t>610847</t>
  </si>
  <si>
    <t>001976985</t>
  </si>
  <si>
    <t>ICF MKTG</t>
  </si>
  <si>
    <t>001978543</t>
  </si>
  <si>
    <t>001973211</t>
  </si>
  <si>
    <t>HONEYWELL ADMIN</t>
  </si>
  <si>
    <t>001977941</t>
  </si>
  <si>
    <t>Purchases - Other (RT BX)::LAMBERT ST. LOUIS</t>
  </si>
  <si>
    <t>001977272</t>
  </si>
  <si>
    <t>Airfare / Airline Fees (RT 80)::AMERICAN AI 001232</t>
  </si>
  <si>
    <t>Airfare / Airline Fees (RT 80)::AMERICAN AI 001064</t>
  </si>
  <si>
    <t>Hotels (RT 80)::THE REACH - WA</t>
  </si>
  <si>
    <t>Hotels (RT 80)::HUTTON HOTEL</t>
  </si>
  <si>
    <t>Airfare / Airline Fees (RT 80)::DELTA AIR   006822</t>
  </si>
  <si>
    <t>Airfare / Airline Fees (RT 80)::DELTA AIR   006017</t>
  </si>
  <si>
    <t>Airfare / Airline Fees (RT 80)::SOUTHWES    526215</t>
  </si>
  <si>
    <t>001974986</t>
  </si>
  <si>
    <t>AP001-10/03/2013-00003</t>
  </si>
  <si>
    <t>Meals / Entertainment (RT82)::PARK AVENUE COFFEE</t>
  </si>
  <si>
    <t>Purchases - Other (RT BX)::COMPANY STORE</t>
  </si>
  <si>
    <t>001992168</t>
  </si>
  <si>
    <t>AP001-10/23/2013-00023</t>
  </si>
  <si>
    <t>Parking, Taxi, Tips, Tolls &amp; Fares(RT80)::SQ *MOHA</t>
  </si>
  <si>
    <t>Parking, Taxi, Tips, Tolls &amp; Fares(RT80)::LAMBERT</t>
  </si>
  <si>
    <t>Hotels (RT 80)::HILTON HOTELS COLUMBUS</t>
  </si>
  <si>
    <t>Meals / Entertainment (RT82)::BARLEY S BREWING C</t>
  </si>
  <si>
    <t>Meals / Entertainment (RT82)::#4 MARTINI S</t>
  </si>
  <si>
    <t>001948209</t>
  </si>
  <si>
    <t>001982799</t>
  </si>
  <si>
    <t>AP001-10/21/2013-00021</t>
  </si>
  <si>
    <t>001989893</t>
  </si>
  <si>
    <t>001963937</t>
  </si>
  <si>
    <t>001979156</t>
  </si>
  <si>
    <t>Column Labels</t>
  </si>
  <si>
    <t>Grand Total</t>
  </si>
  <si>
    <t>Row Labels</t>
  </si>
  <si>
    <t>Common/General</t>
  </si>
  <si>
    <t>BUS</t>
  </si>
  <si>
    <t>Low Income</t>
  </si>
  <si>
    <t>corporation</t>
  </si>
  <si>
    <t>utility</t>
  </si>
  <si>
    <t>business_division</t>
  </si>
  <si>
    <t>major</t>
  </si>
  <si>
    <t>minor</t>
  </si>
  <si>
    <t>major_minor</t>
  </si>
  <si>
    <t>fmc</t>
  </si>
  <si>
    <t>rmc</t>
  </si>
  <si>
    <t>transaction_type</t>
  </si>
  <si>
    <t>project</t>
  </si>
  <si>
    <t>original_project</t>
  </si>
  <si>
    <t>product</t>
  </si>
  <si>
    <t>activity</t>
  </si>
  <si>
    <t>resource_type</t>
  </si>
  <si>
    <t>feeder_reference</t>
  </si>
  <si>
    <t>vendor_name</t>
  </si>
  <si>
    <t>description</t>
  </si>
  <si>
    <t>voucher_number</t>
  </si>
  <si>
    <t>month_number</t>
  </si>
  <si>
    <t>debit_credit</t>
  </si>
  <si>
    <t>quantity</t>
  </si>
  <si>
    <t>amount</t>
  </si>
  <si>
    <t>unit_of_measure</t>
  </si>
  <si>
    <t>purchase_order</t>
  </si>
  <si>
    <t>billing_type</t>
  </si>
  <si>
    <t>amount_type</t>
  </si>
  <si>
    <t>source</t>
  </si>
  <si>
    <t>gl_account</t>
  </si>
  <si>
    <t>gl_journal_category</t>
  </si>
  <si>
    <t>source_table</t>
  </si>
  <si>
    <t>stock_number</t>
  </si>
  <si>
    <t>vendor_number</t>
  </si>
  <si>
    <t>TD512-08/31/2013-07023</t>
  </si>
  <si>
    <t>TD512-08/31/2013-08032</t>
  </si>
  <si>
    <t>TD512-11/30/2013-01016</t>
  </si>
  <si>
    <t>930</t>
  </si>
  <si>
    <t>228</t>
  </si>
  <si>
    <t>930228</t>
  </si>
  <si>
    <t>CONSORTIUM</t>
  </si>
  <si>
    <t>001871394</t>
  </si>
  <si>
    <t>628077</t>
  </si>
  <si>
    <t>CORR ACCT</t>
  </si>
  <si>
    <t>TD513-08/31/2013-08003</t>
  </si>
  <si>
    <t>001924001</t>
  </si>
  <si>
    <t>001924002</t>
  </si>
  <si>
    <t>TD513-08/31/2013-08012</t>
  </si>
  <si>
    <t>1917982</t>
  </si>
  <si>
    <t>TD513-08/31/2013-08033</t>
  </si>
  <si>
    <t>1924196</t>
  </si>
  <si>
    <t>1934232</t>
  </si>
  <si>
    <t>1934138</t>
  </si>
  <si>
    <t>1941589</t>
  </si>
  <si>
    <t>001929728</t>
  </si>
  <si>
    <t>1927454</t>
  </si>
  <si>
    <t>921</t>
  </si>
  <si>
    <t>072</t>
  </si>
  <si>
    <t>921072</t>
  </si>
  <si>
    <t>TRF MEM TO PROJ</t>
  </si>
  <si>
    <t>1943381</t>
  </si>
  <si>
    <t>001935888</t>
  </si>
  <si>
    <t>AP001-08/19/2013-00019</t>
  </si>
  <si>
    <t>001932957</t>
  </si>
  <si>
    <t>AP001-08/20/2013-00020</t>
  </si>
  <si>
    <t>001943381</t>
  </si>
  <si>
    <t>AP001-08/27/2013-00027</t>
  </si>
  <si>
    <t>Meals / Entertainment (RT82)::JOE BUCKS RESTAURANT</t>
  </si>
  <si>
    <t>Meals / Entertainment (RT82)::EXECUTIVE DINING MAI</t>
  </si>
  <si>
    <t>MD</t>
  </si>
  <si>
    <t>CONSORTIUM FOR ENERG</t>
  </si>
  <si>
    <t>CEE Membership Dues 1/1/2013-12/31/2013 per Invoic</t>
  </si>
  <si>
    <t>AP001-06/06/2013-00006</t>
  </si>
  <si>
    <t>68526</t>
  </si>
  <si>
    <t>DO NOT USE Transportation (RT 80)::ENTERPRISE RENT</t>
  </si>
  <si>
    <t>AP001-08/13/2013-00013</t>
  </si>
  <si>
    <t>MISSOURI ENERGY INIT</t>
  </si>
  <si>
    <t>TO REIMBURSE MISSOURI ENERGY INITIATIVE FOR AMEREN</t>
  </si>
  <si>
    <t>001935109</t>
  </si>
  <si>
    <t>75786</t>
  </si>
  <si>
    <t>001945317</t>
  </si>
  <si>
    <t>AP001-08/29/2013-00029</t>
  </si>
  <si>
    <t>001934232</t>
  </si>
  <si>
    <t>001934138</t>
  </si>
  <si>
    <t>001941589</t>
  </si>
  <si>
    <t>001939667</t>
  </si>
  <si>
    <t>AP001-08/22/2013-00022</t>
  </si>
  <si>
    <t>Meals / Entertainment (RT82)::ARBY S 8323</t>
  </si>
  <si>
    <t>001945428</t>
  </si>
  <si>
    <t>2013-2015 MEEIA Residential Lighting Program Incen</t>
  </si>
  <si>
    <t>001939953</t>
  </si>
  <si>
    <t>001939951</t>
  </si>
  <si>
    <t>001939950</t>
  </si>
  <si>
    <t>001933932</t>
  </si>
  <si>
    <t>AP001-08/30/2013-00030</t>
  </si>
  <si>
    <t>001933931</t>
  </si>
  <si>
    <t>001917982</t>
  </si>
  <si>
    <t>AP001-08/02/2013-00002</t>
  </si>
  <si>
    <t>001924196</t>
  </si>
  <si>
    <t>AP001-08/07/2013-00007</t>
  </si>
  <si>
    <t>001916341</t>
  </si>
  <si>
    <t>001925877</t>
  </si>
  <si>
    <t>AP001-08/15/2013-00015</t>
  </si>
  <si>
    <t>001924631</t>
  </si>
  <si>
    <t>001927454</t>
  </si>
  <si>
    <t>001916340</t>
  </si>
  <si>
    <t>001924735</t>
  </si>
  <si>
    <t>Purchases - Other (RT BX)::ACEEE</t>
  </si>
  <si>
    <t>001939447</t>
  </si>
  <si>
    <t>001941759</t>
  </si>
  <si>
    <t>001916166</t>
  </si>
  <si>
    <t>AP001-08/06/2013-00006</t>
  </si>
  <si>
    <t>001931914</t>
  </si>
  <si>
    <t>AP001-08/26/2013-00026</t>
  </si>
  <si>
    <t>001930860</t>
  </si>
  <si>
    <t>001929514</t>
  </si>
  <si>
    <t>AP001-11/05/2013-00005</t>
  </si>
  <si>
    <t>Hotels (RT 80)::RENAISSANCE HOTELS 9671E</t>
  </si>
  <si>
    <t>001940736</t>
  </si>
  <si>
    <t>AP001-08/23/2013-00023</t>
  </si>
  <si>
    <t>Meals / Entertainment (RT82)::MOTHER HUBBARD</t>
  </si>
  <si>
    <t>9570003117</t>
  </si>
  <si>
    <t>CA010-08/31/2013-00000</t>
  </si>
  <si>
    <t>9020007422</t>
  </si>
  <si>
    <t>8454108119</t>
  </si>
  <si>
    <t>5702807127</t>
  </si>
  <si>
    <t>4390008138</t>
  </si>
  <si>
    <t>4262214111</t>
  </si>
  <si>
    <t>1893026016</t>
  </si>
  <si>
    <t>0453095034</t>
  </si>
  <si>
    <t>3442048023</t>
  </si>
  <si>
    <t>2451095018</t>
  </si>
  <si>
    <t>0011007812</t>
  </si>
  <si>
    <t>8460003210</t>
  </si>
  <si>
    <t>Sum of amount</t>
  </si>
  <si>
    <t>Input #s</t>
  </si>
  <si>
    <t>11M</t>
  </si>
  <si>
    <t>2M</t>
  </si>
  <si>
    <t>3M</t>
  </si>
  <si>
    <t>4M</t>
  </si>
  <si>
    <t/>
  </si>
  <si>
    <t>From file "Monthly NSB Calculation"</t>
  </si>
  <si>
    <t>EECY</t>
  </si>
  <si>
    <t>1764427</t>
  </si>
  <si>
    <t>TD513-01/31/2013-10002</t>
  </si>
  <si>
    <t>MJ530-01/31/2013-00000</t>
  </si>
  <si>
    <t>TD512-01/31/2013-10008</t>
  </si>
  <si>
    <t>LUNCHEON DEPOSIT 12/12</t>
  </si>
  <si>
    <t>TD512-01/31/2013-12015</t>
  </si>
  <si>
    <t>610843</t>
  </si>
  <si>
    <t>610719</t>
  </si>
  <si>
    <t>610717</t>
  </si>
  <si>
    <t>HBA OF ST LOUIS 12/12</t>
  </si>
  <si>
    <t>TRF MEMBERSHIP TO PROJECT</t>
  </si>
  <si>
    <t>SCOTT</t>
  </si>
  <si>
    <t>GL102-01/31/2013-00001</t>
  </si>
  <si>
    <t>GL102-01/31/2013-00002</t>
  </si>
  <si>
    <t>WEBER SHANDWICK 12/12</t>
  </si>
  <si>
    <t>810</t>
  </si>
  <si>
    <t>Harrison(MOProdSvc 9</t>
  </si>
  <si>
    <t>001764444</t>
  </si>
  <si>
    <t>AP001-01/25/2013-00025</t>
  </si>
  <si>
    <t>Purchases - Other (RT BX)::KIENER WEST GARAGE 5004</t>
  </si>
  <si>
    <t>001766850</t>
  </si>
  <si>
    <t>AP001-01/29/2013-00029</t>
  </si>
  <si>
    <t>Purchases - Other (RT BX)::SEARS HHO INC   5320</t>
  </si>
  <si>
    <t>001764427</t>
  </si>
  <si>
    <t>Hendry(MOProdSvc 921</t>
  </si>
  <si>
    <t>001764441</t>
  </si>
  <si>
    <t>Justis(MOProdSvc 921</t>
  </si>
  <si>
    <t>Transportation (RT 80)::AMTRAK .COM 3541129077509</t>
  </si>
  <si>
    <t>001764425</t>
  </si>
  <si>
    <t>Tips,Tolls,Parking Meter (RT80)::STL PARKING AMTRA</t>
  </si>
  <si>
    <t>Individual Exp - Other (RT 80)::PAYPAL *HSWIRELESS</t>
  </si>
  <si>
    <t>Individual Exp - Other (RT 80)::MIDWEST ENERGY EFF</t>
  </si>
  <si>
    <t>Meals/Entertainment (RT82)::AMTRAK MIDWEST CAFE  Q</t>
  </si>
  <si>
    <t>Meals/Entertainment (RT82)::SWISSOTEL CHICAGO</t>
  </si>
  <si>
    <t>Meals/Entertainment (RT82)::GIORDANO S PRUDENTIAL</t>
  </si>
  <si>
    <t>Via(MOProdSvc 921),</t>
  </si>
  <si>
    <t>Purchases - Other (RT BX)::FEDEX 801795242959</t>
  </si>
  <si>
    <t>001766913</t>
  </si>
  <si>
    <t>Membership-Individual (RT MT)::PROJECT MANAGEMENT</t>
  </si>
  <si>
    <t>Gendron(MOProdSvc 92</t>
  </si>
  <si>
    <t>Tips,Tolls,Parking Meter (RT80)::UNION STATION PAR</t>
  </si>
  <si>
    <t>001766737</t>
  </si>
  <si>
    <t>AP001-01/28/2013-00028</t>
  </si>
  <si>
    <t>Airfare (RT 80)::SOUTHWES    5262489977170</t>
  </si>
  <si>
    <t>001764411</t>
  </si>
  <si>
    <t>Airfare (RT 80)::SOUTHWES    5260622038409</t>
  </si>
  <si>
    <t>TD512-02/28/2013-10008</t>
  </si>
  <si>
    <t>TD512-02/28/2013-20012</t>
  </si>
  <si>
    <t>001780248</t>
  </si>
  <si>
    <t>001780231</t>
  </si>
  <si>
    <t>TD513-02/28/2013-20005</t>
  </si>
  <si>
    <t>001780212</t>
  </si>
  <si>
    <t>001780193</t>
  </si>
  <si>
    <t>TD513-02/28/2013-20017</t>
  </si>
  <si>
    <t>001774338</t>
  </si>
  <si>
    <t>AP001-02/07/2013-00007</t>
  </si>
  <si>
    <t>Thielemann(MOProdSvc</t>
  </si>
  <si>
    <t>001788212</t>
  </si>
  <si>
    <t>AP001-02/26/2013-00026</t>
  </si>
  <si>
    <t>ST LOUIS EARTH DAY</t>
  </si>
  <si>
    <t>2013 St. Louis Earth Day Sponshorship, Invoice 832</t>
  </si>
  <si>
    <t>AP001-02/28/2013-00128</t>
  </si>
  <si>
    <t>15141</t>
  </si>
  <si>
    <t>001777569</t>
  </si>
  <si>
    <t>AP001-02/19/2013-00019</t>
  </si>
  <si>
    <t>001777568</t>
  </si>
  <si>
    <t>Purchases - Other (RT BX)::ADD-INS.COM LLC</t>
  </si>
  <si>
    <t>001790548</t>
  </si>
  <si>
    <t>AP001-02/04/2013-00004</t>
  </si>
  <si>
    <t>Tips,Tolls,Parking Meter (RT80)::CPS METROPOLITAN</t>
  </si>
  <si>
    <t>001774319</t>
  </si>
  <si>
    <t>Transportation (RT 80)::No VISA Merchat</t>
  </si>
  <si>
    <t>Transportation (RT 80)::No VISA Merchant</t>
  </si>
  <si>
    <t>Hotels (RT 80)::Swissotel Chicago</t>
  </si>
  <si>
    <t>001777508</t>
  </si>
  <si>
    <t>AP001-02/12/2013-00012</t>
  </si>
  <si>
    <t>Hotels (RT 80)::COURTYARD BY MARRIOTT COL</t>
  </si>
  <si>
    <t>Purchases - Other (RT BX)::UMC CONFER SHORT COURSE</t>
  </si>
  <si>
    <t>001790452</t>
  </si>
  <si>
    <t>001790474</t>
  </si>
  <si>
    <t>Purchases - Other (RT BX)::USGBC MO GATEWAY CHAPTE</t>
  </si>
  <si>
    <t>Purchases - Other (RT BX)::FREDPRYOR CAREERTRACK</t>
  </si>
  <si>
    <t>Berg(MOProdSvc 921),</t>
  </si>
  <si>
    <t>Purchases - Other (RT BX)::FEDEX 045761215128639</t>
  </si>
  <si>
    <t>001774376</t>
  </si>
  <si>
    <t>Purchases - Other (RT BX)::FEDEX 801795250670</t>
  </si>
  <si>
    <t>Meals/Entertainment (RT82)::MILE 277</t>
  </si>
  <si>
    <t>AP001-02/14/2013-00014</t>
  </si>
  <si>
    <t>Meals/Entertainment (RT82)::VINDESET</t>
  </si>
  <si>
    <t>001774228</t>
  </si>
  <si>
    <t>Meals/Entertainment (RT82)::PAPPY S SMOKEHOUSE</t>
  </si>
  <si>
    <t>Dolly(MOProdSvc 921)</t>
  </si>
  <si>
    <t>Purchases - Other (RT BX)::DIS*RADIO DISNEY-WSDZ</t>
  </si>
  <si>
    <t>001769669</t>
  </si>
  <si>
    <t>Purchases - Other (RT BX)::HBA OF ST LOUIS AND EAS</t>
  </si>
  <si>
    <t>Meals/Entertainment (RT82)::THE ART OF ENTERTAININ</t>
  </si>
  <si>
    <t>MORGAN MARKETING PAR</t>
  </si>
  <si>
    <t>DSMore Applications Training and travel expenses.</t>
  </si>
  <si>
    <t>72834</t>
  </si>
  <si>
    <t>E10901047</t>
  </si>
  <si>
    <t>Bowling-Roberts(Corp</t>
  </si>
  <si>
    <t>AP001-02/27/2013-00027</t>
  </si>
  <si>
    <t>76935</t>
  </si>
  <si>
    <t>2013 STL EARTH DAY</t>
  </si>
  <si>
    <t>TD512-03/31/2013-20012</t>
  </si>
  <si>
    <t>RN002-03/21/2013-00021</t>
  </si>
  <si>
    <t>CHAPMAN</t>
  </si>
  <si>
    <t>CA106-03/31/2013-00000</t>
  </si>
  <si>
    <t>V001758558</t>
  </si>
  <si>
    <t>TX107-03/31/2013-00001</t>
  </si>
  <si>
    <t>V001758551</t>
  </si>
  <si>
    <t>001795459</t>
  </si>
  <si>
    <t>AP001-03/06/2013-00006</t>
  </si>
  <si>
    <t>UNITED STATES POSTAL</t>
  </si>
  <si>
    <t>Postage for Personal and Business Energy Reports</t>
  </si>
  <si>
    <t>17790</t>
  </si>
  <si>
    <t>001807344</t>
  </si>
  <si>
    <t>AP001-03/22/2013-00022</t>
  </si>
  <si>
    <t>AP001-03/21/2013-00021</t>
  </si>
  <si>
    <t>Tips,Tolls,Parking Meter (RT80)::No Visa Merchant</t>
  </si>
  <si>
    <t>001810617</t>
  </si>
  <si>
    <t>AP001-03/25/2013-00025</t>
  </si>
  <si>
    <t>U S GREEN BUILDING C</t>
  </si>
  <si>
    <t>USGBC - Missouri Gateway Chapter Sponsorship, Invo</t>
  </si>
  <si>
    <t>AP001-03/05/2013-00005</t>
  </si>
  <si>
    <t>62537</t>
  </si>
  <si>
    <t>001807970</t>
  </si>
  <si>
    <t>AP001-03/31/2013-00031</t>
  </si>
  <si>
    <t>001799237</t>
  </si>
  <si>
    <t>AP001-03/19/2013-00019</t>
  </si>
  <si>
    <t>001807966</t>
  </si>
  <si>
    <t>AP001-03/26/2013-00026</t>
  </si>
  <si>
    <t>Purchases - Other (RT BX)::HERITAGE EXPOSITION SRV</t>
  </si>
  <si>
    <t>001794255</t>
  </si>
  <si>
    <t>001797304</t>
  </si>
  <si>
    <t>Purchases - Other (RT BX)::EDLEN ELECTRICAL EXHIBI</t>
  </si>
  <si>
    <t>001804474</t>
  </si>
  <si>
    <t>001797303</t>
  </si>
  <si>
    <t>Purchases - Other (RT BX)::MPC 7</t>
  </si>
  <si>
    <t>Meals/Entertainment (RT82)::STEWARTS S RESTAURA</t>
  </si>
  <si>
    <t>Meals/Entertainment (RT82)::SQUARE ONE BREWERY</t>
  </si>
  <si>
    <t>Tips,Tolls,Parking Meter (RT80)::LAMBERT ST. LOUIS</t>
  </si>
  <si>
    <t>001796781</t>
  </si>
  <si>
    <t>AP001-03/07/2013-00007</t>
  </si>
  <si>
    <t>Hotels (RT 80)::HYATT HOTELS GRND CYPRESS</t>
  </si>
  <si>
    <t>Transportation (RT 80)::MEARS TRANS. AIRPORT</t>
  </si>
  <si>
    <t>Tips,Tolls,Parking Meter (RT80)::STADIUM WEST #500</t>
  </si>
  <si>
    <t>BASS ROBERT OR KAREN</t>
  </si>
  <si>
    <t>RN002-12/13/2013-00013</t>
  </si>
  <si>
    <t>SCHWEISSGUTH ELROY C.</t>
  </si>
  <si>
    <t>WATKINS JOHN W.</t>
  </si>
  <si>
    <t>RINNE R. E.</t>
  </si>
  <si>
    <t>BAKER ROSE MARIE M.</t>
  </si>
  <si>
    <t>STOHR DONALD J.</t>
  </si>
  <si>
    <t>LINKE HOWARD</t>
  </si>
  <si>
    <t>BERLINER JOSEPH</t>
  </si>
  <si>
    <t>GRUEN BERNICE</t>
  </si>
  <si>
    <t>MCGRAW DELORES</t>
  </si>
  <si>
    <t>GOLIAN JOYCE</t>
  </si>
  <si>
    <t>TRANTON MICHAEL D.</t>
  </si>
  <si>
    <t>TD512-12/31/2013-01116</t>
  </si>
  <si>
    <t>002013952</t>
  </si>
  <si>
    <t>HONEYWELL ADMN</t>
  </si>
  <si>
    <t>ARCA ADMN</t>
  </si>
  <si>
    <t>ARCA MKTG INCENTIVES</t>
  </si>
  <si>
    <t>ICF NH ADMN</t>
  </si>
  <si>
    <t>ICF NH INCENTIVES</t>
  </si>
  <si>
    <t>ICF HVAC ADMN</t>
  </si>
  <si>
    <t>ICF HVAC MKTG INCENT</t>
  </si>
  <si>
    <t>APT EE KITS</t>
  </si>
  <si>
    <t>APT PRODUCTS ADMN</t>
  </si>
  <si>
    <t>APT LIGHTING ADMN</t>
  </si>
  <si>
    <t>CORR MEEIA</t>
  </si>
  <si>
    <t>TD513-12/31/2013-01228</t>
  </si>
  <si>
    <t>GL303-12/31/2013-12000</t>
  </si>
  <si>
    <t>002050233</t>
  </si>
  <si>
    <t>TD512-12/31/2013-01223</t>
  </si>
  <si>
    <t>HW ADMIN</t>
  </si>
  <si>
    <t>HW INCENTIVES</t>
  </si>
  <si>
    <t>APT EEP KITS</t>
  </si>
  <si>
    <t>002046196</t>
  </si>
  <si>
    <t>2043055</t>
  </si>
  <si>
    <t>TD513-12/31/2013-01221</t>
  </si>
  <si>
    <t>1909872</t>
  </si>
  <si>
    <t>1940229</t>
  </si>
  <si>
    <t>1902002</t>
  </si>
  <si>
    <t>002043777</t>
  </si>
  <si>
    <t>TD513-12/31/2013-01218</t>
  </si>
  <si>
    <t>ARCA CORRECTION</t>
  </si>
  <si>
    <t>TD513-12/31/2013-01217</t>
  </si>
  <si>
    <t>CORR IMPREST FUND</t>
  </si>
  <si>
    <t>2025553</t>
  </si>
  <si>
    <t>TD513-12/31/2013-01214</t>
  </si>
  <si>
    <t>2040669</t>
  </si>
  <si>
    <t>TD512-11/30/2013-01116</t>
  </si>
  <si>
    <t>CORRECT IMPREST</t>
  </si>
  <si>
    <t>TD513-11/30/2013-01113</t>
  </si>
  <si>
    <t>HOTEL</t>
  </si>
  <si>
    <t>002014761</t>
  </si>
  <si>
    <t>TD513-11/30/2013-01110</t>
  </si>
  <si>
    <t>TAXI</t>
  </si>
  <si>
    <t>MEALS/ENTERTAINMENT</t>
  </si>
  <si>
    <t>TD513-11/30/2013-01106</t>
  </si>
  <si>
    <t>BIZSAVERS GIVEAWAYS</t>
  </si>
  <si>
    <t>TD513-11/30/2013-01102</t>
  </si>
  <si>
    <t>RN002-11/21/2013-00021</t>
  </si>
  <si>
    <t>Meals / Entertainment (RT82)::VITOS RESTAURANT</t>
  </si>
  <si>
    <t>002048227</t>
  </si>
  <si>
    <t>AP001-12/30/2013-00030</t>
  </si>
  <si>
    <t>Purchases - Other (RT BX)::AMTRAK .COM 35307235108</t>
  </si>
  <si>
    <t>Purchases - Other (RT BX)::MIDWEST ENERGY EFFICIEN</t>
  </si>
  <si>
    <t>Meals / Entertainment (RT82)::MCDONALD S F36186</t>
  </si>
  <si>
    <t>002048202</t>
  </si>
  <si>
    <t>Meals / Entertainment (RT82)::IMPERIAL/PPD</t>
  </si>
  <si>
    <t>Hotels (RT 80)::HOTEL VINTAGE PLAZA</t>
  </si>
  <si>
    <t>Parking, Taxi, Tips, Tolls &amp; Fares(RT80)::MAX</t>
  </si>
  <si>
    <t>002048201</t>
  </si>
  <si>
    <t>Meals / Entertainment (RT82)::S Carolinia BBQ</t>
  </si>
  <si>
    <t>Meals / Entertainment (RT82)::Denver Airport</t>
  </si>
  <si>
    <t>Purchases - Other (RT BX)::PARK EXPRESS</t>
  </si>
  <si>
    <t>Purchases - Other (RT BX)::SQ *NEW ROSE CITY CAB</t>
  </si>
  <si>
    <t>002046653</t>
  </si>
  <si>
    <t>AP001-12/27/2013-00027</t>
  </si>
  <si>
    <t>002030896</t>
  </si>
  <si>
    <t>AP001-12/09/2013-00009</t>
  </si>
  <si>
    <t>002044222</t>
  </si>
  <si>
    <t>AP001-12/26/2013-00026</t>
  </si>
  <si>
    <t>002042344</t>
  </si>
  <si>
    <t>AP001-12/23/2013-00023</t>
  </si>
  <si>
    <t>Meals / Entertainment (RT82)::SILVER DOLLAR PIZZA</t>
  </si>
  <si>
    <t>002042621</t>
  </si>
  <si>
    <t>Meals / Entertainment (RT82)::SQ *THE FRYING SCOTS</t>
  </si>
  <si>
    <t>Meals / Entertainment (RT82)::DUNKIN DONUTS EAST</t>
  </si>
  <si>
    <t>Meals / Entertainment (RT82)::GUSTAVS FOOD U323588</t>
  </si>
  <si>
    <t>Meals / Entertainment (RT82)::PAZZO RISTORANTE</t>
  </si>
  <si>
    <t>Meals / Entertainment (RT82)::Vintage Plaza</t>
  </si>
  <si>
    <t>002042673</t>
  </si>
  <si>
    <t>Meals / Entertainment (RT82)::Airport</t>
  </si>
  <si>
    <t>Parking, Taxi, Tips, Tolls &amp; Fares(RT80)::Vintage</t>
  </si>
  <si>
    <t>Parking, Taxi, Tips, Tolls &amp; Fares(RT80)::Radio Ca</t>
  </si>
  <si>
    <t>Hotels (RT 80)::Vintage Plaza</t>
  </si>
  <si>
    <t>Purchases - Other (RT BX)::HOBBY-LOBBY #0194</t>
  </si>
  <si>
    <t>002042808</t>
  </si>
  <si>
    <t>Purchases - Other (RT BX)::SIGNATURE SIGNS &amp; GRAPH</t>
  </si>
  <si>
    <t>002035953</t>
  </si>
  <si>
    <t>AP001-12/20/2013-00020</t>
  </si>
  <si>
    <t>002022396</t>
  </si>
  <si>
    <t>AP001-12/05/2013-00005</t>
  </si>
  <si>
    <t>002022397</t>
  </si>
  <si>
    <t>002022398</t>
  </si>
  <si>
    <t>002032341</t>
  </si>
  <si>
    <t>AP001-12/18/2013-00018</t>
  </si>
  <si>
    <t>002030209</t>
  </si>
  <si>
    <t>AP001-12/17/2013-00017</t>
  </si>
  <si>
    <t>002029130</t>
  </si>
  <si>
    <t>AP001-12/16/2013-00016</t>
  </si>
  <si>
    <t>Hotels (RT 80)::DOUBLETREE HOTEL</t>
  </si>
  <si>
    <t>002027175</t>
  </si>
  <si>
    <t>AP001-12/04/2013-00004</t>
  </si>
  <si>
    <t>002023520</t>
  </si>
  <si>
    <t>002023330</t>
  </si>
  <si>
    <t>002023515</t>
  </si>
  <si>
    <t>002029479</t>
  </si>
  <si>
    <t>AP001-12/13/2013-00013</t>
  </si>
  <si>
    <t>002031180</t>
  </si>
  <si>
    <t>Meals / Entertainment (RT82)::Alonzo s Oyster Bar</t>
  </si>
  <si>
    <t>002035710</t>
  </si>
  <si>
    <t>Meals / Entertainment (RT82)::Black Point Ocean Gr</t>
  </si>
  <si>
    <t>Meals / Entertainment (RT82)::Conch Cafe</t>
  </si>
  <si>
    <t>Meals / Entertainment (RT82)::Fort Lauderdale Airp</t>
  </si>
  <si>
    <t>Meals / Entertainment (RT82)::The Reach</t>
  </si>
  <si>
    <t>Parking, Taxi, Tips, Tolls &amp; Fares(RT80)::Fort Lau</t>
  </si>
  <si>
    <t>Airfare / Airline Fees (RT 80)::Southwest</t>
  </si>
  <si>
    <t>Airfare / Airline Fees (RT 80)::Southwest Airlines</t>
  </si>
  <si>
    <t>Hotels (RT 80)::The Reach</t>
  </si>
  <si>
    <t>Parking, Taxi, Tips, Tolls &amp; Fares(RT80)::Alonzo s</t>
  </si>
  <si>
    <t>Vehicle Rental (RT 80)::National</t>
  </si>
  <si>
    <t>Vehicle Rental Fuel (RT 80)::Dade Corners Travel C</t>
  </si>
  <si>
    <t>002030590</t>
  </si>
  <si>
    <t>002030241</t>
  </si>
  <si>
    <t>002031214</t>
  </si>
  <si>
    <t>002031229</t>
  </si>
  <si>
    <t>002014279</t>
  </si>
  <si>
    <t>AP001-12/03/2013-00003</t>
  </si>
  <si>
    <t>002049607</t>
  </si>
  <si>
    <t>AP001-12/31/2013-00031</t>
  </si>
  <si>
    <t>Meals / Entertainment (RT82)::Bellacino s</t>
  </si>
  <si>
    <t>Parking, Taxi, Tips, Tolls &amp; Fares(RT80)::Nashvill</t>
  </si>
  <si>
    <t>002046198</t>
  </si>
  <si>
    <t>002014101</t>
  </si>
  <si>
    <t>AP001-11/27/2013-00027</t>
  </si>
  <si>
    <t>002019471</t>
  </si>
  <si>
    <t>002001374</t>
  </si>
  <si>
    <t>AP001-11/08/2013-00008</t>
  </si>
  <si>
    <t>Airfare / Airline Fees (RT 80)::SOUTHWES    526216</t>
  </si>
  <si>
    <t>002021621</t>
  </si>
  <si>
    <t>AP001-11/26/2013-00026</t>
  </si>
  <si>
    <t>Meals / Entertainment (RT82)::RIB CITY- ST. CHARLE</t>
  </si>
  <si>
    <t>002021608</t>
  </si>
  <si>
    <t>Meals / Entertainment (RT82)::AMIGHETTIS CAFE THE</t>
  </si>
  <si>
    <t>Meals / Entertainment (RT82)::EXECUTIVE DINING AME</t>
  </si>
  <si>
    <t>002013122</t>
  </si>
  <si>
    <t>AP001-11/18/2013-00018</t>
  </si>
  <si>
    <t>Parking, Taxi, Tips, Tolls &amp; Fares(RT80)::NEW ORLE</t>
  </si>
  <si>
    <t>AP001-11/20/2013-00020</t>
  </si>
  <si>
    <t>002010854</t>
  </si>
  <si>
    <t>002007071</t>
  </si>
  <si>
    <t>002001318</t>
  </si>
  <si>
    <t>002010970</t>
  </si>
  <si>
    <t>002004825</t>
  </si>
  <si>
    <t>002002359</t>
  </si>
  <si>
    <t>002004822</t>
  </si>
  <si>
    <t>001999608</t>
  </si>
  <si>
    <t>Meals / Entertainment (RT82)::DEANIE S SEAFOOD</t>
  </si>
  <si>
    <t>Meals / Entertainment (RT82)::LUCKY DOGS AIRPORT L</t>
  </si>
  <si>
    <t>Hotels (RT 80)::SHERATON NEW ORLEANS</t>
  </si>
  <si>
    <t>002004727</t>
  </si>
  <si>
    <t>AP001-11/14/2013-00014</t>
  </si>
  <si>
    <t>Meals / Entertainment (RT82)::Vito s</t>
  </si>
  <si>
    <t>002020021</t>
  </si>
  <si>
    <t>AP001-11/25/2013-00025</t>
  </si>
  <si>
    <t>002020412</t>
  </si>
  <si>
    <t>E35363</t>
  </si>
  <si>
    <t>Thompson(MOEngEf&amp;R 9</t>
  </si>
  <si>
    <t>002020028</t>
  </si>
  <si>
    <t>002010987</t>
  </si>
  <si>
    <t>001994747</t>
  </si>
  <si>
    <t>AP001-11/12/2013-00012</t>
  </si>
  <si>
    <t>002007549</t>
  </si>
  <si>
    <t>Meals / Entertainment (RT82)::Chicago Renaissance</t>
  </si>
  <si>
    <t>Meals / Entertainment (RT82)::Midway Food Court</t>
  </si>
  <si>
    <t>002008067</t>
  </si>
  <si>
    <t>AP001-11/19/2013-00019</t>
  </si>
  <si>
    <t>CASH VOUCHERS ISSUED</t>
  </si>
  <si>
    <t>001993628</t>
  </si>
  <si>
    <t>001993539</t>
  </si>
  <si>
    <t>002013875</t>
  </si>
  <si>
    <t>AP001-11/22/2013-00022</t>
  </si>
  <si>
    <t>AP001-11/21/2013-00021</t>
  </si>
  <si>
    <t>002014273</t>
  </si>
  <si>
    <t>002014233</t>
  </si>
  <si>
    <t>002014232</t>
  </si>
  <si>
    <t>7054419121</t>
  </si>
  <si>
    <t>CA010-12/31/2013-00000</t>
  </si>
  <si>
    <t>5960006816</t>
  </si>
  <si>
    <t>2612506116</t>
  </si>
  <si>
    <t>2137516112</t>
  </si>
  <si>
    <t>2135121015</t>
  </si>
  <si>
    <t>0580317116</t>
  </si>
  <si>
    <t>9731001215</t>
  </si>
  <si>
    <t>CA010-11/30/2013-00000</t>
  </si>
  <si>
    <t>7757507113</t>
  </si>
  <si>
    <t>7520001214</t>
  </si>
  <si>
    <t>7420001315</t>
  </si>
  <si>
    <t>3711005246</t>
  </si>
  <si>
    <t>3511002118</t>
  </si>
  <si>
    <t>2892113128</t>
  </si>
  <si>
    <t>8432201120</t>
  </si>
  <si>
    <t>8200005110</t>
  </si>
  <si>
    <t>6731001012</t>
  </si>
  <si>
    <t>5284511123</t>
  </si>
  <si>
    <t>3731001710</t>
  </si>
  <si>
    <t>3690002227</t>
  </si>
  <si>
    <t>3190003824</t>
  </si>
  <si>
    <t>2849501119</t>
  </si>
  <si>
    <t>2690000015</t>
  </si>
  <si>
    <t>2635149012</t>
  </si>
  <si>
    <t>1501026024</t>
  </si>
  <si>
    <t>0911009116</t>
  </si>
  <si>
    <t>0382119171</t>
  </si>
  <si>
    <t>0146162032</t>
  </si>
  <si>
    <t>0865310118</t>
  </si>
  <si>
    <t>8131001718</t>
  </si>
  <si>
    <t>3407809114</t>
  </si>
  <si>
    <t>1501005314</t>
  </si>
  <si>
    <t>0932202144</t>
  </si>
  <si>
    <t>0610003851</t>
  </si>
  <si>
    <t>2461400124</t>
  </si>
  <si>
    <t>LADYMON C.D. OR F.</t>
  </si>
  <si>
    <t xml:space="preserve">ACCRUAL   </t>
  </si>
  <si>
    <t>L. M. Services</t>
  </si>
  <si>
    <t>002240771</t>
  </si>
  <si>
    <t>TD512-09/01/2014-08091</t>
  </si>
  <si>
    <t>ADM Assoc</t>
  </si>
  <si>
    <t>Cadmus</t>
  </si>
  <si>
    <t>ICF Admn</t>
  </si>
  <si>
    <t>ARCA Admn</t>
  </si>
  <si>
    <t>APT Admn</t>
  </si>
  <si>
    <t>HW Admn</t>
  </si>
  <si>
    <t>ICF Incentives</t>
  </si>
  <si>
    <t>ARCA Incentives</t>
  </si>
  <si>
    <t>APT Incentives</t>
  </si>
  <si>
    <t>HW Incentives</t>
  </si>
  <si>
    <t>TD512-09/30/2014-09002</t>
  </si>
  <si>
    <t>002263977</t>
  </si>
  <si>
    <t>A D M Assoc</t>
  </si>
  <si>
    <t>Shelton Gr</t>
  </si>
  <si>
    <t>Reclass MEEIA purchasing rate to correct account</t>
  </si>
  <si>
    <t>681470</t>
  </si>
  <si>
    <t>TD513-09/30/2014-09010</t>
  </si>
  <si>
    <t xml:space="preserve">ACTUAL    </t>
  </si>
  <si>
    <t>TD513-09/30/2014-09006</t>
  </si>
  <si>
    <t>ICF Mktg.</t>
  </si>
  <si>
    <t>TD513-08/31/2014-08005</t>
  </si>
  <si>
    <t>ARCA Mktg</t>
  </si>
  <si>
    <t>TD512-08/31/2014-07008</t>
  </si>
  <si>
    <t>I D Media</t>
  </si>
  <si>
    <t xml:space="preserve">          </t>
  </si>
  <si>
    <t>CHESTERFIELD GROVE DEVELOPMENT</t>
  </si>
  <si>
    <t>RN002-08/21/2014-00021</t>
  </si>
  <si>
    <t>ACTUAL COR</t>
  </si>
  <si>
    <t>APT Incentives Correction</t>
  </si>
  <si>
    <t>TD513-08/31/2014-08013</t>
  </si>
  <si>
    <t>TD512-08/31/2014-08091</t>
  </si>
  <si>
    <t>HEGGER, MEGAN-FACEBOOK</t>
  </si>
  <si>
    <t>002241309</t>
  </si>
  <si>
    <t>CE103-08/31/2014-00010</t>
  </si>
  <si>
    <t>HEGGER, MEGAN-FACEBOOK ENERGY EFFICIENCY AWARENESS</t>
  </si>
  <si>
    <t>002190867</t>
  </si>
  <si>
    <t>CE103-07/31/2014-00004</t>
  </si>
  <si>
    <t>ARCA Mktg.</t>
  </si>
  <si>
    <t>TD513-07/31/2014-07006</t>
  </si>
  <si>
    <t>TD512-07/31/2014-07008</t>
  </si>
  <si>
    <t>ACCRUAL</t>
  </si>
  <si>
    <t>002189260</t>
  </si>
  <si>
    <t>TD512-07/31/2014-06010</t>
  </si>
  <si>
    <t>002189255</t>
  </si>
  <si>
    <t>002130461</t>
  </si>
  <si>
    <t>A D M ASSOC</t>
  </si>
  <si>
    <t>L. M. SERVICES</t>
  </si>
  <si>
    <t>002187151</t>
  </si>
  <si>
    <t>HW ADMN</t>
  </si>
  <si>
    <t>ICF ADMN</t>
  </si>
  <si>
    <t>APT ADMN</t>
  </si>
  <si>
    <t>HEGGER, MEGAN-FACEBOOK ENERGY EFFICIENCY</t>
  </si>
  <si>
    <t>002212532</t>
  </si>
  <si>
    <t>CE103-07/31/2014-00009</t>
  </si>
  <si>
    <t>I D MEDIA INC</t>
  </si>
  <si>
    <t>002179300</t>
  </si>
  <si>
    <t>668962</t>
  </si>
  <si>
    <t>TD513-06/30/2014-06011</t>
  </si>
  <si>
    <t>002179302</t>
  </si>
  <si>
    <t>002179014</t>
  </si>
  <si>
    <t>002179012</t>
  </si>
  <si>
    <t>SPOT MEDIA PRODUCTIO</t>
  </si>
  <si>
    <t>002174308</t>
  </si>
  <si>
    <t>671800</t>
  </si>
  <si>
    <t>FACEBOOK TRAN</t>
  </si>
  <si>
    <t>002167412</t>
  </si>
  <si>
    <t>CE103-06/30/2014-00007</t>
  </si>
  <si>
    <t>TD512-06/30/2014-06010</t>
  </si>
  <si>
    <t>ACTUAL</t>
  </si>
  <si>
    <t>TD513-06/30/2014-06005</t>
  </si>
  <si>
    <t>2105995</t>
  </si>
  <si>
    <t>TD513-06/30/2014-06002</t>
  </si>
  <si>
    <t>ARCA MKTG.</t>
  </si>
  <si>
    <t>ICF MKTG.</t>
  </si>
  <si>
    <t>CA106-06/30/2014-00000</t>
  </si>
  <si>
    <t>TD512-06/30/2014-05017</t>
  </si>
  <si>
    <t>002168095</t>
  </si>
  <si>
    <t>TD512-06/30/2014-05016</t>
  </si>
  <si>
    <t>002168094</t>
  </si>
  <si>
    <t>002165236</t>
  </si>
  <si>
    <t>002163105</t>
  </si>
  <si>
    <t>002163154</t>
  </si>
  <si>
    <t>TD512-05/31/2014-05017</t>
  </si>
  <si>
    <t>TD512-05/31/2014-05016</t>
  </si>
  <si>
    <t>TD513-05/31/2014-05014</t>
  </si>
  <si>
    <t>002165234</t>
  </si>
  <si>
    <t>663854</t>
  </si>
  <si>
    <t>TD513-05/31/2014-05013</t>
  </si>
  <si>
    <t>002142953</t>
  </si>
  <si>
    <t>667673</t>
  </si>
  <si>
    <t>FISERV</t>
  </si>
  <si>
    <t>002142033</t>
  </si>
  <si>
    <t>663375</t>
  </si>
  <si>
    <t>002141327</t>
  </si>
  <si>
    <t>TD512-05/31/2014-04011</t>
  </si>
  <si>
    <t>002141325</t>
  </si>
  <si>
    <t>002141323</t>
  </si>
  <si>
    <t>002134423</t>
  </si>
  <si>
    <t>002138791</t>
  </si>
  <si>
    <t>002138790</t>
  </si>
  <si>
    <t>002105995</t>
  </si>
  <si>
    <t>002141301</t>
  </si>
  <si>
    <t>002135528</t>
  </si>
  <si>
    <t>002136009</t>
  </si>
  <si>
    <t>002141324</t>
  </si>
  <si>
    <t>CORR-4006</t>
  </si>
  <si>
    <t>002136586</t>
  </si>
  <si>
    <t>TD513-04/30/2014-04015</t>
  </si>
  <si>
    <t>ICF IMPREST</t>
  </si>
  <si>
    <t>CE103-04/30/2014-00006</t>
  </si>
  <si>
    <t>CORR STORES HNDLG</t>
  </si>
  <si>
    <t>TD513-04/30/2014-04006</t>
  </si>
  <si>
    <t>CORR PURCH RATE</t>
  </si>
  <si>
    <t>002137928</t>
  </si>
  <si>
    <t>667204</t>
  </si>
  <si>
    <t>002127119</t>
  </si>
  <si>
    <t>664935</t>
  </si>
  <si>
    <t>002128129</t>
  </si>
  <si>
    <t>665774</t>
  </si>
  <si>
    <t>TD513-04/30/2014-04005</t>
  </si>
  <si>
    <t>TD512-04/30/2014-04011</t>
  </si>
  <si>
    <t>HEGGER, MEGAN</t>
  </si>
  <si>
    <t>002140064</t>
  </si>
  <si>
    <t>CE103-04/30/2014-00021</t>
  </si>
  <si>
    <t>TD512-04/30/2014-03014</t>
  </si>
  <si>
    <t>002112386</t>
  </si>
  <si>
    <t>002107392</t>
  </si>
  <si>
    <t>002113820</t>
  </si>
  <si>
    <t>ARCA MKTG</t>
  </si>
  <si>
    <t>002118990</t>
  </si>
  <si>
    <t>TD512-03/31/2014-02008</t>
  </si>
  <si>
    <t>002095192</t>
  </si>
  <si>
    <t>002094142</t>
  </si>
  <si>
    <t>002088937</t>
  </si>
  <si>
    <t>L.M. SERVICES</t>
  </si>
  <si>
    <t>002085878</t>
  </si>
  <si>
    <t>TD512-03/31/2014-03014</t>
  </si>
  <si>
    <t>TD513-03/31/2014-03013</t>
  </si>
  <si>
    <t>002094292</t>
  </si>
  <si>
    <t>660842</t>
  </si>
  <si>
    <t>TD513-03/31/2014-03006</t>
  </si>
  <si>
    <t>SIENNA MANAGEMENT LL</t>
  </si>
  <si>
    <t>002110835</t>
  </si>
  <si>
    <t>656839</t>
  </si>
  <si>
    <t>002113241</t>
  </si>
  <si>
    <t>TD513-03/31/2014-03005</t>
  </si>
  <si>
    <t>TD513-03/31/2014-03007</t>
  </si>
  <si>
    <t>002040669</t>
  </si>
  <si>
    <t>810847</t>
  </si>
  <si>
    <t>TD513-03/31/2014-03002</t>
  </si>
  <si>
    <t>RN002-03/17/2014-00017</t>
  </si>
  <si>
    <t>TD512-02/28/2014-02008</t>
  </si>
  <si>
    <t>002085507</t>
  </si>
  <si>
    <t>658989</t>
  </si>
  <si>
    <t>TD513-02/28/2014-02006</t>
  </si>
  <si>
    <t>002077545</t>
  </si>
  <si>
    <t>653179</t>
  </si>
  <si>
    <t>ACTUALS</t>
  </si>
  <si>
    <t>TD513-02/28/2014-02003</t>
  </si>
  <si>
    <t>TD513-02/28/2014-02002</t>
  </si>
  <si>
    <t>TD512-02/28/2014-01006</t>
  </si>
  <si>
    <t>002071023</t>
  </si>
  <si>
    <t>002071019</t>
  </si>
  <si>
    <t>002063586</t>
  </si>
  <si>
    <t>002071527</t>
  </si>
  <si>
    <t>002062495</t>
  </si>
  <si>
    <t>002073643</t>
  </si>
  <si>
    <t>002073639</t>
  </si>
  <si>
    <t>TD512-01/31/2014-01006</t>
  </si>
  <si>
    <t>TD513-01/31/2014-01001</t>
  </si>
  <si>
    <t>TD512-01/31/2014-01223</t>
  </si>
  <si>
    <t>GL303-01/31/2014-12000</t>
  </si>
  <si>
    <t>Direct mail processing for Energy Efficiency Progr</t>
  </si>
  <si>
    <t>002273196</t>
  </si>
  <si>
    <t>AP001-10/13/2014-00013</t>
  </si>
  <si>
    <t>Shelton Group ; Consulting for strategy to educate</t>
  </si>
  <si>
    <t>002273167</t>
  </si>
  <si>
    <t>002277444</t>
  </si>
  <si>
    <t>002273781</t>
  </si>
  <si>
    <t xml:space="preserve">UEC, Contingency Labor Services working with Cara </t>
  </si>
  <si>
    <t>002270879</t>
  </si>
  <si>
    <t xml:space="preserve">APPLIANCE RECYCLING </t>
  </si>
  <si>
    <t xml:space="preserve"> Residential Appliance Recycling Program Administr</t>
  </si>
  <si>
    <t>002271503</t>
  </si>
  <si>
    <t>002271504</t>
  </si>
  <si>
    <t>Meals / Entertainment (RT82)::BOGARTS SMOKEHOUSE</t>
  </si>
  <si>
    <t>002276560</t>
  </si>
  <si>
    <t>AP001-10/10/2014-00010</t>
  </si>
  <si>
    <t>002268280</t>
  </si>
  <si>
    <t>AP001-10/03/2014-00003</t>
  </si>
  <si>
    <t>002277263</t>
  </si>
  <si>
    <t>AP001-10/15/2014-00015</t>
  </si>
  <si>
    <t>002277047</t>
  </si>
  <si>
    <t>AP001-10/14/2014-00014</t>
  </si>
  <si>
    <t>2014 Energy Efficiency Campaign Media for period 3</t>
  </si>
  <si>
    <t>002278725</t>
  </si>
  <si>
    <t>AP001-10/20/2014-00020</t>
  </si>
  <si>
    <t>002278723</t>
  </si>
  <si>
    <t>002278724</t>
  </si>
  <si>
    <t>002281093</t>
  </si>
  <si>
    <t>002276259</t>
  </si>
  <si>
    <t>002268451</t>
  </si>
  <si>
    <t>AP001-10/02/2014-00002</t>
  </si>
  <si>
    <t>002270907</t>
  </si>
  <si>
    <t>002272434</t>
  </si>
  <si>
    <t>002261792</t>
  </si>
  <si>
    <t>AP001-09/29/2014-00029</t>
  </si>
  <si>
    <t>002258303</t>
  </si>
  <si>
    <t>002258302</t>
  </si>
  <si>
    <t>AP001-09/11/2014-00011</t>
  </si>
  <si>
    <t>002256985</t>
  </si>
  <si>
    <t>AP001-09/24/2014-00024</t>
  </si>
  <si>
    <t>002256993</t>
  </si>
  <si>
    <t>002256990</t>
  </si>
  <si>
    <t>002256988</t>
  </si>
  <si>
    <t>002258791</t>
  </si>
  <si>
    <t>002256997</t>
  </si>
  <si>
    <t>002256984</t>
  </si>
  <si>
    <t>002256980</t>
  </si>
  <si>
    <t>002256982</t>
  </si>
  <si>
    <t>002252522</t>
  </si>
  <si>
    <t>002256393</t>
  </si>
  <si>
    <t>002252181</t>
  </si>
  <si>
    <t>AP001-09/17/2014-00017</t>
  </si>
  <si>
    <t>002249131</t>
  </si>
  <si>
    <t>AP001-09/10/2014-00010</t>
  </si>
  <si>
    <t>002249128</t>
  </si>
  <si>
    <t>AP001-09/16/2014-00016</t>
  </si>
  <si>
    <t>002251245</t>
  </si>
  <si>
    <t>002249129</t>
  </si>
  <si>
    <t>002244099</t>
  </si>
  <si>
    <t>AP001-09/09/2014-00009</t>
  </si>
  <si>
    <t>002258060</t>
  </si>
  <si>
    <t>AP001-09/23/2014-00023</t>
  </si>
  <si>
    <t>002256977</t>
  </si>
  <si>
    <t xml:space="preserve">Via(MOEngEf&amp;R 921), </t>
  </si>
  <si>
    <t>Airfare / Airline Fees (RT 80)::SOUTHWES    526244</t>
  </si>
  <si>
    <t>002261238</t>
  </si>
  <si>
    <t>002257985</t>
  </si>
  <si>
    <t>E23773</t>
  </si>
  <si>
    <t>Purchases - Other (RT BX)::EB *2014 ENERGY STAR P</t>
  </si>
  <si>
    <t>002261193</t>
  </si>
  <si>
    <t>002215731</t>
  </si>
  <si>
    <t>002243315</t>
  </si>
  <si>
    <t>AP001-09/03/2014-00003</t>
  </si>
  <si>
    <t>002256999</t>
  </si>
  <si>
    <t>002256979</t>
  </si>
  <si>
    <t>002261358</t>
  </si>
  <si>
    <t>002238521</t>
  </si>
  <si>
    <t>002252486</t>
  </si>
  <si>
    <t>AP001-09/22/2014-00022</t>
  </si>
  <si>
    <t>VisionDSM Ongoing System Support &amp; Change Manageme</t>
  </si>
  <si>
    <t>002256351</t>
  </si>
  <si>
    <t>002252488</t>
  </si>
  <si>
    <t>002252487</t>
  </si>
  <si>
    <t>002247675</t>
  </si>
  <si>
    <t>AP001-09/19/2014-00019</t>
  </si>
  <si>
    <t>002253335</t>
  </si>
  <si>
    <t>AP001-09/18/2014-00018</t>
  </si>
  <si>
    <t>002248712</t>
  </si>
  <si>
    <t>002261755</t>
  </si>
  <si>
    <t>AP001-09/30/2014-00030</t>
  </si>
  <si>
    <t>002257403</t>
  </si>
  <si>
    <t>Vehicle Rental Fuel (RT 80)::MURPHY7289ATWALMRT</t>
  </si>
  <si>
    <t>Meals / Entertainment (RT82)::ARBY'S 7764</t>
  </si>
  <si>
    <t>002249181</t>
  </si>
  <si>
    <t>002247712</t>
  </si>
  <si>
    <t>002248715</t>
  </si>
  <si>
    <t>002249139</t>
  </si>
  <si>
    <t>002253340</t>
  </si>
  <si>
    <t>Restructuring and reorganizing Ameren Missouri Biz</t>
  </si>
  <si>
    <t>002249203</t>
  </si>
  <si>
    <t>002247713</t>
  </si>
  <si>
    <t>002252204</t>
  </si>
  <si>
    <t>002227196</t>
  </si>
  <si>
    <t>AP001-08/15/2014-00015</t>
  </si>
  <si>
    <t>002227194</t>
  </si>
  <si>
    <t>002227195</t>
  </si>
  <si>
    <t>002226087</t>
  </si>
  <si>
    <t>002226361</t>
  </si>
  <si>
    <t>002224534</t>
  </si>
  <si>
    <t>AP001-08/12/2014-00012</t>
  </si>
  <si>
    <t>002223443</t>
  </si>
  <si>
    <t>002224533</t>
  </si>
  <si>
    <t>002212319</t>
  </si>
  <si>
    <t>002226496</t>
  </si>
  <si>
    <t>002227188</t>
  </si>
  <si>
    <t>002227176</t>
  </si>
  <si>
    <t>002227191</t>
  </si>
  <si>
    <t>002227192</t>
  </si>
  <si>
    <t>002227190</t>
  </si>
  <si>
    <t>002227186</t>
  </si>
  <si>
    <t>002227175</t>
  </si>
  <si>
    <t>002223416</t>
  </si>
  <si>
    <t>002220032</t>
  </si>
  <si>
    <t>002218042</t>
  </si>
  <si>
    <t>AP001-08/04/2014-00004</t>
  </si>
  <si>
    <t>002221625</t>
  </si>
  <si>
    <t>AP001-08/07/2014-00007</t>
  </si>
  <si>
    <t>002215741</t>
  </si>
  <si>
    <t>002212898</t>
  </si>
  <si>
    <t>AP001-08/05/2014-00005</t>
  </si>
  <si>
    <t>002237172</t>
  </si>
  <si>
    <t>AP001-08/26/2014-00026</t>
  </si>
  <si>
    <t>002206248</t>
  </si>
  <si>
    <t>002237170</t>
  </si>
  <si>
    <t>002237090</t>
  </si>
  <si>
    <t>002227572</t>
  </si>
  <si>
    <t>AP001-08/18/2014-00018</t>
  </si>
  <si>
    <t>002227571</t>
  </si>
  <si>
    <t>002223376</t>
  </si>
  <si>
    <t>002227569</t>
  </si>
  <si>
    <t>002234757</t>
  </si>
  <si>
    <t>AP001-08/22/2014-00022</t>
  </si>
  <si>
    <t>002228322</t>
  </si>
  <si>
    <t>002233660</t>
  </si>
  <si>
    <t>AP001-08/04/2014-00104</t>
  </si>
  <si>
    <t>002215738</t>
  </si>
  <si>
    <t>002228321</t>
  </si>
  <si>
    <t>AP001-08/20/2014-00020</t>
  </si>
  <si>
    <t>REIMBURSEMENT FOR OVERPAYMENT TO CHESTERFIELD GROV</t>
  </si>
  <si>
    <t>002232576</t>
  </si>
  <si>
    <t>002223415</t>
  </si>
  <si>
    <t>002221812</t>
  </si>
  <si>
    <t>002196544</t>
  </si>
  <si>
    <t>AP001-07/09/2014-00009</t>
  </si>
  <si>
    <t>Jones(MOEngEf&amp;R 921)</t>
  </si>
  <si>
    <t>002194497</t>
  </si>
  <si>
    <t>AP001-07/03/2014-00003</t>
  </si>
  <si>
    <t>Purchases - Other (RT BX)::STAPLESPROMOTIONALPRODU</t>
  </si>
  <si>
    <t>Purchases - Other (RT BX)::THE HOME DEPOT 1973</t>
  </si>
  <si>
    <t>002203094</t>
  </si>
  <si>
    <t>AP001-07/21/2014-00021</t>
  </si>
  <si>
    <t>002198607</t>
  </si>
  <si>
    <t>002197187</t>
  </si>
  <si>
    <t>002205483</t>
  </si>
  <si>
    <t>002206275</t>
  </si>
  <si>
    <t>Purchases - Other (RT BX)::ASSOCIATION OF ENERGY S</t>
  </si>
  <si>
    <t>002208230</t>
  </si>
  <si>
    <t>002203075</t>
  </si>
  <si>
    <t>AP001-07/16/2014-00016</t>
  </si>
  <si>
    <t>002203031</t>
  </si>
  <si>
    <t>002202061</t>
  </si>
  <si>
    <t>002201450</t>
  </si>
  <si>
    <t>AP001-07/15/2014-00015</t>
  </si>
  <si>
    <t>002201156</t>
  </si>
  <si>
    <t>002199986</t>
  </si>
  <si>
    <t>AP001-07/14/2014-00014</t>
  </si>
  <si>
    <t>002199994</t>
  </si>
  <si>
    <t>AP001-07/02/2014-00002</t>
  </si>
  <si>
    <t>002192830</t>
  </si>
  <si>
    <t>AP001-07/08/2014-00008</t>
  </si>
  <si>
    <t>002191680</t>
  </si>
  <si>
    <t>Meals / Entertainment (RT82)::BARRIO CAFE T4300382</t>
  </si>
  <si>
    <t>002196645</t>
  </si>
  <si>
    <t>Hotels (RT 80)::FAIRMONT HOTELS SCOTTSDAL</t>
  </si>
  <si>
    <t>Parking, Taxi, Tips, Tolls &amp; Fares(RT80)::TRANSTYL</t>
  </si>
  <si>
    <t>002196169</t>
  </si>
  <si>
    <t>Justis(MO Renewab 92</t>
  </si>
  <si>
    <t>002196692</t>
  </si>
  <si>
    <t>Purchases - Other (RT BX)::MID CONTINENT LABEL TAG</t>
  </si>
  <si>
    <t>AP001-07/31/2014-00131</t>
  </si>
  <si>
    <t>AP001-07/11/2014-00011</t>
  </si>
  <si>
    <t>002212900</t>
  </si>
  <si>
    <t>AP001-07/31/2014-00031</t>
  </si>
  <si>
    <t>002195647</t>
  </si>
  <si>
    <t>AP001-07/07/2014-00007</t>
  </si>
  <si>
    <t>002215730</t>
  </si>
  <si>
    <t>002209056</t>
  </si>
  <si>
    <t>002198638</t>
  </si>
  <si>
    <t>AP001-07/10/2014-00010</t>
  </si>
  <si>
    <t>002213841</t>
  </si>
  <si>
    <t xml:space="preserve">  </t>
  </si>
  <si>
    <t xml:space="preserve">         </t>
  </si>
  <si>
    <t>AP001-07/28/2014-00028</t>
  </si>
  <si>
    <t>002212396</t>
  </si>
  <si>
    <t>AP001-07/24/2014-00024</t>
  </si>
  <si>
    <t>AP001-07/23/2014-00023</t>
  </si>
  <si>
    <t>002198775</t>
  </si>
  <si>
    <t>AP001-07/22/2014-00022</t>
  </si>
  <si>
    <t>002183351</t>
  </si>
  <si>
    <t>AP001-06/27/2014-00027</t>
  </si>
  <si>
    <t>002184361</t>
  </si>
  <si>
    <t>002183350</t>
  </si>
  <si>
    <t>002189049</t>
  </si>
  <si>
    <t>VisionDSM Annual Hosting Fee</t>
  </si>
  <si>
    <t>002188028</t>
  </si>
  <si>
    <t>AP001-06/11/2014-00011</t>
  </si>
  <si>
    <t>Spot Media Production Group Inc. Invoice 3012 atta</t>
  </si>
  <si>
    <t>Meals / Entertainment (RT82)::JIMMY JOHN S # 203 -</t>
  </si>
  <si>
    <t>002190845</t>
  </si>
  <si>
    <t>AP001-06/30/2014-00030</t>
  </si>
  <si>
    <t>002173118</t>
  </si>
  <si>
    <t>002179013</t>
  </si>
  <si>
    <t>002187735</t>
  </si>
  <si>
    <t>AP001-06/26/2014-00026</t>
  </si>
  <si>
    <t>AP001-06/10/2014-00010</t>
  </si>
  <si>
    <t>002164028</t>
  </si>
  <si>
    <t>002169322</t>
  </si>
  <si>
    <t>002169326</t>
  </si>
  <si>
    <t>002170958</t>
  </si>
  <si>
    <t>002171859</t>
  </si>
  <si>
    <t>AP001-06/15/2014-00015</t>
  </si>
  <si>
    <t>002180472</t>
  </si>
  <si>
    <t>AP001-06/24/2014-00024</t>
  </si>
  <si>
    <t>ST LOUIS REGIONAL CH</t>
  </si>
  <si>
    <t>ST LOUIS GREEN BUSINESS CHALLENGE SPONSORSHIP</t>
  </si>
  <si>
    <t>002153542</t>
  </si>
  <si>
    <t>Purchases - Other (RT BX)::WEINHARDT PARTY RENTALS</t>
  </si>
  <si>
    <t>002187268</t>
  </si>
  <si>
    <t>002182258</t>
  </si>
  <si>
    <t>AP001-06/23/2014-00023</t>
  </si>
  <si>
    <t>002180648</t>
  </si>
  <si>
    <t>AP001-06/20/2014-00020</t>
  </si>
  <si>
    <t>002180640</t>
  </si>
  <si>
    <t>AP001-06/19/2014-00019</t>
  </si>
  <si>
    <t>002179005</t>
  </si>
  <si>
    <t>002179010</t>
  </si>
  <si>
    <t>002179304</t>
  </si>
  <si>
    <t>002179307</t>
  </si>
  <si>
    <t>002179309</t>
  </si>
  <si>
    <t>002178138</t>
  </si>
  <si>
    <t>AP001-06/18/2014-00018</t>
  </si>
  <si>
    <t>002178169</t>
  </si>
  <si>
    <t>SECURITY DETAIL GREEN HOME FAIR 06/07/14</t>
  </si>
  <si>
    <t>002180630</t>
  </si>
  <si>
    <t>AP001-06/09/2014-00009</t>
  </si>
  <si>
    <t>Purchases - Other (RT BX)::INTUIT 800-558-9558</t>
  </si>
  <si>
    <t>002170076</t>
  </si>
  <si>
    <t>AP001-06/03/2014-00003</t>
  </si>
  <si>
    <t>002170301</t>
  </si>
  <si>
    <t>SECURITY DETAIL EARTH DAY EVENT</t>
  </si>
  <si>
    <t>002168500</t>
  </si>
  <si>
    <t>Purchases - Other (RT BX)::USP*AMEREN GIFTCARDS</t>
  </si>
  <si>
    <t>002170329</t>
  </si>
  <si>
    <t>002175176</t>
  </si>
  <si>
    <t>AP001-06/17/2014-00017</t>
  </si>
  <si>
    <t>002175061</t>
  </si>
  <si>
    <t>002178330</t>
  </si>
  <si>
    <t>002173104</t>
  </si>
  <si>
    <t>002173105</t>
  </si>
  <si>
    <t>002172407</t>
  </si>
  <si>
    <t>AP001-06/16/2014-00016</t>
  </si>
  <si>
    <t>AP001-06/06/2014-00006</t>
  </si>
  <si>
    <t>002171860</t>
  </si>
  <si>
    <t>AP001-06/12/2014-00012</t>
  </si>
  <si>
    <t>002144912</t>
  </si>
  <si>
    <t>AP001-05/06/2014-00006</t>
  </si>
  <si>
    <t>002146295</t>
  </si>
  <si>
    <t>AP001-05/12/2014-00012</t>
  </si>
  <si>
    <t>002147056</t>
  </si>
  <si>
    <t>002148685</t>
  </si>
  <si>
    <t>002148687</t>
  </si>
  <si>
    <t>002151836</t>
  </si>
  <si>
    <t>002165237</t>
  </si>
  <si>
    <t>AP001-05/30/2014-00030</t>
  </si>
  <si>
    <t>AP001-05/05/2014-00005</t>
  </si>
  <si>
    <t>002161837</t>
  </si>
  <si>
    <t>AP001-05/29/2014-00029</t>
  </si>
  <si>
    <t>002161836</t>
  </si>
  <si>
    <t>002163249</t>
  </si>
  <si>
    <t>AP001-05/27/2014-00027</t>
  </si>
  <si>
    <t>002163602</t>
  </si>
  <si>
    <t>002163246</t>
  </si>
  <si>
    <t>Airfare / Airline Fees (RT 80)::FRONTIER AI 422061</t>
  </si>
  <si>
    <t>Airfare / Airline Fees (RT 80)::FRONTIER AI 422217</t>
  </si>
  <si>
    <t>AP001-05/23/2014-00023</t>
  </si>
  <si>
    <t>002158591</t>
  </si>
  <si>
    <t>AP001-05/22/2014-00022</t>
  </si>
  <si>
    <t>002161238</t>
  </si>
  <si>
    <t>Purchases - Other (RT BX)::ST LOUIS RCGA</t>
  </si>
  <si>
    <t>002157433</t>
  </si>
  <si>
    <t>AP001-05/21/2014-00021</t>
  </si>
  <si>
    <t>002157559</t>
  </si>
  <si>
    <t>EARTHDAY</t>
  </si>
  <si>
    <t>Security guard services for various Ameren locatio</t>
  </si>
  <si>
    <t>002155294</t>
  </si>
  <si>
    <t>002149512</t>
  </si>
  <si>
    <t>AP001-05/20/2014-00020</t>
  </si>
  <si>
    <t>002149513</t>
  </si>
  <si>
    <t>AP001-05/14/2014-00014</t>
  </si>
  <si>
    <t>002149514</t>
  </si>
  <si>
    <t>002149515</t>
  </si>
  <si>
    <t>002149516</t>
  </si>
  <si>
    <t>Ameren Missouri 2014 Personal Energy Statements -</t>
  </si>
  <si>
    <t>FREIGHT</t>
  </si>
  <si>
    <t>002142034</t>
  </si>
  <si>
    <t>AP001-05/13/2014-00013</t>
  </si>
  <si>
    <t>002147057</t>
  </si>
  <si>
    <t>CEE Membership Dues 1/1/2014-12/31/2014 per attach</t>
  </si>
  <si>
    <t>AP001-04/28/2014-00028</t>
  </si>
  <si>
    <t>MO Bizsaver billing insert mailing per attached Fi</t>
  </si>
  <si>
    <t>AP001-04/02/2014-00002</t>
  </si>
  <si>
    <t>002138517</t>
  </si>
  <si>
    <t>AP001-04/25/2014-00025</t>
  </si>
  <si>
    <t>Parking, Taxi, Tips, Tolls &amp; Fares(RT80)::CPS METR</t>
  </si>
  <si>
    <t>002137454</t>
  </si>
  <si>
    <t>002124965</t>
  </si>
  <si>
    <t>AP001-04/08/2014-00008</t>
  </si>
  <si>
    <t>Purchases - Other (RT BX)::WALGREENS #4970</t>
  </si>
  <si>
    <t>002136131</t>
  </si>
  <si>
    <t>AP001-04/24/2014-00024</t>
  </si>
  <si>
    <t>002136258</t>
  </si>
  <si>
    <t>002123399</t>
  </si>
  <si>
    <t>AP001-04/23/2014-00023</t>
  </si>
  <si>
    <t>002128259</t>
  </si>
  <si>
    <t>AP001-04/22/2014-00022</t>
  </si>
  <si>
    <t>002117594</t>
  </si>
  <si>
    <t>AP001-04/21/2014-00021</t>
  </si>
  <si>
    <t>002117666</t>
  </si>
  <si>
    <t>002128825</t>
  </si>
  <si>
    <t>Meals / Entertainment (RT82)::EL PARRAL MEXICAN RE</t>
  </si>
  <si>
    <t>002133602</t>
  </si>
  <si>
    <t>Hotels (RT 80)::HAMPTON INNS</t>
  </si>
  <si>
    <t>Purchases - Other (RT BX)::TARGET        00011023</t>
  </si>
  <si>
    <t>002126091</t>
  </si>
  <si>
    <t>002123234</t>
  </si>
  <si>
    <t>002124048</t>
  </si>
  <si>
    <t>002124049</t>
  </si>
  <si>
    <t>002123233</t>
  </si>
  <si>
    <t>002128264</t>
  </si>
  <si>
    <t>002128266</t>
  </si>
  <si>
    <t>002127026</t>
  </si>
  <si>
    <t>002133724</t>
  </si>
  <si>
    <t>002128260</t>
  </si>
  <si>
    <t>AP001-04/17/2014-00017</t>
  </si>
  <si>
    <t>002128262</t>
  </si>
  <si>
    <t>002128265</t>
  </si>
  <si>
    <t>002128267</t>
  </si>
  <si>
    <t>002128274</t>
  </si>
  <si>
    <t>002129325</t>
  </si>
  <si>
    <t>AP001-04/16/2014-00016</t>
  </si>
  <si>
    <t>AP001-04/15/2014-00015</t>
  </si>
  <si>
    <t>2014 Green Homes Festival Sponsorship at the Misso</t>
  </si>
  <si>
    <t>P.O. for payment of Invoice 83749 and Invoice 8375</t>
  </si>
  <si>
    <t>Meals / Entertainment (RT82)::ST CHARLES CONV CTR</t>
  </si>
  <si>
    <t>002122266</t>
  </si>
  <si>
    <t>AP001-04/04/2014-00004</t>
  </si>
  <si>
    <t>Purchases - Other (RT BX)::PAYPAL *USGBCSTL</t>
  </si>
  <si>
    <t>AP001-04/30/2014-00130</t>
  </si>
  <si>
    <t>AP001-04/10/2014-00010</t>
  </si>
  <si>
    <t>002139214</t>
  </si>
  <si>
    <t>AP001-04/30/2014-00030</t>
  </si>
  <si>
    <t>002139041</t>
  </si>
  <si>
    <t>002135431</t>
  </si>
  <si>
    <t>002137338</t>
  </si>
  <si>
    <t>OFFICEMAX CT*IN#947256::MAILING &amp;amp; STORAGE TAPE</t>
  </si>
  <si>
    <t>002140691</t>
  </si>
  <si>
    <t>664825</t>
  </si>
  <si>
    <t>AP001-04/09/2014-00009</t>
  </si>
  <si>
    <t>Purchases - Other (RT BX)::BEST BUY      00014266</t>
  </si>
  <si>
    <t>002097987</t>
  </si>
  <si>
    <t>AP001-03/06/2014-00006</t>
  </si>
  <si>
    <t>AP001-03/05/2014-00005</t>
  </si>
  <si>
    <t>AP001-03/12/2014-00012</t>
  </si>
  <si>
    <t>002104088</t>
  </si>
  <si>
    <t>AP001-03/31/2014-00031</t>
  </si>
  <si>
    <t>002104089</t>
  </si>
  <si>
    <t>002104090</t>
  </si>
  <si>
    <t>002104091</t>
  </si>
  <si>
    <t>002104092</t>
  </si>
  <si>
    <t>002104094</t>
  </si>
  <si>
    <t>002098619</t>
  </si>
  <si>
    <t>AP001-03/11/2014-00011</t>
  </si>
  <si>
    <t>002098620</t>
  </si>
  <si>
    <t>002091423</t>
  </si>
  <si>
    <t>AP001-03/04/2014-00004</t>
  </si>
  <si>
    <t>002087528</t>
  </si>
  <si>
    <t>002086685</t>
  </si>
  <si>
    <t>002087529</t>
  </si>
  <si>
    <t>002095685</t>
  </si>
  <si>
    <t>002110318</t>
  </si>
  <si>
    <t>AP001-03/28/2014-00028</t>
  </si>
  <si>
    <t>AP001-03/27/2014-00027</t>
  </si>
  <si>
    <t>CONSULTING SERVICES ON AN AS NEEDED BASIS (RESEARC</t>
  </si>
  <si>
    <t>Purchases - Other (RT BX)::MSFT * C1000646B9</t>
  </si>
  <si>
    <t>002111285</t>
  </si>
  <si>
    <t>AP001-03/25/2014-00025</t>
  </si>
  <si>
    <t>Meals / Entertainment (RT82)::CATERING ST LOUIS</t>
  </si>
  <si>
    <t>002111229</t>
  </si>
  <si>
    <t>Meals / Entertainment (RT82)::O CONNELL S PUB</t>
  </si>
  <si>
    <t>002113572</t>
  </si>
  <si>
    <t>AP001-03/26/2014-00026</t>
  </si>
  <si>
    <t>Meals / Entertainment (RT82)::CHARLIE GITTO S ON T</t>
  </si>
  <si>
    <t>002112493</t>
  </si>
  <si>
    <t>002112473</t>
  </si>
  <si>
    <t>Purchases - Other (RT BX)::INT*MOORE SYNDICATION,</t>
  </si>
  <si>
    <t>002101005</t>
  </si>
  <si>
    <t>AP001-03/24/2014-00024</t>
  </si>
  <si>
    <t>002105575</t>
  </si>
  <si>
    <t>002100350</t>
  </si>
  <si>
    <t>002100326</t>
  </si>
  <si>
    <t>002107508</t>
  </si>
  <si>
    <t>002101007</t>
  </si>
  <si>
    <t>002107390</t>
  </si>
  <si>
    <t>Meals / Entertainment (RT82)::STADIUM EAST</t>
  </si>
  <si>
    <t>002098040</t>
  </si>
  <si>
    <t>AP001-03/07/2014-00007</t>
  </si>
  <si>
    <t>Airfare / Airline Fees (RT 80)::AMERICAN AI 001026</t>
  </si>
  <si>
    <t>Airfare / Airline Fees (RT 80)::DELTA AIR   006235</t>
  </si>
  <si>
    <t>Hotels (RT 80)::HILTON HOTEL SAN DIEGO</t>
  </si>
  <si>
    <t>Parking, Taxi, Tips, Tolls &amp; Fares(RT80)::SAN DIEG</t>
  </si>
  <si>
    <t>AP001-02/14/2014-00014</t>
  </si>
  <si>
    <t>AP001-02/06/2014-00006</t>
  </si>
  <si>
    <t>002077845</t>
  </si>
  <si>
    <t>AP001-02/13/2014-00013</t>
  </si>
  <si>
    <t>002076825</t>
  </si>
  <si>
    <t>002076827</t>
  </si>
  <si>
    <t>002087978</t>
  </si>
  <si>
    <t>AP001-02/28/2014-00128</t>
  </si>
  <si>
    <t>002087927</t>
  </si>
  <si>
    <t>OFFICEMAX CT*IN#530926::CORRUGATED BOX BRN 18X18X2</t>
  </si>
  <si>
    <t>002091624</t>
  </si>
  <si>
    <t>657275</t>
  </si>
  <si>
    <t>AP001-02/28/2014-00028</t>
  </si>
  <si>
    <t>OFFICEMAX CT*IN#530803::CORRUGATED BOX BRN 18X18X2</t>
  </si>
  <si>
    <t>OFFICEMAX CT*IN#530712::CORRUGATED BOX BRN 18X18X2</t>
  </si>
  <si>
    <t>002090186</t>
  </si>
  <si>
    <t>AP001-02/27/2014-00027</t>
  </si>
  <si>
    <t>Airfare / Airline Fees (RT 80)::SOUTHWES    526063</t>
  </si>
  <si>
    <t>002072933</t>
  </si>
  <si>
    <t>AP001-02/04/2014-00004</t>
  </si>
  <si>
    <t>Meals / Entertainment (RT82)::MCDONALD S F13838</t>
  </si>
  <si>
    <t>002074302</t>
  </si>
  <si>
    <t>Meals / Entertainment (RT82)::HYATT HOTELS F&amp;B CHI</t>
  </si>
  <si>
    <t>Meals / Entertainment (RT82)::GIORDANO S PRUDENTIA</t>
  </si>
  <si>
    <t>Meals / Entertainment (RT82)::AMTRAK MIDWEST CAFE</t>
  </si>
  <si>
    <t>Meals / Entertainment (RT82)::AMTRAK DINING CAR</t>
  </si>
  <si>
    <t>Airfare / Airline Fees (RT 80)::SOUTHWES    526217</t>
  </si>
  <si>
    <t>Meals / Entertainment (RT82)::HARDEE S 1505482</t>
  </si>
  <si>
    <t>002090908</t>
  </si>
  <si>
    <t>AP001-02/26/2014-00026</t>
  </si>
  <si>
    <t>002090047</t>
  </si>
  <si>
    <t>AP001-02/25/2014-00025</t>
  </si>
  <si>
    <t>002090052</t>
  </si>
  <si>
    <t>AP001-02/24/2014-00024</t>
  </si>
  <si>
    <t>Missouri Energy Efficiency mailing inserts per att</t>
  </si>
  <si>
    <t>002081013</t>
  </si>
  <si>
    <t>AP001-02/20/2014-00020</t>
  </si>
  <si>
    <t>Meals / Entertainment (RT82)::DOMENICO S ITALIAN R</t>
  </si>
  <si>
    <t>002078311</t>
  </si>
  <si>
    <t>AP001-02/10/2014-00010</t>
  </si>
  <si>
    <t>Hotels (RT 80)::FAIRFIELD INN&amp;SUITES JEFF</t>
  </si>
  <si>
    <t>002076659</t>
  </si>
  <si>
    <t>002076671</t>
  </si>
  <si>
    <t>AP001-02/18/2014-00018</t>
  </si>
  <si>
    <t>AP001-02/07/2014-00007</t>
  </si>
  <si>
    <t>002066868</t>
  </si>
  <si>
    <t>AP001-01/31/2014-00031</t>
  </si>
  <si>
    <t>002067151</t>
  </si>
  <si>
    <t>002066590</t>
  </si>
  <si>
    <t>002066591</t>
  </si>
  <si>
    <t>002066592</t>
  </si>
  <si>
    <t>002054069</t>
  </si>
  <si>
    <t>AP001-01/14/2014-00014</t>
  </si>
  <si>
    <t>002055494</t>
  </si>
  <si>
    <t>002055495</t>
  </si>
  <si>
    <t>002061296</t>
  </si>
  <si>
    <t>AP001-01/22/2014-00022</t>
  </si>
  <si>
    <t>Welikson(MOEngEf&amp;R 9</t>
  </si>
  <si>
    <t>Meals / Entertainment (RT82)::No VISA merchant</t>
  </si>
  <si>
    <t>002054446</t>
  </si>
  <si>
    <t>AP001-01/08/2014-00008</t>
  </si>
  <si>
    <t>Hotels (RT 80)::Renaissance</t>
  </si>
  <si>
    <t>AP001-01/09/2014-00009</t>
  </si>
  <si>
    <t>002046085</t>
  </si>
  <si>
    <t>002049966</t>
  </si>
  <si>
    <t>AP001-01/06/2014-00006</t>
  </si>
  <si>
    <t>002052267</t>
  </si>
  <si>
    <t>AP001-01/10/2014-00010</t>
  </si>
  <si>
    <t>002053154</t>
  </si>
  <si>
    <t>002053153</t>
  </si>
  <si>
    <t>002053203</t>
  </si>
  <si>
    <t>002054097</t>
  </si>
  <si>
    <t>002057239</t>
  </si>
  <si>
    <t>AP001-01/16/2014-00016</t>
  </si>
  <si>
    <t>002056849</t>
  </si>
  <si>
    <t>002060255</t>
  </si>
  <si>
    <t>AP001-01/29/2014-00029</t>
  </si>
  <si>
    <t>002069724</t>
  </si>
  <si>
    <t>Airfare / Airline Fees (RT 80)::SOUTHWES    526218</t>
  </si>
  <si>
    <t>Hotels (RT 80)::THE FAIRMONT HOTEL CHICAG</t>
  </si>
  <si>
    <t>Purchases - Other (RT BX)::THE PARKING SPOT 213</t>
  </si>
  <si>
    <t>002060271</t>
  </si>
  <si>
    <t>AP001-01/28/2014-00028</t>
  </si>
  <si>
    <t>002062493</t>
  </si>
  <si>
    <t>AP001-01/03/2014-00003</t>
  </si>
  <si>
    <t>002045161</t>
  </si>
  <si>
    <t>002045003</t>
  </si>
  <si>
    <t>002044948</t>
  </si>
  <si>
    <t>002065872</t>
  </si>
  <si>
    <t>AP001-01/27/2014-00027</t>
  </si>
  <si>
    <t>002054248</t>
  </si>
  <si>
    <t>AP001-01/21/2014-00021</t>
  </si>
  <si>
    <t>002054249</t>
  </si>
  <si>
    <t>002054247</t>
  </si>
  <si>
    <t>ST001-04/15/2014-00015</t>
  </si>
  <si>
    <t>BOX,NM,RECYCLING,4 F</t>
  </si>
  <si>
    <t>BOX,NM,FLUOR LAMP,8</t>
  </si>
  <si>
    <t>4072068022</t>
  </si>
  <si>
    <t>CA010-05/31/2014-00000</t>
  </si>
  <si>
    <t>0057148030</t>
  </si>
  <si>
    <t>CA010-09/30/2014-00000</t>
  </si>
  <si>
    <t>9730006631</t>
  </si>
  <si>
    <t>3256509118</t>
  </si>
  <si>
    <t>0111001120</t>
  </si>
  <si>
    <t>7720004315</t>
  </si>
  <si>
    <t>5201008216</t>
  </si>
  <si>
    <t>4200005819</t>
  </si>
  <si>
    <t>3918600013</t>
  </si>
  <si>
    <t>0145114015</t>
  </si>
  <si>
    <t>0125009006</t>
  </si>
  <si>
    <t>0100613132</t>
  </si>
  <si>
    <t>8299701119</t>
  </si>
  <si>
    <t>CA010-08/31/2014-00000</t>
  </si>
  <si>
    <t>1510009525</t>
  </si>
  <si>
    <t>5380007219</t>
  </si>
  <si>
    <t>4301009116</t>
  </si>
  <si>
    <t>1950000014</t>
  </si>
  <si>
    <t>1460617117</t>
  </si>
  <si>
    <t>1570004515</t>
  </si>
  <si>
    <t>CA010-07/31/2014-00000</t>
  </si>
  <si>
    <t>1102708115</t>
  </si>
  <si>
    <t>9741001125</t>
  </si>
  <si>
    <t>9313508229</t>
  </si>
  <si>
    <t>6430008826</t>
  </si>
  <si>
    <t>6261402113</t>
  </si>
  <si>
    <t>5100004919</t>
  </si>
  <si>
    <t>1515131017</t>
  </si>
  <si>
    <t>1412509119</t>
  </si>
  <si>
    <t>1060007319</t>
  </si>
  <si>
    <t>7490008311</t>
  </si>
  <si>
    <t>8230008114</t>
  </si>
  <si>
    <t>2241003121</t>
  </si>
  <si>
    <t>0075113015</t>
  </si>
  <si>
    <t>8160002413</t>
  </si>
  <si>
    <t>CA010-06/30/2014-00000</t>
  </si>
  <si>
    <t>7469801163</t>
  </si>
  <si>
    <t>7408703115</t>
  </si>
  <si>
    <t>3103114002</t>
  </si>
  <si>
    <t>2705095008</t>
  </si>
  <si>
    <t>2330002016</t>
  </si>
  <si>
    <t>1905301112</t>
  </si>
  <si>
    <t>1163121018</t>
  </si>
  <si>
    <t>0430167035</t>
  </si>
  <si>
    <t>9469608111</t>
  </si>
  <si>
    <t>5662505119</t>
  </si>
  <si>
    <t>3650005923</t>
  </si>
  <si>
    <t>3405033009</t>
  </si>
  <si>
    <t>3092707117</t>
  </si>
  <si>
    <t>0810303122</t>
  </si>
  <si>
    <t>9875200120</t>
  </si>
  <si>
    <t>CA010-04/30/2014-00000</t>
  </si>
  <si>
    <t>9209400111</t>
  </si>
  <si>
    <t>9045406122</t>
  </si>
  <si>
    <t>3712504115</t>
  </si>
  <si>
    <t>3624312114</t>
  </si>
  <si>
    <t>9480000933</t>
  </si>
  <si>
    <t>CA010-03/31/2014-00000</t>
  </si>
  <si>
    <t>8820009816</t>
  </si>
  <si>
    <t>2934503126</t>
  </si>
  <si>
    <t>0837029020</t>
  </si>
  <si>
    <t>9570005311</t>
  </si>
  <si>
    <t>CA010-02/28/2014-00000</t>
  </si>
  <si>
    <t>8570202117</t>
  </si>
  <si>
    <t>7721005553</t>
  </si>
  <si>
    <t>6035020015</t>
  </si>
  <si>
    <t>5949305121</t>
  </si>
  <si>
    <t>5367056010</t>
  </si>
  <si>
    <t>3987217111</t>
  </si>
  <si>
    <t>3870001119</t>
  </si>
  <si>
    <t>3131023003</t>
  </si>
  <si>
    <t>1856153009</t>
  </si>
  <si>
    <t>0160714125</t>
  </si>
  <si>
    <t>0147083027</t>
  </si>
  <si>
    <t>0131003126</t>
  </si>
  <si>
    <t>8660001912</t>
  </si>
  <si>
    <t>CA010-01/31/2014-00000</t>
  </si>
  <si>
    <t>6900007516</t>
  </si>
  <si>
    <t>1515104010</t>
  </si>
  <si>
    <t>5554152034</t>
  </si>
  <si>
    <t>7702100110</t>
  </si>
  <si>
    <t>3720005005</t>
  </si>
  <si>
    <t>1627156056</t>
  </si>
  <si>
    <t>2947098012</t>
  </si>
  <si>
    <t>4224054007</t>
  </si>
  <si>
    <t>2030004412</t>
  </si>
  <si>
    <t>7349202117</t>
  </si>
  <si>
    <t>5372218140</t>
  </si>
  <si>
    <t>6831004124</t>
  </si>
  <si>
    <t>1731005923</t>
  </si>
  <si>
    <t>0829047025</t>
  </si>
  <si>
    <t>1163121108</t>
  </si>
  <si>
    <t>8812506116</t>
  </si>
  <si>
    <t>6659707110</t>
  </si>
  <si>
    <t>2399305113</t>
  </si>
  <si>
    <t>2140003116</t>
  </si>
  <si>
    <t>7521004610</t>
  </si>
  <si>
    <t>4894305111</t>
  </si>
  <si>
    <t>2133704113</t>
  </si>
  <si>
    <t>1131109011</t>
  </si>
  <si>
    <t>0531162008</t>
  </si>
  <si>
    <t>8601003736</t>
  </si>
  <si>
    <t>7722403112</t>
  </si>
  <si>
    <t>6790002419</t>
  </si>
  <si>
    <t>7229702116</t>
  </si>
  <si>
    <t>5520004311</t>
  </si>
  <si>
    <t>4510009817</t>
  </si>
  <si>
    <t>3900024064</t>
  </si>
  <si>
    <t>3331008712</t>
  </si>
  <si>
    <t>2644028029</t>
  </si>
  <si>
    <t>2163103135</t>
  </si>
  <si>
    <t>1460513112</t>
  </si>
  <si>
    <t>0341096003</t>
  </si>
  <si>
    <t>8653303155</t>
  </si>
  <si>
    <t>8541001219</t>
  </si>
  <si>
    <t>7620317113</t>
  </si>
  <si>
    <t>2584809111</t>
  </si>
  <si>
    <t>2163103133</t>
  </si>
  <si>
    <t>1699090063</t>
  </si>
  <si>
    <t>0834164004</t>
  </si>
  <si>
    <t>0680009750</t>
  </si>
  <si>
    <t>0159127011</t>
  </si>
  <si>
    <t>58346</t>
  </si>
  <si>
    <t>MEEIA PROG COSTS INT 1113</t>
  </si>
  <si>
    <t>LOGAN</t>
  </si>
  <si>
    <t>GL366-11/30/2013-00000</t>
  </si>
  <si>
    <t>MEEIA PROG COSTS INT 1213</t>
  </si>
  <si>
    <t>GL366-12/31/2013-00000</t>
  </si>
  <si>
    <t>MEEIA PROG COSTS INT 0114</t>
  </si>
  <si>
    <t>FA511-01/31/2014-00000</t>
  </si>
  <si>
    <t>MEEIA PROG COSTS INT 0214</t>
  </si>
  <si>
    <t>FA511-02/28/2014-00000</t>
  </si>
  <si>
    <t>MEEIA PROG COSTS INT 0314</t>
  </si>
  <si>
    <t>FA511-03/31/2014-00000</t>
  </si>
  <si>
    <t>MEEIA PROG COSTS INT 0414</t>
  </si>
  <si>
    <t>FA511-04/30/2014-00000</t>
  </si>
  <si>
    <t>MEEIA PROG COSTS INT 0514</t>
  </si>
  <si>
    <t>FA511-05/31/2014-00000</t>
  </si>
  <si>
    <t>MEEIA PROG COSTS INT 0614</t>
  </si>
  <si>
    <t>FA511-06/30/2014-00000</t>
  </si>
  <si>
    <t>MEEIA Program Costs - Interest Jul 2014</t>
  </si>
  <si>
    <t>FA511-07/31/2014-00000</t>
  </si>
  <si>
    <t>MEEIA Program Costs - Interest Aug 2014</t>
  </si>
  <si>
    <t>FA511-08/31/2014-00000</t>
  </si>
  <si>
    <t>MEEIA Program Costs - Interest Sep 2014</t>
  </si>
  <si>
    <t>FA511-09/30/2014-00000</t>
  </si>
  <si>
    <t>MEEIA AFUDC DEBT REV 1113</t>
  </si>
  <si>
    <t>GL367-11/30/2013-00000</t>
  </si>
  <si>
    <t>MEEIA AFUDC EQUITY 1113</t>
  </si>
  <si>
    <t>MEEIA AFUDC DEBT 1113</t>
  </si>
  <si>
    <t>GL367-11/30/2013-00002</t>
  </si>
  <si>
    <t>MEEIA AFUDC EQUITY 1213</t>
  </si>
  <si>
    <t>GL367-12/31/2013-00000</t>
  </si>
  <si>
    <t>MEEIA AFUDC DEBT 1213</t>
  </si>
  <si>
    <t>MEEIA AFUDC DEBT REV 1213</t>
  </si>
  <si>
    <t>FA511-01/31/2014-00001</t>
  </si>
  <si>
    <t>MEEIA AFUDC DEBT REV 0114</t>
  </si>
  <si>
    <t>MEEIA AFUDC EQUITY 0214</t>
  </si>
  <si>
    <t>FA511-02/28/2014-00001</t>
  </si>
  <si>
    <t>MEEIA AFUDC DEBT REV 0214</t>
  </si>
  <si>
    <t>MEEIA AFUDC DEBT 0214</t>
  </si>
  <si>
    <t>MEEIA AFUDC EQTY REV 0314</t>
  </si>
  <si>
    <t>FA511-03/31/2014-00001</t>
  </si>
  <si>
    <t>MEEIA AFUDC EQUITY 0314</t>
  </si>
  <si>
    <t>MEEIA AFUDC DEBT 0314</t>
  </si>
  <si>
    <t>MEEIA AFUDC EQUITY 0414</t>
  </si>
  <si>
    <t>FA511-04/30/2014-00001</t>
  </si>
  <si>
    <t>MEEIA AFUDC DEBT 0414</t>
  </si>
  <si>
    <t>MEEIA AFUDC EQTY REV 0414</t>
  </si>
  <si>
    <t>MEEIA AFUDC EQUITY 0514</t>
  </si>
  <si>
    <t>FA511-05/31/2014-00001</t>
  </si>
  <si>
    <t>MEEIA AFUDC DEBT 0514</t>
  </si>
  <si>
    <t>MEEIA AFUDC EQTY REV 0514</t>
  </si>
  <si>
    <t>MEEIA AFUDC EQUITY 0614</t>
  </si>
  <si>
    <t>FA511-06/30/2014-00001</t>
  </si>
  <si>
    <t>MEEIA AFUDC DEBT 0614</t>
  </si>
  <si>
    <t>MEEIA AFUDC EQTY REV 0614</t>
  </si>
  <si>
    <t>MEEIA AFUDC Equity Interest</t>
  </si>
  <si>
    <t>FA511-07/31/2014-00001</t>
  </si>
  <si>
    <t>MEEIA AFUDC Equity Interest reversal</t>
  </si>
  <si>
    <t>MEEIA AFUDC Debt Interest</t>
  </si>
  <si>
    <t>FA511-08/31/2014-00001</t>
  </si>
  <si>
    <t>FA511-09/30/2014-00001</t>
  </si>
  <si>
    <t>TD513-10/31/2014-10011</t>
  </si>
  <si>
    <t>002270647</t>
  </si>
  <si>
    <t>CE103-10/31/2014-00003</t>
  </si>
  <si>
    <t>ICF Mktg</t>
  </si>
  <si>
    <t>TD512-10/31/2014-10016</t>
  </si>
  <si>
    <t>002283433</t>
  </si>
  <si>
    <t>Shelton Group</t>
  </si>
  <si>
    <t>002273199</t>
  </si>
  <si>
    <t>K C Creative Services</t>
  </si>
  <si>
    <t>002293008</t>
  </si>
  <si>
    <t>002287058</t>
  </si>
  <si>
    <t>CE103-10/31/2014-00011</t>
  </si>
  <si>
    <t>HW</t>
  </si>
  <si>
    <t>002287633</t>
  </si>
  <si>
    <t>TD512-10/01/2014-09002</t>
  </si>
  <si>
    <t>002286855</t>
  </si>
  <si>
    <t>AP001-10/23/2014-00023</t>
  </si>
  <si>
    <t>002283247</t>
  </si>
  <si>
    <t>002283073</t>
  </si>
  <si>
    <t>AP001-10/22/2014-00022</t>
  </si>
  <si>
    <t>002288668</t>
  </si>
  <si>
    <t>AP001-10/31/2014-00031</t>
  </si>
  <si>
    <t>002288690</t>
  </si>
  <si>
    <t>AP001-10/31/2014-00131</t>
  </si>
  <si>
    <t>002288661</t>
  </si>
  <si>
    <t>002273195</t>
  </si>
  <si>
    <t>OFFICEMAX CT*IN#749312::CORRUGATED BOX BRN 18X18X2</t>
  </si>
  <si>
    <t>002291523</t>
  </si>
  <si>
    <t>685800</t>
  </si>
  <si>
    <t>AP001-10/30/2014-00030</t>
  </si>
  <si>
    <t>OFFICEMAX CT*IN#762820::CORRUGATED BOX BRN 18X18X2</t>
  </si>
  <si>
    <t>002288669</t>
  </si>
  <si>
    <t>002288665</t>
  </si>
  <si>
    <t>002288664</t>
  </si>
  <si>
    <t>002287460</t>
  </si>
  <si>
    <t>002288836</t>
  </si>
  <si>
    <t>AP001-10/29/2014-00029</t>
  </si>
  <si>
    <t>002285875</t>
  </si>
  <si>
    <t>002283290</t>
  </si>
  <si>
    <t>AP001-10/27/2014-00027</t>
  </si>
  <si>
    <t>002272433</t>
  </si>
  <si>
    <t>002283248</t>
  </si>
  <si>
    <t>002286418</t>
  </si>
  <si>
    <t>AP001-10/24/2014-00024</t>
  </si>
  <si>
    <t>002283300</t>
  </si>
  <si>
    <t>4322219127</t>
  </si>
  <si>
    <t>CA010-10/31/2014-00000</t>
  </si>
  <si>
    <t>9331312147</t>
  </si>
  <si>
    <t>8311008327</t>
  </si>
  <si>
    <t>4841002724</t>
  </si>
  <si>
    <t>2921006036</t>
  </si>
  <si>
    <t>0347416129</t>
  </si>
  <si>
    <t>5441000010</t>
  </si>
  <si>
    <t>6101006246</t>
  </si>
  <si>
    <t>CA106-10/31/2014-00001</t>
  </si>
  <si>
    <t>MEEIA Program Costs - Interest Oct 14</t>
  </si>
  <si>
    <t>FA511-10/31/2014-00000</t>
  </si>
  <si>
    <t>TOTAL</t>
  </si>
  <si>
    <t>FA511-10/31/2014-00001</t>
  </si>
  <si>
    <t>CULLEY</t>
  </si>
  <si>
    <t>TD512-10/01/2015-00001</t>
  </si>
  <si>
    <t>Clearesult Incentives</t>
  </si>
  <si>
    <t>Create prepaid for committed projects not yet inst</t>
  </si>
  <si>
    <t>FA511-10/01/2015-00010</t>
  </si>
  <si>
    <t>L M Services</t>
  </si>
  <si>
    <t>002545927</t>
  </si>
  <si>
    <t>TD512-10/01/2015-00002</t>
  </si>
  <si>
    <t>Clearesult Admn</t>
  </si>
  <si>
    <t>Honeywell Admn</t>
  </si>
  <si>
    <t>ICF INTERNATIONAL</t>
  </si>
  <si>
    <t>RN002-10/09/2015-00009</t>
  </si>
  <si>
    <t>FA511-09/01/2015-00010</t>
  </si>
  <si>
    <t>TD512-09/01/2015-08013</t>
  </si>
  <si>
    <t>002528018</t>
  </si>
  <si>
    <t>TD512-09/01/2015-08014</t>
  </si>
  <si>
    <t>ARCA INC</t>
  </si>
  <si>
    <t>RN002-09/08/2015-00008</t>
  </si>
  <si>
    <t>TD512-09/30/2015-00002</t>
  </si>
  <si>
    <t>TD512-09/30/2015-00001</t>
  </si>
  <si>
    <t>ST LOUIS C</t>
  </si>
  <si>
    <t>002541555</t>
  </si>
  <si>
    <t>718407</t>
  </si>
  <si>
    <t>TD513-09/30/2015-09011</t>
  </si>
  <si>
    <t>WARREN SIG</t>
  </si>
  <si>
    <t>002532059</t>
  </si>
  <si>
    <t>721732</t>
  </si>
  <si>
    <t>TD513-09/30/2015-09032</t>
  </si>
  <si>
    <t>CLEARESULT</t>
  </si>
  <si>
    <t>002544152</t>
  </si>
  <si>
    <t>TD513-09/30/2015-09029</t>
  </si>
  <si>
    <t>FA511-09/30/2015-00010</t>
  </si>
  <si>
    <t>FA511-08/01/2015-00010</t>
  </si>
  <si>
    <t>002502132</t>
  </si>
  <si>
    <t>TD512-08/01/2015-07011</t>
  </si>
  <si>
    <t>002496710</t>
  </si>
  <si>
    <t>002464567</t>
  </si>
  <si>
    <t>002499989</t>
  </si>
  <si>
    <t>002499988</t>
  </si>
  <si>
    <t>TD512-08/01/2015-07010</t>
  </si>
  <si>
    <t>Nexant</t>
  </si>
  <si>
    <t>002504018</t>
  </si>
  <si>
    <t>680989</t>
  </si>
  <si>
    <t>TD513-08/31/2015-08012</t>
  </si>
  <si>
    <t>FA511-08/31/2015-00010</t>
  </si>
  <si>
    <t>TD512-08/31/2015-08014</t>
  </si>
  <si>
    <t>TD512-08/31/2015-08013</t>
  </si>
  <si>
    <t>TD513-07/31/2015-07003</t>
  </si>
  <si>
    <t>TD512-07/31/2015-07010</t>
  </si>
  <si>
    <t>FA511-07/31/2015-00010</t>
  </si>
  <si>
    <t>SPOT MEDIA</t>
  </si>
  <si>
    <t>002484785</t>
  </si>
  <si>
    <t>714950</t>
  </si>
  <si>
    <t>TD513-07/31/2015-07001</t>
  </si>
  <si>
    <t>TD512-07/31/2015-07011</t>
  </si>
  <si>
    <t>Catalyst Inc</t>
  </si>
  <si>
    <t>002476855</t>
  </si>
  <si>
    <t>713610</t>
  </si>
  <si>
    <t>CE103-07/31/2015-00005</t>
  </si>
  <si>
    <t>Purchasing rate</t>
  </si>
  <si>
    <t>002474924</t>
  </si>
  <si>
    <t>TD512-07/01/2015-06023</t>
  </si>
  <si>
    <t>K. C. Creative Services</t>
  </si>
  <si>
    <t>TD512-07/01/2015-06022</t>
  </si>
  <si>
    <t>ICF Marketing</t>
  </si>
  <si>
    <t>ARCA Marketing</t>
  </si>
  <si>
    <t>Clearesult Imprest</t>
  </si>
  <si>
    <t>FA511-07/01/2015-00010</t>
  </si>
  <si>
    <t>FA511-06/01/2015-00010</t>
  </si>
  <si>
    <t>FA511-06/30/2015-00010</t>
  </si>
  <si>
    <t>002448632</t>
  </si>
  <si>
    <t>TD512-06/01/2015-05007</t>
  </si>
  <si>
    <t>TD513-06/30/2015-06029</t>
  </si>
  <si>
    <t>TD512-06/30/2015-06022</t>
  </si>
  <si>
    <t>TD512-06/30/2015-06023</t>
  </si>
  <si>
    <t>TD512-06/01/2015-05006</t>
  </si>
  <si>
    <t>TD512-05/31/2015-05007</t>
  </si>
  <si>
    <t>FA511-05/31/2015-00010</t>
  </si>
  <si>
    <t>002447485</t>
  </si>
  <si>
    <t>701590</t>
  </si>
  <si>
    <t>TD513-05/31/2015-05029</t>
  </si>
  <si>
    <t>TD512-05/01/2015-00013</t>
  </si>
  <si>
    <t>002422722</t>
  </si>
  <si>
    <t>TD512-05/01/2015-00008</t>
  </si>
  <si>
    <t>002424932</t>
  </si>
  <si>
    <t>FA511-05/01/2015-00010</t>
  </si>
  <si>
    <t>TD512-05/31/2015-05006</t>
  </si>
  <si>
    <t>TD513-05/31/2015-05000</t>
  </si>
  <si>
    <t>FA511-04/01/2015-00010</t>
  </si>
  <si>
    <t>TD512-04/01/2015-00002</t>
  </si>
  <si>
    <t>ARCA Shared Mktg</t>
  </si>
  <si>
    <t>002400931</t>
  </si>
  <si>
    <t>002404628</t>
  </si>
  <si>
    <t>002405867</t>
  </si>
  <si>
    <t>TD512-04/01/2015-00001</t>
  </si>
  <si>
    <t>TD513-04/30/2015-00020</t>
  </si>
  <si>
    <t>Reclass Activity</t>
  </si>
  <si>
    <t>002411922</t>
  </si>
  <si>
    <t>704853</t>
  </si>
  <si>
    <t>TD513-04/30/2015-00000</t>
  </si>
  <si>
    <t>HUGHES LEA</t>
  </si>
  <si>
    <t>002420531</t>
  </si>
  <si>
    <t>699755</t>
  </si>
  <si>
    <t xml:space="preserve">EARTHWAYS </t>
  </si>
  <si>
    <t>002420487</t>
  </si>
  <si>
    <t>706400</t>
  </si>
  <si>
    <t>002420533</t>
  </si>
  <si>
    <t>002420529</t>
  </si>
  <si>
    <t>TD512-04/30/2015-00008</t>
  </si>
  <si>
    <t>TD512-04/30/2015-00013</t>
  </si>
  <si>
    <t>FA511-04/30/2015-00010</t>
  </si>
  <si>
    <t>ARCA INCORPORATED</t>
  </si>
  <si>
    <t>RN002-04/07/2015-00007</t>
  </si>
  <si>
    <t>BUSS MARY S</t>
  </si>
  <si>
    <t>RN002-04/24/2015-00024</t>
  </si>
  <si>
    <t>FA511-03/01/2015-00010</t>
  </si>
  <si>
    <t>TD512-03/01/2015-02002</t>
  </si>
  <si>
    <t>002378728</t>
  </si>
  <si>
    <t>US GREEN B</t>
  </si>
  <si>
    <t>002388740</t>
  </si>
  <si>
    <t>TD513-03/31/2015-00003</t>
  </si>
  <si>
    <t>002398713</t>
  </si>
  <si>
    <t>002391901</t>
  </si>
  <si>
    <t>TD513-03/31/2015-00002</t>
  </si>
  <si>
    <t>FA511-03/31/2015-00010</t>
  </si>
  <si>
    <t>TD512-03/31/2015-00002</t>
  </si>
  <si>
    <t>TD512-03/31/2015-00001</t>
  </si>
  <si>
    <t>TD MISC TRANSFERS</t>
  </si>
  <si>
    <t>TD513-03/31/2015-03003</t>
  </si>
  <si>
    <t>TD512-03/01/2015-02033</t>
  </si>
  <si>
    <t>TD512-03/01/2015-02019</t>
  </si>
  <si>
    <t>TD512-02/28/2015-02033</t>
  </si>
  <si>
    <t>FA511-02/28/2015-00010</t>
  </si>
  <si>
    <t>ICF CONSULTING GROUP</t>
  </si>
  <si>
    <t>RN002-02/18/2015-00018</t>
  </si>
  <si>
    <t>TD513-02/28/2015-02025</t>
  </si>
  <si>
    <t>TD512-02/28/2015-02019</t>
  </si>
  <si>
    <t>TD512-02/01/2015-00001</t>
  </si>
  <si>
    <t>002359600</t>
  </si>
  <si>
    <t>002359601</t>
  </si>
  <si>
    <t>FA511-02/01/2015-00010</t>
  </si>
  <si>
    <t>TD512-02/28/2015-02002</t>
  </si>
  <si>
    <t>CSS NON-SE</t>
  </si>
  <si>
    <t>Reclass to correct MEEIA project</t>
  </si>
  <si>
    <t>TD513-01/31/2015-00003</t>
  </si>
  <si>
    <t>002358891</t>
  </si>
  <si>
    <t>CE103-01/31/2015-00002</t>
  </si>
  <si>
    <t>TD512-01/01/2015-12013</t>
  </si>
  <si>
    <t>ARCA Mktg Reimbursement</t>
  </si>
  <si>
    <t>ICF Mktg Reimbursement</t>
  </si>
  <si>
    <t>002341906</t>
  </si>
  <si>
    <t>Pricewaterhouse</t>
  </si>
  <si>
    <t>002332931</t>
  </si>
  <si>
    <t>668150</t>
  </si>
  <si>
    <t>FA511-01/01/2015-00010</t>
  </si>
  <si>
    <t>FA511-01/31/2015-00010</t>
  </si>
  <si>
    <t>Correct RT from CI to EX for committed projects no</t>
  </si>
  <si>
    <t>FA511-01/01/2015-00050</t>
  </si>
  <si>
    <t>TD512-01/31/2015-00001</t>
  </si>
  <si>
    <t>TD513-01/31/2015-00002</t>
  </si>
  <si>
    <t>AP001-10/22/2015-00022</t>
  </si>
  <si>
    <t>AP001-10/13/2015-00013</t>
  </si>
  <si>
    <t xml:space="preserve"> Residential Appliance Recycling Program Incentive</t>
  </si>
  <si>
    <t>AP001-10/02/2015-00002</t>
  </si>
  <si>
    <t>AP001-10/12/2015-00012</t>
  </si>
  <si>
    <t>AP001-10/21/2015-00021</t>
  </si>
  <si>
    <t>Purchases-Other (RT BX)::MSFT * E08001DVJF</t>
  </si>
  <si>
    <t>Bradley(MOEngEf&amp;R 92</t>
  </si>
  <si>
    <t>Registration, Conf &amp; Training (RT 80)::Midwest Ene</t>
  </si>
  <si>
    <t>AP001-10/09/2015-00009</t>
  </si>
  <si>
    <t>CLEARESULT INC</t>
  </si>
  <si>
    <t>AP001-10/08/2015-00008</t>
  </si>
  <si>
    <t>HUGHES LEAHY KARLOVI</t>
  </si>
  <si>
    <t>Ameren Missouri Energy Efficiency to use HLK to pu</t>
  </si>
  <si>
    <t>AP001-10/07/2015-00007</t>
  </si>
  <si>
    <t>Sponsorship for 2015 Green Business Challenge Comp</t>
  </si>
  <si>
    <t>AP001-10/16/2015-00016</t>
  </si>
  <si>
    <t>AP001-10/15/2015-00015</t>
  </si>
  <si>
    <t>Purchases-Other (RT BX)::FOX RENT A CAR SAN DIEGO</t>
  </si>
  <si>
    <t>Meals (RT82)::GREAT AMERICAN BAGEL 2</t>
  </si>
  <si>
    <t>Purchases-Other (RT BX)::THEPARKINGSPOT273</t>
  </si>
  <si>
    <t>Airfare &amp; Airline Fees (RT 80)::SOUTHWES    526214</t>
  </si>
  <si>
    <t>Hotels (RT 80)::ESTANCIA LA JOLLA HOTEL</t>
  </si>
  <si>
    <t>Meals (RT82)::GEORGE'S AT THE COVE</t>
  </si>
  <si>
    <t>Airfare &amp; Airline Fees (RT 80)::SOUTHWES    526067</t>
  </si>
  <si>
    <t>AP001-10/14/2015-00014</t>
  </si>
  <si>
    <t>AP001-10/05/2015-00005</t>
  </si>
  <si>
    <t>AP001-09/03/2015-00003</t>
  </si>
  <si>
    <t>002527661</t>
  </si>
  <si>
    <t>002526897</t>
  </si>
  <si>
    <t>Parking, Taxi, Tips, Tolls &amp; Fares(RT80)::Super Pa</t>
  </si>
  <si>
    <t>002548996</t>
  </si>
  <si>
    <t>AP001-09/28/2015-00028</t>
  </si>
  <si>
    <t>Purchases-Other (RT BX)::OFFICEMAX/OFFICE DEPOT682</t>
  </si>
  <si>
    <t>002545530</t>
  </si>
  <si>
    <t>AP001-09/25/2015-00025</t>
  </si>
  <si>
    <t>Purchases-Other (RT BX)::WASHATERIA LLC</t>
  </si>
  <si>
    <t>002546339</t>
  </si>
  <si>
    <t>AP001-09/23/2015-00023</t>
  </si>
  <si>
    <t>WARREN SIGN CO INC</t>
  </si>
  <si>
    <t>Ameren Wall Pad</t>
  </si>
  <si>
    <t>AP001-09/15/2015-00015</t>
  </si>
  <si>
    <t>002543054</t>
  </si>
  <si>
    <t>AP001-09/22/2015-00022</t>
  </si>
  <si>
    <t>002542186</t>
  </si>
  <si>
    <t>002537995</t>
  </si>
  <si>
    <t>002542187</t>
  </si>
  <si>
    <t>002534267</t>
  </si>
  <si>
    <t>AP001-09/14/2015-00014</t>
  </si>
  <si>
    <t>002536609</t>
  </si>
  <si>
    <t>St. Louis Cardinals, LLC Sponsorship 2015 - 2017</t>
  </si>
  <si>
    <t>002530485</t>
  </si>
  <si>
    <t>699468</t>
  </si>
  <si>
    <t>002534266</t>
  </si>
  <si>
    <t>Purchases-Other (RT BX)::MSFT * E08001ANKF</t>
  </si>
  <si>
    <t>002538364</t>
  </si>
  <si>
    <t>002529279</t>
  </si>
  <si>
    <t>AP001-09/02/2015-00002</t>
  </si>
  <si>
    <t>ROBERT SKAGGS</t>
  </si>
  <si>
    <t>SECURITY DETAIL FAUST PARK 06/19/15 TO 06/20/15</t>
  </si>
  <si>
    <t>002542563</t>
  </si>
  <si>
    <t>AP001-09/21/2015-00021</t>
  </si>
  <si>
    <t>002534264</t>
  </si>
  <si>
    <t>002534338</t>
  </si>
  <si>
    <t>AP001-09/10/2015-00010</t>
  </si>
  <si>
    <t>002534290</t>
  </si>
  <si>
    <t>002530157</t>
  </si>
  <si>
    <t>AP001-09/09/2015-00009</t>
  </si>
  <si>
    <t>002530129</t>
  </si>
  <si>
    <t>St. Louis Cardinals Sponsorhip</t>
  </si>
  <si>
    <t>AP001-09/18/2015-00018</t>
  </si>
  <si>
    <t>002529285</t>
  </si>
  <si>
    <t>AP001-09/08/2015-00008</t>
  </si>
  <si>
    <t>002529282</t>
  </si>
  <si>
    <t>002549846</t>
  </si>
  <si>
    <t>AP001-09/30/2015-00030</t>
  </si>
  <si>
    <t>002549848</t>
  </si>
  <si>
    <t>002506037</t>
  </si>
  <si>
    <t>AP001-08/04/2015-00004</t>
  </si>
  <si>
    <t>Meals (RT82)::Famous Recipe</t>
  </si>
  <si>
    <t>Purchases-Other (RT BX)::LAMBERT ST. LOUIS</t>
  </si>
  <si>
    <t>002521390</t>
  </si>
  <si>
    <t>AP001-08/24/2015-00024</t>
  </si>
  <si>
    <t>Meals (RT82)::Long John Silvers</t>
  </si>
  <si>
    <t>NEXANT INC</t>
  </si>
  <si>
    <t>Nexant shall provide an online technical reference</t>
  </si>
  <si>
    <t>002509987</t>
  </si>
  <si>
    <t>AP001-08/13/2015-00013</t>
  </si>
  <si>
    <t>Purchases-Other (RT BX)::SUPERSHUTTLE EXECUCARLAX</t>
  </si>
  <si>
    <t>002509986</t>
  </si>
  <si>
    <t>002508515</t>
  </si>
  <si>
    <t>Hotels (RT 80)::21C MUSEUM HOTEL</t>
  </si>
  <si>
    <t>002506105</t>
  </si>
  <si>
    <t>002508514</t>
  </si>
  <si>
    <t>Meals (RT82)::Burger Kings</t>
  </si>
  <si>
    <t>002511221</t>
  </si>
  <si>
    <t>AP001-08/12/2015-00012</t>
  </si>
  <si>
    <t>002508510</t>
  </si>
  <si>
    <t>002508518</t>
  </si>
  <si>
    <t>002508822</t>
  </si>
  <si>
    <t>AP001-08/21/2015-00021</t>
  </si>
  <si>
    <t>45C</t>
  </si>
  <si>
    <t>Barnes(ALTUECMORe 80</t>
  </si>
  <si>
    <t>002519467</t>
  </si>
  <si>
    <t>AP001-08/20/2015-00020</t>
  </si>
  <si>
    <t>E27410</t>
  </si>
  <si>
    <t>Meals (RT82)::ALEXANDROS RESTAURANT &amp;</t>
  </si>
  <si>
    <t>002508511</t>
  </si>
  <si>
    <t>Meals (RT82)::LONGHORN STEAK00052191</t>
  </si>
  <si>
    <t>002505497</t>
  </si>
  <si>
    <t>AP001-08/11/2015-00011</t>
  </si>
  <si>
    <t>002505498</t>
  </si>
  <si>
    <t>002505499</t>
  </si>
  <si>
    <t>002504304</t>
  </si>
  <si>
    <t>AP001-08/07/2015-00007</t>
  </si>
  <si>
    <t>002504419</t>
  </si>
  <si>
    <t>002515528</t>
  </si>
  <si>
    <t>AP001-08/19/2015-00019</t>
  </si>
  <si>
    <t>002515854</t>
  </si>
  <si>
    <t>AP001-08/18/2015-00018</t>
  </si>
  <si>
    <t>002525487</t>
  </si>
  <si>
    <t>AP001-08/31/2015-00031</t>
  </si>
  <si>
    <t>Purchases-Other (RT BX)::ADVERTISERS PRINTING C</t>
  </si>
  <si>
    <t>002527338</t>
  </si>
  <si>
    <t>002526690</t>
  </si>
  <si>
    <t>AP001-08/31/2015-00131</t>
  </si>
  <si>
    <t>002522049</t>
  </si>
  <si>
    <t>AP001-08/26/2015-00026</t>
  </si>
  <si>
    <t>002518882</t>
  </si>
  <si>
    <t>002518883</t>
  </si>
  <si>
    <t>002519091</t>
  </si>
  <si>
    <t>002524455</t>
  </si>
  <si>
    <t>AP001-08/28/2015-00028</t>
  </si>
  <si>
    <t>E126014</t>
  </si>
  <si>
    <t>Kalmer(CorpComm 921)</t>
  </si>
  <si>
    <t>Purchases-Other (RT BX)::LIPICS INC</t>
  </si>
  <si>
    <t>002516198</t>
  </si>
  <si>
    <t>AP001-08/17/2015-00017</t>
  </si>
  <si>
    <t>002513880</t>
  </si>
  <si>
    <t>002513349</t>
  </si>
  <si>
    <t>002518821</t>
  </si>
  <si>
    <t>AP001-08/25/2015-00025</t>
  </si>
  <si>
    <t>002521241</t>
  </si>
  <si>
    <t>002521095</t>
  </si>
  <si>
    <t>002513344</t>
  </si>
  <si>
    <t>Hotels (RT 80)::HYATT REGENCY LONG BEACH</t>
  </si>
  <si>
    <t>Meals (RT82)::T1 LA BREA BAK32571218</t>
  </si>
  <si>
    <t>002489856</t>
  </si>
  <si>
    <t>AP001-07/20/2015-00020</t>
  </si>
  <si>
    <t>002489227</t>
  </si>
  <si>
    <t>002489077</t>
  </si>
  <si>
    <t>Purchases-Other (RT BX)::ACEEE</t>
  </si>
  <si>
    <t>002492932</t>
  </si>
  <si>
    <t>002489370</t>
  </si>
  <si>
    <t>002490413</t>
  </si>
  <si>
    <t>002475743</t>
  </si>
  <si>
    <t>002494032</t>
  </si>
  <si>
    <t>Purchases-Other (RT BX)::SCHNUCKS #133</t>
  </si>
  <si>
    <t>AP001-07/07/2015-00007</t>
  </si>
  <si>
    <t>002490411</t>
  </si>
  <si>
    <t>002487391</t>
  </si>
  <si>
    <t>AP001-07/17/2015-00017</t>
  </si>
  <si>
    <t>002479734</t>
  </si>
  <si>
    <t>AP001-07/06/2015-00006</t>
  </si>
  <si>
    <t>002479700</t>
  </si>
  <si>
    <t>002470405</t>
  </si>
  <si>
    <t>002482140</t>
  </si>
  <si>
    <t>OFFICEMAX CT*IN#324147::PREMIUM HEAVY DUTY TAPE-71</t>
  </si>
  <si>
    <t>002501215</t>
  </si>
  <si>
    <t>712151</t>
  </si>
  <si>
    <t>AP001-07/30/2015-00030</t>
  </si>
  <si>
    <t>002502352</t>
  </si>
  <si>
    <t xml:space="preserve">Parking, Taxi, Tips, Tolls &amp; Fares(RT80)::City of </t>
  </si>
  <si>
    <t>002478614</t>
  </si>
  <si>
    <t>Vehicle Rental Fuel (RT 80)::MPC 49</t>
  </si>
  <si>
    <t>LESLEE M TATE</t>
  </si>
  <si>
    <t>SECURITY DETAIL GREEN HOMES FESTIVAL 06/14/15 TO 0</t>
  </si>
  <si>
    <t>002497651</t>
  </si>
  <si>
    <t>AP001-07/29/2015-00029</t>
  </si>
  <si>
    <t>002497408</t>
  </si>
  <si>
    <t>Vehicle Rental Fuel (RT 80)::KUM &amp; GO #408</t>
  </si>
  <si>
    <t>002478613</t>
  </si>
  <si>
    <t>JEREMY HAKE</t>
  </si>
  <si>
    <t>002497649</t>
  </si>
  <si>
    <t>LUCAS DONALDSON</t>
  </si>
  <si>
    <t>002497650</t>
  </si>
  <si>
    <t>002489076</t>
  </si>
  <si>
    <t>AP001-07/27/2015-00027</t>
  </si>
  <si>
    <t>002485329</t>
  </si>
  <si>
    <t>AP001-07/14/2015-00014</t>
  </si>
  <si>
    <t>Meals (RT82)::DNCSS ST. LOUIS BB STE</t>
  </si>
  <si>
    <t>002490685</t>
  </si>
  <si>
    <t>AP001-07/15/2015-00015</t>
  </si>
  <si>
    <t>Spot Media Production Group Inc. Invoice 3379 atta</t>
  </si>
  <si>
    <t>002493225</t>
  </si>
  <si>
    <t>AP001-07/24/2015-00024</t>
  </si>
  <si>
    <t>002492423</t>
  </si>
  <si>
    <t>Purchases-Other (RT BX)::MSFT * E080017FZ8</t>
  </si>
  <si>
    <t>002497760</t>
  </si>
  <si>
    <t>Purchases-Other (RT BX)::Amazon</t>
  </si>
  <si>
    <t>002488063</t>
  </si>
  <si>
    <t>AP001-07/13/2015-00013</t>
  </si>
  <si>
    <t>002488059</t>
  </si>
  <si>
    <t>002486645</t>
  </si>
  <si>
    <t>AP001-07/23/2015-00023</t>
  </si>
  <si>
    <t>002486642</t>
  </si>
  <si>
    <t>Parking, Taxi, Tips, Tolls &amp; Fares(RT80)::Yellow C</t>
  </si>
  <si>
    <t>002474974</t>
  </si>
  <si>
    <t>AP001-06/25/2015-00025</t>
  </si>
  <si>
    <t>Airfare &amp; Airline Fees (RT 80)::Southwest</t>
  </si>
  <si>
    <t>Parking, Taxi, Tips, Tolls &amp; Fares(RT80)::Airport</t>
  </si>
  <si>
    <t>002474834</t>
  </si>
  <si>
    <t>AP001-06/26/2015-00026</t>
  </si>
  <si>
    <t>002472626</t>
  </si>
  <si>
    <t>002460302</t>
  </si>
  <si>
    <t>AP001-06/10/2015-00010</t>
  </si>
  <si>
    <t>002464962</t>
  </si>
  <si>
    <t>AP001-06/23/2015-00023</t>
  </si>
  <si>
    <t>002469849</t>
  </si>
  <si>
    <t>AP001-06/24/2015-00024</t>
  </si>
  <si>
    <t>002464283</t>
  </si>
  <si>
    <t>Purchases-Other (RT BX)::MSFT * E080014C8B</t>
  </si>
  <si>
    <t>002469502</t>
  </si>
  <si>
    <t>AP001-06/18/2015-00018</t>
  </si>
  <si>
    <t>002458996</t>
  </si>
  <si>
    <t>AP001-06/09/2015-00009</t>
  </si>
  <si>
    <t>002458997</t>
  </si>
  <si>
    <t>002458800</t>
  </si>
  <si>
    <t>002450034</t>
  </si>
  <si>
    <t>AP001-06/05/2015-00005</t>
  </si>
  <si>
    <t>002455715</t>
  </si>
  <si>
    <t>002464282</t>
  </si>
  <si>
    <t>AP001-06/22/2015-00022</t>
  </si>
  <si>
    <t>CLEARESULT CONSULTIN</t>
  </si>
  <si>
    <t>002464939</t>
  </si>
  <si>
    <t>002464618</t>
  </si>
  <si>
    <t>AP001-06/17/2015-00017</t>
  </si>
  <si>
    <t>002459742</t>
  </si>
  <si>
    <t>002460392</t>
  </si>
  <si>
    <t>BRANDY GATES</t>
  </si>
  <si>
    <t>SECURITY DETAIL EARTH DAY  04/25/15 TO 04/26/15</t>
  </si>
  <si>
    <t>002459102</t>
  </si>
  <si>
    <t>AP001-06/08/2015-00008</t>
  </si>
  <si>
    <t>Airfare &amp; Airline Fees (RT 80)::SOUTHWES    526066</t>
  </si>
  <si>
    <t>002471923</t>
  </si>
  <si>
    <t>Purchases-Other (RT BX)::ACT*IEPEC</t>
  </si>
  <si>
    <t>002464940</t>
  </si>
  <si>
    <t>002459775</t>
  </si>
  <si>
    <t>002459743</t>
  </si>
  <si>
    <t>JOHN WINTER</t>
  </si>
  <si>
    <t>002459108</t>
  </si>
  <si>
    <t>NAPOLEON LARRY</t>
  </si>
  <si>
    <t>002459105</t>
  </si>
  <si>
    <t>002459100</t>
  </si>
  <si>
    <t>THOMAS KRANZ</t>
  </si>
  <si>
    <t>002459104</t>
  </si>
  <si>
    <t>002459098</t>
  </si>
  <si>
    <t>CHARLES LOWE</t>
  </si>
  <si>
    <t>002459107</t>
  </si>
  <si>
    <t>002454584</t>
  </si>
  <si>
    <t>002455794</t>
  </si>
  <si>
    <t>OFFICEMAX CT*IN#319872::PREMIUM HEAVY DUTY TAPE-71</t>
  </si>
  <si>
    <t>002477199</t>
  </si>
  <si>
    <t>AP001-06/30/2015-00030</t>
  </si>
  <si>
    <t>Airfare &amp; Airline Fees (RT 80)::SOUTHWES    526210</t>
  </si>
  <si>
    <t>002454278</t>
  </si>
  <si>
    <t>Meals (RT82)::BANDANAS BBQ #3 MANCHESTE</t>
  </si>
  <si>
    <t>002458394</t>
  </si>
  <si>
    <t>AP001-06/04/2015-00004</t>
  </si>
  <si>
    <t>002444771</t>
  </si>
  <si>
    <t>AP001-05/20/2015-00020</t>
  </si>
  <si>
    <t>002434539</t>
  </si>
  <si>
    <t>AP001-05/13/2015-00013</t>
  </si>
  <si>
    <t>002441788</t>
  </si>
  <si>
    <t>002434541</t>
  </si>
  <si>
    <t>Purchases - Other (RT BX)::TARGET        00012799</t>
  </si>
  <si>
    <t>002450283</t>
  </si>
  <si>
    <t>AP001-05/26/2015-00026</t>
  </si>
  <si>
    <t>Purchases - Other (RT BX)::THE HOME DEPOT 3002</t>
  </si>
  <si>
    <t>002434540</t>
  </si>
  <si>
    <t>002434532</t>
  </si>
  <si>
    <t>002434535</t>
  </si>
  <si>
    <t>002434537</t>
  </si>
  <si>
    <t>002441616</t>
  </si>
  <si>
    <t>AP001-05/18/2015-00018</t>
  </si>
  <si>
    <t>002437603</t>
  </si>
  <si>
    <t>Meals (RT82)::EXECUTIVE DINING MAIN</t>
  </si>
  <si>
    <t>002450410</t>
  </si>
  <si>
    <t>002424902</t>
  </si>
  <si>
    <t>AP001-05/04/2015-00004</t>
  </si>
  <si>
    <t>002448607</t>
  </si>
  <si>
    <t>AP001-05/29/2015-00029</t>
  </si>
  <si>
    <t>002446485</t>
  </si>
  <si>
    <t>AP001-05/21/2015-00021</t>
  </si>
  <si>
    <t>002434544</t>
  </si>
  <si>
    <t>AP001-05/12/2015-00012</t>
  </si>
  <si>
    <t>002434545</t>
  </si>
  <si>
    <t>002434546</t>
  </si>
  <si>
    <t>002434560</t>
  </si>
  <si>
    <t>002434563</t>
  </si>
  <si>
    <t>002434547</t>
  </si>
  <si>
    <t>002434562</t>
  </si>
  <si>
    <t>002440584</t>
  </si>
  <si>
    <t>002448649</t>
  </si>
  <si>
    <t>002452208</t>
  </si>
  <si>
    <t>002447476</t>
  </si>
  <si>
    <t>AP001-05/22/2015-00022</t>
  </si>
  <si>
    <t>OFFICEMAX CT*IN#047210::8X10CLEAR RESEAL ENVELOPE-</t>
  </si>
  <si>
    <t>002451200</t>
  </si>
  <si>
    <t>710409</t>
  </si>
  <si>
    <t>AP001-05/28/2015-00028</t>
  </si>
  <si>
    <t>OFFICEMAX CT*IN#048014::8X10CLEAR RESEAL ENVELOPE-</t>
  </si>
  <si>
    <t>AP001-05/11/2015-00011</t>
  </si>
  <si>
    <t>002434564</t>
  </si>
  <si>
    <t>Video content development to support and educate B</t>
  </si>
  <si>
    <t>AP001-05/27/2015-00027</t>
  </si>
  <si>
    <t>Purchases-Other (RT BX)::MSFT * E08000YDB3</t>
  </si>
  <si>
    <t>002451376</t>
  </si>
  <si>
    <t>Purchases-Other (RT BX)::HOBBY LOBBY #0311</t>
  </si>
  <si>
    <t>002451536</t>
  </si>
  <si>
    <t>Purchases-Other (RT BX)::MSFT * E08001197K</t>
  </si>
  <si>
    <t>Purchases-Other (RT BX)::WALGREENS #3652</t>
  </si>
  <si>
    <t>002446102</t>
  </si>
  <si>
    <t>AP001-05/19/2015-00019</t>
  </si>
  <si>
    <t>Meals (RT82)::MADISONSCAFE</t>
  </si>
  <si>
    <t>002442511</t>
  </si>
  <si>
    <t>002444667</t>
  </si>
  <si>
    <t>002436939</t>
  </si>
  <si>
    <t>AP001-05/14/2015-00014</t>
  </si>
  <si>
    <t>002440412</t>
  </si>
  <si>
    <t>002438981</t>
  </si>
  <si>
    <t>002432768</t>
  </si>
  <si>
    <t>AP001-05/06/2015-00006</t>
  </si>
  <si>
    <t>Purchases-Other (RT BX)::SIGNATURE SIGNS &amp; GRAPHIC</t>
  </si>
  <si>
    <t>002440414</t>
  </si>
  <si>
    <t>AP001-05/05/2015-00005</t>
  </si>
  <si>
    <t>002442510</t>
  </si>
  <si>
    <t>002434542</t>
  </si>
  <si>
    <t>002434864</t>
  </si>
  <si>
    <t>002424928</t>
  </si>
  <si>
    <t>AP001-04/30/2015-00030</t>
  </si>
  <si>
    <t>002427073</t>
  </si>
  <si>
    <t>002424929</t>
  </si>
  <si>
    <t>002428348</t>
  </si>
  <si>
    <t>AP001-04/29/2015-00029</t>
  </si>
  <si>
    <t>AP001-04/24/2015-00024</t>
  </si>
  <si>
    <t>AP001-04/08/2015-00008</t>
  </si>
  <si>
    <t>002412460</t>
  </si>
  <si>
    <t>AP001-04/07/2015-00007</t>
  </si>
  <si>
    <t>Parking, Taxi, Tips, Tolls &amp; Fares(RT80)::Metropol</t>
  </si>
  <si>
    <t>002416015</t>
  </si>
  <si>
    <t>AP001-04/10/2015-00010</t>
  </si>
  <si>
    <t>002428597</t>
  </si>
  <si>
    <t>002421837</t>
  </si>
  <si>
    <t>AP001-04/27/2015-00027</t>
  </si>
  <si>
    <t>002420135</t>
  </si>
  <si>
    <t>AP001-04/20/2015-00020</t>
  </si>
  <si>
    <t>002420138</t>
  </si>
  <si>
    <t>002422313</t>
  </si>
  <si>
    <t>002420137</t>
  </si>
  <si>
    <t>002416267</t>
  </si>
  <si>
    <t>002412152</t>
  </si>
  <si>
    <t>AP001-04/09/2015-00009</t>
  </si>
  <si>
    <t>002414994</t>
  </si>
  <si>
    <t>002411934</t>
  </si>
  <si>
    <t>002410442</t>
  </si>
  <si>
    <t>002421721</t>
  </si>
  <si>
    <t>002418774</t>
  </si>
  <si>
    <t>002400742</t>
  </si>
  <si>
    <t>AP001-04/06/2015-00006</t>
  </si>
  <si>
    <t>002406023</t>
  </si>
  <si>
    <t>002400608</t>
  </si>
  <si>
    <t>002411019</t>
  </si>
  <si>
    <t>002405965</t>
  </si>
  <si>
    <t>002414378</t>
  </si>
  <si>
    <t>AP001-04/17/2015-00017</t>
  </si>
  <si>
    <t>Meals (RT82)::BAIKU  TRIUMPH GRILL</t>
  </si>
  <si>
    <t>002411078</t>
  </si>
  <si>
    <t>Purchases - Other (RT BX)::MSFT * E08000VHQT</t>
  </si>
  <si>
    <t>002407099</t>
  </si>
  <si>
    <t>CEE Membership Dues Year 2015.</t>
  </si>
  <si>
    <t>AP001-04/22/2015-00022</t>
  </si>
  <si>
    <t>002420399</t>
  </si>
  <si>
    <t>2015 Green Homes Festival Sponsorship, Invoice 259</t>
  </si>
  <si>
    <t>002377640</t>
  </si>
  <si>
    <t>AP001-03/06/2015-00006</t>
  </si>
  <si>
    <t>002383006</t>
  </si>
  <si>
    <t>002406257</t>
  </si>
  <si>
    <t>AP001-03/30/2015-00030</t>
  </si>
  <si>
    <t>WRIGHTRA</t>
  </si>
  <si>
    <t>Wright(MOEngEf&amp;R 921</t>
  </si>
  <si>
    <t>002395687</t>
  </si>
  <si>
    <t>AP001-03/16/2015-00016</t>
  </si>
  <si>
    <t>AP001-03/03/2015-00003</t>
  </si>
  <si>
    <t>002396100</t>
  </si>
  <si>
    <t>AP001-03/24/2015-00024</t>
  </si>
  <si>
    <t>002399331</t>
  </si>
  <si>
    <t>002397689</t>
  </si>
  <si>
    <t>002383178</t>
  </si>
  <si>
    <t>002399332</t>
  </si>
  <si>
    <t>002396097</t>
  </si>
  <si>
    <t>002400897</t>
  </si>
  <si>
    <t>AP001-03/26/2015-00026</t>
  </si>
  <si>
    <t>Purchases - Other (RT BX)::MSFT * E08000SS9J</t>
  </si>
  <si>
    <t>002401136</t>
  </si>
  <si>
    <t>AP001-03/23/2015-00023</t>
  </si>
  <si>
    <t>002401084</t>
  </si>
  <si>
    <t>002384256</t>
  </si>
  <si>
    <t>AP001-03/04/2015-00004</t>
  </si>
  <si>
    <t>002399463</t>
  </si>
  <si>
    <t>002388994</t>
  </si>
  <si>
    <t>AP001-03/12/2015-00012</t>
  </si>
  <si>
    <t>002388995</t>
  </si>
  <si>
    <t>002380934</t>
  </si>
  <si>
    <t>002401336</t>
  </si>
  <si>
    <t>002388676</t>
  </si>
  <si>
    <t>AP001-03/17/2015-00017</t>
  </si>
  <si>
    <t>002383177</t>
  </si>
  <si>
    <t>002361517</t>
  </si>
  <si>
    <t>AP001-02/05/2015-00005</t>
  </si>
  <si>
    <t>002361429</t>
  </si>
  <si>
    <t>002375248</t>
  </si>
  <si>
    <t>AP001-02/23/2015-00023</t>
  </si>
  <si>
    <t>002373886</t>
  </si>
  <si>
    <t>002371452</t>
  </si>
  <si>
    <t>AP001-02/17/2015-00017</t>
  </si>
  <si>
    <t>002369736</t>
  </si>
  <si>
    <t>002374345</t>
  </si>
  <si>
    <t>Registration, Conf &amp; Training (RT 80)::Association</t>
  </si>
  <si>
    <t>Meals (RT82)::Great American Bagel</t>
  </si>
  <si>
    <t>002366701</t>
  </si>
  <si>
    <t>Meals (RT82)::Hilton</t>
  </si>
  <si>
    <t>002371239</t>
  </si>
  <si>
    <t>Parking, Taxi, Tips, Tolls &amp; Fares(RT80)::Mears Mo</t>
  </si>
  <si>
    <t>OFFICEMAX CT*IN#070512::PREMIUM HEAVY DUTY TAPE-69</t>
  </si>
  <si>
    <t>002383310</t>
  </si>
  <si>
    <t>698457</t>
  </si>
  <si>
    <t>AP001-02/27/2015-00127</t>
  </si>
  <si>
    <t>002367670</t>
  </si>
  <si>
    <t>Hotels (RT 80)::Hilton</t>
  </si>
  <si>
    <t>002366897</t>
  </si>
  <si>
    <t>AP001-02/20/2015-00020</t>
  </si>
  <si>
    <t>AP001-02/03/2015-00003</t>
  </si>
  <si>
    <t>002366404</t>
  </si>
  <si>
    <t>AP001-02/19/2015-00019</t>
  </si>
  <si>
    <t>002358249</t>
  </si>
  <si>
    <t>AP001-02/06/2015-00006</t>
  </si>
  <si>
    <t>002362454</t>
  </si>
  <si>
    <t>002351659</t>
  </si>
  <si>
    <t>AP001-01/29/2015-00029</t>
  </si>
  <si>
    <t>002360514</t>
  </si>
  <si>
    <t>AP001-01/30/2015-00030</t>
  </si>
  <si>
    <t>002362746</t>
  </si>
  <si>
    <t>Parking, Taxi, Tips, Tolls &amp; Fares(RT80)::Hilton D</t>
  </si>
  <si>
    <t>002357473</t>
  </si>
  <si>
    <t>AP001-01/23/2015-00023</t>
  </si>
  <si>
    <t>002344112</t>
  </si>
  <si>
    <t>AP001-01/09/2015-00009</t>
  </si>
  <si>
    <t>002350020</t>
  </si>
  <si>
    <t>AP001-01/22/2015-00022</t>
  </si>
  <si>
    <t>002343876</t>
  </si>
  <si>
    <t>002343877</t>
  </si>
  <si>
    <t>002338975</t>
  </si>
  <si>
    <t>AP001-01/05/2015-00005</t>
  </si>
  <si>
    <t>002338991</t>
  </si>
  <si>
    <t>002357092</t>
  </si>
  <si>
    <t>AP001-01/27/2015-00027</t>
  </si>
  <si>
    <t>002357093</t>
  </si>
  <si>
    <t>002356198</t>
  </si>
  <si>
    <t>Purchases - Other (RT BX)::JEFFCO BP</t>
  </si>
  <si>
    <t>002356113</t>
  </si>
  <si>
    <t>Purchases - Other (RT BX)::MSFT * E08000Q56L</t>
  </si>
  <si>
    <t>Meals (RT82)::MCDONALD'S F15518</t>
  </si>
  <si>
    <t>Meals (RT82)::OUTBACK 2615</t>
  </si>
  <si>
    <t>Hotels (RT 80)::DRURY SUITES CAPE</t>
  </si>
  <si>
    <t>Purchases - Other (RT BX)::EXXONMOBIL    97548705</t>
  </si>
  <si>
    <t>Purchases - Other (RT BX)::HOME DEPOT #3032</t>
  </si>
  <si>
    <t>002359521</t>
  </si>
  <si>
    <t>Airfare / Airline Fees (RT 80)::SOUTHWES    526065</t>
  </si>
  <si>
    <t>002356077</t>
  </si>
  <si>
    <t>002356298</t>
  </si>
  <si>
    <t>Airfare / Airline Fees (RT 80)::SOUTHWES    526247</t>
  </si>
  <si>
    <t>002358179</t>
  </si>
  <si>
    <t>002348206</t>
  </si>
  <si>
    <t>002344989</t>
  </si>
  <si>
    <t>AP001-01/14/2015-00014</t>
  </si>
  <si>
    <t>002352416</t>
  </si>
  <si>
    <t>AP001-01/21/2015-00021</t>
  </si>
  <si>
    <t>002348278</t>
  </si>
  <si>
    <t>AP001-01/13/2015-00013</t>
  </si>
  <si>
    <t>002348186</t>
  </si>
  <si>
    <t>002348341</t>
  </si>
  <si>
    <t>002360799</t>
  </si>
  <si>
    <t>AP001-01/28/2015-00028</t>
  </si>
  <si>
    <t>Meals (RT82)::EXECUTIVE DINING AMEREN U</t>
  </si>
  <si>
    <t>002345243</t>
  </si>
  <si>
    <t>AP001-01/06/2015-00006</t>
  </si>
  <si>
    <t>Meals (RT82)::O'CONNELL'S PUB</t>
  </si>
  <si>
    <t>2014 Integrated Audit of Consolidated Financial St</t>
  </si>
  <si>
    <t>002346816</t>
  </si>
  <si>
    <t>AP001-01/12/2015-00012</t>
  </si>
  <si>
    <t>5935118118</t>
  </si>
  <si>
    <t>CA010-09/30/2015-00000</t>
  </si>
  <si>
    <t>1426210119</t>
  </si>
  <si>
    <t>CA010-07/31/2015-00000</t>
  </si>
  <si>
    <t>2694054003</t>
  </si>
  <si>
    <t>2421004217</t>
  </si>
  <si>
    <t>7031009410</t>
  </si>
  <si>
    <t>CA010-06/30/2015-00000</t>
  </si>
  <si>
    <t>3430002013</t>
  </si>
  <si>
    <t>CA010-08/31/2015-00000</t>
  </si>
  <si>
    <t>7214608159</t>
  </si>
  <si>
    <t>9421004915</t>
  </si>
  <si>
    <t>6130002533</t>
  </si>
  <si>
    <t>2350000613</t>
  </si>
  <si>
    <t>4517809119</t>
  </si>
  <si>
    <t>4830008213</t>
  </si>
  <si>
    <t>8201004128</t>
  </si>
  <si>
    <t>6980000114</t>
  </si>
  <si>
    <t>0143049001</t>
  </si>
  <si>
    <t>CA010-05/31/2015-00000</t>
  </si>
  <si>
    <t>0760008715</t>
  </si>
  <si>
    <t>0046319116</t>
  </si>
  <si>
    <t>0014608114</t>
  </si>
  <si>
    <t>6470009518</t>
  </si>
  <si>
    <t>0730517115</t>
  </si>
  <si>
    <t>9560003216</t>
  </si>
  <si>
    <t>CA010-04/30/2015-00000</t>
  </si>
  <si>
    <t>8040010006</t>
  </si>
  <si>
    <t>CA010-03/31/2015-00000</t>
  </si>
  <si>
    <t>7315104126</t>
  </si>
  <si>
    <t>5557211116</t>
  </si>
  <si>
    <t>4890002115</t>
  </si>
  <si>
    <t>4250009712</t>
  </si>
  <si>
    <t>3901008516</t>
  </si>
  <si>
    <t>2991005012</t>
  </si>
  <si>
    <t>5131007056</t>
  </si>
  <si>
    <t>2117100009</t>
  </si>
  <si>
    <t>0343151029</t>
  </si>
  <si>
    <t>CA010-02/28/2015-00000</t>
  </si>
  <si>
    <t>5700002115</t>
  </si>
  <si>
    <t>3903018002</t>
  </si>
  <si>
    <t>2660419148</t>
  </si>
  <si>
    <t>4077609134</t>
  </si>
  <si>
    <t>1350002710</t>
  </si>
  <si>
    <t>0588145000</t>
  </si>
  <si>
    <t>0122022006</t>
  </si>
  <si>
    <t>2840005734</t>
  </si>
  <si>
    <t>1169705144</t>
  </si>
  <si>
    <t>1028602119</t>
  </si>
  <si>
    <t>7770005097</t>
  </si>
  <si>
    <t>8311610112</t>
  </si>
  <si>
    <t>5226102110</t>
  </si>
  <si>
    <t>2770002219</t>
  </si>
  <si>
    <t>2437601112</t>
  </si>
  <si>
    <t>1622400211</t>
  </si>
  <si>
    <t>1414010000</t>
  </si>
  <si>
    <t>CA010-01/31/2015-00000</t>
  </si>
  <si>
    <t>9892200116</t>
  </si>
  <si>
    <t>5023113118</t>
  </si>
  <si>
    <t>2110009015</t>
  </si>
  <si>
    <t>0181111040</t>
  </si>
  <si>
    <t>2523020023</t>
  </si>
  <si>
    <t>7141002619</t>
  </si>
  <si>
    <t>7757519128</t>
  </si>
  <si>
    <t>8738600190</t>
  </si>
  <si>
    <t>4880800110</t>
  </si>
  <si>
    <t>1660000144</t>
  </si>
  <si>
    <t>6350002118</t>
  </si>
  <si>
    <t>8090002225</t>
  </si>
  <si>
    <t>2059702112</t>
  </si>
  <si>
    <t>1580005531</t>
  </si>
  <si>
    <t>3330000918</t>
  </si>
  <si>
    <t>8430003525</t>
  </si>
  <si>
    <t>3110004625</t>
  </si>
  <si>
    <t>6650009515</t>
  </si>
  <si>
    <t>4480005924</t>
  </si>
  <si>
    <t>1928063014</t>
  </si>
  <si>
    <t>4270619142</t>
  </si>
  <si>
    <t>TD512-12/31/2014-12013</t>
  </si>
  <si>
    <t>TD513-12/31/2014-12026</t>
  </si>
  <si>
    <t>TD512-12/01/2014-11012</t>
  </si>
  <si>
    <t>002328894</t>
  </si>
  <si>
    <t>TD513-12/31/2014-12006</t>
  </si>
  <si>
    <t>SHELTON GR</t>
  </si>
  <si>
    <t>002337496</t>
  </si>
  <si>
    <t>TUREC ADVE</t>
  </si>
  <si>
    <t>002333098</t>
  </si>
  <si>
    <t>693165</t>
  </si>
  <si>
    <t>TD513-12/31/2014-12007</t>
  </si>
  <si>
    <t>002315887</t>
  </si>
  <si>
    <t>CE103-12/31/2014-00014</t>
  </si>
  <si>
    <t>002335134</t>
  </si>
  <si>
    <t>FA511-12/31/2014-00050</t>
  </si>
  <si>
    <t>FA511-12/31/2014-00010</t>
  </si>
  <si>
    <t>TD512-11/30/2014-11012</t>
  </si>
  <si>
    <t>TD513-11/30/2014-11009</t>
  </si>
  <si>
    <t>TD512-11/01/2014-10016</t>
  </si>
  <si>
    <t>TD513-11/30/2014-11007</t>
  </si>
  <si>
    <t>AP001-12/26/2014-00026</t>
  </si>
  <si>
    <t>002318357</t>
  </si>
  <si>
    <t>AP001-12/08/2014-00008</t>
  </si>
  <si>
    <t>002336091</t>
  </si>
  <si>
    <t>AP001-12/29/2014-00029</t>
  </si>
  <si>
    <t>TUREC ADVERTISING AS</t>
  </si>
  <si>
    <t xml:space="preserve">Turec Invoice 15284 attached for advertising with </t>
  </si>
  <si>
    <t>AP001-12/23/2014-00023</t>
  </si>
  <si>
    <t>002318359</t>
  </si>
  <si>
    <t>Meals (RT82)::PANERA BREAD #1358</t>
  </si>
  <si>
    <t>002336540</t>
  </si>
  <si>
    <t>AP001-12/22/2014-00022</t>
  </si>
  <si>
    <t>Purchases - Other (RT BX)::WAL-MART #0152</t>
  </si>
  <si>
    <t>Purchases - Other (RT BX)::MSFT * E08000NNDM</t>
  </si>
  <si>
    <t>002322526</t>
  </si>
  <si>
    <t>AP001-12/18/2014-00018</t>
  </si>
  <si>
    <t>002327796</t>
  </si>
  <si>
    <t>002319496</t>
  </si>
  <si>
    <t>AP001-12/10/2014-00010</t>
  </si>
  <si>
    <t>002322221</t>
  </si>
  <si>
    <t>002318376</t>
  </si>
  <si>
    <t>002322595</t>
  </si>
  <si>
    <t>AP001-12/12/2014-00012</t>
  </si>
  <si>
    <t>002327162</t>
  </si>
  <si>
    <t>002327161</t>
  </si>
  <si>
    <t>002326950</t>
  </si>
  <si>
    <t>002327150</t>
  </si>
  <si>
    <t>002319220</t>
  </si>
  <si>
    <t>002319223</t>
  </si>
  <si>
    <t>002319221</t>
  </si>
  <si>
    <t>002328897</t>
  </si>
  <si>
    <t>AP001-12/17/2014-00017</t>
  </si>
  <si>
    <t>002328896</t>
  </si>
  <si>
    <t>002328895</t>
  </si>
  <si>
    <t>002326676</t>
  </si>
  <si>
    <t>002307728</t>
  </si>
  <si>
    <t>AP001-12/09/2014-00009</t>
  </si>
  <si>
    <t>002320445</t>
  </si>
  <si>
    <t>002339768</t>
  </si>
  <si>
    <t>AP001-12/31/2014-00131</t>
  </si>
  <si>
    <t>002339613</t>
  </si>
  <si>
    <t>OFFICEMAX CT*IN#762196::CORRUGATED BOX BRN 18X18X2</t>
  </si>
  <si>
    <t>002340973</t>
  </si>
  <si>
    <t>691534</t>
  </si>
  <si>
    <t>AP001-12/31/2014-00031</t>
  </si>
  <si>
    <t>002325937</t>
  </si>
  <si>
    <t>AP001-12/11/2014-00011</t>
  </si>
  <si>
    <t>002319497</t>
  </si>
  <si>
    <t>002320584</t>
  </si>
  <si>
    <t>002315414</t>
  </si>
  <si>
    <t>OFFICEMAX CT*IN#745744::CORRUGATED BOX BRN 18X18X2</t>
  </si>
  <si>
    <t>002337364</t>
  </si>
  <si>
    <t>AP001-12/30/2014-00030</t>
  </si>
  <si>
    <t>OFFICEMAX CT*IN#762195::CORRUGATED BOX BRN 18X18X2</t>
  </si>
  <si>
    <t>002290230</t>
  </si>
  <si>
    <t>AP001-11/18/2014-00018</t>
  </si>
  <si>
    <t>002302722</t>
  </si>
  <si>
    <t>002302005</t>
  </si>
  <si>
    <t>002296102</t>
  </si>
  <si>
    <t>002296136</t>
  </si>
  <si>
    <t>AP001-11/06/2014-00006</t>
  </si>
  <si>
    <t>002296048</t>
  </si>
  <si>
    <t>Parking, Taxi, Tips, Tolls &amp; Fares(RT80)::SQ *WEST</t>
  </si>
  <si>
    <t>002315762</t>
  </si>
  <si>
    <t>AP001-11/26/2014-00026</t>
  </si>
  <si>
    <t>002294219</t>
  </si>
  <si>
    <t>AP001-11/17/2014-00017</t>
  </si>
  <si>
    <t>002298600</t>
  </si>
  <si>
    <t>002302627</t>
  </si>
  <si>
    <t>002298630</t>
  </si>
  <si>
    <t>AP001-11/12/2014-00012</t>
  </si>
  <si>
    <t>002298614</t>
  </si>
  <si>
    <t>AP001-11/04/2014-00004</t>
  </si>
  <si>
    <t>002302695</t>
  </si>
  <si>
    <t>002302692</t>
  </si>
  <si>
    <t>002313643</t>
  </si>
  <si>
    <t>002313641</t>
  </si>
  <si>
    <t>002311198</t>
  </si>
  <si>
    <t>AP001-11/25/2014-00025</t>
  </si>
  <si>
    <t>Purchases - Other (RT BX)::MSFT * E08000L85Z</t>
  </si>
  <si>
    <t>002314148</t>
  </si>
  <si>
    <t>Meals (RT82)::SONIC DRIVE IN #3618</t>
  </si>
  <si>
    <t>Meals (RT82)::PILOT         00004432</t>
  </si>
  <si>
    <t>002308829</t>
  </si>
  <si>
    <t>Meals (RT82)::PHX NOCAWICH S3-S47</t>
  </si>
  <si>
    <t>Parking, Taxi, Tips, Tolls &amp; Fares(RT80)::AAA TAXI</t>
  </si>
  <si>
    <t>Meals (RT82)::MCDONALD'S F7686</t>
  </si>
  <si>
    <t>002298597</t>
  </si>
  <si>
    <t>AP001-11/05/2014-00005</t>
  </si>
  <si>
    <t>002310940</t>
  </si>
  <si>
    <t>002306479</t>
  </si>
  <si>
    <t>AP001-11/21/2014-00021</t>
  </si>
  <si>
    <t>002224970</t>
  </si>
  <si>
    <t>Meals / Entertainment (RT82)::CHIPOTLE 2082</t>
  </si>
  <si>
    <t>002307159</t>
  </si>
  <si>
    <t>002305031</t>
  </si>
  <si>
    <t>AP001-11/24/2014-00024</t>
  </si>
  <si>
    <t>Airfare / Airline Fees (RT 80)::SOUTHWES    526245</t>
  </si>
  <si>
    <t>002312476</t>
  </si>
  <si>
    <t>Hotels (RT 80)::AT&amp;T EXECUTIVE16199200</t>
  </si>
  <si>
    <t>002307287</t>
  </si>
  <si>
    <t>002308037</t>
  </si>
  <si>
    <t>002287586</t>
  </si>
  <si>
    <t>Parking, Taxi, Tips, Tolls &amp; Fares(RT80)::Super Sh</t>
  </si>
  <si>
    <t>002304415</t>
  </si>
  <si>
    <t>AP001-11/14/2014-00014</t>
  </si>
  <si>
    <t>002298616</t>
  </si>
  <si>
    <t>AP001-11/10/2014-00010</t>
  </si>
  <si>
    <t>002300546</t>
  </si>
  <si>
    <t>Meals (RT82)::Non Visa merchant</t>
  </si>
  <si>
    <t>Purchases - Other (RT BX)::FEDEX 780009126500</t>
  </si>
  <si>
    <t>002309306</t>
  </si>
  <si>
    <t>AP001-11/19/2014-00019</t>
  </si>
  <si>
    <t>CA010-12/31/2014-00000</t>
  </si>
  <si>
    <t>8870001613</t>
  </si>
  <si>
    <t>8810006614</t>
  </si>
  <si>
    <t>4962148019</t>
  </si>
  <si>
    <t>3720001713</t>
  </si>
  <si>
    <t>5480008216</t>
  </si>
  <si>
    <t>4811006313</t>
  </si>
  <si>
    <t>4591708116</t>
  </si>
  <si>
    <t>2483088029</t>
  </si>
  <si>
    <t>2153003020</t>
  </si>
  <si>
    <t>CA010-11/30/2014-00000</t>
  </si>
  <si>
    <t>1207134018</t>
  </si>
  <si>
    <t>0838600132</t>
  </si>
  <si>
    <t>0332503116</t>
  </si>
  <si>
    <t>6997501112</t>
  </si>
  <si>
    <t>3130007719</t>
  </si>
  <si>
    <t>2319131031</t>
  </si>
  <si>
    <t>1201002314</t>
  </si>
  <si>
    <t>9861118121</t>
  </si>
  <si>
    <t>3070008592</t>
  </si>
  <si>
    <t>2073008016</t>
  </si>
  <si>
    <t>9426313117</t>
  </si>
  <si>
    <t>2761510213</t>
  </si>
  <si>
    <t>0915104013</t>
  </si>
  <si>
    <t>Starting in November 2014, entries are book and reverse cumulative MEEIA 1 amounts - pull interest amounts for Nov 14 - Oct 15 from NSB calc file</t>
  </si>
  <si>
    <t>FA511-10/31/2015-00010</t>
  </si>
  <si>
    <t>ST LOUIS R</t>
  </si>
  <si>
    <t>TD513-10/31/2015-10012</t>
  </si>
  <si>
    <t>TD512-10/31/2015-10010</t>
  </si>
  <si>
    <t>TD512-10/31/2015-10009</t>
  </si>
  <si>
    <t>TD513-10/31/2015-10007</t>
  </si>
  <si>
    <t>TD513-10/31/2015-10003</t>
  </si>
  <si>
    <t>Purchases-Other (RT BX)::MSFT * E08001HE3O</t>
  </si>
  <si>
    <t>AP001-10/30/2015-00030</t>
  </si>
  <si>
    <t>Airfare &amp; Airline Fees (RT 80)::Delta Airlines</t>
  </si>
  <si>
    <t>AP001-10/28/2015-00028</t>
  </si>
  <si>
    <t>AP001-10/26/2015-00026</t>
  </si>
  <si>
    <t>AP001-10/23/2015-00023</t>
  </si>
  <si>
    <t>Purchases-Other (RT BX)::ASSOCIATION ENERGY</t>
  </si>
  <si>
    <t>Purchases-Other (RT BX)::SWA INFLIGHT WIFI</t>
  </si>
  <si>
    <t>Meals (RT82)::TAYLOR STREET MARKET</t>
  </si>
  <si>
    <t>Meals (RT82)::RED LOBSTER US00063248</t>
  </si>
  <si>
    <t>Purchases-Other (RT BX)::EB 2015 ENERGY STAR P</t>
  </si>
  <si>
    <t>Purchases-Other (RT BX)::CURB</t>
  </si>
  <si>
    <t>CA010-10/31/2015-00000</t>
  </si>
  <si>
    <t>Line 35 for Nov, Dec, and Jan</t>
  </si>
  <si>
    <t>Lines 22 - 24 for Nov, Dec, and Jan</t>
  </si>
  <si>
    <t xml:space="preserve">Lines 22 - 24 </t>
  </si>
  <si>
    <t xml:space="preserve">Line 35 </t>
  </si>
  <si>
    <t>TD512-11/01/2015-10010</t>
  </si>
  <si>
    <t>TD512-11/30/2015-11015</t>
  </si>
  <si>
    <t>002592834</t>
  </si>
  <si>
    <t>002620573</t>
  </si>
  <si>
    <t>TD512-12/31/2015-12021</t>
  </si>
  <si>
    <t>TD512-12/01/2015-11015</t>
  </si>
  <si>
    <t xml:space="preserve">MC KINSEY </t>
  </si>
  <si>
    <t>002609445</t>
  </si>
  <si>
    <t>730868</t>
  </si>
  <si>
    <t>TD513-12/31/2015-12018</t>
  </si>
  <si>
    <t>Mc Kinsey</t>
  </si>
  <si>
    <t>002622448</t>
  </si>
  <si>
    <t>FA511-11/01/2015-00010</t>
  </si>
  <si>
    <t>FA511-11/30/2015-00010</t>
  </si>
  <si>
    <t>FA511-12/01/2015-00010</t>
  </si>
  <si>
    <t>FA511-12/31/2015-00010</t>
  </si>
  <si>
    <t>Reverse prepaid for committed projects not yet ins</t>
  </si>
  <si>
    <t>FA511-12/31/2015-00011</t>
  </si>
  <si>
    <t>TD512-11/01/2015-10009</t>
  </si>
  <si>
    <t>TD512-11/30/2015-11014</t>
  </si>
  <si>
    <t>TD513-11/30/2015-11014</t>
  </si>
  <si>
    <t>TD512-12/01/2015-11014</t>
  </si>
  <si>
    <t>TD513-12/31/2015-12017</t>
  </si>
  <si>
    <t>TD512-12/31/2015-12020</t>
  </si>
  <si>
    <t>002574120</t>
  </si>
  <si>
    <t>610696</t>
  </si>
  <si>
    <t>002553296</t>
  </si>
  <si>
    <t>002627717</t>
  </si>
  <si>
    <t>TD512-12/31/2015-12022</t>
  </si>
  <si>
    <t>ARCA INC.</t>
  </si>
  <si>
    <t>RN002-11/03/2015-00003</t>
  </si>
  <si>
    <t>RYMES CORPORATION</t>
  </si>
  <si>
    <t>RN002-11/23/2015-00023</t>
  </si>
  <si>
    <t>002598603</t>
  </si>
  <si>
    <t>618695</t>
  </si>
  <si>
    <t>TD513-12/31/2015-12001</t>
  </si>
  <si>
    <t>002598601</t>
  </si>
  <si>
    <t>Purchases-Other (RT BX)::VEOLIA ES TECH SOL</t>
  </si>
  <si>
    <t>002585323</t>
  </si>
  <si>
    <t>AP001-11/10/2015-00010</t>
  </si>
  <si>
    <t>002598602</t>
  </si>
  <si>
    <t>AP001-11/30/2015-00130</t>
  </si>
  <si>
    <t>OFFICEMAX CT*IN#696287::CORRUGATED BOX BRN 18X18X2</t>
  </si>
  <si>
    <t>002598613</t>
  </si>
  <si>
    <t>728018</t>
  </si>
  <si>
    <t>AP001-11/30/2015-00030</t>
  </si>
  <si>
    <t>OFFICEMAX CT*IN#698903::CORRUGATED BOX BRN 18X18X2</t>
  </si>
  <si>
    <t>OFFICEMAX CT*IN#788357::CORRUGATED BOX BRN 18X18X2</t>
  </si>
  <si>
    <t>OFFICEMAX CT*IN#835830::CORRUGATED BOX BRN 18X18X2</t>
  </si>
  <si>
    <t>OFFICEMAX CT*IN#698905::CORRUGATED BOX BRN 18X18X2</t>
  </si>
  <si>
    <t>002593790</t>
  </si>
  <si>
    <t>AP001-11/24/2015-00024</t>
  </si>
  <si>
    <t>002593788</t>
  </si>
  <si>
    <t>002589675</t>
  </si>
  <si>
    <t>AP001-11/19/2015-00019</t>
  </si>
  <si>
    <t xml:space="preserve">MC KINSEY &amp; COMPANY </t>
  </si>
  <si>
    <t>AP001-12/15/2015-00015</t>
  </si>
  <si>
    <t>20262</t>
  </si>
  <si>
    <t>Process review of the Ameren Missouri Energy Effic</t>
  </si>
  <si>
    <t>002611833</t>
  </si>
  <si>
    <t>AP001-12/29/2015-00029</t>
  </si>
  <si>
    <t>Vehicle Rental Fuel (RT 80)::PETRO #318 KINGDOM CI</t>
  </si>
  <si>
    <t>002622767</t>
  </si>
  <si>
    <t>Meals (RT82)::THE GRAND CAFE LLC</t>
  </si>
  <si>
    <t>Vehicle Rental (RT 80)::ENTERPRISE RENT-A-CAR</t>
  </si>
  <si>
    <t>Purchases-Other (RT BX)::MPC 7</t>
  </si>
  <si>
    <t>002579378</t>
  </si>
  <si>
    <t>AP001-11/06/2015-00006</t>
  </si>
  <si>
    <t>AP001-12/07/2015-00007</t>
  </si>
  <si>
    <t>002583375</t>
  </si>
  <si>
    <t>Meals (RT82)::Pasta House</t>
  </si>
  <si>
    <t>Airfare &amp; Airline Fees (RT 80)::SOUTHWES    526215</t>
  </si>
  <si>
    <t>Hotels (RT 80)::MARRIOTT CHATTANOOGA</t>
  </si>
  <si>
    <t>002600719</t>
  </si>
  <si>
    <t>AP001-12/02/2015-00002</t>
  </si>
  <si>
    <t>Meals (RT82)::STARBUCKS A-0520381513</t>
  </si>
  <si>
    <t>Parking, Taxi, Tips, Tolls &amp; Fares(RT80)::THE PARK</t>
  </si>
  <si>
    <t>Meals (RT82)::MARRIOTT HOTELS /REST</t>
  </si>
  <si>
    <t>Purchases-Other (RT BX)::MSFT * E08001KV2Q</t>
  </si>
  <si>
    <t>002606497</t>
  </si>
  <si>
    <t>AP001-12/08/2015-00008</t>
  </si>
  <si>
    <t>002605043</t>
  </si>
  <si>
    <t>Purchases-Other (RT BX)::MSFT * E08001OKJV</t>
  </si>
  <si>
    <t>002621779</t>
  </si>
  <si>
    <t>AP001-12/28/2015-00028</t>
  </si>
  <si>
    <t>002579427</t>
  </si>
  <si>
    <t>AP001-11/05/2015-00005</t>
  </si>
  <si>
    <t>002578185</t>
  </si>
  <si>
    <t>002579425</t>
  </si>
  <si>
    <t>002583720</t>
  </si>
  <si>
    <t>002581939</t>
  </si>
  <si>
    <t>002581326</t>
  </si>
  <si>
    <t>002582844</t>
  </si>
  <si>
    <t>AP001-11/13/2015-00013</t>
  </si>
  <si>
    <t>002589562</t>
  </si>
  <si>
    <t>002595957</t>
  </si>
  <si>
    <t>AP001-11/25/2015-00025</t>
  </si>
  <si>
    <t>002594566</t>
  </si>
  <si>
    <t>AP001-11/27/2015-00027</t>
  </si>
  <si>
    <t>002602801</t>
  </si>
  <si>
    <t>AP001-12/04/2015-00004</t>
  </si>
  <si>
    <t>002601350</t>
  </si>
  <si>
    <t>002604840</t>
  </si>
  <si>
    <t>AP001-12/11/2015-00011</t>
  </si>
  <si>
    <t>002610966</t>
  </si>
  <si>
    <t>AP001-12/18/2015-00018</t>
  </si>
  <si>
    <t>002604781</t>
  </si>
  <si>
    <t>AP001-12/21/2015-00021</t>
  </si>
  <si>
    <t>002606148</t>
  </si>
  <si>
    <t>002619044</t>
  </si>
  <si>
    <t>002581447</t>
  </si>
  <si>
    <t>002583719</t>
  </si>
  <si>
    <t>002589765</t>
  </si>
  <si>
    <t>002602798</t>
  </si>
  <si>
    <t>002599902</t>
  </si>
  <si>
    <t>002606149</t>
  </si>
  <si>
    <t>AP001-12/10/2015-00010</t>
  </si>
  <si>
    <t>002604782</t>
  </si>
  <si>
    <t>002620203</t>
  </si>
  <si>
    <t>AP001-12/30/2015-00030</t>
  </si>
  <si>
    <t>002617874</t>
  </si>
  <si>
    <t>AP001-12/31/2015-00031</t>
  </si>
  <si>
    <t>002583141</t>
  </si>
  <si>
    <t>AP001-11/12/2015-00012</t>
  </si>
  <si>
    <t>002606418</t>
  </si>
  <si>
    <t>AP001-11/02/2015-00002</t>
  </si>
  <si>
    <t>002581940</t>
  </si>
  <si>
    <t>002581941</t>
  </si>
  <si>
    <t>002582479</t>
  </si>
  <si>
    <t>002591194</t>
  </si>
  <si>
    <t>002605041</t>
  </si>
  <si>
    <t>002605042</t>
  </si>
  <si>
    <t>002605040</t>
  </si>
  <si>
    <t>002611955</t>
  </si>
  <si>
    <t>002611953</t>
  </si>
  <si>
    <t>002616572</t>
  </si>
  <si>
    <t>002616570</t>
  </si>
  <si>
    <t>002597054</t>
  </si>
  <si>
    <t>002603994</t>
  </si>
  <si>
    <t>002598609</t>
  </si>
  <si>
    <t>002598610</t>
  </si>
  <si>
    <t>002598604</t>
  </si>
  <si>
    <t>002612508</t>
  </si>
  <si>
    <t>AP001-12/23/2015-00023</t>
  </si>
  <si>
    <t>Registration, Conf &amp; Training (RT 80)::EB 2015 ENE</t>
  </si>
  <si>
    <t>002585374</t>
  </si>
  <si>
    <t>Airfare &amp; Airline Fees (RT 80)::ALASKA AIR  027218</t>
  </si>
  <si>
    <t>Meals (RT82)::MO'S RESTAURANT</t>
  </si>
  <si>
    <t>Parking, Taxi, Tips, Tolls &amp; Fares(RT80)::CURB</t>
  </si>
  <si>
    <t>Parking, Taxi, Tips, Tolls &amp; Fares(RT80)::SQ *GREE</t>
  </si>
  <si>
    <t>Hotels (RT 80)::HILTON HOTELS PORTLAND</t>
  </si>
  <si>
    <t>Airfare &amp; Airline Fees (RT 80)::ALASKA AIR  027768</t>
  </si>
  <si>
    <t>Meals (RT82)::HILL COUNTRY BARBECUE MA</t>
  </si>
  <si>
    <t>002592964</t>
  </si>
  <si>
    <t>Parking, Taxi, Tips, Tolls &amp; Fares(RT80)::THEPARKI</t>
  </si>
  <si>
    <t>Meals (RT82)::MARRIOTT 337U0 BRKLYN</t>
  </si>
  <si>
    <t>Parking, Taxi, Tips, Tolls &amp; Fares(RT80)::NYC-TAXI</t>
  </si>
  <si>
    <t>Hotels (RT 80)::MARRIOTT 337U0 BROOKLY</t>
  </si>
  <si>
    <t>Meals (RT82)::RAFAEL A BATISTA</t>
  </si>
  <si>
    <t>002592393</t>
  </si>
  <si>
    <t>AP001-11/20/2015-00020</t>
  </si>
  <si>
    <t>Meals (RT82)::TIMBERLINE STEAKS &amp; GRILL</t>
  </si>
  <si>
    <t>002588617</t>
  </si>
  <si>
    <t>AP001-11/16/2015-00016</t>
  </si>
  <si>
    <t>002579453</t>
  </si>
  <si>
    <t>87078</t>
  </si>
  <si>
    <t>002579451</t>
  </si>
  <si>
    <t>002581867</t>
  </si>
  <si>
    <t>AP001-11/09/2015-00009</t>
  </si>
  <si>
    <t>002582810</t>
  </si>
  <si>
    <t>002592731</t>
  </si>
  <si>
    <t>AP001-11/23/2015-00023</t>
  </si>
  <si>
    <t>0110004316</t>
  </si>
  <si>
    <t>CA010-11/30/2015-00000</t>
  </si>
  <si>
    <t>9511005011</t>
  </si>
  <si>
    <t>2317145039</t>
  </si>
  <si>
    <t>6393206112</t>
  </si>
  <si>
    <t>4983800121</t>
  </si>
  <si>
    <t>4070009714</t>
  </si>
  <si>
    <t>0101003414</t>
  </si>
  <si>
    <t>CA010-12/31/2015-00000</t>
  </si>
  <si>
    <t>6829702123</t>
  </si>
  <si>
    <t>0471029046</t>
  </si>
  <si>
    <t>1378104111</t>
  </si>
  <si>
    <t>5878504112</t>
  </si>
  <si>
    <t>8060000319</t>
  </si>
  <si>
    <t>8979108115</t>
  </si>
  <si>
    <t>9441003610</t>
  </si>
  <si>
    <t>1721005014</t>
  </si>
  <si>
    <t>0171077007</t>
  </si>
  <si>
    <t>8560000915</t>
  </si>
  <si>
    <t>9855102121</t>
  </si>
  <si>
    <t>2865078001</t>
  </si>
  <si>
    <t>TD513-11/30/2015-11007</t>
  </si>
  <si>
    <t>TD512-01/01/2016-12021</t>
  </si>
  <si>
    <t>TD512-01/31/2016-01027</t>
  </si>
  <si>
    <t>TD512-02/01/2016-01027</t>
  </si>
  <si>
    <t>FA511-01/01/2016-00011</t>
  </si>
  <si>
    <t>FA511-01/01/2016-00010</t>
  </si>
  <si>
    <t>TD512-02/29/2016-02022</t>
  </si>
  <si>
    <t>TD512-03/01/2016-02022</t>
  </si>
  <si>
    <t>Reclass program costs MEEIA 1 to MEEIA 2</t>
  </si>
  <si>
    <t>FA511-08/31/2016-00006</t>
  </si>
  <si>
    <t>FA511-09/01/2016-00006</t>
  </si>
  <si>
    <t>CA106-09/30/2016-00000</t>
  </si>
  <si>
    <t>TD512-03/31/2016-03026</t>
  </si>
  <si>
    <t>TD512-04/01/2016-03026</t>
  </si>
  <si>
    <t>TD512-05/31/2016-05030</t>
  </si>
  <si>
    <t>TD512-06/01/2016-05030</t>
  </si>
  <si>
    <t>Clearesult</t>
  </si>
  <si>
    <t>TD512-01/01/2016-12020</t>
  </si>
  <si>
    <t>Zempleo</t>
  </si>
  <si>
    <t>TD513-01/31/2016-01002</t>
  </si>
  <si>
    <t>TD513-01/31/2016-01005</t>
  </si>
  <si>
    <t>TD513-03/31/2016-03008</t>
  </si>
  <si>
    <t>CLEARESULT CONSULTING INC</t>
  </si>
  <si>
    <t>RN002-04/19/2016-00019</t>
  </si>
  <si>
    <t xml:space="preserve">ACTUALS   </t>
  </si>
  <si>
    <t>TD513-03/31/2016-03017</t>
  </si>
  <si>
    <t>TD513-03/31/2016-03052</t>
  </si>
  <si>
    <t>Clearesult Inentives</t>
  </si>
  <si>
    <t>TD512-03/31/2016-03051</t>
  </si>
  <si>
    <t>TD512-04/01/2016-03051</t>
  </si>
  <si>
    <t>ICF Resources</t>
  </si>
  <si>
    <t>TD512-04/30/2016-04032</t>
  </si>
  <si>
    <t>TD512-01/31/2016-01026</t>
  </si>
  <si>
    <t>TD512-02/01/2016-01026</t>
  </si>
  <si>
    <t>TD512-02/29/2016-02021</t>
  </si>
  <si>
    <t>TD512-03/01/2016-02021</t>
  </si>
  <si>
    <t>TD513-03/31/2016-03018</t>
  </si>
  <si>
    <t>TD513-03/31/2016-03016</t>
  </si>
  <si>
    <t>TD513-03/31/2016-03053</t>
  </si>
  <si>
    <t>TD512-05/01/2016-04032</t>
  </si>
  <si>
    <t>ICF CONSULTING GROUP INC</t>
  </si>
  <si>
    <t>RN002-06/07/2016-00007</t>
  </si>
  <si>
    <t>TD512-06/30/2016-06016</t>
  </si>
  <si>
    <t>TD512-07/31/2016-07034</t>
  </si>
  <si>
    <t>TD512-07/01/2016-06016</t>
  </si>
  <si>
    <t>TD512-08/01/2016-07034</t>
  </si>
  <si>
    <t>TD512-08/31/2016-08017</t>
  </si>
  <si>
    <t>TD512-09/01/2016-08017</t>
  </si>
  <si>
    <t xml:space="preserve">Accrual   </t>
  </si>
  <si>
    <t>TD MONTHLY ACCRUALS</t>
  </si>
  <si>
    <t>TD512-09/30/2016-09027</t>
  </si>
  <si>
    <t>TD513-03/31/2016-03002</t>
  </si>
  <si>
    <t>TD513-01/31/2016-01001</t>
  </si>
  <si>
    <t>TD513-03/31/2016-03019</t>
  </si>
  <si>
    <t>TD513-08/31/2016-08008</t>
  </si>
  <si>
    <t>TD512-01/01/2016-12022</t>
  </si>
  <si>
    <t>TD513-09/30/2016-09012</t>
  </si>
  <si>
    <t>AP001-02/16/2016-00016</t>
  </si>
  <si>
    <t>AP001-02/22/2016-00022</t>
  </si>
  <si>
    <t>AP001-01/06/2016-00006</t>
  </si>
  <si>
    <t>AP001-01/26/2016-00026</t>
  </si>
  <si>
    <t>AP001-02/18/2016-00018</t>
  </si>
  <si>
    <t>AP001-03/21/2016-00021</t>
  </si>
  <si>
    <t>AP001-06/16/2016-00016</t>
  </si>
  <si>
    <t>AP001-02/23/2016-00023</t>
  </si>
  <si>
    <t>AP001-03/08/2016-00008</t>
  </si>
  <si>
    <t>AP001-06/27/2016-00027</t>
  </si>
  <si>
    <t>Purchases-Other (RT BX)::MSFT * E08001W4T7</t>
  </si>
  <si>
    <t>AP001-02/29/2016-00029</t>
  </si>
  <si>
    <t>Purchases-Other (RT BX)::MSFT * E08001SA43</t>
  </si>
  <si>
    <t>AP001-01/13/2016-00013</t>
  </si>
  <si>
    <t>AP001-01/21/2016-00021</t>
  </si>
  <si>
    <t>AP001-01/27/2016-00027</t>
  </si>
  <si>
    <t>AP001-01/28/2016-00028</t>
  </si>
  <si>
    <t>AP001-01/29/2016-00029</t>
  </si>
  <si>
    <t>AP001-03/11/2016-00011</t>
  </si>
  <si>
    <t>AP001-02/05/2016-00005</t>
  </si>
  <si>
    <t>AP001-04/07/2016-00007</t>
  </si>
  <si>
    <t>Meals (RT82)::5SCOTTTRADE CR10703213</t>
  </si>
  <si>
    <t>AP001-03/24/2016-00024</t>
  </si>
  <si>
    <t>AP001-01/25/2016-00025</t>
  </si>
  <si>
    <t>2013-2015 Residential Electric Incentive  for Home</t>
  </si>
  <si>
    <t>Meals (RT82)::SQUARE ONE BREWERY</t>
  </si>
  <si>
    <t>AP001-02/04/2016-00004</t>
  </si>
  <si>
    <t>AP001-02/17/2016-00017</t>
  </si>
  <si>
    <t>AP001-01/08/2016-00008</t>
  </si>
  <si>
    <t>AP001-06/30/2016-00030</t>
  </si>
  <si>
    <t>AP001-08/11/2016-00011</t>
  </si>
  <si>
    <t xml:space="preserve">Cadmus Invoice INV-228128 is attached which is to </t>
  </si>
  <si>
    <t>AP001-03/02/2016-00002</t>
  </si>
  <si>
    <t>AP001-03/30/2016-00030</t>
  </si>
  <si>
    <t>AP001-04/29/2016-00029</t>
  </si>
  <si>
    <t>AP001-05/19/2016-00019</t>
  </si>
  <si>
    <t>AP001-07/13/2016-00013</t>
  </si>
  <si>
    <t>AP001-09/22/2016-00022</t>
  </si>
  <si>
    <t>ADM Invoice 1607-1 attached which is to repair ame</t>
  </si>
  <si>
    <t>Hotels (RT 80)::Sheraton Hotels &amp; Resorts</t>
  </si>
  <si>
    <t>AP001-02/19/2016-00019</t>
  </si>
  <si>
    <t>Meals (RT82)::Mi Amigo's Arizona Center</t>
  </si>
  <si>
    <t>Meals (RT82)::Super Shuttle</t>
  </si>
  <si>
    <t>AP001-04/11/2016-00011</t>
  </si>
  <si>
    <t>Meals (RT82)::Regulatory Stakeholders</t>
  </si>
  <si>
    <t>AP001-04/15/2016-00015</t>
  </si>
  <si>
    <t>AP001-04/25/2016-00025</t>
  </si>
  <si>
    <t>Meals (RT82)::ELEVEN ELEVEN MISSISSIPPI</t>
  </si>
  <si>
    <t>AP001-04/27/2016-00027</t>
  </si>
  <si>
    <t>CA010-01/31/2016-00000</t>
  </si>
  <si>
    <t>CA010-02/29/2016-00000</t>
  </si>
  <si>
    <t>CA010-06/30/2016-00000</t>
  </si>
  <si>
    <t>CA010-08/31/2016-00000</t>
  </si>
  <si>
    <t>CA010-09/30/2016-00000</t>
  </si>
  <si>
    <t>Promotional night lights</t>
  </si>
  <si>
    <t>TD513-04/30/2016-04005</t>
  </si>
  <si>
    <t>See MEEIA 2 Support File - PCR.2F</t>
  </si>
  <si>
    <t>Tariff rate as filed for 2016</t>
  </si>
  <si>
    <t>kWh</t>
  </si>
  <si>
    <t>EE Status</t>
  </si>
  <si>
    <t>Rate Class</t>
  </si>
  <si>
    <t>OPT-OUT</t>
  </si>
  <si>
    <t>OPT-OUT ADJ.</t>
  </si>
  <si>
    <t>a. EE</t>
  </si>
  <si>
    <t>a. RES</t>
  </si>
  <si>
    <t>b. SGS</t>
  </si>
  <si>
    <t>c. LGS</t>
  </si>
  <si>
    <t>d. SPS</t>
  </si>
  <si>
    <t>e. LPS</t>
  </si>
  <si>
    <t>a. EE Total</t>
  </si>
  <si>
    <t>b. No EE</t>
  </si>
  <si>
    <t>f. NOR</t>
  </si>
  <si>
    <t>g. Light</t>
  </si>
  <si>
    <t>h. MSD</t>
  </si>
  <si>
    <t>b. No EE Total</t>
  </si>
  <si>
    <t>Totals excluding Opt-Out</t>
  </si>
  <si>
    <t>Residential</t>
  </si>
  <si>
    <t>Small General Service</t>
  </si>
  <si>
    <t>Large General Service</t>
  </si>
  <si>
    <t>Small Primary Service</t>
  </si>
  <si>
    <t>Large Primary Service</t>
  </si>
  <si>
    <t>Totals including Opt-Out</t>
  </si>
  <si>
    <t>PCR.2</t>
  </si>
  <si>
    <t>Line 14 for January 2013 - October 2016</t>
  </si>
  <si>
    <t>From Stipulation EO 2012-0142</t>
  </si>
  <si>
    <t>Page 4 &amp; 5:</t>
  </si>
  <si>
    <t>Page 9:</t>
  </si>
  <si>
    <t>Deemed savings by month from Vision EE Summary (DSMORE data)</t>
  </si>
  <si>
    <t>no Biz savings in Jan 2013</t>
  </si>
  <si>
    <t>1M</t>
  </si>
  <si>
    <t>TD512-10/31/2016-10001</t>
  </si>
  <si>
    <t>AP001-10/31/2016-00031</t>
  </si>
  <si>
    <t>TD512-10/01/2016-09027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</si>
</sst>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0000"/>
  </numFmts>
  <fonts count="89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Book Antiqua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Book Antiqu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i/>
      <sz val="11"/>
      <color rgb="FFFF0000"/>
      <name val="Book Antiqua"/>
      <family val="1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822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4" applyNumberFormat="0" applyAlignment="0" applyProtection="0"/>
    <xf numFmtId="0" fontId="28" fillId="7" borderId="5" applyNumberFormat="0" applyAlignment="0" applyProtection="0"/>
    <xf numFmtId="0" fontId="29" fillId="7" borderId="4" applyNumberFormat="0" applyAlignment="0" applyProtection="0"/>
    <xf numFmtId="0" fontId="30" fillId="0" borderId="6" applyNumberFormat="0" applyFill="0" applyAlignment="0" applyProtection="0"/>
    <xf numFmtId="0" fontId="31" fillId="8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33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9" borderId="8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34" borderId="0" applyNumberFormat="0" applyAlignment="0">
      <alignment horizontal="right"/>
    </xf>
    <xf numFmtId="0" fontId="18" fillId="35" borderId="0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34" borderId="0" applyNumberFormat="0" applyAlignment="0">
      <alignment horizontal="right"/>
    </xf>
    <xf numFmtId="0" fontId="18" fillId="35" borderId="0" applyNumberForma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/>
    <xf numFmtId="0" fontId="42" fillId="0" borderId="0" applyNumberFormat="0" applyFill="0" applyBorder="0" applyAlignment="0" applyProtection="0"/>
    <xf numFmtId="0" fontId="17" fillId="0" borderId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46" fillId="0" borderId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3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4" fillId="6" borderId="4" applyNumberFormat="0" applyAlignment="0" applyProtection="0"/>
    <xf numFmtId="0" fontId="55" fillId="7" borderId="5" applyNumberFormat="0" applyAlignment="0" applyProtection="0"/>
    <xf numFmtId="0" fontId="56" fillId="7" borderId="4" applyNumberFormat="0" applyAlignment="0" applyProtection="0"/>
    <xf numFmtId="0" fontId="57" fillId="0" borderId="6" applyNumberFormat="0" applyFill="0" applyAlignment="0" applyProtection="0"/>
    <xf numFmtId="0" fontId="58" fillId="8" borderId="7" applyNumberFormat="0" applyAlignment="0" applyProtection="0"/>
    <xf numFmtId="0" fontId="59" fillId="0" borderId="0" applyNumberFormat="0" applyFill="0" applyBorder="0" applyAlignment="0" applyProtection="0"/>
    <xf numFmtId="0" fontId="47" fillId="9" borderId="8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2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62" fillId="3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6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5" fillId="18" borderId="0" applyNumberFormat="0" applyBorder="0" applyAlignment="0" applyProtection="0"/>
    <xf numFmtId="0" fontId="23" fillId="0" borderId="3" applyNumberFormat="0" applyFill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43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5" fillId="1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8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9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25" borderId="0" applyNumberFormat="0" applyBorder="0" applyAlignment="0" applyProtection="0"/>
    <xf numFmtId="0" fontId="18" fillId="0" borderId="0"/>
    <xf numFmtId="0" fontId="28" fillId="7" borderId="5" applyNumberFormat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10" borderId="0" applyNumberFormat="0" applyBorder="0" applyAlignment="0" applyProtection="0"/>
    <xf numFmtId="0" fontId="21" fillId="0" borderId="1" applyNumberFormat="0" applyFill="0" applyAlignment="0" applyProtection="0"/>
    <xf numFmtId="0" fontId="30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18" fillId="0" borderId="0"/>
    <xf numFmtId="0" fontId="37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35" fillId="26" borderId="0" applyNumberFormat="0" applyBorder="0" applyAlignment="0" applyProtection="0"/>
    <xf numFmtId="43" fontId="9" fillId="0" borderId="0" applyFont="0" applyFill="0" applyBorder="0" applyAlignment="0" applyProtection="0"/>
    <xf numFmtId="0" fontId="35" fillId="30" borderId="0" applyNumberFormat="0" applyBorder="0" applyAlignment="0" applyProtection="0"/>
    <xf numFmtId="44" fontId="9" fillId="0" borderId="0" applyFont="0" applyFill="0" applyBorder="0" applyAlignment="0" applyProtection="0"/>
    <xf numFmtId="0" fontId="35" fillId="13" borderId="0" applyNumberFormat="0" applyBorder="0" applyAlignment="0" applyProtection="0"/>
    <xf numFmtId="0" fontId="35" fillId="29" borderId="0" applyNumberFormat="0" applyBorder="0" applyAlignment="0" applyProtection="0"/>
    <xf numFmtId="0" fontId="18" fillId="0" borderId="0"/>
    <xf numFmtId="0" fontId="35" fillId="14" borderId="0" applyNumberFormat="0" applyBorder="0" applyAlignment="0" applyProtection="0"/>
    <xf numFmtId="0" fontId="18" fillId="0" borderId="0"/>
    <xf numFmtId="0" fontId="18" fillId="0" borderId="0"/>
    <xf numFmtId="0" fontId="35" fillId="22" borderId="0" applyNumberFormat="0" applyBorder="0" applyAlignment="0" applyProtection="0"/>
    <xf numFmtId="0" fontId="34" fillId="0" borderId="9" applyNumberFormat="0" applyFill="0" applyAlignment="0" applyProtection="0"/>
    <xf numFmtId="0" fontId="47" fillId="0" borderId="0"/>
    <xf numFmtId="0" fontId="35" fillId="21" borderId="0" applyNumberFormat="0" applyBorder="0" applyAlignment="0" applyProtection="0"/>
    <xf numFmtId="0" fontId="18" fillId="0" borderId="0"/>
    <xf numFmtId="0" fontId="24" fillId="3" borderId="0" applyNumberFormat="0" applyBorder="0" applyAlignment="0" applyProtection="0"/>
    <xf numFmtId="0" fontId="18" fillId="0" borderId="0"/>
    <xf numFmtId="0" fontId="26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/>
    <xf numFmtId="0" fontId="25" fillId="4" borderId="0" applyNumberFormat="0" applyBorder="0" applyAlignment="0" applyProtection="0"/>
    <xf numFmtId="0" fontId="18" fillId="0" borderId="0"/>
    <xf numFmtId="0" fontId="31" fillId="8" borderId="7" applyNumberFormat="0" applyAlignment="0" applyProtection="0"/>
    <xf numFmtId="0" fontId="18" fillId="0" borderId="0"/>
    <xf numFmtId="0" fontId="18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7" borderId="4" applyNumberFormat="0" applyAlignment="0" applyProtection="0"/>
    <xf numFmtId="0" fontId="27" fillId="6" borderId="4" applyNumberFormat="0" applyAlignment="0" applyProtection="0"/>
    <xf numFmtId="0" fontId="18" fillId="0" borderId="0"/>
    <xf numFmtId="43" fontId="3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4" applyNumberFormat="0" applyAlignment="0" applyProtection="0"/>
    <xf numFmtId="0" fontId="31" fillId="8" borderId="7" applyNumberFormat="0" applyAlignment="0" applyProtection="0"/>
    <xf numFmtId="43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6" borderId="4" applyNumberFormat="0" applyAlignment="0" applyProtection="0"/>
    <xf numFmtId="0" fontId="30" fillId="0" borderId="6" applyNumberFormat="0" applyFill="0" applyAlignment="0" applyProtection="0"/>
    <xf numFmtId="0" fontId="26" fillId="5" borderId="0" applyNumberFormat="0" applyBorder="0" applyAlignment="0" applyProtection="0"/>
    <xf numFmtId="0" fontId="28" fillId="7" borderId="5" applyNumberFormat="0" applyAlignment="0" applyProtection="0"/>
    <xf numFmtId="9" fontId="19" fillId="0" borderId="0" applyFont="0" applyFill="0" applyBorder="0" applyAlignment="0" applyProtection="0"/>
    <xf numFmtId="0" fontId="34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8" fillId="0" borderId="0"/>
    <xf numFmtId="0" fontId="3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" fillId="1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47" fillId="1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" fillId="1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" fillId="1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47" fillId="1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" fillId="1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47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" fillId="2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47" fillId="2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" fillId="2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" fillId="2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47" fillId="2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" fillId="2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47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" fillId="1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7" fillId="1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" fillId="1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" fillId="16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7" fillId="16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" fillId="16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" fillId="2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47" fillId="2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" fillId="2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" fillId="2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47" fillId="2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" fillId="2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7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" fillId="3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7" fillId="3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" fillId="3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55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8" fillId="61" borderId="23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0" fontId="69" fillId="62" borderId="24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6" fontId="4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6" fontId="4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6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6" fillId="48" borderId="23" applyNumberFormat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2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2" fillId="9" borderId="8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37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2" fillId="9" borderId="8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18" fillId="64" borderId="29" applyNumberFormat="0" applyFon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0" fontId="79" fillId="61" borderId="3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2" fillId="0" borderId="0"/>
    <xf numFmtId="0" fontId="18" fillId="0" borderId="0"/>
    <xf numFmtId="0" fontId="41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8" fillId="0" borderId="0"/>
    <xf numFmtId="9" fontId="19" fillId="0" borderId="0" applyFont="0" applyFill="0" applyBorder="0" applyAlignment="0" applyProtection="0"/>
  </cellStyleXfs>
  <cellXfs count="275">
    <xf numFmtId="0" fontId="0" fillId="0" borderId="0" xfId="0"/>
    <xf numFmtId="0" fontId="34" fillId="0" borderId="0" xfId="0" applyFont="1"/>
    <xf numFmtId="49" fontId="34" fillId="0" borderId="0" xfId="0" applyNumberFormat="1" applyFont="1"/>
    <xf numFmtId="49" fontId="17" fillId="0" borderId="0" xfId="0" applyNumberFormat="1" applyFont="1"/>
    <xf numFmtId="0" fontId="17" fillId="0" borderId="0" xfId="0" applyFont="1"/>
    <xf numFmtId="164" fontId="17" fillId="0" borderId="10" xfId="0" applyNumberFormat="1" applyFont="1" applyBorder="1"/>
    <xf numFmtId="164" fontId="17" fillId="0" borderId="12" xfId="0" applyNumberFormat="1" applyFont="1" applyBorder="1"/>
    <xf numFmtId="0" fontId="17" fillId="0" borderId="13" xfId="0" applyFont="1" applyBorder="1"/>
    <xf numFmtId="49" fontId="17" fillId="0" borderId="13" xfId="0" applyNumberFormat="1" applyFont="1" applyBorder="1"/>
    <xf numFmtId="0" fontId="17" fillId="0" borderId="10" xfId="0" applyFont="1" applyBorder="1"/>
    <xf numFmtId="164" fontId="17" fillId="0" borderId="14" xfId="0" applyNumberFormat="1" applyFont="1" applyBorder="1"/>
    <xf numFmtId="0" fontId="17" fillId="0" borderId="11" xfId="0" applyFont="1" applyBorder="1"/>
    <xf numFmtId="0" fontId="17" fillId="0" borderId="16" xfId="0" applyFont="1" applyBorder="1"/>
    <xf numFmtId="0" fontId="36" fillId="0" borderId="0" xfId="0" applyFont="1" applyAlignment="1">
      <alignment horizontal="left"/>
    </xf>
    <xf numFmtId="165" fontId="17" fillId="2" borderId="10" xfId="0" applyNumberFormat="1" applyFont="1" applyFill="1" applyBorder="1"/>
    <xf numFmtId="165" fontId="17" fillId="2" borderId="12" xfId="0" applyNumberFormat="1" applyFont="1" applyFill="1" applyBorder="1"/>
    <xf numFmtId="165" fontId="17" fillId="2" borderId="11" xfId="0" applyNumberFormat="1" applyFont="1" applyFill="1" applyBorder="1"/>
    <xf numFmtId="165" fontId="17" fillId="2" borderId="0" xfId="0" applyNumberFormat="1" applyFont="1" applyFill="1" applyBorder="1"/>
    <xf numFmtId="165" fontId="17" fillId="2" borderId="16" xfId="0" applyNumberFormat="1" applyFont="1" applyFill="1" applyBorder="1"/>
    <xf numFmtId="165" fontId="17" fillId="2" borderId="18" xfId="0" applyNumberFormat="1" applyFont="1" applyFill="1" applyBorder="1"/>
    <xf numFmtId="0" fontId="16" fillId="0" borderId="0" xfId="302"/>
    <xf numFmtId="49" fontId="16" fillId="0" borderId="0" xfId="302" applyNumberFormat="1"/>
    <xf numFmtId="49" fontId="34" fillId="0" borderId="0" xfId="302" applyNumberFormat="1" applyFont="1"/>
    <xf numFmtId="0" fontId="34" fillId="0" borderId="0" xfId="302" applyFont="1"/>
    <xf numFmtId="43" fontId="34" fillId="0" borderId="0" xfId="1" applyFont="1"/>
    <xf numFmtId="43" fontId="16" fillId="0" borderId="0" xfId="1" applyFont="1"/>
    <xf numFmtId="43" fontId="0" fillId="0" borderId="0" xfId="1" applyFont="1"/>
    <xf numFmtId="43" fontId="16" fillId="2" borderId="0" xfId="1" applyFont="1" applyFill="1"/>
    <xf numFmtId="0" fontId="16" fillId="0" borderId="0" xfId="302"/>
    <xf numFmtId="49" fontId="16" fillId="0" borderId="0" xfId="302" applyNumberFormat="1"/>
    <xf numFmtId="49" fontId="34" fillId="0" borderId="0" xfId="302" applyNumberFormat="1" applyFont="1"/>
    <xf numFmtId="0" fontId="34" fillId="0" borderId="0" xfId="302" applyFont="1"/>
    <xf numFmtId="43" fontId="16" fillId="36" borderId="0" xfId="1" applyFont="1" applyFill="1"/>
    <xf numFmtId="43" fontId="17" fillId="0" borderId="0" xfId="1" applyFont="1"/>
    <xf numFmtId="0" fontId="16" fillId="0" borderId="0" xfId="302"/>
    <xf numFmtId="49" fontId="16" fillId="0" borderId="0" xfId="302" applyNumberFormat="1"/>
    <xf numFmtId="0" fontId="16" fillId="0" borderId="0" xfId="302"/>
    <xf numFmtId="49" fontId="16" fillId="0" borderId="0" xfId="302" applyNumberFormat="1"/>
    <xf numFmtId="0" fontId="34" fillId="0" borderId="0" xfId="302" applyFont="1"/>
    <xf numFmtId="49" fontId="34" fillId="0" borderId="0" xfId="302" applyNumberFormat="1" applyFont="1"/>
    <xf numFmtId="0" fontId="16" fillId="0" borderId="13" xfId="302" applyBorder="1"/>
    <xf numFmtId="49" fontId="16" fillId="0" borderId="13" xfId="302" applyNumberFormat="1" applyBorder="1"/>
    <xf numFmtId="43" fontId="16" fillId="0" borderId="13" xfId="1" applyFont="1" applyBorder="1"/>
    <xf numFmtId="165" fontId="17" fillId="0" borderId="0" xfId="0" applyNumberFormat="1" applyFont="1"/>
    <xf numFmtId="0" fontId="34" fillId="0" borderId="0" xfId="302" applyFont="1"/>
    <xf numFmtId="0" fontId="16" fillId="0" borderId="0" xfId="0" applyFont="1"/>
    <xf numFmtId="0" fontId="16" fillId="41" borderId="0" xfId="0" applyFont="1" applyFill="1"/>
    <xf numFmtId="0" fontId="16" fillId="42" borderId="0" xfId="0" applyFont="1" applyFill="1"/>
    <xf numFmtId="0" fontId="16" fillId="38" borderId="0" xfId="0" applyFont="1" applyFill="1"/>
    <xf numFmtId="43" fontId="16" fillId="40" borderId="0" xfId="0" applyNumberFormat="1" applyFont="1" applyFill="1"/>
    <xf numFmtId="0" fontId="16" fillId="37" borderId="0" xfId="0" applyFont="1" applyFill="1"/>
    <xf numFmtId="43" fontId="34" fillId="2" borderId="0" xfId="1" applyFont="1" applyFill="1"/>
    <xf numFmtId="0" fontId="11" fillId="0" borderId="0" xfId="0" applyFont="1"/>
    <xf numFmtId="49" fontId="11" fillId="0" borderId="0" xfId="302" applyNumberFormat="1" applyFont="1"/>
    <xf numFmtId="43" fontId="11" fillId="0" borderId="0" xfId="1" applyFont="1"/>
    <xf numFmtId="0" fontId="64" fillId="0" borderId="0" xfId="123" applyFont="1"/>
    <xf numFmtId="43" fontId="64" fillId="0" borderId="0" xfId="1" applyFont="1"/>
    <xf numFmtId="0" fontId="10" fillId="0" borderId="0" xfId="412"/>
    <xf numFmtId="49" fontId="10" fillId="0" borderId="0" xfId="412" applyNumberFormat="1"/>
    <xf numFmtId="4" fontId="10" fillId="0" borderId="0" xfId="412" applyNumberFormat="1"/>
    <xf numFmtId="43" fontId="10" fillId="0" borderId="0" xfId="1" applyFont="1"/>
    <xf numFmtId="0" fontId="10" fillId="0" borderId="0" xfId="412"/>
    <xf numFmtId="49" fontId="10" fillId="0" borderId="0" xfId="412" applyNumberFormat="1"/>
    <xf numFmtId="4" fontId="10" fillId="0" borderId="0" xfId="412" applyNumberFormat="1"/>
    <xf numFmtId="0" fontId="10" fillId="0" borderId="13" xfId="412" applyBorder="1"/>
    <xf numFmtId="0" fontId="10" fillId="0" borderId="0" xfId="412"/>
    <xf numFmtId="49" fontId="10" fillId="0" borderId="0" xfId="412" applyNumberFormat="1"/>
    <xf numFmtId="4" fontId="10" fillId="0" borderId="0" xfId="412" applyNumberFormat="1"/>
    <xf numFmtId="0" fontId="10" fillId="0" borderId="0" xfId="412"/>
    <xf numFmtId="49" fontId="10" fillId="0" borderId="0" xfId="412" applyNumberFormat="1"/>
    <xf numFmtId="49" fontId="10" fillId="0" borderId="13" xfId="412" applyNumberFormat="1" applyBorder="1"/>
    <xf numFmtId="43" fontId="10" fillId="0" borderId="13" xfId="1" applyFont="1" applyBorder="1"/>
    <xf numFmtId="0" fontId="10" fillId="0" borderId="19" xfId="412" applyBorder="1"/>
    <xf numFmtId="49" fontId="10" fillId="0" borderId="19" xfId="412" applyNumberFormat="1" applyBorder="1"/>
    <xf numFmtId="43" fontId="10" fillId="0" borderId="19" xfId="1" applyFont="1" applyBorder="1"/>
    <xf numFmtId="43" fontId="17" fillId="0" borderId="13" xfId="1" applyFont="1" applyBorder="1"/>
    <xf numFmtId="0" fontId="10" fillId="0" borderId="0" xfId="412"/>
    <xf numFmtId="49" fontId="10" fillId="0" borderId="0" xfId="412" applyNumberFormat="1"/>
    <xf numFmtId="0" fontId="10" fillId="0" borderId="0" xfId="412"/>
    <xf numFmtId="49" fontId="10" fillId="0" borderId="0" xfId="412" applyNumberFormat="1"/>
    <xf numFmtId="0" fontId="10" fillId="0" borderId="0" xfId="412"/>
    <xf numFmtId="49" fontId="10" fillId="0" borderId="0" xfId="412" applyNumberFormat="1"/>
    <xf numFmtId="43" fontId="10" fillId="2" borderId="0" xfId="1" applyFont="1" applyFill="1"/>
    <xf numFmtId="43" fontId="17" fillId="2" borderId="12" xfId="0" applyNumberFormat="1" applyFont="1" applyFill="1" applyBorder="1"/>
    <xf numFmtId="43" fontId="17" fillId="2" borderId="0" xfId="0" applyNumberFormat="1" applyFont="1" applyFill="1" applyBorder="1"/>
    <xf numFmtId="43" fontId="17" fillId="2" borderId="18" xfId="0" applyNumberFormat="1" applyFont="1" applyFill="1" applyBorder="1"/>
    <xf numFmtId="0" fontId="17" fillId="0" borderId="19" xfId="0" applyFont="1" applyBorder="1"/>
    <xf numFmtId="49" fontId="17" fillId="0" borderId="19" xfId="0" applyNumberFormat="1" applyFont="1" applyBorder="1"/>
    <xf numFmtId="43" fontId="17" fillId="0" borderId="19" xfId="1" applyFont="1" applyBorder="1"/>
    <xf numFmtId="0" fontId="10" fillId="0" borderId="0" xfId="412"/>
    <xf numFmtId="49" fontId="10" fillId="0" borderId="0" xfId="412" applyNumberFormat="1"/>
    <xf numFmtId="43" fontId="17" fillId="2" borderId="10" xfId="1" applyNumberFormat="1" applyFont="1" applyFill="1" applyBorder="1"/>
    <xf numFmtId="43" fontId="17" fillId="2" borderId="12" xfId="1" applyNumberFormat="1" applyFont="1" applyFill="1" applyBorder="1"/>
    <xf numFmtId="43" fontId="17" fillId="2" borderId="11" xfId="0" applyNumberFormat="1" applyFont="1" applyFill="1" applyBorder="1"/>
    <xf numFmtId="43" fontId="17" fillId="2" borderId="16" xfId="0" applyNumberFormat="1" applyFont="1" applyFill="1" applyBorder="1"/>
    <xf numFmtId="0" fontId="10" fillId="0" borderId="0" xfId="412"/>
    <xf numFmtId="49" fontId="10" fillId="0" borderId="0" xfId="412" applyNumberFormat="1"/>
    <xf numFmtId="0" fontId="10" fillId="0" borderId="0" xfId="412"/>
    <xf numFmtId="49" fontId="10" fillId="0" borderId="0" xfId="412" applyNumberFormat="1"/>
    <xf numFmtId="0" fontId="9" fillId="0" borderId="0" xfId="413"/>
    <xf numFmtId="49" fontId="9" fillId="0" borderId="0" xfId="413" applyNumberFormat="1"/>
    <xf numFmtId="4" fontId="9" fillId="0" borderId="0" xfId="413" applyNumberFormat="1"/>
    <xf numFmtId="0" fontId="9" fillId="0" borderId="0" xfId="413"/>
    <xf numFmtId="49" fontId="9" fillId="0" borderId="0" xfId="413" applyNumberFormat="1"/>
    <xf numFmtId="2" fontId="17" fillId="0" borderId="0" xfId="0" applyNumberFormat="1" applyFont="1"/>
    <xf numFmtId="0" fontId="9" fillId="0" borderId="0" xfId="413"/>
    <xf numFmtId="49" fontId="9" fillId="0" borderId="0" xfId="413" applyNumberFormat="1"/>
    <xf numFmtId="43" fontId="9" fillId="2" borderId="0" xfId="1" applyFont="1" applyFill="1"/>
    <xf numFmtId="0" fontId="9" fillId="0" borderId="0" xfId="533"/>
    <xf numFmtId="0" fontId="36" fillId="0" borderId="0" xfId="0" applyFont="1" applyFill="1" applyBorder="1" applyAlignment="1">
      <alignment horizontal="left"/>
    </xf>
    <xf numFmtId="0" fontId="36" fillId="0" borderId="0" xfId="0" applyFont="1" applyFill="1" applyAlignment="1">
      <alignment horizontal="left"/>
    </xf>
    <xf numFmtId="49" fontId="9" fillId="0" borderId="0" xfId="533" applyNumberFormat="1"/>
    <xf numFmtId="0" fontId="0" fillId="0" borderId="0" xfId="0" applyFill="1" applyBorder="1"/>
    <xf numFmtId="0" fontId="37" fillId="0" borderId="0" xfId="407" applyFont="1" applyFill="1" applyBorder="1" applyAlignment="1">
      <alignment horizontal="center"/>
    </xf>
    <xf numFmtId="49" fontId="9" fillId="0" borderId="13" xfId="533" applyNumberFormat="1" applyBorder="1"/>
    <xf numFmtId="43" fontId="17" fillId="2" borderId="17" xfId="0" applyNumberFormat="1" applyFont="1" applyFill="1" applyBorder="1"/>
    <xf numFmtId="0" fontId="9" fillId="0" borderId="13" xfId="533" applyBorder="1"/>
    <xf numFmtId="0" fontId="0" fillId="0" borderId="0" xfId="0"/>
    <xf numFmtId="0" fontId="37" fillId="0" borderId="0" xfId="407" applyFont="1" applyFill="1" applyBorder="1" applyAlignment="1">
      <alignment horizontal="right" wrapText="1"/>
    </xf>
    <xf numFmtId="0" fontId="9" fillId="0" borderId="0" xfId="533"/>
    <xf numFmtId="49" fontId="9" fillId="0" borderId="0" xfId="533" applyNumberFormat="1"/>
    <xf numFmtId="0" fontId="37" fillId="0" borderId="0" xfId="407" applyFont="1" applyFill="1" applyBorder="1" applyAlignment="1">
      <alignment wrapText="1"/>
    </xf>
    <xf numFmtId="43" fontId="17" fillId="2" borderId="15" xfId="0" applyNumberFormat="1" applyFont="1" applyFill="1" applyBorder="1"/>
    <xf numFmtId="0" fontId="34" fillId="0" borderId="0" xfId="0" applyFont="1"/>
    <xf numFmtId="0" fontId="0" fillId="0" borderId="0" xfId="0" applyAlignment="1">
      <alignment horizontal="right"/>
    </xf>
    <xf numFmtId="43" fontId="9" fillId="0" borderId="0" xfId="1" applyFont="1"/>
    <xf numFmtId="43" fontId="9" fillId="0" borderId="13" xfId="1" applyFont="1" applyBorder="1"/>
    <xf numFmtId="0" fontId="8" fillId="0" borderId="0" xfId="586"/>
    <xf numFmtId="49" fontId="8" fillId="0" borderId="0" xfId="586" applyNumberFormat="1"/>
    <xf numFmtId="4" fontId="8" fillId="0" borderId="0" xfId="586" applyNumberFormat="1"/>
    <xf numFmtId="0" fontId="8" fillId="0" borderId="0" xfId="587"/>
    <xf numFmtId="49" fontId="8" fillId="0" borderId="0" xfId="587" applyNumberFormat="1"/>
    <xf numFmtId="4" fontId="8" fillId="0" borderId="0" xfId="587" applyNumberFormat="1"/>
    <xf numFmtId="0" fontId="8" fillId="0" borderId="0" xfId="588"/>
    <xf numFmtId="49" fontId="8" fillId="0" borderId="0" xfId="588" applyNumberFormat="1"/>
    <xf numFmtId="0" fontId="8" fillId="0" borderId="13" xfId="588" applyBorder="1"/>
    <xf numFmtId="49" fontId="8" fillId="0" borderId="13" xfId="588" applyNumberFormat="1" applyBorder="1"/>
    <xf numFmtId="43" fontId="8" fillId="0" borderId="13" xfId="1" applyFont="1" applyBorder="1"/>
    <xf numFmtId="43" fontId="8" fillId="0" borderId="0" xfId="1" applyFont="1"/>
    <xf numFmtId="0" fontId="8" fillId="0" borderId="0" xfId="589"/>
    <xf numFmtId="49" fontId="8" fillId="0" borderId="0" xfId="589" applyNumberFormat="1"/>
    <xf numFmtId="0" fontId="8" fillId="0" borderId="13" xfId="589" applyBorder="1"/>
    <xf numFmtId="49" fontId="8" fillId="0" borderId="13" xfId="589" applyNumberFormat="1" applyBorder="1"/>
    <xf numFmtId="164" fontId="17" fillId="0" borderId="21" xfId="0" applyNumberFormat="1" applyFont="1" applyBorder="1"/>
    <xf numFmtId="43" fontId="17" fillId="2" borderId="14" xfId="0" applyNumberFormat="1" applyFont="1" applyFill="1" applyBorder="1"/>
    <xf numFmtId="164" fontId="17" fillId="0" borderId="20" xfId="0" applyNumberFormat="1" applyFont="1" applyBorder="1"/>
    <xf numFmtId="0" fontId="65" fillId="0" borderId="0" xfId="0" applyFont="1"/>
    <xf numFmtId="0" fontId="8" fillId="0" borderId="0" xfId="591"/>
    <xf numFmtId="49" fontId="8" fillId="0" borderId="0" xfId="591" applyNumberFormat="1"/>
    <xf numFmtId="0" fontId="8" fillId="0" borderId="13" xfId="591" applyBorder="1"/>
    <xf numFmtId="49" fontId="8" fillId="0" borderId="13" xfId="591" applyNumberFormat="1" applyBorder="1"/>
    <xf numFmtId="0" fontId="8" fillId="0" borderId="0" xfId="592"/>
    <xf numFmtId="49" fontId="8" fillId="0" borderId="0" xfId="592" applyNumberFormat="1"/>
    <xf numFmtId="0" fontId="8" fillId="0" borderId="13" xfId="592" applyBorder="1"/>
    <xf numFmtId="49" fontId="8" fillId="0" borderId="13" xfId="592" applyNumberFormat="1" applyBorder="1"/>
    <xf numFmtId="43" fontId="17" fillId="0" borderId="0" xfId="0" applyNumberFormat="1" applyFont="1"/>
    <xf numFmtId="0" fontId="6" fillId="0" borderId="0" xfId="641"/>
    <xf numFmtId="49" fontId="6" fillId="0" borderId="0" xfId="641" applyNumberFormat="1"/>
    <xf numFmtId="43" fontId="6" fillId="0" borderId="0" xfId="1" applyFont="1"/>
    <xf numFmtId="0" fontId="8" fillId="0" borderId="19" xfId="589" applyBorder="1"/>
    <xf numFmtId="49" fontId="8" fillId="0" borderId="19" xfId="589" applyNumberFormat="1" applyBorder="1"/>
    <xf numFmtId="43" fontId="8" fillId="0" borderId="19" xfId="1" applyFont="1" applyBorder="1"/>
    <xf numFmtId="43" fontId="17" fillId="2" borderId="14" xfId="1" applyNumberFormat="1" applyFont="1" applyFill="1" applyBorder="1"/>
    <xf numFmtId="43" fontId="17" fillId="2" borderId="0" xfId="1" applyNumberFormat="1" applyFont="1" applyFill="1" applyBorder="1"/>
    <xf numFmtId="43" fontId="17" fillId="2" borderId="11" xfId="1" applyNumberFormat="1" applyFont="1" applyFill="1" applyBorder="1"/>
    <xf numFmtId="43" fontId="17" fillId="2" borderId="15" xfId="1" applyNumberFormat="1" applyFont="1" applyFill="1" applyBorder="1"/>
    <xf numFmtId="43" fontId="17" fillId="2" borderId="18" xfId="1" applyNumberFormat="1" applyFont="1" applyFill="1" applyBorder="1"/>
    <xf numFmtId="43" fontId="17" fillId="2" borderId="16" xfId="1" applyNumberFormat="1" applyFont="1" applyFill="1" applyBorder="1"/>
    <xf numFmtId="43" fontId="17" fillId="2" borderId="17" xfId="1" applyNumberFormat="1" applyFont="1" applyFill="1" applyBorder="1"/>
    <xf numFmtId="0" fontId="8" fillId="0" borderId="19" xfId="592" applyBorder="1"/>
    <xf numFmtId="49" fontId="8" fillId="0" borderId="19" xfId="592" applyNumberFormat="1" applyBorder="1"/>
    <xf numFmtId="0" fontId="6" fillId="0" borderId="0" xfId="642"/>
    <xf numFmtId="49" fontId="6" fillId="0" borderId="0" xfId="642" applyNumberFormat="1"/>
    <xf numFmtId="166" fontId="0" fillId="0" borderId="0" xfId="0" applyNumberFormat="1" applyAlignment="1">
      <alignment horizontal="right"/>
    </xf>
    <xf numFmtId="43" fontId="4" fillId="40" borderId="0" xfId="0" applyNumberFormat="1" applyFont="1" applyFill="1"/>
    <xf numFmtId="0" fontId="4" fillId="0" borderId="0" xfId="647"/>
    <xf numFmtId="49" fontId="4" fillId="0" borderId="0" xfId="647" applyNumberFormat="1"/>
    <xf numFmtId="43" fontId="4" fillId="0" borderId="0" xfId="1" applyFont="1"/>
    <xf numFmtId="0" fontId="6" fillId="0" borderId="19" xfId="641" applyBorder="1"/>
    <xf numFmtId="49" fontId="6" fillId="0" borderId="19" xfId="641" applyNumberFormat="1" applyBorder="1"/>
    <xf numFmtId="43" fontId="6" fillId="0" borderId="19" xfId="1" applyFont="1" applyBorder="1"/>
    <xf numFmtId="0" fontId="4" fillId="0" borderId="19" xfId="647" applyBorder="1"/>
    <xf numFmtId="49" fontId="4" fillId="0" borderId="19" xfId="647" applyNumberFormat="1" applyBorder="1"/>
    <xf numFmtId="43" fontId="4" fillId="0" borderId="19" xfId="1" applyFont="1" applyBorder="1"/>
    <xf numFmtId="0" fontId="6" fillId="0" borderId="19" xfId="642" applyBorder="1"/>
    <xf numFmtId="49" fontId="6" fillId="0" borderId="19" xfId="642" applyNumberFormat="1" applyBorder="1"/>
    <xf numFmtId="0" fontId="4" fillId="0" borderId="0" xfId="648"/>
    <xf numFmtId="49" fontId="4" fillId="0" borderId="0" xfId="648" applyNumberFormat="1"/>
    <xf numFmtId="0" fontId="4" fillId="0" borderId="19" xfId="648" applyBorder="1"/>
    <xf numFmtId="49" fontId="4" fillId="0" borderId="19" xfId="648" applyNumberFormat="1" applyBorder="1"/>
    <xf numFmtId="164" fontId="17" fillId="0" borderId="22" xfId="0" applyNumberFormat="1" applyFont="1" applyBorder="1"/>
    <xf numFmtId="0" fontId="3" fillId="0" borderId="0" xfId="649"/>
    <xf numFmtId="7" fontId="3" fillId="0" borderId="0" xfId="649" applyNumberFormat="1"/>
    <xf numFmtId="0" fontId="36" fillId="0" borderId="0" xfId="593" applyFont="1" applyAlignment="1">
      <alignment horizontal="left"/>
    </xf>
    <xf numFmtId="0" fontId="45" fillId="0" borderId="0" xfId="415"/>
    <xf numFmtId="0" fontId="85" fillId="0" borderId="0" xfId="593" applyFont="1" applyAlignment="1">
      <alignment horizontal="left"/>
    </xf>
    <xf numFmtId="0" fontId="45" fillId="0" borderId="0" xfId="415" applyFill="1"/>
    <xf numFmtId="0" fontId="86" fillId="0" borderId="32" xfId="37942" applyFont="1" applyFill="1" applyBorder="1" applyAlignment="1">
      <alignment horizontal="left" vertical="top" wrapText="1"/>
    </xf>
    <xf numFmtId="0" fontId="86" fillId="0" borderId="33" xfId="37942" applyFont="1" applyFill="1" applyBorder="1" applyAlignment="1">
      <alignment horizontal="left" vertical="top" wrapText="1"/>
    </xf>
    <xf numFmtId="0" fontId="86" fillId="0" borderId="37" xfId="37942" applyFont="1" applyFill="1" applyBorder="1" applyAlignment="1">
      <alignment horizontal="left" vertical="top" wrapText="1"/>
    </xf>
    <xf numFmtId="0" fontId="86" fillId="0" borderId="0" xfId="37942" applyFont="1" applyFill="1" applyAlignment="1">
      <alignment horizontal="left" vertical="top" wrapText="1"/>
    </xf>
    <xf numFmtId="0" fontId="86" fillId="65" borderId="34" xfId="37942" applyFont="1" applyFill="1" applyBorder="1" applyAlignment="1">
      <alignment horizontal="left" vertical="top" wrapText="1"/>
    </xf>
    <xf numFmtId="0" fontId="86" fillId="65" borderId="38" xfId="37942" applyFont="1" applyFill="1" applyBorder="1" applyAlignment="1">
      <alignment horizontal="left" vertical="top" wrapText="1"/>
    </xf>
    <xf numFmtId="3" fontId="86" fillId="66" borderId="34" xfId="37942" applyNumberFormat="1" applyFont="1" applyFill="1" applyBorder="1" applyAlignment="1">
      <alignment horizontal="right" vertical="top" wrapText="1"/>
    </xf>
    <xf numFmtId="3" fontId="86" fillId="66" borderId="38" xfId="37942" applyNumberFormat="1" applyFont="1" applyFill="1" applyBorder="1" applyAlignment="1">
      <alignment horizontal="right" vertical="top" wrapText="1"/>
    </xf>
    <xf numFmtId="3" fontId="87" fillId="65" borderId="34" xfId="37942" applyNumberFormat="1" applyFont="1" applyFill="1" applyBorder="1" applyAlignment="1">
      <alignment horizontal="right" vertical="top" wrapText="1"/>
    </xf>
    <xf numFmtId="3" fontId="87" fillId="65" borderId="38" xfId="37942" applyNumberFormat="1" applyFont="1" applyFill="1" applyBorder="1" applyAlignment="1">
      <alignment horizontal="right" vertical="top" wrapText="1"/>
    </xf>
    <xf numFmtId="0" fontId="86" fillId="66" borderId="34" xfId="37942" applyFont="1" applyFill="1" applyBorder="1" applyAlignment="1">
      <alignment horizontal="right" vertical="top" wrapText="1"/>
    </xf>
    <xf numFmtId="0" fontId="86" fillId="65" borderId="34" xfId="37942" applyFont="1" applyFill="1" applyBorder="1" applyAlignment="1">
      <alignment horizontal="right" vertical="top" wrapText="1"/>
    </xf>
    <xf numFmtId="3" fontId="87" fillId="65" borderId="40" xfId="37942" applyNumberFormat="1" applyFont="1" applyFill="1" applyBorder="1" applyAlignment="1">
      <alignment horizontal="right" vertical="top" wrapText="1"/>
    </xf>
    <xf numFmtId="3" fontId="87" fillId="65" borderId="42" xfId="37942" applyNumberFormat="1" applyFont="1" applyFill="1" applyBorder="1" applyAlignment="1">
      <alignment horizontal="right" vertical="top" wrapText="1"/>
    </xf>
    <xf numFmtId="0" fontId="88" fillId="0" borderId="0" xfId="415" applyFont="1"/>
    <xf numFmtId="17" fontId="88" fillId="0" borderId="0" xfId="415" applyNumberFormat="1" applyFont="1" applyAlignment="1">
      <alignment horizontal="center"/>
    </xf>
    <xf numFmtId="3" fontId="45" fillId="0" borderId="0" xfId="415" applyNumberFormat="1"/>
    <xf numFmtId="3" fontId="45" fillId="0" borderId="0" xfId="415" applyNumberFormat="1" applyFill="1"/>
    <xf numFmtId="3" fontId="88" fillId="0" borderId="0" xfId="415" applyNumberFormat="1" applyFont="1"/>
    <xf numFmtId="17" fontId="88" fillId="0" borderId="0" xfId="415" applyNumberFormat="1" applyFont="1" applyFill="1" applyAlignment="1">
      <alignment horizontal="center"/>
    </xf>
    <xf numFmtId="165" fontId="45" fillId="0" borderId="0" xfId="415" applyNumberFormat="1" applyFill="1"/>
    <xf numFmtId="165" fontId="45" fillId="2" borderId="0" xfId="415" applyNumberFormat="1" applyFill="1"/>
    <xf numFmtId="165" fontId="88" fillId="2" borderId="0" xfId="415" applyNumberFormat="1" applyFont="1" applyFill="1"/>
    <xf numFmtId="165" fontId="45" fillId="0" borderId="0" xfId="415" applyNumberFormat="1"/>
    <xf numFmtId="0" fontId="36" fillId="0" borderId="0" xfId="0" applyFont="1"/>
    <xf numFmtId="0" fontId="86" fillId="65" borderId="34" xfId="37942" applyFont="1" applyFill="1" applyBorder="1" applyAlignment="1">
      <alignment horizontal="left" vertical="top" wrapText="1"/>
    </xf>
    <xf numFmtId="0" fontId="64" fillId="67" borderId="10" xfId="0" applyFont="1" applyFill="1" applyBorder="1"/>
    <xf numFmtId="0" fontId="0" fillId="67" borderId="12" xfId="0" applyFill="1" applyBorder="1"/>
    <xf numFmtId="0" fontId="0" fillId="0" borderId="12" xfId="0" applyBorder="1"/>
    <xf numFmtId="0" fontId="0" fillId="0" borderId="14" xfId="0" applyBorder="1"/>
    <xf numFmtId="0" fontId="64" fillId="67" borderId="11" xfId="0" applyFont="1" applyFill="1" applyBorder="1"/>
    <xf numFmtId="0" fontId="64" fillId="67" borderId="0" xfId="0" applyFont="1" applyFill="1" applyBorder="1"/>
    <xf numFmtId="0" fontId="0" fillId="67" borderId="0" xfId="0" applyFill="1" applyBorder="1"/>
    <xf numFmtId="0" fontId="0" fillId="67" borderId="15" xfId="0" applyFill="1" applyBorder="1"/>
    <xf numFmtId="165" fontId="64" fillId="67" borderId="0" xfId="0" applyNumberFormat="1" applyFont="1" applyFill="1" applyBorder="1"/>
    <xf numFmtId="165" fontId="0" fillId="67" borderId="0" xfId="0" applyNumberFormat="1" applyFill="1" applyBorder="1"/>
    <xf numFmtId="165" fontId="0" fillId="67" borderId="15" xfId="0" applyNumberFormat="1" applyFill="1" applyBorder="1"/>
    <xf numFmtId="165" fontId="0" fillId="39" borderId="0" xfId="0" applyNumberFormat="1" applyFill="1"/>
    <xf numFmtId="0" fontId="0" fillId="39" borderId="0" xfId="0" applyFill="1"/>
    <xf numFmtId="0" fontId="0" fillId="0" borderId="11" xfId="0" applyBorder="1"/>
    <xf numFmtId="165" fontId="0" fillId="68" borderId="0" xfId="0" applyNumberFormat="1" applyFill="1" applyBorder="1"/>
    <xf numFmtId="165" fontId="0" fillId="0" borderId="0" xfId="0" applyNumberFormat="1" applyBorder="1"/>
    <xf numFmtId="165" fontId="0" fillId="0" borderId="15" xfId="0" applyNumberFormat="1" applyBorder="1"/>
    <xf numFmtId="0" fontId="0" fillId="68" borderId="0" xfId="0" applyNumberFormat="1" applyFill="1" applyBorder="1"/>
    <xf numFmtId="165" fontId="0" fillId="0" borderId="0" xfId="1" applyNumberFormat="1" applyFont="1"/>
    <xf numFmtId="10" fontId="0" fillId="0" borderId="0" xfId="38222" applyNumberFormat="1" applyFont="1"/>
    <xf numFmtId="0" fontId="0" fillId="0" borderId="16" xfId="0" applyBorder="1"/>
    <xf numFmtId="165" fontId="0" fillId="68" borderId="18" xfId="0" applyNumberFormat="1" applyFill="1" applyBorder="1"/>
    <xf numFmtId="165" fontId="0" fillId="0" borderId="0" xfId="0" applyNumberFormat="1"/>
    <xf numFmtId="0" fontId="0" fillId="41" borderId="0" xfId="0" applyFill="1"/>
    <xf numFmtId="2" fontId="0" fillId="41" borderId="0" xfId="0" applyNumberFormat="1" applyFill="1"/>
    <xf numFmtId="43" fontId="0" fillId="69" borderId="0" xfId="1" applyNumberFormat="1" applyFont="1" applyFill="1" applyBorder="1"/>
    <xf numFmtId="43" fontId="0" fillId="69" borderId="15" xfId="1" applyNumberFormat="1" applyFont="1" applyFill="1" applyBorder="1"/>
    <xf numFmtId="43" fontId="0" fillId="69" borderId="18" xfId="1" applyNumberFormat="1" applyFont="1" applyFill="1" applyBorder="1"/>
    <xf numFmtId="43" fontId="0" fillId="69" borderId="17" xfId="1" applyNumberFormat="1" applyFont="1" applyFill="1" applyBorder="1"/>
    <xf numFmtId="2" fontId="0" fillId="41" borderId="0" xfId="1" applyNumberFormat="1" applyFont="1" applyFill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43" fontId="1" fillId="0" borderId="0" xfId="0" applyNumberFormat="1" applyFont="1"/>
    <xf numFmtId="43" fontId="1" fillId="39" borderId="0" xfId="0" applyNumberFormat="1" applyFont="1" applyFill="1"/>
    <xf numFmtId="43" fontId="1" fillId="41" borderId="0" xfId="0" applyNumberFormat="1" applyFont="1" applyFill="1" applyAlignment="1"/>
    <xf numFmtId="0" fontId="1" fillId="38" borderId="0" xfId="0" applyFont="1" applyFill="1" applyAlignment="1">
      <alignment horizontal="left"/>
    </xf>
    <xf numFmtId="0" fontId="1" fillId="42" borderId="0" xfId="0" applyFont="1" applyFill="1" applyAlignment="1">
      <alignment horizontal="left"/>
    </xf>
    <xf numFmtId="0" fontId="1" fillId="37" borderId="0" xfId="0" applyFont="1" applyFill="1" applyAlignment="1">
      <alignment horizontal="left"/>
    </xf>
    <xf numFmtId="0" fontId="1" fillId="41" borderId="0" xfId="0" applyFont="1" applyFill="1" applyAlignment="1">
      <alignment horizontal="left"/>
    </xf>
    <xf numFmtId="8" fontId="17" fillId="0" borderId="0" xfId="1" applyNumberFormat="1" applyFont="1"/>
    <xf numFmtId="0" fontId="86" fillId="65" borderId="34" xfId="37942" applyFont="1" applyFill="1" applyBorder="1" applyAlignment="1">
      <alignment horizontal="left" vertical="top" wrapText="1"/>
    </xf>
    <xf numFmtId="0" fontId="86" fillId="65" borderId="39" xfId="37942" applyFont="1" applyFill="1" applyBorder="1" applyAlignment="1">
      <alignment horizontal="left" vertical="top" wrapText="1"/>
    </xf>
    <xf numFmtId="0" fontId="87" fillId="65" borderId="34" xfId="37942" applyFont="1" applyFill="1" applyBorder="1" applyAlignment="1">
      <alignment horizontal="left" vertical="top" wrapText="1"/>
    </xf>
    <xf numFmtId="0" fontId="87" fillId="65" borderId="35" xfId="37942" applyFont="1" applyFill="1" applyBorder="1" applyAlignment="1">
      <alignment horizontal="left" vertical="top" wrapText="1"/>
    </xf>
    <xf numFmtId="0" fontId="87" fillId="65" borderId="40" xfId="37942" applyFont="1" applyFill="1" applyBorder="1" applyAlignment="1">
      <alignment horizontal="left" vertical="top" wrapText="1"/>
    </xf>
    <xf numFmtId="0" fontId="87" fillId="65" borderId="41" xfId="37942" applyFont="1" applyFill="1" applyBorder="1" applyAlignment="1">
      <alignment horizontal="left" vertical="top" wrapText="1"/>
    </xf>
    <xf numFmtId="1" fontId="86" fillId="65" borderId="34" xfId="37942" applyNumberFormat="1" applyFont="1" applyFill="1" applyBorder="1" applyAlignment="1">
      <alignment horizontal="center" vertical="top" wrapText="1"/>
    </xf>
    <xf numFmtId="1" fontId="86" fillId="65" borderId="35" xfId="37942" applyNumberFormat="1" applyFont="1" applyFill="1" applyBorder="1" applyAlignment="1">
      <alignment horizontal="center" vertical="top" wrapText="1"/>
    </xf>
    <xf numFmtId="1" fontId="86" fillId="65" borderId="36" xfId="37942" applyNumberFormat="1" applyFont="1" applyFill="1" applyBorder="1" applyAlignment="1">
      <alignment horizontal="center" vertical="top" wrapText="1"/>
    </xf>
    <xf numFmtId="0" fontId="86" fillId="65" borderId="35" xfId="37942" applyFont="1" applyFill="1" applyBorder="1" applyAlignment="1">
      <alignment horizontal="left" vertical="top" wrapText="1"/>
    </xf>
    <xf numFmtId="0" fontId="86" fillId="65" borderId="36" xfId="37942" applyFont="1" applyFill="1" applyBorder="1" applyAlignment="1">
      <alignment horizontal="left" vertical="top" wrapText="1"/>
    </xf>
  </cellXfs>
  <cellStyles count="38223">
    <cellStyle name="20% - Accent1" xfId="19" builtinId="30" customBuiltin="1"/>
    <cellStyle name="20% - Accent1 10" xfId="655"/>
    <cellStyle name="20% - Accent1 10 2" xfId="904"/>
    <cellStyle name="20% - Accent1 10 3" xfId="905"/>
    <cellStyle name="20% - Accent1 11 2" xfId="906"/>
    <cellStyle name="20% - Accent1 11 3" xfId="907"/>
    <cellStyle name="20% - Accent1 12 2" xfId="908"/>
    <cellStyle name="20% - Accent1 12 3" xfId="909"/>
    <cellStyle name="20% - Accent1 13 2" xfId="910"/>
    <cellStyle name="20% - Accent1 13 3" xfId="911"/>
    <cellStyle name="20% - Accent1 14 2" xfId="912"/>
    <cellStyle name="20% - Accent1 14 3" xfId="913"/>
    <cellStyle name="20% - Accent1 15" xfId="914"/>
    <cellStyle name="20% - Accent1 15 2" xfId="915"/>
    <cellStyle name="20% - Accent1 15 3" xfId="916"/>
    <cellStyle name="20% - Accent1 15 4" xfId="917"/>
    <cellStyle name="20% - Accent1 15 5" xfId="918"/>
    <cellStyle name="20% - Accent1 15 6" xfId="919"/>
    <cellStyle name="20% - Accent1 15 7" xfId="920"/>
    <cellStyle name="20% - Accent1 16" xfId="921"/>
    <cellStyle name="20% - Accent1 17" xfId="922"/>
    <cellStyle name="20% - Accent1 18" xfId="923"/>
    <cellStyle name="20% - Accent1 19" xfId="924"/>
    <cellStyle name="20% - Accent1 2" xfId="54"/>
    <cellStyle name="20% - Accent1 2 2" xfId="340"/>
    <cellStyle name="20% - Accent1 2 2 2" xfId="537"/>
    <cellStyle name="20% - Accent1 2 2 2 2" xfId="38155"/>
    <cellStyle name="20% - Accent1 2 2 2 3" xfId="848"/>
    <cellStyle name="20% - Accent1 2 2 3" xfId="925"/>
    <cellStyle name="20% - Accent1 2 2 4" xfId="38041"/>
    <cellStyle name="20% - Accent1 2 2 5" xfId="734"/>
    <cellStyle name="20% - Accent1 2 3" xfId="446"/>
    <cellStyle name="20% - Accent1 2 3 2" xfId="926"/>
    <cellStyle name="20% - Accent1 2 3 3" xfId="38095"/>
    <cellStyle name="20% - Accent1 2 3 4" xfId="788"/>
    <cellStyle name="20% - Accent1 2 4" xfId="927"/>
    <cellStyle name="20% - Accent1 2 5" xfId="21395"/>
    <cellStyle name="20% - Accent1 2 6" xfId="37982"/>
    <cellStyle name="20% - Accent1 2 7" xfId="675"/>
    <cellStyle name="20% - Accent1 20" xfId="928"/>
    <cellStyle name="20% - Accent1 21" xfId="929"/>
    <cellStyle name="20% - Accent1 22" xfId="930"/>
    <cellStyle name="20% - Accent1 3" xfId="304"/>
    <cellStyle name="20% - Accent1 3 2" xfId="501"/>
    <cellStyle name="20% - Accent1 3 2 2" xfId="931"/>
    <cellStyle name="20% - Accent1 3 2 3" xfId="38119"/>
    <cellStyle name="20% - Accent1 3 2 4" xfId="812"/>
    <cellStyle name="20% - Accent1 3 3" xfId="932"/>
    <cellStyle name="20% - Accent1 3 4" xfId="933"/>
    <cellStyle name="20% - Accent1 3 5" xfId="38005"/>
    <cellStyle name="20% - Accent1 3 6" xfId="698"/>
    <cellStyle name="20% - Accent1 4" xfId="324"/>
    <cellStyle name="20% - Accent1 4 2" xfId="521"/>
    <cellStyle name="20% - Accent1 4 2 2" xfId="934"/>
    <cellStyle name="20% - Accent1 4 2 3" xfId="38139"/>
    <cellStyle name="20% - Accent1 4 2 4" xfId="832"/>
    <cellStyle name="20% - Accent1 4 3" xfId="935"/>
    <cellStyle name="20% - Accent1 4 4" xfId="936"/>
    <cellStyle name="20% - Accent1 4 5" xfId="21396"/>
    <cellStyle name="20% - Accent1 4 6" xfId="38025"/>
    <cellStyle name="20% - Accent1 4 7" xfId="718"/>
    <cellStyle name="20% - Accent1 5" xfId="379"/>
    <cellStyle name="20% - Accent1 5 2" xfId="937"/>
    <cellStyle name="20% - Accent1 5 3" xfId="938"/>
    <cellStyle name="20% - Accent1 6" xfId="420"/>
    <cellStyle name="20% - Accent1 6 2" xfId="939"/>
    <cellStyle name="20% - Accent1 6 3" xfId="940"/>
    <cellStyle name="20% - Accent1 6 4" xfId="38074"/>
    <cellStyle name="20% - Accent1 6 5" xfId="767"/>
    <cellStyle name="20% - Accent1 7" xfId="594"/>
    <cellStyle name="20% - Accent1 7 2" xfId="941"/>
    <cellStyle name="20% - Accent1 7 3" xfId="942"/>
    <cellStyle name="20% - Accent1 7 4" xfId="38193"/>
    <cellStyle name="20% - Accent1 7 5" xfId="881"/>
    <cellStyle name="20% - Accent1 8" xfId="37946"/>
    <cellStyle name="20% - Accent1 8 2" xfId="943"/>
    <cellStyle name="20% - Accent1 8 3" xfId="944"/>
    <cellStyle name="20% - Accent1 9" xfId="37962"/>
    <cellStyle name="20% - Accent1 9 2" xfId="945"/>
    <cellStyle name="20% - Accent1 9 3" xfId="946"/>
    <cellStyle name="20% - Accent2" xfId="23" builtinId="34" customBuiltin="1"/>
    <cellStyle name="20% - Accent2 10" xfId="657"/>
    <cellStyle name="20% - Accent2 10 2" xfId="947"/>
    <cellStyle name="20% - Accent2 10 3" xfId="948"/>
    <cellStyle name="20% - Accent2 11 2" xfId="949"/>
    <cellStyle name="20% - Accent2 11 3" xfId="950"/>
    <cellStyle name="20% - Accent2 12 2" xfId="951"/>
    <cellStyle name="20% - Accent2 12 3" xfId="952"/>
    <cellStyle name="20% - Accent2 13 2" xfId="953"/>
    <cellStyle name="20% - Accent2 13 3" xfId="954"/>
    <cellStyle name="20% - Accent2 14 2" xfId="955"/>
    <cellStyle name="20% - Accent2 14 3" xfId="956"/>
    <cellStyle name="20% - Accent2 15" xfId="957"/>
    <cellStyle name="20% - Accent2 15 2" xfId="958"/>
    <cellStyle name="20% - Accent2 15 3" xfId="959"/>
    <cellStyle name="20% - Accent2 15 4" xfId="960"/>
    <cellStyle name="20% - Accent2 15 5" xfId="961"/>
    <cellStyle name="20% - Accent2 15 6" xfId="962"/>
    <cellStyle name="20% - Accent2 15 7" xfId="963"/>
    <cellStyle name="20% - Accent2 16" xfId="964"/>
    <cellStyle name="20% - Accent2 17" xfId="965"/>
    <cellStyle name="20% - Accent2 18" xfId="966"/>
    <cellStyle name="20% - Accent2 19" xfId="967"/>
    <cellStyle name="20% - Accent2 2" xfId="56"/>
    <cellStyle name="20% - Accent2 2 2" xfId="342"/>
    <cellStyle name="20% - Accent2 2 2 2" xfId="539"/>
    <cellStyle name="20% - Accent2 2 2 2 2" xfId="38157"/>
    <cellStyle name="20% - Accent2 2 2 2 3" xfId="850"/>
    <cellStyle name="20% - Accent2 2 2 3" xfId="968"/>
    <cellStyle name="20% - Accent2 2 2 4" xfId="38043"/>
    <cellStyle name="20% - Accent2 2 2 5" xfId="736"/>
    <cellStyle name="20% - Accent2 2 3" xfId="448"/>
    <cellStyle name="20% - Accent2 2 3 2" xfId="969"/>
    <cellStyle name="20% - Accent2 2 3 3" xfId="38097"/>
    <cellStyle name="20% - Accent2 2 3 4" xfId="790"/>
    <cellStyle name="20% - Accent2 2 4" xfId="970"/>
    <cellStyle name="20% - Accent2 2 5" xfId="21397"/>
    <cellStyle name="20% - Accent2 2 6" xfId="37984"/>
    <cellStyle name="20% - Accent2 2 7" xfId="677"/>
    <cellStyle name="20% - Accent2 20" xfId="971"/>
    <cellStyle name="20% - Accent2 21" xfId="972"/>
    <cellStyle name="20% - Accent2 22" xfId="973"/>
    <cellStyle name="20% - Accent2 3" xfId="306"/>
    <cellStyle name="20% - Accent2 3 2" xfId="503"/>
    <cellStyle name="20% - Accent2 3 2 2" xfId="974"/>
    <cellStyle name="20% - Accent2 3 2 3" xfId="38121"/>
    <cellStyle name="20% - Accent2 3 2 4" xfId="814"/>
    <cellStyle name="20% - Accent2 3 3" xfId="975"/>
    <cellStyle name="20% - Accent2 3 4" xfId="976"/>
    <cellStyle name="20% - Accent2 3 5" xfId="38007"/>
    <cellStyle name="20% - Accent2 3 6" xfId="700"/>
    <cellStyle name="20% - Accent2 4" xfId="326"/>
    <cellStyle name="20% - Accent2 4 2" xfId="523"/>
    <cellStyle name="20% - Accent2 4 2 2" xfId="977"/>
    <cellStyle name="20% - Accent2 4 2 3" xfId="38141"/>
    <cellStyle name="20% - Accent2 4 2 4" xfId="834"/>
    <cellStyle name="20% - Accent2 4 3" xfId="978"/>
    <cellStyle name="20% - Accent2 4 4" xfId="979"/>
    <cellStyle name="20% - Accent2 4 5" xfId="21398"/>
    <cellStyle name="20% - Accent2 4 6" xfId="38027"/>
    <cellStyle name="20% - Accent2 4 7" xfId="720"/>
    <cellStyle name="20% - Accent2 5" xfId="383"/>
    <cellStyle name="20% - Accent2 5 2" xfId="980"/>
    <cellStyle name="20% - Accent2 5 3" xfId="981"/>
    <cellStyle name="20% - Accent2 6" xfId="424"/>
    <cellStyle name="20% - Accent2 6 2" xfId="982"/>
    <cellStyle name="20% - Accent2 6 3" xfId="983"/>
    <cellStyle name="20% - Accent2 6 4" xfId="38076"/>
    <cellStyle name="20% - Accent2 6 5" xfId="769"/>
    <cellStyle name="20% - Accent2 7" xfId="595"/>
    <cellStyle name="20% - Accent2 7 2" xfId="984"/>
    <cellStyle name="20% - Accent2 7 3" xfId="985"/>
    <cellStyle name="20% - Accent2 7 4" xfId="38194"/>
    <cellStyle name="20% - Accent2 7 5" xfId="883"/>
    <cellStyle name="20% - Accent2 8" xfId="37948"/>
    <cellStyle name="20% - Accent2 8 2" xfId="986"/>
    <cellStyle name="20% - Accent2 8 3" xfId="987"/>
    <cellStyle name="20% - Accent2 9" xfId="37964"/>
    <cellStyle name="20% - Accent2 9 2" xfId="988"/>
    <cellStyle name="20% - Accent2 9 3" xfId="989"/>
    <cellStyle name="20% - Accent3" xfId="27" builtinId="38" customBuiltin="1"/>
    <cellStyle name="20% - Accent3 10" xfId="659"/>
    <cellStyle name="20% - Accent3 10 2" xfId="990"/>
    <cellStyle name="20% - Accent3 10 3" xfId="991"/>
    <cellStyle name="20% - Accent3 11 2" xfId="992"/>
    <cellStyle name="20% - Accent3 11 3" xfId="993"/>
    <cellStyle name="20% - Accent3 12 2" xfId="994"/>
    <cellStyle name="20% - Accent3 12 3" xfId="995"/>
    <cellStyle name="20% - Accent3 13 2" xfId="996"/>
    <cellStyle name="20% - Accent3 13 3" xfId="997"/>
    <cellStyle name="20% - Accent3 14 2" xfId="998"/>
    <cellStyle name="20% - Accent3 14 3" xfId="999"/>
    <cellStyle name="20% - Accent3 15" xfId="1000"/>
    <cellStyle name="20% - Accent3 15 2" xfId="1001"/>
    <cellStyle name="20% - Accent3 15 3" xfId="1002"/>
    <cellStyle name="20% - Accent3 15 4" xfId="1003"/>
    <cellStyle name="20% - Accent3 15 5" xfId="1004"/>
    <cellStyle name="20% - Accent3 15 6" xfId="1005"/>
    <cellStyle name="20% - Accent3 15 7" xfId="1006"/>
    <cellStyle name="20% - Accent3 16" xfId="1007"/>
    <cellStyle name="20% - Accent3 17" xfId="1008"/>
    <cellStyle name="20% - Accent3 18" xfId="1009"/>
    <cellStyle name="20% - Accent3 19" xfId="1010"/>
    <cellStyle name="20% - Accent3 2" xfId="58"/>
    <cellStyle name="20% - Accent3 2 2" xfId="344"/>
    <cellStyle name="20% - Accent3 2 2 2" xfId="541"/>
    <cellStyle name="20% - Accent3 2 2 2 2" xfId="38159"/>
    <cellStyle name="20% - Accent3 2 2 2 3" xfId="852"/>
    <cellStyle name="20% - Accent3 2 2 3" xfId="1011"/>
    <cellStyle name="20% - Accent3 2 2 4" xfId="38045"/>
    <cellStyle name="20% - Accent3 2 2 5" xfId="738"/>
    <cellStyle name="20% - Accent3 2 3" xfId="450"/>
    <cellStyle name="20% - Accent3 2 3 2" xfId="1012"/>
    <cellStyle name="20% - Accent3 2 3 3" xfId="38099"/>
    <cellStyle name="20% - Accent3 2 3 4" xfId="792"/>
    <cellStyle name="20% - Accent3 2 4" xfId="1013"/>
    <cellStyle name="20% - Accent3 2 5" xfId="21399"/>
    <cellStyle name="20% - Accent3 2 6" xfId="37986"/>
    <cellStyle name="20% - Accent3 2 7" xfId="679"/>
    <cellStyle name="20% - Accent3 20" xfId="1014"/>
    <cellStyle name="20% - Accent3 21" xfId="1015"/>
    <cellStyle name="20% - Accent3 22" xfId="1016"/>
    <cellStyle name="20% - Accent3 3" xfId="308"/>
    <cellStyle name="20% - Accent3 3 2" xfId="505"/>
    <cellStyle name="20% - Accent3 3 2 2" xfId="1017"/>
    <cellStyle name="20% - Accent3 3 2 3" xfId="38123"/>
    <cellStyle name="20% - Accent3 3 2 4" xfId="816"/>
    <cellStyle name="20% - Accent3 3 3" xfId="1018"/>
    <cellStyle name="20% - Accent3 3 4" xfId="1019"/>
    <cellStyle name="20% - Accent3 3 5" xfId="38009"/>
    <cellStyle name="20% - Accent3 3 6" xfId="702"/>
    <cellStyle name="20% - Accent3 4" xfId="328"/>
    <cellStyle name="20% - Accent3 4 2" xfId="525"/>
    <cellStyle name="20% - Accent3 4 2 2" xfId="1020"/>
    <cellStyle name="20% - Accent3 4 2 3" xfId="38143"/>
    <cellStyle name="20% - Accent3 4 2 4" xfId="836"/>
    <cellStyle name="20% - Accent3 4 3" xfId="1021"/>
    <cellStyle name="20% - Accent3 4 4" xfId="1022"/>
    <cellStyle name="20% - Accent3 4 5" xfId="21400"/>
    <cellStyle name="20% - Accent3 4 6" xfId="38029"/>
    <cellStyle name="20% - Accent3 4 7" xfId="722"/>
    <cellStyle name="20% - Accent3 5" xfId="387"/>
    <cellStyle name="20% - Accent3 5 2" xfId="1023"/>
    <cellStyle name="20% - Accent3 5 3" xfId="1024"/>
    <cellStyle name="20% - Accent3 6" xfId="426"/>
    <cellStyle name="20% - Accent3 6 2" xfId="1025"/>
    <cellStyle name="20% - Accent3 6 3" xfId="1026"/>
    <cellStyle name="20% - Accent3 6 4" xfId="38078"/>
    <cellStyle name="20% - Accent3 6 5" xfId="771"/>
    <cellStyle name="20% - Accent3 7" xfId="596"/>
    <cellStyle name="20% - Accent3 7 2" xfId="1027"/>
    <cellStyle name="20% - Accent3 7 3" xfId="1028"/>
    <cellStyle name="20% - Accent3 7 4" xfId="38195"/>
    <cellStyle name="20% - Accent3 7 5" xfId="885"/>
    <cellStyle name="20% - Accent3 8" xfId="37950"/>
    <cellStyle name="20% - Accent3 8 2" xfId="1029"/>
    <cellStyle name="20% - Accent3 8 3" xfId="1030"/>
    <cellStyle name="20% - Accent3 9" xfId="37966"/>
    <cellStyle name="20% - Accent3 9 2" xfId="1031"/>
    <cellStyle name="20% - Accent3 9 3" xfId="1032"/>
    <cellStyle name="20% - Accent4" xfId="31" builtinId="42" customBuiltin="1"/>
    <cellStyle name="20% - Accent4 10" xfId="661"/>
    <cellStyle name="20% - Accent4 10 2" xfId="1033"/>
    <cellStyle name="20% - Accent4 10 3" xfId="1034"/>
    <cellStyle name="20% - Accent4 11 2" xfId="1035"/>
    <cellStyle name="20% - Accent4 11 3" xfId="1036"/>
    <cellStyle name="20% - Accent4 12 2" xfId="1037"/>
    <cellStyle name="20% - Accent4 12 3" xfId="1038"/>
    <cellStyle name="20% - Accent4 13 2" xfId="1039"/>
    <cellStyle name="20% - Accent4 13 3" xfId="1040"/>
    <cellStyle name="20% - Accent4 14 2" xfId="1041"/>
    <cellStyle name="20% - Accent4 14 3" xfId="1042"/>
    <cellStyle name="20% - Accent4 15" xfId="1043"/>
    <cellStyle name="20% - Accent4 15 2" xfId="1044"/>
    <cellStyle name="20% - Accent4 15 3" xfId="1045"/>
    <cellStyle name="20% - Accent4 15 4" xfId="1046"/>
    <cellStyle name="20% - Accent4 15 5" xfId="1047"/>
    <cellStyle name="20% - Accent4 15 6" xfId="1048"/>
    <cellStyle name="20% - Accent4 15 7" xfId="1049"/>
    <cellStyle name="20% - Accent4 16" xfId="1050"/>
    <cellStyle name="20% - Accent4 17" xfId="1051"/>
    <cellStyle name="20% - Accent4 18" xfId="1052"/>
    <cellStyle name="20% - Accent4 19" xfId="1053"/>
    <cellStyle name="20% - Accent4 2" xfId="60"/>
    <cellStyle name="20% - Accent4 2 2" xfId="346"/>
    <cellStyle name="20% - Accent4 2 2 2" xfId="543"/>
    <cellStyle name="20% - Accent4 2 2 2 2" xfId="38161"/>
    <cellStyle name="20% - Accent4 2 2 2 3" xfId="854"/>
    <cellStyle name="20% - Accent4 2 2 3" xfId="1054"/>
    <cellStyle name="20% - Accent4 2 2 4" xfId="38047"/>
    <cellStyle name="20% - Accent4 2 2 5" xfId="740"/>
    <cellStyle name="20% - Accent4 2 3" xfId="452"/>
    <cellStyle name="20% - Accent4 2 3 2" xfId="1055"/>
    <cellStyle name="20% - Accent4 2 3 3" xfId="38101"/>
    <cellStyle name="20% - Accent4 2 3 4" xfId="794"/>
    <cellStyle name="20% - Accent4 2 4" xfId="1056"/>
    <cellStyle name="20% - Accent4 2 5" xfId="21401"/>
    <cellStyle name="20% - Accent4 2 6" xfId="37988"/>
    <cellStyle name="20% - Accent4 2 7" xfId="681"/>
    <cellStyle name="20% - Accent4 20" xfId="1057"/>
    <cellStyle name="20% - Accent4 21" xfId="1058"/>
    <cellStyle name="20% - Accent4 22" xfId="1059"/>
    <cellStyle name="20% - Accent4 3" xfId="310"/>
    <cellStyle name="20% - Accent4 3 2" xfId="507"/>
    <cellStyle name="20% - Accent4 3 2 2" xfId="1060"/>
    <cellStyle name="20% - Accent4 3 2 3" xfId="38125"/>
    <cellStyle name="20% - Accent4 3 2 4" xfId="818"/>
    <cellStyle name="20% - Accent4 3 3" xfId="1061"/>
    <cellStyle name="20% - Accent4 3 4" xfId="1062"/>
    <cellStyle name="20% - Accent4 3 5" xfId="38011"/>
    <cellStyle name="20% - Accent4 3 6" xfId="704"/>
    <cellStyle name="20% - Accent4 4" xfId="330"/>
    <cellStyle name="20% - Accent4 4 2" xfId="527"/>
    <cellStyle name="20% - Accent4 4 2 2" xfId="1063"/>
    <cellStyle name="20% - Accent4 4 2 3" xfId="38145"/>
    <cellStyle name="20% - Accent4 4 2 4" xfId="838"/>
    <cellStyle name="20% - Accent4 4 3" xfId="1064"/>
    <cellStyle name="20% - Accent4 4 4" xfId="1065"/>
    <cellStyle name="20% - Accent4 4 5" xfId="21402"/>
    <cellStyle name="20% - Accent4 4 6" xfId="38031"/>
    <cellStyle name="20% - Accent4 4 7" xfId="724"/>
    <cellStyle name="20% - Accent4 5" xfId="391"/>
    <cellStyle name="20% - Accent4 5 2" xfId="1066"/>
    <cellStyle name="20% - Accent4 5 3" xfId="1067"/>
    <cellStyle name="20% - Accent4 6" xfId="430"/>
    <cellStyle name="20% - Accent4 6 2" xfId="1068"/>
    <cellStyle name="20% - Accent4 6 3" xfId="1069"/>
    <cellStyle name="20% - Accent4 6 4" xfId="38081"/>
    <cellStyle name="20% - Accent4 6 5" xfId="774"/>
    <cellStyle name="20% - Accent4 7" xfId="597"/>
    <cellStyle name="20% - Accent4 7 2" xfId="1070"/>
    <cellStyle name="20% - Accent4 7 3" xfId="1071"/>
    <cellStyle name="20% - Accent4 7 4" xfId="38196"/>
    <cellStyle name="20% - Accent4 7 5" xfId="887"/>
    <cellStyle name="20% - Accent4 8" xfId="37952"/>
    <cellStyle name="20% - Accent4 8 2" xfId="1072"/>
    <cellStyle name="20% - Accent4 8 3" xfId="1073"/>
    <cellStyle name="20% - Accent4 9" xfId="37968"/>
    <cellStyle name="20% - Accent4 9 2" xfId="1074"/>
    <cellStyle name="20% - Accent4 9 3" xfId="1075"/>
    <cellStyle name="20% - Accent5" xfId="35" builtinId="46" customBuiltin="1"/>
    <cellStyle name="20% - Accent5 10" xfId="663"/>
    <cellStyle name="20% - Accent5 10 2" xfId="1076"/>
    <cellStyle name="20% - Accent5 10 3" xfId="1077"/>
    <cellStyle name="20% - Accent5 11 2" xfId="1078"/>
    <cellStyle name="20% - Accent5 11 3" xfId="1079"/>
    <cellStyle name="20% - Accent5 12 2" xfId="1080"/>
    <cellStyle name="20% - Accent5 12 3" xfId="1081"/>
    <cellStyle name="20% - Accent5 13 2" xfId="1082"/>
    <cellStyle name="20% - Accent5 13 3" xfId="1083"/>
    <cellStyle name="20% - Accent5 14 2" xfId="1084"/>
    <cellStyle name="20% - Accent5 14 3" xfId="1085"/>
    <cellStyle name="20% - Accent5 15" xfId="1086"/>
    <cellStyle name="20% - Accent5 15 2" xfId="1087"/>
    <cellStyle name="20% - Accent5 15 3" xfId="1088"/>
    <cellStyle name="20% - Accent5 15 4" xfId="1089"/>
    <cellStyle name="20% - Accent5 15 5" xfId="1090"/>
    <cellStyle name="20% - Accent5 15 6" xfId="1091"/>
    <cellStyle name="20% - Accent5 15 7" xfId="1092"/>
    <cellStyle name="20% - Accent5 16" xfId="1093"/>
    <cellStyle name="20% - Accent5 17" xfId="1094"/>
    <cellStyle name="20% - Accent5 18" xfId="1095"/>
    <cellStyle name="20% - Accent5 19" xfId="1096"/>
    <cellStyle name="20% - Accent5 2" xfId="62"/>
    <cellStyle name="20% - Accent5 2 2" xfId="348"/>
    <cellStyle name="20% - Accent5 2 2 2" xfId="545"/>
    <cellStyle name="20% - Accent5 2 2 2 2" xfId="38163"/>
    <cellStyle name="20% - Accent5 2 2 2 3" xfId="856"/>
    <cellStyle name="20% - Accent5 2 2 3" xfId="1097"/>
    <cellStyle name="20% - Accent5 2 2 4" xfId="38049"/>
    <cellStyle name="20% - Accent5 2 2 5" xfId="742"/>
    <cellStyle name="20% - Accent5 2 3" xfId="454"/>
    <cellStyle name="20% - Accent5 2 3 2" xfId="1098"/>
    <cellStyle name="20% - Accent5 2 3 3" xfId="38103"/>
    <cellStyle name="20% - Accent5 2 3 4" xfId="796"/>
    <cellStyle name="20% - Accent5 2 4" xfId="1099"/>
    <cellStyle name="20% - Accent5 2 5" xfId="21403"/>
    <cellStyle name="20% - Accent5 2 6" xfId="37990"/>
    <cellStyle name="20% - Accent5 2 7" xfId="683"/>
    <cellStyle name="20% - Accent5 20" xfId="1100"/>
    <cellStyle name="20% - Accent5 21" xfId="1101"/>
    <cellStyle name="20% - Accent5 22" xfId="1102"/>
    <cellStyle name="20% - Accent5 3" xfId="312"/>
    <cellStyle name="20% - Accent5 3 2" xfId="509"/>
    <cellStyle name="20% - Accent5 3 2 2" xfId="1103"/>
    <cellStyle name="20% - Accent5 3 2 3" xfId="38127"/>
    <cellStyle name="20% - Accent5 3 2 4" xfId="820"/>
    <cellStyle name="20% - Accent5 3 3" xfId="1104"/>
    <cellStyle name="20% - Accent5 3 4" xfId="1105"/>
    <cellStyle name="20% - Accent5 3 5" xfId="38013"/>
    <cellStyle name="20% - Accent5 3 6" xfId="706"/>
    <cellStyle name="20% - Accent5 4" xfId="332"/>
    <cellStyle name="20% - Accent5 4 2" xfId="529"/>
    <cellStyle name="20% - Accent5 4 2 2" xfId="1106"/>
    <cellStyle name="20% - Accent5 4 2 3" xfId="38147"/>
    <cellStyle name="20% - Accent5 4 2 4" xfId="840"/>
    <cellStyle name="20% - Accent5 4 3" xfId="1107"/>
    <cellStyle name="20% - Accent5 4 4" xfId="1108"/>
    <cellStyle name="20% - Accent5 4 5" xfId="21404"/>
    <cellStyle name="20% - Accent5 4 6" xfId="38033"/>
    <cellStyle name="20% - Accent5 4 7" xfId="726"/>
    <cellStyle name="20% - Accent5 5" xfId="395"/>
    <cellStyle name="20% - Accent5 5 2" xfId="1109"/>
    <cellStyle name="20% - Accent5 5 3" xfId="1110"/>
    <cellStyle name="20% - Accent5 6" xfId="433"/>
    <cellStyle name="20% - Accent5 6 2" xfId="1111"/>
    <cellStyle name="20% - Accent5 6 3" xfId="1112"/>
    <cellStyle name="20% - Accent5 6 4" xfId="38083"/>
    <cellStyle name="20% - Accent5 6 5" xfId="776"/>
    <cellStyle name="20% - Accent5 7" xfId="598"/>
    <cellStyle name="20% - Accent5 7 2" xfId="1113"/>
    <cellStyle name="20% - Accent5 7 3" xfId="1114"/>
    <cellStyle name="20% - Accent5 7 4" xfId="38197"/>
    <cellStyle name="20% - Accent5 7 5" xfId="890"/>
    <cellStyle name="20% - Accent5 8" xfId="37954"/>
    <cellStyle name="20% - Accent5 8 2" xfId="1115"/>
    <cellStyle name="20% - Accent5 8 3" xfId="1116"/>
    <cellStyle name="20% - Accent5 9" xfId="37970"/>
    <cellStyle name="20% - Accent5 9 2" xfId="1117"/>
    <cellStyle name="20% - Accent5 9 3" xfId="1118"/>
    <cellStyle name="20% - Accent6" xfId="39" builtinId="50" customBuiltin="1"/>
    <cellStyle name="20% - Accent6 10" xfId="665"/>
    <cellStyle name="20% - Accent6 10 2" xfId="1119"/>
    <cellStyle name="20% - Accent6 10 3" xfId="1120"/>
    <cellStyle name="20% - Accent6 11 2" xfId="1121"/>
    <cellStyle name="20% - Accent6 11 3" xfId="1122"/>
    <cellStyle name="20% - Accent6 12 2" xfId="1123"/>
    <cellStyle name="20% - Accent6 12 3" xfId="1124"/>
    <cellStyle name="20% - Accent6 13 2" xfId="1125"/>
    <cellStyle name="20% - Accent6 13 3" xfId="1126"/>
    <cellStyle name="20% - Accent6 14 2" xfId="1127"/>
    <cellStyle name="20% - Accent6 14 3" xfId="1128"/>
    <cellStyle name="20% - Accent6 15" xfId="1129"/>
    <cellStyle name="20% - Accent6 15 2" xfId="1130"/>
    <cellStyle name="20% - Accent6 15 3" xfId="1131"/>
    <cellStyle name="20% - Accent6 15 4" xfId="1132"/>
    <cellStyle name="20% - Accent6 15 5" xfId="1133"/>
    <cellStyle name="20% - Accent6 15 6" xfId="1134"/>
    <cellStyle name="20% - Accent6 15 7" xfId="1135"/>
    <cellStyle name="20% - Accent6 16" xfId="1136"/>
    <cellStyle name="20% - Accent6 17" xfId="1137"/>
    <cellStyle name="20% - Accent6 18" xfId="1138"/>
    <cellStyle name="20% - Accent6 19" xfId="1139"/>
    <cellStyle name="20% - Accent6 2" xfId="64"/>
    <cellStyle name="20% - Accent6 2 2" xfId="350"/>
    <cellStyle name="20% - Accent6 2 2 2" xfId="547"/>
    <cellStyle name="20% - Accent6 2 2 2 2" xfId="38165"/>
    <cellStyle name="20% - Accent6 2 2 2 3" xfId="858"/>
    <cellStyle name="20% - Accent6 2 2 3" xfId="1140"/>
    <cellStyle name="20% - Accent6 2 2 4" xfId="38051"/>
    <cellStyle name="20% - Accent6 2 2 5" xfId="744"/>
    <cellStyle name="20% - Accent6 2 3" xfId="456"/>
    <cellStyle name="20% - Accent6 2 3 2" xfId="1141"/>
    <cellStyle name="20% - Accent6 2 3 3" xfId="38105"/>
    <cellStyle name="20% - Accent6 2 3 4" xfId="798"/>
    <cellStyle name="20% - Accent6 2 4" xfId="1142"/>
    <cellStyle name="20% - Accent6 2 5" xfId="21405"/>
    <cellStyle name="20% - Accent6 2 6" xfId="37992"/>
    <cellStyle name="20% - Accent6 2 7" xfId="685"/>
    <cellStyle name="20% - Accent6 20" xfId="1143"/>
    <cellStyle name="20% - Accent6 21" xfId="1144"/>
    <cellStyle name="20% - Accent6 22" xfId="1145"/>
    <cellStyle name="20% - Accent6 3" xfId="314"/>
    <cellStyle name="20% - Accent6 3 2" xfId="511"/>
    <cellStyle name="20% - Accent6 3 2 2" xfId="1146"/>
    <cellStyle name="20% - Accent6 3 2 3" xfId="38129"/>
    <cellStyle name="20% - Accent6 3 2 4" xfId="822"/>
    <cellStyle name="20% - Accent6 3 3" xfId="1147"/>
    <cellStyle name="20% - Accent6 3 4" xfId="1148"/>
    <cellStyle name="20% - Accent6 3 5" xfId="38015"/>
    <cellStyle name="20% - Accent6 3 6" xfId="708"/>
    <cellStyle name="20% - Accent6 4" xfId="334"/>
    <cellStyle name="20% - Accent6 4 2" xfId="531"/>
    <cellStyle name="20% - Accent6 4 2 2" xfId="1149"/>
    <cellStyle name="20% - Accent6 4 2 3" xfId="38149"/>
    <cellStyle name="20% - Accent6 4 2 4" xfId="842"/>
    <cellStyle name="20% - Accent6 4 3" xfId="1150"/>
    <cellStyle name="20% - Accent6 4 4" xfId="1151"/>
    <cellStyle name="20% - Accent6 4 5" xfId="21406"/>
    <cellStyle name="20% - Accent6 4 6" xfId="38035"/>
    <cellStyle name="20% - Accent6 4 7" xfId="728"/>
    <cellStyle name="20% - Accent6 5" xfId="399"/>
    <cellStyle name="20% - Accent6 5 2" xfId="1152"/>
    <cellStyle name="20% - Accent6 5 3" xfId="1153"/>
    <cellStyle name="20% - Accent6 6" xfId="436"/>
    <cellStyle name="20% - Accent6 6 2" xfId="1154"/>
    <cellStyle name="20% - Accent6 6 3" xfId="1155"/>
    <cellStyle name="20% - Accent6 6 4" xfId="38085"/>
    <cellStyle name="20% - Accent6 6 5" xfId="778"/>
    <cellStyle name="20% - Accent6 7" xfId="599"/>
    <cellStyle name="20% - Accent6 7 2" xfId="1156"/>
    <cellStyle name="20% - Accent6 7 3" xfId="1157"/>
    <cellStyle name="20% - Accent6 7 4" xfId="38198"/>
    <cellStyle name="20% - Accent6 7 5" xfId="893"/>
    <cellStyle name="20% - Accent6 8" xfId="37956"/>
    <cellStyle name="20% - Accent6 8 2" xfId="1158"/>
    <cellStyle name="20% - Accent6 8 3" xfId="1159"/>
    <cellStyle name="20% - Accent6 9" xfId="37972"/>
    <cellStyle name="20% - Accent6 9 2" xfId="1160"/>
    <cellStyle name="20% - Accent6 9 3" xfId="1161"/>
    <cellStyle name="40% - Accent1" xfId="20" builtinId="31" customBuiltin="1"/>
    <cellStyle name="40% - Accent1 10" xfId="656"/>
    <cellStyle name="40% - Accent1 10 2" xfId="1162"/>
    <cellStyle name="40% - Accent1 10 3" xfId="1163"/>
    <cellStyle name="40% - Accent1 11 2" xfId="1164"/>
    <cellStyle name="40% - Accent1 11 3" xfId="1165"/>
    <cellStyle name="40% - Accent1 12 2" xfId="1166"/>
    <cellStyle name="40% - Accent1 12 3" xfId="1167"/>
    <cellStyle name="40% - Accent1 13 2" xfId="1168"/>
    <cellStyle name="40% - Accent1 13 3" xfId="1169"/>
    <cellStyle name="40% - Accent1 14 2" xfId="1170"/>
    <cellStyle name="40% - Accent1 14 3" xfId="1171"/>
    <cellStyle name="40% - Accent1 15" xfId="1172"/>
    <cellStyle name="40% - Accent1 15 2" xfId="1173"/>
    <cellStyle name="40% - Accent1 15 3" xfId="1174"/>
    <cellStyle name="40% - Accent1 15 4" xfId="1175"/>
    <cellStyle name="40% - Accent1 15 5" xfId="1176"/>
    <cellStyle name="40% - Accent1 15 6" xfId="1177"/>
    <cellStyle name="40% - Accent1 15 7" xfId="1178"/>
    <cellStyle name="40% - Accent1 16" xfId="1179"/>
    <cellStyle name="40% - Accent1 17" xfId="1180"/>
    <cellStyle name="40% - Accent1 18" xfId="1181"/>
    <cellStyle name="40% - Accent1 19" xfId="1182"/>
    <cellStyle name="40% - Accent1 2" xfId="55"/>
    <cellStyle name="40% - Accent1 2 2" xfId="341"/>
    <cellStyle name="40% - Accent1 2 2 2" xfId="538"/>
    <cellStyle name="40% - Accent1 2 2 2 2" xfId="38156"/>
    <cellStyle name="40% - Accent1 2 2 2 3" xfId="849"/>
    <cellStyle name="40% - Accent1 2 2 3" xfId="1183"/>
    <cellStyle name="40% - Accent1 2 2 4" xfId="38042"/>
    <cellStyle name="40% - Accent1 2 2 5" xfId="735"/>
    <cellStyle name="40% - Accent1 2 3" xfId="447"/>
    <cellStyle name="40% - Accent1 2 3 2" xfId="1184"/>
    <cellStyle name="40% - Accent1 2 3 3" xfId="38096"/>
    <cellStyle name="40% - Accent1 2 3 4" xfId="789"/>
    <cellStyle name="40% - Accent1 2 4" xfId="1185"/>
    <cellStyle name="40% - Accent1 2 5" xfId="21407"/>
    <cellStyle name="40% - Accent1 2 6" xfId="37983"/>
    <cellStyle name="40% - Accent1 2 7" xfId="676"/>
    <cellStyle name="40% - Accent1 20" xfId="1186"/>
    <cellStyle name="40% - Accent1 21" xfId="1187"/>
    <cellStyle name="40% - Accent1 22" xfId="1188"/>
    <cellStyle name="40% - Accent1 3" xfId="305"/>
    <cellStyle name="40% - Accent1 3 2" xfId="502"/>
    <cellStyle name="40% - Accent1 3 2 2" xfId="1189"/>
    <cellStyle name="40% - Accent1 3 2 3" xfId="38120"/>
    <cellStyle name="40% - Accent1 3 2 4" xfId="813"/>
    <cellStyle name="40% - Accent1 3 3" xfId="1190"/>
    <cellStyle name="40% - Accent1 3 4" xfId="1191"/>
    <cellStyle name="40% - Accent1 3 5" xfId="38006"/>
    <cellStyle name="40% - Accent1 3 6" xfId="699"/>
    <cellStyle name="40% - Accent1 4" xfId="325"/>
    <cellStyle name="40% - Accent1 4 2" xfId="522"/>
    <cellStyle name="40% - Accent1 4 2 2" xfId="1192"/>
    <cellStyle name="40% - Accent1 4 2 3" xfId="38140"/>
    <cellStyle name="40% - Accent1 4 2 4" xfId="833"/>
    <cellStyle name="40% - Accent1 4 3" xfId="1193"/>
    <cellStyle name="40% - Accent1 4 4" xfId="1194"/>
    <cellStyle name="40% - Accent1 4 5" xfId="21408"/>
    <cellStyle name="40% - Accent1 4 6" xfId="38026"/>
    <cellStyle name="40% - Accent1 4 7" xfId="719"/>
    <cellStyle name="40% - Accent1 5" xfId="380"/>
    <cellStyle name="40% - Accent1 5 2" xfId="1195"/>
    <cellStyle name="40% - Accent1 5 3" xfId="1196"/>
    <cellStyle name="40% - Accent1 6" xfId="421"/>
    <cellStyle name="40% - Accent1 6 2" xfId="1197"/>
    <cellStyle name="40% - Accent1 6 3" xfId="1198"/>
    <cellStyle name="40% - Accent1 6 4" xfId="38075"/>
    <cellStyle name="40% - Accent1 6 5" xfId="768"/>
    <cellStyle name="40% - Accent1 7" xfId="600"/>
    <cellStyle name="40% - Accent1 7 2" xfId="1199"/>
    <cellStyle name="40% - Accent1 7 3" xfId="1200"/>
    <cellStyle name="40% - Accent1 7 4" xfId="38199"/>
    <cellStyle name="40% - Accent1 7 5" xfId="882"/>
    <cellStyle name="40% - Accent1 8" xfId="37947"/>
    <cellStyle name="40% - Accent1 8 2" xfId="1201"/>
    <cellStyle name="40% - Accent1 8 3" xfId="1202"/>
    <cellStyle name="40% - Accent1 9" xfId="37963"/>
    <cellStyle name="40% - Accent1 9 2" xfId="1203"/>
    <cellStyle name="40% - Accent1 9 3" xfId="1204"/>
    <cellStyle name="40% - Accent2" xfId="24" builtinId="35" customBuiltin="1"/>
    <cellStyle name="40% - Accent2 10" xfId="658"/>
    <cellStyle name="40% - Accent2 10 2" xfId="1205"/>
    <cellStyle name="40% - Accent2 10 3" xfId="1206"/>
    <cellStyle name="40% - Accent2 11 2" xfId="1207"/>
    <cellStyle name="40% - Accent2 11 3" xfId="1208"/>
    <cellStyle name="40% - Accent2 12 2" xfId="1209"/>
    <cellStyle name="40% - Accent2 12 3" xfId="1210"/>
    <cellStyle name="40% - Accent2 13 2" xfId="1211"/>
    <cellStyle name="40% - Accent2 13 3" xfId="1212"/>
    <cellStyle name="40% - Accent2 14 2" xfId="1213"/>
    <cellStyle name="40% - Accent2 14 3" xfId="1214"/>
    <cellStyle name="40% - Accent2 15" xfId="1215"/>
    <cellStyle name="40% - Accent2 15 2" xfId="1216"/>
    <cellStyle name="40% - Accent2 15 3" xfId="1217"/>
    <cellStyle name="40% - Accent2 15 4" xfId="1218"/>
    <cellStyle name="40% - Accent2 15 5" xfId="1219"/>
    <cellStyle name="40% - Accent2 15 6" xfId="1220"/>
    <cellStyle name="40% - Accent2 15 7" xfId="1221"/>
    <cellStyle name="40% - Accent2 16" xfId="1222"/>
    <cellStyle name="40% - Accent2 17" xfId="1223"/>
    <cellStyle name="40% - Accent2 18" xfId="1224"/>
    <cellStyle name="40% - Accent2 19" xfId="1225"/>
    <cellStyle name="40% - Accent2 2" xfId="57"/>
    <cellStyle name="40% - Accent2 2 2" xfId="343"/>
    <cellStyle name="40% - Accent2 2 2 2" xfId="540"/>
    <cellStyle name="40% - Accent2 2 2 2 2" xfId="38158"/>
    <cellStyle name="40% - Accent2 2 2 2 3" xfId="851"/>
    <cellStyle name="40% - Accent2 2 2 3" xfId="1226"/>
    <cellStyle name="40% - Accent2 2 2 4" xfId="38044"/>
    <cellStyle name="40% - Accent2 2 2 5" xfId="737"/>
    <cellStyle name="40% - Accent2 2 3" xfId="449"/>
    <cellStyle name="40% - Accent2 2 3 2" xfId="1227"/>
    <cellStyle name="40% - Accent2 2 3 3" xfId="38098"/>
    <cellStyle name="40% - Accent2 2 3 4" xfId="791"/>
    <cellStyle name="40% - Accent2 2 4" xfId="1228"/>
    <cellStyle name="40% - Accent2 2 5" xfId="21409"/>
    <cellStyle name="40% - Accent2 2 6" xfId="37985"/>
    <cellStyle name="40% - Accent2 2 7" xfId="678"/>
    <cellStyle name="40% - Accent2 20" xfId="1229"/>
    <cellStyle name="40% - Accent2 21" xfId="1230"/>
    <cellStyle name="40% - Accent2 22" xfId="1231"/>
    <cellStyle name="40% - Accent2 3" xfId="307"/>
    <cellStyle name="40% - Accent2 3 2" xfId="504"/>
    <cellStyle name="40% - Accent2 3 2 2" xfId="1232"/>
    <cellStyle name="40% - Accent2 3 2 3" xfId="38122"/>
    <cellStyle name="40% - Accent2 3 2 4" xfId="815"/>
    <cellStyle name="40% - Accent2 3 3" xfId="1233"/>
    <cellStyle name="40% - Accent2 3 4" xfId="1234"/>
    <cellStyle name="40% - Accent2 3 5" xfId="38008"/>
    <cellStyle name="40% - Accent2 3 6" xfId="701"/>
    <cellStyle name="40% - Accent2 4" xfId="327"/>
    <cellStyle name="40% - Accent2 4 2" xfId="524"/>
    <cellStyle name="40% - Accent2 4 2 2" xfId="1235"/>
    <cellStyle name="40% - Accent2 4 2 3" xfId="38142"/>
    <cellStyle name="40% - Accent2 4 2 4" xfId="835"/>
    <cellStyle name="40% - Accent2 4 3" xfId="1236"/>
    <cellStyle name="40% - Accent2 4 4" xfId="1237"/>
    <cellStyle name="40% - Accent2 4 5" xfId="21410"/>
    <cellStyle name="40% - Accent2 4 6" xfId="38028"/>
    <cellStyle name="40% - Accent2 4 7" xfId="721"/>
    <cellStyle name="40% - Accent2 5" xfId="384"/>
    <cellStyle name="40% - Accent2 5 2" xfId="1238"/>
    <cellStyle name="40% - Accent2 5 3" xfId="1239"/>
    <cellStyle name="40% - Accent2 6" xfId="425"/>
    <cellStyle name="40% - Accent2 6 2" xfId="1240"/>
    <cellStyle name="40% - Accent2 6 3" xfId="1241"/>
    <cellStyle name="40% - Accent2 6 4" xfId="38077"/>
    <cellStyle name="40% - Accent2 6 5" xfId="770"/>
    <cellStyle name="40% - Accent2 7" xfId="601"/>
    <cellStyle name="40% - Accent2 7 2" xfId="1242"/>
    <cellStyle name="40% - Accent2 7 3" xfId="1243"/>
    <cellStyle name="40% - Accent2 7 4" xfId="38200"/>
    <cellStyle name="40% - Accent2 7 5" xfId="884"/>
    <cellStyle name="40% - Accent2 8" xfId="37949"/>
    <cellStyle name="40% - Accent2 8 2" xfId="1244"/>
    <cellStyle name="40% - Accent2 8 3" xfId="1245"/>
    <cellStyle name="40% - Accent2 9" xfId="37965"/>
    <cellStyle name="40% - Accent2 9 2" xfId="1246"/>
    <cellStyle name="40% - Accent2 9 3" xfId="1247"/>
    <cellStyle name="40% - Accent3" xfId="28" builtinId="39" customBuiltin="1"/>
    <cellStyle name="40% - Accent3 10" xfId="660"/>
    <cellStyle name="40% - Accent3 10 2" xfId="1248"/>
    <cellStyle name="40% - Accent3 10 3" xfId="1249"/>
    <cellStyle name="40% - Accent3 11 2" xfId="1250"/>
    <cellStyle name="40% - Accent3 11 3" xfId="1251"/>
    <cellStyle name="40% - Accent3 12 2" xfId="1252"/>
    <cellStyle name="40% - Accent3 12 3" xfId="1253"/>
    <cellStyle name="40% - Accent3 13 2" xfId="1254"/>
    <cellStyle name="40% - Accent3 13 3" xfId="1255"/>
    <cellStyle name="40% - Accent3 14 2" xfId="1256"/>
    <cellStyle name="40% - Accent3 14 3" xfId="1257"/>
    <cellStyle name="40% - Accent3 15" xfId="1258"/>
    <cellStyle name="40% - Accent3 15 2" xfId="1259"/>
    <cellStyle name="40% - Accent3 15 3" xfId="1260"/>
    <cellStyle name="40% - Accent3 15 4" xfId="1261"/>
    <cellStyle name="40% - Accent3 15 5" xfId="1262"/>
    <cellStyle name="40% - Accent3 15 6" xfId="1263"/>
    <cellStyle name="40% - Accent3 15 7" xfId="1264"/>
    <cellStyle name="40% - Accent3 16" xfId="1265"/>
    <cellStyle name="40% - Accent3 17" xfId="1266"/>
    <cellStyle name="40% - Accent3 18" xfId="1267"/>
    <cellStyle name="40% - Accent3 19" xfId="1268"/>
    <cellStyle name="40% - Accent3 2" xfId="59"/>
    <cellStyle name="40% - Accent3 2 2" xfId="345"/>
    <cellStyle name="40% - Accent3 2 2 2" xfId="542"/>
    <cellStyle name="40% - Accent3 2 2 2 2" xfId="38160"/>
    <cellStyle name="40% - Accent3 2 2 2 3" xfId="853"/>
    <cellStyle name="40% - Accent3 2 2 3" xfId="1269"/>
    <cellStyle name="40% - Accent3 2 2 4" xfId="38046"/>
    <cellStyle name="40% - Accent3 2 2 5" xfId="739"/>
    <cellStyle name="40% - Accent3 2 3" xfId="451"/>
    <cellStyle name="40% - Accent3 2 3 2" xfId="1270"/>
    <cellStyle name="40% - Accent3 2 3 3" xfId="38100"/>
    <cellStyle name="40% - Accent3 2 3 4" xfId="793"/>
    <cellStyle name="40% - Accent3 2 4" xfId="1271"/>
    <cellStyle name="40% - Accent3 2 5" xfId="21411"/>
    <cellStyle name="40% - Accent3 2 6" xfId="37987"/>
    <cellStyle name="40% - Accent3 2 7" xfId="680"/>
    <cellStyle name="40% - Accent3 20" xfId="1272"/>
    <cellStyle name="40% - Accent3 21" xfId="1273"/>
    <cellStyle name="40% - Accent3 22" xfId="1274"/>
    <cellStyle name="40% - Accent3 3" xfId="309"/>
    <cellStyle name="40% - Accent3 3 2" xfId="506"/>
    <cellStyle name="40% - Accent3 3 2 2" xfId="1275"/>
    <cellStyle name="40% - Accent3 3 2 3" xfId="38124"/>
    <cellStyle name="40% - Accent3 3 2 4" xfId="817"/>
    <cellStyle name="40% - Accent3 3 3" xfId="1276"/>
    <cellStyle name="40% - Accent3 3 4" xfId="1277"/>
    <cellStyle name="40% - Accent3 3 5" xfId="38010"/>
    <cellStyle name="40% - Accent3 3 6" xfId="703"/>
    <cellStyle name="40% - Accent3 4" xfId="329"/>
    <cellStyle name="40% - Accent3 4 2" xfId="526"/>
    <cellStyle name="40% - Accent3 4 2 2" xfId="1278"/>
    <cellStyle name="40% - Accent3 4 2 3" xfId="38144"/>
    <cellStyle name="40% - Accent3 4 2 4" xfId="837"/>
    <cellStyle name="40% - Accent3 4 3" xfId="1279"/>
    <cellStyle name="40% - Accent3 4 4" xfId="1280"/>
    <cellStyle name="40% - Accent3 4 5" xfId="21412"/>
    <cellStyle name="40% - Accent3 4 6" xfId="38030"/>
    <cellStyle name="40% - Accent3 4 7" xfId="723"/>
    <cellStyle name="40% - Accent3 5" xfId="388"/>
    <cellStyle name="40% - Accent3 5 2" xfId="1281"/>
    <cellStyle name="40% - Accent3 5 3" xfId="1282"/>
    <cellStyle name="40% - Accent3 6" xfId="427"/>
    <cellStyle name="40% - Accent3 6 2" xfId="1283"/>
    <cellStyle name="40% - Accent3 6 3" xfId="1284"/>
    <cellStyle name="40% - Accent3 6 4" xfId="38079"/>
    <cellStyle name="40% - Accent3 6 5" xfId="772"/>
    <cellStyle name="40% - Accent3 7" xfId="602"/>
    <cellStyle name="40% - Accent3 7 2" xfId="1285"/>
    <cellStyle name="40% - Accent3 7 3" xfId="1286"/>
    <cellStyle name="40% - Accent3 7 4" xfId="38201"/>
    <cellStyle name="40% - Accent3 7 5" xfId="886"/>
    <cellStyle name="40% - Accent3 8" xfId="37951"/>
    <cellStyle name="40% - Accent3 8 2" xfId="1287"/>
    <cellStyle name="40% - Accent3 8 3" xfId="1288"/>
    <cellStyle name="40% - Accent3 9" xfId="37967"/>
    <cellStyle name="40% - Accent3 9 2" xfId="1289"/>
    <cellStyle name="40% - Accent3 9 3" xfId="1290"/>
    <cellStyle name="40% - Accent4" xfId="32" builtinId="43" customBuiltin="1"/>
    <cellStyle name="40% - Accent4 10" xfId="662"/>
    <cellStyle name="40% - Accent4 10 2" xfId="1291"/>
    <cellStyle name="40% - Accent4 10 3" xfId="1292"/>
    <cellStyle name="40% - Accent4 11 2" xfId="1293"/>
    <cellStyle name="40% - Accent4 11 3" xfId="1294"/>
    <cellStyle name="40% - Accent4 12 2" xfId="1295"/>
    <cellStyle name="40% - Accent4 12 3" xfId="1296"/>
    <cellStyle name="40% - Accent4 13 2" xfId="1297"/>
    <cellStyle name="40% - Accent4 13 3" xfId="1298"/>
    <cellStyle name="40% - Accent4 14 2" xfId="1299"/>
    <cellStyle name="40% - Accent4 14 3" xfId="1300"/>
    <cellStyle name="40% - Accent4 15" xfId="1301"/>
    <cellStyle name="40% - Accent4 15 2" xfId="1302"/>
    <cellStyle name="40% - Accent4 15 3" xfId="1303"/>
    <cellStyle name="40% - Accent4 15 4" xfId="1304"/>
    <cellStyle name="40% - Accent4 15 5" xfId="1305"/>
    <cellStyle name="40% - Accent4 15 6" xfId="1306"/>
    <cellStyle name="40% - Accent4 15 7" xfId="1307"/>
    <cellStyle name="40% - Accent4 16" xfId="1308"/>
    <cellStyle name="40% - Accent4 17" xfId="1309"/>
    <cellStyle name="40% - Accent4 18" xfId="1310"/>
    <cellStyle name="40% - Accent4 19" xfId="1311"/>
    <cellStyle name="40% - Accent4 2" xfId="61"/>
    <cellStyle name="40% - Accent4 2 2" xfId="347"/>
    <cellStyle name="40% - Accent4 2 2 2" xfId="544"/>
    <cellStyle name="40% - Accent4 2 2 2 2" xfId="38162"/>
    <cellStyle name="40% - Accent4 2 2 2 3" xfId="855"/>
    <cellStyle name="40% - Accent4 2 2 3" xfId="1312"/>
    <cellStyle name="40% - Accent4 2 2 4" xfId="38048"/>
    <cellStyle name="40% - Accent4 2 2 5" xfId="741"/>
    <cellStyle name="40% - Accent4 2 3" xfId="453"/>
    <cellStyle name="40% - Accent4 2 3 2" xfId="1313"/>
    <cellStyle name="40% - Accent4 2 3 3" xfId="38102"/>
    <cellStyle name="40% - Accent4 2 3 4" xfId="795"/>
    <cellStyle name="40% - Accent4 2 4" xfId="1314"/>
    <cellStyle name="40% - Accent4 2 5" xfId="21413"/>
    <cellStyle name="40% - Accent4 2 6" xfId="37989"/>
    <cellStyle name="40% - Accent4 2 7" xfId="682"/>
    <cellStyle name="40% - Accent4 20" xfId="1315"/>
    <cellStyle name="40% - Accent4 21" xfId="1316"/>
    <cellStyle name="40% - Accent4 22" xfId="1317"/>
    <cellStyle name="40% - Accent4 3" xfId="311"/>
    <cellStyle name="40% - Accent4 3 2" xfId="508"/>
    <cellStyle name="40% - Accent4 3 2 2" xfId="1318"/>
    <cellStyle name="40% - Accent4 3 2 3" xfId="38126"/>
    <cellStyle name="40% - Accent4 3 2 4" xfId="819"/>
    <cellStyle name="40% - Accent4 3 3" xfId="1319"/>
    <cellStyle name="40% - Accent4 3 4" xfId="1320"/>
    <cellStyle name="40% - Accent4 3 5" xfId="38012"/>
    <cellStyle name="40% - Accent4 3 6" xfId="705"/>
    <cellStyle name="40% - Accent4 4" xfId="331"/>
    <cellStyle name="40% - Accent4 4 2" xfId="528"/>
    <cellStyle name="40% - Accent4 4 2 2" xfId="1321"/>
    <cellStyle name="40% - Accent4 4 2 3" xfId="38146"/>
    <cellStyle name="40% - Accent4 4 2 4" xfId="839"/>
    <cellStyle name="40% - Accent4 4 3" xfId="1322"/>
    <cellStyle name="40% - Accent4 4 4" xfId="1323"/>
    <cellStyle name="40% - Accent4 4 5" xfId="21414"/>
    <cellStyle name="40% - Accent4 4 6" xfId="38032"/>
    <cellStyle name="40% - Accent4 4 7" xfId="725"/>
    <cellStyle name="40% - Accent4 5" xfId="392"/>
    <cellStyle name="40% - Accent4 5 2" xfId="1324"/>
    <cellStyle name="40% - Accent4 5 3" xfId="1325"/>
    <cellStyle name="40% - Accent4 6" xfId="431"/>
    <cellStyle name="40% - Accent4 6 2" xfId="1326"/>
    <cellStyle name="40% - Accent4 6 3" xfId="1327"/>
    <cellStyle name="40% - Accent4 6 4" xfId="38082"/>
    <cellStyle name="40% - Accent4 6 5" xfId="775"/>
    <cellStyle name="40% - Accent4 7" xfId="603"/>
    <cellStyle name="40% - Accent4 7 2" xfId="1328"/>
    <cellStyle name="40% - Accent4 7 3" xfId="1329"/>
    <cellStyle name="40% - Accent4 7 4" xfId="38202"/>
    <cellStyle name="40% - Accent4 7 5" xfId="888"/>
    <cellStyle name="40% - Accent4 8" xfId="37953"/>
    <cellStyle name="40% - Accent4 8 2" xfId="1330"/>
    <cellStyle name="40% - Accent4 8 3" xfId="1331"/>
    <cellStyle name="40% - Accent4 9" xfId="37969"/>
    <cellStyle name="40% - Accent4 9 2" xfId="1332"/>
    <cellStyle name="40% - Accent4 9 3" xfId="1333"/>
    <cellStyle name="40% - Accent5" xfId="36" builtinId="47" customBuiltin="1"/>
    <cellStyle name="40% - Accent5 10" xfId="664"/>
    <cellStyle name="40% - Accent5 10 2" xfId="1334"/>
    <cellStyle name="40% - Accent5 10 3" xfId="1335"/>
    <cellStyle name="40% - Accent5 11 2" xfId="1336"/>
    <cellStyle name="40% - Accent5 11 3" xfId="1337"/>
    <cellStyle name="40% - Accent5 12 2" xfId="1338"/>
    <cellStyle name="40% - Accent5 12 3" xfId="1339"/>
    <cellStyle name="40% - Accent5 13 2" xfId="1340"/>
    <cellStyle name="40% - Accent5 13 3" xfId="1341"/>
    <cellStyle name="40% - Accent5 14 2" xfId="1342"/>
    <cellStyle name="40% - Accent5 14 3" xfId="1343"/>
    <cellStyle name="40% - Accent5 15" xfId="1344"/>
    <cellStyle name="40% - Accent5 15 2" xfId="1345"/>
    <cellStyle name="40% - Accent5 15 3" xfId="1346"/>
    <cellStyle name="40% - Accent5 15 4" xfId="1347"/>
    <cellStyle name="40% - Accent5 15 5" xfId="1348"/>
    <cellStyle name="40% - Accent5 15 6" xfId="1349"/>
    <cellStyle name="40% - Accent5 15 7" xfId="1350"/>
    <cellStyle name="40% - Accent5 16" xfId="1351"/>
    <cellStyle name="40% - Accent5 17" xfId="1352"/>
    <cellStyle name="40% - Accent5 18" xfId="1353"/>
    <cellStyle name="40% - Accent5 19" xfId="1354"/>
    <cellStyle name="40% - Accent5 2" xfId="63"/>
    <cellStyle name="40% - Accent5 2 2" xfId="349"/>
    <cellStyle name="40% - Accent5 2 2 2" xfId="546"/>
    <cellStyle name="40% - Accent5 2 2 2 2" xfId="38164"/>
    <cellStyle name="40% - Accent5 2 2 2 3" xfId="857"/>
    <cellStyle name="40% - Accent5 2 2 3" xfId="1355"/>
    <cellStyle name="40% - Accent5 2 2 4" xfId="38050"/>
    <cellStyle name="40% - Accent5 2 2 5" xfId="743"/>
    <cellStyle name="40% - Accent5 2 3" xfId="455"/>
    <cellStyle name="40% - Accent5 2 3 2" xfId="1356"/>
    <cellStyle name="40% - Accent5 2 3 3" xfId="38104"/>
    <cellStyle name="40% - Accent5 2 3 4" xfId="797"/>
    <cellStyle name="40% - Accent5 2 4" xfId="1357"/>
    <cellStyle name="40% - Accent5 2 5" xfId="21415"/>
    <cellStyle name="40% - Accent5 2 6" xfId="37991"/>
    <cellStyle name="40% - Accent5 2 7" xfId="684"/>
    <cellStyle name="40% - Accent5 20" xfId="1358"/>
    <cellStyle name="40% - Accent5 21" xfId="1359"/>
    <cellStyle name="40% - Accent5 22" xfId="1360"/>
    <cellStyle name="40% - Accent5 3" xfId="313"/>
    <cellStyle name="40% - Accent5 3 2" xfId="510"/>
    <cellStyle name="40% - Accent5 3 2 2" xfId="1361"/>
    <cellStyle name="40% - Accent5 3 2 3" xfId="38128"/>
    <cellStyle name="40% - Accent5 3 2 4" xfId="821"/>
    <cellStyle name="40% - Accent5 3 3" xfId="1362"/>
    <cellStyle name="40% - Accent5 3 4" xfId="1363"/>
    <cellStyle name="40% - Accent5 3 5" xfId="38014"/>
    <cellStyle name="40% - Accent5 3 6" xfId="707"/>
    <cellStyle name="40% - Accent5 4" xfId="333"/>
    <cellStyle name="40% - Accent5 4 2" xfId="530"/>
    <cellStyle name="40% - Accent5 4 2 2" xfId="1364"/>
    <cellStyle name="40% - Accent5 4 2 3" xfId="38148"/>
    <cellStyle name="40% - Accent5 4 2 4" xfId="841"/>
    <cellStyle name="40% - Accent5 4 3" xfId="1365"/>
    <cellStyle name="40% - Accent5 4 4" xfId="1366"/>
    <cellStyle name="40% - Accent5 4 5" xfId="21416"/>
    <cellStyle name="40% - Accent5 4 6" xfId="38034"/>
    <cellStyle name="40% - Accent5 4 7" xfId="727"/>
    <cellStyle name="40% - Accent5 5" xfId="396"/>
    <cellStyle name="40% - Accent5 5 2" xfId="1367"/>
    <cellStyle name="40% - Accent5 5 3" xfId="1368"/>
    <cellStyle name="40% - Accent5 6" xfId="434"/>
    <cellStyle name="40% - Accent5 6 2" xfId="1369"/>
    <cellStyle name="40% - Accent5 6 3" xfId="1370"/>
    <cellStyle name="40% - Accent5 6 4" xfId="38084"/>
    <cellStyle name="40% - Accent5 6 5" xfId="777"/>
    <cellStyle name="40% - Accent5 7" xfId="604"/>
    <cellStyle name="40% - Accent5 7 2" xfId="1371"/>
    <cellStyle name="40% - Accent5 7 3" xfId="1372"/>
    <cellStyle name="40% - Accent5 7 4" xfId="38203"/>
    <cellStyle name="40% - Accent5 7 5" xfId="891"/>
    <cellStyle name="40% - Accent5 8" xfId="37955"/>
    <cellStyle name="40% - Accent5 8 2" xfId="1373"/>
    <cellStyle name="40% - Accent5 8 3" xfId="1374"/>
    <cellStyle name="40% - Accent5 9" xfId="37971"/>
    <cellStyle name="40% - Accent5 9 2" xfId="1375"/>
    <cellStyle name="40% - Accent5 9 3" xfId="1376"/>
    <cellStyle name="40% - Accent6" xfId="40" builtinId="51" customBuiltin="1"/>
    <cellStyle name="40% - Accent6 10" xfId="666"/>
    <cellStyle name="40% - Accent6 10 2" xfId="1377"/>
    <cellStyle name="40% - Accent6 10 3" xfId="1378"/>
    <cellStyle name="40% - Accent6 11 2" xfId="1379"/>
    <cellStyle name="40% - Accent6 11 3" xfId="1380"/>
    <cellStyle name="40% - Accent6 12 2" xfId="1381"/>
    <cellStyle name="40% - Accent6 12 3" xfId="1382"/>
    <cellStyle name="40% - Accent6 13 2" xfId="1383"/>
    <cellStyle name="40% - Accent6 13 3" xfId="1384"/>
    <cellStyle name="40% - Accent6 14 2" xfId="1385"/>
    <cellStyle name="40% - Accent6 14 3" xfId="1386"/>
    <cellStyle name="40% - Accent6 15" xfId="1387"/>
    <cellStyle name="40% - Accent6 15 2" xfId="1388"/>
    <cellStyle name="40% - Accent6 15 3" xfId="1389"/>
    <cellStyle name="40% - Accent6 15 4" xfId="1390"/>
    <cellStyle name="40% - Accent6 15 5" xfId="1391"/>
    <cellStyle name="40% - Accent6 15 6" xfId="1392"/>
    <cellStyle name="40% - Accent6 15 7" xfId="1393"/>
    <cellStyle name="40% - Accent6 16" xfId="1394"/>
    <cellStyle name="40% - Accent6 17" xfId="1395"/>
    <cellStyle name="40% - Accent6 18" xfId="1396"/>
    <cellStyle name="40% - Accent6 19" xfId="1397"/>
    <cellStyle name="40% - Accent6 2" xfId="65"/>
    <cellStyle name="40% - Accent6 2 2" xfId="351"/>
    <cellStyle name="40% - Accent6 2 2 2" xfId="548"/>
    <cellStyle name="40% - Accent6 2 2 2 2" xfId="38166"/>
    <cellStyle name="40% - Accent6 2 2 2 3" xfId="859"/>
    <cellStyle name="40% - Accent6 2 2 3" xfId="1398"/>
    <cellStyle name="40% - Accent6 2 2 4" xfId="38052"/>
    <cellStyle name="40% - Accent6 2 2 5" xfId="745"/>
    <cellStyle name="40% - Accent6 2 3" xfId="457"/>
    <cellStyle name="40% - Accent6 2 3 2" xfId="1399"/>
    <cellStyle name="40% - Accent6 2 3 3" xfId="38106"/>
    <cellStyle name="40% - Accent6 2 3 4" xfId="799"/>
    <cellStyle name="40% - Accent6 2 4" xfId="1400"/>
    <cellStyle name="40% - Accent6 2 5" xfId="21417"/>
    <cellStyle name="40% - Accent6 2 6" xfId="37993"/>
    <cellStyle name="40% - Accent6 2 7" xfId="686"/>
    <cellStyle name="40% - Accent6 20" xfId="1401"/>
    <cellStyle name="40% - Accent6 21" xfId="1402"/>
    <cellStyle name="40% - Accent6 22" xfId="1403"/>
    <cellStyle name="40% - Accent6 3" xfId="315"/>
    <cellStyle name="40% - Accent6 3 2" xfId="512"/>
    <cellStyle name="40% - Accent6 3 2 2" xfId="1404"/>
    <cellStyle name="40% - Accent6 3 2 3" xfId="38130"/>
    <cellStyle name="40% - Accent6 3 2 4" xfId="823"/>
    <cellStyle name="40% - Accent6 3 3" xfId="1405"/>
    <cellStyle name="40% - Accent6 3 4" xfId="1406"/>
    <cellStyle name="40% - Accent6 3 5" xfId="38016"/>
    <cellStyle name="40% - Accent6 3 6" xfId="709"/>
    <cellStyle name="40% - Accent6 4" xfId="335"/>
    <cellStyle name="40% - Accent6 4 2" xfId="532"/>
    <cellStyle name="40% - Accent6 4 2 2" xfId="1407"/>
    <cellStyle name="40% - Accent6 4 2 3" xfId="38150"/>
    <cellStyle name="40% - Accent6 4 2 4" xfId="843"/>
    <cellStyle name="40% - Accent6 4 3" xfId="1408"/>
    <cellStyle name="40% - Accent6 4 4" xfId="1409"/>
    <cellStyle name="40% - Accent6 4 5" xfId="21418"/>
    <cellStyle name="40% - Accent6 4 6" xfId="38036"/>
    <cellStyle name="40% - Accent6 4 7" xfId="729"/>
    <cellStyle name="40% - Accent6 5" xfId="400"/>
    <cellStyle name="40% - Accent6 5 2" xfId="1410"/>
    <cellStyle name="40% - Accent6 5 3" xfId="1411"/>
    <cellStyle name="40% - Accent6 6" xfId="437"/>
    <cellStyle name="40% - Accent6 6 2" xfId="1412"/>
    <cellStyle name="40% - Accent6 6 3" xfId="1413"/>
    <cellStyle name="40% - Accent6 6 4" xfId="38086"/>
    <cellStyle name="40% - Accent6 6 5" xfId="779"/>
    <cellStyle name="40% - Accent6 7" xfId="605"/>
    <cellStyle name="40% - Accent6 7 2" xfId="1414"/>
    <cellStyle name="40% - Accent6 7 3" xfId="1415"/>
    <cellStyle name="40% - Accent6 7 4" xfId="38204"/>
    <cellStyle name="40% - Accent6 7 5" xfId="894"/>
    <cellStyle name="40% - Accent6 8" xfId="37957"/>
    <cellStyle name="40% - Accent6 8 2" xfId="1416"/>
    <cellStyle name="40% - Accent6 8 3" xfId="1417"/>
    <cellStyle name="40% - Accent6 9" xfId="37973"/>
    <cellStyle name="40% - Accent6 9 2" xfId="1418"/>
    <cellStyle name="40% - Accent6 9 3" xfId="1419"/>
    <cellStyle name="60% - Accent1" xfId="21" builtinId="32" customBuiltin="1"/>
    <cellStyle name="60% - Accent1 10 2" xfId="1420"/>
    <cellStyle name="60% - Accent1 10 3" xfId="1421"/>
    <cellStyle name="60% - Accent1 11 2" xfId="1422"/>
    <cellStyle name="60% - Accent1 11 3" xfId="1423"/>
    <cellStyle name="60% - Accent1 12 2" xfId="1424"/>
    <cellStyle name="60% - Accent1 12 3" xfId="1425"/>
    <cellStyle name="60% - Accent1 13 2" xfId="1426"/>
    <cellStyle name="60% - Accent1 13 3" xfId="1427"/>
    <cellStyle name="60% - Accent1 14 2" xfId="1428"/>
    <cellStyle name="60% - Accent1 14 3" xfId="1429"/>
    <cellStyle name="60% - Accent1 15" xfId="1430"/>
    <cellStyle name="60% - Accent1 15 2" xfId="1431"/>
    <cellStyle name="60% - Accent1 15 3" xfId="1432"/>
    <cellStyle name="60% - Accent1 15 4" xfId="1433"/>
    <cellStyle name="60% - Accent1 15 5" xfId="1434"/>
    <cellStyle name="60% - Accent1 15 6" xfId="1435"/>
    <cellStyle name="60% - Accent1 15 7" xfId="1436"/>
    <cellStyle name="60% - Accent1 16" xfId="1437"/>
    <cellStyle name="60% - Accent1 17" xfId="1438"/>
    <cellStyle name="60% - Accent1 18" xfId="1439"/>
    <cellStyle name="60% - Accent1 19" xfId="1440"/>
    <cellStyle name="60% - Accent1 2" xfId="381"/>
    <cellStyle name="60% - Accent1 2 2" xfId="483"/>
    <cellStyle name="60% - Accent1 2 2 2" xfId="1441"/>
    <cellStyle name="60% - Accent1 2 3" xfId="1442"/>
    <cellStyle name="60% - Accent1 20" xfId="1443"/>
    <cellStyle name="60% - Accent1 21" xfId="1444"/>
    <cellStyle name="60% - Accent1 22" xfId="1445"/>
    <cellStyle name="60% - Accent1 3" xfId="606"/>
    <cellStyle name="60% - Accent1 3 2" xfId="1446"/>
    <cellStyle name="60% - Accent1 3 3" xfId="1447"/>
    <cellStyle name="60% - Accent1 4 2" xfId="1448"/>
    <cellStyle name="60% - Accent1 4 3" xfId="1449"/>
    <cellStyle name="60% - Accent1 5 2" xfId="1450"/>
    <cellStyle name="60% - Accent1 5 3" xfId="1451"/>
    <cellStyle name="60% - Accent1 6 2" xfId="1452"/>
    <cellStyle name="60% - Accent1 6 3" xfId="1453"/>
    <cellStyle name="60% - Accent1 7 2" xfId="1454"/>
    <cellStyle name="60% - Accent1 7 3" xfId="1455"/>
    <cellStyle name="60% - Accent1 8 2" xfId="1456"/>
    <cellStyle name="60% - Accent1 8 3" xfId="1457"/>
    <cellStyle name="60% - Accent1 9 2" xfId="1458"/>
    <cellStyle name="60% - Accent1 9 3" xfId="1459"/>
    <cellStyle name="60% - Accent2" xfId="25" builtinId="36" customBuiltin="1"/>
    <cellStyle name="60% - Accent2 10 2" xfId="1460"/>
    <cellStyle name="60% - Accent2 10 3" xfId="1461"/>
    <cellStyle name="60% - Accent2 11 2" xfId="1462"/>
    <cellStyle name="60% - Accent2 11 3" xfId="1463"/>
    <cellStyle name="60% - Accent2 12 2" xfId="1464"/>
    <cellStyle name="60% - Accent2 12 3" xfId="1465"/>
    <cellStyle name="60% - Accent2 13 2" xfId="1466"/>
    <cellStyle name="60% - Accent2 13 3" xfId="1467"/>
    <cellStyle name="60% - Accent2 14 2" xfId="1468"/>
    <cellStyle name="60% - Accent2 14 3" xfId="1469"/>
    <cellStyle name="60% - Accent2 15" xfId="1470"/>
    <cellStyle name="60% - Accent2 15 2" xfId="1471"/>
    <cellStyle name="60% - Accent2 15 3" xfId="1472"/>
    <cellStyle name="60% - Accent2 15 4" xfId="1473"/>
    <cellStyle name="60% - Accent2 15 5" xfId="1474"/>
    <cellStyle name="60% - Accent2 15 6" xfId="1475"/>
    <cellStyle name="60% - Accent2 15 7" xfId="1476"/>
    <cellStyle name="60% - Accent2 16" xfId="1477"/>
    <cellStyle name="60% - Accent2 17" xfId="1478"/>
    <cellStyle name="60% - Accent2 18" xfId="1479"/>
    <cellStyle name="60% - Accent2 19" xfId="1480"/>
    <cellStyle name="60% - Accent2 2" xfId="385"/>
    <cellStyle name="60% - Accent2 2 2" xfId="432"/>
    <cellStyle name="60% - Accent2 2 2 2" xfId="1481"/>
    <cellStyle name="60% - Accent2 2 3" xfId="1482"/>
    <cellStyle name="60% - Accent2 20" xfId="1483"/>
    <cellStyle name="60% - Accent2 21" xfId="1484"/>
    <cellStyle name="60% - Accent2 22" xfId="1485"/>
    <cellStyle name="60% - Accent2 3" xfId="607"/>
    <cellStyle name="60% - Accent2 3 2" xfId="1486"/>
    <cellStyle name="60% - Accent2 3 3" xfId="1487"/>
    <cellStyle name="60% - Accent2 4 2" xfId="1488"/>
    <cellStyle name="60% - Accent2 4 3" xfId="1489"/>
    <cellStyle name="60% - Accent2 5 2" xfId="1490"/>
    <cellStyle name="60% - Accent2 5 3" xfId="1491"/>
    <cellStyle name="60% - Accent2 6 2" xfId="1492"/>
    <cellStyle name="60% - Accent2 6 3" xfId="1493"/>
    <cellStyle name="60% - Accent2 7 2" xfId="1494"/>
    <cellStyle name="60% - Accent2 7 3" xfId="1495"/>
    <cellStyle name="60% - Accent2 8 2" xfId="1496"/>
    <cellStyle name="60% - Accent2 8 3" xfId="1497"/>
    <cellStyle name="60% - Accent2 9 2" xfId="1498"/>
    <cellStyle name="60% - Accent2 9 3" xfId="1499"/>
    <cellStyle name="60% - Accent3" xfId="29" builtinId="40" customBuiltin="1"/>
    <cellStyle name="60% - Accent3 10 2" xfId="1500"/>
    <cellStyle name="60% - Accent3 10 3" xfId="1501"/>
    <cellStyle name="60% - Accent3 11 2" xfId="1502"/>
    <cellStyle name="60% - Accent3 11 3" xfId="1503"/>
    <cellStyle name="60% - Accent3 12 2" xfId="1504"/>
    <cellStyle name="60% - Accent3 12 3" xfId="1505"/>
    <cellStyle name="60% - Accent3 13 2" xfId="1506"/>
    <cellStyle name="60% - Accent3 13 3" xfId="1507"/>
    <cellStyle name="60% - Accent3 14 2" xfId="1508"/>
    <cellStyle name="60% - Accent3 14 3" xfId="1509"/>
    <cellStyle name="60% - Accent3 15" xfId="1510"/>
    <cellStyle name="60% - Accent3 15 2" xfId="1511"/>
    <cellStyle name="60% - Accent3 15 3" xfId="1512"/>
    <cellStyle name="60% - Accent3 15 4" xfId="1513"/>
    <cellStyle name="60% - Accent3 15 5" xfId="1514"/>
    <cellStyle name="60% - Accent3 15 6" xfId="1515"/>
    <cellStyle name="60% - Accent3 15 7" xfId="1516"/>
    <cellStyle name="60% - Accent3 16" xfId="1517"/>
    <cellStyle name="60% - Accent3 17" xfId="1518"/>
    <cellStyle name="60% - Accent3 18" xfId="1519"/>
    <cellStyle name="60% - Accent3 19" xfId="1520"/>
    <cellStyle name="60% - Accent3 2" xfId="389"/>
    <cellStyle name="60% - Accent3 2 2" xfId="492"/>
    <cellStyle name="60% - Accent3 2 2 2" xfId="1521"/>
    <cellStyle name="60% - Accent3 2 3" xfId="1522"/>
    <cellStyle name="60% - Accent3 20" xfId="1523"/>
    <cellStyle name="60% - Accent3 21" xfId="1524"/>
    <cellStyle name="60% - Accent3 22" xfId="1525"/>
    <cellStyle name="60% - Accent3 3" xfId="608"/>
    <cellStyle name="60% - Accent3 3 2" xfId="1526"/>
    <cellStyle name="60% - Accent3 3 3" xfId="1527"/>
    <cellStyle name="60% - Accent3 4 2" xfId="1528"/>
    <cellStyle name="60% - Accent3 4 3" xfId="1529"/>
    <cellStyle name="60% - Accent3 5 2" xfId="1530"/>
    <cellStyle name="60% - Accent3 5 3" xfId="1531"/>
    <cellStyle name="60% - Accent3 6 2" xfId="1532"/>
    <cellStyle name="60% - Accent3 6 3" xfId="1533"/>
    <cellStyle name="60% - Accent3 7 2" xfId="1534"/>
    <cellStyle name="60% - Accent3 7 3" xfId="1535"/>
    <cellStyle name="60% - Accent3 8 2" xfId="1536"/>
    <cellStyle name="60% - Accent3 8 3" xfId="1537"/>
    <cellStyle name="60% - Accent3 9 2" xfId="1538"/>
    <cellStyle name="60% - Accent3 9 3" xfId="1539"/>
    <cellStyle name="60% - Accent4" xfId="33" builtinId="44" customBuiltin="1"/>
    <cellStyle name="60% - Accent4 10 2" xfId="1540"/>
    <cellStyle name="60% - Accent4 10 3" xfId="1541"/>
    <cellStyle name="60% - Accent4 11 2" xfId="1542"/>
    <cellStyle name="60% - Accent4 11 3" xfId="1543"/>
    <cellStyle name="60% - Accent4 12 2" xfId="1544"/>
    <cellStyle name="60% - Accent4 12 3" xfId="1545"/>
    <cellStyle name="60% - Accent4 13 2" xfId="1546"/>
    <cellStyle name="60% - Accent4 13 3" xfId="1547"/>
    <cellStyle name="60% - Accent4 14 2" xfId="1548"/>
    <cellStyle name="60% - Accent4 14 3" xfId="1549"/>
    <cellStyle name="60% - Accent4 15" xfId="1550"/>
    <cellStyle name="60% - Accent4 15 2" xfId="1551"/>
    <cellStyle name="60% - Accent4 15 3" xfId="1552"/>
    <cellStyle name="60% - Accent4 15 4" xfId="1553"/>
    <cellStyle name="60% - Accent4 15 5" xfId="1554"/>
    <cellStyle name="60% - Accent4 15 6" xfId="1555"/>
    <cellStyle name="60% - Accent4 15 7" xfId="1556"/>
    <cellStyle name="60% - Accent4 16" xfId="1557"/>
    <cellStyle name="60% - Accent4 17" xfId="1558"/>
    <cellStyle name="60% - Accent4 18" xfId="1559"/>
    <cellStyle name="60% - Accent4 19" xfId="1560"/>
    <cellStyle name="60% - Accent4 2" xfId="393"/>
    <cellStyle name="60% - Accent4 2 2" xfId="462"/>
    <cellStyle name="60% - Accent4 2 2 2" xfId="1561"/>
    <cellStyle name="60% - Accent4 2 3" xfId="1562"/>
    <cellStyle name="60% - Accent4 20" xfId="1563"/>
    <cellStyle name="60% - Accent4 21" xfId="1564"/>
    <cellStyle name="60% - Accent4 22" xfId="1565"/>
    <cellStyle name="60% - Accent4 3" xfId="609"/>
    <cellStyle name="60% - Accent4 3 2" xfId="1566"/>
    <cellStyle name="60% - Accent4 3 3" xfId="1567"/>
    <cellStyle name="60% - Accent4 4 2" xfId="1568"/>
    <cellStyle name="60% - Accent4 4 3" xfId="1569"/>
    <cellStyle name="60% - Accent4 5 2" xfId="1570"/>
    <cellStyle name="60% - Accent4 5 3" xfId="1571"/>
    <cellStyle name="60% - Accent4 6 2" xfId="1572"/>
    <cellStyle name="60% - Accent4 6 3" xfId="1573"/>
    <cellStyle name="60% - Accent4 7 2" xfId="1574"/>
    <cellStyle name="60% - Accent4 7 3" xfId="1575"/>
    <cellStyle name="60% - Accent4 8 2" xfId="1576"/>
    <cellStyle name="60% - Accent4 8 3" xfId="1577"/>
    <cellStyle name="60% - Accent4 9 2" xfId="1578"/>
    <cellStyle name="60% - Accent4 9 3" xfId="1579"/>
    <cellStyle name="60% - Accent5" xfId="37" builtinId="48" customBuiltin="1"/>
    <cellStyle name="60% - Accent5 10 2" xfId="1580"/>
    <cellStyle name="60% - Accent5 10 3" xfId="1581"/>
    <cellStyle name="60% - Accent5 11 2" xfId="1582"/>
    <cellStyle name="60% - Accent5 11 3" xfId="1583"/>
    <cellStyle name="60% - Accent5 12 2" xfId="1584"/>
    <cellStyle name="60% - Accent5 12 3" xfId="1585"/>
    <cellStyle name="60% - Accent5 13 2" xfId="1586"/>
    <cellStyle name="60% - Accent5 13 3" xfId="1587"/>
    <cellStyle name="60% - Accent5 14 2" xfId="1588"/>
    <cellStyle name="60% - Accent5 14 3" xfId="1589"/>
    <cellStyle name="60% - Accent5 15" xfId="1590"/>
    <cellStyle name="60% - Accent5 15 2" xfId="1591"/>
    <cellStyle name="60% - Accent5 15 3" xfId="1592"/>
    <cellStyle name="60% - Accent5 15 4" xfId="1593"/>
    <cellStyle name="60% - Accent5 15 5" xfId="1594"/>
    <cellStyle name="60% - Accent5 15 6" xfId="1595"/>
    <cellStyle name="60% - Accent5 15 7" xfId="1596"/>
    <cellStyle name="60% - Accent5 16" xfId="1597"/>
    <cellStyle name="60% - Accent5 17" xfId="1598"/>
    <cellStyle name="60% - Accent5 18" xfId="1599"/>
    <cellStyle name="60% - Accent5 19" xfId="1600"/>
    <cellStyle name="60% - Accent5 2" xfId="397"/>
    <cellStyle name="60% - Accent5 2 2" xfId="484"/>
    <cellStyle name="60% - Accent5 2 2 2" xfId="1601"/>
    <cellStyle name="60% - Accent5 2 3" xfId="1602"/>
    <cellStyle name="60% - Accent5 20" xfId="1603"/>
    <cellStyle name="60% - Accent5 21" xfId="1604"/>
    <cellStyle name="60% - Accent5 22" xfId="1605"/>
    <cellStyle name="60% - Accent5 3" xfId="610"/>
    <cellStyle name="60% - Accent5 3 2" xfId="1606"/>
    <cellStyle name="60% - Accent5 3 3" xfId="1607"/>
    <cellStyle name="60% - Accent5 4 2" xfId="1608"/>
    <cellStyle name="60% - Accent5 4 3" xfId="1609"/>
    <cellStyle name="60% - Accent5 5 2" xfId="1610"/>
    <cellStyle name="60% - Accent5 5 3" xfId="1611"/>
    <cellStyle name="60% - Accent5 6 2" xfId="1612"/>
    <cellStyle name="60% - Accent5 6 3" xfId="1613"/>
    <cellStyle name="60% - Accent5 7 2" xfId="1614"/>
    <cellStyle name="60% - Accent5 7 3" xfId="1615"/>
    <cellStyle name="60% - Accent5 8 2" xfId="1616"/>
    <cellStyle name="60% - Accent5 8 3" xfId="1617"/>
    <cellStyle name="60% - Accent5 9 2" xfId="1618"/>
    <cellStyle name="60% - Accent5 9 3" xfId="1619"/>
    <cellStyle name="60% - Accent6" xfId="41" builtinId="52" customBuiltin="1"/>
    <cellStyle name="60% - Accent6 10 2" xfId="1620"/>
    <cellStyle name="60% - Accent6 10 3" xfId="1621"/>
    <cellStyle name="60% - Accent6 11 2" xfId="1622"/>
    <cellStyle name="60% - Accent6 11 3" xfId="1623"/>
    <cellStyle name="60% - Accent6 12 2" xfId="1624"/>
    <cellStyle name="60% - Accent6 12 3" xfId="1625"/>
    <cellStyle name="60% - Accent6 13 2" xfId="1626"/>
    <cellStyle name="60% - Accent6 13 3" xfId="1627"/>
    <cellStyle name="60% - Accent6 14 2" xfId="1628"/>
    <cellStyle name="60% - Accent6 14 3" xfId="1629"/>
    <cellStyle name="60% - Accent6 15" xfId="1630"/>
    <cellStyle name="60% - Accent6 15 2" xfId="1631"/>
    <cellStyle name="60% - Accent6 15 3" xfId="1632"/>
    <cellStyle name="60% - Accent6 15 4" xfId="1633"/>
    <cellStyle name="60% - Accent6 15 5" xfId="1634"/>
    <cellStyle name="60% - Accent6 15 6" xfId="1635"/>
    <cellStyle name="60% - Accent6 15 7" xfId="1636"/>
    <cellStyle name="60% - Accent6 16" xfId="1637"/>
    <cellStyle name="60% - Accent6 17" xfId="1638"/>
    <cellStyle name="60% - Accent6 18" xfId="1639"/>
    <cellStyle name="60% - Accent6 19" xfId="1640"/>
    <cellStyle name="60% - Accent6 2" xfId="401"/>
    <cellStyle name="60% - Accent6 2 2" xfId="461"/>
    <cellStyle name="60% - Accent6 2 2 2" xfId="1641"/>
    <cellStyle name="60% - Accent6 2 3" xfId="1642"/>
    <cellStyle name="60% - Accent6 20" xfId="1643"/>
    <cellStyle name="60% - Accent6 21" xfId="1644"/>
    <cellStyle name="60% - Accent6 22" xfId="1645"/>
    <cellStyle name="60% - Accent6 3" xfId="611"/>
    <cellStyle name="60% - Accent6 3 2" xfId="1646"/>
    <cellStyle name="60% - Accent6 3 3" xfId="1647"/>
    <cellStyle name="60% - Accent6 4 2" xfId="1648"/>
    <cellStyle name="60% - Accent6 4 3" xfId="1649"/>
    <cellStyle name="60% - Accent6 5 2" xfId="1650"/>
    <cellStyle name="60% - Accent6 5 3" xfId="1651"/>
    <cellStyle name="60% - Accent6 6 2" xfId="1652"/>
    <cellStyle name="60% - Accent6 6 3" xfId="1653"/>
    <cellStyle name="60% - Accent6 7 2" xfId="1654"/>
    <cellStyle name="60% - Accent6 7 3" xfId="1655"/>
    <cellStyle name="60% - Accent6 8 2" xfId="1656"/>
    <cellStyle name="60% - Accent6 8 3" xfId="1657"/>
    <cellStyle name="60% - Accent6 9 2" xfId="1658"/>
    <cellStyle name="60% - Accent6 9 3" xfId="1659"/>
    <cellStyle name="Accent1" xfId="18" builtinId="29" customBuiltin="1"/>
    <cellStyle name="Accent1 10 2" xfId="1660"/>
    <cellStyle name="Accent1 10 3" xfId="1661"/>
    <cellStyle name="Accent1 11 2" xfId="1662"/>
    <cellStyle name="Accent1 11 3" xfId="1663"/>
    <cellStyle name="Accent1 12 2" xfId="1664"/>
    <cellStyle name="Accent1 12 3" xfId="1665"/>
    <cellStyle name="Accent1 13 2" xfId="1666"/>
    <cellStyle name="Accent1 13 3" xfId="1667"/>
    <cellStyle name="Accent1 14 2" xfId="1668"/>
    <cellStyle name="Accent1 14 3" xfId="1669"/>
    <cellStyle name="Accent1 15" xfId="1670"/>
    <cellStyle name="Accent1 15 2" xfId="1671"/>
    <cellStyle name="Accent1 15 3" xfId="1672"/>
    <cellStyle name="Accent1 15 4" xfId="1673"/>
    <cellStyle name="Accent1 15 5" xfId="1674"/>
    <cellStyle name="Accent1 15 6" xfId="1675"/>
    <cellStyle name="Accent1 15 7" xfId="1676"/>
    <cellStyle name="Accent1 16" xfId="1677"/>
    <cellStyle name="Accent1 17" xfId="1678"/>
    <cellStyle name="Accent1 18" xfId="1679"/>
    <cellStyle name="Accent1 19" xfId="1680"/>
    <cellStyle name="Accent1 2" xfId="378"/>
    <cellStyle name="Accent1 2 2" xfId="469"/>
    <cellStyle name="Accent1 2 2 2" xfId="1681"/>
    <cellStyle name="Accent1 2 3" xfId="1682"/>
    <cellStyle name="Accent1 20" xfId="1683"/>
    <cellStyle name="Accent1 21" xfId="1684"/>
    <cellStyle name="Accent1 22" xfId="1685"/>
    <cellStyle name="Accent1 3" xfId="612"/>
    <cellStyle name="Accent1 3 2" xfId="1686"/>
    <cellStyle name="Accent1 3 3" xfId="1687"/>
    <cellStyle name="Accent1 4 2" xfId="1688"/>
    <cellStyle name="Accent1 4 3" xfId="1689"/>
    <cellStyle name="Accent1 5 2" xfId="1690"/>
    <cellStyle name="Accent1 5 3" xfId="1691"/>
    <cellStyle name="Accent1 6 2" xfId="1692"/>
    <cellStyle name="Accent1 6 3" xfId="1693"/>
    <cellStyle name="Accent1 7 2" xfId="1694"/>
    <cellStyle name="Accent1 7 3" xfId="1695"/>
    <cellStyle name="Accent1 8 2" xfId="1696"/>
    <cellStyle name="Accent1 8 3" xfId="1697"/>
    <cellStyle name="Accent1 9 2" xfId="1698"/>
    <cellStyle name="Accent1 9 3" xfId="1699"/>
    <cellStyle name="Accent2" xfId="22" builtinId="33" customBuiltin="1"/>
    <cellStyle name="Accent2 10 2" xfId="1700"/>
    <cellStyle name="Accent2 10 3" xfId="1701"/>
    <cellStyle name="Accent2 11 2" xfId="1702"/>
    <cellStyle name="Accent2 11 3" xfId="1703"/>
    <cellStyle name="Accent2 12 2" xfId="1704"/>
    <cellStyle name="Accent2 12 3" xfId="1705"/>
    <cellStyle name="Accent2 13 2" xfId="1706"/>
    <cellStyle name="Accent2 13 3" xfId="1707"/>
    <cellStyle name="Accent2 14 2" xfId="1708"/>
    <cellStyle name="Accent2 14 3" xfId="1709"/>
    <cellStyle name="Accent2 15" xfId="1710"/>
    <cellStyle name="Accent2 15 2" xfId="1711"/>
    <cellStyle name="Accent2 15 3" xfId="1712"/>
    <cellStyle name="Accent2 15 4" xfId="1713"/>
    <cellStyle name="Accent2 15 5" xfId="1714"/>
    <cellStyle name="Accent2 15 6" xfId="1715"/>
    <cellStyle name="Accent2 15 7" xfId="1716"/>
    <cellStyle name="Accent2 16" xfId="1717"/>
    <cellStyle name="Accent2 17" xfId="1718"/>
    <cellStyle name="Accent2 18" xfId="1719"/>
    <cellStyle name="Accent2 19" xfId="1720"/>
    <cellStyle name="Accent2 2" xfId="382"/>
    <cellStyle name="Accent2 2 2" xfId="486"/>
    <cellStyle name="Accent2 2 2 2" xfId="1721"/>
    <cellStyle name="Accent2 2 3" xfId="1722"/>
    <cellStyle name="Accent2 20" xfId="1723"/>
    <cellStyle name="Accent2 21" xfId="1724"/>
    <cellStyle name="Accent2 22" xfId="1725"/>
    <cellStyle name="Accent2 3" xfId="613"/>
    <cellStyle name="Accent2 3 2" xfId="1726"/>
    <cellStyle name="Accent2 3 3" xfId="1727"/>
    <cellStyle name="Accent2 4 2" xfId="1728"/>
    <cellStyle name="Accent2 4 3" xfId="1729"/>
    <cellStyle name="Accent2 5 2" xfId="1730"/>
    <cellStyle name="Accent2 5 3" xfId="1731"/>
    <cellStyle name="Accent2 6 2" xfId="1732"/>
    <cellStyle name="Accent2 6 3" xfId="1733"/>
    <cellStyle name="Accent2 7 2" xfId="1734"/>
    <cellStyle name="Accent2 7 3" xfId="1735"/>
    <cellStyle name="Accent2 8 2" xfId="1736"/>
    <cellStyle name="Accent2 8 3" xfId="1737"/>
    <cellStyle name="Accent2 9 2" xfId="1738"/>
    <cellStyle name="Accent2 9 3" xfId="1739"/>
    <cellStyle name="Accent3" xfId="26" builtinId="37" customBuiltin="1"/>
    <cellStyle name="Accent3 10 2" xfId="1740"/>
    <cellStyle name="Accent3 10 3" xfId="1741"/>
    <cellStyle name="Accent3 11 2" xfId="1742"/>
    <cellStyle name="Accent3 11 3" xfId="1743"/>
    <cellStyle name="Accent3 12 2" xfId="1744"/>
    <cellStyle name="Accent3 12 3" xfId="1745"/>
    <cellStyle name="Accent3 13 2" xfId="1746"/>
    <cellStyle name="Accent3 13 3" xfId="1747"/>
    <cellStyle name="Accent3 14 2" xfId="1748"/>
    <cellStyle name="Accent3 14 3" xfId="1749"/>
    <cellStyle name="Accent3 15" xfId="1750"/>
    <cellStyle name="Accent3 15 2" xfId="1751"/>
    <cellStyle name="Accent3 15 3" xfId="1752"/>
    <cellStyle name="Accent3 15 4" xfId="1753"/>
    <cellStyle name="Accent3 15 5" xfId="1754"/>
    <cellStyle name="Accent3 15 6" xfId="1755"/>
    <cellStyle name="Accent3 15 7" xfId="1756"/>
    <cellStyle name="Accent3 16" xfId="1757"/>
    <cellStyle name="Accent3 17" xfId="1758"/>
    <cellStyle name="Accent3 18" xfId="1759"/>
    <cellStyle name="Accent3 19" xfId="1760"/>
    <cellStyle name="Accent3 2" xfId="386"/>
    <cellStyle name="Accent3 2 2" xfId="422"/>
    <cellStyle name="Accent3 2 2 2" xfId="1761"/>
    <cellStyle name="Accent3 2 3" xfId="1762"/>
    <cellStyle name="Accent3 20" xfId="1763"/>
    <cellStyle name="Accent3 21" xfId="1764"/>
    <cellStyle name="Accent3 22" xfId="1765"/>
    <cellStyle name="Accent3 3" xfId="614"/>
    <cellStyle name="Accent3 3 2" xfId="1766"/>
    <cellStyle name="Accent3 3 3" xfId="1767"/>
    <cellStyle name="Accent3 4 2" xfId="1768"/>
    <cellStyle name="Accent3 4 3" xfId="1769"/>
    <cellStyle name="Accent3 5 2" xfId="1770"/>
    <cellStyle name="Accent3 5 3" xfId="1771"/>
    <cellStyle name="Accent3 6 2" xfId="1772"/>
    <cellStyle name="Accent3 6 3" xfId="1773"/>
    <cellStyle name="Accent3 7 2" xfId="1774"/>
    <cellStyle name="Accent3 7 3" xfId="1775"/>
    <cellStyle name="Accent3 8 2" xfId="1776"/>
    <cellStyle name="Accent3 8 3" xfId="1777"/>
    <cellStyle name="Accent3 9 2" xfId="1778"/>
    <cellStyle name="Accent3 9 3" xfId="1779"/>
    <cellStyle name="Accent4" xfId="30" builtinId="41" customBuiltin="1"/>
    <cellStyle name="Accent4 10 2" xfId="1780"/>
    <cellStyle name="Accent4 10 3" xfId="1781"/>
    <cellStyle name="Accent4 11 2" xfId="1782"/>
    <cellStyle name="Accent4 11 3" xfId="1783"/>
    <cellStyle name="Accent4 12 2" xfId="1784"/>
    <cellStyle name="Accent4 12 3" xfId="1785"/>
    <cellStyle name="Accent4 13 2" xfId="1786"/>
    <cellStyle name="Accent4 13 3" xfId="1787"/>
    <cellStyle name="Accent4 14 2" xfId="1788"/>
    <cellStyle name="Accent4 14 3" xfId="1789"/>
    <cellStyle name="Accent4 15" xfId="1790"/>
    <cellStyle name="Accent4 15 2" xfId="1791"/>
    <cellStyle name="Accent4 15 3" xfId="1792"/>
    <cellStyle name="Accent4 15 4" xfId="1793"/>
    <cellStyle name="Accent4 15 5" xfId="1794"/>
    <cellStyle name="Accent4 15 6" xfId="1795"/>
    <cellStyle name="Accent4 15 7" xfId="1796"/>
    <cellStyle name="Accent4 16" xfId="1797"/>
    <cellStyle name="Accent4 17" xfId="1798"/>
    <cellStyle name="Accent4 18" xfId="1799"/>
    <cellStyle name="Accent4 19" xfId="1800"/>
    <cellStyle name="Accent4 2" xfId="390"/>
    <cellStyle name="Accent4 2 2" xfId="489"/>
    <cellStyle name="Accent4 2 2 2" xfId="1801"/>
    <cellStyle name="Accent4 2 3" xfId="1802"/>
    <cellStyle name="Accent4 20" xfId="1803"/>
    <cellStyle name="Accent4 21" xfId="1804"/>
    <cellStyle name="Accent4 22" xfId="1805"/>
    <cellStyle name="Accent4 3" xfId="615"/>
    <cellStyle name="Accent4 3 2" xfId="1806"/>
    <cellStyle name="Accent4 3 3" xfId="1807"/>
    <cellStyle name="Accent4 4 2" xfId="1808"/>
    <cellStyle name="Accent4 4 3" xfId="1809"/>
    <cellStyle name="Accent4 5 2" xfId="1810"/>
    <cellStyle name="Accent4 5 3" xfId="1811"/>
    <cellStyle name="Accent4 6 2" xfId="1812"/>
    <cellStyle name="Accent4 6 3" xfId="1813"/>
    <cellStyle name="Accent4 7 2" xfId="1814"/>
    <cellStyle name="Accent4 7 3" xfId="1815"/>
    <cellStyle name="Accent4 8 2" xfId="1816"/>
    <cellStyle name="Accent4 8 3" xfId="1817"/>
    <cellStyle name="Accent4 9 2" xfId="1818"/>
    <cellStyle name="Accent4 9 3" xfId="1819"/>
    <cellStyle name="Accent5" xfId="34" builtinId="45" customBuiltin="1"/>
    <cellStyle name="Accent5 10 2" xfId="1820"/>
    <cellStyle name="Accent5 10 3" xfId="1821"/>
    <cellStyle name="Accent5 11 2" xfId="1822"/>
    <cellStyle name="Accent5 11 3" xfId="1823"/>
    <cellStyle name="Accent5 12 2" xfId="1824"/>
    <cellStyle name="Accent5 12 3" xfId="1825"/>
    <cellStyle name="Accent5 13 2" xfId="1826"/>
    <cellStyle name="Accent5 13 3" xfId="1827"/>
    <cellStyle name="Accent5 14 2" xfId="1828"/>
    <cellStyle name="Accent5 14 3" xfId="1829"/>
    <cellStyle name="Accent5 15" xfId="1830"/>
    <cellStyle name="Accent5 15 2" xfId="1831"/>
    <cellStyle name="Accent5 15 3" xfId="1832"/>
    <cellStyle name="Accent5 15 4" xfId="1833"/>
    <cellStyle name="Accent5 15 5" xfId="1834"/>
    <cellStyle name="Accent5 15 6" xfId="1835"/>
    <cellStyle name="Accent5 15 7" xfId="1836"/>
    <cellStyle name="Accent5 16" xfId="1837"/>
    <cellStyle name="Accent5 17" xfId="1838"/>
    <cellStyle name="Accent5 18" xfId="1839"/>
    <cellStyle name="Accent5 19" xfId="1840"/>
    <cellStyle name="Accent5 2" xfId="394"/>
    <cellStyle name="Accent5 2 2" xfId="479"/>
    <cellStyle name="Accent5 2 2 2" xfId="1841"/>
    <cellStyle name="Accent5 2 3" xfId="1842"/>
    <cellStyle name="Accent5 20" xfId="1843"/>
    <cellStyle name="Accent5 21" xfId="1844"/>
    <cellStyle name="Accent5 22" xfId="1845"/>
    <cellStyle name="Accent5 3" xfId="616"/>
    <cellStyle name="Accent5 3 2" xfId="1846"/>
    <cellStyle name="Accent5 3 3" xfId="1847"/>
    <cellStyle name="Accent5 4 2" xfId="1848"/>
    <cellStyle name="Accent5 4 3" xfId="1849"/>
    <cellStyle name="Accent5 5 2" xfId="1850"/>
    <cellStyle name="Accent5 5 3" xfId="1851"/>
    <cellStyle name="Accent5 6 2" xfId="1852"/>
    <cellStyle name="Accent5 6 3" xfId="1853"/>
    <cellStyle name="Accent5 7 2" xfId="1854"/>
    <cellStyle name="Accent5 7 3" xfId="1855"/>
    <cellStyle name="Accent5 8 2" xfId="1856"/>
    <cellStyle name="Accent5 8 3" xfId="1857"/>
    <cellStyle name="Accent5 9 2" xfId="1858"/>
    <cellStyle name="Accent5 9 3" xfId="1859"/>
    <cellStyle name="Accent6" xfId="38" builtinId="49" customBuiltin="1"/>
    <cellStyle name="Accent6 10 2" xfId="1860"/>
    <cellStyle name="Accent6 10 3" xfId="1861"/>
    <cellStyle name="Accent6 11 2" xfId="1862"/>
    <cellStyle name="Accent6 11 3" xfId="1863"/>
    <cellStyle name="Accent6 12 2" xfId="1864"/>
    <cellStyle name="Accent6 12 3" xfId="1865"/>
    <cellStyle name="Accent6 13 2" xfId="1866"/>
    <cellStyle name="Accent6 13 3" xfId="1867"/>
    <cellStyle name="Accent6 14 2" xfId="1868"/>
    <cellStyle name="Accent6 14 3" xfId="1869"/>
    <cellStyle name="Accent6 15" xfId="1870"/>
    <cellStyle name="Accent6 15 2" xfId="1871"/>
    <cellStyle name="Accent6 15 3" xfId="1872"/>
    <cellStyle name="Accent6 15 4" xfId="1873"/>
    <cellStyle name="Accent6 15 5" xfId="1874"/>
    <cellStyle name="Accent6 15 6" xfId="1875"/>
    <cellStyle name="Accent6 15 7" xfId="1876"/>
    <cellStyle name="Accent6 16" xfId="1877"/>
    <cellStyle name="Accent6 17" xfId="1878"/>
    <cellStyle name="Accent6 18" xfId="1879"/>
    <cellStyle name="Accent6 19" xfId="1880"/>
    <cellStyle name="Accent6 2" xfId="398"/>
    <cellStyle name="Accent6 2 2" xfId="481"/>
    <cellStyle name="Accent6 2 2 2" xfId="1881"/>
    <cellStyle name="Accent6 2 3" xfId="1882"/>
    <cellStyle name="Accent6 20" xfId="1883"/>
    <cellStyle name="Accent6 21" xfId="1884"/>
    <cellStyle name="Accent6 22" xfId="1885"/>
    <cellStyle name="Accent6 3" xfId="617"/>
    <cellStyle name="Accent6 3 2" xfId="1886"/>
    <cellStyle name="Accent6 3 3" xfId="1887"/>
    <cellStyle name="Accent6 4 2" xfId="1888"/>
    <cellStyle name="Accent6 4 3" xfId="1889"/>
    <cellStyle name="Accent6 5 2" xfId="1890"/>
    <cellStyle name="Accent6 5 3" xfId="1891"/>
    <cellStyle name="Accent6 6 2" xfId="1892"/>
    <cellStyle name="Accent6 6 3" xfId="1893"/>
    <cellStyle name="Accent6 7 2" xfId="1894"/>
    <cellStyle name="Accent6 7 3" xfId="1895"/>
    <cellStyle name="Accent6 8 2" xfId="1896"/>
    <cellStyle name="Accent6 8 3" xfId="1897"/>
    <cellStyle name="Accent6 9 2" xfId="1898"/>
    <cellStyle name="Accent6 9 3" xfId="1899"/>
    <cellStyle name="Bad" xfId="8" builtinId="27" customBuiltin="1"/>
    <cellStyle name="Bad 10 2" xfId="1900"/>
    <cellStyle name="Bad 10 3" xfId="1901"/>
    <cellStyle name="Bad 11 2" xfId="1902"/>
    <cellStyle name="Bad 11 3" xfId="1903"/>
    <cellStyle name="Bad 12 2" xfId="1904"/>
    <cellStyle name="Bad 12 3" xfId="1905"/>
    <cellStyle name="Bad 13 2" xfId="1906"/>
    <cellStyle name="Bad 13 3" xfId="1907"/>
    <cellStyle name="Bad 14 2" xfId="1908"/>
    <cellStyle name="Bad 14 3" xfId="1909"/>
    <cellStyle name="Bad 15" xfId="1910"/>
    <cellStyle name="Bad 15 2" xfId="1911"/>
    <cellStyle name="Bad 15 3" xfId="1912"/>
    <cellStyle name="Bad 15 4" xfId="1913"/>
    <cellStyle name="Bad 15 5" xfId="1914"/>
    <cellStyle name="Bad 15 6" xfId="1915"/>
    <cellStyle name="Bad 15 7" xfId="1916"/>
    <cellStyle name="Bad 16" xfId="1917"/>
    <cellStyle name="Bad 17" xfId="1918"/>
    <cellStyle name="Bad 18" xfId="1919"/>
    <cellStyle name="Bad 19" xfId="1920"/>
    <cellStyle name="Bad 2" xfId="367"/>
    <cellStyle name="Bad 2 2" xfId="559"/>
    <cellStyle name="Bad 2 2 2" xfId="1921"/>
    <cellStyle name="Bad 2 3" xfId="1922"/>
    <cellStyle name="Bad 20" xfId="1923"/>
    <cellStyle name="Bad 21" xfId="1924"/>
    <cellStyle name="Bad 22" xfId="1925"/>
    <cellStyle name="Bad 3" xfId="618"/>
    <cellStyle name="Bad 3 2" xfId="1926"/>
    <cellStyle name="Bad 3 3" xfId="1927"/>
    <cellStyle name="Bad 4 2" xfId="1928"/>
    <cellStyle name="Bad 4 3" xfId="1929"/>
    <cellStyle name="Bad 5 2" xfId="1930"/>
    <cellStyle name="Bad 5 3" xfId="1931"/>
    <cellStyle name="Bad 6 2" xfId="1932"/>
    <cellStyle name="Bad 6 3" xfId="1933"/>
    <cellStyle name="Bad 7 2" xfId="1934"/>
    <cellStyle name="Bad 7 3" xfId="1935"/>
    <cellStyle name="Bad 8 2" xfId="1936"/>
    <cellStyle name="Bad 8 3" xfId="1937"/>
    <cellStyle name="Bad 9 2" xfId="1938"/>
    <cellStyle name="Bad 9 3" xfId="1939"/>
    <cellStyle name="Calculation" xfId="12" builtinId="22" customBuiltin="1"/>
    <cellStyle name="Calculation 10 2" xfId="1940"/>
    <cellStyle name="Calculation 10 3" xfId="1941"/>
    <cellStyle name="Calculation 11 2" xfId="1942"/>
    <cellStyle name="Calculation 11 3" xfId="1943"/>
    <cellStyle name="Calculation 12 2" xfId="1944"/>
    <cellStyle name="Calculation 12 3" xfId="1945"/>
    <cellStyle name="Calculation 13 2" xfId="1946"/>
    <cellStyle name="Calculation 13 3" xfId="1947"/>
    <cellStyle name="Calculation 14 2" xfId="1948"/>
    <cellStyle name="Calculation 14 3" xfId="1949"/>
    <cellStyle name="Calculation 15" xfId="1950"/>
    <cellStyle name="Calculation 15 2" xfId="1951"/>
    <cellStyle name="Calculation 15 3" xfId="1952"/>
    <cellStyle name="Calculation 15 4" xfId="1953"/>
    <cellStyle name="Calculation 15 5" xfId="1954"/>
    <cellStyle name="Calculation 15 6" xfId="1955"/>
    <cellStyle name="Calculation 15 7" xfId="1956"/>
    <cellStyle name="Calculation 16" xfId="1957"/>
    <cellStyle name="Calculation 17" xfId="1958"/>
    <cellStyle name="Calculation 18" xfId="1959"/>
    <cellStyle name="Calculation 19" xfId="1960"/>
    <cellStyle name="Calculation 2" xfId="371"/>
    <cellStyle name="Calculation 2 2" xfId="576"/>
    <cellStyle name="Calculation 2 2 2" xfId="1961"/>
    <cellStyle name="Calculation 2 3" xfId="1962"/>
    <cellStyle name="Calculation 20" xfId="1963"/>
    <cellStyle name="Calculation 21" xfId="1964"/>
    <cellStyle name="Calculation 22" xfId="1965"/>
    <cellStyle name="Calculation 3" xfId="619"/>
    <cellStyle name="Calculation 3 2" xfId="1966"/>
    <cellStyle name="Calculation 3 3" xfId="1967"/>
    <cellStyle name="Calculation 4 2" xfId="1968"/>
    <cellStyle name="Calculation 4 3" xfId="1969"/>
    <cellStyle name="Calculation 5 2" xfId="1970"/>
    <cellStyle name="Calculation 5 3" xfId="1971"/>
    <cellStyle name="Calculation 6 2" xfId="1972"/>
    <cellStyle name="Calculation 6 3" xfId="1973"/>
    <cellStyle name="Calculation 7 2" xfId="1974"/>
    <cellStyle name="Calculation 7 3" xfId="1975"/>
    <cellStyle name="Calculation 8 2" xfId="1976"/>
    <cellStyle name="Calculation 8 3" xfId="1977"/>
    <cellStyle name="Calculation 9 2" xfId="1978"/>
    <cellStyle name="Calculation 9 3" xfId="1979"/>
    <cellStyle name="Check Cell" xfId="14" builtinId="23" customBuiltin="1"/>
    <cellStyle name="Check Cell 10 2" xfId="1980"/>
    <cellStyle name="Check Cell 10 3" xfId="1981"/>
    <cellStyle name="Check Cell 11 2" xfId="1982"/>
    <cellStyle name="Check Cell 11 3" xfId="1983"/>
    <cellStyle name="Check Cell 12 2" xfId="1984"/>
    <cellStyle name="Check Cell 12 3" xfId="1985"/>
    <cellStyle name="Check Cell 13 2" xfId="1986"/>
    <cellStyle name="Check Cell 13 3" xfId="1987"/>
    <cellStyle name="Check Cell 14 2" xfId="1988"/>
    <cellStyle name="Check Cell 14 3" xfId="1989"/>
    <cellStyle name="Check Cell 15" xfId="1990"/>
    <cellStyle name="Check Cell 15 2" xfId="1991"/>
    <cellStyle name="Check Cell 15 3" xfId="1992"/>
    <cellStyle name="Check Cell 15 4" xfId="1993"/>
    <cellStyle name="Check Cell 15 5" xfId="1994"/>
    <cellStyle name="Check Cell 15 6" xfId="1995"/>
    <cellStyle name="Check Cell 15 7" xfId="1996"/>
    <cellStyle name="Check Cell 16" xfId="1997"/>
    <cellStyle name="Check Cell 17" xfId="1998"/>
    <cellStyle name="Check Cell 18" xfId="1999"/>
    <cellStyle name="Check Cell 19" xfId="2000"/>
    <cellStyle name="Check Cell 2" xfId="373"/>
    <cellStyle name="Check Cell 2 2" xfId="561"/>
    <cellStyle name="Check Cell 2 2 2" xfId="2001"/>
    <cellStyle name="Check Cell 2 3" xfId="2002"/>
    <cellStyle name="Check Cell 20" xfId="2003"/>
    <cellStyle name="Check Cell 21" xfId="2004"/>
    <cellStyle name="Check Cell 22" xfId="2005"/>
    <cellStyle name="Check Cell 3" xfId="620"/>
    <cellStyle name="Check Cell 3 2" xfId="2006"/>
    <cellStyle name="Check Cell 3 3" xfId="2007"/>
    <cellStyle name="Check Cell 4 2" xfId="2008"/>
    <cellStyle name="Check Cell 4 3" xfId="2009"/>
    <cellStyle name="Check Cell 5 2" xfId="2010"/>
    <cellStyle name="Check Cell 5 3" xfId="2011"/>
    <cellStyle name="Check Cell 6 2" xfId="2012"/>
    <cellStyle name="Check Cell 6 3" xfId="2013"/>
    <cellStyle name="Check Cell 7 2" xfId="2014"/>
    <cellStyle name="Check Cell 7 3" xfId="2015"/>
    <cellStyle name="Check Cell 8 2" xfId="2016"/>
    <cellStyle name="Check Cell 8 3" xfId="2017"/>
    <cellStyle name="Check Cell 9 2" xfId="2018"/>
    <cellStyle name="Check Cell 9 3" xfId="2019"/>
    <cellStyle name="Comma" xfId="1" builtinId="3"/>
    <cellStyle name="Comma 10" xfId="410"/>
    <cellStyle name="Comma 10 10" xfId="2020"/>
    <cellStyle name="Comma 10 10 2" xfId="579"/>
    <cellStyle name="Comma 10 11" xfId="2021"/>
    <cellStyle name="Comma 10 12" xfId="2022"/>
    <cellStyle name="Comma 10 13" xfId="2023"/>
    <cellStyle name="Comma 10 14" xfId="2024"/>
    <cellStyle name="Comma 10 15" xfId="2025"/>
    <cellStyle name="Comma 10 16" xfId="2026"/>
    <cellStyle name="Comma 10 17" xfId="2027"/>
    <cellStyle name="Comma 10 18" xfId="2028"/>
    <cellStyle name="Comma 10 19" xfId="21419"/>
    <cellStyle name="Comma 10 2" xfId="571"/>
    <cellStyle name="Comma 10 2 2" xfId="2029"/>
    <cellStyle name="Comma 10 2 3" xfId="2030"/>
    <cellStyle name="Comma 10 2 4" xfId="38183"/>
    <cellStyle name="Comma 10 2 5" xfId="876"/>
    <cellStyle name="Comma 10 20" xfId="38069"/>
    <cellStyle name="Comma 10 21" xfId="762"/>
    <cellStyle name="Comma 10 3" xfId="2031"/>
    <cellStyle name="Comma 10 3 2" xfId="2032"/>
    <cellStyle name="Comma 10 4" xfId="2033"/>
    <cellStyle name="Comma 10 4 2" xfId="2034"/>
    <cellStyle name="Comma 10 5" xfId="2035"/>
    <cellStyle name="Comma 10 5 2" xfId="2036"/>
    <cellStyle name="Comma 10 6" xfId="2037"/>
    <cellStyle name="Comma 10 7" xfId="2038"/>
    <cellStyle name="Comma 10 8" xfId="2039"/>
    <cellStyle name="Comma 10 9" xfId="2040"/>
    <cellStyle name="Comma 11" xfId="414"/>
    <cellStyle name="Comma 11 10" xfId="38073"/>
    <cellStyle name="Comma 11 11" xfId="766"/>
    <cellStyle name="Comma 11 2" xfId="2041"/>
    <cellStyle name="Comma 11 2 10" xfId="2042"/>
    <cellStyle name="Comma 11 2 2" xfId="2043"/>
    <cellStyle name="Comma 11 2 3" xfId="2044"/>
    <cellStyle name="Comma 11 2 4" xfId="2045"/>
    <cellStyle name="Comma 11 2 5" xfId="2046"/>
    <cellStyle name="Comma 11 2 6" xfId="2047"/>
    <cellStyle name="Comma 11 2 7" xfId="2048"/>
    <cellStyle name="Comma 11 2 8" xfId="2049"/>
    <cellStyle name="Comma 11 2 9" xfId="2050"/>
    <cellStyle name="Comma 11 3" xfId="2051"/>
    <cellStyle name="Comma 11 3 10" xfId="2052"/>
    <cellStyle name="Comma 11 3 2" xfId="2053"/>
    <cellStyle name="Comma 11 3 3" xfId="2054"/>
    <cellStyle name="Comma 11 3 4" xfId="2055"/>
    <cellStyle name="Comma 11 3 5" xfId="2056"/>
    <cellStyle name="Comma 11 3 6" xfId="2057"/>
    <cellStyle name="Comma 11 3 7" xfId="2058"/>
    <cellStyle name="Comma 11 3 8" xfId="2059"/>
    <cellStyle name="Comma 11 3 9" xfId="2060"/>
    <cellStyle name="Comma 11 4" xfId="2061"/>
    <cellStyle name="Comma 11 4 10" xfId="2062"/>
    <cellStyle name="Comma 11 4 2" xfId="2063"/>
    <cellStyle name="Comma 11 4 3" xfId="2064"/>
    <cellStyle name="Comma 11 4 4" xfId="2065"/>
    <cellStyle name="Comma 11 4 5" xfId="2066"/>
    <cellStyle name="Comma 11 4 6" xfId="2067"/>
    <cellStyle name="Comma 11 4 7" xfId="2068"/>
    <cellStyle name="Comma 11 4 8" xfId="2069"/>
    <cellStyle name="Comma 11 4 9" xfId="2070"/>
    <cellStyle name="Comma 11 5" xfId="2071"/>
    <cellStyle name="Comma 11 5 10" xfId="2072"/>
    <cellStyle name="Comma 11 5 2" xfId="2073"/>
    <cellStyle name="Comma 11 5 3" xfId="2074"/>
    <cellStyle name="Comma 11 5 4" xfId="2075"/>
    <cellStyle name="Comma 11 5 5" xfId="2076"/>
    <cellStyle name="Comma 11 5 6" xfId="2077"/>
    <cellStyle name="Comma 11 5 7" xfId="2078"/>
    <cellStyle name="Comma 11 5 8" xfId="2079"/>
    <cellStyle name="Comma 11 5 9" xfId="2080"/>
    <cellStyle name="Comma 11 6" xfId="2081"/>
    <cellStyle name="Comma 11 6 10" xfId="2082"/>
    <cellStyle name="Comma 11 6 2" xfId="2083"/>
    <cellStyle name="Comma 11 6 3" xfId="2084"/>
    <cellStyle name="Comma 11 6 4" xfId="2085"/>
    <cellStyle name="Comma 11 6 5" xfId="2086"/>
    <cellStyle name="Comma 11 6 6" xfId="2087"/>
    <cellStyle name="Comma 11 6 7" xfId="2088"/>
    <cellStyle name="Comma 11 6 8" xfId="2089"/>
    <cellStyle name="Comma 11 6 9" xfId="2090"/>
    <cellStyle name="Comma 11 7" xfId="2091"/>
    <cellStyle name="Comma 11 7 10" xfId="2092"/>
    <cellStyle name="Comma 11 7 2" xfId="2093"/>
    <cellStyle name="Comma 11 7 3" xfId="2094"/>
    <cellStyle name="Comma 11 7 4" xfId="2095"/>
    <cellStyle name="Comma 11 7 5" xfId="2096"/>
    <cellStyle name="Comma 11 7 6" xfId="2097"/>
    <cellStyle name="Comma 11 7 7" xfId="2098"/>
    <cellStyle name="Comma 11 7 8" xfId="2099"/>
    <cellStyle name="Comma 11 7 9" xfId="2100"/>
    <cellStyle name="Comma 11 8" xfId="2101"/>
    <cellStyle name="Comma 11 9" xfId="2102"/>
    <cellStyle name="Comma 12" xfId="621"/>
    <cellStyle name="Comma 12 2" xfId="2103"/>
    <cellStyle name="Comma 12 3" xfId="2104"/>
    <cellStyle name="Comma 13" xfId="640"/>
    <cellStyle name="Comma 13 2" xfId="2106"/>
    <cellStyle name="Comma 13 3" xfId="2107"/>
    <cellStyle name="Comma 13 4" xfId="38208"/>
    <cellStyle name="Comma 13 5" xfId="2105"/>
    <cellStyle name="Comma 14" xfId="646"/>
    <cellStyle name="Comma 14 2" xfId="2109"/>
    <cellStyle name="Comma 14 3" xfId="2110"/>
    <cellStyle name="Comma 14 4" xfId="38214"/>
    <cellStyle name="Comma 14 5" xfId="2108"/>
    <cellStyle name="Comma 15" xfId="651"/>
    <cellStyle name="Comma 15 2" xfId="2112"/>
    <cellStyle name="Comma 15 3" xfId="38219"/>
    <cellStyle name="Comma 15 4" xfId="2111"/>
    <cellStyle name="Comma 16" xfId="2113"/>
    <cellStyle name="Comma 16 2" xfId="2114"/>
    <cellStyle name="Comma 17" xfId="2115"/>
    <cellStyle name="Comma 17 2" xfId="2116"/>
    <cellStyle name="Comma 18" xfId="2117"/>
    <cellStyle name="Comma 18 2" xfId="2118"/>
    <cellStyle name="Comma 19" xfId="2119"/>
    <cellStyle name="Comma 19 2" xfId="2120"/>
    <cellStyle name="Comma 2" xfId="68"/>
    <cellStyle name="Comma 2 10" xfId="2121"/>
    <cellStyle name="Comma 2 11" xfId="2122"/>
    <cellStyle name="Comma 2 12" xfId="2123"/>
    <cellStyle name="Comma 2 13" xfId="2124"/>
    <cellStyle name="Comma 2 14" xfId="2125"/>
    <cellStyle name="Comma 2 15" xfId="2126"/>
    <cellStyle name="Comma 2 16" xfId="2127"/>
    <cellStyle name="Comma 2 17" xfId="2128"/>
    <cellStyle name="Comma 2 18" xfId="2129"/>
    <cellStyle name="Comma 2 19" xfId="2130"/>
    <cellStyle name="Comma 2 2" xfId="282"/>
    <cellStyle name="Comma 2 2 10" xfId="2131"/>
    <cellStyle name="Comma 2 2 11" xfId="2132"/>
    <cellStyle name="Comma 2 2 12" xfId="2133"/>
    <cellStyle name="Comma 2 2 13" xfId="2134"/>
    <cellStyle name="Comma 2 2 14" xfId="2135"/>
    <cellStyle name="Comma 2 2 15" xfId="2136"/>
    <cellStyle name="Comma 2 2 16" xfId="2137"/>
    <cellStyle name="Comma 2 2 17" xfId="2138"/>
    <cellStyle name="Comma 2 2 18" xfId="2139"/>
    <cellStyle name="Comma 2 2 19" xfId="2140"/>
    <cellStyle name="Comma 2 2 2" xfId="582"/>
    <cellStyle name="Comma 2 2 2 2" xfId="2141"/>
    <cellStyle name="Comma 2 2 2 3" xfId="2142"/>
    <cellStyle name="Comma 2 2 2 4" xfId="2143"/>
    <cellStyle name="Comma 2 2 2 5" xfId="2144"/>
    <cellStyle name="Comma 2 2 2 6" xfId="38185"/>
    <cellStyle name="Comma 2 2 2 7" xfId="878"/>
    <cellStyle name="Comma 2 2 20" xfId="2145"/>
    <cellStyle name="Comma 2 2 21" xfId="2146"/>
    <cellStyle name="Comma 2 2 22" xfId="2147"/>
    <cellStyle name="Comma 2 2 23" xfId="2148"/>
    <cellStyle name="Comma 2 2 24" xfId="2149"/>
    <cellStyle name="Comma 2 2 25" xfId="2150"/>
    <cellStyle name="Comma 2 2 26" xfId="2151"/>
    <cellStyle name="Comma 2 2 27" xfId="2152"/>
    <cellStyle name="Comma 2 2 28" xfId="2153"/>
    <cellStyle name="Comma 2 2 29" xfId="2154"/>
    <cellStyle name="Comma 2 2 3" xfId="2155"/>
    <cellStyle name="Comma 2 2 30" xfId="2156"/>
    <cellStyle name="Comma 2 2 31" xfId="2157"/>
    <cellStyle name="Comma 2 2 32" xfId="2158"/>
    <cellStyle name="Comma 2 2 4" xfId="2159"/>
    <cellStyle name="Comma 2 2 5" xfId="2160"/>
    <cellStyle name="Comma 2 2 6" xfId="2161"/>
    <cellStyle name="Comma 2 2 7" xfId="2162"/>
    <cellStyle name="Comma 2 2 8" xfId="2163"/>
    <cellStyle name="Comma 2 2 9" xfId="2164"/>
    <cellStyle name="Comma 2 20" xfId="2165"/>
    <cellStyle name="Comma 2 21" xfId="2166"/>
    <cellStyle name="Comma 2 22" xfId="2167"/>
    <cellStyle name="Comma 2 23" xfId="2168"/>
    <cellStyle name="Comma 2 24" xfId="2169"/>
    <cellStyle name="Comma 2 25" xfId="2170"/>
    <cellStyle name="Comma 2 26" xfId="2171"/>
    <cellStyle name="Comma 2 27" xfId="2172"/>
    <cellStyle name="Comma 2 28" xfId="2173"/>
    <cellStyle name="Comma 2 29" xfId="2174"/>
    <cellStyle name="Comma 2 3" xfId="352"/>
    <cellStyle name="Comma 2 3 10" xfId="2175"/>
    <cellStyle name="Comma 2 3 11" xfId="2176"/>
    <cellStyle name="Comma 2 3 12" xfId="2177"/>
    <cellStyle name="Comma 2 3 13" xfId="38053"/>
    <cellStyle name="Comma 2 3 14" xfId="746"/>
    <cellStyle name="Comma 2 3 2" xfId="549"/>
    <cellStyle name="Comma 2 3 2 2" xfId="2178"/>
    <cellStyle name="Comma 2 3 2 3" xfId="2179"/>
    <cellStyle name="Comma 2 3 2 4" xfId="2180"/>
    <cellStyle name="Comma 2 3 2 5" xfId="2181"/>
    <cellStyle name="Comma 2 3 2 6" xfId="38167"/>
    <cellStyle name="Comma 2 3 2 7" xfId="860"/>
    <cellStyle name="Comma 2 3 3" xfId="428"/>
    <cellStyle name="Comma 2 3 3 2" xfId="574"/>
    <cellStyle name="Comma 2 3 4" xfId="2182"/>
    <cellStyle name="Comma 2 3 5" xfId="2183"/>
    <cellStyle name="Comma 2 3 6" xfId="2184"/>
    <cellStyle name="Comma 2 3 7" xfId="2185"/>
    <cellStyle name="Comma 2 3 8" xfId="2186"/>
    <cellStyle name="Comma 2 3 9" xfId="2187"/>
    <cellStyle name="Comma 2 30" xfId="2188"/>
    <cellStyle name="Comma 2 31" xfId="2189"/>
    <cellStyle name="Comma 2 32" xfId="2190"/>
    <cellStyle name="Comma 2 33" xfId="2191"/>
    <cellStyle name="Comma 2 34" xfId="2192"/>
    <cellStyle name="Comma 2 35" xfId="2193"/>
    <cellStyle name="Comma 2 36" xfId="2194"/>
    <cellStyle name="Comma 2 37" xfId="2195"/>
    <cellStyle name="Comma 2 38" xfId="2196"/>
    <cellStyle name="Comma 2 39" xfId="2197"/>
    <cellStyle name="Comma 2 4" xfId="459"/>
    <cellStyle name="Comma 2 4 2" xfId="2198"/>
    <cellStyle name="Comma 2 4 3" xfId="38107"/>
    <cellStyle name="Comma 2 4 4" xfId="800"/>
    <cellStyle name="Comma 2 40" xfId="2199"/>
    <cellStyle name="Comma 2 41" xfId="2200"/>
    <cellStyle name="Comma 2 42" xfId="2201"/>
    <cellStyle name="Comma 2 43" xfId="2202"/>
    <cellStyle name="Comma 2 43 2" xfId="21420"/>
    <cellStyle name="Comma 2 44" xfId="2203"/>
    <cellStyle name="Comma 2 44 2" xfId="21421"/>
    <cellStyle name="Comma 2 45" xfId="2204"/>
    <cellStyle name="Comma 2 45 2" xfId="21422"/>
    <cellStyle name="Comma 2 46" xfId="2205"/>
    <cellStyle name="Comma 2 46 2" xfId="21423"/>
    <cellStyle name="Comma 2 47" xfId="2206"/>
    <cellStyle name="Comma 2 47 2" xfId="21424"/>
    <cellStyle name="Comma 2 48" xfId="2207"/>
    <cellStyle name="Comma 2 48 2" xfId="21425"/>
    <cellStyle name="Comma 2 49" xfId="2208"/>
    <cellStyle name="Comma 2 49 2" xfId="21426"/>
    <cellStyle name="Comma 2 5" xfId="2209"/>
    <cellStyle name="Comma 2 50" xfId="2210"/>
    <cellStyle name="Comma 2 50 2" xfId="21427"/>
    <cellStyle name="Comma 2 51" xfId="2211"/>
    <cellStyle name="Comma 2 51 2" xfId="21428"/>
    <cellStyle name="Comma 2 52" xfId="2212"/>
    <cellStyle name="Comma 2 52 2" xfId="21429"/>
    <cellStyle name="Comma 2 53" xfId="2213"/>
    <cellStyle name="Comma 2 53 2" xfId="21430"/>
    <cellStyle name="Comma 2 54" xfId="2214"/>
    <cellStyle name="Comma 2 54 2" xfId="21431"/>
    <cellStyle name="Comma 2 55" xfId="2215"/>
    <cellStyle name="Comma 2 55 2" xfId="21432"/>
    <cellStyle name="Comma 2 56" xfId="2216"/>
    <cellStyle name="Comma 2 56 2" xfId="21433"/>
    <cellStyle name="Comma 2 57" xfId="21434"/>
    <cellStyle name="Comma 2 58" xfId="37994"/>
    <cellStyle name="Comma 2 59" xfId="687"/>
    <cellStyle name="Comma 2 6" xfId="2217"/>
    <cellStyle name="Comma 2 7" xfId="2218"/>
    <cellStyle name="Comma 2 8" xfId="2219"/>
    <cellStyle name="Comma 2 9" xfId="2220"/>
    <cellStyle name="Comma 20" xfId="2221"/>
    <cellStyle name="Comma 20 2" xfId="2222"/>
    <cellStyle name="Comma 21" xfId="2223"/>
    <cellStyle name="Comma 21 2" xfId="2224"/>
    <cellStyle name="Comma 22" xfId="2225"/>
    <cellStyle name="Comma 22 2" xfId="2226"/>
    <cellStyle name="Comma 23" xfId="2227"/>
    <cellStyle name="Comma 24" xfId="2228"/>
    <cellStyle name="Comma 25" xfId="2229"/>
    <cellStyle name="Comma 26" xfId="2230"/>
    <cellStyle name="Comma 27" xfId="2231"/>
    <cellStyle name="Comma 28" xfId="2232"/>
    <cellStyle name="Comma 29" xfId="2233"/>
    <cellStyle name="Comma 3" xfId="66"/>
    <cellStyle name="Comma 3 10" xfId="2234"/>
    <cellStyle name="Comma 3 11" xfId="2235"/>
    <cellStyle name="Comma 3 12" xfId="2236"/>
    <cellStyle name="Comma 3 13" xfId="2237"/>
    <cellStyle name="Comma 3 14" xfId="2238"/>
    <cellStyle name="Comma 3 15" xfId="2239"/>
    <cellStyle name="Comma 3 16" xfId="2240"/>
    <cellStyle name="Comma 3 17" xfId="2241"/>
    <cellStyle name="Comma 3 18" xfId="2242"/>
    <cellStyle name="Comma 3 19" xfId="2243"/>
    <cellStyle name="Comma 3 2" xfId="45"/>
    <cellStyle name="Comma 3 20" xfId="2244"/>
    <cellStyle name="Comma 3 21" xfId="2245"/>
    <cellStyle name="Comma 3 22" xfId="2246"/>
    <cellStyle name="Comma 3 23" xfId="2247"/>
    <cellStyle name="Comma 3 24" xfId="2248"/>
    <cellStyle name="Comma 3 25" xfId="2249"/>
    <cellStyle name="Comma 3 26" xfId="2250"/>
    <cellStyle name="Comma 3 27" xfId="2251"/>
    <cellStyle name="Comma 3 28" xfId="2252"/>
    <cellStyle name="Comma 3 29" xfId="2253"/>
    <cellStyle name="Comma 3 3" xfId="2254"/>
    <cellStyle name="Comma 3 30" xfId="2255"/>
    <cellStyle name="Comma 3 30 2" xfId="21435"/>
    <cellStyle name="Comma 3 31" xfId="2256"/>
    <cellStyle name="Comma 3 31 2" xfId="21436"/>
    <cellStyle name="Comma 3 32" xfId="2257"/>
    <cellStyle name="Comma 3 32 2" xfId="21437"/>
    <cellStyle name="Comma 3 33" xfId="2258"/>
    <cellStyle name="Comma 3 33 2" xfId="21438"/>
    <cellStyle name="Comma 3 34" xfId="2259"/>
    <cellStyle name="Comma 3 34 2" xfId="21439"/>
    <cellStyle name="Comma 3 35" xfId="2260"/>
    <cellStyle name="Comma 3 35 2" xfId="21440"/>
    <cellStyle name="Comma 3 36" xfId="2261"/>
    <cellStyle name="Comma 3 36 2" xfId="21441"/>
    <cellStyle name="Comma 3 37" xfId="2262"/>
    <cellStyle name="Comma 3 37 2" xfId="21442"/>
    <cellStyle name="Comma 3 38" xfId="2263"/>
    <cellStyle name="Comma 3 38 2" xfId="21443"/>
    <cellStyle name="Comma 3 39" xfId="2264"/>
    <cellStyle name="Comma 3 39 2" xfId="21444"/>
    <cellStyle name="Comma 3 4" xfId="2265"/>
    <cellStyle name="Comma 3 40" xfId="2266"/>
    <cellStyle name="Comma 3 40 2" xfId="21445"/>
    <cellStyle name="Comma 3 41" xfId="2267"/>
    <cellStyle name="Comma 3 41 2" xfId="21446"/>
    <cellStyle name="Comma 3 42" xfId="2268"/>
    <cellStyle name="Comma 3 42 2" xfId="21447"/>
    <cellStyle name="Comma 3 43" xfId="21448"/>
    <cellStyle name="Comma 3 44" xfId="21449"/>
    <cellStyle name="Comma 3 5" xfId="2269"/>
    <cellStyle name="Comma 3 6" xfId="2270"/>
    <cellStyle name="Comma 3 7" xfId="2271"/>
    <cellStyle name="Comma 3 8" xfId="2272"/>
    <cellStyle name="Comma 3 9" xfId="2273"/>
    <cellStyle name="Comma 30" xfId="2274"/>
    <cellStyle name="Comma 31" xfId="2275"/>
    <cellStyle name="Comma 31 2" xfId="2276"/>
    <cellStyle name="Comma 31 3" xfId="2277"/>
    <cellStyle name="Comma 31 4" xfId="2278"/>
    <cellStyle name="Comma 31 5" xfId="2279"/>
    <cellStyle name="Comma 31 6" xfId="2280"/>
    <cellStyle name="Comma 31 7" xfId="2281"/>
    <cellStyle name="Comma 32" xfId="2282"/>
    <cellStyle name="Comma 33" xfId="2283"/>
    <cellStyle name="Comma 34" xfId="2284"/>
    <cellStyle name="Comma 35" xfId="2285"/>
    <cellStyle name="Comma 36" xfId="2286"/>
    <cellStyle name="Comma 37" xfId="2287"/>
    <cellStyle name="Comma 38" xfId="2288"/>
    <cellStyle name="Comma 39" xfId="2289"/>
    <cellStyle name="Comma 39 2" xfId="2290"/>
    <cellStyle name="Comma 4" xfId="192"/>
    <cellStyle name="Comma 4 2" xfId="480"/>
    <cellStyle name="Comma 4 2 2" xfId="2291"/>
    <cellStyle name="Comma 4 2 3" xfId="38113"/>
    <cellStyle name="Comma 4 2 4" xfId="806"/>
    <cellStyle name="Comma 4 3" xfId="2292"/>
    <cellStyle name="Comma 4 4" xfId="2293"/>
    <cellStyle name="Comma 4 5" xfId="2294"/>
    <cellStyle name="Comma 4 6" xfId="2295"/>
    <cellStyle name="Comma 4 7" xfId="21450"/>
    <cellStyle name="Comma 40" xfId="2296"/>
    <cellStyle name="Comma 40 2" xfId="2297"/>
    <cellStyle name="Comma 41" xfId="2298"/>
    <cellStyle name="Comma 41 2" xfId="2299"/>
    <cellStyle name="Comma 42" xfId="2300"/>
    <cellStyle name="Comma 42 2" xfId="2301"/>
    <cellStyle name="Comma 43" xfId="2302"/>
    <cellStyle name="Comma 43 10" xfId="2303"/>
    <cellStyle name="Comma 43 2" xfId="2304"/>
    <cellStyle name="Comma 43 3" xfId="2305"/>
    <cellStyle name="Comma 43 4" xfId="2306"/>
    <cellStyle name="Comma 43 5" xfId="2307"/>
    <cellStyle name="Comma 43 6" xfId="2308"/>
    <cellStyle name="Comma 43 7" xfId="2309"/>
    <cellStyle name="Comma 43 8" xfId="2310"/>
    <cellStyle name="Comma 43 9" xfId="2311"/>
    <cellStyle name="Comma 44" xfId="2312"/>
    <cellStyle name="Comma 44 10" xfId="2313"/>
    <cellStyle name="Comma 44 2" xfId="2314"/>
    <cellStyle name="Comma 44 3" xfId="2315"/>
    <cellStyle name="Comma 44 4" xfId="2316"/>
    <cellStyle name="Comma 44 5" xfId="2317"/>
    <cellStyle name="Comma 44 6" xfId="2318"/>
    <cellStyle name="Comma 44 7" xfId="2319"/>
    <cellStyle name="Comma 44 8" xfId="2320"/>
    <cellStyle name="Comma 44 9" xfId="2321"/>
    <cellStyle name="Comma 45" xfId="2322"/>
    <cellStyle name="Comma 45 10" xfId="2323"/>
    <cellStyle name="Comma 45 2" xfId="2324"/>
    <cellStyle name="Comma 45 3" xfId="2325"/>
    <cellStyle name="Comma 45 4" xfId="2326"/>
    <cellStyle name="Comma 45 5" xfId="2327"/>
    <cellStyle name="Comma 45 6" xfId="2328"/>
    <cellStyle name="Comma 45 7" xfId="2329"/>
    <cellStyle name="Comma 45 8" xfId="2330"/>
    <cellStyle name="Comma 45 9" xfId="2331"/>
    <cellStyle name="Comma 46" xfId="2332"/>
    <cellStyle name="Comma 46 10" xfId="2333"/>
    <cellStyle name="Comma 46 2" xfId="2334"/>
    <cellStyle name="Comma 46 3" xfId="2335"/>
    <cellStyle name="Comma 46 4" xfId="2336"/>
    <cellStyle name="Comma 46 5" xfId="2337"/>
    <cellStyle name="Comma 46 6" xfId="2338"/>
    <cellStyle name="Comma 46 7" xfId="2339"/>
    <cellStyle name="Comma 46 8" xfId="2340"/>
    <cellStyle name="Comma 46 9" xfId="2341"/>
    <cellStyle name="Comma 47" xfId="2342"/>
    <cellStyle name="Comma 47 10" xfId="2343"/>
    <cellStyle name="Comma 47 2" xfId="2344"/>
    <cellStyle name="Comma 47 3" xfId="2345"/>
    <cellStyle name="Comma 47 4" xfId="2346"/>
    <cellStyle name="Comma 47 5" xfId="2347"/>
    <cellStyle name="Comma 47 6" xfId="2348"/>
    <cellStyle name="Comma 47 7" xfId="2349"/>
    <cellStyle name="Comma 47 8" xfId="2350"/>
    <cellStyle name="Comma 47 9" xfId="2351"/>
    <cellStyle name="Comma 48" xfId="2352"/>
    <cellStyle name="Comma 48 10" xfId="2353"/>
    <cellStyle name="Comma 48 2" xfId="2354"/>
    <cellStyle name="Comma 48 3" xfId="2355"/>
    <cellStyle name="Comma 48 4" xfId="2356"/>
    <cellStyle name="Comma 48 5" xfId="2357"/>
    <cellStyle name="Comma 48 6" xfId="2358"/>
    <cellStyle name="Comma 48 7" xfId="2359"/>
    <cellStyle name="Comma 48 8" xfId="2360"/>
    <cellStyle name="Comma 48 9" xfId="2361"/>
    <cellStyle name="Comma 49" xfId="898"/>
    <cellStyle name="Comma 49 2" xfId="2362"/>
    <cellStyle name="Comma 5" xfId="52"/>
    <cellStyle name="Comma 5 10" xfId="2363"/>
    <cellStyle name="Comma 5 10 2" xfId="2364"/>
    <cellStyle name="Comma 5 11" xfId="2365"/>
    <cellStyle name="Comma 5 11 2" xfId="2366"/>
    <cellStyle name="Comma 5 12" xfId="2367"/>
    <cellStyle name="Comma 5 12 2" xfId="2368"/>
    <cellStyle name="Comma 5 13" xfId="2369"/>
    <cellStyle name="Comma 5 13 2" xfId="2370"/>
    <cellStyle name="Comma 5 14" xfId="2371"/>
    <cellStyle name="Comma 5 14 2" xfId="2372"/>
    <cellStyle name="Comma 5 15" xfId="2373"/>
    <cellStyle name="Comma 5 15 2" xfId="2374"/>
    <cellStyle name="Comma 5 16" xfId="2375"/>
    <cellStyle name="Comma 5 16 2" xfId="2376"/>
    <cellStyle name="Comma 5 17" xfId="2377"/>
    <cellStyle name="Comma 5 17 2" xfId="2378"/>
    <cellStyle name="Comma 5 18" xfId="2379"/>
    <cellStyle name="Comma 5 19" xfId="2380"/>
    <cellStyle name="Comma 5 2" xfId="338"/>
    <cellStyle name="Comma 5 2 2" xfId="535"/>
    <cellStyle name="Comma 5 2 2 2" xfId="2381"/>
    <cellStyle name="Comma 5 2 2 3" xfId="38153"/>
    <cellStyle name="Comma 5 2 2 4" xfId="846"/>
    <cellStyle name="Comma 5 2 3" xfId="2382"/>
    <cellStyle name="Comma 5 2 4" xfId="38039"/>
    <cellStyle name="Comma 5 2 5" xfId="732"/>
    <cellStyle name="Comma 5 20" xfId="2383"/>
    <cellStyle name="Comma 5 21" xfId="2384"/>
    <cellStyle name="Comma 5 22" xfId="2385"/>
    <cellStyle name="Comma 5 23" xfId="2386"/>
    <cellStyle name="Comma 5 24" xfId="2387"/>
    <cellStyle name="Comma 5 25" xfId="37980"/>
    <cellStyle name="Comma 5 26" xfId="673"/>
    <cellStyle name="Comma 5 3" xfId="444"/>
    <cellStyle name="Comma 5 3 2" xfId="2388"/>
    <cellStyle name="Comma 5 3 3" xfId="2389"/>
    <cellStyle name="Comma 5 3 4" xfId="38093"/>
    <cellStyle name="Comma 5 3 5" xfId="786"/>
    <cellStyle name="Comma 5 4" xfId="2390"/>
    <cellStyle name="Comma 5 4 2" xfId="2391"/>
    <cellStyle name="Comma 5 5" xfId="2392"/>
    <cellStyle name="Comma 5 5 2" xfId="2393"/>
    <cellStyle name="Comma 5 6" xfId="2394"/>
    <cellStyle name="Comma 5 6 2" xfId="2395"/>
    <cellStyle name="Comma 5 7" xfId="2396"/>
    <cellStyle name="Comma 5 7 2" xfId="2397"/>
    <cellStyle name="Comma 5 8" xfId="2398"/>
    <cellStyle name="Comma 5 8 2" xfId="2399"/>
    <cellStyle name="Comma 5 9" xfId="2400"/>
    <cellStyle name="Comma 5 9 2" xfId="2401"/>
    <cellStyle name="Comma 50" xfId="2402"/>
    <cellStyle name="Comma 50 2" xfId="2403"/>
    <cellStyle name="Comma 51" xfId="21451"/>
    <cellStyle name="Comma 52" xfId="2404"/>
    <cellStyle name="Comma 53" xfId="2405"/>
    <cellStyle name="Comma 54" xfId="37944"/>
    <cellStyle name="Comma 55" xfId="37960"/>
    <cellStyle name="Comma 59 2" xfId="2406"/>
    <cellStyle name="Comma 59 3" xfId="2407"/>
    <cellStyle name="Comma 6" xfId="43"/>
    <cellStyle name="Comma 6 10" xfId="2408"/>
    <cellStyle name="Comma 6 11" xfId="2409"/>
    <cellStyle name="Comma 6 12" xfId="2410"/>
    <cellStyle name="Comma 6 12 2" xfId="21452"/>
    <cellStyle name="Comma 6 13" xfId="37975"/>
    <cellStyle name="Comma 6 14" xfId="668"/>
    <cellStyle name="Comma 6 2" xfId="439"/>
    <cellStyle name="Comma 6 2 2" xfId="2411"/>
    <cellStyle name="Comma 6 2 3" xfId="2412"/>
    <cellStyle name="Comma 6 2 4" xfId="38088"/>
    <cellStyle name="Comma 6 2 5" xfId="781"/>
    <cellStyle name="Comma 6 3" xfId="2413"/>
    <cellStyle name="Comma 6 3 2" xfId="2414"/>
    <cellStyle name="Comma 6 4" xfId="2415"/>
    <cellStyle name="Comma 6 4 2" xfId="2416"/>
    <cellStyle name="Comma 6 5" xfId="2417"/>
    <cellStyle name="Comma 6 5 2" xfId="2418"/>
    <cellStyle name="Comma 6 6" xfId="2419"/>
    <cellStyle name="Comma 6 7" xfId="2420"/>
    <cellStyle name="Comma 6 8" xfId="2421"/>
    <cellStyle name="Comma 6 9" xfId="2422"/>
    <cellStyle name="Comma 60 2" xfId="2423"/>
    <cellStyle name="Comma 60 3" xfId="2424"/>
    <cellStyle name="Comma 7" xfId="316"/>
    <cellStyle name="Comma 7 10" xfId="2425"/>
    <cellStyle name="Comma 7 11" xfId="2426"/>
    <cellStyle name="Comma 7 12" xfId="2427"/>
    <cellStyle name="Comma 7 13" xfId="21453"/>
    <cellStyle name="Comma 7 14" xfId="38017"/>
    <cellStyle name="Comma 7 15" xfId="710"/>
    <cellStyle name="Comma 7 2" xfId="513"/>
    <cellStyle name="Comma 7 2 2" xfId="2428"/>
    <cellStyle name="Comma 7 2 3" xfId="2429"/>
    <cellStyle name="Comma 7 2 4" xfId="38131"/>
    <cellStyle name="Comma 7 2 5" xfId="824"/>
    <cellStyle name="Comma 7 3" xfId="2430"/>
    <cellStyle name="Comma 7 3 2" xfId="2431"/>
    <cellStyle name="Comma 7 4" xfId="2432"/>
    <cellStyle name="Comma 7 4 2" xfId="2433"/>
    <cellStyle name="Comma 7 5" xfId="2434"/>
    <cellStyle name="Comma 7 5 2" xfId="2435"/>
    <cellStyle name="Comma 7 6" xfId="2436"/>
    <cellStyle name="Comma 7 7" xfId="2437"/>
    <cellStyle name="Comma 7 8" xfId="2438"/>
    <cellStyle name="Comma 7 9" xfId="2439"/>
    <cellStyle name="Comma 8" xfId="319"/>
    <cellStyle name="Comma 8 10" xfId="2440"/>
    <cellStyle name="Comma 8 11" xfId="2441"/>
    <cellStyle name="Comma 8 12" xfId="2442"/>
    <cellStyle name="Comma 8 13" xfId="38020"/>
    <cellStyle name="Comma 8 14" xfId="713"/>
    <cellStyle name="Comma 8 2" xfId="516"/>
    <cellStyle name="Comma 8 2 2" xfId="2443"/>
    <cellStyle name="Comma 8 2 3" xfId="2444"/>
    <cellStyle name="Comma 8 2 4" xfId="38134"/>
    <cellStyle name="Comma 8 2 5" xfId="827"/>
    <cellStyle name="Comma 8 3" xfId="2445"/>
    <cellStyle name="Comma 8 3 2" xfId="2446"/>
    <cellStyle name="Comma 8 4" xfId="2447"/>
    <cellStyle name="Comma 8 4 2" xfId="2448"/>
    <cellStyle name="Comma 8 5" xfId="2449"/>
    <cellStyle name="Comma 8 5 2" xfId="2450"/>
    <cellStyle name="Comma 8 6" xfId="2451"/>
    <cellStyle name="Comma 8 7" xfId="2452"/>
    <cellStyle name="Comma 8 8" xfId="2453"/>
    <cellStyle name="Comma 8 9" xfId="2454"/>
    <cellStyle name="Comma 9" xfId="404"/>
    <cellStyle name="Comma 9 2" xfId="566"/>
    <cellStyle name="Comma 9 2 2" xfId="2455"/>
    <cellStyle name="Comma 9 2 3" xfId="38178"/>
    <cellStyle name="Comma 9 2 4" xfId="871"/>
    <cellStyle name="Comma 9 3" xfId="2456"/>
    <cellStyle name="Comma 9 4" xfId="2457"/>
    <cellStyle name="Comma 9 5" xfId="2458"/>
    <cellStyle name="Comma 9 6" xfId="2459"/>
    <cellStyle name="Comma 9 7" xfId="21454"/>
    <cellStyle name="Comma 9 8" xfId="38064"/>
    <cellStyle name="Comma 9 9" xfId="757"/>
    <cellStyle name="Currency [0] 2" xfId="114"/>
    <cellStyle name="Currency [0] 2 2" xfId="203"/>
    <cellStyle name="Currency 10" xfId="193"/>
    <cellStyle name="Currency 11" xfId="112"/>
    <cellStyle name="Currency 11 2" xfId="356"/>
    <cellStyle name="Currency 11 2 2" xfId="553"/>
    <cellStyle name="Currency 11 2 2 2" xfId="38171"/>
    <cellStyle name="Currency 11 2 2 3" xfId="864"/>
    <cellStyle name="Currency 11 2 3" xfId="2460"/>
    <cellStyle name="Currency 11 2 4" xfId="21455"/>
    <cellStyle name="Currency 11 2 5" xfId="38057"/>
    <cellStyle name="Currency 11 2 6" xfId="750"/>
    <cellStyle name="Currency 11 3" xfId="467"/>
    <cellStyle name="Currency 11 3 2" xfId="2461"/>
    <cellStyle name="Currency 11 3 3" xfId="21456"/>
    <cellStyle name="Currency 11 3 4" xfId="38111"/>
    <cellStyle name="Currency 11 3 5" xfId="804"/>
    <cellStyle name="Currency 11 4" xfId="2462"/>
    <cellStyle name="Currency 11 5" xfId="21457"/>
    <cellStyle name="Currency 11 6" xfId="37998"/>
    <cellStyle name="Currency 11 7" xfId="691"/>
    <cellStyle name="Currency 12" xfId="197"/>
    <cellStyle name="Currency 12 2" xfId="358"/>
    <cellStyle name="Currency 12 2 2" xfId="555"/>
    <cellStyle name="Currency 12 2 2 2" xfId="38173"/>
    <cellStyle name="Currency 12 2 2 3" xfId="866"/>
    <cellStyle name="Currency 12 2 3" xfId="2463"/>
    <cellStyle name="Currency 12 2 4" xfId="21458"/>
    <cellStyle name="Currency 12 2 5" xfId="38059"/>
    <cellStyle name="Currency 12 2 6" xfId="752"/>
    <cellStyle name="Currency 12 3" xfId="482"/>
    <cellStyle name="Currency 12 3 2" xfId="2464"/>
    <cellStyle name="Currency 12 3 3" xfId="21459"/>
    <cellStyle name="Currency 12 3 4" xfId="38114"/>
    <cellStyle name="Currency 12 3 5" xfId="807"/>
    <cellStyle name="Currency 12 4" xfId="2465"/>
    <cellStyle name="Currency 12 5" xfId="21460"/>
    <cellStyle name="Currency 12 6" xfId="38000"/>
    <cellStyle name="Currency 12 7" xfId="693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10" xfId="2466"/>
    <cellStyle name="Currency 2 10 2" xfId="2467"/>
    <cellStyle name="Currency 2 10 2 2" xfId="2468"/>
    <cellStyle name="Currency 2 10 2 2 2" xfId="2469"/>
    <cellStyle name="Currency 2 10 2 2 3" xfId="2470"/>
    <cellStyle name="Currency 2 10 2 2 4" xfId="2471"/>
    <cellStyle name="Currency 2 10 2 3" xfId="2472"/>
    <cellStyle name="Currency 2 10 2 4" xfId="2473"/>
    <cellStyle name="Currency 2 10 2 5" xfId="2474"/>
    <cellStyle name="Currency 2 10 3" xfId="2475"/>
    <cellStyle name="Currency 2 10 3 2" xfId="2476"/>
    <cellStyle name="Currency 2 10 3 3" xfId="2477"/>
    <cellStyle name="Currency 2 10 3 4" xfId="2478"/>
    <cellStyle name="Currency 2 10 4" xfId="2479"/>
    <cellStyle name="Currency 2 10 5" xfId="2480"/>
    <cellStyle name="Currency 2 10 6" xfId="2481"/>
    <cellStyle name="Currency 2 11" xfId="2482"/>
    <cellStyle name="Currency 2 11 2" xfId="2483"/>
    <cellStyle name="Currency 2 11 2 2" xfId="2484"/>
    <cellStyle name="Currency 2 11 2 2 2" xfId="2485"/>
    <cellStyle name="Currency 2 11 2 2 3" xfId="2486"/>
    <cellStyle name="Currency 2 11 2 2 4" xfId="2487"/>
    <cellStyle name="Currency 2 11 2 3" xfId="2488"/>
    <cellStyle name="Currency 2 11 2 4" xfId="2489"/>
    <cellStyle name="Currency 2 11 2 5" xfId="2490"/>
    <cellStyle name="Currency 2 11 3" xfId="2491"/>
    <cellStyle name="Currency 2 11 3 2" xfId="2492"/>
    <cellStyle name="Currency 2 11 3 3" xfId="2493"/>
    <cellStyle name="Currency 2 11 3 4" xfId="2494"/>
    <cellStyle name="Currency 2 11 4" xfId="2495"/>
    <cellStyle name="Currency 2 11 5" xfId="2496"/>
    <cellStyle name="Currency 2 11 6" xfId="2497"/>
    <cellStyle name="Currency 2 12" xfId="2498"/>
    <cellStyle name="Currency 2 12 2" xfId="2499"/>
    <cellStyle name="Currency 2 12 2 2" xfId="2500"/>
    <cellStyle name="Currency 2 12 2 2 2" xfId="2501"/>
    <cellStyle name="Currency 2 12 2 2 3" xfId="2502"/>
    <cellStyle name="Currency 2 12 2 2 4" xfId="2503"/>
    <cellStyle name="Currency 2 12 2 3" xfId="2504"/>
    <cellStyle name="Currency 2 12 2 4" xfId="2505"/>
    <cellStyle name="Currency 2 12 2 5" xfId="2506"/>
    <cellStyle name="Currency 2 12 3" xfId="2507"/>
    <cellStyle name="Currency 2 12 3 2" xfId="2508"/>
    <cellStyle name="Currency 2 12 3 3" xfId="2509"/>
    <cellStyle name="Currency 2 12 3 4" xfId="2510"/>
    <cellStyle name="Currency 2 12 4" xfId="2511"/>
    <cellStyle name="Currency 2 12 5" xfId="2512"/>
    <cellStyle name="Currency 2 12 6" xfId="2513"/>
    <cellStyle name="Currency 2 13" xfId="2514"/>
    <cellStyle name="Currency 2 14" xfId="2515"/>
    <cellStyle name="Currency 2 15" xfId="2516"/>
    <cellStyle name="Currency 2 16" xfId="2517"/>
    <cellStyle name="Currency 2 17" xfId="2518"/>
    <cellStyle name="Currency 2 18" xfId="2519"/>
    <cellStyle name="Currency 2 19" xfId="2520"/>
    <cellStyle name="Currency 2 2" xfId="111"/>
    <cellStyle name="Currency 2 2 10" xfId="2521"/>
    <cellStyle name="Currency 2 2 11" xfId="2522"/>
    <cellStyle name="Currency 2 2 12" xfId="2523"/>
    <cellStyle name="Currency 2 2 13" xfId="2524"/>
    <cellStyle name="Currency 2 2 14" xfId="2525"/>
    <cellStyle name="Currency 2 2 15" xfId="2526"/>
    <cellStyle name="Currency 2 2 16" xfId="2527"/>
    <cellStyle name="Currency 2 2 17" xfId="2528"/>
    <cellStyle name="Currency 2 2 18" xfId="2529"/>
    <cellStyle name="Currency 2 2 19" xfId="2530"/>
    <cellStyle name="Currency 2 2 2" xfId="202"/>
    <cellStyle name="Currency 2 2 2 2" xfId="2531"/>
    <cellStyle name="Currency 2 2 2 3" xfId="2532"/>
    <cellStyle name="Currency 2 2 2 4" xfId="2533"/>
    <cellStyle name="Currency 2 2 2 5" xfId="2534"/>
    <cellStyle name="Currency 2 2 20" xfId="2535"/>
    <cellStyle name="Currency 2 2 21" xfId="2536"/>
    <cellStyle name="Currency 2 2 22" xfId="2537"/>
    <cellStyle name="Currency 2 2 23" xfId="2538"/>
    <cellStyle name="Currency 2 2 24" xfId="2539"/>
    <cellStyle name="Currency 2 2 25" xfId="2540"/>
    <cellStyle name="Currency 2 2 26" xfId="2541"/>
    <cellStyle name="Currency 2 2 27" xfId="2542"/>
    <cellStyle name="Currency 2 2 28" xfId="2543"/>
    <cellStyle name="Currency 2 2 29" xfId="2544"/>
    <cellStyle name="Currency 2 2 3" xfId="2545"/>
    <cellStyle name="Currency 2 2 30" xfId="2546"/>
    <cellStyle name="Currency 2 2 31" xfId="2547"/>
    <cellStyle name="Currency 2 2 4" xfId="2548"/>
    <cellStyle name="Currency 2 2 5" xfId="2549"/>
    <cellStyle name="Currency 2 2 6" xfId="2550"/>
    <cellStyle name="Currency 2 2 7" xfId="2551"/>
    <cellStyle name="Currency 2 2 8" xfId="2552"/>
    <cellStyle name="Currency 2 2 9" xfId="2553"/>
    <cellStyle name="Currency 2 20" xfId="2554"/>
    <cellStyle name="Currency 2 21" xfId="2555"/>
    <cellStyle name="Currency 2 22" xfId="2556"/>
    <cellStyle name="Currency 2 23" xfId="2557"/>
    <cellStyle name="Currency 2 24" xfId="2558"/>
    <cellStyle name="Currency 2 25" xfId="2559"/>
    <cellStyle name="Currency 2 26" xfId="2560"/>
    <cellStyle name="Currency 2 27" xfId="2561"/>
    <cellStyle name="Currency 2 28" xfId="2562"/>
    <cellStyle name="Currency 2 29" xfId="2563"/>
    <cellStyle name="Currency 2 3" xfId="280"/>
    <cellStyle name="Currency 2 3 10" xfId="2564"/>
    <cellStyle name="Currency 2 3 11" xfId="2565"/>
    <cellStyle name="Currency 2 3 12" xfId="2566"/>
    <cellStyle name="Currency 2 3 13" xfId="2567"/>
    <cellStyle name="Currency 2 3 14" xfId="2568"/>
    <cellStyle name="Currency 2 3 15" xfId="2569"/>
    <cellStyle name="Currency 2 3 16" xfId="2570"/>
    <cellStyle name="Currency 2 3 17" xfId="2571"/>
    <cellStyle name="Currency 2 3 18" xfId="2572"/>
    <cellStyle name="Currency 2 3 19" xfId="2573"/>
    <cellStyle name="Currency 2 3 2" xfId="2574"/>
    <cellStyle name="Currency 2 3 2 2" xfId="2575"/>
    <cellStyle name="Currency 2 3 2 3" xfId="2576"/>
    <cellStyle name="Currency 2 3 2 4" xfId="2577"/>
    <cellStyle name="Currency 2 3 20" xfId="2578"/>
    <cellStyle name="Currency 2 3 21" xfId="2579"/>
    <cellStyle name="Currency 2 3 22" xfId="2580"/>
    <cellStyle name="Currency 2 3 23" xfId="2581"/>
    <cellStyle name="Currency 2 3 24" xfId="2582"/>
    <cellStyle name="Currency 2 3 25" xfId="2583"/>
    <cellStyle name="Currency 2 3 26" xfId="2584"/>
    <cellStyle name="Currency 2 3 27" xfId="2585"/>
    <cellStyle name="Currency 2 3 28" xfId="2586"/>
    <cellStyle name="Currency 2 3 29" xfId="2587"/>
    <cellStyle name="Currency 2 3 3" xfId="2588"/>
    <cellStyle name="Currency 2 3 30" xfId="2589"/>
    <cellStyle name="Currency 2 3 31" xfId="2590"/>
    <cellStyle name="Currency 2 3 32" xfId="2591"/>
    <cellStyle name="Currency 2 3 4" xfId="2592"/>
    <cellStyle name="Currency 2 3 5" xfId="2593"/>
    <cellStyle name="Currency 2 3 6" xfId="2594"/>
    <cellStyle name="Currency 2 3 7" xfId="2595"/>
    <cellStyle name="Currency 2 3 8" xfId="2596"/>
    <cellStyle name="Currency 2 3 9" xfId="2597"/>
    <cellStyle name="Currency 2 30" xfId="2598"/>
    <cellStyle name="Currency 2 31" xfId="2599"/>
    <cellStyle name="Currency 2 32" xfId="2600"/>
    <cellStyle name="Currency 2 33" xfId="2601"/>
    <cellStyle name="Currency 2 34" xfId="2602"/>
    <cellStyle name="Currency 2 35" xfId="2603"/>
    <cellStyle name="Currency 2 36" xfId="2604"/>
    <cellStyle name="Currency 2 37" xfId="2605"/>
    <cellStyle name="Currency 2 37 2" xfId="21461"/>
    <cellStyle name="Currency 2 38" xfId="2606"/>
    <cellStyle name="Currency 2 39" xfId="37995"/>
    <cellStyle name="Currency 2 4" xfId="353"/>
    <cellStyle name="Currency 2 4 2" xfId="550"/>
    <cellStyle name="Currency 2 4 2 2" xfId="38168"/>
    <cellStyle name="Currency 2 4 2 3" xfId="861"/>
    <cellStyle name="Currency 2 4 3" xfId="2607"/>
    <cellStyle name="Currency 2 4 4" xfId="38054"/>
    <cellStyle name="Currency 2 4 5" xfId="747"/>
    <cellStyle name="Currency 2 40" xfId="688"/>
    <cellStyle name="Currency 2 5" xfId="460"/>
    <cellStyle name="Currency 2 5 2" xfId="2608"/>
    <cellStyle name="Currency 2 5 3" xfId="38108"/>
    <cellStyle name="Currency 2 5 4" xfId="801"/>
    <cellStyle name="Currency 2 6" xfId="2609"/>
    <cellStyle name="Currency 2 7" xfId="2610"/>
    <cellStyle name="Currency 2 8" xfId="2611"/>
    <cellStyle name="Currency 2 9" xfId="2612"/>
    <cellStyle name="Currency 20" xfId="295"/>
    <cellStyle name="Currency 21" xfId="296"/>
    <cellStyle name="Currency 22" xfId="297"/>
    <cellStyle name="Currency 23" xfId="317"/>
    <cellStyle name="Currency 23 2" xfId="514"/>
    <cellStyle name="Currency 23 2 2" xfId="2613"/>
    <cellStyle name="Currency 23 2 3" xfId="38132"/>
    <cellStyle name="Currency 23 2 4" xfId="825"/>
    <cellStyle name="Currency 23 3" xfId="2614"/>
    <cellStyle name="Currency 23 4" xfId="21462"/>
    <cellStyle name="Currency 23 5" xfId="38018"/>
    <cellStyle name="Currency 23 6" xfId="711"/>
    <cellStyle name="Currency 24" xfId="322"/>
    <cellStyle name="Currency 24 2" xfId="519"/>
    <cellStyle name="Currency 24 2 2" xfId="38137"/>
    <cellStyle name="Currency 24 2 3" xfId="830"/>
    <cellStyle name="Currency 24 3" xfId="2615"/>
    <cellStyle name="Currency 24 4" xfId="38023"/>
    <cellStyle name="Currency 24 5" xfId="716"/>
    <cellStyle name="Currency 25" xfId="405"/>
    <cellStyle name="Currency 25 2" xfId="567"/>
    <cellStyle name="Currency 25 2 2" xfId="38179"/>
    <cellStyle name="Currency 25 2 3" xfId="872"/>
    <cellStyle name="Currency 25 3" xfId="2616"/>
    <cellStyle name="Currency 25 4" xfId="38065"/>
    <cellStyle name="Currency 25 5" xfId="758"/>
    <cellStyle name="Currency 26" xfId="411"/>
    <cellStyle name="Currency 26 2" xfId="572"/>
    <cellStyle name="Currency 26 2 2" xfId="38184"/>
    <cellStyle name="Currency 26 2 3" xfId="877"/>
    <cellStyle name="Currency 26 3" xfId="2617"/>
    <cellStyle name="Currency 26 4" xfId="38070"/>
    <cellStyle name="Currency 26 5" xfId="763"/>
    <cellStyle name="Currency 27" xfId="639"/>
    <cellStyle name="Currency 27 2" xfId="2619"/>
    <cellStyle name="Currency 27 3" xfId="38207"/>
    <cellStyle name="Currency 27 4" xfId="2618"/>
    <cellStyle name="Currency 28" xfId="645"/>
    <cellStyle name="Currency 28 2" xfId="2621"/>
    <cellStyle name="Currency 28 3" xfId="38213"/>
    <cellStyle name="Currency 28 4" xfId="2620"/>
    <cellStyle name="Currency 29" xfId="2622"/>
    <cellStyle name="Currency 29 2" xfId="21463"/>
    <cellStyle name="Currency 3" xfId="67"/>
    <cellStyle name="Currency 3 10" xfId="2623"/>
    <cellStyle name="Currency 3 11" xfId="2624"/>
    <cellStyle name="Currency 3 12" xfId="2625"/>
    <cellStyle name="Currency 3 13" xfId="2626"/>
    <cellStyle name="Currency 3 14" xfId="2627"/>
    <cellStyle name="Currency 3 15" xfId="2628"/>
    <cellStyle name="Currency 3 16" xfId="2629"/>
    <cellStyle name="Currency 3 17" xfId="2630"/>
    <cellStyle name="Currency 3 18" xfId="2631"/>
    <cellStyle name="Currency 3 19" xfId="2632"/>
    <cellStyle name="Currency 3 2" xfId="279"/>
    <cellStyle name="Currency 3 2 2" xfId="2633"/>
    <cellStyle name="Currency 3 2 3" xfId="2634"/>
    <cellStyle name="Currency 3 2 4" xfId="2635"/>
    <cellStyle name="Currency 3 3" xfId="2636"/>
    <cellStyle name="Currency 3 4" xfId="2637"/>
    <cellStyle name="Currency 3 5" xfId="2638"/>
    <cellStyle name="Currency 3 6" xfId="2639"/>
    <cellStyle name="Currency 3 7" xfId="2640"/>
    <cellStyle name="Currency 3 8" xfId="2641"/>
    <cellStyle name="Currency 3 9" xfId="2642"/>
    <cellStyle name="Currency 30" xfId="2643"/>
    <cellStyle name="Currency 30 2" xfId="21464"/>
    <cellStyle name="Currency 31" xfId="2644"/>
    <cellStyle name="Currency 31 2" xfId="21465"/>
    <cellStyle name="Currency 32" xfId="2645"/>
    <cellStyle name="Currency 32 2" xfId="21466"/>
    <cellStyle name="Currency 33" xfId="2646"/>
    <cellStyle name="Currency 33 2" xfId="21467"/>
    <cellStyle name="Currency 34" xfId="2647"/>
    <cellStyle name="Currency 34 2" xfId="21468"/>
    <cellStyle name="Currency 35" xfId="2648"/>
    <cellStyle name="Currency 35 2" xfId="21469"/>
    <cellStyle name="Currency 36" xfId="2649"/>
    <cellStyle name="Currency 36 2" xfId="21470"/>
    <cellStyle name="Currency 37" xfId="899"/>
    <cellStyle name="Currency 38" xfId="903"/>
    <cellStyle name="Currency 39" xfId="21471"/>
    <cellStyle name="Currency 4" xfId="115"/>
    <cellStyle name="Currency 4 2" xfId="204"/>
    <cellStyle name="Currency 4 2 2" xfId="2650"/>
    <cellStyle name="Currency 4 3" xfId="281"/>
    <cellStyle name="Currency 4 4" xfId="21472"/>
    <cellStyle name="Currency 40" xfId="21473"/>
    <cellStyle name="Currency 41" xfId="21474"/>
    <cellStyle name="Currency 42" xfId="21475"/>
    <cellStyle name="Currency 43" xfId="21476"/>
    <cellStyle name="Currency 44" xfId="21477"/>
    <cellStyle name="Currency 45" xfId="21478"/>
    <cellStyle name="Currency 46" xfId="21479"/>
    <cellStyle name="Currency 47" xfId="21480"/>
    <cellStyle name="Currency 48" xfId="21481"/>
    <cellStyle name="Currency 49" xfId="37961"/>
    <cellStyle name="Currency 5" xfId="116"/>
    <cellStyle name="Currency 5 10" xfId="2651"/>
    <cellStyle name="Currency 5 11" xfId="21482"/>
    <cellStyle name="Currency 5 2" xfId="205"/>
    <cellStyle name="Currency 5 2 2" xfId="2652"/>
    <cellStyle name="Currency 5 2 3" xfId="2653"/>
    <cellStyle name="Currency 5 2 4" xfId="2654"/>
    <cellStyle name="Currency 5 2 5" xfId="2655"/>
    <cellStyle name="Currency 5 3" xfId="2656"/>
    <cellStyle name="Currency 5 4" xfId="2657"/>
    <cellStyle name="Currency 5 5" xfId="2658"/>
    <cellStyle name="Currency 5 6" xfId="2659"/>
    <cellStyle name="Currency 5 7" xfId="2660"/>
    <cellStyle name="Currency 5 8" xfId="2661"/>
    <cellStyle name="Currency 5 9" xfId="2662"/>
    <cellStyle name="Currency 6" xfId="117"/>
    <cellStyle name="Currency 6 2" xfId="206"/>
    <cellStyle name="Currency 7" xfId="118"/>
    <cellStyle name="Currency 7 2" xfId="207"/>
    <cellStyle name="Currency 8" xfId="194"/>
    <cellStyle name="Currency 8 2" xfId="2663"/>
    <cellStyle name="Currency 9" xfId="195"/>
    <cellStyle name="Currency 9 2" xfId="2664"/>
    <cellStyle name="Data Field" xfId="119"/>
    <cellStyle name="Data Field 2" xfId="208"/>
    <cellStyle name="Data Name" xfId="120"/>
    <cellStyle name="Data Name 2" xfId="209"/>
    <cellStyle name="Explanatory Text" xfId="16" builtinId="53" customBuiltin="1"/>
    <cellStyle name="Explanatory Text 10 2" xfId="2665"/>
    <cellStyle name="Explanatory Text 10 3" xfId="2666"/>
    <cellStyle name="Explanatory Text 11 2" xfId="2667"/>
    <cellStyle name="Explanatory Text 11 3" xfId="2668"/>
    <cellStyle name="Explanatory Text 12 2" xfId="2669"/>
    <cellStyle name="Explanatory Text 12 3" xfId="2670"/>
    <cellStyle name="Explanatory Text 13 2" xfId="2671"/>
    <cellStyle name="Explanatory Text 13 3" xfId="2672"/>
    <cellStyle name="Explanatory Text 14 2" xfId="2673"/>
    <cellStyle name="Explanatory Text 14 3" xfId="2674"/>
    <cellStyle name="Explanatory Text 15" xfId="2675"/>
    <cellStyle name="Explanatory Text 15 2" xfId="2676"/>
    <cellStyle name="Explanatory Text 15 3" xfId="2677"/>
    <cellStyle name="Explanatory Text 15 4" xfId="2678"/>
    <cellStyle name="Explanatory Text 15 5" xfId="2679"/>
    <cellStyle name="Explanatory Text 15 6" xfId="2680"/>
    <cellStyle name="Explanatory Text 15 7" xfId="2681"/>
    <cellStyle name="Explanatory Text 16" xfId="2682"/>
    <cellStyle name="Explanatory Text 17" xfId="2683"/>
    <cellStyle name="Explanatory Text 18" xfId="2684"/>
    <cellStyle name="Explanatory Text 19" xfId="2685"/>
    <cellStyle name="Explanatory Text 2" xfId="376"/>
    <cellStyle name="Explanatory Text 2 2" xfId="580"/>
    <cellStyle name="Explanatory Text 2 2 2" xfId="2686"/>
    <cellStyle name="Explanatory Text 2 3" xfId="2687"/>
    <cellStyle name="Explanatory Text 20" xfId="2688"/>
    <cellStyle name="Explanatory Text 21" xfId="2689"/>
    <cellStyle name="Explanatory Text 22" xfId="2690"/>
    <cellStyle name="Explanatory Text 3" xfId="622"/>
    <cellStyle name="Explanatory Text 3 2" xfId="2691"/>
    <cellStyle name="Explanatory Text 3 3" xfId="2692"/>
    <cellStyle name="Explanatory Text 4 2" xfId="2693"/>
    <cellStyle name="Explanatory Text 4 3" xfId="2694"/>
    <cellStyle name="Explanatory Text 5 2" xfId="2695"/>
    <cellStyle name="Explanatory Text 5 3" xfId="2696"/>
    <cellStyle name="Explanatory Text 6 2" xfId="2697"/>
    <cellStyle name="Explanatory Text 6 3" xfId="2698"/>
    <cellStyle name="Explanatory Text 7 2" xfId="2699"/>
    <cellStyle name="Explanatory Text 7 3" xfId="2700"/>
    <cellStyle name="Explanatory Text 8 2" xfId="2701"/>
    <cellStyle name="Explanatory Text 8 3" xfId="2702"/>
    <cellStyle name="Explanatory Text 9 2" xfId="2703"/>
    <cellStyle name="Explanatory Text 9 3" xfId="2704"/>
    <cellStyle name="Followed Hyperlink" xfId="287" builtinId="9" customBuiltin="1"/>
    <cellStyle name="Followed Hyperlink 2" xfId="623"/>
    <cellStyle name="Good" xfId="7" builtinId="26" customBuiltin="1"/>
    <cellStyle name="Good 10 2" xfId="2705"/>
    <cellStyle name="Good 10 3" xfId="2706"/>
    <cellStyle name="Good 11 2" xfId="2707"/>
    <cellStyle name="Good 11 3" xfId="2708"/>
    <cellStyle name="Good 12 2" xfId="2709"/>
    <cellStyle name="Good 12 3" xfId="2710"/>
    <cellStyle name="Good 13 2" xfId="2711"/>
    <cellStyle name="Good 13 3" xfId="2712"/>
    <cellStyle name="Good 14 2" xfId="2713"/>
    <cellStyle name="Good 14 3" xfId="2714"/>
    <cellStyle name="Good 15" xfId="2715"/>
    <cellStyle name="Good 15 2" xfId="2716"/>
    <cellStyle name="Good 15 3" xfId="2717"/>
    <cellStyle name="Good 15 4" xfId="2718"/>
    <cellStyle name="Good 15 5" xfId="2719"/>
    <cellStyle name="Good 15 6" xfId="2720"/>
    <cellStyle name="Good 15 7" xfId="2721"/>
    <cellStyle name="Good 16" xfId="2722"/>
    <cellStyle name="Good 17" xfId="2723"/>
    <cellStyle name="Good 18" xfId="2724"/>
    <cellStyle name="Good 19" xfId="2725"/>
    <cellStyle name="Good 2" xfId="366"/>
    <cellStyle name="Good 2 2" xfId="494"/>
    <cellStyle name="Good 2 2 2" xfId="2726"/>
    <cellStyle name="Good 2 3" xfId="2727"/>
    <cellStyle name="Good 20" xfId="2728"/>
    <cellStyle name="Good 21" xfId="2729"/>
    <cellStyle name="Good 22" xfId="2730"/>
    <cellStyle name="Good 3" xfId="624"/>
    <cellStyle name="Good 3 2" xfId="2731"/>
    <cellStyle name="Good 3 3" xfId="2732"/>
    <cellStyle name="Good 4 2" xfId="2733"/>
    <cellStyle name="Good 4 3" xfId="2734"/>
    <cellStyle name="Good 5 2" xfId="2735"/>
    <cellStyle name="Good 5 3" xfId="2736"/>
    <cellStyle name="Good 6 2" xfId="2737"/>
    <cellStyle name="Good 6 3" xfId="2738"/>
    <cellStyle name="Good 7 2" xfId="2739"/>
    <cellStyle name="Good 7 3" xfId="2740"/>
    <cellStyle name="Good 8 2" xfId="2741"/>
    <cellStyle name="Good 8 3" xfId="2742"/>
    <cellStyle name="Good 9 2" xfId="2743"/>
    <cellStyle name="Good 9 3" xfId="2744"/>
    <cellStyle name="Heading 1" xfId="3" builtinId="16" customBuiltin="1"/>
    <cellStyle name="Heading 1 10 2" xfId="2745"/>
    <cellStyle name="Heading 1 10 3" xfId="2746"/>
    <cellStyle name="Heading 1 11 2" xfId="2747"/>
    <cellStyle name="Heading 1 11 3" xfId="2748"/>
    <cellStyle name="Heading 1 12 2" xfId="2749"/>
    <cellStyle name="Heading 1 12 3" xfId="2750"/>
    <cellStyle name="Heading 1 13 2" xfId="2751"/>
    <cellStyle name="Heading 1 13 3" xfId="2752"/>
    <cellStyle name="Heading 1 14 2" xfId="2753"/>
    <cellStyle name="Heading 1 14 3" xfId="2754"/>
    <cellStyle name="Heading 1 15" xfId="2755"/>
    <cellStyle name="Heading 1 15 2" xfId="2756"/>
    <cellStyle name="Heading 1 15 3" xfId="2757"/>
    <cellStyle name="Heading 1 15 4" xfId="2758"/>
    <cellStyle name="Heading 1 15 5" xfId="2759"/>
    <cellStyle name="Heading 1 15 6" xfId="2760"/>
    <cellStyle name="Heading 1 15 7" xfId="2761"/>
    <cellStyle name="Heading 1 16" xfId="2762"/>
    <cellStyle name="Heading 1 17" xfId="2763"/>
    <cellStyle name="Heading 1 18" xfId="2764"/>
    <cellStyle name="Heading 1 19" xfId="2765"/>
    <cellStyle name="Heading 1 2" xfId="362"/>
    <cellStyle name="Heading 1 2 2" xfId="470"/>
    <cellStyle name="Heading 1 2 2 2" xfId="2766"/>
    <cellStyle name="Heading 1 2 3" xfId="2767"/>
    <cellStyle name="Heading 1 20" xfId="2768"/>
    <cellStyle name="Heading 1 21" xfId="2769"/>
    <cellStyle name="Heading 1 22" xfId="2770"/>
    <cellStyle name="Heading 1 3" xfId="625"/>
    <cellStyle name="Heading 1 3 2" xfId="2771"/>
    <cellStyle name="Heading 1 3 3" xfId="2772"/>
    <cellStyle name="Heading 1 4 2" xfId="2773"/>
    <cellStyle name="Heading 1 4 3" xfId="2774"/>
    <cellStyle name="Heading 1 5 2" xfId="2775"/>
    <cellStyle name="Heading 1 5 3" xfId="2776"/>
    <cellStyle name="Heading 1 6 2" xfId="2777"/>
    <cellStyle name="Heading 1 6 3" xfId="2778"/>
    <cellStyle name="Heading 1 7 2" xfId="2779"/>
    <cellStyle name="Heading 1 7 3" xfId="2780"/>
    <cellStyle name="Heading 1 8 2" xfId="2781"/>
    <cellStyle name="Heading 1 8 3" xfId="2782"/>
    <cellStyle name="Heading 1 9 2" xfId="2783"/>
    <cellStyle name="Heading 1 9 3" xfId="2784"/>
    <cellStyle name="Heading 2" xfId="4" builtinId="17" customBuiltin="1"/>
    <cellStyle name="Heading 2 10 2" xfId="2785"/>
    <cellStyle name="Heading 2 10 3" xfId="2786"/>
    <cellStyle name="Heading 2 11 2" xfId="2787"/>
    <cellStyle name="Heading 2 11 3" xfId="2788"/>
    <cellStyle name="Heading 2 12 2" xfId="2789"/>
    <cellStyle name="Heading 2 12 3" xfId="2790"/>
    <cellStyle name="Heading 2 13 2" xfId="2791"/>
    <cellStyle name="Heading 2 13 3" xfId="2792"/>
    <cellStyle name="Heading 2 14 2" xfId="2793"/>
    <cellStyle name="Heading 2 14 3" xfId="2794"/>
    <cellStyle name="Heading 2 15" xfId="2795"/>
    <cellStyle name="Heading 2 15 2" xfId="2796"/>
    <cellStyle name="Heading 2 15 3" xfId="2797"/>
    <cellStyle name="Heading 2 15 4" xfId="2798"/>
    <cellStyle name="Heading 2 15 5" xfId="2799"/>
    <cellStyle name="Heading 2 15 6" xfId="2800"/>
    <cellStyle name="Heading 2 15 7" xfId="2801"/>
    <cellStyle name="Heading 2 16" xfId="2802"/>
    <cellStyle name="Heading 2 17" xfId="2803"/>
    <cellStyle name="Heading 2 18" xfId="2804"/>
    <cellStyle name="Heading 2 19" xfId="2805"/>
    <cellStyle name="Heading 2 2" xfId="363"/>
    <cellStyle name="Heading 2 2 10" xfId="2806"/>
    <cellStyle name="Heading 2 2 2" xfId="473"/>
    <cellStyle name="Heading 2 2 2 2" xfId="2807"/>
    <cellStyle name="Heading 2 2 3" xfId="2808"/>
    <cellStyle name="Heading 2 2 4" xfId="2809"/>
    <cellStyle name="Heading 2 2 5" xfId="2810"/>
    <cellStyle name="Heading 2 2 6" xfId="2811"/>
    <cellStyle name="Heading 2 2 7" xfId="2812"/>
    <cellStyle name="Heading 2 2 8" xfId="2813"/>
    <cellStyle name="Heading 2 2 9" xfId="2814"/>
    <cellStyle name="Heading 2 20" xfId="2815"/>
    <cellStyle name="Heading 2 21" xfId="2816"/>
    <cellStyle name="Heading 2 22" xfId="2817"/>
    <cellStyle name="Heading 2 3" xfId="626"/>
    <cellStyle name="Heading 2 3 2" xfId="2818"/>
    <cellStyle name="Heading 2 3 3" xfId="2819"/>
    <cellStyle name="Heading 2 4 2" xfId="2820"/>
    <cellStyle name="Heading 2 4 3" xfId="2821"/>
    <cellStyle name="Heading 2 5 2" xfId="2822"/>
    <cellStyle name="Heading 2 5 3" xfId="2823"/>
    <cellStyle name="Heading 2 6 2" xfId="2824"/>
    <cellStyle name="Heading 2 6 3" xfId="2825"/>
    <cellStyle name="Heading 2 7 2" xfId="2826"/>
    <cellStyle name="Heading 2 7 3" xfId="2827"/>
    <cellStyle name="Heading 2 8 2" xfId="2828"/>
    <cellStyle name="Heading 2 8 3" xfId="2829"/>
    <cellStyle name="Heading 2 9 2" xfId="2830"/>
    <cellStyle name="Heading 2 9 3" xfId="2831"/>
    <cellStyle name="Heading 3" xfId="5" builtinId="18" customBuiltin="1"/>
    <cellStyle name="Heading 3 10 2" xfId="2832"/>
    <cellStyle name="Heading 3 10 3" xfId="2833"/>
    <cellStyle name="Heading 3 11 2" xfId="2834"/>
    <cellStyle name="Heading 3 11 3" xfId="2835"/>
    <cellStyle name="Heading 3 12 2" xfId="2836"/>
    <cellStyle name="Heading 3 12 3" xfId="2837"/>
    <cellStyle name="Heading 3 13 2" xfId="2838"/>
    <cellStyle name="Heading 3 13 3" xfId="2839"/>
    <cellStyle name="Heading 3 14 2" xfId="2840"/>
    <cellStyle name="Heading 3 14 3" xfId="2841"/>
    <cellStyle name="Heading 3 15" xfId="2842"/>
    <cellStyle name="Heading 3 15 2" xfId="2843"/>
    <cellStyle name="Heading 3 15 3" xfId="2844"/>
    <cellStyle name="Heading 3 15 4" xfId="2845"/>
    <cellStyle name="Heading 3 15 5" xfId="2846"/>
    <cellStyle name="Heading 3 15 6" xfId="2847"/>
    <cellStyle name="Heading 3 15 7" xfId="2848"/>
    <cellStyle name="Heading 3 16" xfId="2849"/>
    <cellStyle name="Heading 3 17" xfId="2850"/>
    <cellStyle name="Heading 3 18" xfId="2851"/>
    <cellStyle name="Heading 3 19" xfId="2852"/>
    <cellStyle name="Heading 3 2" xfId="364"/>
    <cellStyle name="Heading 3 2 2" xfId="423"/>
    <cellStyle name="Heading 3 2 2 2" xfId="2853"/>
    <cellStyle name="Heading 3 2 3" xfId="2854"/>
    <cellStyle name="Heading 3 20" xfId="2855"/>
    <cellStyle name="Heading 3 21" xfId="2856"/>
    <cellStyle name="Heading 3 22" xfId="2857"/>
    <cellStyle name="Heading 3 3" xfId="627"/>
    <cellStyle name="Heading 3 3 2" xfId="2858"/>
    <cellStyle name="Heading 3 3 3" xfId="2859"/>
    <cellStyle name="Heading 3 4 2" xfId="2860"/>
    <cellStyle name="Heading 3 4 3" xfId="2861"/>
    <cellStyle name="Heading 3 5 2" xfId="2862"/>
    <cellStyle name="Heading 3 5 3" xfId="2863"/>
    <cellStyle name="Heading 3 6 2" xfId="2864"/>
    <cellStyle name="Heading 3 6 3" xfId="2865"/>
    <cellStyle name="Heading 3 7 2" xfId="2866"/>
    <cellStyle name="Heading 3 7 3" xfId="2867"/>
    <cellStyle name="Heading 3 8 2" xfId="2868"/>
    <cellStyle name="Heading 3 8 3" xfId="2869"/>
    <cellStyle name="Heading 3 9 2" xfId="2870"/>
    <cellStyle name="Heading 3 9 3" xfId="2871"/>
    <cellStyle name="Heading 4" xfId="6" builtinId="19" customBuiltin="1"/>
    <cellStyle name="Heading 4 10 2" xfId="2872"/>
    <cellStyle name="Heading 4 10 3" xfId="2873"/>
    <cellStyle name="Heading 4 11 2" xfId="2874"/>
    <cellStyle name="Heading 4 11 3" xfId="2875"/>
    <cellStyle name="Heading 4 12 2" xfId="2876"/>
    <cellStyle name="Heading 4 12 3" xfId="2877"/>
    <cellStyle name="Heading 4 13 2" xfId="2878"/>
    <cellStyle name="Heading 4 13 3" xfId="2879"/>
    <cellStyle name="Heading 4 14 2" xfId="2880"/>
    <cellStyle name="Heading 4 14 3" xfId="2881"/>
    <cellStyle name="Heading 4 15" xfId="2882"/>
    <cellStyle name="Heading 4 15 2" xfId="2883"/>
    <cellStyle name="Heading 4 15 3" xfId="2884"/>
    <cellStyle name="Heading 4 15 4" xfId="2885"/>
    <cellStyle name="Heading 4 15 5" xfId="2886"/>
    <cellStyle name="Heading 4 15 6" xfId="2887"/>
    <cellStyle name="Heading 4 15 7" xfId="2888"/>
    <cellStyle name="Heading 4 16" xfId="2889"/>
    <cellStyle name="Heading 4 17" xfId="2890"/>
    <cellStyle name="Heading 4 18" xfId="2891"/>
    <cellStyle name="Heading 4 19" xfId="2892"/>
    <cellStyle name="Heading 4 2" xfId="365"/>
    <cellStyle name="Heading 4 2 2" xfId="581"/>
    <cellStyle name="Heading 4 2 2 2" xfId="2893"/>
    <cellStyle name="Heading 4 2 3" xfId="2894"/>
    <cellStyle name="Heading 4 20" xfId="2895"/>
    <cellStyle name="Heading 4 21" xfId="2896"/>
    <cellStyle name="Heading 4 22" xfId="2897"/>
    <cellStyle name="Heading 4 3" xfId="628"/>
    <cellStyle name="Heading 4 3 2" xfId="2898"/>
    <cellStyle name="Heading 4 3 3" xfId="2899"/>
    <cellStyle name="Heading 4 4 2" xfId="2900"/>
    <cellStyle name="Heading 4 4 3" xfId="2901"/>
    <cellStyle name="Heading 4 5 2" xfId="2902"/>
    <cellStyle name="Heading 4 5 3" xfId="2903"/>
    <cellStyle name="Heading 4 6 2" xfId="2904"/>
    <cellStyle name="Heading 4 6 3" xfId="2905"/>
    <cellStyle name="Heading 4 7 2" xfId="2906"/>
    <cellStyle name="Heading 4 7 3" xfId="2907"/>
    <cellStyle name="Heading 4 8 2" xfId="2908"/>
    <cellStyle name="Heading 4 8 3" xfId="2909"/>
    <cellStyle name="Heading 4 9 2" xfId="2910"/>
    <cellStyle name="Heading 4 9 3" xfId="2911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Hyperlink 6" xfId="629"/>
    <cellStyle name="Hyperlink 6 2" xfId="2912"/>
    <cellStyle name="Input" xfId="10" builtinId="20" customBuiltin="1"/>
    <cellStyle name="Input 10 2" xfId="2913"/>
    <cellStyle name="Input 10 3" xfId="2914"/>
    <cellStyle name="Input 11 2" xfId="2915"/>
    <cellStyle name="Input 11 3" xfId="2916"/>
    <cellStyle name="Input 12 2" xfId="2917"/>
    <cellStyle name="Input 12 3" xfId="2918"/>
    <cellStyle name="Input 13 2" xfId="2919"/>
    <cellStyle name="Input 13 3" xfId="2920"/>
    <cellStyle name="Input 14 2" xfId="2921"/>
    <cellStyle name="Input 14 3" xfId="2922"/>
    <cellStyle name="Input 15" xfId="2923"/>
    <cellStyle name="Input 15 2" xfId="2924"/>
    <cellStyle name="Input 15 3" xfId="2925"/>
    <cellStyle name="Input 15 4" xfId="2926"/>
    <cellStyle name="Input 15 5" xfId="2927"/>
    <cellStyle name="Input 15 6" xfId="2928"/>
    <cellStyle name="Input 15 7" xfId="2929"/>
    <cellStyle name="Input 16" xfId="2930"/>
    <cellStyle name="Input 17" xfId="2931"/>
    <cellStyle name="Input 18" xfId="2932"/>
    <cellStyle name="Input 19" xfId="2933"/>
    <cellStyle name="Input 2" xfId="369"/>
    <cellStyle name="Input 2 2" xfId="577"/>
    <cellStyle name="Input 2 2 2" xfId="2934"/>
    <cellStyle name="Input 2 3" xfId="2935"/>
    <cellStyle name="Input 20" xfId="2936"/>
    <cellStyle name="Input 21" xfId="2937"/>
    <cellStyle name="Input 22" xfId="2938"/>
    <cellStyle name="Input 3" xfId="630"/>
    <cellStyle name="Input 3 2" xfId="2939"/>
    <cellStyle name="Input 3 3" xfId="2940"/>
    <cellStyle name="Input 4 2" xfId="2941"/>
    <cellStyle name="Input 4 3" xfId="2942"/>
    <cellStyle name="Input 5 2" xfId="2943"/>
    <cellStyle name="Input 5 3" xfId="2944"/>
    <cellStyle name="Input 6 2" xfId="2945"/>
    <cellStyle name="Input 6 3" xfId="2946"/>
    <cellStyle name="Input 7 2" xfId="2947"/>
    <cellStyle name="Input 7 3" xfId="2948"/>
    <cellStyle name="Input 8 2" xfId="2949"/>
    <cellStyle name="Input 8 3" xfId="2950"/>
    <cellStyle name="Input 9 2" xfId="2951"/>
    <cellStyle name="Input 9 3" xfId="2952"/>
    <cellStyle name="Linked Cell" xfId="13" builtinId="24" customBuiltin="1"/>
    <cellStyle name="Linked Cell 10 2" xfId="2953"/>
    <cellStyle name="Linked Cell 10 3" xfId="2954"/>
    <cellStyle name="Linked Cell 11 2" xfId="2955"/>
    <cellStyle name="Linked Cell 11 3" xfId="2956"/>
    <cellStyle name="Linked Cell 12 2" xfId="2957"/>
    <cellStyle name="Linked Cell 12 3" xfId="2958"/>
    <cellStyle name="Linked Cell 13 2" xfId="2959"/>
    <cellStyle name="Linked Cell 13 3" xfId="2960"/>
    <cellStyle name="Linked Cell 14 2" xfId="2961"/>
    <cellStyle name="Linked Cell 14 3" xfId="2962"/>
    <cellStyle name="Linked Cell 15" xfId="2963"/>
    <cellStyle name="Linked Cell 15 2" xfId="2964"/>
    <cellStyle name="Linked Cell 15 3" xfId="2965"/>
    <cellStyle name="Linked Cell 15 4" xfId="2966"/>
    <cellStyle name="Linked Cell 15 5" xfId="2967"/>
    <cellStyle name="Linked Cell 15 6" xfId="2968"/>
    <cellStyle name="Linked Cell 15 7" xfId="2969"/>
    <cellStyle name="Linked Cell 16" xfId="2970"/>
    <cellStyle name="Linked Cell 17" xfId="2971"/>
    <cellStyle name="Linked Cell 18" xfId="2972"/>
    <cellStyle name="Linked Cell 19" xfId="2973"/>
    <cellStyle name="Linked Cell 2" xfId="372"/>
    <cellStyle name="Linked Cell 2 2" xfId="471"/>
    <cellStyle name="Linked Cell 2 2 2" xfId="2974"/>
    <cellStyle name="Linked Cell 2 3" xfId="2975"/>
    <cellStyle name="Linked Cell 20" xfId="2976"/>
    <cellStyle name="Linked Cell 21" xfId="2977"/>
    <cellStyle name="Linked Cell 22" xfId="2978"/>
    <cellStyle name="Linked Cell 3" xfId="631"/>
    <cellStyle name="Linked Cell 3 2" xfId="2979"/>
    <cellStyle name="Linked Cell 3 3" xfId="2980"/>
    <cellStyle name="Linked Cell 4 2" xfId="2981"/>
    <cellStyle name="Linked Cell 4 3" xfId="2982"/>
    <cellStyle name="Linked Cell 5 2" xfId="2983"/>
    <cellStyle name="Linked Cell 5 3" xfId="2984"/>
    <cellStyle name="Linked Cell 6 2" xfId="2985"/>
    <cellStyle name="Linked Cell 6 3" xfId="2986"/>
    <cellStyle name="Linked Cell 7 2" xfId="2987"/>
    <cellStyle name="Linked Cell 7 3" xfId="2988"/>
    <cellStyle name="Linked Cell 8 2" xfId="2989"/>
    <cellStyle name="Linked Cell 8 3" xfId="2990"/>
    <cellStyle name="Linked Cell 9 2" xfId="2991"/>
    <cellStyle name="Linked Cell 9 3" xfId="2992"/>
    <cellStyle name="Neutral" xfId="9" builtinId="28" customBuiltin="1"/>
    <cellStyle name="Neutral 10 2" xfId="2993"/>
    <cellStyle name="Neutral 10 3" xfId="2994"/>
    <cellStyle name="Neutral 11 2" xfId="2995"/>
    <cellStyle name="Neutral 11 3" xfId="2996"/>
    <cellStyle name="Neutral 12 2" xfId="2997"/>
    <cellStyle name="Neutral 12 3" xfId="2998"/>
    <cellStyle name="Neutral 13 2" xfId="2999"/>
    <cellStyle name="Neutral 13 3" xfId="3000"/>
    <cellStyle name="Neutral 14 2" xfId="3001"/>
    <cellStyle name="Neutral 14 3" xfId="3002"/>
    <cellStyle name="Neutral 15" xfId="3003"/>
    <cellStyle name="Neutral 15 2" xfId="3004"/>
    <cellStyle name="Neutral 15 3" xfId="3005"/>
    <cellStyle name="Neutral 15 4" xfId="3006"/>
    <cellStyle name="Neutral 15 5" xfId="3007"/>
    <cellStyle name="Neutral 15 6" xfId="3008"/>
    <cellStyle name="Neutral 15 7" xfId="3009"/>
    <cellStyle name="Neutral 16" xfId="3010"/>
    <cellStyle name="Neutral 17" xfId="3011"/>
    <cellStyle name="Neutral 18" xfId="3012"/>
    <cellStyle name="Neutral 19" xfId="3013"/>
    <cellStyle name="Neutral 2" xfId="368"/>
    <cellStyle name="Neutral 2 2" xfId="496"/>
    <cellStyle name="Neutral 2 2 2" xfId="3014"/>
    <cellStyle name="Neutral 2 3" xfId="3015"/>
    <cellStyle name="Neutral 20" xfId="3016"/>
    <cellStyle name="Neutral 21" xfId="3017"/>
    <cellStyle name="Neutral 22" xfId="3018"/>
    <cellStyle name="Neutral 3" xfId="632"/>
    <cellStyle name="Neutral 3 2" xfId="3019"/>
    <cellStyle name="Neutral 3 3" xfId="3020"/>
    <cellStyle name="Neutral 4 2" xfId="3021"/>
    <cellStyle name="Neutral 4 3" xfId="3022"/>
    <cellStyle name="Neutral 5 2" xfId="3023"/>
    <cellStyle name="Neutral 5 3" xfId="3024"/>
    <cellStyle name="Neutral 6 2" xfId="3025"/>
    <cellStyle name="Neutral 6 3" xfId="3026"/>
    <cellStyle name="Neutral 7 2" xfId="3027"/>
    <cellStyle name="Neutral 7 3" xfId="3028"/>
    <cellStyle name="Neutral 8 2" xfId="3029"/>
    <cellStyle name="Neutral 8 3" xfId="3030"/>
    <cellStyle name="Neutral 9 2" xfId="3031"/>
    <cellStyle name="Neutral 9 3" xfId="3032"/>
    <cellStyle name="Normal" xfId="0" builtinId="0"/>
    <cellStyle name="Normal 10" xfId="123"/>
    <cellStyle name="Normal 10 10" xfId="3033"/>
    <cellStyle name="Normal 10 11" xfId="3034"/>
    <cellStyle name="Normal 10 12" xfId="3035"/>
    <cellStyle name="Normal 10 2" xfId="124"/>
    <cellStyle name="Normal 10 2 2" xfId="211"/>
    <cellStyle name="Normal 10 2 3" xfId="21483"/>
    <cellStyle name="Normal 10 2 4" xfId="21484"/>
    <cellStyle name="Normal 10 3" xfId="210"/>
    <cellStyle name="Normal 10 3 2" xfId="3036"/>
    <cellStyle name="Normal 10 4" xfId="3037"/>
    <cellStyle name="Normal 10 5" xfId="3038"/>
    <cellStyle name="Normal 10 6" xfId="3039"/>
    <cellStyle name="Normal 10 7" xfId="3040"/>
    <cellStyle name="Normal 10 8" xfId="3041"/>
    <cellStyle name="Normal 10 9" xfId="3042"/>
    <cellStyle name="Normal 100" xfId="649"/>
    <cellStyle name="Normal 100 2" xfId="38217"/>
    <cellStyle name="Normal 100 3" xfId="3043"/>
    <cellStyle name="Normal 101" xfId="21485"/>
    <cellStyle name="Normal 102" xfId="3044"/>
    <cellStyle name="Normal 103" xfId="3045"/>
    <cellStyle name="Normal 104" xfId="37942"/>
    <cellStyle name="Normal 105" xfId="37943"/>
    <cellStyle name="Normal 106" xfId="37958"/>
    <cellStyle name="Normal 11" xfId="125"/>
    <cellStyle name="Normal 11 2" xfId="212"/>
    <cellStyle name="Normal 11 2 2" xfId="3046"/>
    <cellStyle name="Normal 11 3" xfId="3047"/>
    <cellStyle name="Normal 11 4" xfId="3048"/>
    <cellStyle name="Normal 11 5" xfId="3049"/>
    <cellStyle name="Normal 11 6" xfId="3050"/>
    <cellStyle name="Normal 11 7" xfId="3051"/>
    <cellStyle name="Normal 11 8" xfId="3052"/>
    <cellStyle name="Normal 11 9" xfId="3053"/>
    <cellStyle name="Normal 12" xfId="126"/>
    <cellStyle name="Normal 12 2" xfId="213"/>
    <cellStyle name="Normal 12 2 2" xfId="3054"/>
    <cellStyle name="Normal 12 3" xfId="3055"/>
    <cellStyle name="Normal 12 4" xfId="3056"/>
    <cellStyle name="Normal 12 5" xfId="3057"/>
    <cellStyle name="Normal 12 6" xfId="3058"/>
    <cellStyle name="Normal 12 7" xfId="3059"/>
    <cellStyle name="Normal 12 8" xfId="21486"/>
    <cellStyle name="Normal 13" xfId="127"/>
    <cellStyle name="Normal 13 2" xfId="214"/>
    <cellStyle name="Normal 13 2 2" xfId="3060"/>
    <cellStyle name="Normal 13 3" xfId="3061"/>
    <cellStyle name="Normal 13 4" xfId="3062"/>
    <cellStyle name="Normal 13 5" xfId="3063"/>
    <cellStyle name="Normal 13 6" xfId="3064"/>
    <cellStyle name="Normal 13 7" xfId="3065"/>
    <cellStyle name="Normal 13 8" xfId="3066"/>
    <cellStyle name="Normal 13 9" xfId="3067"/>
    <cellStyle name="Normal 14" xfId="128"/>
    <cellStyle name="Normal 14 2" xfId="215"/>
    <cellStyle name="Normal 14 2 2" xfId="3068"/>
    <cellStyle name="Normal 14 3" xfId="3069"/>
    <cellStyle name="Normal 14 4" xfId="3070"/>
    <cellStyle name="Normal 14 5" xfId="3071"/>
    <cellStyle name="Normal 14 6" xfId="3072"/>
    <cellStyle name="Normal 14 7" xfId="3073"/>
    <cellStyle name="Normal 14 8" xfId="3074"/>
    <cellStyle name="Normal 14 9" xfId="3075"/>
    <cellStyle name="Normal 15" xfId="129"/>
    <cellStyle name="Normal 15 2" xfId="3076"/>
    <cellStyle name="Normal 15 3" xfId="3077"/>
    <cellStyle name="Normal 15 4" xfId="3078"/>
    <cellStyle name="Normal 15 5" xfId="3079"/>
    <cellStyle name="Normal 15 6" xfId="3080"/>
    <cellStyle name="Normal 15 7" xfId="3081"/>
    <cellStyle name="Normal 15 8" xfId="21487"/>
    <cellStyle name="Normal 16" xfId="130"/>
    <cellStyle name="Normal 16 2" xfId="216"/>
    <cellStyle name="Normal 16 3" xfId="3082"/>
    <cellStyle name="Normal 16 4" xfId="21488"/>
    <cellStyle name="Normal 17" xfId="48"/>
    <cellStyle name="Normal 17 2" xfId="3083"/>
    <cellStyle name="Normal 17 3" xfId="3084"/>
    <cellStyle name="Normal 17 4" xfId="3085"/>
    <cellStyle name="Normal 18" xfId="131"/>
    <cellStyle name="Normal 18 2" xfId="217"/>
    <cellStyle name="Normal 18 2 2" xfId="3086"/>
    <cellStyle name="Normal 18 3" xfId="3087"/>
    <cellStyle name="Normal 18 4" xfId="3088"/>
    <cellStyle name="Normal 18 5" xfId="3089"/>
    <cellStyle name="Normal 18 6" xfId="3090"/>
    <cellStyle name="Normal 18 7" xfId="3091"/>
    <cellStyle name="Normal 18 8" xfId="3092"/>
    <cellStyle name="Normal 18 9" xfId="3093"/>
    <cellStyle name="Normal 19" xfId="132"/>
    <cellStyle name="Normal 19 2" xfId="218"/>
    <cellStyle name="Normal 19 3" xfId="3094"/>
    <cellStyle name="Normal 19 4" xfId="21489"/>
    <cellStyle name="Normal 2" xfId="51"/>
    <cellStyle name="Normal 2 10" xfId="3095"/>
    <cellStyle name="Normal 2 10 2" xfId="3096"/>
    <cellStyle name="Normal 2 10 2 2" xfId="3097"/>
    <cellStyle name="Normal 2 10 3" xfId="3098"/>
    <cellStyle name="Normal 2 10 3 2" xfId="3099"/>
    <cellStyle name="Normal 2 10 4" xfId="3100"/>
    <cellStyle name="Normal 2 10 4 2" xfId="3101"/>
    <cellStyle name="Normal 2 10 5" xfId="3102"/>
    <cellStyle name="Normal 2 10 5 2" xfId="3103"/>
    <cellStyle name="Normal 2 10 6" xfId="3104"/>
    <cellStyle name="Normal 2 10 6 2" xfId="3105"/>
    <cellStyle name="Normal 2 10 7" xfId="3106"/>
    <cellStyle name="Normal 2 10 7 2" xfId="3107"/>
    <cellStyle name="Normal 2 10 8" xfId="3108"/>
    <cellStyle name="Normal 2 11" xfId="3109"/>
    <cellStyle name="Normal 2 11 2" xfId="3110"/>
    <cellStyle name="Normal 2 11 2 2" xfId="3111"/>
    <cellStyle name="Normal 2 11 3" xfId="3112"/>
    <cellStyle name="Normal 2 11 3 2" xfId="3113"/>
    <cellStyle name="Normal 2 11 4" xfId="3114"/>
    <cellStyle name="Normal 2 11 4 2" xfId="3115"/>
    <cellStyle name="Normal 2 11 5" xfId="3116"/>
    <cellStyle name="Normal 2 11 5 2" xfId="3117"/>
    <cellStyle name="Normal 2 11 6" xfId="3118"/>
    <cellStyle name="Normal 2 11 6 2" xfId="3119"/>
    <cellStyle name="Normal 2 11 7" xfId="3120"/>
    <cellStyle name="Normal 2 11 7 2" xfId="3121"/>
    <cellStyle name="Normal 2 11 8" xfId="3122"/>
    <cellStyle name="Normal 2 12" xfId="3123"/>
    <cellStyle name="Normal 2 12 2" xfId="3124"/>
    <cellStyle name="Normal 2 12 2 2" xfId="3125"/>
    <cellStyle name="Normal 2 12 3" xfId="3126"/>
    <cellStyle name="Normal 2 12 3 2" xfId="3127"/>
    <cellStyle name="Normal 2 12 4" xfId="3128"/>
    <cellStyle name="Normal 2 12 4 2" xfId="3129"/>
    <cellStyle name="Normal 2 12 5" xfId="3130"/>
    <cellStyle name="Normal 2 12 5 2" xfId="3131"/>
    <cellStyle name="Normal 2 12 6" xfId="3132"/>
    <cellStyle name="Normal 2 12 6 2" xfId="3133"/>
    <cellStyle name="Normal 2 12 7" xfId="3134"/>
    <cellStyle name="Normal 2 12 7 2" xfId="3135"/>
    <cellStyle name="Normal 2 12 8" xfId="3136"/>
    <cellStyle name="Normal 2 13" xfId="3137"/>
    <cellStyle name="Normal 2 13 2" xfId="3138"/>
    <cellStyle name="Normal 2 13 2 2" xfId="3139"/>
    <cellStyle name="Normal 2 13 3" xfId="3140"/>
    <cellStyle name="Normal 2 13 3 2" xfId="3141"/>
    <cellStyle name="Normal 2 13 4" xfId="3142"/>
    <cellStyle name="Normal 2 13 4 2" xfId="3143"/>
    <cellStyle name="Normal 2 13 5" xfId="3144"/>
    <cellStyle name="Normal 2 13 5 2" xfId="3145"/>
    <cellStyle name="Normal 2 13 6" xfId="3146"/>
    <cellStyle name="Normal 2 13 6 2" xfId="3147"/>
    <cellStyle name="Normal 2 13 7" xfId="3148"/>
    <cellStyle name="Normal 2 13 7 2" xfId="3149"/>
    <cellStyle name="Normal 2 13 8" xfId="3150"/>
    <cellStyle name="Normal 2 14" xfId="3151"/>
    <cellStyle name="Normal 2 14 2" xfId="3152"/>
    <cellStyle name="Normal 2 15" xfId="3153"/>
    <cellStyle name="Normal 2 15 2" xfId="3154"/>
    <cellStyle name="Normal 2 16" xfId="3155"/>
    <cellStyle name="Normal 2 16 2" xfId="3156"/>
    <cellStyle name="Normal 2 17" xfId="3157"/>
    <cellStyle name="Normal 2 17 2" xfId="3158"/>
    <cellStyle name="Normal 2 18" xfId="3159"/>
    <cellStyle name="Normal 2 18 2" xfId="3160"/>
    <cellStyle name="Normal 2 18 2 2" xfId="3161"/>
    <cellStyle name="Normal 2 18 2 3" xfId="3162"/>
    <cellStyle name="Normal 2 18 2 4" xfId="3163"/>
    <cellStyle name="Normal 2 18 3" xfId="3164"/>
    <cellStyle name="Normal 2 18 4" xfId="3165"/>
    <cellStyle name="Normal 2 18 5" xfId="3166"/>
    <cellStyle name="Normal 2 18 6" xfId="3167"/>
    <cellStyle name="Normal 2 18 7" xfId="3168"/>
    <cellStyle name="Normal 2 18 8" xfId="3169"/>
    <cellStyle name="Normal 2 18 9" xfId="3170"/>
    <cellStyle name="Normal 2 19" xfId="3171"/>
    <cellStyle name="Normal 2 19 2" xfId="3172"/>
    <cellStyle name="Normal 2 19 2 2" xfId="3173"/>
    <cellStyle name="Normal 2 19 2 3" xfId="3174"/>
    <cellStyle name="Normal 2 19 2 4" xfId="3175"/>
    <cellStyle name="Normal 2 19 3" xfId="3176"/>
    <cellStyle name="Normal 2 19 4" xfId="3177"/>
    <cellStyle name="Normal 2 19 5" xfId="3178"/>
    <cellStyle name="Normal 2 19 6" xfId="3179"/>
    <cellStyle name="Normal 2 19 7" xfId="3180"/>
    <cellStyle name="Normal 2 19 8" xfId="3181"/>
    <cellStyle name="Normal 2 19 9" xfId="3182"/>
    <cellStyle name="Normal 2 2" xfId="71"/>
    <cellStyle name="Normal 2 2 10" xfId="416"/>
    <cellStyle name="Normal 2 2 11" xfId="3183"/>
    <cellStyle name="Normal 2 2 12" xfId="3184"/>
    <cellStyle name="Normal 2 2 13" xfId="3185"/>
    <cellStyle name="Normal 2 2 14" xfId="3186"/>
    <cellStyle name="Normal 2 2 15" xfId="3187"/>
    <cellStyle name="Normal 2 2 16" xfId="3188"/>
    <cellStyle name="Normal 2 2 17" xfId="3189"/>
    <cellStyle name="Normal 2 2 18" xfId="3190"/>
    <cellStyle name="Normal 2 2 19" xfId="3191"/>
    <cellStyle name="Normal 2 2 2" xfId="72"/>
    <cellStyle name="Normal 2 2 2 10" xfId="3192"/>
    <cellStyle name="Normal 2 2 2 11" xfId="3193"/>
    <cellStyle name="Normal 2 2 2 12" xfId="3194"/>
    <cellStyle name="Normal 2 2 2 13" xfId="3195"/>
    <cellStyle name="Normal 2 2 2 14" xfId="3196"/>
    <cellStyle name="Normal 2 2 2 15" xfId="3197"/>
    <cellStyle name="Normal 2 2 2 16" xfId="3198"/>
    <cellStyle name="Normal 2 2 2 17" xfId="3199"/>
    <cellStyle name="Normal 2 2 2 18" xfId="3200"/>
    <cellStyle name="Normal 2 2 2 19" xfId="3201"/>
    <cellStyle name="Normal 2 2 2 2" xfId="435"/>
    <cellStyle name="Normal 2 2 2 2 10" xfId="3202"/>
    <cellStyle name="Normal 2 2 2 2 11" xfId="3203"/>
    <cellStyle name="Normal 2 2 2 2 12" xfId="3204"/>
    <cellStyle name="Normal 2 2 2 2 13" xfId="3205"/>
    <cellStyle name="Normal 2 2 2 2 14" xfId="3206"/>
    <cellStyle name="Normal 2 2 2 2 15" xfId="3207"/>
    <cellStyle name="Normal 2 2 2 2 15 2" xfId="3208"/>
    <cellStyle name="Normal 2 2 2 2 15 3" xfId="3209"/>
    <cellStyle name="Normal 2 2 2 2 16" xfId="3210"/>
    <cellStyle name="Normal 2 2 2 2 17" xfId="3211"/>
    <cellStyle name="Normal 2 2 2 2 18" xfId="3212"/>
    <cellStyle name="Normal 2 2 2 2 18 2" xfId="3213"/>
    <cellStyle name="Normal 2 2 2 2 18 3" xfId="3214"/>
    <cellStyle name="Normal 2 2 2 2 19" xfId="3215"/>
    <cellStyle name="Normal 2 2 2 2 19 2" xfId="3216"/>
    <cellStyle name="Normal 2 2 2 2 19 3" xfId="3217"/>
    <cellStyle name="Normal 2 2 2 2 2" xfId="3218"/>
    <cellStyle name="Normal 2 2 2 2 2 10" xfId="3219"/>
    <cellStyle name="Normal 2 2 2 2 2 11" xfId="3220"/>
    <cellStyle name="Normal 2 2 2 2 2 12" xfId="3221"/>
    <cellStyle name="Normal 2 2 2 2 2 13" xfId="3222"/>
    <cellStyle name="Normal 2 2 2 2 2 14" xfId="3223"/>
    <cellStyle name="Normal 2 2 2 2 2 15" xfId="3224"/>
    <cellStyle name="Normal 2 2 2 2 2 16" xfId="3225"/>
    <cellStyle name="Normal 2 2 2 2 2 17" xfId="3226"/>
    <cellStyle name="Normal 2 2 2 2 2 18" xfId="3227"/>
    <cellStyle name="Normal 2 2 2 2 2 19" xfId="3228"/>
    <cellStyle name="Normal 2 2 2 2 2 2" xfId="3229"/>
    <cellStyle name="Normal 2 2 2 2 2 2 10" xfId="3230"/>
    <cellStyle name="Normal 2 2 2 2 2 2 11" xfId="3231"/>
    <cellStyle name="Normal 2 2 2 2 2 2 12" xfId="3232"/>
    <cellStyle name="Normal 2 2 2 2 2 2 13" xfId="3233"/>
    <cellStyle name="Normal 2 2 2 2 2 2 14" xfId="3234"/>
    <cellStyle name="Normal 2 2 2 2 2 2 15" xfId="3235"/>
    <cellStyle name="Normal 2 2 2 2 2 2 16" xfId="3236"/>
    <cellStyle name="Normal 2 2 2 2 2 2 17" xfId="3237"/>
    <cellStyle name="Normal 2 2 2 2 2 2 2" xfId="3238"/>
    <cellStyle name="Normal 2 2 2 2 2 2 2 10" xfId="3239"/>
    <cellStyle name="Normal 2 2 2 2 2 2 2 2" xfId="3240"/>
    <cellStyle name="Normal 2 2 2 2 2 2 2 2 2" xfId="902"/>
    <cellStyle name="Normal 2 2 2 2 2 2 2 2 2 10" xfId="3241"/>
    <cellStyle name="Normal 2 2 2 2 2 2 2 2 2 10 2" xfId="21490"/>
    <cellStyle name="Normal 2 2 2 2 2 2 2 2 2 11" xfId="3242"/>
    <cellStyle name="Normal 2 2 2 2 2 2 2 2 2 11 2" xfId="21491"/>
    <cellStyle name="Normal 2 2 2 2 2 2 2 2 2 12" xfId="3243"/>
    <cellStyle name="Normal 2 2 2 2 2 2 2 2 2 12 2" xfId="21492"/>
    <cellStyle name="Normal 2 2 2 2 2 2 2 2 2 13" xfId="3244"/>
    <cellStyle name="Normal 2 2 2 2 2 2 2 2 2 13 2" xfId="21493"/>
    <cellStyle name="Normal 2 2 2 2 2 2 2 2 2 14" xfId="3245"/>
    <cellStyle name="Normal 2 2 2 2 2 2 2 2 2 14 2" xfId="21494"/>
    <cellStyle name="Normal 2 2 2 2 2 2 2 2 2 15" xfId="21495"/>
    <cellStyle name="Normal 2 2 2 2 2 2 2 2 2 2" xfId="3246"/>
    <cellStyle name="Normal 2 2 2 2 2 2 2 2 2 2 2" xfId="21496"/>
    <cellStyle name="Normal 2 2 2 2 2 2 2 2 2 3" xfId="3247"/>
    <cellStyle name="Normal 2 2 2 2 2 2 2 2 2 3 2" xfId="21497"/>
    <cellStyle name="Normal 2 2 2 2 2 2 2 2 2 4" xfId="3248"/>
    <cellStyle name="Normal 2 2 2 2 2 2 2 2 2 4 2" xfId="21498"/>
    <cellStyle name="Normal 2 2 2 2 2 2 2 2 2 5" xfId="3249"/>
    <cellStyle name="Normal 2 2 2 2 2 2 2 2 2 5 2" xfId="21499"/>
    <cellStyle name="Normal 2 2 2 2 2 2 2 2 2 6" xfId="3250"/>
    <cellStyle name="Normal 2 2 2 2 2 2 2 2 2 6 2" xfId="21500"/>
    <cellStyle name="Normal 2 2 2 2 2 2 2 2 2 7" xfId="3251"/>
    <cellStyle name="Normal 2 2 2 2 2 2 2 2 2 7 2" xfId="21501"/>
    <cellStyle name="Normal 2 2 2 2 2 2 2 2 2 8" xfId="3252"/>
    <cellStyle name="Normal 2 2 2 2 2 2 2 2 2 8 2" xfId="21502"/>
    <cellStyle name="Normal 2 2 2 2 2 2 2 2 2 9" xfId="3253"/>
    <cellStyle name="Normal 2 2 2 2 2 2 2 2 2 9 2" xfId="21503"/>
    <cellStyle name="Normal 2 2 2 2 2 2 2 3" xfId="3254"/>
    <cellStyle name="Normal 2 2 2 2 2 2 2 4" xfId="3255"/>
    <cellStyle name="Normal 2 2 2 2 2 2 2 5" xfId="3256"/>
    <cellStyle name="Normal 2 2 2 2 2 2 2 6" xfId="3257"/>
    <cellStyle name="Normal 2 2 2 2 2 2 2 7" xfId="3258"/>
    <cellStyle name="Normal 2 2 2 2 2 2 2 8" xfId="3259"/>
    <cellStyle name="Normal 2 2 2 2 2 2 2 9" xfId="3260"/>
    <cellStyle name="Normal 2 2 2 2 2 2 3" xfId="3261"/>
    <cellStyle name="Normal 2 2 2 2 2 2 4" xfId="3262"/>
    <cellStyle name="Normal 2 2 2 2 2 2 5" xfId="3263"/>
    <cellStyle name="Normal 2 2 2 2 2 2 6" xfId="3264"/>
    <cellStyle name="Normal 2 2 2 2 2 2 7" xfId="3265"/>
    <cellStyle name="Normal 2 2 2 2 2 2 8" xfId="3266"/>
    <cellStyle name="Normal 2 2 2 2 2 2 9" xfId="3267"/>
    <cellStyle name="Normal 2 2 2 2 2 3" xfId="3268"/>
    <cellStyle name="Normal 2 2 2 2 2 4" xfId="3269"/>
    <cellStyle name="Normal 2 2 2 2 2 5" xfId="3270"/>
    <cellStyle name="Normal 2 2 2 2 2 5 2" xfId="3271"/>
    <cellStyle name="Normal 2 2 2 2 2 5 3" xfId="3272"/>
    <cellStyle name="Normal 2 2 2 2 2 6" xfId="3273"/>
    <cellStyle name="Normal 2 2 2 2 2 6 2" xfId="3274"/>
    <cellStyle name="Normal 2 2 2 2 2 6 3" xfId="3275"/>
    <cellStyle name="Normal 2 2 2 2 2 7" xfId="3276"/>
    <cellStyle name="Normal 2 2 2 2 2 7 2" xfId="3277"/>
    <cellStyle name="Normal 2 2 2 2 2 7 3" xfId="3278"/>
    <cellStyle name="Normal 2 2 2 2 2 8" xfId="3279"/>
    <cellStyle name="Normal 2 2 2 2 2 8 2" xfId="3280"/>
    <cellStyle name="Normal 2 2 2 2 2 8 3" xfId="3281"/>
    <cellStyle name="Normal 2 2 2 2 2 9" xfId="3282"/>
    <cellStyle name="Normal 2 2 2 2 2 9 2" xfId="3283"/>
    <cellStyle name="Normal 2 2 2 2 2 9 3" xfId="3284"/>
    <cellStyle name="Normal 2 2 2 2 20" xfId="3285"/>
    <cellStyle name="Normal 2 2 2 2 20 2" xfId="3286"/>
    <cellStyle name="Normal 2 2 2 2 20 3" xfId="3287"/>
    <cellStyle name="Normal 2 2 2 2 21" xfId="3288"/>
    <cellStyle name="Normal 2 2 2 2 21 2" xfId="3289"/>
    <cellStyle name="Normal 2 2 2 2 21 3" xfId="3290"/>
    <cellStyle name="Normal 2 2 2 2 22" xfId="3291"/>
    <cellStyle name="Normal 2 2 2 2 23" xfId="3292"/>
    <cellStyle name="Normal 2 2 2 2 24" xfId="3293"/>
    <cellStyle name="Normal 2 2 2 2 25" xfId="3294"/>
    <cellStyle name="Normal 2 2 2 2 26" xfId="3295"/>
    <cellStyle name="Normal 2 2 2 2 27" xfId="3296"/>
    <cellStyle name="Normal 2 2 2 2 28" xfId="3297"/>
    <cellStyle name="Normal 2 2 2 2 29" xfId="3298"/>
    <cellStyle name="Normal 2 2 2 2 3" xfId="3299"/>
    <cellStyle name="Normal 2 2 2 2 30" xfId="3300"/>
    <cellStyle name="Normal 2 2 2 2 31" xfId="3301"/>
    <cellStyle name="Normal 2 2 2 2 32" xfId="3302"/>
    <cellStyle name="Normal 2 2 2 2 4" xfId="3303"/>
    <cellStyle name="Normal 2 2 2 2 5" xfId="3304"/>
    <cellStyle name="Normal 2 2 2 2 6" xfId="3305"/>
    <cellStyle name="Normal 2 2 2 2 7" xfId="3306"/>
    <cellStyle name="Normal 2 2 2 2 8" xfId="3307"/>
    <cellStyle name="Normal 2 2 2 2 9" xfId="3308"/>
    <cellStyle name="Normal 2 2 2 20" xfId="3309"/>
    <cellStyle name="Normal 2 2 2 20 2" xfId="3310"/>
    <cellStyle name="Normal 2 2 2 20 3" xfId="3311"/>
    <cellStyle name="Normal 2 2 2 21" xfId="3312"/>
    <cellStyle name="Normal 2 2 2 22" xfId="3313"/>
    <cellStyle name="Normal 2 2 2 23" xfId="3314"/>
    <cellStyle name="Normal 2 2 2 23 2" xfId="3315"/>
    <cellStyle name="Normal 2 2 2 23 3" xfId="3316"/>
    <cellStyle name="Normal 2 2 2 24" xfId="3317"/>
    <cellStyle name="Normal 2 2 2 24 2" xfId="3318"/>
    <cellStyle name="Normal 2 2 2 24 3" xfId="3319"/>
    <cellStyle name="Normal 2 2 2 25" xfId="3320"/>
    <cellStyle name="Normal 2 2 2 25 2" xfId="3321"/>
    <cellStyle name="Normal 2 2 2 25 3" xfId="3322"/>
    <cellStyle name="Normal 2 2 2 26" xfId="3323"/>
    <cellStyle name="Normal 2 2 2 26 2" xfId="3324"/>
    <cellStyle name="Normal 2 2 2 26 3" xfId="3325"/>
    <cellStyle name="Normal 2 2 2 27" xfId="3326"/>
    <cellStyle name="Normal 2 2 2 28" xfId="3327"/>
    <cellStyle name="Normal 2 2 2 29" xfId="3328"/>
    <cellStyle name="Normal 2 2 2 3" xfId="578"/>
    <cellStyle name="Normal 2 2 2 3 2" xfId="3329"/>
    <cellStyle name="Normal 2 2 2 30" xfId="3330"/>
    <cellStyle name="Normal 2 2 2 31" xfId="3331"/>
    <cellStyle name="Normal 2 2 2 32" xfId="3332"/>
    <cellStyle name="Normal 2 2 2 33" xfId="3333"/>
    <cellStyle name="Normal 2 2 2 34" xfId="3334"/>
    <cellStyle name="Normal 2 2 2 35" xfId="3335"/>
    <cellStyle name="Normal 2 2 2 36" xfId="3336"/>
    <cellStyle name="Normal 2 2 2 37" xfId="3337"/>
    <cellStyle name="Normal 2 2 2 38" xfId="21504"/>
    <cellStyle name="Normal 2 2 2 4" xfId="3338"/>
    <cellStyle name="Normal 2 2 2 4 2" xfId="3339"/>
    <cellStyle name="Normal 2 2 2 5" xfId="3340"/>
    <cellStyle name="Normal 2 2 2 5 2" xfId="3341"/>
    <cellStyle name="Normal 2 2 2 6" xfId="3342"/>
    <cellStyle name="Normal 2 2 2 6 2" xfId="3343"/>
    <cellStyle name="Normal 2 2 2 7" xfId="3344"/>
    <cellStyle name="Normal 2 2 2 7 2" xfId="3345"/>
    <cellStyle name="Normal 2 2 2 8" xfId="3346"/>
    <cellStyle name="Normal 2 2 2 8 10" xfId="3347"/>
    <cellStyle name="Normal 2 2 2 8 11" xfId="3348"/>
    <cellStyle name="Normal 2 2 2 8 2" xfId="3349"/>
    <cellStyle name="Normal 2 2 2 8 2 2" xfId="3350"/>
    <cellStyle name="Normal 2 2 2 8 2 3" xfId="3351"/>
    <cellStyle name="Normal 2 2 2 8 2 4" xfId="3352"/>
    <cellStyle name="Normal 2 2 2 8 2 5" xfId="3353"/>
    <cellStyle name="Normal 2 2 2 8 2 6" xfId="3354"/>
    <cellStyle name="Normal 2 2 2 8 2 7" xfId="3355"/>
    <cellStyle name="Normal 2 2 2 8 2 8" xfId="3356"/>
    <cellStyle name="Normal 2 2 2 8 2 9" xfId="3357"/>
    <cellStyle name="Normal 2 2 2 8 3" xfId="3358"/>
    <cellStyle name="Normal 2 2 2 8 4" xfId="3359"/>
    <cellStyle name="Normal 2 2 2 8 5" xfId="3360"/>
    <cellStyle name="Normal 2 2 2 8 5 2" xfId="3361"/>
    <cellStyle name="Normal 2 2 2 8 5 3" xfId="3362"/>
    <cellStyle name="Normal 2 2 2 8 6" xfId="3363"/>
    <cellStyle name="Normal 2 2 2 8 6 2" xfId="3364"/>
    <cellStyle name="Normal 2 2 2 8 6 3" xfId="3365"/>
    <cellStyle name="Normal 2 2 2 8 7" xfId="3366"/>
    <cellStyle name="Normal 2 2 2 8 7 2" xfId="3367"/>
    <cellStyle name="Normal 2 2 2 8 7 3" xfId="3368"/>
    <cellStyle name="Normal 2 2 2 8 8" xfId="3369"/>
    <cellStyle name="Normal 2 2 2 8 8 2" xfId="3370"/>
    <cellStyle name="Normal 2 2 2 8 8 3" xfId="3371"/>
    <cellStyle name="Normal 2 2 2 8 9" xfId="3372"/>
    <cellStyle name="Normal 2 2 2 8 9 2" xfId="3373"/>
    <cellStyle name="Normal 2 2 2 8 9 3" xfId="3374"/>
    <cellStyle name="Normal 2 2 2 9" xfId="3375"/>
    <cellStyle name="Normal 2 2 20" xfId="3376"/>
    <cellStyle name="Normal 2 2 20 2" xfId="3377"/>
    <cellStyle name="Normal 2 2 20 3" xfId="3378"/>
    <cellStyle name="Normal 2 2 21" xfId="3379"/>
    <cellStyle name="Normal 2 2 22" xfId="3380"/>
    <cellStyle name="Normal 2 2 23" xfId="3381"/>
    <cellStyle name="Normal 2 2 23 2" xfId="3382"/>
    <cellStyle name="Normal 2 2 23 3" xfId="3383"/>
    <cellStyle name="Normal 2 2 24" xfId="3384"/>
    <cellStyle name="Normal 2 2 24 2" xfId="3385"/>
    <cellStyle name="Normal 2 2 24 3" xfId="3386"/>
    <cellStyle name="Normal 2 2 25" xfId="3387"/>
    <cellStyle name="Normal 2 2 25 2" xfId="3388"/>
    <cellStyle name="Normal 2 2 25 3" xfId="3389"/>
    <cellStyle name="Normal 2 2 26" xfId="3390"/>
    <cellStyle name="Normal 2 2 26 2" xfId="3391"/>
    <cellStyle name="Normal 2 2 26 3" xfId="3392"/>
    <cellStyle name="Normal 2 2 27" xfId="3393"/>
    <cellStyle name="Normal 2 2 28" xfId="3394"/>
    <cellStyle name="Normal 2 2 29" xfId="3395"/>
    <cellStyle name="Normal 2 2 3" xfId="73"/>
    <cellStyle name="Normal 2 2 3 2" xfId="21505"/>
    <cellStyle name="Normal 2 2 3 3" xfId="21506"/>
    <cellStyle name="Normal 2 2 30" xfId="3396"/>
    <cellStyle name="Normal 2 2 31" xfId="3397"/>
    <cellStyle name="Normal 2 2 32" xfId="3398"/>
    <cellStyle name="Normal 2 2 33" xfId="3399"/>
    <cellStyle name="Normal 2 2 34" xfId="3400"/>
    <cellStyle name="Normal 2 2 35" xfId="3401"/>
    <cellStyle name="Normal 2 2 36" xfId="3402"/>
    <cellStyle name="Normal 2 2 37" xfId="3403"/>
    <cellStyle name="Normal 2 2 38" xfId="3404"/>
    <cellStyle name="Normal 2 2 4" xfId="74"/>
    <cellStyle name="Normal 2 2 4 2" xfId="21507"/>
    <cellStyle name="Normal 2 2 4 3" xfId="21508"/>
    <cellStyle name="Normal 2 2 5" xfId="75"/>
    <cellStyle name="Normal 2 2 5 2" xfId="21509"/>
    <cellStyle name="Normal 2 2 5 3" xfId="21510"/>
    <cellStyle name="Normal 2 2 6" xfId="76"/>
    <cellStyle name="Normal 2 2 6 2" xfId="21511"/>
    <cellStyle name="Normal 2 2 6 3" xfId="21512"/>
    <cellStyle name="Normal 2 2 7" xfId="77"/>
    <cellStyle name="Normal 2 2 7 2" xfId="21513"/>
    <cellStyle name="Normal 2 2 7 3" xfId="21514"/>
    <cellStyle name="Normal 2 2 8" xfId="78"/>
    <cellStyle name="Normal 2 2 8 10" xfId="3405"/>
    <cellStyle name="Normal 2 2 8 11" xfId="3406"/>
    <cellStyle name="Normal 2 2 8 12" xfId="21515"/>
    <cellStyle name="Normal 2 2 8 2" xfId="3407"/>
    <cellStyle name="Normal 2 2 8 2 2" xfId="3408"/>
    <cellStyle name="Normal 2 2 8 2 3" xfId="3409"/>
    <cellStyle name="Normal 2 2 8 2 4" xfId="3410"/>
    <cellStyle name="Normal 2 2 8 2 5" xfId="3411"/>
    <cellStyle name="Normal 2 2 8 2 6" xfId="3412"/>
    <cellStyle name="Normal 2 2 8 2 7" xfId="3413"/>
    <cellStyle name="Normal 2 2 8 2 8" xfId="3414"/>
    <cellStyle name="Normal 2 2 8 2 9" xfId="3415"/>
    <cellStyle name="Normal 2 2 8 3" xfId="3416"/>
    <cellStyle name="Normal 2 2 8 4" xfId="3417"/>
    <cellStyle name="Normal 2 2 8 5" xfId="3418"/>
    <cellStyle name="Normal 2 2 8 5 2" xfId="3419"/>
    <cellStyle name="Normal 2 2 8 5 3" xfId="3420"/>
    <cellStyle name="Normal 2 2 8 6" xfId="3421"/>
    <cellStyle name="Normal 2 2 8 6 2" xfId="3422"/>
    <cellStyle name="Normal 2 2 8 6 3" xfId="3423"/>
    <cellStyle name="Normal 2 2 8 7" xfId="3424"/>
    <cellStyle name="Normal 2 2 8 7 2" xfId="3425"/>
    <cellStyle name="Normal 2 2 8 7 3" xfId="3426"/>
    <cellStyle name="Normal 2 2 8 8" xfId="3427"/>
    <cellStyle name="Normal 2 2 8 8 2" xfId="3428"/>
    <cellStyle name="Normal 2 2 8 8 3" xfId="3429"/>
    <cellStyle name="Normal 2 2 8 9" xfId="3430"/>
    <cellStyle name="Normal 2 2 8 9 2" xfId="3431"/>
    <cellStyle name="Normal 2 2 8 9 3" xfId="3432"/>
    <cellStyle name="Normal 2 2 9" xfId="79"/>
    <cellStyle name="Normal 2 2 9 2" xfId="21516"/>
    <cellStyle name="Normal 2 2 9 3" xfId="21517"/>
    <cellStyle name="Normal 2 2_Residential Inputs Inland" xfId="3433"/>
    <cellStyle name="Normal 2 20" xfId="3434"/>
    <cellStyle name="Normal 2 20 2" xfId="3435"/>
    <cellStyle name="Normal 2 20 2 2" xfId="3436"/>
    <cellStyle name="Normal 2 20 2 3" xfId="3437"/>
    <cellStyle name="Normal 2 20 2 4" xfId="3438"/>
    <cellStyle name="Normal 2 20 3" xfId="3439"/>
    <cellStyle name="Normal 2 20 4" xfId="3440"/>
    <cellStyle name="Normal 2 20 5" xfId="3441"/>
    <cellStyle name="Normal 2 20 6" xfId="3442"/>
    <cellStyle name="Normal 2 20 7" xfId="3443"/>
    <cellStyle name="Normal 2 20 8" xfId="3444"/>
    <cellStyle name="Normal 2 20 9" xfId="3445"/>
    <cellStyle name="Normal 2 21" xfId="3446"/>
    <cellStyle name="Normal 2 21 2" xfId="3447"/>
    <cellStyle name="Normal 2 21 2 2" xfId="3448"/>
    <cellStyle name="Normal 2 21 2 3" xfId="3449"/>
    <cellStyle name="Normal 2 21 2 4" xfId="3450"/>
    <cellStyle name="Normal 2 21 3" xfId="3451"/>
    <cellStyle name="Normal 2 21 4" xfId="3452"/>
    <cellStyle name="Normal 2 21 5" xfId="3453"/>
    <cellStyle name="Normal 2 21 6" xfId="3454"/>
    <cellStyle name="Normal 2 21 7" xfId="3455"/>
    <cellStyle name="Normal 2 21 8" xfId="3456"/>
    <cellStyle name="Normal 2 21 9" xfId="3457"/>
    <cellStyle name="Normal 2 22" xfId="3458"/>
    <cellStyle name="Normal 2 22 2" xfId="3459"/>
    <cellStyle name="Normal 2 22 2 2" xfId="3460"/>
    <cellStyle name="Normal 2 22 2 3" xfId="3461"/>
    <cellStyle name="Normal 2 22 2 4" xfId="3462"/>
    <cellStyle name="Normal 2 22 3" xfId="3463"/>
    <cellStyle name="Normal 2 22 4" xfId="3464"/>
    <cellStyle name="Normal 2 22 5" xfId="3465"/>
    <cellStyle name="Normal 2 22 6" xfId="3466"/>
    <cellStyle name="Normal 2 22 7" xfId="3467"/>
    <cellStyle name="Normal 2 22 8" xfId="3468"/>
    <cellStyle name="Normal 2 22 9" xfId="3469"/>
    <cellStyle name="Normal 2 23" xfId="3470"/>
    <cellStyle name="Normal 2 23 2" xfId="3471"/>
    <cellStyle name="Normal 2 23 2 2" xfId="3472"/>
    <cellStyle name="Normal 2 23 2 3" xfId="3473"/>
    <cellStyle name="Normal 2 23 2 4" xfId="3474"/>
    <cellStyle name="Normal 2 23 3" xfId="3475"/>
    <cellStyle name="Normal 2 23 4" xfId="3476"/>
    <cellStyle name="Normal 2 23 5" xfId="3477"/>
    <cellStyle name="Normal 2 23 6" xfId="3478"/>
    <cellStyle name="Normal 2 23 7" xfId="3479"/>
    <cellStyle name="Normal 2 23 8" xfId="3480"/>
    <cellStyle name="Normal 2 23 9" xfId="3481"/>
    <cellStyle name="Normal 2 24" xfId="3482"/>
    <cellStyle name="Normal 2 24 2" xfId="3483"/>
    <cellStyle name="Normal 2 24 2 2" xfId="3484"/>
    <cellStyle name="Normal 2 24 2 3" xfId="3485"/>
    <cellStyle name="Normal 2 24 2 4" xfId="3486"/>
    <cellStyle name="Normal 2 24 3" xfId="3487"/>
    <cellStyle name="Normal 2 24 4" xfId="3488"/>
    <cellStyle name="Normal 2 24 5" xfId="3489"/>
    <cellStyle name="Normal 2 24 6" xfId="3490"/>
    <cellStyle name="Normal 2 24 7" xfId="3491"/>
    <cellStyle name="Normal 2 24 8" xfId="3492"/>
    <cellStyle name="Normal 2 24 9" xfId="3493"/>
    <cellStyle name="Normal 2 25" xfId="3494"/>
    <cellStyle name="Normal 2 25 2" xfId="3495"/>
    <cellStyle name="Normal 2 25 2 2" xfId="3496"/>
    <cellStyle name="Normal 2 25 2 3" xfId="3497"/>
    <cellStyle name="Normal 2 25 2 4" xfId="3498"/>
    <cellStyle name="Normal 2 25 3" xfId="3499"/>
    <cellStyle name="Normal 2 25 4" xfId="3500"/>
    <cellStyle name="Normal 2 25 5" xfId="3501"/>
    <cellStyle name="Normal 2 25 6" xfId="3502"/>
    <cellStyle name="Normal 2 25 7" xfId="3503"/>
    <cellStyle name="Normal 2 25 8" xfId="3504"/>
    <cellStyle name="Normal 2 25 9" xfId="3505"/>
    <cellStyle name="Normal 2 26" xfId="3506"/>
    <cellStyle name="Normal 2 26 2" xfId="3507"/>
    <cellStyle name="Normal 2 26 2 2" xfId="3508"/>
    <cellStyle name="Normal 2 26 2 3" xfId="3509"/>
    <cellStyle name="Normal 2 26 2 4" xfId="3510"/>
    <cellStyle name="Normal 2 26 3" xfId="3511"/>
    <cellStyle name="Normal 2 26 4" xfId="3512"/>
    <cellStyle name="Normal 2 26 5" xfId="3513"/>
    <cellStyle name="Normal 2 26 6" xfId="3514"/>
    <cellStyle name="Normal 2 26 7" xfId="3515"/>
    <cellStyle name="Normal 2 26 8" xfId="3516"/>
    <cellStyle name="Normal 2 26 9" xfId="3517"/>
    <cellStyle name="Normal 2 27" xfId="3518"/>
    <cellStyle name="Normal 2 28" xfId="3519"/>
    <cellStyle name="Normal 2 29" xfId="3520"/>
    <cellStyle name="Normal 2 3" xfId="80"/>
    <cellStyle name="Normal 2 3 2" xfId="3521"/>
    <cellStyle name="Normal 2 3 2 2" xfId="3522"/>
    <cellStyle name="Normal 2 3 2 2 2" xfId="3523"/>
    <cellStyle name="Normal 2 3 2 3" xfId="3524"/>
    <cellStyle name="Normal 2 3 2 3 2" xfId="3525"/>
    <cellStyle name="Normal 2 3 2 4" xfId="3526"/>
    <cellStyle name="Normal 2 3 2 4 2" xfId="3527"/>
    <cellStyle name="Normal 2 3 2 5" xfId="3528"/>
    <cellStyle name="Normal 2 3 2 5 2" xfId="3529"/>
    <cellStyle name="Normal 2 3 2 6" xfId="3530"/>
    <cellStyle name="Normal 2 3 2 6 2" xfId="3531"/>
    <cellStyle name="Normal 2 3 2 7" xfId="3532"/>
    <cellStyle name="Normal 2 3 2 7 2" xfId="3533"/>
    <cellStyle name="Normal 2 3 3" xfId="3534"/>
    <cellStyle name="Normal 2 3 4" xfId="3535"/>
    <cellStyle name="Normal 2 3 5" xfId="3536"/>
    <cellStyle name="Normal 2 3 6" xfId="3537"/>
    <cellStyle name="Normal 2 3 7" xfId="3538"/>
    <cellStyle name="Normal 2 3 8" xfId="3539"/>
    <cellStyle name="Normal 2 3 9" xfId="21518"/>
    <cellStyle name="Normal 2 30" xfId="3540"/>
    <cellStyle name="Normal 2 30 2" xfId="3541"/>
    <cellStyle name="Normal 2 30 3" xfId="3542"/>
    <cellStyle name="Normal 2 31" xfId="3543"/>
    <cellStyle name="Normal 2 32" xfId="3544"/>
    <cellStyle name="Normal 2 33" xfId="3545"/>
    <cellStyle name="Normal 2 34" xfId="3546"/>
    <cellStyle name="Normal 2 35" xfId="3547"/>
    <cellStyle name="Normal 2 36" xfId="3548"/>
    <cellStyle name="Normal 2 37" xfId="3549"/>
    <cellStyle name="Normal 2 38" xfId="3550"/>
    <cellStyle name="Normal 2 39" xfId="3551"/>
    <cellStyle name="Normal 2 4" xfId="81"/>
    <cellStyle name="Normal 2 4 10" xfId="3552"/>
    <cellStyle name="Normal 2 4 11" xfId="3553"/>
    <cellStyle name="Normal 2 4 12" xfId="3554"/>
    <cellStyle name="Normal 2 4 13" xfId="3555"/>
    <cellStyle name="Normal 2 4 14" xfId="3556"/>
    <cellStyle name="Normal 2 4 15" xfId="3557"/>
    <cellStyle name="Normal 2 4 16" xfId="3558"/>
    <cellStyle name="Normal 2 4 17" xfId="3559"/>
    <cellStyle name="Normal 2 4 17 10" xfId="3560"/>
    <cellStyle name="Normal 2 4 17 10 10" xfId="3561"/>
    <cellStyle name="Normal 2 4 17 10 10 2" xfId="21519"/>
    <cellStyle name="Normal 2 4 17 10 11" xfId="3562"/>
    <cellStyle name="Normal 2 4 17 10 11 2" xfId="21520"/>
    <cellStyle name="Normal 2 4 17 10 12" xfId="3563"/>
    <cellStyle name="Normal 2 4 17 10 12 2" xfId="21521"/>
    <cellStyle name="Normal 2 4 17 10 13" xfId="3564"/>
    <cellStyle name="Normal 2 4 17 10 13 2" xfId="21522"/>
    <cellStyle name="Normal 2 4 17 10 14" xfId="3565"/>
    <cellStyle name="Normal 2 4 17 10 14 2" xfId="21523"/>
    <cellStyle name="Normal 2 4 17 10 15" xfId="21524"/>
    <cellStyle name="Normal 2 4 17 10 2" xfId="3566"/>
    <cellStyle name="Normal 2 4 17 10 2 2" xfId="21525"/>
    <cellStyle name="Normal 2 4 17 10 3" xfId="3567"/>
    <cellStyle name="Normal 2 4 17 10 3 2" xfId="21526"/>
    <cellStyle name="Normal 2 4 17 10 4" xfId="3568"/>
    <cellStyle name="Normal 2 4 17 10 4 2" xfId="21527"/>
    <cellStyle name="Normal 2 4 17 10 5" xfId="3569"/>
    <cellStyle name="Normal 2 4 17 10 5 2" xfId="21528"/>
    <cellStyle name="Normal 2 4 17 10 6" xfId="3570"/>
    <cellStyle name="Normal 2 4 17 10 6 2" xfId="21529"/>
    <cellStyle name="Normal 2 4 17 10 7" xfId="3571"/>
    <cellStyle name="Normal 2 4 17 10 7 2" xfId="21530"/>
    <cellStyle name="Normal 2 4 17 10 8" xfId="3572"/>
    <cellStyle name="Normal 2 4 17 10 8 2" xfId="21531"/>
    <cellStyle name="Normal 2 4 17 10 9" xfId="3573"/>
    <cellStyle name="Normal 2 4 17 10 9 2" xfId="21532"/>
    <cellStyle name="Normal 2 4 17 11" xfId="3574"/>
    <cellStyle name="Normal 2 4 17 11 2" xfId="21533"/>
    <cellStyle name="Normal 2 4 17 12" xfId="3575"/>
    <cellStyle name="Normal 2 4 17 12 2" xfId="21534"/>
    <cellStyle name="Normal 2 4 17 13" xfId="3576"/>
    <cellStyle name="Normal 2 4 17 13 2" xfId="21535"/>
    <cellStyle name="Normal 2 4 17 14" xfId="3577"/>
    <cellStyle name="Normal 2 4 17 14 2" xfId="21536"/>
    <cellStyle name="Normal 2 4 17 15" xfId="3578"/>
    <cellStyle name="Normal 2 4 17 15 2" xfId="21537"/>
    <cellStyle name="Normal 2 4 17 16" xfId="3579"/>
    <cellStyle name="Normal 2 4 17 16 2" xfId="21538"/>
    <cellStyle name="Normal 2 4 17 17" xfId="3580"/>
    <cellStyle name="Normal 2 4 17 17 2" xfId="21539"/>
    <cellStyle name="Normal 2 4 17 18" xfId="3581"/>
    <cellStyle name="Normal 2 4 17 18 2" xfId="21540"/>
    <cellStyle name="Normal 2 4 17 19" xfId="3582"/>
    <cellStyle name="Normal 2 4 17 19 2" xfId="21541"/>
    <cellStyle name="Normal 2 4 17 2" xfId="3583"/>
    <cellStyle name="Normal 2 4 17 2 10" xfId="3584"/>
    <cellStyle name="Normal 2 4 17 2 10 2" xfId="21542"/>
    <cellStyle name="Normal 2 4 17 2 11" xfId="3585"/>
    <cellStyle name="Normal 2 4 17 2 11 2" xfId="21543"/>
    <cellStyle name="Normal 2 4 17 2 12" xfId="3586"/>
    <cellStyle name="Normal 2 4 17 2 12 2" xfId="21544"/>
    <cellStyle name="Normal 2 4 17 2 13" xfId="3587"/>
    <cellStyle name="Normal 2 4 17 2 13 2" xfId="21545"/>
    <cellStyle name="Normal 2 4 17 2 14" xfId="3588"/>
    <cellStyle name="Normal 2 4 17 2 14 2" xfId="21546"/>
    <cellStyle name="Normal 2 4 17 2 15" xfId="3589"/>
    <cellStyle name="Normal 2 4 17 2 15 2" xfId="21547"/>
    <cellStyle name="Normal 2 4 17 2 16" xfId="21548"/>
    <cellStyle name="Normal 2 4 17 2 2" xfId="3590"/>
    <cellStyle name="Normal 2 4 17 2 2 10" xfId="3591"/>
    <cellStyle name="Normal 2 4 17 2 2 10 2" xfId="21549"/>
    <cellStyle name="Normal 2 4 17 2 2 11" xfId="3592"/>
    <cellStyle name="Normal 2 4 17 2 2 11 2" xfId="21550"/>
    <cellStyle name="Normal 2 4 17 2 2 12" xfId="3593"/>
    <cellStyle name="Normal 2 4 17 2 2 12 2" xfId="21551"/>
    <cellStyle name="Normal 2 4 17 2 2 13" xfId="3594"/>
    <cellStyle name="Normal 2 4 17 2 2 13 2" xfId="21552"/>
    <cellStyle name="Normal 2 4 17 2 2 14" xfId="3595"/>
    <cellStyle name="Normal 2 4 17 2 2 14 2" xfId="21553"/>
    <cellStyle name="Normal 2 4 17 2 2 15" xfId="21554"/>
    <cellStyle name="Normal 2 4 17 2 2 2" xfId="3596"/>
    <cellStyle name="Normal 2 4 17 2 2 2 2" xfId="21555"/>
    <cellStyle name="Normal 2 4 17 2 2 3" xfId="3597"/>
    <cellStyle name="Normal 2 4 17 2 2 3 2" xfId="21556"/>
    <cellStyle name="Normal 2 4 17 2 2 4" xfId="3598"/>
    <cellStyle name="Normal 2 4 17 2 2 4 2" xfId="21557"/>
    <cellStyle name="Normal 2 4 17 2 2 5" xfId="3599"/>
    <cellStyle name="Normal 2 4 17 2 2 5 2" xfId="21558"/>
    <cellStyle name="Normal 2 4 17 2 2 6" xfId="3600"/>
    <cellStyle name="Normal 2 4 17 2 2 6 2" xfId="21559"/>
    <cellStyle name="Normal 2 4 17 2 2 7" xfId="3601"/>
    <cellStyle name="Normal 2 4 17 2 2 7 2" xfId="21560"/>
    <cellStyle name="Normal 2 4 17 2 2 8" xfId="3602"/>
    <cellStyle name="Normal 2 4 17 2 2 8 2" xfId="21561"/>
    <cellStyle name="Normal 2 4 17 2 2 9" xfId="3603"/>
    <cellStyle name="Normal 2 4 17 2 2 9 2" xfId="21562"/>
    <cellStyle name="Normal 2 4 17 2 3" xfId="3604"/>
    <cellStyle name="Normal 2 4 17 2 3 2" xfId="21563"/>
    <cellStyle name="Normal 2 4 17 2 4" xfId="3605"/>
    <cellStyle name="Normal 2 4 17 2 4 2" xfId="21564"/>
    <cellStyle name="Normal 2 4 17 2 5" xfId="3606"/>
    <cellStyle name="Normal 2 4 17 2 5 2" xfId="21565"/>
    <cellStyle name="Normal 2 4 17 2 6" xfId="3607"/>
    <cellStyle name="Normal 2 4 17 2 6 2" xfId="21566"/>
    <cellStyle name="Normal 2 4 17 2 7" xfId="3608"/>
    <cellStyle name="Normal 2 4 17 2 7 2" xfId="21567"/>
    <cellStyle name="Normal 2 4 17 2 8" xfId="3609"/>
    <cellStyle name="Normal 2 4 17 2 8 2" xfId="21568"/>
    <cellStyle name="Normal 2 4 17 2 9" xfId="3610"/>
    <cellStyle name="Normal 2 4 17 2 9 2" xfId="21569"/>
    <cellStyle name="Normal 2 4 17 20" xfId="3611"/>
    <cellStyle name="Normal 2 4 17 20 2" xfId="21570"/>
    <cellStyle name="Normal 2 4 17 21" xfId="3612"/>
    <cellStyle name="Normal 2 4 17 21 2" xfId="21571"/>
    <cellStyle name="Normal 2 4 17 22" xfId="3613"/>
    <cellStyle name="Normal 2 4 17 22 2" xfId="21572"/>
    <cellStyle name="Normal 2 4 17 23" xfId="3614"/>
    <cellStyle name="Normal 2 4 17 23 2" xfId="21573"/>
    <cellStyle name="Normal 2 4 17 24" xfId="21574"/>
    <cellStyle name="Normal 2 4 17 3" xfId="3615"/>
    <cellStyle name="Normal 2 4 17 3 10" xfId="3616"/>
    <cellStyle name="Normal 2 4 17 3 10 2" xfId="21575"/>
    <cellStyle name="Normal 2 4 17 3 11" xfId="3617"/>
    <cellStyle name="Normal 2 4 17 3 11 2" xfId="21576"/>
    <cellStyle name="Normal 2 4 17 3 12" xfId="3618"/>
    <cellStyle name="Normal 2 4 17 3 12 2" xfId="21577"/>
    <cellStyle name="Normal 2 4 17 3 13" xfId="3619"/>
    <cellStyle name="Normal 2 4 17 3 13 2" xfId="21578"/>
    <cellStyle name="Normal 2 4 17 3 14" xfId="3620"/>
    <cellStyle name="Normal 2 4 17 3 14 2" xfId="21579"/>
    <cellStyle name="Normal 2 4 17 3 15" xfId="3621"/>
    <cellStyle name="Normal 2 4 17 3 15 2" xfId="21580"/>
    <cellStyle name="Normal 2 4 17 3 16" xfId="21581"/>
    <cellStyle name="Normal 2 4 17 3 2" xfId="3622"/>
    <cellStyle name="Normal 2 4 17 3 2 10" xfId="3623"/>
    <cellStyle name="Normal 2 4 17 3 2 10 2" xfId="21582"/>
    <cellStyle name="Normal 2 4 17 3 2 11" xfId="3624"/>
    <cellStyle name="Normal 2 4 17 3 2 11 2" xfId="21583"/>
    <cellStyle name="Normal 2 4 17 3 2 12" xfId="3625"/>
    <cellStyle name="Normal 2 4 17 3 2 12 2" xfId="21584"/>
    <cellStyle name="Normal 2 4 17 3 2 13" xfId="3626"/>
    <cellStyle name="Normal 2 4 17 3 2 13 2" xfId="21585"/>
    <cellStyle name="Normal 2 4 17 3 2 14" xfId="3627"/>
    <cellStyle name="Normal 2 4 17 3 2 14 2" xfId="21586"/>
    <cellStyle name="Normal 2 4 17 3 2 15" xfId="21587"/>
    <cellStyle name="Normal 2 4 17 3 2 2" xfId="3628"/>
    <cellStyle name="Normal 2 4 17 3 2 2 2" xfId="21588"/>
    <cellStyle name="Normal 2 4 17 3 2 3" xfId="3629"/>
    <cellStyle name="Normal 2 4 17 3 2 3 2" xfId="21589"/>
    <cellStyle name="Normal 2 4 17 3 2 4" xfId="3630"/>
    <cellStyle name="Normal 2 4 17 3 2 4 2" xfId="21590"/>
    <cellStyle name="Normal 2 4 17 3 2 5" xfId="3631"/>
    <cellStyle name="Normal 2 4 17 3 2 5 2" xfId="21591"/>
    <cellStyle name="Normal 2 4 17 3 2 6" xfId="3632"/>
    <cellStyle name="Normal 2 4 17 3 2 6 2" xfId="21592"/>
    <cellStyle name="Normal 2 4 17 3 2 7" xfId="3633"/>
    <cellStyle name="Normal 2 4 17 3 2 7 2" xfId="21593"/>
    <cellStyle name="Normal 2 4 17 3 2 8" xfId="3634"/>
    <cellStyle name="Normal 2 4 17 3 2 8 2" xfId="21594"/>
    <cellStyle name="Normal 2 4 17 3 2 9" xfId="3635"/>
    <cellStyle name="Normal 2 4 17 3 2 9 2" xfId="21595"/>
    <cellStyle name="Normal 2 4 17 3 3" xfId="3636"/>
    <cellStyle name="Normal 2 4 17 3 3 2" xfId="21596"/>
    <cellStyle name="Normal 2 4 17 3 4" xfId="3637"/>
    <cellStyle name="Normal 2 4 17 3 4 2" xfId="21597"/>
    <cellStyle name="Normal 2 4 17 3 5" xfId="3638"/>
    <cellStyle name="Normal 2 4 17 3 5 2" xfId="21598"/>
    <cellStyle name="Normal 2 4 17 3 6" xfId="3639"/>
    <cellStyle name="Normal 2 4 17 3 6 2" xfId="21599"/>
    <cellStyle name="Normal 2 4 17 3 7" xfId="3640"/>
    <cellStyle name="Normal 2 4 17 3 7 2" xfId="21600"/>
    <cellStyle name="Normal 2 4 17 3 8" xfId="3641"/>
    <cellStyle name="Normal 2 4 17 3 8 2" xfId="21601"/>
    <cellStyle name="Normal 2 4 17 3 9" xfId="3642"/>
    <cellStyle name="Normal 2 4 17 3 9 2" xfId="21602"/>
    <cellStyle name="Normal 2 4 17 4" xfId="3643"/>
    <cellStyle name="Normal 2 4 17 4 10" xfId="3644"/>
    <cellStyle name="Normal 2 4 17 4 10 2" xfId="21603"/>
    <cellStyle name="Normal 2 4 17 4 11" xfId="3645"/>
    <cellStyle name="Normal 2 4 17 4 11 2" xfId="21604"/>
    <cellStyle name="Normal 2 4 17 4 12" xfId="3646"/>
    <cellStyle name="Normal 2 4 17 4 12 2" xfId="21605"/>
    <cellStyle name="Normal 2 4 17 4 13" xfId="3647"/>
    <cellStyle name="Normal 2 4 17 4 13 2" xfId="21606"/>
    <cellStyle name="Normal 2 4 17 4 14" xfId="3648"/>
    <cellStyle name="Normal 2 4 17 4 14 2" xfId="21607"/>
    <cellStyle name="Normal 2 4 17 4 15" xfId="3649"/>
    <cellStyle name="Normal 2 4 17 4 15 2" xfId="21608"/>
    <cellStyle name="Normal 2 4 17 4 16" xfId="21609"/>
    <cellStyle name="Normal 2 4 17 4 2" xfId="3650"/>
    <cellStyle name="Normal 2 4 17 4 2 10" xfId="3651"/>
    <cellStyle name="Normal 2 4 17 4 2 10 2" xfId="21610"/>
    <cellStyle name="Normal 2 4 17 4 2 11" xfId="3652"/>
    <cellStyle name="Normal 2 4 17 4 2 11 2" xfId="21611"/>
    <cellStyle name="Normal 2 4 17 4 2 12" xfId="3653"/>
    <cellStyle name="Normal 2 4 17 4 2 12 2" xfId="21612"/>
    <cellStyle name="Normal 2 4 17 4 2 13" xfId="3654"/>
    <cellStyle name="Normal 2 4 17 4 2 13 2" xfId="21613"/>
    <cellStyle name="Normal 2 4 17 4 2 14" xfId="3655"/>
    <cellStyle name="Normal 2 4 17 4 2 14 2" xfId="21614"/>
    <cellStyle name="Normal 2 4 17 4 2 15" xfId="21615"/>
    <cellStyle name="Normal 2 4 17 4 2 2" xfId="3656"/>
    <cellStyle name="Normal 2 4 17 4 2 2 2" xfId="21616"/>
    <cellStyle name="Normal 2 4 17 4 2 3" xfId="3657"/>
    <cellStyle name="Normal 2 4 17 4 2 3 2" xfId="21617"/>
    <cellStyle name="Normal 2 4 17 4 2 4" xfId="3658"/>
    <cellStyle name="Normal 2 4 17 4 2 4 2" xfId="21618"/>
    <cellStyle name="Normal 2 4 17 4 2 5" xfId="3659"/>
    <cellStyle name="Normal 2 4 17 4 2 5 2" xfId="21619"/>
    <cellStyle name="Normal 2 4 17 4 2 6" xfId="3660"/>
    <cellStyle name="Normal 2 4 17 4 2 6 2" xfId="21620"/>
    <cellStyle name="Normal 2 4 17 4 2 7" xfId="3661"/>
    <cellStyle name="Normal 2 4 17 4 2 7 2" xfId="21621"/>
    <cellStyle name="Normal 2 4 17 4 2 8" xfId="3662"/>
    <cellStyle name="Normal 2 4 17 4 2 8 2" xfId="21622"/>
    <cellStyle name="Normal 2 4 17 4 2 9" xfId="3663"/>
    <cellStyle name="Normal 2 4 17 4 2 9 2" xfId="21623"/>
    <cellStyle name="Normal 2 4 17 4 3" xfId="3664"/>
    <cellStyle name="Normal 2 4 17 4 3 2" xfId="21624"/>
    <cellStyle name="Normal 2 4 17 4 4" xfId="3665"/>
    <cellStyle name="Normal 2 4 17 4 4 2" xfId="21625"/>
    <cellStyle name="Normal 2 4 17 4 5" xfId="3666"/>
    <cellStyle name="Normal 2 4 17 4 5 2" xfId="21626"/>
    <cellStyle name="Normal 2 4 17 4 6" xfId="3667"/>
    <cellStyle name="Normal 2 4 17 4 6 2" xfId="21627"/>
    <cellStyle name="Normal 2 4 17 4 7" xfId="3668"/>
    <cellStyle name="Normal 2 4 17 4 7 2" xfId="21628"/>
    <cellStyle name="Normal 2 4 17 4 8" xfId="3669"/>
    <cellStyle name="Normal 2 4 17 4 8 2" xfId="21629"/>
    <cellStyle name="Normal 2 4 17 4 9" xfId="3670"/>
    <cellStyle name="Normal 2 4 17 4 9 2" xfId="21630"/>
    <cellStyle name="Normal 2 4 17 5" xfId="3671"/>
    <cellStyle name="Normal 2 4 17 5 10" xfId="3672"/>
    <cellStyle name="Normal 2 4 17 5 10 2" xfId="21631"/>
    <cellStyle name="Normal 2 4 17 5 11" xfId="3673"/>
    <cellStyle name="Normal 2 4 17 5 11 2" xfId="21632"/>
    <cellStyle name="Normal 2 4 17 5 12" xfId="3674"/>
    <cellStyle name="Normal 2 4 17 5 12 2" xfId="21633"/>
    <cellStyle name="Normal 2 4 17 5 13" xfId="3675"/>
    <cellStyle name="Normal 2 4 17 5 13 2" xfId="21634"/>
    <cellStyle name="Normal 2 4 17 5 14" xfId="3676"/>
    <cellStyle name="Normal 2 4 17 5 14 2" xfId="21635"/>
    <cellStyle name="Normal 2 4 17 5 15" xfId="21636"/>
    <cellStyle name="Normal 2 4 17 5 2" xfId="3677"/>
    <cellStyle name="Normal 2 4 17 5 2 2" xfId="21637"/>
    <cellStyle name="Normal 2 4 17 5 3" xfId="3678"/>
    <cellStyle name="Normal 2 4 17 5 3 2" xfId="21638"/>
    <cellStyle name="Normal 2 4 17 5 4" xfId="3679"/>
    <cellStyle name="Normal 2 4 17 5 4 2" xfId="21639"/>
    <cellStyle name="Normal 2 4 17 5 5" xfId="3680"/>
    <cellStyle name="Normal 2 4 17 5 5 2" xfId="21640"/>
    <cellStyle name="Normal 2 4 17 5 6" xfId="3681"/>
    <cellStyle name="Normal 2 4 17 5 6 2" xfId="21641"/>
    <cellStyle name="Normal 2 4 17 5 7" xfId="3682"/>
    <cellStyle name="Normal 2 4 17 5 7 2" xfId="21642"/>
    <cellStyle name="Normal 2 4 17 5 8" xfId="3683"/>
    <cellStyle name="Normal 2 4 17 5 8 2" xfId="21643"/>
    <cellStyle name="Normal 2 4 17 5 9" xfId="3684"/>
    <cellStyle name="Normal 2 4 17 5 9 2" xfId="21644"/>
    <cellStyle name="Normal 2 4 17 6" xfId="3685"/>
    <cellStyle name="Normal 2 4 17 6 10" xfId="3686"/>
    <cellStyle name="Normal 2 4 17 6 10 2" xfId="21645"/>
    <cellStyle name="Normal 2 4 17 6 11" xfId="3687"/>
    <cellStyle name="Normal 2 4 17 6 11 2" xfId="21646"/>
    <cellStyle name="Normal 2 4 17 6 12" xfId="3688"/>
    <cellStyle name="Normal 2 4 17 6 12 2" xfId="21647"/>
    <cellStyle name="Normal 2 4 17 6 13" xfId="3689"/>
    <cellStyle name="Normal 2 4 17 6 13 2" xfId="21648"/>
    <cellStyle name="Normal 2 4 17 6 14" xfId="3690"/>
    <cellStyle name="Normal 2 4 17 6 14 2" xfId="21649"/>
    <cellStyle name="Normal 2 4 17 6 15" xfId="21650"/>
    <cellStyle name="Normal 2 4 17 6 2" xfId="3691"/>
    <cellStyle name="Normal 2 4 17 6 2 2" xfId="21651"/>
    <cellStyle name="Normal 2 4 17 6 3" xfId="3692"/>
    <cellStyle name="Normal 2 4 17 6 3 2" xfId="21652"/>
    <cellStyle name="Normal 2 4 17 6 4" xfId="3693"/>
    <cellStyle name="Normal 2 4 17 6 4 2" xfId="21653"/>
    <cellStyle name="Normal 2 4 17 6 5" xfId="3694"/>
    <cellStyle name="Normal 2 4 17 6 5 2" xfId="21654"/>
    <cellStyle name="Normal 2 4 17 6 6" xfId="3695"/>
    <cellStyle name="Normal 2 4 17 6 6 2" xfId="21655"/>
    <cellStyle name="Normal 2 4 17 6 7" xfId="3696"/>
    <cellStyle name="Normal 2 4 17 6 7 2" xfId="21656"/>
    <cellStyle name="Normal 2 4 17 6 8" xfId="3697"/>
    <cellStyle name="Normal 2 4 17 6 8 2" xfId="21657"/>
    <cellStyle name="Normal 2 4 17 6 9" xfId="3698"/>
    <cellStyle name="Normal 2 4 17 6 9 2" xfId="21658"/>
    <cellStyle name="Normal 2 4 17 7" xfId="3699"/>
    <cellStyle name="Normal 2 4 17 7 10" xfId="3700"/>
    <cellStyle name="Normal 2 4 17 7 10 2" xfId="21659"/>
    <cellStyle name="Normal 2 4 17 7 11" xfId="3701"/>
    <cellStyle name="Normal 2 4 17 7 11 2" xfId="21660"/>
    <cellStyle name="Normal 2 4 17 7 12" xfId="3702"/>
    <cellStyle name="Normal 2 4 17 7 12 2" xfId="21661"/>
    <cellStyle name="Normal 2 4 17 7 13" xfId="3703"/>
    <cellStyle name="Normal 2 4 17 7 13 2" xfId="21662"/>
    <cellStyle name="Normal 2 4 17 7 14" xfId="3704"/>
    <cellStyle name="Normal 2 4 17 7 14 2" xfId="21663"/>
    <cellStyle name="Normal 2 4 17 7 15" xfId="21664"/>
    <cellStyle name="Normal 2 4 17 7 2" xfId="3705"/>
    <cellStyle name="Normal 2 4 17 7 2 2" xfId="21665"/>
    <cellStyle name="Normal 2 4 17 7 3" xfId="3706"/>
    <cellStyle name="Normal 2 4 17 7 3 2" xfId="21666"/>
    <cellStyle name="Normal 2 4 17 7 4" xfId="3707"/>
    <cellStyle name="Normal 2 4 17 7 4 2" xfId="21667"/>
    <cellStyle name="Normal 2 4 17 7 5" xfId="3708"/>
    <cellStyle name="Normal 2 4 17 7 5 2" xfId="21668"/>
    <cellStyle name="Normal 2 4 17 7 6" xfId="3709"/>
    <cellStyle name="Normal 2 4 17 7 6 2" xfId="21669"/>
    <cellStyle name="Normal 2 4 17 7 7" xfId="3710"/>
    <cellStyle name="Normal 2 4 17 7 7 2" xfId="21670"/>
    <cellStyle name="Normal 2 4 17 7 8" xfId="3711"/>
    <cellStyle name="Normal 2 4 17 7 8 2" xfId="21671"/>
    <cellStyle name="Normal 2 4 17 7 9" xfId="3712"/>
    <cellStyle name="Normal 2 4 17 7 9 2" xfId="21672"/>
    <cellStyle name="Normal 2 4 17 8" xfId="3713"/>
    <cellStyle name="Normal 2 4 17 8 10" xfId="3714"/>
    <cellStyle name="Normal 2 4 17 8 10 2" xfId="21673"/>
    <cellStyle name="Normal 2 4 17 8 11" xfId="3715"/>
    <cellStyle name="Normal 2 4 17 8 11 2" xfId="21674"/>
    <cellStyle name="Normal 2 4 17 8 12" xfId="3716"/>
    <cellStyle name="Normal 2 4 17 8 12 2" xfId="21675"/>
    <cellStyle name="Normal 2 4 17 8 13" xfId="3717"/>
    <cellStyle name="Normal 2 4 17 8 13 2" xfId="21676"/>
    <cellStyle name="Normal 2 4 17 8 14" xfId="3718"/>
    <cellStyle name="Normal 2 4 17 8 14 2" xfId="21677"/>
    <cellStyle name="Normal 2 4 17 8 15" xfId="21678"/>
    <cellStyle name="Normal 2 4 17 8 2" xfId="3719"/>
    <cellStyle name="Normal 2 4 17 8 2 2" xfId="21679"/>
    <cellStyle name="Normal 2 4 17 8 3" xfId="3720"/>
    <cellStyle name="Normal 2 4 17 8 3 2" xfId="21680"/>
    <cellStyle name="Normal 2 4 17 8 4" xfId="3721"/>
    <cellStyle name="Normal 2 4 17 8 4 2" xfId="21681"/>
    <cellStyle name="Normal 2 4 17 8 5" xfId="3722"/>
    <cellStyle name="Normal 2 4 17 8 5 2" xfId="21682"/>
    <cellStyle name="Normal 2 4 17 8 6" xfId="3723"/>
    <cellStyle name="Normal 2 4 17 8 6 2" xfId="21683"/>
    <cellStyle name="Normal 2 4 17 8 7" xfId="3724"/>
    <cellStyle name="Normal 2 4 17 8 7 2" xfId="21684"/>
    <cellStyle name="Normal 2 4 17 8 8" xfId="3725"/>
    <cellStyle name="Normal 2 4 17 8 8 2" xfId="21685"/>
    <cellStyle name="Normal 2 4 17 8 9" xfId="3726"/>
    <cellStyle name="Normal 2 4 17 8 9 2" xfId="21686"/>
    <cellStyle name="Normal 2 4 17 9" xfId="3727"/>
    <cellStyle name="Normal 2 4 17 9 10" xfId="3728"/>
    <cellStyle name="Normal 2 4 17 9 10 2" xfId="21687"/>
    <cellStyle name="Normal 2 4 17 9 11" xfId="3729"/>
    <cellStyle name="Normal 2 4 17 9 11 2" xfId="21688"/>
    <cellStyle name="Normal 2 4 17 9 12" xfId="3730"/>
    <cellStyle name="Normal 2 4 17 9 12 2" xfId="21689"/>
    <cellStyle name="Normal 2 4 17 9 13" xfId="3731"/>
    <cellStyle name="Normal 2 4 17 9 13 2" xfId="21690"/>
    <cellStyle name="Normal 2 4 17 9 14" xfId="3732"/>
    <cellStyle name="Normal 2 4 17 9 14 2" xfId="21691"/>
    <cellStyle name="Normal 2 4 17 9 15" xfId="21692"/>
    <cellStyle name="Normal 2 4 17 9 2" xfId="3733"/>
    <cellStyle name="Normal 2 4 17 9 2 2" xfId="21693"/>
    <cellStyle name="Normal 2 4 17 9 3" xfId="3734"/>
    <cellStyle name="Normal 2 4 17 9 3 2" xfId="21694"/>
    <cellStyle name="Normal 2 4 17 9 4" xfId="3735"/>
    <cellStyle name="Normal 2 4 17 9 4 2" xfId="21695"/>
    <cellStyle name="Normal 2 4 17 9 5" xfId="3736"/>
    <cellStyle name="Normal 2 4 17 9 5 2" xfId="21696"/>
    <cellStyle name="Normal 2 4 17 9 6" xfId="3737"/>
    <cellStyle name="Normal 2 4 17 9 6 2" xfId="21697"/>
    <cellStyle name="Normal 2 4 17 9 7" xfId="3738"/>
    <cellStyle name="Normal 2 4 17 9 7 2" xfId="21698"/>
    <cellStyle name="Normal 2 4 17 9 8" xfId="3739"/>
    <cellStyle name="Normal 2 4 17 9 8 2" xfId="21699"/>
    <cellStyle name="Normal 2 4 17 9 9" xfId="3740"/>
    <cellStyle name="Normal 2 4 17 9 9 2" xfId="21700"/>
    <cellStyle name="Normal 2 4 18" xfId="3741"/>
    <cellStyle name="Normal 2 4 18 10" xfId="3742"/>
    <cellStyle name="Normal 2 4 18 10 10" xfId="3743"/>
    <cellStyle name="Normal 2 4 18 10 10 2" xfId="21701"/>
    <cellStyle name="Normal 2 4 18 10 11" xfId="3744"/>
    <cellStyle name="Normal 2 4 18 10 11 2" xfId="21702"/>
    <cellStyle name="Normal 2 4 18 10 12" xfId="3745"/>
    <cellStyle name="Normal 2 4 18 10 12 2" xfId="21703"/>
    <cellStyle name="Normal 2 4 18 10 13" xfId="3746"/>
    <cellStyle name="Normal 2 4 18 10 13 2" xfId="21704"/>
    <cellStyle name="Normal 2 4 18 10 14" xfId="3747"/>
    <cellStyle name="Normal 2 4 18 10 14 2" xfId="21705"/>
    <cellStyle name="Normal 2 4 18 10 15" xfId="21706"/>
    <cellStyle name="Normal 2 4 18 10 2" xfId="3748"/>
    <cellStyle name="Normal 2 4 18 10 2 2" xfId="21707"/>
    <cellStyle name="Normal 2 4 18 10 3" xfId="3749"/>
    <cellStyle name="Normal 2 4 18 10 3 2" xfId="21708"/>
    <cellStyle name="Normal 2 4 18 10 4" xfId="3750"/>
    <cellStyle name="Normal 2 4 18 10 4 2" xfId="21709"/>
    <cellStyle name="Normal 2 4 18 10 5" xfId="3751"/>
    <cellStyle name="Normal 2 4 18 10 5 2" xfId="21710"/>
    <cellStyle name="Normal 2 4 18 10 6" xfId="3752"/>
    <cellStyle name="Normal 2 4 18 10 6 2" xfId="21711"/>
    <cellStyle name="Normal 2 4 18 10 7" xfId="3753"/>
    <cellStyle name="Normal 2 4 18 10 7 2" xfId="21712"/>
    <cellStyle name="Normal 2 4 18 10 8" xfId="3754"/>
    <cellStyle name="Normal 2 4 18 10 8 2" xfId="21713"/>
    <cellStyle name="Normal 2 4 18 10 9" xfId="3755"/>
    <cellStyle name="Normal 2 4 18 10 9 2" xfId="21714"/>
    <cellStyle name="Normal 2 4 18 11" xfId="3756"/>
    <cellStyle name="Normal 2 4 18 11 2" xfId="21715"/>
    <cellStyle name="Normal 2 4 18 12" xfId="3757"/>
    <cellStyle name="Normal 2 4 18 12 2" xfId="21716"/>
    <cellStyle name="Normal 2 4 18 13" xfId="3758"/>
    <cellStyle name="Normal 2 4 18 13 2" xfId="21717"/>
    <cellStyle name="Normal 2 4 18 14" xfId="3759"/>
    <cellStyle name="Normal 2 4 18 14 2" xfId="21718"/>
    <cellStyle name="Normal 2 4 18 15" xfId="3760"/>
    <cellStyle name="Normal 2 4 18 15 2" xfId="21719"/>
    <cellStyle name="Normal 2 4 18 16" xfId="3761"/>
    <cellStyle name="Normal 2 4 18 16 2" xfId="21720"/>
    <cellStyle name="Normal 2 4 18 17" xfId="3762"/>
    <cellStyle name="Normal 2 4 18 17 2" xfId="21721"/>
    <cellStyle name="Normal 2 4 18 18" xfId="3763"/>
    <cellStyle name="Normal 2 4 18 18 2" xfId="21722"/>
    <cellStyle name="Normal 2 4 18 19" xfId="3764"/>
    <cellStyle name="Normal 2 4 18 19 2" xfId="21723"/>
    <cellStyle name="Normal 2 4 18 2" xfId="3765"/>
    <cellStyle name="Normal 2 4 18 2 10" xfId="3766"/>
    <cellStyle name="Normal 2 4 18 2 10 2" xfId="21724"/>
    <cellStyle name="Normal 2 4 18 2 11" xfId="3767"/>
    <cellStyle name="Normal 2 4 18 2 11 2" xfId="21725"/>
    <cellStyle name="Normal 2 4 18 2 12" xfId="3768"/>
    <cellStyle name="Normal 2 4 18 2 12 2" xfId="21726"/>
    <cellStyle name="Normal 2 4 18 2 13" xfId="3769"/>
    <cellStyle name="Normal 2 4 18 2 13 2" xfId="21727"/>
    <cellStyle name="Normal 2 4 18 2 14" xfId="3770"/>
    <cellStyle name="Normal 2 4 18 2 14 2" xfId="21728"/>
    <cellStyle name="Normal 2 4 18 2 15" xfId="3771"/>
    <cellStyle name="Normal 2 4 18 2 15 2" xfId="21729"/>
    <cellStyle name="Normal 2 4 18 2 16" xfId="21730"/>
    <cellStyle name="Normal 2 4 18 2 2" xfId="3772"/>
    <cellStyle name="Normal 2 4 18 2 2 10" xfId="3773"/>
    <cellStyle name="Normal 2 4 18 2 2 10 2" xfId="21731"/>
    <cellStyle name="Normal 2 4 18 2 2 11" xfId="3774"/>
    <cellStyle name="Normal 2 4 18 2 2 11 2" xfId="21732"/>
    <cellStyle name="Normal 2 4 18 2 2 12" xfId="3775"/>
    <cellStyle name="Normal 2 4 18 2 2 12 2" xfId="21733"/>
    <cellStyle name="Normal 2 4 18 2 2 13" xfId="3776"/>
    <cellStyle name="Normal 2 4 18 2 2 13 2" xfId="21734"/>
    <cellStyle name="Normal 2 4 18 2 2 14" xfId="3777"/>
    <cellStyle name="Normal 2 4 18 2 2 14 2" xfId="21735"/>
    <cellStyle name="Normal 2 4 18 2 2 15" xfId="21736"/>
    <cellStyle name="Normal 2 4 18 2 2 2" xfId="3778"/>
    <cellStyle name="Normal 2 4 18 2 2 2 2" xfId="21737"/>
    <cellStyle name="Normal 2 4 18 2 2 3" xfId="3779"/>
    <cellStyle name="Normal 2 4 18 2 2 3 2" xfId="21738"/>
    <cellStyle name="Normal 2 4 18 2 2 4" xfId="3780"/>
    <cellStyle name="Normal 2 4 18 2 2 4 2" xfId="21739"/>
    <cellStyle name="Normal 2 4 18 2 2 5" xfId="3781"/>
    <cellStyle name="Normal 2 4 18 2 2 5 2" xfId="21740"/>
    <cellStyle name="Normal 2 4 18 2 2 6" xfId="3782"/>
    <cellStyle name="Normal 2 4 18 2 2 6 2" xfId="21741"/>
    <cellStyle name="Normal 2 4 18 2 2 7" xfId="3783"/>
    <cellStyle name="Normal 2 4 18 2 2 7 2" xfId="21742"/>
    <cellStyle name="Normal 2 4 18 2 2 8" xfId="3784"/>
    <cellStyle name="Normal 2 4 18 2 2 8 2" xfId="21743"/>
    <cellStyle name="Normal 2 4 18 2 2 9" xfId="3785"/>
    <cellStyle name="Normal 2 4 18 2 2 9 2" xfId="21744"/>
    <cellStyle name="Normal 2 4 18 2 3" xfId="3786"/>
    <cellStyle name="Normal 2 4 18 2 3 2" xfId="21745"/>
    <cellStyle name="Normal 2 4 18 2 4" xfId="3787"/>
    <cellStyle name="Normal 2 4 18 2 4 2" xfId="21746"/>
    <cellStyle name="Normal 2 4 18 2 5" xfId="3788"/>
    <cellStyle name="Normal 2 4 18 2 5 2" xfId="21747"/>
    <cellStyle name="Normal 2 4 18 2 6" xfId="3789"/>
    <cellStyle name="Normal 2 4 18 2 6 2" xfId="21748"/>
    <cellStyle name="Normal 2 4 18 2 7" xfId="3790"/>
    <cellStyle name="Normal 2 4 18 2 7 2" xfId="21749"/>
    <cellStyle name="Normal 2 4 18 2 8" xfId="3791"/>
    <cellStyle name="Normal 2 4 18 2 8 2" xfId="21750"/>
    <cellStyle name="Normal 2 4 18 2 9" xfId="3792"/>
    <cellStyle name="Normal 2 4 18 2 9 2" xfId="21751"/>
    <cellStyle name="Normal 2 4 18 20" xfId="3793"/>
    <cellStyle name="Normal 2 4 18 20 2" xfId="21752"/>
    <cellStyle name="Normal 2 4 18 21" xfId="3794"/>
    <cellStyle name="Normal 2 4 18 21 2" xfId="21753"/>
    <cellStyle name="Normal 2 4 18 22" xfId="3795"/>
    <cellStyle name="Normal 2 4 18 22 2" xfId="21754"/>
    <cellStyle name="Normal 2 4 18 23" xfId="3796"/>
    <cellStyle name="Normal 2 4 18 23 2" xfId="21755"/>
    <cellStyle name="Normal 2 4 18 24" xfId="21756"/>
    <cellStyle name="Normal 2 4 18 3" xfId="3797"/>
    <cellStyle name="Normal 2 4 18 3 10" xfId="3798"/>
    <cellStyle name="Normal 2 4 18 3 10 2" xfId="21757"/>
    <cellStyle name="Normal 2 4 18 3 11" xfId="3799"/>
    <cellStyle name="Normal 2 4 18 3 11 2" xfId="21758"/>
    <cellStyle name="Normal 2 4 18 3 12" xfId="3800"/>
    <cellStyle name="Normal 2 4 18 3 12 2" xfId="21759"/>
    <cellStyle name="Normal 2 4 18 3 13" xfId="3801"/>
    <cellStyle name="Normal 2 4 18 3 13 2" xfId="21760"/>
    <cellStyle name="Normal 2 4 18 3 14" xfId="3802"/>
    <cellStyle name="Normal 2 4 18 3 14 2" xfId="21761"/>
    <cellStyle name="Normal 2 4 18 3 15" xfId="3803"/>
    <cellStyle name="Normal 2 4 18 3 15 2" xfId="21762"/>
    <cellStyle name="Normal 2 4 18 3 16" xfId="21763"/>
    <cellStyle name="Normal 2 4 18 3 2" xfId="3804"/>
    <cellStyle name="Normal 2 4 18 3 2 10" xfId="3805"/>
    <cellStyle name="Normal 2 4 18 3 2 10 2" xfId="21764"/>
    <cellStyle name="Normal 2 4 18 3 2 11" xfId="3806"/>
    <cellStyle name="Normal 2 4 18 3 2 11 2" xfId="21765"/>
    <cellStyle name="Normal 2 4 18 3 2 12" xfId="3807"/>
    <cellStyle name="Normal 2 4 18 3 2 12 2" xfId="21766"/>
    <cellStyle name="Normal 2 4 18 3 2 13" xfId="3808"/>
    <cellStyle name="Normal 2 4 18 3 2 13 2" xfId="21767"/>
    <cellStyle name="Normal 2 4 18 3 2 14" xfId="3809"/>
    <cellStyle name="Normal 2 4 18 3 2 14 2" xfId="21768"/>
    <cellStyle name="Normal 2 4 18 3 2 15" xfId="21769"/>
    <cellStyle name="Normal 2 4 18 3 2 2" xfId="3810"/>
    <cellStyle name="Normal 2 4 18 3 2 2 2" xfId="21770"/>
    <cellStyle name="Normal 2 4 18 3 2 3" xfId="3811"/>
    <cellStyle name="Normal 2 4 18 3 2 3 2" xfId="21771"/>
    <cellStyle name="Normal 2 4 18 3 2 4" xfId="3812"/>
    <cellStyle name="Normal 2 4 18 3 2 4 2" xfId="21772"/>
    <cellStyle name="Normal 2 4 18 3 2 5" xfId="3813"/>
    <cellStyle name="Normal 2 4 18 3 2 5 2" xfId="21773"/>
    <cellStyle name="Normal 2 4 18 3 2 6" xfId="3814"/>
    <cellStyle name="Normal 2 4 18 3 2 6 2" xfId="21774"/>
    <cellStyle name="Normal 2 4 18 3 2 7" xfId="3815"/>
    <cellStyle name="Normal 2 4 18 3 2 7 2" xfId="21775"/>
    <cellStyle name="Normal 2 4 18 3 2 8" xfId="3816"/>
    <cellStyle name="Normal 2 4 18 3 2 8 2" xfId="21776"/>
    <cellStyle name="Normal 2 4 18 3 2 9" xfId="3817"/>
    <cellStyle name="Normal 2 4 18 3 2 9 2" xfId="21777"/>
    <cellStyle name="Normal 2 4 18 3 3" xfId="3818"/>
    <cellStyle name="Normal 2 4 18 3 3 2" xfId="21778"/>
    <cellStyle name="Normal 2 4 18 3 4" xfId="3819"/>
    <cellStyle name="Normal 2 4 18 3 4 2" xfId="21779"/>
    <cellStyle name="Normal 2 4 18 3 5" xfId="3820"/>
    <cellStyle name="Normal 2 4 18 3 5 2" xfId="21780"/>
    <cellStyle name="Normal 2 4 18 3 6" xfId="3821"/>
    <cellStyle name="Normal 2 4 18 3 6 2" xfId="21781"/>
    <cellStyle name="Normal 2 4 18 3 7" xfId="3822"/>
    <cellStyle name="Normal 2 4 18 3 7 2" xfId="21782"/>
    <cellStyle name="Normal 2 4 18 3 8" xfId="3823"/>
    <cellStyle name="Normal 2 4 18 3 8 2" xfId="21783"/>
    <cellStyle name="Normal 2 4 18 3 9" xfId="3824"/>
    <cellStyle name="Normal 2 4 18 3 9 2" xfId="21784"/>
    <cellStyle name="Normal 2 4 18 4" xfId="3825"/>
    <cellStyle name="Normal 2 4 18 4 10" xfId="3826"/>
    <cellStyle name="Normal 2 4 18 4 10 2" xfId="21785"/>
    <cellStyle name="Normal 2 4 18 4 11" xfId="3827"/>
    <cellStyle name="Normal 2 4 18 4 11 2" xfId="21786"/>
    <cellStyle name="Normal 2 4 18 4 12" xfId="3828"/>
    <cellStyle name="Normal 2 4 18 4 12 2" xfId="21787"/>
    <cellStyle name="Normal 2 4 18 4 13" xfId="3829"/>
    <cellStyle name="Normal 2 4 18 4 13 2" xfId="21788"/>
    <cellStyle name="Normal 2 4 18 4 14" xfId="3830"/>
    <cellStyle name="Normal 2 4 18 4 14 2" xfId="21789"/>
    <cellStyle name="Normal 2 4 18 4 15" xfId="3831"/>
    <cellStyle name="Normal 2 4 18 4 15 2" xfId="21790"/>
    <cellStyle name="Normal 2 4 18 4 16" xfId="21791"/>
    <cellStyle name="Normal 2 4 18 4 2" xfId="3832"/>
    <cellStyle name="Normal 2 4 18 4 2 10" xfId="3833"/>
    <cellStyle name="Normal 2 4 18 4 2 10 2" xfId="21792"/>
    <cellStyle name="Normal 2 4 18 4 2 11" xfId="3834"/>
    <cellStyle name="Normal 2 4 18 4 2 11 2" xfId="21793"/>
    <cellStyle name="Normal 2 4 18 4 2 12" xfId="3835"/>
    <cellStyle name="Normal 2 4 18 4 2 12 2" xfId="21794"/>
    <cellStyle name="Normal 2 4 18 4 2 13" xfId="3836"/>
    <cellStyle name="Normal 2 4 18 4 2 13 2" xfId="21795"/>
    <cellStyle name="Normal 2 4 18 4 2 14" xfId="3837"/>
    <cellStyle name="Normal 2 4 18 4 2 14 2" xfId="21796"/>
    <cellStyle name="Normal 2 4 18 4 2 15" xfId="21797"/>
    <cellStyle name="Normal 2 4 18 4 2 2" xfId="3838"/>
    <cellStyle name="Normal 2 4 18 4 2 2 2" xfId="21798"/>
    <cellStyle name="Normal 2 4 18 4 2 3" xfId="3839"/>
    <cellStyle name="Normal 2 4 18 4 2 3 2" xfId="21799"/>
    <cellStyle name="Normal 2 4 18 4 2 4" xfId="3840"/>
    <cellStyle name="Normal 2 4 18 4 2 4 2" xfId="21800"/>
    <cellStyle name="Normal 2 4 18 4 2 5" xfId="3841"/>
    <cellStyle name="Normal 2 4 18 4 2 5 2" xfId="21801"/>
    <cellStyle name="Normal 2 4 18 4 2 6" xfId="3842"/>
    <cellStyle name="Normal 2 4 18 4 2 6 2" xfId="21802"/>
    <cellStyle name="Normal 2 4 18 4 2 7" xfId="3843"/>
    <cellStyle name="Normal 2 4 18 4 2 7 2" xfId="21803"/>
    <cellStyle name="Normal 2 4 18 4 2 8" xfId="3844"/>
    <cellStyle name="Normal 2 4 18 4 2 8 2" xfId="21804"/>
    <cellStyle name="Normal 2 4 18 4 2 9" xfId="3845"/>
    <cellStyle name="Normal 2 4 18 4 2 9 2" xfId="21805"/>
    <cellStyle name="Normal 2 4 18 4 3" xfId="3846"/>
    <cellStyle name="Normal 2 4 18 4 3 2" xfId="21806"/>
    <cellStyle name="Normal 2 4 18 4 4" xfId="3847"/>
    <cellStyle name="Normal 2 4 18 4 4 2" xfId="21807"/>
    <cellStyle name="Normal 2 4 18 4 5" xfId="3848"/>
    <cellStyle name="Normal 2 4 18 4 5 2" xfId="21808"/>
    <cellStyle name="Normal 2 4 18 4 6" xfId="3849"/>
    <cellStyle name="Normal 2 4 18 4 6 2" xfId="21809"/>
    <cellStyle name="Normal 2 4 18 4 7" xfId="3850"/>
    <cellStyle name="Normal 2 4 18 4 7 2" xfId="21810"/>
    <cellStyle name="Normal 2 4 18 4 8" xfId="3851"/>
    <cellStyle name="Normal 2 4 18 4 8 2" xfId="21811"/>
    <cellStyle name="Normal 2 4 18 4 9" xfId="3852"/>
    <cellStyle name="Normal 2 4 18 4 9 2" xfId="21812"/>
    <cellStyle name="Normal 2 4 18 5" xfId="3853"/>
    <cellStyle name="Normal 2 4 18 5 10" xfId="3854"/>
    <cellStyle name="Normal 2 4 18 5 10 2" xfId="21813"/>
    <cellStyle name="Normal 2 4 18 5 11" xfId="3855"/>
    <cellStyle name="Normal 2 4 18 5 11 2" xfId="21814"/>
    <cellStyle name="Normal 2 4 18 5 12" xfId="3856"/>
    <cellStyle name="Normal 2 4 18 5 12 2" xfId="21815"/>
    <cellStyle name="Normal 2 4 18 5 13" xfId="3857"/>
    <cellStyle name="Normal 2 4 18 5 13 2" xfId="21816"/>
    <cellStyle name="Normal 2 4 18 5 14" xfId="3858"/>
    <cellStyle name="Normal 2 4 18 5 14 2" xfId="21817"/>
    <cellStyle name="Normal 2 4 18 5 15" xfId="21818"/>
    <cellStyle name="Normal 2 4 18 5 2" xfId="3859"/>
    <cellStyle name="Normal 2 4 18 5 2 2" xfId="21819"/>
    <cellStyle name="Normal 2 4 18 5 3" xfId="3860"/>
    <cellStyle name="Normal 2 4 18 5 3 2" xfId="21820"/>
    <cellStyle name="Normal 2 4 18 5 4" xfId="3861"/>
    <cellStyle name="Normal 2 4 18 5 4 2" xfId="21821"/>
    <cellStyle name="Normal 2 4 18 5 5" xfId="3862"/>
    <cellStyle name="Normal 2 4 18 5 5 2" xfId="21822"/>
    <cellStyle name="Normal 2 4 18 5 6" xfId="3863"/>
    <cellStyle name="Normal 2 4 18 5 6 2" xfId="21823"/>
    <cellStyle name="Normal 2 4 18 5 7" xfId="3864"/>
    <cellStyle name="Normal 2 4 18 5 7 2" xfId="21824"/>
    <cellStyle name="Normal 2 4 18 5 8" xfId="3865"/>
    <cellStyle name="Normal 2 4 18 5 8 2" xfId="21825"/>
    <cellStyle name="Normal 2 4 18 5 9" xfId="3866"/>
    <cellStyle name="Normal 2 4 18 5 9 2" xfId="21826"/>
    <cellStyle name="Normal 2 4 18 6" xfId="3867"/>
    <cellStyle name="Normal 2 4 18 6 10" xfId="3868"/>
    <cellStyle name="Normal 2 4 18 6 10 2" xfId="21827"/>
    <cellStyle name="Normal 2 4 18 6 11" xfId="3869"/>
    <cellStyle name="Normal 2 4 18 6 11 2" xfId="21828"/>
    <cellStyle name="Normal 2 4 18 6 12" xfId="3870"/>
    <cellStyle name="Normal 2 4 18 6 12 2" xfId="21829"/>
    <cellStyle name="Normal 2 4 18 6 13" xfId="3871"/>
    <cellStyle name="Normal 2 4 18 6 13 2" xfId="21830"/>
    <cellStyle name="Normal 2 4 18 6 14" xfId="3872"/>
    <cellStyle name="Normal 2 4 18 6 14 2" xfId="21831"/>
    <cellStyle name="Normal 2 4 18 6 15" xfId="21832"/>
    <cellStyle name="Normal 2 4 18 6 2" xfId="3873"/>
    <cellStyle name="Normal 2 4 18 6 2 2" xfId="21833"/>
    <cellStyle name="Normal 2 4 18 6 3" xfId="3874"/>
    <cellStyle name="Normal 2 4 18 6 3 2" xfId="21834"/>
    <cellStyle name="Normal 2 4 18 6 4" xfId="3875"/>
    <cellStyle name="Normal 2 4 18 6 4 2" xfId="21835"/>
    <cellStyle name="Normal 2 4 18 6 5" xfId="3876"/>
    <cellStyle name="Normal 2 4 18 6 5 2" xfId="21836"/>
    <cellStyle name="Normal 2 4 18 6 6" xfId="3877"/>
    <cellStyle name="Normal 2 4 18 6 6 2" xfId="21837"/>
    <cellStyle name="Normal 2 4 18 6 7" xfId="3878"/>
    <cellStyle name="Normal 2 4 18 6 7 2" xfId="21838"/>
    <cellStyle name="Normal 2 4 18 6 8" xfId="3879"/>
    <cellStyle name="Normal 2 4 18 6 8 2" xfId="21839"/>
    <cellStyle name="Normal 2 4 18 6 9" xfId="3880"/>
    <cellStyle name="Normal 2 4 18 6 9 2" xfId="21840"/>
    <cellStyle name="Normal 2 4 18 7" xfId="3881"/>
    <cellStyle name="Normal 2 4 18 7 10" xfId="3882"/>
    <cellStyle name="Normal 2 4 18 7 10 2" xfId="21841"/>
    <cellStyle name="Normal 2 4 18 7 11" xfId="3883"/>
    <cellStyle name="Normal 2 4 18 7 11 2" xfId="21842"/>
    <cellStyle name="Normal 2 4 18 7 12" xfId="3884"/>
    <cellStyle name="Normal 2 4 18 7 12 2" xfId="21843"/>
    <cellStyle name="Normal 2 4 18 7 13" xfId="3885"/>
    <cellStyle name="Normal 2 4 18 7 13 2" xfId="21844"/>
    <cellStyle name="Normal 2 4 18 7 14" xfId="3886"/>
    <cellStyle name="Normal 2 4 18 7 14 2" xfId="21845"/>
    <cellStyle name="Normal 2 4 18 7 15" xfId="21846"/>
    <cellStyle name="Normal 2 4 18 7 2" xfId="3887"/>
    <cellStyle name="Normal 2 4 18 7 2 2" xfId="21847"/>
    <cellStyle name="Normal 2 4 18 7 3" xfId="3888"/>
    <cellStyle name="Normal 2 4 18 7 3 2" xfId="21848"/>
    <cellStyle name="Normal 2 4 18 7 4" xfId="3889"/>
    <cellStyle name="Normal 2 4 18 7 4 2" xfId="21849"/>
    <cellStyle name="Normal 2 4 18 7 5" xfId="3890"/>
    <cellStyle name="Normal 2 4 18 7 5 2" xfId="21850"/>
    <cellStyle name="Normal 2 4 18 7 6" xfId="3891"/>
    <cellStyle name="Normal 2 4 18 7 6 2" xfId="21851"/>
    <cellStyle name="Normal 2 4 18 7 7" xfId="3892"/>
    <cellStyle name="Normal 2 4 18 7 7 2" xfId="21852"/>
    <cellStyle name="Normal 2 4 18 7 8" xfId="3893"/>
    <cellStyle name="Normal 2 4 18 7 8 2" xfId="21853"/>
    <cellStyle name="Normal 2 4 18 7 9" xfId="3894"/>
    <cellStyle name="Normal 2 4 18 7 9 2" xfId="21854"/>
    <cellStyle name="Normal 2 4 18 8" xfId="3895"/>
    <cellStyle name="Normal 2 4 18 8 10" xfId="3896"/>
    <cellStyle name="Normal 2 4 18 8 10 2" xfId="21855"/>
    <cellStyle name="Normal 2 4 18 8 11" xfId="3897"/>
    <cellStyle name="Normal 2 4 18 8 11 2" xfId="21856"/>
    <cellStyle name="Normal 2 4 18 8 12" xfId="3898"/>
    <cellStyle name="Normal 2 4 18 8 12 2" xfId="21857"/>
    <cellStyle name="Normal 2 4 18 8 13" xfId="3899"/>
    <cellStyle name="Normal 2 4 18 8 13 2" xfId="21858"/>
    <cellStyle name="Normal 2 4 18 8 14" xfId="3900"/>
    <cellStyle name="Normal 2 4 18 8 14 2" xfId="21859"/>
    <cellStyle name="Normal 2 4 18 8 15" xfId="21860"/>
    <cellStyle name="Normal 2 4 18 8 2" xfId="3901"/>
    <cellStyle name="Normal 2 4 18 8 2 2" xfId="21861"/>
    <cellStyle name="Normal 2 4 18 8 3" xfId="3902"/>
    <cellStyle name="Normal 2 4 18 8 3 2" xfId="21862"/>
    <cellStyle name="Normal 2 4 18 8 4" xfId="3903"/>
    <cellStyle name="Normal 2 4 18 8 4 2" xfId="21863"/>
    <cellStyle name="Normal 2 4 18 8 5" xfId="3904"/>
    <cellStyle name="Normal 2 4 18 8 5 2" xfId="21864"/>
    <cellStyle name="Normal 2 4 18 8 6" xfId="3905"/>
    <cellStyle name="Normal 2 4 18 8 6 2" xfId="21865"/>
    <cellStyle name="Normal 2 4 18 8 7" xfId="3906"/>
    <cellStyle name="Normal 2 4 18 8 7 2" xfId="21866"/>
    <cellStyle name="Normal 2 4 18 8 8" xfId="3907"/>
    <cellStyle name="Normal 2 4 18 8 8 2" xfId="21867"/>
    <cellStyle name="Normal 2 4 18 8 9" xfId="3908"/>
    <cellStyle name="Normal 2 4 18 8 9 2" xfId="21868"/>
    <cellStyle name="Normal 2 4 18 9" xfId="3909"/>
    <cellStyle name="Normal 2 4 18 9 10" xfId="3910"/>
    <cellStyle name="Normal 2 4 18 9 10 2" xfId="21869"/>
    <cellStyle name="Normal 2 4 18 9 11" xfId="3911"/>
    <cellStyle name="Normal 2 4 18 9 11 2" xfId="21870"/>
    <cellStyle name="Normal 2 4 18 9 12" xfId="3912"/>
    <cellStyle name="Normal 2 4 18 9 12 2" xfId="21871"/>
    <cellStyle name="Normal 2 4 18 9 13" xfId="3913"/>
    <cellStyle name="Normal 2 4 18 9 13 2" xfId="21872"/>
    <cellStyle name="Normal 2 4 18 9 14" xfId="3914"/>
    <cellStyle name="Normal 2 4 18 9 14 2" xfId="21873"/>
    <cellStyle name="Normal 2 4 18 9 15" xfId="21874"/>
    <cellStyle name="Normal 2 4 18 9 2" xfId="3915"/>
    <cellStyle name="Normal 2 4 18 9 2 2" xfId="21875"/>
    <cellStyle name="Normal 2 4 18 9 3" xfId="3916"/>
    <cellStyle name="Normal 2 4 18 9 3 2" xfId="21876"/>
    <cellStyle name="Normal 2 4 18 9 4" xfId="3917"/>
    <cellStyle name="Normal 2 4 18 9 4 2" xfId="21877"/>
    <cellStyle name="Normal 2 4 18 9 5" xfId="3918"/>
    <cellStyle name="Normal 2 4 18 9 5 2" xfId="21878"/>
    <cellStyle name="Normal 2 4 18 9 6" xfId="3919"/>
    <cellStyle name="Normal 2 4 18 9 6 2" xfId="21879"/>
    <cellStyle name="Normal 2 4 18 9 7" xfId="3920"/>
    <cellStyle name="Normal 2 4 18 9 7 2" xfId="21880"/>
    <cellStyle name="Normal 2 4 18 9 8" xfId="3921"/>
    <cellStyle name="Normal 2 4 18 9 8 2" xfId="21881"/>
    <cellStyle name="Normal 2 4 18 9 9" xfId="3922"/>
    <cellStyle name="Normal 2 4 18 9 9 2" xfId="21882"/>
    <cellStyle name="Normal 2 4 19" xfId="3923"/>
    <cellStyle name="Normal 2 4 19 10" xfId="3924"/>
    <cellStyle name="Normal 2 4 19 10 10" xfId="3925"/>
    <cellStyle name="Normal 2 4 19 10 10 2" xfId="21883"/>
    <cellStyle name="Normal 2 4 19 10 11" xfId="3926"/>
    <cellStyle name="Normal 2 4 19 10 11 2" xfId="21884"/>
    <cellStyle name="Normal 2 4 19 10 12" xfId="3927"/>
    <cellStyle name="Normal 2 4 19 10 12 2" xfId="21885"/>
    <cellStyle name="Normal 2 4 19 10 13" xfId="3928"/>
    <cellStyle name="Normal 2 4 19 10 13 2" xfId="21886"/>
    <cellStyle name="Normal 2 4 19 10 14" xfId="3929"/>
    <cellStyle name="Normal 2 4 19 10 14 2" xfId="21887"/>
    <cellStyle name="Normal 2 4 19 10 15" xfId="21888"/>
    <cellStyle name="Normal 2 4 19 10 2" xfId="3930"/>
    <cellStyle name="Normal 2 4 19 10 2 2" xfId="21889"/>
    <cellStyle name="Normal 2 4 19 10 3" xfId="3931"/>
    <cellStyle name="Normal 2 4 19 10 3 2" xfId="21890"/>
    <cellStyle name="Normal 2 4 19 10 4" xfId="3932"/>
    <cellStyle name="Normal 2 4 19 10 4 2" xfId="21891"/>
    <cellStyle name="Normal 2 4 19 10 5" xfId="3933"/>
    <cellStyle name="Normal 2 4 19 10 5 2" xfId="21892"/>
    <cellStyle name="Normal 2 4 19 10 6" xfId="3934"/>
    <cellStyle name="Normal 2 4 19 10 6 2" xfId="21893"/>
    <cellStyle name="Normal 2 4 19 10 7" xfId="3935"/>
    <cellStyle name="Normal 2 4 19 10 7 2" xfId="21894"/>
    <cellStyle name="Normal 2 4 19 10 8" xfId="3936"/>
    <cellStyle name="Normal 2 4 19 10 8 2" xfId="21895"/>
    <cellStyle name="Normal 2 4 19 10 9" xfId="3937"/>
    <cellStyle name="Normal 2 4 19 10 9 2" xfId="21896"/>
    <cellStyle name="Normal 2 4 19 11" xfId="3938"/>
    <cellStyle name="Normal 2 4 19 11 2" xfId="21897"/>
    <cellStyle name="Normal 2 4 19 12" xfId="3939"/>
    <cellStyle name="Normal 2 4 19 12 2" xfId="21898"/>
    <cellStyle name="Normal 2 4 19 13" xfId="3940"/>
    <cellStyle name="Normal 2 4 19 13 2" xfId="21899"/>
    <cellStyle name="Normal 2 4 19 14" xfId="3941"/>
    <cellStyle name="Normal 2 4 19 14 2" xfId="21900"/>
    <cellStyle name="Normal 2 4 19 15" xfId="3942"/>
    <cellStyle name="Normal 2 4 19 15 2" xfId="21901"/>
    <cellStyle name="Normal 2 4 19 16" xfId="3943"/>
    <cellStyle name="Normal 2 4 19 16 2" xfId="21902"/>
    <cellStyle name="Normal 2 4 19 17" xfId="3944"/>
    <cellStyle name="Normal 2 4 19 17 2" xfId="21903"/>
    <cellStyle name="Normal 2 4 19 18" xfId="3945"/>
    <cellStyle name="Normal 2 4 19 18 2" xfId="21904"/>
    <cellStyle name="Normal 2 4 19 19" xfId="3946"/>
    <cellStyle name="Normal 2 4 19 19 2" xfId="21905"/>
    <cellStyle name="Normal 2 4 19 2" xfId="3947"/>
    <cellStyle name="Normal 2 4 19 2 10" xfId="3948"/>
    <cellStyle name="Normal 2 4 19 2 10 2" xfId="21906"/>
    <cellStyle name="Normal 2 4 19 2 11" xfId="3949"/>
    <cellStyle name="Normal 2 4 19 2 11 2" xfId="21907"/>
    <cellStyle name="Normal 2 4 19 2 12" xfId="3950"/>
    <cellStyle name="Normal 2 4 19 2 12 2" xfId="21908"/>
    <cellStyle name="Normal 2 4 19 2 13" xfId="3951"/>
    <cellStyle name="Normal 2 4 19 2 13 2" xfId="21909"/>
    <cellStyle name="Normal 2 4 19 2 14" xfId="3952"/>
    <cellStyle name="Normal 2 4 19 2 14 2" xfId="21910"/>
    <cellStyle name="Normal 2 4 19 2 15" xfId="3953"/>
    <cellStyle name="Normal 2 4 19 2 15 2" xfId="21911"/>
    <cellStyle name="Normal 2 4 19 2 16" xfId="21912"/>
    <cellStyle name="Normal 2 4 19 2 2" xfId="3954"/>
    <cellStyle name="Normal 2 4 19 2 2 10" xfId="3955"/>
    <cellStyle name="Normal 2 4 19 2 2 10 2" xfId="21913"/>
    <cellStyle name="Normal 2 4 19 2 2 11" xfId="3956"/>
    <cellStyle name="Normal 2 4 19 2 2 11 2" xfId="21914"/>
    <cellStyle name="Normal 2 4 19 2 2 12" xfId="3957"/>
    <cellStyle name="Normal 2 4 19 2 2 12 2" xfId="21915"/>
    <cellStyle name="Normal 2 4 19 2 2 13" xfId="3958"/>
    <cellStyle name="Normal 2 4 19 2 2 13 2" xfId="21916"/>
    <cellStyle name="Normal 2 4 19 2 2 14" xfId="3959"/>
    <cellStyle name="Normal 2 4 19 2 2 14 2" xfId="21917"/>
    <cellStyle name="Normal 2 4 19 2 2 15" xfId="21918"/>
    <cellStyle name="Normal 2 4 19 2 2 2" xfId="3960"/>
    <cellStyle name="Normal 2 4 19 2 2 2 2" xfId="21919"/>
    <cellStyle name="Normal 2 4 19 2 2 3" xfId="3961"/>
    <cellStyle name="Normal 2 4 19 2 2 3 2" xfId="21920"/>
    <cellStyle name="Normal 2 4 19 2 2 4" xfId="3962"/>
    <cellStyle name="Normal 2 4 19 2 2 4 2" xfId="21921"/>
    <cellStyle name="Normal 2 4 19 2 2 5" xfId="3963"/>
    <cellStyle name="Normal 2 4 19 2 2 5 2" xfId="21922"/>
    <cellStyle name="Normal 2 4 19 2 2 6" xfId="3964"/>
    <cellStyle name="Normal 2 4 19 2 2 6 2" xfId="21923"/>
    <cellStyle name="Normal 2 4 19 2 2 7" xfId="3965"/>
    <cellStyle name="Normal 2 4 19 2 2 7 2" xfId="21924"/>
    <cellStyle name="Normal 2 4 19 2 2 8" xfId="3966"/>
    <cellStyle name="Normal 2 4 19 2 2 8 2" xfId="21925"/>
    <cellStyle name="Normal 2 4 19 2 2 9" xfId="3967"/>
    <cellStyle name="Normal 2 4 19 2 2 9 2" xfId="21926"/>
    <cellStyle name="Normal 2 4 19 2 3" xfId="3968"/>
    <cellStyle name="Normal 2 4 19 2 3 2" xfId="21927"/>
    <cellStyle name="Normal 2 4 19 2 4" xfId="3969"/>
    <cellStyle name="Normal 2 4 19 2 4 2" xfId="21928"/>
    <cellStyle name="Normal 2 4 19 2 5" xfId="3970"/>
    <cellStyle name="Normal 2 4 19 2 5 2" xfId="21929"/>
    <cellStyle name="Normal 2 4 19 2 6" xfId="3971"/>
    <cellStyle name="Normal 2 4 19 2 6 2" xfId="21930"/>
    <cellStyle name="Normal 2 4 19 2 7" xfId="3972"/>
    <cellStyle name="Normal 2 4 19 2 7 2" xfId="21931"/>
    <cellStyle name="Normal 2 4 19 2 8" xfId="3973"/>
    <cellStyle name="Normal 2 4 19 2 8 2" xfId="21932"/>
    <cellStyle name="Normal 2 4 19 2 9" xfId="3974"/>
    <cellStyle name="Normal 2 4 19 2 9 2" xfId="21933"/>
    <cellStyle name="Normal 2 4 19 20" xfId="3975"/>
    <cellStyle name="Normal 2 4 19 20 2" xfId="21934"/>
    <cellStyle name="Normal 2 4 19 21" xfId="3976"/>
    <cellStyle name="Normal 2 4 19 21 2" xfId="21935"/>
    <cellStyle name="Normal 2 4 19 22" xfId="3977"/>
    <cellStyle name="Normal 2 4 19 22 2" xfId="21936"/>
    <cellStyle name="Normal 2 4 19 23" xfId="3978"/>
    <cellStyle name="Normal 2 4 19 23 2" xfId="21937"/>
    <cellStyle name="Normal 2 4 19 24" xfId="21938"/>
    <cellStyle name="Normal 2 4 19 3" xfId="3979"/>
    <cellStyle name="Normal 2 4 19 3 10" xfId="3980"/>
    <cellStyle name="Normal 2 4 19 3 10 2" xfId="21939"/>
    <cellStyle name="Normal 2 4 19 3 11" xfId="3981"/>
    <cellStyle name="Normal 2 4 19 3 11 2" xfId="21940"/>
    <cellStyle name="Normal 2 4 19 3 12" xfId="3982"/>
    <cellStyle name="Normal 2 4 19 3 12 2" xfId="21941"/>
    <cellStyle name="Normal 2 4 19 3 13" xfId="3983"/>
    <cellStyle name="Normal 2 4 19 3 13 2" xfId="21942"/>
    <cellStyle name="Normal 2 4 19 3 14" xfId="3984"/>
    <cellStyle name="Normal 2 4 19 3 14 2" xfId="21943"/>
    <cellStyle name="Normal 2 4 19 3 15" xfId="3985"/>
    <cellStyle name="Normal 2 4 19 3 15 2" xfId="21944"/>
    <cellStyle name="Normal 2 4 19 3 16" xfId="21945"/>
    <cellStyle name="Normal 2 4 19 3 2" xfId="3986"/>
    <cellStyle name="Normal 2 4 19 3 2 10" xfId="3987"/>
    <cellStyle name="Normal 2 4 19 3 2 10 2" xfId="21946"/>
    <cellStyle name="Normal 2 4 19 3 2 11" xfId="3988"/>
    <cellStyle name="Normal 2 4 19 3 2 11 2" xfId="21947"/>
    <cellStyle name="Normal 2 4 19 3 2 12" xfId="3989"/>
    <cellStyle name="Normal 2 4 19 3 2 12 2" xfId="21948"/>
    <cellStyle name="Normal 2 4 19 3 2 13" xfId="3990"/>
    <cellStyle name="Normal 2 4 19 3 2 13 2" xfId="21949"/>
    <cellStyle name="Normal 2 4 19 3 2 14" xfId="3991"/>
    <cellStyle name="Normal 2 4 19 3 2 14 2" xfId="21950"/>
    <cellStyle name="Normal 2 4 19 3 2 15" xfId="21951"/>
    <cellStyle name="Normal 2 4 19 3 2 2" xfId="3992"/>
    <cellStyle name="Normal 2 4 19 3 2 2 2" xfId="21952"/>
    <cellStyle name="Normal 2 4 19 3 2 3" xfId="3993"/>
    <cellStyle name="Normal 2 4 19 3 2 3 2" xfId="21953"/>
    <cellStyle name="Normal 2 4 19 3 2 4" xfId="3994"/>
    <cellStyle name="Normal 2 4 19 3 2 4 2" xfId="21954"/>
    <cellStyle name="Normal 2 4 19 3 2 5" xfId="3995"/>
    <cellStyle name="Normal 2 4 19 3 2 5 2" xfId="21955"/>
    <cellStyle name="Normal 2 4 19 3 2 6" xfId="3996"/>
    <cellStyle name="Normal 2 4 19 3 2 6 2" xfId="21956"/>
    <cellStyle name="Normal 2 4 19 3 2 7" xfId="3997"/>
    <cellStyle name="Normal 2 4 19 3 2 7 2" xfId="21957"/>
    <cellStyle name="Normal 2 4 19 3 2 8" xfId="3998"/>
    <cellStyle name="Normal 2 4 19 3 2 8 2" xfId="21958"/>
    <cellStyle name="Normal 2 4 19 3 2 9" xfId="3999"/>
    <cellStyle name="Normal 2 4 19 3 2 9 2" xfId="21959"/>
    <cellStyle name="Normal 2 4 19 3 3" xfId="4000"/>
    <cellStyle name="Normal 2 4 19 3 3 2" xfId="21960"/>
    <cellStyle name="Normal 2 4 19 3 4" xfId="4001"/>
    <cellStyle name="Normal 2 4 19 3 4 2" xfId="21961"/>
    <cellStyle name="Normal 2 4 19 3 5" xfId="4002"/>
    <cellStyle name="Normal 2 4 19 3 5 2" xfId="21962"/>
    <cellStyle name="Normal 2 4 19 3 6" xfId="4003"/>
    <cellStyle name="Normal 2 4 19 3 6 2" xfId="21963"/>
    <cellStyle name="Normal 2 4 19 3 7" xfId="4004"/>
    <cellStyle name="Normal 2 4 19 3 7 2" xfId="21964"/>
    <cellStyle name="Normal 2 4 19 3 8" xfId="4005"/>
    <cellStyle name="Normal 2 4 19 3 8 2" xfId="21965"/>
    <cellStyle name="Normal 2 4 19 3 9" xfId="4006"/>
    <cellStyle name="Normal 2 4 19 3 9 2" xfId="21966"/>
    <cellStyle name="Normal 2 4 19 4" xfId="4007"/>
    <cellStyle name="Normal 2 4 19 4 10" xfId="4008"/>
    <cellStyle name="Normal 2 4 19 4 10 2" xfId="21967"/>
    <cellStyle name="Normal 2 4 19 4 11" xfId="4009"/>
    <cellStyle name="Normal 2 4 19 4 11 2" xfId="21968"/>
    <cellStyle name="Normal 2 4 19 4 12" xfId="4010"/>
    <cellStyle name="Normal 2 4 19 4 12 2" xfId="21969"/>
    <cellStyle name="Normal 2 4 19 4 13" xfId="4011"/>
    <cellStyle name="Normal 2 4 19 4 13 2" xfId="21970"/>
    <cellStyle name="Normal 2 4 19 4 14" xfId="4012"/>
    <cellStyle name="Normal 2 4 19 4 14 2" xfId="21971"/>
    <cellStyle name="Normal 2 4 19 4 15" xfId="4013"/>
    <cellStyle name="Normal 2 4 19 4 15 2" xfId="21972"/>
    <cellStyle name="Normal 2 4 19 4 16" xfId="21973"/>
    <cellStyle name="Normal 2 4 19 4 2" xfId="4014"/>
    <cellStyle name="Normal 2 4 19 4 2 10" xfId="4015"/>
    <cellStyle name="Normal 2 4 19 4 2 10 2" xfId="21974"/>
    <cellStyle name="Normal 2 4 19 4 2 11" xfId="4016"/>
    <cellStyle name="Normal 2 4 19 4 2 11 2" xfId="21975"/>
    <cellStyle name="Normal 2 4 19 4 2 12" xfId="4017"/>
    <cellStyle name="Normal 2 4 19 4 2 12 2" xfId="21976"/>
    <cellStyle name="Normal 2 4 19 4 2 13" xfId="4018"/>
    <cellStyle name="Normal 2 4 19 4 2 13 2" xfId="21977"/>
    <cellStyle name="Normal 2 4 19 4 2 14" xfId="4019"/>
    <cellStyle name="Normal 2 4 19 4 2 14 2" xfId="21978"/>
    <cellStyle name="Normal 2 4 19 4 2 15" xfId="21979"/>
    <cellStyle name="Normal 2 4 19 4 2 2" xfId="4020"/>
    <cellStyle name="Normal 2 4 19 4 2 2 2" xfId="21980"/>
    <cellStyle name="Normal 2 4 19 4 2 3" xfId="4021"/>
    <cellStyle name="Normal 2 4 19 4 2 3 2" xfId="21981"/>
    <cellStyle name="Normal 2 4 19 4 2 4" xfId="4022"/>
    <cellStyle name="Normal 2 4 19 4 2 4 2" xfId="21982"/>
    <cellStyle name="Normal 2 4 19 4 2 5" xfId="4023"/>
    <cellStyle name="Normal 2 4 19 4 2 5 2" xfId="21983"/>
    <cellStyle name="Normal 2 4 19 4 2 6" xfId="4024"/>
    <cellStyle name="Normal 2 4 19 4 2 6 2" xfId="21984"/>
    <cellStyle name="Normal 2 4 19 4 2 7" xfId="4025"/>
    <cellStyle name="Normal 2 4 19 4 2 7 2" xfId="21985"/>
    <cellStyle name="Normal 2 4 19 4 2 8" xfId="4026"/>
    <cellStyle name="Normal 2 4 19 4 2 8 2" xfId="21986"/>
    <cellStyle name="Normal 2 4 19 4 2 9" xfId="4027"/>
    <cellStyle name="Normal 2 4 19 4 2 9 2" xfId="21987"/>
    <cellStyle name="Normal 2 4 19 4 3" xfId="4028"/>
    <cellStyle name="Normal 2 4 19 4 3 2" xfId="21988"/>
    <cellStyle name="Normal 2 4 19 4 4" xfId="4029"/>
    <cellStyle name="Normal 2 4 19 4 4 2" xfId="21989"/>
    <cellStyle name="Normal 2 4 19 4 5" xfId="4030"/>
    <cellStyle name="Normal 2 4 19 4 5 2" xfId="21990"/>
    <cellStyle name="Normal 2 4 19 4 6" xfId="4031"/>
    <cellStyle name="Normal 2 4 19 4 6 2" xfId="21991"/>
    <cellStyle name="Normal 2 4 19 4 7" xfId="4032"/>
    <cellStyle name="Normal 2 4 19 4 7 2" xfId="21992"/>
    <cellStyle name="Normal 2 4 19 4 8" xfId="4033"/>
    <cellStyle name="Normal 2 4 19 4 8 2" xfId="21993"/>
    <cellStyle name="Normal 2 4 19 4 9" xfId="4034"/>
    <cellStyle name="Normal 2 4 19 4 9 2" xfId="21994"/>
    <cellStyle name="Normal 2 4 19 5" xfId="4035"/>
    <cellStyle name="Normal 2 4 19 5 10" xfId="4036"/>
    <cellStyle name="Normal 2 4 19 5 10 2" xfId="21995"/>
    <cellStyle name="Normal 2 4 19 5 11" xfId="4037"/>
    <cellStyle name="Normal 2 4 19 5 11 2" xfId="21996"/>
    <cellStyle name="Normal 2 4 19 5 12" xfId="4038"/>
    <cellStyle name="Normal 2 4 19 5 12 2" xfId="21997"/>
    <cellStyle name="Normal 2 4 19 5 13" xfId="4039"/>
    <cellStyle name="Normal 2 4 19 5 13 2" xfId="21998"/>
    <cellStyle name="Normal 2 4 19 5 14" xfId="4040"/>
    <cellStyle name="Normal 2 4 19 5 14 2" xfId="21999"/>
    <cellStyle name="Normal 2 4 19 5 15" xfId="22000"/>
    <cellStyle name="Normal 2 4 19 5 2" xfId="4041"/>
    <cellStyle name="Normal 2 4 19 5 2 2" xfId="22001"/>
    <cellStyle name="Normal 2 4 19 5 3" xfId="4042"/>
    <cellStyle name="Normal 2 4 19 5 3 2" xfId="22002"/>
    <cellStyle name="Normal 2 4 19 5 4" xfId="4043"/>
    <cellStyle name="Normal 2 4 19 5 4 2" xfId="22003"/>
    <cellStyle name="Normal 2 4 19 5 5" xfId="4044"/>
    <cellStyle name="Normal 2 4 19 5 5 2" xfId="22004"/>
    <cellStyle name="Normal 2 4 19 5 6" xfId="4045"/>
    <cellStyle name="Normal 2 4 19 5 6 2" xfId="22005"/>
    <cellStyle name="Normal 2 4 19 5 7" xfId="4046"/>
    <cellStyle name="Normal 2 4 19 5 7 2" xfId="22006"/>
    <cellStyle name="Normal 2 4 19 5 8" xfId="4047"/>
    <cellStyle name="Normal 2 4 19 5 8 2" xfId="22007"/>
    <cellStyle name="Normal 2 4 19 5 9" xfId="4048"/>
    <cellStyle name="Normal 2 4 19 5 9 2" xfId="22008"/>
    <cellStyle name="Normal 2 4 19 6" xfId="4049"/>
    <cellStyle name="Normal 2 4 19 6 10" xfId="4050"/>
    <cellStyle name="Normal 2 4 19 6 10 2" xfId="22009"/>
    <cellStyle name="Normal 2 4 19 6 11" xfId="4051"/>
    <cellStyle name="Normal 2 4 19 6 11 2" xfId="22010"/>
    <cellStyle name="Normal 2 4 19 6 12" xfId="4052"/>
    <cellStyle name="Normal 2 4 19 6 12 2" xfId="22011"/>
    <cellStyle name="Normal 2 4 19 6 13" xfId="4053"/>
    <cellStyle name="Normal 2 4 19 6 13 2" xfId="22012"/>
    <cellStyle name="Normal 2 4 19 6 14" xfId="4054"/>
    <cellStyle name="Normal 2 4 19 6 14 2" xfId="22013"/>
    <cellStyle name="Normal 2 4 19 6 15" xfId="22014"/>
    <cellStyle name="Normal 2 4 19 6 2" xfId="4055"/>
    <cellStyle name="Normal 2 4 19 6 2 2" xfId="22015"/>
    <cellStyle name="Normal 2 4 19 6 3" xfId="4056"/>
    <cellStyle name="Normal 2 4 19 6 3 2" xfId="22016"/>
    <cellStyle name="Normal 2 4 19 6 4" xfId="4057"/>
    <cellStyle name="Normal 2 4 19 6 4 2" xfId="22017"/>
    <cellStyle name="Normal 2 4 19 6 5" xfId="4058"/>
    <cellStyle name="Normal 2 4 19 6 5 2" xfId="22018"/>
    <cellStyle name="Normal 2 4 19 6 6" xfId="4059"/>
    <cellStyle name="Normal 2 4 19 6 6 2" xfId="22019"/>
    <cellStyle name="Normal 2 4 19 6 7" xfId="4060"/>
    <cellStyle name="Normal 2 4 19 6 7 2" xfId="22020"/>
    <cellStyle name="Normal 2 4 19 6 8" xfId="4061"/>
    <cellStyle name="Normal 2 4 19 6 8 2" xfId="22021"/>
    <cellStyle name="Normal 2 4 19 6 9" xfId="4062"/>
    <cellStyle name="Normal 2 4 19 6 9 2" xfId="22022"/>
    <cellStyle name="Normal 2 4 19 7" xfId="4063"/>
    <cellStyle name="Normal 2 4 19 7 10" xfId="4064"/>
    <cellStyle name="Normal 2 4 19 7 10 2" xfId="22023"/>
    <cellStyle name="Normal 2 4 19 7 11" xfId="4065"/>
    <cellStyle name="Normal 2 4 19 7 11 2" xfId="22024"/>
    <cellStyle name="Normal 2 4 19 7 12" xfId="4066"/>
    <cellStyle name="Normal 2 4 19 7 12 2" xfId="22025"/>
    <cellStyle name="Normal 2 4 19 7 13" xfId="4067"/>
    <cellStyle name="Normal 2 4 19 7 13 2" xfId="22026"/>
    <cellStyle name="Normal 2 4 19 7 14" xfId="4068"/>
    <cellStyle name="Normal 2 4 19 7 14 2" xfId="22027"/>
    <cellStyle name="Normal 2 4 19 7 15" xfId="22028"/>
    <cellStyle name="Normal 2 4 19 7 2" xfId="4069"/>
    <cellStyle name="Normal 2 4 19 7 2 2" xfId="22029"/>
    <cellStyle name="Normal 2 4 19 7 3" xfId="4070"/>
    <cellStyle name="Normal 2 4 19 7 3 2" xfId="22030"/>
    <cellStyle name="Normal 2 4 19 7 4" xfId="4071"/>
    <cellStyle name="Normal 2 4 19 7 4 2" xfId="22031"/>
    <cellStyle name="Normal 2 4 19 7 5" xfId="4072"/>
    <cellStyle name="Normal 2 4 19 7 5 2" xfId="22032"/>
    <cellStyle name="Normal 2 4 19 7 6" xfId="4073"/>
    <cellStyle name="Normal 2 4 19 7 6 2" xfId="22033"/>
    <cellStyle name="Normal 2 4 19 7 7" xfId="4074"/>
    <cellStyle name="Normal 2 4 19 7 7 2" xfId="22034"/>
    <cellStyle name="Normal 2 4 19 7 8" xfId="4075"/>
    <cellStyle name="Normal 2 4 19 7 8 2" xfId="22035"/>
    <cellStyle name="Normal 2 4 19 7 9" xfId="4076"/>
    <cellStyle name="Normal 2 4 19 7 9 2" xfId="22036"/>
    <cellStyle name="Normal 2 4 19 8" xfId="4077"/>
    <cellStyle name="Normal 2 4 19 8 10" xfId="4078"/>
    <cellStyle name="Normal 2 4 19 8 10 2" xfId="22037"/>
    <cellStyle name="Normal 2 4 19 8 11" xfId="4079"/>
    <cellStyle name="Normal 2 4 19 8 11 2" xfId="22038"/>
    <cellStyle name="Normal 2 4 19 8 12" xfId="4080"/>
    <cellStyle name="Normal 2 4 19 8 12 2" xfId="22039"/>
    <cellStyle name="Normal 2 4 19 8 13" xfId="4081"/>
    <cellStyle name="Normal 2 4 19 8 13 2" xfId="22040"/>
    <cellStyle name="Normal 2 4 19 8 14" xfId="4082"/>
    <cellStyle name="Normal 2 4 19 8 14 2" xfId="22041"/>
    <cellStyle name="Normal 2 4 19 8 15" xfId="22042"/>
    <cellStyle name="Normal 2 4 19 8 2" xfId="4083"/>
    <cellStyle name="Normal 2 4 19 8 2 2" xfId="22043"/>
    <cellStyle name="Normal 2 4 19 8 3" xfId="4084"/>
    <cellStyle name="Normal 2 4 19 8 3 2" xfId="22044"/>
    <cellStyle name="Normal 2 4 19 8 4" xfId="4085"/>
    <cellStyle name="Normal 2 4 19 8 4 2" xfId="22045"/>
    <cellStyle name="Normal 2 4 19 8 5" xfId="4086"/>
    <cellStyle name="Normal 2 4 19 8 5 2" xfId="22046"/>
    <cellStyle name="Normal 2 4 19 8 6" xfId="4087"/>
    <cellStyle name="Normal 2 4 19 8 6 2" xfId="22047"/>
    <cellStyle name="Normal 2 4 19 8 7" xfId="4088"/>
    <cellStyle name="Normal 2 4 19 8 7 2" xfId="22048"/>
    <cellStyle name="Normal 2 4 19 8 8" xfId="4089"/>
    <cellStyle name="Normal 2 4 19 8 8 2" xfId="22049"/>
    <cellStyle name="Normal 2 4 19 8 9" xfId="4090"/>
    <cellStyle name="Normal 2 4 19 8 9 2" xfId="22050"/>
    <cellStyle name="Normal 2 4 19 9" xfId="4091"/>
    <cellStyle name="Normal 2 4 19 9 10" xfId="4092"/>
    <cellStyle name="Normal 2 4 19 9 10 2" xfId="22051"/>
    <cellStyle name="Normal 2 4 19 9 11" xfId="4093"/>
    <cellStyle name="Normal 2 4 19 9 11 2" xfId="22052"/>
    <cellStyle name="Normal 2 4 19 9 12" xfId="4094"/>
    <cellStyle name="Normal 2 4 19 9 12 2" xfId="22053"/>
    <cellStyle name="Normal 2 4 19 9 13" xfId="4095"/>
    <cellStyle name="Normal 2 4 19 9 13 2" xfId="22054"/>
    <cellStyle name="Normal 2 4 19 9 14" xfId="4096"/>
    <cellStyle name="Normal 2 4 19 9 14 2" xfId="22055"/>
    <cellStyle name="Normal 2 4 19 9 15" xfId="22056"/>
    <cellStyle name="Normal 2 4 19 9 2" xfId="4097"/>
    <cellStyle name="Normal 2 4 19 9 2 2" xfId="22057"/>
    <cellStyle name="Normal 2 4 19 9 3" xfId="4098"/>
    <cellStyle name="Normal 2 4 19 9 3 2" xfId="22058"/>
    <cellStyle name="Normal 2 4 19 9 4" xfId="4099"/>
    <cellStyle name="Normal 2 4 19 9 4 2" xfId="22059"/>
    <cellStyle name="Normal 2 4 19 9 5" xfId="4100"/>
    <cellStyle name="Normal 2 4 19 9 5 2" xfId="22060"/>
    <cellStyle name="Normal 2 4 19 9 6" xfId="4101"/>
    <cellStyle name="Normal 2 4 19 9 6 2" xfId="22061"/>
    <cellStyle name="Normal 2 4 19 9 7" xfId="4102"/>
    <cellStyle name="Normal 2 4 19 9 7 2" xfId="22062"/>
    <cellStyle name="Normal 2 4 19 9 8" xfId="4103"/>
    <cellStyle name="Normal 2 4 19 9 8 2" xfId="22063"/>
    <cellStyle name="Normal 2 4 19 9 9" xfId="4104"/>
    <cellStyle name="Normal 2 4 19 9 9 2" xfId="22064"/>
    <cellStyle name="Normal 2 4 2" xfId="82"/>
    <cellStyle name="Normal 2 4 2 10" xfId="4105"/>
    <cellStyle name="Normal 2 4 2 11" xfId="4106"/>
    <cellStyle name="Normal 2 4 2 12" xfId="4107"/>
    <cellStyle name="Normal 2 4 2 13" xfId="4108"/>
    <cellStyle name="Normal 2 4 2 14" xfId="4109"/>
    <cellStyle name="Normal 2 4 2 15" xfId="4110"/>
    <cellStyle name="Normal 2 4 2 16" xfId="4111"/>
    <cellStyle name="Normal 2 4 2 16 10" xfId="4112"/>
    <cellStyle name="Normal 2 4 2 16 10 2" xfId="22065"/>
    <cellStyle name="Normal 2 4 2 16 11" xfId="4113"/>
    <cellStyle name="Normal 2 4 2 16 11 2" xfId="22066"/>
    <cellStyle name="Normal 2 4 2 16 12" xfId="4114"/>
    <cellStyle name="Normal 2 4 2 16 12 2" xfId="22067"/>
    <cellStyle name="Normal 2 4 2 16 13" xfId="4115"/>
    <cellStyle name="Normal 2 4 2 16 13 2" xfId="22068"/>
    <cellStyle name="Normal 2 4 2 16 14" xfId="4116"/>
    <cellStyle name="Normal 2 4 2 16 14 2" xfId="22069"/>
    <cellStyle name="Normal 2 4 2 16 15" xfId="4117"/>
    <cellStyle name="Normal 2 4 2 16 15 2" xfId="22070"/>
    <cellStyle name="Normal 2 4 2 16 16" xfId="4118"/>
    <cellStyle name="Normal 2 4 2 16 16 2" xfId="22071"/>
    <cellStyle name="Normal 2 4 2 16 17" xfId="4119"/>
    <cellStyle name="Normal 2 4 2 16 17 2" xfId="22072"/>
    <cellStyle name="Normal 2 4 2 16 18" xfId="22073"/>
    <cellStyle name="Normal 2 4 2 16 2" xfId="4120"/>
    <cellStyle name="Normal 2 4 2 16 3" xfId="4121"/>
    <cellStyle name="Normal 2 4 2 16 4" xfId="4122"/>
    <cellStyle name="Normal 2 4 2 16 5" xfId="4123"/>
    <cellStyle name="Normal 2 4 2 16 5 2" xfId="22074"/>
    <cellStyle name="Normal 2 4 2 16 6" xfId="4124"/>
    <cellStyle name="Normal 2 4 2 16 6 2" xfId="22075"/>
    <cellStyle name="Normal 2 4 2 16 7" xfId="4125"/>
    <cellStyle name="Normal 2 4 2 16 7 2" xfId="22076"/>
    <cellStyle name="Normal 2 4 2 16 8" xfId="4126"/>
    <cellStyle name="Normal 2 4 2 16 8 2" xfId="22077"/>
    <cellStyle name="Normal 2 4 2 16 9" xfId="4127"/>
    <cellStyle name="Normal 2 4 2 16 9 2" xfId="22078"/>
    <cellStyle name="Normal 2 4 2 17" xfId="4128"/>
    <cellStyle name="Normal 2 4 2 18" xfId="4129"/>
    <cellStyle name="Normal 2 4 2 19" xfId="4130"/>
    <cellStyle name="Normal 2 4 2 19 10" xfId="4131"/>
    <cellStyle name="Normal 2 4 2 19 10 2" xfId="22079"/>
    <cellStyle name="Normal 2 4 2 19 11" xfId="4132"/>
    <cellStyle name="Normal 2 4 2 19 11 2" xfId="22080"/>
    <cellStyle name="Normal 2 4 2 19 12" xfId="4133"/>
    <cellStyle name="Normal 2 4 2 19 12 2" xfId="22081"/>
    <cellStyle name="Normal 2 4 2 19 13" xfId="4134"/>
    <cellStyle name="Normal 2 4 2 19 13 2" xfId="22082"/>
    <cellStyle name="Normal 2 4 2 19 14" xfId="4135"/>
    <cellStyle name="Normal 2 4 2 19 14 2" xfId="22083"/>
    <cellStyle name="Normal 2 4 2 19 15" xfId="4136"/>
    <cellStyle name="Normal 2 4 2 19 15 2" xfId="22084"/>
    <cellStyle name="Normal 2 4 2 19 16" xfId="22085"/>
    <cellStyle name="Normal 2 4 2 19 2" xfId="4137"/>
    <cellStyle name="Normal 2 4 2 19 2 10" xfId="4138"/>
    <cellStyle name="Normal 2 4 2 19 2 10 2" xfId="22086"/>
    <cellStyle name="Normal 2 4 2 19 2 11" xfId="4139"/>
    <cellStyle name="Normal 2 4 2 19 2 11 2" xfId="22087"/>
    <cellStyle name="Normal 2 4 2 19 2 12" xfId="4140"/>
    <cellStyle name="Normal 2 4 2 19 2 12 2" xfId="22088"/>
    <cellStyle name="Normal 2 4 2 19 2 13" xfId="4141"/>
    <cellStyle name="Normal 2 4 2 19 2 13 2" xfId="22089"/>
    <cellStyle name="Normal 2 4 2 19 2 14" xfId="4142"/>
    <cellStyle name="Normal 2 4 2 19 2 14 2" xfId="22090"/>
    <cellStyle name="Normal 2 4 2 19 2 15" xfId="22091"/>
    <cellStyle name="Normal 2 4 2 19 2 2" xfId="4143"/>
    <cellStyle name="Normal 2 4 2 19 2 2 2" xfId="22092"/>
    <cellStyle name="Normal 2 4 2 19 2 3" xfId="4144"/>
    <cellStyle name="Normal 2 4 2 19 2 3 2" xfId="22093"/>
    <cellStyle name="Normal 2 4 2 19 2 4" xfId="4145"/>
    <cellStyle name="Normal 2 4 2 19 2 4 2" xfId="22094"/>
    <cellStyle name="Normal 2 4 2 19 2 5" xfId="4146"/>
    <cellStyle name="Normal 2 4 2 19 2 5 2" xfId="22095"/>
    <cellStyle name="Normal 2 4 2 19 2 6" xfId="4147"/>
    <cellStyle name="Normal 2 4 2 19 2 6 2" xfId="22096"/>
    <cellStyle name="Normal 2 4 2 19 2 7" xfId="4148"/>
    <cellStyle name="Normal 2 4 2 19 2 7 2" xfId="22097"/>
    <cellStyle name="Normal 2 4 2 19 2 8" xfId="4149"/>
    <cellStyle name="Normal 2 4 2 19 2 8 2" xfId="22098"/>
    <cellStyle name="Normal 2 4 2 19 2 9" xfId="4150"/>
    <cellStyle name="Normal 2 4 2 19 2 9 2" xfId="22099"/>
    <cellStyle name="Normal 2 4 2 19 3" xfId="4151"/>
    <cellStyle name="Normal 2 4 2 19 3 2" xfId="22100"/>
    <cellStyle name="Normal 2 4 2 19 4" xfId="4152"/>
    <cellStyle name="Normal 2 4 2 19 4 2" xfId="22101"/>
    <cellStyle name="Normal 2 4 2 19 5" xfId="4153"/>
    <cellStyle name="Normal 2 4 2 19 5 2" xfId="22102"/>
    <cellStyle name="Normal 2 4 2 19 6" xfId="4154"/>
    <cellStyle name="Normal 2 4 2 19 6 2" xfId="22103"/>
    <cellStyle name="Normal 2 4 2 19 7" xfId="4155"/>
    <cellStyle name="Normal 2 4 2 19 7 2" xfId="22104"/>
    <cellStyle name="Normal 2 4 2 19 8" xfId="4156"/>
    <cellStyle name="Normal 2 4 2 19 8 2" xfId="22105"/>
    <cellStyle name="Normal 2 4 2 19 9" xfId="4157"/>
    <cellStyle name="Normal 2 4 2 19 9 2" xfId="22106"/>
    <cellStyle name="Normal 2 4 2 2" xfId="4158"/>
    <cellStyle name="Normal 2 4 2 2 10" xfId="4159"/>
    <cellStyle name="Normal 2 4 2 2 11" xfId="4160"/>
    <cellStyle name="Normal 2 4 2 2 12" xfId="4161"/>
    <cellStyle name="Normal 2 4 2 2 13" xfId="4162"/>
    <cellStyle name="Normal 2 4 2 2 14" xfId="4163"/>
    <cellStyle name="Normal 2 4 2 2 2" xfId="4164"/>
    <cellStyle name="Normal 2 4 2 2 2 2" xfId="4165"/>
    <cellStyle name="Normal 2 4 2 2 2 3" xfId="4166"/>
    <cellStyle name="Normal 2 4 2 2 2 4" xfId="4167"/>
    <cellStyle name="Normal 2 4 2 2 2 5" xfId="4168"/>
    <cellStyle name="Normal 2 4 2 2 2 6" xfId="4169"/>
    <cellStyle name="Normal 2 4 2 2 3" xfId="4170"/>
    <cellStyle name="Normal 2 4 2 2 4" xfId="4171"/>
    <cellStyle name="Normal 2 4 2 2 5" xfId="4172"/>
    <cellStyle name="Normal 2 4 2 2 6" xfId="4173"/>
    <cellStyle name="Normal 2 4 2 2 7" xfId="4174"/>
    <cellStyle name="Normal 2 4 2 2 8" xfId="4175"/>
    <cellStyle name="Normal 2 4 2 2 9" xfId="4176"/>
    <cellStyle name="Normal 2 4 2 20" xfId="4177"/>
    <cellStyle name="Normal 2 4 2 20 10" xfId="4178"/>
    <cellStyle name="Normal 2 4 2 20 10 2" xfId="22107"/>
    <cellStyle name="Normal 2 4 2 20 11" xfId="4179"/>
    <cellStyle name="Normal 2 4 2 20 11 2" xfId="22108"/>
    <cellStyle name="Normal 2 4 2 20 12" xfId="4180"/>
    <cellStyle name="Normal 2 4 2 20 12 2" xfId="22109"/>
    <cellStyle name="Normal 2 4 2 20 13" xfId="4181"/>
    <cellStyle name="Normal 2 4 2 20 13 2" xfId="22110"/>
    <cellStyle name="Normal 2 4 2 20 14" xfId="4182"/>
    <cellStyle name="Normal 2 4 2 20 14 2" xfId="22111"/>
    <cellStyle name="Normal 2 4 2 20 15" xfId="4183"/>
    <cellStyle name="Normal 2 4 2 20 15 2" xfId="22112"/>
    <cellStyle name="Normal 2 4 2 20 16" xfId="22113"/>
    <cellStyle name="Normal 2 4 2 20 2" xfId="4184"/>
    <cellStyle name="Normal 2 4 2 20 2 10" xfId="4185"/>
    <cellStyle name="Normal 2 4 2 20 2 10 2" xfId="22114"/>
    <cellStyle name="Normal 2 4 2 20 2 11" xfId="4186"/>
    <cellStyle name="Normal 2 4 2 20 2 11 2" xfId="22115"/>
    <cellStyle name="Normal 2 4 2 20 2 12" xfId="4187"/>
    <cellStyle name="Normal 2 4 2 20 2 12 2" xfId="22116"/>
    <cellStyle name="Normal 2 4 2 20 2 13" xfId="4188"/>
    <cellStyle name="Normal 2 4 2 20 2 13 2" xfId="22117"/>
    <cellStyle name="Normal 2 4 2 20 2 14" xfId="4189"/>
    <cellStyle name="Normal 2 4 2 20 2 14 2" xfId="22118"/>
    <cellStyle name="Normal 2 4 2 20 2 15" xfId="22119"/>
    <cellStyle name="Normal 2 4 2 20 2 2" xfId="4190"/>
    <cellStyle name="Normal 2 4 2 20 2 2 2" xfId="22120"/>
    <cellStyle name="Normal 2 4 2 20 2 3" xfId="4191"/>
    <cellStyle name="Normal 2 4 2 20 2 3 2" xfId="22121"/>
    <cellStyle name="Normal 2 4 2 20 2 4" xfId="4192"/>
    <cellStyle name="Normal 2 4 2 20 2 4 2" xfId="22122"/>
    <cellStyle name="Normal 2 4 2 20 2 5" xfId="4193"/>
    <cellStyle name="Normal 2 4 2 20 2 5 2" xfId="22123"/>
    <cellStyle name="Normal 2 4 2 20 2 6" xfId="4194"/>
    <cellStyle name="Normal 2 4 2 20 2 6 2" xfId="22124"/>
    <cellStyle name="Normal 2 4 2 20 2 7" xfId="4195"/>
    <cellStyle name="Normal 2 4 2 20 2 7 2" xfId="22125"/>
    <cellStyle name="Normal 2 4 2 20 2 8" xfId="4196"/>
    <cellStyle name="Normal 2 4 2 20 2 8 2" xfId="22126"/>
    <cellStyle name="Normal 2 4 2 20 2 9" xfId="4197"/>
    <cellStyle name="Normal 2 4 2 20 2 9 2" xfId="22127"/>
    <cellStyle name="Normal 2 4 2 20 3" xfId="4198"/>
    <cellStyle name="Normal 2 4 2 20 3 2" xfId="22128"/>
    <cellStyle name="Normal 2 4 2 20 4" xfId="4199"/>
    <cellStyle name="Normal 2 4 2 20 4 2" xfId="22129"/>
    <cellStyle name="Normal 2 4 2 20 5" xfId="4200"/>
    <cellStyle name="Normal 2 4 2 20 5 2" xfId="22130"/>
    <cellStyle name="Normal 2 4 2 20 6" xfId="4201"/>
    <cellStyle name="Normal 2 4 2 20 6 2" xfId="22131"/>
    <cellStyle name="Normal 2 4 2 20 7" xfId="4202"/>
    <cellStyle name="Normal 2 4 2 20 7 2" xfId="22132"/>
    <cellStyle name="Normal 2 4 2 20 8" xfId="4203"/>
    <cellStyle name="Normal 2 4 2 20 8 2" xfId="22133"/>
    <cellStyle name="Normal 2 4 2 20 9" xfId="4204"/>
    <cellStyle name="Normal 2 4 2 20 9 2" xfId="22134"/>
    <cellStyle name="Normal 2 4 2 21" xfId="4205"/>
    <cellStyle name="Normal 2 4 2 21 10" xfId="4206"/>
    <cellStyle name="Normal 2 4 2 21 10 2" xfId="22135"/>
    <cellStyle name="Normal 2 4 2 21 11" xfId="4207"/>
    <cellStyle name="Normal 2 4 2 21 11 2" xfId="22136"/>
    <cellStyle name="Normal 2 4 2 21 12" xfId="4208"/>
    <cellStyle name="Normal 2 4 2 21 12 2" xfId="22137"/>
    <cellStyle name="Normal 2 4 2 21 13" xfId="4209"/>
    <cellStyle name="Normal 2 4 2 21 13 2" xfId="22138"/>
    <cellStyle name="Normal 2 4 2 21 14" xfId="4210"/>
    <cellStyle name="Normal 2 4 2 21 14 2" xfId="22139"/>
    <cellStyle name="Normal 2 4 2 21 15" xfId="4211"/>
    <cellStyle name="Normal 2 4 2 21 15 2" xfId="22140"/>
    <cellStyle name="Normal 2 4 2 21 16" xfId="22141"/>
    <cellStyle name="Normal 2 4 2 21 2" xfId="4212"/>
    <cellStyle name="Normal 2 4 2 21 2 10" xfId="4213"/>
    <cellStyle name="Normal 2 4 2 21 2 10 2" xfId="22142"/>
    <cellStyle name="Normal 2 4 2 21 2 11" xfId="4214"/>
    <cellStyle name="Normal 2 4 2 21 2 11 2" xfId="22143"/>
    <cellStyle name="Normal 2 4 2 21 2 12" xfId="4215"/>
    <cellStyle name="Normal 2 4 2 21 2 12 2" xfId="22144"/>
    <cellStyle name="Normal 2 4 2 21 2 13" xfId="4216"/>
    <cellStyle name="Normal 2 4 2 21 2 13 2" xfId="22145"/>
    <cellStyle name="Normal 2 4 2 21 2 14" xfId="4217"/>
    <cellStyle name="Normal 2 4 2 21 2 14 2" xfId="22146"/>
    <cellStyle name="Normal 2 4 2 21 2 15" xfId="22147"/>
    <cellStyle name="Normal 2 4 2 21 2 2" xfId="4218"/>
    <cellStyle name="Normal 2 4 2 21 2 2 2" xfId="22148"/>
    <cellStyle name="Normal 2 4 2 21 2 3" xfId="4219"/>
    <cellStyle name="Normal 2 4 2 21 2 3 2" xfId="22149"/>
    <cellStyle name="Normal 2 4 2 21 2 4" xfId="4220"/>
    <cellStyle name="Normal 2 4 2 21 2 4 2" xfId="22150"/>
    <cellStyle name="Normal 2 4 2 21 2 5" xfId="4221"/>
    <cellStyle name="Normal 2 4 2 21 2 5 2" xfId="22151"/>
    <cellStyle name="Normal 2 4 2 21 2 6" xfId="4222"/>
    <cellStyle name="Normal 2 4 2 21 2 6 2" xfId="22152"/>
    <cellStyle name="Normal 2 4 2 21 2 7" xfId="4223"/>
    <cellStyle name="Normal 2 4 2 21 2 7 2" xfId="22153"/>
    <cellStyle name="Normal 2 4 2 21 2 8" xfId="4224"/>
    <cellStyle name="Normal 2 4 2 21 2 8 2" xfId="22154"/>
    <cellStyle name="Normal 2 4 2 21 2 9" xfId="4225"/>
    <cellStyle name="Normal 2 4 2 21 2 9 2" xfId="22155"/>
    <cellStyle name="Normal 2 4 2 21 3" xfId="4226"/>
    <cellStyle name="Normal 2 4 2 21 3 2" xfId="22156"/>
    <cellStyle name="Normal 2 4 2 21 4" xfId="4227"/>
    <cellStyle name="Normal 2 4 2 21 4 2" xfId="22157"/>
    <cellStyle name="Normal 2 4 2 21 5" xfId="4228"/>
    <cellStyle name="Normal 2 4 2 21 5 2" xfId="22158"/>
    <cellStyle name="Normal 2 4 2 21 6" xfId="4229"/>
    <cellStyle name="Normal 2 4 2 21 6 2" xfId="22159"/>
    <cellStyle name="Normal 2 4 2 21 7" xfId="4230"/>
    <cellStyle name="Normal 2 4 2 21 7 2" xfId="22160"/>
    <cellStyle name="Normal 2 4 2 21 8" xfId="4231"/>
    <cellStyle name="Normal 2 4 2 21 8 2" xfId="22161"/>
    <cellStyle name="Normal 2 4 2 21 9" xfId="4232"/>
    <cellStyle name="Normal 2 4 2 21 9 2" xfId="22162"/>
    <cellStyle name="Normal 2 4 2 22" xfId="4233"/>
    <cellStyle name="Normal 2 4 2 22 10" xfId="4234"/>
    <cellStyle name="Normal 2 4 2 22 10 2" xfId="22163"/>
    <cellStyle name="Normal 2 4 2 22 11" xfId="4235"/>
    <cellStyle name="Normal 2 4 2 22 11 2" xfId="22164"/>
    <cellStyle name="Normal 2 4 2 22 12" xfId="4236"/>
    <cellStyle name="Normal 2 4 2 22 12 2" xfId="22165"/>
    <cellStyle name="Normal 2 4 2 22 13" xfId="4237"/>
    <cellStyle name="Normal 2 4 2 22 13 2" xfId="22166"/>
    <cellStyle name="Normal 2 4 2 22 14" xfId="4238"/>
    <cellStyle name="Normal 2 4 2 22 14 2" xfId="22167"/>
    <cellStyle name="Normal 2 4 2 22 15" xfId="22168"/>
    <cellStyle name="Normal 2 4 2 22 2" xfId="4239"/>
    <cellStyle name="Normal 2 4 2 22 2 2" xfId="22169"/>
    <cellStyle name="Normal 2 4 2 22 3" xfId="4240"/>
    <cellStyle name="Normal 2 4 2 22 3 2" xfId="22170"/>
    <cellStyle name="Normal 2 4 2 22 4" xfId="4241"/>
    <cellStyle name="Normal 2 4 2 22 4 2" xfId="22171"/>
    <cellStyle name="Normal 2 4 2 22 5" xfId="4242"/>
    <cellStyle name="Normal 2 4 2 22 5 2" xfId="22172"/>
    <cellStyle name="Normal 2 4 2 22 6" xfId="4243"/>
    <cellStyle name="Normal 2 4 2 22 6 2" xfId="22173"/>
    <cellStyle name="Normal 2 4 2 22 7" xfId="4244"/>
    <cellStyle name="Normal 2 4 2 22 7 2" xfId="22174"/>
    <cellStyle name="Normal 2 4 2 22 8" xfId="4245"/>
    <cellStyle name="Normal 2 4 2 22 8 2" xfId="22175"/>
    <cellStyle name="Normal 2 4 2 22 9" xfId="4246"/>
    <cellStyle name="Normal 2 4 2 22 9 2" xfId="22176"/>
    <cellStyle name="Normal 2 4 2 23" xfId="4247"/>
    <cellStyle name="Normal 2 4 2 23 10" xfId="4248"/>
    <cellStyle name="Normal 2 4 2 23 10 2" xfId="22177"/>
    <cellStyle name="Normal 2 4 2 23 11" xfId="4249"/>
    <cellStyle name="Normal 2 4 2 23 11 2" xfId="22178"/>
    <cellStyle name="Normal 2 4 2 23 12" xfId="4250"/>
    <cellStyle name="Normal 2 4 2 23 12 2" xfId="22179"/>
    <cellStyle name="Normal 2 4 2 23 13" xfId="4251"/>
    <cellStyle name="Normal 2 4 2 23 13 2" xfId="22180"/>
    <cellStyle name="Normal 2 4 2 23 14" xfId="4252"/>
    <cellStyle name="Normal 2 4 2 23 14 2" xfId="22181"/>
    <cellStyle name="Normal 2 4 2 23 15" xfId="22182"/>
    <cellStyle name="Normal 2 4 2 23 2" xfId="4253"/>
    <cellStyle name="Normal 2 4 2 23 2 2" xfId="22183"/>
    <cellStyle name="Normal 2 4 2 23 3" xfId="4254"/>
    <cellStyle name="Normal 2 4 2 23 3 2" xfId="22184"/>
    <cellStyle name="Normal 2 4 2 23 4" xfId="4255"/>
    <cellStyle name="Normal 2 4 2 23 4 2" xfId="22185"/>
    <cellStyle name="Normal 2 4 2 23 5" xfId="4256"/>
    <cellStyle name="Normal 2 4 2 23 5 2" xfId="22186"/>
    <cellStyle name="Normal 2 4 2 23 6" xfId="4257"/>
    <cellStyle name="Normal 2 4 2 23 6 2" xfId="22187"/>
    <cellStyle name="Normal 2 4 2 23 7" xfId="4258"/>
    <cellStyle name="Normal 2 4 2 23 7 2" xfId="22188"/>
    <cellStyle name="Normal 2 4 2 23 8" xfId="4259"/>
    <cellStyle name="Normal 2 4 2 23 8 2" xfId="22189"/>
    <cellStyle name="Normal 2 4 2 23 9" xfId="4260"/>
    <cellStyle name="Normal 2 4 2 23 9 2" xfId="22190"/>
    <cellStyle name="Normal 2 4 2 24" xfId="4261"/>
    <cellStyle name="Normal 2 4 2 24 10" xfId="4262"/>
    <cellStyle name="Normal 2 4 2 24 10 2" xfId="22191"/>
    <cellStyle name="Normal 2 4 2 24 11" xfId="4263"/>
    <cellStyle name="Normal 2 4 2 24 11 2" xfId="22192"/>
    <cellStyle name="Normal 2 4 2 24 12" xfId="4264"/>
    <cellStyle name="Normal 2 4 2 24 12 2" xfId="22193"/>
    <cellStyle name="Normal 2 4 2 24 13" xfId="4265"/>
    <cellStyle name="Normal 2 4 2 24 13 2" xfId="22194"/>
    <cellStyle name="Normal 2 4 2 24 14" xfId="4266"/>
    <cellStyle name="Normal 2 4 2 24 14 2" xfId="22195"/>
    <cellStyle name="Normal 2 4 2 24 15" xfId="22196"/>
    <cellStyle name="Normal 2 4 2 24 2" xfId="4267"/>
    <cellStyle name="Normal 2 4 2 24 2 2" xfId="22197"/>
    <cellStyle name="Normal 2 4 2 24 3" xfId="4268"/>
    <cellStyle name="Normal 2 4 2 24 3 2" xfId="22198"/>
    <cellStyle name="Normal 2 4 2 24 4" xfId="4269"/>
    <cellStyle name="Normal 2 4 2 24 4 2" xfId="22199"/>
    <cellStyle name="Normal 2 4 2 24 5" xfId="4270"/>
    <cellStyle name="Normal 2 4 2 24 5 2" xfId="22200"/>
    <cellStyle name="Normal 2 4 2 24 6" xfId="4271"/>
    <cellStyle name="Normal 2 4 2 24 6 2" xfId="22201"/>
    <cellStyle name="Normal 2 4 2 24 7" xfId="4272"/>
    <cellStyle name="Normal 2 4 2 24 7 2" xfId="22202"/>
    <cellStyle name="Normal 2 4 2 24 8" xfId="4273"/>
    <cellStyle name="Normal 2 4 2 24 8 2" xfId="22203"/>
    <cellStyle name="Normal 2 4 2 24 9" xfId="4274"/>
    <cellStyle name="Normal 2 4 2 24 9 2" xfId="22204"/>
    <cellStyle name="Normal 2 4 2 25" xfId="4275"/>
    <cellStyle name="Normal 2 4 2 25 10" xfId="4276"/>
    <cellStyle name="Normal 2 4 2 25 10 2" xfId="22205"/>
    <cellStyle name="Normal 2 4 2 25 11" xfId="4277"/>
    <cellStyle name="Normal 2 4 2 25 11 2" xfId="22206"/>
    <cellStyle name="Normal 2 4 2 25 12" xfId="4278"/>
    <cellStyle name="Normal 2 4 2 25 12 2" xfId="22207"/>
    <cellStyle name="Normal 2 4 2 25 13" xfId="4279"/>
    <cellStyle name="Normal 2 4 2 25 13 2" xfId="22208"/>
    <cellStyle name="Normal 2 4 2 25 14" xfId="4280"/>
    <cellStyle name="Normal 2 4 2 25 14 2" xfId="22209"/>
    <cellStyle name="Normal 2 4 2 25 15" xfId="22210"/>
    <cellStyle name="Normal 2 4 2 25 2" xfId="4281"/>
    <cellStyle name="Normal 2 4 2 25 2 2" xfId="22211"/>
    <cellStyle name="Normal 2 4 2 25 3" xfId="4282"/>
    <cellStyle name="Normal 2 4 2 25 3 2" xfId="22212"/>
    <cellStyle name="Normal 2 4 2 25 4" xfId="4283"/>
    <cellStyle name="Normal 2 4 2 25 4 2" xfId="22213"/>
    <cellStyle name="Normal 2 4 2 25 5" xfId="4284"/>
    <cellStyle name="Normal 2 4 2 25 5 2" xfId="22214"/>
    <cellStyle name="Normal 2 4 2 25 6" xfId="4285"/>
    <cellStyle name="Normal 2 4 2 25 6 2" xfId="22215"/>
    <cellStyle name="Normal 2 4 2 25 7" xfId="4286"/>
    <cellStyle name="Normal 2 4 2 25 7 2" xfId="22216"/>
    <cellStyle name="Normal 2 4 2 25 8" xfId="4287"/>
    <cellStyle name="Normal 2 4 2 25 8 2" xfId="22217"/>
    <cellStyle name="Normal 2 4 2 25 9" xfId="4288"/>
    <cellStyle name="Normal 2 4 2 25 9 2" xfId="22218"/>
    <cellStyle name="Normal 2 4 2 26" xfId="4289"/>
    <cellStyle name="Normal 2 4 2 26 10" xfId="4290"/>
    <cellStyle name="Normal 2 4 2 26 10 2" xfId="22219"/>
    <cellStyle name="Normal 2 4 2 26 11" xfId="4291"/>
    <cellStyle name="Normal 2 4 2 26 11 2" xfId="22220"/>
    <cellStyle name="Normal 2 4 2 26 12" xfId="4292"/>
    <cellStyle name="Normal 2 4 2 26 12 2" xfId="22221"/>
    <cellStyle name="Normal 2 4 2 26 13" xfId="4293"/>
    <cellStyle name="Normal 2 4 2 26 13 2" xfId="22222"/>
    <cellStyle name="Normal 2 4 2 26 14" xfId="4294"/>
    <cellStyle name="Normal 2 4 2 26 14 2" xfId="22223"/>
    <cellStyle name="Normal 2 4 2 26 15" xfId="22224"/>
    <cellStyle name="Normal 2 4 2 26 2" xfId="4295"/>
    <cellStyle name="Normal 2 4 2 26 2 2" xfId="22225"/>
    <cellStyle name="Normal 2 4 2 26 3" xfId="4296"/>
    <cellStyle name="Normal 2 4 2 26 3 2" xfId="22226"/>
    <cellStyle name="Normal 2 4 2 26 4" xfId="4297"/>
    <cellStyle name="Normal 2 4 2 26 4 2" xfId="22227"/>
    <cellStyle name="Normal 2 4 2 26 5" xfId="4298"/>
    <cellStyle name="Normal 2 4 2 26 5 2" xfId="22228"/>
    <cellStyle name="Normal 2 4 2 26 6" xfId="4299"/>
    <cellStyle name="Normal 2 4 2 26 6 2" xfId="22229"/>
    <cellStyle name="Normal 2 4 2 26 7" xfId="4300"/>
    <cellStyle name="Normal 2 4 2 26 7 2" xfId="22230"/>
    <cellStyle name="Normal 2 4 2 26 8" xfId="4301"/>
    <cellStyle name="Normal 2 4 2 26 8 2" xfId="22231"/>
    <cellStyle name="Normal 2 4 2 26 9" xfId="4302"/>
    <cellStyle name="Normal 2 4 2 26 9 2" xfId="22232"/>
    <cellStyle name="Normal 2 4 2 27" xfId="4303"/>
    <cellStyle name="Normal 2 4 2 27 10" xfId="4304"/>
    <cellStyle name="Normal 2 4 2 27 10 2" xfId="22233"/>
    <cellStyle name="Normal 2 4 2 27 11" xfId="4305"/>
    <cellStyle name="Normal 2 4 2 27 11 2" xfId="22234"/>
    <cellStyle name="Normal 2 4 2 27 12" xfId="4306"/>
    <cellStyle name="Normal 2 4 2 27 12 2" xfId="22235"/>
    <cellStyle name="Normal 2 4 2 27 13" xfId="4307"/>
    <cellStyle name="Normal 2 4 2 27 13 2" xfId="22236"/>
    <cellStyle name="Normal 2 4 2 27 14" xfId="4308"/>
    <cellStyle name="Normal 2 4 2 27 14 2" xfId="22237"/>
    <cellStyle name="Normal 2 4 2 27 15" xfId="22238"/>
    <cellStyle name="Normal 2 4 2 27 2" xfId="4309"/>
    <cellStyle name="Normal 2 4 2 27 2 2" xfId="22239"/>
    <cellStyle name="Normal 2 4 2 27 3" xfId="4310"/>
    <cellStyle name="Normal 2 4 2 27 3 2" xfId="22240"/>
    <cellStyle name="Normal 2 4 2 27 4" xfId="4311"/>
    <cellStyle name="Normal 2 4 2 27 4 2" xfId="22241"/>
    <cellStyle name="Normal 2 4 2 27 5" xfId="4312"/>
    <cellStyle name="Normal 2 4 2 27 5 2" xfId="22242"/>
    <cellStyle name="Normal 2 4 2 27 6" xfId="4313"/>
    <cellStyle name="Normal 2 4 2 27 6 2" xfId="22243"/>
    <cellStyle name="Normal 2 4 2 27 7" xfId="4314"/>
    <cellStyle name="Normal 2 4 2 27 7 2" xfId="22244"/>
    <cellStyle name="Normal 2 4 2 27 8" xfId="4315"/>
    <cellStyle name="Normal 2 4 2 27 8 2" xfId="22245"/>
    <cellStyle name="Normal 2 4 2 27 9" xfId="4316"/>
    <cellStyle name="Normal 2 4 2 27 9 2" xfId="22246"/>
    <cellStyle name="Normal 2 4 2 28" xfId="4317"/>
    <cellStyle name="Normal 2 4 2 28 10" xfId="4318"/>
    <cellStyle name="Normal 2 4 2 28 10 2" xfId="22247"/>
    <cellStyle name="Normal 2 4 2 28 11" xfId="4319"/>
    <cellStyle name="Normal 2 4 2 28 11 2" xfId="22248"/>
    <cellStyle name="Normal 2 4 2 28 12" xfId="4320"/>
    <cellStyle name="Normal 2 4 2 28 12 2" xfId="22249"/>
    <cellStyle name="Normal 2 4 2 28 13" xfId="4321"/>
    <cellStyle name="Normal 2 4 2 28 13 2" xfId="22250"/>
    <cellStyle name="Normal 2 4 2 28 14" xfId="4322"/>
    <cellStyle name="Normal 2 4 2 28 14 2" xfId="22251"/>
    <cellStyle name="Normal 2 4 2 28 15" xfId="22252"/>
    <cellStyle name="Normal 2 4 2 28 2" xfId="4323"/>
    <cellStyle name="Normal 2 4 2 28 2 2" xfId="22253"/>
    <cellStyle name="Normal 2 4 2 28 3" xfId="4324"/>
    <cellStyle name="Normal 2 4 2 28 3 2" xfId="22254"/>
    <cellStyle name="Normal 2 4 2 28 4" xfId="4325"/>
    <cellStyle name="Normal 2 4 2 28 4 2" xfId="22255"/>
    <cellStyle name="Normal 2 4 2 28 5" xfId="4326"/>
    <cellStyle name="Normal 2 4 2 28 5 2" xfId="22256"/>
    <cellStyle name="Normal 2 4 2 28 6" xfId="4327"/>
    <cellStyle name="Normal 2 4 2 28 6 2" xfId="22257"/>
    <cellStyle name="Normal 2 4 2 28 7" xfId="4328"/>
    <cellStyle name="Normal 2 4 2 28 7 2" xfId="22258"/>
    <cellStyle name="Normal 2 4 2 28 8" xfId="4329"/>
    <cellStyle name="Normal 2 4 2 28 8 2" xfId="22259"/>
    <cellStyle name="Normal 2 4 2 28 9" xfId="4330"/>
    <cellStyle name="Normal 2 4 2 28 9 2" xfId="22260"/>
    <cellStyle name="Normal 2 4 2 29" xfId="4331"/>
    <cellStyle name="Normal 2 4 2 29 10" xfId="4332"/>
    <cellStyle name="Normal 2 4 2 29 10 2" xfId="22261"/>
    <cellStyle name="Normal 2 4 2 29 11" xfId="4333"/>
    <cellStyle name="Normal 2 4 2 29 11 2" xfId="22262"/>
    <cellStyle name="Normal 2 4 2 29 12" xfId="4334"/>
    <cellStyle name="Normal 2 4 2 29 12 2" xfId="22263"/>
    <cellStyle name="Normal 2 4 2 29 13" xfId="4335"/>
    <cellStyle name="Normal 2 4 2 29 13 2" xfId="22264"/>
    <cellStyle name="Normal 2 4 2 29 14" xfId="4336"/>
    <cellStyle name="Normal 2 4 2 29 14 2" xfId="22265"/>
    <cellStyle name="Normal 2 4 2 29 15" xfId="22266"/>
    <cellStyle name="Normal 2 4 2 29 2" xfId="4337"/>
    <cellStyle name="Normal 2 4 2 29 2 2" xfId="22267"/>
    <cellStyle name="Normal 2 4 2 29 3" xfId="4338"/>
    <cellStyle name="Normal 2 4 2 29 3 2" xfId="22268"/>
    <cellStyle name="Normal 2 4 2 29 4" xfId="4339"/>
    <cellStyle name="Normal 2 4 2 29 4 2" xfId="22269"/>
    <cellStyle name="Normal 2 4 2 29 5" xfId="4340"/>
    <cellStyle name="Normal 2 4 2 29 5 2" xfId="22270"/>
    <cellStyle name="Normal 2 4 2 29 6" xfId="4341"/>
    <cellStyle name="Normal 2 4 2 29 6 2" xfId="22271"/>
    <cellStyle name="Normal 2 4 2 29 7" xfId="4342"/>
    <cellStyle name="Normal 2 4 2 29 7 2" xfId="22272"/>
    <cellStyle name="Normal 2 4 2 29 8" xfId="4343"/>
    <cellStyle name="Normal 2 4 2 29 8 2" xfId="22273"/>
    <cellStyle name="Normal 2 4 2 29 9" xfId="4344"/>
    <cellStyle name="Normal 2 4 2 29 9 2" xfId="22274"/>
    <cellStyle name="Normal 2 4 2 3" xfId="4345"/>
    <cellStyle name="Normal 2 4 2 3 2" xfId="4346"/>
    <cellStyle name="Normal 2 4 2 30" xfId="4347"/>
    <cellStyle name="Normal 2 4 2 30 10" xfId="4348"/>
    <cellStyle name="Normal 2 4 2 30 10 2" xfId="22275"/>
    <cellStyle name="Normal 2 4 2 30 11" xfId="4349"/>
    <cellStyle name="Normal 2 4 2 30 11 2" xfId="22276"/>
    <cellStyle name="Normal 2 4 2 30 12" xfId="4350"/>
    <cellStyle name="Normal 2 4 2 30 12 2" xfId="22277"/>
    <cellStyle name="Normal 2 4 2 30 13" xfId="4351"/>
    <cellStyle name="Normal 2 4 2 30 13 2" xfId="22278"/>
    <cellStyle name="Normal 2 4 2 30 14" xfId="4352"/>
    <cellStyle name="Normal 2 4 2 30 14 2" xfId="22279"/>
    <cellStyle name="Normal 2 4 2 30 15" xfId="22280"/>
    <cellStyle name="Normal 2 4 2 30 2" xfId="4353"/>
    <cellStyle name="Normal 2 4 2 30 2 2" xfId="22281"/>
    <cellStyle name="Normal 2 4 2 30 3" xfId="4354"/>
    <cellStyle name="Normal 2 4 2 30 3 2" xfId="22282"/>
    <cellStyle name="Normal 2 4 2 30 4" xfId="4355"/>
    <cellStyle name="Normal 2 4 2 30 4 2" xfId="22283"/>
    <cellStyle name="Normal 2 4 2 30 5" xfId="4356"/>
    <cellStyle name="Normal 2 4 2 30 5 2" xfId="22284"/>
    <cellStyle name="Normal 2 4 2 30 6" xfId="4357"/>
    <cellStyle name="Normal 2 4 2 30 6 2" xfId="22285"/>
    <cellStyle name="Normal 2 4 2 30 7" xfId="4358"/>
    <cellStyle name="Normal 2 4 2 30 7 2" xfId="22286"/>
    <cellStyle name="Normal 2 4 2 30 8" xfId="4359"/>
    <cellStyle name="Normal 2 4 2 30 8 2" xfId="22287"/>
    <cellStyle name="Normal 2 4 2 30 9" xfId="4360"/>
    <cellStyle name="Normal 2 4 2 30 9 2" xfId="22288"/>
    <cellStyle name="Normal 2 4 2 31" xfId="4361"/>
    <cellStyle name="Normal 2 4 2 31 10" xfId="4362"/>
    <cellStyle name="Normal 2 4 2 31 10 2" xfId="22289"/>
    <cellStyle name="Normal 2 4 2 31 11" xfId="4363"/>
    <cellStyle name="Normal 2 4 2 31 11 2" xfId="22290"/>
    <cellStyle name="Normal 2 4 2 31 12" xfId="4364"/>
    <cellStyle name="Normal 2 4 2 31 12 2" xfId="22291"/>
    <cellStyle name="Normal 2 4 2 31 13" xfId="4365"/>
    <cellStyle name="Normal 2 4 2 31 13 2" xfId="22292"/>
    <cellStyle name="Normal 2 4 2 31 14" xfId="4366"/>
    <cellStyle name="Normal 2 4 2 31 14 2" xfId="22293"/>
    <cellStyle name="Normal 2 4 2 31 15" xfId="22294"/>
    <cellStyle name="Normal 2 4 2 31 2" xfId="4367"/>
    <cellStyle name="Normal 2 4 2 31 2 2" xfId="22295"/>
    <cellStyle name="Normal 2 4 2 31 3" xfId="4368"/>
    <cellStyle name="Normal 2 4 2 31 3 2" xfId="22296"/>
    <cellStyle name="Normal 2 4 2 31 4" xfId="4369"/>
    <cellStyle name="Normal 2 4 2 31 4 2" xfId="22297"/>
    <cellStyle name="Normal 2 4 2 31 5" xfId="4370"/>
    <cellStyle name="Normal 2 4 2 31 5 2" xfId="22298"/>
    <cellStyle name="Normal 2 4 2 31 6" xfId="4371"/>
    <cellStyle name="Normal 2 4 2 31 6 2" xfId="22299"/>
    <cellStyle name="Normal 2 4 2 31 7" xfId="4372"/>
    <cellStyle name="Normal 2 4 2 31 7 2" xfId="22300"/>
    <cellStyle name="Normal 2 4 2 31 8" xfId="4373"/>
    <cellStyle name="Normal 2 4 2 31 8 2" xfId="22301"/>
    <cellStyle name="Normal 2 4 2 31 9" xfId="4374"/>
    <cellStyle name="Normal 2 4 2 31 9 2" xfId="22302"/>
    <cellStyle name="Normal 2 4 2 32" xfId="4375"/>
    <cellStyle name="Normal 2 4 2 33" xfId="4376"/>
    <cellStyle name="Normal 2 4 2 33 2" xfId="22303"/>
    <cellStyle name="Normal 2 4 2 34" xfId="4377"/>
    <cellStyle name="Normal 2 4 2 34 2" xfId="22304"/>
    <cellStyle name="Normal 2 4 2 35" xfId="4378"/>
    <cellStyle name="Normal 2 4 2 35 2" xfId="22305"/>
    <cellStyle name="Normal 2 4 2 36" xfId="4379"/>
    <cellStyle name="Normal 2 4 2 36 2" xfId="22306"/>
    <cellStyle name="Normal 2 4 2 37" xfId="4380"/>
    <cellStyle name="Normal 2 4 2 37 2" xfId="22307"/>
    <cellStyle name="Normal 2 4 2 38" xfId="4381"/>
    <cellStyle name="Normal 2 4 2 38 2" xfId="22308"/>
    <cellStyle name="Normal 2 4 2 39" xfId="4382"/>
    <cellStyle name="Normal 2 4 2 39 2" xfId="22309"/>
    <cellStyle name="Normal 2 4 2 4" xfId="4383"/>
    <cellStyle name="Normal 2 4 2 4 2" xfId="4384"/>
    <cellStyle name="Normal 2 4 2 40" xfId="4385"/>
    <cellStyle name="Normal 2 4 2 40 2" xfId="22310"/>
    <cellStyle name="Normal 2 4 2 41" xfId="4386"/>
    <cellStyle name="Normal 2 4 2 41 2" xfId="22311"/>
    <cellStyle name="Normal 2 4 2 42" xfId="4387"/>
    <cellStyle name="Normal 2 4 2 42 2" xfId="22312"/>
    <cellStyle name="Normal 2 4 2 43" xfId="4388"/>
    <cellStyle name="Normal 2 4 2 43 2" xfId="22313"/>
    <cellStyle name="Normal 2 4 2 44" xfId="4389"/>
    <cellStyle name="Normal 2 4 2 44 2" xfId="22314"/>
    <cellStyle name="Normal 2 4 2 45" xfId="4390"/>
    <cellStyle name="Normal 2 4 2 45 2" xfId="22315"/>
    <cellStyle name="Normal 2 4 2 46" xfId="22316"/>
    <cellStyle name="Normal 2 4 2 47" xfId="22317"/>
    <cellStyle name="Normal 2 4 2 5" xfId="4391"/>
    <cellStyle name="Normal 2 4 2 5 2" xfId="4392"/>
    <cellStyle name="Normal 2 4 2 6" xfId="4393"/>
    <cellStyle name="Normal 2 4 2 6 2" xfId="4394"/>
    <cellStyle name="Normal 2 4 2 7" xfId="4395"/>
    <cellStyle name="Normal 2 4 2 7 2" xfId="4396"/>
    <cellStyle name="Normal 2 4 2 8" xfId="4397"/>
    <cellStyle name="Normal 2 4 2 9" xfId="4398"/>
    <cellStyle name="Normal 2 4 20" xfId="4399"/>
    <cellStyle name="Normal 2 4 20 10" xfId="4400"/>
    <cellStyle name="Normal 2 4 20 10 2" xfId="22318"/>
    <cellStyle name="Normal 2 4 20 11" xfId="4401"/>
    <cellStyle name="Normal 2 4 20 11 2" xfId="22319"/>
    <cellStyle name="Normal 2 4 20 12" xfId="4402"/>
    <cellStyle name="Normal 2 4 20 12 2" xfId="22320"/>
    <cellStyle name="Normal 2 4 20 13" xfId="4403"/>
    <cellStyle name="Normal 2 4 20 13 2" xfId="22321"/>
    <cellStyle name="Normal 2 4 20 14" xfId="4404"/>
    <cellStyle name="Normal 2 4 20 14 2" xfId="22322"/>
    <cellStyle name="Normal 2 4 20 15" xfId="22323"/>
    <cellStyle name="Normal 2 4 20 2" xfId="4405"/>
    <cellStyle name="Normal 2 4 20 2 2" xfId="22324"/>
    <cellStyle name="Normal 2 4 20 3" xfId="4406"/>
    <cellStyle name="Normal 2 4 20 3 2" xfId="22325"/>
    <cellStyle name="Normal 2 4 20 4" xfId="4407"/>
    <cellStyle name="Normal 2 4 20 4 2" xfId="22326"/>
    <cellStyle name="Normal 2 4 20 5" xfId="4408"/>
    <cellStyle name="Normal 2 4 20 5 2" xfId="22327"/>
    <cellStyle name="Normal 2 4 20 6" xfId="4409"/>
    <cellStyle name="Normal 2 4 20 6 2" xfId="22328"/>
    <cellStyle name="Normal 2 4 20 7" xfId="4410"/>
    <cellStyle name="Normal 2 4 20 7 2" xfId="22329"/>
    <cellStyle name="Normal 2 4 20 8" xfId="4411"/>
    <cellStyle name="Normal 2 4 20 8 2" xfId="22330"/>
    <cellStyle name="Normal 2 4 20 9" xfId="4412"/>
    <cellStyle name="Normal 2 4 20 9 2" xfId="22331"/>
    <cellStyle name="Normal 2 4 21" xfId="22332"/>
    <cellStyle name="Normal 2 4 3" xfId="4413"/>
    <cellStyle name="Normal 2 4 3 10" xfId="4414"/>
    <cellStyle name="Normal 2 4 3 11" xfId="4415"/>
    <cellStyle name="Normal 2 4 3 11 2" xfId="4416"/>
    <cellStyle name="Normal 2 4 3 11 2 10" xfId="4417"/>
    <cellStyle name="Normal 2 4 3 11 2 10 2" xfId="22333"/>
    <cellStyle name="Normal 2 4 3 11 2 11" xfId="4418"/>
    <cellStyle name="Normal 2 4 3 11 2 11 2" xfId="22334"/>
    <cellStyle name="Normal 2 4 3 11 2 12" xfId="4419"/>
    <cellStyle name="Normal 2 4 3 11 2 12 2" xfId="22335"/>
    <cellStyle name="Normal 2 4 3 11 2 13" xfId="4420"/>
    <cellStyle name="Normal 2 4 3 11 2 13 2" xfId="22336"/>
    <cellStyle name="Normal 2 4 3 11 2 14" xfId="4421"/>
    <cellStyle name="Normal 2 4 3 11 2 14 2" xfId="22337"/>
    <cellStyle name="Normal 2 4 3 11 2 15" xfId="22338"/>
    <cellStyle name="Normal 2 4 3 11 2 2" xfId="4422"/>
    <cellStyle name="Normal 2 4 3 11 2 2 2" xfId="22339"/>
    <cellStyle name="Normal 2 4 3 11 2 3" xfId="4423"/>
    <cellStyle name="Normal 2 4 3 11 2 3 2" xfId="22340"/>
    <cellStyle name="Normal 2 4 3 11 2 4" xfId="4424"/>
    <cellStyle name="Normal 2 4 3 11 2 4 2" xfId="22341"/>
    <cellStyle name="Normal 2 4 3 11 2 5" xfId="4425"/>
    <cellStyle name="Normal 2 4 3 11 2 5 2" xfId="22342"/>
    <cellStyle name="Normal 2 4 3 11 2 6" xfId="4426"/>
    <cellStyle name="Normal 2 4 3 11 2 6 2" xfId="22343"/>
    <cellStyle name="Normal 2 4 3 11 2 7" xfId="4427"/>
    <cellStyle name="Normal 2 4 3 11 2 7 2" xfId="22344"/>
    <cellStyle name="Normal 2 4 3 11 2 8" xfId="4428"/>
    <cellStyle name="Normal 2 4 3 11 2 8 2" xfId="22345"/>
    <cellStyle name="Normal 2 4 3 11 2 9" xfId="4429"/>
    <cellStyle name="Normal 2 4 3 11 2 9 2" xfId="22346"/>
    <cellStyle name="Normal 2 4 3 11 3" xfId="4430"/>
    <cellStyle name="Normal 2 4 3 11 3 10" xfId="4431"/>
    <cellStyle name="Normal 2 4 3 11 3 10 2" xfId="22347"/>
    <cellStyle name="Normal 2 4 3 11 3 11" xfId="4432"/>
    <cellStyle name="Normal 2 4 3 11 3 11 2" xfId="22348"/>
    <cellStyle name="Normal 2 4 3 11 3 12" xfId="4433"/>
    <cellStyle name="Normal 2 4 3 11 3 12 2" xfId="22349"/>
    <cellStyle name="Normal 2 4 3 11 3 13" xfId="4434"/>
    <cellStyle name="Normal 2 4 3 11 3 13 2" xfId="22350"/>
    <cellStyle name="Normal 2 4 3 11 3 14" xfId="4435"/>
    <cellStyle name="Normal 2 4 3 11 3 14 2" xfId="22351"/>
    <cellStyle name="Normal 2 4 3 11 3 15" xfId="22352"/>
    <cellStyle name="Normal 2 4 3 11 3 2" xfId="4436"/>
    <cellStyle name="Normal 2 4 3 11 3 2 2" xfId="22353"/>
    <cellStyle name="Normal 2 4 3 11 3 3" xfId="4437"/>
    <cellStyle name="Normal 2 4 3 11 3 3 2" xfId="22354"/>
    <cellStyle name="Normal 2 4 3 11 3 4" xfId="4438"/>
    <cellStyle name="Normal 2 4 3 11 3 4 2" xfId="22355"/>
    <cellStyle name="Normal 2 4 3 11 3 5" xfId="4439"/>
    <cellStyle name="Normal 2 4 3 11 3 5 2" xfId="22356"/>
    <cellStyle name="Normal 2 4 3 11 3 6" xfId="4440"/>
    <cellStyle name="Normal 2 4 3 11 3 6 2" xfId="22357"/>
    <cellStyle name="Normal 2 4 3 11 3 7" xfId="4441"/>
    <cellStyle name="Normal 2 4 3 11 3 7 2" xfId="22358"/>
    <cellStyle name="Normal 2 4 3 11 3 8" xfId="4442"/>
    <cellStyle name="Normal 2 4 3 11 3 8 2" xfId="22359"/>
    <cellStyle name="Normal 2 4 3 11 3 9" xfId="4443"/>
    <cellStyle name="Normal 2 4 3 11 3 9 2" xfId="22360"/>
    <cellStyle name="Normal 2 4 3 11 4" xfId="4444"/>
    <cellStyle name="Normal 2 4 3 11 4 10" xfId="4445"/>
    <cellStyle name="Normal 2 4 3 11 4 10 2" xfId="22361"/>
    <cellStyle name="Normal 2 4 3 11 4 11" xfId="4446"/>
    <cellStyle name="Normal 2 4 3 11 4 11 2" xfId="22362"/>
    <cellStyle name="Normal 2 4 3 11 4 12" xfId="4447"/>
    <cellStyle name="Normal 2 4 3 11 4 12 2" xfId="22363"/>
    <cellStyle name="Normal 2 4 3 11 4 13" xfId="4448"/>
    <cellStyle name="Normal 2 4 3 11 4 13 2" xfId="22364"/>
    <cellStyle name="Normal 2 4 3 11 4 14" xfId="4449"/>
    <cellStyle name="Normal 2 4 3 11 4 14 2" xfId="22365"/>
    <cellStyle name="Normal 2 4 3 11 4 15" xfId="22366"/>
    <cellStyle name="Normal 2 4 3 11 4 2" xfId="4450"/>
    <cellStyle name="Normal 2 4 3 11 4 2 2" xfId="22367"/>
    <cellStyle name="Normal 2 4 3 11 4 3" xfId="4451"/>
    <cellStyle name="Normal 2 4 3 11 4 3 2" xfId="22368"/>
    <cellStyle name="Normal 2 4 3 11 4 4" xfId="4452"/>
    <cellStyle name="Normal 2 4 3 11 4 4 2" xfId="22369"/>
    <cellStyle name="Normal 2 4 3 11 4 5" xfId="4453"/>
    <cellStyle name="Normal 2 4 3 11 4 5 2" xfId="22370"/>
    <cellStyle name="Normal 2 4 3 11 4 6" xfId="4454"/>
    <cellStyle name="Normal 2 4 3 11 4 6 2" xfId="22371"/>
    <cellStyle name="Normal 2 4 3 11 4 7" xfId="4455"/>
    <cellStyle name="Normal 2 4 3 11 4 7 2" xfId="22372"/>
    <cellStyle name="Normal 2 4 3 11 4 8" xfId="4456"/>
    <cellStyle name="Normal 2 4 3 11 4 8 2" xfId="22373"/>
    <cellStyle name="Normal 2 4 3 11 4 9" xfId="4457"/>
    <cellStyle name="Normal 2 4 3 11 4 9 2" xfId="22374"/>
    <cellStyle name="Normal 2 4 3 12" xfId="4458"/>
    <cellStyle name="Normal 2 4 3 12 10" xfId="4459"/>
    <cellStyle name="Normal 2 4 3 12 10 2" xfId="22375"/>
    <cellStyle name="Normal 2 4 3 12 11" xfId="4460"/>
    <cellStyle name="Normal 2 4 3 12 11 2" xfId="22376"/>
    <cellStyle name="Normal 2 4 3 12 12" xfId="4461"/>
    <cellStyle name="Normal 2 4 3 12 12 2" xfId="22377"/>
    <cellStyle name="Normal 2 4 3 12 13" xfId="4462"/>
    <cellStyle name="Normal 2 4 3 12 13 2" xfId="22378"/>
    <cellStyle name="Normal 2 4 3 12 14" xfId="4463"/>
    <cellStyle name="Normal 2 4 3 12 14 2" xfId="22379"/>
    <cellStyle name="Normal 2 4 3 12 15" xfId="22380"/>
    <cellStyle name="Normal 2 4 3 12 2" xfId="4464"/>
    <cellStyle name="Normal 2 4 3 12 2 2" xfId="22381"/>
    <cellStyle name="Normal 2 4 3 12 3" xfId="4465"/>
    <cellStyle name="Normal 2 4 3 12 3 2" xfId="22382"/>
    <cellStyle name="Normal 2 4 3 12 4" xfId="4466"/>
    <cellStyle name="Normal 2 4 3 12 4 2" xfId="22383"/>
    <cellStyle name="Normal 2 4 3 12 5" xfId="4467"/>
    <cellStyle name="Normal 2 4 3 12 5 2" xfId="22384"/>
    <cellStyle name="Normal 2 4 3 12 6" xfId="4468"/>
    <cellStyle name="Normal 2 4 3 12 6 2" xfId="22385"/>
    <cellStyle name="Normal 2 4 3 12 7" xfId="4469"/>
    <cellStyle name="Normal 2 4 3 12 7 2" xfId="22386"/>
    <cellStyle name="Normal 2 4 3 12 8" xfId="4470"/>
    <cellStyle name="Normal 2 4 3 12 8 2" xfId="22387"/>
    <cellStyle name="Normal 2 4 3 12 9" xfId="4471"/>
    <cellStyle name="Normal 2 4 3 12 9 2" xfId="22388"/>
    <cellStyle name="Normal 2 4 3 13" xfId="4472"/>
    <cellStyle name="Normal 2 4 3 14" xfId="4473"/>
    <cellStyle name="Normal 2 4 3 15" xfId="4474"/>
    <cellStyle name="Normal 2 4 3 16" xfId="4475"/>
    <cellStyle name="Normal 2 4 3 16 2" xfId="22389"/>
    <cellStyle name="Normal 2 4 3 17" xfId="4476"/>
    <cellStyle name="Normal 2 4 3 17 2" xfId="22390"/>
    <cellStyle name="Normal 2 4 3 18" xfId="4477"/>
    <cellStyle name="Normal 2 4 3 18 2" xfId="22391"/>
    <cellStyle name="Normal 2 4 3 19" xfId="4478"/>
    <cellStyle name="Normal 2 4 3 19 2" xfId="22392"/>
    <cellStyle name="Normal 2 4 3 2" xfId="4479"/>
    <cellStyle name="Normal 2 4 3 2 2" xfId="4480"/>
    <cellStyle name="Normal 2 4 3 2 2 2" xfId="4481"/>
    <cellStyle name="Normal 2 4 3 2 2 2 2" xfId="4482"/>
    <cellStyle name="Normal 2 4 3 2 2 2 3" xfId="4483"/>
    <cellStyle name="Normal 2 4 3 2 2 2 4" xfId="4484"/>
    <cellStyle name="Normal 2 4 3 2 2 3" xfId="4485"/>
    <cellStyle name="Normal 2 4 3 2 2 4" xfId="4486"/>
    <cellStyle name="Normal 2 4 3 2 2 5" xfId="4487"/>
    <cellStyle name="Normal 2 4 3 2 3" xfId="4488"/>
    <cellStyle name="Normal 2 4 3 2 3 2" xfId="4489"/>
    <cellStyle name="Normal 2 4 3 2 3 3" xfId="4490"/>
    <cellStyle name="Normal 2 4 3 2 3 4" xfId="4491"/>
    <cellStyle name="Normal 2 4 3 2 4" xfId="4492"/>
    <cellStyle name="Normal 2 4 3 2 5" xfId="4493"/>
    <cellStyle name="Normal 2 4 3 2 6" xfId="4494"/>
    <cellStyle name="Normal 2 4 3 20" xfId="4495"/>
    <cellStyle name="Normal 2 4 3 20 2" xfId="22393"/>
    <cellStyle name="Normal 2 4 3 21" xfId="4496"/>
    <cellStyle name="Normal 2 4 3 21 2" xfId="22394"/>
    <cellStyle name="Normal 2 4 3 22" xfId="4497"/>
    <cellStyle name="Normal 2 4 3 22 2" xfId="22395"/>
    <cellStyle name="Normal 2 4 3 23" xfId="4498"/>
    <cellStyle name="Normal 2 4 3 23 2" xfId="22396"/>
    <cellStyle name="Normal 2 4 3 24" xfId="4499"/>
    <cellStyle name="Normal 2 4 3 24 2" xfId="22397"/>
    <cellStyle name="Normal 2 4 3 25" xfId="4500"/>
    <cellStyle name="Normal 2 4 3 25 2" xfId="22398"/>
    <cellStyle name="Normal 2 4 3 26" xfId="4501"/>
    <cellStyle name="Normal 2 4 3 26 2" xfId="22399"/>
    <cellStyle name="Normal 2 4 3 27" xfId="4502"/>
    <cellStyle name="Normal 2 4 3 27 2" xfId="22400"/>
    <cellStyle name="Normal 2 4 3 28" xfId="4503"/>
    <cellStyle name="Normal 2 4 3 28 2" xfId="22401"/>
    <cellStyle name="Normal 2 4 3 29" xfId="22402"/>
    <cellStyle name="Normal 2 4 3 3" xfId="4504"/>
    <cellStyle name="Normal 2 4 3 4" xfId="4505"/>
    <cellStyle name="Normal 2 4 3 5" xfId="4506"/>
    <cellStyle name="Normal 2 4 3 6" xfId="4507"/>
    <cellStyle name="Normal 2 4 3 7" xfId="4508"/>
    <cellStyle name="Normal 2 4 3 8" xfId="4509"/>
    <cellStyle name="Normal 2 4 3 9" xfId="4510"/>
    <cellStyle name="Normal 2 4 4" xfId="4511"/>
    <cellStyle name="Normal 2 4 4 10" xfId="4512"/>
    <cellStyle name="Normal 2 4 4 10 2" xfId="22403"/>
    <cellStyle name="Normal 2 4 4 11" xfId="4513"/>
    <cellStyle name="Normal 2 4 4 11 2" xfId="22404"/>
    <cellStyle name="Normal 2 4 4 12" xfId="4514"/>
    <cellStyle name="Normal 2 4 4 12 2" xfId="22405"/>
    <cellStyle name="Normal 2 4 4 13" xfId="4515"/>
    <cellStyle name="Normal 2 4 4 13 2" xfId="22406"/>
    <cellStyle name="Normal 2 4 4 14" xfId="4516"/>
    <cellStyle name="Normal 2 4 4 14 2" xfId="22407"/>
    <cellStyle name="Normal 2 4 4 15" xfId="4517"/>
    <cellStyle name="Normal 2 4 4 15 2" xfId="22408"/>
    <cellStyle name="Normal 2 4 4 16" xfId="4518"/>
    <cellStyle name="Normal 2 4 4 16 2" xfId="22409"/>
    <cellStyle name="Normal 2 4 4 17" xfId="4519"/>
    <cellStyle name="Normal 2 4 4 17 2" xfId="22410"/>
    <cellStyle name="Normal 2 4 4 18" xfId="4520"/>
    <cellStyle name="Normal 2 4 4 18 2" xfId="22411"/>
    <cellStyle name="Normal 2 4 4 19" xfId="4521"/>
    <cellStyle name="Normal 2 4 4 19 2" xfId="22412"/>
    <cellStyle name="Normal 2 4 4 2" xfId="4522"/>
    <cellStyle name="Normal 2 4 4 2 2" xfId="4523"/>
    <cellStyle name="Normal 2 4 4 2 2 10" xfId="4524"/>
    <cellStyle name="Normal 2 4 4 2 2 10 2" xfId="22413"/>
    <cellStyle name="Normal 2 4 4 2 2 11" xfId="4525"/>
    <cellStyle name="Normal 2 4 4 2 2 11 2" xfId="22414"/>
    <cellStyle name="Normal 2 4 4 2 2 12" xfId="4526"/>
    <cellStyle name="Normal 2 4 4 2 2 12 2" xfId="22415"/>
    <cellStyle name="Normal 2 4 4 2 2 13" xfId="4527"/>
    <cellStyle name="Normal 2 4 4 2 2 13 2" xfId="22416"/>
    <cellStyle name="Normal 2 4 4 2 2 14" xfId="4528"/>
    <cellStyle name="Normal 2 4 4 2 2 14 2" xfId="22417"/>
    <cellStyle name="Normal 2 4 4 2 2 15" xfId="4529"/>
    <cellStyle name="Normal 2 4 4 2 2 15 2" xfId="22418"/>
    <cellStyle name="Normal 2 4 4 2 2 16" xfId="4530"/>
    <cellStyle name="Normal 2 4 4 2 2 16 2" xfId="22419"/>
    <cellStyle name="Normal 2 4 4 2 2 17" xfId="4531"/>
    <cellStyle name="Normal 2 4 4 2 2 17 2" xfId="22420"/>
    <cellStyle name="Normal 2 4 4 2 2 18" xfId="22421"/>
    <cellStyle name="Normal 2 4 4 2 2 2" xfId="4532"/>
    <cellStyle name="Normal 2 4 4 2 2 3" xfId="4533"/>
    <cellStyle name="Normal 2 4 4 2 2 4" xfId="4534"/>
    <cellStyle name="Normal 2 4 4 2 2 5" xfId="4535"/>
    <cellStyle name="Normal 2 4 4 2 2 5 2" xfId="22422"/>
    <cellStyle name="Normal 2 4 4 2 2 6" xfId="4536"/>
    <cellStyle name="Normal 2 4 4 2 2 6 2" xfId="22423"/>
    <cellStyle name="Normal 2 4 4 2 2 7" xfId="4537"/>
    <cellStyle name="Normal 2 4 4 2 2 7 2" xfId="22424"/>
    <cellStyle name="Normal 2 4 4 2 2 8" xfId="4538"/>
    <cellStyle name="Normal 2 4 4 2 2 8 2" xfId="22425"/>
    <cellStyle name="Normal 2 4 4 2 2 9" xfId="4539"/>
    <cellStyle name="Normal 2 4 4 2 2 9 2" xfId="22426"/>
    <cellStyle name="Normal 2 4 4 2 3" xfId="4540"/>
    <cellStyle name="Normal 2 4 4 2 4" xfId="4541"/>
    <cellStyle name="Normal 2 4 4 2 4 10" xfId="4542"/>
    <cellStyle name="Normal 2 4 4 2 4 10 2" xfId="22427"/>
    <cellStyle name="Normal 2 4 4 2 4 11" xfId="4543"/>
    <cellStyle name="Normal 2 4 4 2 4 11 2" xfId="22428"/>
    <cellStyle name="Normal 2 4 4 2 4 12" xfId="4544"/>
    <cellStyle name="Normal 2 4 4 2 4 12 2" xfId="22429"/>
    <cellStyle name="Normal 2 4 4 2 4 13" xfId="4545"/>
    <cellStyle name="Normal 2 4 4 2 4 13 2" xfId="22430"/>
    <cellStyle name="Normal 2 4 4 2 4 14" xfId="4546"/>
    <cellStyle name="Normal 2 4 4 2 4 14 2" xfId="22431"/>
    <cellStyle name="Normal 2 4 4 2 4 15" xfId="22432"/>
    <cellStyle name="Normal 2 4 4 2 4 2" xfId="4547"/>
    <cellStyle name="Normal 2 4 4 2 4 2 2" xfId="22433"/>
    <cellStyle name="Normal 2 4 4 2 4 3" xfId="4548"/>
    <cellStyle name="Normal 2 4 4 2 4 3 2" xfId="22434"/>
    <cellStyle name="Normal 2 4 4 2 4 4" xfId="4549"/>
    <cellStyle name="Normal 2 4 4 2 4 4 2" xfId="22435"/>
    <cellStyle name="Normal 2 4 4 2 4 5" xfId="4550"/>
    <cellStyle name="Normal 2 4 4 2 4 5 2" xfId="22436"/>
    <cellStyle name="Normal 2 4 4 2 4 6" xfId="4551"/>
    <cellStyle name="Normal 2 4 4 2 4 6 2" xfId="22437"/>
    <cellStyle name="Normal 2 4 4 2 4 7" xfId="4552"/>
    <cellStyle name="Normal 2 4 4 2 4 7 2" xfId="22438"/>
    <cellStyle name="Normal 2 4 4 2 4 8" xfId="4553"/>
    <cellStyle name="Normal 2 4 4 2 4 8 2" xfId="22439"/>
    <cellStyle name="Normal 2 4 4 2 4 9" xfId="4554"/>
    <cellStyle name="Normal 2 4 4 2 4 9 2" xfId="22440"/>
    <cellStyle name="Normal 2 4 4 2 5" xfId="4555"/>
    <cellStyle name="Normal 2 4 4 2 5 10" xfId="4556"/>
    <cellStyle name="Normal 2 4 4 2 5 10 2" xfId="22441"/>
    <cellStyle name="Normal 2 4 4 2 5 11" xfId="4557"/>
    <cellStyle name="Normal 2 4 4 2 5 11 2" xfId="22442"/>
    <cellStyle name="Normal 2 4 4 2 5 12" xfId="4558"/>
    <cellStyle name="Normal 2 4 4 2 5 12 2" xfId="22443"/>
    <cellStyle name="Normal 2 4 4 2 5 13" xfId="4559"/>
    <cellStyle name="Normal 2 4 4 2 5 13 2" xfId="22444"/>
    <cellStyle name="Normal 2 4 4 2 5 14" xfId="4560"/>
    <cellStyle name="Normal 2 4 4 2 5 14 2" xfId="22445"/>
    <cellStyle name="Normal 2 4 4 2 5 15" xfId="22446"/>
    <cellStyle name="Normal 2 4 4 2 5 2" xfId="4561"/>
    <cellStyle name="Normal 2 4 4 2 5 2 2" xfId="22447"/>
    <cellStyle name="Normal 2 4 4 2 5 3" xfId="4562"/>
    <cellStyle name="Normal 2 4 4 2 5 3 2" xfId="22448"/>
    <cellStyle name="Normal 2 4 4 2 5 4" xfId="4563"/>
    <cellStyle name="Normal 2 4 4 2 5 4 2" xfId="22449"/>
    <cellStyle name="Normal 2 4 4 2 5 5" xfId="4564"/>
    <cellStyle name="Normal 2 4 4 2 5 5 2" xfId="22450"/>
    <cellStyle name="Normal 2 4 4 2 5 6" xfId="4565"/>
    <cellStyle name="Normal 2 4 4 2 5 6 2" xfId="22451"/>
    <cellStyle name="Normal 2 4 4 2 5 7" xfId="4566"/>
    <cellStyle name="Normal 2 4 4 2 5 7 2" xfId="22452"/>
    <cellStyle name="Normal 2 4 4 2 5 8" xfId="4567"/>
    <cellStyle name="Normal 2 4 4 2 5 8 2" xfId="22453"/>
    <cellStyle name="Normal 2 4 4 2 5 9" xfId="4568"/>
    <cellStyle name="Normal 2 4 4 2 5 9 2" xfId="22454"/>
    <cellStyle name="Normal 2 4 4 20" xfId="22455"/>
    <cellStyle name="Normal 2 4 4 3" xfId="4569"/>
    <cellStyle name="Normal 2 4 4 3 2" xfId="4570"/>
    <cellStyle name="Normal 2 4 4 3 2 10" xfId="4571"/>
    <cellStyle name="Normal 2 4 4 3 2 10 2" xfId="22456"/>
    <cellStyle name="Normal 2 4 4 3 2 11" xfId="4572"/>
    <cellStyle name="Normal 2 4 4 3 2 11 2" xfId="22457"/>
    <cellStyle name="Normal 2 4 4 3 2 12" xfId="4573"/>
    <cellStyle name="Normal 2 4 4 3 2 12 2" xfId="22458"/>
    <cellStyle name="Normal 2 4 4 3 2 13" xfId="4574"/>
    <cellStyle name="Normal 2 4 4 3 2 13 2" xfId="22459"/>
    <cellStyle name="Normal 2 4 4 3 2 14" xfId="4575"/>
    <cellStyle name="Normal 2 4 4 3 2 14 2" xfId="22460"/>
    <cellStyle name="Normal 2 4 4 3 2 15" xfId="22461"/>
    <cellStyle name="Normal 2 4 4 3 2 2" xfId="4576"/>
    <cellStyle name="Normal 2 4 4 3 2 2 2" xfId="22462"/>
    <cellStyle name="Normal 2 4 4 3 2 3" xfId="4577"/>
    <cellStyle name="Normal 2 4 4 3 2 3 2" xfId="22463"/>
    <cellStyle name="Normal 2 4 4 3 2 4" xfId="4578"/>
    <cellStyle name="Normal 2 4 4 3 2 4 2" xfId="22464"/>
    <cellStyle name="Normal 2 4 4 3 2 5" xfId="4579"/>
    <cellStyle name="Normal 2 4 4 3 2 5 2" xfId="22465"/>
    <cellStyle name="Normal 2 4 4 3 2 6" xfId="4580"/>
    <cellStyle name="Normal 2 4 4 3 2 6 2" xfId="22466"/>
    <cellStyle name="Normal 2 4 4 3 2 7" xfId="4581"/>
    <cellStyle name="Normal 2 4 4 3 2 7 2" xfId="22467"/>
    <cellStyle name="Normal 2 4 4 3 2 8" xfId="4582"/>
    <cellStyle name="Normal 2 4 4 3 2 8 2" xfId="22468"/>
    <cellStyle name="Normal 2 4 4 3 2 9" xfId="4583"/>
    <cellStyle name="Normal 2 4 4 3 2 9 2" xfId="22469"/>
    <cellStyle name="Normal 2 4 4 3 3" xfId="4584"/>
    <cellStyle name="Normal 2 4 4 3 3 10" xfId="4585"/>
    <cellStyle name="Normal 2 4 4 3 3 10 2" xfId="22470"/>
    <cellStyle name="Normal 2 4 4 3 3 11" xfId="4586"/>
    <cellStyle name="Normal 2 4 4 3 3 11 2" xfId="22471"/>
    <cellStyle name="Normal 2 4 4 3 3 12" xfId="4587"/>
    <cellStyle name="Normal 2 4 4 3 3 12 2" xfId="22472"/>
    <cellStyle name="Normal 2 4 4 3 3 13" xfId="4588"/>
    <cellStyle name="Normal 2 4 4 3 3 13 2" xfId="22473"/>
    <cellStyle name="Normal 2 4 4 3 3 14" xfId="4589"/>
    <cellStyle name="Normal 2 4 4 3 3 14 2" xfId="22474"/>
    <cellStyle name="Normal 2 4 4 3 3 15" xfId="22475"/>
    <cellStyle name="Normal 2 4 4 3 3 2" xfId="4590"/>
    <cellStyle name="Normal 2 4 4 3 3 2 2" xfId="22476"/>
    <cellStyle name="Normal 2 4 4 3 3 3" xfId="4591"/>
    <cellStyle name="Normal 2 4 4 3 3 3 2" xfId="22477"/>
    <cellStyle name="Normal 2 4 4 3 3 4" xfId="4592"/>
    <cellStyle name="Normal 2 4 4 3 3 4 2" xfId="22478"/>
    <cellStyle name="Normal 2 4 4 3 3 5" xfId="4593"/>
    <cellStyle name="Normal 2 4 4 3 3 5 2" xfId="22479"/>
    <cellStyle name="Normal 2 4 4 3 3 6" xfId="4594"/>
    <cellStyle name="Normal 2 4 4 3 3 6 2" xfId="22480"/>
    <cellStyle name="Normal 2 4 4 3 3 7" xfId="4595"/>
    <cellStyle name="Normal 2 4 4 3 3 7 2" xfId="22481"/>
    <cellStyle name="Normal 2 4 4 3 3 8" xfId="4596"/>
    <cellStyle name="Normal 2 4 4 3 3 8 2" xfId="22482"/>
    <cellStyle name="Normal 2 4 4 3 3 9" xfId="4597"/>
    <cellStyle name="Normal 2 4 4 3 3 9 2" xfId="22483"/>
    <cellStyle name="Normal 2 4 4 3 4" xfId="4598"/>
    <cellStyle name="Normal 2 4 4 3 4 10" xfId="4599"/>
    <cellStyle name="Normal 2 4 4 3 4 10 2" xfId="22484"/>
    <cellStyle name="Normal 2 4 4 3 4 11" xfId="4600"/>
    <cellStyle name="Normal 2 4 4 3 4 11 2" xfId="22485"/>
    <cellStyle name="Normal 2 4 4 3 4 12" xfId="4601"/>
    <cellStyle name="Normal 2 4 4 3 4 12 2" xfId="22486"/>
    <cellStyle name="Normal 2 4 4 3 4 13" xfId="4602"/>
    <cellStyle name="Normal 2 4 4 3 4 13 2" xfId="22487"/>
    <cellStyle name="Normal 2 4 4 3 4 14" xfId="4603"/>
    <cellStyle name="Normal 2 4 4 3 4 14 2" xfId="22488"/>
    <cellStyle name="Normal 2 4 4 3 4 15" xfId="22489"/>
    <cellStyle name="Normal 2 4 4 3 4 2" xfId="4604"/>
    <cellStyle name="Normal 2 4 4 3 4 2 2" xfId="22490"/>
    <cellStyle name="Normal 2 4 4 3 4 3" xfId="4605"/>
    <cellStyle name="Normal 2 4 4 3 4 3 2" xfId="22491"/>
    <cellStyle name="Normal 2 4 4 3 4 4" xfId="4606"/>
    <cellStyle name="Normal 2 4 4 3 4 4 2" xfId="22492"/>
    <cellStyle name="Normal 2 4 4 3 4 5" xfId="4607"/>
    <cellStyle name="Normal 2 4 4 3 4 5 2" xfId="22493"/>
    <cellStyle name="Normal 2 4 4 3 4 6" xfId="4608"/>
    <cellStyle name="Normal 2 4 4 3 4 6 2" xfId="22494"/>
    <cellStyle name="Normal 2 4 4 3 4 7" xfId="4609"/>
    <cellStyle name="Normal 2 4 4 3 4 7 2" xfId="22495"/>
    <cellStyle name="Normal 2 4 4 3 4 8" xfId="4610"/>
    <cellStyle name="Normal 2 4 4 3 4 8 2" xfId="22496"/>
    <cellStyle name="Normal 2 4 4 3 4 9" xfId="4611"/>
    <cellStyle name="Normal 2 4 4 3 4 9 2" xfId="22497"/>
    <cellStyle name="Normal 2 4 4 4" xfId="4612"/>
    <cellStyle name="Normal 2 4 4 5" xfId="4613"/>
    <cellStyle name="Normal 2 4 4 6" xfId="4614"/>
    <cellStyle name="Normal 2 4 4 7" xfId="4615"/>
    <cellStyle name="Normal 2 4 4 7 2" xfId="22498"/>
    <cellStyle name="Normal 2 4 4 8" xfId="4616"/>
    <cellStyle name="Normal 2 4 4 8 2" xfId="22499"/>
    <cellStyle name="Normal 2 4 4 9" xfId="4617"/>
    <cellStyle name="Normal 2 4 4 9 2" xfId="22500"/>
    <cellStyle name="Normal 2 4 5" xfId="4618"/>
    <cellStyle name="Normal 2 4 5 10" xfId="4619"/>
    <cellStyle name="Normal 2 4 5 10 2" xfId="22501"/>
    <cellStyle name="Normal 2 4 5 11" xfId="4620"/>
    <cellStyle name="Normal 2 4 5 11 2" xfId="22502"/>
    <cellStyle name="Normal 2 4 5 12" xfId="4621"/>
    <cellStyle name="Normal 2 4 5 12 2" xfId="22503"/>
    <cellStyle name="Normal 2 4 5 13" xfId="4622"/>
    <cellStyle name="Normal 2 4 5 13 2" xfId="22504"/>
    <cellStyle name="Normal 2 4 5 14" xfId="4623"/>
    <cellStyle name="Normal 2 4 5 14 2" xfId="22505"/>
    <cellStyle name="Normal 2 4 5 15" xfId="4624"/>
    <cellStyle name="Normal 2 4 5 15 2" xfId="22506"/>
    <cellStyle name="Normal 2 4 5 16" xfId="4625"/>
    <cellStyle name="Normal 2 4 5 16 2" xfId="22507"/>
    <cellStyle name="Normal 2 4 5 17" xfId="4626"/>
    <cellStyle name="Normal 2 4 5 17 2" xfId="22508"/>
    <cellStyle name="Normal 2 4 5 18" xfId="4627"/>
    <cellStyle name="Normal 2 4 5 18 2" xfId="22509"/>
    <cellStyle name="Normal 2 4 5 19" xfId="4628"/>
    <cellStyle name="Normal 2 4 5 19 2" xfId="22510"/>
    <cellStyle name="Normal 2 4 5 2" xfId="4629"/>
    <cellStyle name="Normal 2 4 5 2 2" xfId="4630"/>
    <cellStyle name="Normal 2 4 5 2 2 10" xfId="4631"/>
    <cellStyle name="Normal 2 4 5 2 2 10 2" xfId="22511"/>
    <cellStyle name="Normal 2 4 5 2 2 11" xfId="4632"/>
    <cellStyle name="Normal 2 4 5 2 2 11 2" xfId="22512"/>
    <cellStyle name="Normal 2 4 5 2 2 12" xfId="4633"/>
    <cellStyle name="Normal 2 4 5 2 2 12 2" xfId="22513"/>
    <cellStyle name="Normal 2 4 5 2 2 13" xfId="4634"/>
    <cellStyle name="Normal 2 4 5 2 2 13 2" xfId="22514"/>
    <cellStyle name="Normal 2 4 5 2 2 14" xfId="4635"/>
    <cellStyle name="Normal 2 4 5 2 2 14 2" xfId="22515"/>
    <cellStyle name="Normal 2 4 5 2 2 15" xfId="4636"/>
    <cellStyle name="Normal 2 4 5 2 2 15 2" xfId="22516"/>
    <cellStyle name="Normal 2 4 5 2 2 16" xfId="4637"/>
    <cellStyle name="Normal 2 4 5 2 2 16 2" xfId="22517"/>
    <cellStyle name="Normal 2 4 5 2 2 17" xfId="4638"/>
    <cellStyle name="Normal 2 4 5 2 2 17 2" xfId="22518"/>
    <cellStyle name="Normal 2 4 5 2 2 18" xfId="22519"/>
    <cellStyle name="Normal 2 4 5 2 2 2" xfId="4639"/>
    <cellStyle name="Normal 2 4 5 2 2 3" xfId="4640"/>
    <cellStyle name="Normal 2 4 5 2 2 4" xfId="4641"/>
    <cellStyle name="Normal 2 4 5 2 2 5" xfId="4642"/>
    <cellStyle name="Normal 2 4 5 2 2 5 2" xfId="22520"/>
    <cellStyle name="Normal 2 4 5 2 2 6" xfId="4643"/>
    <cellStyle name="Normal 2 4 5 2 2 6 2" xfId="22521"/>
    <cellStyle name="Normal 2 4 5 2 2 7" xfId="4644"/>
    <cellStyle name="Normal 2 4 5 2 2 7 2" xfId="22522"/>
    <cellStyle name="Normal 2 4 5 2 2 8" xfId="4645"/>
    <cellStyle name="Normal 2 4 5 2 2 8 2" xfId="22523"/>
    <cellStyle name="Normal 2 4 5 2 2 9" xfId="4646"/>
    <cellStyle name="Normal 2 4 5 2 2 9 2" xfId="22524"/>
    <cellStyle name="Normal 2 4 5 2 3" xfId="4647"/>
    <cellStyle name="Normal 2 4 5 2 4" xfId="4648"/>
    <cellStyle name="Normal 2 4 5 2 4 10" xfId="4649"/>
    <cellStyle name="Normal 2 4 5 2 4 10 2" xfId="22525"/>
    <cellStyle name="Normal 2 4 5 2 4 11" xfId="4650"/>
    <cellStyle name="Normal 2 4 5 2 4 11 2" xfId="22526"/>
    <cellStyle name="Normal 2 4 5 2 4 12" xfId="4651"/>
    <cellStyle name="Normal 2 4 5 2 4 12 2" xfId="22527"/>
    <cellStyle name="Normal 2 4 5 2 4 13" xfId="4652"/>
    <cellStyle name="Normal 2 4 5 2 4 13 2" xfId="22528"/>
    <cellStyle name="Normal 2 4 5 2 4 14" xfId="4653"/>
    <cellStyle name="Normal 2 4 5 2 4 14 2" xfId="22529"/>
    <cellStyle name="Normal 2 4 5 2 4 15" xfId="22530"/>
    <cellStyle name="Normal 2 4 5 2 4 2" xfId="4654"/>
    <cellStyle name="Normal 2 4 5 2 4 2 2" xfId="22531"/>
    <cellStyle name="Normal 2 4 5 2 4 3" xfId="4655"/>
    <cellStyle name="Normal 2 4 5 2 4 3 2" xfId="22532"/>
    <cellStyle name="Normal 2 4 5 2 4 4" xfId="4656"/>
    <cellStyle name="Normal 2 4 5 2 4 4 2" xfId="22533"/>
    <cellStyle name="Normal 2 4 5 2 4 5" xfId="4657"/>
    <cellStyle name="Normal 2 4 5 2 4 5 2" xfId="22534"/>
    <cellStyle name="Normal 2 4 5 2 4 6" xfId="4658"/>
    <cellStyle name="Normal 2 4 5 2 4 6 2" xfId="22535"/>
    <cellStyle name="Normal 2 4 5 2 4 7" xfId="4659"/>
    <cellStyle name="Normal 2 4 5 2 4 7 2" xfId="22536"/>
    <cellStyle name="Normal 2 4 5 2 4 8" xfId="4660"/>
    <cellStyle name="Normal 2 4 5 2 4 8 2" xfId="22537"/>
    <cellStyle name="Normal 2 4 5 2 4 9" xfId="4661"/>
    <cellStyle name="Normal 2 4 5 2 4 9 2" xfId="22538"/>
    <cellStyle name="Normal 2 4 5 2 5" xfId="4662"/>
    <cellStyle name="Normal 2 4 5 2 5 10" xfId="4663"/>
    <cellStyle name="Normal 2 4 5 2 5 10 2" xfId="22539"/>
    <cellStyle name="Normal 2 4 5 2 5 11" xfId="4664"/>
    <cellStyle name="Normal 2 4 5 2 5 11 2" xfId="22540"/>
    <cellStyle name="Normal 2 4 5 2 5 12" xfId="4665"/>
    <cellStyle name="Normal 2 4 5 2 5 12 2" xfId="22541"/>
    <cellStyle name="Normal 2 4 5 2 5 13" xfId="4666"/>
    <cellStyle name="Normal 2 4 5 2 5 13 2" xfId="22542"/>
    <cellStyle name="Normal 2 4 5 2 5 14" xfId="4667"/>
    <cellStyle name="Normal 2 4 5 2 5 14 2" xfId="22543"/>
    <cellStyle name="Normal 2 4 5 2 5 15" xfId="22544"/>
    <cellStyle name="Normal 2 4 5 2 5 2" xfId="4668"/>
    <cellStyle name="Normal 2 4 5 2 5 2 2" xfId="22545"/>
    <cellStyle name="Normal 2 4 5 2 5 3" xfId="4669"/>
    <cellStyle name="Normal 2 4 5 2 5 3 2" xfId="22546"/>
    <cellStyle name="Normal 2 4 5 2 5 4" xfId="4670"/>
    <cellStyle name="Normal 2 4 5 2 5 4 2" xfId="22547"/>
    <cellStyle name="Normal 2 4 5 2 5 5" xfId="4671"/>
    <cellStyle name="Normal 2 4 5 2 5 5 2" xfId="22548"/>
    <cellStyle name="Normal 2 4 5 2 5 6" xfId="4672"/>
    <cellStyle name="Normal 2 4 5 2 5 6 2" xfId="22549"/>
    <cellStyle name="Normal 2 4 5 2 5 7" xfId="4673"/>
    <cellStyle name="Normal 2 4 5 2 5 7 2" xfId="22550"/>
    <cellStyle name="Normal 2 4 5 2 5 8" xfId="4674"/>
    <cellStyle name="Normal 2 4 5 2 5 8 2" xfId="22551"/>
    <cellStyle name="Normal 2 4 5 2 5 9" xfId="4675"/>
    <cellStyle name="Normal 2 4 5 2 5 9 2" xfId="22552"/>
    <cellStyle name="Normal 2 4 5 20" xfId="22553"/>
    <cellStyle name="Normal 2 4 5 3" xfId="4676"/>
    <cellStyle name="Normal 2 4 5 3 2" xfId="4677"/>
    <cellStyle name="Normal 2 4 5 3 2 10" xfId="4678"/>
    <cellStyle name="Normal 2 4 5 3 2 10 2" xfId="22554"/>
    <cellStyle name="Normal 2 4 5 3 2 11" xfId="4679"/>
    <cellStyle name="Normal 2 4 5 3 2 11 2" xfId="22555"/>
    <cellStyle name="Normal 2 4 5 3 2 12" xfId="4680"/>
    <cellStyle name="Normal 2 4 5 3 2 12 2" xfId="22556"/>
    <cellStyle name="Normal 2 4 5 3 2 13" xfId="4681"/>
    <cellStyle name="Normal 2 4 5 3 2 13 2" xfId="22557"/>
    <cellStyle name="Normal 2 4 5 3 2 14" xfId="4682"/>
    <cellStyle name="Normal 2 4 5 3 2 14 2" xfId="22558"/>
    <cellStyle name="Normal 2 4 5 3 2 15" xfId="22559"/>
    <cellStyle name="Normal 2 4 5 3 2 2" xfId="4683"/>
    <cellStyle name="Normal 2 4 5 3 2 2 2" xfId="22560"/>
    <cellStyle name="Normal 2 4 5 3 2 3" xfId="4684"/>
    <cellStyle name="Normal 2 4 5 3 2 3 2" xfId="22561"/>
    <cellStyle name="Normal 2 4 5 3 2 4" xfId="4685"/>
    <cellStyle name="Normal 2 4 5 3 2 4 2" xfId="22562"/>
    <cellStyle name="Normal 2 4 5 3 2 5" xfId="4686"/>
    <cellStyle name="Normal 2 4 5 3 2 5 2" xfId="22563"/>
    <cellStyle name="Normal 2 4 5 3 2 6" xfId="4687"/>
    <cellStyle name="Normal 2 4 5 3 2 6 2" xfId="22564"/>
    <cellStyle name="Normal 2 4 5 3 2 7" xfId="4688"/>
    <cellStyle name="Normal 2 4 5 3 2 7 2" xfId="22565"/>
    <cellStyle name="Normal 2 4 5 3 2 8" xfId="4689"/>
    <cellStyle name="Normal 2 4 5 3 2 8 2" xfId="22566"/>
    <cellStyle name="Normal 2 4 5 3 2 9" xfId="4690"/>
    <cellStyle name="Normal 2 4 5 3 2 9 2" xfId="22567"/>
    <cellStyle name="Normal 2 4 5 3 3" xfId="4691"/>
    <cellStyle name="Normal 2 4 5 3 3 10" xfId="4692"/>
    <cellStyle name="Normal 2 4 5 3 3 10 2" xfId="22568"/>
    <cellStyle name="Normal 2 4 5 3 3 11" xfId="4693"/>
    <cellStyle name="Normal 2 4 5 3 3 11 2" xfId="22569"/>
    <cellStyle name="Normal 2 4 5 3 3 12" xfId="4694"/>
    <cellStyle name="Normal 2 4 5 3 3 12 2" xfId="22570"/>
    <cellStyle name="Normal 2 4 5 3 3 13" xfId="4695"/>
    <cellStyle name="Normal 2 4 5 3 3 13 2" xfId="22571"/>
    <cellStyle name="Normal 2 4 5 3 3 14" xfId="4696"/>
    <cellStyle name="Normal 2 4 5 3 3 14 2" xfId="22572"/>
    <cellStyle name="Normal 2 4 5 3 3 15" xfId="22573"/>
    <cellStyle name="Normal 2 4 5 3 3 2" xfId="4697"/>
    <cellStyle name="Normal 2 4 5 3 3 2 2" xfId="22574"/>
    <cellStyle name="Normal 2 4 5 3 3 3" xfId="4698"/>
    <cellStyle name="Normal 2 4 5 3 3 3 2" xfId="22575"/>
    <cellStyle name="Normal 2 4 5 3 3 4" xfId="4699"/>
    <cellStyle name="Normal 2 4 5 3 3 4 2" xfId="22576"/>
    <cellStyle name="Normal 2 4 5 3 3 5" xfId="4700"/>
    <cellStyle name="Normal 2 4 5 3 3 5 2" xfId="22577"/>
    <cellStyle name="Normal 2 4 5 3 3 6" xfId="4701"/>
    <cellStyle name="Normal 2 4 5 3 3 6 2" xfId="22578"/>
    <cellStyle name="Normal 2 4 5 3 3 7" xfId="4702"/>
    <cellStyle name="Normal 2 4 5 3 3 7 2" xfId="22579"/>
    <cellStyle name="Normal 2 4 5 3 3 8" xfId="4703"/>
    <cellStyle name="Normal 2 4 5 3 3 8 2" xfId="22580"/>
    <cellStyle name="Normal 2 4 5 3 3 9" xfId="4704"/>
    <cellStyle name="Normal 2 4 5 3 3 9 2" xfId="22581"/>
    <cellStyle name="Normal 2 4 5 3 4" xfId="4705"/>
    <cellStyle name="Normal 2 4 5 3 4 10" xfId="4706"/>
    <cellStyle name="Normal 2 4 5 3 4 10 2" xfId="22582"/>
    <cellStyle name="Normal 2 4 5 3 4 11" xfId="4707"/>
    <cellStyle name="Normal 2 4 5 3 4 11 2" xfId="22583"/>
    <cellStyle name="Normal 2 4 5 3 4 12" xfId="4708"/>
    <cellStyle name="Normal 2 4 5 3 4 12 2" xfId="22584"/>
    <cellStyle name="Normal 2 4 5 3 4 13" xfId="4709"/>
    <cellStyle name="Normal 2 4 5 3 4 13 2" xfId="22585"/>
    <cellStyle name="Normal 2 4 5 3 4 14" xfId="4710"/>
    <cellStyle name="Normal 2 4 5 3 4 14 2" xfId="22586"/>
    <cellStyle name="Normal 2 4 5 3 4 15" xfId="22587"/>
    <cellStyle name="Normal 2 4 5 3 4 2" xfId="4711"/>
    <cellStyle name="Normal 2 4 5 3 4 2 2" xfId="22588"/>
    <cellStyle name="Normal 2 4 5 3 4 3" xfId="4712"/>
    <cellStyle name="Normal 2 4 5 3 4 3 2" xfId="22589"/>
    <cellStyle name="Normal 2 4 5 3 4 4" xfId="4713"/>
    <cellStyle name="Normal 2 4 5 3 4 4 2" xfId="22590"/>
    <cellStyle name="Normal 2 4 5 3 4 5" xfId="4714"/>
    <cellStyle name="Normal 2 4 5 3 4 5 2" xfId="22591"/>
    <cellStyle name="Normal 2 4 5 3 4 6" xfId="4715"/>
    <cellStyle name="Normal 2 4 5 3 4 6 2" xfId="22592"/>
    <cellStyle name="Normal 2 4 5 3 4 7" xfId="4716"/>
    <cellStyle name="Normal 2 4 5 3 4 7 2" xfId="22593"/>
    <cellStyle name="Normal 2 4 5 3 4 8" xfId="4717"/>
    <cellStyle name="Normal 2 4 5 3 4 8 2" xfId="22594"/>
    <cellStyle name="Normal 2 4 5 3 4 9" xfId="4718"/>
    <cellStyle name="Normal 2 4 5 3 4 9 2" xfId="22595"/>
    <cellStyle name="Normal 2 4 5 4" xfId="4719"/>
    <cellStyle name="Normal 2 4 5 5" xfId="4720"/>
    <cellStyle name="Normal 2 4 5 6" xfId="4721"/>
    <cellStyle name="Normal 2 4 5 7" xfId="4722"/>
    <cellStyle name="Normal 2 4 5 7 2" xfId="22596"/>
    <cellStyle name="Normal 2 4 5 8" xfId="4723"/>
    <cellStyle name="Normal 2 4 5 8 2" xfId="22597"/>
    <cellStyle name="Normal 2 4 5 9" xfId="4724"/>
    <cellStyle name="Normal 2 4 5 9 2" xfId="22598"/>
    <cellStyle name="Normal 2 4 6" xfId="4725"/>
    <cellStyle name="Normal 2 4 7" xfId="4726"/>
    <cellStyle name="Normal 2 4 8" xfId="4727"/>
    <cellStyle name="Normal 2 4 9" xfId="4728"/>
    <cellStyle name="Normal 2 40" xfId="4729"/>
    <cellStyle name="Normal 2 41" xfId="4730"/>
    <cellStyle name="Normal 2 42" xfId="4731"/>
    <cellStyle name="Normal 2 43" xfId="4732"/>
    <cellStyle name="Normal 2 44" xfId="4733"/>
    <cellStyle name="Normal 2 45" xfId="4734"/>
    <cellStyle name="Normal 2 46" xfId="4735"/>
    <cellStyle name="Normal 2 47" xfId="4736"/>
    <cellStyle name="Normal 2 48" xfId="4737"/>
    <cellStyle name="Normal 2 49" xfId="4738"/>
    <cellStyle name="Normal 2 49 10" xfId="4739"/>
    <cellStyle name="Normal 2 49 10 10" xfId="4740"/>
    <cellStyle name="Normal 2 49 10 10 2" xfId="22599"/>
    <cellStyle name="Normal 2 49 10 11" xfId="4741"/>
    <cellStyle name="Normal 2 49 10 11 2" xfId="22600"/>
    <cellStyle name="Normal 2 49 10 12" xfId="4742"/>
    <cellStyle name="Normal 2 49 10 12 2" xfId="22601"/>
    <cellStyle name="Normal 2 49 10 13" xfId="4743"/>
    <cellStyle name="Normal 2 49 10 13 2" xfId="22602"/>
    <cellStyle name="Normal 2 49 10 14" xfId="4744"/>
    <cellStyle name="Normal 2 49 10 14 2" xfId="22603"/>
    <cellStyle name="Normal 2 49 10 15" xfId="22604"/>
    <cellStyle name="Normal 2 49 10 2" xfId="4745"/>
    <cellStyle name="Normal 2 49 10 2 2" xfId="22605"/>
    <cellStyle name="Normal 2 49 10 3" xfId="4746"/>
    <cellStyle name="Normal 2 49 10 3 2" xfId="22606"/>
    <cellStyle name="Normal 2 49 10 4" xfId="4747"/>
    <cellStyle name="Normal 2 49 10 4 2" xfId="22607"/>
    <cellStyle name="Normal 2 49 10 5" xfId="4748"/>
    <cellStyle name="Normal 2 49 10 5 2" xfId="22608"/>
    <cellStyle name="Normal 2 49 10 6" xfId="4749"/>
    <cellStyle name="Normal 2 49 10 6 2" xfId="22609"/>
    <cellStyle name="Normal 2 49 10 7" xfId="4750"/>
    <cellStyle name="Normal 2 49 10 7 2" xfId="22610"/>
    <cellStyle name="Normal 2 49 10 8" xfId="4751"/>
    <cellStyle name="Normal 2 49 10 8 2" xfId="22611"/>
    <cellStyle name="Normal 2 49 10 9" xfId="4752"/>
    <cellStyle name="Normal 2 49 10 9 2" xfId="22612"/>
    <cellStyle name="Normal 2 49 11" xfId="4753"/>
    <cellStyle name="Normal 2 49 11 2" xfId="22613"/>
    <cellStyle name="Normal 2 49 12" xfId="4754"/>
    <cellStyle name="Normal 2 49 12 2" xfId="22614"/>
    <cellStyle name="Normal 2 49 13" xfId="4755"/>
    <cellStyle name="Normal 2 49 13 2" xfId="22615"/>
    <cellStyle name="Normal 2 49 14" xfId="4756"/>
    <cellStyle name="Normal 2 49 14 2" xfId="22616"/>
    <cellStyle name="Normal 2 49 15" xfId="4757"/>
    <cellStyle name="Normal 2 49 15 2" xfId="22617"/>
    <cellStyle name="Normal 2 49 16" xfId="4758"/>
    <cellStyle name="Normal 2 49 16 2" xfId="22618"/>
    <cellStyle name="Normal 2 49 17" xfId="4759"/>
    <cellStyle name="Normal 2 49 17 2" xfId="22619"/>
    <cellStyle name="Normal 2 49 18" xfId="4760"/>
    <cellStyle name="Normal 2 49 18 2" xfId="22620"/>
    <cellStyle name="Normal 2 49 19" xfId="4761"/>
    <cellStyle name="Normal 2 49 19 2" xfId="22621"/>
    <cellStyle name="Normal 2 49 2" xfId="4762"/>
    <cellStyle name="Normal 2 49 2 10" xfId="4763"/>
    <cellStyle name="Normal 2 49 2 10 2" xfId="22622"/>
    <cellStyle name="Normal 2 49 2 11" xfId="4764"/>
    <cellStyle name="Normal 2 49 2 11 2" xfId="22623"/>
    <cellStyle name="Normal 2 49 2 12" xfId="4765"/>
    <cellStyle name="Normal 2 49 2 12 2" xfId="22624"/>
    <cellStyle name="Normal 2 49 2 13" xfId="4766"/>
    <cellStyle name="Normal 2 49 2 13 2" xfId="22625"/>
    <cellStyle name="Normal 2 49 2 14" xfId="4767"/>
    <cellStyle name="Normal 2 49 2 14 2" xfId="22626"/>
    <cellStyle name="Normal 2 49 2 15" xfId="4768"/>
    <cellStyle name="Normal 2 49 2 15 2" xfId="22627"/>
    <cellStyle name="Normal 2 49 2 16" xfId="22628"/>
    <cellStyle name="Normal 2 49 2 2" xfId="4769"/>
    <cellStyle name="Normal 2 49 2 2 10" xfId="4770"/>
    <cellStyle name="Normal 2 49 2 2 10 2" xfId="22629"/>
    <cellStyle name="Normal 2 49 2 2 11" xfId="4771"/>
    <cellStyle name="Normal 2 49 2 2 11 2" xfId="22630"/>
    <cellStyle name="Normal 2 49 2 2 12" xfId="4772"/>
    <cellStyle name="Normal 2 49 2 2 12 2" xfId="22631"/>
    <cellStyle name="Normal 2 49 2 2 13" xfId="4773"/>
    <cellStyle name="Normal 2 49 2 2 13 2" xfId="22632"/>
    <cellStyle name="Normal 2 49 2 2 14" xfId="4774"/>
    <cellStyle name="Normal 2 49 2 2 14 2" xfId="22633"/>
    <cellStyle name="Normal 2 49 2 2 15" xfId="22634"/>
    <cellStyle name="Normal 2 49 2 2 2" xfId="4775"/>
    <cellStyle name="Normal 2 49 2 2 2 2" xfId="22635"/>
    <cellStyle name="Normal 2 49 2 2 3" xfId="4776"/>
    <cellStyle name="Normal 2 49 2 2 3 2" xfId="22636"/>
    <cellStyle name="Normal 2 49 2 2 4" xfId="4777"/>
    <cellStyle name="Normal 2 49 2 2 4 2" xfId="22637"/>
    <cellStyle name="Normal 2 49 2 2 5" xfId="4778"/>
    <cellStyle name="Normal 2 49 2 2 5 2" xfId="22638"/>
    <cellStyle name="Normal 2 49 2 2 6" xfId="4779"/>
    <cellStyle name="Normal 2 49 2 2 6 2" xfId="22639"/>
    <cellStyle name="Normal 2 49 2 2 7" xfId="4780"/>
    <cellStyle name="Normal 2 49 2 2 7 2" xfId="22640"/>
    <cellStyle name="Normal 2 49 2 2 8" xfId="4781"/>
    <cellStyle name="Normal 2 49 2 2 8 2" xfId="22641"/>
    <cellStyle name="Normal 2 49 2 2 9" xfId="4782"/>
    <cellStyle name="Normal 2 49 2 2 9 2" xfId="22642"/>
    <cellStyle name="Normal 2 49 2 3" xfId="4783"/>
    <cellStyle name="Normal 2 49 2 3 2" xfId="22643"/>
    <cellStyle name="Normal 2 49 2 4" xfId="4784"/>
    <cellStyle name="Normal 2 49 2 4 2" xfId="22644"/>
    <cellStyle name="Normal 2 49 2 5" xfId="4785"/>
    <cellStyle name="Normal 2 49 2 5 2" xfId="22645"/>
    <cellStyle name="Normal 2 49 2 6" xfId="4786"/>
    <cellStyle name="Normal 2 49 2 6 2" xfId="22646"/>
    <cellStyle name="Normal 2 49 2 7" xfId="4787"/>
    <cellStyle name="Normal 2 49 2 7 2" xfId="22647"/>
    <cellStyle name="Normal 2 49 2 8" xfId="4788"/>
    <cellStyle name="Normal 2 49 2 8 2" xfId="22648"/>
    <cellStyle name="Normal 2 49 2 9" xfId="4789"/>
    <cellStyle name="Normal 2 49 2 9 2" xfId="22649"/>
    <cellStyle name="Normal 2 49 20" xfId="4790"/>
    <cellStyle name="Normal 2 49 20 2" xfId="22650"/>
    <cellStyle name="Normal 2 49 21" xfId="4791"/>
    <cellStyle name="Normal 2 49 21 2" xfId="22651"/>
    <cellStyle name="Normal 2 49 22" xfId="4792"/>
    <cellStyle name="Normal 2 49 22 2" xfId="22652"/>
    <cellStyle name="Normal 2 49 23" xfId="4793"/>
    <cellStyle name="Normal 2 49 23 2" xfId="22653"/>
    <cellStyle name="Normal 2 49 24" xfId="22654"/>
    <cellStyle name="Normal 2 49 3" xfId="4794"/>
    <cellStyle name="Normal 2 49 3 10" xfId="4795"/>
    <cellStyle name="Normal 2 49 3 10 2" xfId="22655"/>
    <cellStyle name="Normal 2 49 3 11" xfId="4796"/>
    <cellStyle name="Normal 2 49 3 11 2" xfId="22656"/>
    <cellStyle name="Normal 2 49 3 12" xfId="4797"/>
    <cellStyle name="Normal 2 49 3 12 2" xfId="22657"/>
    <cellStyle name="Normal 2 49 3 13" xfId="4798"/>
    <cellStyle name="Normal 2 49 3 13 2" xfId="22658"/>
    <cellStyle name="Normal 2 49 3 14" xfId="4799"/>
    <cellStyle name="Normal 2 49 3 14 2" xfId="22659"/>
    <cellStyle name="Normal 2 49 3 15" xfId="4800"/>
    <cellStyle name="Normal 2 49 3 15 2" xfId="22660"/>
    <cellStyle name="Normal 2 49 3 16" xfId="22661"/>
    <cellStyle name="Normal 2 49 3 2" xfId="4801"/>
    <cellStyle name="Normal 2 49 3 2 10" xfId="4802"/>
    <cellStyle name="Normal 2 49 3 2 10 2" xfId="22662"/>
    <cellStyle name="Normal 2 49 3 2 11" xfId="4803"/>
    <cellStyle name="Normal 2 49 3 2 11 2" xfId="22663"/>
    <cellStyle name="Normal 2 49 3 2 12" xfId="4804"/>
    <cellStyle name="Normal 2 49 3 2 12 2" xfId="22664"/>
    <cellStyle name="Normal 2 49 3 2 13" xfId="4805"/>
    <cellStyle name="Normal 2 49 3 2 13 2" xfId="22665"/>
    <cellStyle name="Normal 2 49 3 2 14" xfId="4806"/>
    <cellStyle name="Normal 2 49 3 2 14 2" xfId="22666"/>
    <cellStyle name="Normal 2 49 3 2 15" xfId="22667"/>
    <cellStyle name="Normal 2 49 3 2 2" xfId="4807"/>
    <cellStyle name="Normal 2 49 3 2 2 2" xfId="22668"/>
    <cellStyle name="Normal 2 49 3 2 3" xfId="4808"/>
    <cellStyle name="Normal 2 49 3 2 3 2" xfId="22669"/>
    <cellStyle name="Normal 2 49 3 2 4" xfId="4809"/>
    <cellStyle name="Normal 2 49 3 2 4 2" xfId="22670"/>
    <cellStyle name="Normal 2 49 3 2 5" xfId="4810"/>
    <cellStyle name="Normal 2 49 3 2 5 2" xfId="22671"/>
    <cellStyle name="Normal 2 49 3 2 6" xfId="4811"/>
    <cellStyle name="Normal 2 49 3 2 6 2" xfId="22672"/>
    <cellStyle name="Normal 2 49 3 2 7" xfId="4812"/>
    <cellStyle name="Normal 2 49 3 2 7 2" xfId="22673"/>
    <cellStyle name="Normal 2 49 3 2 8" xfId="4813"/>
    <cellStyle name="Normal 2 49 3 2 8 2" xfId="22674"/>
    <cellStyle name="Normal 2 49 3 2 9" xfId="4814"/>
    <cellStyle name="Normal 2 49 3 2 9 2" xfId="22675"/>
    <cellStyle name="Normal 2 49 3 3" xfId="4815"/>
    <cellStyle name="Normal 2 49 3 3 2" xfId="22676"/>
    <cellStyle name="Normal 2 49 3 4" xfId="4816"/>
    <cellStyle name="Normal 2 49 3 4 2" xfId="22677"/>
    <cellStyle name="Normal 2 49 3 5" xfId="4817"/>
    <cellStyle name="Normal 2 49 3 5 2" xfId="22678"/>
    <cellStyle name="Normal 2 49 3 6" xfId="4818"/>
    <cellStyle name="Normal 2 49 3 6 2" xfId="22679"/>
    <cellStyle name="Normal 2 49 3 7" xfId="4819"/>
    <cellStyle name="Normal 2 49 3 7 2" xfId="22680"/>
    <cellStyle name="Normal 2 49 3 8" xfId="4820"/>
    <cellStyle name="Normal 2 49 3 8 2" xfId="22681"/>
    <cellStyle name="Normal 2 49 3 9" xfId="4821"/>
    <cellStyle name="Normal 2 49 3 9 2" xfId="22682"/>
    <cellStyle name="Normal 2 49 4" xfId="4822"/>
    <cellStyle name="Normal 2 49 4 10" xfId="4823"/>
    <cellStyle name="Normal 2 49 4 10 2" xfId="22683"/>
    <cellStyle name="Normal 2 49 4 11" xfId="4824"/>
    <cellStyle name="Normal 2 49 4 11 2" xfId="22684"/>
    <cellStyle name="Normal 2 49 4 12" xfId="4825"/>
    <cellStyle name="Normal 2 49 4 12 2" xfId="22685"/>
    <cellStyle name="Normal 2 49 4 13" xfId="4826"/>
    <cellStyle name="Normal 2 49 4 13 2" xfId="22686"/>
    <cellStyle name="Normal 2 49 4 14" xfId="4827"/>
    <cellStyle name="Normal 2 49 4 14 2" xfId="22687"/>
    <cellStyle name="Normal 2 49 4 15" xfId="4828"/>
    <cellStyle name="Normal 2 49 4 15 2" xfId="22688"/>
    <cellStyle name="Normal 2 49 4 16" xfId="22689"/>
    <cellStyle name="Normal 2 49 4 2" xfId="4829"/>
    <cellStyle name="Normal 2 49 4 2 10" xfId="4830"/>
    <cellStyle name="Normal 2 49 4 2 10 2" xfId="22690"/>
    <cellStyle name="Normal 2 49 4 2 11" xfId="4831"/>
    <cellStyle name="Normal 2 49 4 2 11 2" xfId="22691"/>
    <cellStyle name="Normal 2 49 4 2 12" xfId="4832"/>
    <cellStyle name="Normal 2 49 4 2 12 2" xfId="22692"/>
    <cellStyle name="Normal 2 49 4 2 13" xfId="4833"/>
    <cellStyle name="Normal 2 49 4 2 13 2" xfId="22693"/>
    <cellStyle name="Normal 2 49 4 2 14" xfId="4834"/>
    <cellStyle name="Normal 2 49 4 2 14 2" xfId="22694"/>
    <cellStyle name="Normal 2 49 4 2 15" xfId="22695"/>
    <cellStyle name="Normal 2 49 4 2 2" xfId="4835"/>
    <cellStyle name="Normal 2 49 4 2 2 2" xfId="22696"/>
    <cellStyle name="Normal 2 49 4 2 3" xfId="4836"/>
    <cellStyle name="Normal 2 49 4 2 3 2" xfId="22697"/>
    <cellStyle name="Normal 2 49 4 2 4" xfId="4837"/>
    <cellStyle name="Normal 2 49 4 2 4 2" xfId="22698"/>
    <cellStyle name="Normal 2 49 4 2 5" xfId="4838"/>
    <cellStyle name="Normal 2 49 4 2 5 2" xfId="22699"/>
    <cellStyle name="Normal 2 49 4 2 6" xfId="4839"/>
    <cellStyle name="Normal 2 49 4 2 6 2" xfId="22700"/>
    <cellStyle name="Normal 2 49 4 2 7" xfId="4840"/>
    <cellStyle name="Normal 2 49 4 2 7 2" xfId="22701"/>
    <cellStyle name="Normal 2 49 4 2 8" xfId="4841"/>
    <cellStyle name="Normal 2 49 4 2 8 2" xfId="22702"/>
    <cellStyle name="Normal 2 49 4 2 9" xfId="4842"/>
    <cellStyle name="Normal 2 49 4 2 9 2" xfId="22703"/>
    <cellStyle name="Normal 2 49 4 3" xfId="4843"/>
    <cellStyle name="Normal 2 49 4 3 2" xfId="22704"/>
    <cellStyle name="Normal 2 49 4 4" xfId="4844"/>
    <cellStyle name="Normal 2 49 4 4 2" xfId="22705"/>
    <cellStyle name="Normal 2 49 4 5" xfId="4845"/>
    <cellStyle name="Normal 2 49 4 5 2" xfId="22706"/>
    <cellStyle name="Normal 2 49 4 6" xfId="4846"/>
    <cellStyle name="Normal 2 49 4 6 2" xfId="22707"/>
    <cellStyle name="Normal 2 49 4 7" xfId="4847"/>
    <cellStyle name="Normal 2 49 4 7 2" xfId="22708"/>
    <cellStyle name="Normal 2 49 4 8" xfId="4848"/>
    <cellStyle name="Normal 2 49 4 8 2" xfId="22709"/>
    <cellStyle name="Normal 2 49 4 9" xfId="4849"/>
    <cellStyle name="Normal 2 49 4 9 2" xfId="22710"/>
    <cellStyle name="Normal 2 49 5" xfId="4850"/>
    <cellStyle name="Normal 2 49 5 10" xfId="4851"/>
    <cellStyle name="Normal 2 49 5 10 2" xfId="22711"/>
    <cellStyle name="Normal 2 49 5 11" xfId="4852"/>
    <cellStyle name="Normal 2 49 5 11 2" xfId="22712"/>
    <cellStyle name="Normal 2 49 5 12" xfId="4853"/>
    <cellStyle name="Normal 2 49 5 12 2" xfId="22713"/>
    <cellStyle name="Normal 2 49 5 13" xfId="4854"/>
    <cellStyle name="Normal 2 49 5 13 2" xfId="22714"/>
    <cellStyle name="Normal 2 49 5 14" xfId="4855"/>
    <cellStyle name="Normal 2 49 5 14 2" xfId="22715"/>
    <cellStyle name="Normal 2 49 5 15" xfId="22716"/>
    <cellStyle name="Normal 2 49 5 2" xfId="4856"/>
    <cellStyle name="Normal 2 49 5 2 2" xfId="22717"/>
    <cellStyle name="Normal 2 49 5 3" xfId="4857"/>
    <cellStyle name="Normal 2 49 5 3 2" xfId="22718"/>
    <cellStyle name="Normal 2 49 5 4" xfId="4858"/>
    <cellStyle name="Normal 2 49 5 4 2" xfId="22719"/>
    <cellStyle name="Normal 2 49 5 5" xfId="4859"/>
    <cellStyle name="Normal 2 49 5 5 2" xfId="22720"/>
    <cellStyle name="Normal 2 49 5 6" xfId="4860"/>
    <cellStyle name="Normal 2 49 5 6 2" xfId="22721"/>
    <cellStyle name="Normal 2 49 5 7" xfId="4861"/>
    <cellStyle name="Normal 2 49 5 7 2" xfId="22722"/>
    <cellStyle name="Normal 2 49 5 8" xfId="4862"/>
    <cellStyle name="Normal 2 49 5 8 2" xfId="22723"/>
    <cellStyle name="Normal 2 49 5 9" xfId="4863"/>
    <cellStyle name="Normal 2 49 5 9 2" xfId="22724"/>
    <cellStyle name="Normal 2 49 6" xfId="4864"/>
    <cellStyle name="Normal 2 49 6 10" xfId="4865"/>
    <cellStyle name="Normal 2 49 6 10 2" xfId="22725"/>
    <cellStyle name="Normal 2 49 6 11" xfId="4866"/>
    <cellStyle name="Normal 2 49 6 11 2" xfId="22726"/>
    <cellStyle name="Normal 2 49 6 12" xfId="4867"/>
    <cellStyle name="Normal 2 49 6 12 2" xfId="22727"/>
    <cellStyle name="Normal 2 49 6 13" xfId="4868"/>
    <cellStyle name="Normal 2 49 6 13 2" xfId="22728"/>
    <cellStyle name="Normal 2 49 6 14" xfId="4869"/>
    <cellStyle name="Normal 2 49 6 14 2" xfId="22729"/>
    <cellStyle name="Normal 2 49 6 15" xfId="22730"/>
    <cellStyle name="Normal 2 49 6 2" xfId="4870"/>
    <cellStyle name="Normal 2 49 6 2 2" xfId="22731"/>
    <cellStyle name="Normal 2 49 6 3" xfId="4871"/>
    <cellStyle name="Normal 2 49 6 3 2" xfId="22732"/>
    <cellStyle name="Normal 2 49 6 4" xfId="4872"/>
    <cellStyle name="Normal 2 49 6 4 2" xfId="22733"/>
    <cellStyle name="Normal 2 49 6 5" xfId="4873"/>
    <cellStyle name="Normal 2 49 6 5 2" xfId="22734"/>
    <cellStyle name="Normal 2 49 6 6" xfId="4874"/>
    <cellStyle name="Normal 2 49 6 6 2" xfId="22735"/>
    <cellStyle name="Normal 2 49 6 7" xfId="4875"/>
    <cellStyle name="Normal 2 49 6 7 2" xfId="22736"/>
    <cellStyle name="Normal 2 49 6 8" xfId="4876"/>
    <cellStyle name="Normal 2 49 6 8 2" xfId="22737"/>
    <cellStyle name="Normal 2 49 6 9" xfId="4877"/>
    <cellStyle name="Normal 2 49 6 9 2" xfId="22738"/>
    <cellStyle name="Normal 2 49 7" xfId="4878"/>
    <cellStyle name="Normal 2 49 7 10" xfId="4879"/>
    <cellStyle name="Normal 2 49 7 10 2" xfId="22739"/>
    <cellStyle name="Normal 2 49 7 11" xfId="4880"/>
    <cellStyle name="Normal 2 49 7 11 2" xfId="22740"/>
    <cellStyle name="Normal 2 49 7 12" xfId="4881"/>
    <cellStyle name="Normal 2 49 7 12 2" xfId="22741"/>
    <cellStyle name="Normal 2 49 7 13" xfId="4882"/>
    <cellStyle name="Normal 2 49 7 13 2" xfId="22742"/>
    <cellStyle name="Normal 2 49 7 14" xfId="4883"/>
    <cellStyle name="Normal 2 49 7 14 2" xfId="22743"/>
    <cellStyle name="Normal 2 49 7 15" xfId="22744"/>
    <cellStyle name="Normal 2 49 7 2" xfId="4884"/>
    <cellStyle name="Normal 2 49 7 2 2" xfId="22745"/>
    <cellStyle name="Normal 2 49 7 3" xfId="4885"/>
    <cellStyle name="Normal 2 49 7 3 2" xfId="22746"/>
    <cellStyle name="Normal 2 49 7 4" xfId="4886"/>
    <cellStyle name="Normal 2 49 7 4 2" xfId="22747"/>
    <cellStyle name="Normal 2 49 7 5" xfId="4887"/>
    <cellStyle name="Normal 2 49 7 5 2" xfId="22748"/>
    <cellStyle name="Normal 2 49 7 6" xfId="4888"/>
    <cellStyle name="Normal 2 49 7 6 2" xfId="22749"/>
    <cellStyle name="Normal 2 49 7 7" xfId="4889"/>
    <cellStyle name="Normal 2 49 7 7 2" xfId="22750"/>
    <cellStyle name="Normal 2 49 7 8" xfId="4890"/>
    <cellStyle name="Normal 2 49 7 8 2" xfId="22751"/>
    <cellStyle name="Normal 2 49 7 9" xfId="4891"/>
    <cellStyle name="Normal 2 49 7 9 2" xfId="22752"/>
    <cellStyle name="Normal 2 49 8" xfId="4892"/>
    <cellStyle name="Normal 2 49 8 10" xfId="4893"/>
    <cellStyle name="Normal 2 49 8 10 2" xfId="22753"/>
    <cellStyle name="Normal 2 49 8 11" xfId="4894"/>
    <cellStyle name="Normal 2 49 8 11 2" xfId="22754"/>
    <cellStyle name="Normal 2 49 8 12" xfId="4895"/>
    <cellStyle name="Normal 2 49 8 12 2" xfId="22755"/>
    <cellStyle name="Normal 2 49 8 13" xfId="4896"/>
    <cellStyle name="Normal 2 49 8 13 2" xfId="22756"/>
    <cellStyle name="Normal 2 49 8 14" xfId="4897"/>
    <cellStyle name="Normal 2 49 8 14 2" xfId="22757"/>
    <cellStyle name="Normal 2 49 8 15" xfId="22758"/>
    <cellStyle name="Normal 2 49 8 2" xfId="4898"/>
    <cellStyle name="Normal 2 49 8 2 2" xfId="22759"/>
    <cellStyle name="Normal 2 49 8 3" xfId="4899"/>
    <cellStyle name="Normal 2 49 8 3 2" xfId="22760"/>
    <cellStyle name="Normal 2 49 8 4" xfId="4900"/>
    <cellStyle name="Normal 2 49 8 4 2" xfId="22761"/>
    <cellStyle name="Normal 2 49 8 5" xfId="4901"/>
    <cellStyle name="Normal 2 49 8 5 2" xfId="22762"/>
    <cellStyle name="Normal 2 49 8 6" xfId="4902"/>
    <cellStyle name="Normal 2 49 8 6 2" xfId="22763"/>
    <cellStyle name="Normal 2 49 8 7" xfId="4903"/>
    <cellStyle name="Normal 2 49 8 7 2" xfId="22764"/>
    <cellStyle name="Normal 2 49 8 8" xfId="4904"/>
    <cellStyle name="Normal 2 49 8 8 2" xfId="22765"/>
    <cellStyle name="Normal 2 49 8 9" xfId="4905"/>
    <cellStyle name="Normal 2 49 8 9 2" xfId="22766"/>
    <cellStyle name="Normal 2 49 9" xfId="4906"/>
    <cellStyle name="Normal 2 49 9 10" xfId="4907"/>
    <cellStyle name="Normal 2 49 9 10 2" xfId="22767"/>
    <cellStyle name="Normal 2 49 9 11" xfId="4908"/>
    <cellStyle name="Normal 2 49 9 11 2" xfId="22768"/>
    <cellStyle name="Normal 2 49 9 12" xfId="4909"/>
    <cellStyle name="Normal 2 49 9 12 2" xfId="22769"/>
    <cellStyle name="Normal 2 49 9 13" xfId="4910"/>
    <cellStyle name="Normal 2 49 9 13 2" xfId="22770"/>
    <cellStyle name="Normal 2 49 9 14" xfId="4911"/>
    <cellStyle name="Normal 2 49 9 14 2" xfId="22771"/>
    <cellStyle name="Normal 2 49 9 15" xfId="22772"/>
    <cellStyle name="Normal 2 49 9 2" xfId="4912"/>
    <cellStyle name="Normal 2 49 9 2 2" xfId="22773"/>
    <cellStyle name="Normal 2 49 9 3" xfId="4913"/>
    <cellStyle name="Normal 2 49 9 3 2" xfId="22774"/>
    <cellStyle name="Normal 2 49 9 4" xfId="4914"/>
    <cellStyle name="Normal 2 49 9 4 2" xfId="22775"/>
    <cellStyle name="Normal 2 49 9 5" xfId="4915"/>
    <cellStyle name="Normal 2 49 9 5 2" xfId="22776"/>
    <cellStyle name="Normal 2 49 9 6" xfId="4916"/>
    <cellStyle name="Normal 2 49 9 6 2" xfId="22777"/>
    <cellStyle name="Normal 2 49 9 7" xfId="4917"/>
    <cellStyle name="Normal 2 49 9 7 2" xfId="22778"/>
    <cellStyle name="Normal 2 49 9 8" xfId="4918"/>
    <cellStyle name="Normal 2 49 9 8 2" xfId="22779"/>
    <cellStyle name="Normal 2 49 9 9" xfId="4919"/>
    <cellStyle name="Normal 2 49 9 9 2" xfId="22780"/>
    <cellStyle name="Normal 2 5" xfId="110"/>
    <cellStyle name="Normal 2 5 2" xfId="201"/>
    <cellStyle name="Normal 2 5 2 2" xfId="4920"/>
    <cellStyle name="Normal 2 5 2 2 2" xfId="4921"/>
    <cellStyle name="Normal 2 5 2 3" xfId="4922"/>
    <cellStyle name="Normal 2 5 2 3 2" xfId="4923"/>
    <cellStyle name="Normal 2 5 2 4" xfId="4924"/>
    <cellStyle name="Normal 2 5 2 4 2" xfId="4925"/>
    <cellStyle name="Normal 2 5 2 5" xfId="4926"/>
    <cellStyle name="Normal 2 5 2 5 2" xfId="4927"/>
    <cellStyle name="Normal 2 5 2 6" xfId="4928"/>
    <cellStyle name="Normal 2 5 2 6 2" xfId="4929"/>
    <cellStyle name="Normal 2 5 2 7" xfId="4930"/>
    <cellStyle name="Normal 2 5 2 7 2" xfId="4931"/>
    <cellStyle name="Normal 2 5 2 8" xfId="4932"/>
    <cellStyle name="Normal 2 5 3" xfId="4933"/>
    <cellStyle name="Normal 2 5 4" xfId="4934"/>
    <cellStyle name="Normal 2 5 5" xfId="4935"/>
    <cellStyle name="Normal 2 5 6" xfId="4936"/>
    <cellStyle name="Normal 2 5 7" xfId="4937"/>
    <cellStyle name="Normal 2 5 8" xfId="4938"/>
    <cellStyle name="Normal 2 50" xfId="4939"/>
    <cellStyle name="Normal 2 50 10" xfId="4940"/>
    <cellStyle name="Normal 2 50 10 10" xfId="4941"/>
    <cellStyle name="Normal 2 50 10 10 2" xfId="22781"/>
    <cellStyle name="Normal 2 50 10 11" xfId="4942"/>
    <cellStyle name="Normal 2 50 10 11 2" xfId="22782"/>
    <cellStyle name="Normal 2 50 10 12" xfId="4943"/>
    <cellStyle name="Normal 2 50 10 12 2" xfId="22783"/>
    <cellStyle name="Normal 2 50 10 13" xfId="4944"/>
    <cellStyle name="Normal 2 50 10 13 2" xfId="22784"/>
    <cellStyle name="Normal 2 50 10 14" xfId="4945"/>
    <cellStyle name="Normal 2 50 10 14 2" xfId="22785"/>
    <cellStyle name="Normal 2 50 10 15" xfId="22786"/>
    <cellStyle name="Normal 2 50 10 2" xfId="4946"/>
    <cellStyle name="Normal 2 50 10 2 2" xfId="22787"/>
    <cellStyle name="Normal 2 50 10 3" xfId="4947"/>
    <cellStyle name="Normal 2 50 10 3 2" xfId="22788"/>
    <cellStyle name="Normal 2 50 10 4" xfId="4948"/>
    <cellStyle name="Normal 2 50 10 4 2" xfId="22789"/>
    <cellStyle name="Normal 2 50 10 5" xfId="4949"/>
    <cellStyle name="Normal 2 50 10 5 2" xfId="22790"/>
    <cellStyle name="Normal 2 50 10 6" xfId="4950"/>
    <cellStyle name="Normal 2 50 10 6 2" xfId="22791"/>
    <cellStyle name="Normal 2 50 10 7" xfId="4951"/>
    <cellStyle name="Normal 2 50 10 7 2" xfId="22792"/>
    <cellStyle name="Normal 2 50 10 8" xfId="4952"/>
    <cellStyle name="Normal 2 50 10 8 2" xfId="22793"/>
    <cellStyle name="Normal 2 50 10 9" xfId="4953"/>
    <cellStyle name="Normal 2 50 10 9 2" xfId="22794"/>
    <cellStyle name="Normal 2 50 11" xfId="4954"/>
    <cellStyle name="Normal 2 50 11 2" xfId="22795"/>
    <cellStyle name="Normal 2 50 12" xfId="4955"/>
    <cellStyle name="Normal 2 50 12 2" xfId="22796"/>
    <cellStyle name="Normal 2 50 13" xfId="4956"/>
    <cellStyle name="Normal 2 50 13 2" xfId="22797"/>
    <cellStyle name="Normal 2 50 14" xfId="4957"/>
    <cellStyle name="Normal 2 50 14 2" xfId="22798"/>
    <cellStyle name="Normal 2 50 15" xfId="4958"/>
    <cellStyle name="Normal 2 50 15 2" xfId="22799"/>
    <cellStyle name="Normal 2 50 16" xfId="4959"/>
    <cellStyle name="Normal 2 50 16 2" xfId="22800"/>
    <cellStyle name="Normal 2 50 17" xfId="4960"/>
    <cellStyle name="Normal 2 50 17 2" xfId="22801"/>
    <cellStyle name="Normal 2 50 18" xfId="4961"/>
    <cellStyle name="Normal 2 50 18 2" xfId="22802"/>
    <cellStyle name="Normal 2 50 19" xfId="4962"/>
    <cellStyle name="Normal 2 50 19 2" xfId="22803"/>
    <cellStyle name="Normal 2 50 2" xfId="4963"/>
    <cellStyle name="Normal 2 50 2 10" xfId="4964"/>
    <cellStyle name="Normal 2 50 2 10 2" xfId="22804"/>
    <cellStyle name="Normal 2 50 2 11" xfId="4965"/>
    <cellStyle name="Normal 2 50 2 11 2" xfId="22805"/>
    <cellStyle name="Normal 2 50 2 12" xfId="4966"/>
    <cellStyle name="Normal 2 50 2 12 2" xfId="22806"/>
    <cellStyle name="Normal 2 50 2 13" xfId="4967"/>
    <cellStyle name="Normal 2 50 2 13 2" xfId="22807"/>
    <cellStyle name="Normal 2 50 2 14" xfId="4968"/>
    <cellStyle name="Normal 2 50 2 14 2" xfId="22808"/>
    <cellStyle name="Normal 2 50 2 15" xfId="4969"/>
    <cellStyle name="Normal 2 50 2 15 2" xfId="22809"/>
    <cellStyle name="Normal 2 50 2 16" xfId="22810"/>
    <cellStyle name="Normal 2 50 2 2" xfId="4970"/>
    <cellStyle name="Normal 2 50 2 2 10" xfId="4971"/>
    <cellStyle name="Normal 2 50 2 2 10 2" xfId="22811"/>
    <cellStyle name="Normal 2 50 2 2 11" xfId="4972"/>
    <cellStyle name="Normal 2 50 2 2 11 2" xfId="22812"/>
    <cellStyle name="Normal 2 50 2 2 12" xfId="4973"/>
    <cellStyle name="Normal 2 50 2 2 12 2" xfId="22813"/>
    <cellStyle name="Normal 2 50 2 2 13" xfId="4974"/>
    <cellStyle name="Normal 2 50 2 2 13 2" xfId="22814"/>
    <cellStyle name="Normal 2 50 2 2 14" xfId="4975"/>
    <cellStyle name="Normal 2 50 2 2 14 2" xfId="22815"/>
    <cellStyle name="Normal 2 50 2 2 15" xfId="22816"/>
    <cellStyle name="Normal 2 50 2 2 2" xfId="4976"/>
    <cellStyle name="Normal 2 50 2 2 2 2" xfId="22817"/>
    <cellStyle name="Normal 2 50 2 2 3" xfId="4977"/>
    <cellStyle name="Normal 2 50 2 2 3 2" xfId="22818"/>
    <cellStyle name="Normal 2 50 2 2 4" xfId="4978"/>
    <cellStyle name="Normal 2 50 2 2 4 2" xfId="22819"/>
    <cellStyle name="Normal 2 50 2 2 5" xfId="4979"/>
    <cellStyle name="Normal 2 50 2 2 5 2" xfId="22820"/>
    <cellStyle name="Normal 2 50 2 2 6" xfId="4980"/>
    <cellStyle name="Normal 2 50 2 2 6 2" xfId="22821"/>
    <cellStyle name="Normal 2 50 2 2 7" xfId="4981"/>
    <cellStyle name="Normal 2 50 2 2 7 2" xfId="22822"/>
    <cellStyle name="Normal 2 50 2 2 8" xfId="4982"/>
    <cellStyle name="Normal 2 50 2 2 8 2" xfId="22823"/>
    <cellStyle name="Normal 2 50 2 2 9" xfId="4983"/>
    <cellStyle name="Normal 2 50 2 2 9 2" xfId="22824"/>
    <cellStyle name="Normal 2 50 2 3" xfId="4984"/>
    <cellStyle name="Normal 2 50 2 3 2" xfId="22825"/>
    <cellStyle name="Normal 2 50 2 4" xfId="4985"/>
    <cellStyle name="Normal 2 50 2 4 2" xfId="22826"/>
    <cellStyle name="Normal 2 50 2 5" xfId="4986"/>
    <cellStyle name="Normal 2 50 2 5 2" xfId="22827"/>
    <cellStyle name="Normal 2 50 2 6" xfId="4987"/>
    <cellStyle name="Normal 2 50 2 6 2" xfId="22828"/>
    <cellStyle name="Normal 2 50 2 7" xfId="4988"/>
    <cellStyle name="Normal 2 50 2 7 2" xfId="22829"/>
    <cellStyle name="Normal 2 50 2 8" xfId="4989"/>
    <cellStyle name="Normal 2 50 2 8 2" xfId="22830"/>
    <cellStyle name="Normal 2 50 2 9" xfId="4990"/>
    <cellStyle name="Normal 2 50 2 9 2" xfId="22831"/>
    <cellStyle name="Normal 2 50 20" xfId="4991"/>
    <cellStyle name="Normal 2 50 20 2" xfId="22832"/>
    <cellStyle name="Normal 2 50 21" xfId="4992"/>
    <cellStyle name="Normal 2 50 21 2" xfId="22833"/>
    <cellStyle name="Normal 2 50 22" xfId="4993"/>
    <cellStyle name="Normal 2 50 22 2" xfId="22834"/>
    <cellStyle name="Normal 2 50 23" xfId="4994"/>
    <cellStyle name="Normal 2 50 23 2" xfId="22835"/>
    <cellStyle name="Normal 2 50 24" xfId="22836"/>
    <cellStyle name="Normal 2 50 3" xfId="4995"/>
    <cellStyle name="Normal 2 50 3 10" xfId="4996"/>
    <cellStyle name="Normal 2 50 3 10 2" xfId="22837"/>
    <cellStyle name="Normal 2 50 3 11" xfId="4997"/>
    <cellStyle name="Normal 2 50 3 11 2" xfId="22838"/>
    <cellStyle name="Normal 2 50 3 12" xfId="4998"/>
    <cellStyle name="Normal 2 50 3 12 2" xfId="22839"/>
    <cellStyle name="Normal 2 50 3 13" xfId="4999"/>
    <cellStyle name="Normal 2 50 3 13 2" xfId="22840"/>
    <cellStyle name="Normal 2 50 3 14" xfId="5000"/>
    <cellStyle name="Normal 2 50 3 14 2" xfId="22841"/>
    <cellStyle name="Normal 2 50 3 15" xfId="5001"/>
    <cellStyle name="Normal 2 50 3 15 2" xfId="22842"/>
    <cellStyle name="Normal 2 50 3 16" xfId="22843"/>
    <cellStyle name="Normal 2 50 3 2" xfId="5002"/>
    <cellStyle name="Normal 2 50 3 2 10" xfId="5003"/>
    <cellStyle name="Normal 2 50 3 2 10 2" xfId="22844"/>
    <cellStyle name="Normal 2 50 3 2 11" xfId="5004"/>
    <cellStyle name="Normal 2 50 3 2 11 2" xfId="22845"/>
    <cellStyle name="Normal 2 50 3 2 12" xfId="5005"/>
    <cellStyle name="Normal 2 50 3 2 12 2" xfId="22846"/>
    <cellStyle name="Normal 2 50 3 2 13" xfId="5006"/>
    <cellStyle name="Normal 2 50 3 2 13 2" xfId="22847"/>
    <cellStyle name="Normal 2 50 3 2 14" xfId="5007"/>
    <cellStyle name="Normal 2 50 3 2 14 2" xfId="22848"/>
    <cellStyle name="Normal 2 50 3 2 15" xfId="22849"/>
    <cellStyle name="Normal 2 50 3 2 2" xfId="5008"/>
    <cellStyle name="Normal 2 50 3 2 2 2" xfId="22850"/>
    <cellStyle name="Normal 2 50 3 2 3" xfId="5009"/>
    <cellStyle name="Normal 2 50 3 2 3 2" xfId="22851"/>
    <cellStyle name="Normal 2 50 3 2 4" xfId="5010"/>
    <cellStyle name="Normal 2 50 3 2 4 2" xfId="22852"/>
    <cellStyle name="Normal 2 50 3 2 5" xfId="5011"/>
    <cellStyle name="Normal 2 50 3 2 5 2" xfId="22853"/>
    <cellStyle name="Normal 2 50 3 2 6" xfId="5012"/>
    <cellStyle name="Normal 2 50 3 2 6 2" xfId="22854"/>
    <cellStyle name="Normal 2 50 3 2 7" xfId="5013"/>
    <cellStyle name="Normal 2 50 3 2 7 2" xfId="22855"/>
    <cellStyle name="Normal 2 50 3 2 8" xfId="5014"/>
    <cellStyle name="Normal 2 50 3 2 8 2" xfId="22856"/>
    <cellStyle name="Normal 2 50 3 2 9" xfId="5015"/>
    <cellStyle name="Normal 2 50 3 2 9 2" xfId="22857"/>
    <cellStyle name="Normal 2 50 3 3" xfId="5016"/>
    <cellStyle name="Normal 2 50 3 3 2" xfId="22858"/>
    <cellStyle name="Normal 2 50 3 4" xfId="5017"/>
    <cellStyle name="Normal 2 50 3 4 2" xfId="22859"/>
    <cellStyle name="Normal 2 50 3 5" xfId="5018"/>
    <cellStyle name="Normal 2 50 3 5 2" xfId="22860"/>
    <cellStyle name="Normal 2 50 3 6" xfId="5019"/>
    <cellStyle name="Normal 2 50 3 6 2" xfId="22861"/>
    <cellStyle name="Normal 2 50 3 7" xfId="5020"/>
    <cellStyle name="Normal 2 50 3 7 2" xfId="22862"/>
    <cellStyle name="Normal 2 50 3 8" xfId="5021"/>
    <cellStyle name="Normal 2 50 3 8 2" xfId="22863"/>
    <cellStyle name="Normal 2 50 3 9" xfId="5022"/>
    <cellStyle name="Normal 2 50 3 9 2" xfId="22864"/>
    <cellStyle name="Normal 2 50 4" xfId="5023"/>
    <cellStyle name="Normal 2 50 4 10" xfId="5024"/>
    <cellStyle name="Normal 2 50 4 10 2" xfId="22865"/>
    <cellStyle name="Normal 2 50 4 11" xfId="5025"/>
    <cellStyle name="Normal 2 50 4 11 2" xfId="22866"/>
    <cellStyle name="Normal 2 50 4 12" xfId="5026"/>
    <cellStyle name="Normal 2 50 4 12 2" xfId="22867"/>
    <cellStyle name="Normal 2 50 4 13" xfId="5027"/>
    <cellStyle name="Normal 2 50 4 13 2" xfId="22868"/>
    <cellStyle name="Normal 2 50 4 14" xfId="5028"/>
    <cellStyle name="Normal 2 50 4 14 2" xfId="22869"/>
    <cellStyle name="Normal 2 50 4 15" xfId="5029"/>
    <cellStyle name="Normal 2 50 4 15 2" xfId="22870"/>
    <cellStyle name="Normal 2 50 4 16" xfId="22871"/>
    <cellStyle name="Normal 2 50 4 2" xfId="5030"/>
    <cellStyle name="Normal 2 50 4 2 10" xfId="5031"/>
    <cellStyle name="Normal 2 50 4 2 10 2" xfId="22872"/>
    <cellStyle name="Normal 2 50 4 2 11" xfId="5032"/>
    <cellStyle name="Normal 2 50 4 2 11 2" xfId="22873"/>
    <cellStyle name="Normal 2 50 4 2 12" xfId="5033"/>
    <cellStyle name="Normal 2 50 4 2 12 2" xfId="22874"/>
    <cellStyle name="Normal 2 50 4 2 13" xfId="5034"/>
    <cellStyle name="Normal 2 50 4 2 13 2" xfId="22875"/>
    <cellStyle name="Normal 2 50 4 2 14" xfId="5035"/>
    <cellStyle name="Normal 2 50 4 2 14 2" xfId="22876"/>
    <cellStyle name="Normal 2 50 4 2 15" xfId="22877"/>
    <cellStyle name="Normal 2 50 4 2 2" xfId="5036"/>
    <cellStyle name="Normal 2 50 4 2 2 2" xfId="22878"/>
    <cellStyle name="Normal 2 50 4 2 3" xfId="5037"/>
    <cellStyle name="Normal 2 50 4 2 3 2" xfId="22879"/>
    <cellStyle name="Normal 2 50 4 2 4" xfId="5038"/>
    <cellStyle name="Normal 2 50 4 2 4 2" xfId="22880"/>
    <cellStyle name="Normal 2 50 4 2 5" xfId="5039"/>
    <cellStyle name="Normal 2 50 4 2 5 2" xfId="22881"/>
    <cellStyle name="Normal 2 50 4 2 6" xfId="5040"/>
    <cellStyle name="Normal 2 50 4 2 6 2" xfId="22882"/>
    <cellStyle name="Normal 2 50 4 2 7" xfId="5041"/>
    <cellStyle name="Normal 2 50 4 2 7 2" xfId="22883"/>
    <cellStyle name="Normal 2 50 4 2 8" xfId="5042"/>
    <cellStyle name="Normal 2 50 4 2 8 2" xfId="22884"/>
    <cellStyle name="Normal 2 50 4 2 9" xfId="5043"/>
    <cellStyle name="Normal 2 50 4 2 9 2" xfId="22885"/>
    <cellStyle name="Normal 2 50 4 3" xfId="5044"/>
    <cellStyle name="Normal 2 50 4 3 2" xfId="22886"/>
    <cellStyle name="Normal 2 50 4 4" xfId="5045"/>
    <cellStyle name="Normal 2 50 4 4 2" xfId="22887"/>
    <cellStyle name="Normal 2 50 4 5" xfId="5046"/>
    <cellStyle name="Normal 2 50 4 5 2" xfId="22888"/>
    <cellStyle name="Normal 2 50 4 6" xfId="5047"/>
    <cellStyle name="Normal 2 50 4 6 2" xfId="22889"/>
    <cellStyle name="Normal 2 50 4 7" xfId="5048"/>
    <cellStyle name="Normal 2 50 4 7 2" xfId="22890"/>
    <cellStyle name="Normal 2 50 4 8" xfId="5049"/>
    <cellStyle name="Normal 2 50 4 8 2" xfId="22891"/>
    <cellStyle name="Normal 2 50 4 9" xfId="5050"/>
    <cellStyle name="Normal 2 50 4 9 2" xfId="22892"/>
    <cellStyle name="Normal 2 50 5" xfId="5051"/>
    <cellStyle name="Normal 2 50 5 10" xfId="5052"/>
    <cellStyle name="Normal 2 50 5 10 2" xfId="22893"/>
    <cellStyle name="Normal 2 50 5 11" xfId="5053"/>
    <cellStyle name="Normal 2 50 5 11 2" xfId="22894"/>
    <cellStyle name="Normal 2 50 5 12" xfId="5054"/>
    <cellStyle name="Normal 2 50 5 12 2" xfId="22895"/>
    <cellStyle name="Normal 2 50 5 13" xfId="5055"/>
    <cellStyle name="Normal 2 50 5 13 2" xfId="22896"/>
    <cellStyle name="Normal 2 50 5 14" xfId="5056"/>
    <cellStyle name="Normal 2 50 5 14 2" xfId="22897"/>
    <cellStyle name="Normal 2 50 5 15" xfId="22898"/>
    <cellStyle name="Normal 2 50 5 2" xfId="5057"/>
    <cellStyle name="Normal 2 50 5 2 2" xfId="22899"/>
    <cellStyle name="Normal 2 50 5 3" xfId="5058"/>
    <cellStyle name="Normal 2 50 5 3 2" xfId="22900"/>
    <cellStyle name="Normal 2 50 5 4" xfId="5059"/>
    <cellStyle name="Normal 2 50 5 4 2" xfId="22901"/>
    <cellStyle name="Normal 2 50 5 5" xfId="5060"/>
    <cellStyle name="Normal 2 50 5 5 2" xfId="22902"/>
    <cellStyle name="Normal 2 50 5 6" xfId="5061"/>
    <cellStyle name="Normal 2 50 5 6 2" xfId="22903"/>
    <cellStyle name="Normal 2 50 5 7" xfId="5062"/>
    <cellStyle name="Normal 2 50 5 7 2" xfId="22904"/>
    <cellStyle name="Normal 2 50 5 8" xfId="5063"/>
    <cellStyle name="Normal 2 50 5 8 2" xfId="22905"/>
    <cellStyle name="Normal 2 50 5 9" xfId="5064"/>
    <cellStyle name="Normal 2 50 5 9 2" xfId="22906"/>
    <cellStyle name="Normal 2 50 6" xfId="5065"/>
    <cellStyle name="Normal 2 50 6 10" xfId="5066"/>
    <cellStyle name="Normal 2 50 6 10 2" xfId="22907"/>
    <cellStyle name="Normal 2 50 6 11" xfId="5067"/>
    <cellStyle name="Normal 2 50 6 11 2" xfId="22908"/>
    <cellStyle name="Normal 2 50 6 12" xfId="5068"/>
    <cellStyle name="Normal 2 50 6 12 2" xfId="22909"/>
    <cellStyle name="Normal 2 50 6 13" xfId="5069"/>
    <cellStyle name="Normal 2 50 6 13 2" xfId="22910"/>
    <cellStyle name="Normal 2 50 6 14" xfId="5070"/>
    <cellStyle name="Normal 2 50 6 14 2" xfId="22911"/>
    <cellStyle name="Normal 2 50 6 15" xfId="22912"/>
    <cellStyle name="Normal 2 50 6 2" xfId="5071"/>
    <cellStyle name="Normal 2 50 6 2 2" xfId="22913"/>
    <cellStyle name="Normal 2 50 6 3" xfId="5072"/>
    <cellStyle name="Normal 2 50 6 3 2" xfId="22914"/>
    <cellStyle name="Normal 2 50 6 4" xfId="5073"/>
    <cellStyle name="Normal 2 50 6 4 2" xfId="22915"/>
    <cellStyle name="Normal 2 50 6 5" xfId="5074"/>
    <cellStyle name="Normal 2 50 6 5 2" xfId="22916"/>
    <cellStyle name="Normal 2 50 6 6" xfId="5075"/>
    <cellStyle name="Normal 2 50 6 6 2" xfId="22917"/>
    <cellStyle name="Normal 2 50 6 7" xfId="5076"/>
    <cellStyle name="Normal 2 50 6 7 2" xfId="22918"/>
    <cellStyle name="Normal 2 50 6 8" xfId="5077"/>
    <cellStyle name="Normal 2 50 6 8 2" xfId="22919"/>
    <cellStyle name="Normal 2 50 6 9" xfId="5078"/>
    <cellStyle name="Normal 2 50 6 9 2" xfId="22920"/>
    <cellStyle name="Normal 2 50 7" xfId="5079"/>
    <cellStyle name="Normal 2 50 7 10" xfId="5080"/>
    <cellStyle name="Normal 2 50 7 10 2" xfId="22921"/>
    <cellStyle name="Normal 2 50 7 11" xfId="5081"/>
    <cellStyle name="Normal 2 50 7 11 2" xfId="22922"/>
    <cellStyle name="Normal 2 50 7 12" xfId="5082"/>
    <cellStyle name="Normal 2 50 7 12 2" xfId="22923"/>
    <cellStyle name="Normal 2 50 7 13" xfId="5083"/>
    <cellStyle name="Normal 2 50 7 13 2" xfId="22924"/>
    <cellStyle name="Normal 2 50 7 14" xfId="5084"/>
    <cellStyle name="Normal 2 50 7 14 2" xfId="22925"/>
    <cellStyle name="Normal 2 50 7 15" xfId="22926"/>
    <cellStyle name="Normal 2 50 7 2" xfId="5085"/>
    <cellStyle name="Normal 2 50 7 2 2" xfId="22927"/>
    <cellStyle name="Normal 2 50 7 3" xfId="5086"/>
    <cellStyle name="Normal 2 50 7 3 2" xfId="22928"/>
    <cellStyle name="Normal 2 50 7 4" xfId="5087"/>
    <cellStyle name="Normal 2 50 7 4 2" xfId="22929"/>
    <cellStyle name="Normal 2 50 7 5" xfId="5088"/>
    <cellStyle name="Normal 2 50 7 5 2" xfId="22930"/>
    <cellStyle name="Normal 2 50 7 6" xfId="5089"/>
    <cellStyle name="Normal 2 50 7 6 2" xfId="22931"/>
    <cellStyle name="Normal 2 50 7 7" xfId="5090"/>
    <cellStyle name="Normal 2 50 7 7 2" xfId="22932"/>
    <cellStyle name="Normal 2 50 7 8" xfId="5091"/>
    <cellStyle name="Normal 2 50 7 8 2" xfId="22933"/>
    <cellStyle name="Normal 2 50 7 9" xfId="5092"/>
    <cellStyle name="Normal 2 50 7 9 2" xfId="22934"/>
    <cellStyle name="Normal 2 50 8" xfId="5093"/>
    <cellStyle name="Normal 2 50 8 10" xfId="5094"/>
    <cellStyle name="Normal 2 50 8 10 2" xfId="22935"/>
    <cellStyle name="Normal 2 50 8 11" xfId="5095"/>
    <cellStyle name="Normal 2 50 8 11 2" xfId="22936"/>
    <cellStyle name="Normal 2 50 8 12" xfId="5096"/>
    <cellStyle name="Normal 2 50 8 12 2" xfId="22937"/>
    <cellStyle name="Normal 2 50 8 13" xfId="5097"/>
    <cellStyle name="Normal 2 50 8 13 2" xfId="22938"/>
    <cellStyle name="Normal 2 50 8 14" xfId="5098"/>
    <cellStyle name="Normal 2 50 8 14 2" xfId="22939"/>
    <cellStyle name="Normal 2 50 8 15" xfId="22940"/>
    <cellStyle name="Normal 2 50 8 2" xfId="5099"/>
    <cellStyle name="Normal 2 50 8 2 2" xfId="22941"/>
    <cellStyle name="Normal 2 50 8 3" xfId="5100"/>
    <cellStyle name="Normal 2 50 8 3 2" xfId="22942"/>
    <cellStyle name="Normal 2 50 8 4" xfId="5101"/>
    <cellStyle name="Normal 2 50 8 4 2" xfId="22943"/>
    <cellStyle name="Normal 2 50 8 5" xfId="5102"/>
    <cellStyle name="Normal 2 50 8 5 2" xfId="22944"/>
    <cellStyle name="Normal 2 50 8 6" xfId="5103"/>
    <cellStyle name="Normal 2 50 8 6 2" xfId="22945"/>
    <cellStyle name="Normal 2 50 8 7" xfId="5104"/>
    <cellStyle name="Normal 2 50 8 7 2" xfId="22946"/>
    <cellStyle name="Normal 2 50 8 8" xfId="5105"/>
    <cellStyle name="Normal 2 50 8 8 2" xfId="22947"/>
    <cellStyle name="Normal 2 50 8 9" xfId="5106"/>
    <cellStyle name="Normal 2 50 8 9 2" xfId="22948"/>
    <cellStyle name="Normal 2 50 9" xfId="5107"/>
    <cellStyle name="Normal 2 50 9 10" xfId="5108"/>
    <cellStyle name="Normal 2 50 9 10 2" xfId="22949"/>
    <cellStyle name="Normal 2 50 9 11" xfId="5109"/>
    <cellStyle name="Normal 2 50 9 11 2" xfId="22950"/>
    <cellStyle name="Normal 2 50 9 12" xfId="5110"/>
    <cellStyle name="Normal 2 50 9 12 2" xfId="22951"/>
    <cellStyle name="Normal 2 50 9 13" xfId="5111"/>
    <cellStyle name="Normal 2 50 9 13 2" xfId="22952"/>
    <cellStyle name="Normal 2 50 9 14" xfId="5112"/>
    <cellStyle name="Normal 2 50 9 14 2" xfId="22953"/>
    <cellStyle name="Normal 2 50 9 15" xfId="22954"/>
    <cellStyle name="Normal 2 50 9 2" xfId="5113"/>
    <cellStyle name="Normal 2 50 9 2 2" xfId="22955"/>
    <cellStyle name="Normal 2 50 9 3" xfId="5114"/>
    <cellStyle name="Normal 2 50 9 3 2" xfId="22956"/>
    <cellStyle name="Normal 2 50 9 4" xfId="5115"/>
    <cellStyle name="Normal 2 50 9 4 2" xfId="22957"/>
    <cellStyle name="Normal 2 50 9 5" xfId="5116"/>
    <cellStyle name="Normal 2 50 9 5 2" xfId="22958"/>
    <cellStyle name="Normal 2 50 9 6" xfId="5117"/>
    <cellStyle name="Normal 2 50 9 6 2" xfId="22959"/>
    <cellStyle name="Normal 2 50 9 7" xfId="5118"/>
    <cellStyle name="Normal 2 50 9 7 2" xfId="22960"/>
    <cellStyle name="Normal 2 50 9 8" xfId="5119"/>
    <cellStyle name="Normal 2 50 9 8 2" xfId="22961"/>
    <cellStyle name="Normal 2 50 9 9" xfId="5120"/>
    <cellStyle name="Normal 2 50 9 9 2" xfId="22962"/>
    <cellStyle name="Normal 2 51" xfId="5121"/>
    <cellStyle name="Normal 2 51 10" xfId="5122"/>
    <cellStyle name="Normal 2 51 10 10" xfId="5123"/>
    <cellStyle name="Normal 2 51 10 10 2" xfId="22963"/>
    <cellStyle name="Normal 2 51 10 11" xfId="5124"/>
    <cellStyle name="Normal 2 51 10 11 2" xfId="22964"/>
    <cellStyle name="Normal 2 51 10 12" xfId="5125"/>
    <cellStyle name="Normal 2 51 10 12 2" xfId="22965"/>
    <cellStyle name="Normal 2 51 10 13" xfId="5126"/>
    <cellStyle name="Normal 2 51 10 13 2" xfId="22966"/>
    <cellStyle name="Normal 2 51 10 14" xfId="5127"/>
    <cellStyle name="Normal 2 51 10 14 2" xfId="22967"/>
    <cellStyle name="Normal 2 51 10 15" xfId="22968"/>
    <cellStyle name="Normal 2 51 10 2" xfId="5128"/>
    <cellStyle name="Normal 2 51 10 2 2" xfId="22969"/>
    <cellStyle name="Normal 2 51 10 3" xfId="5129"/>
    <cellStyle name="Normal 2 51 10 3 2" xfId="22970"/>
    <cellStyle name="Normal 2 51 10 4" xfId="5130"/>
    <cellStyle name="Normal 2 51 10 4 2" xfId="22971"/>
    <cellStyle name="Normal 2 51 10 5" xfId="5131"/>
    <cellStyle name="Normal 2 51 10 5 2" xfId="22972"/>
    <cellStyle name="Normal 2 51 10 6" xfId="5132"/>
    <cellStyle name="Normal 2 51 10 6 2" xfId="22973"/>
    <cellStyle name="Normal 2 51 10 7" xfId="5133"/>
    <cellStyle name="Normal 2 51 10 7 2" xfId="22974"/>
    <cellStyle name="Normal 2 51 10 8" xfId="5134"/>
    <cellStyle name="Normal 2 51 10 8 2" xfId="22975"/>
    <cellStyle name="Normal 2 51 10 9" xfId="5135"/>
    <cellStyle name="Normal 2 51 10 9 2" xfId="22976"/>
    <cellStyle name="Normal 2 51 11" xfId="5136"/>
    <cellStyle name="Normal 2 51 11 2" xfId="22977"/>
    <cellStyle name="Normal 2 51 12" xfId="5137"/>
    <cellStyle name="Normal 2 51 12 2" xfId="22978"/>
    <cellStyle name="Normal 2 51 13" xfId="5138"/>
    <cellStyle name="Normal 2 51 13 2" xfId="22979"/>
    <cellStyle name="Normal 2 51 14" xfId="5139"/>
    <cellStyle name="Normal 2 51 14 2" xfId="22980"/>
    <cellStyle name="Normal 2 51 15" xfId="5140"/>
    <cellStyle name="Normal 2 51 15 2" xfId="22981"/>
    <cellStyle name="Normal 2 51 16" xfId="5141"/>
    <cellStyle name="Normal 2 51 16 2" xfId="22982"/>
    <cellStyle name="Normal 2 51 17" xfId="5142"/>
    <cellStyle name="Normal 2 51 17 2" xfId="22983"/>
    <cellStyle name="Normal 2 51 18" xfId="5143"/>
    <cellStyle name="Normal 2 51 18 2" xfId="22984"/>
    <cellStyle name="Normal 2 51 19" xfId="5144"/>
    <cellStyle name="Normal 2 51 19 2" xfId="22985"/>
    <cellStyle name="Normal 2 51 2" xfId="5145"/>
    <cellStyle name="Normal 2 51 2 10" xfId="5146"/>
    <cellStyle name="Normal 2 51 2 10 2" xfId="22986"/>
    <cellStyle name="Normal 2 51 2 11" xfId="5147"/>
    <cellStyle name="Normal 2 51 2 11 2" xfId="22987"/>
    <cellStyle name="Normal 2 51 2 12" xfId="5148"/>
    <cellStyle name="Normal 2 51 2 12 2" xfId="22988"/>
    <cellStyle name="Normal 2 51 2 13" xfId="5149"/>
    <cellStyle name="Normal 2 51 2 13 2" xfId="22989"/>
    <cellStyle name="Normal 2 51 2 14" xfId="5150"/>
    <cellStyle name="Normal 2 51 2 14 2" xfId="22990"/>
    <cellStyle name="Normal 2 51 2 15" xfId="5151"/>
    <cellStyle name="Normal 2 51 2 15 2" xfId="22991"/>
    <cellStyle name="Normal 2 51 2 16" xfId="22992"/>
    <cellStyle name="Normal 2 51 2 2" xfId="5152"/>
    <cellStyle name="Normal 2 51 2 2 10" xfId="5153"/>
    <cellStyle name="Normal 2 51 2 2 10 2" xfId="22993"/>
    <cellStyle name="Normal 2 51 2 2 11" xfId="5154"/>
    <cellStyle name="Normal 2 51 2 2 11 2" xfId="22994"/>
    <cellStyle name="Normal 2 51 2 2 12" xfId="5155"/>
    <cellStyle name="Normal 2 51 2 2 12 2" xfId="22995"/>
    <cellStyle name="Normal 2 51 2 2 13" xfId="5156"/>
    <cellStyle name="Normal 2 51 2 2 13 2" xfId="22996"/>
    <cellStyle name="Normal 2 51 2 2 14" xfId="5157"/>
    <cellStyle name="Normal 2 51 2 2 14 2" xfId="22997"/>
    <cellStyle name="Normal 2 51 2 2 15" xfId="22998"/>
    <cellStyle name="Normal 2 51 2 2 2" xfId="5158"/>
    <cellStyle name="Normal 2 51 2 2 2 2" xfId="22999"/>
    <cellStyle name="Normal 2 51 2 2 3" xfId="5159"/>
    <cellStyle name="Normal 2 51 2 2 3 2" xfId="23000"/>
    <cellStyle name="Normal 2 51 2 2 4" xfId="5160"/>
    <cellStyle name="Normal 2 51 2 2 4 2" xfId="23001"/>
    <cellStyle name="Normal 2 51 2 2 5" xfId="5161"/>
    <cellStyle name="Normal 2 51 2 2 5 2" xfId="23002"/>
    <cellStyle name="Normal 2 51 2 2 6" xfId="5162"/>
    <cellStyle name="Normal 2 51 2 2 6 2" xfId="23003"/>
    <cellStyle name="Normal 2 51 2 2 7" xfId="5163"/>
    <cellStyle name="Normal 2 51 2 2 7 2" xfId="23004"/>
    <cellStyle name="Normal 2 51 2 2 8" xfId="5164"/>
    <cellStyle name="Normal 2 51 2 2 8 2" xfId="23005"/>
    <cellStyle name="Normal 2 51 2 2 9" xfId="5165"/>
    <cellStyle name="Normal 2 51 2 2 9 2" xfId="23006"/>
    <cellStyle name="Normal 2 51 2 3" xfId="5166"/>
    <cellStyle name="Normal 2 51 2 3 2" xfId="23007"/>
    <cellStyle name="Normal 2 51 2 4" xfId="5167"/>
    <cellStyle name="Normal 2 51 2 4 2" xfId="23008"/>
    <cellStyle name="Normal 2 51 2 5" xfId="5168"/>
    <cellStyle name="Normal 2 51 2 5 2" xfId="23009"/>
    <cellStyle name="Normal 2 51 2 6" xfId="5169"/>
    <cellStyle name="Normal 2 51 2 6 2" xfId="23010"/>
    <cellStyle name="Normal 2 51 2 7" xfId="5170"/>
    <cellStyle name="Normal 2 51 2 7 2" xfId="23011"/>
    <cellStyle name="Normal 2 51 2 8" xfId="5171"/>
    <cellStyle name="Normal 2 51 2 8 2" xfId="23012"/>
    <cellStyle name="Normal 2 51 2 9" xfId="5172"/>
    <cellStyle name="Normal 2 51 2 9 2" xfId="23013"/>
    <cellStyle name="Normal 2 51 20" xfId="5173"/>
    <cellStyle name="Normal 2 51 20 2" xfId="23014"/>
    <cellStyle name="Normal 2 51 21" xfId="5174"/>
    <cellStyle name="Normal 2 51 21 2" xfId="23015"/>
    <cellStyle name="Normal 2 51 22" xfId="5175"/>
    <cellStyle name="Normal 2 51 22 2" xfId="23016"/>
    <cellStyle name="Normal 2 51 23" xfId="5176"/>
    <cellStyle name="Normal 2 51 23 2" xfId="23017"/>
    <cellStyle name="Normal 2 51 24" xfId="23018"/>
    <cellStyle name="Normal 2 51 3" xfId="5177"/>
    <cellStyle name="Normal 2 51 3 10" xfId="5178"/>
    <cellStyle name="Normal 2 51 3 10 2" xfId="23019"/>
    <cellStyle name="Normal 2 51 3 11" xfId="5179"/>
    <cellStyle name="Normal 2 51 3 11 2" xfId="23020"/>
    <cellStyle name="Normal 2 51 3 12" xfId="5180"/>
    <cellStyle name="Normal 2 51 3 12 2" xfId="23021"/>
    <cellStyle name="Normal 2 51 3 13" xfId="5181"/>
    <cellStyle name="Normal 2 51 3 13 2" xfId="23022"/>
    <cellStyle name="Normal 2 51 3 14" xfId="5182"/>
    <cellStyle name="Normal 2 51 3 14 2" xfId="23023"/>
    <cellStyle name="Normal 2 51 3 15" xfId="5183"/>
    <cellStyle name="Normal 2 51 3 15 2" xfId="23024"/>
    <cellStyle name="Normal 2 51 3 16" xfId="23025"/>
    <cellStyle name="Normal 2 51 3 2" xfId="5184"/>
    <cellStyle name="Normal 2 51 3 2 10" xfId="5185"/>
    <cellStyle name="Normal 2 51 3 2 10 2" xfId="23026"/>
    <cellStyle name="Normal 2 51 3 2 11" xfId="5186"/>
    <cellStyle name="Normal 2 51 3 2 11 2" xfId="23027"/>
    <cellStyle name="Normal 2 51 3 2 12" xfId="5187"/>
    <cellStyle name="Normal 2 51 3 2 12 2" xfId="23028"/>
    <cellStyle name="Normal 2 51 3 2 13" xfId="5188"/>
    <cellStyle name="Normal 2 51 3 2 13 2" xfId="23029"/>
    <cellStyle name="Normal 2 51 3 2 14" xfId="5189"/>
    <cellStyle name="Normal 2 51 3 2 14 2" xfId="23030"/>
    <cellStyle name="Normal 2 51 3 2 15" xfId="23031"/>
    <cellStyle name="Normal 2 51 3 2 2" xfId="5190"/>
    <cellStyle name="Normal 2 51 3 2 2 2" xfId="23032"/>
    <cellStyle name="Normal 2 51 3 2 3" xfId="5191"/>
    <cellStyle name="Normal 2 51 3 2 3 2" xfId="23033"/>
    <cellStyle name="Normal 2 51 3 2 4" xfId="5192"/>
    <cellStyle name="Normal 2 51 3 2 4 2" xfId="23034"/>
    <cellStyle name="Normal 2 51 3 2 5" xfId="5193"/>
    <cellStyle name="Normal 2 51 3 2 5 2" xfId="23035"/>
    <cellStyle name="Normal 2 51 3 2 6" xfId="5194"/>
    <cellStyle name="Normal 2 51 3 2 6 2" xfId="23036"/>
    <cellStyle name="Normal 2 51 3 2 7" xfId="5195"/>
    <cellStyle name="Normal 2 51 3 2 7 2" xfId="23037"/>
    <cellStyle name="Normal 2 51 3 2 8" xfId="5196"/>
    <cellStyle name="Normal 2 51 3 2 8 2" xfId="23038"/>
    <cellStyle name="Normal 2 51 3 2 9" xfId="5197"/>
    <cellStyle name="Normal 2 51 3 2 9 2" xfId="23039"/>
    <cellStyle name="Normal 2 51 3 3" xfId="5198"/>
    <cellStyle name="Normal 2 51 3 3 2" xfId="23040"/>
    <cellStyle name="Normal 2 51 3 4" xfId="5199"/>
    <cellStyle name="Normal 2 51 3 4 2" xfId="23041"/>
    <cellStyle name="Normal 2 51 3 5" xfId="5200"/>
    <cellStyle name="Normal 2 51 3 5 2" xfId="23042"/>
    <cellStyle name="Normal 2 51 3 6" xfId="5201"/>
    <cellStyle name="Normal 2 51 3 6 2" xfId="23043"/>
    <cellStyle name="Normal 2 51 3 7" xfId="5202"/>
    <cellStyle name="Normal 2 51 3 7 2" xfId="23044"/>
    <cellStyle name="Normal 2 51 3 8" xfId="5203"/>
    <cellStyle name="Normal 2 51 3 8 2" xfId="23045"/>
    <cellStyle name="Normal 2 51 3 9" xfId="5204"/>
    <cellStyle name="Normal 2 51 3 9 2" xfId="23046"/>
    <cellStyle name="Normal 2 51 4" xfId="5205"/>
    <cellStyle name="Normal 2 51 4 10" xfId="5206"/>
    <cellStyle name="Normal 2 51 4 10 2" xfId="23047"/>
    <cellStyle name="Normal 2 51 4 11" xfId="5207"/>
    <cellStyle name="Normal 2 51 4 11 2" xfId="23048"/>
    <cellStyle name="Normal 2 51 4 12" xfId="5208"/>
    <cellStyle name="Normal 2 51 4 12 2" xfId="23049"/>
    <cellStyle name="Normal 2 51 4 13" xfId="5209"/>
    <cellStyle name="Normal 2 51 4 13 2" xfId="23050"/>
    <cellStyle name="Normal 2 51 4 14" xfId="5210"/>
    <cellStyle name="Normal 2 51 4 14 2" xfId="23051"/>
    <cellStyle name="Normal 2 51 4 15" xfId="5211"/>
    <cellStyle name="Normal 2 51 4 15 2" xfId="23052"/>
    <cellStyle name="Normal 2 51 4 16" xfId="23053"/>
    <cellStyle name="Normal 2 51 4 2" xfId="5212"/>
    <cellStyle name="Normal 2 51 4 2 10" xfId="5213"/>
    <cellStyle name="Normal 2 51 4 2 10 2" xfId="23054"/>
    <cellStyle name="Normal 2 51 4 2 11" xfId="5214"/>
    <cellStyle name="Normal 2 51 4 2 11 2" xfId="23055"/>
    <cellStyle name="Normal 2 51 4 2 12" xfId="5215"/>
    <cellStyle name="Normal 2 51 4 2 12 2" xfId="23056"/>
    <cellStyle name="Normal 2 51 4 2 13" xfId="5216"/>
    <cellStyle name="Normal 2 51 4 2 13 2" xfId="23057"/>
    <cellStyle name="Normal 2 51 4 2 14" xfId="5217"/>
    <cellStyle name="Normal 2 51 4 2 14 2" xfId="23058"/>
    <cellStyle name="Normal 2 51 4 2 15" xfId="23059"/>
    <cellStyle name="Normal 2 51 4 2 2" xfId="5218"/>
    <cellStyle name="Normal 2 51 4 2 2 2" xfId="23060"/>
    <cellStyle name="Normal 2 51 4 2 3" xfId="5219"/>
    <cellStyle name="Normal 2 51 4 2 3 2" xfId="23061"/>
    <cellStyle name="Normal 2 51 4 2 4" xfId="5220"/>
    <cellStyle name="Normal 2 51 4 2 4 2" xfId="23062"/>
    <cellStyle name="Normal 2 51 4 2 5" xfId="5221"/>
    <cellStyle name="Normal 2 51 4 2 5 2" xfId="23063"/>
    <cellStyle name="Normal 2 51 4 2 6" xfId="5222"/>
    <cellStyle name="Normal 2 51 4 2 6 2" xfId="23064"/>
    <cellStyle name="Normal 2 51 4 2 7" xfId="5223"/>
    <cellStyle name="Normal 2 51 4 2 7 2" xfId="23065"/>
    <cellStyle name="Normal 2 51 4 2 8" xfId="5224"/>
    <cellStyle name="Normal 2 51 4 2 8 2" xfId="23066"/>
    <cellStyle name="Normal 2 51 4 2 9" xfId="5225"/>
    <cellStyle name="Normal 2 51 4 2 9 2" xfId="23067"/>
    <cellStyle name="Normal 2 51 4 3" xfId="5226"/>
    <cellStyle name="Normal 2 51 4 3 2" xfId="23068"/>
    <cellStyle name="Normal 2 51 4 4" xfId="5227"/>
    <cellStyle name="Normal 2 51 4 4 2" xfId="23069"/>
    <cellStyle name="Normal 2 51 4 5" xfId="5228"/>
    <cellStyle name="Normal 2 51 4 5 2" xfId="23070"/>
    <cellStyle name="Normal 2 51 4 6" xfId="5229"/>
    <cellStyle name="Normal 2 51 4 6 2" xfId="23071"/>
    <cellStyle name="Normal 2 51 4 7" xfId="5230"/>
    <cellStyle name="Normal 2 51 4 7 2" xfId="23072"/>
    <cellStyle name="Normal 2 51 4 8" xfId="5231"/>
    <cellStyle name="Normal 2 51 4 8 2" xfId="23073"/>
    <cellStyle name="Normal 2 51 4 9" xfId="5232"/>
    <cellStyle name="Normal 2 51 4 9 2" xfId="23074"/>
    <cellStyle name="Normal 2 51 5" xfId="5233"/>
    <cellStyle name="Normal 2 51 5 10" xfId="5234"/>
    <cellStyle name="Normal 2 51 5 10 2" xfId="23075"/>
    <cellStyle name="Normal 2 51 5 11" xfId="5235"/>
    <cellStyle name="Normal 2 51 5 11 2" xfId="23076"/>
    <cellStyle name="Normal 2 51 5 12" xfId="5236"/>
    <cellStyle name="Normal 2 51 5 12 2" xfId="23077"/>
    <cellStyle name="Normal 2 51 5 13" xfId="5237"/>
    <cellStyle name="Normal 2 51 5 13 2" xfId="23078"/>
    <cellStyle name="Normal 2 51 5 14" xfId="5238"/>
    <cellStyle name="Normal 2 51 5 14 2" xfId="23079"/>
    <cellStyle name="Normal 2 51 5 15" xfId="23080"/>
    <cellStyle name="Normal 2 51 5 2" xfId="5239"/>
    <cellStyle name="Normal 2 51 5 2 2" xfId="23081"/>
    <cellStyle name="Normal 2 51 5 3" xfId="5240"/>
    <cellStyle name="Normal 2 51 5 3 2" xfId="23082"/>
    <cellStyle name="Normal 2 51 5 4" xfId="5241"/>
    <cellStyle name="Normal 2 51 5 4 2" xfId="23083"/>
    <cellStyle name="Normal 2 51 5 5" xfId="5242"/>
    <cellStyle name="Normal 2 51 5 5 2" xfId="23084"/>
    <cellStyle name="Normal 2 51 5 6" xfId="5243"/>
    <cellStyle name="Normal 2 51 5 6 2" xfId="23085"/>
    <cellStyle name="Normal 2 51 5 7" xfId="5244"/>
    <cellStyle name="Normal 2 51 5 7 2" xfId="23086"/>
    <cellStyle name="Normal 2 51 5 8" xfId="5245"/>
    <cellStyle name="Normal 2 51 5 8 2" xfId="23087"/>
    <cellStyle name="Normal 2 51 5 9" xfId="5246"/>
    <cellStyle name="Normal 2 51 5 9 2" xfId="23088"/>
    <cellStyle name="Normal 2 51 6" xfId="5247"/>
    <cellStyle name="Normal 2 51 6 10" xfId="5248"/>
    <cellStyle name="Normal 2 51 6 10 2" xfId="23089"/>
    <cellStyle name="Normal 2 51 6 11" xfId="5249"/>
    <cellStyle name="Normal 2 51 6 11 2" xfId="23090"/>
    <cellStyle name="Normal 2 51 6 12" xfId="5250"/>
    <cellStyle name="Normal 2 51 6 12 2" xfId="23091"/>
    <cellStyle name="Normal 2 51 6 13" xfId="5251"/>
    <cellStyle name="Normal 2 51 6 13 2" xfId="23092"/>
    <cellStyle name="Normal 2 51 6 14" xfId="5252"/>
    <cellStyle name="Normal 2 51 6 14 2" xfId="23093"/>
    <cellStyle name="Normal 2 51 6 15" xfId="23094"/>
    <cellStyle name="Normal 2 51 6 2" xfId="5253"/>
    <cellStyle name="Normal 2 51 6 2 2" xfId="23095"/>
    <cellStyle name="Normal 2 51 6 3" xfId="5254"/>
    <cellStyle name="Normal 2 51 6 3 2" xfId="23096"/>
    <cellStyle name="Normal 2 51 6 4" xfId="5255"/>
    <cellStyle name="Normal 2 51 6 4 2" xfId="23097"/>
    <cellStyle name="Normal 2 51 6 5" xfId="5256"/>
    <cellStyle name="Normal 2 51 6 5 2" xfId="23098"/>
    <cellStyle name="Normal 2 51 6 6" xfId="5257"/>
    <cellStyle name="Normal 2 51 6 6 2" xfId="23099"/>
    <cellStyle name="Normal 2 51 6 7" xfId="5258"/>
    <cellStyle name="Normal 2 51 6 7 2" xfId="23100"/>
    <cellStyle name="Normal 2 51 6 8" xfId="5259"/>
    <cellStyle name="Normal 2 51 6 8 2" xfId="23101"/>
    <cellStyle name="Normal 2 51 6 9" xfId="5260"/>
    <cellStyle name="Normal 2 51 6 9 2" xfId="23102"/>
    <cellStyle name="Normal 2 51 7" xfId="5261"/>
    <cellStyle name="Normal 2 51 7 10" xfId="5262"/>
    <cellStyle name="Normal 2 51 7 10 2" xfId="23103"/>
    <cellStyle name="Normal 2 51 7 11" xfId="5263"/>
    <cellStyle name="Normal 2 51 7 11 2" xfId="23104"/>
    <cellStyle name="Normal 2 51 7 12" xfId="5264"/>
    <cellStyle name="Normal 2 51 7 12 2" xfId="23105"/>
    <cellStyle name="Normal 2 51 7 13" xfId="5265"/>
    <cellStyle name="Normal 2 51 7 13 2" xfId="23106"/>
    <cellStyle name="Normal 2 51 7 14" xfId="5266"/>
    <cellStyle name="Normal 2 51 7 14 2" xfId="23107"/>
    <cellStyle name="Normal 2 51 7 15" xfId="23108"/>
    <cellStyle name="Normal 2 51 7 2" xfId="5267"/>
    <cellStyle name="Normal 2 51 7 2 2" xfId="23109"/>
    <cellStyle name="Normal 2 51 7 3" xfId="5268"/>
    <cellStyle name="Normal 2 51 7 3 2" xfId="23110"/>
    <cellStyle name="Normal 2 51 7 4" xfId="5269"/>
    <cellStyle name="Normal 2 51 7 4 2" xfId="23111"/>
    <cellStyle name="Normal 2 51 7 5" xfId="5270"/>
    <cellStyle name="Normal 2 51 7 5 2" xfId="23112"/>
    <cellStyle name="Normal 2 51 7 6" xfId="5271"/>
    <cellStyle name="Normal 2 51 7 6 2" xfId="23113"/>
    <cellStyle name="Normal 2 51 7 7" xfId="5272"/>
    <cellStyle name="Normal 2 51 7 7 2" xfId="23114"/>
    <cellStyle name="Normal 2 51 7 8" xfId="5273"/>
    <cellStyle name="Normal 2 51 7 8 2" xfId="23115"/>
    <cellStyle name="Normal 2 51 7 9" xfId="5274"/>
    <cellStyle name="Normal 2 51 7 9 2" xfId="23116"/>
    <cellStyle name="Normal 2 51 8" xfId="5275"/>
    <cellStyle name="Normal 2 51 8 10" xfId="5276"/>
    <cellStyle name="Normal 2 51 8 10 2" xfId="23117"/>
    <cellStyle name="Normal 2 51 8 11" xfId="5277"/>
    <cellStyle name="Normal 2 51 8 11 2" xfId="23118"/>
    <cellStyle name="Normal 2 51 8 12" xfId="5278"/>
    <cellStyle name="Normal 2 51 8 12 2" xfId="23119"/>
    <cellStyle name="Normal 2 51 8 13" xfId="5279"/>
    <cellStyle name="Normal 2 51 8 13 2" xfId="23120"/>
    <cellStyle name="Normal 2 51 8 14" xfId="5280"/>
    <cellStyle name="Normal 2 51 8 14 2" xfId="23121"/>
    <cellStyle name="Normal 2 51 8 15" xfId="23122"/>
    <cellStyle name="Normal 2 51 8 2" xfId="5281"/>
    <cellStyle name="Normal 2 51 8 2 2" xfId="23123"/>
    <cellStyle name="Normal 2 51 8 3" xfId="5282"/>
    <cellStyle name="Normal 2 51 8 3 2" xfId="23124"/>
    <cellStyle name="Normal 2 51 8 4" xfId="5283"/>
    <cellStyle name="Normal 2 51 8 4 2" xfId="23125"/>
    <cellStyle name="Normal 2 51 8 5" xfId="5284"/>
    <cellStyle name="Normal 2 51 8 5 2" xfId="23126"/>
    <cellStyle name="Normal 2 51 8 6" xfId="5285"/>
    <cellStyle name="Normal 2 51 8 6 2" xfId="23127"/>
    <cellStyle name="Normal 2 51 8 7" xfId="5286"/>
    <cellStyle name="Normal 2 51 8 7 2" xfId="23128"/>
    <cellStyle name="Normal 2 51 8 8" xfId="5287"/>
    <cellStyle name="Normal 2 51 8 8 2" xfId="23129"/>
    <cellStyle name="Normal 2 51 8 9" xfId="5288"/>
    <cellStyle name="Normal 2 51 8 9 2" xfId="23130"/>
    <cellStyle name="Normal 2 51 9" xfId="5289"/>
    <cellStyle name="Normal 2 51 9 10" xfId="5290"/>
    <cellStyle name="Normal 2 51 9 10 2" xfId="23131"/>
    <cellStyle name="Normal 2 51 9 11" xfId="5291"/>
    <cellStyle name="Normal 2 51 9 11 2" xfId="23132"/>
    <cellStyle name="Normal 2 51 9 12" xfId="5292"/>
    <cellStyle name="Normal 2 51 9 12 2" xfId="23133"/>
    <cellStyle name="Normal 2 51 9 13" xfId="5293"/>
    <cellStyle name="Normal 2 51 9 13 2" xfId="23134"/>
    <cellStyle name="Normal 2 51 9 14" xfId="5294"/>
    <cellStyle name="Normal 2 51 9 14 2" xfId="23135"/>
    <cellStyle name="Normal 2 51 9 15" xfId="23136"/>
    <cellStyle name="Normal 2 51 9 2" xfId="5295"/>
    <cellStyle name="Normal 2 51 9 2 2" xfId="23137"/>
    <cellStyle name="Normal 2 51 9 3" xfId="5296"/>
    <cellStyle name="Normal 2 51 9 3 2" xfId="23138"/>
    <cellStyle name="Normal 2 51 9 4" xfId="5297"/>
    <cellStyle name="Normal 2 51 9 4 2" xfId="23139"/>
    <cellStyle name="Normal 2 51 9 5" xfId="5298"/>
    <cellStyle name="Normal 2 51 9 5 2" xfId="23140"/>
    <cellStyle name="Normal 2 51 9 6" xfId="5299"/>
    <cellStyle name="Normal 2 51 9 6 2" xfId="23141"/>
    <cellStyle name="Normal 2 51 9 7" xfId="5300"/>
    <cellStyle name="Normal 2 51 9 7 2" xfId="23142"/>
    <cellStyle name="Normal 2 51 9 8" xfId="5301"/>
    <cellStyle name="Normal 2 51 9 8 2" xfId="23143"/>
    <cellStyle name="Normal 2 51 9 9" xfId="5302"/>
    <cellStyle name="Normal 2 51 9 9 2" xfId="23144"/>
    <cellStyle name="Normal 2 52" xfId="5303"/>
    <cellStyle name="Normal 2 52 10" xfId="5304"/>
    <cellStyle name="Normal 2 52 10 10" xfId="5305"/>
    <cellStyle name="Normal 2 52 10 10 2" xfId="23145"/>
    <cellStyle name="Normal 2 52 10 11" xfId="5306"/>
    <cellStyle name="Normal 2 52 10 11 2" xfId="23146"/>
    <cellStyle name="Normal 2 52 10 12" xfId="5307"/>
    <cellStyle name="Normal 2 52 10 12 2" xfId="23147"/>
    <cellStyle name="Normal 2 52 10 13" xfId="5308"/>
    <cellStyle name="Normal 2 52 10 13 2" xfId="23148"/>
    <cellStyle name="Normal 2 52 10 14" xfId="5309"/>
    <cellStyle name="Normal 2 52 10 14 2" xfId="23149"/>
    <cellStyle name="Normal 2 52 10 15" xfId="23150"/>
    <cellStyle name="Normal 2 52 10 2" xfId="5310"/>
    <cellStyle name="Normal 2 52 10 2 2" xfId="23151"/>
    <cellStyle name="Normal 2 52 10 3" xfId="5311"/>
    <cellStyle name="Normal 2 52 10 3 2" xfId="23152"/>
    <cellStyle name="Normal 2 52 10 4" xfId="5312"/>
    <cellStyle name="Normal 2 52 10 4 2" xfId="23153"/>
    <cellStyle name="Normal 2 52 10 5" xfId="5313"/>
    <cellStyle name="Normal 2 52 10 5 2" xfId="23154"/>
    <cellStyle name="Normal 2 52 10 6" xfId="5314"/>
    <cellStyle name="Normal 2 52 10 6 2" xfId="23155"/>
    <cellStyle name="Normal 2 52 10 7" xfId="5315"/>
    <cellStyle name="Normal 2 52 10 7 2" xfId="23156"/>
    <cellStyle name="Normal 2 52 10 8" xfId="5316"/>
    <cellStyle name="Normal 2 52 10 8 2" xfId="23157"/>
    <cellStyle name="Normal 2 52 10 9" xfId="5317"/>
    <cellStyle name="Normal 2 52 10 9 2" xfId="23158"/>
    <cellStyle name="Normal 2 52 11" xfId="5318"/>
    <cellStyle name="Normal 2 52 11 2" xfId="23159"/>
    <cellStyle name="Normal 2 52 12" xfId="5319"/>
    <cellStyle name="Normal 2 52 12 2" xfId="23160"/>
    <cellStyle name="Normal 2 52 13" xfId="5320"/>
    <cellStyle name="Normal 2 52 13 2" xfId="23161"/>
    <cellStyle name="Normal 2 52 14" xfId="5321"/>
    <cellStyle name="Normal 2 52 14 2" xfId="23162"/>
    <cellStyle name="Normal 2 52 15" xfId="5322"/>
    <cellStyle name="Normal 2 52 15 2" xfId="23163"/>
    <cellStyle name="Normal 2 52 16" xfId="5323"/>
    <cellStyle name="Normal 2 52 16 2" xfId="23164"/>
    <cellStyle name="Normal 2 52 17" xfId="5324"/>
    <cellStyle name="Normal 2 52 17 2" xfId="23165"/>
    <cellStyle name="Normal 2 52 18" xfId="5325"/>
    <cellStyle name="Normal 2 52 18 2" xfId="23166"/>
    <cellStyle name="Normal 2 52 19" xfId="5326"/>
    <cellStyle name="Normal 2 52 19 2" xfId="23167"/>
    <cellStyle name="Normal 2 52 2" xfId="5327"/>
    <cellStyle name="Normal 2 52 2 10" xfId="5328"/>
    <cellStyle name="Normal 2 52 2 10 2" xfId="23168"/>
    <cellStyle name="Normal 2 52 2 11" xfId="5329"/>
    <cellStyle name="Normal 2 52 2 11 2" xfId="23169"/>
    <cellStyle name="Normal 2 52 2 12" xfId="5330"/>
    <cellStyle name="Normal 2 52 2 12 2" xfId="23170"/>
    <cellStyle name="Normal 2 52 2 13" xfId="5331"/>
    <cellStyle name="Normal 2 52 2 13 2" xfId="23171"/>
    <cellStyle name="Normal 2 52 2 14" xfId="5332"/>
    <cellStyle name="Normal 2 52 2 14 2" xfId="23172"/>
    <cellStyle name="Normal 2 52 2 15" xfId="5333"/>
    <cellStyle name="Normal 2 52 2 15 2" xfId="23173"/>
    <cellStyle name="Normal 2 52 2 16" xfId="23174"/>
    <cellStyle name="Normal 2 52 2 2" xfId="5334"/>
    <cellStyle name="Normal 2 52 2 2 10" xfId="5335"/>
    <cellStyle name="Normal 2 52 2 2 10 2" xfId="23175"/>
    <cellStyle name="Normal 2 52 2 2 11" xfId="5336"/>
    <cellStyle name="Normal 2 52 2 2 11 2" xfId="23176"/>
    <cellStyle name="Normal 2 52 2 2 12" xfId="5337"/>
    <cellStyle name="Normal 2 52 2 2 12 2" xfId="23177"/>
    <cellStyle name="Normal 2 52 2 2 13" xfId="5338"/>
    <cellStyle name="Normal 2 52 2 2 13 2" xfId="23178"/>
    <cellStyle name="Normal 2 52 2 2 14" xfId="5339"/>
    <cellStyle name="Normal 2 52 2 2 14 2" xfId="23179"/>
    <cellStyle name="Normal 2 52 2 2 15" xfId="23180"/>
    <cellStyle name="Normal 2 52 2 2 2" xfId="5340"/>
    <cellStyle name="Normal 2 52 2 2 2 2" xfId="23181"/>
    <cellStyle name="Normal 2 52 2 2 3" xfId="5341"/>
    <cellStyle name="Normal 2 52 2 2 3 2" xfId="23182"/>
    <cellStyle name="Normal 2 52 2 2 4" xfId="5342"/>
    <cellStyle name="Normal 2 52 2 2 4 2" xfId="23183"/>
    <cellStyle name="Normal 2 52 2 2 5" xfId="5343"/>
    <cellStyle name="Normal 2 52 2 2 5 2" xfId="23184"/>
    <cellStyle name="Normal 2 52 2 2 6" xfId="5344"/>
    <cellStyle name="Normal 2 52 2 2 6 2" xfId="23185"/>
    <cellStyle name="Normal 2 52 2 2 7" xfId="5345"/>
    <cellStyle name="Normal 2 52 2 2 7 2" xfId="23186"/>
    <cellStyle name="Normal 2 52 2 2 8" xfId="5346"/>
    <cellStyle name="Normal 2 52 2 2 8 2" xfId="23187"/>
    <cellStyle name="Normal 2 52 2 2 9" xfId="5347"/>
    <cellStyle name="Normal 2 52 2 2 9 2" xfId="23188"/>
    <cellStyle name="Normal 2 52 2 3" xfId="5348"/>
    <cellStyle name="Normal 2 52 2 3 2" xfId="23189"/>
    <cellStyle name="Normal 2 52 2 4" xfId="5349"/>
    <cellStyle name="Normal 2 52 2 4 2" xfId="23190"/>
    <cellStyle name="Normal 2 52 2 5" xfId="5350"/>
    <cellStyle name="Normal 2 52 2 5 2" xfId="23191"/>
    <cellStyle name="Normal 2 52 2 6" xfId="5351"/>
    <cellStyle name="Normal 2 52 2 6 2" xfId="23192"/>
    <cellStyle name="Normal 2 52 2 7" xfId="5352"/>
    <cellStyle name="Normal 2 52 2 7 2" xfId="23193"/>
    <cellStyle name="Normal 2 52 2 8" xfId="5353"/>
    <cellStyle name="Normal 2 52 2 8 2" xfId="23194"/>
    <cellStyle name="Normal 2 52 2 9" xfId="5354"/>
    <cellStyle name="Normal 2 52 2 9 2" xfId="23195"/>
    <cellStyle name="Normal 2 52 20" xfId="5355"/>
    <cellStyle name="Normal 2 52 20 2" xfId="23196"/>
    <cellStyle name="Normal 2 52 21" xfId="5356"/>
    <cellStyle name="Normal 2 52 21 2" xfId="23197"/>
    <cellStyle name="Normal 2 52 22" xfId="5357"/>
    <cellStyle name="Normal 2 52 22 2" xfId="23198"/>
    <cellStyle name="Normal 2 52 23" xfId="5358"/>
    <cellStyle name="Normal 2 52 23 2" xfId="23199"/>
    <cellStyle name="Normal 2 52 24" xfId="23200"/>
    <cellStyle name="Normal 2 52 3" xfId="5359"/>
    <cellStyle name="Normal 2 52 3 10" xfId="5360"/>
    <cellStyle name="Normal 2 52 3 10 2" xfId="23201"/>
    <cellStyle name="Normal 2 52 3 11" xfId="5361"/>
    <cellStyle name="Normal 2 52 3 11 2" xfId="23202"/>
    <cellStyle name="Normal 2 52 3 12" xfId="5362"/>
    <cellStyle name="Normal 2 52 3 12 2" xfId="23203"/>
    <cellStyle name="Normal 2 52 3 13" xfId="5363"/>
    <cellStyle name="Normal 2 52 3 13 2" xfId="23204"/>
    <cellStyle name="Normal 2 52 3 14" xfId="5364"/>
    <cellStyle name="Normal 2 52 3 14 2" xfId="23205"/>
    <cellStyle name="Normal 2 52 3 15" xfId="5365"/>
    <cellStyle name="Normal 2 52 3 15 2" xfId="23206"/>
    <cellStyle name="Normal 2 52 3 16" xfId="23207"/>
    <cellStyle name="Normal 2 52 3 2" xfId="5366"/>
    <cellStyle name="Normal 2 52 3 2 10" xfId="5367"/>
    <cellStyle name="Normal 2 52 3 2 10 2" xfId="23208"/>
    <cellStyle name="Normal 2 52 3 2 11" xfId="5368"/>
    <cellStyle name="Normal 2 52 3 2 11 2" xfId="23209"/>
    <cellStyle name="Normal 2 52 3 2 12" xfId="5369"/>
    <cellStyle name="Normal 2 52 3 2 12 2" xfId="23210"/>
    <cellStyle name="Normal 2 52 3 2 13" xfId="5370"/>
    <cellStyle name="Normal 2 52 3 2 13 2" xfId="23211"/>
    <cellStyle name="Normal 2 52 3 2 14" xfId="5371"/>
    <cellStyle name="Normal 2 52 3 2 14 2" xfId="23212"/>
    <cellStyle name="Normal 2 52 3 2 15" xfId="23213"/>
    <cellStyle name="Normal 2 52 3 2 2" xfId="5372"/>
    <cellStyle name="Normal 2 52 3 2 2 2" xfId="23214"/>
    <cellStyle name="Normal 2 52 3 2 3" xfId="5373"/>
    <cellStyle name="Normal 2 52 3 2 3 2" xfId="23215"/>
    <cellStyle name="Normal 2 52 3 2 4" xfId="5374"/>
    <cellStyle name="Normal 2 52 3 2 4 2" xfId="23216"/>
    <cellStyle name="Normal 2 52 3 2 5" xfId="5375"/>
    <cellStyle name="Normal 2 52 3 2 5 2" xfId="23217"/>
    <cellStyle name="Normal 2 52 3 2 6" xfId="5376"/>
    <cellStyle name="Normal 2 52 3 2 6 2" xfId="23218"/>
    <cellStyle name="Normal 2 52 3 2 7" xfId="5377"/>
    <cellStyle name="Normal 2 52 3 2 7 2" xfId="23219"/>
    <cellStyle name="Normal 2 52 3 2 8" xfId="5378"/>
    <cellStyle name="Normal 2 52 3 2 8 2" xfId="23220"/>
    <cellStyle name="Normal 2 52 3 2 9" xfId="5379"/>
    <cellStyle name="Normal 2 52 3 2 9 2" xfId="23221"/>
    <cellStyle name="Normal 2 52 3 3" xfId="5380"/>
    <cellStyle name="Normal 2 52 3 3 2" xfId="23222"/>
    <cellStyle name="Normal 2 52 3 4" xfId="5381"/>
    <cellStyle name="Normal 2 52 3 4 2" xfId="23223"/>
    <cellStyle name="Normal 2 52 3 5" xfId="5382"/>
    <cellStyle name="Normal 2 52 3 5 2" xfId="23224"/>
    <cellStyle name="Normal 2 52 3 6" xfId="5383"/>
    <cellStyle name="Normal 2 52 3 6 2" xfId="23225"/>
    <cellStyle name="Normal 2 52 3 7" xfId="5384"/>
    <cellStyle name="Normal 2 52 3 7 2" xfId="23226"/>
    <cellStyle name="Normal 2 52 3 8" xfId="5385"/>
    <cellStyle name="Normal 2 52 3 8 2" xfId="23227"/>
    <cellStyle name="Normal 2 52 3 9" xfId="5386"/>
    <cellStyle name="Normal 2 52 3 9 2" xfId="23228"/>
    <cellStyle name="Normal 2 52 4" xfId="5387"/>
    <cellStyle name="Normal 2 52 4 10" xfId="5388"/>
    <cellStyle name="Normal 2 52 4 10 2" xfId="23229"/>
    <cellStyle name="Normal 2 52 4 11" xfId="5389"/>
    <cellStyle name="Normal 2 52 4 11 2" xfId="23230"/>
    <cellStyle name="Normal 2 52 4 12" xfId="5390"/>
    <cellStyle name="Normal 2 52 4 12 2" xfId="23231"/>
    <cellStyle name="Normal 2 52 4 13" xfId="5391"/>
    <cellStyle name="Normal 2 52 4 13 2" xfId="23232"/>
    <cellStyle name="Normal 2 52 4 14" xfId="5392"/>
    <cellStyle name="Normal 2 52 4 14 2" xfId="23233"/>
    <cellStyle name="Normal 2 52 4 15" xfId="5393"/>
    <cellStyle name="Normal 2 52 4 15 2" xfId="23234"/>
    <cellStyle name="Normal 2 52 4 16" xfId="23235"/>
    <cellStyle name="Normal 2 52 4 2" xfId="5394"/>
    <cellStyle name="Normal 2 52 4 2 10" xfId="5395"/>
    <cellStyle name="Normal 2 52 4 2 10 2" xfId="23236"/>
    <cellStyle name="Normal 2 52 4 2 11" xfId="5396"/>
    <cellStyle name="Normal 2 52 4 2 11 2" xfId="23237"/>
    <cellStyle name="Normal 2 52 4 2 12" xfId="5397"/>
    <cellStyle name="Normal 2 52 4 2 12 2" xfId="23238"/>
    <cellStyle name="Normal 2 52 4 2 13" xfId="5398"/>
    <cellStyle name="Normal 2 52 4 2 13 2" xfId="23239"/>
    <cellStyle name="Normal 2 52 4 2 14" xfId="5399"/>
    <cellStyle name="Normal 2 52 4 2 14 2" xfId="23240"/>
    <cellStyle name="Normal 2 52 4 2 15" xfId="23241"/>
    <cellStyle name="Normal 2 52 4 2 2" xfId="5400"/>
    <cellStyle name="Normal 2 52 4 2 2 2" xfId="23242"/>
    <cellStyle name="Normal 2 52 4 2 3" xfId="5401"/>
    <cellStyle name="Normal 2 52 4 2 3 2" xfId="23243"/>
    <cellStyle name="Normal 2 52 4 2 4" xfId="5402"/>
    <cellStyle name="Normal 2 52 4 2 4 2" xfId="23244"/>
    <cellStyle name="Normal 2 52 4 2 5" xfId="5403"/>
    <cellStyle name="Normal 2 52 4 2 5 2" xfId="23245"/>
    <cellStyle name="Normal 2 52 4 2 6" xfId="5404"/>
    <cellStyle name="Normal 2 52 4 2 6 2" xfId="23246"/>
    <cellStyle name="Normal 2 52 4 2 7" xfId="5405"/>
    <cellStyle name="Normal 2 52 4 2 7 2" xfId="23247"/>
    <cellStyle name="Normal 2 52 4 2 8" xfId="5406"/>
    <cellStyle name="Normal 2 52 4 2 8 2" xfId="23248"/>
    <cellStyle name="Normal 2 52 4 2 9" xfId="5407"/>
    <cellStyle name="Normal 2 52 4 2 9 2" xfId="23249"/>
    <cellStyle name="Normal 2 52 4 3" xfId="5408"/>
    <cellStyle name="Normal 2 52 4 3 2" xfId="23250"/>
    <cellStyle name="Normal 2 52 4 4" xfId="5409"/>
    <cellStyle name="Normal 2 52 4 4 2" xfId="23251"/>
    <cellStyle name="Normal 2 52 4 5" xfId="5410"/>
    <cellStyle name="Normal 2 52 4 5 2" xfId="23252"/>
    <cellStyle name="Normal 2 52 4 6" xfId="5411"/>
    <cellStyle name="Normal 2 52 4 6 2" xfId="23253"/>
    <cellStyle name="Normal 2 52 4 7" xfId="5412"/>
    <cellStyle name="Normal 2 52 4 7 2" xfId="23254"/>
    <cellStyle name="Normal 2 52 4 8" xfId="5413"/>
    <cellStyle name="Normal 2 52 4 8 2" xfId="23255"/>
    <cellStyle name="Normal 2 52 4 9" xfId="5414"/>
    <cellStyle name="Normal 2 52 4 9 2" xfId="23256"/>
    <cellStyle name="Normal 2 52 5" xfId="5415"/>
    <cellStyle name="Normal 2 52 5 10" xfId="5416"/>
    <cellStyle name="Normal 2 52 5 10 2" xfId="23257"/>
    <cellStyle name="Normal 2 52 5 11" xfId="5417"/>
    <cellStyle name="Normal 2 52 5 11 2" xfId="23258"/>
    <cellStyle name="Normal 2 52 5 12" xfId="5418"/>
    <cellStyle name="Normal 2 52 5 12 2" xfId="23259"/>
    <cellStyle name="Normal 2 52 5 13" xfId="5419"/>
    <cellStyle name="Normal 2 52 5 13 2" xfId="23260"/>
    <cellStyle name="Normal 2 52 5 14" xfId="5420"/>
    <cellStyle name="Normal 2 52 5 14 2" xfId="23261"/>
    <cellStyle name="Normal 2 52 5 15" xfId="23262"/>
    <cellStyle name="Normal 2 52 5 2" xfId="5421"/>
    <cellStyle name="Normal 2 52 5 2 2" xfId="23263"/>
    <cellStyle name="Normal 2 52 5 3" xfId="5422"/>
    <cellStyle name="Normal 2 52 5 3 2" xfId="23264"/>
    <cellStyle name="Normal 2 52 5 4" xfId="5423"/>
    <cellStyle name="Normal 2 52 5 4 2" xfId="23265"/>
    <cellStyle name="Normal 2 52 5 5" xfId="5424"/>
    <cellStyle name="Normal 2 52 5 5 2" xfId="23266"/>
    <cellStyle name="Normal 2 52 5 6" xfId="5425"/>
    <cellStyle name="Normal 2 52 5 6 2" xfId="23267"/>
    <cellStyle name="Normal 2 52 5 7" xfId="5426"/>
    <cellStyle name="Normal 2 52 5 7 2" xfId="23268"/>
    <cellStyle name="Normal 2 52 5 8" xfId="5427"/>
    <cellStyle name="Normal 2 52 5 8 2" xfId="23269"/>
    <cellStyle name="Normal 2 52 5 9" xfId="5428"/>
    <cellStyle name="Normal 2 52 5 9 2" xfId="23270"/>
    <cellStyle name="Normal 2 52 6" xfId="5429"/>
    <cellStyle name="Normal 2 52 6 10" xfId="5430"/>
    <cellStyle name="Normal 2 52 6 10 2" xfId="23271"/>
    <cellStyle name="Normal 2 52 6 11" xfId="5431"/>
    <cellStyle name="Normal 2 52 6 11 2" xfId="23272"/>
    <cellStyle name="Normal 2 52 6 12" xfId="5432"/>
    <cellStyle name="Normal 2 52 6 12 2" xfId="23273"/>
    <cellStyle name="Normal 2 52 6 13" xfId="5433"/>
    <cellStyle name="Normal 2 52 6 13 2" xfId="23274"/>
    <cellStyle name="Normal 2 52 6 14" xfId="5434"/>
    <cellStyle name="Normal 2 52 6 14 2" xfId="23275"/>
    <cellStyle name="Normal 2 52 6 15" xfId="23276"/>
    <cellStyle name="Normal 2 52 6 2" xfId="5435"/>
    <cellStyle name="Normal 2 52 6 2 2" xfId="23277"/>
    <cellStyle name="Normal 2 52 6 3" xfId="5436"/>
    <cellStyle name="Normal 2 52 6 3 2" xfId="23278"/>
    <cellStyle name="Normal 2 52 6 4" xfId="5437"/>
    <cellStyle name="Normal 2 52 6 4 2" xfId="23279"/>
    <cellStyle name="Normal 2 52 6 5" xfId="5438"/>
    <cellStyle name="Normal 2 52 6 5 2" xfId="23280"/>
    <cellStyle name="Normal 2 52 6 6" xfId="5439"/>
    <cellStyle name="Normal 2 52 6 6 2" xfId="23281"/>
    <cellStyle name="Normal 2 52 6 7" xfId="5440"/>
    <cellStyle name="Normal 2 52 6 7 2" xfId="23282"/>
    <cellStyle name="Normal 2 52 6 8" xfId="5441"/>
    <cellStyle name="Normal 2 52 6 8 2" xfId="23283"/>
    <cellStyle name="Normal 2 52 6 9" xfId="5442"/>
    <cellStyle name="Normal 2 52 6 9 2" xfId="23284"/>
    <cellStyle name="Normal 2 52 7" xfId="5443"/>
    <cellStyle name="Normal 2 52 7 10" xfId="5444"/>
    <cellStyle name="Normal 2 52 7 10 2" xfId="23285"/>
    <cellStyle name="Normal 2 52 7 11" xfId="5445"/>
    <cellStyle name="Normal 2 52 7 11 2" xfId="23286"/>
    <cellStyle name="Normal 2 52 7 12" xfId="5446"/>
    <cellStyle name="Normal 2 52 7 12 2" xfId="23287"/>
    <cellStyle name="Normal 2 52 7 13" xfId="5447"/>
    <cellStyle name="Normal 2 52 7 13 2" xfId="23288"/>
    <cellStyle name="Normal 2 52 7 14" xfId="5448"/>
    <cellStyle name="Normal 2 52 7 14 2" xfId="23289"/>
    <cellStyle name="Normal 2 52 7 15" xfId="23290"/>
    <cellStyle name="Normal 2 52 7 2" xfId="5449"/>
    <cellStyle name="Normal 2 52 7 2 2" xfId="23291"/>
    <cellStyle name="Normal 2 52 7 3" xfId="5450"/>
    <cellStyle name="Normal 2 52 7 3 2" xfId="23292"/>
    <cellStyle name="Normal 2 52 7 4" xfId="5451"/>
    <cellStyle name="Normal 2 52 7 4 2" xfId="23293"/>
    <cellStyle name="Normal 2 52 7 5" xfId="5452"/>
    <cellStyle name="Normal 2 52 7 5 2" xfId="23294"/>
    <cellStyle name="Normal 2 52 7 6" xfId="5453"/>
    <cellStyle name="Normal 2 52 7 6 2" xfId="23295"/>
    <cellStyle name="Normal 2 52 7 7" xfId="5454"/>
    <cellStyle name="Normal 2 52 7 7 2" xfId="23296"/>
    <cellStyle name="Normal 2 52 7 8" xfId="5455"/>
    <cellStyle name="Normal 2 52 7 8 2" xfId="23297"/>
    <cellStyle name="Normal 2 52 7 9" xfId="5456"/>
    <cellStyle name="Normal 2 52 7 9 2" xfId="23298"/>
    <cellStyle name="Normal 2 52 8" xfId="5457"/>
    <cellStyle name="Normal 2 52 8 10" xfId="5458"/>
    <cellStyle name="Normal 2 52 8 10 2" xfId="23299"/>
    <cellStyle name="Normal 2 52 8 11" xfId="5459"/>
    <cellStyle name="Normal 2 52 8 11 2" xfId="23300"/>
    <cellStyle name="Normal 2 52 8 12" xfId="5460"/>
    <cellStyle name="Normal 2 52 8 12 2" xfId="23301"/>
    <cellStyle name="Normal 2 52 8 13" xfId="5461"/>
    <cellStyle name="Normal 2 52 8 13 2" xfId="23302"/>
    <cellStyle name="Normal 2 52 8 14" xfId="5462"/>
    <cellStyle name="Normal 2 52 8 14 2" xfId="23303"/>
    <cellStyle name="Normal 2 52 8 15" xfId="23304"/>
    <cellStyle name="Normal 2 52 8 2" xfId="5463"/>
    <cellStyle name="Normal 2 52 8 2 2" xfId="23305"/>
    <cellStyle name="Normal 2 52 8 3" xfId="5464"/>
    <cellStyle name="Normal 2 52 8 3 2" xfId="23306"/>
    <cellStyle name="Normal 2 52 8 4" xfId="5465"/>
    <cellStyle name="Normal 2 52 8 4 2" xfId="23307"/>
    <cellStyle name="Normal 2 52 8 5" xfId="5466"/>
    <cellStyle name="Normal 2 52 8 5 2" xfId="23308"/>
    <cellStyle name="Normal 2 52 8 6" xfId="5467"/>
    <cellStyle name="Normal 2 52 8 6 2" xfId="23309"/>
    <cellStyle name="Normal 2 52 8 7" xfId="5468"/>
    <cellStyle name="Normal 2 52 8 7 2" xfId="23310"/>
    <cellStyle name="Normal 2 52 8 8" xfId="5469"/>
    <cellStyle name="Normal 2 52 8 8 2" xfId="23311"/>
    <cellStyle name="Normal 2 52 8 9" xfId="5470"/>
    <cellStyle name="Normal 2 52 8 9 2" xfId="23312"/>
    <cellStyle name="Normal 2 52 9" xfId="5471"/>
    <cellStyle name="Normal 2 52 9 10" xfId="5472"/>
    <cellStyle name="Normal 2 52 9 10 2" xfId="23313"/>
    <cellStyle name="Normal 2 52 9 11" xfId="5473"/>
    <cellStyle name="Normal 2 52 9 11 2" xfId="23314"/>
    <cellStyle name="Normal 2 52 9 12" xfId="5474"/>
    <cellStyle name="Normal 2 52 9 12 2" xfId="23315"/>
    <cellStyle name="Normal 2 52 9 13" xfId="5475"/>
    <cellStyle name="Normal 2 52 9 13 2" xfId="23316"/>
    <cellStyle name="Normal 2 52 9 14" xfId="5476"/>
    <cellStyle name="Normal 2 52 9 14 2" xfId="23317"/>
    <cellStyle name="Normal 2 52 9 15" xfId="23318"/>
    <cellStyle name="Normal 2 52 9 2" xfId="5477"/>
    <cellStyle name="Normal 2 52 9 2 2" xfId="23319"/>
    <cellStyle name="Normal 2 52 9 3" xfId="5478"/>
    <cellStyle name="Normal 2 52 9 3 2" xfId="23320"/>
    <cellStyle name="Normal 2 52 9 4" xfId="5479"/>
    <cellStyle name="Normal 2 52 9 4 2" xfId="23321"/>
    <cellStyle name="Normal 2 52 9 5" xfId="5480"/>
    <cellStyle name="Normal 2 52 9 5 2" xfId="23322"/>
    <cellStyle name="Normal 2 52 9 6" xfId="5481"/>
    <cellStyle name="Normal 2 52 9 6 2" xfId="23323"/>
    <cellStyle name="Normal 2 52 9 7" xfId="5482"/>
    <cellStyle name="Normal 2 52 9 7 2" xfId="23324"/>
    <cellStyle name="Normal 2 52 9 8" xfId="5483"/>
    <cellStyle name="Normal 2 52 9 8 2" xfId="23325"/>
    <cellStyle name="Normal 2 52 9 9" xfId="5484"/>
    <cellStyle name="Normal 2 52 9 9 2" xfId="23326"/>
    <cellStyle name="Normal 2 53" xfId="5485"/>
    <cellStyle name="Normal 2 53 10" xfId="5486"/>
    <cellStyle name="Normal 2 53 10 10" xfId="5487"/>
    <cellStyle name="Normal 2 53 10 10 2" xfId="23327"/>
    <cellStyle name="Normal 2 53 10 11" xfId="5488"/>
    <cellStyle name="Normal 2 53 10 11 2" xfId="23328"/>
    <cellStyle name="Normal 2 53 10 12" xfId="5489"/>
    <cellStyle name="Normal 2 53 10 12 2" xfId="23329"/>
    <cellStyle name="Normal 2 53 10 13" xfId="5490"/>
    <cellStyle name="Normal 2 53 10 13 2" xfId="23330"/>
    <cellStyle name="Normal 2 53 10 14" xfId="5491"/>
    <cellStyle name="Normal 2 53 10 14 2" xfId="23331"/>
    <cellStyle name="Normal 2 53 10 15" xfId="23332"/>
    <cellStyle name="Normal 2 53 10 2" xfId="5492"/>
    <cellStyle name="Normal 2 53 10 2 2" xfId="23333"/>
    <cellStyle name="Normal 2 53 10 3" xfId="5493"/>
    <cellStyle name="Normal 2 53 10 3 2" xfId="23334"/>
    <cellStyle name="Normal 2 53 10 4" xfId="5494"/>
    <cellStyle name="Normal 2 53 10 4 2" xfId="23335"/>
    <cellStyle name="Normal 2 53 10 5" xfId="5495"/>
    <cellStyle name="Normal 2 53 10 5 2" xfId="23336"/>
    <cellStyle name="Normal 2 53 10 6" xfId="5496"/>
    <cellStyle name="Normal 2 53 10 6 2" xfId="23337"/>
    <cellStyle name="Normal 2 53 10 7" xfId="5497"/>
    <cellStyle name="Normal 2 53 10 7 2" xfId="23338"/>
    <cellStyle name="Normal 2 53 10 8" xfId="5498"/>
    <cellStyle name="Normal 2 53 10 8 2" xfId="23339"/>
    <cellStyle name="Normal 2 53 10 9" xfId="5499"/>
    <cellStyle name="Normal 2 53 10 9 2" xfId="23340"/>
    <cellStyle name="Normal 2 53 11" xfId="5500"/>
    <cellStyle name="Normal 2 53 11 2" xfId="23341"/>
    <cellStyle name="Normal 2 53 12" xfId="5501"/>
    <cellStyle name="Normal 2 53 12 2" xfId="23342"/>
    <cellStyle name="Normal 2 53 13" xfId="5502"/>
    <cellStyle name="Normal 2 53 13 2" xfId="23343"/>
    <cellStyle name="Normal 2 53 14" xfId="5503"/>
    <cellStyle name="Normal 2 53 14 2" xfId="23344"/>
    <cellStyle name="Normal 2 53 15" xfId="5504"/>
    <cellStyle name="Normal 2 53 15 2" xfId="23345"/>
    <cellStyle name="Normal 2 53 16" xfId="5505"/>
    <cellStyle name="Normal 2 53 16 2" xfId="23346"/>
    <cellStyle name="Normal 2 53 17" xfId="5506"/>
    <cellStyle name="Normal 2 53 17 2" xfId="23347"/>
    <cellStyle name="Normal 2 53 18" xfId="5507"/>
    <cellStyle name="Normal 2 53 18 2" xfId="23348"/>
    <cellStyle name="Normal 2 53 19" xfId="5508"/>
    <cellStyle name="Normal 2 53 19 2" xfId="23349"/>
    <cellStyle name="Normal 2 53 2" xfId="5509"/>
    <cellStyle name="Normal 2 53 2 10" xfId="5510"/>
    <cellStyle name="Normal 2 53 2 10 2" xfId="23350"/>
    <cellStyle name="Normal 2 53 2 11" xfId="5511"/>
    <cellStyle name="Normal 2 53 2 11 2" xfId="23351"/>
    <cellStyle name="Normal 2 53 2 12" xfId="5512"/>
    <cellStyle name="Normal 2 53 2 12 2" xfId="23352"/>
    <cellStyle name="Normal 2 53 2 13" xfId="5513"/>
    <cellStyle name="Normal 2 53 2 13 2" xfId="23353"/>
    <cellStyle name="Normal 2 53 2 14" xfId="5514"/>
    <cellStyle name="Normal 2 53 2 14 2" xfId="23354"/>
    <cellStyle name="Normal 2 53 2 15" xfId="5515"/>
    <cellStyle name="Normal 2 53 2 15 2" xfId="23355"/>
    <cellStyle name="Normal 2 53 2 16" xfId="23356"/>
    <cellStyle name="Normal 2 53 2 2" xfId="5516"/>
    <cellStyle name="Normal 2 53 2 2 10" xfId="5517"/>
    <cellStyle name="Normal 2 53 2 2 10 2" xfId="23357"/>
    <cellStyle name="Normal 2 53 2 2 11" xfId="5518"/>
    <cellStyle name="Normal 2 53 2 2 11 2" xfId="23358"/>
    <cellStyle name="Normal 2 53 2 2 12" xfId="5519"/>
    <cellStyle name="Normal 2 53 2 2 12 2" xfId="23359"/>
    <cellStyle name="Normal 2 53 2 2 13" xfId="5520"/>
    <cellStyle name="Normal 2 53 2 2 13 2" xfId="23360"/>
    <cellStyle name="Normal 2 53 2 2 14" xfId="5521"/>
    <cellStyle name="Normal 2 53 2 2 14 2" xfId="23361"/>
    <cellStyle name="Normal 2 53 2 2 15" xfId="23362"/>
    <cellStyle name="Normal 2 53 2 2 2" xfId="5522"/>
    <cellStyle name="Normal 2 53 2 2 2 2" xfId="23363"/>
    <cellStyle name="Normal 2 53 2 2 3" xfId="5523"/>
    <cellStyle name="Normal 2 53 2 2 3 2" xfId="23364"/>
    <cellStyle name="Normal 2 53 2 2 4" xfId="5524"/>
    <cellStyle name="Normal 2 53 2 2 4 2" xfId="23365"/>
    <cellStyle name="Normal 2 53 2 2 5" xfId="5525"/>
    <cellStyle name="Normal 2 53 2 2 5 2" xfId="23366"/>
    <cellStyle name="Normal 2 53 2 2 6" xfId="5526"/>
    <cellStyle name="Normal 2 53 2 2 6 2" xfId="23367"/>
    <cellStyle name="Normal 2 53 2 2 7" xfId="5527"/>
    <cellStyle name="Normal 2 53 2 2 7 2" xfId="23368"/>
    <cellStyle name="Normal 2 53 2 2 8" xfId="5528"/>
    <cellStyle name="Normal 2 53 2 2 8 2" xfId="23369"/>
    <cellStyle name="Normal 2 53 2 2 9" xfId="5529"/>
    <cellStyle name="Normal 2 53 2 2 9 2" xfId="23370"/>
    <cellStyle name="Normal 2 53 2 3" xfId="5530"/>
    <cellStyle name="Normal 2 53 2 3 2" xfId="23371"/>
    <cellStyle name="Normal 2 53 2 4" xfId="5531"/>
    <cellStyle name="Normal 2 53 2 4 2" xfId="23372"/>
    <cellStyle name="Normal 2 53 2 5" xfId="5532"/>
    <cellStyle name="Normal 2 53 2 5 2" xfId="23373"/>
    <cellStyle name="Normal 2 53 2 6" xfId="5533"/>
    <cellStyle name="Normal 2 53 2 6 2" xfId="23374"/>
    <cellStyle name="Normal 2 53 2 7" xfId="5534"/>
    <cellStyle name="Normal 2 53 2 7 2" xfId="23375"/>
    <cellStyle name="Normal 2 53 2 8" xfId="5535"/>
    <cellStyle name="Normal 2 53 2 8 2" xfId="23376"/>
    <cellStyle name="Normal 2 53 2 9" xfId="5536"/>
    <cellStyle name="Normal 2 53 2 9 2" xfId="23377"/>
    <cellStyle name="Normal 2 53 20" xfId="5537"/>
    <cellStyle name="Normal 2 53 20 2" xfId="23378"/>
    <cellStyle name="Normal 2 53 21" xfId="5538"/>
    <cellStyle name="Normal 2 53 21 2" xfId="23379"/>
    <cellStyle name="Normal 2 53 22" xfId="5539"/>
    <cellStyle name="Normal 2 53 22 2" xfId="23380"/>
    <cellStyle name="Normal 2 53 23" xfId="5540"/>
    <cellStyle name="Normal 2 53 23 2" xfId="23381"/>
    <cellStyle name="Normal 2 53 24" xfId="23382"/>
    <cellStyle name="Normal 2 53 3" xfId="5541"/>
    <cellStyle name="Normal 2 53 3 10" xfId="5542"/>
    <cellStyle name="Normal 2 53 3 10 2" xfId="23383"/>
    <cellStyle name="Normal 2 53 3 11" xfId="5543"/>
    <cellStyle name="Normal 2 53 3 11 2" xfId="23384"/>
    <cellStyle name="Normal 2 53 3 12" xfId="5544"/>
    <cellStyle name="Normal 2 53 3 12 2" xfId="23385"/>
    <cellStyle name="Normal 2 53 3 13" xfId="5545"/>
    <cellStyle name="Normal 2 53 3 13 2" xfId="23386"/>
    <cellStyle name="Normal 2 53 3 14" xfId="5546"/>
    <cellStyle name="Normal 2 53 3 14 2" xfId="23387"/>
    <cellStyle name="Normal 2 53 3 15" xfId="5547"/>
    <cellStyle name="Normal 2 53 3 15 2" xfId="23388"/>
    <cellStyle name="Normal 2 53 3 16" xfId="23389"/>
    <cellStyle name="Normal 2 53 3 2" xfId="5548"/>
    <cellStyle name="Normal 2 53 3 2 10" xfId="5549"/>
    <cellStyle name="Normal 2 53 3 2 10 2" xfId="23390"/>
    <cellStyle name="Normal 2 53 3 2 11" xfId="5550"/>
    <cellStyle name="Normal 2 53 3 2 11 2" xfId="23391"/>
    <cellStyle name="Normal 2 53 3 2 12" xfId="5551"/>
    <cellStyle name="Normal 2 53 3 2 12 2" xfId="23392"/>
    <cellStyle name="Normal 2 53 3 2 13" xfId="5552"/>
    <cellStyle name="Normal 2 53 3 2 13 2" xfId="23393"/>
    <cellStyle name="Normal 2 53 3 2 14" xfId="5553"/>
    <cellStyle name="Normal 2 53 3 2 14 2" xfId="23394"/>
    <cellStyle name="Normal 2 53 3 2 15" xfId="23395"/>
    <cellStyle name="Normal 2 53 3 2 2" xfId="5554"/>
    <cellStyle name="Normal 2 53 3 2 2 2" xfId="23396"/>
    <cellStyle name="Normal 2 53 3 2 3" xfId="5555"/>
    <cellStyle name="Normal 2 53 3 2 3 2" xfId="23397"/>
    <cellStyle name="Normal 2 53 3 2 4" xfId="5556"/>
    <cellStyle name="Normal 2 53 3 2 4 2" xfId="23398"/>
    <cellStyle name="Normal 2 53 3 2 5" xfId="5557"/>
    <cellStyle name="Normal 2 53 3 2 5 2" xfId="23399"/>
    <cellStyle name="Normal 2 53 3 2 6" xfId="5558"/>
    <cellStyle name="Normal 2 53 3 2 6 2" xfId="23400"/>
    <cellStyle name="Normal 2 53 3 2 7" xfId="5559"/>
    <cellStyle name="Normal 2 53 3 2 7 2" xfId="23401"/>
    <cellStyle name="Normal 2 53 3 2 8" xfId="5560"/>
    <cellStyle name="Normal 2 53 3 2 8 2" xfId="23402"/>
    <cellStyle name="Normal 2 53 3 2 9" xfId="5561"/>
    <cellStyle name="Normal 2 53 3 2 9 2" xfId="23403"/>
    <cellStyle name="Normal 2 53 3 3" xfId="5562"/>
    <cellStyle name="Normal 2 53 3 3 2" xfId="23404"/>
    <cellStyle name="Normal 2 53 3 4" xfId="5563"/>
    <cellStyle name="Normal 2 53 3 4 2" xfId="23405"/>
    <cellStyle name="Normal 2 53 3 5" xfId="5564"/>
    <cellStyle name="Normal 2 53 3 5 2" xfId="23406"/>
    <cellStyle name="Normal 2 53 3 6" xfId="5565"/>
    <cellStyle name="Normal 2 53 3 6 2" xfId="23407"/>
    <cellStyle name="Normal 2 53 3 7" xfId="5566"/>
    <cellStyle name="Normal 2 53 3 7 2" xfId="23408"/>
    <cellStyle name="Normal 2 53 3 8" xfId="5567"/>
    <cellStyle name="Normal 2 53 3 8 2" xfId="23409"/>
    <cellStyle name="Normal 2 53 3 9" xfId="5568"/>
    <cellStyle name="Normal 2 53 3 9 2" xfId="23410"/>
    <cellStyle name="Normal 2 53 4" xfId="5569"/>
    <cellStyle name="Normal 2 53 4 10" xfId="5570"/>
    <cellStyle name="Normal 2 53 4 10 2" xfId="23411"/>
    <cellStyle name="Normal 2 53 4 11" xfId="5571"/>
    <cellStyle name="Normal 2 53 4 11 2" xfId="23412"/>
    <cellStyle name="Normal 2 53 4 12" xfId="5572"/>
    <cellStyle name="Normal 2 53 4 12 2" xfId="23413"/>
    <cellStyle name="Normal 2 53 4 13" xfId="5573"/>
    <cellStyle name="Normal 2 53 4 13 2" xfId="23414"/>
    <cellStyle name="Normal 2 53 4 14" xfId="5574"/>
    <cellStyle name="Normal 2 53 4 14 2" xfId="23415"/>
    <cellStyle name="Normal 2 53 4 15" xfId="5575"/>
    <cellStyle name="Normal 2 53 4 15 2" xfId="23416"/>
    <cellStyle name="Normal 2 53 4 16" xfId="23417"/>
    <cellStyle name="Normal 2 53 4 2" xfId="5576"/>
    <cellStyle name="Normal 2 53 4 2 10" xfId="5577"/>
    <cellStyle name="Normal 2 53 4 2 10 2" xfId="23418"/>
    <cellStyle name="Normal 2 53 4 2 11" xfId="5578"/>
    <cellStyle name="Normal 2 53 4 2 11 2" xfId="23419"/>
    <cellStyle name="Normal 2 53 4 2 12" xfId="5579"/>
    <cellStyle name="Normal 2 53 4 2 12 2" xfId="23420"/>
    <cellStyle name="Normal 2 53 4 2 13" xfId="5580"/>
    <cellStyle name="Normal 2 53 4 2 13 2" xfId="23421"/>
    <cellStyle name="Normal 2 53 4 2 14" xfId="5581"/>
    <cellStyle name="Normal 2 53 4 2 14 2" xfId="23422"/>
    <cellStyle name="Normal 2 53 4 2 15" xfId="23423"/>
    <cellStyle name="Normal 2 53 4 2 2" xfId="5582"/>
    <cellStyle name="Normal 2 53 4 2 2 2" xfId="23424"/>
    <cellStyle name="Normal 2 53 4 2 3" xfId="5583"/>
    <cellStyle name="Normal 2 53 4 2 3 2" xfId="23425"/>
    <cellStyle name="Normal 2 53 4 2 4" xfId="5584"/>
    <cellStyle name="Normal 2 53 4 2 4 2" xfId="23426"/>
    <cellStyle name="Normal 2 53 4 2 5" xfId="5585"/>
    <cellStyle name="Normal 2 53 4 2 5 2" xfId="23427"/>
    <cellStyle name="Normal 2 53 4 2 6" xfId="5586"/>
    <cellStyle name="Normal 2 53 4 2 6 2" xfId="23428"/>
    <cellStyle name="Normal 2 53 4 2 7" xfId="5587"/>
    <cellStyle name="Normal 2 53 4 2 7 2" xfId="23429"/>
    <cellStyle name="Normal 2 53 4 2 8" xfId="5588"/>
    <cellStyle name="Normal 2 53 4 2 8 2" xfId="23430"/>
    <cellStyle name="Normal 2 53 4 2 9" xfId="5589"/>
    <cellStyle name="Normal 2 53 4 2 9 2" xfId="23431"/>
    <cellStyle name="Normal 2 53 4 3" xfId="5590"/>
    <cellStyle name="Normal 2 53 4 3 2" xfId="23432"/>
    <cellStyle name="Normal 2 53 4 4" xfId="5591"/>
    <cellStyle name="Normal 2 53 4 4 2" xfId="23433"/>
    <cellStyle name="Normal 2 53 4 5" xfId="5592"/>
    <cellStyle name="Normal 2 53 4 5 2" xfId="23434"/>
    <cellStyle name="Normal 2 53 4 6" xfId="5593"/>
    <cellStyle name="Normal 2 53 4 6 2" xfId="23435"/>
    <cellStyle name="Normal 2 53 4 7" xfId="5594"/>
    <cellStyle name="Normal 2 53 4 7 2" xfId="23436"/>
    <cellStyle name="Normal 2 53 4 8" xfId="5595"/>
    <cellStyle name="Normal 2 53 4 8 2" xfId="23437"/>
    <cellStyle name="Normal 2 53 4 9" xfId="5596"/>
    <cellStyle name="Normal 2 53 4 9 2" xfId="23438"/>
    <cellStyle name="Normal 2 53 5" xfId="5597"/>
    <cellStyle name="Normal 2 53 5 10" xfId="5598"/>
    <cellStyle name="Normal 2 53 5 10 2" xfId="23439"/>
    <cellStyle name="Normal 2 53 5 11" xfId="5599"/>
    <cellStyle name="Normal 2 53 5 11 2" xfId="23440"/>
    <cellStyle name="Normal 2 53 5 12" xfId="5600"/>
    <cellStyle name="Normal 2 53 5 12 2" xfId="23441"/>
    <cellStyle name="Normal 2 53 5 13" xfId="5601"/>
    <cellStyle name="Normal 2 53 5 13 2" xfId="23442"/>
    <cellStyle name="Normal 2 53 5 14" xfId="5602"/>
    <cellStyle name="Normal 2 53 5 14 2" xfId="23443"/>
    <cellStyle name="Normal 2 53 5 15" xfId="23444"/>
    <cellStyle name="Normal 2 53 5 2" xfId="5603"/>
    <cellStyle name="Normal 2 53 5 2 2" xfId="23445"/>
    <cellStyle name="Normal 2 53 5 3" xfId="5604"/>
    <cellStyle name="Normal 2 53 5 3 2" xfId="23446"/>
    <cellStyle name="Normal 2 53 5 4" xfId="5605"/>
    <cellStyle name="Normal 2 53 5 4 2" xfId="23447"/>
    <cellStyle name="Normal 2 53 5 5" xfId="5606"/>
    <cellStyle name="Normal 2 53 5 5 2" xfId="23448"/>
    <cellStyle name="Normal 2 53 5 6" xfId="5607"/>
    <cellStyle name="Normal 2 53 5 6 2" xfId="23449"/>
    <cellStyle name="Normal 2 53 5 7" xfId="5608"/>
    <cellStyle name="Normal 2 53 5 7 2" xfId="23450"/>
    <cellStyle name="Normal 2 53 5 8" xfId="5609"/>
    <cellStyle name="Normal 2 53 5 8 2" xfId="23451"/>
    <cellStyle name="Normal 2 53 5 9" xfId="5610"/>
    <cellStyle name="Normal 2 53 5 9 2" xfId="23452"/>
    <cellStyle name="Normal 2 53 6" xfId="5611"/>
    <cellStyle name="Normal 2 53 6 10" xfId="5612"/>
    <cellStyle name="Normal 2 53 6 10 2" xfId="23453"/>
    <cellStyle name="Normal 2 53 6 11" xfId="5613"/>
    <cellStyle name="Normal 2 53 6 11 2" xfId="23454"/>
    <cellStyle name="Normal 2 53 6 12" xfId="5614"/>
    <cellStyle name="Normal 2 53 6 12 2" xfId="23455"/>
    <cellStyle name="Normal 2 53 6 13" xfId="5615"/>
    <cellStyle name="Normal 2 53 6 13 2" xfId="23456"/>
    <cellStyle name="Normal 2 53 6 14" xfId="5616"/>
    <cellStyle name="Normal 2 53 6 14 2" xfId="23457"/>
    <cellStyle name="Normal 2 53 6 15" xfId="23458"/>
    <cellStyle name="Normal 2 53 6 2" xfId="5617"/>
    <cellStyle name="Normal 2 53 6 2 2" xfId="23459"/>
    <cellStyle name="Normal 2 53 6 3" xfId="5618"/>
    <cellStyle name="Normal 2 53 6 3 2" xfId="23460"/>
    <cellStyle name="Normal 2 53 6 4" xfId="5619"/>
    <cellStyle name="Normal 2 53 6 4 2" xfId="23461"/>
    <cellStyle name="Normal 2 53 6 5" xfId="5620"/>
    <cellStyle name="Normal 2 53 6 5 2" xfId="23462"/>
    <cellStyle name="Normal 2 53 6 6" xfId="5621"/>
    <cellStyle name="Normal 2 53 6 6 2" xfId="23463"/>
    <cellStyle name="Normal 2 53 6 7" xfId="5622"/>
    <cellStyle name="Normal 2 53 6 7 2" xfId="23464"/>
    <cellStyle name="Normal 2 53 6 8" xfId="5623"/>
    <cellStyle name="Normal 2 53 6 8 2" xfId="23465"/>
    <cellStyle name="Normal 2 53 6 9" xfId="5624"/>
    <cellStyle name="Normal 2 53 6 9 2" xfId="23466"/>
    <cellStyle name="Normal 2 53 7" xfId="5625"/>
    <cellStyle name="Normal 2 53 7 10" xfId="5626"/>
    <cellStyle name="Normal 2 53 7 10 2" xfId="23467"/>
    <cellStyle name="Normal 2 53 7 11" xfId="5627"/>
    <cellStyle name="Normal 2 53 7 11 2" xfId="23468"/>
    <cellStyle name="Normal 2 53 7 12" xfId="5628"/>
    <cellStyle name="Normal 2 53 7 12 2" xfId="23469"/>
    <cellStyle name="Normal 2 53 7 13" xfId="5629"/>
    <cellStyle name="Normal 2 53 7 13 2" xfId="23470"/>
    <cellStyle name="Normal 2 53 7 14" xfId="5630"/>
    <cellStyle name="Normal 2 53 7 14 2" xfId="23471"/>
    <cellStyle name="Normal 2 53 7 15" xfId="23472"/>
    <cellStyle name="Normal 2 53 7 2" xfId="5631"/>
    <cellStyle name="Normal 2 53 7 2 2" xfId="23473"/>
    <cellStyle name="Normal 2 53 7 3" xfId="5632"/>
    <cellStyle name="Normal 2 53 7 3 2" xfId="23474"/>
    <cellStyle name="Normal 2 53 7 4" xfId="5633"/>
    <cellStyle name="Normal 2 53 7 4 2" xfId="23475"/>
    <cellStyle name="Normal 2 53 7 5" xfId="5634"/>
    <cellStyle name="Normal 2 53 7 5 2" xfId="23476"/>
    <cellStyle name="Normal 2 53 7 6" xfId="5635"/>
    <cellStyle name="Normal 2 53 7 6 2" xfId="23477"/>
    <cellStyle name="Normal 2 53 7 7" xfId="5636"/>
    <cellStyle name="Normal 2 53 7 7 2" xfId="23478"/>
    <cellStyle name="Normal 2 53 7 8" xfId="5637"/>
    <cellStyle name="Normal 2 53 7 8 2" xfId="23479"/>
    <cellStyle name="Normal 2 53 7 9" xfId="5638"/>
    <cellStyle name="Normal 2 53 7 9 2" xfId="23480"/>
    <cellStyle name="Normal 2 53 8" xfId="5639"/>
    <cellStyle name="Normal 2 53 8 10" xfId="5640"/>
    <cellStyle name="Normal 2 53 8 10 2" xfId="23481"/>
    <cellStyle name="Normal 2 53 8 11" xfId="5641"/>
    <cellStyle name="Normal 2 53 8 11 2" xfId="23482"/>
    <cellStyle name="Normal 2 53 8 12" xfId="5642"/>
    <cellStyle name="Normal 2 53 8 12 2" xfId="23483"/>
    <cellStyle name="Normal 2 53 8 13" xfId="5643"/>
    <cellStyle name="Normal 2 53 8 13 2" xfId="23484"/>
    <cellStyle name="Normal 2 53 8 14" xfId="5644"/>
    <cellStyle name="Normal 2 53 8 14 2" xfId="23485"/>
    <cellStyle name="Normal 2 53 8 15" xfId="23486"/>
    <cellStyle name="Normal 2 53 8 2" xfId="5645"/>
    <cellStyle name="Normal 2 53 8 2 2" xfId="23487"/>
    <cellStyle name="Normal 2 53 8 3" xfId="5646"/>
    <cellStyle name="Normal 2 53 8 3 2" xfId="23488"/>
    <cellStyle name="Normal 2 53 8 4" xfId="5647"/>
    <cellStyle name="Normal 2 53 8 4 2" xfId="23489"/>
    <cellStyle name="Normal 2 53 8 5" xfId="5648"/>
    <cellStyle name="Normal 2 53 8 5 2" xfId="23490"/>
    <cellStyle name="Normal 2 53 8 6" xfId="5649"/>
    <cellStyle name="Normal 2 53 8 6 2" xfId="23491"/>
    <cellStyle name="Normal 2 53 8 7" xfId="5650"/>
    <cellStyle name="Normal 2 53 8 7 2" xfId="23492"/>
    <cellStyle name="Normal 2 53 8 8" xfId="5651"/>
    <cellStyle name="Normal 2 53 8 8 2" xfId="23493"/>
    <cellStyle name="Normal 2 53 8 9" xfId="5652"/>
    <cellStyle name="Normal 2 53 8 9 2" xfId="23494"/>
    <cellStyle name="Normal 2 53 9" xfId="5653"/>
    <cellStyle name="Normal 2 53 9 10" xfId="5654"/>
    <cellStyle name="Normal 2 53 9 10 2" xfId="23495"/>
    <cellStyle name="Normal 2 53 9 11" xfId="5655"/>
    <cellStyle name="Normal 2 53 9 11 2" xfId="23496"/>
    <cellStyle name="Normal 2 53 9 12" xfId="5656"/>
    <cellStyle name="Normal 2 53 9 12 2" xfId="23497"/>
    <cellStyle name="Normal 2 53 9 13" xfId="5657"/>
    <cellStyle name="Normal 2 53 9 13 2" xfId="23498"/>
    <cellStyle name="Normal 2 53 9 14" xfId="5658"/>
    <cellStyle name="Normal 2 53 9 14 2" xfId="23499"/>
    <cellStyle name="Normal 2 53 9 15" xfId="23500"/>
    <cellStyle name="Normal 2 53 9 2" xfId="5659"/>
    <cellStyle name="Normal 2 53 9 2 2" xfId="23501"/>
    <cellStyle name="Normal 2 53 9 3" xfId="5660"/>
    <cellStyle name="Normal 2 53 9 3 2" xfId="23502"/>
    <cellStyle name="Normal 2 53 9 4" xfId="5661"/>
    <cellStyle name="Normal 2 53 9 4 2" xfId="23503"/>
    <cellStyle name="Normal 2 53 9 5" xfId="5662"/>
    <cellStyle name="Normal 2 53 9 5 2" xfId="23504"/>
    <cellStyle name="Normal 2 53 9 6" xfId="5663"/>
    <cellStyle name="Normal 2 53 9 6 2" xfId="23505"/>
    <cellStyle name="Normal 2 53 9 7" xfId="5664"/>
    <cellStyle name="Normal 2 53 9 7 2" xfId="23506"/>
    <cellStyle name="Normal 2 53 9 8" xfId="5665"/>
    <cellStyle name="Normal 2 53 9 8 2" xfId="23507"/>
    <cellStyle name="Normal 2 53 9 9" xfId="5666"/>
    <cellStyle name="Normal 2 53 9 9 2" xfId="23508"/>
    <cellStyle name="Normal 2 54" xfId="5667"/>
    <cellStyle name="Normal 2 54 10" xfId="5668"/>
    <cellStyle name="Normal 2 54 10 10" xfId="5669"/>
    <cellStyle name="Normal 2 54 10 10 2" xfId="23509"/>
    <cellStyle name="Normal 2 54 10 11" xfId="5670"/>
    <cellStyle name="Normal 2 54 10 11 2" xfId="23510"/>
    <cellStyle name="Normal 2 54 10 12" xfId="5671"/>
    <cellStyle name="Normal 2 54 10 12 2" xfId="23511"/>
    <cellStyle name="Normal 2 54 10 13" xfId="5672"/>
    <cellStyle name="Normal 2 54 10 13 2" xfId="23512"/>
    <cellStyle name="Normal 2 54 10 14" xfId="5673"/>
    <cellStyle name="Normal 2 54 10 14 2" xfId="23513"/>
    <cellStyle name="Normal 2 54 10 15" xfId="23514"/>
    <cellStyle name="Normal 2 54 10 2" xfId="5674"/>
    <cellStyle name="Normal 2 54 10 2 2" xfId="23515"/>
    <cellStyle name="Normal 2 54 10 3" xfId="5675"/>
    <cellStyle name="Normal 2 54 10 3 2" xfId="23516"/>
    <cellStyle name="Normal 2 54 10 4" xfId="5676"/>
    <cellStyle name="Normal 2 54 10 4 2" xfId="23517"/>
    <cellStyle name="Normal 2 54 10 5" xfId="5677"/>
    <cellStyle name="Normal 2 54 10 5 2" xfId="23518"/>
    <cellStyle name="Normal 2 54 10 6" xfId="5678"/>
    <cellStyle name="Normal 2 54 10 6 2" xfId="23519"/>
    <cellStyle name="Normal 2 54 10 7" xfId="5679"/>
    <cellStyle name="Normal 2 54 10 7 2" xfId="23520"/>
    <cellStyle name="Normal 2 54 10 8" xfId="5680"/>
    <cellStyle name="Normal 2 54 10 8 2" xfId="23521"/>
    <cellStyle name="Normal 2 54 10 9" xfId="5681"/>
    <cellStyle name="Normal 2 54 10 9 2" xfId="23522"/>
    <cellStyle name="Normal 2 54 11" xfId="5682"/>
    <cellStyle name="Normal 2 54 11 2" xfId="23523"/>
    <cellStyle name="Normal 2 54 12" xfId="5683"/>
    <cellStyle name="Normal 2 54 12 2" xfId="23524"/>
    <cellStyle name="Normal 2 54 13" xfId="5684"/>
    <cellStyle name="Normal 2 54 13 2" xfId="23525"/>
    <cellStyle name="Normal 2 54 14" xfId="5685"/>
    <cellStyle name="Normal 2 54 14 2" xfId="23526"/>
    <cellStyle name="Normal 2 54 15" xfId="5686"/>
    <cellStyle name="Normal 2 54 15 2" xfId="23527"/>
    <cellStyle name="Normal 2 54 16" xfId="5687"/>
    <cellStyle name="Normal 2 54 16 2" xfId="23528"/>
    <cellStyle name="Normal 2 54 17" xfId="5688"/>
    <cellStyle name="Normal 2 54 17 2" xfId="23529"/>
    <cellStyle name="Normal 2 54 18" xfId="5689"/>
    <cellStyle name="Normal 2 54 18 2" xfId="23530"/>
    <cellStyle name="Normal 2 54 19" xfId="5690"/>
    <cellStyle name="Normal 2 54 19 2" xfId="23531"/>
    <cellStyle name="Normal 2 54 2" xfId="5691"/>
    <cellStyle name="Normal 2 54 2 10" xfId="5692"/>
    <cellStyle name="Normal 2 54 2 10 2" xfId="23532"/>
    <cellStyle name="Normal 2 54 2 11" xfId="5693"/>
    <cellStyle name="Normal 2 54 2 11 2" xfId="23533"/>
    <cellStyle name="Normal 2 54 2 12" xfId="5694"/>
    <cellStyle name="Normal 2 54 2 12 2" xfId="23534"/>
    <cellStyle name="Normal 2 54 2 13" xfId="5695"/>
    <cellStyle name="Normal 2 54 2 13 2" xfId="23535"/>
    <cellStyle name="Normal 2 54 2 14" xfId="5696"/>
    <cellStyle name="Normal 2 54 2 14 2" xfId="23536"/>
    <cellStyle name="Normal 2 54 2 15" xfId="5697"/>
    <cellStyle name="Normal 2 54 2 15 2" xfId="23537"/>
    <cellStyle name="Normal 2 54 2 16" xfId="23538"/>
    <cellStyle name="Normal 2 54 2 2" xfId="5698"/>
    <cellStyle name="Normal 2 54 2 2 10" xfId="5699"/>
    <cellStyle name="Normal 2 54 2 2 10 2" xfId="23539"/>
    <cellStyle name="Normal 2 54 2 2 11" xfId="5700"/>
    <cellStyle name="Normal 2 54 2 2 11 2" xfId="23540"/>
    <cellStyle name="Normal 2 54 2 2 12" xfId="5701"/>
    <cellStyle name="Normal 2 54 2 2 12 2" xfId="23541"/>
    <cellStyle name="Normal 2 54 2 2 13" xfId="5702"/>
    <cellStyle name="Normal 2 54 2 2 13 2" xfId="23542"/>
    <cellStyle name="Normal 2 54 2 2 14" xfId="5703"/>
    <cellStyle name="Normal 2 54 2 2 14 2" xfId="23543"/>
    <cellStyle name="Normal 2 54 2 2 15" xfId="23544"/>
    <cellStyle name="Normal 2 54 2 2 2" xfId="5704"/>
    <cellStyle name="Normal 2 54 2 2 2 2" xfId="23545"/>
    <cellStyle name="Normal 2 54 2 2 3" xfId="5705"/>
    <cellStyle name="Normal 2 54 2 2 3 2" xfId="23546"/>
    <cellStyle name="Normal 2 54 2 2 4" xfId="5706"/>
    <cellStyle name="Normal 2 54 2 2 4 2" xfId="23547"/>
    <cellStyle name="Normal 2 54 2 2 5" xfId="5707"/>
    <cellStyle name="Normal 2 54 2 2 5 2" xfId="23548"/>
    <cellStyle name="Normal 2 54 2 2 6" xfId="5708"/>
    <cellStyle name="Normal 2 54 2 2 6 2" xfId="23549"/>
    <cellStyle name="Normal 2 54 2 2 7" xfId="5709"/>
    <cellStyle name="Normal 2 54 2 2 7 2" xfId="23550"/>
    <cellStyle name="Normal 2 54 2 2 8" xfId="5710"/>
    <cellStyle name="Normal 2 54 2 2 8 2" xfId="23551"/>
    <cellStyle name="Normal 2 54 2 2 9" xfId="5711"/>
    <cellStyle name="Normal 2 54 2 2 9 2" xfId="23552"/>
    <cellStyle name="Normal 2 54 2 3" xfId="5712"/>
    <cellStyle name="Normal 2 54 2 3 2" xfId="23553"/>
    <cellStyle name="Normal 2 54 2 4" xfId="5713"/>
    <cellStyle name="Normal 2 54 2 4 2" xfId="23554"/>
    <cellStyle name="Normal 2 54 2 5" xfId="5714"/>
    <cellStyle name="Normal 2 54 2 5 2" xfId="23555"/>
    <cellStyle name="Normal 2 54 2 6" xfId="5715"/>
    <cellStyle name="Normal 2 54 2 6 2" xfId="23556"/>
    <cellStyle name="Normal 2 54 2 7" xfId="5716"/>
    <cellStyle name="Normal 2 54 2 7 2" xfId="23557"/>
    <cellStyle name="Normal 2 54 2 8" xfId="5717"/>
    <cellStyle name="Normal 2 54 2 8 2" xfId="23558"/>
    <cellStyle name="Normal 2 54 2 9" xfId="5718"/>
    <cellStyle name="Normal 2 54 2 9 2" xfId="23559"/>
    <cellStyle name="Normal 2 54 20" xfId="5719"/>
    <cellStyle name="Normal 2 54 20 2" xfId="23560"/>
    <cellStyle name="Normal 2 54 21" xfId="5720"/>
    <cellStyle name="Normal 2 54 21 2" xfId="23561"/>
    <cellStyle name="Normal 2 54 22" xfId="5721"/>
    <cellStyle name="Normal 2 54 22 2" xfId="23562"/>
    <cellStyle name="Normal 2 54 23" xfId="5722"/>
    <cellStyle name="Normal 2 54 23 2" xfId="23563"/>
    <cellStyle name="Normal 2 54 24" xfId="23564"/>
    <cellStyle name="Normal 2 54 3" xfId="5723"/>
    <cellStyle name="Normal 2 54 3 10" xfId="5724"/>
    <cellStyle name="Normal 2 54 3 10 2" xfId="23565"/>
    <cellStyle name="Normal 2 54 3 11" xfId="5725"/>
    <cellStyle name="Normal 2 54 3 11 2" xfId="23566"/>
    <cellStyle name="Normal 2 54 3 12" xfId="5726"/>
    <cellStyle name="Normal 2 54 3 12 2" xfId="23567"/>
    <cellStyle name="Normal 2 54 3 13" xfId="5727"/>
    <cellStyle name="Normal 2 54 3 13 2" xfId="23568"/>
    <cellStyle name="Normal 2 54 3 14" xfId="5728"/>
    <cellStyle name="Normal 2 54 3 14 2" xfId="23569"/>
    <cellStyle name="Normal 2 54 3 15" xfId="5729"/>
    <cellStyle name="Normal 2 54 3 15 2" xfId="23570"/>
    <cellStyle name="Normal 2 54 3 16" xfId="23571"/>
    <cellStyle name="Normal 2 54 3 2" xfId="5730"/>
    <cellStyle name="Normal 2 54 3 2 10" xfId="5731"/>
    <cellStyle name="Normal 2 54 3 2 10 2" xfId="23572"/>
    <cellStyle name="Normal 2 54 3 2 11" xfId="5732"/>
    <cellStyle name="Normal 2 54 3 2 11 2" xfId="23573"/>
    <cellStyle name="Normal 2 54 3 2 12" xfId="5733"/>
    <cellStyle name="Normal 2 54 3 2 12 2" xfId="23574"/>
    <cellStyle name="Normal 2 54 3 2 13" xfId="5734"/>
    <cellStyle name="Normal 2 54 3 2 13 2" xfId="23575"/>
    <cellStyle name="Normal 2 54 3 2 14" xfId="5735"/>
    <cellStyle name="Normal 2 54 3 2 14 2" xfId="23576"/>
    <cellStyle name="Normal 2 54 3 2 15" xfId="23577"/>
    <cellStyle name="Normal 2 54 3 2 2" xfId="5736"/>
    <cellStyle name="Normal 2 54 3 2 2 2" xfId="23578"/>
    <cellStyle name="Normal 2 54 3 2 3" xfId="5737"/>
    <cellStyle name="Normal 2 54 3 2 3 2" xfId="23579"/>
    <cellStyle name="Normal 2 54 3 2 4" xfId="5738"/>
    <cellStyle name="Normal 2 54 3 2 4 2" xfId="23580"/>
    <cellStyle name="Normal 2 54 3 2 5" xfId="5739"/>
    <cellStyle name="Normal 2 54 3 2 5 2" xfId="23581"/>
    <cellStyle name="Normal 2 54 3 2 6" xfId="5740"/>
    <cellStyle name="Normal 2 54 3 2 6 2" xfId="23582"/>
    <cellStyle name="Normal 2 54 3 2 7" xfId="5741"/>
    <cellStyle name="Normal 2 54 3 2 7 2" xfId="23583"/>
    <cellStyle name="Normal 2 54 3 2 8" xfId="5742"/>
    <cellStyle name="Normal 2 54 3 2 8 2" xfId="23584"/>
    <cellStyle name="Normal 2 54 3 2 9" xfId="5743"/>
    <cellStyle name="Normal 2 54 3 2 9 2" xfId="23585"/>
    <cellStyle name="Normal 2 54 3 3" xfId="5744"/>
    <cellStyle name="Normal 2 54 3 3 2" xfId="23586"/>
    <cellStyle name="Normal 2 54 3 4" xfId="5745"/>
    <cellStyle name="Normal 2 54 3 4 2" xfId="23587"/>
    <cellStyle name="Normal 2 54 3 5" xfId="5746"/>
    <cellStyle name="Normal 2 54 3 5 2" xfId="23588"/>
    <cellStyle name="Normal 2 54 3 6" xfId="5747"/>
    <cellStyle name="Normal 2 54 3 6 2" xfId="23589"/>
    <cellStyle name="Normal 2 54 3 7" xfId="5748"/>
    <cellStyle name="Normal 2 54 3 7 2" xfId="23590"/>
    <cellStyle name="Normal 2 54 3 8" xfId="5749"/>
    <cellStyle name="Normal 2 54 3 8 2" xfId="23591"/>
    <cellStyle name="Normal 2 54 3 9" xfId="5750"/>
    <cellStyle name="Normal 2 54 3 9 2" xfId="23592"/>
    <cellStyle name="Normal 2 54 4" xfId="5751"/>
    <cellStyle name="Normal 2 54 4 10" xfId="5752"/>
    <cellStyle name="Normal 2 54 4 10 2" xfId="23593"/>
    <cellStyle name="Normal 2 54 4 11" xfId="5753"/>
    <cellStyle name="Normal 2 54 4 11 2" xfId="23594"/>
    <cellStyle name="Normal 2 54 4 12" xfId="5754"/>
    <cellStyle name="Normal 2 54 4 12 2" xfId="23595"/>
    <cellStyle name="Normal 2 54 4 13" xfId="5755"/>
    <cellStyle name="Normal 2 54 4 13 2" xfId="23596"/>
    <cellStyle name="Normal 2 54 4 14" xfId="5756"/>
    <cellStyle name="Normal 2 54 4 14 2" xfId="23597"/>
    <cellStyle name="Normal 2 54 4 15" xfId="5757"/>
    <cellStyle name="Normal 2 54 4 15 2" xfId="23598"/>
    <cellStyle name="Normal 2 54 4 16" xfId="23599"/>
    <cellStyle name="Normal 2 54 4 2" xfId="5758"/>
    <cellStyle name="Normal 2 54 4 2 10" xfId="5759"/>
    <cellStyle name="Normal 2 54 4 2 10 2" xfId="23600"/>
    <cellStyle name="Normal 2 54 4 2 11" xfId="5760"/>
    <cellStyle name="Normal 2 54 4 2 11 2" xfId="23601"/>
    <cellStyle name="Normal 2 54 4 2 12" xfId="5761"/>
    <cellStyle name="Normal 2 54 4 2 12 2" xfId="23602"/>
    <cellStyle name="Normal 2 54 4 2 13" xfId="5762"/>
    <cellStyle name="Normal 2 54 4 2 13 2" xfId="23603"/>
    <cellStyle name="Normal 2 54 4 2 14" xfId="5763"/>
    <cellStyle name="Normal 2 54 4 2 14 2" xfId="23604"/>
    <cellStyle name="Normal 2 54 4 2 15" xfId="23605"/>
    <cellStyle name="Normal 2 54 4 2 2" xfId="5764"/>
    <cellStyle name="Normal 2 54 4 2 2 2" xfId="23606"/>
    <cellStyle name="Normal 2 54 4 2 3" xfId="5765"/>
    <cellStyle name="Normal 2 54 4 2 3 2" xfId="23607"/>
    <cellStyle name="Normal 2 54 4 2 4" xfId="5766"/>
    <cellStyle name="Normal 2 54 4 2 4 2" xfId="23608"/>
    <cellStyle name="Normal 2 54 4 2 5" xfId="5767"/>
    <cellStyle name="Normal 2 54 4 2 5 2" xfId="23609"/>
    <cellStyle name="Normal 2 54 4 2 6" xfId="5768"/>
    <cellStyle name="Normal 2 54 4 2 6 2" xfId="23610"/>
    <cellStyle name="Normal 2 54 4 2 7" xfId="5769"/>
    <cellStyle name="Normal 2 54 4 2 7 2" xfId="23611"/>
    <cellStyle name="Normal 2 54 4 2 8" xfId="5770"/>
    <cellStyle name="Normal 2 54 4 2 8 2" xfId="23612"/>
    <cellStyle name="Normal 2 54 4 2 9" xfId="5771"/>
    <cellStyle name="Normal 2 54 4 2 9 2" xfId="23613"/>
    <cellStyle name="Normal 2 54 4 3" xfId="5772"/>
    <cellStyle name="Normal 2 54 4 3 2" xfId="23614"/>
    <cellStyle name="Normal 2 54 4 4" xfId="5773"/>
    <cellStyle name="Normal 2 54 4 4 2" xfId="23615"/>
    <cellStyle name="Normal 2 54 4 5" xfId="5774"/>
    <cellStyle name="Normal 2 54 4 5 2" xfId="23616"/>
    <cellStyle name="Normal 2 54 4 6" xfId="5775"/>
    <cellStyle name="Normal 2 54 4 6 2" xfId="23617"/>
    <cellStyle name="Normal 2 54 4 7" xfId="5776"/>
    <cellStyle name="Normal 2 54 4 7 2" xfId="23618"/>
    <cellStyle name="Normal 2 54 4 8" xfId="5777"/>
    <cellStyle name="Normal 2 54 4 8 2" xfId="23619"/>
    <cellStyle name="Normal 2 54 4 9" xfId="5778"/>
    <cellStyle name="Normal 2 54 4 9 2" xfId="23620"/>
    <cellStyle name="Normal 2 54 5" xfId="5779"/>
    <cellStyle name="Normal 2 54 5 10" xfId="5780"/>
    <cellStyle name="Normal 2 54 5 10 2" xfId="23621"/>
    <cellStyle name="Normal 2 54 5 11" xfId="5781"/>
    <cellStyle name="Normal 2 54 5 11 2" xfId="23622"/>
    <cellStyle name="Normal 2 54 5 12" xfId="5782"/>
    <cellStyle name="Normal 2 54 5 12 2" xfId="23623"/>
    <cellStyle name="Normal 2 54 5 13" xfId="5783"/>
    <cellStyle name="Normal 2 54 5 13 2" xfId="23624"/>
    <cellStyle name="Normal 2 54 5 14" xfId="5784"/>
    <cellStyle name="Normal 2 54 5 14 2" xfId="23625"/>
    <cellStyle name="Normal 2 54 5 15" xfId="23626"/>
    <cellStyle name="Normal 2 54 5 2" xfId="5785"/>
    <cellStyle name="Normal 2 54 5 2 2" xfId="23627"/>
    <cellStyle name="Normal 2 54 5 3" xfId="5786"/>
    <cellStyle name="Normal 2 54 5 3 2" xfId="23628"/>
    <cellStyle name="Normal 2 54 5 4" xfId="5787"/>
    <cellStyle name="Normal 2 54 5 4 2" xfId="23629"/>
    <cellStyle name="Normal 2 54 5 5" xfId="5788"/>
    <cellStyle name="Normal 2 54 5 5 2" xfId="23630"/>
    <cellStyle name="Normal 2 54 5 6" xfId="5789"/>
    <cellStyle name="Normal 2 54 5 6 2" xfId="23631"/>
    <cellStyle name="Normal 2 54 5 7" xfId="5790"/>
    <cellStyle name="Normal 2 54 5 7 2" xfId="23632"/>
    <cellStyle name="Normal 2 54 5 8" xfId="5791"/>
    <cellStyle name="Normal 2 54 5 8 2" xfId="23633"/>
    <cellStyle name="Normal 2 54 5 9" xfId="5792"/>
    <cellStyle name="Normal 2 54 5 9 2" xfId="23634"/>
    <cellStyle name="Normal 2 54 6" xfId="5793"/>
    <cellStyle name="Normal 2 54 6 10" xfId="5794"/>
    <cellStyle name="Normal 2 54 6 10 2" xfId="23635"/>
    <cellStyle name="Normal 2 54 6 11" xfId="5795"/>
    <cellStyle name="Normal 2 54 6 11 2" xfId="23636"/>
    <cellStyle name="Normal 2 54 6 12" xfId="5796"/>
    <cellStyle name="Normal 2 54 6 12 2" xfId="23637"/>
    <cellStyle name="Normal 2 54 6 13" xfId="5797"/>
    <cellStyle name="Normal 2 54 6 13 2" xfId="23638"/>
    <cellStyle name="Normal 2 54 6 14" xfId="5798"/>
    <cellStyle name="Normal 2 54 6 14 2" xfId="23639"/>
    <cellStyle name="Normal 2 54 6 15" xfId="23640"/>
    <cellStyle name="Normal 2 54 6 2" xfId="5799"/>
    <cellStyle name="Normal 2 54 6 2 2" xfId="23641"/>
    <cellStyle name="Normal 2 54 6 3" xfId="5800"/>
    <cellStyle name="Normal 2 54 6 3 2" xfId="23642"/>
    <cellStyle name="Normal 2 54 6 4" xfId="5801"/>
    <cellStyle name="Normal 2 54 6 4 2" xfId="23643"/>
    <cellStyle name="Normal 2 54 6 5" xfId="5802"/>
    <cellStyle name="Normal 2 54 6 5 2" xfId="23644"/>
    <cellStyle name="Normal 2 54 6 6" xfId="5803"/>
    <cellStyle name="Normal 2 54 6 6 2" xfId="23645"/>
    <cellStyle name="Normal 2 54 6 7" xfId="5804"/>
    <cellStyle name="Normal 2 54 6 7 2" xfId="23646"/>
    <cellStyle name="Normal 2 54 6 8" xfId="5805"/>
    <cellStyle name="Normal 2 54 6 8 2" xfId="23647"/>
    <cellStyle name="Normal 2 54 6 9" xfId="5806"/>
    <cellStyle name="Normal 2 54 6 9 2" xfId="23648"/>
    <cellStyle name="Normal 2 54 7" xfId="5807"/>
    <cellStyle name="Normal 2 54 7 10" xfId="5808"/>
    <cellStyle name="Normal 2 54 7 10 2" xfId="23649"/>
    <cellStyle name="Normal 2 54 7 11" xfId="5809"/>
    <cellStyle name="Normal 2 54 7 11 2" xfId="23650"/>
    <cellStyle name="Normal 2 54 7 12" xfId="5810"/>
    <cellStyle name="Normal 2 54 7 12 2" xfId="23651"/>
    <cellStyle name="Normal 2 54 7 13" xfId="5811"/>
    <cellStyle name="Normal 2 54 7 13 2" xfId="23652"/>
    <cellStyle name="Normal 2 54 7 14" xfId="5812"/>
    <cellStyle name="Normal 2 54 7 14 2" xfId="23653"/>
    <cellStyle name="Normal 2 54 7 15" xfId="23654"/>
    <cellStyle name="Normal 2 54 7 2" xfId="5813"/>
    <cellStyle name="Normal 2 54 7 2 2" xfId="23655"/>
    <cellStyle name="Normal 2 54 7 3" xfId="5814"/>
    <cellStyle name="Normal 2 54 7 3 2" xfId="23656"/>
    <cellStyle name="Normal 2 54 7 4" xfId="5815"/>
    <cellStyle name="Normal 2 54 7 4 2" xfId="23657"/>
    <cellStyle name="Normal 2 54 7 5" xfId="5816"/>
    <cellStyle name="Normal 2 54 7 5 2" xfId="23658"/>
    <cellStyle name="Normal 2 54 7 6" xfId="5817"/>
    <cellStyle name="Normal 2 54 7 6 2" xfId="23659"/>
    <cellStyle name="Normal 2 54 7 7" xfId="5818"/>
    <cellStyle name="Normal 2 54 7 7 2" xfId="23660"/>
    <cellStyle name="Normal 2 54 7 8" xfId="5819"/>
    <cellStyle name="Normal 2 54 7 8 2" xfId="23661"/>
    <cellStyle name="Normal 2 54 7 9" xfId="5820"/>
    <cellStyle name="Normal 2 54 7 9 2" xfId="23662"/>
    <cellStyle name="Normal 2 54 8" xfId="5821"/>
    <cellStyle name="Normal 2 54 8 10" xfId="5822"/>
    <cellStyle name="Normal 2 54 8 10 2" xfId="23663"/>
    <cellStyle name="Normal 2 54 8 11" xfId="5823"/>
    <cellStyle name="Normal 2 54 8 11 2" xfId="23664"/>
    <cellStyle name="Normal 2 54 8 12" xfId="5824"/>
    <cellStyle name="Normal 2 54 8 12 2" xfId="23665"/>
    <cellStyle name="Normal 2 54 8 13" xfId="5825"/>
    <cellStyle name="Normal 2 54 8 13 2" xfId="23666"/>
    <cellStyle name="Normal 2 54 8 14" xfId="5826"/>
    <cellStyle name="Normal 2 54 8 14 2" xfId="23667"/>
    <cellStyle name="Normal 2 54 8 15" xfId="23668"/>
    <cellStyle name="Normal 2 54 8 2" xfId="5827"/>
    <cellStyle name="Normal 2 54 8 2 2" xfId="23669"/>
    <cellStyle name="Normal 2 54 8 3" xfId="5828"/>
    <cellStyle name="Normal 2 54 8 3 2" xfId="23670"/>
    <cellStyle name="Normal 2 54 8 4" xfId="5829"/>
    <cellStyle name="Normal 2 54 8 4 2" xfId="23671"/>
    <cellStyle name="Normal 2 54 8 5" xfId="5830"/>
    <cellStyle name="Normal 2 54 8 5 2" xfId="23672"/>
    <cellStyle name="Normal 2 54 8 6" xfId="5831"/>
    <cellStyle name="Normal 2 54 8 6 2" xfId="23673"/>
    <cellStyle name="Normal 2 54 8 7" xfId="5832"/>
    <cellStyle name="Normal 2 54 8 7 2" xfId="23674"/>
    <cellStyle name="Normal 2 54 8 8" xfId="5833"/>
    <cellStyle name="Normal 2 54 8 8 2" xfId="23675"/>
    <cellStyle name="Normal 2 54 8 9" xfId="5834"/>
    <cellStyle name="Normal 2 54 8 9 2" xfId="23676"/>
    <cellStyle name="Normal 2 54 9" xfId="5835"/>
    <cellStyle name="Normal 2 54 9 10" xfId="5836"/>
    <cellStyle name="Normal 2 54 9 10 2" xfId="23677"/>
    <cellStyle name="Normal 2 54 9 11" xfId="5837"/>
    <cellStyle name="Normal 2 54 9 11 2" xfId="23678"/>
    <cellStyle name="Normal 2 54 9 12" xfId="5838"/>
    <cellStyle name="Normal 2 54 9 12 2" xfId="23679"/>
    <cellStyle name="Normal 2 54 9 13" xfId="5839"/>
    <cellStyle name="Normal 2 54 9 13 2" xfId="23680"/>
    <cellStyle name="Normal 2 54 9 14" xfId="5840"/>
    <cellStyle name="Normal 2 54 9 14 2" xfId="23681"/>
    <cellStyle name="Normal 2 54 9 15" xfId="23682"/>
    <cellStyle name="Normal 2 54 9 2" xfId="5841"/>
    <cellStyle name="Normal 2 54 9 2 2" xfId="23683"/>
    <cellStyle name="Normal 2 54 9 3" xfId="5842"/>
    <cellStyle name="Normal 2 54 9 3 2" xfId="23684"/>
    <cellStyle name="Normal 2 54 9 4" xfId="5843"/>
    <cellStyle name="Normal 2 54 9 4 2" xfId="23685"/>
    <cellStyle name="Normal 2 54 9 5" xfId="5844"/>
    <cellStyle name="Normal 2 54 9 5 2" xfId="23686"/>
    <cellStyle name="Normal 2 54 9 6" xfId="5845"/>
    <cellStyle name="Normal 2 54 9 6 2" xfId="23687"/>
    <cellStyle name="Normal 2 54 9 7" xfId="5846"/>
    <cellStyle name="Normal 2 54 9 7 2" xfId="23688"/>
    <cellStyle name="Normal 2 54 9 8" xfId="5847"/>
    <cellStyle name="Normal 2 54 9 8 2" xfId="23689"/>
    <cellStyle name="Normal 2 54 9 9" xfId="5848"/>
    <cellStyle name="Normal 2 54 9 9 2" xfId="23690"/>
    <cellStyle name="Normal 2 55" xfId="5849"/>
    <cellStyle name="Normal 2 55 10" xfId="5850"/>
    <cellStyle name="Normal 2 55 10 10" xfId="5851"/>
    <cellStyle name="Normal 2 55 10 10 2" xfId="23691"/>
    <cellStyle name="Normal 2 55 10 11" xfId="5852"/>
    <cellStyle name="Normal 2 55 10 11 2" xfId="23692"/>
    <cellStyle name="Normal 2 55 10 12" xfId="5853"/>
    <cellStyle name="Normal 2 55 10 12 2" xfId="23693"/>
    <cellStyle name="Normal 2 55 10 13" xfId="5854"/>
    <cellStyle name="Normal 2 55 10 13 2" xfId="23694"/>
    <cellStyle name="Normal 2 55 10 14" xfId="5855"/>
    <cellStyle name="Normal 2 55 10 14 2" xfId="23695"/>
    <cellStyle name="Normal 2 55 10 15" xfId="23696"/>
    <cellStyle name="Normal 2 55 10 2" xfId="5856"/>
    <cellStyle name="Normal 2 55 10 2 2" xfId="23697"/>
    <cellStyle name="Normal 2 55 10 3" xfId="5857"/>
    <cellStyle name="Normal 2 55 10 3 2" xfId="23698"/>
    <cellStyle name="Normal 2 55 10 4" xfId="5858"/>
    <cellStyle name="Normal 2 55 10 4 2" xfId="23699"/>
    <cellStyle name="Normal 2 55 10 5" xfId="5859"/>
    <cellStyle name="Normal 2 55 10 5 2" xfId="23700"/>
    <cellStyle name="Normal 2 55 10 6" xfId="5860"/>
    <cellStyle name="Normal 2 55 10 6 2" xfId="23701"/>
    <cellStyle name="Normal 2 55 10 7" xfId="5861"/>
    <cellStyle name="Normal 2 55 10 7 2" xfId="23702"/>
    <cellStyle name="Normal 2 55 10 8" xfId="5862"/>
    <cellStyle name="Normal 2 55 10 8 2" xfId="23703"/>
    <cellStyle name="Normal 2 55 10 9" xfId="5863"/>
    <cellStyle name="Normal 2 55 10 9 2" xfId="23704"/>
    <cellStyle name="Normal 2 55 11" xfId="5864"/>
    <cellStyle name="Normal 2 55 11 2" xfId="23705"/>
    <cellStyle name="Normal 2 55 12" xfId="5865"/>
    <cellStyle name="Normal 2 55 12 2" xfId="23706"/>
    <cellStyle name="Normal 2 55 13" xfId="5866"/>
    <cellStyle name="Normal 2 55 13 2" xfId="23707"/>
    <cellStyle name="Normal 2 55 14" xfId="5867"/>
    <cellStyle name="Normal 2 55 14 2" xfId="23708"/>
    <cellStyle name="Normal 2 55 15" xfId="5868"/>
    <cellStyle name="Normal 2 55 15 2" xfId="23709"/>
    <cellStyle name="Normal 2 55 16" xfId="5869"/>
    <cellStyle name="Normal 2 55 16 2" xfId="23710"/>
    <cellStyle name="Normal 2 55 17" xfId="5870"/>
    <cellStyle name="Normal 2 55 17 2" xfId="23711"/>
    <cellStyle name="Normal 2 55 18" xfId="5871"/>
    <cellStyle name="Normal 2 55 18 2" xfId="23712"/>
    <cellStyle name="Normal 2 55 19" xfId="5872"/>
    <cellStyle name="Normal 2 55 19 2" xfId="23713"/>
    <cellStyle name="Normal 2 55 2" xfId="5873"/>
    <cellStyle name="Normal 2 55 2 10" xfId="5874"/>
    <cellStyle name="Normal 2 55 2 10 2" xfId="23714"/>
    <cellStyle name="Normal 2 55 2 11" xfId="5875"/>
    <cellStyle name="Normal 2 55 2 11 2" xfId="23715"/>
    <cellStyle name="Normal 2 55 2 12" xfId="5876"/>
    <cellStyle name="Normal 2 55 2 12 2" xfId="23716"/>
    <cellStyle name="Normal 2 55 2 13" xfId="5877"/>
    <cellStyle name="Normal 2 55 2 13 2" xfId="23717"/>
    <cellStyle name="Normal 2 55 2 14" xfId="5878"/>
    <cellStyle name="Normal 2 55 2 14 2" xfId="23718"/>
    <cellStyle name="Normal 2 55 2 15" xfId="5879"/>
    <cellStyle name="Normal 2 55 2 15 2" xfId="23719"/>
    <cellStyle name="Normal 2 55 2 16" xfId="23720"/>
    <cellStyle name="Normal 2 55 2 2" xfId="5880"/>
    <cellStyle name="Normal 2 55 2 2 10" xfId="5881"/>
    <cellStyle name="Normal 2 55 2 2 10 2" xfId="23721"/>
    <cellStyle name="Normal 2 55 2 2 11" xfId="5882"/>
    <cellStyle name="Normal 2 55 2 2 11 2" xfId="23722"/>
    <cellStyle name="Normal 2 55 2 2 12" xfId="5883"/>
    <cellStyle name="Normal 2 55 2 2 12 2" xfId="23723"/>
    <cellStyle name="Normal 2 55 2 2 13" xfId="5884"/>
    <cellStyle name="Normal 2 55 2 2 13 2" xfId="23724"/>
    <cellStyle name="Normal 2 55 2 2 14" xfId="5885"/>
    <cellStyle name="Normal 2 55 2 2 14 2" xfId="23725"/>
    <cellStyle name="Normal 2 55 2 2 15" xfId="23726"/>
    <cellStyle name="Normal 2 55 2 2 2" xfId="5886"/>
    <cellStyle name="Normal 2 55 2 2 2 2" xfId="23727"/>
    <cellStyle name="Normal 2 55 2 2 3" xfId="5887"/>
    <cellStyle name="Normal 2 55 2 2 3 2" xfId="23728"/>
    <cellStyle name="Normal 2 55 2 2 4" xfId="5888"/>
    <cellStyle name="Normal 2 55 2 2 4 2" xfId="23729"/>
    <cellStyle name="Normal 2 55 2 2 5" xfId="5889"/>
    <cellStyle name="Normal 2 55 2 2 5 2" xfId="23730"/>
    <cellStyle name="Normal 2 55 2 2 6" xfId="5890"/>
    <cellStyle name="Normal 2 55 2 2 6 2" xfId="23731"/>
    <cellStyle name="Normal 2 55 2 2 7" xfId="5891"/>
    <cellStyle name="Normal 2 55 2 2 7 2" xfId="23732"/>
    <cellStyle name="Normal 2 55 2 2 8" xfId="5892"/>
    <cellStyle name="Normal 2 55 2 2 8 2" xfId="23733"/>
    <cellStyle name="Normal 2 55 2 2 9" xfId="5893"/>
    <cellStyle name="Normal 2 55 2 2 9 2" xfId="23734"/>
    <cellStyle name="Normal 2 55 2 3" xfId="5894"/>
    <cellStyle name="Normal 2 55 2 3 2" xfId="23735"/>
    <cellStyle name="Normal 2 55 2 4" xfId="5895"/>
    <cellStyle name="Normal 2 55 2 4 2" xfId="23736"/>
    <cellStyle name="Normal 2 55 2 5" xfId="5896"/>
    <cellStyle name="Normal 2 55 2 5 2" xfId="23737"/>
    <cellStyle name="Normal 2 55 2 6" xfId="5897"/>
    <cellStyle name="Normal 2 55 2 6 2" xfId="23738"/>
    <cellStyle name="Normal 2 55 2 7" xfId="5898"/>
    <cellStyle name="Normal 2 55 2 7 2" xfId="23739"/>
    <cellStyle name="Normal 2 55 2 8" xfId="5899"/>
    <cellStyle name="Normal 2 55 2 8 2" xfId="23740"/>
    <cellStyle name="Normal 2 55 2 9" xfId="5900"/>
    <cellStyle name="Normal 2 55 2 9 2" xfId="23741"/>
    <cellStyle name="Normal 2 55 20" xfId="5901"/>
    <cellStyle name="Normal 2 55 20 2" xfId="23742"/>
    <cellStyle name="Normal 2 55 21" xfId="5902"/>
    <cellStyle name="Normal 2 55 21 2" xfId="23743"/>
    <cellStyle name="Normal 2 55 22" xfId="5903"/>
    <cellStyle name="Normal 2 55 22 2" xfId="23744"/>
    <cellStyle name="Normal 2 55 23" xfId="5904"/>
    <cellStyle name="Normal 2 55 23 2" xfId="23745"/>
    <cellStyle name="Normal 2 55 24" xfId="23746"/>
    <cellStyle name="Normal 2 55 3" xfId="5905"/>
    <cellStyle name="Normal 2 55 3 10" xfId="5906"/>
    <cellStyle name="Normal 2 55 3 10 2" xfId="23747"/>
    <cellStyle name="Normal 2 55 3 11" xfId="5907"/>
    <cellStyle name="Normal 2 55 3 11 2" xfId="23748"/>
    <cellStyle name="Normal 2 55 3 12" xfId="5908"/>
    <cellStyle name="Normal 2 55 3 12 2" xfId="23749"/>
    <cellStyle name="Normal 2 55 3 13" xfId="5909"/>
    <cellStyle name="Normal 2 55 3 13 2" xfId="23750"/>
    <cellStyle name="Normal 2 55 3 14" xfId="5910"/>
    <cellStyle name="Normal 2 55 3 14 2" xfId="23751"/>
    <cellStyle name="Normal 2 55 3 15" xfId="5911"/>
    <cellStyle name="Normal 2 55 3 15 2" xfId="23752"/>
    <cellStyle name="Normal 2 55 3 16" xfId="23753"/>
    <cellStyle name="Normal 2 55 3 2" xfId="5912"/>
    <cellStyle name="Normal 2 55 3 2 10" xfId="5913"/>
    <cellStyle name="Normal 2 55 3 2 10 2" xfId="23754"/>
    <cellStyle name="Normal 2 55 3 2 11" xfId="5914"/>
    <cellStyle name="Normal 2 55 3 2 11 2" xfId="23755"/>
    <cellStyle name="Normal 2 55 3 2 12" xfId="5915"/>
    <cellStyle name="Normal 2 55 3 2 12 2" xfId="23756"/>
    <cellStyle name="Normal 2 55 3 2 13" xfId="5916"/>
    <cellStyle name="Normal 2 55 3 2 13 2" xfId="23757"/>
    <cellStyle name="Normal 2 55 3 2 14" xfId="5917"/>
    <cellStyle name="Normal 2 55 3 2 14 2" xfId="23758"/>
    <cellStyle name="Normal 2 55 3 2 15" xfId="23759"/>
    <cellStyle name="Normal 2 55 3 2 2" xfId="5918"/>
    <cellStyle name="Normal 2 55 3 2 2 2" xfId="23760"/>
    <cellStyle name="Normal 2 55 3 2 3" xfId="5919"/>
    <cellStyle name="Normal 2 55 3 2 3 2" xfId="23761"/>
    <cellStyle name="Normal 2 55 3 2 4" xfId="5920"/>
    <cellStyle name="Normal 2 55 3 2 4 2" xfId="23762"/>
    <cellStyle name="Normal 2 55 3 2 5" xfId="5921"/>
    <cellStyle name="Normal 2 55 3 2 5 2" xfId="23763"/>
    <cellStyle name="Normal 2 55 3 2 6" xfId="5922"/>
    <cellStyle name="Normal 2 55 3 2 6 2" xfId="23764"/>
    <cellStyle name="Normal 2 55 3 2 7" xfId="5923"/>
    <cellStyle name="Normal 2 55 3 2 7 2" xfId="23765"/>
    <cellStyle name="Normal 2 55 3 2 8" xfId="5924"/>
    <cellStyle name="Normal 2 55 3 2 8 2" xfId="23766"/>
    <cellStyle name="Normal 2 55 3 2 9" xfId="5925"/>
    <cellStyle name="Normal 2 55 3 2 9 2" xfId="23767"/>
    <cellStyle name="Normal 2 55 3 3" xfId="5926"/>
    <cellStyle name="Normal 2 55 3 3 2" xfId="23768"/>
    <cellStyle name="Normal 2 55 3 4" xfId="5927"/>
    <cellStyle name="Normal 2 55 3 4 2" xfId="23769"/>
    <cellStyle name="Normal 2 55 3 5" xfId="5928"/>
    <cellStyle name="Normal 2 55 3 5 2" xfId="23770"/>
    <cellStyle name="Normal 2 55 3 6" xfId="5929"/>
    <cellStyle name="Normal 2 55 3 6 2" xfId="23771"/>
    <cellStyle name="Normal 2 55 3 7" xfId="5930"/>
    <cellStyle name="Normal 2 55 3 7 2" xfId="23772"/>
    <cellStyle name="Normal 2 55 3 8" xfId="5931"/>
    <cellStyle name="Normal 2 55 3 8 2" xfId="23773"/>
    <cellStyle name="Normal 2 55 3 9" xfId="5932"/>
    <cellStyle name="Normal 2 55 3 9 2" xfId="23774"/>
    <cellStyle name="Normal 2 55 4" xfId="5933"/>
    <cellStyle name="Normal 2 55 4 10" xfId="5934"/>
    <cellStyle name="Normal 2 55 4 10 2" xfId="23775"/>
    <cellStyle name="Normal 2 55 4 11" xfId="5935"/>
    <cellStyle name="Normal 2 55 4 11 2" xfId="23776"/>
    <cellStyle name="Normal 2 55 4 12" xfId="5936"/>
    <cellStyle name="Normal 2 55 4 12 2" xfId="23777"/>
    <cellStyle name="Normal 2 55 4 13" xfId="5937"/>
    <cellStyle name="Normal 2 55 4 13 2" xfId="23778"/>
    <cellStyle name="Normal 2 55 4 14" xfId="5938"/>
    <cellStyle name="Normal 2 55 4 14 2" xfId="23779"/>
    <cellStyle name="Normal 2 55 4 15" xfId="5939"/>
    <cellStyle name="Normal 2 55 4 15 2" xfId="23780"/>
    <cellStyle name="Normal 2 55 4 16" xfId="23781"/>
    <cellStyle name="Normal 2 55 4 2" xfId="5940"/>
    <cellStyle name="Normal 2 55 4 2 10" xfId="5941"/>
    <cellStyle name="Normal 2 55 4 2 10 2" xfId="23782"/>
    <cellStyle name="Normal 2 55 4 2 11" xfId="5942"/>
    <cellStyle name="Normal 2 55 4 2 11 2" xfId="23783"/>
    <cellStyle name="Normal 2 55 4 2 12" xfId="5943"/>
    <cellStyle name="Normal 2 55 4 2 12 2" xfId="23784"/>
    <cellStyle name="Normal 2 55 4 2 13" xfId="5944"/>
    <cellStyle name="Normal 2 55 4 2 13 2" xfId="23785"/>
    <cellStyle name="Normal 2 55 4 2 14" xfId="5945"/>
    <cellStyle name="Normal 2 55 4 2 14 2" xfId="23786"/>
    <cellStyle name="Normal 2 55 4 2 15" xfId="23787"/>
    <cellStyle name="Normal 2 55 4 2 2" xfId="5946"/>
    <cellStyle name="Normal 2 55 4 2 2 2" xfId="23788"/>
    <cellStyle name="Normal 2 55 4 2 3" xfId="5947"/>
    <cellStyle name="Normal 2 55 4 2 3 2" xfId="23789"/>
    <cellStyle name="Normal 2 55 4 2 4" xfId="5948"/>
    <cellStyle name="Normal 2 55 4 2 4 2" xfId="23790"/>
    <cellStyle name="Normal 2 55 4 2 5" xfId="5949"/>
    <cellStyle name="Normal 2 55 4 2 5 2" xfId="23791"/>
    <cellStyle name="Normal 2 55 4 2 6" xfId="5950"/>
    <cellStyle name="Normal 2 55 4 2 6 2" xfId="23792"/>
    <cellStyle name="Normal 2 55 4 2 7" xfId="5951"/>
    <cellStyle name="Normal 2 55 4 2 7 2" xfId="23793"/>
    <cellStyle name="Normal 2 55 4 2 8" xfId="5952"/>
    <cellStyle name="Normal 2 55 4 2 8 2" xfId="23794"/>
    <cellStyle name="Normal 2 55 4 2 9" xfId="5953"/>
    <cellStyle name="Normal 2 55 4 2 9 2" xfId="23795"/>
    <cellStyle name="Normal 2 55 4 3" xfId="5954"/>
    <cellStyle name="Normal 2 55 4 3 2" xfId="23796"/>
    <cellStyle name="Normal 2 55 4 4" xfId="5955"/>
    <cellStyle name="Normal 2 55 4 4 2" xfId="23797"/>
    <cellStyle name="Normal 2 55 4 5" xfId="5956"/>
    <cellStyle name="Normal 2 55 4 5 2" xfId="23798"/>
    <cellStyle name="Normal 2 55 4 6" xfId="5957"/>
    <cellStyle name="Normal 2 55 4 6 2" xfId="23799"/>
    <cellStyle name="Normal 2 55 4 7" xfId="5958"/>
    <cellStyle name="Normal 2 55 4 7 2" xfId="23800"/>
    <cellStyle name="Normal 2 55 4 8" xfId="5959"/>
    <cellStyle name="Normal 2 55 4 8 2" xfId="23801"/>
    <cellStyle name="Normal 2 55 4 9" xfId="5960"/>
    <cellStyle name="Normal 2 55 4 9 2" xfId="23802"/>
    <cellStyle name="Normal 2 55 5" xfId="5961"/>
    <cellStyle name="Normal 2 55 5 10" xfId="5962"/>
    <cellStyle name="Normal 2 55 5 10 2" xfId="23803"/>
    <cellStyle name="Normal 2 55 5 11" xfId="5963"/>
    <cellStyle name="Normal 2 55 5 11 2" xfId="23804"/>
    <cellStyle name="Normal 2 55 5 12" xfId="5964"/>
    <cellStyle name="Normal 2 55 5 12 2" xfId="23805"/>
    <cellStyle name="Normal 2 55 5 13" xfId="5965"/>
    <cellStyle name="Normal 2 55 5 13 2" xfId="23806"/>
    <cellStyle name="Normal 2 55 5 14" xfId="5966"/>
    <cellStyle name="Normal 2 55 5 14 2" xfId="23807"/>
    <cellStyle name="Normal 2 55 5 15" xfId="23808"/>
    <cellStyle name="Normal 2 55 5 2" xfId="5967"/>
    <cellStyle name="Normal 2 55 5 2 2" xfId="23809"/>
    <cellStyle name="Normal 2 55 5 3" xfId="5968"/>
    <cellStyle name="Normal 2 55 5 3 2" xfId="23810"/>
    <cellStyle name="Normal 2 55 5 4" xfId="5969"/>
    <cellStyle name="Normal 2 55 5 4 2" xfId="23811"/>
    <cellStyle name="Normal 2 55 5 5" xfId="5970"/>
    <cellStyle name="Normal 2 55 5 5 2" xfId="23812"/>
    <cellStyle name="Normal 2 55 5 6" xfId="5971"/>
    <cellStyle name="Normal 2 55 5 6 2" xfId="23813"/>
    <cellStyle name="Normal 2 55 5 7" xfId="5972"/>
    <cellStyle name="Normal 2 55 5 7 2" xfId="23814"/>
    <cellStyle name="Normal 2 55 5 8" xfId="5973"/>
    <cellStyle name="Normal 2 55 5 8 2" xfId="23815"/>
    <cellStyle name="Normal 2 55 5 9" xfId="5974"/>
    <cellStyle name="Normal 2 55 5 9 2" xfId="23816"/>
    <cellStyle name="Normal 2 55 6" xfId="5975"/>
    <cellStyle name="Normal 2 55 6 10" xfId="5976"/>
    <cellStyle name="Normal 2 55 6 10 2" xfId="23817"/>
    <cellStyle name="Normal 2 55 6 11" xfId="5977"/>
    <cellStyle name="Normal 2 55 6 11 2" xfId="23818"/>
    <cellStyle name="Normal 2 55 6 12" xfId="5978"/>
    <cellStyle name="Normal 2 55 6 12 2" xfId="23819"/>
    <cellStyle name="Normal 2 55 6 13" xfId="5979"/>
    <cellStyle name="Normal 2 55 6 13 2" xfId="23820"/>
    <cellStyle name="Normal 2 55 6 14" xfId="5980"/>
    <cellStyle name="Normal 2 55 6 14 2" xfId="23821"/>
    <cellStyle name="Normal 2 55 6 15" xfId="23822"/>
    <cellStyle name="Normal 2 55 6 2" xfId="5981"/>
    <cellStyle name="Normal 2 55 6 2 2" xfId="23823"/>
    <cellStyle name="Normal 2 55 6 3" xfId="5982"/>
    <cellStyle name="Normal 2 55 6 3 2" xfId="23824"/>
    <cellStyle name="Normal 2 55 6 4" xfId="5983"/>
    <cellStyle name="Normal 2 55 6 4 2" xfId="23825"/>
    <cellStyle name="Normal 2 55 6 5" xfId="5984"/>
    <cellStyle name="Normal 2 55 6 5 2" xfId="23826"/>
    <cellStyle name="Normal 2 55 6 6" xfId="5985"/>
    <cellStyle name="Normal 2 55 6 6 2" xfId="23827"/>
    <cellStyle name="Normal 2 55 6 7" xfId="5986"/>
    <cellStyle name="Normal 2 55 6 7 2" xfId="23828"/>
    <cellStyle name="Normal 2 55 6 8" xfId="5987"/>
    <cellStyle name="Normal 2 55 6 8 2" xfId="23829"/>
    <cellStyle name="Normal 2 55 6 9" xfId="5988"/>
    <cellStyle name="Normal 2 55 6 9 2" xfId="23830"/>
    <cellStyle name="Normal 2 55 7" xfId="5989"/>
    <cellStyle name="Normal 2 55 7 10" xfId="5990"/>
    <cellStyle name="Normal 2 55 7 10 2" xfId="23831"/>
    <cellStyle name="Normal 2 55 7 11" xfId="5991"/>
    <cellStyle name="Normal 2 55 7 11 2" xfId="23832"/>
    <cellStyle name="Normal 2 55 7 12" xfId="5992"/>
    <cellStyle name="Normal 2 55 7 12 2" xfId="23833"/>
    <cellStyle name="Normal 2 55 7 13" xfId="5993"/>
    <cellStyle name="Normal 2 55 7 13 2" xfId="23834"/>
    <cellStyle name="Normal 2 55 7 14" xfId="5994"/>
    <cellStyle name="Normal 2 55 7 14 2" xfId="23835"/>
    <cellStyle name="Normal 2 55 7 15" xfId="23836"/>
    <cellStyle name="Normal 2 55 7 2" xfId="5995"/>
    <cellStyle name="Normal 2 55 7 2 2" xfId="23837"/>
    <cellStyle name="Normal 2 55 7 3" xfId="5996"/>
    <cellStyle name="Normal 2 55 7 3 2" xfId="23838"/>
    <cellStyle name="Normal 2 55 7 4" xfId="5997"/>
    <cellStyle name="Normal 2 55 7 4 2" xfId="23839"/>
    <cellStyle name="Normal 2 55 7 5" xfId="5998"/>
    <cellStyle name="Normal 2 55 7 5 2" xfId="23840"/>
    <cellStyle name="Normal 2 55 7 6" xfId="5999"/>
    <cellStyle name="Normal 2 55 7 6 2" xfId="23841"/>
    <cellStyle name="Normal 2 55 7 7" xfId="6000"/>
    <cellStyle name="Normal 2 55 7 7 2" xfId="23842"/>
    <cellStyle name="Normal 2 55 7 8" xfId="6001"/>
    <cellStyle name="Normal 2 55 7 8 2" xfId="23843"/>
    <cellStyle name="Normal 2 55 7 9" xfId="6002"/>
    <cellStyle name="Normal 2 55 7 9 2" xfId="23844"/>
    <cellStyle name="Normal 2 55 8" xfId="6003"/>
    <cellStyle name="Normal 2 55 8 10" xfId="6004"/>
    <cellStyle name="Normal 2 55 8 10 2" xfId="23845"/>
    <cellStyle name="Normal 2 55 8 11" xfId="6005"/>
    <cellStyle name="Normal 2 55 8 11 2" xfId="23846"/>
    <cellStyle name="Normal 2 55 8 12" xfId="6006"/>
    <cellStyle name="Normal 2 55 8 12 2" xfId="23847"/>
    <cellStyle name="Normal 2 55 8 13" xfId="6007"/>
    <cellStyle name="Normal 2 55 8 13 2" xfId="23848"/>
    <cellStyle name="Normal 2 55 8 14" xfId="6008"/>
    <cellStyle name="Normal 2 55 8 14 2" xfId="23849"/>
    <cellStyle name="Normal 2 55 8 15" xfId="23850"/>
    <cellStyle name="Normal 2 55 8 2" xfId="6009"/>
    <cellStyle name="Normal 2 55 8 2 2" xfId="23851"/>
    <cellStyle name="Normal 2 55 8 3" xfId="6010"/>
    <cellStyle name="Normal 2 55 8 3 2" xfId="23852"/>
    <cellStyle name="Normal 2 55 8 4" xfId="6011"/>
    <cellStyle name="Normal 2 55 8 4 2" xfId="23853"/>
    <cellStyle name="Normal 2 55 8 5" xfId="6012"/>
    <cellStyle name="Normal 2 55 8 5 2" xfId="23854"/>
    <cellStyle name="Normal 2 55 8 6" xfId="6013"/>
    <cellStyle name="Normal 2 55 8 6 2" xfId="23855"/>
    <cellStyle name="Normal 2 55 8 7" xfId="6014"/>
    <cellStyle name="Normal 2 55 8 7 2" xfId="23856"/>
    <cellStyle name="Normal 2 55 8 8" xfId="6015"/>
    <cellStyle name="Normal 2 55 8 8 2" xfId="23857"/>
    <cellStyle name="Normal 2 55 8 9" xfId="6016"/>
    <cellStyle name="Normal 2 55 8 9 2" xfId="23858"/>
    <cellStyle name="Normal 2 55 9" xfId="6017"/>
    <cellStyle name="Normal 2 55 9 10" xfId="6018"/>
    <cellStyle name="Normal 2 55 9 10 2" xfId="23859"/>
    <cellStyle name="Normal 2 55 9 11" xfId="6019"/>
    <cellStyle name="Normal 2 55 9 11 2" xfId="23860"/>
    <cellStyle name="Normal 2 55 9 12" xfId="6020"/>
    <cellStyle name="Normal 2 55 9 12 2" xfId="23861"/>
    <cellStyle name="Normal 2 55 9 13" xfId="6021"/>
    <cellStyle name="Normal 2 55 9 13 2" xfId="23862"/>
    <cellStyle name="Normal 2 55 9 14" xfId="6022"/>
    <cellStyle name="Normal 2 55 9 14 2" xfId="23863"/>
    <cellStyle name="Normal 2 55 9 15" xfId="23864"/>
    <cellStyle name="Normal 2 55 9 2" xfId="6023"/>
    <cellStyle name="Normal 2 55 9 2 2" xfId="23865"/>
    <cellStyle name="Normal 2 55 9 3" xfId="6024"/>
    <cellStyle name="Normal 2 55 9 3 2" xfId="23866"/>
    <cellStyle name="Normal 2 55 9 4" xfId="6025"/>
    <cellStyle name="Normal 2 55 9 4 2" xfId="23867"/>
    <cellStyle name="Normal 2 55 9 5" xfId="6026"/>
    <cellStyle name="Normal 2 55 9 5 2" xfId="23868"/>
    <cellStyle name="Normal 2 55 9 6" xfId="6027"/>
    <cellStyle name="Normal 2 55 9 6 2" xfId="23869"/>
    <cellStyle name="Normal 2 55 9 7" xfId="6028"/>
    <cellStyle name="Normal 2 55 9 7 2" xfId="23870"/>
    <cellStyle name="Normal 2 55 9 8" xfId="6029"/>
    <cellStyle name="Normal 2 55 9 8 2" xfId="23871"/>
    <cellStyle name="Normal 2 55 9 9" xfId="6030"/>
    <cellStyle name="Normal 2 55 9 9 2" xfId="23872"/>
    <cellStyle name="Normal 2 56" xfId="6031"/>
    <cellStyle name="Normal 2 56 10" xfId="6032"/>
    <cellStyle name="Normal 2 56 10 10" xfId="6033"/>
    <cellStyle name="Normal 2 56 10 10 2" xfId="23873"/>
    <cellStyle name="Normal 2 56 10 11" xfId="6034"/>
    <cellStyle name="Normal 2 56 10 11 2" xfId="23874"/>
    <cellStyle name="Normal 2 56 10 12" xfId="6035"/>
    <cellStyle name="Normal 2 56 10 12 2" xfId="23875"/>
    <cellStyle name="Normal 2 56 10 13" xfId="6036"/>
    <cellStyle name="Normal 2 56 10 13 2" xfId="23876"/>
    <cellStyle name="Normal 2 56 10 14" xfId="6037"/>
    <cellStyle name="Normal 2 56 10 14 2" xfId="23877"/>
    <cellStyle name="Normal 2 56 10 15" xfId="23878"/>
    <cellStyle name="Normal 2 56 10 2" xfId="6038"/>
    <cellStyle name="Normal 2 56 10 2 2" xfId="23879"/>
    <cellStyle name="Normal 2 56 10 3" xfId="6039"/>
    <cellStyle name="Normal 2 56 10 3 2" xfId="23880"/>
    <cellStyle name="Normal 2 56 10 4" xfId="6040"/>
    <cellStyle name="Normal 2 56 10 4 2" xfId="23881"/>
    <cellStyle name="Normal 2 56 10 5" xfId="6041"/>
    <cellStyle name="Normal 2 56 10 5 2" xfId="23882"/>
    <cellStyle name="Normal 2 56 10 6" xfId="6042"/>
    <cellStyle name="Normal 2 56 10 6 2" xfId="23883"/>
    <cellStyle name="Normal 2 56 10 7" xfId="6043"/>
    <cellStyle name="Normal 2 56 10 7 2" xfId="23884"/>
    <cellStyle name="Normal 2 56 10 8" xfId="6044"/>
    <cellStyle name="Normal 2 56 10 8 2" xfId="23885"/>
    <cellStyle name="Normal 2 56 10 9" xfId="6045"/>
    <cellStyle name="Normal 2 56 10 9 2" xfId="23886"/>
    <cellStyle name="Normal 2 56 11" xfId="6046"/>
    <cellStyle name="Normal 2 56 11 2" xfId="23887"/>
    <cellStyle name="Normal 2 56 12" xfId="6047"/>
    <cellStyle name="Normal 2 56 12 2" xfId="23888"/>
    <cellStyle name="Normal 2 56 13" xfId="6048"/>
    <cellStyle name="Normal 2 56 13 2" xfId="23889"/>
    <cellStyle name="Normal 2 56 14" xfId="6049"/>
    <cellStyle name="Normal 2 56 14 2" xfId="23890"/>
    <cellStyle name="Normal 2 56 15" xfId="6050"/>
    <cellStyle name="Normal 2 56 15 2" xfId="23891"/>
    <cellStyle name="Normal 2 56 16" xfId="6051"/>
    <cellStyle name="Normal 2 56 16 2" xfId="23892"/>
    <cellStyle name="Normal 2 56 17" xfId="6052"/>
    <cellStyle name="Normal 2 56 17 2" xfId="23893"/>
    <cellStyle name="Normal 2 56 18" xfId="6053"/>
    <cellStyle name="Normal 2 56 18 2" xfId="23894"/>
    <cellStyle name="Normal 2 56 19" xfId="6054"/>
    <cellStyle name="Normal 2 56 19 2" xfId="23895"/>
    <cellStyle name="Normal 2 56 2" xfId="6055"/>
    <cellStyle name="Normal 2 56 2 10" xfId="6056"/>
    <cellStyle name="Normal 2 56 2 10 2" xfId="23896"/>
    <cellStyle name="Normal 2 56 2 11" xfId="6057"/>
    <cellStyle name="Normal 2 56 2 11 2" xfId="23897"/>
    <cellStyle name="Normal 2 56 2 12" xfId="6058"/>
    <cellStyle name="Normal 2 56 2 12 2" xfId="23898"/>
    <cellStyle name="Normal 2 56 2 13" xfId="6059"/>
    <cellStyle name="Normal 2 56 2 13 2" xfId="23899"/>
    <cellStyle name="Normal 2 56 2 14" xfId="6060"/>
    <cellStyle name="Normal 2 56 2 14 2" xfId="23900"/>
    <cellStyle name="Normal 2 56 2 15" xfId="6061"/>
    <cellStyle name="Normal 2 56 2 15 2" xfId="23901"/>
    <cellStyle name="Normal 2 56 2 16" xfId="23902"/>
    <cellStyle name="Normal 2 56 2 2" xfId="6062"/>
    <cellStyle name="Normal 2 56 2 2 10" xfId="6063"/>
    <cellStyle name="Normal 2 56 2 2 10 2" xfId="23903"/>
    <cellStyle name="Normal 2 56 2 2 11" xfId="6064"/>
    <cellStyle name="Normal 2 56 2 2 11 2" xfId="23904"/>
    <cellStyle name="Normal 2 56 2 2 12" xfId="6065"/>
    <cellStyle name="Normal 2 56 2 2 12 2" xfId="23905"/>
    <cellStyle name="Normal 2 56 2 2 13" xfId="6066"/>
    <cellStyle name="Normal 2 56 2 2 13 2" xfId="23906"/>
    <cellStyle name="Normal 2 56 2 2 14" xfId="6067"/>
    <cellStyle name="Normal 2 56 2 2 14 2" xfId="23907"/>
    <cellStyle name="Normal 2 56 2 2 15" xfId="23908"/>
    <cellStyle name="Normal 2 56 2 2 2" xfId="6068"/>
    <cellStyle name="Normal 2 56 2 2 2 2" xfId="23909"/>
    <cellStyle name="Normal 2 56 2 2 3" xfId="6069"/>
    <cellStyle name="Normal 2 56 2 2 3 2" xfId="23910"/>
    <cellStyle name="Normal 2 56 2 2 4" xfId="6070"/>
    <cellStyle name="Normal 2 56 2 2 4 2" xfId="23911"/>
    <cellStyle name="Normal 2 56 2 2 5" xfId="6071"/>
    <cellStyle name="Normal 2 56 2 2 5 2" xfId="23912"/>
    <cellStyle name="Normal 2 56 2 2 6" xfId="6072"/>
    <cellStyle name="Normal 2 56 2 2 6 2" xfId="23913"/>
    <cellStyle name="Normal 2 56 2 2 7" xfId="6073"/>
    <cellStyle name="Normal 2 56 2 2 7 2" xfId="23914"/>
    <cellStyle name="Normal 2 56 2 2 8" xfId="6074"/>
    <cellStyle name="Normal 2 56 2 2 8 2" xfId="23915"/>
    <cellStyle name="Normal 2 56 2 2 9" xfId="6075"/>
    <cellStyle name="Normal 2 56 2 2 9 2" xfId="23916"/>
    <cellStyle name="Normal 2 56 2 3" xfId="6076"/>
    <cellStyle name="Normal 2 56 2 3 2" xfId="23917"/>
    <cellStyle name="Normal 2 56 2 4" xfId="6077"/>
    <cellStyle name="Normal 2 56 2 4 2" xfId="23918"/>
    <cellStyle name="Normal 2 56 2 5" xfId="6078"/>
    <cellStyle name="Normal 2 56 2 5 2" xfId="23919"/>
    <cellStyle name="Normal 2 56 2 6" xfId="6079"/>
    <cellStyle name="Normal 2 56 2 6 2" xfId="23920"/>
    <cellStyle name="Normal 2 56 2 7" xfId="6080"/>
    <cellStyle name="Normal 2 56 2 7 2" xfId="23921"/>
    <cellStyle name="Normal 2 56 2 8" xfId="6081"/>
    <cellStyle name="Normal 2 56 2 8 2" xfId="23922"/>
    <cellStyle name="Normal 2 56 2 9" xfId="6082"/>
    <cellStyle name="Normal 2 56 2 9 2" xfId="23923"/>
    <cellStyle name="Normal 2 56 20" xfId="6083"/>
    <cellStyle name="Normal 2 56 20 2" xfId="23924"/>
    <cellStyle name="Normal 2 56 21" xfId="6084"/>
    <cellStyle name="Normal 2 56 21 2" xfId="23925"/>
    <cellStyle name="Normal 2 56 22" xfId="6085"/>
    <cellStyle name="Normal 2 56 22 2" xfId="23926"/>
    <cellStyle name="Normal 2 56 23" xfId="6086"/>
    <cellStyle name="Normal 2 56 23 2" xfId="23927"/>
    <cellStyle name="Normal 2 56 24" xfId="23928"/>
    <cellStyle name="Normal 2 56 3" xfId="6087"/>
    <cellStyle name="Normal 2 56 3 10" xfId="6088"/>
    <cellStyle name="Normal 2 56 3 10 2" xfId="23929"/>
    <cellStyle name="Normal 2 56 3 11" xfId="6089"/>
    <cellStyle name="Normal 2 56 3 11 2" xfId="23930"/>
    <cellStyle name="Normal 2 56 3 12" xfId="6090"/>
    <cellStyle name="Normal 2 56 3 12 2" xfId="23931"/>
    <cellStyle name="Normal 2 56 3 13" xfId="6091"/>
    <cellStyle name="Normal 2 56 3 13 2" xfId="23932"/>
    <cellStyle name="Normal 2 56 3 14" xfId="6092"/>
    <cellStyle name="Normal 2 56 3 14 2" xfId="23933"/>
    <cellStyle name="Normal 2 56 3 15" xfId="6093"/>
    <cellStyle name="Normal 2 56 3 15 2" xfId="23934"/>
    <cellStyle name="Normal 2 56 3 16" xfId="23935"/>
    <cellStyle name="Normal 2 56 3 2" xfId="6094"/>
    <cellStyle name="Normal 2 56 3 2 10" xfId="6095"/>
    <cellStyle name="Normal 2 56 3 2 10 2" xfId="23936"/>
    <cellStyle name="Normal 2 56 3 2 11" xfId="6096"/>
    <cellStyle name="Normal 2 56 3 2 11 2" xfId="23937"/>
    <cellStyle name="Normal 2 56 3 2 12" xfId="6097"/>
    <cellStyle name="Normal 2 56 3 2 12 2" xfId="23938"/>
    <cellStyle name="Normal 2 56 3 2 13" xfId="6098"/>
    <cellStyle name="Normal 2 56 3 2 13 2" xfId="23939"/>
    <cellStyle name="Normal 2 56 3 2 14" xfId="6099"/>
    <cellStyle name="Normal 2 56 3 2 14 2" xfId="23940"/>
    <cellStyle name="Normal 2 56 3 2 15" xfId="23941"/>
    <cellStyle name="Normal 2 56 3 2 2" xfId="6100"/>
    <cellStyle name="Normal 2 56 3 2 2 2" xfId="23942"/>
    <cellStyle name="Normal 2 56 3 2 3" xfId="6101"/>
    <cellStyle name="Normal 2 56 3 2 3 2" xfId="23943"/>
    <cellStyle name="Normal 2 56 3 2 4" xfId="6102"/>
    <cellStyle name="Normal 2 56 3 2 4 2" xfId="23944"/>
    <cellStyle name="Normal 2 56 3 2 5" xfId="6103"/>
    <cellStyle name="Normal 2 56 3 2 5 2" xfId="23945"/>
    <cellStyle name="Normal 2 56 3 2 6" xfId="6104"/>
    <cellStyle name="Normal 2 56 3 2 6 2" xfId="23946"/>
    <cellStyle name="Normal 2 56 3 2 7" xfId="6105"/>
    <cellStyle name="Normal 2 56 3 2 7 2" xfId="23947"/>
    <cellStyle name="Normal 2 56 3 2 8" xfId="6106"/>
    <cellStyle name="Normal 2 56 3 2 8 2" xfId="23948"/>
    <cellStyle name="Normal 2 56 3 2 9" xfId="6107"/>
    <cellStyle name="Normal 2 56 3 2 9 2" xfId="23949"/>
    <cellStyle name="Normal 2 56 3 3" xfId="6108"/>
    <cellStyle name="Normal 2 56 3 3 2" xfId="23950"/>
    <cellStyle name="Normal 2 56 3 4" xfId="6109"/>
    <cellStyle name="Normal 2 56 3 4 2" xfId="23951"/>
    <cellStyle name="Normal 2 56 3 5" xfId="6110"/>
    <cellStyle name="Normal 2 56 3 5 2" xfId="23952"/>
    <cellStyle name="Normal 2 56 3 6" xfId="6111"/>
    <cellStyle name="Normal 2 56 3 6 2" xfId="23953"/>
    <cellStyle name="Normal 2 56 3 7" xfId="6112"/>
    <cellStyle name="Normal 2 56 3 7 2" xfId="23954"/>
    <cellStyle name="Normal 2 56 3 8" xfId="6113"/>
    <cellStyle name="Normal 2 56 3 8 2" xfId="23955"/>
    <cellStyle name="Normal 2 56 3 9" xfId="6114"/>
    <cellStyle name="Normal 2 56 3 9 2" xfId="23956"/>
    <cellStyle name="Normal 2 56 4" xfId="6115"/>
    <cellStyle name="Normal 2 56 4 10" xfId="6116"/>
    <cellStyle name="Normal 2 56 4 10 2" xfId="23957"/>
    <cellStyle name="Normal 2 56 4 11" xfId="6117"/>
    <cellStyle name="Normal 2 56 4 11 2" xfId="23958"/>
    <cellStyle name="Normal 2 56 4 12" xfId="6118"/>
    <cellStyle name="Normal 2 56 4 12 2" xfId="23959"/>
    <cellStyle name="Normal 2 56 4 13" xfId="6119"/>
    <cellStyle name="Normal 2 56 4 13 2" xfId="23960"/>
    <cellStyle name="Normal 2 56 4 14" xfId="6120"/>
    <cellStyle name="Normal 2 56 4 14 2" xfId="23961"/>
    <cellStyle name="Normal 2 56 4 15" xfId="6121"/>
    <cellStyle name="Normal 2 56 4 15 2" xfId="23962"/>
    <cellStyle name="Normal 2 56 4 16" xfId="23963"/>
    <cellStyle name="Normal 2 56 4 2" xfId="6122"/>
    <cellStyle name="Normal 2 56 4 2 10" xfId="6123"/>
    <cellStyle name="Normal 2 56 4 2 10 2" xfId="23964"/>
    <cellStyle name="Normal 2 56 4 2 11" xfId="6124"/>
    <cellStyle name="Normal 2 56 4 2 11 2" xfId="23965"/>
    <cellStyle name="Normal 2 56 4 2 12" xfId="6125"/>
    <cellStyle name="Normal 2 56 4 2 12 2" xfId="23966"/>
    <cellStyle name="Normal 2 56 4 2 13" xfId="6126"/>
    <cellStyle name="Normal 2 56 4 2 13 2" xfId="23967"/>
    <cellStyle name="Normal 2 56 4 2 14" xfId="6127"/>
    <cellStyle name="Normal 2 56 4 2 14 2" xfId="23968"/>
    <cellStyle name="Normal 2 56 4 2 15" xfId="23969"/>
    <cellStyle name="Normal 2 56 4 2 2" xfId="6128"/>
    <cellStyle name="Normal 2 56 4 2 2 2" xfId="23970"/>
    <cellStyle name="Normal 2 56 4 2 3" xfId="6129"/>
    <cellStyle name="Normal 2 56 4 2 3 2" xfId="23971"/>
    <cellStyle name="Normal 2 56 4 2 4" xfId="6130"/>
    <cellStyle name="Normal 2 56 4 2 4 2" xfId="23972"/>
    <cellStyle name="Normal 2 56 4 2 5" xfId="6131"/>
    <cellStyle name="Normal 2 56 4 2 5 2" xfId="23973"/>
    <cellStyle name="Normal 2 56 4 2 6" xfId="6132"/>
    <cellStyle name="Normal 2 56 4 2 6 2" xfId="23974"/>
    <cellStyle name="Normal 2 56 4 2 7" xfId="6133"/>
    <cellStyle name="Normal 2 56 4 2 7 2" xfId="23975"/>
    <cellStyle name="Normal 2 56 4 2 8" xfId="6134"/>
    <cellStyle name="Normal 2 56 4 2 8 2" xfId="23976"/>
    <cellStyle name="Normal 2 56 4 2 9" xfId="6135"/>
    <cellStyle name="Normal 2 56 4 2 9 2" xfId="23977"/>
    <cellStyle name="Normal 2 56 4 3" xfId="6136"/>
    <cellStyle name="Normal 2 56 4 3 2" xfId="23978"/>
    <cellStyle name="Normal 2 56 4 4" xfId="6137"/>
    <cellStyle name="Normal 2 56 4 4 2" xfId="23979"/>
    <cellStyle name="Normal 2 56 4 5" xfId="6138"/>
    <cellStyle name="Normal 2 56 4 5 2" xfId="23980"/>
    <cellStyle name="Normal 2 56 4 6" xfId="6139"/>
    <cellStyle name="Normal 2 56 4 6 2" xfId="23981"/>
    <cellStyle name="Normal 2 56 4 7" xfId="6140"/>
    <cellStyle name="Normal 2 56 4 7 2" xfId="23982"/>
    <cellStyle name="Normal 2 56 4 8" xfId="6141"/>
    <cellStyle name="Normal 2 56 4 8 2" xfId="23983"/>
    <cellStyle name="Normal 2 56 4 9" xfId="6142"/>
    <cellStyle name="Normal 2 56 4 9 2" xfId="23984"/>
    <cellStyle name="Normal 2 56 5" xfId="6143"/>
    <cellStyle name="Normal 2 56 5 10" xfId="6144"/>
    <cellStyle name="Normal 2 56 5 10 2" xfId="23985"/>
    <cellStyle name="Normal 2 56 5 11" xfId="6145"/>
    <cellStyle name="Normal 2 56 5 11 2" xfId="23986"/>
    <cellStyle name="Normal 2 56 5 12" xfId="6146"/>
    <cellStyle name="Normal 2 56 5 12 2" xfId="23987"/>
    <cellStyle name="Normal 2 56 5 13" xfId="6147"/>
    <cellStyle name="Normal 2 56 5 13 2" xfId="23988"/>
    <cellStyle name="Normal 2 56 5 14" xfId="6148"/>
    <cellStyle name="Normal 2 56 5 14 2" xfId="23989"/>
    <cellStyle name="Normal 2 56 5 15" xfId="23990"/>
    <cellStyle name="Normal 2 56 5 2" xfId="6149"/>
    <cellStyle name="Normal 2 56 5 2 2" xfId="23991"/>
    <cellStyle name="Normal 2 56 5 3" xfId="6150"/>
    <cellStyle name="Normal 2 56 5 3 2" xfId="23992"/>
    <cellStyle name="Normal 2 56 5 4" xfId="6151"/>
    <cellStyle name="Normal 2 56 5 4 2" xfId="23993"/>
    <cellStyle name="Normal 2 56 5 5" xfId="6152"/>
    <cellStyle name="Normal 2 56 5 5 2" xfId="23994"/>
    <cellStyle name="Normal 2 56 5 6" xfId="6153"/>
    <cellStyle name="Normal 2 56 5 6 2" xfId="23995"/>
    <cellStyle name="Normal 2 56 5 7" xfId="6154"/>
    <cellStyle name="Normal 2 56 5 7 2" xfId="23996"/>
    <cellStyle name="Normal 2 56 5 8" xfId="6155"/>
    <cellStyle name="Normal 2 56 5 8 2" xfId="23997"/>
    <cellStyle name="Normal 2 56 5 9" xfId="6156"/>
    <cellStyle name="Normal 2 56 5 9 2" xfId="23998"/>
    <cellStyle name="Normal 2 56 6" xfId="6157"/>
    <cellStyle name="Normal 2 56 6 10" xfId="6158"/>
    <cellStyle name="Normal 2 56 6 10 2" xfId="23999"/>
    <cellStyle name="Normal 2 56 6 11" xfId="6159"/>
    <cellStyle name="Normal 2 56 6 11 2" xfId="24000"/>
    <cellStyle name="Normal 2 56 6 12" xfId="6160"/>
    <cellStyle name="Normal 2 56 6 12 2" xfId="24001"/>
    <cellStyle name="Normal 2 56 6 13" xfId="6161"/>
    <cellStyle name="Normal 2 56 6 13 2" xfId="24002"/>
    <cellStyle name="Normal 2 56 6 14" xfId="6162"/>
    <cellStyle name="Normal 2 56 6 14 2" xfId="24003"/>
    <cellStyle name="Normal 2 56 6 15" xfId="24004"/>
    <cellStyle name="Normal 2 56 6 2" xfId="6163"/>
    <cellStyle name="Normal 2 56 6 2 2" xfId="24005"/>
    <cellStyle name="Normal 2 56 6 3" xfId="6164"/>
    <cellStyle name="Normal 2 56 6 3 2" xfId="24006"/>
    <cellStyle name="Normal 2 56 6 4" xfId="6165"/>
    <cellStyle name="Normal 2 56 6 4 2" xfId="24007"/>
    <cellStyle name="Normal 2 56 6 5" xfId="6166"/>
    <cellStyle name="Normal 2 56 6 5 2" xfId="24008"/>
    <cellStyle name="Normal 2 56 6 6" xfId="6167"/>
    <cellStyle name="Normal 2 56 6 6 2" xfId="24009"/>
    <cellStyle name="Normal 2 56 6 7" xfId="6168"/>
    <cellStyle name="Normal 2 56 6 7 2" xfId="24010"/>
    <cellStyle name="Normal 2 56 6 8" xfId="6169"/>
    <cellStyle name="Normal 2 56 6 8 2" xfId="24011"/>
    <cellStyle name="Normal 2 56 6 9" xfId="6170"/>
    <cellStyle name="Normal 2 56 6 9 2" xfId="24012"/>
    <cellStyle name="Normal 2 56 7" xfId="6171"/>
    <cellStyle name="Normal 2 56 7 10" xfId="6172"/>
    <cellStyle name="Normal 2 56 7 10 2" xfId="24013"/>
    <cellStyle name="Normal 2 56 7 11" xfId="6173"/>
    <cellStyle name="Normal 2 56 7 11 2" xfId="24014"/>
    <cellStyle name="Normal 2 56 7 12" xfId="6174"/>
    <cellStyle name="Normal 2 56 7 12 2" xfId="24015"/>
    <cellStyle name="Normal 2 56 7 13" xfId="6175"/>
    <cellStyle name="Normal 2 56 7 13 2" xfId="24016"/>
    <cellStyle name="Normal 2 56 7 14" xfId="6176"/>
    <cellStyle name="Normal 2 56 7 14 2" xfId="24017"/>
    <cellStyle name="Normal 2 56 7 15" xfId="24018"/>
    <cellStyle name="Normal 2 56 7 2" xfId="6177"/>
    <cellStyle name="Normal 2 56 7 2 2" xfId="24019"/>
    <cellStyle name="Normal 2 56 7 3" xfId="6178"/>
    <cellStyle name="Normal 2 56 7 3 2" xfId="24020"/>
    <cellStyle name="Normal 2 56 7 4" xfId="6179"/>
    <cellStyle name="Normal 2 56 7 4 2" xfId="24021"/>
    <cellStyle name="Normal 2 56 7 5" xfId="6180"/>
    <cellStyle name="Normal 2 56 7 5 2" xfId="24022"/>
    <cellStyle name="Normal 2 56 7 6" xfId="6181"/>
    <cellStyle name="Normal 2 56 7 6 2" xfId="24023"/>
    <cellStyle name="Normal 2 56 7 7" xfId="6182"/>
    <cellStyle name="Normal 2 56 7 7 2" xfId="24024"/>
    <cellStyle name="Normal 2 56 7 8" xfId="6183"/>
    <cellStyle name="Normal 2 56 7 8 2" xfId="24025"/>
    <cellStyle name="Normal 2 56 7 9" xfId="6184"/>
    <cellStyle name="Normal 2 56 7 9 2" xfId="24026"/>
    <cellStyle name="Normal 2 56 8" xfId="6185"/>
    <cellStyle name="Normal 2 56 8 10" xfId="6186"/>
    <cellStyle name="Normal 2 56 8 10 2" xfId="24027"/>
    <cellStyle name="Normal 2 56 8 11" xfId="6187"/>
    <cellStyle name="Normal 2 56 8 11 2" xfId="24028"/>
    <cellStyle name="Normal 2 56 8 12" xfId="6188"/>
    <cellStyle name="Normal 2 56 8 12 2" xfId="24029"/>
    <cellStyle name="Normal 2 56 8 13" xfId="6189"/>
    <cellStyle name="Normal 2 56 8 13 2" xfId="24030"/>
    <cellStyle name="Normal 2 56 8 14" xfId="6190"/>
    <cellStyle name="Normal 2 56 8 14 2" xfId="24031"/>
    <cellStyle name="Normal 2 56 8 15" xfId="24032"/>
    <cellStyle name="Normal 2 56 8 2" xfId="6191"/>
    <cellStyle name="Normal 2 56 8 2 2" xfId="24033"/>
    <cellStyle name="Normal 2 56 8 3" xfId="6192"/>
    <cellStyle name="Normal 2 56 8 3 2" xfId="24034"/>
    <cellStyle name="Normal 2 56 8 4" xfId="6193"/>
    <cellStyle name="Normal 2 56 8 4 2" xfId="24035"/>
    <cellStyle name="Normal 2 56 8 5" xfId="6194"/>
    <cellStyle name="Normal 2 56 8 5 2" xfId="24036"/>
    <cellStyle name="Normal 2 56 8 6" xfId="6195"/>
    <cellStyle name="Normal 2 56 8 6 2" xfId="24037"/>
    <cellStyle name="Normal 2 56 8 7" xfId="6196"/>
    <cellStyle name="Normal 2 56 8 7 2" xfId="24038"/>
    <cellStyle name="Normal 2 56 8 8" xfId="6197"/>
    <cellStyle name="Normal 2 56 8 8 2" xfId="24039"/>
    <cellStyle name="Normal 2 56 8 9" xfId="6198"/>
    <cellStyle name="Normal 2 56 8 9 2" xfId="24040"/>
    <cellStyle name="Normal 2 56 9" xfId="6199"/>
    <cellStyle name="Normal 2 56 9 10" xfId="6200"/>
    <cellStyle name="Normal 2 56 9 10 2" xfId="24041"/>
    <cellStyle name="Normal 2 56 9 11" xfId="6201"/>
    <cellStyle name="Normal 2 56 9 11 2" xfId="24042"/>
    <cellStyle name="Normal 2 56 9 12" xfId="6202"/>
    <cellStyle name="Normal 2 56 9 12 2" xfId="24043"/>
    <cellStyle name="Normal 2 56 9 13" xfId="6203"/>
    <cellStyle name="Normal 2 56 9 13 2" xfId="24044"/>
    <cellStyle name="Normal 2 56 9 14" xfId="6204"/>
    <cellStyle name="Normal 2 56 9 14 2" xfId="24045"/>
    <cellStyle name="Normal 2 56 9 15" xfId="24046"/>
    <cellStyle name="Normal 2 56 9 2" xfId="6205"/>
    <cellStyle name="Normal 2 56 9 2 2" xfId="24047"/>
    <cellStyle name="Normal 2 56 9 3" xfId="6206"/>
    <cellStyle name="Normal 2 56 9 3 2" xfId="24048"/>
    <cellStyle name="Normal 2 56 9 4" xfId="6207"/>
    <cellStyle name="Normal 2 56 9 4 2" xfId="24049"/>
    <cellStyle name="Normal 2 56 9 5" xfId="6208"/>
    <cellStyle name="Normal 2 56 9 5 2" xfId="24050"/>
    <cellStyle name="Normal 2 56 9 6" xfId="6209"/>
    <cellStyle name="Normal 2 56 9 6 2" xfId="24051"/>
    <cellStyle name="Normal 2 56 9 7" xfId="6210"/>
    <cellStyle name="Normal 2 56 9 7 2" xfId="24052"/>
    <cellStyle name="Normal 2 56 9 8" xfId="6211"/>
    <cellStyle name="Normal 2 56 9 8 2" xfId="24053"/>
    <cellStyle name="Normal 2 56 9 9" xfId="6212"/>
    <cellStyle name="Normal 2 56 9 9 2" xfId="24054"/>
    <cellStyle name="Normal 2 57" xfId="6213"/>
    <cellStyle name="Normal 2 57 10" xfId="6214"/>
    <cellStyle name="Normal 2 57 10 10" xfId="6215"/>
    <cellStyle name="Normal 2 57 10 10 2" xfId="24055"/>
    <cellStyle name="Normal 2 57 10 11" xfId="6216"/>
    <cellStyle name="Normal 2 57 10 11 2" xfId="24056"/>
    <cellStyle name="Normal 2 57 10 12" xfId="6217"/>
    <cellStyle name="Normal 2 57 10 12 2" xfId="24057"/>
    <cellStyle name="Normal 2 57 10 13" xfId="6218"/>
    <cellStyle name="Normal 2 57 10 13 2" xfId="24058"/>
    <cellStyle name="Normal 2 57 10 14" xfId="6219"/>
    <cellStyle name="Normal 2 57 10 14 2" xfId="24059"/>
    <cellStyle name="Normal 2 57 10 15" xfId="24060"/>
    <cellStyle name="Normal 2 57 10 2" xfId="6220"/>
    <cellStyle name="Normal 2 57 10 2 2" xfId="24061"/>
    <cellStyle name="Normal 2 57 10 3" xfId="6221"/>
    <cellStyle name="Normal 2 57 10 3 2" xfId="24062"/>
    <cellStyle name="Normal 2 57 10 4" xfId="6222"/>
    <cellStyle name="Normal 2 57 10 4 2" xfId="24063"/>
    <cellStyle name="Normal 2 57 10 5" xfId="6223"/>
    <cellStyle name="Normal 2 57 10 5 2" xfId="24064"/>
    <cellStyle name="Normal 2 57 10 6" xfId="6224"/>
    <cellStyle name="Normal 2 57 10 6 2" xfId="24065"/>
    <cellStyle name="Normal 2 57 10 7" xfId="6225"/>
    <cellStyle name="Normal 2 57 10 7 2" xfId="24066"/>
    <cellStyle name="Normal 2 57 10 8" xfId="6226"/>
    <cellStyle name="Normal 2 57 10 8 2" xfId="24067"/>
    <cellStyle name="Normal 2 57 10 9" xfId="6227"/>
    <cellStyle name="Normal 2 57 10 9 2" xfId="24068"/>
    <cellStyle name="Normal 2 57 11" xfId="6228"/>
    <cellStyle name="Normal 2 57 11 2" xfId="24069"/>
    <cellStyle name="Normal 2 57 12" xfId="6229"/>
    <cellStyle name="Normal 2 57 12 2" xfId="24070"/>
    <cellStyle name="Normal 2 57 13" xfId="6230"/>
    <cellStyle name="Normal 2 57 13 2" xfId="24071"/>
    <cellStyle name="Normal 2 57 14" xfId="6231"/>
    <cellStyle name="Normal 2 57 14 2" xfId="24072"/>
    <cellStyle name="Normal 2 57 15" xfId="6232"/>
    <cellStyle name="Normal 2 57 15 2" xfId="24073"/>
    <cellStyle name="Normal 2 57 16" xfId="6233"/>
    <cellStyle name="Normal 2 57 16 2" xfId="24074"/>
    <cellStyle name="Normal 2 57 17" xfId="6234"/>
    <cellStyle name="Normal 2 57 17 2" xfId="24075"/>
    <cellStyle name="Normal 2 57 18" xfId="6235"/>
    <cellStyle name="Normal 2 57 18 2" xfId="24076"/>
    <cellStyle name="Normal 2 57 19" xfId="6236"/>
    <cellStyle name="Normal 2 57 19 2" xfId="24077"/>
    <cellStyle name="Normal 2 57 2" xfId="6237"/>
    <cellStyle name="Normal 2 57 2 10" xfId="6238"/>
    <cellStyle name="Normal 2 57 2 10 2" xfId="24078"/>
    <cellStyle name="Normal 2 57 2 11" xfId="6239"/>
    <cellStyle name="Normal 2 57 2 11 2" xfId="24079"/>
    <cellStyle name="Normal 2 57 2 12" xfId="6240"/>
    <cellStyle name="Normal 2 57 2 12 2" xfId="24080"/>
    <cellStyle name="Normal 2 57 2 13" xfId="6241"/>
    <cellStyle name="Normal 2 57 2 13 2" xfId="24081"/>
    <cellStyle name="Normal 2 57 2 14" xfId="6242"/>
    <cellStyle name="Normal 2 57 2 14 2" xfId="24082"/>
    <cellStyle name="Normal 2 57 2 15" xfId="6243"/>
    <cellStyle name="Normal 2 57 2 15 2" xfId="24083"/>
    <cellStyle name="Normal 2 57 2 16" xfId="24084"/>
    <cellStyle name="Normal 2 57 2 2" xfId="6244"/>
    <cellStyle name="Normal 2 57 2 2 10" xfId="6245"/>
    <cellStyle name="Normal 2 57 2 2 10 2" xfId="24085"/>
    <cellStyle name="Normal 2 57 2 2 11" xfId="6246"/>
    <cellStyle name="Normal 2 57 2 2 11 2" xfId="24086"/>
    <cellStyle name="Normal 2 57 2 2 12" xfId="6247"/>
    <cellStyle name="Normal 2 57 2 2 12 2" xfId="24087"/>
    <cellStyle name="Normal 2 57 2 2 13" xfId="6248"/>
    <cellStyle name="Normal 2 57 2 2 13 2" xfId="24088"/>
    <cellStyle name="Normal 2 57 2 2 14" xfId="6249"/>
    <cellStyle name="Normal 2 57 2 2 14 2" xfId="24089"/>
    <cellStyle name="Normal 2 57 2 2 15" xfId="24090"/>
    <cellStyle name="Normal 2 57 2 2 2" xfId="6250"/>
    <cellStyle name="Normal 2 57 2 2 2 2" xfId="24091"/>
    <cellStyle name="Normal 2 57 2 2 3" xfId="6251"/>
    <cellStyle name="Normal 2 57 2 2 3 2" xfId="24092"/>
    <cellStyle name="Normal 2 57 2 2 4" xfId="6252"/>
    <cellStyle name="Normal 2 57 2 2 4 2" xfId="24093"/>
    <cellStyle name="Normal 2 57 2 2 5" xfId="6253"/>
    <cellStyle name="Normal 2 57 2 2 5 2" xfId="24094"/>
    <cellStyle name="Normal 2 57 2 2 6" xfId="6254"/>
    <cellStyle name="Normal 2 57 2 2 6 2" xfId="24095"/>
    <cellStyle name="Normal 2 57 2 2 7" xfId="6255"/>
    <cellStyle name="Normal 2 57 2 2 7 2" xfId="24096"/>
    <cellStyle name="Normal 2 57 2 2 8" xfId="6256"/>
    <cellStyle name="Normal 2 57 2 2 8 2" xfId="24097"/>
    <cellStyle name="Normal 2 57 2 2 9" xfId="6257"/>
    <cellStyle name="Normal 2 57 2 2 9 2" xfId="24098"/>
    <cellStyle name="Normal 2 57 2 3" xfId="6258"/>
    <cellStyle name="Normal 2 57 2 3 2" xfId="24099"/>
    <cellStyle name="Normal 2 57 2 4" xfId="6259"/>
    <cellStyle name="Normal 2 57 2 4 2" xfId="24100"/>
    <cellStyle name="Normal 2 57 2 5" xfId="6260"/>
    <cellStyle name="Normal 2 57 2 5 2" xfId="24101"/>
    <cellStyle name="Normal 2 57 2 6" xfId="6261"/>
    <cellStyle name="Normal 2 57 2 6 2" xfId="24102"/>
    <cellStyle name="Normal 2 57 2 7" xfId="6262"/>
    <cellStyle name="Normal 2 57 2 7 2" xfId="24103"/>
    <cellStyle name="Normal 2 57 2 8" xfId="6263"/>
    <cellStyle name="Normal 2 57 2 8 2" xfId="24104"/>
    <cellStyle name="Normal 2 57 2 9" xfId="6264"/>
    <cellStyle name="Normal 2 57 2 9 2" xfId="24105"/>
    <cellStyle name="Normal 2 57 20" xfId="6265"/>
    <cellStyle name="Normal 2 57 20 2" xfId="24106"/>
    <cellStyle name="Normal 2 57 21" xfId="6266"/>
    <cellStyle name="Normal 2 57 21 2" xfId="24107"/>
    <cellStyle name="Normal 2 57 22" xfId="6267"/>
    <cellStyle name="Normal 2 57 22 2" xfId="24108"/>
    <cellStyle name="Normal 2 57 23" xfId="6268"/>
    <cellStyle name="Normal 2 57 23 2" xfId="24109"/>
    <cellStyle name="Normal 2 57 24" xfId="24110"/>
    <cellStyle name="Normal 2 57 3" xfId="6269"/>
    <cellStyle name="Normal 2 57 3 10" xfId="6270"/>
    <cellStyle name="Normal 2 57 3 10 2" xfId="24111"/>
    <cellStyle name="Normal 2 57 3 11" xfId="6271"/>
    <cellStyle name="Normal 2 57 3 11 2" xfId="24112"/>
    <cellStyle name="Normal 2 57 3 12" xfId="6272"/>
    <cellStyle name="Normal 2 57 3 12 2" xfId="24113"/>
    <cellStyle name="Normal 2 57 3 13" xfId="6273"/>
    <cellStyle name="Normal 2 57 3 13 2" xfId="24114"/>
    <cellStyle name="Normal 2 57 3 14" xfId="6274"/>
    <cellStyle name="Normal 2 57 3 14 2" xfId="24115"/>
    <cellStyle name="Normal 2 57 3 15" xfId="6275"/>
    <cellStyle name="Normal 2 57 3 15 2" xfId="24116"/>
    <cellStyle name="Normal 2 57 3 16" xfId="24117"/>
    <cellStyle name="Normal 2 57 3 2" xfId="6276"/>
    <cellStyle name="Normal 2 57 3 2 10" xfId="6277"/>
    <cellStyle name="Normal 2 57 3 2 10 2" xfId="24118"/>
    <cellStyle name="Normal 2 57 3 2 11" xfId="6278"/>
    <cellStyle name="Normal 2 57 3 2 11 2" xfId="24119"/>
    <cellStyle name="Normal 2 57 3 2 12" xfId="6279"/>
    <cellStyle name="Normal 2 57 3 2 12 2" xfId="24120"/>
    <cellStyle name="Normal 2 57 3 2 13" xfId="6280"/>
    <cellStyle name="Normal 2 57 3 2 13 2" xfId="24121"/>
    <cellStyle name="Normal 2 57 3 2 14" xfId="6281"/>
    <cellStyle name="Normal 2 57 3 2 14 2" xfId="24122"/>
    <cellStyle name="Normal 2 57 3 2 15" xfId="24123"/>
    <cellStyle name="Normal 2 57 3 2 2" xfId="6282"/>
    <cellStyle name="Normal 2 57 3 2 2 2" xfId="24124"/>
    <cellStyle name="Normal 2 57 3 2 3" xfId="6283"/>
    <cellStyle name="Normal 2 57 3 2 3 2" xfId="24125"/>
    <cellStyle name="Normal 2 57 3 2 4" xfId="6284"/>
    <cellStyle name="Normal 2 57 3 2 4 2" xfId="24126"/>
    <cellStyle name="Normal 2 57 3 2 5" xfId="6285"/>
    <cellStyle name="Normal 2 57 3 2 5 2" xfId="24127"/>
    <cellStyle name="Normal 2 57 3 2 6" xfId="6286"/>
    <cellStyle name="Normal 2 57 3 2 6 2" xfId="24128"/>
    <cellStyle name="Normal 2 57 3 2 7" xfId="6287"/>
    <cellStyle name="Normal 2 57 3 2 7 2" xfId="24129"/>
    <cellStyle name="Normal 2 57 3 2 8" xfId="6288"/>
    <cellStyle name="Normal 2 57 3 2 8 2" xfId="24130"/>
    <cellStyle name="Normal 2 57 3 2 9" xfId="6289"/>
    <cellStyle name="Normal 2 57 3 2 9 2" xfId="24131"/>
    <cellStyle name="Normal 2 57 3 3" xfId="6290"/>
    <cellStyle name="Normal 2 57 3 3 2" xfId="24132"/>
    <cellStyle name="Normal 2 57 3 4" xfId="6291"/>
    <cellStyle name="Normal 2 57 3 4 2" xfId="24133"/>
    <cellStyle name="Normal 2 57 3 5" xfId="6292"/>
    <cellStyle name="Normal 2 57 3 5 2" xfId="24134"/>
    <cellStyle name="Normal 2 57 3 6" xfId="6293"/>
    <cellStyle name="Normal 2 57 3 6 2" xfId="24135"/>
    <cellStyle name="Normal 2 57 3 7" xfId="6294"/>
    <cellStyle name="Normal 2 57 3 7 2" xfId="24136"/>
    <cellStyle name="Normal 2 57 3 8" xfId="6295"/>
    <cellStyle name="Normal 2 57 3 8 2" xfId="24137"/>
    <cellStyle name="Normal 2 57 3 9" xfId="6296"/>
    <cellStyle name="Normal 2 57 3 9 2" xfId="24138"/>
    <cellStyle name="Normal 2 57 4" xfId="6297"/>
    <cellStyle name="Normal 2 57 4 10" xfId="6298"/>
    <cellStyle name="Normal 2 57 4 10 2" xfId="24139"/>
    <cellStyle name="Normal 2 57 4 11" xfId="6299"/>
    <cellStyle name="Normal 2 57 4 11 2" xfId="24140"/>
    <cellStyle name="Normal 2 57 4 12" xfId="6300"/>
    <cellStyle name="Normal 2 57 4 12 2" xfId="24141"/>
    <cellStyle name="Normal 2 57 4 13" xfId="6301"/>
    <cellStyle name="Normal 2 57 4 13 2" xfId="24142"/>
    <cellStyle name="Normal 2 57 4 14" xfId="6302"/>
    <cellStyle name="Normal 2 57 4 14 2" xfId="24143"/>
    <cellStyle name="Normal 2 57 4 15" xfId="6303"/>
    <cellStyle name="Normal 2 57 4 15 2" xfId="24144"/>
    <cellStyle name="Normal 2 57 4 16" xfId="24145"/>
    <cellStyle name="Normal 2 57 4 2" xfId="6304"/>
    <cellStyle name="Normal 2 57 4 2 10" xfId="6305"/>
    <cellStyle name="Normal 2 57 4 2 10 2" xfId="24146"/>
    <cellStyle name="Normal 2 57 4 2 11" xfId="6306"/>
    <cellStyle name="Normal 2 57 4 2 11 2" xfId="24147"/>
    <cellStyle name="Normal 2 57 4 2 12" xfId="6307"/>
    <cellStyle name="Normal 2 57 4 2 12 2" xfId="24148"/>
    <cellStyle name="Normal 2 57 4 2 13" xfId="6308"/>
    <cellStyle name="Normal 2 57 4 2 13 2" xfId="24149"/>
    <cellStyle name="Normal 2 57 4 2 14" xfId="6309"/>
    <cellStyle name="Normal 2 57 4 2 14 2" xfId="24150"/>
    <cellStyle name="Normal 2 57 4 2 15" xfId="24151"/>
    <cellStyle name="Normal 2 57 4 2 2" xfId="6310"/>
    <cellStyle name="Normal 2 57 4 2 2 2" xfId="24152"/>
    <cellStyle name="Normal 2 57 4 2 3" xfId="6311"/>
    <cellStyle name="Normal 2 57 4 2 3 2" xfId="24153"/>
    <cellStyle name="Normal 2 57 4 2 4" xfId="6312"/>
    <cellStyle name="Normal 2 57 4 2 4 2" xfId="24154"/>
    <cellStyle name="Normal 2 57 4 2 5" xfId="6313"/>
    <cellStyle name="Normal 2 57 4 2 5 2" xfId="24155"/>
    <cellStyle name="Normal 2 57 4 2 6" xfId="6314"/>
    <cellStyle name="Normal 2 57 4 2 6 2" xfId="24156"/>
    <cellStyle name="Normal 2 57 4 2 7" xfId="6315"/>
    <cellStyle name="Normal 2 57 4 2 7 2" xfId="24157"/>
    <cellStyle name="Normal 2 57 4 2 8" xfId="6316"/>
    <cellStyle name="Normal 2 57 4 2 8 2" xfId="24158"/>
    <cellStyle name="Normal 2 57 4 2 9" xfId="6317"/>
    <cellStyle name="Normal 2 57 4 2 9 2" xfId="24159"/>
    <cellStyle name="Normal 2 57 4 3" xfId="6318"/>
    <cellStyle name="Normal 2 57 4 3 2" xfId="24160"/>
    <cellStyle name="Normal 2 57 4 4" xfId="6319"/>
    <cellStyle name="Normal 2 57 4 4 2" xfId="24161"/>
    <cellStyle name="Normal 2 57 4 5" xfId="6320"/>
    <cellStyle name="Normal 2 57 4 5 2" xfId="24162"/>
    <cellStyle name="Normal 2 57 4 6" xfId="6321"/>
    <cellStyle name="Normal 2 57 4 6 2" xfId="24163"/>
    <cellStyle name="Normal 2 57 4 7" xfId="6322"/>
    <cellStyle name="Normal 2 57 4 7 2" xfId="24164"/>
    <cellStyle name="Normal 2 57 4 8" xfId="6323"/>
    <cellStyle name="Normal 2 57 4 8 2" xfId="24165"/>
    <cellStyle name="Normal 2 57 4 9" xfId="6324"/>
    <cellStyle name="Normal 2 57 4 9 2" xfId="24166"/>
    <cellStyle name="Normal 2 57 5" xfId="6325"/>
    <cellStyle name="Normal 2 57 5 10" xfId="6326"/>
    <cellStyle name="Normal 2 57 5 10 2" xfId="24167"/>
    <cellStyle name="Normal 2 57 5 11" xfId="6327"/>
    <cellStyle name="Normal 2 57 5 11 2" xfId="24168"/>
    <cellStyle name="Normal 2 57 5 12" xfId="6328"/>
    <cellStyle name="Normal 2 57 5 12 2" xfId="24169"/>
    <cellStyle name="Normal 2 57 5 13" xfId="6329"/>
    <cellStyle name="Normal 2 57 5 13 2" xfId="24170"/>
    <cellStyle name="Normal 2 57 5 14" xfId="6330"/>
    <cellStyle name="Normal 2 57 5 14 2" xfId="24171"/>
    <cellStyle name="Normal 2 57 5 15" xfId="24172"/>
    <cellStyle name="Normal 2 57 5 2" xfId="6331"/>
    <cellStyle name="Normal 2 57 5 2 2" xfId="24173"/>
    <cellStyle name="Normal 2 57 5 3" xfId="6332"/>
    <cellStyle name="Normal 2 57 5 3 2" xfId="24174"/>
    <cellStyle name="Normal 2 57 5 4" xfId="6333"/>
    <cellStyle name="Normal 2 57 5 4 2" xfId="24175"/>
    <cellStyle name="Normal 2 57 5 5" xfId="6334"/>
    <cellStyle name="Normal 2 57 5 5 2" xfId="24176"/>
    <cellStyle name="Normal 2 57 5 6" xfId="6335"/>
    <cellStyle name="Normal 2 57 5 6 2" xfId="24177"/>
    <cellStyle name="Normal 2 57 5 7" xfId="6336"/>
    <cellStyle name="Normal 2 57 5 7 2" xfId="24178"/>
    <cellStyle name="Normal 2 57 5 8" xfId="6337"/>
    <cellStyle name="Normal 2 57 5 8 2" xfId="24179"/>
    <cellStyle name="Normal 2 57 5 9" xfId="6338"/>
    <cellStyle name="Normal 2 57 5 9 2" xfId="24180"/>
    <cellStyle name="Normal 2 57 6" xfId="6339"/>
    <cellStyle name="Normal 2 57 6 10" xfId="6340"/>
    <cellStyle name="Normal 2 57 6 10 2" xfId="24181"/>
    <cellStyle name="Normal 2 57 6 11" xfId="6341"/>
    <cellStyle name="Normal 2 57 6 11 2" xfId="24182"/>
    <cellStyle name="Normal 2 57 6 12" xfId="6342"/>
    <cellStyle name="Normal 2 57 6 12 2" xfId="24183"/>
    <cellStyle name="Normal 2 57 6 13" xfId="6343"/>
    <cellStyle name="Normal 2 57 6 13 2" xfId="24184"/>
    <cellStyle name="Normal 2 57 6 14" xfId="6344"/>
    <cellStyle name="Normal 2 57 6 14 2" xfId="24185"/>
    <cellStyle name="Normal 2 57 6 15" xfId="24186"/>
    <cellStyle name="Normal 2 57 6 2" xfId="6345"/>
    <cellStyle name="Normal 2 57 6 2 2" xfId="24187"/>
    <cellStyle name="Normal 2 57 6 3" xfId="6346"/>
    <cellStyle name="Normal 2 57 6 3 2" xfId="24188"/>
    <cellStyle name="Normal 2 57 6 4" xfId="6347"/>
    <cellStyle name="Normal 2 57 6 4 2" xfId="24189"/>
    <cellStyle name="Normal 2 57 6 5" xfId="6348"/>
    <cellStyle name="Normal 2 57 6 5 2" xfId="24190"/>
    <cellStyle name="Normal 2 57 6 6" xfId="6349"/>
    <cellStyle name="Normal 2 57 6 6 2" xfId="24191"/>
    <cellStyle name="Normal 2 57 6 7" xfId="6350"/>
    <cellStyle name="Normal 2 57 6 7 2" xfId="24192"/>
    <cellStyle name="Normal 2 57 6 8" xfId="6351"/>
    <cellStyle name="Normal 2 57 6 8 2" xfId="24193"/>
    <cellStyle name="Normal 2 57 6 9" xfId="6352"/>
    <cellStyle name="Normal 2 57 6 9 2" xfId="24194"/>
    <cellStyle name="Normal 2 57 7" xfId="6353"/>
    <cellStyle name="Normal 2 57 7 10" xfId="6354"/>
    <cellStyle name="Normal 2 57 7 10 2" xfId="24195"/>
    <cellStyle name="Normal 2 57 7 11" xfId="6355"/>
    <cellStyle name="Normal 2 57 7 11 2" xfId="24196"/>
    <cellStyle name="Normal 2 57 7 12" xfId="6356"/>
    <cellStyle name="Normal 2 57 7 12 2" xfId="24197"/>
    <cellStyle name="Normal 2 57 7 13" xfId="6357"/>
    <cellStyle name="Normal 2 57 7 13 2" xfId="24198"/>
    <cellStyle name="Normal 2 57 7 14" xfId="6358"/>
    <cellStyle name="Normal 2 57 7 14 2" xfId="24199"/>
    <cellStyle name="Normal 2 57 7 15" xfId="24200"/>
    <cellStyle name="Normal 2 57 7 2" xfId="6359"/>
    <cellStyle name="Normal 2 57 7 2 2" xfId="24201"/>
    <cellStyle name="Normal 2 57 7 3" xfId="6360"/>
    <cellStyle name="Normal 2 57 7 3 2" xfId="24202"/>
    <cellStyle name="Normal 2 57 7 4" xfId="6361"/>
    <cellStyle name="Normal 2 57 7 4 2" xfId="24203"/>
    <cellStyle name="Normal 2 57 7 5" xfId="6362"/>
    <cellStyle name="Normal 2 57 7 5 2" xfId="24204"/>
    <cellStyle name="Normal 2 57 7 6" xfId="6363"/>
    <cellStyle name="Normal 2 57 7 6 2" xfId="24205"/>
    <cellStyle name="Normal 2 57 7 7" xfId="6364"/>
    <cellStyle name="Normal 2 57 7 7 2" xfId="24206"/>
    <cellStyle name="Normal 2 57 7 8" xfId="6365"/>
    <cellStyle name="Normal 2 57 7 8 2" xfId="24207"/>
    <cellStyle name="Normal 2 57 7 9" xfId="6366"/>
    <cellStyle name="Normal 2 57 7 9 2" xfId="24208"/>
    <cellStyle name="Normal 2 57 8" xfId="6367"/>
    <cellStyle name="Normal 2 57 8 10" xfId="6368"/>
    <cellStyle name="Normal 2 57 8 10 2" xfId="24209"/>
    <cellStyle name="Normal 2 57 8 11" xfId="6369"/>
    <cellStyle name="Normal 2 57 8 11 2" xfId="24210"/>
    <cellStyle name="Normal 2 57 8 12" xfId="6370"/>
    <cellStyle name="Normal 2 57 8 12 2" xfId="24211"/>
    <cellStyle name="Normal 2 57 8 13" xfId="6371"/>
    <cellStyle name="Normal 2 57 8 13 2" xfId="24212"/>
    <cellStyle name="Normal 2 57 8 14" xfId="6372"/>
    <cellStyle name="Normal 2 57 8 14 2" xfId="24213"/>
    <cellStyle name="Normal 2 57 8 15" xfId="24214"/>
    <cellStyle name="Normal 2 57 8 2" xfId="6373"/>
    <cellStyle name="Normal 2 57 8 2 2" xfId="24215"/>
    <cellStyle name="Normal 2 57 8 3" xfId="6374"/>
    <cellStyle name="Normal 2 57 8 3 2" xfId="24216"/>
    <cellStyle name="Normal 2 57 8 4" xfId="6375"/>
    <cellStyle name="Normal 2 57 8 4 2" xfId="24217"/>
    <cellStyle name="Normal 2 57 8 5" xfId="6376"/>
    <cellStyle name="Normal 2 57 8 5 2" xfId="24218"/>
    <cellStyle name="Normal 2 57 8 6" xfId="6377"/>
    <cellStyle name="Normal 2 57 8 6 2" xfId="24219"/>
    <cellStyle name="Normal 2 57 8 7" xfId="6378"/>
    <cellStyle name="Normal 2 57 8 7 2" xfId="24220"/>
    <cellStyle name="Normal 2 57 8 8" xfId="6379"/>
    <cellStyle name="Normal 2 57 8 8 2" xfId="24221"/>
    <cellStyle name="Normal 2 57 8 9" xfId="6380"/>
    <cellStyle name="Normal 2 57 8 9 2" xfId="24222"/>
    <cellStyle name="Normal 2 57 9" xfId="6381"/>
    <cellStyle name="Normal 2 57 9 10" xfId="6382"/>
    <cellStyle name="Normal 2 57 9 10 2" xfId="24223"/>
    <cellStyle name="Normal 2 57 9 11" xfId="6383"/>
    <cellStyle name="Normal 2 57 9 11 2" xfId="24224"/>
    <cellStyle name="Normal 2 57 9 12" xfId="6384"/>
    <cellStyle name="Normal 2 57 9 12 2" xfId="24225"/>
    <cellStyle name="Normal 2 57 9 13" xfId="6385"/>
    <cellStyle name="Normal 2 57 9 13 2" xfId="24226"/>
    <cellStyle name="Normal 2 57 9 14" xfId="6386"/>
    <cellStyle name="Normal 2 57 9 14 2" xfId="24227"/>
    <cellStyle name="Normal 2 57 9 15" xfId="24228"/>
    <cellStyle name="Normal 2 57 9 2" xfId="6387"/>
    <cellStyle name="Normal 2 57 9 2 2" xfId="24229"/>
    <cellStyle name="Normal 2 57 9 3" xfId="6388"/>
    <cellStyle name="Normal 2 57 9 3 2" xfId="24230"/>
    <cellStyle name="Normal 2 57 9 4" xfId="6389"/>
    <cellStyle name="Normal 2 57 9 4 2" xfId="24231"/>
    <cellStyle name="Normal 2 57 9 5" xfId="6390"/>
    <cellStyle name="Normal 2 57 9 5 2" xfId="24232"/>
    <cellStyle name="Normal 2 57 9 6" xfId="6391"/>
    <cellStyle name="Normal 2 57 9 6 2" xfId="24233"/>
    <cellStyle name="Normal 2 57 9 7" xfId="6392"/>
    <cellStyle name="Normal 2 57 9 7 2" xfId="24234"/>
    <cellStyle name="Normal 2 57 9 8" xfId="6393"/>
    <cellStyle name="Normal 2 57 9 8 2" xfId="24235"/>
    <cellStyle name="Normal 2 57 9 9" xfId="6394"/>
    <cellStyle name="Normal 2 57 9 9 2" xfId="24236"/>
    <cellStyle name="Normal 2 58" xfId="6395"/>
    <cellStyle name="Normal 2 58 10" xfId="6396"/>
    <cellStyle name="Normal 2 58 10 10" xfId="6397"/>
    <cellStyle name="Normal 2 58 10 10 2" xfId="24237"/>
    <cellStyle name="Normal 2 58 10 11" xfId="6398"/>
    <cellStyle name="Normal 2 58 10 11 2" xfId="24238"/>
    <cellStyle name="Normal 2 58 10 12" xfId="6399"/>
    <cellStyle name="Normal 2 58 10 12 2" xfId="24239"/>
    <cellStyle name="Normal 2 58 10 13" xfId="6400"/>
    <cellStyle name="Normal 2 58 10 13 2" xfId="24240"/>
    <cellStyle name="Normal 2 58 10 14" xfId="6401"/>
    <cellStyle name="Normal 2 58 10 14 2" xfId="24241"/>
    <cellStyle name="Normal 2 58 10 15" xfId="24242"/>
    <cellStyle name="Normal 2 58 10 2" xfId="6402"/>
    <cellStyle name="Normal 2 58 10 2 2" xfId="24243"/>
    <cellStyle name="Normal 2 58 10 3" xfId="6403"/>
    <cellStyle name="Normal 2 58 10 3 2" xfId="24244"/>
    <cellStyle name="Normal 2 58 10 4" xfId="6404"/>
    <cellStyle name="Normal 2 58 10 4 2" xfId="24245"/>
    <cellStyle name="Normal 2 58 10 5" xfId="6405"/>
    <cellStyle name="Normal 2 58 10 5 2" xfId="24246"/>
    <cellStyle name="Normal 2 58 10 6" xfId="6406"/>
    <cellStyle name="Normal 2 58 10 6 2" xfId="24247"/>
    <cellStyle name="Normal 2 58 10 7" xfId="6407"/>
    <cellStyle name="Normal 2 58 10 7 2" xfId="24248"/>
    <cellStyle name="Normal 2 58 10 8" xfId="6408"/>
    <cellStyle name="Normal 2 58 10 8 2" xfId="24249"/>
    <cellStyle name="Normal 2 58 10 9" xfId="6409"/>
    <cellStyle name="Normal 2 58 10 9 2" xfId="24250"/>
    <cellStyle name="Normal 2 58 11" xfId="6410"/>
    <cellStyle name="Normal 2 58 11 2" xfId="24251"/>
    <cellStyle name="Normal 2 58 12" xfId="6411"/>
    <cellStyle name="Normal 2 58 12 2" xfId="24252"/>
    <cellStyle name="Normal 2 58 13" xfId="6412"/>
    <cellStyle name="Normal 2 58 13 2" xfId="24253"/>
    <cellStyle name="Normal 2 58 14" xfId="6413"/>
    <cellStyle name="Normal 2 58 14 2" xfId="24254"/>
    <cellStyle name="Normal 2 58 15" xfId="6414"/>
    <cellStyle name="Normal 2 58 15 2" xfId="24255"/>
    <cellStyle name="Normal 2 58 16" xfId="6415"/>
    <cellStyle name="Normal 2 58 16 2" xfId="24256"/>
    <cellStyle name="Normal 2 58 17" xfId="6416"/>
    <cellStyle name="Normal 2 58 17 2" xfId="24257"/>
    <cellStyle name="Normal 2 58 18" xfId="6417"/>
    <cellStyle name="Normal 2 58 18 2" xfId="24258"/>
    <cellStyle name="Normal 2 58 19" xfId="6418"/>
    <cellStyle name="Normal 2 58 19 2" xfId="24259"/>
    <cellStyle name="Normal 2 58 2" xfId="6419"/>
    <cellStyle name="Normal 2 58 2 10" xfId="6420"/>
    <cellStyle name="Normal 2 58 2 10 2" xfId="24260"/>
    <cellStyle name="Normal 2 58 2 11" xfId="6421"/>
    <cellStyle name="Normal 2 58 2 11 2" xfId="24261"/>
    <cellStyle name="Normal 2 58 2 12" xfId="6422"/>
    <cellStyle name="Normal 2 58 2 12 2" xfId="24262"/>
    <cellStyle name="Normal 2 58 2 13" xfId="6423"/>
    <cellStyle name="Normal 2 58 2 13 2" xfId="24263"/>
    <cellStyle name="Normal 2 58 2 14" xfId="6424"/>
    <cellStyle name="Normal 2 58 2 14 2" xfId="24264"/>
    <cellStyle name="Normal 2 58 2 15" xfId="6425"/>
    <cellStyle name="Normal 2 58 2 15 2" xfId="24265"/>
    <cellStyle name="Normal 2 58 2 16" xfId="24266"/>
    <cellStyle name="Normal 2 58 2 2" xfId="6426"/>
    <cellStyle name="Normal 2 58 2 2 10" xfId="6427"/>
    <cellStyle name="Normal 2 58 2 2 10 2" xfId="24267"/>
    <cellStyle name="Normal 2 58 2 2 11" xfId="6428"/>
    <cellStyle name="Normal 2 58 2 2 11 2" xfId="24268"/>
    <cellStyle name="Normal 2 58 2 2 12" xfId="6429"/>
    <cellStyle name="Normal 2 58 2 2 12 2" xfId="24269"/>
    <cellStyle name="Normal 2 58 2 2 13" xfId="6430"/>
    <cellStyle name="Normal 2 58 2 2 13 2" xfId="24270"/>
    <cellStyle name="Normal 2 58 2 2 14" xfId="6431"/>
    <cellStyle name="Normal 2 58 2 2 14 2" xfId="24271"/>
    <cellStyle name="Normal 2 58 2 2 15" xfId="24272"/>
    <cellStyle name="Normal 2 58 2 2 2" xfId="6432"/>
    <cellStyle name="Normal 2 58 2 2 2 2" xfId="24273"/>
    <cellStyle name="Normal 2 58 2 2 3" xfId="6433"/>
    <cellStyle name="Normal 2 58 2 2 3 2" xfId="24274"/>
    <cellStyle name="Normal 2 58 2 2 4" xfId="6434"/>
    <cellStyle name="Normal 2 58 2 2 4 2" xfId="24275"/>
    <cellStyle name="Normal 2 58 2 2 5" xfId="6435"/>
    <cellStyle name="Normal 2 58 2 2 5 2" xfId="24276"/>
    <cellStyle name="Normal 2 58 2 2 6" xfId="6436"/>
    <cellStyle name="Normal 2 58 2 2 6 2" xfId="24277"/>
    <cellStyle name="Normal 2 58 2 2 7" xfId="6437"/>
    <cellStyle name="Normal 2 58 2 2 7 2" xfId="24278"/>
    <cellStyle name="Normal 2 58 2 2 8" xfId="6438"/>
    <cellStyle name="Normal 2 58 2 2 8 2" xfId="24279"/>
    <cellStyle name="Normal 2 58 2 2 9" xfId="6439"/>
    <cellStyle name="Normal 2 58 2 2 9 2" xfId="24280"/>
    <cellStyle name="Normal 2 58 2 3" xfId="6440"/>
    <cellStyle name="Normal 2 58 2 3 2" xfId="24281"/>
    <cellStyle name="Normal 2 58 2 4" xfId="6441"/>
    <cellStyle name="Normal 2 58 2 4 2" xfId="24282"/>
    <cellStyle name="Normal 2 58 2 5" xfId="6442"/>
    <cellStyle name="Normal 2 58 2 5 2" xfId="24283"/>
    <cellStyle name="Normal 2 58 2 6" xfId="6443"/>
    <cellStyle name="Normal 2 58 2 6 2" xfId="24284"/>
    <cellStyle name="Normal 2 58 2 7" xfId="6444"/>
    <cellStyle name="Normal 2 58 2 7 2" xfId="24285"/>
    <cellStyle name="Normal 2 58 2 8" xfId="6445"/>
    <cellStyle name="Normal 2 58 2 8 2" xfId="24286"/>
    <cellStyle name="Normal 2 58 2 9" xfId="6446"/>
    <cellStyle name="Normal 2 58 2 9 2" xfId="24287"/>
    <cellStyle name="Normal 2 58 20" xfId="6447"/>
    <cellStyle name="Normal 2 58 20 2" xfId="24288"/>
    <cellStyle name="Normal 2 58 21" xfId="6448"/>
    <cellStyle name="Normal 2 58 21 2" xfId="24289"/>
    <cellStyle name="Normal 2 58 22" xfId="6449"/>
    <cellStyle name="Normal 2 58 22 2" xfId="24290"/>
    <cellStyle name="Normal 2 58 23" xfId="6450"/>
    <cellStyle name="Normal 2 58 23 2" xfId="24291"/>
    <cellStyle name="Normal 2 58 24" xfId="24292"/>
    <cellStyle name="Normal 2 58 3" xfId="6451"/>
    <cellStyle name="Normal 2 58 3 10" xfId="6452"/>
    <cellStyle name="Normal 2 58 3 10 2" xfId="24293"/>
    <cellStyle name="Normal 2 58 3 11" xfId="6453"/>
    <cellStyle name="Normal 2 58 3 11 2" xfId="24294"/>
    <cellStyle name="Normal 2 58 3 12" xfId="6454"/>
    <cellStyle name="Normal 2 58 3 12 2" xfId="24295"/>
    <cellStyle name="Normal 2 58 3 13" xfId="6455"/>
    <cellStyle name="Normal 2 58 3 13 2" xfId="24296"/>
    <cellStyle name="Normal 2 58 3 14" xfId="6456"/>
    <cellStyle name="Normal 2 58 3 14 2" xfId="24297"/>
    <cellStyle name="Normal 2 58 3 15" xfId="6457"/>
    <cellStyle name="Normal 2 58 3 15 2" xfId="24298"/>
    <cellStyle name="Normal 2 58 3 16" xfId="24299"/>
    <cellStyle name="Normal 2 58 3 2" xfId="6458"/>
    <cellStyle name="Normal 2 58 3 2 10" xfId="6459"/>
    <cellStyle name="Normal 2 58 3 2 10 2" xfId="24300"/>
    <cellStyle name="Normal 2 58 3 2 11" xfId="6460"/>
    <cellStyle name="Normal 2 58 3 2 11 2" xfId="24301"/>
    <cellStyle name="Normal 2 58 3 2 12" xfId="6461"/>
    <cellStyle name="Normal 2 58 3 2 12 2" xfId="24302"/>
    <cellStyle name="Normal 2 58 3 2 13" xfId="6462"/>
    <cellStyle name="Normal 2 58 3 2 13 2" xfId="24303"/>
    <cellStyle name="Normal 2 58 3 2 14" xfId="6463"/>
    <cellStyle name="Normal 2 58 3 2 14 2" xfId="24304"/>
    <cellStyle name="Normal 2 58 3 2 15" xfId="24305"/>
    <cellStyle name="Normal 2 58 3 2 2" xfId="6464"/>
    <cellStyle name="Normal 2 58 3 2 2 2" xfId="24306"/>
    <cellStyle name="Normal 2 58 3 2 3" xfId="6465"/>
    <cellStyle name="Normal 2 58 3 2 3 2" xfId="24307"/>
    <cellStyle name="Normal 2 58 3 2 4" xfId="6466"/>
    <cellStyle name="Normal 2 58 3 2 4 2" xfId="24308"/>
    <cellStyle name="Normal 2 58 3 2 5" xfId="6467"/>
    <cellStyle name="Normal 2 58 3 2 5 2" xfId="24309"/>
    <cellStyle name="Normal 2 58 3 2 6" xfId="6468"/>
    <cellStyle name="Normal 2 58 3 2 6 2" xfId="24310"/>
    <cellStyle name="Normal 2 58 3 2 7" xfId="6469"/>
    <cellStyle name="Normal 2 58 3 2 7 2" xfId="24311"/>
    <cellStyle name="Normal 2 58 3 2 8" xfId="6470"/>
    <cellStyle name="Normal 2 58 3 2 8 2" xfId="24312"/>
    <cellStyle name="Normal 2 58 3 2 9" xfId="6471"/>
    <cellStyle name="Normal 2 58 3 2 9 2" xfId="24313"/>
    <cellStyle name="Normal 2 58 3 3" xfId="6472"/>
    <cellStyle name="Normal 2 58 3 3 2" xfId="24314"/>
    <cellStyle name="Normal 2 58 3 4" xfId="6473"/>
    <cellStyle name="Normal 2 58 3 4 2" xfId="24315"/>
    <cellStyle name="Normal 2 58 3 5" xfId="6474"/>
    <cellStyle name="Normal 2 58 3 5 2" xfId="24316"/>
    <cellStyle name="Normal 2 58 3 6" xfId="6475"/>
    <cellStyle name="Normal 2 58 3 6 2" xfId="24317"/>
    <cellStyle name="Normal 2 58 3 7" xfId="6476"/>
    <cellStyle name="Normal 2 58 3 7 2" xfId="24318"/>
    <cellStyle name="Normal 2 58 3 8" xfId="6477"/>
    <cellStyle name="Normal 2 58 3 8 2" xfId="24319"/>
    <cellStyle name="Normal 2 58 3 9" xfId="6478"/>
    <cellStyle name="Normal 2 58 3 9 2" xfId="24320"/>
    <cellStyle name="Normal 2 58 4" xfId="6479"/>
    <cellStyle name="Normal 2 58 4 10" xfId="6480"/>
    <cellStyle name="Normal 2 58 4 10 2" xfId="24321"/>
    <cellStyle name="Normal 2 58 4 11" xfId="6481"/>
    <cellStyle name="Normal 2 58 4 11 2" xfId="24322"/>
    <cellStyle name="Normal 2 58 4 12" xfId="6482"/>
    <cellStyle name="Normal 2 58 4 12 2" xfId="24323"/>
    <cellStyle name="Normal 2 58 4 13" xfId="6483"/>
    <cellStyle name="Normal 2 58 4 13 2" xfId="24324"/>
    <cellStyle name="Normal 2 58 4 14" xfId="6484"/>
    <cellStyle name="Normal 2 58 4 14 2" xfId="24325"/>
    <cellStyle name="Normal 2 58 4 15" xfId="6485"/>
    <cellStyle name="Normal 2 58 4 15 2" xfId="24326"/>
    <cellStyle name="Normal 2 58 4 16" xfId="24327"/>
    <cellStyle name="Normal 2 58 4 2" xfId="6486"/>
    <cellStyle name="Normal 2 58 4 2 10" xfId="6487"/>
    <cellStyle name="Normal 2 58 4 2 10 2" xfId="24328"/>
    <cellStyle name="Normal 2 58 4 2 11" xfId="6488"/>
    <cellStyle name="Normal 2 58 4 2 11 2" xfId="24329"/>
    <cellStyle name="Normal 2 58 4 2 12" xfId="6489"/>
    <cellStyle name="Normal 2 58 4 2 12 2" xfId="24330"/>
    <cellStyle name="Normal 2 58 4 2 13" xfId="6490"/>
    <cellStyle name="Normal 2 58 4 2 13 2" xfId="24331"/>
    <cellStyle name="Normal 2 58 4 2 14" xfId="6491"/>
    <cellStyle name="Normal 2 58 4 2 14 2" xfId="24332"/>
    <cellStyle name="Normal 2 58 4 2 15" xfId="24333"/>
    <cellStyle name="Normal 2 58 4 2 2" xfId="6492"/>
    <cellStyle name="Normal 2 58 4 2 2 2" xfId="24334"/>
    <cellStyle name="Normal 2 58 4 2 3" xfId="6493"/>
    <cellStyle name="Normal 2 58 4 2 3 2" xfId="24335"/>
    <cellStyle name="Normal 2 58 4 2 4" xfId="6494"/>
    <cellStyle name="Normal 2 58 4 2 4 2" xfId="24336"/>
    <cellStyle name="Normal 2 58 4 2 5" xfId="6495"/>
    <cellStyle name="Normal 2 58 4 2 5 2" xfId="24337"/>
    <cellStyle name="Normal 2 58 4 2 6" xfId="6496"/>
    <cellStyle name="Normal 2 58 4 2 6 2" xfId="24338"/>
    <cellStyle name="Normal 2 58 4 2 7" xfId="6497"/>
    <cellStyle name="Normal 2 58 4 2 7 2" xfId="24339"/>
    <cellStyle name="Normal 2 58 4 2 8" xfId="6498"/>
    <cellStyle name="Normal 2 58 4 2 8 2" xfId="24340"/>
    <cellStyle name="Normal 2 58 4 2 9" xfId="6499"/>
    <cellStyle name="Normal 2 58 4 2 9 2" xfId="24341"/>
    <cellStyle name="Normal 2 58 4 3" xfId="6500"/>
    <cellStyle name="Normal 2 58 4 3 2" xfId="24342"/>
    <cellStyle name="Normal 2 58 4 4" xfId="6501"/>
    <cellStyle name="Normal 2 58 4 4 2" xfId="24343"/>
    <cellStyle name="Normal 2 58 4 5" xfId="6502"/>
    <cellStyle name="Normal 2 58 4 5 2" xfId="24344"/>
    <cellStyle name="Normal 2 58 4 6" xfId="6503"/>
    <cellStyle name="Normal 2 58 4 6 2" xfId="24345"/>
    <cellStyle name="Normal 2 58 4 7" xfId="6504"/>
    <cellStyle name="Normal 2 58 4 7 2" xfId="24346"/>
    <cellStyle name="Normal 2 58 4 8" xfId="6505"/>
    <cellStyle name="Normal 2 58 4 8 2" xfId="24347"/>
    <cellStyle name="Normal 2 58 4 9" xfId="6506"/>
    <cellStyle name="Normal 2 58 4 9 2" xfId="24348"/>
    <cellStyle name="Normal 2 58 5" xfId="6507"/>
    <cellStyle name="Normal 2 58 5 10" xfId="6508"/>
    <cellStyle name="Normal 2 58 5 10 2" xfId="24349"/>
    <cellStyle name="Normal 2 58 5 11" xfId="6509"/>
    <cellStyle name="Normal 2 58 5 11 2" xfId="24350"/>
    <cellStyle name="Normal 2 58 5 12" xfId="6510"/>
    <cellStyle name="Normal 2 58 5 12 2" xfId="24351"/>
    <cellStyle name="Normal 2 58 5 13" xfId="6511"/>
    <cellStyle name="Normal 2 58 5 13 2" xfId="24352"/>
    <cellStyle name="Normal 2 58 5 14" xfId="6512"/>
    <cellStyle name="Normal 2 58 5 14 2" xfId="24353"/>
    <cellStyle name="Normal 2 58 5 15" xfId="24354"/>
    <cellStyle name="Normal 2 58 5 2" xfId="6513"/>
    <cellStyle name="Normal 2 58 5 2 2" xfId="24355"/>
    <cellStyle name="Normal 2 58 5 3" xfId="6514"/>
    <cellStyle name="Normal 2 58 5 3 2" xfId="24356"/>
    <cellStyle name="Normal 2 58 5 4" xfId="6515"/>
    <cellStyle name="Normal 2 58 5 4 2" xfId="24357"/>
    <cellStyle name="Normal 2 58 5 5" xfId="6516"/>
    <cellStyle name="Normal 2 58 5 5 2" xfId="24358"/>
    <cellStyle name="Normal 2 58 5 6" xfId="6517"/>
    <cellStyle name="Normal 2 58 5 6 2" xfId="24359"/>
    <cellStyle name="Normal 2 58 5 7" xfId="6518"/>
    <cellStyle name="Normal 2 58 5 7 2" xfId="24360"/>
    <cellStyle name="Normal 2 58 5 8" xfId="6519"/>
    <cellStyle name="Normal 2 58 5 8 2" xfId="24361"/>
    <cellStyle name="Normal 2 58 5 9" xfId="6520"/>
    <cellStyle name="Normal 2 58 5 9 2" xfId="24362"/>
    <cellStyle name="Normal 2 58 6" xfId="6521"/>
    <cellStyle name="Normal 2 58 6 10" xfId="6522"/>
    <cellStyle name="Normal 2 58 6 10 2" xfId="24363"/>
    <cellStyle name="Normal 2 58 6 11" xfId="6523"/>
    <cellStyle name="Normal 2 58 6 11 2" xfId="24364"/>
    <cellStyle name="Normal 2 58 6 12" xfId="6524"/>
    <cellStyle name="Normal 2 58 6 12 2" xfId="24365"/>
    <cellStyle name="Normal 2 58 6 13" xfId="6525"/>
    <cellStyle name="Normal 2 58 6 13 2" xfId="24366"/>
    <cellStyle name="Normal 2 58 6 14" xfId="6526"/>
    <cellStyle name="Normal 2 58 6 14 2" xfId="24367"/>
    <cellStyle name="Normal 2 58 6 15" xfId="24368"/>
    <cellStyle name="Normal 2 58 6 2" xfId="6527"/>
    <cellStyle name="Normal 2 58 6 2 2" xfId="24369"/>
    <cellStyle name="Normal 2 58 6 3" xfId="6528"/>
    <cellStyle name="Normal 2 58 6 3 2" xfId="24370"/>
    <cellStyle name="Normal 2 58 6 4" xfId="6529"/>
    <cellStyle name="Normal 2 58 6 4 2" xfId="24371"/>
    <cellStyle name="Normal 2 58 6 5" xfId="6530"/>
    <cellStyle name="Normal 2 58 6 5 2" xfId="24372"/>
    <cellStyle name="Normal 2 58 6 6" xfId="6531"/>
    <cellStyle name="Normal 2 58 6 6 2" xfId="24373"/>
    <cellStyle name="Normal 2 58 6 7" xfId="6532"/>
    <cellStyle name="Normal 2 58 6 7 2" xfId="24374"/>
    <cellStyle name="Normal 2 58 6 8" xfId="6533"/>
    <cellStyle name="Normal 2 58 6 8 2" xfId="24375"/>
    <cellStyle name="Normal 2 58 6 9" xfId="6534"/>
    <cellStyle name="Normal 2 58 6 9 2" xfId="24376"/>
    <cellStyle name="Normal 2 58 7" xfId="6535"/>
    <cellStyle name="Normal 2 58 7 10" xfId="6536"/>
    <cellStyle name="Normal 2 58 7 10 2" xfId="24377"/>
    <cellStyle name="Normal 2 58 7 11" xfId="6537"/>
    <cellStyle name="Normal 2 58 7 11 2" xfId="24378"/>
    <cellStyle name="Normal 2 58 7 12" xfId="6538"/>
    <cellStyle name="Normal 2 58 7 12 2" xfId="24379"/>
    <cellStyle name="Normal 2 58 7 13" xfId="6539"/>
    <cellStyle name="Normal 2 58 7 13 2" xfId="24380"/>
    <cellStyle name="Normal 2 58 7 14" xfId="6540"/>
    <cellStyle name="Normal 2 58 7 14 2" xfId="24381"/>
    <cellStyle name="Normal 2 58 7 15" xfId="24382"/>
    <cellStyle name="Normal 2 58 7 2" xfId="6541"/>
    <cellStyle name="Normal 2 58 7 2 2" xfId="24383"/>
    <cellStyle name="Normal 2 58 7 3" xfId="6542"/>
    <cellStyle name="Normal 2 58 7 3 2" xfId="24384"/>
    <cellStyle name="Normal 2 58 7 4" xfId="6543"/>
    <cellStyle name="Normal 2 58 7 4 2" xfId="24385"/>
    <cellStyle name="Normal 2 58 7 5" xfId="6544"/>
    <cellStyle name="Normal 2 58 7 5 2" xfId="24386"/>
    <cellStyle name="Normal 2 58 7 6" xfId="6545"/>
    <cellStyle name="Normal 2 58 7 6 2" xfId="24387"/>
    <cellStyle name="Normal 2 58 7 7" xfId="6546"/>
    <cellStyle name="Normal 2 58 7 7 2" xfId="24388"/>
    <cellStyle name="Normal 2 58 7 8" xfId="6547"/>
    <cellStyle name="Normal 2 58 7 8 2" xfId="24389"/>
    <cellStyle name="Normal 2 58 7 9" xfId="6548"/>
    <cellStyle name="Normal 2 58 7 9 2" xfId="24390"/>
    <cellStyle name="Normal 2 58 8" xfId="6549"/>
    <cellStyle name="Normal 2 58 8 10" xfId="6550"/>
    <cellStyle name="Normal 2 58 8 10 2" xfId="24391"/>
    <cellStyle name="Normal 2 58 8 11" xfId="6551"/>
    <cellStyle name="Normal 2 58 8 11 2" xfId="24392"/>
    <cellStyle name="Normal 2 58 8 12" xfId="6552"/>
    <cellStyle name="Normal 2 58 8 12 2" xfId="24393"/>
    <cellStyle name="Normal 2 58 8 13" xfId="6553"/>
    <cellStyle name="Normal 2 58 8 13 2" xfId="24394"/>
    <cellStyle name="Normal 2 58 8 14" xfId="6554"/>
    <cellStyle name="Normal 2 58 8 14 2" xfId="24395"/>
    <cellStyle name="Normal 2 58 8 15" xfId="24396"/>
    <cellStyle name="Normal 2 58 8 2" xfId="6555"/>
    <cellStyle name="Normal 2 58 8 2 2" xfId="24397"/>
    <cellStyle name="Normal 2 58 8 3" xfId="6556"/>
    <cellStyle name="Normal 2 58 8 3 2" xfId="24398"/>
    <cellStyle name="Normal 2 58 8 4" xfId="6557"/>
    <cellStyle name="Normal 2 58 8 4 2" xfId="24399"/>
    <cellStyle name="Normal 2 58 8 5" xfId="6558"/>
    <cellStyle name="Normal 2 58 8 5 2" xfId="24400"/>
    <cellStyle name="Normal 2 58 8 6" xfId="6559"/>
    <cellStyle name="Normal 2 58 8 6 2" xfId="24401"/>
    <cellStyle name="Normal 2 58 8 7" xfId="6560"/>
    <cellStyle name="Normal 2 58 8 7 2" xfId="24402"/>
    <cellStyle name="Normal 2 58 8 8" xfId="6561"/>
    <cellStyle name="Normal 2 58 8 8 2" xfId="24403"/>
    <cellStyle name="Normal 2 58 8 9" xfId="6562"/>
    <cellStyle name="Normal 2 58 8 9 2" xfId="24404"/>
    <cellStyle name="Normal 2 58 9" xfId="6563"/>
    <cellStyle name="Normal 2 58 9 10" xfId="6564"/>
    <cellStyle name="Normal 2 58 9 10 2" xfId="24405"/>
    <cellStyle name="Normal 2 58 9 11" xfId="6565"/>
    <cellStyle name="Normal 2 58 9 11 2" xfId="24406"/>
    <cellStyle name="Normal 2 58 9 12" xfId="6566"/>
    <cellStyle name="Normal 2 58 9 12 2" xfId="24407"/>
    <cellStyle name="Normal 2 58 9 13" xfId="6567"/>
    <cellStyle name="Normal 2 58 9 13 2" xfId="24408"/>
    <cellStyle name="Normal 2 58 9 14" xfId="6568"/>
    <cellStyle name="Normal 2 58 9 14 2" xfId="24409"/>
    <cellStyle name="Normal 2 58 9 15" xfId="24410"/>
    <cellStyle name="Normal 2 58 9 2" xfId="6569"/>
    <cellStyle name="Normal 2 58 9 2 2" xfId="24411"/>
    <cellStyle name="Normal 2 58 9 3" xfId="6570"/>
    <cellStyle name="Normal 2 58 9 3 2" xfId="24412"/>
    <cellStyle name="Normal 2 58 9 4" xfId="6571"/>
    <cellStyle name="Normal 2 58 9 4 2" xfId="24413"/>
    <cellStyle name="Normal 2 58 9 5" xfId="6572"/>
    <cellStyle name="Normal 2 58 9 5 2" xfId="24414"/>
    <cellStyle name="Normal 2 58 9 6" xfId="6573"/>
    <cellStyle name="Normal 2 58 9 6 2" xfId="24415"/>
    <cellStyle name="Normal 2 58 9 7" xfId="6574"/>
    <cellStyle name="Normal 2 58 9 7 2" xfId="24416"/>
    <cellStyle name="Normal 2 58 9 8" xfId="6575"/>
    <cellStyle name="Normal 2 58 9 8 2" xfId="24417"/>
    <cellStyle name="Normal 2 58 9 9" xfId="6576"/>
    <cellStyle name="Normal 2 58 9 9 2" xfId="24418"/>
    <cellStyle name="Normal 2 59" xfId="6577"/>
    <cellStyle name="Normal 2 59 10" xfId="6578"/>
    <cellStyle name="Normal 2 59 10 10" xfId="6579"/>
    <cellStyle name="Normal 2 59 10 10 2" xfId="24419"/>
    <cellStyle name="Normal 2 59 10 11" xfId="6580"/>
    <cellStyle name="Normal 2 59 10 11 2" xfId="24420"/>
    <cellStyle name="Normal 2 59 10 12" xfId="6581"/>
    <cellStyle name="Normal 2 59 10 12 2" xfId="24421"/>
    <cellStyle name="Normal 2 59 10 13" xfId="6582"/>
    <cellStyle name="Normal 2 59 10 13 2" xfId="24422"/>
    <cellStyle name="Normal 2 59 10 14" xfId="6583"/>
    <cellStyle name="Normal 2 59 10 14 2" xfId="24423"/>
    <cellStyle name="Normal 2 59 10 15" xfId="24424"/>
    <cellStyle name="Normal 2 59 10 2" xfId="6584"/>
    <cellStyle name="Normal 2 59 10 2 2" xfId="24425"/>
    <cellStyle name="Normal 2 59 10 3" xfId="6585"/>
    <cellStyle name="Normal 2 59 10 3 2" xfId="24426"/>
    <cellStyle name="Normal 2 59 10 4" xfId="6586"/>
    <cellStyle name="Normal 2 59 10 4 2" xfId="24427"/>
    <cellStyle name="Normal 2 59 10 5" xfId="6587"/>
    <cellStyle name="Normal 2 59 10 5 2" xfId="24428"/>
    <cellStyle name="Normal 2 59 10 6" xfId="6588"/>
    <cellStyle name="Normal 2 59 10 6 2" xfId="24429"/>
    <cellStyle name="Normal 2 59 10 7" xfId="6589"/>
    <cellStyle name="Normal 2 59 10 7 2" xfId="24430"/>
    <cellStyle name="Normal 2 59 10 8" xfId="6590"/>
    <cellStyle name="Normal 2 59 10 8 2" xfId="24431"/>
    <cellStyle name="Normal 2 59 10 9" xfId="6591"/>
    <cellStyle name="Normal 2 59 10 9 2" xfId="24432"/>
    <cellStyle name="Normal 2 59 11" xfId="6592"/>
    <cellStyle name="Normal 2 59 11 2" xfId="24433"/>
    <cellStyle name="Normal 2 59 12" xfId="6593"/>
    <cellStyle name="Normal 2 59 12 2" xfId="24434"/>
    <cellStyle name="Normal 2 59 13" xfId="6594"/>
    <cellStyle name="Normal 2 59 13 2" xfId="24435"/>
    <cellStyle name="Normal 2 59 14" xfId="6595"/>
    <cellStyle name="Normal 2 59 14 2" xfId="24436"/>
    <cellStyle name="Normal 2 59 15" xfId="6596"/>
    <cellStyle name="Normal 2 59 15 2" xfId="24437"/>
    <cellStyle name="Normal 2 59 16" xfId="6597"/>
    <cellStyle name="Normal 2 59 16 2" xfId="24438"/>
    <cellStyle name="Normal 2 59 17" xfId="6598"/>
    <cellStyle name="Normal 2 59 17 2" xfId="24439"/>
    <cellStyle name="Normal 2 59 18" xfId="6599"/>
    <cellStyle name="Normal 2 59 18 2" xfId="24440"/>
    <cellStyle name="Normal 2 59 19" xfId="6600"/>
    <cellStyle name="Normal 2 59 19 2" xfId="24441"/>
    <cellStyle name="Normal 2 59 2" xfId="6601"/>
    <cellStyle name="Normal 2 59 2 10" xfId="6602"/>
    <cellStyle name="Normal 2 59 2 10 2" xfId="24442"/>
    <cellStyle name="Normal 2 59 2 11" xfId="6603"/>
    <cellStyle name="Normal 2 59 2 11 2" xfId="24443"/>
    <cellStyle name="Normal 2 59 2 12" xfId="6604"/>
    <cellStyle name="Normal 2 59 2 12 2" xfId="24444"/>
    <cellStyle name="Normal 2 59 2 13" xfId="6605"/>
    <cellStyle name="Normal 2 59 2 13 2" xfId="24445"/>
    <cellStyle name="Normal 2 59 2 14" xfId="6606"/>
    <cellStyle name="Normal 2 59 2 14 2" xfId="24446"/>
    <cellStyle name="Normal 2 59 2 15" xfId="6607"/>
    <cellStyle name="Normal 2 59 2 15 2" xfId="24447"/>
    <cellStyle name="Normal 2 59 2 16" xfId="24448"/>
    <cellStyle name="Normal 2 59 2 2" xfId="6608"/>
    <cellStyle name="Normal 2 59 2 2 10" xfId="6609"/>
    <cellStyle name="Normal 2 59 2 2 10 2" xfId="24449"/>
    <cellStyle name="Normal 2 59 2 2 11" xfId="6610"/>
    <cellStyle name="Normal 2 59 2 2 11 2" xfId="24450"/>
    <cellStyle name="Normal 2 59 2 2 12" xfId="6611"/>
    <cellStyle name="Normal 2 59 2 2 12 2" xfId="24451"/>
    <cellStyle name="Normal 2 59 2 2 13" xfId="6612"/>
    <cellStyle name="Normal 2 59 2 2 13 2" xfId="24452"/>
    <cellStyle name="Normal 2 59 2 2 14" xfId="6613"/>
    <cellStyle name="Normal 2 59 2 2 14 2" xfId="24453"/>
    <cellStyle name="Normal 2 59 2 2 15" xfId="24454"/>
    <cellStyle name="Normal 2 59 2 2 2" xfId="6614"/>
    <cellStyle name="Normal 2 59 2 2 2 2" xfId="24455"/>
    <cellStyle name="Normal 2 59 2 2 3" xfId="6615"/>
    <cellStyle name="Normal 2 59 2 2 3 2" xfId="24456"/>
    <cellStyle name="Normal 2 59 2 2 4" xfId="6616"/>
    <cellStyle name="Normal 2 59 2 2 4 2" xfId="24457"/>
    <cellStyle name="Normal 2 59 2 2 5" xfId="6617"/>
    <cellStyle name="Normal 2 59 2 2 5 2" xfId="24458"/>
    <cellStyle name="Normal 2 59 2 2 6" xfId="6618"/>
    <cellStyle name="Normal 2 59 2 2 6 2" xfId="24459"/>
    <cellStyle name="Normal 2 59 2 2 7" xfId="6619"/>
    <cellStyle name="Normal 2 59 2 2 7 2" xfId="24460"/>
    <cellStyle name="Normal 2 59 2 2 8" xfId="6620"/>
    <cellStyle name="Normal 2 59 2 2 8 2" xfId="24461"/>
    <cellStyle name="Normal 2 59 2 2 9" xfId="6621"/>
    <cellStyle name="Normal 2 59 2 2 9 2" xfId="24462"/>
    <cellStyle name="Normal 2 59 2 3" xfId="6622"/>
    <cellStyle name="Normal 2 59 2 3 2" xfId="24463"/>
    <cellStyle name="Normal 2 59 2 4" xfId="6623"/>
    <cellStyle name="Normal 2 59 2 4 2" xfId="24464"/>
    <cellStyle name="Normal 2 59 2 5" xfId="6624"/>
    <cellStyle name="Normal 2 59 2 5 2" xfId="24465"/>
    <cellStyle name="Normal 2 59 2 6" xfId="6625"/>
    <cellStyle name="Normal 2 59 2 6 2" xfId="24466"/>
    <cellStyle name="Normal 2 59 2 7" xfId="6626"/>
    <cellStyle name="Normal 2 59 2 7 2" xfId="24467"/>
    <cellStyle name="Normal 2 59 2 8" xfId="6627"/>
    <cellStyle name="Normal 2 59 2 8 2" xfId="24468"/>
    <cellStyle name="Normal 2 59 2 9" xfId="6628"/>
    <cellStyle name="Normal 2 59 2 9 2" xfId="24469"/>
    <cellStyle name="Normal 2 59 20" xfId="6629"/>
    <cellStyle name="Normal 2 59 20 2" xfId="24470"/>
    <cellStyle name="Normal 2 59 21" xfId="6630"/>
    <cellStyle name="Normal 2 59 21 2" xfId="24471"/>
    <cellStyle name="Normal 2 59 22" xfId="6631"/>
    <cellStyle name="Normal 2 59 22 2" xfId="24472"/>
    <cellStyle name="Normal 2 59 23" xfId="6632"/>
    <cellStyle name="Normal 2 59 23 2" xfId="24473"/>
    <cellStyle name="Normal 2 59 24" xfId="24474"/>
    <cellStyle name="Normal 2 59 3" xfId="6633"/>
    <cellStyle name="Normal 2 59 3 10" xfId="6634"/>
    <cellStyle name="Normal 2 59 3 10 2" xfId="24475"/>
    <cellStyle name="Normal 2 59 3 11" xfId="6635"/>
    <cellStyle name="Normal 2 59 3 11 2" xfId="24476"/>
    <cellStyle name="Normal 2 59 3 12" xfId="6636"/>
    <cellStyle name="Normal 2 59 3 12 2" xfId="24477"/>
    <cellStyle name="Normal 2 59 3 13" xfId="6637"/>
    <cellStyle name="Normal 2 59 3 13 2" xfId="24478"/>
    <cellStyle name="Normal 2 59 3 14" xfId="6638"/>
    <cellStyle name="Normal 2 59 3 14 2" xfId="24479"/>
    <cellStyle name="Normal 2 59 3 15" xfId="6639"/>
    <cellStyle name="Normal 2 59 3 15 2" xfId="24480"/>
    <cellStyle name="Normal 2 59 3 16" xfId="24481"/>
    <cellStyle name="Normal 2 59 3 2" xfId="6640"/>
    <cellStyle name="Normal 2 59 3 2 10" xfId="6641"/>
    <cellStyle name="Normal 2 59 3 2 10 2" xfId="24482"/>
    <cellStyle name="Normal 2 59 3 2 11" xfId="6642"/>
    <cellStyle name="Normal 2 59 3 2 11 2" xfId="24483"/>
    <cellStyle name="Normal 2 59 3 2 12" xfId="6643"/>
    <cellStyle name="Normal 2 59 3 2 12 2" xfId="24484"/>
    <cellStyle name="Normal 2 59 3 2 13" xfId="6644"/>
    <cellStyle name="Normal 2 59 3 2 13 2" xfId="24485"/>
    <cellStyle name="Normal 2 59 3 2 14" xfId="6645"/>
    <cellStyle name="Normal 2 59 3 2 14 2" xfId="24486"/>
    <cellStyle name="Normal 2 59 3 2 15" xfId="24487"/>
    <cellStyle name="Normal 2 59 3 2 2" xfId="6646"/>
    <cellStyle name="Normal 2 59 3 2 2 2" xfId="24488"/>
    <cellStyle name="Normal 2 59 3 2 3" xfId="6647"/>
    <cellStyle name="Normal 2 59 3 2 3 2" xfId="24489"/>
    <cellStyle name="Normal 2 59 3 2 4" xfId="6648"/>
    <cellStyle name="Normal 2 59 3 2 4 2" xfId="24490"/>
    <cellStyle name="Normal 2 59 3 2 5" xfId="6649"/>
    <cellStyle name="Normal 2 59 3 2 5 2" xfId="24491"/>
    <cellStyle name="Normal 2 59 3 2 6" xfId="6650"/>
    <cellStyle name="Normal 2 59 3 2 6 2" xfId="24492"/>
    <cellStyle name="Normal 2 59 3 2 7" xfId="6651"/>
    <cellStyle name="Normal 2 59 3 2 7 2" xfId="24493"/>
    <cellStyle name="Normal 2 59 3 2 8" xfId="6652"/>
    <cellStyle name="Normal 2 59 3 2 8 2" xfId="24494"/>
    <cellStyle name="Normal 2 59 3 2 9" xfId="6653"/>
    <cellStyle name="Normal 2 59 3 2 9 2" xfId="24495"/>
    <cellStyle name="Normal 2 59 3 3" xfId="6654"/>
    <cellStyle name="Normal 2 59 3 3 2" xfId="24496"/>
    <cellStyle name="Normal 2 59 3 4" xfId="6655"/>
    <cellStyle name="Normal 2 59 3 4 2" xfId="24497"/>
    <cellStyle name="Normal 2 59 3 5" xfId="6656"/>
    <cellStyle name="Normal 2 59 3 5 2" xfId="24498"/>
    <cellStyle name="Normal 2 59 3 6" xfId="6657"/>
    <cellStyle name="Normal 2 59 3 6 2" xfId="24499"/>
    <cellStyle name="Normal 2 59 3 7" xfId="6658"/>
    <cellStyle name="Normal 2 59 3 7 2" xfId="24500"/>
    <cellStyle name="Normal 2 59 3 8" xfId="6659"/>
    <cellStyle name="Normal 2 59 3 8 2" xfId="24501"/>
    <cellStyle name="Normal 2 59 3 9" xfId="6660"/>
    <cellStyle name="Normal 2 59 3 9 2" xfId="24502"/>
    <cellStyle name="Normal 2 59 4" xfId="6661"/>
    <cellStyle name="Normal 2 59 4 10" xfId="6662"/>
    <cellStyle name="Normal 2 59 4 10 2" xfId="24503"/>
    <cellStyle name="Normal 2 59 4 11" xfId="6663"/>
    <cellStyle name="Normal 2 59 4 11 2" xfId="24504"/>
    <cellStyle name="Normal 2 59 4 12" xfId="6664"/>
    <cellStyle name="Normal 2 59 4 12 2" xfId="24505"/>
    <cellStyle name="Normal 2 59 4 13" xfId="6665"/>
    <cellStyle name="Normal 2 59 4 13 2" xfId="24506"/>
    <cellStyle name="Normal 2 59 4 14" xfId="6666"/>
    <cellStyle name="Normal 2 59 4 14 2" xfId="24507"/>
    <cellStyle name="Normal 2 59 4 15" xfId="6667"/>
    <cellStyle name="Normal 2 59 4 15 2" xfId="24508"/>
    <cellStyle name="Normal 2 59 4 16" xfId="24509"/>
    <cellStyle name="Normal 2 59 4 2" xfId="6668"/>
    <cellStyle name="Normal 2 59 4 2 10" xfId="6669"/>
    <cellStyle name="Normal 2 59 4 2 10 2" xfId="24510"/>
    <cellStyle name="Normal 2 59 4 2 11" xfId="6670"/>
    <cellStyle name="Normal 2 59 4 2 11 2" xfId="24511"/>
    <cellStyle name="Normal 2 59 4 2 12" xfId="6671"/>
    <cellStyle name="Normal 2 59 4 2 12 2" xfId="24512"/>
    <cellStyle name="Normal 2 59 4 2 13" xfId="6672"/>
    <cellStyle name="Normal 2 59 4 2 13 2" xfId="24513"/>
    <cellStyle name="Normal 2 59 4 2 14" xfId="6673"/>
    <cellStyle name="Normal 2 59 4 2 14 2" xfId="24514"/>
    <cellStyle name="Normal 2 59 4 2 15" xfId="24515"/>
    <cellStyle name="Normal 2 59 4 2 2" xfId="6674"/>
    <cellStyle name="Normal 2 59 4 2 2 2" xfId="24516"/>
    <cellStyle name="Normal 2 59 4 2 3" xfId="6675"/>
    <cellStyle name="Normal 2 59 4 2 3 2" xfId="24517"/>
    <cellStyle name="Normal 2 59 4 2 4" xfId="6676"/>
    <cellStyle name="Normal 2 59 4 2 4 2" xfId="24518"/>
    <cellStyle name="Normal 2 59 4 2 5" xfId="6677"/>
    <cellStyle name="Normal 2 59 4 2 5 2" xfId="24519"/>
    <cellStyle name="Normal 2 59 4 2 6" xfId="6678"/>
    <cellStyle name="Normal 2 59 4 2 6 2" xfId="24520"/>
    <cellStyle name="Normal 2 59 4 2 7" xfId="6679"/>
    <cellStyle name="Normal 2 59 4 2 7 2" xfId="24521"/>
    <cellStyle name="Normal 2 59 4 2 8" xfId="6680"/>
    <cellStyle name="Normal 2 59 4 2 8 2" xfId="24522"/>
    <cellStyle name="Normal 2 59 4 2 9" xfId="6681"/>
    <cellStyle name="Normal 2 59 4 2 9 2" xfId="24523"/>
    <cellStyle name="Normal 2 59 4 3" xfId="6682"/>
    <cellStyle name="Normal 2 59 4 3 2" xfId="24524"/>
    <cellStyle name="Normal 2 59 4 4" xfId="6683"/>
    <cellStyle name="Normal 2 59 4 4 2" xfId="24525"/>
    <cellStyle name="Normal 2 59 4 5" xfId="6684"/>
    <cellStyle name="Normal 2 59 4 5 2" xfId="24526"/>
    <cellStyle name="Normal 2 59 4 6" xfId="6685"/>
    <cellStyle name="Normal 2 59 4 6 2" xfId="24527"/>
    <cellStyle name="Normal 2 59 4 7" xfId="6686"/>
    <cellStyle name="Normal 2 59 4 7 2" xfId="24528"/>
    <cellStyle name="Normal 2 59 4 8" xfId="6687"/>
    <cellStyle name="Normal 2 59 4 8 2" xfId="24529"/>
    <cellStyle name="Normal 2 59 4 9" xfId="6688"/>
    <cellStyle name="Normal 2 59 4 9 2" xfId="24530"/>
    <cellStyle name="Normal 2 59 5" xfId="6689"/>
    <cellStyle name="Normal 2 59 5 10" xfId="6690"/>
    <cellStyle name="Normal 2 59 5 10 2" xfId="24531"/>
    <cellStyle name="Normal 2 59 5 11" xfId="6691"/>
    <cellStyle name="Normal 2 59 5 11 2" xfId="24532"/>
    <cellStyle name="Normal 2 59 5 12" xfId="6692"/>
    <cellStyle name="Normal 2 59 5 12 2" xfId="24533"/>
    <cellStyle name="Normal 2 59 5 13" xfId="6693"/>
    <cellStyle name="Normal 2 59 5 13 2" xfId="24534"/>
    <cellStyle name="Normal 2 59 5 14" xfId="6694"/>
    <cellStyle name="Normal 2 59 5 14 2" xfId="24535"/>
    <cellStyle name="Normal 2 59 5 15" xfId="24536"/>
    <cellStyle name="Normal 2 59 5 2" xfId="6695"/>
    <cellStyle name="Normal 2 59 5 2 2" xfId="24537"/>
    <cellStyle name="Normal 2 59 5 3" xfId="6696"/>
    <cellStyle name="Normal 2 59 5 3 2" xfId="24538"/>
    <cellStyle name="Normal 2 59 5 4" xfId="6697"/>
    <cellStyle name="Normal 2 59 5 4 2" xfId="24539"/>
    <cellStyle name="Normal 2 59 5 5" xfId="6698"/>
    <cellStyle name="Normal 2 59 5 5 2" xfId="24540"/>
    <cellStyle name="Normal 2 59 5 6" xfId="6699"/>
    <cellStyle name="Normal 2 59 5 6 2" xfId="24541"/>
    <cellStyle name="Normal 2 59 5 7" xfId="6700"/>
    <cellStyle name="Normal 2 59 5 7 2" xfId="24542"/>
    <cellStyle name="Normal 2 59 5 8" xfId="6701"/>
    <cellStyle name="Normal 2 59 5 8 2" xfId="24543"/>
    <cellStyle name="Normal 2 59 5 9" xfId="6702"/>
    <cellStyle name="Normal 2 59 5 9 2" xfId="24544"/>
    <cellStyle name="Normal 2 59 6" xfId="6703"/>
    <cellStyle name="Normal 2 59 6 10" xfId="6704"/>
    <cellStyle name="Normal 2 59 6 10 2" xfId="24545"/>
    <cellStyle name="Normal 2 59 6 11" xfId="6705"/>
    <cellStyle name="Normal 2 59 6 11 2" xfId="24546"/>
    <cellStyle name="Normal 2 59 6 12" xfId="6706"/>
    <cellStyle name="Normal 2 59 6 12 2" xfId="24547"/>
    <cellStyle name="Normal 2 59 6 13" xfId="6707"/>
    <cellStyle name="Normal 2 59 6 13 2" xfId="24548"/>
    <cellStyle name="Normal 2 59 6 14" xfId="6708"/>
    <cellStyle name="Normal 2 59 6 14 2" xfId="24549"/>
    <cellStyle name="Normal 2 59 6 15" xfId="24550"/>
    <cellStyle name="Normal 2 59 6 2" xfId="6709"/>
    <cellStyle name="Normal 2 59 6 2 2" xfId="24551"/>
    <cellStyle name="Normal 2 59 6 3" xfId="6710"/>
    <cellStyle name="Normal 2 59 6 3 2" xfId="24552"/>
    <cellStyle name="Normal 2 59 6 4" xfId="6711"/>
    <cellStyle name="Normal 2 59 6 4 2" xfId="24553"/>
    <cellStyle name="Normal 2 59 6 5" xfId="6712"/>
    <cellStyle name="Normal 2 59 6 5 2" xfId="24554"/>
    <cellStyle name="Normal 2 59 6 6" xfId="6713"/>
    <cellStyle name="Normal 2 59 6 6 2" xfId="24555"/>
    <cellStyle name="Normal 2 59 6 7" xfId="6714"/>
    <cellStyle name="Normal 2 59 6 7 2" xfId="24556"/>
    <cellStyle name="Normal 2 59 6 8" xfId="6715"/>
    <cellStyle name="Normal 2 59 6 8 2" xfId="24557"/>
    <cellStyle name="Normal 2 59 6 9" xfId="6716"/>
    <cellStyle name="Normal 2 59 6 9 2" xfId="24558"/>
    <cellStyle name="Normal 2 59 7" xfId="6717"/>
    <cellStyle name="Normal 2 59 7 10" xfId="6718"/>
    <cellStyle name="Normal 2 59 7 10 2" xfId="24559"/>
    <cellStyle name="Normal 2 59 7 11" xfId="6719"/>
    <cellStyle name="Normal 2 59 7 11 2" xfId="24560"/>
    <cellStyle name="Normal 2 59 7 12" xfId="6720"/>
    <cellStyle name="Normal 2 59 7 12 2" xfId="24561"/>
    <cellStyle name="Normal 2 59 7 13" xfId="6721"/>
    <cellStyle name="Normal 2 59 7 13 2" xfId="24562"/>
    <cellStyle name="Normal 2 59 7 14" xfId="6722"/>
    <cellStyle name="Normal 2 59 7 14 2" xfId="24563"/>
    <cellStyle name="Normal 2 59 7 15" xfId="24564"/>
    <cellStyle name="Normal 2 59 7 2" xfId="6723"/>
    <cellStyle name="Normal 2 59 7 2 2" xfId="24565"/>
    <cellStyle name="Normal 2 59 7 3" xfId="6724"/>
    <cellStyle name="Normal 2 59 7 3 2" xfId="24566"/>
    <cellStyle name="Normal 2 59 7 4" xfId="6725"/>
    <cellStyle name="Normal 2 59 7 4 2" xfId="24567"/>
    <cellStyle name="Normal 2 59 7 5" xfId="6726"/>
    <cellStyle name="Normal 2 59 7 5 2" xfId="24568"/>
    <cellStyle name="Normal 2 59 7 6" xfId="6727"/>
    <cellStyle name="Normal 2 59 7 6 2" xfId="24569"/>
    <cellStyle name="Normal 2 59 7 7" xfId="6728"/>
    <cellStyle name="Normal 2 59 7 7 2" xfId="24570"/>
    <cellStyle name="Normal 2 59 7 8" xfId="6729"/>
    <cellStyle name="Normal 2 59 7 8 2" xfId="24571"/>
    <cellStyle name="Normal 2 59 7 9" xfId="6730"/>
    <cellStyle name="Normal 2 59 7 9 2" xfId="24572"/>
    <cellStyle name="Normal 2 59 8" xfId="6731"/>
    <cellStyle name="Normal 2 59 8 10" xfId="6732"/>
    <cellStyle name="Normal 2 59 8 10 2" xfId="24573"/>
    <cellStyle name="Normal 2 59 8 11" xfId="6733"/>
    <cellStyle name="Normal 2 59 8 11 2" xfId="24574"/>
    <cellStyle name="Normal 2 59 8 12" xfId="6734"/>
    <cellStyle name="Normal 2 59 8 12 2" xfId="24575"/>
    <cellStyle name="Normal 2 59 8 13" xfId="6735"/>
    <cellStyle name="Normal 2 59 8 13 2" xfId="24576"/>
    <cellStyle name="Normal 2 59 8 14" xfId="6736"/>
    <cellStyle name="Normal 2 59 8 14 2" xfId="24577"/>
    <cellStyle name="Normal 2 59 8 15" xfId="24578"/>
    <cellStyle name="Normal 2 59 8 2" xfId="6737"/>
    <cellStyle name="Normal 2 59 8 2 2" xfId="24579"/>
    <cellStyle name="Normal 2 59 8 3" xfId="6738"/>
    <cellStyle name="Normal 2 59 8 3 2" xfId="24580"/>
    <cellStyle name="Normal 2 59 8 4" xfId="6739"/>
    <cellStyle name="Normal 2 59 8 4 2" xfId="24581"/>
    <cellStyle name="Normal 2 59 8 5" xfId="6740"/>
    <cellStyle name="Normal 2 59 8 5 2" xfId="24582"/>
    <cellStyle name="Normal 2 59 8 6" xfId="6741"/>
    <cellStyle name="Normal 2 59 8 6 2" xfId="24583"/>
    <cellStyle name="Normal 2 59 8 7" xfId="6742"/>
    <cellStyle name="Normal 2 59 8 7 2" xfId="24584"/>
    <cellStyle name="Normal 2 59 8 8" xfId="6743"/>
    <cellStyle name="Normal 2 59 8 8 2" xfId="24585"/>
    <cellStyle name="Normal 2 59 8 9" xfId="6744"/>
    <cellStyle name="Normal 2 59 8 9 2" xfId="24586"/>
    <cellStyle name="Normal 2 59 9" xfId="6745"/>
    <cellStyle name="Normal 2 59 9 10" xfId="6746"/>
    <cellStyle name="Normal 2 59 9 10 2" xfId="24587"/>
    <cellStyle name="Normal 2 59 9 11" xfId="6747"/>
    <cellStyle name="Normal 2 59 9 11 2" xfId="24588"/>
    <cellStyle name="Normal 2 59 9 12" xfId="6748"/>
    <cellStyle name="Normal 2 59 9 12 2" xfId="24589"/>
    <cellStyle name="Normal 2 59 9 13" xfId="6749"/>
    <cellStyle name="Normal 2 59 9 13 2" xfId="24590"/>
    <cellStyle name="Normal 2 59 9 14" xfId="6750"/>
    <cellStyle name="Normal 2 59 9 14 2" xfId="24591"/>
    <cellStyle name="Normal 2 59 9 15" xfId="24592"/>
    <cellStyle name="Normal 2 59 9 2" xfId="6751"/>
    <cellStyle name="Normal 2 59 9 2 2" xfId="24593"/>
    <cellStyle name="Normal 2 59 9 3" xfId="6752"/>
    <cellStyle name="Normal 2 59 9 3 2" xfId="24594"/>
    <cellStyle name="Normal 2 59 9 4" xfId="6753"/>
    <cellStyle name="Normal 2 59 9 4 2" xfId="24595"/>
    <cellStyle name="Normal 2 59 9 5" xfId="6754"/>
    <cellStyle name="Normal 2 59 9 5 2" xfId="24596"/>
    <cellStyle name="Normal 2 59 9 6" xfId="6755"/>
    <cellStyle name="Normal 2 59 9 6 2" xfId="24597"/>
    <cellStyle name="Normal 2 59 9 7" xfId="6756"/>
    <cellStyle name="Normal 2 59 9 7 2" xfId="24598"/>
    <cellStyle name="Normal 2 59 9 8" xfId="6757"/>
    <cellStyle name="Normal 2 59 9 8 2" xfId="24599"/>
    <cellStyle name="Normal 2 59 9 9" xfId="6758"/>
    <cellStyle name="Normal 2 59 9 9 2" xfId="24600"/>
    <cellStyle name="Normal 2 6" xfId="47"/>
    <cellStyle name="Normal 2 6 10" xfId="37978"/>
    <cellStyle name="Normal 2 6 11" xfId="671"/>
    <cellStyle name="Normal 2 6 2" xfId="70"/>
    <cellStyle name="Normal 2 6 2 2" xfId="6759"/>
    <cellStyle name="Normal 2 6 2 2 2" xfId="6760"/>
    <cellStyle name="Normal 2 6 2 3" xfId="6761"/>
    <cellStyle name="Normal 2 6 2 3 2" xfId="6762"/>
    <cellStyle name="Normal 2 6 2 4" xfId="6763"/>
    <cellStyle name="Normal 2 6 2 4 2" xfId="6764"/>
    <cellStyle name="Normal 2 6 2 5" xfId="6765"/>
    <cellStyle name="Normal 2 6 2 5 2" xfId="6766"/>
    <cellStyle name="Normal 2 6 2 6" xfId="6767"/>
    <cellStyle name="Normal 2 6 2 6 2" xfId="6768"/>
    <cellStyle name="Normal 2 6 2 7" xfId="6769"/>
    <cellStyle name="Normal 2 6 2 7 2" xfId="6770"/>
    <cellStyle name="Normal 2 6 2 8" xfId="6771"/>
    <cellStyle name="Normal 2 6 3" xfId="336"/>
    <cellStyle name="Normal 2 6 3 2" xfId="533"/>
    <cellStyle name="Normal 2 6 3 2 2" xfId="38151"/>
    <cellStyle name="Normal 2 6 3 2 3" xfId="844"/>
    <cellStyle name="Normal 2 6 3 3" xfId="6772"/>
    <cellStyle name="Normal 2 6 3 4" xfId="38037"/>
    <cellStyle name="Normal 2 6 3 5" xfId="730"/>
    <cellStyle name="Normal 2 6 4" xfId="442"/>
    <cellStyle name="Normal 2 6 4 2" xfId="6773"/>
    <cellStyle name="Normal 2 6 4 3" xfId="38091"/>
    <cellStyle name="Normal 2 6 4 4" xfId="784"/>
    <cellStyle name="Normal 2 6 5" xfId="6774"/>
    <cellStyle name="Normal 2 6 6" xfId="6775"/>
    <cellStyle name="Normal 2 6 7" xfId="6776"/>
    <cellStyle name="Normal 2 6 8" xfId="6777"/>
    <cellStyle name="Normal 2 6 9" xfId="6778"/>
    <cellStyle name="Normal 2 60" xfId="6779"/>
    <cellStyle name="Normal 2 60 10" xfId="6780"/>
    <cellStyle name="Normal 2 60 10 10" xfId="6781"/>
    <cellStyle name="Normal 2 60 10 10 2" xfId="24601"/>
    <cellStyle name="Normal 2 60 10 11" xfId="6782"/>
    <cellStyle name="Normal 2 60 10 11 2" xfId="24602"/>
    <cellStyle name="Normal 2 60 10 12" xfId="6783"/>
    <cellStyle name="Normal 2 60 10 12 2" xfId="24603"/>
    <cellStyle name="Normal 2 60 10 13" xfId="6784"/>
    <cellStyle name="Normal 2 60 10 13 2" xfId="24604"/>
    <cellStyle name="Normal 2 60 10 14" xfId="6785"/>
    <cellStyle name="Normal 2 60 10 14 2" xfId="24605"/>
    <cellStyle name="Normal 2 60 10 15" xfId="24606"/>
    <cellStyle name="Normal 2 60 10 2" xfId="6786"/>
    <cellStyle name="Normal 2 60 10 2 2" xfId="24607"/>
    <cellStyle name="Normal 2 60 10 3" xfId="6787"/>
    <cellStyle name="Normal 2 60 10 3 2" xfId="24608"/>
    <cellStyle name="Normal 2 60 10 4" xfId="6788"/>
    <cellStyle name="Normal 2 60 10 4 2" xfId="24609"/>
    <cellStyle name="Normal 2 60 10 5" xfId="6789"/>
    <cellStyle name="Normal 2 60 10 5 2" xfId="24610"/>
    <cellStyle name="Normal 2 60 10 6" xfId="6790"/>
    <cellStyle name="Normal 2 60 10 6 2" xfId="24611"/>
    <cellStyle name="Normal 2 60 10 7" xfId="6791"/>
    <cellStyle name="Normal 2 60 10 7 2" xfId="24612"/>
    <cellStyle name="Normal 2 60 10 8" xfId="6792"/>
    <cellStyle name="Normal 2 60 10 8 2" xfId="24613"/>
    <cellStyle name="Normal 2 60 10 9" xfId="6793"/>
    <cellStyle name="Normal 2 60 10 9 2" xfId="24614"/>
    <cellStyle name="Normal 2 60 11" xfId="6794"/>
    <cellStyle name="Normal 2 60 11 2" xfId="24615"/>
    <cellStyle name="Normal 2 60 12" xfId="6795"/>
    <cellStyle name="Normal 2 60 12 2" xfId="24616"/>
    <cellStyle name="Normal 2 60 13" xfId="6796"/>
    <cellStyle name="Normal 2 60 13 2" xfId="24617"/>
    <cellStyle name="Normal 2 60 14" xfId="6797"/>
    <cellStyle name="Normal 2 60 14 2" xfId="24618"/>
    <cellStyle name="Normal 2 60 15" xfId="6798"/>
    <cellStyle name="Normal 2 60 15 2" xfId="24619"/>
    <cellStyle name="Normal 2 60 16" xfId="6799"/>
    <cellStyle name="Normal 2 60 16 2" xfId="24620"/>
    <cellStyle name="Normal 2 60 17" xfId="6800"/>
    <cellStyle name="Normal 2 60 17 2" xfId="24621"/>
    <cellStyle name="Normal 2 60 18" xfId="6801"/>
    <cellStyle name="Normal 2 60 18 2" xfId="24622"/>
    <cellStyle name="Normal 2 60 19" xfId="6802"/>
    <cellStyle name="Normal 2 60 19 2" xfId="24623"/>
    <cellStyle name="Normal 2 60 2" xfId="6803"/>
    <cellStyle name="Normal 2 60 2 10" xfId="6804"/>
    <cellStyle name="Normal 2 60 2 10 2" xfId="24624"/>
    <cellStyle name="Normal 2 60 2 11" xfId="6805"/>
    <cellStyle name="Normal 2 60 2 11 2" xfId="24625"/>
    <cellStyle name="Normal 2 60 2 12" xfId="6806"/>
    <cellStyle name="Normal 2 60 2 12 2" xfId="24626"/>
    <cellStyle name="Normal 2 60 2 13" xfId="6807"/>
    <cellStyle name="Normal 2 60 2 13 2" xfId="24627"/>
    <cellStyle name="Normal 2 60 2 14" xfId="6808"/>
    <cellStyle name="Normal 2 60 2 14 2" xfId="24628"/>
    <cellStyle name="Normal 2 60 2 15" xfId="6809"/>
    <cellStyle name="Normal 2 60 2 15 2" xfId="24629"/>
    <cellStyle name="Normal 2 60 2 16" xfId="24630"/>
    <cellStyle name="Normal 2 60 2 2" xfId="6810"/>
    <cellStyle name="Normal 2 60 2 2 10" xfId="6811"/>
    <cellStyle name="Normal 2 60 2 2 10 2" xfId="24631"/>
    <cellStyle name="Normal 2 60 2 2 11" xfId="6812"/>
    <cellStyle name="Normal 2 60 2 2 11 2" xfId="24632"/>
    <cellStyle name="Normal 2 60 2 2 12" xfId="6813"/>
    <cellStyle name="Normal 2 60 2 2 12 2" xfId="24633"/>
    <cellStyle name="Normal 2 60 2 2 13" xfId="6814"/>
    <cellStyle name="Normal 2 60 2 2 13 2" xfId="24634"/>
    <cellStyle name="Normal 2 60 2 2 14" xfId="6815"/>
    <cellStyle name="Normal 2 60 2 2 14 2" xfId="24635"/>
    <cellStyle name="Normal 2 60 2 2 15" xfId="24636"/>
    <cellStyle name="Normal 2 60 2 2 2" xfId="6816"/>
    <cellStyle name="Normal 2 60 2 2 2 2" xfId="24637"/>
    <cellStyle name="Normal 2 60 2 2 3" xfId="6817"/>
    <cellStyle name="Normal 2 60 2 2 3 2" xfId="24638"/>
    <cellStyle name="Normal 2 60 2 2 4" xfId="6818"/>
    <cellStyle name="Normal 2 60 2 2 4 2" xfId="24639"/>
    <cellStyle name="Normal 2 60 2 2 5" xfId="6819"/>
    <cellStyle name="Normal 2 60 2 2 5 2" xfId="24640"/>
    <cellStyle name="Normal 2 60 2 2 6" xfId="6820"/>
    <cellStyle name="Normal 2 60 2 2 6 2" xfId="24641"/>
    <cellStyle name="Normal 2 60 2 2 7" xfId="6821"/>
    <cellStyle name="Normal 2 60 2 2 7 2" xfId="24642"/>
    <cellStyle name="Normal 2 60 2 2 8" xfId="6822"/>
    <cellStyle name="Normal 2 60 2 2 8 2" xfId="24643"/>
    <cellStyle name="Normal 2 60 2 2 9" xfId="6823"/>
    <cellStyle name="Normal 2 60 2 2 9 2" xfId="24644"/>
    <cellStyle name="Normal 2 60 2 3" xfId="6824"/>
    <cellStyle name="Normal 2 60 2 3 2" xfId="24645"/>
    <cellStyle name="Normal 2 60 2 4" xfId="6825"/>
    <cellStyle name="Normal 2 60 2 4 2" xfId="24646"/>
    <cellStyle name="Normal 2 60 2 5" xfId="6826"/>
    <cellStyle name="Normal 2 60 2 5 2" xfId="24647"/>
    <cellStyle name="Normal 2 60 2 6" xfId="6827"/>
    <cellStyle name="Normal 2 60 2 6 2" xfId="24648"/>
    <cellStyle name="Normal 2 60 2 7" xfId="6828"/>
    <cellStyle name="Normal 2 60 2 7 2" xfId="24649"/>
    <cellStyle name="Normal 2 60 2 8" xfId="6829"/>
    <cellStyle name="Normal 2 60 2 8 2" xfId="24650"/>
    <cellStyle name="Normal 2 60 2 9" xfId="6830"/>
    <cellStyle name="Normal 2 60 2 9 2" xfId="24651"/>
    <cellStyle name="Normal 2 60 20" xfId="6831"/>
    <cellStyle name="Normal 2 60 20 2" xfId="24652"/>
    <cellStyle name="Normal 2 60 21" xfId="6832"/>
    <cellStyle name="Normal 2 60 21 2" xfId="24653"/>
    <cellStyle name="Normal 2 60 22" xfId="6833"/>
    <cellStyle name="Normal 2 60 22 2" xfId="24654"/>
    <cellStyle name="Normal 2 60 23" xfId="6834"/>
    <cellStyle name="Normal 2 60 23 2" xfId="24655"/>
    <cellStyle name="Normal 2 60 24" xfId="24656"/>
    <cellStyle name="Normal 2 60 3" xfId="6835"/>
    <cellStyle name="Normal 2 60 3 10" xfId="6836"/>
    <cellStyle name="Normal 2 60 3 10 2" xfId="24657"/>
    <cellStyle name="Normal 2 60 3 11" xfId="6837"/>
    <cellStyle name="Normal 2 60 3 11 2" xfId="24658"/>
    <cellStyle name="Normal 2 60 3 12" xfId="6838"/>
    <cellStyle name="Normal 2 60 3 12 2" xfId="24659"/>
    <cellStyle name="Normal 2 60 3 13" xfId="6839"/>
    <cellStyle name="Normal 2 60 3 13 2" xfId="24660"/>
    <cellStyle name="Normal 2 60 3 14" xfId="6840"/>
    <cellStyle name="Normal 2 60 3 14 2" xfId="24661"/>
    <cellStyle name="Normal 2 60 3 15" xfId="6841"/>
    <cellStyle name="Normal 2 60 3 15 2" xfId="24662"/>
    <cellStyle name="Normal 2 60 3 16" xfId="24663"/>
    <cellStyle name="Normal 2 60 3 2" xfId="6842"/>
    <cellStyle name="Normal 2 60 3 2 10" xfId="6843"/>
    <cellStyle name="Normal 2 60 3 2 10 2" xfId="24664"/>
    <cellStyle name="Normal 2 60 3 2 11" xfId="6844"/>
    <cellStyle name="Normal 2 60 3 2 11 2" xfId="24665"/>
    <cellStyle name="Normal 2 60 3 2 12" xfId="6845"/>
    <cellStyle name="Normal 2 60 3 2 12 2" xfId="24666"/>
    <cellStyle name="Normal 2 60 3 2 13" xfId="6846"/>
    <cellStyle name="Normal 2 60 3 2 13 2" xfId="24667"/>
    <cellStyle name="Normal 2 60 3 2 14" xfId="6847"/>
    <cellStyle name="Normal 2 60 3 2 14 2" xfId="24668"/>
    <cellStyle name="Normal 2 60 3 2 15" xfId="24669"/>
    <cellStyle name="Normal 2 60 3 2 2" xfId="6848"/>
    <cellStyle name="Normal 2 60 3 2 2 2" xfId="24670"/>
    <cellStyle name="Normal 2 60 3 2 3" xfId="6849"/>
    <cellStyle name="Normal 2 60 3 2 3 2" xfId="24671"/>
    <cellStyle name="Normal 2 60 3 2 4" xfId="6850"/>
    <cellStyle name="Normal 2 60 3 2 4 2" xfId="24672"/>
    <cellStyle name="Normal 2 60 3 2 5" xfId="6851"/>
    <cellStyle name="Normal 2 60 3 2 5 2" xfId="24673"/>
    <cellStyle name="Normal 2 60 3 2 6" xfId="6852"/>
    <cellStyle name="Normal 2 60 3 2 6 2" xfId="24674"/>
    <cellStyle name="Normal 2 60 3 2 7" xfId="6853"/>
    <cellStyle name="Normal 2 60 3 2 7 2" xfId="24675"/>
    <cellStyle name="Normal 2 60 3 2 8" xfId="6854"/>
    <cellStyle name="Normal 2 60 3 2 8 2" xfId="24676"/>
    <cellStyle name="Normal 2 60 3 2 9" xfId="6855"/>
    <cellStyle name="Normal 2 60 3 2 9 2" xfId="24677"/>
    <cellStyle name="Normal 2 60 3 3" xfId="6856"/>
    <cellStyle name="Normal 2 60 3 3 2" xfId="24678"/>
    <cellStyle name="Normal 2 60 3 4" xfId="6857"/>
    <cellStyle name="Normal 2 60 3 4 2" xfId="24679"/>
    <cellStyle name="Normal 2 60 3 5" xfId="6858"/>
    <cellStyle name="Normal 2 60 3 5 2" xfId="24680"/>
    <cellStyle name="Normal 2 60 3 6" xfId="6859"/>
    <cellStyle name="Normal 2 60 3 6 2" xfId="24681"/>
    <cellStyle name="Normal 2 60 3 7" xfId="6860"/>
    <cellStyle name="Normal 2 60 3 7 2" xfId="24682"/>
    <cellStyle name="Normal 2 60 3 8" xfId="6861"/>
    <cellStyle name="Normal 2 60 3 8 2" xfId="24683"/>
    <cellStyle name="Normal 2 60 3 9" xfId="6862"/>
    <cellStyle name="Normal 2 60 3 9 2" xfId="24684"/>
    <cellStyle name="Normal 2 60 4" xfId="6863"/>
    <cellStyle name="Normal 2 60 4 10" xfId="6864"/>
    <cellStyle name="Normal 2 60 4 10 2" xfId="24685"/>
    <cellStyle name="Normal 2 60 4 11" xfId="6865"/>
    <cellStyle name="Normal 2 60 4 11 2" xfId="24686"/>
    <cellStyle name="Normal 2 60 4 12" xfId="6866"/>
    <cellStyle name="Normal 2 60 4 12 2" xfId="24687"/>
    <cellStyle name="Normal 2 60 4 13" xfId="6867"/>
    <cellStyle name="Normal 2 60 4 13 2" xfId="24688"/>
    <cellStyle name="Normal 2 60 4 14" xfId="6868"/>
    <cellStyle name="Normal 2 60 4 14 2" xfId="24689"/>
    <cellStyle name="Normal 2 60 4 15" xfId="6869"/>
    <cellStyle name="Normal 2 60 4 15 2" xfId="24690"/>
    <cellStyle name="Normal 2 60 4 16" xfId="24691"/>
    <cellStyle name="Normal 2 60 4 2" xfId="6870"/>
    <cellStyle name="Normal 2 60 4 2 10" xfId="6871"/>
    <cellStyle name="Normal 2 60 4 2 10 2" xfId="24692"/>
    <cellStyle name="Normal 2 60 4 2 11" xfId="6872"/>
    <cellStyle name="Normal 2 60 4 2 11 2" xfId="24693"/>
    <cellStyle name="Normal 2 60 4 2 12" xfId="6873"/>
    <cellStyle name="Normal 2 60 4 2 12 2" xfId="24694"/>
    <cellStyle name="Normal 2 60 4 2 13" xfId="6874"/>
    <cellStyle name="Normal 2 60 4 2 13 2" xfId="24695"/>
    <cellStyle name="Normal 2 60 4 2 14" xfId="6875"/>
    <cellStyle name="Normal 2 60 4 2 14 2" xfId="24696"/>
    <cellStyle name="Normal 2 60 4 2 15" xfId="24697"/>
    <cellStyle name="Normal 2 60 4 2 2" xfId="6876"/>
    <cellStyle name="Normal 2 60 4 2 2 2" xfId="24698"/>
    <cellStyle name="Normal 2 60 4 2 3" xfId="6877"/>
    <cellStyle name="Normal 2 60 4 2 3 2" xfId="24699"/>
    <cellStyle name="Normal 2 60 4 2 4" xfId="6878"/>
    <cellStyle name="Normal 2 60 4 2 4 2" xfId="24700"/>
    <cellStyle name="Normal 2 60 4 2 5" xfId="6879"/>
    <cellStyle name="Normal 2 60 4 2 5 2" xfId="24701"/>
    <cellStyle name="Normal 2 60 4 2 6" xfId="6880"/>
    <cellStyle name="Normal 2 60 4 2 6 2" xfId="24702"/>
    <cellStyle name="Normal 2 60 4 2 7" xfId="6881"/>
    <cellStyle name="Normal 2 60 4 2 7 2" xfId="24703"/>
    <cellStyle name="Normal 2 60 4 2 8" xfId="6882"/>
    <cellStyle name="Normal 2 60 4 2 8 2" xfId="24704"/>
    <cellStyle name="Normal 2 60 4 2 9" xfId="6883"/>
    <cellStyle name="Normal 2 60 4 2 9 2" xfId="24705"/>
    <cellStyle name="Normal 2 60 4 3" xfId="6884"/>
    <cellStyle name="Normal 2 60 4 3 2" xfId="24706"/>
    <cellStyle name="Normal 2 60 4 4" xfId="6885"/>
    <cellStyle name="Normal 2 60 4 4 2" xfId="24707"/>
    <cellStyle name="Normal 2 60 4 5" xfId="6886"/>
    <cellStyle name="Normal 2 60 4 5 2" xfId="24708"/>
    <cellStyle name="Normal 2 60 4 6" xfId="6887"/>
    <cellStyle name="Normal 2 60 4 6 2" xfId="24709"/>
    <cellStyle name="Normal 2 60 4 7" xfId="6888"/>
    <cellStyle name="Normal 2 60 4 7 2" xfId="24710"/>
    <cellStyle name="Normal 2 60 4 8" xfId="6889"/>
    <cellStyle name="Normal 2 60 4 8 2" xfId="24711"/>
    <cellStyle name="Normal 2 60 4 9" xfId="6890"/>
    <cellStyle name="Normal 2 60 4 9 2" xfId="24712"/>
    <cellStyle name="Normal 2 60 5" xfId="6891"/>
    <cellStyle name="Normal 2 60 5 10" xfId="6892"/>
    <cellStyle name="Normal 2 60 5 10 2" xfId="24713"/>
    <cellStyle name="Normal 2 60 5 11" xfId="6893"/>
    <cellStyle name="Normal 2 60 5 11 2" xfId="24714"/>
    <cellStyle name="Normal 2 60 5 12" xfId="6894"/>
    <cellStyle name="Normal 2 60 5 12 2" xfId="24715"/>
    <cellStyle name="Normal 2 60 5 13" xfId="6895"/>
    <cellStyle name="Normal 2 60 5 13 2" xfId="24716"/>
    <cellStyle name="Normal 2 60 5 14" xfId="6896"/>
    <cellStyle name="Normal 2 60 5 14 2" xfId="24717"/>
    <cellStyle name="Normal 2 60 5 15" xfId="24718"/>
    <cellStyle name="Normal 2 60 5 2" xfId="6897"/>
    <cellStyle name="Normal 2 60 5 2 2" xfId="24719"/>
    <cellStyle name="Normal 2 60 5 3" xfId="6898"/>
    <cellStyle name="Normal 2 60 5 3 2" xfId="24720"/>
    <cellStyle name="Normal 2 60 5 4" xfId="6899"/>
    <cellStyle name="Normal 2 60 5 4 2" xfId="24721"/>
    <cellStyle name="Normal 2 60 5 5" xfId="6900"/>
    <cellStyle name="Normal 2 60 5 5 2" xfId="24722"/>
    <cellStyle name="Normal 2 60 5 6" xfId="6901"/>
    <cellStyle name="Normal 2 60 5 6 2" xfId="24723"/>
    <cellStyle name="Normal 2 60 5 7" xfId="6902"/>
    <cellStyle name="Normal 2 60 5 7 2" xfId="24724"/>
    <cellStyle name="Normal 2 60 5 8" xfId="6903"/>
    <cellStyle name="Normal 2 60 5 8 2" xfId="24725"/>
    <cellStyle name="Normal 2 60 5 9" xfId="6904"/>
    <cellStyle name="Normal 2 60 5 9 2" xfId="24726"/>
    <cellStyle name="Normal 2 60 6" xfId="6905"/>
    <cellStyle name="Normal 2 60 6 10" xfId="6906"/>
    <cellStyle name="Normal 2 60 6 10 2" xfId="24727"/>
    <cellStyle name="Normal 2 60 6 11" xfId="6907"/>
    <cellStyle name="Normal 2 60 6 11 2" xfId="24728"/>
    <cellStyle name="Normal 2 60 6 12" xfId="6908"/>
    <cellStyle name="Normal 2 60 6 12 2" xfId="24729"/>
    <cellStyle name="Normal 2 60 6 13" xfId="6909"/>
    <cellStyle name="Normal 2 60 6 13 2" xfId="24730"/>
    <cellStyle name="Normal 2 60 6 14" xfId="6910"/>
    <cellStyle name="Normal 2 60 6 14 2" xfId="24731"/>
    <cellStyle name="Normal 2 60 6 15" xfId="24732"/>
    <cellStyle name="Normal 2 60 6 2" xfId="6911"/>
    <cellStyle name="Normal 2 60 6 2 2" xfId="24733"/>
    <cellStyle name="Normal 2 60 6 3" xfId="6912"/>
    <cellStyle name="Normal 2 60 6 3 2" xfId="24734"/>
    <cellStyle name="Normal 2 60 6 4" xfId="6913"/>
    <cellStyle name="Normal 2 60 6 4 2" xfId="24735"/>
    <cellStyle name="Normal 2 60 6 5" xfId="6914"/>
    <cellStyle name="Normal 2 60 6 5 2" xfId="24736"/>
    <cellStyle name="Normal 2 60 6 6" xfId="6915"/>
    <cellStyle name="Normal 2 60 6 6 2" xfId="24737"/>
    <cellStyle name="Normal 2 60 6 7" xfId="6916"/>
    <cellStyle name="Normal 2 60 6 7 2" xfId="24738"/>
    <cellStyle name="Normal 2 60 6 8" xfId="6917"/>
    <cellStyle name="Normal 2 60 6 8 2" xfId="24739"/>
    <cellStyle name="Normal 2 60 6 9" xfId="6918"/>
    <cellStyle name="Normal 2 60 6 9 2" xfId="24740"/>
    <cellStyle name="Normal 2 60 7" xfId="6919"/>
    <cellStyle name="Normal 2 60 7 10" xfId="6920"/>
    <cellStyle name="Normal 2 60 7 10 2" xfId="24741"/>
    <cellStyle name="Normal 2 60 7 11" xfId="6921"/>
    <cellStyle name="Normal 2 60 7 11 2" xfId="24742"/>
    <cellStyle name="Normal 2 60 7 12" xfId="6922"/>
    <cellStyle name="Normal 2 60 7 12 2" xfId="24743"/>
    <cellStyle name="Normal 2 60 7 13" xfId="6923"/>
    <cellStyle name="Normal 2 60 7 13 2" xfId="24744"/>
    <cellStyle name="Normal 2 60 7 14" xfId="6924"/>
    <cellStyle name="Normal 2 60 7 14 2" xfId="24745"/>
    <cellStyle name="Normal 2 60 7 15" xfId="24746"/>
    <cellStyle name="Normal 2 60 7 2" xfId="6925"/>
    <cellStyle name="Normal 2 60 7 2 2" xfId="24747"/>
    <cellStyle name="Normal 2 60 7 3" xfId="6926"/>
    <cellStyle name="Normal 2 60 7 3 2" xfId="24748"/>
    <cellStyle name="Normal 2 60 7 4" xfId="6927"/>
    <cellStyle name="Normal 2 60 7 4 2" xfId="24749"/>
    <cellStyle name="Normal 2 60 7 5" xfId="6928"/>
    <cellStyle name="Normal 2 60 7 5 2" xfId="24750"/>
    <cellStyle name="Normal 2 60 7 6" xfId="6929"/>
    <cellStyle name="Normal 2 60 7 6 2" xfId="24751"/>
    <cellStyle name="Normal 2 60 7 7" xfId="6930"/>
    <cellStyle name="Normal 2 60 7 7 2" xfId="24752"/>
    <cellStyle name="Normal 2 60 7 8" xfId="6931"/>
    <cellStyle name="Normal 2 60 7 8 2" xfId="24753"/>
    <cellStyle name="Normal 2 60 7 9" xfId="6932"/>
    <cellStyle name="Normal 2 60 7 9 2" xfId="24754"/>
    <cellStyle name="Normal 2 60 8" xfId="6933"/>
    <cellStyle name="Normal 2 60 8 10" xfId="6934"/>
    <cellStyle name="Normal 2 60 8 10 2" xfId="24755"/>
    <cellStyle name="Normal 2 60 8 11" xfId="6935"/>
    <cellStyle name="Normal 2 60 8 11 2" xfId="24756"/>
    <cellStyle name="Normal 2 60 8 12" xfId="6936"/>
    <cellStyle name="Normal 2 60 8 12 2" xfId="24757"/>
    <cellStyle name="Normal 2 60 8 13" xfId="6937"/>
    <cellStyle name="Normal 2 60 8 13 2" xfId="24758"/>
    <cellStyle name="Normal 2 60 8 14" xfId="6938"/>
    <cellStyle name="Normal 2 60 8 14 2" xfId="24759"/>
    <cellStyle name="Normal 2 60 8 15" xfId="24760"/>
    <cellStyle name="Normal 2 60 8 2" xfId="6939"/>
    <cellStyle name="Normal 2 60 8 2 2" xfId="24761"/>
    <cellStyle name="Normal 2 60 8 3" xfId="6940"/>
    <cellStyle name="Normal 2 60 8 3 2" xfId="24762"/>
    <cellStyle name="Normal 2 60 8 4" xfId="6941"/>
    <cellStyle name="Normal 2 60 8 4 2" xfId="24763"/>
    <cellStyle name="Normal 2 60 8 5" xfId="6942"/>
    <cellStyle name="Normal 2 60 8 5 2" xfId="24764"/>
    <cellStyle name="Normal 2 60 8 6" xfId="6943"/>
    <cellStyle name="Normal 2 60 8 6 2" xfId="24765"/>
    <cellStyle name="Normal 2 60 8 7" xfId="6944"/>
    <cellStyle name="Normal 2 60 8 7 2" xfId="24766"/>
    <cellStyle name="Normal 2 60 8 8" xfId="6945"/>
    <cellStyle name="Normal 2 60 8 8 2" xfId="24767"/>
    <cellStyle name="Normal 2 60 8 9" xfId="6946"/>
    <cellStyle name="Normal 2 60 8 9 2" xfId="24768"/>
    <cellStyle name="Normal 2 60 9" xfId="6947"/>
    <cellStyle name="Normal 2 60 9 10" xfId="6948"/>
    <cellStyle name="Normal 2 60 9 10 2" xfId="24769"/>
    <cellStyle name="Normal 2 60 9 11" xfId="6949"/>
    <cellStyle name="Normal 2 60 9 11 2" xfId="24770"/>
    <cellStyle name="Normal 2 60 9 12" xfId="6950"/>
    <cellStyle name="Normal 2 60 9 12 2" xfId="24771"/>
    <cellStyle name="Normal 2 60 9 13" xfId="6951"/>
    <cellStyle name="Normal 2 60 9 13 2" xfId="24772"/>
    <cellStyle name="Normal 2 60 9 14" xfId="6952"/>
    <cellStyle name="Normal 2 60 9 14 2" xfId="24773"/>
    <cellStyle name="Normal 2 60 9 15" xfId="24774"/>
    <cellStyle name="Normal 2 60 9 2" xfId="6953"/>
    <cellStyle name="Normal 2 60 9 2 2" xfId="24775"/>
    <cellStyle name="Normal 2 60 9 3" xfId="6954"/>
    <cellStyle name="Normal 2 60 9 3 2" xfId="24776"/>
    <cellStyle name="Normal 2 60 9 4" xfId="6955"/>
    <cellStyle name="Normal 2 60 9 4 2" xfId="24777"/>
    <cellStyle name="Normal 2 60 9 5" xfId="6956"/>
    <cellStyle name="Normal 2 60 9 5 2" xfId="24778"/>
    <cellStyle name="Normal 2 60 9 6" xfId="6957"/>
    <cellStyle name="Normal 2 60 9 6 2" xfId="24779"/>
    <cellStyle name="Normal 2 60 9 7" xfId="6958"/>
    <cellStyle name="Normal 2 60 9 7 2" xfId="24780"/>
    <cellStyle name="Normal 2 60 9 8" xfId="6959"/>
    <cellStyle name="Normal 2 60 9 8 2" xfId="24781"/>
    <cellStyle name="Normal 2 60 9 9" xfId="6960"/>
    <cellStyle name="Normal 2 60 9 9 2" xfId="24782"/>
    <cellStyle name="Normal 2 61" xfId="6961"/>
    <cellStyle name="Normal 2 61 10" xfId="6962"/>
    <cellStyle name="Normal 2 61 10 10" xfId="6963"/>
    <cellStyle name="Normal 2 61 10 10 2" xfId="24783"/>
    <cellStyle name="Normal 2 61 10 11" xfId="6964"/>
    <cellStyle name="Normal 2 61 10 11 2" xfId="24784"/>
    <cellStyle name="Normal 2 61 10 12" xfId="6965"/>
    <cellStyle name="Normal 2 61 10 12 2" xfId="24785"/>
    <cellStyle name="Normal 2 61 10 13" xfId="6966"/>
    <cellStyle name="Normal 2 61 10 13 2" xfId="24786"/>
    <cellStyle name="Normal 2 61 10 14" xfId="6967"/>
    <cellStyle name="Normal 2 61 10 14 2" xfId="24787"/>
    <cellStyle name="Normal 2 61 10 15" xfId="24788"/>
    <cellStyle name="Normal 2 61 10 2" xfId="6968"/>
    <cellStyle name="Normal 2 61 10 2 2" xfId="24789"/>
    <cellStyle name="Normal 2 61 10 3" xfId="6969"/>
    <cellStyle name="Normal 2 61 10 3 2" xfId="24790"/>
    <cellStyle name="Normal 2 61 10 4" xfId="6970"/>
    <cellStyle name="Normal 2 61 10 4 2" xfId="24791"/>
    <cellStyle name="Normal 2 61 10 5" xfId="6971"/>
    <cellStyle name="Normal 2 61 10 5 2" xfId="24792"/>
    <cellStyle name="Normal 2 61 10 6" xfId="6972"/>
    <cellStyle name="Normal 2 61 10 6 2" xfId="24793"/>
    <cellStyle name="Normal 2 61 10 7" xfId="6973"/>
    <cellStyle name="Normal 2 61 10 7 2" xfId="24794"/>
    <cellStyle name="Normal 2 61 10 8" xfId="6974"/>
    <cellStyle name="Normal 2 61 10 8 2" xfId="24795"/>
    <cellStyle name="Normal 2 61 10 9" xfId="6975"/>
    <cellStyle name="Normal 2 61 10 9 2" xfId="24796"/>
    <cellStyle name="Normal 2 61 11" xfId="6976"/>
    <cellStyle name="Normal 2 61 11 2" xfId="24797"/>
    <cellStyle name="Normal 2 61 12" xfId="6977"/>
    <cellStyle name="Normal 2 61 12 2" xfId="24798"/>
    <cellStyle name="Normal 2 61 13" xfId="6978"/>
    <cellStyle name="Normal 2 61 13 2" xfId="24799"/>
    <cellStyle name="Normal 2 61 14" xfId="6979"/>
    <cellStyle name="Normal 2 61 14 2" xfId="24800"/>
    <cellStyle name="Normal 2 61 15" xfId="6980"/>
    <cellStyle name="Normal 2 61 15 2" xfId="24801"/>
    <cellStyle name="Normal 2 61 16" xfId="6981"/>
    <cellStyle name="Normal 2 61 16 2" xfId="24802"/>
    <cellStyle name="Normal 2 61 17" xfId="6982"/>
    <cellStyle name="Normal 2 61 17 2" xfId="24803"/>
    <cellStyle name="Normal 2 61 18" xfId="6983"/>
    <cellStyle name="Normal 2 61 18 2" xfId="24804"/>
    <cellStyle name="Normal 2 61 19" xfId="6984"/>
    <cellStyle name="Normal 2 61 19 2" xfId="24805"/>
    <cellStyle name="Normal 2 61 2" xfId="6985"/>
    <cellStyle name="Normal 2 61 2 10" xfId="6986"/>
    <cellStyle name="Normal 2 61 2 10 2" xfId="24806"/>
    <cellStyle name="Normal 2 61 2 11" xfId="6987"/>
    <cellStyle name="Normal 2 61 2 11 2" xfId="24807"/>
    <cellStyle name="Normal 2 61 2 12" xfId="6988"/>
    <cellStyle name="Normal 2 61 2 12 2" xfId="24808"/>
    <cellStyle name="Normal 2 61 2 13" xfId="6989"/>
    <cellStyle name="Normal 2 61 2 13 2" xfId="24809"/>
    <cellStyle name="Normal 2 61 2 14" xfId="6990"/>
    <cellStyle name="Normal 2 61 2 14 2" xfId="24810"/>
    <cellStyle name="Normal 2 61 2 15" xfId="6991"/>
    <cellStyle name="Normal 2 61 2 15 2" xfId="24811"/>
    <cellStyle name="Normal 2 61 2 16" xfId="24812"/>
    <cellStyle name="Normal 2 61 2 2" xfId="6992"/>
    <cellStyle name="Normal 2 61 2 2 10" xfId="6993"/>
    <cellStyle name="Normal 2 61 2 2 10 2" xfId="24813"/>
    <cellStyle name="Normal 2 61 2 2 11" xfId="6994"/>
    <cellStyle name="Normal 2 61 2 2 11 2" xfId="24814"/>
    <cellStyle name="Normal 2 61 2 2 12" xfId="6995"/>
    <cellStyle name="Normal 2 61 2 2 12 2" xfId="24815"/>
    <cellStyle name="Normal 2 61 2 2 13" xfId="6996"/>
    <cellStyle name="Normal 2 61 2 2 13 2" xfId="24816"/>
    <cellStyle name="Normal 2 61 2 2 14" xfId="6997"/>
    <cellStyle name="Normal 2 61 2 2 14 2" xfId="24817"/>
    <cellStyle name="Normal 2 61 2 2 15" xfId="24818"/>
    <cellStyle name="Normal 2 61 2 2 2" xfId="6998"/>
    <cellStyle name="Normal 2 61 2 2 2 2" xfId="24819"/>
    <cellStyle name="Normal 2 61 2 2 3" xfId="6999"/>
    <cellStyle name="Normal 2 61 2 2 3 2" xfId="24820"/>
    <cellStyle name="Normal 2 61 2 2 4" xfId="7000"/>
    <cellStyle name="Normal 2 61 2 2 4 2" xfId="24821"/>
    <cellStyle name="Normal 2 61 2 2 5" xfId="7001"/>
    <cellStyle name="Normal 2 61 2 2 5 2" xfId="24822"/>
    <cellStyle name="Normal 2 61 2 2 6" xfId="7002"/>
    <cellStyle name="Normal 2 61 2 2 6 2" xfId="24823"/>
    <cellStyle name="Normal 2 61 2 2 7" xfId="7003"/>
    <cellStyle name="Normal 2 61 2 2 7 2" xfId="24824"/>
    <cellStyle name="Normal 2 61 2 2 8" xfId="7004"/>
    <cellStyle name="Normal 2 61 2 2 8 2" xfId="24825"/>
    <cellStyle name="Normal 2 61 2 2 9" xfId="7005"/>
    <cellStyle name="Normal 2 61 2 2 9 2" xfId="24826"/>
    <cellStyle name="Normal 2 61 2 3" xfId="7006"/>
    <cellStyle name="Normal 2 61 2 3 2" xfId="24827"/>
    <cellStyle name="Normal 2 61 2 4" xfId="7007"/>
    <cellStyle name="Normal 2 61 2 4 2" xfId="24828"/>
    <cellStyle name="Normal 2 61 2 5" xfId="7008"/>
    <cellStyle name="Normal 2 61 2 5 2" xfId="24829"/>
    <cellStyle name="Normal 2 61 2 6" xfId="7009"/>
    <cellStyle name="Normal 2 61 2 6 2" xfId="24830"/>
    <cellStyle name="Normal 2 61 2 7" xfId="7010"/>
    <cellStyle name="Normal 2 61 2 7 2" xfId="24831"/>
    <cellStyle name="Normal 2 61 2 8" xfId="7011"/>
    <cellStyle name="Normal 2 61 2 8 2" xfId="24832"/>
    <cellStyle name="Normal 2 61 2 9" xfId="7012"/>
    <cellStyle name="Normal 2 61 2 9 2" xfId="24833"/>
    <cellStyle name="Normal 2 61 20" xfId="7013"/>
    <cellStyle name="Normal 2 61 20 2" xfId="24834"/>
    <cellStyle name="Normal 2 61 21" xfId="7014"/>
    <cellStyle name="Normal 2 61 21 2" xfId="24835"/>
    <cellStyle name="Normal 2 61 22" xfId="7015"/>
    <cellStyle name="Normal 2 61 22 2" xfId="24836"/>
    <cellStyle name="Normal 2 61 23" xfId="7016"/>
    <cellStyle name="Normal 2 61 23 2" xfId="24837"/>
    <cellStyle name="Normal 2 61 24" xfId="24838"/>
    <cellStyle name="Normal 2 61 3" xfId="7017"/>
    <cellStyle name="Normal 2 61 3 10" xfId="7018"/>
    <cellStyle name="Normal 2 61 3 10 2" xfId="24839"/>
    <cellStyle name="Normal 2 61 3 11" xfId="7019"/>
    <cellStyle name="Normal 2 61 3 11 2" xfId="24840"/>
    <cellStyle name="Normal 2 61 3 12" xfId="7020"/>
    <cellStyle name="Normal 2 61 3 12 2" xfId="24841"/>
    <cellStyle name="Normal 2 61 3 13" xfId="7021"/>
    <cellStyle name="Normal 2 61 3 13 2" xfId="24842"/>
    <cellStyle name="Normal 2 61 3 14" xfId="7022"/>
    <cellStyle name="Normal 2 61 3 14 2" xfId="24843"/>
    <cellStyle name="Normal 2 61 3 15" xfId="7023"/>
    <cellStyle name="Normal 2 61 3 15 2" xfId="24844"/>
    <cellStyle name="Normal 2 61 3 16" xfId="24845"/>
    <cellStyle name="Normal 2 61 3 2" xfId="7024"/>
    <cellStyle name="Normal 2 61 3 2 10" xfId="7025"/>
    <cellStyle name="Normal 2 61 3 2 10 2" xfId="24846"/>
    <cellStyle name="Normal 2 61 3 2 11" xfId="7026"/>
    <cellStyle name="Normal 2 61 3 2 11 2" xfId="24847"/>
    <cellStyle name="Normal 2 61 3 2 12" xfId="7027"/>
    <cellStyle name="Normal 2 61 3 2 12 2" xfId="24848"/>
    <cellStyle name="Normal 2 61 3 2 13" xfId="7028"/>
    <cellStyle name="Normal 2 61 3 2 13 2" xfId="24849"/>
    <cellStyle name="Normal 2 61 3 2 14" xfId="7029"/>
    <cellStyle name="Normal 2 61 3 2 14 2" xfId="24850"/>
    <cellStyle name="Normal 2 61 3 2 15" xfId="24851"/>
    <cellStyle name="Normal 2 61 3 2 2" xfId="7030"/>
    <cellStyle name="Normal 2 61 3 2 2 2" xfId="24852"/>
    <cellStyle name="Normal 2 61 3 2 3" xfId="7031"/>
    <cellStyle name="Normal 2 61 3 2 3 2" xfId="24853"/>
    <cellStyle name="Normal 2 61 3 2 4" xfId="7032"/>
    <cellStyle name="Normal 2 61 3 2 4 2" xfId="24854"/>
    <cellStyle name="Normal 2 61 3 2 5" xfId="7033"/>
    <cellStyle name="Normal 2 61 3 2 5 2" xfId="24855"/>
    <cellStyle name="Normal 2 61 3 2 6" xfId="7034"/>
    <cellStyle name="Normal 2 61 3 2 6 2" xfId="24856"/>
    <cellStyle name="Normal 2 61 3 2 7" xfId="7035"/>
    <cellStyle name="Normal 2 61 3 2 7 2" xfId="24857"/>
    <cellStyle name="Normal 2 61 3 2 8" xfId="7036"/>
    <cellStyle name="Normal 2 61 3 2 8 2" xfId="24858"/>
    <cellStyle name="Normal 2 61 3 2 9" xfId="7037"/>
    <cellStyle name="Normal 2 61 3 2 9 2" xfId="24859"/>
    <cellStyle name="Normal 2 61 3 3" xfId="7038"/>
    <cellStyle name="Normal 2 61 3 3 2" xfId="24860"/>
    <cellStyle name="Normal 2 61 3 4" xfId="7039"/>
    <cellStyle name="Normal 2 61 3 4 2" xfId="24861"/>
    <cellStyle name="Normal 2 61 3 5" xfId="7040"/>
    <cellStyle name="Normal 2 61 3 5 2" xfId="24862"/>
    <cellStyle name="Normal 2 61 3 6" xfId="7041"/>
    <cellStyle name="Normal 2 61 3 6 2" xfId="24863"/>
    <cellStyle name="Normal 2 61 3 7" xfId="7042"/>
    <cellStyle name="Normal 2 61 3 7 2" xfId="24864"/>
    <cellStyle name="Normal 2 61 3 8" xfId="7043"/>
    <cellStyle name="Normal 2 61 3 8 2" xfId="24865"/>
    <cellStyle name="Normal 2 61 3 9" xfId="7044"/>
    <cellStyle name="Normal 2 61 3 9 2" xfId="24866"/>
    <cellStyle name="Normal 2 61 4" xfId="7045"/>
    <cellStyle name="Normal 2 61 4 10" xfId="7046"/>
    <cellStyle name="Normal 2 61 4 10 2" xfId="24867"/>
    <cellStyle name="Normal 2 61 4 11" xfId="7047"/>
    <cellStyle name="Normal 2 61 4 11 2" xfId="24868"/>
    <cellStyle name="Normal 2 61 4 12" xfId="7048"/>
    <cellStyle name="Normal 2 61 4 12 2" xfId="24869"/>
    <cellStyle name="Normal 2 61 4 13" xfId="7049"/>
    <cellStyle name="Normal 2 61 4 13 2" xfId="24870"/>
    <cellStyle name="Normal 2 61 4 14" xfId="7050"/>
    <cellStyle name="Normal 2 61 4 14 2" xfId="24871"/>
    <cellStyle name="Normal 2 61 4 15" xfId="7051"/>
    <cellStyle name="Normal 2 61 4 15 2" xfId="24872"/>
    <cellStyle name="Normal 2 61 4 16" xfId="24873"/>
    <cellStyle name="Normal 2 61 4 2" xfId="7052"/>
    <cellStyle name="Normal 2 61 4 2 10" xfId="7053"/>
    <cellStyle name="Normal 2 61 4 2 10 2" xfId="24874"/>
    <cellStyle name="Normal 2 61 4 2 11" xfId="7054"/>
    <cellStyle name="Normal 2 61 4 2 11 2" xfId="24875"/>
    <cellStyle name="Normal 2 61 4 2 12" xfId="7055"/>
    <cellStyle name="Normal 2 61 4 2 12 2" xfId="24876"/>
    <cellStyle name="Normal 2 61 4 2 13" xfId="7056"/>
    <cellStyle name="Normal 2 61 4 2 13 2" xfId="24877"/>
    <cellStyle name="Normal 2 61 4 2 14" xfId="7057"/>
    <cellStyle name="Normal 2 61 4 2 14 2" xfId="24878"/>
    <cellStyle name="Normal 2 61 4 2 15" xfId="24879"/>
    <cellStyle name="Normal 2 61 4 2 2" xfId="7058"/>
    <cellStyle name="Normal 2 61 4 2 2 2" xfId="24880"/>
    <cellStyle name="Normal 2 61 4 2 3" xfId="7059"/>
    <cellStyle name="Normal 2 61 4 2 3 2" xfId="24881"/>
    <cellStyle name="Normal 2 61 4 2 4" xfId="7060"/>
    <cellStyle name="Normal 2 61 4 2 4 2" xfId="24882"/>
    <cellStyle name="Normal 2 61 4 2 5" xfId="7061"/>
    <cellStyle name="Normal 2 61 4 2 5 2" xfId="24883"/>
    <cellStyle name="Normal 2 61 4 2 6" xfId="7062"/>
    <cellStyle name="Normal 2 61 4 2 6 2" xfId="24884"/>
    <cellStyle name="Normal 2 61 4 2 7" xfId="7063"/>
    <cellStyle name="Normal 2 61 4 2 7 2" xfId="24885"/>
    <cellStyle name="Normal 2 61 4 2 8" xfId="7064"/>
    <cellStyle name="Normal 2 61 4 2 8 2" xfId="24886"/>
    <cellStyle name="Normal 2 61 4 2 9" xfId="7065"/>
    <cellStyle name="Normal 2 61 4 2 9 2" xfId="24887"/>
    <cellStyle name="Normal 2 61 4 3" xfId="7066"/>
    <cellStyle name="Normal 2 61 4 3 2" xfId="24888"/>
    <cellStyle name="Normal 2 61 4 4" xfId="7067"/>
    <cellStyle name="Normal 2 61 4 4 2" xfId="24889"/>
    <cellStyle name="Normal 2 61 4 5" xfId="7068"/>
    <cellStyle name="Normal 2 61 4 5 2" xfId="24890"/>
    <cellStyle name="Normal 2 61 4 6" xfId="7069"/>
    <cellStyle name="Normal 2 61 4 6 2" xfId="24891"/>
    <cellStyle name="Normal 2 61 4 7" xfId="7070"/>
    <cellStyle name="Normal 2 61 4 7 2" xfId="24892"/>
    <cellStyle name="Normal 2 61 4 8" xfId="7071"/>
    <cellStyle name="Normal 2 61 4 8 2" xfId="24893"/>
    <cellStyle name="Normal 2 61 4 9" xfId="7072"/>
    <cellStyle name="Normal 2 61 4 9 2" xfId="24894"/>
    <cellStyle name="Normal 2 61 5" xfId="7073"/>
    <cellStyle name="Normal 2 61 5 10" xfId="7074"/>
    <cellStyle name="Normal 2 61 5 10 2" xfId="24895"/>
    <cellStyle name="Normal 2 61 5 11" xfId="7075"/>
    <cellStyle name="Normal 2 61 5 11 2" xfId="24896"/>
    <cellStyle name="Normal 2 61 5 12" xfId="7076"/>
    <cellStyle name="Normal 2 61 5 12 2" xfId="24897"/>
    <cellStyle name="Normal 2 61 5 13" xfId="7077"/>
    <cellStyle name="Normal 2 61 5 13 2" xfId="24898"/>
    <cellStyle name="Normal 2 61 5 14" xfId="7078"/>
    <cellStyle name="Normal 2 61 5 14 2" xfId="24899"/>
    <cellStyle name="Normal 2 61 5 15" xfId="24900"/>
    <cellStyle name="Normal 2 61 5 2" xfId="7079"/>
    <cellStyle name="Normal 2 61 5 2 2" xfId="24901"/>
    <cellStyle name="Normal 2 61 5 3" xfId="7080"/>
    <cellStyle name="Normal 2 61 5 3 2" xfId="24902"/>
    <cellStyle name="Normal 2 61 5 4" xfId="7081"/>
    <cellStyle name="Normal 2 61 5 4 2" xfId="24903"/>
    <cellStyle name="Normal 2 61 5 5" xfId="7082"/>
    <cellStyle name="Normal 2 61 5 5 2" xfId="24904"/>
    <cellStyle name="Normal 2 61 5 6" xfId="7083"/>
    <cellStyle name="Normal 2 61 5 6 2" xfId="24905"/>
    <cellStyle name="Normal 2 61 5 7" xfId="7084"/>
    <cellStyle name="Normal 2 61 5 7 2" xfId="24906"/>
    <cellStyle name="Normal 2 61 5 8" xfId="7085"/>
    <cellStyle name="Normal 2 61 5 8 2" xfId="24907"/>
    <cellStyle name="Normal 2 61 5 9" xfId="7086"/>
    <cellStyle name="Normal 2 61 5 9 2" xfId="24908"/>
    <cellStyle name="Normal 2 61 6" xfId="7087"/>
    <cellStyle name="Normal 2 61 6 10" xfId="7088"/>
    <cellStyle name="Normal 2 61 6 10 2" xfId="24909"/>
    <cellStyle name="Normal 2 61 6 11" xfId="7089"/>
    <cellStyle name="Normal 2 61 6 11 2" xfId="24910"/>
    <cellStyle name="Normal 2 61 6 12" xfId="7090"/>
    <cellStyle name="Normal 2 61 6 12 2" xfId="24911"/>
    <cellStyle name="Normal 2 61 6 13" xfId="7091"/>
    <cellStyle name="Normal 2 61 6 13 2" xfId="24912"/>
    <cellStyle name="Normal 2 61 6 14" xfId="7092"/>
    <cellStyle name="Normal 2 61 6 14 2" xfId="24913"/>
    <cellStyle name="Normal 2 61 6 15" xfId="24914"/>
    <cellStyle name="Normal 2 61 6 2" xfId="7093"/>
    <cellStyle name="Normal 2 61 6 2 2" xfId="24915"/>
    <cellStyle name="Normal 2 61 6 3" xfId="7094"/>
    <cellStyle name="Normal 2 61 6 3 2" xfId="24916"/>
    <cellStyle name="Normal 2 61 6 4" xfId="7095"/>
    <cellStyle name="Normal 2 61 6 4 2" xfId="24917"/>
    <cellStyle name="Normal 2 61 6 5" xfId="7096"/>
    <cellStyle name="Normal 2 61 6 5 2" xfId="24918"/>
    <cellStyle name="Normal 2 61 6 6" xfId="7097"/>
    <cellStyle name="Normal 2 61 6 6 2" xfId="24919"/>
    <cellStyle name="Normal 2 61 6 7" xfId="7098"/>
    <cellStyle name="Normal 2 61 6 7 2" xfId="24920"/>
    <cellStyle name="Normal 2 61 6 8" xfId="7099"/>
    <cellStyle name="Normal 2 61 6 8 2" xfId="24921"/>
    <cellStyle name="Normal 2 61 6 9" xfId="7100"/>
    <cellStyle name="Normal 2 61 6 9 2" xfId="24922"/>
    <cellStyle name="Normal 2 61 7" xfId="7101"/>
    <cellStyle name="Normal 2 61 7 10" xfId="7102"/>
    <cellStyle name="Normal 2 61 7 10 2" xfId="24923"/>
    <cellStyle name="Normal 2 61 7 11" xfId="7103"/>
    <cellStyle name="Normal 2 61 7 11 2" xfId="24924"/>
    <cellStyle name="Normal 2 61 7 12" xfId="7104"/>
    <cellStyle name="Normal 2 61 7 12 2" xfId="24925"/>
    <cellStyle name="Normal 2 61 7 13" xfId="7105"/>
    <cellStyle name="Normal 2 61 7 13 2" xfId="24926"/>
    <cellStyle name="Normal 2 61 7 14" xfId="7106"/>
    <cellStyle name="Normal 2 61 7 14 2" xfId="24927"/>
    <cellStyle name="Normal 2 61 7 15" xfId="24928"/>
    <cellStyle name="Normal 2 61 7 2" xfId="7107"/>
    <cellStyle name="Normal 2 61 7 2 2" xfId="24929"/>
    <cellStyle name="Normal 2 61 7 3" xfId="7108"/>
    <cellStyle name="Normal 2 61 7 3 2" xfId="24930"/>
    <cellStyle name="Normal 2 61 7 4" xfId="7109"/>
    <cellStyle name="Normal 2 61 7 4 2" xfId="24931"/>
    <cellStyle name="Normal 2 61 7 5" xfId="7110"/>
    <cellStyle name="Normal 2 61 7 5 2" xfId="24932"/>
    <cellStyle name="Normal 2 61 7 6" xfId="7111"/>
    <cellStyle name="Normal 2 61 7 6 2" xfId="24933"/>
    <cellStyle name="Normal 2 61 7 7" xfId="7112"/>
    <cellStyle name="Normal 2 61 7 7 2" xfId="24934"/>
    <cellStyle name="Normal 2 61 7 8" xfId="7113"/>
    <cellStyle name="Normal 2 61 7 8 2" xfId="24935"/>
    <cellStyle name="Normal 2 61 7 9" xfId="7114"/>
    <cellStyle name="Normal 2 61 7 9 2" xfId="24936"/>
    <cellStyle name="Normal 2 61 8" xfId="7115"/>
    <cellStyle name="Normal 2 61 8 10" xfId="7116"/>
    <cellStyle name="Normal 2 61 8 10 2" xfId="24937"/>
    <cellStyle name="Normal 2 61 8 11" xfId="7117"/>
    <cellStyle name="Normal 2 61 8 11 2" xfId="24938"/>
    <cellStyle name="Normal 2 61 8 12" xfId="7118"/>
    <cellStyle name="Normal 2 61 8 12 2" xfId="24939"/>
    <cellStyle name="Normal 2 61 8 13" xfId="7119"/>
    <cellStyle name="Normal 2 61 8 13 2" xfId="24940"/>
    <cellStyle name="Normal 2 61 8 14" xfId="7120"/>
    <cellStyle name="Normal 2 61 8 14 2" xfId="24941"/>
    <cellStyle name="Normal 2 61 8 15" xfId="24942"/>
    <cellStyle name="Normal 2 61 8 2" xfId="7121"/>
    <cellStyle name="Normal 2 61 8 2 2" xfId="24943"/>
    <cellStyle name="Normal 2 61 8 3" xfId="7122"/>
    <cellStyle name="Normal 2 61 8 3 2" xfId="24944"/>
    <cellStyle name="Normal 2 61 8 4" xfId="7123"/>
    <cellStyle name="Normal 2 61 8 4 2" xfId="24945"/>
    <cellStyle name="Normal 2 61 8 5" xfId="7124"/>
    <cellStyle name="Normal 2 61 8 5 2" xfId="24946"/>
    <cellStyle name="Normal 2 61 8 6" xfId="7125"/>
    <cellStyle name="Normal 2 61 8 6 2" xfId="24947"/>
    <cellStyle name="Normal 2 61 8 7" xfId="7126"/>
    <cellStyle name="Normal 2 61 8 7 2" xfId="24948"/>
    <cellStyle name="Normal 2 61 8 8" xfId="7127"/>
    <cellStyle name="Normal 2 61 8 8 2" xfId="24949"/>
    <cellStyle name="Normal 2 61 8 9" xfId="7128"/>
    <cellStyle name="Normal 2 61 8 9 2" xfId="24950"/>
    <cellStyle name="Normal 2 61 9" xfId="7129"/>
    <cellStyle name="Normal 2 61 9 10" xfId="7130"/>
    <cellStyle name="Normal 2 61 9 10 2" xfId="24951"/>
    <cellStyle name="Normal 2 61 9 11" xfId="7131"/>
    <cellStyle name="Normal 2 61 9 11 2" xfId="24952"/>
    <cellStyle name="Normal 2 61 9 12" xfId="7132"/>
    <cellStyle name="Normal 2 61 9 12 2" xfId="24953"/>
    <cellStyle name="Normal 2 61 9 13" xfId="7133"/>
    <cellStyle name="Normal 2 61 9 13 2" xfId="24954"/>
    <cellStyle name="Normal 2 61 9 14" xfId="7134"/>
    <cellStyle name="Normal 2 61 9 14 2" xfId="24955"/>
    <cellStyle name="Normal 2 61 9 15" xfId="24956"/>
    <cellStyle name="Normal 2 61 9 2" xfId="7135"/>
    <cellStyle name="Normal 2 61 9 2 2" xfId="24957"/>
    <cellStyle name="Normal 2 61 9 3" xfId="7136"/>
    <cellStyle name="Normal 2 61 9 3 2" xfId="24958"/>
    <cellStyle name="Normal 2 61 9 4" xfId="7137"/>
    <cellStyle name="Normal 2 61 9 4 2" xfId="24959"/>
    <cellStyle name="Normal 2 61 9 5" xfId="7138"/>
    <cellStyle name="Normal 2 61 9 5 2" xfId="24960"/>
    <cellStyle name="Normal 2 61 9 6" xfId="7139"/>
    <cellStyle name="Normal 2 61 9 6 2" xfId="24961"/>
    <cellStyle name="Normal 2 61 9 7" xfId="7140"/>
    <cellStyle name="Normal 2 61 9 7 2" xfId="24962"/>
    <cellStyle name="Normal 2 61 9 8" xfId="7141"/>
    <cellStyle name="Normal 2 61 9 8 2" xfId="24963"/>
    <cellStyle name="Normal 2 61 9 9" xfId="7142"/>
    <cellStyle name="Normal 2 61 9 9 2" xfId="24964"/>
    <cellStyle name="Normal 2 62" xfId="7143"/>
    <cellStyle name="Normal 2 62 10" xfId="7144"/>
    <cellStyle name="Normal 2 62 10 10" xfId="7145"/>
    <cellStyle name="Normal 2 62 10 10 2" xfId="24965"/>
    <cellStyle name="Normal 2 62 10 11" xfId="7146"/>
    <cellStyle name="Normal 2 62 10 11 2" xfId="24966"/>
    <cellStyle name="Normal 2 62 10 12" xfId="7147"/>
    <cellStyle name="Normal 2 62 10 12 2" xfId="24967"/>
    <cellStyle name="Normal 2 62 10 13" xfId="7148"/>
    <cellStyle name="Normal 2 62 10 13 2" xfId="24968"/>
    <cellStyle name="Normal 2 62 10 14" xfId="7149"/>
    <cellStyle name="Normal 2 62 10 14 2" xfId="24969"/>
    <cellStyle name="Normal 2 62 10 15" xfId="24970"/>
    <cellStyle name="Normal 2 62 10 2" xfId="7150"/>
    <cellStyle name="Normal 2 62 10 2 2" xfId="24971"/>
    <cellStyle name="Normal 2 62 10 3" xfId="7151"/>
    <cellStyle name="Normal 2 62 10 3 2" xfId="24972"/>
    <cellStyle name="Normal 2 62 10 4" xfId="7152"/>
    <cellStyle name="Normal 2 62 10 4 2" xfId="24973"/>
    <cellStyle name="Normal 2 62 10 5" xfId="7153"/>
    <cellStyle name="Normal 2 62 10 5 2" xfId="24974"/>
    <cellStyle name="Normal 2 62 10 6" xfId="7154"/>
    <cellStyle name="Normal 2 62 10 6 2" xfId="24975"/>
    <cellStyle name="Normal 2 62 10 7" xfId="7155"/>
    <cellStyle name="Normal 2 62 10 7 2" xfId="24976"/>
    <cellStyle name="Normal 2 62 10 8" xfId="7156"/>
    <cellStyle name="Normal 2 62 10 8 2" xfId="24977"/>
    <cellStyle name="Normal 2 62 10 9" xfId="7157"/>
    <cellStyle name="Normal 2 62 10 9 2" xfId="24978"/>
    <cellStyle name="Normal 2 62 11" xfId="7158"/>
    <cellStyle name="Normal 2 62 11 2" xfId="24979"/>
    <cellStyle name="Normal 2 62 12" xfId="7159"/>
    <cellStyle name="Normal 2 62 12 2" xfId="24980"/>
    <cellStyle name="Normal 2 62 13" xfId="7160"/>
    <cellStyle name="Normal 2 62 13 2" xfId="24981"/>
    <cellStyle name="Normal 2 62 14" xfId="7161"/>
    <cellStyle name="Normal 2 62 14 2" xfId="24982"/>
    <cellStyle name="Normal 2 62 15" xfId="7162"/>
    <cellStyle name="Normal 2 62 15 2" xfId="24983"/>
    <cellStyle name="Normal 2 62 16" xfId="7163"/>
    <cellStyle name="Normal 2 62 16 2" xfId="24984"/>
    <cellStyle name="Normal 2 62 17" xfId="7164"/>
    <cellStyle name="Normal 2 62 17 2" xfId="24985"/>
    <cellStyle name="Normal 2 62 18" xfId="7165"/>
    <cellStyle name="Normal 2 62 18 2" xfId="24986"/>
    <cellStyle name="Normal 2 62 19" xfId="7166"/>
    <cellStyle name="Normal 2 62 19 2" xfId="24987"/>
    <cellStyle name="Normal 2 62 2" xfId="7167"/>
    <cellStyle name="Normal 2 62 2 10" xfId="7168"/>
    <cellStyle name="Normal 2 62 2 10 2" xfId="24988"/>
    <cellStyle name="Normal 2 62 2 11" xfId="7169"/>
    <cellStyle name="Normal 2 62 2 11 2" xfId="24989"/>
    <cellStyle name="Normal 2 62 2 12" xfId="7170"/>
    <cellStyle name="Normal 2 62 2 12 2" xfId="24990"/>
    <cellStyle name="Normal 2 62 2 13" xfId="7171"/>
    <cellStyle name="Normal 2 62 2 13 2" xfId="24991"/>
    <cellStyle name="Normal 2 62 2 14" xfId="7172"/>
    <cellStyle name="Normal 2 62 2 14 2" xfId="24992"/>
    <cellStyle name="Normal 2 62 2 15" xfId="7173"/>
    <cellStyle name="Normal 2 62 2 15 2" xfId="24993"/>
    <cellStyle name="Normal 2 62 2 16" xfId="24994"/>
    <cellStyle name="Normal 2 62 2 2" xfId="7174"/>
    <cellStyle name="Normal 2 62 2 2 10" xfId="7175"/>
    <cellStyle name="Normal 2 62 2 2 10 2" xfId="24995"/>
    <cellStyle name="Normal 2 62 2 2 11" xfId="7176"/>
    <cellStyle name="Normal 2 62 2 2 11 2" xfId="24996"/>
    <cellStyle name="Normal 2 62 2 2 12" xfId="7177"/>
    <cellStyle name="Normal 2 62 2 2 12 2" xfId="24997"/>
    <cellStyle name="Normal 2 62 2 2 13" xfId="7178"/>
    <cellStyle name="Normal 2 62 2 2 13 2" xfId="24998"/>
    <cellStyle name="Normal 2 62 2 2 14" xfId="7179"/>
    <cellStyle name="Normal 2 62 2 2 14 2" xfId="24999"/>
    <cellStyle name="Normal 2 62 2 2 15" xfId="25000"/>
    <cellStyle name="Normal 2 62 2 2 2" xfId="7180"/>
    <cellStyle name="Normal 2 62 2 2 2 2" xfId="25001"/>
    <cellStyle name="Normal 2 62 2 2 3" xfId="7181"/>
    <cellStyle name="Normal 2 62 2 2 3 2" xfId="25002"/>
    <cellStyle name="Normal 2 62 2 2 4" xfId="7182"/>
    <cellStyle name="Normal 2 62 2 2 4 2" xfId="25003"/>
    <cellStyle name="Normal 2 62 2 2 5" xfId="7183"/>
    <cellStyle name="Normal 2 62 2 2 5 2" xfId="25004"/>
    <cellStyle name="Normal 2 62 2 2 6" xfId="7184"/>
    <cellStyle name="Normal 2 62 2 2 6 2" xfId="25005"/>
    <cellStyle name="Normal 2 62 2 2 7" xfId="7185"/>
    <cellStyle name="Normal 2 62 2 2 7 2" xfId="25006"/>
    <cellStyle name="Normal 2 62 2 2 8" xfId="7186"/>
    <cellStyle name="Normal 2 62 2 2 8 2" xfId="25007"/>
    <cellStyle name="Normal 2 62 2 2 9" xfId="7187"/>
    <cellStyle name="Normal 2 62 2 2 9 2" xfId="25008"/>
    <cellStyle name="Normal 2 62 2 3" xfId="7188"/>
    <cellStyle name="Normal 2 62 2 3 2" xfId="25009"/>
    <cellStyle name="Normal 2 62 2 4" xfId="7189"/>
    <cellStyle name="Normal 2 62 2 4 2" xfId="25010"/>
    <cellStyle name="Normal 2 62 2 5" xfId="7190"/>
    <cellStyle name="Normal 2 62 2 5 2" xfId="25011"/>
    <cellStyle name="Normal 2 62 2 6" xfId="7191"/>
    <cellStyle name="Normal 2 62 2 6 2" xfId="25012"/>
    <cellStyle name="Normal 2 62 2 7" xfId="7192"/>
    <cellStyle name="Normal 2 62 2 7 2" xfId="25013"/>
    <cellStyle name="Normal 2 62 2 8" xfId="7193"/>
    <cellStyle name="Normal 2 62 2 8 2" xfId="25014"/>
    <cellStyle name="Normal 2 62 2 9" xfId="7194"/>
    <cellStyle name="Normal 2 62 2 9 2" xfId="25015"/>
    <cellStyle name="Normal 2 62 20" xfId="7195"/>
    <cellStyle name="Normal 2 62 20 2" xfId="25016"/>
    <cellStyle name="Normal 2 62 21" xfId="7196"/>
    <cellStyle name="Normal 2 62 21 2" xfId="25017"/>
    <cellStyle name="Normal 2 62 22" xfId="7197"/>
    <cellStyle name="Normal 2 62 22 2" xfId="25018"/>
    <cellStyle name="Normal 2 62 23" xfId="7198"/>
    <cellStyle name="Normal 2 62 23 2" xfId="25019"/>
    <cellStyle name="Normal 2 62 24" xfId="25020"/>
    <cellStyle name="Normal 2 62 3" xfId="7199"/>
    <cellStyle name="Normal 2 62 3 10" xfId="7200"/>
    <cellStyle name="Normal 2 62 3 10 2" xfId="25021"/>
    <cellStyle name="Normal 2 62 3 11" xfId="7201"/>
    <cellStyle name="Normal 2 62 3 11 2" xfId="25022"/>
    <cellStyle name="Normal 2 62 3 12" xfId="7202"/>
    <cellStyle name="Normal 2 62 3 12 2" xfId="25023"/>
    <cellStyle name="Normal 2 62 3 13" xfId="7203"/>
    <cellStyle name="Normal 2 62 3 13 2" xfId="25024"/>
    <cellStyle name="Normal 2 62 3 14" xfId="7204"/>
    <cellStyle name="Normal 2 62 3 14 2" xfId="25025"/>
    <cellStyle name="Normal 2 62 3 15" xfId="7205"/>
    <cellStyle name="Normal 2 62 3 15 2" xfId="25026"/>
    <cellStyle name="Normal 2 62 3 16" xfId="25027"/>
    <cellStyle name="Normal 2 62 3 2" xfId="7206"/>
    <cellStyle name="Normal 2 62 3 2 10" xfId="7207"/>
    <cellStyle name="Normal 2 62 3 2 10 2" xfId="25028"/>
    <cellStyle name="Normal 2 62 3 2 11" xfId="7208"/>
    <cellStyle name="Normal 2 62 3 2 11 2" xfId="25029"/>
    <cellStyle name="Normal 2 62 3 2 12" xfId="7209"/>
    <cellStyle name="Normal 2 62 3 2 12 2" xfId="25030"/>
    <cellStyle name="Normal 2 62 3 2 13" xfId="7210"/>
    <cellStyle name="Normal 2 62 3 2 13 2" xfId="25031"/>
    <cellStyle name="Normal 2 62 3 2 14" xfId="7211"/>
    <cellStyle name="Normal 2 62 3 2 14 2" xfId="25032"/>
    <cellStyle name="Normal 2 62 3 2 15" xfId="25033"/>
    <cellStyle name="Normal 2 62 3 2 2" xfId="7212"/>
    <cellStyle name="Normal 2 62 3 2 2 2" xfId="25034"/>
    <cellStyle name="Normal 2 62 3 2 3" xfId="7213"/>
    <cellStyle name="Normal 2 62 3 2 3 2" xfId="25035"/>
    <cellStyle name="Normal 2 62 3 2 4" xfId="7214"/>
    <cellStyle name="Normal 2 62 3 2 4 2" xfId="25036"/>
    <cellStyle name="Normal 2 62 3 2 5" xfId="7215"/>
    <cellStyle name="Normal 2 62 3 2 5 2" xfId="25037"/>
    <cellStyle name="Normal 2 62 3 2 6" xfId="7216"/>
    <cellStyle name="Normal 2 62 3 2 6 2" xfId="25038"/>
    <cellStyle name="Normal 2 62 3 2 7" xfId="7217"/>
    <cellStyle name="Normal 2 62 3 2 7 2" xfId="25039"/>
    <cellStyle name="Normal 2 62 3 2 8" xfId="7218"/>
    <cellStyle name="Normal 2 62 3 2 8 2" xfId="25040"/>
    <cellStyle name="Normal 2 62 3 2 9" xfId="7219"/>
    <cellStyle name="Normal 2 62 3 2 9 2" xfId="25041"/>
    <cellStyle name="Normal 2 62 3 3" xfId="7220"/>
    <cellStyle name="Normal 2 62 3 3 2" xfId="25042"/>
    <cellStyle name="Normal 2 62 3 4" xfId="7221"/>
    <cellStyle name="Normal 2 62 3 4 2" xfId="25043"/>
    <cellStyle name="Normal 2 62 3 5" xfId="7222"/>
    <cellStyle name="Normal 2 62 3 5 2" xfId="25044"/>
    <cellStyle name="Normal 2 62 3 6" xfId="7223"/>
    <cellStyle name="Normal 2 62 3 6 2" xfId="25045"/>
    <cellStyle name="Normal 2 62 3 7" xfId="7224"/>
    <cellStyle name="Normal 2 62 3 7 2" xfId="25046"/>
    <cellStyle name="Normal 2 62 3 8" xfId="7225"/>
    <cellStyle name="Normal 2 62 3 8 2" xfId="25047"/>
    <cellStyle name="Normal 2 62 3 9" xfId="7226"/>
    <cellStyle name="Normal 2 62 3 9 2" xfId="25048"/>
    <cellStyle name="Normal 2 62 4" xfId="7227"/>
    <cellStyle name="Normal 2 62 4 10" xfId="7228"/>
    <cellStyle name="Normal 2 62 4 10 2" xfId="25049"/>
    <cellStyle name="Normal 2 62 4 11" xfId="7229"/>
    <cellStyle name="Normal 2 62 4 11 2" xfId="25050"/>
    <cellStyle name="Normal 2 62 4 12" xfId="7230"/>
    <cellStyle name="Normal 2 62 4 12 2" xfId="25051"/>
    <cellStyle name="Normal 2 62 4 13" xfId="7231"/>
    <cellStyle name="Normal 2 62 4 13 2" xfId="25052"/>
    <cellStyle name="Normal 2 62 4 14" xfId="7232"/>
    <cellStyle name="Normal 2 62 4 14 2" xfId="25053"/>
    <cellStyle name="Normal 2 62 4 15" xfId="7233"/>
    <cellStyle name="Normal 2 62 4 15 2" xfId="25054"/>
    <cellStyle name="Normal 2 62 4 16" xfId="25055"/>
    <cellStyle name="Normal 2 62 4 2" xfId="7234"/>
    <cellStyle name="Normal 2 62 4 2 10" xfId="7235"/>
    <cellStyle name="Normal 2 62 4 2 10 2" xfId="25056"/>
    <cellStyle name="Normal 2 62 4 2 11" xfId="7236"/>
    <cellStyle name="Normal 2 62 4 2 11 2" xfId="25057"/>
    <cellStyle name="Normal 2 62 4 2 12" xfId="7237"/>
    <cellStyle name="Normal 2 62 4 2 12 2" xfId="25058"/>
    <cellStyle name="Normal 2 62 4 2 13" xfId="7238"/>
    <cellStyle name="Normal 2 62 4 2 13 2" xfId="25059"/>
    <cellStyle name="Normal 2 62 4 2 14" xfId="7239"/>
    <cellStyle name="Normal 2 62 4 2 14 2" xfId="25060"/>
    <cellStyle name="Normal 2 62 4 2 15" xfId="25061"/>
    <cellStyle name="Normal 2 62 4 2 2" xfId="7240"/>
    <cellStyle name="Normal 2 62 4 2 2 2" xfId="25062"/>
    <cellStyle name="Normal 2 62 4 2 3" xfId="7241"/>
    <cellStyle name="Normal 2 62 4 2 3 2" xfId="25063"/>
    <cellStyle name="Normal 2 62 4 2 4" xfId="7242"/>
    <cellStyle name="Normal 2 62 4 2 4 2" xfId="25064"/>
    <cellStyle name="Normal 2 62 4 2 5" xfId="7243"/>
    <cellStyle name="Normal 2 62 4 2 5 2" xfId="25065"/>
    <cellStyle name="Normal 2 62 4 2 6" xfId="7244"/>
    <cellStyle name="Normal 2 62 4 2 6 2" xfId="25066"/>
    <cellStyle name="Normal 2 62 4 2 7" xfId="7245"/>
    <cellStyle name="Normal 2 62 4 2 7 2" xfId="25067"/>
    <cellStyle name="Normal 2 62 4 2 8" xfId="7246"/>
    <cellStyle name="Normal 2 62 4 2 8 2" xfId="25068"/>
    <cellStyle name="Normal 2 62 4 2 9" xfId="7247"/>
    <cellStyle name="Normal 2 62 4 2 9 2" xfId="25069"/>
    <cellStyle name="Normal 2 62 4 3" xfId="7248"/>
    <cellStyle name="Normal 2 62 4 3 2" xfId="25070"/>
    <cellStyle name="Normal 2 62 4 4" xfId="7249"/>
    <cellStyle name="Normal 2 62 4 4 2" xfId="25071"/>
    <cellStyle name="Normal 2 62 4 5" xfId="7250"/>
    <cellStyle name="Normal 2 62 4 5 2" xfId="25072"/>
    <cellStyle name="Normal 2 62 4 6" xfId="7251"/>
    <cellStyle name="Normal 2 62 4 6 2" xfId="25073"/>
    <cellStyle name="Normal 2 62 4 7" xfId="7252"/>
    <cellStyle name="Normal 2 62 4 7 2" xfId="25074"/>
    <cellStyle name="Normal 2 62 4 8" xfId="7253"/>
    <cellStyle name="Normal 2 62 4 8 2" xfId="25075"/>
    <cellStyle name="Normal 2 62 4 9" xfId="7254"/>
    <cellStyle name="Normal 2 62 4 9 2" xfId="25076"/>
    <cellStyle name="Normal 2 62 5" xfId="7255"/>
    <cellStyle name="Normal 2 62 5 10" xfId="7256"/>
    <cellStyle name="Normal 2 62 5 10 2" xfId="25077"/>
    <cellStyle name="Normal 2 62 5 11" xfId="7257"/>
    <cellStyle name="Normal 2 62 5 11 2" xfId="25078"/>
    <cellStyle name="Normal 2 62 5 12" xfId="7258"/>
    <cellStyle name="Normal 2 62 5 12 2" xfId="25079"/>
    <cellStyle name="Normal 2 62 5 13" xfId="7259"/>
    <cellStyle name="Normal 2 62 5 13 2" xfId="25080"/>
    <cellStyle name="Normal 2 62 5 14" xfId="7260"/>
    <cellStyle name="Normal 2 62 5 14 2" xfId="25081"/>
    <cellStyle name="Normal 2 62 5 15" xfId="25082"/>
    <cellStyle name="Normal 2 62 5 2" xfId="7261"/>
    <cellStyle name="Normal 2 62 5 2 2" xfId="25083"/>
    <cellStyle name="Normal 2 62 5 3" xfId="7262"/>
    <cellStyle name="Normal 2 62 5 3 2" xfId="25084"/>
    <cellStyle name="Normal 2 62 5 4" xfId="7263"/>
    <cellStyle name="Normal 2 62 5 4 2" xfId="25085"/>
    <cellStyle name="Normal 2 62 5 5" xfId="7264"/>
    <cellStyle name="Normal 2 62 5 5 2" xfId="25086"/>
    <cellStyle name="Normal 2 62 5 6" xfId="7265"/>
    <cellStyle name="Normal 2 62 5 6 2" xfId="25087"/>
    <cellStyle name="Normal 2 62 5 7" xfId="7266"/>
    <cellStyle name="Normal 2 62 5 7 2" xfId="25088"/>
    <cellStyle name="Normal 2 62 5 8" xfId="7267"/>
    <cellStyle name="Normal 2 62 5 8 2" xfId="25089"/>
    <cellStyle name="Normal 2 62 5 9" xfId="7268"/>
    <cellStyle name="Normal 2 62 5 9 2" xfId="25090"/>
    <cellStyle name="Normal 2 62 6" xfId="7269"/>
    <cellStyle name="Normal 2 62 6 10" xfId="7270"/>
    <cellStyle name="Normal 2 62 6 10 2" xfId="25091"/>
    <cellStyle name="Normal 2 62 6 11" xfId="7271"/>
    <cellStyle name="Normal 2 62 6 11 2" xfId="25092"/>
    <cellStyle name="Normal 2 62 6 12" xfId="7272"/>
    <cellStyle name="Normal 2 62 6 12 2" xfId="25093"/>
    <cellStyle name="Normal 2 62 6 13" xfId="7273"/>
    <cellStyle name="Normal 2 62 6 13 2" xfId="25094"/>
    <cellStyle name="Normal 2 62 6 14" xfId="7274"/>
    <cellStyle name="Normal 2 62 6 14 2" xfId="25095"/>
    <cellStyle name="Normal 2 62 6 15" xfId="25096"/>
    <cellStyle name="Normal 2 62 6 2" xfId="7275"/>
    <cellStyle name="Normal 2 62 6 2 2" xfId="25097"/>
    <cellStyle name="Normal 2 62 6 3" xfId="7276"/>
    <cellStyle name="Normal 2 62 6 3 2" xfId="25098"/>
    <cellStyle name="Normal 2 62 6 4" xfId="7277"/>
    <cellStyle name="Normal 2 62 6 4 2" xfId="25099"/>
    <cellStyle name="Normal 2 62 6 5" xfId="7278"/>
    <cellStyle name="Normal 2 62 6 5 2" xfId="25100"/>
    <cellStyle name="Normal 2 62 6 6" xfId="7279"/>
    <cellStyle name="Normal 2 62 6 6 2" xfId="25101"/>
    <cellStyle name="Normal 2 62 6 7" xfId="7280"/>
    <cellStyle name="Normal 2 62 6 7 2" xfId="25102"/>
    <cellStyle name="Normal 2 62 6 8" xfId="7281"/>
    <cellStyle name="Normal 2 62 6 8 2" xfId="25103"/>
    <cellStyle name="Normal 2 62 6 9" xfId="7282"/>
    <cellStyle name="Normal 2 62 6 9 2" xfId="25104"/>
    <cellStyle name="Normal 2 62 7" xfId="7283"/>
    <cellStyle name="Normal 2 62 7 10" xfId="7284"/>
    <cellStyle name="Normal 2 62 7 10 2" xfId="25105"/>
    <cellStyle name="Normal 2 62 7 11" xfId="7285"/>
    <cellStyle name="Normal 2 62 7 11 2" xfId="25106"/>
    <cellStyle name="Normal 2 62 7 12" xfId="7286"/>
    <cellStyle name="Normal 2 62 7 12 2" xfId="25107"/>
    <cellStyle name="Normal 2 62 7 13" xfId="7287"/>
    <cellStyle name="Normal 2 62 7 13 2" xfId="25108"/>
    <cellStyle name="Normal 2 62 7 14" xfId="7288"/>
    <cellStyle name="Normal 2 62 7 14 2" xfId="25109"/>
    <cellStyle name="Normal 2 62 7 15" xfId="25110"/>
    <cellStyle name="Normal 2 62 7 2" xfId="7289"/>
    <cellStyle name="Normal 2 62 7 2 2" xfId="25111"/>
    <cellStyle name="Normal 2 62 7 3" xfId="7290"/>
    <cellStyle name="Normal 2 62 7 3 2" xfId="25112"/>
    <cellStyle name="Normal 2 62 7 4" xfId="7291"/>
    <cellStyle name="Normal 2 62 7 4 2" xfId="25113"/>
    <cellStyle name="Normal 2 62 7 5" xfId="7292"/>
    <cellStyle name="Normal 2 62 7 5 2" xfId="25114"/>
    <cellStyle name="Normal 2 62 7 6" xfId="7293"/>
    <cellStyle name="Normal 2 62 7 6 2" xfId="25115"/>
    <cellStyle name="Normal 2 62 7 7" xfId="7294"/>
    <cellStyle name="Normal 2 62 7 7 2" xfId="25116"/>
    <cellStyle name="Normal 2 62 7 8" xfId="7295"/>
    <cellStyle name="Normal 2 62 7 8 2" xfId="25117"/>
    <cellStyle name="Normal 2 62 7 9" xfId="7296"/>
    <cellStyle name="Normal 2 62 7 9 2" xfId="25118"/>
    <cellStyle name="Normal 2 62 8" xfId="7297"/>
    <cellStyle name="Normal 2 62 8 10" xfId="7298"/>
    <cellStyle name="Normal 2 62 8 10 2" xfId="25119"/>
    <cellStyle name="Normal 2 62 8 11" xfId="7299"/>
    <cellStyle name="Normal 2 62 8 11 2" xfId="25120"/>
    <cellStyle name="Normal 2 62 8 12" xfId="7300"/>
    <cellStyle name="Normal 2 62 8 12 2" xfId="25121"/>
    <cellStyle name="Normal 2 62 8 13" xfId="7301"/>
    <cellStyle name="Normal 2 62 8 13 2" xfId="25122"/>
    <cellStyle name="Normal 2 62 8 14" xfId="7302"/>
    <cellStyle name="Normal 2 62 8 14 2" xfId="25123"/>
    <cellStyle name="Normal 2 62 8 15" xfId="25124"/>
    <cellStyle name="Normal 2 62 8 2" xfId="7303"/>
    <cellStyle name="Normal 2 62 8 2 2" xfId="25125"/>
    <cellStyle name="Normal 2 62 8 3" xfId="7304"/>
    <cellStyle name="Normal 2 62 8 3 2" xfId="25126"/>
    <cellStyle name="Normal 2 62 8 4" xfId="7305"/>
    <cellStyle name="Normal 2 62 8 4 2" xfId="25127"/>
    <cellStyle name="Normal 2 62 8 5" xfId="7306"/>
    <cellStyle name="Normal 2 62 8 5 2" xfId="25128"/>
    <cellStyle name="Normal 2 62 8 6" xfId="7307"/>
    <cellStyle name="Normal 2 62 8 6 2" xfId="25129"/>
    <cellStyle name="Normal 2 62 8 7" xfId="7308"/>
    <cellStyle name="Normal 2 62 8 7 2" xfId="25130"/>
    <cellStyle name="Normal 2 62 8 8" xfId="7309"/>
    <cellStyle name="Normal 2 62 8 8 2" xfId="25131"/>
    <cellStyle name="Normal 2 62 8 9" xfId="7310"/>
    <cellStyle name="Normal 2 62 8 9 2" xfId="25132"/>
    <cellStyle name="Normal 2 62 9" xfId="7311"/>
    <cellStyle name="Normal 2 62 9 10" xfId="7312"/>
    <cellStyle name="Normal 2 62 9 10 2" xfId="25133"/>
    <cellStyle name="Normal 2 62 9 11" xfId="7313"/>
    <cellStyle name="Normal 2 62 9 11 2" xfId="25134"/>
    <cellStyle name="Normal 2 62 9 12" xfId="7314"/>
    <cellStyle name="Normal 2 62 9 12 2" xfId="25135"/>
    <cellStyle name="Normal 2 62 9 13" xfId="7315"/>
    <cellStyle name="Normal 2 62 9 13 2" xfId="25136"/>
    <cellStyle name="Normal 2 62 9 14" xfId="7316"/>
    <cellStyle name="Normal 2 62 9 14 2" xfId="25137"/>
    <cellStyle name="Normal 2 62 9 15" xfId="25138"/>
    <cellStyle name="Normal 2 62 9 2" xfId="7317"/>
    <cellStyle name="Normal 2 62 9 2 2" xfId="25139"/>
    <cellStyle name="Normal 2 62 9 3" xfId="7318"/>
    <cellStyle name="Normal 2 62 9 3 2" xfId="25140"/>
    <cellStyle name="Normal 2 62 9 4" xfId="7319"/>
    <cellStyle name="Normal 2 62 9 4 2" xfId="25141"/>
    <cellStyle name="Normal 2 62 9 5" xfId="7320"/>
    <cellStyle name="Normal 2 62 9 5 2" xfId="25142"/>
    <cellStyle name="Normal 2 62 9 6" xfId="7321"/>
    <cellStyle name="Normal 2 62 9 6 2" xfId="25143"/>
    <cellStyle name="Normal 2 62 9 7" xfId="7322"/>
    <cellStyle name="Normal 2 62 9 7 2" xfId="25144"/>
    <cellStyle name="Normal 2 62 9 8" xfId="7323"/>
    <cellStyle name="Normal 2 62 9 8 2" xfId="25145"/>
    <cellStyle name="Normal 2 62 9 9" xfId="7324"/>
    <cellStyle name="Normal 2 62 9 9 2" xfId="25146"/>
    <cellStyle name="Normal 2 63" xfId="7325"/>
    <cellStyle name="Normal 2 64" xfId="7326"/>
    <cellStyle name="Normal 2 65" xfId="7327"/>
    <cellStyle name="Normal 2 66" xfId="7328"/>
    <cellStyle name="Normal 2 66 10" xfId="7329"/>
    <cellStyle name="Normal 2 66 10 2" xfId="25147"/>
    <cellStyle name="Normal 2 66 11" xfId="7330"/>
    <cellStyle name="Normal 2 66 11 2" xfId="25148"/>
    <cellStyle name="Normal 2 66 12" xfId="7331"/>
    <cellStyle name="Normal 2 66 12 2" xfId="25149"/>
    <cellStyle name="Normal 2 66 13" xfId="7332"/>
    <cellStyle name="Normal 2 66 13 2" xfId="25150"/>
    <cellStyle name="Normal 2 66 14" xfId="7333"/>
    <cellStyle name="Normal 2 66 14 2" xfId="25151"/>
    <cellStyle name="Normal 2 66 15" xfId="7334"/>
    <cellStyle name="Normal 2 66 15 2" xfId="25152"/>
    <cellStyle name="Normal 2 66 16" xfId="25153"/>
    <cellStyle name="Normal 2 66 2" xfId="7335"/>
    <cellStyle name="Normal 2 66 2 10" xfId="7336"/>
    <cellStyle name="Normal 2 66 2 10 2" xfId="25154"/>
    <cellStyle name="Normal 2 66 2 11" xfId="7337"/>
    <cellStyle name="Normal 2 66 2 11 2" xfId="25155"/>
    <cellStyle name="Normal 2 66 2 12" xfId="7338"/>
    <cellStyle name="Normal 2 66 2 12 2" xfId="25156"/>
    <cellStyle name="Normal 2 66 2 13" xfId="7339"/>
    <cellStyle name="Normal 2 66 2 13 2" xfId="25157"/>
    <cellStyle name="Normal 2 66 2 14" xfId="7340"/>
    <cellStyle name="Normal 2 66 2 14 2" xfId="25158"/>
    <cellStyle name="Normal 2 66 2 15" xfId="25159"/>
    <cellStyle name="Normal 2 66 2 2" xfId="7341"/>
    <cellStyle name="Normal 2 66 2 2 2" xfId="25160"/>
    <cellStyle name="Normal 2 66 2 3" xfId="7342"/>
    <cellStyle name="Normal 2 66 2 3 2" xfId="25161"/>
    <cellStyle name="Normal 2 66 2 4" xfId="7343"/>
    <cellStyle name="Normal 2 66 2 4 2" xfId="25162"/>
    <cellStyle name="Normal 2 66 2 5" xfId="7344"/>
    <cellStyle name="Normal 2 66 2 5 2" xfId="25163"/>
    <cellStyle name="Normal 2 66 2 6" xfId="7345"/>
    <cellStyle name="Normal 2 66 2 6 2" xfId="25164"/>
    <cellStyle name="Normal 2 66 2 7" xfId="7346"/>
    <cellStyle name="Normal 2 66 2 7 2" xfId="25165"/>
    <cellStyle name="Normal 2 66 2 8" xfId="7347"/>
    <cellStyle name="Normal 2 66 2 8 2" xfId="25166"/>
    <cellStyle name="Normal 2 66 2 9" xfId="7348"/>
    <cellStyle name="Normal 2 66 2 9 2" xfId="25167"/>
    <cellStyle name="Normal 2 66 3" xfId="7349"/>
    <cellStyle name="Normal 2 66 3 2" xfId="25168"/>
    <cellStyle name="Normal 2 66 4" xfId="7350"/>
    <cellStyle name="Normal 2 66 4 2" xfId="25169"/>
    <cellStyle name="Normal 2 66 5" xfId="7351"/>
    <cellStyle name="Normal 2 66 5 2" xfId="25170"/>
    <cellStyle name="Normal 2 66 6" xfId="7352"/>
    <cellStyle name="Normal 2 66 6 2" xfId="25171"/>
    <cellStyle name="Normal 2 66 7" xfId="7353"/>
    <cellStyle name="Normal 2 66 7 2" xfId="25172"/>
    <cellStyle name="Normal 2 66 8" xfId="7354"/>
    <cellStyle name="Normal 2 66 8 2" xfId="25173"/>
    <cellStyle name="Normal 2 66 9" xfId="7355"/>
    <cellStyle name="Normal 2 66 9 2" xfId="25174"/>
    <cellStyle name="Normal 2 67" xfId="7356"/>
    <cellStyle name="Normal 2 67 10" xfId="7357"/>
    <cellStyle name="Normal 2 67 10 2" xfId="25175"/>
    <cellStyle name="Normal 2 67 11" xfId="7358"/>
    <cellStyle name="Normal 2 67 11 2" xfId="25176"/>
    <cellStyle name="Normal 2 67 12" xfId="7359"/>
    <cellStyle name="Normal 2 67 12 2" xfId="25177"/>
    <cellStyle name="Normal 2 67 13" xfId="7360"/>
    <cellStyle name="Normal 2 67 13 2" xfId="25178"/>
    <cellStyle name="Normal 2 67 14" xfId="7361"/>
    <cellStyle name="Normal 2 67 14 2" xfId="25179"/>
    <cellStyle name="Normal 2 67 15" xfId="7362"/>
    <cellStyle name="Normal 2 67 15 2" xfId="25180"/>
    <cellStyle name="Normal 2 67 16" xfId="25181"/>
    <cellStyle name="Normal 2 67 2" xfId="7363"/>
    <cellStyle name="Normal 2 67 2 10" xfId="7364"/>
    <cellStyle name="Normal 2 67 2 10 2" xfId="25182"/>
    <cellStyle name="Normal 2 67 2 11" xfId="7365"/>
    <cellStyle name="Normal 2 67 2 11 2" xfId="25183"/>
    <cellStyle name="Normal 2 67 2 12" xfId="7366"/>
    <cellStyle name="Normal 2 67 2 12 2" xfId="25184"/>
    <cellStyle name="Normal 2 67 2 13" xfId="7367"/>
    <cellStyle name="Normal 2 67 2 13 2" xfId="25185"/>
    <cellStyle name="Normal 2 67 2 14" xfId="7368"/>
    <cellStyle name="Normal 2 67 2 14 2" xfId="25186"/>
    <cellStyle name="Normal 2 67 2 15" xfId="25187"/>
    <cellStyle name="Normal 2 67 2 2" xfId="7369"/>
    <cellStyle name="Normal 2 67 2 2 2" xfId="25188"/>
    <cellStyle name="Normal 2 67 2 3" xfId="7370"/>
    <cellStyle name="Normal 2 67 2 3 2" xfId="25189"/>
    <cellStyle name="Normal 2 67 2 4" xfId="7371"/>
    <cellStyle name="Normal 2 67 2 4 2" xfId="25190"/>
    <cellStyle name="Normal 2 67 2 5" xfId="7372"/>
    <cellStyle name="Normal 2 67 2 5 2" xfId="25191"/>
    <cellStyle name="Normal 2 67 2 6" xfId="7373"/>
    <cellStyle name="Normal 2 67 2 6 2" xfId="25192"/>
    <cellStyle name="Normal 2 67 2 7" xfId="7374"/>
    <cellStyle name="Normal 2 67 2 7 2" xfId="25193"/>
    <cellStyle name="Normal 2 67 2 8" xfId="7375"/>
    <cellStyle name="Normal 2 67 2 8 2" xfId="25194"/>
    <cellStyle name="Normal 2 67 2 9" xfId="7376"/>
    <cellStyle name="Normal 2 67 2 9 2" xfId="25195"/>
    <cellStyle name="Normal 2 67 3" xfId="7377"/>
    <cellStyle name="Normal 2 67 3 2" xfId="25196"/>
    <cellStyle name="Normal 2 67 4" xfId="7378"/>
    <cellStyle name="Normal 2 67 4 2" xfId="25197"/>
    <cellStyle name="Normal 2 67 5" xfId="7379"/>
    <cellStyle name="Normal 2 67 5 2" xfId="25198"/>
    <cellStyle name="Normal 2 67 6" xfId="7380"/>
    <cellStyle name="Normal 2 67 6 2" xfId="25199"/>
    <cellStyle name="Normal 2 67 7" xfId="7381"/>
    <cellStyle name="Normal 2 67 7 2" xfId="25200"/>
    <cellStyle name="Normal 2 67 8" xfId="7382"/>
    <cellStyle name="Normal 2 67 8 2" xfId="25201"/>
    <cellStyle name="Normal 2 67 9" xfId="7383"/>
    <cellStyle name="Normal 2 67 9 2" xfId="25202"/>
    <cellStyle name="Normal 2 68" xfId="7384"/>
    <cellStyle name="Normal 2 68 10" xfId="7385"/>
    <cellStyle name="Normal 2 68 10 2" xfId="25203"/>
    <cellStyle name="Normal 2 68 11" xfId="7386"/>
    <cellStyle name="Normal 2 68 11 2" xfId="25204"/>
    <cellStyle name="Normal 2 68 12" xfId="7387"/>
    <cellStyle name="Normal 2 68 12 2" xfId="25205"/>
    <cellStyle name="Normal 2 68 13" xfId="7388"/>
    <cellStyle name="Normal 2 68 13 2" xfId="25206"/>
    <cellStyle name="Normal 2 68 14" xfId="7389"/>
    <cellStyle name="Normal 2 68 14 2" xfId="25207"/>
    <cellStyle name="Normal 2 68 15" xfId="7390"/>
    <cellStyle name="Normal 2 68 15 2" xfId="25208"/>
    <cellStyle name="Normal 2 68 16" xfId="25209"/>
    <cellStyle name="Normal 2 68 2" xfId="7391"/>
    <cellStyle name="Normal 2 68 2 10" xfId="7392"/>
    <cellStyle name="Normal 2 68 2 10 2" xfId="25210"/>
    <cellStyle name="Normal 2 68 2 11" xfId="7393"/>
    <cellStyle name="Normal 2 68 2 11 2" xfId="25211"/>
    <cellStyle name="Normal 2 68 2 12" xfId="7394"/>
    <cellStyle name="Normal 2 68 2 12 2" xfId="25212"/>
    <cellStyle name="Normal 2 68 2 13" xfId="7395"/>
    <cellStyle name="Normal 2 68 2 13 2" xfId="25213"/>
    <cellStyle name="Normal 2 68 2 14" xfId="7396"/>
    <cellStyle name="Normal 2 68 2 14 2" xfId="25214"/>
    <cellStyle name="Normal 2 68 2 15" xfId="25215"/>
    <cellStyle name="Normal 2 68 2 2" xfId="7397"/>
    <cellStyle name="Normal 2 68 2 2 2" xfId="25216"/>
    <cellStyle name="Normal 2 68 2 3" xfId="7398"/>
    <cellStyle name="Normal 2 68 2 3 2" xfId="25217"/>
    <cellStyle name="Normal 2 68 2 4" xfId="7399"/>
    <cellStyle name="Normal 2 68 2 4 2" xfId="25218"/>
    <cellStyle name="Normal 2 68 2 5" xfId="7400"/>
    <cellStyle name="Normal 2 68 2 5 2" xfId="25219"/>
    <cellStyle name="Normal 2 68 2 6" xfId="7401"/>
    <cellStyle name="Normal 2 68 2 6 2" xfId="25220"/>
    <cellStyle name="Normal 2 68 2 7" xfId="7402"/>
    <cellStyle name="Normal 2 68 2 7 2" xfId="25221"/>
    <cellStyle name="Normal 2 68 2 8" xfId="7403"/>
    <cellStyle name="Normal 2 68 2 8 2" xfId="25222"/>
    <cellStyle name="Normal 2 68 2 9" xfId="7404"/>
    <cellStyle name="Normal 2 68 2 9 2" xfId="25223"/>
    <cellStyle name="Normal 2 68 3" xfId="7405"/>
    <cellStyle name="Normal 2 68 3 2" xfId="25224"/>
    <cellStyle name="Normal 2 68 4" xfId="7406"/>
    <cellStyle name="Normal 2 68 4 2" xfId="25225"/>
    <cellStyle name="Normal 2 68 5" xfId="7407"/>
    <cellStyle name="Normal 2 68 5 2" xfId="25226"/>
    <cellStyle name="Normal 2 68 6" xfId="7408"/>
    <cellStyle name="Normal 2 68 6 2" xfId="25227"/>
    <cellStyle name="Normal 2 68 7" xfId="7409"/>
    <cellStyle name="Normal 2 68 7 2" xfId="25228"/>
    <cellStyle name="Normal 2 68 8" xfId="7410"/>
    <cellStyle name="Normal 2 68 8 2" xfId="25229"/>
    <cellStyle name="Normal 2 68 9" xfId="7411"/>
    <cellStyle name="Normal 2 68 9 2" xfId="25230"/>
    <cellStyle name="Normal 2 69" xfId="7412"/>
    <cellStyle name="Normal 2 69 10" xfId="7413"/>
    <cellStyle name="Normal 2 69 10 2" xfId="25231"/>
    <cellStyle name="Normal 2 69 11" xfId="7414"/>
    <cellStyle name="Normal 2 69 11 2" xfId="25232"/>
    <cellStyle name="Normal 2 69 12" xfId="7415"/>
    <cellStyle name="Normal 2 69 12 2" xfId="25233"/>
    <cellStyle name="Normal 2 69 13" xfId="7416"/>
    <cellStyle name="Normal 2 69 13 2" xfId="25234"/>
    <cellStyle name="Normal 2 69 14" xfId="7417"/>
    <cellStyle name="Normal 2 69 14 2" xfId="25235"/>
    <cellStyle name="Normal 2 69 15" xfId="25236"/>
    <cellStyle name="Normal 2 69 2" xfId="7418"/>
    <cellStyle name="Normal 2 69 2 2" xfId="25237"/>
    <cellStyle name="Normal 2 69 3" xfId="7419"/>
    <cellStyle name="Normal 2 69 3 2" xfId="25238"/>
    <cellStyle name="Normal 2 69 4" xfId="7420"/>
    <cellStyle name="Normal 2 69 4 2" xfId="25239"/>
    <cellStyle name="Normal 2 69 5" xfId="7421"/>
    <cellStyle name="Normal 2 69 5 2" xfId="25240"/>
    <cellStyle name="Normal 2 69 6" xfId="7422"/>
    <cellStyle name="Normal 2 69 6 2" xfId="25241"/>
    <cellStyle name="Normal 2 69 7" xfId="7423"/>
    <cellStyle name="Normal 2 69 7 2" xfId="25242"/>
    <cellStyle name="Normal 2 69 8" xfId="7424"/>
    <cellStyle name="Normal 2 69 8 2" xfId="25243"/>
    <cellStyle name="Normal 2 69 9" xfId="7425"/>
    <cellStyle name="Normal 2 69 9 2" xfId="25244"/>
    <cellStyle name="Normal 2 7" xfId="299"/>
    <cellStyle name="Normal 2 7 10" xfId="38001"/>
    <cellStyle name="Normal 2 7 11" xfId="694"/>
    <cellStyle name="Normal 2 7 2" xfId="359"/>
    <cellStyle name="Normal 2 7 2 10" xfId="753"/>
    <cellStyle name="Normal 2 7 2 2" xfId="556"/>
    <cellStyle name="Normal 2 7 2 2 2" xfId="7426"/>
    <cellStyle name="Normal 2 7 2 2 3" xfId="7427"/>
    <cellStyle name="Normal 2 7 2 2 4" xfId="38174"/>
    <cellStyle name="Normal 2 7 2 2 5" xfId="867"/>
    <cellStyle name="Normal 2 7 2 3" xfId="7428"/>
    <cellStyle name="Normal 2 7 2 3 2" xfId="7429"/>
    <cellStyle name="Normal 2 7 2 4" xfId="7430"/>
    <cellStyle name="Normal 2 7 2 4 2" xfId="7431"/>
    <cellStyle name="Normal 2 7 2 5" xfId="7432"/>
    <cellStyle name="Normal 2 7 2 5 2" xfId="7433"/>
    <cellStyle name="Normal 2 7 2 6" xfId="7434"/>
    <cellStyle name="Normal 2 7 2 6 2" xfId="7435"/>
    <cellStyle name="Normal 2 7 2 7" xfId="7436"/>
    <cellStyle name="Normal 2 7 2 7 2" xfId="7437"/>
    <cellStyle name="Normal 2 7 2 8" xfId="7438"/>
    <cellStyle name="Normal 2 7 2 9" xfId="38060"/>
    <cellStyle name="Normal 2 7 3" xfId="497"/>
    <cellStyle name="Normal 2 7 3 2" xfId="7439"/>
    <cellStyle name="Normal 2 7 3 3" xfId="38115"/>
    <cellStyle name="Normal 2 7 3 4" xfId="808"/>
    <cellStyle name="Normal 2 7 4" xfId="7440"/>
    <cellStyle name="Normal 2 7 5" xfId="7441"/>
    <cellStyle name="Normal 2 7 6" xfId="7442"/>
    <cellStyle name="Normal 2 7 7" xfId="7443"/>
    <cellStyle name="Normal 2 7 8" xfId="7444"/>
    <cellStyle name="Normal 2 7 9" xfId="7445"/>
    <cellStyle name="Normal 2 70" xfId="7446"/>
    <cellStyle name="Normal 2 70 10" xfId="7447"/>
    <cellStyle name="Normal 2 70 10 2" xfId="25245"/>
    <cellStyle name="Normal 2 70 11" xfId="7448"/>
    <cellStyle name="Normal 2 70 11 2" xfId="25246"/>
    <cellStyle name="Normal 2 70 12" xfId="7449"/>
    <cellStyle name="Normal 2 70 12 2" xfId="25247"/>
    <cellStyle name="Normal 2 70 13" xfId="7450"/>
    <cellStyle name="Normal 2 70 13 2" xfId="25248"/>
    <cellStyle name="Normal 2 70 14" xfId="7451"/>
    <cellStyle name="Normal 2 70 14 2" xfId="25249"/>
    <cellStyle name="Normal 2 70 15" xfId="25250"/>
    <cellStyle name="Normal 2 70 2" xfId="7452"/>
    <cellStyle name="Normal 2 70 2 2" xfId="25251"/>
    <cellStyle name="Normal 2 70 3" xfId="7453"/>
    <cellStyle name="Normal 2 70 3 2" xfId="25252"/>
    <cellStyle name="Normal 2 70 4" xfId="7454"/>
    <cellStyle name="Normal 2 70 4 2" xfId="25253"/>
    <cellStyle name="Normal 2 70 5" xfId="7455"/>
    <cellStyle name="Normal 2 70 5 2" xfId="25254"/>
    <cellStyle name="Normal 2 70 6" xfId="7456"/>
    <cellStyle name="Normal 2 70 6 2" xfId="25255"/>
    <cellStyle name="Normal 2 70 7" xfId="7457"/>
    <cellStyle name="Normal 2 70 7 2" xfId="25256"/>
    <cellStyle name="Normal 2 70 8" xfId="7458"/>
    <cellStyle name="Normal 2 70 8 2" xfId="25257"/>
    <cellStyle name="Normal 2 70 9" xfId="7459"/>
    <cellStyle name="Normal 2 70 9 2" xfId="25258"/>
    <cellStyle name="Normal 2 71" xfId="7460"/>
    <cellStyle name="Normal 2 71 10" xfId="7461"/>
    <cellStyle name="Normal 2 71 10 2" xfId="25259"/>
    <cellStyle name="Normal 2 71 11" xfId="7462"/>
    <cellStyle name="Normal 2 71 11 2" xfId="25260"/>
    <cellStyle name="Normal 2 71 12" xfId="7463"/>
    <cellStyle name="Normal 2 71 12 2" xfId="25261"/>
    <cellStyle name="Normal 2 71 13" xfId="7464"/>
    <cellStyle name="Normal 2 71 13 2" xfId="25262"/>
    <cellStyle name="Normal 2 71 14" xfId="7465"/>
    <cellStyle name="Normal 2 71 14 2" xfId="25263"/>
    <cellStyle name="Normal 2 71 15" xfId="25264"/>
    <cellStyle name="Normal 2 71 2" xfId="7466"/>
    <cellStyle name="Normal 2 71 2 2" xfId="25265"/>
    <cellStyle name="Normal 2 71 3" xfId="7467"/>
    <cellStyle name="Normal 2 71 3 2" xfId="25266"/>
    <cellStyle name="Normal 2 71 4" xfId="7468"/>
    <cellStyle name="Normal 2 71 4 2" xfId="25267"/>
    <cellStyle name="Normal 2 71 5" xfId="7469"/>
    <cellStyle name="Normal 2 71 5 2" xfId="25268"/>
    <cellStyle name="Normal 2 71 6" xfId="7470"/>
    <cellStyle name="Normal 2 71 6 2" xfId="25269"/>
    <cellStyle name="Normal 2 71 7" xfId="7471"/>
    <cellStyle name="Normal 2 71 7 2" xfId="25270"/>
    <cellStyle name="Normal 2 71 8" xfId="7472"/>
    <cellStyle name="Normal 2 71 8 2" xfId="25271"/>
    <cellStyle name="Normal 2 71 9" xfId="7473"/>
    <cellStyle name="Normal 2 71 9 2" xfId="25272"/>
    <cellStyle name="Normal 2 72" xfId="7474"/>
    <cellStyle name="Normal 2 72 10" xfId="7475"/>
    <cellStyle name="Normal 2 72 10 2" xfId="25273"/>
    <cellStyle name="Normal 2 72 11" xfId="7476"/>
    <cellStyle name="Normal 2 72 11 2" xfId="25274"/>
    <cellStyle name="Normal 2 72 12" xfId="7477"/>
    <cellStyle name="Normal 2 72 12 2" xfId="25275"/>
    <cellStyle name="Normal 2 72 13" xfId="7478"/>
    <cellStyle name="Normal 2 72 13 2" xfId="25276"/>
    <cellStyle name="Normal 2 72 14" xfId="7479"/>
    <cellStyle name="Normal 2 72 14 2" xfId="25277"/>
    <cellStyle name="Normal 2 72 15" xfId="25278"/>
    <cellStyle name="Normal 2 72 2" xfId="7480"/>
    <cellStyle name="Normal 2 72 2 2" xfId="25279"/>
    <cellStyle name="Normal 2 72 3" xfId="7481"/>
    <cellStyle name="Normal 2 72 3 2" xfId="25280"/>
    <cellStyle name="Normal 2 72 4" xfId="7482"/>
    <cellStyle name="Normal 2 72 4 2" xfId="25281"/>
    <cellStyle name="Normal 2 72 5" xfId="7483"/>
    <cellStyle name="Normal 2 72 5 2" xfId="25282"/>
    <cellStyle name="Normal 2 72 6" xfId="7484"/>
    <cellStyle name="Normal 2 72 6 2" xfId="25283"/>
    <cellStyle name="Normal 2 72 7" xfId="7485"/>
    <cellStyle name="Normal 2 72 7 2" xfId="25284"/>
    <cellStyle name="Normal 2 72 8" xfId="7486"/>
    <cellStyle name="Normal 2 72 8 2" xfId="25285"/>
    <cellStyle name="Normal 2 72 9" xfId="7487"/>
    <cellStyle name="Normal 2 72 9 2" xfId="25286"/>
    <cellStyle name="Normal 2 73" xfId="7488"/>
    <cellStyle name="Normal 2 73 10" xfId="7489"/>
    <cellStyle name="Normal 2 73 10 2" xfId="25287"/>
    <cellStyle name="Normal 2 73 11" xfId="7490"/>
    <cellStyle name="Normal 2 73 11 2" xfId="25288"/>
    <cellStyle name="Normal 2 73 12" xfId="7491"/>
    <cellStyle name="Normal 2 73 12 2" xfId="25289"/>
    <cellStyle name="Normal 2 73 13" xfId="7492"/>
    <cellStyle name="Normal 2 73 13 2" xfId="25290"/>
    <cellStyle name="Normal 2 73 14" xfId="7493"/>
    <cellStyle name="Normal 2 73 14 2" xfId="25291"/>
    <cellStyle name="Normal 2 73 15" xfId="25292"/>
    <cellStyle name="Normal 2 73 2" xfId="7494"/>
    <cellStyle name="Normal 2 73 2 2" xfId="25293"/>
    <cellStyle name="Normal 2 73 3" xfId="7495"/>
    <cellStyle name="Normal 2 73 3 2" xfId="25294"/>
    <cellStyle name="Normal 2 73 4" xfId="7496"/>
    <cellStyle name="Normal 2 73 4 2" xfId="25295"/>
    <cellStyle name="Normal 2 73 5" xfId="7497"/>
    <cellStyle name="Normal 2 73 5 2" xfId="25296"/>
    <cellStyle name="Normal 2 73 6" xfId="7498"/>
    <cellStyle name="Normal 2 73 6 2" xfId="25297"/>
    <cellStyle name="Normal 2 73 7" xfId="7499"/>
    <cellStyle name="Normal 2 73 7 2" xfId="25298"/>
    <cellStyle name="Normal 2 73 8" xfId="7500"/>
    <cellStyle name="Normal 2 73 8 2" xfId="25299"/>
    <cellStyle name="Normal 2 73 9" xfId="7501"/>
    <cellStyle name="Normal 2 73 9 2" xfId="25300"/>
    <cellStyle name="Normal 2 74" xfId="7502"/>
    <cellStyle name="Normal 2 74 10" xfId="7503"/>
    <cellStyle name="Normal 2 74 10 2" xfId="25301"/>
    <cellStyle name="Normal 2 74 11" xfId="7504"/>
    <cellStyle name="Normal 2 74 11 2" xfId="25302"/>
    <cellStyle name="Normal 2 74 12" xfId="7505"/>
    <cellStyle name="Normal 2 74 12 2" xfId="25303"/>
    <cellStyle name="Normal 2 74 13" xfId="7506"/>
    <cellStyle name="Normal 2 74 13 2" xfId="25304"/>
    <cellStyle name="Normal 2 74 14" xfId="7507"/>
    <cellStyle name="Normal 2 74 14 2" xfId="25305"/>
    <cellStyle name="Normal 2 74 15" xfId="25306"/>
    <cellStyle name="Normal 2 74 2" xfId="7508"/>
    <cellStyle name="Normal 2 74 2 2" xfId="25307"/>
    <cellStyle name="Normal 2 74 3" xfId="7509"/>
    <cellStyle name="Normal 2 74 3 2" xfId="25308"/>
    <cellStyle name="Normal 2 74 4" xfId="7510"/>
    <cellStyle name="Normal 2 74 4 2" xfId="25309"/>
    <cellStyle name="Normal 2 74 5" xfId="7511"/>
    <cellStyle name="Normal 2 74 5 2" xfId="25310"/>
    <cellStyle name="Normal 2 74 6" xfId="7512"/>
    <cellStyle name="Normal 2 74 6 2" xfId="25311"/>
    <cellStyle name="Normal 2 74 7" xfId="7513"/>
    <cellStyle name="Normal 2 74 7 2" xfId="25312"/>
    <cellStyle name="Normal 2 74 8" xfId="7514"/>
    <cellStyle name="Normal 2 74 8 2" xfId="25313"/>
    <cellStyle name="Normal 2 74 9" xfId="7515"/>
    <cellStyle name="Normal 2 74 9 2" xfId="25314"/>
    <cellStyle name="Normal 2 75" xfId="7516"/>
    <cellStyle name="Normal 2 75 10" xfId="7517"/>
    <cellStyle name="Normal 2 75 10 2" xfId="25315"/>
    <cellStyle name="Normal 2 75 11" xfId="7518"/>
    <cellStyle name="Normal 2 75 11 2" xfId="25316"/>
    <cellStyle name="Normal 2 75 12" xfId="7519"/>
    <cellStyle name="Normal 2 75 12 2" xfId="25317"/>
    <cellStyle name="Normal 2 75 13" xfId="7520"/>
    <cellStyle name="Normal 2 75 13 2" xfId="25318"/>
    <cellStyle name="Normal 2 75 14" xfId="7521"/>
    <cellStyle name="Normal 2 75 14 2" xfId="25319"/>
    <cellStyle name="Normal 2 75 15" xfId="25320"/>
    <cellStyle name="Normal 2 75 2" xfId="7522"/>
    <cellStyle name="Normal 2 75 2 2" xfId="25321"/>
    <cellStyle name="Normal 2 75 3" xfId="7523"/>
    <cellStyle name="Normal 2 75 3 2" xfId="25322"/>
    <cellStyle name="Normal 2 75 4" xfId="7524"/>
    <cellStyle name="Normal 2 75 4 2" xfId="25323"/>
    <cellStyle name="Normal 2 75 5" xfId="7525"/>
    <cellStyle name="Normal 2 75 5 2" xfId="25324"/>
    <cellStyle name="Normal 2 75 6" xfId="7526"/>
    <cellStyle name="Normal 2 75 6 2" xfId="25325"/>
    <cellStyle name="Normal 2 75 7" xfId="7527"/>
    <cellStyle name="Normal 2 75 7 2" xfId="25326"/>
    <cellStyle name="Normal 2 75 8" xfId="7528"/>
    <cellStyle name="Normal 2 75 8 2" xfId="25327"/>
    <cellStyle name="Normal 2 75 9" xfId="7529"/>
    <cellStyle name="Normal 2 75 9 2" xfId="25328"/>
    <cellStyle name="Normal 2 76" xfId="7530"/>
    <cellStyle name="Normal 2 76 10" xfId="7531"/>
    <cellStyle name="Normal 2 76 10 2" xfId="25329"/>
    <cellStyle name="Normal 2 76 11" xfId="7532"/>
    <cellStyle name="Normal 2 76 11 2" xfId="25330"/>
    <cellStyle name="Normal 2 76 12" xfId="7533"/>
    <cellStyle name="Normal 2 76 12 2" xfId="25331"/>
    <cellStyle name="Normal 2 76 13" xfId="7534"/>
    <cellStyle name="Normal 2 76 13 2" xfId="25332"/>
    <cellStyle name="Normal 2 76 14" xfId="7535"/>
    <cellStyle name="Normal 2 76 14 2" xfId="25333"/>
    <cellStyle name="Normal 2 76 15" xfId="25334"/>
    <cellStyle name="Normal 2 76 2" xfId="7536"/>
    <cellStyle name="Normal 2 76 2 2" xfId="25335"/>
    <cellStyle name="Normal 2 76 3" xfId="7537"/>
    <cellStyle name="Normal 2 76 3 2" xfId="25336"/>
    <cellStyle name="Normal 2 76 4" xfId="7538"/>
    <cellStyle name="Normal 2 76 4 2" xfId="25337"/>
    <cellStyle name="Normal 2 76 5" xfId="7539"/>
    <cellStyle name="Normal 2 76 5 2" xfId="25338"/>
    <cellStyle name="Normal 2 76 6" xfId="7540"/>
    <cellStyle name="Normal 2 76 6 2" xfId="25339"/>
    <cellStyle name="Normal 2 76 7" xfId="7541"/>
    <cellStyle name="Normal 2 76 7 2" xfId="25340"/>
    <cellStyle name="Normal 2 76 8" xfId="7542"/>
    <cellStyle name="Normal 2 76 8 2" xfId="25341"/>
    <cellStyle name="Normal 2 76 9" xfId="7543"/>
    <cellStyle name="Normal 2 76 9 2" xfId="25342"/>
    <cellStyle name="Normal 2 77" xfId="7544"/>
    <cellStyle name="Normal 2 77 10" xfId="7545"/>
    <cellStyle name="Normal 2 77 10 2" xfId="25343"/>
    <cellStyle name="Normal 2 77 11" xfId="7546"/>
    <cellStyle name="Normal 2 77 11 2" xfId="25344"/>
    <cellStyle name="Normal 2 77 12" xfId="7547"/>
    <cellStyle name="Normal 2 77 12 2" xfId="25345"/>
    <cellStyle name="Normal 2 77 13" xfId="7548"/>
    <cellStyle name="Normal 2 77 13 2" xfId="25346"/>
    <cellStyle name="Normal 2 77 14" xfId="7549"/>
    <cellStyle name="Normal 2 77 14 2" xfId="25347"/>
    <cellStyle name="Normal 2 77 15" xfId="25348"/>
    <cellStyle name="Normal 2 77 2" xfId="7550"/>
    <cellStyle name="Normal 2 77 2 2" xfId="25349"/>
    <cellStyle name="Normal 2 77 3" xfId="7551"/>
    <cellStyle name="Normal 2 77 3 2" xfId="25350"/>
    <cellStyle name="Normal 2 77 4" xfId="7552"/>
    <cellStyle name="Normal 2 77 4 2" xfId="25351"/>
    <cellStyle name="Normal 2 77 5" xfId="7553"/>
    <cellStyle name="Normal 2 77 5 2" xfId="25352"/>
    <cellStyle name="Normal 2 77 6" xfId="7554"/>
    <cellStyle name="Normal 2 77 6 2" xfId="25353"/>
    <cellStyle name="Normal 2 77 7" xfId="7555"/>
    <cellStyle name="Normal 2 77 7 2" xfId="25354"/>
    <cellStyle name="Normal 2 77 8" xfId="7556"/>
    <cellStyle name="Normal 2 77 8 2" xfId="25355"/>
    <cellStyle name="Normal 2 77 9" xfId="7557"/>
    <cellStyle name="Normal 2 77 9 2" xfId="25356"/>
    <cellStyle name="Normal 2 78" xfId="7558"/>
    <cellStyle name="Normal 2 78 10" xfId="7559"/>
    <cellStyle name="Normal 2 78 10 2" xfId="25357"/>
    <cellStyle name="Normal 2 78 11" xfId="7560"/>
    <cellStyle name="Normal 2 78 11 2" xfId="25358"/>
    <cellStyle name="Normal 2 78 12" xfId="7561"/>
    <cellStyle name="Normal 2 78 12 2" xfId="25359"/>
    <cellStyle name="Normal 2 78 13" xfId="7562"/>
    <cellStyle name="Normal 2 78 13 2" xfId="25360"/>
    <cellStyle name="Normal 2 78 14" xfId="7563"/>
    <cellStyle name="Normal 2 78 14 2" xfId="25361"/>
    <cellStyle name="Normal 2 78 15" xfId="25362"/>
    <cellStyle name="Normal 2 78 2" xfId="7564"/>
    <cellStyle name="Normal 2 78 2 2" xfId="25363"/>
    <cellStyle name="Normal 2 78 3" xfId="7565"/>
    <cellStyle name="Normal 2 78 3 2" xfId="25364"/>
    <cellStyle name="Normal 2 78 4" xfId="7566"/>
    <cellStyle name="Normal 2 78 4 2" xfId="25365"/>
    <cellStyle name="Normal 2 78 5" xfId="7567"/>
    <cellStyle name="Normal 2 78 5 2" xfId="25366"/>
    <cellStyle name="Normal 2 78 6" xfId="7568"/>
    <cellStyle name="Normal 2 78 6 2" xfId="25367"/>
    <cellStyle name="Normal 2 78 7" xfId="7569"/>
    <cellStyle name="Normal 2 78 7 2" xfId="25368"/>
    <cellStyle name="Normal 2 78 8" xfId="7570"/>
    <cellStyle name="Normal 2 78 8 2" xfId="25369"/>
    <cellStyle name="Normal 2 78 9" xfId="7571"/>
    <cellStyle name="Normal 2 78 9 2" xfId="25370"/>
    <cellStyle name="Normal 2 79" xfId="7572"/>
    <cellStyle name="Normal 2 8" xfId="337"/>
    <cellStyle name="Normal 2 8 10" xfId="38038"/>
    <cellStyle name="Normal 2 8 11" xfId="731"/>
    <cellStyle name="Normal 2 8 2" xfId="534"/>
    <cellStyle name="Normal 2 8 2 2" xfId="7573"/>
    <cellStyle name="Normal 2 8 2 3" xfId="7574"/>
    <cellStyle name="Normal 2 8 2 4" xfId="38152"/>
    <cellStyle name="Normal 2 8 2 5" xfId="845"/>
    <cellStyle name="Normal 2 8 3" xfId="7575"/>
    <cellStyle name="Normal 2 8 3 2" xfId="7576"/>
    <cellStyle name="Normal 2 8 4" xfId="7577"/>
    <cellStyle name="Normal 2 8 4 2" xfId="7578"/>
    <cellStyle name="Normal 2 8 5" xfId="7579"/>
    <cellStyle name="Normal 2 8 5 2" xfId="7580"/>
    <cellStyle name="Normal 2 8 6" xfId="7581"/>
    <cellStyle name="Normal 2 8 6 2" xfId="7582"/>
    <cellStyle name="Normal 2 8 7" xfId="7583"/>
    <cellStyle name="Normal 2 8 7 2" xfId="7584"/>
    <cellStyle name="Normal 2 8 8" xfId="7585"/>
    <cellStyle name="Normal 2 8 9" xfId="7586"/>
    <cellStyle name="Normal 2 80" xfId="7587"/>
    <cellStyle name="Normal 2 80 10" xfId="7588"/>
    <cellStyle name="Normal 2 80 10 2" xfId="25371"/>
    <cellStyle name="Normal 2 80 11" xfId="7589"/>
    <cellStyle name="Normal 2 80 11 2" xfId="25372"/>
    <cellStyle name="Normal 2 80 12" xfId="7590"/>
    <cellStyle name="Normal 2 80 12 2" xfId="25373"/>
    <cellStyle name="Normal 2 80 13" xfId="7591"/>
    <cellStyle name="Normal 2 80 13 2" xfId="25374"/>
    <cellStyle name="Normal 2 80 14" xfId="7592"/>
    <cellStyle name="Normal 2 80 14 2" xfId="25375"/>
    <cellStyle name="Normal 2 80 15" xfId="25376"/>
    <cellStyle name="Normal 2 80 2" xfId="7593"/>
    <cellStyle name="Normal 2 80 2 2" xfId="25377"/>
    <cellStyle name="Normal 2 80 3" xfId="7594"/>
    <cellStyle name="Normal 2 80 3 2" xfId="25378"/>
    <cellStyle name="Normal 2 80 4" xfId="7595"/>
    <cellStyle name="Normal 2 80 4 2" xfId="25379"/>
    <cellStyle name="Normal 2 80 5" xfId="7596"/>
    <cellStyle name="Normal 2 80 5 2" xfId="25380"/>
    <cellStyle name="Normal 2 80 6" xfId="7597"/>
    <cellStyle name="Normal 2 80 6 2" xfId="25381"/>
    <cellStyle name="Normal 2 80 7" xfId="7598"/>
    <cellStyle name="Normal 2 80 7 2" xfId="25382"/>
    <cellStyle name="Normal 2 80 8" xfId="7599"/>
    <cellStyle name="Normal 2 80 8 2" xfId="25383"/>
    <cellStyle name="Normal 2 80 9" xfId="7600"/>
    <cellStyle name="Normal 2 80 9 2" xfId="25384"/>
    <cellStyle name="Normal 2 81" xfId="7601"/>
    <cellStyle name="Normal 2 81 10" xfId="7602"/>
    <cellStyle name="Normal 2 81 10 2" xfId="25385"/>
    <cellStyle name="Normal 2 81 11" xfId="7603"/>
    <cellStyle name="Normal 2 81 11 2" xfId="25386"/>
    <cellStyle name="Normal 2 81 12" xfId="7604"/>
    <cellStyle name="Normal 2 81 12 2" xfId="25387"/>
    <cellStyle name="Normal 2 81 13" xfId="7605"/>
    <cellStyle name="Normal 2 81 13 2" xfId="25388"/>
    <cellStyle name="Normal 2 81 14" xfId="7606"/>
    <cellStyle name="Normal 2 81 14 2" xfId="25389"/>
    <cellStyle name="Normal 2 81 15" xfId="25390"/>
    <cellStyle name="Normal 2 81 2" xfId="7607"/>
    <cellStyle name="Normal 2 81 2 2" xfId="25391"/>
    <cellStyle name="Normal 2 81 3" xfId="7608"/>
    <cellStyle name="Normal 2 81 3 2" xfId="25392"/>
    <cellStyle name="Normal 2 81 4" xfId="7609"/>
    <cellStyle name="Normal 2 81 4 2" xfId="25393"/>
    <cellStyle name="Normal 2 81 5" xfId="7610"/>
    <cellStyle name="Normal 2 81 5 2" xfId="25394"/>
    <cellStyle name="Normal 2 81 6" xfId="7611"/>
    <cellStyle name="Normal 2 81 6 2" xfId="25395"/>
    <cellStyle name="Normal 2 81 7" xfId="7612"/>
    <cellStyle name="Normal 2 81 7 2" xfId="25396"/>
    <cellStyle name="Normal 2 81 8" xfId="7613"/>
    <cellStyle name="Normal 2 81 8 2" xfId="25397"/>
    <cellStyle name="Normal 2 81 9" xfId="7614"/>
    <cellStyle name="Normal 2 81 9 2" xfId="25398"/>
    <cellStyle name="Normal 2 82" xfId="37979"/>
    <cellStyle name="Normal 2 83" xfId="672"/>
    <cellStyle name="Normal 2 9" xfId="443"/>
    <cellStyle name="Normal 2 9 10" xfId="38092"/>
    <cellStyle name="Normal 2 9 11" xfId="785"/>
    <cellStyle name="Normal 2 9 2" xfId="7615"/>
    <cellStyle name="Normal 2 9 2 2" xfId="7616"/>
    <cellStyle name="Normal 2 9 3" xfId="7617"/>
    <cellStyle name="Normal 2 9 3 2" xfId="7618"/>
    <cellStyle name="Normal 2 9 4" xfId="7619"/>
    <cellStyle name="Normal 2 9 4 2" xfId="7620"/>
    <cellStyle name="Normal 2 9 5" xfId="7621"/>
    <cellStyle name="Normal 2 9 5 2" xfId="7622"/>
    <cellStyle name="Normal 2 9 6" xfId="7623"/>
    <cellStyle name="Normal 2 9 6 2" xfId="7624"/>
    <cellStyle name="Normal 2 9 7" xfId="7625"/>
    <cellStyle name="Normal 2 9 7 2" xfId="7626"/>
    <cellStyle name="Normal 2 9 8" xfId="7627"/>
    <cellStyle name="Normal 2 9 9" xfId="7628"/>
    <cellStyle name="Normal 20" xfId="42"/>
    <cellStyle name="Normal 20 10" xfId="7629"/>
    <cellStyle name="Normal 20 11" xfId="37974"/>
    <cellStyle name="Normal 20 12" xfId="667"/>
    <cellStyle name="Normal 20 2" xfId="438"/>
    <cellStyle name="Normal 20 2 2" xfId="7630"/>
    <cellStyle name="Normal 20 2 3" xfId="38087"/>
    <cellStyle name="Normal 20 2 4" xfId="780"/>
    <cellStyle name="Normal 20 3" xfId="7631"/>
    <cellStyle name="Normal 20 4" xfId="7632"/>
    <cellStyle name="Normal 20 5" xfId="7633"/>
    <cellStyle name="Normal 20 6" xfId="7634"/>
    <cellStyle name="Normal 20 7" xfId="7635"/>
    <cellStyle name="Normal 20 8" xfId="7636"/>
    <cellStyle name="Normal 20 9" xfId="7637"/>
    <cellStyle name="Normal 21" xfId="302"/>
    <cellStyle name="Normal 21 10" xfId="7638"/>
    <cellStyle name="Normal 21 11" xfId="38003"/>
    <cellStyle name="Normal 21 12" xfId="696"/>
    <cellStyle name="Normal 21 2" xfId="499"/>
    <cellStyle name="Normal 21 2 2" xfId="7639"/>
    <cellStyle name="Normal 21 2 3" xfId="38117"/>
    <cellStyle name="Normal 21 2 4" xfId="810"/>
    <cellStyle name="Normal 21 3" xfId="900"/>
    <cellStyle name="Normal 21 4" xfId="7640"/>
    <cellStyle name="Normal 21 5" xfId="7641"/>
    <cellStyle name="Normal 21 6" xfId="7642"/>
    <cellStyle name="Normal 21 7" xfId="7643"/>
    <cellStyle name="Normal 21 8" xfId="7644"/>
    <cellStyle name="Normal 21 9" xfId="7645"/>
    <cellStyle name="Normal 22" xfId="318"/>
    <cellStyle name="Normal 22 2" xfId="515"/>
    <cellStyle name="Normal 22 2 2" xfId="7646"/>
    <cellStyle name="Normal 22 2 3" xfId="38133"/>
    <cellStyle name="Normal 22 2 4" xfId="826"/>
    <cellStyle name="Normal 22 3" xfId="7647"/>
    <cellStyle name="Normal 22 4" xfId="38019"/>
    <cellStyle name="Normal 22 5" xfId="712"/>
    <cellStyle name="Normal 23" xfId="361"/>
    <cellStyle name="Normal 23 2" xfId="558"/>
    <cellStyle name="Normal 24" xfId="402"/>
    <cellStyle name="Normal 24 2" xfId="564"/>
    <cellStyle name="Normal 24 2 2" xfId="7648"/>
    <cellStyle name="Normal 24 2 3" xfId="38176"/>
    <cellStyle name="Normal 24 2 4" xfId="869"/>
    <cellStyle name="Normal 24 3" xfId="7649"/>
    <cellStyle name="Normal 24 4" xfId="38062"/>
    <cellStyle name="Normal 24 5" xfId="755"/>
    <cellStyle name="Normal 25" xfId="406"/>
    <cellStyle name="Normal 25 2" xfId="568"/>
    <cellStyle name="Normal 25 2 2" xfId="7650"/>
    <cellStyle name="Normal 25 2 3" xfId="38180"/>
    <cellStyle name="Normal 25 2 4" xfId="873"/>
    <cellStyle name="Normal 25 3" xfId="7651"/>
    <cellStyle name="Normal 25 4" xfId="38066"/>
    <cellStyle name="Normal 25 5" xfId="759"/>
    <cellStyle name="Normal 26" xfId="106"/>
    <cellStyle name="Normal 26 2" xfId="199"/>
    <cellStyle name="Normal 26 3" xfId="7652"/>
    <cellStyle name="Normal 26 4" xfId="7653"/>
    <cellStyle name="Normal 26 5" xfId="7654"/>
    <cellStyle name="Normal 26 6" xfId="7655"/>
    <cellStyle name="Normal 26 7" xfId="7656"/>
    <cellStyle name="Normal 27" xfId="107"/>
    <cellStyle name="Normal 27 2" xfId="200"/>
    <cellStyle name="Normal 27 3" xfId="7657"/>
    <cellStyle name="Normal 27 4" xfId="7658"/>
    <cellStyle name="Normal 27 5" xfId="7659"/>
    <cellStyle name="Normal 27 6" xfId="7660"/>
    <cellStyle name="Normal 27 7" xfId="7661"/>
    <cellStyle name="Normal 27 8" xfId="7662"/>
    <cellStyle name="Normal 28" xfId="133"/>
    <cellStyle name="Normal 28 2" xfId="219"/>
    <cellStyle name="Normal 28 3" xfId="7663"/>
    <cellStyle name="Normal 28 3 10" xfId="7664"/>
    <cellStyle name="Normal 28 3 10 10" xfId="7665"/>
    <cellStyle name="Normal 28 3 10 10 2" xfId="25399"/>
    <cellStyle name="Normal 28 3 10 11" xfId="7666"/>
    <cellStyle name="Normal 28 3 10 11 2" xfId="25400"/>
    <cellStyle name="Normal 28 3 10 12" xfId="7667"/>
    <cellStyle name="Normal 28 3 10 12 2" xfId="25401"/>
    <cellStyle name="Normal 28 3 10 13" xfId="7668"/>
    <cellStyle name="Normal 28 3 10 13 2" xfId="25402"/>
    <cellStyle name="Normal 28 3 10 14" xfId="7669"/>
    <cellStyle name="Normal 28 3 10 14 2" xfId="25403"/>
    <cellStyle name="Normal 28 3 10 15" xfId="25404"/>
    <cellStyle name="Normal 28 3 10 2" xfId="7670"/>
    <cellStyle name="Normal 28 3 10 2 2" xfId="25405"/>
    <cellStyle name="Normal 28 3 10 3" xfId="7671"/>
    <cellStyle name="Normal 28 3 10 3 2" xfId="25406"/>
    <cellStyle name="Normal 28 3 10 4" xfId="7672"/>
    <cellStyle name="Normal 28 3 10 4 2" xfId="25407"/>
    <cellStyle name="Normal 28 3 10 5" xfId="7673"/>
    <cellStyle name="Normal 28 3 10 5 2" xfId="25408"/>
    <cellStyle name="Normal 28 3 10 6" xfId="7674"/>
    <cellStyle name="Normal 28 3 10 6 2" xfId="25409"/>
    <cellStyle name="Normal 28 3 10 7" xfId="7675"/>
    <cellStyle name="Normal 28 3 10 7 2" xfId="25410"/>
    <cellStyle name="Normal 28 3 10 8" xfId="7676"/>
    <cellStyle name="Normal 28 3 10 8 2" xfId="25411"/>
    <cellStyle name="Normal 28 3 10 9" xfId="7677"/>
    <cellStyle name="Normal 28 3 10 9 2" xfId="25412"/>
    <cellStyle name="Normal 28 3 11" xfId="7678"/>
    <cellStyle name="Normal 28 3 11 10" xfId="7679"/>
    <cellStyle name="Normal 28 3 11 10 2" xfId="25413"/>
    <cellStyle name="Normal 28 3 11 11" xfId="7680"/>
    <cellStyle name="Normal 28 3 11 11 2" xfId="25414"/>
    <cellStyle name="Normal 28 3 11 12" xfId="7681"/>
    <cellStyle name="Normal 28 3 11 12 2" xfId="25415"/>
    <cellStyle name="Normal 28 3 11 13" xfId="7682"/>
    <cellStyle name="Normal 28 3 11 13 2" xfId="25416"/>
    <cellStyle name="Normal 28 3 11 14" xfId="7683"/>
    <cellStyle name="Normal 28 3 11 14 2" xfId="25417"/>
    <cellStyle name="Normal 28 3 11 15" xfId="25418"/>
    <cellStyle name="Normal 28 3 11 2" xfId="7684"/>
    <cellStyle name="Normal 28 3 11 2 2" xfId="25419"/>
    <cellStyle name="Normal 28 3 11 3" xfId="7685"/>
    <cellStyle name="Normal 28 3 11 3 2" xfId="25420"/>
    <cellStyle name="Normal 28 3 11 4" xfId="7686"/>
    <cellStyle name="Normal 28 3 11 4 2" xfId="25421"/>
    <cellStyle name="Normal 28 3 11 5" xfId="7687"/>
    <cellStyle name="Normal 28 3 11 5 2" xfId="25422"/>
    <cellStyle name="Normal 28 3 11 6" xfId="7688"/>
    <cellStyle name="Normal 28 3 11 6 2" xfId="25423"/>
    <cellStyle name="Normal 28 3 11 7" xfId="7689"/>
    <cellStyle name="Normal 28 3 11 7 2" xfId="25424"/>
    <cellStyle name="Normal 28 3 11 8" xfId="7690"/>
    <cellStyle name="Normal 28 3 11 8 2" xfId="25425"/>
    <cellStyle name="Normal 28 3 11 9" xfId="7691"/>
    <cellStyle name="Normal 28 3 11 9 2" xfId="25426"/>
    <cellStyle name="Normal 28 3 12" xfId="7692"/>
    <cellStyle name="Normal 28 3 12 10" xfId="7693"/>
    <cellStyle name="Normal 28 3 12 10 2" xfId="25427"/>
    <cellStyle name="Normal 28 3 12 11" xfId="7694"/>
    <cellStyle name="Normal 28 3 12 11 2" xfId="25428"/>
    <cellStyle name="Normal 28 3 12 12" xfId="7695"/>
    <cellStyle name="Normal 28 3 12 12 2" xfId="25429"/>
    <cellStyle name="Normal 28 3 12 13" xfId="7696"/>
    <cellStyle name="Normal 28 3 12 13 2" xfId="25430"/>
    <cellStyle name="Normal 28 3 12 14" xfId="7697"/>
    <cellStyle name="Normal 28 3 12 14 2" xfId="25431"/>
    <cellStyle name="Normal 28 3 12 15" xfId="25432"/>
    <cellStyle name="Normal 28 3 12 2" xfId="7698"/>
    <cellStyle name="Normal 28 3 12 2 2" xfId="25433"/>
    <cellStyle name="Normal 28 3 12 3" xfId="7699"/>
    <cellStyle name="Normal 28 3 12 3 2" xfId="25434"/>
    <cellStyle name="Normal 28 3 12 4" xfId="7700"/>
    <cellStyle name="Normal 28 3 12 4 2" xfId="25435"/>
    <cellStyle name="Normal 28 3 12 5" xfId="7701"/>
    <cellStyle name="Normal 28 3 12 5 2" xfId="25436"/>
    <cellStyle name="Normal 28 3 12 6" xfId="7702"/>
    <cellStyle name="Normal 28 3 12 6 2" xfId="25437"/>
    <cellStyle name="Normal 28 3 12 7" xfId="7703"/>
    <cellStyle name="Normal 28 3 12 7 2" xfId="25438"/>
    <cellStyle name="Normal 28 3 12 8" xfId="7704"/>
    <cellStyle name="Normal 28 3 12 8 2" xfId="25439"/>
    <cellStyle name="Normal 28 3 12 9" xfId="7705"/>
    <cellStyle name="Normal 28 3 12 9 2" xfId="25440"/>
    <cellStyle name="Normal 28 3 13" xfId="7706"/>
    <cellStyle name="Normal 28 3 13 10" xfId="7707"/>
    <cellStyle name="Normal 28 3 13 10 2" xfId="25441"/>
    <cellStyle name="Normal 28 3 13 11" xfId="7708"/>
    <cellStyle name="Normal 28 3 13 11 2" xfId="25442"/>
    <cellStyle name="Normal 28 3 13 12" xfId="7709"/>
    <cellStyle name="Normal 28 3 13 12 2" xfId="25443"/>
    <cellStyle name="Normal 28 3 13 13" xfId="7710"/>
    <cellStyle name="Normal 28 3 13 13 2" xfId="25444"/>
    <cellStyle name="Normal 28 3 13 14" xfId="7711"/>
    <cellStyle name="Normal 28 3 13 14 2" xfId="25445"/>
    <cellStyle name="Normal 28 3 13 15" xfId="25446"/>
    <cellStyle name="Normal 28 3 13 2" xfId="7712"/>
    <cellStyle name="Normal 28 3 13 2 2" xfId="25447"/>
    <cellStyle name="Normal 28 3 13 3" xfId="7713"/>
    <cellStyle name="Normal 28 3 13 3 2" xfId="25448"/>
    <cellStyle name="Normal 28 3 13 4" xfId="7714"/>
    <cellStyle name="Normal 28 3 13 4 2" xfId="25449"/>
    <cellStyle name="Normal 28 3 13 5" xfId="7715"/>
    <cellStyle name="Normal 28 3 13 5 2" xfId="25450"/>
    <cellStyle name="Normal 28 3 13 6" xfId="7716"/>
    <cellStyle name="Normal 28 3 13 6 2" xfId="25451"/>
    <cellStyle name="Normal 28 3 13 7" xfId="7717"/>
    <cellStyle name="Normal 28 3 13 7 2" xfId="25452"/>
    <cellStyle name="Normal 28 3 13 8" xfId="7718"/>
    <cellStyle name="Normal 28 3 13 8 2" xfId="25453"/>
    <cellStyle name="Normal 28 3 13 9" xfId="7719"/>
    <cellStyle name="Normal 28 3 13 9 2" xfId="25454"/>
    <cellStyle name="Normal 28 3 14" xfId="7720"/>
    <cellStyle name="Normal 28 3 14 10" xfId="7721"/>
    <cellStyle name="Normal 28 3 14 10 2" xfId="25455"/>
    <cellStyle name="Normal 28 3 14 11" xfId="7722"/>
    <cellStyle name="Normal 28 3 14 11 2" xfId="25456"/>
    <cellStyle name="Normal 28 3 14 12" xfId="7723"/>
    <cellStyle name="Normal 28 3 14 12 2" xfId="25457"/>
    <cellStyle name="Normal 28 3 14 13" xfId="7724"/>
    <cellStyle name="Normal 28 3 14 13 2" xfId="25458"/>
    <cellStyle name="Normal 28 3 14 14" xfId="7725"/>
    <cellStyle name="Normal 28 3 14 14 2" xfId="25459"/>
    <cellStyle name="Normal 28 3 14 15" xfId="25460"/>
    <cellStyle name="Normal 28 3 14 2" xfId="7726"/>
    <cellStyle name="Normal 28 3 14 2 2" xfId="25461"/>
    <cellStyle name="Normal 28 3 14 3" xfId="7727"/>
    <cellStyle name="Normal 28 3 14 3 2" xfId="25462"/>
    <cellStyle name="Normal 28 3 14 4" xfId="7728"/>
    <cellStyle name="Normal 28 3 14 4 2" xfId="25463"/>
    <cellStyle name="Normal 28 3 14 5" xfId="7729"/>
    <cellStyle name="Normal 28 3 14 5 2" xfId="25464"/>
    <cellStyle name="Normal 28 3 14 6" xfId="7730"/>
    <cellStyle name="Normal 28 3 14 6 2" xfId="25465"/>
    <cellStyle name="Normal 28 3 14 7" xfId="7731"/>
    <cellStyle name="Normal 28 3 14 7 2" xfId="25466"/>
    <cellStyle name="Normal 28 3 14 8" xfId="7732"/>
    <cellStyle name="Normal 28 3 14 8 2" xfId="25467"/>
    <cellStyle name="Normal 28 3 14 9" xfId="7733"/>
    <cellStyle name="Normal 28 3 14 9 2" xfId="25468"/>
    <cellStyle name="Normal 28 3 15" xfId="7734"/>
    <cellStyle name="Normal 28 3 15 10" xfId="7735"/>
    <cellStyle name="Normal 28 3 15 10 2" xfId="25469"/>
    <cellStyle name="Normal 28 3 15 11" xfId="7736"/>
    <cellStyle name="Normal 28 3 15 11 2" xfId="25470"/>
    <cellStyle name="Normal 28 3 15 12" xfId="7737"/>
    <cellStyle name="Normal 28 3 15 12 2" xfId="25471"/>
    <cellStyle name="Normal 28 3 15 13" xfId="7738"/>
    <cellStyle name="Normal 28 3 15 13 2" xfId="25472"/>
    <cellStyle name="Normal 28 3 15 14" xfId="7739"/>
    <cellStyle name="Normal 28 3 15 14 2" xfId="25473"/>
    <cellStyle name="Normal 28 3 15 15" xfId="25474"/>
    <cellStyle name="Normal 28 3 15 2" xfId="7740"/>
    <cellStyle name="Normal 28 3 15 2 2" xfId="25475"/>
    <cellStyle name="Normal 28 3 15 3" xfId="7741"/>
    <cellStyle name="Normal 28 3 15 3 2" xfId="25476"/>
    <cellStyle name="Normal 28 3 15 4" xfId="7742"/>
    <cellStyle name="Normal 28 3 15 4 2" xfId="25477"/>
    <cellStyle name="Normal 28 3 15 5" xfId="7743"/>
    <cellStyle name="Normal 28 3 15 5 2" xfId="25478"/>
    <cellStyle name="Normal 28 3 15 6" xfId="7744"/>
    <cellStyle name="Normal 28 3 15 6 2" xfId="25479"/>
    <cellStyle name="Normal 28 3 15 7" xfId="7745"/>
    <cellStyle name="Normal 28 3 15 7 2" xfId="25480"/>
    <cellStyle name="Normal 28 3 15 8" xfId="7746"/>
    <cellStyle name="Normal 28 3 15 8 2" xfId="25481"/>
    <cellStyle name="Normal 28 3 15 9" xfId="7747"/>
    <cellStyle name="Normal 28 3 15 9 2" xfId="25482"/>
    <cellStyle name="Normal 28 3 16" xfId="7748"/>
    <cellStyle name="Normal 28 3 16 2" xfId="25483"/>
    <cellStyle name="Normal 28 3 17" xfId="7749"/>
    <cellStyle name="Normal 28 3 17 2" xfId="25484"/>
    <cellStyle name="Normal 28 3 18" xfId="7750"/>
    <cellStyle name="Normal 28 3 18 2" xfId="25485"/>
    <cellStyle name="Normal 28 3 19" xfId="7751"/>
    <cellStyle name="Normal 28 3 19 2" xfId="25486"/>
    <cellStyle name="Normal 28 3 2" xfId="7752"/>
    <cellStyle name="Normal 28 3 2 10" xfId="7753"/>
    <cellStyle name="Normal 28 3 2 10 2" xfId="25487"/>
    <cellStyle name="Normal 28 3 2 11" xfId="7754"/>
    <cellStyle name="Normal 28 3 2 11 2" xfId="25488"/>
    <cellStyle name="Normal 28 3 2 12" xfId="7755"/>
    <cellStyle name="Normal 28 3 2 12 2" xfId="25489"/>
    <cellStyle name="Normal 28 3 2 13" xfId="7756"/>
    <cellStyle name="Normal 28 3 2 13 2" xfId="25490"/>
    <cellStyle name="Normal 28 3 2 14" xfId="7757"/>
    <cellStyle name="Normal 28 3 2 14 2" xfId="25491"/>
    <cellStyle name="Normal 28 3 2 15" xfId="7758"/>
    <cellStyle name="Normal 28 3 2 15 2" xfId="25492"/>
    <cellStyle name="Normal 28 3 2 16" xfId="25493"/>
    <cellStyle name="Normal 28 3 2 2" xfId="7759"/>
    <cellStyle name="Normal 28 3 2 2 10" xfId="7760"/>
    <cellStyle name="Normal 28 3 2 2 10 2" xfId="25494"/>
    <cellStyle name="Normal 28 3 2 2 11" xfId="7761"/>
    <cellStyle name="Normal 28 3 2 2 11 2" xfId="25495"/>
    <cellStyle name="Normal 28 3 2 2 12" xfId="7762"/>
    <cellStyle name="Normal 28 3 2 2 12 2" xfId="25496"/>
    <cellStyle name="Normal 28 3 2 2 13" xfId="7763"/>
    <cellStyle name="Normal 28 3 2 2 13 2" xfId="25497"/>
    <cellStyle name="Normal 28 3 2 2 14" xfId="7764"/>
    <cellStyle name="Normal 28 3 2 2 14 2" xfId="25498"/>
    <cellStyle name="Normal 28 3 2 2 15" xfId="25499"/>
    <cellStyle name="Normal 28 3 2 2 2" xfId="7765"/>
    <cellStyle name="Normal 28 3 2 2 2 2" xfId="25500"/>
    <cellStyle name="Normal 28 3 2 2 3" xfId="7766"/>
    <cellStyle name="Normal 28 3 2 2 3 2" xfId="25501"/>
    <cellStyle name="Normal 28 3 2 2 4" xfId="7767"/>
    <cellStyle name="Normal 28 3 2 2 4 2" xfId="25502"/>
    <cellStyle name="Normal 28 3 2 2 5" xfId="7768"/>
    <cellStyle name="Normal 28 3 2 2 5 2" xfId="25503"/>
    <cellStyle name="Normal 28 3 2 2 6" xfId="7769"/>
    <cellStyle name="Normal 28 3 2 2 6 2" xfId="25504"/>
    <cellStyle name="Normal 28 3 2 2 7" xfId="7770"/>
    <cellStyle name="Normal 28 3 2 2 7 2" xfId="25505"/>
    <cellStyle name="Normal 28 3 2 2 8" xfId="7771"/>
    <cellStyle name="Normal 28 3 2 2 8 2" xfId="25506"/>
    <cellStyle name="Normal 28 3 2 2 9" xfId="7772"/>
    <cellStyle name="Normal 28 3 2 2 9 2" xfId="25507"/>
    <cellStyle name="Normal 28 3 2 3" xfId="7773"/>
    <cellStyle name="Normal 28 3 2 3 2" xfId="25508"/>
    <cellStyle name="Normal 28 3 2 4" xfId="7774"/>
    <cellStyle name="Normal 28 3 2 4 2" xfId="25509"/>
    <cellStyle name="Normal 28 3 2 5" xfId="7775"/>
    <cellStyle name="Normal 28 3 2 5 2" xfId="25510"/>
    <cellStyle name="Normal 28 3 2 6" xfId="7776"/>
    <cellStyle name="Normal 28 3 2 6 2" xfId="25511"/>
    <cellStyle name="Normal 28 3 2 7" xfId="7777"/>
    <cellStyle name="Normal 28 3 2 7 2" xfId="25512"/>
    <cellStyle name="Normal 28 3 2 8" xfId="7778"/>
    <cellStyle name="Normal 28 3 2 8 2" xfId="25513"/>
    <cellStyle name="Normal 28 3 2 9" xfId="7779"/>
    <cellStyle name="Normal 28 3 2 9 2" xfId="25514"/>
    <cellStyle name="Normal 28 3 20" xfId="7780"/>
    <cellStyle name="Normal 28 3 20 2" xfId="25515"/>
    <cellStyle name="Normal 28 3 21" xfId="7781"/>
    <cellStyle name="Normal 28 3 21 2" xfId="25516"/>
    <cellStyle name="Normal 28 3 22" xfId="7782"/>
    <cellStyle name="Normal 28 3 22 2" xfId="25517"/>
    <cellStyle name="Normal 28 3 23" xfId="7783"/>
    <cellStyle name="Normal 28 3 23 2" xfId="25518"/>
    <cellStyle name="Normal 28 3 24" xfId="7784"/>
    <cellStyle name="Normal 28 3 24 2" xfId="25519"/>
    <cellStyle name="Normal 28 3 25" xfId="7785"/>
    <cellStyle name="Normal 28 3 25 2" xfId="25520"/>
    <cellStyle name="Normal 28 3 26" xfId="7786"/>
    <cellStyle name="Normal 28 3 26 2" xfId="25521"/>
    <cellStyle name="Normal 28 3 27" xfId="7787"/>
    <cellStyle name="Normal 28 3 27 2" xfId="25522"/>
    <cellStyle name="Normal 28 3 28" xfId="7788"/>
    <cellStyle name="Normal 28 3 28 2" xfId="25523"/>
    <cellStyle name="Normal 28 3 29" xfId="25524"/>
    <cellStyle name="Normal 28 3 3" xfId="7789"/>
    <cellStyle name="Normal 28 3 3 10" xfId="7790"/>
    <cellStyle name="Normal 28 3 3 10 2" xfId="25525"/>
    <cellStyle name="Normal 28 3 3 11" xfId="7791"/>
    <cellStyle name="Normal 28 3 3 11 2" xfId="25526"/>
    <cellStyle name="Normal 28 3 3 12" xfId="7792"/>
    <cellStyle name="Normal 28 3 3 12 2" xfId="25527"/>
    <cellStyle name="Normal 28 3 3 13" xfId="7793"/>
    <cellStyle name="Normal 28 3 3 13 2" xfId="25528"/>
    <cellStyle name="Normal 28 3 3 14" xfId="7794"/>
    <cellStyle name="Normal 28 3 3 14 2" xfId="25529"/>
    <cellStyle name="Normal 28 3 3 15" xfId="7795"/>
    <cellStyle name="Normal 28 3 3 15 2" xfId="25530"/>
    <cellStyle name="Normal 28 3 3 16" xfId="25531"/>
    <cellStyle name="Normal 28 3 3 2" xfId="7796"/>
    <cellStyle name="Normal 28 3 3 2 10" xfId="7797"/>
    <cellStyle name="Normal 28 3 3 2 10 2" xfId="25532"/>
    <cellStyle name="Normal 28 3 3 2 11" xfId="7798"/>
    <cellStyle name="Normal 28 3 3 2 11 2" xfId="25533"/>
    <cellStyle name="Normal 28 3 3 2 12" xfId="7799"/>
    <cellStyle name="Normal 28 3 3 2 12 2" xfId="25534"/>
    <cellStyle name="Normal 28 3 3 2 13" xfId="7800"/>
    <cellStyle name="Normal 28 3 3 2 13 2" xfId="25535"/>
    <cellStyle name="Normal 28 3 3 2 14" xfId="7801"/>
    <cellStyle name="Normal 28 3 3 2 14 2" xfId="25536"/>
    <cellStyle name="Normal 28 3 3 2 15" xfId="25537"/>
    <cellStyle name="Normal 28 3 3 2 2" xfId="7802"/>
    <cellStyle name="Normal 28 3 3 2 2 2" xfId="25538"/>
    <cellStyle name="Normal 28 3 3 2 3" xfId="7803"/>
    <cellStyle name="Normal 28 3 3 2 3 2" xfId="25539"/>
    <cellStyle name="Normal 28 3 3 2 4" xfId="7804"/>
    <cellStyle name="Normal 28 3 3 2 4 2" xfId="25540"/>
    <cellStyle name="Normal 28 3 3 2 5" xfId="7805"/>
    <cellStyle name="Normal 28 3 3 2 5 2" xfId="25541"/>
    <cellStyle name="Normal 28 3 3 2 6" xfId="7806"/>
    <cellStyle name="Normal 28 3 3 2 6 2" xfId="25542"/>
    <cellStyle name="Normal 28 3 3 2 7" xfId="7807"/>
    <cellStyle name="Normal 28 3 3 2 7 2" xfId="25543"/>
    <cellStyle name="Normal 28 3 3 2 8" xfId="7808"/>
    <cellStyle name="Normal 28 3 3 2 8 2" xfId="25544"/>
    <cellStyle name="Normal 28 3 3 2 9" xfId="7809"/>
    <cellStyle name="Normal 28 3 3 2 9 2" xfId="25545"/>
    <cellStyle name="Normal 28 3 3 3" xfId="7810"/>
    <cellStyle name="Normal 28 3 3 3 2" xfId="25546"/>
    <cellStyle name="Normal 28 3 3 4" xfId="7811"/>
    <cellStyle name="Normal 28 3 3 4 2" xfId="25547"/>
    <cellStyle name="Normal 28 3 3 5" xfId="7812"/>
    <cellStyle name="Normal 28 3 3 5 2" xfId="25548"/>
    <cellStyle name="Normal 28 3 3 6" xfId="7813"/>
    <cellStyle name="Normal 28 3 3 6 2" xfId="25549"/>
    <cellStyle name="Normal 28 3 3 7" xfId="7814"/>
    <cellStyle name="Normal 28 3 3 7 2" xfId="25550"/>
    <cellStyle name="Normal 28 3 3 8" xfId="7815"/>
    <cellStyle name="Normal 28 3 3 8 2" xfId="25551"/>
    <cellStyle name="Normal 28 3 3 9" xfId="7816"/>
    <cellStyle name="Normal 28 3 3 9 2" xfId="25552"/>
    <cellStyle name="Normal 28 3 4" xfId="7817"/>
    <cellStyle name="Normal 28 3 4 10" xfId="7818"/>
    <cellStyle name="Normal 28 3 4 10 2" xfId="25553"/>
    <cellStyle name="Normal 28 3 4 11" xfId="7819"/>
    <cellStyle name="Normal 28 3 4 11 2" xfId="25554"/>
    <cellStyle name="Normal 28 3 4 12" xfId="7820"/>
    <cellStyle name="Normal 28 3 4 12 2" xfId="25555"/>
    <cellStyle name="Normal 28 3 4 13" xfId="7821"/>
    <cellStyle name="Normal 28 3 4 13 2" xfId="25556"/>
    <cellStyle name="Normal 28 3 4 14" xfId="7822"/>
    <cellStyle name="Normal 28 3 4 14 2" xfId="25557"/>
    <cellStyle name="Normal 28 3 4 15" xfId="7823"/>
    <cellStyle name="Normal 28 3 4 15 2" xfId="25558"/>
    <cellStyle name="Normal 28 3 4 16" xfId="25559"/>
    <cellStyle name="Normal 28 3 4 2" xfId="7824"/>
    <cellStyle name="Normal 28 3 4 2 10" xfId="7825"/>
    <cellStyle name="Normal 28 3 4 2 10 2" xfId="25560"/>
    <cellStyle name="Normal 28 3 4 2 11" xfId="7826"/>
    <cellStyle name="Normal 28 3 4 2 11 2" xfId="25561"/>
    <cellStyle name="Normal 28 3 4 2 12" xfId="7827"/>
    <cellStyle name="Normal 28 3 4 2 12 2" xfId="25562"/>
    <cellStyle name="Normal 28 3 4 2 13" xfId="7828"/>
    <cellStyle name="Normal 28 3 4 2 13 2" xfId="25563"/>
    <cellStyle name="Normal 28 3 4 2 14" xfId="7829"/>
    <cellStyle name="Normal 28 3 4 2 14 2" xfId="25564"/>
    <cellStyle name="Normal 28 3 4 2 15" xfId="25565"/>
    <cellStyle name="Normal 28 3 4 2 2" xfId="7830"/>
    <cellStyle name="Normal 28 3 4 2 2 2" xfId="25566"/>
    <cellStyle name="Normal 28 3 4 2 3" xfId="7831"/>
    <cellStyle name="Normal 28 3 4 2 3 2" xfId="25567"/>
    <cellStyle name="Normal 28 3 4 2 4" xfId="7832"/>
    <cellStyle name="Normal 28 3 4 2 4 2" xfId="25568"/>
    <cellStyle name="Normal 28 3 4 2 5" xfId="7833"/>
    <cellStyle name="Normal 28 3 4 2 5 2" xfId="25569"/>
    <cellStyle name="Normal 28 3 4 2 6" xfId="7834"/>
    <cellStyle name="Normal 28 3 4 2 6 2" xfId="25570"/>
    <cellStyle name="Normal 28 3 4 2 7" xfId="7835"/>
    <cellStyle name="Normal 28 3 4 2 7 2" xfId="25571"/>
    <cellStyle name="Normal 28 3 4 2 8" xfId="7836"/>
    <cellStyle name="Normal 28 3 4 2 8 2" xfId="25572"/>
    <cellStyle name="Normal 28 3 4 2 9" xfId="7837"/>
    <cellStyle name="Normal 28 3 4 2 9 2" xfId="25573"/>
    <cellStyle name="Normal 28 3 4 3" xfId="7838"/>
    <cellStyle name="Normal 28 3 4 3 2" xfId="25574"/>
    <cellStyle name="Normal 28 3 4 4" xfId="7839"/>
    <cellStyle name="Normal 28 3 4 4 2" xfId="25575"/>
    <cellStyle name="Normal 28 3 4 5" xfId="7840"/>
    <cellStyle name="Normal 28 3 4 5 2" xfId="25576"/>
    <cellStyle name="Normal 28 3 4 6" xfId="7841"/>
    <cellStyle name="Normal 28 3 4 6 2" xfId="25577"/>
    <cellStyle name="Normal 28 3 4 7" xfId="7842"/>
    <cellStyle name="Normal 28 3 4 7 2" xfId="25578"/>
    <cellStyle name="Normal 28 3 4 8" xfId="7843"/>
    <cellStyle name="Normal 28 3 4 8 2" xfId="25579"/>
    <cellStyle name="Normal 28 3 4 9" xfId="7844"/>
    <cellStyle name="Normal 28 3 4 9 2" xfId="25580"/>
    <cellStyle name="Normal 28 3 5" xfId="7845"/>
    <cellStyle name="Normal 28 3 5 10" xfId="7846"/>
    <cellStyle name="Normal 28 3 5 10 2" xfId="25581"/>
    <cellStyle name="Normal 28 3 5 11" xfId="7847"/>
    <cellStyle name="Normal 28 3 5 11 2" xfId="25582"/>
    <cellStyle name="Normal 28 3 5 12" xfId="7848"/>
    <cellStyle name="Normal 28 3 5 12 2" xfId="25583"/>
    <cellStyle name="Normal 28 3 5 13" xfId="7849"/>
    <cellStyle name="Normal 28 3 5 13 2" xfId="25584"/>
    <cellStyle name="Normal 28 3 5 14" xfId="7850"/>
    <cellStyle name="Normal 28 3 5 14 2" xfId="25585"/>
    <cellStyle name="Normal 28 3 5 15" xfId="25586"/>
    <cellStyle name="Normal 28 3 5 2" xfId="7851"/>
    <cellStyle name="Normal 28 3 5 2 2" xfId="25587"/>
    <cellStyle name="Normal 28 3 5 3" xfId="7852"/>
    <cellStyle name="Normal 28 3 5 3 2" xfId="25588"/>
    <cellStyle name="Normal 28 3 5 4" xfId="7853"/>
    <cellStyle name="Normal 28 3 5 4 2" xfId="25589"/>
    <cellStyle name="Normal 28 3 5 5" xfId="7854"/>
    <cellStyle name="Normal 28 3 5 5 2" xfId="25590"/>
    <cellStyle name="Normal 28 3 5 6" xfId="7855"/>
    <cellStyle name="Normal 28 3 5 6 2" xfId="25591"/>
    <cellStyle name="Normal 28 3 5 7" xfId="7856"/>
    <cellStyle name="Normal 28 3 5 7 2" xfId="25592"/>
    <cellStyle name="Normal 28 3 5 8" xfId="7857"/>
    <cellStyle name="Normal 28 3 5 8 2" xfId="25593"/>
    <cellStyle name="Normal 28 3 5 9" xfId="7858"/>
    <cellStyle name="Normal 28 3 5 9 2" xfId="25594"/>
    <cellStyle name="Normal 28 3 6" xfId="7859"/>
    <cellStyle name="Normal 28 3 6 10" xfId="7860"/>
    <cellStyle name="Normal 28 3 6 10 2" xfId="25595"/>
    <cellStyle name="Normal 28 3 6 11" xfId="7861"/>
    <cellStyle name="Normal 28 3 6 11 2" xfId="25596"/>
    <cellStyle name="Normal 28 3 6 12" xfId="7862"/>
    <cellStyle name="Normal 28 3 6 12 2" xfId="25597"/>
    <cellStyle name="Normal 28 3 6 13" xfId="7863"/>
    <cellStyle name="Normal 28 3 6 13 2" xfId="25598"/>
    <cellStyle name="Normal 28 3 6 14" xfId="7864"/>
    <cellStyle name="Normal 28 3 6 14 2" xfId="25599"/>
    <cellStyle name="Normal 28 3 6 15" xfId="25600"/>
    <cellStyle name="Normal 28 3 6 2" xfId="7865"/>
    <cellStyle name="Normal 28 3 6 2 2" xfId="25601"/>
    <cellStyle name="Normal 28 3 6 3" xfId="7866"/>
    <cellStyle name="Normal 28 3 6 3 2" xfId="25602"/>
    <cellStyle name="Normal 28 3 6 4" xfId="7867"/>
    <cellStyle name="Normal 28 3 6 4 2" xfId="25603"/>
    <cellStyle name="Normal 28 3 6 5" xfId="7868"/>
    <cellStyle name="Normal 28 3 6 5 2" xfId="25604"/>
    <cellStyle name="Normal 28 3 6 6" xfId="7869"/>
    <cellStyle name="Normal 28 3 6 6 2" xfId="25605"/>
    <cellStyle name="Normal 28 3 6 7" xfId="7870"/>
    <cellStyle name="Normal 28 3 6 7 2" xfId="25606"/>
    <cellStyle name="Normal 28 3 6 8" xfId="7871"/>
    <cellStyle name="Normal 28 3 6 8 2" xfId="25607"/>
    <cellStyle name="Normal 28 3 6 9" xfId="7872"/>
    <cellStyle name="Normal 28 3 6 9 2" xfId="25608"/>
    <cellStyle name="Normal 28 3 7" xfId="7873"/>
    <cellStyle name="Normal 28 3 7 10" xfId="7874"/>
    <cellStyle name="Normal 28 3 7 10 2" xfId="25609"/>
    <cellStyle name="Normal 28 3 7 11" xfId="7875"/>
    <cellStyle name="Normal 28 3 7 11 2" xfId="25610"/>
    <cellStyle name="Normal 28 3 7 12" xfId="7876"/>
    <cellStyle name="Normal 28 3 7 12 2" xfId="25611"/>
    <cellStyle name="Normal 28 3 7 13" xfId="7877"/>
    <cellStyle name="Normal 28 3 7 13 2" xfId="25612"/>
    <cellStyle name="Normal 28 3 7 14" xfId="7878"/>
    <cellStyle name="Normal 28 3 7 14 2" xfId="25613"/>
    <cellStyle name="Normal 28 3 7 15" xfId="25614"/>
    <cellStyle name="Normal 28 3 7 2" xfId="7879"/>
    <cellStyle name="Normal 28 3 7 2 2" xfId="25615"/>
    <cellStyle name="Normal 28 3 7 3" xfId="7880"/>
    <cellStyle name="Normal 28 3 7 3 2" xfId="25616"/>
    <cellStyle name="Normal 28 3 7 4" xfId="7881"/>
    <cellStyle name="Normal 28 3 7 4 2" xfId="25617"/>
    <cellStyle name="Normal 28 3 7 5" xfId="7882"/>
    <cellStyle name="Normal 28 3 7 5 2" xfId="25618"/>
    <cellStyle name="Normal 28 3 7 6" xfId="7883"/>
    <cellStyle name="Normal 28 3 7 6 2" xfId="25619"/>
    <cellStyle name="Normal 28 3 7 7" xfId="7884"/>
    <cellStyle name="Normal 28 3 7 7 2" xfId="25620"/>
    <cellStyle name="Normal 28 3 7 8" xfId="7885"/>
    <cellStyle name="Normal 28 3 7 8 2" xfId="25621"/>
    <cellStyle name="Normal 28 3 7 9" xfId="7886"/>
    <cellStyle name="Normal 28 3 7 9 2" xfId="25622"/>
    <cellStyle name="Normal 28 3 8" xfId="7887"/>
    <cellStyle name="Normal 28 3 8 10" xfId="7888"/>
    <cellStyle name="Normal 28 3 8 10 2" xfId="25623"/>
    <cellStyle name="Normal 28 3 8 11" xfId="7889"/>
    <cellStyle name="Normal 28 3 8 11 2" xfId="25624"/>
    <cellStyle name="Normal 28 3 8 12" xfId="7890"/>
    <cellStyle name="Normal 28 3 8 12 2" xfId="25625"/>
    <cellStyle name="Normal 28 3 8 13" xfId="7891"/>
    <cellStyle name="Normal 28 3 8 13 2" xfId="25626"/>
    <cellStyle name="Normal 28 3 8 14" xfId="7892"/>
    <cellStyle name="Normal 28 3 8 14 2" xfId="25627"/>
    <cellStyle name="Normal 28 3 8 15" xfId="25628"/>
    <cellStyle name="Normal 28 3 8 2" xfId="7893"/>
    <cellStyle name="Normal 28 3 8 2 2" xfId="25629"/>
    <cellStyle name="Normal 28 3 8 3" xfId="7894"/>
    <cellStyle name="Normal 28 3 8 3 2" xfId="25630"/>
    <cellStyle name="Normal 28 3 8 4" xfId="7895"/>
    <cellStyle name="Normal 28 3 8 4 2" xfId="25631"/>
    <cellStyle name="Normal 28 3 8 5" xfId="7896"/>
    <cellStyle name="Normal 28 3 8 5 2" xfId="25632"/>
    <cellStyle name="Normal 28 3 8 6" xfId="7897"/>
    <cellStyle name="Normal 28 3 8 6 2" xfId="25633"/>
    <cellStyle name="Normal 28 3 8 7" xfId="7898"/>
    <cellStyle name="Normal 28 3 8 7 2" xfId="25634"/>
    <cellStyle name="Normal 28 3 8 8" xfId="7899"/>
    <cellStyle name="Normal 28 3 8 8 2" xfId="25635"/>
    <cellStyle name="Normal 28 3 8 9" xfId="7900"/>
    <cellStyle name="Normal 28 3 8 9 2" xfId="25636"/>
    <cellStyle name="Normal 28 3 9" xfId="7901"/>
    <cellStyle name="Normal 28 3 9 10" xfId="7902"/>
    <cellStyle name="Normal 28 3 9 10 2" xfId="25637"/>
    <cellStyle name="Normal 28 3 9 11" xfId="7903"/>
    <cellStyle name="Normal 28 3 9 11 2" xfId="25638"/>
    <cellStyle name="Normal 28 3 9 12" xfId="7904"/>
    <cellStyle name="Normal 28 3 9 12 2" xfId="25639"/>
    <cellStyle name="Normal 28 3 9 13" xfId="7905"/>
    <cellStyle name="Normal 28 3 9 13 2" xfId="25640"/>
    <cellStyle name="Normal 28 3 9 14" xfId="7906"/>
    <cellStyle name="Normal 28 3 9 14 2" xfId="25641"/>
    <cellStyle name="Normal 28 3 9 15" xfId="25642"/>
    <cellStyle name="Normal 28 3 9 2" xfId="7907"/>
    <cellStyle name="Normal 28 3 9 2 2" xfId="25643"/>
    <cellStyle name="Normal 28 3 9 3" xfId="7908"/>
    <cellStyle name="Normal 28 3 9 3 2" xfId="25644"/>
    <cellStyle name="Normal 28 3 9 4" xfId="7909"/>
    <cellStyle name="Normal 28 3 9 4 2" xfId="25645"/>
    <cellStyle name="Normal 28 3 9 5" xfId="7910"/>
    <cellStyle name="Normal 28 3 9 5 2" xfId="25646"/>
    <cellStyle name="Normal 28 3 9 6" xfId="7911"/>
    <cellStyle name="Normal 28 3 9 6 2" xfId="25647"/>
    <cellStyle name="Normal 28 3 9 7" xfId="7912"/>
    <cellStyle name="Normal 28 3 9 7 2" xfId="25648"/>
    <cellStyle name="Normal 28 3 9 8" xfId="7913"/>
    <cellStyle name="Normal 28 3 9 8 2" xfId="25649"/>
    <cellStyle name="Normal 28 3 9 9" xfId="7914"/>
    <cellStyle name="Normal 28 3 9 9 2" xfId="25650"/>
    <cellStyle name="Normal 28 4" xfId="7915"/>
    <cellStyle name="Normal 28 4 10" xfId="7916"/>
    <cellStyle name="Normal 28 4 10 10" xfId="7917"/>
    <cellStyle name="Normal 28 4 10 10 2" xfId="25651"/>
    <cellStyle name="Normal 28 4 10 11" xfId="7918"/>
    <cellStyle name="Normal 28 4 10 11 2" xfId="25652"/>
    <cellStyle name="Normal 28 4 10 12" xfId="7919"/>
    <cellStyle name="Normal 28 4 10 12 2" xfId="25653"/>
    <cellStyle name="Normal 28 4 10 13" xfId="7920"/>
    <cellStyle name="Normal 28 4 10 13 2" xfId="25654"/>
    <cellStyle name="Normal 28 4 10 14" xfId="7921"/>
    <cellStyle name="Normal 28 4 10 14 2" xfId="25655"/>
    <cellStyle name="Normal 28 4 10 15" xfId="25656"/>
    <cellStyle name="Normal 28 4 10 2" xfId="7922"/>
    <cellStyle name="Normal 28 4 10 2 2" xfId="25657"/>
    <cellStyle name="Normal 28 4 10 3" xfId="7923"/>
    <cellStyle name="Normal 28 4 10 3 2" xfId="25658"/>
    <cellStyle name="Normal 28 4 10 4" xfId="7924"/>
    <cellStyle name="Normal 28 4 10 4 2" xfId="25659"/>
    <cellStyle name="Normal 28 4 10 5" xfId="7925"/>
    <cellStyle name="Normal 28 4 10 5 2" xfId="25660"/>
    <cellStyle name="Normal 28 4 10 6" xfId="7926"/>
    <cellStyle name="Normal 28 4 10 6 2" xfId="25661"/>
    <cellStyle name="Normal 28 4 10 7" xfId="7927"/>
    <cellStyle name="Normal 28 4 10 7 2" xfId="25662"/>
    <cellStyle name="Normal 28 4 10 8" xfId="7928"/>
    <cellStyle name="Normal 28 4 10 8 2" xfId="25663"/>
    <cellStyle name="Normal 28 4 10 9" xfId="7929"/>
    <cellStyle name="Normal 28 4 10 9 2" xfId="25664"/>
    <cellStyle name="Normal 28 4 11" xfId="7930"/>
    <cellStyle name="Normal 28 4 11 10" xfId="7931"/>
    <cellStyle name="Normal 28 4 11 10 2" xfId="25665"/>
    <cellStyle name="Normal 28 4 11 11" xfId="7932"/>
    <cellStyle name="Normal 28 4 11 11 2" xfId="25666"/>
    <cellStyle name="Normal 28 4 11 12" xfId="7933"/>
    <cellStyle name="Normal 28 4 11 12 2" xfId="25667"/>
    <cellStyle name="Normal 28 4 11 13" xfId="7934"/>
    <cellStyle name="Normal 28 4 11 13 2" xfId="25668"/>
    <cellStyle name="Normal 28 4 11 14" xfId="7935"/>
    <cellStyle name="Normal 28 4 11 14 2" xfId="25669"/>
    <cellStyle name="Normal 28 4 11 15" xfId="25670"/>
    <cellStyle name="Normal 28 4 11 2" xfId="7936"/>
    <cellStyle name="Normal 28 4 11 2 2" xfId="25671"/>
    <cellStyle name="Normal 28 4 11 3" xfId="7937"/>
    <cellStyle name="Normal 28 4 11 3 2" xfId="25672"/>
    <cellStyle name="Normal 28 4 11 4" xfId="7938"/>
    <cellStyle name="Normal 28 4 11 4 2" xfId="25673"/>
    <cellStyle name="Normal 28 4 11 5" xfId="7939"/>
    <cellStyle name="Normal 28 4 11 5 2" xfId="25674"/>
    <cellStyle name="Normal 28 4 11 6" xfId="7940"/>
    <cellStyle name="Normal 28 4 11 6 2" xfId="25675"/>
    <cellStyle name="Normal 28 4 11 7" xfId="7941"/>
    <cellStyle name="Normal 28 4 11 7 2" xfId="25676"/>
    <cellStyle name="Normal 28 4 11 8" xfId="7942"/>
    <cellStyle name="Normal 28 4 11 8 2" xfId="25677"/>
    <cellStyle name="Normal 28 4 11 9" xfId="7943"/>
    <cellStyle name="Normal 28 4 11 9 2" xfId="25678"/>
    <cellStyle name="Normal 28 4 12" xfId="7944"/>
    <cellStyle name="Normal 28 4 12 10" xfId="7945"/>
    <cellStyle name="Normal 28 4 12 10 2" xfId="25679"/>
    <cellStyle name="Normal 28 4 12 11" xfId="7946"/>
    <cellStyle name="Normal 28 4 12 11 2" xfId="25680"/>
    <cellStyle name="Normal 28 4 12 12" xfId="7947"/>
    <cellStyle name="Normal 28 4 12 12 2" xfId="25681"/>
    <cellStyle name="Normal 28 4 12 13" xfId="7948"/>
    <cellStyle name="Normal 28 4 12 13 2" xfId="25682"/>
    <cellStyle name="Normal 28 4 12 14" xfId="7949"/>
    <cellStyle name="Normal 28 4 12 14 2" xfId="25683"/>
    <cellStyle name="Normal 28 4 12 15" xfId="25684"/>
    <cellStyle name="Normal 28 4 12 2" xfId="7950"/>
    <cellStyle name="Normal 28 4 12 2 2" xfId="25685"/>
    <cellStyle name="Normal 28 4 12 3" xfId="7951"/>
    <cellStyle name="Normal 28 4 12 3 2" xfId="25686"/>
    <cellStyle name="Normal 28 4 12 4" xfId="7952"/>
    <cellStyle name="Normal 28 4 12 4 2" xfId="25687"/>
    <cellStyle name="Normal 28 4 12 5" xfId="7953"/>
    <cellStyle name="Normal 28 4 12 5 2" xfId="25688"/>
    <cellStyle name="Normal 28 4 12 6" xfId="7954"/>
    <cellStyle name="Normal 28 4 12 6 2" xfId="25689"/>
    <cellStyle name="Normal 28 4 12 7" xfId="7955"/>
    <cellStyle name="Normal 28 4 12 7 2" xfId="25690"/>
    <cellStyle name="Normal 28 4 12 8" xfId="7956"/>
    <cellStyle name="Normal 28 4 12 8 2" xfId="25691"/>
    <cellStyle name="Normal 28 4 12 9" xfId="7957"/>
    <cellStyle name="Normal 28 4 12 9 2" xfId="25692"/>
    <cellStyle name="Normal 28 4 13" xfId="7958"/>
    <cellStyle name="Normal 28 4 13 10" xfId="7959"/>
    <cellStyle name="Normal 28 4 13 10 2" xfId="25693"/>
    <cellStyle name="Normal 28 4 13 11" xfId="7960"/>
    <cellStyle name="Normal 28 4 13 11 2" xfId="25694"/>
    <cellStyle name="Normal 28 4 13 12" xfId="7961"/>
    <cellStyle name="Normal 28 4 13 12 2" xfId="25695"/>
    <cellStyle name="Normal 28 4 13 13" xfId="7962"/>
    <cellStyle name="Normal 28 4 13 13 2" xfId="25696"/>
    <cellStyle name="Normal 28 4 13 14" xfId="7963"/>
    <cellStyle name="Normal 28 4 13 14 2" xfId="25697"/>
    <cellStyle name="Normal 28 4 13 15" xfId="25698"/>
    <cellStyle name="Normal 28 4 13 2" xfId="7964"/>
    <cellStyle name="Normal 28 4 13 2 2" xfId="25699"/>
    <cellStyle name="Normal 28 4 13 3" xfId="7965"/>
    <cellStyle name="Normal 28 4 13 3 2" xfId="25700"/>
    <cellStyle name="Normal 28 4 13 4" xfId="7966"/>
    <cellStyle name="Normal 28 4 13 4 2" xfId="25701"/>
    <cellStyle name="Normal 28 4 13 5" xfId="7967"/>
    <cellStyle name="Normal 28 4 13 5 2" xfId="25702"/>
    <cellStyle name="Normal 28 4 13 6" xfId="7968"/>
    <cellStyle name="Normal 28 4 13 6 2" xfId="25703"/>
    <cellStyle name="Normal 28 4 13 7" xfId="7969"/>
    <cellStyle name="Normal 28 4 13 7 2" xfId="25704"/>
    <cellStyle name="Normal 28 4 13 8" xfId="7970"/>
    <cellStyle name="Normal 28 4 13 8 2" xfId="25705"/>
    <cellStyle name="Normal 28 4 13 9" xfId="7971"/>
    <cellStyle name="Normal 28 4 13 9 2" xfId="25706"/>
    <cellStyle name="Normal 28 4 14" xfId="7972"/>
    <cellStyle name="Normal 28 4 14 10" xfId="7973"/>
    <cellStyle name="Normal 28 4 14 10 2" xfId="25707"/>
    <cellStyle name="Normal 28 4 14 11" xfId="7974"/>
    <cellStyle name="Normal 28 4 14 11 2" xfId="25708"/>
    <cellStyle name="Normal 28 4 14 12" xfId="7975"/>
    <cellStyle name="Normal 28 4 14 12 2" xfId="25709"/>
    <cellStyle name="Normal 28 4 14 13" xfId="7976"/>
    <cellStyle name="Normal 28 4 14 13 2" xfId="25710"/>
    <cellStyle name="Normal 28 4 14 14" xfId="7977"/>
    <cellStyle name="Normal 28 4 14 14 2" xfId="25711"/>
    <cellStyle name="Normal 28 4 14 15" xfId="25712"/>
    <cellStyle name="Normal 28 4 14 2" xfId="7978"/>
    <cellStyle name="Normal 28 4 14 2 2" xfId="25713"/>
    <cellStyle name="Normal 28 4 14 3" xfId="7979"/>
    <cellStyle name="Normal 28 4 14 3 2" xfId="25714"/>
    <cellStyle name="Normal 28 4 14 4" xfId="7980"/>
    <cellStyle name="Normal 28 4 14 4 2" xfId="25715"/>
    <cellStyle name="Normal 28 4 14 5" xfId="7981"/>
    <cellStyle name="Normal 28 4 14 5 2" xfId="25716"/>
    <cellStyle name="Normal 28 4 14 6" xfId="7982"/>
    <cellStyle name="Normal 28 4 14 6 2" xfId="25717"/>
    <cellStyle name="Normal 28 4 14 7" xfId="7983"/>
    <cellStyle name="Normal 28 4 14 7 2" xfId="25718"/>
    <cellStyle name="Normal 28 4 14 8" xfId="7984"/>
    <cellStyle name="Normal 28 4 14 8 2" xfId="25719"/>
    <cellStyle name="Normal 28 4 14 9" xfId="7985"/>
    <cellStyle name="Normal 28 4 14 9 2" xfId="25720"/>
    <cellStyle name="Normal 28 4 15" xfId="7986"/>
    <cellStyle name="Normal 28 4 15 10" xfId="7987"/>
    <cellStyle name="Normal 28 4 15 10 2" xfId="25721"/>
    <cellStyle name="Normal 28 4 15 11" xfId="7988"/>
    <cellStyle name="Normal 28 4 15 11 2" xfId="25722"/>
    <cellStyle name="Normal 28 4 15 12" xfId="7989"/>
    <cellStyle name="Normal 28 4 15 12 2" xfId="25723"/>
    <cellStyle name="Normal 28 4 15 13" xfId="7990"/>
    <cellStyle name="Normal 28 4 15 13 2" xfId="25724"/>
    <cellStyle name="Normal 28 4 15 14" xfId="7991"/>
    <cellStyle name="Normal 28 4 15 14 2" xfId="25725"/>
    <cellStyle name="Normal 28 4 15 15" xfId="25726"/>
    <cellStyle name="Normal 28 4 15 2" xfId="7992"/>
    <cellStyle name="Normal 28 4 15 2 2" xfId="25727"/>
    <cellStyle name="Normal 28 4 15 3" xfId="7993"/>
    <cellStyle name="Normal 28 4 15 3 2" xfId="25728"/>
    <cellStyle name="Normal 28 4 15 4" xfId="7994"/>
    <cellStyle name="Normal 28 4 15 4 2" xfId="25729"/>
    <cellStyle name="Normal 28 4 15 5" xfId="7995"/>
    <cellStyle name="Normal 28 4 15 5 2" xfId="25730"/>
    <cellStyle name="Normal 28 4 15 6" xfId="7996"/>
    <cellStyle name="Normal 28 4 15 6 2" xfId="25731"/>
    <cellStyle name="Normal 28 4 15 7" xfId="7997"/>
    <cellStyle name="Normal 28 4 15 7 2" xfId="25732"/>
    <cellStyle name="Normal 28 4 15 8" xfId="7998"/>
    <cellStyle name="Normal 28 4 15 8 2" xfId="25733"/>
    <cellStyle name="Normal 28 4 15 9" xfId="7999"/>
    <cellStyle name="Normal 28 4 15 9 2" xfId="25734"/>
    <cellStyle name="Normal 28 4 16" xfId="8000"/>
    <cellStyle name="Normal 28 4 16 2" xfId="25735"/>
    <cellStyle name="Normal 28 4 17" xfId="8001"/>
    <cellStyle name="Normal 28 4 17 2" xfId="25736"/>
    <cellStyle name="Normal 28 4 18" xfId="8002"/>
    <cellStyle name="Normal 28 4 18 2" xfId="25737"/>
    <cellStyle name="Normal 28 4 19" xfId="8003"/>
    <cellStyle name="Normal 28 4 19 2" xfId="25738"/>
    <cellStyle name="Normal 28 4 2" xfId="8004"/>
    <cellStyle name="Normal 28 4 2 10" xfId="8005"/>
    <cellStyle name="Normal 28 4 2 10 2" xfId="25739"/>
    <cellStyle name="Normal 28 4 2 11" xfId="8006"/>
    <cellStyle name="Normal 28 4 2 11 2" xfId="25740"/>
    <cellStyle name="Normal 28 4 2 12" xfId="8007"/>
    <cellStyle name="Normal 28 4 2 12 2" xfId="25741"/>
    <cellStyle name="Normal 28 4 2 13" xfId="8008"/>
    <cellStyle name="Normal 28 4 2 13 2" xfId="25742"/>
    <cellStyle name="Normal 28 4 2 14" xfId="8009"/>
    <cellStyle name="Normal 28 4 2 14 2" xfId="25743"/>
    <cellStyle name="Normal 28 4 2 15" xfId="8010"/>
    <cellStyle name="Normal 28 4 2 15 2" xfId="25744"/>
    <cellStyle name="Normal 28 4 2 16" xfId="25745"/>
    <cellStyle name="Normal 28 4 2 2" xfId="8011"/>
    <cellStyle name="Normal 28 4 2 2 10" xfId="8012"/>
    <cellStyle name="Normal 28 4 2 2 10 2" xfId="25746"/>
    <cellStyle name="Normal 28 4 2 2 11" xfId="8013"/>
    <cellStyle name="Normal 28 4 2 2 11 2" xfId="25747"/>
    <cellStyle name="Normal 28 4 2 2 12" xfId="8014"/>
    <cellStyle name="Normal 28 4 2 2 12 2" xfId="25748"/>
    <cellStyle name="Normal 28 4 2 2 13" xfId="8015"/>
    <cellStyle name="Normal 28 4 2 2 13 2" xfId="25749"/>
    <cellStyle name="Normal 28 4 2 2 14" xfId="8016"/>
    <cellStyle name="Normal 28 4 2 2 14 2" xfId="25750"/>
    <cellStyle name="Normal 28 4 2 2 15" xfId="25751"/>
    <cellStyle name="Normal 28 4 2 2 2" xfId="8017"/>
    <cellStyle name="Normal 28 4 2 2 2 2" xfId="25752"/>
    <cellStyle name="Normal 28 4 2 2 3" xfId="8018"/>
    <cellStyle name="Normal 28 4 2 2 3 2" xfId="25753"/>
    <cellStyle name="Normal 28 4 2 2 4" xfId="8019"/>
    <cellStyle name="Normal 28 4 2 2 4 2" xfId="25754"/>
    <cellStyle name="Normal 28 4 2 2 5" xfId="8020"/>
    <cellStyle name="Normal 28 4 2 2 5 2" xfId="25755"/>
    <cellStyle name="Normal 28 4 2 2 6" xfId="8021"/>
    <cellStyle name="Normal 28 4 2 2 6 2" xfId="25756"/>
    <cellStyle name="Normal 28 4 2 2 7" xfId="8022"/>
    <cellStyle name="Normal 28 4 2 2 7 2" xfId="25757"/>
    <cellStyle name="Normal 28 4 2 2 8" xfId="8023"/>
    <cellStyle name="Normal 28 4 2 2 8 2" xfId="25758"/>
    <cellStyle name="Normal 28 4 2 2 9" xfId="8024"/>
    <cellStyle name="Normal 28 4 2 2 9 2" xfId="25759"/>
    <cellStyle name="Normal 28 4 2 3" xfId="8025"/>
    <cellStyle name="Normal 28 4 2 3 2" xfId="25760"/>
    <cellStyle name="Normal 28 4 2 4" xfId="8026"/>
    <cellStyle name="Normal 28 4 2 4 2" xfId="25761"/>
    <cellStyle name="Normal 28 4 2 5" xfId="8027"/>
    <cellStyle name="Normal 28 4 2 5 2" xfId="25762"/>
    <cellStyle name="Normal 28 4 2 6" xfId="8028"/>
    <cellStyle name="Normal 28 4 2 6 2" xfId="25763"/>
    <cellStyle name="Normal 28 4 2 7" xfId="8029"/>
    <cellStyle name="Normal 28 4 2 7 2" xfId="25764"/>
    <cellStyle name="Normal 28 4 2 8" xfId="8030"/>
    <cellStyle name="Normal 28 4 2 8 2" xfId="25765"/>
    <cellStyle name="Normal 28 4 2 9" xfId="8031"/>
    <cellStyle name="Normal 28 4 2 9 2" xfId="25766"/>
    <cellStyle name="Normal 28 4 20" xfId="8032"/>
    <cellStyle name="Normal 28 4 20 2" xfId="25767"/>
    <cellStyle name="Normal 28 4 21" xfId="8033"/>
    <cellStyle name="Normal 28 4 21 2" xfId="25768"/>
    <cellStyle name="Normal 28 4 22" xfId="8034"/>
    <cellStyle name="Normal 28 4 22 2" xfId="25769"/>
    <cellStyle name="Normal 28 4 23" xfId="8035"/>
    <cellStyle name="Normal 28 4 23 2" xfId="25770"/>
    <cellStyle name="Normal 28 4 24" xfId="8036"/>
    <cellStyle name="Normal 28 4 24 2" xfId="25771"/>
    <cellStyle name="Normal 28 4 25" xfId="8037"/>
    <cellStyle name="Normal 28 4 25 2" xfId="25772"/>
    <cellStyle name="Normal 28 4 26" xfId="8038"/>
    <cellStyle name="Normal 28 4 26 2" xfId="25773"/>
    <cellStyle name="Normal 28 4 27" xfId="8039"/>
    <cellStyle name="Normal 28 4 27 2" xfId="25774"/>
    <cellStyle name="Normal 28 4 28" xfId="8040"/>
    <cellStyle name="Normal 28 4 28 2" xfId="25775"/>
    <cellStyle name="Normal 28 4 29" xfId="25776"/>
    <cellStyle name="Normal 28 4 3" xfId="8041"/>
    <cellStyle name="Normal 28 4 3 10" xfId="8042"/>
    <cellStyle name="Normal 28 4 3 10 2" xfId="25777"/>
    <cellStyle name="Normal 28 4 3 11" xfId="8043"/>
    <cellStyle name="Normal 28 4 3 11 2" xfId="25778"/>
    <cellStyle name="Normal 28 4 3 12" xfId="8044"/>
    <cellStyle name="Normal 28 4 3 12 2" xfId="25779"/>
    <cellStyle name="Normal 28 4 3 13" xfId="8045"/>
    <cellStyle name="Normal 28 4 3 13 2" xfId="25780"/>
    <cellStyle name="Normal 28 4 3 14" xfId="8046"/>
    <cellStyle name="Normal 28 4 3 14 2" xfId="25781"/>
    <cellStyle name="Normal 28 4 3 15" xfId="8047"/>
    <cellStyle name="Normal 28 4 3 15 2" xfId="25782"/>
    <cellStyle name="Normal 28 4 3 16" xfId="25783"/>
    <cellStyle name="Normal 28 4 3 2" xfId="8048"/>
    <cellStyle name="Normal 28 4 3 2 10" xfId="8049"/>
    <cellStyle name="Normal 28 4 3 2 10 2" xfId="25784"/>
    <cellStyle name="Normal 28 4 3 2 11" xfId="8050"/>
    <cellStyle name="Normal 28 4 3 2 11 2" xfId="25785"/>
    <cellStyle name="Normal 28 4 3 2 12" xfId="8051"/>
    <cellStyle name="Normal 28 4 3 2 12 2" xfId="25786"/>
    <cellStyle name="Normal 28 4 3 2 13" xfId="8052"/>
    <cellStyle name="Normal 28 4 3 2 13 2" xfId="25787"/>
    <cellStyle name="Normal 28 4 3 2 14" xfId="8053"/>
    <cellStyle name="Normal 28 4 3 2 14 2" xfId="25788"/>
    <cellStyle name="Normal 28 4 3 2 15" xfId="25789"/>
    <cellStyle name="Normal 28 4 3 2 2" xfId="8054"/>
    <cellStyle name="Normal 28 4 3 2 2 2" xfId="25790"/>
    <cellStyle name="Normal 28 4 3 2 3" xfId="8055"/>
    <cellStyle name="Normal 28 4 3 2 3 2" xfId="25791"/>
    <cellStyle name="Normal 28 4 3 2 4" xfId="8056"/>
    <cellStyle name="Normal 28 4 3 2 4 2" xfId="25792"/>
    <cellStyle name="Normal 28 4 3 2 5" xfId="8057"/>
    <cellStyle name="Normal 28 4 3 2 5 2" xfId="25793"/>
    <cellStyle name="Normal 28 4 3 2 6" xfId="8058"/>
    <cellStyle name="Normal 28 4 3 2 6 2" xfId="25794"/>
    <cellStyle name="Normal 28 4 3 2 7" xfId="8059"/>
    <cellStyle name="Normal 28 4 3 2 7 2" xfId="25795"/>
    <cellStyle name="Normal 28 4 3 2 8" xfId="8060"/>
    <cellStyle name="Normal 28 4 3 2 8 2" xfId="25796"/>
    <cellStyle name="Normal 28 4 3 2 9" xfId="8061"/>
    <cellStyle name="Normal 28 4 3 2 9 2" xfId="25797"/>
    <cellStyle name="Normal 28 4 3 3" xfId="8062"/>
    <cellStyle name="Normal 28 4 3 3 2" xfId="25798"/>
    <cellStyle name="Normal 28 4 3 4" xfId="8063"/>
    <cellStyle name="Normal 28 4 3 4 2" xfId="25799"/>
    <cellStyle name="Normal 28 4 3 5" xfId="8064"/>
    <cellStyle name="Normal 28 4 3 5 2" xfId="25800"/>
    <cellStyle name="Normal 28 4 3 6" xfId="8065"/>
    <cellStyle name="Normal 28 4 3 6 2" xfId="25801"/>
    <cellStyle name="Normal 28 4 3 7" xfId="8066"/>
    <cellStyle name="Normal 28 4 3 7 2" xfId="25802"/>
    <cellStyle name="Normal 28 4 3 8" xfId="8067"/>
    <cellStyle name="Normal 28 4 3 8 2" xfId="25803"/>
    <cellStyle name="Normal 28 4 3 9" xfId="8068"/>
    <cellStyle name="Normal 28 4 3 9 2" xfId="25804"/>
    <cellStyle name="Normal 28 4 4" xfId="8069"/>
    <cellStyle name="Normal 28 4 4 10" xfId="8070"/>
    <cellStyle name="Normal 28 4 4 10 2" xfId="25805"/>
    <cellStyle name="Normal 28 4 4 11" xfId="8071"/>
    <cellStyle name="Normal 28 4 4 11 2" xfId="25806"/>
    <cellStyle name="Normal 28 4 4 12" xfId="8072"/>
    <cellStyle name="Normal 28 4 4 12 2" xfId="25807"/>
    <cellStyle name="Normal 28 4 4 13" xfId="8073"/>
    <cellStyle name="Normal 28 4 4 13 2" xfId="25808"/>
    <cellStyle name="Normal 28 4 4 14" xfId="8074"/>
    <cellStyle name="Normal 28 4 4 14 2" xfId="25809"/>
    <cellStyle name="Normal 28 4 4 15" xfId="8075"/>
    <cellStyle name="Normal 28 4 4 15 2" xfId="25810"/>
    <cellStyle name="Normal 28 4 4 16" xfId="25811"/>
    <cellStyle name="Normal 28 4 4 2" xfId="8076"/>
    <cellStyle name="Normal 28 4 4 2 10" xfId="8077"/>
    <cellStyle name="Normal 28 4 4 2 10 2" xfId="25812"/>
    <cellStyle name="Normal 28 4 4 2 11" xfId="8078"/>
    <cellStyle name="Normal 28 4 4 2 11 2" xfId="25813"/>
    <cellStyle name="Normal 28 4 4 2 12" xfId="8079"/>
    <cellStyle name="Normal 28 4 4 2 12 2" xfId="25814"/>
    <cellStyle name="Normal 28 4 4 2 13" xfId="8080"/>
    <cellStyle name="Normal 28 4 4 2 13 2" xfId="25815"/>
    <cellStyle name="Normal 28 4 4 2 14" xfId="8081"/>
    <cellStyle name="Normal 28 4 4 2 14 2" xfId="25816"/>
    <cellStyle name="Normal 28 4 4 2 15" xfId="25817"/>
    <cellStyle name="Normal 28 4 4 2 2" xfId="8082"/>
    <cellStyle name="Normal 28 4 4 2 2 2" xfId="25818"/>
    <cellStyle name="Normal 28 4 4 2 3" xfId="8083"/>
    <cellStyle name="Normal 28 4 4 2 3 2" xfId="25819"/>
    <cellStyle name="Normal 28 4 4 2 4" xfId="8084"/>
    <cellStyle name="Normal 28 4 4 2 4 2" xfId="25820"/>
    <cellStyle name="Normal 28 4 4 2 5" xfId="8085"/>
    <cellStyle name="Normal 28 4 4 2 5 2" xfId="25821"/>
    <cellStyle name="Normal 28 4 4 2 6" xfId="8086"/>
    <cellStyle name="Normal 28 4 4 2 6 2" xfId="25822"/>
    <cellStyle name="Normal 28 4 4 2 7" xfId="8087"/>
    <cellStyle name="Normal 28 4 4 2 7 2" xfId="25823"/>
    <cellStyle name="Normal 28 4 4 2 8" xfId="8088"/>
    <cellStyle name="Normal 28 4 4 2 8 2" xfId="25824"/>
    <cellStyle name="Normal 28 4 4 2 9" xfId="8089"/>
    <cellStyle name="Normal 28 4 4 2 9 2" xfId="25825"/>
    <cellStyle name="Normal 28 4 4 3" xfId="8090"/>
    <cellStyle name="Normal 28 4 4 3 2" xfId="25826"/>
    <cellStyle name="Normal 28 4 4 4" xfId="8091"/>
    <cellStyle name="Normal 28 4 4 4 2" xfId="25827"/>
    <cellStyle name="Normal 28 4 4 5" xfId="8092"/>
    <cellStyle name="Normal 28 4 4 5 2" xfId="25828"/>
    <cellStyle name="Normal 28 4 4 6" xfId="8093"/>
    <cellStyle name="Normal 28 4 4 6 2" xfId="25829"/>
    <cellStyle name="Normal 28 4 4 7" xfId="8094"/>
    <cellStyle name="Normal 28 4 4 7 2" xfId="25830"/>
    <cellStyle name="Normal 28 4 4 8" xfId="8095"/>
    <cellStyle name="Normal 28 4 4 8 2" xfId="25831"/>
    <cellStyle name="Normal 28 4 4 9" xfId="8096"/>
    <cellStyle name="Normal 28 4 4 9 2" xfId="25832"/>
    <cellStyle name="Normal 28 4 5" xfId="8097"/>
    <cellStyle name="Normal 28 4 5 10" xfId="8098"/>
    <cellStyle name="Normal 28 4 5 10 2" xfId="25833"/>
    <cellStyle name="Normal 28 4 5 11" xfId="8099"/>
    <cellStyle name="Normal 28 4 5 11 2" xfId="25834"/>
    <cellStyle name="Normal 28 4 5 12" xfId="8100"/>
    <cellStyle name="Normal 28 4 5 12 2" xfId="25835"/>
    <cellStyle name="Normal 28 4 5 13" xfId="8101"/>
    <cellStyle name="Normal 28 4 5 13 2" xfId="25836"/>
    <cellStyle name="Normal 28 4 5 14" xfId="8102"/>
    <cellStyle name="Normal 28 4 5 14 2" xfId="25837"/>
    <cellStyle name="Normal 28 4 5 15" xfId="25838"/>
    <cellStyle name="Normal 28 4 5 2" xfId="8103"/>
    <cellStyle name="Normal 28 4 5 2 2" xfId="25839"/>
    <cellStyle name="Normal 28 4 5 3" xfId="8104"/>
    <cellStyle name="Normal 28 4 5 3 2" xfId="25840"/>
    <cellStyle name="Normal 28 4 5 4" xfId="8105"/>
    <cellStyle name="Normal 28 4 5 4 2" xfId="25841"/>
    <cellStyle name="Normal 28 4 5 5" xfId="8106"/>
    <cellStyle name="Normal 28 4 5 5 2" xfId="25842"/>
    <cellStyle name="Normal 28 4 5 6" xfId="8107"/>
    <cellStyle name="Normal 28 4 5 6 2" xfId="25843"/>
    <cellStyle name="Normal 28 4 5 7" xfId="8108"/>
    <cellStyle name="Normal 28 4 5 7 2" xfId="25844"/>
    <cellStyle name="Normal 28 4 5 8" xfId="8109"/>
    <cellStyle name="Normal 28 4 5 8 2" xfId="25845"/>
    <cellStyle name="Normal 28 4 5 9" xfId="8110"/>
    <cellStyle name="Normal 28 4 5 9 2" xfId="25846"/>
    <cellStyle name="Normal 28 4 6" xfId="8111"/>
    <cellStyle name="Normal 28 4 6 10" xfId="8112"/>
    <cellStyle name="Normal 28 4 6 10 2" xfId="25847"/>
    <cellStyle name="Normal 28 4 6 11" xfId="8113"/>
    <cellStyle name="Normal 28 4 6 11 2" xfId="25848"/>
    <cellStyle name="Normal 28 4 6 12" xfId="8114"/>
    <cellStyle name="Normal 28 4 6 12 2" xfId="25849"/>
    <cellStyle name="Normal 28 4 6 13" xfId="8115"/>
    <cellStyle name="Normal 28 4 6 13 2" xfId="25850"/>
    <cellStyle name="Normal 28 4 6 14" xfId="8116"/>
    <cellStyle name="Normal 28 4 6 14 2" xfId="25851"/>
    <cellStyle name="Normal 28 4 6 15" xfId="25852"/>
    <cellStyle name="Normal 28 4 6 2" xfId="8117"/>
    <cellStyle name="Normal 28 4 6 2 2" xfId="25853"/>
    <cellStyle name="Normal 28 4 6 3" xfId="8118"/>
    <cellStyle name="Normal 28 4 6 3 2" xfId="25854"/>
    <cellStyle name="Normal 28 4 6 4" xfId="8119"/>
    <cellStyle name="Normal 28 4 6 4 2" xfId="25855"/>
    <cellStyle name="Normal 28 4 6 5" xfId="8120"/>
    <cellStyle name="Normal 28 4 6 5 2" xfId="25856"/>
    <cellStyle name="Normal 28 4 6 6" xfId="8121"/>
    <cellStyle name="Normal 28 4 6 6 2" xfId="25857"/>
    <cellStyle name="Normal 28 4 6 7" xfId="8122"/>
    <cellStyle name="Normal 28 4 6 7 2" xfId="25858"/>
    <cellStyle name="Normal 28 4 6 8" xfId="8123"/>
    <cellStyle name="Normal 28 4 6 8 2" xfId="25859"/>
    <cellStyle name="Normal 28 4 6 9" xfId="8124"/>
    <cellStyle name="Normal 28 4 6 9 2" xfId="25860"/>
    <cellStyle name="Normal 28 4 7" xfId="8125"/>
    <cellStyle name="Normal 28 4 7 10" xfId="8126"/>
    <cellStyle name="Normal 28 4 7 10 2" xfId="25861"/>
    <cellStyle name="Normal 28 4 7 11" xfId="8127"/>
    <cellStyle name="Normal 28 4 7 11 2" xfId="25862"/>
    <cellStyle name="Normal 28 4 7 12" xfId="8128"/>
    <cellStyle name="Normal 28 4 7 12 2" xfId="25863"/>
    <cellStyle name="Normal 28 4 7 13" xfId="8129"/>
    <cellStyle name="Normal 28 4 7 13 2" xfId="25864"/>
    <cellStyle name="Normal 28 4 7 14" xfId="8130"/>
    <cellStyle name="Normal 28 4 7 14 2" xfId="25865"/>
    <cellStyle name="Normal 28 4 7 15" xfId="25866"/>
    <cellStyle name="Normal 28 4 7 2" xfId="8131"/>
    <cellStyle name="Normal 28 4 7 2 2" xfId="25867"/>
    <cellStyle name="Normal 28 4 7 3" xfId="8132"/>
    <cellStyle name="Normal 28 4 7 3 2" xfId="25868"/>
    <cellStyle name="Normal 28 4 7 4" xfId="8133"/>
    <cellStyle name="Normal 28 4 7 4 2" xfId="25869"/>
    <cellStyle name="Normal 28 4 7 5" xfId="8134"/>
    <cellStyle name="Normal 28 4 7 5 2" xfId="25870"/>
    <cellStyle name="Normal 28 4 7 6" xfId="8135"/>
    <cellStyle name="Normal 28 4 7 6 2" xfId="25871"/>
    <cellStyle name="Normal 28 4 7 7" xfId="8136"/>
    <cellStyle name="Normal 28 4 7 7 2" xfId="25872"/>
    <cellStyle name="Normal 28 4 7 8" xfId="8137"/>
    <cellStyle name="Normal 28 4 7 8 2" xfId="25873"/>
    <cellStyle name="Normal 28 4 7 9" xfId="8138"/>
    <cellStyle name="Normal 28 4 7 9 2" xfId="25874"/>
    <cellStyle name="Normal 28 4 8" xfId="8139"/>
    <cellStyle name="Normal 28 4 8 10" xfId="8140"/>
    <cellStyle name="Normal 28 4 8 10 2" xfId="25875"/>
    <cellStyle name="Normal 28 4 8 11" xfId="8141"/>
    <cellStyle name="Normal 28 4 8 11 2" xfId="25876"/>
    <cellStyle name="Normal 28 4 8 12" xfId="8142"/>
    <cellStyle name="Normal 28 4 8 12 2" xfId="25877"/>
    <cellStyle name="Normal 28 4 8 13" xfId="8143"/>
    <cellStyle name="Normal 28 4 8 13 2" xfId="25878"/>
    <cellStyle name="Normal 28 4 8 14" xfId="8144"/>
    <cellStyle name="Normal 28 4 8 14 2" xfId="25879"/>
    <cellStyle name="Normal 28 4 8 15" xfId="25880"/>
    <cellStyle name="Normal 28 4 8 2" xfId="8145"/>
    <cellStyle name="Normal 28 4 8 2 2" xfId="25881"/>
    <cellStyle name="Normal 28 4 8 3" xfId="8146"/>
    <cellStyle name="Normal 28 4 8 3 2" xfId="25882"/>
    <cellStyle name="Normal 28 4 8 4" xfId="8147"/>
    <cellStyle name="Normal 28 4 8 4 2" xfId="25883"/>
    <cellStyle name="Normal 28 4 8 5" xfId="8148"/>
    <cellStyle name="Normal 28 4 8 5 2" xfId="25884"/>
    <cellStyle name="Normal 28 4 8 6" xfId="8149"/>
    <cellStyle name="Normal 28 4 8 6 2" xfId="25885"/>
    <cellStyle name="Normal 28 4 8 7" xfId="8150"/>
    <cellStyle name="Normal 28 4 8 7 2" xfId="25886"/>
    <cellStyle name="Normal 28 4 8 8" xfId="8151"/>
    <cellStyle name="Normal 28 4 8 8 2" xfId="25887"/>
    <cellStyle name="Normal 28 4 8 9" xfId="8152"/>
    <cellStyle name="Normal 28 4 8 9 2" xfId="25888"/>
    <cellStyle name="Normal 28 4 9" xfId="8153"/>
    <cellStyle name="Normal 28 4 9 10" xfId="8154"/>
    <cellStyle name="Normal 28 4 9 10 2" xfId="25889"/>
    <cellStyle name="Normal 28 4 9 11" xfId="8155"/>
    <cellStyle name="Normal 28 4 9 11 2" xfId="25890"/>
    <cellStyle name="Normal 28 4 9 12" xfId="8156"/>
    <cellStyle name="Normal 28 4 9 12 2" xfId="25891"/>
    <cellStyle name="Normal 28 4 9 13" xfId="8157"/>
    <cellStyle name="Normal 28 4 9 13 2" xfId="25892"/>
    <cellStyle name="Normal 28 4 9 14" xfId="8158"/>
    <cellStyle name="Normal 28 4 9 14 2" xfId="25893"/>
    <cellStyle name="Normal 28 4 9 15" xfId="25894"/>
    <cellStyle name="Normal 28 4 9 2" xfId="8159"/>
    <cellStyle name="Normal 28 4 9 2 2" xfId="25895"/>
    <cellStyle name="Normal 28 4 9 3" xfId="8160"/>
    <cellStyle name="Normal 28 4 9 3 2" xfId="25896"/>
    <cellStyle name="Normal 28 4 9 4" xfId="8161"/>
    <cellStyle name="Normal 28 4 9 4 2" xfId="25897"/>
    <cellStyle name="Normal 28 4 9 5" xfId="8162"/>
    <cellStyle name="Normal 28 4 9 5 2" xfId="25898"/>
    <cellStyle name="Normal 28 4 9 6" xfId="8163"/>
    <cellStyle name="Normal 28 4 9 6 2" xfId="25899"/>
    <cellStyle name="Normal 28 4 9 7" xfId="8164"/>
    <cellStyle name="Normal 28 4 9 7 2" xfId="25900"/>
    <cellStyle name="Normal 28 4 9 8" xfId="8165"/>
    <cellStyle name="Normal 28 4 9 8 2" xfId="25901"/>
    <cellStyle name="Normal 28 4 9 9" xfId="8166"/>
    <cellStyle name="Normal 28 4 9 9 2" xfId="25902"/>
    <cellStyle name="Normal 28 5" xfId="8167"/>
    <cellStyle name="Normal 28 6" xfId="8168"/>
    <cellStyle name="Normal 28 7" xfId="8169"/>
    <cellStyle name="Normal 29" xfId="408"/>
    <cellStyle name="Normal 29 2" xfId="569"/>
    <cellStyle name="Normal 29 2 2" xfId="8170"/>
    <cellStyle name="Normal 29 2 3" xfId="38181"/>
    <cellStyle name="Normal 29 2 4" xfId="874"/>
    <cellStyle name="Normal 29 3" xfId="8171"/>
    <cellStyle name="Normal 29 4" xfId="8172"/>
    <cellStyle name="Normal 29 5" xfId="38067"/>
    <cellStyle name="Normal 29 6" xfId="760"/>
    <cellStyle name="Normal 3" xfId="83"/>
    <cellStyle name="Normal 3 10" xfId="8173"/>
    <cellStyle name="Normal 3 10 10" xfId="8174"/>
    <cellStyle name="Normal 3 10 11" xfId="8175"/>
    <cellStyle name="Normal 3 10 11 10" xfId="8176"/>
    <cellStyle name="Normal 3 10 11 10 2" xfId="25903"/>
    <cellStyle name="Normal 3 10 11 11" xfId="8177"/>
    <cellStyle name="Normal 3 10 11 11 2" xfId="25904"/>
    <cellStyle name="Normal 3 10 11 12" xfId="8178"/>
    <cellStyle name="Normal 3 10 11 12 2" xfId="25905"/>
    <cellStyle name="Normal 3 10 11 13" xfId="8179"/>
    <cellStyle name="Normal 3 10 11 13 2" xfId="25906"/>
    <cellStyle name="Normal 3 10 11 14" xfId="8180"/>
    <cellStyle name="Normal 3 10 11 14 2" xfId="25907"/>
    <cellStyle name="Normal 3 10 11 15" xfId="8181"/>
    <cellStyle name="Normal 3 10 11 15 2" xfId="25908"/>
    <cellStyle name="Normal 3 10 11 16" xfId="8182"/>
    <cellStyle name="Normal 3 10 11 16 2" xfId="25909"/>
    <cellStyle name="Normal 3 10 11 17" xfId="8183"/>
    <cellStyle name="Normal 3 10 11 17 2" xfId="25910"/>
    <cellStyle name="Normal 3 10 11 18" xfId="25911"/>
    <cellStyle name="Normal 3 10 11 2" xfId="8184"/>
    <cellStyle name="Normal 3 10 11 3" xfId="8185"/>
    <cellStyle name="Normal 3 10 11 4" xfId="8186"/>
    <cellStyle name="Normal 3 10 11 5" xfId="8187"/>
    <cellStyle name="Normal 3 10 11 5 2" xfId="25912"/>
    <cellStyle name="Normal 3 10 11 6" xfId="8188"/>
    <cellStyle name="Normal 3 10 11 6 2" xfId="25913"/>
    <cellStyle name="Normal 3 10 11 7" xfId="8189"/>
    <cellStyle name="Normal 3 10 11 7 2" xfId="25914"/>
    <cellStyle name="Normal 3 10 11 8" xfId="8190"/>
    <cellStyle name="Normal 3 10 11 8 2" xfId="25915"/>
    <cellStyle name="Normal 3 10 11 9" xfId="8191"/>
    <cellStyle name="Normal 3 10 11 9 2" xfId="25916"/>
    <cellStyle name="Normal 3 10 12" xfId="8192"/>
    <cellStyle name="Normal 3 10 13" xfId="8193"/>
    <cellStyle name="Normal 3 10 14" xfId="8194"/>
    <cellStyle name="Normal 3 10 14 10" xfId="8195"/>
    <cellStyle name="Normal 3 10 14 10 2" xfId="25917"/>
    <cellStyle name="Normal 3 10 14 11" xfId="8196"/>
    <cellStyle name="Normal 3 10 14 11 2" xfId="25918"/>
    <cellStyle name="Normal 3 10 14 12" xfId="8197"/>
    <cellStyle name="Normal 3 10 14 12 2" xfId="25919"/>
    <cellStyle name="Normal 3 10 14 13" xfId="8198"/>
    <cellStyle name="Normal 3 10 14 13 2" xfId="25920"/>
    <cellStyle name="Normal 3 10 14 14" xfId="8199"/>
    <cellStyle name="Normal 3 10 14 14 2" xfId="25921"/>
    <cellStyle name="Normal 3 10 14 15" xfId="8200"/>
    <cellStyle name="Normal 3 10 14 15 2" xfId="25922"/>
    <cellStyle name="Normal 3 10 14 16" xfId="25923"/>
    <cellStyle name="Normal 3 10 14 2" xfId="8201"/>
    <cellStyle name="Normal 3 10 14 2 10" xfId="8202"/>
    <cellStyle name="Normal 3 10 14 2 10 2" xfId="25924"/>
    <cellStyle name="Normal 3 10 14 2 11" xfId="8203"/>
    <cellStyle name="Normal 3 10 14 2 11 2" xfId="25925"/>
    <cellStyle name="Normal 3 10 14 2 12" xfId="8204"/>
    <cellStyle name="Normal 3 10 14 2 12 2" xfId="25926"/>
    <cellStyle name="Normal 3 10 14 2 13" xfId="8205"/>
    <cellStyle name="Normal 3 10 14 2 13 2" xfId="25927"/>
    <cellStyle name="Normal 3 10 14 2 14" xfId="8206"/>
    <cellStyle name="Normal 3 10 14 2 14 2" xfId="25928"/>
    <cellStyle name="Normal 3 10 14 2 15" xfId="25929"/>
    <cellStyle name="Normal 3 10 14 2 2" xfId="8207"/>
    <cellStyle name="Normal 3 10 14 2 2 2" xfId="25930"/>
    <cellStyle name="Normal 3 10 14 2 3" xfId="8208"/>
    <cellStyle name="Normal 3 10 14 2 3 2" xfId="25931"/>
    <cellStyle name="Normal 3 10 14 2 4" xfId="8209"/>
    <cellStyle name="Normal 3 10 14 2 4 2" xfId="25932"/>
    <cellStyle name="Normal 3 10 14 2 5" xfId="8210"/>
    <cellStyle name="Normal 3 10 14 2 5 2" xfId="25933"/>
    <cellStyle name="Normal 3 10 14 2 6" xfId="8211"/>
    <cellStyle name="Normal 3 10 14 2 6 2" xfId="25934"/>
    <cellStyle name="Normal 3 10 14 2 7" xfId="8212"/>
    <cellStyle name="Normal 3 10 14 2 7 2" xfId="25935"/>
    <cellStyle name="Normal 3 10 14 2 8" xfId="8213"/>
    <cellStyle name="Normal 3 10 14 2 8 2" xfId="25936"/>
    <cellStyle name="Normal 3 10 14 2 9" xfId="8214"/>
    <cellStyle name="Normal 3 10 14 2 9 2" xfId="25937"/>
    <cellStyle name="Normal 3 10 14 3" xfId="8215"/>
    <cellStyle name="Normal 3 10 14 3 2" xfId="25938"/>
    <cellStyle name="Normal 3 10 14 4" xfId="8216"/>
    <cellStyle name="Normal 3 10 14 4 2" xfId="25939"/>
    <cellStyle name="Normal 3 10 14 5" xfId="8217"/>
    <cellStyle name="Normal 3 10 14 5 2" xfId="25940"/>
    <cellStyle name="Normal 3 10 14 6" xfId="8218"/>
    <cellStyle name="Normal 3 10 14 6 2" xfId="25941"/>
    <cellStyle name="Normal 3 10 14 7" xfId="8219"/>
    <cellStyle name="Normal 3 10 14 7 2" xfId="25942"/>
    <cellStyle name="Normal 3 10 14 8" xfId="8220"/>
    <cellStyle name="Normal 3 10 14 8 2" xfId="25943"/>
    <cellStyle name="Normal 3 10 14 9" xfId="8221"/>
    <cellStyle name="Normal 3 10 14 9 2" xfId="25944"/>
    <cellStyle name="Normal 3 10 15" xfId="8222"/>
    <cellStyle name="Normal 3 10 15 10" xfId="8223"/>
    <cellStyle name="Normal 3 10 15 10 2" xfId="25945"/>
    <cellStyle name="Normal 3 10 15 11" xfId="8224"/>
    <cellStyle name="Normal 3 10 15 11 2" xfId="25946"/>
    <cellStyle name="Normal 3 10 15 12" xfId="8225"/>
    <cellStyle name="Normal 3 10 15 12 2" xfId="25947"/>
    <cellStyle name="Normal 3 10 15 13" xfId="8226"/>
    <cellStyle name="Normal 3 10 15 13 2" xfId="25948"/>
    <cellStyle name="Normal 3 10 15 14" xfId="8227"/>
    <cellStyle name="Normal 3 10 15 14 2" xfId="25949"/>
    <cellStyle name="Normal 3 10 15 15" xfId="8228"/>
    <cellStyle name="Normal 3 10 15 15 2" xfId="25950"/>
    <cellStyle name="Normal 3 10 15 16" xfId="25951"/>
    <cellStyle name="Normal 3 10 15 2" xfId="8229"/>
    <cellStyle name="Normal 3 10 15 2 10" xfId="8230"/>
    <cellStyle name="Normal 3 10 15 2 10 2" xfId="25952"/>
    <cellStyle name="Normal 3 10 15 2 11" xfId="8231"/>
    <cellStyle name="Normal 3 10 15 2 11 2" xfId="25953"/>
    <cellStyle name="Normal 3 10 15 2 12" xfId="8232"/>
    <cellStyle name="Normal 3 10 15 2 12 2" xfId="25954"/>
    <cellStyle name="Normal 3 10 15 2 13" xfId="8233"/>
    <cellStyle name="Normal 3 10 15 2 13 2" xfId="25955"/>
    <cellStyle name="Normal 3 10 15 2 14" xfId="8234"/>
    <cellStyle name="Normal 3 10 15 2 14 2" xfId="25956"/>
    <cellStyle name="Normal 3 10 15 2 15" xfId="25957"/>
    <cellStyle name="Normal 3 10 15 2 2" xfId="8235"/>
    <cellStyle name="Normal 3 10 15 2 2 2" xfId="25958"/>
    <cellStyle name="Normal 3 10 15 2 3" xfId="8236"/>
    <cellStyle name="Normal 3 10 15 2 3 2" xfId="25959"/>
    <cellStyle name="Normal 3 10 15 2 4" xfId="8237"/>
    <cellStyle name="Normal 3 10 15 2 4 2" xfId="25960"/>
    <cellStyle name="Normal 3 10 15 2 5" xfId="8238"/>
    <cellStyle name="Normal 3 10 15 2 5 2" xfId="25961"/>
    <cellStyle name="Normal 3 10 15 2 6" xfId="8239"/>
    <cellStyle name="Normal 3 10 15 2 6 2" xfId="25962"/>
    <cellStyle name="Normal 3 10 15 2 7" xfId="8240"/>
    <cellStyle name="Normal 3 10 15 2 7 2" xfId="25963"/>
    <cellStyle name="Normal 3 10 15 2 8" xfId="8241"/>
    <cellStyle name="Normal 3 10 15 2 8 2" xfId="25964"/>
    <cellStyle name="Normal 3 10 15 2 9" xfId="8242"/>
    <cellStyle name="Normal 3 10 15 2 9 2" xfId="25965"/>
    <cellStyle name="Normal 3 10 15 3" xfId="8243"/>
    <cellStyle name="Normal 3 10 15 3 2" xfId="25966"/>
    <cellStyle name="Normal 3 10 15 4" xfId="8244"/>
    <cellStyle name="Normal 3 10 15 4 2" xfId="25967"/>
    <cellStyle name="Normal 3 10 15 5" xfId="8245"/>
    <cellStyle name="Normal 3 10 15 5 2" xfId="25968"/>
    <cellStyle name="Normal 3 10 15 6" xfId="8246"/>
    <cellStyle name="Normal 3 10 15 6 2" xfId="25969"/>
    <cellStyle name="Normal 3 10 15 7" xfId="8247"/>
    <cellStyle name="Normal 3 10 15 7 2" xfId="25970"/>
    <cellStyle name="Normal 3 10 15 8" xfId="8248"/>
    <cellStyle name="Normal 3 10 15 8 2" xfId="25971"/>
    <cellStyle name="Normal 3 10 15 9" xfId="8249"/>
    <cellStyle name="Normal 3 10 15 9 2" xfId="25972"/>
    <cellStyle name="Normal 3 10 16" xfId="8250"/>
    <cellStyle name="Normal 3 10 16 10" xfId="8251"/>
    <cellStyle name="Normal 3 10 16 10 2" xfId="25973"/>
    <cellStyle name="Normal 3 10 16 11" xfId="8252"/>
    <cellStyle name="Normal 3 10 16 11 2" xfId="25974"/>
    <cellStyle name="Normal 3 10 16 12" xfId="8253"/>
    <cellStyle name="Normal 3 10 16 12 2" xfId="25975"/>
    <cellStyle name="Normal 3 10 16 13" xfId="8254"/>
    <cellStyle name="Normal 3 10 16 13 2" xfId="25976"/>
    <cellStyle name="Normal 3 10 16 14" xfId="8255"/>
    <cellStyle name="Normal 3 10 16 14 2" xfId="25977"/>
    <cellStyle name="Normal 3 10 16 15" xfId="8256"/>
    <cellStyle name="Normal 3 10 16 15 2" xfId="25978"/>
    <cellStyle name="Normal 3 10 16 16" xfId="25979"/>
    <cellStyle name="Normal 3 10 16 2" xfId="8257"/>
    <cellStyle name="Normal 3 10 16 2 10" xfId="8258"/>
    <cellStyle name="Normal 3 10 16 2 10 2" xfId="25980"/>
    <cellStyle name="Normal 3 10 16 2 11" xfId="8259"/>
    <cellStyle name="Normal 3 10 16 2 11 2" xfId="25981"/>
    <cellStyle name="Normal 3 10 16 2 12" xfId="8260"/>
    <cellStyle name="Normal 3 10 16 2 12 2" xfId="25982"/>
    <cellStyle name="Normal 3 10 16 2 13" xfId="8261"/>
    <cellStyle name="Normal 3 10 16 2 13 2" xfId="25983"/>
    <cellStyle name="Normal 3 10 16 2 14" xfId="8262"/>
    <cellStyle name="Normal 3 10 16 2 14 2" xfId="25984"/>
    <cellStyle name="Normal 3 10 16 2 15" xfId="25985"/>
    <cellStyle name="Normal 3 10 16 2 2" xfId="8263"/>
    <cellStyle name="Normal 3 10 16 2 2 2" xfId="25986"/>
    <cellStyle name="Normal 3 10 16 2 3" xfId="8264"/>
    <cellStyle name="Normal 3 10 16 2 3 2" xfId="25987"/>
    <cellStyle name="Normal 3 10 16 2 4" xfId="8265"/>
    <cellStyle name="Normal 3 10 16 2 4 2" xfId="25988"/>
    <cellStyle name="Normal 3 10 16 2 5" xfId="8266"/>
    <cellStyle name="Normal 3 10 16 2 5 2" xfId="25989"/>
    <cellStyle name="Normal 3 10 16 2 6" xfId="8267"/>
    <cellStyle name="Normal 3 10 16 2 6 2" xfId="25990"/>
    <cellStyle name="Normal 3 10 16 2 7" xfId="8268"/>
    <cellStyle name="Normal 3 10 16 2 7 2" xfId="25991"/>
    <cellStyle name="Normal 3 10 16 2 8" xfId="8269"/>
    <cellStyle name="Normal 3 10 16 2 8 2" xfId="25992"/>
    <cellStyle name="Normal 3 10 16 2 9" xfId="8270"/>
    <cellStyle name="Normal 3 10 16 2 9 2" xfId="25993"/>
    <cellStyle name="Normal 3 10 16 3" xfId="8271"/>
    <cellStyle name="Normal 3 10 16 3 2" xfId="25994"/>
    <cellStyle name="Normal 3 10 16 4" xfId="8272"/>
    <cellStyle name="Normal 3 10 16 4 2" xfId="25995"/>
    <cellStyle name="Normal 3 10 16 5" xfId="8273"/>
    <cellStyle name="Normal 3 10 16 5 2" xfId="25996"/>
    <cellStyle name="Normal 3 10 16 6" xfId="8274"/>
    <cellStyle name="Normal 3 10 16 6 2" xfId="25997"/>
    <cellStyle name="Normal 3 10 16 7" xfId="8275"/>
    <cellStyle name="Normal 3 10 16 7 2" xfId="25998"/>
    <cellStyle name="Normal 3 10 16 8" xfId="8276"/>
    <cellStyle name="Normal 3 10 16 8 2" xfId="25999"/>
    <cellStyle name="Normal 3 10 16 9" xfId="8277"/>
    <cellStyle name="Normal 3 10 16 9 2" xfId="26000"/>
    <cellStyle name="Normal 3 10 17" xfId="8278"/>
    <cellStyle name="Normal 3 10 17 10" xfId="8279"/>
    <cellStyle name="Normal 3 10 17 10 2" xfId="26001"/>
    <cellStyle name="Normal 3 10 17 11" xfId="8280"/>
    <cellStyle name="Normal 3 10 17 11 2" xfId="26002"/>
    <cellStyle name="Normal 3 10 17 12" xfId="8281"/>
    <cellStyle name="Normal 3 10 17 12 2" xfId="26003"/>
    <cellStyle name="Normal 3 10 17 13" xfId="8282"/>
    <cellStyle name="Normal 3 10 17 13 2" xfId="26004"/>
    <cellStyle name="Normal 3 10 17 14" xfId="8283"/>
    <cellStyle name="Normal 3 10 17 14 2" xfId="26005"/>
    <cellStyle name="Normal 3 10 17 15" xfId="26006"/>
    <cellStyle name="Normal 3 10 17 2" xfId="8284"/>
    <cellStyle name="Normal 3 10 17 2 2" xfId="26007"/>
    <cellStyle name="Normal 3 10 17 3" xfId="8285"/>
    <cellStyle name="Normal 3 10 17 3 2" xfId="26008"/>
    <cellStyle name="Normal 3 10 17 4" xfId="8286"/>
    <cellStyle name="Normal 3 10 17 4 2" xfId="26009"/>
    <cellStyle name="Normal 3 10 17 5" xfId="8287"/>
    <cellStyle name="Normal 3 10 17 5 2" xfId="26010"/>
    <cellStyle name="Normal 3 10 17 6" xfId="8288"/>
    <cellStyle name="Normal 3 10 17 6 2" xfId="26011"/>
    <cellStyle name="Normal 3 10 17 7" xfId="8289"/>
    <cellStyle name="Normal 3 10 17 7 2" xfId="26012"/>
    <cellStyle name="Normal 3 10 17 8" xfId="8290"/>
    <cellStyle name="Normal 3 10 17 8 2" xfId="26013"/>
    <cellStyle name="Normal 3 10 17 9" xfId="8291"/>
    <cellStyle name="Normal 3 10 17 9 2" xfId="26014"/>
    <cellStyle name="Normal 3 10 18" xfId="8292"/>
    <cellStyle name="Normal 3 10 18 10" xfId="8293"/>
    <cellStyle name="Normal 3 10 18 10 2" xfId="26015"/>
    <cellStyle name="Normal 3 10 18 11" xfId="8294"/>
    <cellStyle name="Normal 3 10 18 11 2" xfId="26016"/>
    <cellStyle name="Normal 3 10 18 12" xfId="8295"/>
    <cellStyle name="Normal 3 10 18 12 2" xfId="26017"/>
    <cellStyle name="Normal 3 10 18 13" xfId="8296"/>
    <cellStyle name="Normal 3 10 18 13 2" xfId="26018"/>
    <cellStyle name="Normal 3 10 18 14" xfId="8297"/>
    <cellStyle name="Normal 3 10 18 14 2" xfId="26019"/>
    <cellStyle name="Normal 3 10 18 15" xfId="26020"/>
    <cellStyle name="Normal 3 10 18 2" xfId="8298"/>
    <cellStyle name="Normal 3 10 18 2 2" xfId="26021"/>
    <cellStyle name="Normal 3 10 18 3" xfId="8299"/>
    <cellStyle name="Normal 3 10 18 3 2" xfId="26022"/>
    <cellStyle name="Normal 3 10 18 4" xfId="8300"/>
    <cellStyle name="Normal 3 10 18 4 2" xfId="26023"/>
    <cellStyle name="Normal 3 10 18 5" xfId="8301"/>
    <cellStyle name="Normal 3 10 18 5 2" xfId="26024"/>
    <cellStyle name="Normal 3 10 18 6" xfId="8302"/>
    <cellStyle name="Normal 3 10 18 6 2" xfId="26025"/>
    <cellStyle name="Normal 3 10 18 7" xfId="8303"/>
    <cellStyle name="Normal 3 10 18 7 2" xfId="26026"/>
    <cellStyle name="Normal 3 10 18 8" xfId="8304"/>
    <cellStyle name="Normal 3 10 18 8 2" xfId="26027"/>
    <cellStyle name="Normal 3 10 18 9" xfId="8305"/>
    <cellStyle name="Normal 3 10 18 9 2" xfId="26028"/>
    <cellStyle name="Normal 3 10 19" xfId="8306"/>
    <cellStyle name="Normal 3 10 19 10" xfId="8307"/>
    <cellStyle name="Normal 3 10 19 10 2" xfId="26029"/>
    <cellStyle name="Normal 3 10 19 11" xfId="8308"/>
    <cellStyle name="Normal 3 10 19 11 2" xfId="26030"/>
    <cellStyle name="Normal 3 10 19 12" xfId="8309"/>
    <cellStyle name="Normal 3 10 19 12 2" xfId="26031"/>
    <cellStyle name="Normal 3 10 19 13" xfId="8310"/>
    <cellStyle name="Normal 3 10 19 13 2" xfId="26032"/>
    <cellStyle name="Normal 3 10 19 14" xfId="8311"/>
    <cellStyle name="Normal 3 10 19 14 2" xfId="26033"/>
    <cellStyle name="Normal 3 10 19 15" xfId="26034"/>
    <cellStyle name="Normal 3 10 19 2" xfId="8312"/>
    <cellStyle name="Normal 3 10 19 2 2" xfId="26035"/>
    <cellStyle name="Normal 3 10 19 3" xfId="8313"/>
    <cellStyle name="Normal 3 10 19 3 2" xfId="26036"/>
    <cellStyle name="Normal 3 10 19 4" xfId="8314"/>
    <cellStyle name="Normal 3 10 19 4 2" xfId="26037"/>
    <cellStyle name="Normal 3 10 19 5" xfId="8315"/>
    <cellStyle name="Normal 3 10 19 5 2" xfId="26038"/>
    <cellStyle name="Normal 3 10 19 6" xfId="8316"/>
    <cellStyle name="Normal 3 10 19 6 2" xfId="26039"/>
    <cellStyle name="Normal 3 10 19 7" xfId="8317"/>
    <cellStyle name="Normal 3 10 19 7 2" xfId="26040"/>
    <cellStyle name="Normal 3 10 19 8" xfId="8318"/>
    <cellStyle name="Normal 3 10 19 8 2" xfId="26041"/>
    <cellStyle name="Normal 3 10 19 9" xfId="8319"/>
    <cellStyle name="Normal 3 10 19 9 2" xfId="26042"/>
    <cellStyle name="Normal 3 10 2" xfId="8320"/>
    <cellStyle name="Normal 3 10 20" xfId="8321"/>
    <cellStyle name="Normal 3 10 20 10" xfId="8322"/>
    <cellStyle name="Normal 3 10 20 10 2" xfId="26043"/>
    <cellStyle name="Normal 3 10 20 11" xfId="8323"/>
    <cellStyle name="Normal 3 10 20 11 2" xfId="26044"/>
    <cellStyle name="Normal 3 10 20 12" xfId="8324"/>
    <cellStyle name="Normal 3 10 20 12 2" xfId="26045"/>
    <cellStyle name="Normal 3 10 20 13" xfId="8325"/>
    <cellStyle name="Normal 3 10 20 13 2" xfId="26046"/>
    <cellStyle name="Normal 3 10 20 14" xfId="8326"/>
    <cellStyle name="Normal 3 10 20 14 2" xfId="26047"/>
    <cellStyle name="Normal 3 10 20 15" xfId="26048"/>
    <cellStyle name="Normal 3 10 20 2" xfId="8327"/>
    <cellStyle name="Normal 3 10 20 2 2" xfId="26049"/>
    <cellStyle name="Normal 3 10 20 3" xfId="8328"/>
    <cellStyle name="Normal 3 10 20 3 2" xfId="26050"/>
    <cellStyle name="Normal 3 10 20 4" xfId="8329"/>
    <cellStyle name="Normal 3 10 20 4 2" xfId="26051"/>
    <cellStyle name="Normal 3 10 20 5" xfId="8330"/>
    <cellStyle name="Normal 3 10 20 5 2" xfId="26052"/>
    <cellStyle name="Normal 3 10 20 6" xfId="8331"/>
    <cellStyle name="Normal 3 10 20 6 2" xfId="26053"/>
    <cellStyle name="Normal 3 10 20 7" xfId="8332"/>
    <cellStyle name="Normal 3 10 20 7 2" xfId="26054"/>
    <cellStyle name="Normal 3 10 20 8" xfId="8333"/>
    <cellStyle name="Normal 3 10 20 8 2" xfId="26055"/>
    <cellStyle name="Normal 3 10 20 9" xfId="8334"/>
    <cellStyle name="Normal 3 10 20 9 2" xfId="26056"/>
    <cellStyle name="Normal 3 10 21" xfId="8335"/>
    <cellStyle name="Normal 3 10 21 10" xfId="8336"/>
    <cellStyle name="Normal 3 10 21 10 2" xfId="26057"/>
    <cellStyle name="Normal 3 10 21 11" xfId="8337"/>
    <cellStyle name="Normal 3 10 21 11 2" xfId="26058"/>
    <cellStyle name="Normal 3 10 21 12" xfId="8338"/>
    <cellStyle name="Normal 3 10 21 12 2" xfId="26059"/>
    <cellStyle name="Normal 3 10 21 13" xfId="8339"/>
    <cellStyle name="Normal 3 10 21 13 2" xfId="26060"/>
    <cellStyle name="Normal 3 10 21 14" xfId="8340"/>
    <cellStyle name="Normal 3 10 21 14 2" xfId="26061"/>
    <cellStyle name="Normal 3 10 21 15" xfId="26062"/>
    <cellStyle name="Normal 3 10 21 2" xfId="8341"/>
    <cellStyle name="Normal 3 10 21 2 2" xfId="26063"/>
    <cellStyle name="Normal 3 10 21 3" xfId="8342"/>
    <cellStyle name="Normal 3 10 21 3 2" xfId="26064"/>
    <cellStyle name="Normal 3 10 21 4" xfId="8343"/>
    <cellStyle name="Normal 3 10 21 4 2" xfId="26065"/>
    <cellStyle name="Normal 3 10 21 5" xfId="8344"/>
    <cellStyle name="Normal 3 10 21 5 2" xfId="26066"/>
    <cellStyle name="Normal 3 10 21 6" xfId="8345"/>
    <cellStyle name="Normal 3 10 21 6 2" xfId="26067"/>
    <cellStyle name="Normal 3 10 21 7" xfId="8346"/>
    <cellStyle name="Normal 3 10 21 7 2" xfId="26068"/>
    <cellStyle name="Normal 3 10 21 8" xfId="8347"/>
    <cellStyle name="Normal 3 10 21 8 2" xfId="26069"/>
    <cellStyle name="Normal 3 10 21 9" xfId="8348"/>
    <cellStyle name="Normal 3 10 21 9 2" xfId="26070"/>
    <cellStyle name="Normal 3 10 22" xfId="8349"/>
    <cellStyle name="Normal 3 10 22 10" xfId="8350"/>
    <cellStyle name="Normal 3 10 22 10 2" xfId="26071"/>
    <cellStyle name="Normal 3 10 22 11" xfId="8351"/>
    <cellStyle name="Normal 3 10 22 11 2" xfId="26072"/>
    <cellStyle name="Normal 3 10 22 12" xfId="8352"/>
    <cellStyle name="Normal 3 10 22 12 2" xfId="26073"/>
    <cellStyle name="Normal 3 10 22 13" xfId="8353"/>
    <cellStyle name="Normal 3 10 22 13 2" xfId="26074"/>
    <cellStyle name="Normal 3 10 22 14" xfId="8354"/>
    <cellStyle name="Normal 3 10 22 14 2" xfId="26075"/>
    <cellStyle name="Normal 3 10 22 15" xfId="26076"/>
    <cellStyle name="Normal 3 10 22 2" xfId="8355"/>
    <cellStyle name="Normal 3 10 22 2 2" xfId="26077"/>
    <cellStyle name="Normal 3 10 22 3" xfId="8356"/>
    <cellStyle name="Normal 3 10 22 3 2" xfId="26078"/>
    <cellStyle name="Normal 3 10 22 4" xfId="8357"/>
    <cellStyle name="Normal 3 10 22 4 2" xfId="26079"/>
    <cellStyle name="Normal 3 10 22 5" xfId="8358"/>
    <cellStyle name="Normal 3 10 22 5 2" xfId="26080"/>
    <cellStyle name="Normal 3 10 22 6" xfId="8359"/>
    <cellStyle name="Normal 3 10 22 6 2" xfId="26081"/>
    <cellStyle name="Normal 3 10 22 7" xfId="8360"/>
    <cellStyle name="Normal 3 10 22 7 2" xfId="26082"/>
    <cellStyle name="Normal 3 10 22 8" xfId="8361"/>
    <cellStyle name="Normal 3 10 22 8 2" xfId="26083"/>
    <cellStyle name="Normal 3 10 22 9" xfId="8362"/>
    <cellStyle name="Normal 3 10 22 9 2" xfId="26084"/>
    <cellStyle name="Normal 3 10 23" xfId="8363"/>
    <cellStyle name="Normal 3 10 24" xfId="8364"/>
    <cellStyle name="Normal 3 10 25" xfId="8365"/>
    <cellStyle name="Normal 3 10 25 10" xfId="8366"/>
    <cellStyle name="Normal 3 10 25 10 2" xfId="26085"/>
    <cellStyle name="Normal 3 10 25 11" xfId="8367"/>
    <cellStyle name="Normal 3 10 25 11 2" xfId="26086"/>
    <cellStyle name="Normal 3 10 25 12" xfId="8368"/>
    <cellStyle name="Normal 3 10 25 12 2" xfId="26087"/>
    <cellStyle name="Normal 3 10 25 13" xfId="8369"/>
    <cellStyle name="Normal 3 10 25 13 2" xfId="26088"/>
    <cellStyle name="Normal 3 10 25 14" xfId="8370"/>
    <cellStyle name="Normal 3 10 25 14 2" xfId="26089"/>
    <cellStyle name="Normal 3 10 25 15" xfId="26090"/>
    <cellStyle name="Normal 3 10 25 2" xfId="8371"/>
    <cellStyle name="Normal 3 10 25 2 2" xfId="26091"/>
    <cellStyle name="Normal 3 10 25 3" xfId="8372"/>
    <cellStyle name="Normal 3 10 25 3 2" xfId="26092"/>
    <cellStyle name="Normal 3 10 25 4" xfId="8373"/>
    <cellStyle name="Normal 3 10 25 4 2" xfId="26093"/>
    <cellStyle name="Normal 3 10 25 5" xfId="8374"/>
    <cellStyle name="Normal 3 10 25 5 2" xfId="26094"/>
    <cellStyle name="Normal 3 10 25 6" xfId="8375"/>
    <cellStyle name="Normal 3 10 25 6 2" xfId="26095"/>
    <cellStyle name="Normal 3 10 25 7" xfId="8376"/>
    <cellStyle name="Normal 3 10 25 7 2" xfId="26096"/>
    <cellStyle name="Normal 3 10 25 8" xfId="8377"/>
    <cellStyle name="Normal 3 10 25 8 2" xfId="26097"/>
    <cellStyle name="Normal 3 10 25 9" xfId="8378"/>
    <cellStyle name="Normal 3 10 25 9 2" xfId="26098"/>
    <cellStyle name="Normal 3 10 26" xfId="8379"/>
    <cellStyle name="Normal 3 10 26 10" xfId="8380"/>
    <cellStyle name="Normal 3 10 26 10 2" xfId="26099"/>
    <cellStyle name="Normal 3 10 26 11" xfId="8381"/>
    <cellStyle name="Normal 3 10 26 11 2" xfId="26100"/>
    <cellStyle name="Normal 3 10 26 12" xfId="8382"/>
    <cellStyle name="Normal 3 10 26 12 2" xfId="26101"/>
    <cellStyle name="Normal 3 10 26 13" xfId="8383"/>
    <cellStyle name="Normal 3 10 26 13 2" xfId="26102"/>
    <cellStyle name="Normal 3 10 26 14" xfId="8384"/>
    <cellStyle name="Normal 3 10 26 14 2" xfId="26103"/>
    <cellStyle name="Normal 3 10 26 15" xfId="26104"/>
    <cellStyle name="Normal 3 10 26 2" xfId="8385"/>
    <cellStyle name="Normal 3 10 26 2 2" xfId="26105"/>
    <cellStyle name="Normal 3 10 26 3" xfId="8386"/>
    <cellStyle name="Normal 3 10 26 3 2" xfId="26106"/>
    <cellStyle name="Normal 3 10 26 4" xfId="8387"/>
    <cellStyle name="Normal 3 10 26 4 2" xfId="26107"/>
    <cellStyle name="Normal 3 10 26 5" xfId="8388"/>
    <cellStyle name="Normal 3 10 26 5 2" xfId="26108"/>
    <cellStyle name="Normal 3 10 26 6" xfId="8389"/>
    <cellStyle name="Normal 3 10 26 6 2" xfId="26109"/>
    <cellStyle name="Normal 3 10 26 7" xfId="8390"/>
    <cellStyle name="Normal 3 10 26 7 2" xfId="26110"/>
    <cellStyle name="Normal 3 10 26 8" xfId="8391"/>
    <cellStyle name="Normal 3 10 26 8 2" xfId="26111"/>
    <cellStyle name="Normal 3 10 26 9" xfId="8392"/>
    <cellStyle name="Normal 3 10 26 9 2" xfId="26112"/>
    <cellStyle name="Normal 3 10 3" xfId="8393"/>
    <cellStyle name="Normal 3 10 4" xfId="8394"/>
    <cellStyle name="Normal 3 10 5" xfId="8395"/>
    <cellStyle name="Normal 3 10 6" xfId="8396"/>
    <cellStyle name="Normal 3 10 7" xfId="8397"/>
    <cellStyle name="Normal 3 10 8" xfId="8398"/>
    <cellStyle name="Normal 3 10 9" xfId="8399"/>
    <cellStyle name="Normal 3 11" xfId="8400"/>
    <cellStyle name="Normal 3 11 10" xfId="8401"/>
    <cellStyle name="Normal 3 11 11" xfId="8402"/>
    <cellStyle name="Normal 3 11 11 10" xfId="8403"/>
    <cellStyle name="Normal 3 11 11 10 2" xfId="26113"/>
    <cellStyle name="Normal 3 11 11 11" xfId="8404"/>
    <cellStyle name="Normal 3 11 11 11 2" xfId="26114"/>
    <cellStyle name="Normal 3 11 11 12" xfId="8405"/>
    <cellStyle name="Normal 3 11 11 12 2" xfId="26115"/>
    <cellStyle name="Normal 3 11 11 13" xfId="8406"/>
    <cellStyle name="Normal 3 11 11 13 2" xfId="26116"/>
    <cellStyle name="Normal 3 11 11 14" xfId="8407"/>
    <cellStyle name="Normal 3 11 11 14 2" xfId="26117"/>
    <cellStyle name="Normal 3 11 11 15" xfId="8408"/>
    <cellStyle name="Normal 3 11 11 15 2" xfId="26118"/>
    <cellStyle name="Normal 3 11 11 16" xfId="8409"/>
    <cellStyle name="Normal 3 11 11 16 2" xfId="26119"/>
    <cellStyle name="Normal 3 11 11 17" xfId="8410"/>
    <cellStyle name="Normal 3 11 11 17 2" xfId="26120"/>
    <cellStyle name="Normal 3 11 11 18" xfId="26121"/>
    <cellStyle name="Normal 3 11 11 2" xfId="8411"/>
    <cellStyle name="Normal 3 11 11 3" xfId="8412"/>
    <cellStyle name="Normal 3 11 11 4" xfId="8413"/>
    <cellStyle name="Normal 3 11 11 5" xfId="8414"/>
    <cellStyle name="Normal 3 11 11 5 2" xfId="26122"/>
    <cellStyle name="Normal 3 11 11 6" xfId="8415"/>
    <cellStyle name="Normal 3 11 11 6 2" xfId="26123"/>
    <cellStyle name="Normal 3 11 11 7" xfId="8416"/>
    <cellStyle name="Normal 3 11 11 7 2" xfId="26124"/>
    <cellStyle name="Normal 3 11 11 8" xfId="8417"/>
    <cellStyle name="Normal 3 11 11 8 2" xfId="26125"/>
    <cellStyle name="Normal 3 11 11 9" xfId="8418"/>
    <cellStyle name="Normal 3 11 11 9 2" xfId="26126"/>
    <cellStyle name="Normal 3 11 12" xfId="8419"/>
    <cellStyle name="Normal 3 11 13" xfId="8420"/>
    <cellStyle name="Normal 3 11 14" xfId="8421"/>
    <cellStyle name="Normal 3 11 14 10" xfId="8422"/>
    <cellStyle name="Normal 3 11 14 10 2" xfId="26127"/>
    <cellStyle name="Normal 3 11 14 11" xfId="8423"/>
    <cellStyle name="Normal 3 11 14 11 2" xfId="26128"/>
    <cellStyle name="Normal 3 11 14 12" xfId="8424"/>
    <cellStyle name="Normal 3 11 14 12 2" xfId="26129"/>
    <cellStyle name="Normal 3 11 14 13" xfId="8425"/>
    <cellStyle name="Normal 3 11 14 13 2" xfId="26130"/>
    <cellStyle name="Normal 3 11 14 14" xfId="8426"/>
    <cellStyle name="Normal 3 11 14 14 2" xfId="26131"/>
    <cellStyle name="Normal 3 11 14 15" xfId="8427"/>
    <cellStyle name="Normal 3 11 14 15 2" xfId="26132"/>
    <cellStyle name="Normal 3 11 14 16" xfId="26133"/>
    <cellStyle name="Normal 3 11 14 2" xfId="8428"/>
    <cellStyle name="Normal 3 11 14 2 10" xfId="8429"/>
    <cellStyle name="Normal 3 11 14 2 10 2" xfId="26134"/>
    <cellStyle name="Normal 3 11 14 2 11" xfId="8430"/>
    <cellStyle name="Normal 3 11 14 2 11 2" xfId="26135"/>
    <cellStyle name="Normal 3 11 14 2 12" xfId="8431"/>
    <cellStyle name="Normal 3 11 14 2 12 2" xfId="26136"/>
    <cellStyle name="Normal 3 11 14 2 13" xfId="8432"/>
    <cellStyle name="Normal 3 11 14 2 13 2" xfId="26137"/>
    <cellStyle name="Normal 3 11 14 2 14" xfId="8433"/>
    <cellStyle name="Normal 3 11 14 2 14 2" xfId="26138"/>
    <cellStyle name="Normal 3 11 14 2 15" xfId="26139"/>
    <cellStyle name="Normal 3 11 14 2 2" xfId="8434"/>
    <cellStyle name="Normal 3 11 14 2 2 2" xfId="26140"/>
    <cellStyle name="Normal 3 11 14 2 3" xfId="8435"/>
    <cellStyle name="Normal 3 11 14 2 3 2" xfId="26141"/>
    <cellStyle name="Normal 3 11 14 2 4" xfId="8436"/>
    <cellStyle name="Normal 3 11 14 2 4 2" xfId="26142"/>
    <cellStyle name="Normal 3 11 14 2 5" xfId="8437"/>
    <cellStyle name="Normal 3 11 14 2 5 2" xfId="26143"/>
    <cellStyle name="Normal 3 11 14 2 6" xfId="8438"/>
    <cellStyle name="Normal 3 11 14 2 6 2" xfId="26144"/>
    <cellStyle name="Normal 3 11 14 2 7" xfId="8439"/>
    <cellStyle name="Normal 3 11 14 2 7 2" xfId="26145"/>
    <cellStyle name="Normal 3 11 14 2 8" xfId="8440"/>
    <cellStyle name="Normal 3 11 14 2 8 2" xfId="26146"/>
    <cellStyle name="Normal 3 11 14 2 9" xfId="8441"/>
    <cellStyle name="Normal 3 11 14 2 9 2" xfId="26147"/>
    <cellStyle name="Normal 3 11 14 3" xfId="8442"/>
    <cellStyle name="Normal 3 11 14 3 2" xfId="26148"/>
    <cellStyle name="Normal 3 11 14 4" xfId="8443"/>
    <cellStyle name="Normal 3 11 14 4 2" xfId="26149"/>
    <cellStyle name="Normal 3 11 14 5" xfId="8444"/>
    <cellStyle name="Normal 3 11 14 5 2" xfId="26150"/>
    <cellStyle name="Normal 3 11 14 6" xfId="8445"/>
    <cellStyle name="Normal 3 11 14 6 2" xfId="26151"/>
    <cellStyle name="Normal 3 11 14 7" xfId="8446"/>
    <cellStyle name="Normal 3 11 14 7 2" xfId="26152"/>
    <cellStyle name="Normal 3 11 14 8" xfId="8447"/>
    <cellStyle name="Normal 3 11 14 8 2" xfId="26153"/>
    <cellStyle name="Normal 3 11 14 9" xfId="8448"/>
    <cellStyle name="Normal 3 11 14 9 2" xfId="26154"/>
    <cellStyle name="Normal 3 11 15" xfId="8449"/>
    <cellStyle name="Normal 3 11 15 10" xfId="8450"/>
    <cellStyle name="Normal 3 11 15 10 2" xfId="26155"/>
    <cellStyle name="Normal 3 11 15 11" xfId="8451"/>
    <cellStyle name="Normal 3 11 15 11 2" xfId="26156"/>
    <cellStyle name="Normal 3 11 15 12" xfId="8452"/>
    <cellStyle name="Normal 3 11 15 12 2" xfId="26157"/>
    <cellStyle name="Normal 3 11 15 13" xfId="8453"/>
    <cellStyle name="Normal 3 11 15 13 2" xfId="26158"/>
    <cellStyle name="Normal 3 11 15 14" xfId="8454"/>
    <cellStyle name="Normal 3 11 15 14 2" xfId="26159"/>
    <cellStyle name="Normal 3 11 15 15" xfId="8455"/>
    <cellStyle name="Normal 3 11 15 15 2" xfId="26160"/>
    <cellStyle name="Normal 3 11 15 16" xfId="26161"/>
    <cellStyle name="Normal 3 11 15 2" xfId="8456"/>
    <cellStyle name="Normal 3 11 15 2 10" xfId="8457"/>
    <cellStyle name="Normal 3 11 15 2 10 2" xfId="26162"/>
    <cellStyle name="Normal 3 11 15 2 11" xfId="8458"/>
    <cellStyle name="Normal 3 11 15 2 11 2" xfId="26163"/>
    <cellStyle name="Normal 3 11 15 2 12" xfId="8459"/>
    <cellStyle name="Normal 3 11 15 2 12 2" xfId="26164"/>
    <cellStyle name="Normal 3 11 15 2 13" xfId="8460"/>
    <cellStyle name="Normal 3 11 15 2 13 2" xfId="26165"/>
    <cellStyle name="Normal 3 11 15 2 14" xfId="8461"/>
    <cellStyle name="Normal 3 11 15 2 14 2" xfId="26166"/>
    <cellStyle name="Normal 3 11 15 2 15" xfId="26167"/>
    <cellStyle name="Normal 3 11 15 2 2" xfId="8462"/>
    <cellStyle name="Normal 3 11 15 2 2 2" xfId="26168"/>
    <cellStyle name="Normal 3 11 15 2 3" xfId="8463"/>
    <cellStyle name="Normal 3 11 15 2 3 2" xfId="26169"/>
    <cellStyle name="Normal 3 11 15 2 4" xfId="8464"/>
    <cellStyle name="Normal 3 11 15 2 4 2" xfId="26170"/>
    <cellStyle name="Normal 3 11 15 2 5" xfId="8465"/>
    <cellStyle name="Normal 3 11 15 2 5 2" xfId="26171"/>
    <cellStyle name="Normal 3 11 15 2 6" xfId="8466"/>
    <cellStyle name="Normal 3 11 15 2 6 2" xfId="26172"/>
    <cellStyle name="Normal 3 11 15 2 7" xfId="8467"/>
    <cellStyle name="Normal 3 11 15 2 7 2" xfId="26173"/>
    <cellStyle name="Normal 3 11 15 2 8" xfId="8468"/>
    <cellStyle name="Normal 3 11 15 2 8 2" xfId="26174"/>
    <cellStyle name="Normal 3 11 15 2 9" xfId="8469"/>
    <cellStyle name="Normal 3 11 15 2 9 2" xfId="26175"/>
    <cellStyle name="Normal 3 11 15 3" xfId="8470"/>
    <cellStyle name="Normal 3 11 15 3 2" xfId="26176"/>
    <cellStyle name="Normal 3 11 15 4" xfId="8471"/>
    <cellStyle name="Normal 3 11 15 4 2" xfId="26177"/>
    <cellStyle name="Normal 3 11 15 5" xfId="8472"/>
    <cellStyle name="Normal 3 11 15 5 2" xfId="26178"/>
    <cellStyle name="Normal 3 11 15 6" xfId="8473"/>
    <cellStyle name="Normal 3 11 15 6 2" xfId="26179"/>
    <cellStyle name="Normal 3 11 15 7" xfId="8474"/>
    <cellStyle name="Normal 3 11 15 7 2" xfId="26180"/>
    <cellStyle name="Normal 3 11 15 8" xfId="8475"/>
    <cellStyle name="Normal 3 11 15 8 2" xfId="26181"/>
    <cellStyle name="Normal 3 11 15 9" xfId="8476"/>
    <cellStyle name="Normal 3 11 15 9 2" xfId="26182"/>
    <cellStyle name="Normal 3 11 16" xfId="8477"/>
    <cellStyle name="Normal 3 11 16 10" xfId="8478"/>
    <cellStyle name="Normal 3 11 16 10 2" xfId="26183"/>
    <cellStyle name="Normal 3 11 16 11" xfId="8479"/>
    <cellStyle name="Normal 3 11 16 11 2" xfId="26184"/>
    <cellStyle name="Normal 3 11 16 12" xfId="8480"/>
    <cellStyle name="Normal 3 11 16 12 2" xfId="26185"/>
    <cellStyle name="Normal 3 11 16 13" xfId="8481"/>
    <cellStyle name="Normal 3 11 16 13 2" xfId="26186"/>
    <cellStyle name="Normal 3 11 16 14" xfId="8482"/>
    <cellStyle name="Normal 3 11 16 14 2" xfId="26187"/>
    <cellStyle name="Normal 3 11 16 15" xfId="8483"/>
    <cellStyle name="Normal 3 11 16 15 2" xfId="26188"/>
    <cellStyle name="Normal 3 11 16 16" xfId="26189"/>
    <cellStyle name="Normal 3 11 16 2" xfId="8484"/>
    <cellStyle name="Normal 3 11 16 2 10" xfId="8485"/>
    <cellStyle name="Normal 3 11 16 2 10 2" xfId="26190"/>
    <cellStyle name="Normal 3 11 16 2 11" xfId="8486"/>
    <cellStyle name="Normal 3 11 16 2 11 2" xfId="26191"/>
    <cellStyle name="Normal 3 11 16 2 12" xfId="8487"/>
    <cellStyle name="Normal 3 11 16 2 12 2" xfId="26192"/>
    <cellStyle name="Normal 3 11 16 2 13" xfId="8488"/>
    <cellStyle name="Normal 3 11 16 2 13 2" xfId="26193"/>
    <cellStyle name="Normal 3 11 16 2 14" xfId="8489"/>
    <cellStyle name="Normal 3 11 16 2 14 2" xfId="26194"/>
    <cellStyle name="Normal 3 11 16 2 15" xfId="26195"/>
    <cellStyle name="Normal 3 11 16 2 2" xfId="8490"/>
    <cellStyle name="Normal 3 11 16 2 2 2" xfId="26196"/>
    <cellStyle name="Normal 3 11 16 2 3" xfId="8491"/>
    <cellStyle name="Normal 3 11 16 2 3 2" xfId="26197"/>
    <cellStyle name="Normal 3 11 16 2 4" xfId="8492"/>
    <cellStyle name="Normal 3 11 16 2 4 2" xfId="26198"/>
    <cellStyle name="Normal 3 11 16 2 5" xfId="8493"/>
    <cellStyle name="Normal 3 11 16 2 5 2" xfId="26199"/>
    <cellStyle name="Normal 3 11 16 2 6" xfId="8494"/>
    <cellStyle name="Normal 3 11 16 2 6 2" xfId="26200"/>
    <cellStyle name="Normal 3 11 16 2 7" xfId="8495"/>
    <cellStyle name="Normal 3 11 16 2 7 2" xfId="26201"/>
    <cellStyle name="Normal 3 11 16 2 8" xfId="8496"/>
    <cellStyle name="Normal 3 11 16 2 8 2" xfId="26202"/>
    <cellStyle name="Normal 3 11 16 2 9" xfId="8497"/>
    <cellStyle name="Normal 3 11 16 2 9 2" xfId="26203"/>
    <cellStyle name="Normal 3 11 16 3" xfId="8498"/>
    <cellStyle name="Normal 3 11 16 3 2" xfId="26204"/>
    <cellStyle name="Normal 3 11 16 4" xfId="8499"/>
    <cellStyle name="Normal 3 11 16 4 2" xfId="26205"/>
    <cellStyle name="Normal 3 11 16 5" xfId="8500"/>
    <cellStyle name="Normal 3 11 16 5 2" xfId="26206"/>
    <cellStyle name="Normal 3 11 16 6" xfId="8501"/>
    <cellStyle name="Normal 3 11 16 6 2" xfId="26207"/>
    <cellStyle name="Normal 3 11 16 7" xfId="8502"/>
    <cellStyle name="Normal 3 11 16 7 2" xfId="26208"/>
    <cellStyle name="Normal 3 11 16 8" xfId="8503"/>
    <cellStyle name="Normal 3 11 16 8 2" xfId="26209"/>
    <cellStyle name="Normal 3 11 16 9" xfId="8504"/>
    <cellStyle name="Normal 3 11 16 9 2" xfId="26210"/>
    <cellStyle name="Normal 3 11 17" xfId="8505"/>
    <cellStyle name="Normal 3 11 17 10" xfId="8506"/>
    <cellStyle name="Normal 3 11 17 10 2" xfId="26211"/>
    <cellStyle name="Normal 3 11 17 11" xfId="8507"/>
    <cellStyle name="Normal 3 11 17 11 2" xfId="26212"/>
    <cellStyle name="Normal 3 11 17 12" xfId="8508"/>
    <cellStyle name="Normal 3 11 17 12 2" xfId="26213"/>
    <cellStyle name="Normal 3 11 17 13" xfId="8509"/>
    <cellStyle name="Normal 3 11 17 13 2" xfId="26214"/>
    <cellStyle name="Normal 3 11 17 14" xfId="8510"/>
    <cellStyle name="Normal 3 11 17 14 2" xfId="26215"/>
    <cellStyle name="Normal 3 11 17 15" xfId="26216"/>
    <cellStyle name="Normal 3 11 17 2" xfId="8511"/>
    <cellStyle name="Normal 3 11 17 2 2" xfId="26217"/>
    <cellStyle name="Normal 3 11 17 3" xfId="8512"/>
    <cellStyle name="Normal 3 11 17 3 2" xfId="26218"/>
    <cellStyle name="Normal 3 11 17 4" xfId="8513"/>
    <cellStyle name="Normal 3 11 17 4 2" xfId="26219"/>
    <cellStyle name="Normal 3 11 17 5" xfId="8514"/>
    <cellStyle name="Normal 3 11 17 5 2" xfId="26220"/>
    <cellStyle name="Normal 3 11 17 6" xfId="8515"/>
    <cellStyle name="Normal 3 11 17 6 2" xfId="26221"/>
    <cellStyle name="Normal 3 11 17 7" xfId="8516"/>
    <cellStyle name="Normal 3 11 17 7 2" xfId="26222"/>
    <cellStyle name="Normal 3 11 17 8" xfId="8517"/>
    <cellStyle name="Normal 3 11 17 8 2" xfId="26223"/>
    <cellStyle name="Normal 3 11 17 9" xfId="8518"/>
    <cellStyle name="Normal 3 11 17 9 2" xfId="26224"/>
    <cellStyle name="Normal 3 11 18" xfId="8519"/>
    <cellStyle name="Normal 3 11 18 10" xfId="8520"/>
    <cellStyle name="Normal 3 11 18 10 2" xfId="26225"/>
    <cellStyle name="Normal 3 11 18 11" xfId="8521"/>
    <cellStyle name="Normal 3 11 18 11 2" xfId="26226"/>
    <cellStyle name="Normal 3 11 18 12" xfId="8522"/>
    <cellStyle name="Normal 3 11 18 12 2" xfId="26227"/>
    <cellStyle name="Normal 3 11 18 13" xfId="8523"/>
    <cellStyle name="Normal 3 11 18 13 2" xfId="26228"/>
    <cellStyle name="Normal 3 11 18 14" xfId="8524"/>
    <cellStyle name="Normal 3 11 18 14 2" xfId="26229"/>
    <cellStyle name="Normal 3 11 18 15" xfId="26230"/>
    <cellStyle name="Normal 3 11 18 2" xfId="8525"/>
    <cellStyle name="Normal 3 11 18 2 2" xfId="26231"/>
    <cellStyle name="Normal 3 11 18 3" xfId="8526"/>
    <cellStyle name="Normal 3 11 18 3 2" xfId="26232"/>
    <cellStyle name="Normal 3 11 18 4" xfId="8527"/>
    <cellStyle name="Normal 3 11 18 4 2" xfId="26233"/>
    <cellStyle name="Normal 3 11 18 5" xfId="8528"/>
    <cellStyle name="Normal 3 11 18 5 2" xfId="26234"/>
    <cellStyle name="Normal 3 11 18 6" xfId="8529"/>
    <cellStyle name="Normal 3 11 18 6 2" xfId="26235"/>
    <cellStyle name="Normal 3 11 18 7" xfId="8530"/>
    <cellStyle name="Normal 3 11 18 7 2" xfId="26236"/>
    <cellStyle name="Normal 3 11 18 8" xfId="8531"/>
    <cellStyle name="Normal 3 11 18 8 2" xfId="26237"/>
    <cellStyle name="Normal 3 11 18 9" xfId="8532"/>
    <cellStyle name="Normal 3 11 18 9 2" xfId="26238"/>
    <cellStyle name="Normal 3 11 19" xfId="8533"/>
    <cellStyle name="Normal 3 11 19 10" xfId="8534"/>
    <cellStyle name="Normal 3 11 19 10 2" xfId="26239"/>
    <cellStyle name="Normal 3 11 19 11" xfId="8535"/>
    <cellStyle name="Normal 3 11 19 11 2" xfId="26240"/>
    <cellStyle name="Normal 3 11 19 12" xfId="8536"/>
    <cellStyle name="Normal 3 11 19 12 2" xfId="26241"/>
    <cellStyle name="Normal 3 11 19 13" xfId="8537"/>
    <cellStyle name="Normal 3 11 19 13 2" xfId="26242"/>
    <cellStyle name="Normal 3 11 19 14" xfId="8538"/>
    <cellStyle name="Normal 3 11 19 14 2" xfId="26243"/>
    <cellStyle name="Normal 3 11 19 15" xfId="26244"/>
    <cellStyle name="Normal 3 11 19 2" xfId="8539"/>
    <cellStyle name="Normal 3 11 19 2 2" xfId="26245"/>
    <cellStyle name="Normal 3 11 19 3" xfId="8540"/>
    <cellStyle name="Normal 3 11 19 3 2" xfId="26246"/>
    <cellStyle name="Normal 3 11 19 4" xfId="8541"/>
    <cellStyle name="Normal 3 11 19 4 2" xfId="26247"/>
    <cellStyle name="Normal 3 11 19 5" xfId="8542"/>
    <cellStyle name="Normal 3 11 19 5 2" xfId="26248"/>
    <cellStyle name="Normal 3 11 19 6" xfId="8543"/>
    <cellStyle name="Normal 3 11 19 6 2" xfId="26249"/>
    <cellStyle name="Normal 3 11 19 7" xfId="8544"/>
    <cellStyle name="Normal 3 11 19 7 2" xfId="26250"/>
    <cellStyle name="Normal 3 11 19 8" xfId="8545"/>
    <cellStyle name="Normal 3 11 19 8 2" xfId="26251"/>
    <cellStyle name="Normal 3 11 19 9" xfId="8546"/>
    <cellStyle name="Normal 3 11 19 9 2" xfId="26252"/>
    <cellStyle name="Normal 3 11 2" xfId="8547"/>
    <cellStyle name="Normal 3 11 20" xfId="8548"/>
    <cellStyle name="Normal 3 11 20 10" xfId="8549"/>
    <cellStyle name="Normal 3 11 20 10 2" xfId="26253"/>
    <cellStyle name="Normal 3 11 20 11" xfId="8550"/>
    <cellStyle name="Normal 3 11 20 11 2" xfId="26254"/>
    <cellStyle name="Normal 3 11 20 12" xfId="8551"/>
    <cellStyle name="Normal 3 11 20 12 2" xfId="26255"/>
    <cellStyle name="Normal 3 11 20 13" xfId="8552"/>
    <cellStyle name="Normal 3 11 20 13 2" xfId="26256"/>
    <cellStyle name="Normal 3 11 20 14" xfId="8553"/>
    <cellStyle name="Normal 3 11 20 14 2" xfId="26257"/>
    <cellStyle name="Normal 3 11 20 15" xfId="26258"/>
    <cellStyle name="Normal 3 11 20 2" xfId="8554"/>
    <cellStyle name="Normal 3 11 20 2 2" xfId="26259"/>
    <cellStyle name="Normal 3 11 20 3" xfId="8555"/>
    <cellStyle name="Normal 3 11 20 3 2" xfId="26260"/>
    <cellStyle name="Normal 3 11 20 4" xfId="8556"/>
    <cellStyle name="Normal 3 11 20 4 2" xfId="26261"/>
    <cellStyle name="Normal 3 11 20 5" xfId="8557"/>
    <cellStyle name="Normal 3 11 20 5 2" xfId="26262"/>
    <cellStyle name="Normal 3 11 20 6" xfId="8558"/>
    <cellStyle name="Normal 3 11 20 6 2" xfId="26263"/>
    <cellStyle name="Normal 3 11 20 7" xfId="8559"/>
    <cellStyle name="Normal 3 11 20 7 2" xfId="26264"/>
    <cellStyle name="Normal 3 11 20 8" xfId="8560"/>
    <cellStyle name="Normal 3 11 20 8 2" xfId="26265"/>
    <cellStyle name="Normal 3 11 20 9" xfId="8561"/>
    <cellStyle name="Normal 3 11 20 9 2" xfId="26266"/>
    <cellStyle name="Normal 3 11 21" xfId="8562"/>
    <cellStyle name="Normal 3 11 21 10" xfId="8563"/>
    <cellStyle name="Normal 3 11 21 10 2" xfId="26267"/>
    <cellStyle name="Normal 3 11 21 11" xfId="8564"/>
    <cellStyle name="Normal 3 11 21 11 2" xfId="26268"/>
    <cellStyle name="Normal 3 11 21 12" xfId="8565"/>
    <cellStyle name="Normal 3 11 21 12 2" xfId="26269"/>
    <cellStyle name="Normal 3 11 21 13" xfId="8566"/>
    <cellStyle name="Normal 3 11 21 13 2" xfId="26270"/>
    <cellStyle name="Normal 3 11 21 14" xfId="8567"/>
    <cellStyle name="Normal 3 11 21 14 2" xfId="26271"/>
    <cellStyle name="Normal 3 11 21 15" xfId="26272"/>
    <cellStyle name="Normal 3 11 21 2" xfId="8568"/>
    <cellStyle name="Normal 3 11 21 2 2" xfId="26273"/>
    <cellStyle name="Normal 3 11 21 3" xfId="8569"/>
    <cellStyle name="Normal 3 11 21 3 2" xfId="26274"/>
    <cellStyle name="Normal 3 11 21 4" xfId="8570"/>
    <cellStyle name="Normal 3 11 21 4 2" xfId="26275"/>
    <cellStyle name="Normal 3 11 21 5" xfId="8571"/>
    <cellStyle name="Normal 3 11 21 5 2" xfId="26276"/>
    <cellStyle name="Normal 3 11 21 6" xfId="8572"/>
    <cellStyle name="Normal 3 11 21 6 2" xfId="26277"/>
    <cellStyle name="Normal 3 11 21 7" xfId="8573"/>
    <cellStyle name="Normal 3 11 21 7 2" xfId="26278"/>
    <cellStyle name="Normal 3 11 21 8" xfId="8574"/>
    <cellStyle name="Normal 3 11 21 8 2" xfId="26279"/>
    <cellStyle name="Normal 3 11 21 9" xfId="8575"/>
    <cellStyle name="Normal 3 11 21 9 2" xfId="26280"/>
    <cellStyle name="Normal 3 11 22" xfId="8576"/>
    <cellStyle name="Normal 3 11 22 10" xfId="8577"/>
    <cellStyle name="Normal 3 11 22 10 2" xfId="26281"/>
    <cellStyle name="Normal 3 11 22 11" xfId="8578"/>
    <cellStyle name="Normal 3 11 22 11 2" xfId="26282"/>
    <cellStyle name="Normal 3 11 22 12" xfId="8579"/>
    <cellStyle name="Normal 3 11 22 12 2" xfId="26283"/>
    <cellStyle name="Normal 3 11 22 13" xfId="8580"/>
    <cellStyle name="Normal 3 11 22 13 2" xfId="26284"/>
    <cellStyle name="Normal 3 11 22 14" xfId="8581"/>
    <cellStyle name="Normal 3 11 22 14 2" xfId="26285"/>
    <cellStyle name="Normal 3 11 22 15" xfId="26286"/>
    <cellStyle name="Normal 3 11 22 2" xfId="8582"/>
    <cellStyle name="Normal 3 11 22 2 2" xfId="26287"/>
    <cellStyle name="Normal 3 11 22 3" xfId="8583"/>
    <cellStyle name="Normal 3 11 22 3 2" xfId="26288"/>
    <cellStyle name="Normal 3 11 22 4" xfId="8584"/>
    <cellStyle name="Normal 3 11 22 4 2" xfId="26289"/>
    <cellStyle name="Normal 3 11 22 5" xfId="8585"/>
    <cellStyle name="Normal 3 11 22 5 2" xfId="26290"/>
    <cellStyle name="Normal 3 11 22 6" xfId="8586"/>
    <cellStyle name="Normal 3 11 22 6 2" xfId="26291"/>
    <cellStyle name="Normal 3 11 22 7" xfId="8587"/>
    <cellStyle name="Normal 3 11 22 7 2" xfId="26292"/>
    <cellStyle name="Normal 3 11 22 8" xfId="8588"/>
    <cellStyle name="Normal 3 11 22 8 2" xfId="26293"/>
    <cellStyle name="Normal 3 11 22 9" xfId="8589"/>
    <cellStyle name="Normal 3 11 22 9 2" xfId="26294"/>
    <cellStyle name="Normal 3 11 23" xfId="8590"/>
    <cellStyle name="Normal 3 11 24" xfId="8591"/>
    <cellStyle name="Normal 3 11 25" xfId="8592"/>
    <cellStyle name="Normal 3 11 25 10" xfId="8593"/>
    <cellStyle name="Normal 3 11 25 10 2" xfId="26295"/>
    <cellStyle name="Normal 3 11 25 11" xfId="8594"/>
    <cellStyle name="Normal 3 11 25 11 2" xfId="26296"/>
    <cellStyle name="Normal 3 11 25 12" xfId="8595"/>
    <cellStyle name="Normal 3 11 25 12 2" xfId="26297"/>
    <cellStyle name="Normal 3 11 25 13" xfId="8596"/>
    <cellStyle name="Normal 3 11 25 13 2" xfId="26298"/>
    <cellStyle name="Normal 3 11 25 14" xfId="8597"/>
    <cellStyle name="Normal 3 11 25 14 2" xfId="26299"/>
    <cellStyle name="Normal 3 11 25 15" xfId="26300"/>
    <cellStyle name="Normal 3 11 25 2" xfId="8598"/>
    <cellStyle name="Normal 3 11 25 2 2" xfId="26301"/>
    <cellStyle name="Normal 3 11 25 3" xfId="8599"/>
    <cellStyle name="Normal 3 11 25 3 2" xfId="26302"/>
    <cellStyle name="Normal 3 11 25 4" xfId="8600"/>
    <cellStyle name="Normal 3 11 25 4 2" xfId="26303"/>
    <cellStyle name="Normal 3 11 25 5" xfId="8601"/>
    <cellStyle name="Normal 3 11 25 5 2" xfId="26304"/>
    <cellStyle name="Normal 3 11 25 6" xfId="8602"/>
    <cellStyle name="Normal 3 11 25 6 2" xfId="26305"/>
    <cellStyle name="Normal 3 11 25 7" xfId="8603"/>
    <cellStyle name="Normal 3 11 25 7 2" xfId="26306"/>
    <cellStyle name="Normal 3 11 25 8" xfId="8604"/>
    <cellStyle name="Normal 3 11 25 8 2" xfId="26307"/>
    <cellStyle name="Normal 3 11 25 9" xfId="8605"/>
    <cellStyle name="Normal 3 11 25 9 2" xfId="26308"/>
    <cellStyle name="Normal 3 11 26" xfId="8606"/>
    <cellStyle name="Normal 3 11 26 10" xfId="8607"/>
    <cellStyle name="Normal 3 11 26 10 2" xfId="26309"/>
    <cellStyle name="Normal 3 11 26 11" xfId="8608"/>
    <cellStyle name="Normal 3 11 26 11 2" xfId="26310"/>
    <cellStyle name="Normal 3 11 26 12" xfId="8609"/>
    <cellStyle name="Normal 3 11 26 12 2" xfId="26311"/>
    <cellStyle name="Normal 3 11 26 13" xfId="8610"/>
    <cellStyle name="Normal 3 11 26 13 2" xfId="26312"/>
    <cellStyle name="Normal 3 11 26 14" xfId="8611"/>
    <cellStyle name="Normal 3 11 26 14 2" xfId="26313"/>
    <cellStyle name="Normal 3 11 26 15" xfId="26314"/>
    <cellStyle name="Normal 3 11 26 2" xfId="8612"/>
    <cellStyle name="Normal 3 11 26 2 2" xfId="26315"/>
    <cellStyle name="Normal 3 11 26 3" xfId="8613"/>
    <cellStyle name="Normal 3 11 26 3 2" xfId="26316"/>
    <cellStyle name="Normal 3 11 26 4" xfId="8614"/>
    <cellStyle name="Normal 3 11 26 4 2" xfId="26317"/>
    <cellStyle name="Normal 3 11 26 5" xfId="8615"/>
    <cellStyle name="Normal 3 11 26 5 2" xfId="26318"/>
    <cellStyle name="Normal 3 11 26 6" xfId="8616"/>
    <cellStyle name="Normal 3 11 26 6 2" xfId="26319"/>
    <cellStyle name="Normal 3 11 26 7" xfId="8617"/>
    <cellStyle name="Normal 3 11 26 7 2" xfId="26320"/>
    <cellStyle name="Normal 3 11 26 8" xfId="8618"/>
    <cellStyle name="Normal 3 11 26 8 2" xfId="26321"/>
    <cellStyle name="Normal 3 11 26 9" xfId="8619"/>
    <cellStyle name="Normal 3 11 26 9 2" xfId="26322"/>
    <cellStyle name="Normal 3 11 3" xfId="8620"/>
    <cellStyle name="Normal 3 11 4" xfId="8621"/>
    <cellStyle name="Normal 3 11 5" xfId="8622"/>
    <cellStyle name="Normal 3 11 6" xfId="8623"/>
    <cellStyle name="Normal 3 11 7" xfId="8624"/>
    <cellStyle name="Normal 3 11 8" xfId="8625"/>
    <cellStyle name="Normal 3 11 9" xfId="8626"/>
    <cellStyle name="Normal 3 12" xfId="8627"/>
    <cellStyle name="Normal 3 12 10" xfId="8628"/>
    <cellStyle name="Normal 3 12 10 10" xfId="8629"/>
    <cellStyle name="Normal 3 12 10 10 2" xfId="26323"/>
    <cellStyle name="Normal 3 12 10 11" xfId="8630"/>
    <cellStyle name="Normal 3 12 10 11 2" xfId="26324"/>
    <cellStyle name="Normal 3 12 10 12" xfId="8631"/>
    <cellStyle name="Normal 3 12 10 12 2" xfId="26325"/>
    <cellStyle name="Normal 3 12 10 13" xfId="8632"/>
    <cellStyle name="Normal 3 12 10 13 2" xfId="26326"/>
    <cellStyle name="Normal 3 12 10 14" xfId="8633"/>
    <cellStyle name="Normal 3 12 10 14 2" xfId="26327"/>
    <cellStyle name="Normal 3 12 10 15" xfId="26328"/>
    <cellStyle name="Normal 3 12 10 2" xfId="8634"/>
    <cellStyle name="Normal 3 12 10 2 2" xfId="26329"/>
    <cellStyle name="Normal 3 12 10 3" xfId="8635"/>
    <cellStyle name="Normal 3 12 10 3 2" xfId="26330"/>
    <cellStyle name="Normal 3 12 10 4" xfId="8636"/>
    <cellStyle name="Normal 3 12 10 4 2" xfId="26331"/>
    <cellStyle name="Normal 3 12 10 5" xfId="8637"/>
    <cellStyle name="Normal 3 12 10 5 2" xfId="26332"/>
    <cellStyle name="Normal 3 12 10 6" xfId="8638"/>
    <cellStyle name="Normal 3 12 10 6 2" xfId="26333"/>
    <cellStyle name="Normal 3 12 10 7" xfId="8639"/>
    <cellStyle name="Normal 3 12 10 7 2" xfId="26334"/>
    <cellStyle name="Normal 3 12 10 8" xfId="8640"/>
    <cellStyle name="Normal 3 12 10 8 2" xfId="26335"/>
    <cellStyle name="Normal 3 12 10 9" xfId="8641"/>
    <cellStyle name="Normal 3 12 10 9 2" xfId="26336"/>
    <cellStyle name="Normal 3 12 11" xfId="8642"/>
    <cellStyle name="Normal 3 12 11 10" xfId="8643"/>
    <cellStyle name="Normal 3 12 11 10 2" xfId="26337"/>
    <cellStyle name="Normal 3 12 11 11" xfId="8644"/>
    <cellStyle name="Normal 3 12 11 11 2" xfId="26338"/>
    <cellStyle name="Normal 3 12 11 12" xfId="8645"/>
    <cellStyle name="Normal 3 12 11 12 2" xfId="26339"/>
    <cellStyle name="Normal 3 12 11 13" xfId="8646"/>
    <cellStyle name="Normal 3 12 11 13 2" xfId="26340"/>
    <cellStyle name="Normal 3 12 11 14" xfId="8647"/>
    <cellStyle name="Normal 3 12 11 14 2" xfId="26341"/>
    <cellStyle name="Normal 3 12 11 15" xfId="26342"/>
    <cellStyle name="Normal 3 12 11 2" xfId="8648"/>
    <cellStyle name="Normal 3 12 11 2 2" xfId="26343"/>
    <cellStyle name="Normal 3 12 11 3" xfId="8649"/>
    <cellStyle name="Normal 3 12 11 3 2" xfId="26344"/>
    <cellStyle name="Normal 3 12 11 4" xfId="8650"/>
    <cellStyle name="Normal 3 12 11 4 2" xfId="26345"/>
    <cellStyle name="Normal 3 12 11 5" xfId="8651"/>
    <cellStyle name="Normal 3 12 11 5 2" xfId="26346"/>
    <cellStyle name="Normal 3 12 11 6" xfId="8652"/>
    <cellStyle name="Normal 3 12 11 6 2" xfId="26347"/>
    <cellStyle name="Normal 3 12 11 7" xfId="8653"/>
    <cellStyle name="Normal 3 12 11 7 2" xfId="26348"/>
    <cellStyle name="Normal 3 12 11 8" xfId="8654"/>
    <cellStyle name="Normal 3 12 11 8 2" xfId="26349"/>
    <cellStyle name="Normal 3 12 11 9" xfId="8655"/>
    <cellStyle name="Normal 3 12 11 9 2" xfId="26350"/>
    <cellStyle name="Normal 3 12 12" xfId="8656"/>
    <cellStyle name="Normal 3 12 12 10" xfId="8657"/>
    <cellStyle name="Normal 3 12 12 10 2" xfId="26351"/>
    <cellStyle name="Normal 3 12 12 11" xfId="8658"/>
    <cellStyle name="Normal 3 12 12 11 2" xfId="26352"/>
    <cellStyle name="Normal 3 12 12 12" xfId="8659"/>
    <cellStyle name="Normal 3 12 12 12 2" xfId="26353"/>
    <cellStyle name="Normal 3 12 12 13" xfId="8660"/>
    <cellStyle name="Normal 3 12 12 13 2" xfId="26354"/>
    <cellStyle name="Normal 3 12 12 14" xfId="8661"/>
    <cellStyle name="Normal 3 12 12 14 2" xfId="26355"/>
    <cellStyle name="Normal 3 12 12 15" xfId="26356"/>
    <cellStyle name="Normal 3 12 12 2" xfId="8662"/>
    <cellStyle name="Normal 3 12 12 2 2" xfId="26357"/>
    <cellStyle name="Normal 3 12 12 3" xfId="8663"/>
    <cellStyle name="Normal 3 12 12 3 2" xfId="26358"/>
    <cellStyle name="Normal 3 12 12 4" xfId="8664"/>
    <cellStyle name="Normal 3 12 12 4 2" xfId="26359"/>
    <cellStyle name="Normal 3 12 12 5" xfId="8665"/>
    <cellStyle name="Normal 3 12 12 5 2" xfId="26360"/>
    <cellStyle name="Normal 3 12 12 6" xfId="8666"/>
    <cellStyle name="Normal 3 12 12 6 2" xfId="26361"/>
    <cellStyle name="Normal 3 12 12 7" xfId="8667"/>
    <cellStyle name="Normal 3 12 12 7 2" xfId="26362"/>
    <cellStyle name="Normal 3 12 12 8" xfId="8668"/>
    <cellStyle name="Normal 3 12 12 8 2" xfId="26363"/>
    <cellStyle name="Normal 3 12 12 9" xfId="8669"/>
    <cellStyle name="Normal 3 12 12 9 2" xfId="26364"/>
    <cellStyle name="Normal 3 12 13" xfId="8670"/>
    <cellStyle name="Normal 3 12 13 10" xfId="8671"/>
    <cellStyle name="Normal 3 12 13 10 2" xfId="26365"/>
    <cellStyle name="Normal 3 12 13 11" xfId="8672"/>
    <cellStyle name="Normal 3 12 13 11 2" xfId="26366"/>
    <cellStyle name="Normal 3 12 13 12" xfId="8673"/>
    <cellStyle name="Normal 3 12 13 12 2" xfId="26367"/>
    <cellStyle name="Normal 3 12 13 13" xfId="8674"/>
    <cellStyle name="Normal 3 12 13 13 2" xfId="26368"/>
    <cellStyle name="Normal 3 12 13 14" xfId="8675"/>
    <cellStyle name="Normal 3 12 13 14 2" xfId="26369"/>
    <cellStyle name="Normal 3 12 13 15" xfId="26370"/>
    <cellStyle name="Normal 3 12 13 2" xfId="8676"/>
    <cellStyle name="Normal 3 12 13 2 2" xfId="26371"/>
    <cellStyle name="Normal 3 12 13 3" xfId="8677"/>
    <cellStyle name="Normal 3 12 13 3 2" xfId="26372"/>
    <cellStyle name="Normal 3 12 13 4" xfId="8678"/>
    <cellStyle name="Normal 3 12 13 4 2" xfId="26373"/>
    <cellStyle name="Normal 3 12 13 5" xfId="8679"/>
    <cellStyle name="Normal 3 12 13 5 2" xfId="26374"/>
    <cellStyle name="Normal 3 12 13 6" xfId="8680"/>
    <cellStyle name="Normal 3 12 13 6 2" xfId="26375"/>
    <cellStyle name="Normal 3 12 13 7" xfId="8681"/>
    <cellStyle name="Normal 3 12 13 7 2" xfId="26376"/>
    <cellStyle name="Normal 3 12 13 8" xfId="8682"/>
    <cellStyle name="Normal 3 12 13 8 2" xfId="26377"/>
    <cellStyle name="Normal 3 12 13 9" xfId="8683"/>
    <cellStyle name="Normal 3 12 13 9 2" xfId="26378"/>
    <cellStyle name="Normal 3 12 14" xfId="8684"/>
    <cellStyle name="Normal 3 12 14 10" xfId="8685"/>
    <cellStyle name="Normal 3 12 14 10 2" xfId="26379"/>
    <cellStyle name="Normal 3 12 14 11" xfId="8686"/>
    <cellStyle name="Normal 3 12 14 11 2" xfId="26380"/>
    <cellStyle name="Normal 3 12 14 12" xfId="8687"/>
    <cellStyle name="Normal 3 12 14 12 2" xfId="26381"/>
    <cellStyle name="Normal 3 12 14 13" xfId="8688"/>
    <cellStyle name="Normal 3 12 14 13 2" xfId="26382"/>
    <cellStyle name="Normal 3 12 14 14" xfId="8689"/>
    <cellStyle name="Normal 3 12 14 14 2" xfId="26383"/>
    <cellStyle name="Normal 3 12 14 15" xfId="26384"/>
    <cellStyle name="Normal 3 12 14 2" xfId="8690"/>
    <cellStyle name="Normal 3 12 14 2 2" xfId="26385"/>
    <cellStyle name="Normal 3 12 14 3" xfId="8691"/>
    <cellStyle name="Normal 3 12 14 3 2" xfId="26386"/>
    <cellStyle name="Normal 3 12 14 4" xfId="8692"/>
    <cellStyle name="Normal 3 12 14 4 2" xfId="26387"/>
    <cellStyle name="Normal 3 12 14 5" xfId="8693"/>
    <cellStyle name="Normal 3 12 14 5 2" xfId="26388"/>
    <cellStyle name="Normal 3 12 14 6" xfId="8694"/>
    <cellStyle name="Normal 3 12 14 6 2" xfId="26389"/>
    <cellStyle name="Normal 3 12 14 7" xfId="8695"/>
    <cellStyle name="Normal 3 12 14 7 2" xfId="26390"/>
    <cellStyle name="Normal 3 12 14 8" xfId="8696"/>
    <cellStyle name="Normal 3 12 14 8 2" xfId="26391"/>
    <cellStyle name="Normal 3 12 14 9" xfId="8697"/>
    <cellStyle name="Normal 3 12 14 9 2" xfId="26392"/>
    <cellStyle name="Normal 3 12 15" xfId="8698"/>
    <cellStyle name="Normal 3 12 16" xfId="8699"/>
    <cellStyle name="Normal 3 12 17" xfId="8700"/>
    <cellStyle name="Normal 3 12 17 10" xfId="8701"/>
    <cellStyle name="Normal 3 12 17 10 2" xfId="26393"/>
    <cellStyle name="Normal 3 12 17 11" xfId="8702"/>
    <cellStyle name="Normal 3 12 17 11 2" xfId="26394"/>
    <cellStyle name="Normal 3 12 17 12" xfId="8703"/>
    <cellStyle name="Normal 3 12 17 12 2" xfId="26395"/>
    <cellStyle name="Normal 3 12 17 13" xfId="8704"/>
    <cellStyle name="Normal 3 12 17 13 2" xfId="26396"/>
    <cellStyle name="Normal 3 12 17 14" xfId="8705"/>
    <cellStyle name="Normal 3 12 17 14 2" xfId="26397"/>
    <cellStyle name="Normal 3 12 17 15" xfId="26398"/>
    <cellStyle name="Normal 3 12 17 2" xfId="8706"/>
    <cellStyle name="Normal 3 12 17 2 2" xfId="26399"/>
    <cellStyle name="Normal 3 12 17 3" xfId="8707"/>
    <cellStyle name="Normal 3 12 17 3 2" xfId="26400"/>
    <cellStyle name="Normal 3 12 17 4" xfId="8708"/>
    <cellStyle name="Normal 3 12 17 4 2" xfId="26401"/>
    <cellStyle name="Normal 3 12 17 5" xfId="8709"/>
    <cellStyle name="Normal 3 12 17 5 2" xfId="26402"/>
    <cellStyle name="Normal 3 12 17 6" xfId="8710"/>
    <cellStyle name="Normal 3 12 17 6 2" xfId="26403"/>
    <cellStyle name="Normal 3 12 17 7" xfId="8711"/>
    <cellStyle name="Normal 3 12 17 7 2" xfId="26404"/>
    <cellStyle name="Normal 3 12 17 8" xfId="8712"/>
    <cellStyle name="Normal 3 12 17 8 2" xfId="26405"/>
    <cellStyle name="Normal 3 12 17 9" xfId="8713"/>
    <cellStyle name="Normal 3 12 17 9 2" xfId="26406"/>
    <cellStyle name="Normal 3 12 18" xfId="8714"/>
    <cellStyle name="Normal 3 12 18 10" xfId="8715"/>
    <cellStyle name="Normal 3 12 18 10 2" xfId="26407"/>
    <cellStyle name="Normal 3 12 18 11" xfId="8716"/>
    <cellStyle name="Normal 3 12 18 11 2" xfId="26408"/>
    <cellStyle name="Normal 3 12 18 12" xfId="8717"/>
    <cellStyle name="Normal 3 12 18 12 2" xfId="26409"/>
    <cellStyle name="Normal 3 12 18 13" xfId="8718"/>
    <cellStyle name="Normal 3 12 18 13 2" xfId="26410"/>
    <cellStyle name="Normal 3 12 18 14" xfId="8719"/>
    <cellStyle name="Normal 3 12 18 14 2" xfId="26411"/>
    <cellStyle name="Normal 3 12 18 15" xfId="26412"/>
    <cellStyle name="Normal 3 12 18 2" xfId="8720"/>
    <cellStyle name="Normal 3 12 18 2 2" xfId="26413"/>
    <cellStyle name="Normal 3 12 18 3" xfId="8721"/>
    <cellStyle name="Normal 3 12 18 3 2" xfId="26414"/>
    <cellStyle name="Normal 3 12 18 4" xfId="8722"/>
    <cellStyle name="Normal 3 12 18 4 2" xfId="26415"/>
    <cellStyle name="Normal 3 12 18 5" xfId="8723"/>
    <cellStyle name="Normal 3 12 18 5 2" xfId="26416"/>
    <cellStyle name="Normal 3 12 18 6" xfId="8724"/>
    <cellStyle name="Normal 3 12 18 6 2" xfId="26417"/>
    <cellStyle name="Normal 3 12 18 7" xfId="8725"/>
    <cellStyle name="Normal 3 12 18 7 2" xfId="26418"/>
    <cellStyle name="Normal 3 12 18 8" xfId="8726"/>
    <cellStyle name="Normal 3 12 18 8 2" xfId="26419"/>
    <cellStyle name="Normal 3 12 18 9" xfId="8727"/>
    <cellStyle name="Normal 3 12 18 9 2" xfId="26420"/>
    <cellStyle name="Normal 3 12 2" xfId="8728"/>
    <cellStyle name="Normal 3 12 2 10" xfId="8729"/>
    <cellStyle name="Normal 3 12 2 10 2" xfId="26421"/>
    <cellStyle name="Normal 3 12 2 11" xfId="8730"/>
    <cellStyle name="Normal 3 12 2 11 2" xfId="26422"/>
    <cellStyle name="Normal 3 12 2 12" xfId="8731"/>
    <cellStyle name="Normal 3 12 2 12 2" xfId="26423"/>
    <cellStyle name="Normal 3 12 2 13" xfId="8732"/>
    <cellStyle name="Normal 3 12 2 13 2" xfId="26424"/>
    <cellStyle name="Normal 3 12 2 14" xfId="8733"/>
    <cellStyle name="Normal 3 12 2 14 2" xfId="26425"/>
    <cellStyle name="Normal 3 12 2 15" xfId="8734"/>
    <cellStyle name="Normal 3 12 2 15 2" xfId="26426"/>
    <cellStyle name="Normal 3 12 2 16" xfId="8735"/>
    <cellStyle name="Normal 3 12 2 16 2" xfId="26427"/>
    <cellStyle name="Normal 3 12 2 17" xfId="8736"/>
    <cellStyle name="Normal 3 12 2 17 2" xfId="26428"/>
    <cellStyle name="Normal 3 12 2 18" xfId="26429"/>
    <cellStyle name="Normal 3 12 2 2" xfId="8737"/>
    <cellStyle name="Normal 3 12 2 3" xfId="8738"/>
    <cellStyle name="Normal 3 12 2 4" xfId="8739"/>
    <cellStyle name="Normal 3 12 2 5" xfId="8740"/>
    <cellStyle name="Normal 3 12 2 5 2" xfId="26430"/>
    <cellStyle name="Normal 3 12 2 6" xfId="8741"/>
    <cellStyle name="Normal 3 12 2 6 2" xfId="26431"/>
    <cellStyle name="Normal 3 12 2 7" xfId="8742"/>
    <cellStyle name="Normal 3 12 2 7 2" xfId="26432"/>
    <cellStyle name="Normal 3 12 2 8" xfId="8743"/>
    <cellStyle name="Normal 3 12 2 8 2" xfId="26433"/>
    <cellStyle name="Normal 3 12 2 9" xfId="8744"/>
    <cellStyle name="Normal 3 12 2 9 2" xfId="26434"/>
    <cellStyle name="Normal 3 12 3" xfId="8745"/>
    <cellStyle name="Normal 3 12 4" xfId="8746"/>
    <cellStyle name="Normal 3 12 5" xfId="8747"/>
    <cellStyle name="Normal 3 12 6" xfId="8748"/>
    <cellStyle name="Normal 3 12 6 10" xfId="8749"/>
    <cellStyle name="Normal 3 12 6 10 2" xfId="26435"/>
    <cellStyle name="Normal 3 12 6 11" xfId="8750"/>
    <cellStyle name="Normal 3 12 6 11 2" xfId="26436"/>
    <cellStyle name="Normal 3 12 6 12" xfId="8751"/>
    <cellStyle name="Normal 3 12 6 12 2" xfId="26437"/>
    <cellStyle name="Normal 3 12 6 13" xfId="8752"/>
    <cellStyle name="Normal 3 12 6 13 2" xfId="26438"/>
    <cellStyle name="Normal 3 12 6 14" xfId="8753"/>
    <cellStyle name="Normal 3 12 6 14 2" xfId="26439"/>
    <cellStyle name="Normal 3 12 6 15" xfId="8754"/>
    <cellStyle name="Normal 3 12 6 15 2" xfId="26440"/>
    <cellStyle name="Normal 3 12 6 16" xfId="26441"/>
    <cellStyle name="Normal 3 12 6 2" xfId="8755"/>
    <cellStyle name="Normal 3 12 6 2 10" xfId="8756"/>
    <cellStyle name="Normal 3 12 6 2 10 2" xfId="26442"/>
    <cellStyle name="Normal 3 12 6 2 11" xfId="8757"/>
    <cellStyle name="Normal 3 12 6 2 11 2" xfId="26443"/>
    <cellStyle name="Normal 3 12 6 2 12" xfId="8758"/>
    <cellStyle name="Normal 3 12 6 2 12 2" xfId="26444"/>
    <cellStyle name="Normal 3 12 6 2 13" xfId="8759"/>
    <cellStyle name="Normal 3 12 6 2 13 2" xfId="26445"/>
    <cellStyle name="Normal 3 12 6 2 14" xfId="8760"/>
    <cellStyle name="Normal 3 12 6 2 14 2" xfId="26446"/>
    <cellStyle name="Normal 3 12 6 2 15" xfId="26447"/>
    <cellStyle name="Normal 3 12 6 2 2" xfId="8761"/>
    <cellStyle name="Normal 3 12 6 2 2 2" xfId="26448"/>
    <cellStyle name="Normal 3 12 6 2 3" xfId="8762"/>
    <cellStyle name="Normal 3 12 6 2 3 2" xfId="26449"/>
    <cellStyle name="Normal 3 12 6 2 4" xfId="8763"/>
    <cellStyle name="Normal 3 12 6 2 4 2" xfId="26450"/>
    <cellStyle name="Normal 3 12 6 2 5" xfId="8764"/>
    <cellStyle name="Normal 3 12 6 2 5 2" xfId="26451"/>
    <cellStyle name="Normal 3 12 6 2 6" xfId="8765"/>
    <cellStyle name="Normal 3 12 6 2 6 2" xfId="26452"/>
    <cellStyle name="Normal 3 12 6 2 7" xfId="8766"/>
    <cellStyle name="Normal 3 12 6 2 7 2" xfId="26453"/>
    <cellStyle name="Normal 3 12 6 2 8" xfId="8767"/>
    <cellStyle name="Normal 3 12 6 2 8 2" xfId="26454"/>
    <cellStyle name="Normal 3 12 6 2 9" xfId="8768"/>
    <cellStyle name="Normal 3 12 6 2 9 2" xfId="26455"/>
    <cellStyle name="Normal 3 12 6 3" xfId="8769"/>
    <cellStyle name="Normal 3 12 6 3 2" xfId="26456"/>
    <cellStyle name="Normal 3 12 6 4" xfId="8770"/>
    <cellStyle name="Normal 3 12 6 4 2" xfId="26457"/>
    <cellStyle name="Normal 3 12 6 5" xfId="8771"/>
    <cellStyle name="Normal 3 12 6 5 2" xfId="26458"/>
    <cellStyle name="Normal 3 12 6 6" xfId="8772"/>
    <cellStyle name="Normal 3 12 6 6 2" xfId="26459"/>
    <cellStyle name="Normal 3 12 6 7" xfId="8773"/>
    <cellStyle name="Normal 3 12 6 7 2" xfId="26460"/>
    <cellStyle name="Normal 3 12 6 8" xfId="8774"/>
    <cellStyle name="Normal 3 12 6 8 2" xfId="26461"/>
    <cellStyle name="Normal 3 12 6 9" xfId="8775"/>
    <cellStyle name="Normal 3 12 6 9 2" xfId="26462"/>
    <cellStyle name="Normal 3 12 7" xfId="8776"/>
    <cellStyle name="Normal 3 12 7 10" xfId="8777"/>
    <cellStyle name="Normal 3 12 7 10 2" xfId="26463"/>
    <cellStyle name="Normal 3 12 7 11" xfId="8778"/>
    <cellStyle name="Normal 3 12 7 11 2" xfId="26464"/>
    <cellStyle name="Normal 3 12 7 12" xfId="8779"/>
    <cellStyle name="Normal 3 12 7 12 2" xfId="26465"/>
    <cellStyle name="Normal 3 12 7 13" xfId="8780"/>
    <cellStyle name="Normal 3 12 7 13 2" xfId="26466"/>
    <cellStyle name="Normal 3 12 7 14" xfId="8781"/>
    <cellStyle name="Normal 3 12 7 14 2" xfId="26467"/>
    <cellStyle name="Normal 3 12 7 15" xfId="8782"/>
    <cellStyle name="Normal 3 12 7 15 2" xfId="26468"/>
    <cellStyle name="Normal 3 12 7 16" xfId="26469"/>
    <cellStyle name="Normal 3 12 7 2" xfId="8783"/>
    <cellStyle name="Normal 3 12 7 2 10" xfId="8784"/>
    <cellStyle name="Normal 3 12 7 2 10 2" xfId="26470"/>
    <cellStyle name="Normal 3 12 7 2 11" xfId="8785"/>
    <cellStyle name="Normal 3 12 7 2 11 2" xfId="26471"/>
    <cellStyle name="Normal 3 12 7 2 12" xfId="8786"/>
    <cellStyle name="Normal 3 12 7 2 12 2" xfId="26472"/>
    <cellStyle name="Normal 3 12 7 2 13" xfId="8787"/>
    <cellStyle name="Normal 3 12 7 2 13 2" xfId="26473"/>
    <cellStyle name="Normal 3 12 7 2 14" xfId="8788"/>
    <cellStyle name="Normal 3 12 7 2 14 2" xfId="26474"/>
    <cellStyle name="Normal 3 12 7 2 15" xfId="26475"/>
    <cellStyle name="Normal 3 12 7 2 2" xfId="8789"/>
    <cellStyle name="Normal 3 12 7 2 2 2" xfId="26476"/>
    <cellStyle name="Normal 3 12 7 2 3" xfId="8790"/>
    <cellStyle name="Normal 3 12 7 2 3 2" xfId="26477"/>
    <cellStyle name="Normal 3 12 7 2 4" xfId="8791"/>
    <cellStyle name="Normal 3 12 7 2 4 2" xfId="26478"/>
    <cellStyle name="Normal 3 12 7 2 5" xfId="8792"/>
    <cellStyle name="Normal 3 12 7 2 5 2" xfId="26479"/>
    <cellStyle name="Normal 3 12 7 2 6" xfId="8793"/>
    <cellStyle name="Normal 3 12 7 2 6 2" xfId="26480"/>
    <cellStyle name="Normal 3 12 7 2 7" xfId="8794"/>
    <cellStyle name="Normal 3 12 7 2 7 2" xfId="26481"/>
    <cellStyle name="Normal 3 12 7 2 8" xfId="8795"/>
    <cellStyle name="Normal 3 12 7 2 8 2" xfId="26482"/>
    <cellStyle name="Normal 3 12 7 2 9" xfId="8796"/>
    <cellStyle name="Normal 3 12 7 2 9 2" xfId="26483"/>
    <cellStyle name="Normal 3 12 7 3" xfId="8797"/>
    <cellStyle name="Normal 3 12 7 3 2" xfId="26484"/>
    <cellStyle name="Normal 3 12 7 4" xfId="8798"/>
    <cellStyle name="Normal 3 12 7 4 2" xfId="26485"/>
    <cellStyle name="Normal 3 12 7 5" xfId="8799"/>
    <cellStyle name="Normal 3 12 7 5 2" xfId="26486"/>
    <cellStyle name="Normal 3 12 7 6" xfId="8800"/>
    <cellStyle name="Normal 3 12 7 6 2" xfId="26487"/>
    <cellStyle name="Normal 3 12 7 7" xfId="8801"/>
    <cellStyle name="Normal 3 12 7 7 2" xfId="26488"/>
    <cellStyle name="Normal 3 12 7 8" xfId="8802"/>
    <cellStyle name="Normal 3 12 7 8 2" xfId="26489"/>
    <cellStyle name="Normal 3 12 7 9" xfId="8803"/>
    <cellStyle name="Normal 3 12 7 9 2" xfId="26490"/>
    <cellStyle name="Normal 3 12 8" xfId="8804"/>
    <cellStyle name="Normal 3 12 8 10" xfId="8805"/>
    <cellStyle name="Normal 3 12 8 10 2" xfId="26491"/>
    <cellStyle name="Normal 3 12 8 11" xfId="8806"/>
    <cellStyle name="Normal 3 12 8 11 2" xfId="26492"/>
    <cellStyle name="Normal 3 12 8 12" xfId="8807"/>
    <cellStyle name="Normal 3 12 8 12 2" xfId="26493"/>
    <cellStyle name="Normal 3 12 8 13" xfId="8808"/>
    <cellStyle name="Normal 3 12 8 13 2" xfId="26494"/>
    <cellStyle name="Normal 3 12 8 14" xfId="8809"/>
    <cellStyle name="Normal 3 12 8 14 2" xfId="26495"/>
    <cellStyle name="Normal 3 12 8 15" xfId="8810"/>
    <cellStyle name="Normal 3 12 8 15 2" xfId="26496"/>
    <cellStyle name="Normal 3 12 8 16" xfId="26497"/>
    <cellStyle name="Normal 3 12 8 2" xfId="8811"/>
    <cellStyle name="Normal 3 12 8 2 10" xfId="8812"/>
    <cellStyle name="Normal 3 12 8 2 10 2" xfId="26498"/>
    <cellStyle name="Normal 3 12 8 2 11" xfId="8813"/>
    <cellStyle name="Normal 3 12 8 2 11 2" xfId="26499"/>
    <cellStyle name="Normal 3 12 8 2 12" xfId="8814"/>
    <cellStyle name="Normal 3 12 8 2 12 2" xfId="26500"/>
    <cellStyle name="Normal 3 12 8 2 13" xfId="8815"/>
    <cellStyle name="Normal 3 12 8 2 13 2" xfId="26501"/>
    <cellStyle name="Normal 3 12 8 2 14" xfId="8816"/>
    <cellStyle name="Normal 3 12 8 2 14 2" xfId="26502"/>
    <cellStyle name="Normal 3 12 8 2 15" xfId="26503"/>
    <cellStyle name="Normal 3 12 8 2 2" xfId="8817"/>
    <cellStyle name="Normal 3 12 8 2 2 2" xfId="26504"/>
    <cellStyle name="Normal 3 12 8 2 3" xfId="8818"/>
    <cellStyle name="Normal 3 12 8 2 3 2" xfId="26505"/>
    <cellStyle name="Normal 3 12 8 2 4" xfId="8819"/>
    <cellStyle name="Normal 3 12 8 2 4 2" xfId="26506"/>
    <cellStyle name="Normal 3 12 8 2 5" xfId="8820"/>
    <cellStyle name="Normal 3 12 8 2 5 2" xfId="26507"/>
    <cellStyle name="Normal 3 12 8 2 6" xfId="8821"/>
    <cellStyle name="Normal 3 12 8 2 6 2" xfId="26508"/>
    <cellStyle name="Normal 3 12 8 2 7" xfId="8822"/>
    <cellStyle name="Normal 3 12 8 2 7 2" xfId="26509"/>
    <cellStyle name="Normal 3 12 8 2 8" xfId="8823"/>
    <cellStyle name="Normal 3 12 8 2 8 2" xfId="26510"/>
    <cellStyle name="Normal 3 12 8 2 9" xfId="8824"/>
    <cellStyle name="Normal 3 12 8 2 9 2" xfId="26511"/>
    <cellStyle name="Normal 3 12 8 3" xfId="8825"/>
    <cellStyle name="Normal 3 12 8 3 2" xfId="26512"/>
    <cellStyle name="Normal 3 12 8 4" xfId="8826"/>
    <cellStyle name="Normal 3 12 8 4 2" xfId="26513"/>
    <cellStyle name="Normal 3 12 8 5" xfId="8827"/>
    <cellStyle name="Normal 3 12 8 5 2" xfId="26514"/>
    <cellStyle name="Normal 3 12 8 6" xfId="8828"/>
    <cellStyle name="Normal 3 12 8 6 2" xfId="26515"/>
    <cellStyle name="Normal 3 12 8 7" xfId="8829"/>
    <cellStyle name="Normal 3 12 8 7 2" xfId="26516"/>
    <cellStyle name="Normal 3 12 8 8" xfId="8830"/>
    <cellStyle name="Normal 3 12 8 8 2" xfId="26517"/>
    <cellStyle name="Normal 3 12 8 9" xfId="8831"/>
    <cellStyle name="Normal 3 12 8 9 2" xfId="26518"/>
    <cellStyle name="Normal 3 12 9" xfId="8832"/>
    <cellStyle name="Normal 3 12 9 10" xfId="8833"/>
    <cellStyle name="Normal 3 12 9 10 2" xfId="26519"/>
    <cellStyle name="Normal 3 12 9 11" xfId="8834"/>
    <cellStyle name="Normal 3 12 9 11 2" xfId="26520"/>
    <cellStyle name="Normal 3 12 9 12" xfId="8835"/>
    <cellStyle name="Normal 3 12 9 12 2" xfId="26521"/>
    <cellStyle name="Normal 3 12 9 13" xfId="8836"/>
    <cellStyle name="Normal 3 12 9 13 2" xfId="26522"/>
    <cellStyle name="Normal 3 12 9 14" xfId="8837"/>
    <cellStyle name="Normal 3 12 9 14 2" xfId="26523"/>
    <cellStyle name="Normal 3 12 9 15" xfId="26524"/>
    <cellStyle name="Normal 3 12 9 2" xfId="8838"/>
    <cellStyle name="Normal 3 12 9 2 2" xfId="26525"/>
    <cellStyle name="Normal 3 12 9 3" xfId="8839"/>
    <cellStyle name="Normal 3 12 9 3 2" xfId="26526"/>
    <cellStyle name="Normal 3 12 9 4" xfId="8840"/>
    <cellStyle name="Normal 3 12 9 4 2" xfId="26527"/>
    <cellStyle name="Normal 3 12 9 5" xfId="8841"/>
    <cellStyle name="Normal 3 12 9 5 2" xfId="26528"/>
    <cellStyle name="Normal 3 12 9 6" xfId="8842"/>
    <cellStyle name="Normal 3 12 9 6 2" xfId="26529"/>
    <cellStyle name="Normal 3 12 9 7" xfId="8843"/>
    <cellStyle name="Normal 3 12 9 7 2" xfId="26530"/>
    <cellStyle name="Normal 3 12 9 8" xfId="8844"/>
    <cellStyle name="Normal 3 12 9 8 2" xfId="26531"/>
    <cellStyle name="Normal 3 12 9 9" xfId="8845"/>
    <cellStyle name="Normal 3 12 9 9 2" xfId="26532"/>
    <cellStyle name="Normal 3 13" xfId="8846"/>
    <cellStyle name="Normal 3 13 10" xfId="8847"/>
    <cellStyle name="Normal 3 13 10 10" xfId="8848"/>
    <cellStyle name="Normal 3 13 10 10 2" xfId="26533"/>
    <cellStyle name="Normal 3 13 10 11" xfId="8849"/>
    <cellStyle name="Normal 3 13 10 11 2" xfId="26534"/>
    <cellStyle name="Normal 3 13 10 12" xfId="8850"/>
    <cellStyle name="Normal 3 13 10 12 2" xfId="26535"/>
    <cellStyle name="Normal 3 13 10 13" xfId="8851"/>
    <cellStyle name="Normal 3 13 10 13 2" xfId="26536"/>
    <cellStyle name="Normal 3 13 10 14" xfId="8852"/>
    <cellStyle name="Normal 3 13 10 14 2" xfId="26537"/>
    <cellStyle name="Normal 3 13 10 15" xfId="26538"/>
    <cellStyle name="Normal 3 13 10 2" xfId="8853"/>
    <cellStyle name="Normal 3 13 10 2 2" xfId="26539"/>
    <cellStyle name="Normal 3 13 10 3" xfId="8854"/>
    <cellStyle name="Normal 3 13 10 3 2" xfId="26540"/>
    <cellStyle name="Normal 3 13 10 4" xfId="8855"/>
    <cellStyle name="Normal 3 13 10 4 2" xfId="26541"/>
    <cellStyle name="Normal 3 13 10 5" xfId="8856"/>
    <cellStyle name="Normal 3 13 10 5 2" xfId="26542"/>
    <cellStyle name="Normal 3 13 10 6" xfId="8857"/>
    <cellStyle name="Normal 3 13 10 6 2" xfId="26543"/>
    <cellStyle name="Normal 3 13 10 7" xfId="8858"/>
    <cellStyle name="Normal 3 13 10 7 2" xfId="26544"/>
    <cellStyle name="Normal 3 13 10 8" xfId="8859"/>
    <cellStyle name="Normal 3 13 10 8 2" xfId="26545"/>
    <cellStyle name="Normal 3 13 10 9" xfId="8860"/>
    <cellStyle name="Normal 3 13 10 9 2" xfId="26546"/>
    <cellStyle name="Normal 3 13 11" xfId="8861"/>
    <cellStyle name="Normal 3 13 11 10" xfId="8862"/>
    <cellStyle name="Normal 3 13 11 10 2" xfId="26547"/>
    <cellStyle name="Normal 3 13 11 11" xfId="8863"/>
    <cellStyle name="Normal 3 13 11 11 2" xfId="26548"/>
    <cellStyle name="Normal 3 13 11 12" xfId="8864"/>
    <cellStyle name="Normal 3 13 11 12 2" xfId="26549"/>
    <cellStyle name="Normal 3 13 11 13" xfId="8865"/>
    <cellStyle name="Normal 3 13 11 13 2" xfId="26550"/>
    <cellStyle name="Normal 3 13 11 14" xfId="8866"/>
    <cellStyle name="Normal 3 13 11 14 2" xfId="26551"/>
    <cellStyle name="Normal 3 13 11 15" xfId="26552"/>
    <cellStyle name="Normal 3 13 11 2" xfId="8867"/>
    <cellStyle name="Normal 3 13 11 2 2" xfId="26553"/>
    <cellStyle name="Normal 3 13 11 3" xfId="8868"/>
    <cellStyle name="Normal 3 13 11 3 2" xfId="26554"/>
    <cellStyle name="Normal 3 13 11 4" xfId="8869"/>
    <cellStyle name="Normal 3 13 11 4 2" xfId="26555"/>
    <cellStyle name="Normal 3 13 11 5" xfId="8870"/>
    <cellStyle name="Normal 3 13 11 5 2" xfId="26556"/>
    <cellStyle name="Normal 3 13 11 6" xfId="8871"/>
    <cellStyle name="Normal 3 13 11 6 2" xfId="26557"/>
    <cellStyle name="Normal 3 13 11 7" xfId="8872"/>
    <cellStyle name="Normal 3 13 11 7 2" xfId="26558"/>
    <cellStyle name="Normal 3 13 11 8" xfId="8873"/>
    <cellStyle name="Normal 3 13 11 8 2" xfId="26559"/>
    <cellStyle name="Normal 3 13 11 9" xfId="8874"/>
    <cellStyle name="Normal 3 13 11 9 2" xfId="26560"/>
    <cellStyle name="Normal 3 13 12" xfId="8875"/>
    <cellStyle name="Normal 3 13 12 10" xfId="8876"/>
    <cellStyle name="Normal 3 13 12 10 2" xfId="26561"/>
    <cellStyle name="Normal 3 13 12 11" xfId="8877"/>
    <cellStyle name="Normal 3 13 12 11 2" xfId="26562"/>
    <cellStyle name="Normal 3 13 12 12" xfId="8878"/>
    <cellStyle name="Normal 3 13 12 12 2" xfId="26563"/>
    <cellStyle name="Normal 3 13 12 13" xfId="8879"/>
    <cellStyle name="Normal 3 13 12 13 2" xfId="26564"/>
    <cellStyle name="Normal 3 13 12 14" xfId="8880"/>
    <cellStyle name="Normal 3 13 12 14 2" xfId="26565"/>
    <cellStyle name="Normal 3 13 12 15" xfId="26566"/>
    <cellStyle name="Normal 3 13 12 2" xfId="8881"/>
    <cellStyle name="Normal 3 13 12 2 2" xfId="26567"/>
    <cellStyle name="Normal 3 13 12 3" xfId="8882"/>
    <cellStyle name="Normal 3 13 12 3 2" xfId="26568"/>
    <cellStyle name="Normal 3 13 12 4" xfId="8883"/>
    <cellStyle name="Normal 3 13 12 4 2" xfId="26569"/>
    <cellStyle name="Normal 3 13 12 5" xfId="8884"/>
    <cellStyle name="Normal 3 13 12 5 2" xfId="26570"/>
    <cellStyle name="Normal 3 13 12 6" xfId="8885"/>
    <cellStyle name="Normal 3 13 12 6 2" xfId="26571"/>
    <cellStyle name="Normal 3 13 12 7" xfId="8886"/>
    <cellStyle name="Normal 3 13 12 7 2" xfId="26572"/>
    <cellStyle name="Normal 3 13 12 8" xfId="8887"/>
    <cellStyle name="Normal 3 13 12 8 2" xfId="26573"/>
    <cellStyle name="Normal 3 13 12 9" xfId="8888"/>
    <cellStyle name="Normal 3 13 12 9 2" xfId="26574"/>
    <cellStyle name="Normal 3 13 13" xfId="8889"/>
    <cellStyle name="Normal 3 13 13 10" xfId="8890"/>
    <cellStyle name="Normal 3 13 13 10 2" xfId="26575"/>
    <cellStyle name="Normal 3 13 13 11" xfId="8891"/>
    <cellStyle name="Normal 3 13 13 11 2" xfId="26576"/>
    <cellStyle name="Normal 3 13 13 12" xfId="8892"/>
    <cellStyle name="Normal 3 13 13 12 2" xfId="26577"/>
    <cellStyle name="Normal 3 13 13 13" xfId="8893"/>
    <cellStyle name="Normal 3 13 13 13 2" xfId="26578"/>
    <cellStyle name="Normal 3 13 13 14" xfId="8894"/>
    <cellStyle name="Normal 3 13 13 14 2" xfId="26579"/>
    <cellStyle name="Normal 3 13 13 15" xfId="26580"/>
    <cellStyle name="Normal 3 13 13 2" xfId="8895"/>
    <cellStyle name="Normal 3 13 13 2 2" xfId="26581"/>
    <cellStyle name="Normal 3 13 13 3" xfId="8896"/>
    <cellStyle name="Normal 3 13 13 3 2" xfId="26582"/>
    <cellStyle name="Normal 3 13 13 4" xfId="8897"/>
    <cellStyle name="Normal 3 13 13 4 2" xfId="26583"/>
    <cellStyle name="Normal 3 13 13 5" xfId="8898"/>
    <cellStyle name="Normal 3 13 13 5 2" xfId="26584"/>
    <cellStyle name="Normal 3 13 13 6" xfId="8899"/>
    <cellStyle name="Normal 3 13 13 6 2" xfId="26585"/>
    <cellStyle name="Normal 3 13 13 7" xfId="8900"/>
    <cellStyle name="Normal 3 13 13 7 2" xfId="26586"/>
    <cellStyle name="Normal 3 13 13 8" xfId="8901"/>
    <cellStyle name="Normal 3 13 13 8 2" xfId="26587"/>
    <cellStyle name="Normal 3 13 13 9" xfId="8902"/>
    <cellStyle name="Normal 3 13 13 9 2" xfId="26588"/>
    <cellStyle name="Normal 3 13 14" xfId="8903"/>
    <cellStyle name="Normal 3 13 14 10" xfId="8904"/>
    <cellStyle name="Normal 3 13 14 10 2" xfId="26589"/>
    <cellStyle name="Normal 3 13 14 11" xfId="8905"/>
    <cellStyle name="Normal 3 13 14 11 2" xfId="26590"/>
    <cellStyle name="Normal 3 13 14 12" xfId="8906"/>
    <cellStyle name="Normal 3 13 14 12 2" xfId="26591"/>
    <cellStyle name="Normal 3 13 14 13" xfId="8907"/>
    <cellStyle name="Normal 3 13 14 13 2" xfId="26592"/>
    <cellStyle name="Normal 3 13 14 14" xfId="8908"/>
    <cellStyle name="Normal 3 13 14 14 2" xfId="26593"/>
    <cellStyle name="Normal 3 13 14 15" xfId="26594"/>
    <cellStyle name="Normal 3 13 14 2" xfId="8909"/>
    <cellStyle name="Normal 3 13 14 2 2" xfId="26595"/>
    <cellStyle name="Normal 3 13 14 3" xfId="8910"/>
    <cellStyle name="Normal 3 13 14 3 2" xfId="26596"/>
    <cellStyle name="Normal 3 13 14 4" xfId="8911"/>
    <cellStyle name="Normal 3 13 14 4 2" xfId="26597"/>
    <cellStyle name="Normal 3 13 14 5" xfId="8912"/>
    <cellStyle name="Normal 3 13 14 5 2" xfId="26598"/>
    <cellStyle name="Normal 3 13 14 6" xfId="8913"/>
    <cellStyle name="Normal 3 13 14 6 2" xfId="26599"/>
    <cellStyle name="Normal 3 13 14 7" xfId="8914"/>
    <cellStyle name="Normal 3 13 14 7 2" xfId="26600"/>
    <cellStyle name="Normal 3 13 14 8" xfId="8915"/>
    <cellStyle name="Normal 3 13 14 8 2" xfId="26601"/>
    <cellStyle name="Normal 3 13 14 9" xfId="8916"/>
    <cellStyle name="Normal 3 13 14 9 2" xfId="26602"/>
    <cellStyle name="Normal 3 13 15" xfId="8917"/>
    <cellStyle name="Normal 3 13 16" xfId="8918"/>
    <cellStyle name="Normal 3 13 17" xfId="8919"/>
    <cellStyle name="Normal 3 13 17 10" xfId="8920"/>
    <cellStyle name="Normal 3 13 17 10 2" xfId="26603"/>
    <cellStyle name="Normal 3 13 17 11" xfId="8921"/>
    <cellStyle name="Normal 3 13 17 11 2" xfId="26604"/>
    <cellStyle name="Normal 3 13 17 12" xfId="8922"/>
    <cellStyle name="Normal 3 13 17 12 2" xfId="26605"/>
    <cellStyle name="Normal 3 13 17 13" xfId="8923"/>
    <cellStyle name="Normal 3 13 17 13 2" xfId="26606"/>
    <cellStyle name="Normal 3 13 17 14" xfId="8924"/>
    <cellStyle name="Normal 3 13 17 14 2" xfId="26607"/>
    <cellStyle name="Normal 3 13 17 15" xfId="26608"/>
    <cellStyle name="Normal 3 13 17 2" xfId="8925"/>
    <cellStyle name="Normal 3 13 17 2 2" xfId="26609"/>
    <cellStyle name="Normal 3 13 17 3" xfId="8926"/>
    <cellStyle name="Normal 3 13 17 3 2" xfId="26610"/>
    <cellStyle name="Normal 3 13 17 4" xfId="8927"/>
    <cellStyle name="Normal 3 13 17 4 2" xfId="26611"/>
    <cellStyle name="Normal 3 13 17 5" xfId="8928"/>
    <cellStyle name="Normal 3 13 17 5 2" xfId="26612"/>
    <cellStyle name="Normal 3 13 17 6" xfId="8929"/>
    <cellStyle name="Normal 3 13 17 6 2" xfId="26613"/>
    <cellStyle name="Normal 3 13 17 7" xfId="8930"/>
    <cellStyle name="Normal 3 13 17 7 2" xfId="26614"/>
    <cellStyle name="Normal 3 13 17 8" xfId="8931"/>
    <cellStyle name="Normal 3 13 17 8 2" xfId="26615"/>
    <cellStyle name="Normal 3 13 17 9" xfId="8932"/>
    <cellStyle name="Normal 3 13 17 9 2" xfId="26616"/>
    <cellStyle name="Normal 3 13 18" xfId="8933"/>
    <cellStyle name="Normal 3 13 18 10" xfId="8934"/>
    <cellStyle name="Normal 3 13 18 10 2" xfId="26617"/>
    <cellStyle name="Normal 3 13 18 11" xfId="8935"/>
    <cellStyle name="Normal 3 13 18 11 2" xfId="26618"/>
    <cellStyle name="Normal 3 13 18 12" xfId="8936"/>
    <cellStyle name="Normal 3 13 18 12 2" xfId="26619"/>
    <cellStyle name="Normal 3 13 18 13" xfId="8937"/>
    <cellStyle name="Normal 3 13 18 13 2" xfId="26620"/>
    <cellStyle name="Normal 3 13 18 14" xfId="8938"/>
    <cellStyle name="Normal 3 13 18 14 2" xfId="26621"/>
    <cellStyle name="Normal 3 13 18 15" xfId="26622"/>
    <cellStyle name="Normal 3 13 18 2" xfId="8939"/>
    <cellStyle name="Normal 3 13 18 2 2" xfId="26623"/>
    <cellStyle name="Normal 3 13 18 3" xfId="8940"/>
    <cellStyle name="Normal 3 13 18 3 2" xfId="26624"/>
    <cellStyle name="Normal 3 13 18 4" xfId="8941"/>
    <cellStyle name="Normal 3 13 18 4 2" xfId="26625"/>
    <cellStyle name="Normal 3 13 18 5" xfId="8942"/>
    <cellStyle name="Normal 3 13 18 5 2" xfId="26626"/>
    <cellStyle name="Normal 3 13 18 6" xfId="8943"/>
    <cellStyle name="Normal 3 13 18 6 2" xfId="26627"/>
    <cellStyle name="Normal 3 13 18 7" xfId="8944"/>
    <cellStyle name="Normal 3 13 18 7 2" xfId="26628"/>
    <cellStyle name="Normal 3 13 18 8" xfId="8945"/>
    <cellStyle name="Normal 3 13 18 8 2" xfId="26629"/>
    <cellStyle name="Normal 3 13 18 9" xfId="8946"/>
    <cellStyle name="Normal 3 13 18 9 2" xfId="26630"/>
    <cellStyle name="Normal 3 13 2" xfId="8947"/>
    <cellStyle name="Normal 3 13 2 10" xfId="8948"/>
    <cellStyle name="Normal 3 13 2 10 2" xfId="26631"/>
    <cellStyle name="Normal 3 13 2 11" xfId="8949"/>
    <cellStyle name="Normal 3 13 2 11 2" xfId="26632"/>
    <cellStyle name="Normal 3 13 2 12" xfId="8950"/>
    <cellStyle name="Normal 3 13 2 12 2" xfId="26633"/>
    <cellStyle name="Normal 3 13 2 13" xfId="8951"/>
    <cellStyle name="Normal 3 13 2 13 2" xfId="26634"/>
    <cellStyle name="Normal 3 13 2 14" xfId="8952"/>
    <cellStyle name="Normal 3 13 2 14 2" xfId="26635"/>
    <cellStyle name="Normal 3 13 2 15" xfId="8953"/>
    <cellStyle name="Normal 3 13 2 15 2" xfId="26636"/>
    <cellStyle name="Normal 3 13 2 16" xfId="8954"/>
    <cellStyle name="Normal 3 13 2 16 2" xfId="26637"/>
    <cellStyle name="Normal 3 13 2 17" xfId="8955"/>
    <cellStyle name="Normal 3 13 2 17 2" xfId="26638"/>
    <cellStyle name="Normal 3 13 2 18" xfId="26639"/>
    <cellStyle name="Normal 3 13 2 2" xfId="8956"/>
    <cellStyle name="Normal 3 13 2 3" xfId="8957"/>
    <cellStyle name="Normal 3 13 2 4" xfId="8958"/>
    <cellStyle name="Normal 3 13 2 5" xfId="8959"/>
    <cellStyle name="Normal 3 13 2 5 2" xfId="26640"/>
    <cellStyle name="Normal 3 13 2 6" xfId="8960"/>
    <cellStyle name="Normal 3 13 2 6 2" xfId="26641"/>
    <cellStyle name="Normal 3 13 2 7" xfId="8961"/>
    <cellStyle name="Normal 3 13 2 7 2" xfId="26642"/>
    <cellStyle name="Normal 3 13 2 8" xfId="8962"/>
    <cellStyle name="Normal 3 13 2 8 2" xfId="26643"/>
    <cellStyle name="Normal 3 13 2 9" xfId="8963"/>
    <cellStyle name="Normal 3 13 2 9 2" xfId="26644"/>
    <cellStyle name="Normal 3 13 3" xfId="8964"/>
    <cellStyle name="Normal 3 13 4" xfId="8965"/>
    <cellStyle name="Normal 3 13 5" xfId="8966"/>
    <cellStyle name="Normal 3 13 6" xfId="8967"/>
    <cellStyle name="Normal 3 13 6 10" xfId="8968"/>
    <cellStyle name="Normal 3 13 6 10 2" xfId="26645"/>
    <cellStyle name="Normal 3 13 6 11" xfId="8969"/>
    <cellStyle name="Normal 3 13 6 11 2" xfId="26646"/>
    <cellStyle name="Normal 3 13 6 12" xfId="8970"/>
    <cellStyle name="Normal 3 13 6 12 2" xfId="26647"/>
    <cellStyle name="Normal 3 13 6 13" xfId="8971"/>
    <cellStyle name="Normal 3 13 6 13 2" xfId="26648"/>
    <cellStyle name="Normal 3 13 6 14" xfId="8972"/>
    <cellStyle name="Normal 3 13 6 14 2" xfId="26649"/>
    <cellStyle name="Normal 3 13 6 15" xfId="8973"/>
    <cellStyle name="Normal 3 13 6 15 2" xfId="26650"/>
    <cellStyle name="Normal 3 13 6 16" xfId="26651"/>
    <cellStyle name="Normal 3 13 6 2" xfId="8974"/>
    <cellStyle name="Normal 3 13 6 2 10" xfId="8975"/>
    <cellStyle name="Normal 3 13 6 2 10 2" xfId="26652"/>
    <cellStyle name="Normal 3 13 6 2 11" xfId="8976"/>
    <cellStyle name="Normal 3 13 6 2 11 2" xfId="26653"/>
    <cellStyle name="Normal 3 13 6 2 12" xfId="8977"/>
    <cellStyle name="Normal 3 13 6 2 12 2" xfId="26654"/>
    <cellStyle name="Normal 3 13 6 2 13" xfId="8978"/>
    <cellStyle name="Normal 3 13 6 2 13 2" xfId="26655"/>
    <cellStyle name="Normal 3 13 6 2 14" xfId="8979"/>
    <cellStyle name="Normal 3 13 6 2 14 2" xfId="26656"/>
    <cellStyle name="Normal 3 13 6 2 15" xfId="26657"/>
    <cellStyle name="Normal 3 13 6 2 2" xfId="8980"/>
    <cellStyle name="Normal 3 13 6 2 2 2" xfId="26658"/>
    <cellStyle name="Normal 3 13 6 2 3" xfId="8981"/>
    <cellStyle name="Normal 3 13 6 2 3 2" xfId="26659"/>
    <cellStyle name="Normal 3 13 6 2 4" xfId="8982"/>
    <cellStyle name="Normal 3 13 6 2 4 2" xfId="26660"/>
    <cellStyle name="Normal 3 13 6 2 5" xfId="8983"/>
    <cellStyle name="Normal 3 13 6 2 5 2" xfId="26661"/>
    <cellStyle name="Normal 3 13 6 2 6" xfId="8984"/>
    <cellStyle name="Normal 3 13 6 2 6 2" xfId="26662"/>
    <cellStyle name="Normal 3 13 6 2 7" xfId="8985"/>
    <cellStyle name="Normal 3 13 6 2 7 2" xfId="26663"/>
    <cellStyle name="Normal 3 13 6 2 8" xfId="8986"/>
    <cellStyle name="Normal 3 13 6 2 8 2" xfId="26664"/>
    <cellStyle name="Normal 3 13 6 2 9" xfId="8987"/>
    <cellStyle name="Normal 3 13 6 2 9 2" xfId="26665"/>
    <cellStyle name="Normal 3 13 6 3" xfId="8988"/>
    <cellStyle name="Normal 3 13 6 3 2" xfId="26666"/>
    <cellStyle name="Normal 3 13 6 4" xfId="8989"/>
    <cellStyle name="Normal 3 13 6 4 2" xfId="26667"/>
    <cellStyle name="Normal 3 13 6 5" xfId="8990"/>
    <cellStyle name="Normal 3 13 6 5 2" xfId="26668"/>
    <cellStyle name="Normal 3 13 6 6" xfId="8991"/>
    <cellStyle name="Normal 3 13 6 6 2" xfId="26669"/>
    <cellStyle name="Normal 3 13 6 7" xfId="8992"/>
    <cellStyle name="Normal 3 13 6 7 2" xfId="26670"/>
    <cellStyle name="Normal 3 13 6 8" xfId="8993"/>
    <cellStyle name="Normal 3 13 6 8 2" xfId="26671"/>
    <cellStyle name="Normal 3 13 6 9" xfId="8994"/>
    <cellStyle name="Normal 3 13 6 9 2" xfId="26672"/>
    <cellStyle name="Normal 3 13 7" xfId="8995"/>
    <cellStyle name="Normal 3 13 7 10" xfId="8996"/>
    <cellStyle name="Normal 3 13 7 10 2" xfId="26673"/>
    <cellStyle name="Normal 3 13 7 11" xfId="8997"/>
    <cellStyle name="Normal 3 13 7 11 2" xfId="26674"/>
    <cellStyle name="Normal 3 13 7 12" xfId="8998"/>
    <cellStyle name="Normal 3 13 7 12 2" xfId="26675"/>
    <cellStyle name="Normal 3 13 7 13" xfId="8999"/>
    <cellStyle name="Normal 3 13 7 13 2" xfId="26676"/>
    <cellStyle name="Normal 3 13 7 14" xfId="9000"/>
    <cellStyle name="Normal 3 13 7 14 2" xfId="26677"/>
    <cellStyle name="Normal 3 13 7 15" xfId="9001"/>
    <cellStyle name="Normal 3 13 7 15 2" xfId="26678"/>
    <cellStyle name="Normal 3 13 7 16" xfId="26679"/>
    <cellStyle name="Normal 3 13 7 2" xfId="9002"/>
    <cellStyle name="Normal 3 13 7 2 10" xfId="9003"/>
    <cellStyle name="Normal 3 13 7 2 10 2" xfId="26680"/>
    <cellStyle name="Normal 3 13 7 2 11" xfId="9004"/>
    <cellStyle name="Normal 3 13 7 2 11 2" xfId="26681"/>
    <cellStyle name="Normal 3 13 7 2 12" xfId="9005"/>
    <cellStyle name="Normal 3 13 7 2 12 2" xfId="26682"/>
    <cellStyle name="Normal 3 13 7 2 13" xfId="9006"/>
    <cellStyle name="Normal 3 13 7 2 13 2" xfId="26683"/>
    <cellStyle name="Normal 3 13 7 2 14" xfId="9007"/>
    <cellStyle name="Normal 3 13 7 2 14 2" xfId="26684"/>
    <cellStyle name="Normal 3 13 7 2 15" xfId="26685"/>
    <cellStyle name="Normal 3 13 7 2 2" xfId="9008"/>
    <cellStyle name="Normal 3 13 7 2 2 2" xfId="26686"/>
    <cellStyle name="Normal 3 13 7 2 3" xfId="9009"/>
    <cellStyle name="Normal 3 13 7 2 3 2" xfId="26687"/>
    <cellStyle name="Normal 3 13 7 2 4" xfId="9010"/>
    <cellStyle name="Normal 3 13 7 2 4 2" xfId="26688"/>
    <cellStyle name="Normal 3 13 7 2 5" xfId="9011"/>
    <cellStyle name="Normal 3 13 7 2 5 2" xfId="26689"/>
    <cellStyle name="Normal 3 13 7 2 6" xfId="9012"/>
    <cellStyle name="Normal 3 13 7 2 6 2" xfId="26690"/>
    <cellStyle name="Normal 3 13 7 2 7" xfId="9013"/>
    <cellStyle name="Normal 3 13 7 2 7 2" xfId="26691"/>
    <cellStyle name="Normal 3 13 7 2 8" xfId="9014"/>
    <cellStyle name="Normal 3 13 7 2 8 2" xfId="26692"/>
    <cellStyle name="Normal 3 13 7 2 9" xfId="9015"/>
    <cellStyle name="Normal 3 13 7 2 9 2" xfId="26693"/>
    <cellStyle name="Normal 3 13 7 3" xfId="9016"/>
    <cellStyle name="Normal 3 13 7 3 2" xfId="26694"/>
    <cellStyle name="Normal 3 13 7 4" xfId="9017"/>
    <cellStyle name="Normal 3 13 7 4 2" xfId="26695"/>
    <cellStyle name="Normal 3 13 7 5" xfId="9018"/>
    <cellStyle name="Normal 3 13 7 5 2" xfId="26696"/>
    <cellStyle name="Normal 3 13 7 6" xfId="9019"/>
    <cellStyle name="Normal 3 13 7 6 2" xfId="26697"/>
    <cellStyle name="Normal 3 13 7 7" xfId="9020"/>
    <cellStyle name="Normal 3 13 7 7 2" xfId="26698"/>
    <cellStyle name="Normal 3 13 7 8" xfId="9021"/>
    <cellStyle name="Normal 3 13 7 8 2" xfId="26699"/>
    <cellStyle name="Normal 3 13 7 9" xfId="9022"/>
    <cellStyle name="Normal 3 13 7 9 2" xfId="26700"/>
    <cellStyle name="Normal 3 13 8" xfId="9023"/>
    <cellStyle name="Normal 3 13 8 10" xfId="9024"/>
    <cellStyle name="Normal 3 13 8 10 2" xfId="26701"/>
    <cellStyle name="Normal 3 13 8 11" xfId="9025"/>
    <cellStyle name="Normal 3 13 8 11 2" xfId="26702"/>
    <cellStyle name="Normal 3 13 8 12" xfId="9026"/>
    <cellStyle name="Normal 3 13 8 12 2" xfId="26703"/>
    <cellStyle name="Normal 3 13 8 13" xfId="9027"/>
    <cellStyle name="Normal 3 13 8 13 2" xfId="26704"/>
    <cellStyle name="Normal 3 13 8 14" xfId="9028"/>
    <cellStyle name="Normal 3 13 8 14 2" xfId="26705"/>
    <cellStyle name="Normal 3 13 8 15" xfId="9029"/>
    <cellStyle name="Normal 3 13 8 15 2" xfId="26706"/>
    <cellStyle name="Normal 3 13 8 16" xfId="26707"/>
    <cellStyle name="Normal 3 13 8 2" xfId="9030"/>
    <cellStyle name="Normal 3 13 8 2 10" xfId="9031"/>
    <cellStyle name="Normal 3 13 8 2 10 2" xfId="26708"/>
    <cellStyle name="Normal 3 13 8 2 11" xfId="9032"/>
    <cellStyle name="Normal 3 13 8 2 11 2" xfId="26709"/>
    <cellStyle name="Normal 3 13 8 2 12" xfId="9033"/>
    <cellStyle name="Normal 3 13 8 2 12 2" xfId="26710"/>
    <cellStyle name="Normal 3 13 8 2 13" xfId="9034"/>
    <cellStyle name="Normal 3 13 8 2 13 2" xfId="26711"/>
    <cellStyle name="Normal 3 13 8 2 14" xfId="9035"/>
    <cellStyle name="Normal 3 13 8 2 14 2" xfId="26712"/>
    <cellStyle name="Normal 3 13 8 2 15" xfId="26713"/>
    <cellStyle name="Normal 3 13 8 2 2" xfId="9036"/>
    <cellStyle name="Normal 3 13 8 2 2 2" xfId="26714"/>
    <cellStyle name="Normal 3 13 8 2 3" xfId="9037"/>
    <cellStyle name="Normal 3 13 8 2 3 2" xfId="26715"/>
    <cellStyle name="Normal 3 13 8 2 4" xfId="9038"/>
    <cellStyle name="Normal 3 13 8 2 4 2" xfId="26716"/>
    <cellStyle name="Normal 3 13 8 2 5" xfId="9039"/>
    <cellStyle name="Normal 3 13 8 2 5 2" xfId="26717"/>
    <cellStyle name="Normal 3 13 8 2 6" xfId="9040"/>
    <cellStyle name="Normal 3 13 8 2 6 2" xfId="26718"/>
    <cellStyle name="Normal 3 13 8 2 7" xfId="9041"/>
    <cellStyle name="Normal 3 13 8 2 7 2" xfId="26719"/>
    <cellStyle name="Normal 3 13 8 2 8" xfId="9042"/>
    <cellStyle name="Normal 3 13 8 2 8 2" xfId="26720"/>
    <cellStyle name="Normal 3 13 8 2 9" xfId="9043"/>
    <cellStyle name="Normal 3 13 8 2 9 2" xfId="26721"/>
    <cellStyle name="Normal 3 13 8 3" xfId="9044"/>
    <cellStyle name="Normal 3 13 8 3 2" xfId="26722"/>
    <cellStyle name="Normal 3 13 8 4" xfId="9045"/>
    <cellStyle name="Normal 3 13 8 4 2" xfId="26723"/>
    <cellStyle name="Normal 3 13 8 5" xfId="9046"/>
    <cellStyle name="Normal 3 13 8 5 2" xfId="26724"/>
    <cellStyle name="Normal 3 13 8 6" xfId="9047"/>
    <cellStyle name="Normal 3 13 8 6 2" xfId="26725"/>
    <cellStyle name="Normal 3 13 8 7" xfId="9048"/>
    <cellStyle name="Normal 3 13 8 7 2" xfId="26726"/>
    <cellStyle name="Normal 3 13 8 8" xfId="9049"/>
    <cellStyle name="Normal 3 13 8 8 2" xfId="26727"/>
    <cellStyle name="Normal 3 13 8 9" xfId="9050"/>
    <cellStyle name="Normal 3 13 8 9 2" xfId="26728"/>
    <cellStyle name="Normal 3 13 9" xfId="9051"/>
    <cellStyle name="Normal 3 13 9 10" xfId="9052"/>
    <cellStyle name="Normal 3 13 9 10 2" xfId="26729"/>
    <cellStyle name="Normal 3 13 9 11" xfId="9053"/>
    <cellStyle name="Normal 3 13 9 11 2" xfId="26730"/>
    <cellStyle name="Normal 3 13 9 12" xfId="9054"/>
    <cellStyle name="Normal 3 13 9 12 2" xfId="26731"/>
    <cellStyle name="Normal 3 13 9 13" xfId="9055"/>
    <cellStyle name="Normal 3 13 9 13 2" xfId="26732"/>
    <cellStyle name="Normal 3 13 9 14" xfId="9056"/>
    <cellStyle name="Normal 3 13 9 14 2" xfId="26733"/>
    <cellStyle name="Normal 3 13 9 15" xfId="26734"/>
    <cellStyle name="Normal 3 13 9 2" xfId="9057"/>
    <cellStyle name="Normal 3 13 9 2 2" xfId="26735"/>
    <cellStyle name="Normal 3 13 9 3" xfId="9058"/>
    <cellStyle name="Normal 3 13 9 3 2" xfId="26736"/>
    <cellStyle name="Normal 3 13 9 4" xfId="9059"/>
    <cellStyle name="Normal 3 13 9 4 2" xfId="26737"/>
    <cellStyle name="Normal 3 13 9 5" xfId="9060"/>
    <cellStyle name="Normal 3 13 9 5 2" xfId="26738"/>
    <cellStyle name="Normal 3 13 9 6" xfId="9061"/>
    <cellStyle name="Normal 3 13 9 6 2" xfId="26739"/>
    <cellStyle name="Normal 3 13 9 7" xfId="9062"/>
    <cellStyle name="Normal 3 13 9 7 2" xfId="26740"/>
    <cellStyle name="Normal 3 13 9 8" xfId="9063"/>
    <cellStyle name="Normal 3 13 9 8 2" xfId="26741"/>
    <cellStyle name="Normal 3 13 9 9" xfId="9064"/>
    <cellStyle name="Normal 3 13 9 9 2" xfId="26742"/>
    <cellStyle name="Normal 3 14" xfId="9065"/>
    <cellStyle name="Normal 3 14 10" xfId="9066"/>
    <cellStyle name="Normal 3 14 10 10" xfId="9067"/>
    <cellStyle name="Normal 3 14 10 10 2" xfId="26743"/>
    <cellStyle name="Normal 3 14 10 11" xfId="9068"/>
    <cellStyle name="Normal 3 14 10 11 2" xfId="26744"/>
    <cellStyle name="Normal 3 14 10 12" xfId="9069"/>
    <cellStyle name="Normal 3 14 10 12 2" xfId="26745"/>
    <cellStyle name="Normal 3 14 10 13" xfId="9070"/>
    <cellStyle name="Normal 3 14 10 13 2" xfId="26746"/>
    <cellStyle name="Normal 3 14 10 14" xfId="9071"/>
    <cellStyle name="Normal 3 14 10 14 2" xfId="26747"/>
    <cellStyle name="Normal 3 14 10 15" xfId="26748"/>
    <cellStyle name="Normal 3 14 10 2" xfId="9072"/>
    <cellStyle name="Normal 3 14 10 2 2" xfId="26749"/>
    <cellStyle name="Normal 3 14 10 3" xfId="9073"/>
    <cellStyle name="Normal 3 14 10 3 2" xfId="26750"/>
    <cellStyle name="Normal 3 14 10 4" xfId="9074"/>
    <cellStyle name="Normal 3 14 10 4 2" xfId="26751"/>
    <cellStyle name="Normal 3 14 10 5" xfId="9075"/>
    <cellStyle name="Normal 3 14 10 5 2" xfId="26752"/>
    <cellStyle name="Normal 3 14 10 6" xfId="9076"/>
    <cellStyle name="Normal 3 14 10 6 2" xfId="26753"/>
    <cellStyle name="Normal 3 14 10 7" xfId="9077"/>
    <cellStyle name="Normal 3 14 10 7 2" xfId="26754"/>
    <cellStyle name="Normal 3 14 10 8" xfId="9078"/>
    <cellStyle name="Normal 3 14 10 8 2" xfId="26755"/>
    <cellStyle name="Normal 3 14 10 9" xfId="9079"/>
    <cellStyle name="Normal 3 14 10 9 2" xfId="26756"/>
    <cellStyle name="Normal 3 14 11" xfId="9080"/>
    <cellStyle name="Normal 3 14 11 10" xfId="9081"/>
    <cellStyle name="Normal 3 14 11 10 2" xfId="26757"/>
    <cellStyle name="Normal 3 14 11 11" xfId="9082"/>
    <cellStyle name="Normal 3 14 11 11 2" xfId="26758"/>
    <cellStyle name="Normal 3 14 11 12" xfId="9083"/>
    <cellStyle name="Normal 3 14 11 12 2" xfId="26759"/>
    <cellStyle name="Normal 3 14 11 13" xfId="9084"/>
    <cellStyle name="Normal 3 14 11 13 2" xfId="26760"/>
    <cellStyle name="Normal 3 14 11 14" xfId="9085"/>
    <cellStyle name="Normal 3 14 11 14 2" xfId="26761"/>
    <cellStyle name="Normal 3 14 11 15" xfId="26762"/>
    <cellStyle name="Normal 3 14 11 2" xfId="9086"/>
    <cellStyle name="Normal 3 14 11 2 2" xfId="26763"/>
    <cellStyle name="Normal 3 14 11 3" xfId="9087"/>
    <cellStyle name="Normal 3 14 11 3 2" xfId="26764"/>
    <cellStyle name="Normal 3 14 11 4" xfId="9088"/>
    <cellStyle name="Normal 3 14 11 4 2" xfId="26765"/>
    <cellStyle name="Normal 3 14 11 5" xfId="9089"/>
    <cellStyle name="Normal 3 14 11 5 2" xfId="26766"/>
    <cellStyle name="Normal 3 14 11 6" xfId="9090"/>
    <cellStyle name="Normal 3 14 11 6 2" xfId="26767"/>
    <cellStyle name="Normal 3 14 11 7" xfId="9091"/>
    <cellStyle name="Normal 3 14 11 7 2" xfId="26768"/>
    <cellStyle name="Normal 3 14 11 8" xfId="9092"/>
    <cellStyle name="Normal 3 14 11 8 2" xfId="26769"/>
    <cellStyle name="Normal 3 14 11 9" xfId="9093"/>
    <cellStyle name="Normal 3 14 11 9 2" xfId="26770"/>
    <cellStyle name="Normal 3 14 12" xfId="9094"/>
    <cellStyle name="Normal 3 14 12 10" xfId="9095"/>
    <cellStyle name="Normal 3 14 12 10 2" xfId="26771"/>
    <cellStyle name="Normal 3 14 12 11" xfId="9096"/>
    <cellStyle name="Normal 3 14 12 11 2" xfId="26772"/>
    <cellStyle name="Normal 3 14 12 12" xfId="9097"/>
    <cellStyle name="Normal 3 14 12 12 2" xfId="26773"/>
    <cellStyle name="Normal 3 14 12 13" xfId="9098"/>
    <cellStyle name="Normal 3 14 12 13 2" xfId="26774"/>
    <cellStyle name="Normal 3 14 12 14" xfId="9099"/>
    <cellStyle name="Normal 3 14 12 14 2" xfId="26775"/>
    <cellStyle name="Normal 3 14 12 15" xfId="26776"/>
    <cellStyle name="Normal 3 14 12 2" xfId="9100"/>
    <cellStyle name="Normal 3 14 12 2 2" xfId="26777"/>
    <cellStyle name="Normal 3 14 12 3" xfId="9101"/>
    <cellStyle name="Normal 3 14 12 3 2" xfId="26778"/>
    <cellStyle name="Normal 3 14 12 4" xfId="9102"/>
    <cellStyle name="Normal 3 14 12 4 2" xfId="26779"/>
    <cellStyle name="Normal 3 14 12 5" xfId="9103"/>
    <cellStyle name="Normal 3 14 12 5 2" xfId="26780"/>
    <cellStyle name="Normal 3 14 12 6" xfId="9104"/>
    <cellStyle name="Normal 3 14 12 6 2" xfId="26781"/>
    <cellStyle name="Normal 3 14 12 7" xfId="9105"/>
    <cellStyle name="Normal 3 14 12 7 2" xfId="26782"/>
    <cellStyle name="Normal 3 14 12 8" xfId="9106"/>
    <cellStyle name="Normal 3 14 12 8 2" xfId="26783"/>
    <cellStyle name="Normal 3 14 12 9" xfId="9107"/>
    <cellStyle name="Normal 3 14 12 9 2" xfId="26784"/>
    <cellStyle name="Normal 3 14 13" xfId="9108"/>
    <cellStyle name="Normal 3 14 13 10" xfId="9109"/>
    <cellStyle name="Normal 3 14 13 10 2" xfId="26785"/>
    <cellStyle name="Normal 3 14 13 11" xfId="9110"/>
    <cellStyle name="Normal 3 14 13 11 2" xfId="26786"/>
    <cellStyle name="Normal 3 14 13 12" xfId="9111"/>
    <cellStyle name="Normal 3 14 13 12 2" xfId="26787"/>
    <cellStyle name="Normal 3 14 13 13" xfId="9112"/>
    <cellStyle name="Normal 3 14 13 13 2" xfId="26788"/>
    <cellStyle name="Normal 3 14 13 14" xfId="9113"/>
    <cellStyle name="Normal 3 14 13 14 2" xfId="26789"/>
    <cellStyle name="Normal 3 14 13 15" xfId="26790"/>
    <cellStyle name="Normal 3 14 13 2" xfId="9114"/>
    <cellStyle name="Normal 3 14 13 2 2" xfId="26791"/>
    <cellStyle name="Normal 3 14 13 3" xfId="9115"/>
    <cellStyle name="Normal 3 14 13 3 2" xfId="26792"/>
    <cellStyle name="Normal 3 14 13 4" xfId="9116"/>
    <cellStyle name="Normal 3 14 13 4 2" xfId="26793"/>
    <cellStyle name="Normal 3 14 13 5" xfId="9117"/>
    <cellStyle name="Normal 3 14 13 5 2" xfId="26794"/>
    <cellStyle name="Normal 3 14 13 6" xfId="9118"/>
    <cellStyle name="Normal 3 14 13 6 2" xfId="26795"/>
    <cellStyle name="Normal 3 14 13 7" xfId="9119"/>
    <cellStyle name="Normal 3 14 13 7 2" xfId="26796"/>
    <cellStyle name="Normal 3 14 13 8" xfId="9120"/>
    <cellStyle name="Normal 3 14 13 8 2" xfId="26797"/>
    <cellStyle name="Normal 3 14 13 9" xfId="9121"/>
    <cellStyle name="Normal 3 14 13 9 2" xfId="26798"/>
    <cellStyle name="Normal 3 14 14" xfId="9122"/>
    <cellStyle name="Normal 3 14 14 10" xfId="9123"/>
    <cellStyle name="Normal 3 14 14 10 2" xfId="26799"/>
    <cellStyle name="Normal 3 14 14 11" xfId="9124"/>
    <cellStyle name="Normal 3 14 14 11 2" xfId="26800"/>
    <cellStyle name="Normal 3 14 14 12" xfId="9125"/>
    <cellStyle name="Normal 3 14 14 12 2" xfId="26801"/>
    <cellStyle name="Normal 3 14 14 13" xfId="9126"/>
    <cellStyle name="Normal 3 14 14 13 2" xfId="26802"/>
    <cellStyle name="Normal 3 14 14 14" xfId="9127"/>
    <cellStyle name="Normal 3 14 14 14 2" xfId="26803"/>
    <cellStyle name="Normal 3 14 14 15" xfId="26804"/>
    <cellStyle name="Normal 3 14 14 2" xfId="9128"/>
    <cellStyle name="Normal 3 14 14 2 2" xfId="26805"/>
    <cellStyle name="Normal 3 14 14 3" xfId="9129"/>
    <cellStyle name="Normal 3 14 14 3 2" xfId="26806"/>
    <cellStyle name="Normal 3 14 14 4" xfId="9130"/>
    <cellStyle name="Normal 3 14 14 4 2" xfId="26807"/>
    <cellStyle name="Normal 3 14 14 5" xfId="9131"/>
    <cellStyle name="Normal 3 14 14 5 2" xfId="26808"/>
    <cellStyle name="Normal 3 14 14 6" xfId="9132"/>
    <cellStyle name="Normal 3 14 14 6 2" xfId="26809"/>
    <cellStyle name="Normal 3 14 14 7" xfId="9133"/>
    <cellStyle name="Normal 3 14 14 7 2" xfId="26810"/>
    <cellStyle name="Normal 3 14 14 8" xfId="9134"/>
    <cellStyle name="Normal 3 14 14 8 2" xfId="26811"/>
    <cellStyle name="Normal 3 14 14 9" xfId="9135"/>
    <cellStyle name="Normal 3 14 14 9 2" xfId="26812"/>
    <cellStyle name="Normal 3 14 15" xfId="9136"/>
    <cellStyle name="Normal 3 14 16" xfId="9137"/>
    <cellStyle name="Normal 3 14 17" xfId="9138"/>
    <cellStyle name="Normal 3 14 17 10" xfId="9139"/>
    <cellStyle name="Normal 3 14 17 10 2" xfId="26813"/>
    <cellStyle name="Normal 3 14 17 11" xfId="9140"/>
    <cellStyle name="Normal 3 14 17 11 2" xfId="26814"/>
    <cellStyle name="Normal 3 14 17 12" xfId="9141"/>
    <cellStyle name="Normal 3 14 17 12 2" xfId="26815"/>
    <cellStyle name="Normal 3 14 17 13" xfId="9142"/>
    <cellStyle name="Normal 3 14 17 13 2" xfId="26816"/>
    <cellStyle name="Normal 3 14 17 14" xfId="9143"/>
    <cellStyle name="Normal 3 14 17 14 2" xfId="26817"/>
    <cellStyle name="Normal 3 14 17 15" xfId="26818"/>
    <cellStyle name="Normal 3 14 17 2" xfId="9144"/>
    <cellStyle name="Normal 3 14 17 2 2" xfId="26819"/>
    <cellStyle name="Normal 3 14 17 3" xfId="9145"/>
    <cellStyle name="Normal 3 14 17 3 2" xfId="26820"/>
    <cellStyle name="Normal 3 14 17 4" xfId="9146"/>
    <cellStyle name="Normal 3 14 17 4 2" xfId="26821"/>
    <cellStyle name="Normal 3 14 17 5" xfId="9147"/>
    <cellStyle name="Normal 3 14 17 5 2" xfId="26822"/>
    <cellStyle name="Normal 3 14 17 6" xfId="9148"/>
    <cellStyle name="Normal 3 14 17 6 2" xfId="26823"/>
    <cellStyle name="Normal 3 14 17 7" xfId="9149"/>
    <cellStyle name="Normal 3 14 17 7 2" xfId="26824"/>
    <cellStyle name="Normal 3 14 17 8" xfId="9150"/>
    <cellStyle name="Normal 3 14 17 8 2" xfId="26825"/>
    <cellStyle name="Normal 3 14 17 9" xfId="9151"/>
    <cellStyle name="Normal 3 14 17 9 2" xfId="26826"/>
    <cellStyle name="Normal 3 14 18" xfId="9152"/>
    <cellStyle name="Normal 3 14 18 10" xfId="9153"/>
    <cellStyle name="Normal 3 14 18 10 2" xfId="26827"/>
    <cellStyle name="Normal 3 14 18 11" xfId="9154"/>
    <cellStyle name="Normal 3 14 18 11 2" xfId="26828"/>
    <cellStyle name="Normal 3 14 18 12" xfId="9155"/>
    <cellStyle name="Normal 3 14 18 12 2" xfId="26829"/>
    <cellStyle name="Normal 3 14 18 13" xfId="9156"/>
    <cellStyle name="Normal 3 14 18 13 2" xfId="26830"/>
    <cellStyle name="Normal 3 14 18 14" xfId="9157"/>
    <cellStyle name="Normal 3 14 18 14 2" xfId="26831"/>
    <cellStyle name="Normal 3 14 18 15" xfId="26832"/>
    <cellStyle name="Normal 3 14 18 2" xfId="9158"/>
    <cellStyle name="Normal 3 14 18 2 2" xfId="26833"/>
    <cellStyle name="Normal 3 14 18 3" xfId="9159"/>
    <cellStyle name="Normal 3 14 18 3 2" xfId="26834"/>
    <cellStyle name="Normal 3 14 18 4" xfId="9160"/>
    <cellStyle name="Normal 3 14 18 4 2" xfId="26835"/>
    <cellStyle name="Normal 3 14 18 5" xfId="9161"/>
    <cellStyle name="Normal 3 14 18 5 2" xfId="26836"/>
    <cellStyle name="Normal 3 14 18 6" xfId="9162"/>
    <cellStyle name="Normal 3 14 18 6 2" xfId="26837"/>
    <cellStyle name="Normal 3 14 18 7" xfId="9163"/>
    <cellStyle name="Normal 3 14 18 7 2" xfId="26838"/>
    <cellStyle name="Normal 3 14 18 8" xfId="9164"/>
    <cellStyle name="Normal 3 14 18 8 2" xfId="26839"/>
    <cellStyle name="Normal 3 14 18 9" xfId="9165"/>
    <cellStyle name="Normal 3 14 18 9 2" xfId="26840"/>
    <cellStyle name="Normal 3 14 2" xfId="9166"/>
    <cellStyle name="Normal 3 14 2 10" xfId="9167"/>
    <cellStyle name="Normal 3 14 2 10 2" xfId="26841"/>
    <cellStyle name="Normal 3 14 2 11" xfId="9168"/>
    <cellStyle name="Normal 3 14 2 11 2" xfId="26842"/>
    <cellStyle name="Normal 3 14 2 12" xfId="9169"/>
    <cellStyle name="Normal 3 14 2 12 2" xfId="26843"/>
    <cellStyle name="Normal 3 14 2 13" xfId="9170"/>
    <cellStyle name="Normal 3 14 2 13 2" xfId="26844"/>
    <cellStyle name="Normal 3 14 2 14" xfId="9171"/>
    <cellStyle name="Normal 3 14 2 14 2" xfId="26845"/>
    <cellStyle name="Normal 3 14 2 15" xfId="9172"/>
    <cellStyle name="Normal 3 14 2 15 2" xfId="26846"/>
    <cellStyle name="Normal 3 14 2 16" xfId="9173"/>
    <cellStyle name="Normal 3 14 2 16 2" xfId="26847"/>
    <cellStyle name="Normal 3 14 2 17" xfId="9174"/>
    <cellStyle name="Normal 3 14 2 17 2" xfId="26848"/>
    <cellStyle name="Normal 3 14 2 18" xfId="26849"/>
    <cellStyle name="Normal 3 14 2 2" xfId="9175"/>
    <cellStyle name="Normal 3 14 2 3" xfId="9176"/>
    <cellStyle name="Normal 3 14 2 4" xfId="9177"/>
    <cellStyle name="Normal 3 14 2 5" xfId="9178"/>
    <cellStyle name="Normal 3 14 2 5 2" xfId="26850"/>
    <cellStyle name="Normal 3 14 2 6" xfId="9179"/>
    <cellStyle name="Normal 3 14 2 6 2" xfId="26851"/>
    <cellStyle name="Normal 3 14 2 7" xfId="9180"/>
    <cellStyle name="Normal 3 14 2 7 2" xfId="26852"/>
    <cellStyle name="Normal 3 14 2 8" xfId="9181"/>
    <cellStyle name="Normal 3 14 2 8 2" xfId="26853"/>
    <cellStyle name="Normal 3 14 2 9" xfId="9182"/>
    <cellStyle name="Normal 3 14 2 9 2" xfId="26854"/>
    <cellStyle name="Normal 3 14 3" xfId="9183"/>
    <cellStyle name="Normal 3 14 4" xfId="9184"/>
    <cellStyle name="Normal 3 14 5" xfId="9185"/>
    <cellStyle name="Normal 3 14 6" xfId="9186"/>
    <cellStyle name="Normal 3 14 6 10" xfId="9187"/>
    <cellStyle name="Normal 3 14 6 10 2" xfId="26855"/>
    <cellStyle name="Normal 3 14 6 11" xfId="9188"/>
    <cellStyle name="Normal 3 14 6 11 2" xfId="26856"/>
    <cellStyle name="Normal 3 14 6 12" xfId="9189"/>
    <cellStyle name="Normal 3 14 6 12 2" xfId="26857"/>
    <cellStyle name="Normal 3 14 6 13" xfId="9190"/>
    <cellStyle name="Normal 3 14 6 13 2" xfId="26858"/>
    <cellStyle name="Normal 3 14 6 14" xfId="9191"/>
    <cellStyle name="Normal 3 14 6 14 2" xfId="26859"/>
    <cellStyle name="Normal 3 14 6 15" xfId="9192"/>
    <cellStyle name="Normal 3 14 6 15 2" xfId="26860"/>
    <cellStyle name="Normal 3 14 6 16" xfId="26861"/>
    <cellStyle name="Normal 3 14 6 2" xfId="9193"/>
    <cellStyle name="Normal 3 14 6 2 10" xfId="9194"/>
    <cellStyle name="Normal 3 14 6 2 10 2" xfId="26862"/>
    <cellStyle name="Normal 3 14 6 2 11" xfId="9195"/>
    <cellStyle name="Normal 3 14 6 2 11 2" xfId="26863"/>
    <cellStyle name="Normal 3 14 6 2 12" xfId="9196"/>
    <cellStyle name="Normal 3 14 6 2 12 2" xfId="26864"/>
    <cellStyle name="Normal 3 14 6 2 13" xfId="9197"/>
    <cellStyle name="Normal 3 14 6 2 13 2" xfId="26865"/>
    <cellStyle name="Normal 3 14 6 2 14" xfId="9198"/>
    <cellStyle name="Normal 3 14 6 2 14 2" xfId="26866"/>
    <cellStyle name="Normal 3 14 6 2 15" xfId="26867"/>
    <cellStyle name="Normal 3 14 6 2 2" xfId="9199"/>
    <cellStyle name="Normal 3 14 6 2 2 2" xfId="26868"/>
    <cellStyle name="Normal 3 14 6 2 3" xfId="9200"/>
    <cellStyle name="Normal 3 14 6 2 3 2" xfId="26869"/>
    <cellStyle name="Normal 3 14 6 2 4" xfId="9201"/>
    <cellStyle name="Normal 3 14 6 2 4 2" xfId="26870"/>
    <cellStyle name="Normal 3 14 6 2 5" xfId="9202"/>
    <cellStyle name="Normal 3 14 6 2 5 2" xfId="26871"/>
    <cellStyle name="Normal 3 14 6 2 6" xfId="9203"/>
    <cellStyle name="Normal 3 14 6 2 6 2" xfId="26872"/>
    <cellStyle name="Normal 3 14 6 2 7" xfId="9204"/>
    <cellStyle name="Normal 3 14 6 2 7 2" xfId="26873"/>
    <cellStyle name="Normal 3 14 6 2 8" xfId="9205"/>
    <cellStyle name="Normal 3 14 6 2 8 2" xfId="26874"/>
    <cellStyle name="Normal 3 14 6 2 9" xfId="9206"/>
    <cellStyle name="Normal 3 14 6 2 9 2" xfId="26875"/>
    <cellStyle name="Normal 3 14 6 3" xfId="9207"/>
    <cellStyle name="Normal 3 14 6 3 2" xfId="26876"/>
    <cellStyle name="Normal 3 14 6 4" xfId="9208"/>
    <cellStyle name="Normal 3 14 6 4 2" xfId="26877"/>
    <cellStyle name="Normal 3 14 6 5" xfId="9209"/>
    <cellStyle name="Normal 3 14 6 5 2" xfId="26878"/>
    <cellStyle name="Normal 3 14 6 6" xfId="9210"/>
    <cellStyle name="Normal 3 14 6 6 2" xfId="26879"/>
    <cellStyle name="Normal 3 14 6 7" xfId="9211"/>
    <cellStyle name="Normal 3 14 6 7 2" xfId="26880"/>
    <cellStyle name="Normal 3 14 6 8" xfId="9212"/>
    <cellStyle name="Normal 3 14 6 8 2" xfId="26881"/>
    <cellStyle name="Normal 3 14 6 9" xfId="9213"/>
    <cellStyle name="Normal 3 14 6 9 2" xfId="26882"/>
    <cellStyle name="Normal 3 14 7" xfId="9214"/>
    <cellStyle name="Normal 3 14 7 10" xfId="9215"/>
    <cellStyle name="Normal 3 14 7 10 2" xfId="26883"/>
    <cellStyle name="Normal 3 14 7 11" xfId="9216"/>
    <cellStyle name="Normal 3 14 7 11 2" xfId="26884"/>
    <cellStyle name="Normal 3 14 7 12" xfId="9217"/>
    <cellStyle name="Normal 3 14 7 12 2" xfId="26885"/>
    <cellStyle name="Normal 3 14 7 13" xfId="9218"/>
    <cellStyle name="Normal 3 14 7 13 2" xfId="26886"/>
    <cellStyle name="Normal 3 14 7 14" xfId="9219"/>
    <cellStyle name="Normal 3 14 7 14 2" xfId="26887"/>
    <cellStyle name="Normal 3 14 7 15" xfId="9220"/>
    <cellStyle name="Normal 3 14 7 15 2" xfId="26888"/>
    <cellStyle name="Normal 3 14 7 16" xfId="26889"/>
    <cellStyle name="Normal 3 14 7 2" xfId="9221"/>
    <cellStyle name="Normal 3 14 7 2 10" xfId="9222"/>
    <cellStyle name="Normal 3 14 7 2 10 2" xfId="26890"/>
    <cellStyle name="Normal 3 14 7 2 11" xfId="9223"/>
    <cellStyle name="Normal 3 14 7 2 11 2" xfId="26891"/>
    <cellStyle name="Normal 3 14 7 2 12" xfId="9224"/>
    <cellStyle name="Normal 3 14 7 2 12 2" xfId="26892"/>
    <cellStyle name="Normal 3 14 7 2 13" xfId="9225"/>
    <cellStyle name="Normal 3 14 7 2 13 2" xfId="26893"/>
    <cellStyle name="Normal 3 14 7 2 14" xfId="9226"/>
    <cellStyle name="Normal 3 14 7 2 14 2" xfId="26894"/>
    <cellStyle name="Normal 3 14 7 2 15" xfId="26895"/>
    <cellStyle name="Normal 3 14 7 2 2" xfId="9227"/>
    <cellStyle name="Normal 3 14 7 2 2 2" xfId="26896"/>
    <cellStyle name="Normal 3 14 7 2 3" xfId="9228"/>
    <cellStyle name="Normal 3 14 7 2 3 2" xfId="26897"/>
    <cellStyle name="Normal 3 14 7 2 4" xfId="9229"/>
    <cellStyle name="Normal 3 14 7 2 4 2" xfId="26898"/>
    <cellStyle name="Normal 3 14 7 2 5" xfId="9230"/>
    <cellStyle name="Normal 3 14 7 2 5 2" xfId="26899"/>
    <cellStyle name="Normal 3 14 7 2 6" xfId="9231"/>
    <cellStyle name="Normal 3 14 7 2 6 2" xfId="26900"/>
    <cellStyle name="Normal 3 14 7 2 7" xfId="9232"/>
    <cellStyle name="Normal 3 14 7 2 7 2" xfId="26901"/>
    <cellStyle name="Normal 3 14 7 2 8" xfId="9233"/>
    <cellStyle name="Normal 3 14 7 2 8 2" xfId="26902"/>
    <cellStyle name="Normal 3 14 7 2 9" xfId="9234"/>
    <cellStyle name="Normal 3 14 7 2 9 2" xfId="26903"/>
    <cellStyle name="Normal 3 14 7 3" xfId="9235"/>
    <cellStyle name="Normal 3 14 7 3 2" xfId="26904"/>
    <cellStyle name="Normal 3 14 7 4" xfId="9236"/>
    <cellStyle name="Normal 3 14 7 4 2" xfId="26905"/>
    <cellStyle name="Normal 3 14 7 5" xfId="9237"/>
    <cellStyle name="Normal 3 14 7 5 2" xfId="26906"/>
    <cellStyle name="Normal 3 14 7 6" xfId="9238"/>
    <cellStyle name="Normal 3 14 7 6 2" xfId="26907"/>
    <cellStyle name="Normal 3 14 7 7" xfId="9239"/>
    <cellStyle name="Normal 3 14 7 7 2" xfId="26908"/>
    <cellStyle name="Normal 3 14 7 8" xfId="9240"/>
    <cellStyle name="Normal 3 14 7 8 2" xfId="26909"/>
    <cellStyle name="Normal 3 14 7 9" xfId="9241"/>
    <cellStyle name="Normal 3 14 7 9 2" xfId="26910"/>
    <cellStyle name="Normal 3 14 8" xfId="9242"/>
    <cellStyle name="Normal 3 14 8 10" xfId="9243"/>
    <cellStyle name="Normal 3 14 8 10 2" xfId="26911"/>
    <cellStyle name="Normal 3 14 8 11" xfId="9244"/>
    <cellStyle name="Normal 3 14 8 11 2" xfId="26912"/>
    <cellStyle name="Normal 3 14 8 12" xfId="9245"/>
    <cellStyle name="Normal 3 14 8 12 2" xfId="26913"/>
    <cellStyle name="Normal 3 14 8 13" xfId="9246"/>
    <cellStyle name="Normal 3 14 8 13 2" xfId="26914"/>
    <cellStyle name="Normal 3 14 8 14" xfId="9247"/>
    <cellStyle name="Normal 3 14 8 14 2" xfId="26915"/>
    <cellStyle name="Normal 3 14 8 15" xfId="9248"/>
    <cellStyle name="Normal 3 14 8 15 2" xfId="26916"/>
    <cellStyle name="Normal 3 14 8 16" xfId="26917"/>
    <cellStyle name="Normal 3 14 8 2" xfId="9249"/>
    <cellStyle name="Normal 3 14 8 2 10" xfId="9250"/>
    <cellStyle name="Normal 3 14 8 2 10 2" xfId="26918"/>
    <cellStyle name="Normal 3 14 8 2 11" xfId="9251"/>
    <cellStyle name="Normal 3 14 8 2 11 2" xfId="26919"/>
    <cellStyle name="Normal 3 14 8 2 12" xfId="9252"/>
    <cellStyle name="Normal 3 14 8 2 12 2" xfId="26920"/>
    <cellStyle name="Normal 3 14 8 2 13" xfId="9253"/>
    <cellStyle name="Normal 3 14 8 2 13 2" xfId="26921"/>
    <cellStyle name="Normal 3 14 8 2 14" xfId="9254"/>
    <cellStyle name="Normal 3 14 8 2 14 2" xfId="26922"/>
    <cellStyle name="Normal 3 14 8 2 15" xfId="26923"/>
    <cellStyle name="Normal 3 14 8 2 2" xfId="9255"/>
    <cellStyle name="Normal 3 14 8 2 2 2" xfId="26924"/>
    <cellStyle name="Normal 3 14 8 2 3" xfId="9256"/>
    <cellStyle name="Normal 3 14 8 2 3 2" xfId="26925"/>
    <cellStyle name="Normal 3 14 8 2 4" xfId="9257"/>
    <cellStyle name="Normal 3 14 8 2 4 2" xfId="26926"/>
    <cellStyle name="Normal 3 14 8 2 5" xfId="9258"/>
    <cellStyle name="Normal 3 14 8 2 5 2" xfId="26927"/>
    <cellStyle name="Normal 3 14 8 2 6" xfId="9259"/>
    <cellStyle name="Normal 3 14 8 2 6 2" xfId="26928"/>
    <cellStyle name="Normal 3 14 8 2 7" xfId="9260"/>
    <cellStyle name="Normal 3 14 8 2 7 2" xfId="26929"/>
    <cellStyle name="Normal 3 14 8 2 8" xfId="9261"/>
    <cellStyle name="Normal 3 14 8 2 8 2" xfId="26930"/>
    <cellStyle name="Normal 3 14 8 2 9" xfId="9262"/>
    <cellStyle name="Normal 3 14 8 2 9 2" xfId="26931"/>
    <cellStyle name="Normal 3 14 8 3" xfId="9263"/>
    <cellStyle name="Normal 3 14 8 3 2" xfId="26932"/>
    <cellStyle name="Normal 3 14 8 4" xfId="9264"/>
    <cellStyle name="Normal 3 14 8 4 2" xfId="26933"/>
    <cellStyle name="Normal 3 14 8 5" xfId="9265"/>
    <cellStyle name="Normal 3 14 8 5 2" xfId="26934"/>
    <cellStyle name="Normal 3 14 8 6" xfId="9266"/>
    <cellStyle name="Normal 3 14 8 6 2" xfId="26935"/>
    <cellStyle name="Normal 3 14 8 7" xfId="9267"/>
    <cellStyle name="Normal 3 14 8 7 2" xfId="26936"/>
    <cellStyle name="Normal 3 14 8 8" xfId="9268"/>
    <cellStyle name="Normal 3 14 8 8 2" xfId="26937"/>
    <cellStyle name="Normal 3 14 8 9" xfId="9269"/>
    <cellStyle name="Normal 3 14 8 9 2" xfId="26938"/>
    <cellStyle name="Normal 3 14 9" xfId="9270"/>
    <cellStyle name="Normal 3 14 9 10" xfId="9271"/>
    <cellStyle name="Normal 3 14 9 10 2" xfId="26939"/>
    <cellStyle name="Normal 3 14 9 11" xfId="9272"/>
    <cellStyle name="Normal 3 14 9 11 2" xfId="26940"/>
    <cellStyle name="Normal 3 14 9 12" xfId="9273"/>
    <cellStyle name="Normal 3 14 9 12 2" xfId="26941"/>
    <cellStyle name="Normal 3 14 9 13" xfId="9274"/>
    <cellStyle name="Normal 3 14 9 13 2" xfId="26942"/>
    <cellStyle name="Normal 3 14 9 14" xfId="9275"/>
    <cellStyle name="Normal 3 14 9 14 2" xfId="26943"/>
    <cellStyle name="Normal 3 14 9 15" xfId="26944"/>
    <cellStyle name="Normal 3 14 9 2" xfId="9276"/>
    <cellStyle name="Normal 3 14 9 2 2" xfId="26945"/>
    <cellStyle name="Normal 3 14 9 3" xfId="9277"/>
    <cellStyle name="Normal 3 14 9 3 2" xfId="26946"/>
    <cellStyle name="Normal 3 14 9 4" xfId="9278"/>
    <cellStyle name="Normal 3 14 9 4 2" xfId="26947"/>
    <cellStyle name="Normal 3 14 9 5" xfId="9279"/>
    <cellStyle name="Normal 3 14 9 5 2" xfId="26948"/>
    <cellStyle name="Normal 3 14 9 6" xfId="9280"/>
    <cellStyle name="Normal 3 14 9 6 2" xfId="26949"/>
    <cellStyle name="Normal 3 14 9 7" xfId="9281"/>
    <cellStyle name="Normal 3 14 9 7 2" xfId="26950"/>
    <cellStyle name="Normal 3 14 9 8" xfId="9282"/>
    <cellStyle name="Normal 3 14 9 8 2" xfId="26951"/>
    <cellStyle name="Normal 3 14 9 9" xfId="9283"/>
    <cellStyle name="Normal 3 14 9 9 2" xfId="26952"/>
    <cellStyle name="Normal 3 15" xfId="9284"/>
    <cellStyle name="Normal 3 15 10" xfId="9285"/>
    <cellStyle name="Normal 3 15 10 10" xfId="9286"/>
    <cellStyle name="Normal 3 15 10 10 2" xfId="26953"/>
    <cellStyle name="Normal 3 15 10 11" xfId="9287"/>
    <cellStyle name="Normal 3 15 10 11 2" xfId="26954"/>
    <cellStyle name="Normal 3 15 10 12" xfId="9288"/>
    <cellStyle name="Normal 3 15 10 12 2" xfId="26955"/>
    <cellStyle name="Normal 3 15 10 13" xfId="9289"/>
    <cellStyle name="Normal 3 15 10 13 2" xfId="26956"/>
    <cellStyle name="Normal 3 15 10 14" xfId="9290"/>
    <cellStyle name="Normal 3 15 10 14 2" xfId="26957"/>
    <cellStyle name="Normal 3 15 10 15" xfId="26958"/>
    <cellStyle name="Normal 3 15 10 2" xfId="9291"/>
    <cellStyle name="Normal 3 15 10 2 2" xfId="26959"/>
    <cellStyle name="Normal 3 15 10 3" xfId="9292"/>
    <cellStyle name="Normal 3 15 10 3 2" xfId="26960"/>
    <cellStyle name="Normal 3 15 10 4" xfId="9293"/>
    <cellStyle name="Normal 3 15 10 4 2" xfId="26961"/>
    <cellStyle name="Normal 3 15 10 5" xfId="9294"/>
    <cellStyle name="Normal 3 15 10 5 2" xfId="26962"/>
    <cellStyle name="Normal 3 15 10 6" xfId="9295"/>
    <cellStyle name="Normal 3 15 10 6 2" xfId="26963"/>
    <cellStyle name="Normal 3 15 10 7" xfId="9296"/>
    <cellStyle name="Normal 3 15 10 7 2" xfId="26964"/>
    <cellStyle name="Normal 3 15 10 8" xfId="9297"/>
    <cellStyle name="Normal 3 15 10 8 2" xfId="26965"/>
    <cellStyle name="Normal 3 15 10 9" xfId="9298"/>
    <cellStyle name="Normal 3 15 10 9 2" xfId="26966"/>
    <cellStyle name="Normal 3 15 11" xfId="9299"/>
    <cellStyle name="Normal 3 15 11 10" xfId="9300"/>
    <cellStyle name="Normal 3 15 11 10 2" xfId="26967"/>
    <cellStyle name="Normal 3 15 11 11" xfId="9301"/>
    <cellStyle name="Normal 3 15 11 11 2" xfId="26968"/>
    <cellStyle name="Normal 3 15 11 12" xfId="9302"/>
    <cellStyle name="Normal 3 15 11 12 2" xfId="26969"/>
    <cellStyle name="Normal 3 15 11 13" xfId="9303"/>
    <cellStyle name="Normal 3 15 11 13 2" xfId="26970"/>
    <cellStyle name="Normal 3 15 11 14" xfId="9304"/>
    <cellStyle name="Normal 3 15 11 14 2" xfId="26971"/>
    <cellStyle name="Normal 3 15 11 15" xfId="26972"/>
    <cellStyle name="Normal 3 15 11 2" xfId="9305"/>
    <cellStyle name="Normal 3 15 11 2 2" xfId="26973"/>
    <cellStyle name="Normal 3 15 11 3" xfId="9306"/>
    <cellStyle name="Normal 3 15 11 3 2" xfId="26974"/>
    <cellStyle name="Normal 3 15 11 4" xfId="9307"/>
    <cellStyle name="Normal 3 15 11 4 2" xfId="26975"/>
    <cellStyle name="Normal 3 15 11 5" xfId="9308"/>
    <cellStyle name="Normal 3 15 11 5 2" xfId="26976"/>
    <cellStyle name="Normal 3 15 11 6" xfId="9309"/>
    <cellStyle name="Normal 3 15 11 6 2" xfId="26977"/>
    <cellStyle name="Normal 3 15 11 7" xfId="9310"/>
    <cellStyle name="Normal 3 15 11 7 2" xfId="26978"/>
    <cellStyle name="Normal 3 15 11 8" xfId="9311"/>
    <cellStyle name="Normal 3 15 11 8 2" xfId="26979"/>
    <cellStyle name="Normal 3 15 11 9" xfId="9312"/>
    <cellStyle name="Normal 3 15 11 9 2" xfId="26980"/>
    <cellStyle name="Normal 3 15 12" xfId="9313"/>
    <cellStyle name="Normal 3 15 12 10" xfId="9314"/>
    <cellStyle name="Normal 3 15 12 10 2" xfId="26981"/>
    <cellStyle name="Normal 3 15 12 11" xfId="9315"/>
    <cellStyle name="Normal 3 15 12 11 2" xfId="26982"/>
    <cellStyle name="Normal 3 15 12 12" xfId="9316"/>
    <cellStyle name="Normal 3 15 12 12 2" xfId="26983"/>
    <cellStyle name="Normal 3 15 12 13" xfId="9317"/>
    <cellStyle name="Normal 3 15 12 13 2" xfId="26984"/>
    <cellStyle name="Normal 3 15 12 14" xfId="9318"/>
    <cellStyle name="Normal 3 15 12 14 2" xfId="26985"/>
    <cellStyle name="Normal 3 15 12 15" xfId="26986"/>
    <cellStyle name="Normal 3 15 12 2" xfId="9319"/>
    <cellStyle name="Normal 3 15 12 2 2" xfId="26987"/>
    <cellStyle name="Normal 3 15 12 3" xfId="9320"/>
    <cellStyle name="Normal 3 15 12 3 2" xfId="26988"/>
    <cellStyle name="Normal 3 15 12 4" xfId="9321"/>
    <cellStyle name="Normal 3 15 12 4 2" xfId="26989"/>
    <cellStyle name="Normal 3 15 12 5" xfId="9322"/>
    <cellStyle name="Normal 3 15 12 5 2" xfId="26990"/>
    <cellStyle name="Normal 3 15 12 6" xfId="9323"/>
    <cellStyle name="Normal 3 15 12 6 2" xfId="26991"/>
    <cellStyle name="Normal 3 15 12 7" xfId="9324"/>
    <cellStyle name="Normal 3 15 12 7 2" xfId="26992"/>
    <cellStyle name="Normal 3 15 12 8" xfId="9325"/>
    <cellStyle name="Normal 3 15 12 8 2" xfId="26993"/>
    <cellStyle name="Normal 3 15 12 9" xfId="9326"/>
    <cellStyle name="Normal 3 15 12 9 2" xfId="26994"/>
    <cellStyle name="Normal 3 15 13" xfId="9327"/>
    <cellStyle name="Normal 3 15 13 10" xfId="9328"/>
    <cellStyle name="Normal 3 15 13 10 2" xfId="26995"/>
    <cellStyle name="Normal 3 15 13 11" xfId="9329"/>
    <cellStyle name="Normal 3 15 13 11 2" xfId="26996"/>
    <cellStyle name="Normal 3 15 13 12" xfId="9330"/>
    <cellStyle name="Normal 3 15 13 12 2" xfId="26997"/>
    <cellStyle name="Normal 3 15 13 13" xfId="9331"/>
    <cellStyle name="Normal 3 15 13 13 2" xfId="26998"/>
    <cellStyle name="Normal 3 15 13 14" xfId="9332"/>
    <cellStyle name="Normal 3 15 13 14 2" xfId="26999"/>
    <cellStyle name="Normal 3 15 13 15" xfId="27000"/>
    <cellStyle name="Normal 3 15 13 2" xfId="9333"/>
    <cellStyle name="Normal 3 15 13 2 2" xfId="27001"/>
    <cellStyle name="Normal 3 15 13 3" xfId="9334"/>
    <cellStyle name="Normal 3 15 13 3 2" xfId="27002"/>
    <cellStyle name="Normal 3 15 13 4" xfId="9335"/>
    <cellStyle name="Normal 3 15 13 4 2" xfId="27003"/>
    <cellStyle name="Normal 3 15 13 5" xfId="9336"/>
    <cellStyle name="Normal 3 15 13 5 2" xfId="27004"/>
    <cellStyle name="Normal 3 15 13 6" xfId="9337"/>
    <cellStyle name="Normal 3 15 13 6 2" xfId="27005"/>
    <cellStyle name="Normal 3 15 13 7" xfId="9338"/>
    <cellStyle name="Normal 3 15 13 7 2" xfId="27006"/>
    <cellStyle name="Normal 3 15 13 8" xfId="9339"/>
    <cellStyle name="Normal 3 15 13 8 2" xfId="27007"/>
    <cellStyle name="Normal 3 15 13 9" xfId="9340"/>
    <cellStyle name="Normal 3 15 13 9 2" xfId="27008"/>
    <cellStyle name="Normal 3 15 14" xfId="9341"/>
    <cellStyle name="Normal 3 15 14 10" xfId="9342"/>
    <cellStyle name="Normal 3 15 14 10 2" xfId="27009"/>
    <cellStyle name="Normal 3 15 14 11" xfId="9343"/>
    <cellStyle name="Normal 3 15 14 11 2" xfId="27010"/>
    <cellStyle name="Normal 3 15 14 12" xfId="9344"/>
    <cellStyle name="Normal 3 15 14 12 2" xfId="27011"/>
    <cellStyle name="Normal 3 15 14 13" xfId="9345"/>
    <cellStyle name="Normal 3 15 14 13 2" xfId="27012"/>
    <cellStyle name="Normal 3 15 14 14" xfId="9346"/>
    <cellStyle name="Normal 3 15 14 14 2" xfId="27013"/>
    <cellStyle name="Normal 3 15 14 15" xfId="27014"/>
    <cellStyle name="Normal 3 15 14 2" xfId="9347"/>
    <cellStyle name="Normal 3 15 14 2 2" xfId="27015"/>
    <cellStyle name="Normal 3 15 14 3" xfId="9348"/>
    <cellStyle name="Normal 3 15 14 3 2" xfId="27016"/>
    <cellStyle name="Normal 3 15 14 4" xfId="9349"/>
    <cellStyle name="Normal 3 15 14 4 2" xfId="27017"/>
    <cellStyle name="Normal 3 15 14 5" xfId="9350"/>
    <cellStyle name="Normal 3 15 14 5 2" xfId="27018"/>
    <cellStyle name="Normal 3 15 14 6" xfId="9351"/>
    <cellStyle name="Normal 3 15 14 6 2" xfId="27019"/>
    <cellStyle name="Normal 3 15 14 7" xfId="9352"/>
    <cellStyle name="Normal 3 15 14 7 2" xfId="27020"/>
    <cellStyle name="Normal 3 15 14 8" xfId="9353"/>
    <cellStyle name="Normal 3 15 14 8 2" xfId="27021"/>
    <cellStyle name="Normal 3 15 14 9" xfId="9354"/>
    <cellStyle name="Normal 3 15 14 9 2" xfId="27022"/>
    <cellStyle name="Normal 3 15 15" xfId="9355"/>
    <cellStyle name="Normal 3 15 16" xfId="9356"/>
    <cellStyle name="Normal 3 15 17" xfId="9357"/>
    <cellStyle name="Normal 3 15 17 10" xfId="9358"/>
    <cellStyle name="Normal 3 15 17 10 2" xfId="27023"/>
    <cellStyle name="Normal 3 15 17 11" xfId="9359"/>
    <cellStyle name="Normal 3 15 17 11 2" xfId="27024"/>
    <cellStyle name="Normal 3 15 17 12" xfId="9360"/>
    <cellStyle name="Normal 3 15 17 12 2" xfId="27025"/>
    <cellStyle name="Normal 3 15 17 13" xfId="9361"/>
    <cellStyle name="Normal 3 15 17 13 2" xfId="27026"/>
    <cellStyle name="Normal 3 15 17 14" xfId="9362"/>
    <cellStyle name="Normal 3 15 17 14 2" xfId="27027"/>
    <cellStyle name="Normal 3 15 17 15" xfId="27028"/>
    <cellStyle name="Normal 3 15 17 2" xfId="9363"/>
    <cellStyle name="Normal 3 15 17 2 2" xfId="27029"/>
    <cellStyle name="Normal 3 15 17 3" xfId="9364"/>
    <cellStyle name="Normal 3 15 17 3 2" xfId="27030"/>
    <cellStyle name="Normal 3 15 17 4" xfId="9365"/>
    <cellStyle name="Normal 3 15 17 4 2" xfId="27031"/>
    <cellStyle name="Normal 3 15 17 5" xfId="9366"/>
    <cellStyle name="Normal 3 15 17 5 2" xfId="27032"/>
    <cellStyle name="Normal 3 15 17 6" xfId="9367"/>
    <cellStyle name="Normal 3 15 17 6 2" xfId="27033"/>
    <cellStyle name="Normal 3 15 17 7" xfId="9368"/>
    <cellStyle name="Normal 3 15 17 7 2" xfId="27034"/>
    <cellStyle name="Normal 3 15 17 8" xfId="9369"/>
    <cellStyle name="Normal 3 15 17 8 2" xfId="27035"/>
    <cellStyle name="Normal 3 15 17 9" xfId="9370"/>
    <cellStyle name="Normal 3 15 17 9 2" xfId="27036"/>
    <cellStyle name="Normal 3 15 18" xfId="9371"/>
    <cellStyle name="Normal 3 15 18 10" xfId="9372"/>
    <cellStyle name="Normal 3 15 18 10 2" xfId="27037"/>
    <cellStyle name="Normal 3 15 18 11" xfId="9373"/>
    <cellStyle name="Normal 3 15 18 11 2" xfId="27038"/>
    <cellStyle name="Normal 3 15 18 12" xfId="9374"/>
    <cellStyle name="Normal 3 15 18 12 2" xfId="27039"/>
    <cellStyle name="Normal 3 15 18 13" xfId="9375"/>
    <cellStyle name="Normal 3 15 18 13 2" xfId="27040"/>
    <cellStyle name="Normal 3 15 18 14" xfId="9376"/>
    <cellStyle name="Normal 3 15 18 14 2" xfId="27041"/>
    <cellStyle name="Normal 3 15 18 15" xfId="27042"/>
    <cellStyle name="Normal 3 15 18 2" xfId="9377"/>
    <cellStyle name="Normal 3 15 18 2 2" xfId="27043"/>
    <cellStyle name="Normal 3 15 18 3" xfId="9378"/>
    <cellStyle name="Normal 3 15 18 3 2" xfId="27044"/>
    <cellStyle name="Normal 3 15 18 4" xfId="9379"/>
    <cellStyle name="Normal 3 15 18 4 2" xfId="27045"/>
    <cellStyle name="Normal 3 15 18 5" xfId="9380"/>
    <cellStyle name="Normal 3 15 18 5 2" xfId="27046"/>
    <cellStyle name="Normal 3 15 18 6" xfId="9381"/>
    <cellStyle name="Normal 3 15 18 6 2" xfId="27047"/>
    <cellStyle name="Normal 3 15 18 7" xfId="9382"/>
    <cellStyle name="Normal 3 15 18 7 2" xfId="27048"/>
    <cellStyle name="Normal 3 15 18 8" xfId="9383"/>
    <cellStyle name="Normal 3 15 18 8 2" xfId="27049"/>
    <cellStyle name="Normal 3 15 18 9" xfId="9384"/>
    <cellStyle name="Normal 3 15 18 9 2" xfId="27050"/>
    <cellStyle name="Normal 3 15 2" xfId="9385"/>
    <cellStyle name="Normal 3 15 2 10" xfId="9386"/>
    <cellStyle name="Normal 3 15 2 10 2" xfId="27051"/>
    <cellStyle name="Normal 3 15 2 11" xfId="9387"/>
    <cellStyle name="Normal 3 15 2 11 2" xfId="27052"/>
    <cellStyle name="Normal 3 15 2 12" xfId="9388"/>
    <cellStyle name="Normal 3 15 2 12 2" xfId="27053"/>
    <cellStyle name="Normal 3 15 2 13" xfId="9389"/>
    <cellStyle name="Normal 3 15 2 13 2" xfId="27054"/>
    <cellStyle name="Normal 3 15 2 14" xfId="9390"/>
    <cellStyle name="Normal 3 15 2 14 2" xfId="27055"/>
    <cellStyle name="Normal 3 15 2 15" xfId="9391"/>
    <cellStyle name="Normal 3 15 2 15 2" xfId="27056"/>
    <cellStyle name="Normal 3 15 2 16" xfId="9392"/>
    <cellStyle name="Normal 3 15 2 16 2" xfId="27057"/>
    <cellStyle name="Normal 3 15 2 17" xfId="9393"/>
    <cellStyle name="Normal 3 15 2 17 2" xfId="27058"/>
    <cellStyle name="Normal 3 15 2 18" xfId="27059"/>
    <cellStyle name="Normal 3 15 2 2" xfId="9394"/>
    <cellStyle name="Normal 3 15 2 3" xfId="9395"/>
    <cellStyle name="Normal 3 15 2 4" xfId="9396"/>
    <cellStyle name="Normal 3 15 2 5" xfId="9397"/>
    <cellStyle name="Normal 3 15 2 5 2" xfId="27060"/>
    <cellStyle name="Normal 3 15 2 6" xfId="9398"/>
    <cellStyle name="Normal 3 15 2 6 2" xfId="27061"/>
    <cellStyle name="Normal 3 15 2 7" xfId="9399"/>
    <cellStyle name="Normal 3 15 2 7 2" xfId="27062"/>
    <cellStyle name="Normal 3 15 2 8" xfId="9400"/>
    <cellStyle name="Normal 3 15 2 8 2" xfId="27063"/>
    <cellStyle name="Normal 3 15 2 9" xfId="9401"/>
    <cellStyle name="Normal 3 15 2 9 2" xfId="27064"/>
    <cellStyle name="Normal 3 15 3" xfId="9402"/>
    <cellStyle name="Normal 3 15 4" xfId="9403"/>
    <cellStyle name="Normal 3 15 5" xfId="9404"/>
    <cellStyle name="Normal 3 15 6" xfId="9405"/>
    <cellStyle name="Normal 3 15 6 10" xfId="9406"/>
    <cellStyle name="Normal 3 15 6 10 2" xfId="27065"/>
    <cellStyle name="Normal 3 15 6 11" xfId="9407"/>
    <cellStyle name="Normal 3 15 6 11 2" xfId="27066"/>
    <cellStyle name="Normal 3 15 6 12" xfId="9408"/>
    <cellStyle name="Normal 3 15 6 12 2" xfId="27067"/>
    <cellStyle name="Normal 3 15 6 13" xfId="9409"/>
    <cellStyle name="Normal 3 15 6 13 2" xfId="27068"/>
    <cellStyle name="Normal 3 15 6 14" xfId="9410"/>
    <cellStyle name="Normal 3 15 6 14 2" xfId="27069"/>
    <cellStyle name="Normal 3 15 6 15" xfId="9411"/>
    <cellStyle name="Normal 3 15 6 15 2" xfId="27070"/>
    <cellStyle name="Normal 3 15 6 16" xfId="27071"/>
    <cellStyle name="Normal 3 15 6 2" xfId="9412"/>
    <cellStyle name="Normal 3 15 6 2 10" xfId="9413"/>
    <cellStyle name="Normal 3 15 6 2 10 2" xfId="27072"/>
    <cellStyle name="Normal 3 15 6 2 11" xfId="9414"/>
    <cellStyle name="Normal 3 15 6 2 11 2" xfId="27073"/>
    <cellStyle name="Normal 3 15 6 2 12" xfId="9415"/>
    <cellStyle name="Normal 3 15 6 2 12 2" xfId="27074"/>
    <cellStyle name="Normal 3 15 6 2 13" xfId="9416"/>
    <cellStyle name="Normal 3 15 6 2 13 2" xfId="27075"/>
    <cellStyle name="Normal 3 15 6 2 14" xfId="9417"/>
    <cellStyle name="Normal 3 15 6 2 14 2" xfId="27076"/>
    <cellStyle name="Normal 3 15 6 2 15" xfId="27077"/>
    <cellStyle name="Normal 3 15 6 2 2" xfId="9418"/>
    <cellStyle name="Normal 3 15 6 2 2 2" xfId="27078"/>
    <cellStyle name="Normal 3 15 6 2 3" xfId="9419"/>
    <cellStyle name="Normal 3 15 6 2 3 2" xfId="27079"/>
    <cellStyle name="Normal 3 15 6 2 4" xfId="9420"/>
    <cellStyle name="Normal 3 15 6 2 4 2" xfId="27080"/>
    <cellStyle name="Normal 3 15 6 2 5" xfId="9421"/>
    <cellStyle name="Normal 3 15 6 2 5 2" xfId="27081"/>
    <cellStyle name="Normal 3 15 6 2 6" xfId="9422"/>
    <cellStyle name="Normal 3 15 6 2 6 2" xfId="27082"/>
    <cellStyle name="Normal 3 15 6 2 7" xfId="9423"/>
    <cellStyle name="Normal 3 15 6 2 7 2" xfId="27083"/>
    <cellStyle name="Normal 3 15 6 2 8" xfId="9424"/>
    <cellStyle name="Normal 3 15 6 2 8 2" xfId="27084"/>
    <cellStyle name="Normal 3 15 6 2 9" xfId="9425"/>
    <cellStyle name="Normal 3 15 6 2 9 2" xfId="27085"/>
    <cellStyle name="Normal 3 15 6 3" xfId="9426"/>
    <cellStyle name="Normal 3 15 6 3 2" xfId="27086"/>
    <cellStyle name="Normal 3 15 6 4" xfId="9427"/>
    <cellStyle name="Normal 3 15 6 4 2" xfId="27087"/>
    <cellStyle name="Normal 3 15 6 5" xfId="9428"/>
    <cellStyle name="Normal 3 15 6 5 2" xfId="27088"/>
    <cellStyle name="Normal 3 15 6 6" xfId="9429"/>
    <cellStyle name="Normal 3 15 6 6 2" xfId="27089"/>
    <cellStyle name="Normal 3 15 6 7" xfId="9430"/>
    <cellStyle name="Normal 3 15 6 7 2" xfId="27090"/>
    <cellStyle name="Normal 3 15 6 8" xfId="9431"/>
    <cellStyle name="Normal 3 15 6 8 2" xfId="27091"/>
    <cellStyle name="Normal 3 15 6 9" xfId="9432"/>
    <cellStyle name="Normal 3 15 6 9 2" xfId="27092"/>
    <cellStyle name="Normal 3 15 7" xfId="9433"/>
    <cellStyle name="Normal 3 15 7 10" xfId="9434"/>
    <cellStyle name="Normal 3 15 7 10 2" xfId="27093"/>
    <cellStyle name="Normal 3 15 7 11" xfId="9435"/>
    <cellStyle name="Normal 3 15 7 11 2" xfId="27094"/>
    <cellStyle name="Normal 3 15 7 12" xfId="9436"/>
    <cellStyle name="Normal 3 15 7 12 2" xfId="27095"/>
    <cellStyle name="Normal 3 15 7 13" xfId="9437"/>
    <cellStyle name="Normal 3 15 7 13 2" xfId="27096"/>
    <cellStyle name="Normal 3 15 7 14" xfId="9438"/>
    <cellStyle name="Normal 3 15 7 14 2" xfId="27097"/>
    <cellStyle name="Normal 3 15 7 15" xfId="9439"/>
    <cellStyle name="Normal 3 15 7 15 2" xfId="27098"/>
    <cellStyle name="Normal 3 15 7 16" xfId="27099"/>
    <cellStyle name="Normal 3 15 7 2" xfId="9440"/>
    <cellStyle name="Normal 3 15 7 2 10" xfId="9441"/>
    <cellStyle name="Normal 3 15 7 2 10 2" xfId="27100"/>
    <cellStyle name="Normal 3 15 7 2 11" xfId="9442"/>
    <cellStyle name="Normal 3 15 7 2 11 2" xfId="27101"/>
    <cellStyle name="Normal 3 15 7 2 12" xfId="9443"/>
    <cellStyle name="Normal 3 15 7 2 12 2" xfId="27102"/>
    <cellStyle name="Normal 3 15 7 2 13" xfId="9444"/>
    <cellStyle name="Normal 3 15 7 2 13 2" xfId="27103"/>
    <cellStyle name="Normal 3 15 7 2 14" xfId="9445"/>
    <cellStyle name="Normal 3 15 7 2 14 2" xfId="27104"/>
    <cellStyle name="Normal 3 15 7 2 15" xfId="27105"/>
    <cellStyle name="Normal 3 15 7 2 2" xfId="9446"/>
    <cellStyle name="Normal 3 15 7 2 2 2" xfId="27106"/>
    <cellStyle name="Normal 3 15 7 2 3" xfId="9447"/>
    <cellStyle name="Normal 3 15 7 2 3 2" xfId="27107"/>
    <cellStyle name="Normal 3 15 7 2 4" xfId="9448"/>
    <cellStyle name="Normal 3 15 7 2 4 2" xfId="27108"/>
    <cellStyle name="Normal 3 15 7 2 5" xfId="9449"/>
    <cellStyle name="Normal 3 15 7 2 5 2" xfId="27109"/>
    <cellStyle name="Normal 3 15 7 2 6" xfId="9450"/>
    <cellStyle name="Normal 3 15 7 2 6 2" xfId="27110"/>
    <cellStyle name="Normal 3 15 7 2 7" xfId="9451"/>
    <cellStyle name="Normal 3 15 7 2 7 2" xfId="27111"/>
    <cellStyle name="Normal 3 15 7 2 8" xfId="9452"/>
    <cellStyle name="Normal 3 15 7 2 8 2" xfId="27112"/>
    <cellStyle name="Normal 3 15 7 2 9" xfId="9453"/>
    <cellStyle name="Normal 3 15 7 2 9 2" xfId="27113"/>
    <cellStyle name="Normal 3 15 7 3" xfId="9454"/>
    <cellStyle name="Normal 3 15 7 3 2" xfId="27114"/>
    <cellStyle name="Normal 3 15 7 4" xfId="9455"/>
    <cellStyle name="Normal 3 15 7 4 2" xfId="27115"/>
    <cellStyle name="Normal 3 15 7 5" xfId="9456"/>
    <cellStyle name="Normal 3 15 7 5 2" xfId="27116"/>
    <cellStyle name="Normal 3 15 7 6" xfId="9457"/>
    <cellStyle name="Normal 3 15 7 6 2" xfId="27117"/>
    <cellStyle name="Normal 3 15 7 7" xfId="9458"/>
    <cellStyle name="Normal 3 15 7 7 2" xfId="27118"/>
    <cellStyle name="Normal 3 15 7 8" xfId="9459"/>
    <cellStyle name="Normal 3 15 7 8 2" xfId="27119"/>
    <cellStyle name="Normal 3 15 7 9" xfId="9460"/>
    <cellStyle name="Normal 3 15 7 9 2" xfId="27120"/>
    <cellStyle name="Normal 3 15 8" xfId="9461"/>
    <cellStyle name="Normal 3 15 8 10" xfId="9462"/>
    <cellStyle name="Normal 3 15 8 10 2" xfId="27121"/>
    <cellStyle name="Normal 3 15 8 11" xfId="9463"/>
    <cellStyle name="Normal 3 15 8 11 2" xfId="27122"/>
    <cellStyle name="Normal 3 15 8 12" xfId="9464"/>
    <cellStyle name="Normal 3 15 8 12 2" xfId="27123"/>
    <cellStyle name="Normal 3 15 8 13" xfId="9465"/>
    <cellStyle name="Normal 3 15 8 13 2" xfId="27124"/>
    <cellStyle name="Normal 3 15 8 14" xfId="9466"/>
    <cellStyle name="Normal 3 15 8 14 2" xfId="27125"/>
    <cellStyle name="Normal 3 15 8 15" xfId="9467"/>
    <cellStyle name="Normal 3 15 8 15 2" xfId="27126"/>
    <cellStyle name="Normal 3 15 8 16" xfId="27127"/>
    <cellStyle name="Normal 3 15 8 2" xfId="9468"/>
    <cellStyle name="Normal 3 15 8 2 10" xfId="9469"/>
    <cellStyle name="Normal 3 15 8 2 10 2" xfId="27128"/>
    <cellStyle name="Normal 3 15 8 2 11" xfId="9470"/>
    <cellStyle name="Normal 3 15 8 2 11 2" xfId="27129"/>
    <cellStyle name="Normal 3 15 8 2 12" xfId="9471"/>
    <cellStyle name="Normal 3 15 8 2 12 2" xfId="27130"/>
    <cellStyle name="Normal 3 15 8 2 13" xfId="9472"/>
    <cellStyle name="Normal 3 15 8 2 13 2" xfId="27131"/>
    <cellStyle name="Normal 3 15 8 2 14" xfId="9473"/>
    <cellStyle name="Normal 3 15 8 2 14 2" xfId="27132"/>
    <cellStyle name="Normal 3 15 8 2 15" xfId="27133"/>
    <cellStyle name="Normal 3 15 8 2 2" xfId="9474"/>
    <cellStyle name="Normal 3 15 8 2 2 2" xfId="27134"/>
    <cellStyle name="Normal 3 15 8 2 3" xfId="9475"/>
    <cellStyle name="Normal 3 15 8 2 3 2" xfId="27135"/>
    <cellStyle name="Normal 3 15 8 2 4" xfId="9476"/>
    <cellStyle name="Normal 3 15 8 2 4 2" xfId="27136"/>
    <cellStyle name="Normal 3 15 8 2 5" xfId="9477"/>
    <cellStyle name="Normal 3 15 8 2 5 2" xfId="27137"/>
    <cellStyle name="Normal 3 15 8 2 6" xfId="9478"/>
    <cellStyle name="Normal 3 15 8 2 6 2" xfId="27138"/>
    <cellStyle name="Normal 3 15 8 2 7" xfId="9479"/>
    <cellStyle name="Normal 3 15 8 2 7 2" xfId="27139"/>
    <cellStyle name="Normal 3 15 8 2 8" xfId="9480"/>
    <cellStyle name="Normal 3 15 8 2 8 2" xfId="27140"/>
    <cellStyle name="Normal 3 15 8 2 9" xfId="9481"/>
    <cellStyle name="Normal 3 15 8 2 9 2" xfId="27141"/>
    <cellStyle name="Normal 3 15 8 3" xfId="9482"/>
    <cellStyle name="Normal 3 15 8 3 2" xfId="27142"/>
    <cellStyle name="Normal 3 15 8 4" xfId="9483"/>
    <cellStyle name="Normal 3 15 8 4 2" xfId="27143"/>
    <cellStyle name="Normal 3 15 8 5" xfId="9484"/>
    <cellStyle name="Normal 3 15 8 5 2" xfId="27144"/>
    <cellStyle name="Normal 3 15 8 6" xfId="9485"/>
    <cellStyle name="Normal 3 15 8 6 2" xfId="27145"/>
    <cellStyle name="Normal 3 15 8 7" xfId="9486"/>
    <cellStyle name="Normal 3 15 8 7 2" xfId="27146"/>
    <cellStyle name="Normal 3 15 8 8" xfId="9487"/>
    <cellStyle name="Normal 3 15 8 8 2" xfId="27147"/>
    <cellStyle name="Normal 3 15 8 9" xfId="9488"/>
    <cellStyle name="Normal 3 15 8 9 2" xfId="27148"/>
    <cellStyle name="Normal 3 15 9" xfId="9489"/>
    <cellStyle name="Normal 3 15 9 10" xfId="9490"/>
    <cellStyle name="Normal 3 15 9 10 2" xfId="27149"/>
    <cellStyle name="Normal 3 15 9 11" xfId="9491"/>
    <cellStyle name="Normal 3 15 9 11 2" xfId="27150"/>
    <cellStyle name="Normal 3 15 9 12" xfId="9492"/>
    <cellStyle name="Normal 3 15 9 12 2" xfId="27151"/>
    <cellStyle name="Normal 3 15 9 13" xfId="9493"/>
    <cellStyle name="Normal 3 15 9 13 2" xfId="27152"/>
    <cellStyle name="Normal 3 15 9 14" xfId="9494"/>
    <cellStyle name="Normal 3 15 9 14 2" xfId="27153"/>
    <cellStyle name="Normal 3 15 9 15" xfId="27154"/>
    <cellStyle name="Normal 3 15 9 2" xfId="9495"/>
    <cellStyle name="Normal 3 15 9 2 2" xfId="27155"/>
    <cellStyle name="Normal 3 15 9 3" xfId="9496"/>
    <cellStyle name="Normal 3 15 9 3 2" xfId="27156"/>
    <cellStyle name="Normal 3 15 9 4" xfId="9497"/>
    <cellStyle name="Normal 3 15 9 4 2" xfId="27157"/>
    <cellStyle name="Normal 3 15 9 5" xfId="9498"/>
    <cellStyle name="Normal 3 15 9 5 2" xfId="27158"/>
    <cellStyle name="Normal 3 15 9 6" xfId="9499"/>
    <cellStyle name="Normal 3 15 9 6 2" xfId="27159"/>
    <cellStyle name="Normal 3 15 9 7" xfId="9500"/>
    <cellStyle name="Normal 3 15 9 7 2" xfId="27160"/>
    <cellStyle name="Normal 3 15 9 8" xfId="9501"/>
    <cellStyle name="Normal 3 15 9 8 2" xfId="27161"/>
    <cellStyle name="Normal 3 15 9 9" xfId="9502"/>
    <cellStyle name="Normal 3 15 9 9 2" xfId="27162"/>
    <cellStyle name="Normal 3 16" xfId="9503"/>
    <cellStyle name="Normal 3 16 10" xfId="9504"/>
    <cellStyle name="Normal 3 16 10 10" xfId="9505"/>
    <cellStyle name="Normal 3 16 10 10 2" xfId="27163"/>
    <cellStyle name="Normal 3 16 10 11" xfId="9506"/>
    <cellStyle name="Normal 3 16 10 11 2" xfId="27164"/>
    <cellStyle name="Normal 3 16 10 12" xfId="9507"/>
    <cellStyle name="Normal 3 16 10 12 2" xfId="27165"/>
    <cellStyle name="Normal 3 16 10 13" xfId="9508"/>
    <cellStyle name="Normal 3 16 10 13 2" xfId="27166"/>
    <cellStyle name="Normal 3 16 10 14" xfId="9509"/>
    <cellStyle name="Normal 3 16 10 14 2" xfId="27167"/>
    <cellStyle name="Normal 3 16 10 15" xfId="27168"/>
    <cellStyle name="Normal 3 16 10 2" xfId="9510"/>
    <cellStyle name="Normal 3 16 10 2 2" xfId="27169"/>
    <cellStyle name="Normal 3 16 10 3" xfId="9511"/>
    <cellStyle name="Normal 3 16 10 3 2" xfId="27170"/>
    <cellStyle name="Normal 3 16 10 4" xfId="9512"/>
    <cellStyle name="Normal 3 16 10 4 2" xfId="27171"/>
    <cellStyle name="Normal 3 16 10 5" xfId="9513"/>
    <cellStyle name="Normal 3 16 10 5 2" xfId="27172"/>
    <cellStyle name="Normal 3 16 10 6" xfId="9514"/>
    <cellStyle name="Normal 3 16 10 6 2" xfId="27173"/>
    <cellStyle name="Normal 3 16 10 7" xfId="9515"/>
    <cellStyle name="Normal 3 16 10 7 2" xfId="27174"/>
    <cellStyle name="Normal 3 16 10 8" xfId="9516"/>
    <cellStyle name="Normal 3 16 10 8 2" xfId="27175"/>
    <cellStyle name="Normal 3 16 10 9" xfId="9517"/>
    <cellStyle name="Normal 3 16 10 9 2" xfId="27176"/>
    <cellStyle name="Normal 3 16 11" xfId="9518"/>
    <cellStyle name="Normal 3 16 11 10" xfId="9519"/>
    <cellStyle name="Normal 3 16 11 10 2" xfId="27177"/>
    <cellStyle name="Normal 3 16 11 11" xfId="9520"/>
    <cellStyle name="Normal 3 16 11 11 2" xfId="27178"/>
    <cellStyle name="Normal 3 16 11 12" xfId="9521"/>
    <cellStyle name="Normal 3 16 11 12 2" xfId="27179"/>
    <cellStyle name="Normal 3 16 11 13" xfId="9522"/>
    <cellStyle name="Normal 3 16 11 13 2" xfId="27180"/>
    <cellStyle name="Normal 3 16 11 14" xfId="9523"/>
    <cellStyle name="Normal 3 16 11 14 2" xfId="27181"/>
    <cellStyle name="Normal 3 16 11 15" xfId="27182"/>
    <cellStyle name="Normal 3 16 11 2" xfId="9524"/>
    <cellStyle name="Normal 3 16 11 2 2" xfId="27183"/>
    <cellStyle name="Normal 3 16 11 3" xfId="9525"/>
    <cellStyle name="Normal 3 16 11 3 2" xfId="27184"/>
    <cellStyle name="Normal 3 16 11 4" xfId="9526"/>
    <cellStyle name="Normal 3 16 11 4 2" xfId="27185"/>
    <cellStyle name="Normal 3 16 11 5" xfId="9527"/>
    <cellStyle name="Normal 3 16 11 5 2" xfId="27186"/>
    <cellStyle name="Normal 3 16 11 6" xfId="9528"/>
    <cellStyle name="Normal 3 16 11 6 2" xfId="27187"/>
    <cellStyle name="Normal 3 16 11 7" xfId="9529"/>
    <cellStyle name="Normal 3 16 11 7 2" xfId="27188"/>
    <cellStyle name="Normal 3 16 11 8" xfId="9530"/>
    <cellStyle name="Normal 3 16 11 8 2" xfId="27189"/>
    <cellStyle name="Normal 3 16 11 9" xfId="9531"/>
    <cellStyle name="Normal 3 16 11 9 2" xfId="27190"/>
    <cellStyle name="Normal 3 16 12" xfId="9532"/>
    <cellStyle name="Normal 3 16 12 10" xfId="9533"/>
    <cellStyle name="Normal 3 16 12 10 2" xfId="27191"/>
    <cellStyle name="Normal 3 16 12 11" xfId="9534"/>
    <cellStyle name="Normal 3 16 12 11 2" xfId="27192"/>
    <cellStyle name="Normal 3 16 12 12" xfId="9535"/>
    <cellStyle name="Normal 3 16 12 12 2" xfId="27193"/>
    <cellStyle name="Normal 3 16 12 13" xfId="9536"/>
    <cellStyle name="Normal 3 16 12 13 2" xfId="27194"/>
    <cellStyle name="Normal 3 16 12 14" xfId="9537"/>
    <cellStyle name="Normal 3 16 12 14 2" xfId="27195"/>
    <cellStyle name="Normal 3 16 12 15" xfId="27196"/>
    <cellStyle name="Normal 3 16 12 2" xfId="9538"/>
    <cellStyle name="Normal 3 16 12 2 2" xfId="27197"/>
    <cellStyle name="Normal 3 16 12 3" xfId="9539"/>
    <cellStyle name="Normal 3 16 12 3 2" xfId="27198"/>
    <cellStyle name="Normal 3 16 12 4" xfId="9540"/>
    <cellStyle name="Normal 3 16 12 4 2" xfId="27199"/>
    <cellStyle name="Normal 3 16 12 5" xfId="9541"/>
    <cellStyle name="Normal 3 16 12 5 2" xfId="27200"/>
    <cellStyle name="Normal 3 16 12 6" xfId="9542"/>
    <cellStyle name="Normal 3 16 12 6 2" xfId="27201"/>
    <cellStyle name="Normal 3 16 12 7" xfId="9543"/>
    <cellStyle name="Normal 3 16 12 7 2" xfId="27202"/>
    <cellStyle name="Normal 3 16 12 8" xfId="9544"/>
    <cellStyle name="Normal 3 16 12 8 2" xfId="27203"/>
    <cellStyle name="Normal 3 16 12 9" xfId="9545"/>
    <cellStyle name="Normal 3 16 12 9 2" xfId="27204"/>
    <cellStyle name="Normal 3 16 13" xfId="9546"/>
    <cellStyle name="Normal 3 16 13 10" xfId="9547"/>
    <cellStyle name="Normal 3 16 13 10 2" xfId="27205"/>
    <cellStyle name="Normal 3 16 13 11" xfId="9548"/>
    <cellStyle name="Normal 3 16 13 11 2" xfId="27206"/>
    <cellStyle name="Normal 3 16 13 12" xfId="9549"/>
    <cellStyle name="Normal 3 16 13 12 2" xfId="27207"/>
    <cellStyle name="Normal 3 16 13 13" xfId="9550"/>
    <cellStyle name="Normal 3 16 13 13 2" xfId="27208"/>
    <cellStyle name="Normal 3 16 13 14" xfId="9551"/>
    <cellStyle name="Normal 3 16 13 14 2" xfId="27209"/>
    <cellStyle name="Normal 3 16 13 15" xfId="27210"/>
    <cellStyle name="Normal 3 16 13 2" xfId="9552"/>
    <cellStyle name="Normal 3 16 13 2 2" xfId="27211"/>
    <cellStyle name="Normal 3 16 13 3" xfId="9553"/>
    <cellStyle name="Normal 3 16 13 3 2" xfId="27212"/>
    <cellStyle name="Normal 3 16 13 4" xfId="9554"/>
    <cellStyle name="Normal 3 16 13 4 2" xfId="27213"/>
    <cellStyle name="Normal 3 16 13 5" xfId="9555"/>
    <cellStyle name="Normal 3 16 13 5 2" xfId="27214"/>
    <cellStyle name="Normal 3 16 13 6" xfId="9556"/>
    <cellStyle name="Normal 3 16 13 6 2" xfId="27215"/>
    <cellStyle name="Normal 3 16 13 7" xfId="9557"/>
    <cellStyle name="Normal 3 16 13 7 2" xfId="27216"/>
    <cellStyle name="Normal 3 16 13 8" xfId="9558"/>
    <cellStyle name="Normal 3 16 13 8 2" xfId="27217"/>
    <cellStyle name="Normal 3 16 13 9" xfId="9559"/>
    <cellStyle name="Normal 3 16 13 9 2" xfId="27218"/>
    <cellStyle name="Normal 3 16 14" xfId="9560"/>
    <cellStyle name="Normal 3 16 14 10" xfId="9561"/>
    <cellStyle name="Normal 3 16 14 10 2" xfId="27219"/>
    <cellStyle name="Normal 3 16 14 11" xfId="9562"/>
    <cellStyle name="Normal 3 16 14 11 2" xfId="27220"/>
    <cellStyle name="Normal 3 16 14 12" xfId="9563"/>
    <cellStyle name="Normal 3 16 14 12 2" xfId="27221"/>
    <cellStyle name="Normal 3 16 14 13" xfId="9564"/>
    <cellStyle name="Normal 3 16 14 13 2" xfId="27222"/>
    <cellStyle name="Normal 3 16 14 14" xfId="9565"/>
    <cellStyle name="Normal 3 16 14 14 2" xfId="27223"/>
    <cellStyle name="Normal 3 16 14 15" xfId="27224"/>
    <cellStyle name="Normal 3 16 14 2" xfId="9566"/>
    <cellStyle name="Normal 3 16 14 2 2" xfId="27225"/>
    <cellStyle name="Normal 3 16 14 3" xfId="9567"/>
    <cellStyle name="Normal 3 16 14 3 2" xfId="27226"/>
    <cellStyle name="Normal 3 16 14 4" xfId="9568"/>
    <cellStyle name="Normal 3 16 14 4 2" xfId="27227"/>
    <cellStyle name="Normal 3 16 14 5" xfId="9569"/>
    <cellStyle name="Normal 3 16 14 5 2" xfId="27228"/>
    <cellStyle name="Normal 3 16 14 6" xfId="9570"/>
    <cellStyle name="Normal 3 16 14 6 2" xfId="27229"/>
    <cellStyle name="Normal 3 16 14 7" xfId="9571"/>
    <cellStyle name="Normal 3 16 14 7 2" xfId="27230"/>
    <cellStyle name="Normal 3 16 14 8" xfId="9572"/>
    <cellStyle name="Normal 3 16 14 8 2" xfId="27231"/>
    <cellStyle name="Normal 3 16 14 9" xfId="9573"/>
    <cellStyle name="Normal 3 16 14 9 2" xfId="27232"/>
    <cellStyle name="Normal 3 16 15" xfId="9574"/>
    <cellStyle name="Normal 3 16 16" xfId="9575"/>
    <cellStyle name="Normal 3 16 17" xfId="9576"/>
    <cellStyle name="Normal 3 16 17 10" xfId="9577"/>
    <cellStyle name="Normal 3 16 17 10 2" xfId="27233"/>
    <cellStyle name="Normal 3 16 17 11" xfId="9578"/>
    <cellStyle name="Normal 3 16 17 11 2" xfId="27234"/>
    <cellStyle name="Normal 3 16 17 12" xfId="9579"/>
    <cellStyle name="Normal 3 16 17 12 2" xfId="27235"/>
    <cellStyle name="Normal 3 16 17 13" xfId="9580"/>
    <cellStyle name="Normal 3 16 17 13 2" xfId="27236"/>
    <cellStyle name="Normal 3 16 17 14" xfId="9581"/>
    <cellStyle name="Normal 3 16 17 14 2" xfId="27237"/>
    <cellStyle name="Normal 3 16 17 15" xfId="27238"/>
    <cellStyle name="Normal 3 16 17 2" xfId="9582"/>
    <cellStyle name="Normal 3 16 17 2 2" xfId="27239"/>
    <cellStyle name="Normal 3 16 17 3" xfId="9583"/>
    <cellStyle name="Normal 3 16 17 3 2" xfId="27240"/>
    <cellStyle name="Normal 3 16 17 4" xfId="9584"/>
    <cellStyle name="Normal 3 16 17 4 2" xfId="27241"/>
    <cellStyle name="Normal 3 16 17 5" xfId="9585"/>
    <cellStyle name="Normal 3 16 17 5 2" xfId="27242"/>
    <cellStyle name="Normal 3 16 17 6" xfId="9586"/>
    <cellStyle name="Normal 3 16 17 6 2" xfId="27243"/>
    <cellStyle name="Normal 3 16 17 7" xfId="9587"/>
    <cellStyle name="Normal 3 16 17 7 2" xfId="27244"/>
    <cellStyle name="Normal 3 16 17 8" xfId="9588"/>
    <cellStyle name="Normal 3 16 17 8 2" xfId="27245"/>
    <cellStyle name="Normal 3 16 17 9" xfId="9589"/>
    <cellStyle name="Normal 3 16 17 9 2" xfId="27246"/>
    <cellStyle name="Normal 3 16 18" xfId="9590"/>
    <cellStyle name="Normal 3 16 18 10" xfId="9591"/>
    <cellStyle name="Normal 3 16 18 10 2" xfId="27247"/>
    <cellStyle name="Normal 3 16 18 11" xfId="9592"/>
    <cellStyle name="Normal 3 16 18 11 2" xfId="27248"/>
    <cellStyle name="Normal 3 16 18 12" xfId="9593"/>
    <cellStyle name="Normal 3 16 18 12 2" xfId="27249"/>
    <cellStyle name="Normal 3 16 18 13" xfId="9594"/>
    <cellStyle name="Normal 3 16 18 13 2" xfId="27250"/>
    <cellStyle name="Normal 3 16 18 14" xfId="9595"/>
    <cellStyle name="Normal 3 16 18 14 2" xfId="27251"/>
    <cellStyle name="Normal 3 16 18 15" xfId="27252"/>
    <cellStyle name="Normal 3 16 18 2" xfId="9596"/>
    <cellStyle name="Normal 3 16 18 2 2" xfId="27253"/>
    <cellStyle name="Normal 3 16 18 3" xfId="9597"/>
    <cellStyle name="Normal 3 16 18 3 2" xfId="27254"/>
    <cellStyle name="Normal 3 16 18 4" xfId="9598"/>
    <cellStyle name="Normal 3 16 18 4 2" xfId="27255"/>
    <cellStyle name="Normal 3 16 18 5" xfId="9599"/>
    <cellStyle name="Normal 3 16 18 5 2" xfId="27256"/>
    <cellStyle name="Normal 3 16 18 6" xfId="9600"/>
    <cellStyle name="Normal 3 16 18 6 2" xfId="27257"/>
    <cellStyle name="Normal 3 16 18 7" xfId="9601"/>
    <cellStyle name="Normal 3 16 18 7 2" xfId="27258"/>
    <cellStyle name="Normal 3 16 18 8" xfId="9602"/>
    <cellStyle name="Normal 3 16 18 8 2" xfId="27259"/>
    <cellStyle name="Normal 3 16 18 9" xfId="9603"/>
    <cellStyle name="Normal 3 16 18 9 2" xfId="27260"/>
    <cellStyle name="Normal 3 16 2" xfId="9604"/>
    <cellStyle name="Normal 3 16 2 10" xfId="9605"/>
    <cellStyle name="Normal 3 16 2 10 2" xfId="27261"/>
    <cellStyle name="Normal 3 16 2 11" xfId="9606"/>
    <cellStyle name="Normal 3 16 2 11 2" xfId="27262"/>
    <cellStyle name="Normal 3 16 2 12" xfId="9607"/>
    <cellStyle name="Normal 3 16 2 12 2" xfId="27263"/>
    <cellStyle name="Normal 3 16 2 13" xfId="9608"/>
    <cellStyle name="Normal 3 16 2 13 2" xfId="27264"/>
    <cellStyle name="Normal 3 16 2 14" xfId="9609"/>
    <cellStyle name="Normal 3 16 2 14 2" xfId="27265"/>
    <cellStyle name="Normal 3 16 2 15" xfId="9610"/>
    <cellStyle name="Normal 3 16 2 15 2" xfId="27266"/>
    <cellStyle name="Normal 3 16 2 16" xfId="9611"/>
    <cellStyle name="Normal 3 16 2 16 2" xfId="27267"/>
    <cellStyle name="Normal 3 16 2 17" xfId="9612"/>
    <cellStyle name="Normal 3 16 2 17 2" xfId="27268"/>
    <cellStyle name="Normal 3 16 2 18" xfId="27269"/>
    <cellStyle name="Normal 3 16 2 2" xfId="9613"/>
    <cellStyle name="Normal 3 16 2 3" xfId="9614"/>
    <cellStyle name="Normal 3 16 2 4" xfId="9615"/>
    <cellStyle name="Normal 3 16 2 5" xfId="9616"/>
    <cellStyle name="Normal 3 16 2 5 2" xfId="27270"/>
    <cellStyle name="Normal 3 16 2 6" xfId="9617"/>
    <cellStyle name="Normal 3 16 2 6 2" xfId="27271"/>
    <cellStyle name="Normal 3 16 2 7" xfId="9618"/>
    <cellStyle name="Normal 3 16 2 7 2" xfId="27272"/>
    <cellStyle name="Normal 3 16 2 8" xfId="9619"/>
    <cellStyle name="Normal 3 16 2 8 2" xfId="27273"/>
    <cellStyle name="Normal 3 16 2 9" xfId="9620"/>
    <cellStyle name="Normal 3 16 2 9 2" xfId="27274"/>
    <cellStyle name="Normal 3 16 3" xfId="9621"/>
    <cellStyle name="Normal 3 16 4" xfId="9622"/>
    <cellStyle name="Normal 3 16 5" xfId="9623"/>
    <cellStyle name="Normal 3 16 6" xfId="9624"/>
    <cellStyle name="Normal 3 16 6 10" xfId="9625"/>
    <cellStyle name="Normal 3 16 6 10 2" xfId="27275"/>
    <cellStyle name="Normal 3 16 6 11" xfId="9626"/>
    <cellStyle name="Normal 3 16 6 11 2" xfId="27276"/>
    <cellStyle name="Normal 3 16 6 12" xfId="9627"/>
    <cellStyle name="Normal 3 16 6 12 2" xfId="27277"/>
    <cellStyle name="Normal 3 16 6 13" xfId="9628"/>
    <cellStyle name="Normal 3 16 6 13 2" xfId="27278"/>
    <cellStyle name="Normal 3 16 6 14" xfId="9629"/>
    <cellStyle name="Normal 3 16 6 14 2" xfId="27279"/>
    <cellStyle name="Normal 3 16 6 15" xfId="9630"/>
    <cellStyle name="Normal 3 16 6 15 2" xfId="27280"/>
    <cellStyle name="Normal 3 16 6 16" xfId="27281"/>
    <cellStyle name="Normal 3 16 6 2" xfId="9631"/>
    <cellStyle name="Normal 3 16 6 2 10" xfId="9632"/>
    <cellStyle name="Normal 3 16 6 2 10 2" xfId="27282"/>
    <cellStyle name="Normal 3 16 6 2 11" xfId="9633"/>
    <cellStyle name="Normal 3 16 6 2 11 2" xfId="27283"/>
    <cellStyle name="Normal 3 16 6 2 12" xfId="9634"/>
    <cellStyle name="Normal 3 16 6 2 12 2" xfId="27284"/>
    <cellStyle name="Normal 3 16 6 2 13" xfId="9635"/>
    <cellStyle name="Normal 3 16 6 2 13 2" xfId="27285"/>
    <cellStyle name="Normal 3 16 6 2 14" xfId="9636"/>
    <cellStyle name="Normal 3 16 6 2 14 2" xfId="27286"/>
    <cellStyle name="Normal 3 16 6 2 15" xfId="27287"/>
    <cellStyle name="Normal 3 16 6 2 2" xfId="9637"/>
    <cellStyle name="Normal 3 16 6 2 2 2" xfId="27288"/>
    <cellStyle name="Normal 3 16 6 2 3" xfId="9638"/>
    <cellStyle name="Normal 3 16 6 2 3 2" xfId="27289"/>
    <cellStyle name="Normal 3 16 6 2 4" xfId="9639"/>
    <cellStyle name="Normal 3 16 6 2 4 2" xfId="27290"/>
    <cellStyle name="Normal 3 16 6 2 5" xfId="9640"/>
    <cellStyle name="Normal 3 16 6 2 5 2" xfId="27291"/>
    <cellStyle name="Normal 3 16 6 2 6" xfId="9641"/>
    <cellStyle name="Normal 3 16 6 2 6 2" xfId="27292"/>
    <cellStyle name="Normal 3 16 6 2 7" xfId="9642"/>
    <cellStyle name="Normal 3 16 6 2 7 2" xfId="27293"/>
    <cellStyle name="Normal 3 16 6 2 8" xfId="9643"/>
    <cellStyle name="Normal 3 16 6 2 8 2" xfId="27294"/>
    <cellStyle name="Normal 3 16 6 2 9" xfId="9644"/>
    <cellStyle name="Normal 3 16 6 2 9 2" xfId="27295"/>
    <cellStyle name="Normal 3 16 6 3" xfId="9645"/>
    <cellStyle name="Normal 3 16 6 3 2" xfId="27296"/>
    <cellStyle name="Normal 3 16 6 4" xfId="9646"/>
    <cellStyle name="Normal 3 16 6 4 2" xfId="27297"/>
    <cellStyle name="Normal 3 16 6 5" xfId="9647"/>
    <cellStyle name="Normal 3 16 6 5 2" xfId="27298"/>
    <cellStyle name="Normal 3 16 6 6" xfId="9648"/>
    <cellStyle name="Normal 3 16 6 6 2" xfId="27299"/>
    <cellStyle name="Normal 3 16 6 7" xfId="9649"/>
    <cellStyle name="Normal 3 16 6 7 2" xfId="27300"/>
    <cellStyle name="Normal 3 16 6 8" xfId="9650"/>
    <cellStyle name="Normal 3 16 6 8 2" xfId="27301"/>
    <cellStyle name="Normal 3 16 6 9" xfId="9651"/>
    <cellStyle name="Normal 3 16 6 9 2" xfId="27302"/>
    <cellStyle name="Normal 3 16 7" xfId="9652"/>
    <cellStyle name="Normal 3 16 7 10" xfId="9653"/>
    <cellStyle name="Normal 3 16 7 10 2" xfId="27303"/>
    <cellStyle name="Normal 3 16 7 11" xfId="9654"/>
    <cellStyle name="Normal 3 16 7 11 2" xfId="27304"/>
    <cellStyle name="Normal 3 16 7 12" xfId="9655"/>
    <cellStyle name="Normal 3 16 7 12 2" xfId="27305"/>
    <cellStyle name="Normal 3 16 7 13" xfId="9656"/>
    <cellStyle name="Normal 3 16 7 13 2" xfId="27306"/>
    <cellStyle name="Normal 3 16 7 14" xfId="9657"/>
    <cellStyle name="Normal 3 16 7 14 2" xfId="27307"/>
    <cellStyle name="Normal 3 16 7 15" xfId="9658"/>
    <cellStyle name="Normal 3 16 7 15 2" xfId="27308"/>
    <cellStyle name="Normal 3 16 7 16" xfId="27309"/>
    <cellStyle name="Normal 3 16 7 2" xfId="9659"/>
    <cellStyle name="Normal 3 16 7 2 10" xfId="9660"/>
    <cellStyle name="Normal 3 16 7 2 10 2" xfId="27310"/>
    <cellStyle name="Normal 3 16 7 2 11" xfId="9661"/>
    <cellStyle name="Normal 3 16 7 2 11 2" xfId="27311"/>
    <cellStyle name="Normal 3 16 7 2 12" xfId="9662"/>
    <cellStyle name="Normal 3 16 7 2 12 2" xfId="27312"/>
    <cellStyle name="Normal 3 16 7 2 13" xfId="9663"/>
    <cellStyle name="Normal 3 16 7 2 13 2" xfId="27313"/>
    <cellStyle name="Normal 3 16 7 2 14" xfId="9664"/>
    <cellStyle name="Normal 3 16 7 2 14 2" xfId="27314"/>
    <cellStyle name="Normal 3 16 7 2 15" xfId="27315"/>
    <cellStyle name="Normal 3 16 7 2 2" xfId="9665"/>
    <cellStyle name="Normal 3 16 7 2 2 2" xfId="27316"/>
    <cellStyle name="Normal 3 16 7 2 3" xfId="9666"/>
    <cellStyle name="Normal 3 16 7 2 3 2" xfId="27317"/>
    <cellStyle name="Normal 3 16 7 2 4" xfId="9667"/>
    <cellStyle name="Normal 3 16 7 2 4 2" xfId="27318"/>
    <cellStyle name="Normal 3 16 7 2 5" xfId="9668"/>
    <cellStyle name="Normal 3 16 7 2 5 2" xfId="27319"/>
    <cellStyle name="Normal 3 16 7 2 6" xfId="9669"/>
    <cellStyle name="Normal 3 16 7 2 6 2" xfId="27320"/>
    <cellStyle name="Normal 3 16 7 2 7" xfId="9670"/>
    <cellStyle name="Normal 3 16 7 2 7 2" xfId="27321"/>
    <cellStyle name="Normal 3 16 7 2 8" xfId="9671"/>
    <cellStyle name="Normal 3 16 7 2 8 2" xfId="27322"/>
    <cellStyle name="Normal 3 16 7 2 9" xfId="9672"/>
    <cellStyle name="Normal 3 16 7 2 9 2" xfId="27323"/>
    <cellStyle name="Normal 3 16 7 3" xfId="9673"/>
    <cellStyle name="Normal 3 16 7 3 2" xfId="27324"/>
    <cellStyle name="Normal 3 16 7 4" xfId="9674"/>
    <cellStyle name="Normal 3 16 7 4 2" xfId="27325"/>
    <cellStyle name="Normal 3 16 7 5" xfId="9675"/>
    <cellStyle name="Normal 3 16 7 5 2" xfId="27326"/>
    <cellStyle name="Normal 3 16 7 6" xfId="9676"/>
    <cellStyle name="Normal 3 16 7 6 2" xfId="27327"/>
    <cellStyle name="Normal 3 16 7 7" xfId="9677"/>
    <cellStyle name="Normal 3 16 7 7 2" xfId="27328"/>
    <cellStyle name="Normal 3 16 7 8" xfId="9678"/>
    <cellStyle name="Normal 3 16 7 8 2" xfId="27329"/>
    <cellStyle name="Normal 3 16 7 9" xfId="9679"/>
    <cellStyle name="Normal 3 16 7 9 2" xfId="27330"/>
    <cellStyle name="Normal 3 16 8" xfId="9680"/>
    <cellStyle name="Normal 3 16 8 10" xfId="9681"/>
    <cellStyle name="Normal 3 16 8 10 2" xfId="27331"/>
    <cellStyle name="Normal 3 16 8 11" xfId="9682"/>
    <cellStyle name="Normal 3 16 8 11 2" xfId="27332"/>
    <cellStyle name="Normal 3 16 8 12" xfId="9683"/>
    <cellStyle name="Normal 3 16 8 12 2" xfId="27333"/>
    <cellStyle name="Normal 3 16 8 13" xfId="9684"/>
    <cellStyle name="Normal 3 16 8 13 2" xfId="27334"/>
    <cellStyle name="Normal 3 16 8 14" xfId="9685"/>
    <cellStyle name="Normal 3 16 8 14 2" xfId="27335"/>
    <cellStyle name="Normal 3 16 8 15" xfId="9686"/>
    <cellStyle name="Normal 3 16 8 15 2" xfId="27336"/>
    <cellStyle name="Normal 3 16 8 16" xfId="27337"/>
    <cellStyle name="Normal 3 16 8 2" xfId="9687"/>
    <cellStyle name="Normal 3 16 8 2 10" xfId="9688"/>
    <cellStyle name="Normal 3 16 8 2 10 2" xfId="27338"/>
    <cellStyle name="Normal 3 16 8 2 11" xfId="9689"/>
    <cellStyle name="Normal 3 16 8 2 11 2" xfId="27339"/>
    <cellStyle name="Normal 3 16 8 2 12" xfId="9690"/>
    <cellStyle name="Normal 3 16 8 2 12 2" xfId="27340"/>
    <cellStyle name="Normal 3 16 8 2 13" xfId="9691"/>
    <cellStyle name="Normal 3 16 8 2 13 2" xfId="27341"/>
    <cellStyle name="Normal 3 16 8 2 14" xfId="9692"/>
    <cellStyle name="Normal 3 16 8 2 14 2" xfId="27342"/>
    <cellStyle name="Normal 3 16 8 2 15" xfId="27343"/>
    <cellStyle name="Normal 3 16 8 2 2" xfId="9693"/>
    <cellStyle name="Normal 3 16 8 2 2 2" xfId="27344"/>
    <cellStyle name="Normal 3 16 8 2 3" xfId="9694"/>
    <cellStyle name="Normal 3 16 8 2 3 2" xfId="27345"/>
    <cellStyle name="Normal 3 16 8 2 4" xfId="9695"/>
    <cellStyle name="Normal 3 16 8 2 4 2" xfId="27346"/>
    <cellStyle name="Normal 3 16 8 2 5" xfId="9696"/>
    <cellStyle name="Normal 3 16 8 2 5 2" xfId="27347"/>
    <cellStyle name="Normal 3 16 8 2 6" xfId="9697"/>
    <cellStyle name="Normal 3 16 8 2 6 2" xfId="27348"/>
    <cellStyle name="Normal 3 16 8 2 7" xfId="9698"/>
    <cellStyle name="Normal 3 16 8 2 7 2" xfId="27349"/>
    <cellStyle name="Normal 3 16 8 2 8" xfId="9699"/>
    <cellStyle name="Normal 3 16 8 2 8 2" xfId="27350"/>
    <cellStyle name="Normal 3 16 8 2 9" xfId="9700"/>
    <cellStyle name="Normal 3 16 8 2 9 2" xfId="27351"/>
    <cellStyle name="Normal 3 16 8 3" xfId="9701"/>
    <cellStyle name="Normal 3 16 8 3 2" xfId="27352"/>
    <cellStyle name="Normal 3 16 8 4" xfId="9702"/>
    <cellStyle name="Normal 3 16 8 4 2" xfId="27353"/>
    <cellStyle name="Normal 3 16 8 5" xfId="9703"/>
    <cellStyle name="Normal 3 16 8 5 2" xfId="27354"/>
    <cellStyle name="Normal 3 16 8 6" xfId="9704"/>
    <cellStyle name="Normal 3 16 8 6 2" xfId="27355"/>
    <cellStyle name="Normal 3 16 8 7" xfId="9705"/>
    <cellStyle name="Normal 3 16 8 7 2" xfId="27356"/>
    <cellStyle name="Normal 3 16 8 8" xfId="9706"/>
    <cellStyle name="Normal 3 16 8 8 2" xfId="27357"/>
    <cellStyle name="Normal 3 16 8 9" xfId="9707"/>
    <cellStyle name="Normal 3 16 8 9 2" xfId="27358"/>
    <cellStyle name="Normal 3 16 9" xfId="9708"/>
    <cellStyle name="Normal 3 16 9 10" xfId="9709"/>
    <cellStyle name="Normal 3 16 9 10 2" xfId="27359"/>
    <cellStyle name="Normal 3 16 9 11" xfId="9710"/>
    <cellStyle name="Normal 3 16 9 11 2" xfId="27360"/>
    <cellStyle name="Normal 3 16 9 12" xfId="9711"/>
    <cellStyle name="Normal 3 16 9 12 2" xfId="27361"/>
    <cellStyle name="Normal 3 16 9 13" xfId="9712"/>
    <cellStyle name="Normal 3 16 9 13 2" xfId="27362"/>
    <cellStyle name="Normal 3 16 9 14" xfId="9713"/>
    <cellStyle name="Normal 3 16 9 14 2" xfId="27363"/>
    <cellStyle name="Normal 3 16 9 15" xfId="27364"/>
    <cellStyle name="Normal 3 16 9 2" xfId="9714"/>
    <cellStyle name="Normal 3 16 9 2 2" xfId="27365"/>
    <cellStyle name="Normal 3 16 9 3" xfId="9715"/>
    <cellStyle name="Normal 3 16 9 3 2" xfId="27366"/>
    <cellStyle name="Normal 3 16 9 4" xfId="9716"/>
    <cellStyle name="Normal 3 16 9 4 2" xfId="27367"/>
    <cellStyle name="Normal 3 16 9 5" xfId="9717"/>
    <cellStyle name="Normal 3 16 9 5 2" xfId="27368"/>
    <cellStyle name="Normal 3 16 9 6" xfId="9718"/>
    <cellStyle name="Normal 3 16 9 6 2" xfId="27369"/>
    <cellStyle name="Normal 3 16 9 7" xfId="9719"/>
    <cellStyle name="Normal 3 16 9 7 2" xfId="27370"/>
    <cellStyle name="Normal 3 16 9 8" xfId="9720"/>
    <cellStyle name="Normal 3 16 9 8 2" xfId="27371"/>
    <cellStyle name="Normal 3 16 9 9" xfId="9721"/>
    <cellStyle name="Normal 3 16 9 9 2" xfId="27372"/>
    <cellStyle name="Normal 3 17" xfId="9722"/>
    <cellStyle name="Normal 3 17 10" xfId="9723"/>
    <cellStyle name="Normal 3 17 10 10" xfId="9724"/>
    <cellStyle name="Normal 3 17 10 10 2" xfId="27373"/>
    <cellStyle name="Normal 3 17 10 11" xfId="9725"/>
    <cellStyle name="Normal 3 17 10 11 2" xfId="27374"/>
    <cellStyle name="Normal 3 17 10 12" xfId="9726"/>
    <cellStyle name="Normal 3 17 10 12 2" xfId="27375"/>
    <cellStyle name="Normal 3 17 10 13" xfId="9727"/>
    <cellStyle name="Normal 3 17 10 13 2" xfId="27376"/>
    <cellStyle name="Normal 3 17 10 14" xfId="9728"/>
    <cellStyle name="Normal 3 17 10 14 2" xfId="27377"/>
    <cellStyle name="Normal 3 17 10 15" xfId="27378"/>
    <cellStyle name="Normal 3 17 10 2" xfId="9729"/>
    <cellStyle name="Normal 3 17 10 2 2" xfId="27379"/>
    <cellStyle name="Normal 3 17 10 3" xfId="9730"/>
    <cellStyle name="Normal 3 17 10 3 2" xfId="27380"/>
    <cellStyle name="Normal 3 17 10 4" xfId="9731"/>
    <cellStyle name="Normal 3 17 10 4 2" xfId="27381"/>
    <cellStyle name="Normal 3 17 10 5" xfId="9732"/>
    <cellStyle name="Normal 3 17 10 5 2" xfId="27382"/>
    <cellStyle name="Normal 3 17 10 6" xfId="9733"/>
    <cellStyle name="Normal 3 17 10 6 2" xfId="27383"/>
    <cellStyle name="Normal 3 17 10 7" xfId="9734"/>
    <cellStyle name="Normal 3 17 10 7 2" xfId="27384"/>
    <cellStyle name="Normal 3 17 10 8" xfId="9735"/>
    <cellStyle name="Normal 3 17 10 8 2" xfId="27385"/>
    <cellStyle name="Normal 3 17 10 9" xfId="9736"/>
    <cellStyle name="Normal 3 17 10 9 2" xfId="27386"/>
    <cellStyle name="Normal 3 17 11" xfId="9737"/>
    <cellStyle name="Normal 3 17 11 10" xfId="9738"/>
    <cellStyle name="Normal 3 17 11 10 2" xfId="27387"/>
    <cellStyle name="Normal 3 17 11 11" xfId="9739"/>
    <cellStyle name="Normal 3 17 11 11 2" xfId="27388"/>
    <cellStyle name="Normal 3 17 11 12" xfId="9740"/>
    <cellStyle name="Normal 3 17 11 12 2" xfId="27389"/>
    <cellStyle name="Normal 3 17 11 13" xfId="9741"/>
    <cellStyle name="Normal 3 17 11 13 2" xfId="27390"/>
    <cellStyle name="Normal 3 17 11 14" xfId="9742"/>
    <cellStyle name="Normal 3 17 11 14 2" xfId="27391"/>
    <cellStyle name="Normal 3 17 11 15" xfId="27392"/>
    <cellStyle name="Normal 3 17 11 2" xfId="9743"/>
    <cellStyle name="Normal 3 17 11 2 2" xfId="27393"/>
    <cellStyle name="Normal 3 17 11 3" xfId="9744"/>
    <cellStyle name="Normal 3 17 11 3 2" xfId="27394"/>
    <cellStyle name="Normal 3 17 11 4" xfId="9745"/>
    <cellStyle name="Normal 3 17 11 4 2" xfId="27395"/>
    <cellStyle name="Normal 3 17 11 5" xfId="9746"/>
    <cellStyle name="Normal 3 17 11 5 2" xfId="27396"/>
    <cellStyle name="Normal 3 17 11 6" xfId="9747"/>
    <cellStyle name="Normal 3 17 11 6 2" xfId="27397"/>
    <cellStyle name="Normal 3 17 11 7" xfId="9748"/>
    <cellStyle name="Normal 3 17 11 7 2" xfId="27398"/>
    <cellStyle name="Normal 3 17 11 8" xfId="9749"/>
    <cellStyle name="Normal 3 17 11 8 2" xfId="27399"/>
    <cellStyle name="Normal 3 17 11 9" xfId="9750"/>
    <cellStyle name="Normal 3 17 11 9 2" xfId="27400"/>
    <cellStyle name="Normal 3 17 12" xfId="9751"/>
    <cellStyle name="Normal 3 17 12 10" xfId="9752"/>
    <cellStyle name="Normal 3 17 12 10 2" xfId="27401"/>
    <cellStyle name="Normal 3 17 12 11" xfId="9753"/>
    <cellStyle name="Normal 3 17 12 11 2" xfId="27402"/>
    <cellStyle name="Normal 3 17 12 12" xfId="9754"/>
    <cellStyle name="Normal 3 17 12 12 2" xfId="27403"/>
    <cellStyle name="Normal 3 17 12 13" xfId="9755"/>
    <cellStyle name="Normal 3 17 12 13 2" xfId="27404"/>
    <cellStyle name="Normal 3 17 12 14" xfId="9756"/>
    <cellStyle name="Normal 3 17 12 14 2" xfId="27405"/>
    <cellStyle name="Normal 3 17 12 15" xfId="27406"/>
    <cellStyle name="Normal 3 17 12 2" xfId="9757"/>
    <cellStyle name="Normal 3 17 12 2 2" xfId="27407"/>
    <cellStyle name="Normal 3 17 12 3" xfId="9758"/>
    <cellStyle name="Normal 3 17 12 3 2" xfId="27408"/>
    <cellStyle name="Normal 3 17 12 4" xfId="9759"/>
    <cellStyle name="Normal 3 17 12 4 2" xfId="27409"/>
    <cellStyle name="Normal 3 17 12 5" xfId="9760"/>
    <cellStyle name="Normal 3 17 12 5 2" xfId="27410"/>
    <cellStyle name="Normal 3 17 12 6" xfId="9761"/>
    <cellStyle name="Normal 3 17 12 6 2" xfId="27411"/>
    <cellStyle name="Normal 3 17 12 7" xfId="9762"/>
    <cellStyle name="Normal 3 17 12 7 2" xfId="27412"/>
    <cellStyle name="Normal 3 17 12 8" xfId="9763"/>
    <cellStyle name="Normal 3 17 12 8 2" xfId="27413"/>
    <cellStyle name="Normal 3 17 12 9" xfId="9764"/>
    <cellStyle name="Normal 3 17 12 9 2" xfId="27414"/>
    <cellStyle name="Normal 3 17 13" xfId="9765"/>
    <cellStyle name="Normal 3 17 13 10" xfId="9766"/>
    <cellStyle name="Normal 3 17 13 10 2" xfId="27415"/>
    <cellStyle name="Normal 3 17 13 11" xfId="9767"/>
    <cellStyle name="Normal 3 17 13 11 2" xfId="27416"/>
    <cellStyle name="Normal 3 17 13 12" xfId="9768"/>
    <cellStyle name="Normal 3 17 13 12 2" xfId="27417"/>
    <cellStyle name="Normal 3 17 13 13" xfId="9769"/>
    <cellStyle name="Normal 3 17 13 13 2" xfId="27418"/>
    <cellStyle name="Normal 3 17 13 14" xfId="9770"/>
    <cellStyle name="Normal 3 17 13 14 2" xfId="27419"/>
    <cellStyle name="Normal 3 17 13 15" xfId="27420"/>
    <cellStyle name="Normal 3 17 13 2" xfId="9771"/>
    <cellStyle name="Normal 3 17 13 2 2" xfId="27421"/>
    <cellStyle name="Normal 3 17 13 3" xfId="9772"/>
    <cellStyle name="Normal 3 17 13 3 2" xfId="27422"/>
    <cellStyle name="Normal 3 17 13 4" xfId="9773"/>
    <cellStyle name="Normal 3 17 13 4 2" xfId="27423"/>
    <cellStyle name="Normal 3 17 13 5" xfId="9774"/>
    <cellStyle name="Normal 3 17 13 5 2" xfId="27424"/>
    <cellStyle name="Normal 3 17 13 6" xfId="9775"/>
    <cellStyle name="Normal 3 17 13 6 2" xfId="27425"/>
    <cellStyle name="Normal 3 17 13 7" xfId="9776"/>
    <cellStyle name="Normal 3 17 13 7 2" xfId="27426"/>
    <cellStyle name="Normal 3 17 13 8" xfId="9777"/>
    <cellStyle name="Normal 3 17 13 8 2" xfId="27427"/>
    <cellStyle name="Normal 3 17 13 9" xfId="9778"/>
    <cellStyle name="Normal 3 17 13 9 2" xfId="27428"/>
    <cellStyle name="Normal 3 17 14" xfId="9779"/>
    <cellStyle name="Normal 3 17 14 10" xfId="9780"/>
    <cellStyle name="Normal 3 17 14 10 2" xfId="27429"/>
    <cellStyle name="Normal 3 17 14 11" xfId="9781"/>
    <cellStyle name="Normal 3 17 14 11 2" xfId="27430"/>
    <cellStyle name="Normal 3 17 14 12" xfId="9782"/>
    <cellStyle name="Normal 3 17 14 12 2" xfId="27431"/>
    <cellStyle name="Normal 3 17 14 13" xfId="9783"/>
    <cellStyle name="Normal 3 17 14 13 2" xfId="27432"/>
    <cellStyle name="Normal 3 17 14 14" xfId="9784"/>
    <cellStyle name="Normal 3 17 14 14 2" xfId="27433"/>
    <cellStyle name="Normal 3 17 14 15" xfId="27434"/>
    <cellStyle name="Normal 3 17 14 2" xfId="9785"/>
    <cellStyle name="Normal 3 17 14 2 2" xfId="27435"/>
    <cellStyle name="Normal 3 17 14 3" xfId="9786"/>
    <cellStyle name="Normal 3 17 14 3 2" xfId="27436"/>
    <cellStyle name="Normal 3 17 14 4" xfId="9787"/>
    <cellStyle name="Normal 3 17 14 4 2" xfId="27437"/>
    <cellStyle name="Normal 3 17 14 5" xfId="9788"/>
    <cellStyle name="Normal 3 17 14 5 2" xfId="27438"/>
    <cellStyle name="Normal 3 17 14 6" xfId="9789"/>
    <cellStyle name="Normal 3 17 14 6 2" xfId="27439"/>
    <cellStyle name="Normal 3 17 14 7" xfId="9790"/>
    <cellStyle name="Normal 3 17 14 7 2" xfId="27440"/>
    <cellStyle name="Normal 3 17 14 8" xfId="9791"/>
    <cellStyle name="Normal 3 17 14 8 2" xfId="27441"/>
    <cellStyle name="Normal 3 17 14 9" xfId="9792"/>
    <cellStyle name="Normal 3 17 14 9 2" xfId="27442"/>
    <cellStyle name="Normal 3 17 15" xfId="9793"/>
    <cellStyle name="Normal 3 17 16" xfId="9794"/>
    <cellStyle name="Normal 3 17 17" xfId="9795"/>
    <cellStyle name="Normal 3 17 17 10" xfId="9796"/>
    <cellStyle name="Normal 3 17 17 10 2" xfId="27443"/>
    <cellStyle name="Normal 3 17 17 11" xfId="9797"/>
    <cellStyle name="Normal 3 17 17 11 2" xfId="27444"/>
    <cellStyle name="Normal 3 17 17 12" xfId="9798"/>
    <cellStyle name="Normal 3 17 17 12 2" xfId="27445"/>
    <cellStyle name="Normal 3 17 17 13" xfId="9799"/>
    <cellStyle name="Normal 3 17 17 13 2" xfId="27446"/>
    <cellStyle name="Normal 3 17 17 14" xfId="9800"/>
    <cellStyle name="Normal 3 17 17 14 2" xfId="27447"/>
    <cellStyle name="Normal 3 17 17 15" xfId="27448"/>
    <cellStyle name="Normal 3 17 17 2" xfId="9801"/>
    <cellStyle name="Normal 3 17 17 2 2" xfId="27449"/>
    <cellStyle name="Normal 3 17 17 3" xfId="9802"/>
    <cellStyle name="Normal 3 17 17 3 2" xfId="27450"/>
    <cellStyle name="Normal 3 17 17 4" xfId="9803"/>
    <cellStyle name="Normal 3 17 17 4 2" xfId="27451"/>
    <cellStyle name="Normal 3 17 17 5" xfId="9804"/>
    <cellStyle name="Normal 3 17 17 5 2" xfId="27452"/>
    <cellStyle name="Normal 3 17 17 6" xfId="9805"/>
    <cellStyle name="Normal 3 17 17 6 2" xfId="27453"/>
    <cellStyle name="Normal 3 17 17 7" xfId="9806"/>
    <cellStyle name="Normal 3 17 17 7 2" xfId="27454"/>
    <cellStyle name="Normal 3 17 17 8" xfId="9807"/>
    <cellStyle name="Normal 3 17 17 8 2" xfId="27455"/>
    <cellStyle name="Normal 3 17 17 9" xfId="9808"/>
    <cellStyle name="Normal 3 17 17 9 2" xfId="27456"/>
    <cellStyle name="Normal 3 17 18" xfId="9809"/>
    <cellStyle name="Normal 3 17 18 10" xfId="9810"/>
    <cellStyle name="Normal 3 17 18 10 2" xfId="27457"/>
    <cellStyle name="Normal 3 17 18 11" xfId="9811"/>
    <cellStyle name="Normal 3 17 18 11 2" xfId="27458"/>
    <cellStyle name="Normal 3 17 18 12" xfId="9812"/>
    <cellStyle name="Normal 3 17 18 12 2" xfId="27459"/>
    <cellStyle name="Normal 3 17 18 13" xfId="9813"/>
    <cellStyle name="Normal 3 17 18 13 2" xfId="27460"/>
    <cellStyle name="Normal 3 17 18 14" xfId="9814"/>
    <cellStyle name="Normal 3 17 18 14 2" xfId="27461"/>
    <cellStyle name="Normal 3 17 18 15" xfId="27462"/>
    <cellStyle name="Normal 3 17 18 2" xfId="9815"/>
    <cellStyle name="Normal 3 17 18 2 2" xfId="27463"/>
    <cellStyle name="Normal 3 17 18 3" xfId="9816"/>
    <cellStyle name="Normal 3 17 18 3 2" xfId="27464"/>
    <cellStyle name="Normal 3 17 18 4" xfId="9817"/>
    <cellStyle name="Normal 3 17 18 4 2" xfId="27465"/>
    <cellStyle name="Normal 3 17 18 5" xfId="9818"/>
    <cellStyle name="Normal 3 17 18 5 2" xfId="27466"/>
    <cellStyle name="Normal 3 17 18 6" xfId="9819"/>
    <cellStyle name="Normal 3 17 18 6 2" xfId="27467"/>
    <cellStyle name="Normal 3 17 18 7" xfId="9820"/>
    <cellStyle name="Normal 3 17 18 7 2" xfId="27468"/>
    <cellStyle name="Normal 3 17 18 8" xfId="9821"/>
    <cellStyle name="Normal 3 17 18 8 2" xfId="27469"/>
    <cellStyle name="Normal 3 17 18 9" xfId="9822"/>
    <cellStyle name="Normal 3 17 18 9 2" xfId="27470"/>
    <cellStyle name="Normal 3 17 2" xfId="9823"/>
    <cellStyle name="Normal 3 17 2 10" xfId="9824"/>
    <cellStyle name="Normal 3 17 2 10 2" xfId="27471"/>
    <cellStyle name="Normal 3 17 2 11" xfId="9825"/>
    <cellStyle name="Normal 3 17 2 11 2" xfId="27472"/>
    <cellStyle name="Normal 3 17 2 12" xfId="9826"/>
    <cellStyle name="Normal 3 17 2 12 2" xfId="27473"/>
    <cellStyle name="Normal 3 17 2 13" xfId="9827"/>
    <cellStyle name="Normal 3 17 2 13 2" xfId="27474"/>
    <cellStyle name="Normal 3 17 2 14" xfId="9828"/>
    <cellStyle name="Normal 3 17 2 14 2" xfId="27475"/>
    <cellStyle name="Normal 3 17 2 15" xfId="9829"/>
    <cellStyle name="Normal 3 17 2 15 2" xfId="27476"/>
    <cellStyle name="Normal 3 17 2 16" xfId="9830"/>
    <cellStyle name="Normal 3 17 2 16 2" xfId="27477"/>
    <cellStyle name="Normal 3 17 2 17" xfId="9831"/>
    <cellStyle name="Normal 3 17 2 17 2" xfId="27478"/>
    <cellStyle name="Normal 3 17 2 18" xfId="27479"/>
    <cellStyle name="Normal 3 17 2 2" xfId="9832"/>
    <cellStyle name="Normal 3 17 2 3" xfId="9833"/>
    <cellStyle name="Normal 3 17 2 4" xfId="9834"/>
    <cellStyle name="Normal 3 17 2 5" xfId="9835"/>
    <cellStyle name="Normal 3 17 2 5 2" xfId="27480"/>
    <cellStyle name="Normal 3 17 2 6" xfId="9836"/>
    <cellStyle name="Normal 3 17 2 6 2" xfId="27481"/>
    <cellStyle name="Normal 3 17 2 7" xfId="9837"/>
    <cellStyle name="Normal 3 17 2 7 2" xfId="27482"/>
    <cellStyle name="Normal 3 17 2 8" xfId="9838"/>
    <cellStyle name="Normal 3 17 2 8 2" xfId="27483"/>
    <cellStyle name="Normal 3 17 2 9" xfId="9839"/>
    <cellStyle name="Normal 3 17 2 9 2" xfId="27484"/>
    <cellStyle name="Normal 3 17 3" xfId="9840"/>
    <cellStyle name="Normal 3 17 4" xfId="9841"/>
    <cellStyle name="Normal 3 17 5" xfId="9842"/>
    <cellStyle name="Normal 3 17 6" xfId="9843"/>
    <cellStyle name="Normal 3 17 6 10" xfId="9844"/>
    <cellStyle name="Normal 3 17 6 10 2" xfId="27485"/>
    <cellStyle name="Normal 3 17 6 11" xfId="9845"/>
    <cellStyle name="Normal 3 17 6 11 2" xfId="27486"/>
    <cellStyle name="Normal 3 17 6 12" xfId="9846"/>
    <cellStyle name="Normal 3 17 6 12 2" xfId="27487"/>
    <cellStyle name="Normal 3 17 6 13" xfId="9847"/>
    <cellStyle name="Normal 3 17 6 13 2" xfId="27488"/>
    <cellStyle name="Normal 3 17 6 14" xfId="9848"/>
    <cellStyle name="Normal 3 17 6 14 2" xfId="27489"/>
    <cellStyle name="Normal 3 17 6 15" xfId="9849"/>
    <cellStyle name="Normal 3 17 6 15 2" xfId="27490"/>
    <cellStyle name="Normal 3 17 6 16" xfId="27491"/>
    <cellStyle name="Normal 3 17 6 2" xfId="9850"/>
    <cellStyle name="Normal 3 17 6 2 10" xfId="9851"/>
    <cellStyle name="Normal 3 17 6 2 10 2" xfId="27492"/>
    <cellStyle name="Normal 3 17 6 2 11" xfId="9852"/>
    <cellStyle name="Normal 3 17 6 2 11 2" xfId="27493"/>
    <cellStyle name="Normal 3 17 6 2 12" xfId="9853"/>
    <cellStyle name="Normal 3 17 6 2 12 2" xfId="27494"/>
    <cellStyle name="Normal 3 17 6 2 13" xfId="9854"/>
    <cellStyle name="Normal 3 17 6 2 13 2" xfId="27495"/>
    <cellStyle name="Normal 3 17 6 2 14" xfId="9855"/>
    <cellStyle name="Normal 3 17 6 2 14 2" xfId="27496"/>
    <cellStyle name="Normal 3 17 6 2 15" xfId="27497"/>
    <cellStyle name="Normal 3 17 6 2 2" xfId="9856"/>
    <cellStyle name="Normal 3 17 6 2 2 2" xfId="27498"/>
    <cellStyle name="Normal 3 17 6 2 3" xfId="9857"/>
    <cellStyle name="Normal 3 17 6 2 3 2" xfId="27499"/>
    <cellStyle name="Normal 3 17 6 2 4" xfId="9858"/>
    <cellStyle name="Normal 3 17 6 2 4 2" xfId="27500"/>
    <cellStyle name="Normal 3 17 6 2 5" xfId="9859"/>
    <cellStyle name="Normal 3 17 6 2 5 2" xfId="27501"/>
    <cellStyle name="Normal 3 17 6 2 6" xfId="9860"/>
    <cellStyle name="Normal 3 17 6 2 6 2" xfId="27502"/>
    <cellStyle name="Normal 3 17 6 2 7" xfId="9861"/>
    <cellStyle name="Normal 3 17 6 2 7 2" xfId="27503"/>
    <cellStyle name="Normal 3 17 6 2 8" xfId="9862"/>
    <cellStyle name="Normal 3 17 6 2 8 2" xfId="27504"/>
    <cellStyle name="Normal 3 17 6 2 9" xfId="9863"/>
    <cellStyle name="Normal 3 17 6 2 9 2" xfId="27505"/>
    <cellStyle name="Normal 3 17 6 3" xfId="9864"/>
    <cellStyle name="Normal 3 17 6 3 2" xfId="27506"/>
    <cellStyle name="Normal 3 17 6 4" xfId="9865"/>
    <cellStyle name="Normal 3 17 6 4 2" xfId="27507"/>
    <cellStyle name="Normal 3 17 6 5" xfId="9866"/>
    <cellStyle name="Normal 3 17 6 5 2" xfId="27508"/>
    <cellStyle name="Normal 3 17 6 6" xfId="9867"/>
    <cellStyle name="Normal 3 17 6 6 2" xfId="27509"/>
    <cellStyle name="Normal 3 17 6 7" xfId="9868"/>
    <cellStyle name="Normal 3 17 6 7 2" xfId="27510"/>
    <cellStyle name="Normal 3 17 6 8" xfId="9869"/>
    <cellStyle name="Normal 3 17 6 8 2" xfId="27511"/>
    <cellStyle name="Normal 3 17 6 9" xfId="9870"/>
    <cellStyle name="Normal 3 17 6 9 2" xfId="27512"/>
    <cellStyle name="Normal 3 17 7" xfId="9871"/>
    <cellStyle name="Normal 3 17 7 10" xfId="9872"/>
    <cellStyle name="Normal 3 17 7 10 2" xfId="27513"/>
    <cellStyle name="Normal 3 17 7 11" xfId="9873"/>
    <cellStyle name="Normal 3 17 7 11 2" xfId="27514"/>
    <cellStyle name="Normal 3 17 7 12" xfId="9874"/>
    <cellStyle name="Normal 3 17 7 12 2" xfId="27515"/>
    <cellStyle name="Normal 3 17 7 13" xfId="9875"/>
    <cellStyle name="Normal 3 17 7 13 2" xfId="27516"/>
    <cellStyle name="Normal 3 17 7 14" xfId="9876"/>
    <cellStyle name="Normal 3 17 7 14 2" xfId="27517"/>
    <cellStyle name="Normal 3 17 7 15" xfId="9877"/>
    <cellStyle name="Normal 3 17 7 15 2" xfId="27518"/>
    <cellStyle name="Normal 3 17 7 16" xfId="27519"/>
    <cellStyle name="Normal 3 17 7 2" xfId="9878"/>
    <cellStyle name="Normal 3 17 7 2 10" xfId="9879"/>
    <cellStyle name="Normal 3 17 7 2 10 2" xfId="27520"/>
    <cellStyle name="Normal 3 17 7 2 11" xfId="9880"/>
    <cellStyle name="Normal 3 17 7 2 11 2" xfId="27521"/>
    <cellStyle name="Normal 3 17 7 2 12" xfId="9881"/>
    <cellStyle name="Normal 3 17 7 2 12 2" xfId="27522"/>
    <cellStyle name="Normal 3 17 7 2 13" xfId="9882"/>
    <cellStyle name="Normal 3 17 7 2 13 2" xfId="27523"/>
    <cellStyle name="Normal 3 17 7 2 14" xfId="9883"/>
    <cellStyle name="Normal 3 17 7 2 14 2" xfId="27524"/>
    <cellStyle name="Normal 3 17 7 2 15" xfId="27525"/>
    <cellStyle name="Normal 3 17 7 2 2" xfId="9884"/>
    <cellStyle name="Normal 3 17 7 2 2 2" xfId="27526"/>
    <cellStyle name="Normal 3 17 7 2 3" xfId="9885"/>
    <cellStyle name="Normal 3 17 7 2 3 2" xfId="27527"/>
    <cellStyle name="Normal 3 17 7 2 4" xfId="9886"/>
    <cellStyle name="Normal 3 17 7 2 4 2" xfId="27528"/>
    <cellStyle name="Normal 3 17 7 2 5" xfId="9887"/>
    <cellStyle name="Normal 3 17 7 2 5 2" xfId="27529"/>
    <cellStyle name="Normal 3 17 7 2 6" xfId="9888"/>
    <cellStyle name="Normal 3 17 7 2 6 2" xfId="27530"/>
    <cellStyle name="Normal 3 17 7 2 7" xfId="9889"/>
    <cellStyle name="Normal 3 17 7 2 7 2" xfId="27531"/>
    <cellStyle name="Normal 3 17 7 2 8" xfId="9890"/>
    <cellStyle name="Normal 3 17 7 2 8 2" xfId="27532"/>
    <cellStyle name="Normal 3 17 7 2 9" xfId="9891"/>
    <cellStyle name="Normal 3 17 7 2 9 2" xfId="27533"/>
    <cellStyle name="Normal 3 17 7 3" xfId="9892"/>
    <cellStyle name="Normal 3 17 7 3 2" xfId="27534"/>
    <cellStyle name="Normal 3 17 7 4" xfId="9893"/>
    <cellStyle name="Normal 3 17 7 4 2" xfId="27535"/>
    <cellStyle name="Normal 3 17 7 5" xfId="9894"/>
    <cellStyle name="Normal 3 17 7 5 2" xfId="27536"/>
    <cellStyle name="Normal 3 17 7 6" xfId="9895"/>
    <cellStyle name="Normal 3 17 7 6 2" xfId="27537"/>
    <cellStyle name="Normal 3 17 7 7" xfId="9896"/>
    <cellStyle name="Normal 3 17 7 7 2" xfId="27538"/>
    <cellStyle name="Normal 3 17 7 8" xfId="9897"/>
    <cellStyle name="Normal 3 17 7 8 2" xfId="27539"/>
    <cellStyle name="Normal 3 17 7 9" xfId="9898"/>
    <cellStyle name="Normal 3 17 7 9 2" xfId="27540"/>
    <cellStyle name="Normal 3 17 8" xfId="9899"/>
    <cellStyle name="Normal 3 17 8 10" xfId="9900"/>
    <cellStyle name="Normal 3 17 8 10 2" xfId="27541"/>
    <cellStyle name="Normal 3 17 8 11" xfId="9901"/>
    <cellStyle name="Normal 3 17 8 11 2" xfId="27542"/>
    <cellStyle name="Normal 3 17 8 12" xfId="9902"/>
    <cellStyle name="Normal 3 17 8 12 2" xfId="27543"/>
    <cellStyle name="Normal 3 17 8 13" xfId="9903"/>
    <cellStyle name="Normal 3 17 8 13 2" xfId="27544"/>
    <cellStyle name="Normal 3 17 8 14" xfId="9904"/>
    <cellStyle name="Normal 3 17 8 14 2" xfId="27545"/>
    <cellStyle name="Normal 3 17 8 15" xfId="9905"/>
    <cellStyle name="Normal 3 17 8 15 2" xfId="27546"/>
    <cellStyle name="Normal 3 17 8 16" xfId="27547"/>
    <cellStyle name="Normal 3 17 8 2" xfId="9906"/>
    <cellStyle name="Normal 3 17 8 2 10" xfId="9907"/>
    <cellStyle name="Normal 3 17 8 2 10 2" xfId="27548"/>
    <cellStyle name="Normal 3 17 8 2 11" xfId="9908"/>
    <cellStyle name="Normal 3 17 8 2 11 2" xfId="27549"/>
    <cellStyle name="Normal 3 17 8 2 12" xfId="9909"/>
    <cellStyle name="Normal 3 17 8 2 12 2" xfId="27550"/>
    <cellStyle name="Normal 3 17 8 2 13" xfId="9910"/>
    <cellStyle name="Normal 3 17 8 2 13 2" xfId="27551"/>
    <cellStyle name="Normal 3 17 8 2 14" xfId="9911"/>
    <cellStyle name="Normal 3 17 8 2 14 2" xfId="27552"/>
    <cellStyle name="Normal 3 17 8 2 15" xfId="27553"/>
    <cellStyle name="Normal 3 17 8 2 2" xfId="9912"/>
    <cellStyle name="Normal 3 17 8 2 2 2" xfId="27554"/>
    <cellStyle name="Normal 3 17 8 2 3" xfId="9913"/>
    <cellStyle name="Normal 3 17 8 2 3 2" xfId="27555"/>
    <cellStyle name="Normal 3 17 8 2 4" xfId="9914"/>
    <cellStyle name="Normal 3 17 8 2 4 2" xfId="27556"/>
    <cellStyle name="Normal 3 17 8 2 5" xfId="9915"/>
    <cellStyle name="Normal 3 17 8 2 5 2" xfId="27557"/>
    <cellStyle name="Normal 3 17 8 2 6" xfId="9916"/>
    <cellStyle name="Normal 3 17 8 2 6 2" xfId="27558"/>
    <cellStyle name="Normal 3 17 8 2 7" xfId="9917"/>
    <cellStyle name="Normal 3 17 8 2 7 2" xfId="27559"/>
    <cellStyle name="Normal 3 17 8 2 8" xfId="9918"/>
    <cellStyle name="Normal 3 17 8 2 8 2" xfId="27560"/>
    <cellStyle name="Normal 3 17 8 2 9" xfId="9919"/>
    <cellStyle name="Normal 3 17 8 2 9 2" xfId="27561"/>
    <cellStyle name="Normal 3 17 8 3" xfId="9920"/>
    <cellStyle name="Normal 3 17 8 3 2" xfId="27562"/>
    <cellStyle name="Normal 3 17 8 4" xfId="9921"/>
    <cellStyle name="Normal 3 17 8 4 2" xfId="27563"/>
    <cellStyle name="Normal 3 17 8 5" xfId="9922"/>
    <cellStyle name="Normal 3 17 8 5 2" xfId="27564"/>
    <cellStyle name="Normal 3 17 8 6" xfId="9923"/>
    <cellStyle name="Normal 3 17 8 6 2" xfId="27565"/>
    <cellStyle name="Normal 3 17 8 7" xfId="9924"/>
    <cellStyle name="Normal 3 17 8 7 2" xfId="27566"/>
    <cellStyle name="Normal 3 17 8 8" xfId="9925"/>
    <cellStyle name="Normal 3 17 8 8 2" xfId="27567"/>
    <cellStyle name="Normal 3 17 8 9" xfId="9926"/>
    <cellStyle name="Normal 3 17 8 9 2" xfId="27568"/>
    <cellStyle name="Normal 3 17 9" xfId="9927"/>
    <cellStyle name="Normal 3 17 9 10" xfId="9928"/>
    <cellStyle name="Normal 3 17 9 10 2" xfId="27569"/>
    <cellStyle name="Normal 3 17 9 11" xfId="9929"/>
    <cellStyle name="Normal 3 17 9 11 2" xfId="27570"/>
    <cellStyle name="Normal 3 17 9 12" xfId="9930"/>
    <cellStyle name="Normal 3 17 9 12 2" xfId="27571"/>
    <cellStyle name="Normal 3 17 9 13" xfId="9931"/>
    <cellStyle name="Normal 3 17 9 13 2" xfId="27572"/>
    <cellStyle name="Normal 3 17 9 14" xfId="9932"/>
    <cellStyle name="Normal 3 17 9 14 2" xfId="27573"/>
    <cellStyle name="Normal 3 17 9 15" xfId="27574"/>
    <cellStyle name="Normal 3 17 9 2" xfId="9933"/>
    <cellStyle name="Normal 3 17 9 2 2" xfId="27575"/>
    <cellStyle name="Normal 3 17 9 3" xfId="9934"/>
    <cellStyle name="Normal 3 17 9 3 2" xfId="27576"/>
    <cellStyle name="Normal 3 17 9 4" xfId="9935"/>
    <cellStyle name="Normal 3 17 9 4 2" xfId="27577"/>
    <cellStyle name="Normal 3 17 9 5" xfId="9936"/>
    <cellStyle name="Normal 3 17 9 5 2" xfId="27578"/>
    <cellStyle name="Normal 3 17 9 6" xfId="9937"/>
    <cellStyle name="Normal 3 17 9 6 2" xfId="27579"/>
    <cellStyle name="Normal 3 17 9 7" xfId="9938"/>
    <cellStyle name="Normal 3 17 9 7 2" xfId="27580"/>
    <cellStyle name="Normal 3 17 9 8" xfId="9939"/>
    <cellStyle name="Normal 3 17 9 8 2" xfId="27581"/>
    <cellStyle name="Normal 3 17 9 9" xfId="9940"/>
    <cellStyle name="Normal 3 17 9 9 2" xfId="27582"/>
    <cellStyle name="Normal 3 18" xfId="9941"/>
    <cellStyle name="Normal 3 18 10" xfId="9942"/>
    <cellStyle name="Normal 3 18 10 10" xfId="9943"/>
    <cellStyle name="Normal 3 18 10 10 2" xfId="27583"/>
    <cellStyle name="Normal 3 18 10 11" xfId="9944"/>
    <cellStyle name="Normal 3 18 10 11 2" xfId="27584"/>
    <cellStyle name="Normal 3 18 10 12" xfId="9945"/>
    <cellStyle name="Normal 3 18 10 12 2" xfId="27585"/>
    <cellStyle name="Normal 3 18 10 13" xfId="9946"/>
    <cellStyle name="Normal 3 18 10 13 2" xfId="27586"/>
    <cellStyle name="Normal 3 18 10 14" xfId="9947"/>
    <cellStyle name="Normal 3 18 10 14 2" xfId="27587"/>
    <cellStyle name="Normal 3 18 10 15" xfId="27588"/>
    <cellStyle name="Normal 3 18 10 2" xfId="9948"/>
    <cellStyle name="Normal 3 18 10 2 2" xfId="27589"/>
    <cellStyle name="Normal 3 18 10 3" xfId="9949"/>
    <cellStyle name="Normal 3 18 10 3 2" xfId="27590"/>
    <cellStyle name="Normal 3 18 10 4" xfId="9950"/>
    <cellStyle name="Normal 3 18 10 4 2" xfId="27591"/>
    <cellStyle name="Normal 3 18 10 5" xfId="9951"/>
    <cellStyle name="Normal 3 18 10 5 2" xfId="27592"/>
    <cellStyle name="Normal 3 18 10 6" xfId="9952"/>
    <cellStyle name="Normal 3 18 10 6 2" xfId="27593"/>
    <cellStyle name="Normal 3 18 10 7" xfId="9953"/>
    <cellStyle name="Normal 3 18 10 7 2" xfId="27594"/>
    <cellStyle name="Normal 3 18 10 8" xfId="9954"/>
    <cellStyle name="Normal 3 18 10 8 2" xfId="27595"/>
    <cellStyle name="Normal 3 18 10 9" xfId="9955"/>
    <cellStyle name="Normal 3 18 10 9 2" xfId="27596"/>
    <cellStyle name="Normal 3 18 11" xfId="9956"/>
    <cellStyle name="Normal 3 18 11 10" xfId="9957"/>
    <cellStyle name="Normal 3 18 11 10 2" xfId="27597"/>
    <cellStyle name="Normal 3 18 11 11" xfId="9958"/>
    <cellStyle name="Normal 3 18 11 11 2" xfId="27598"/>
    <cellStyle name="Normal 3 18 11 12" xfId="9959"/>
    <cellStyle name="Normal 3 18 11 12 2" xfId="27599"/>
    <cellStyle name="Normal 3 18 11 13" xfId="9960"/>
    <cellStyle name="Normal 3 18 11 13 2" xfId="27600"/>
    <cellStyle name="Normal 3 18 11 14" xfId="9961"/>
    <cellStyle name="Normal 3 18 11 14 2" xfId="27601"/>
    <cellStyle name="Normal 3 18 11 15" xfId="27602"/>
    <cellStyle name="Normal 3 18 11 2" xfId="9962"/>
    <cellStyle name="Normal 3 18 11 2 2" xfId="27603"/>
    <cellStyle name="Normal 3 18 11 3" xfId="9963"/>
    <cellStyle name="Normal 3 18 11 3 2" xfId="27604"/>
    <cellStyle name="Normal 3 18 11 4" xfId="9964"/>
    <cellStyle name="Normal 3 18 11 4 2" xfId="27605"/>
    <cellStyle name="Normal 3 18 11 5" xfId="9965"/>
    <cellStyle name="Normal 3 18 11 5 2" xfId="27606"/>
    <cellStyle name="Normal 3 18 11 6" xfId="9966"/>
    <cellStyle name="Normal 3 18 11 6 2" xfId="27607"/>
    <cellStyle name="Normal 3 18 11 7" xfId="9967"/>
    <cellStyle name="Normal 3 18 11 7 2" xfId="27608"/>
    <cellStyle name="Normal 3 18 11 8" xfId="9968"/>
    <cellStyle name="Normal 3 18 11 8 2" xfId="27609"/>
    <cellStyle name="Normal 3 18 11 9" xfId="9969"/>
    <cellStyle name="Normal 3 18 11 9 2" xfId="27610"/>
    <cellStyle name="Normal 3 18 12" xfId="9970"/>
    <cellStyle name="Normal 3 18 12 10" xfId="9971"/>
    <cellStyle name="Normal 3 18 12 10 2" xfId="27611"/>
    <cellStyle name="Normal 3 18 12 11" xfId="9972"/>
    <cellStyle name="Normal 3 18 12 11 2" xfId="27612"/>
    <cellStyle name="Normal 3 18 12 12" xfId="9973"/>
    <cellStyle name="Normal 3 18 12 12 2" xfId="27613"/>
    <cellStyle name="Normal 3 18 12 13" xfId="9974"/>
    <cellStyle name="Normal 3 18 12 13 2" xfId="27614"/>
    <cellStyle name="Normal 3 18 12 14" xfId="9975"/>
    <cellStyle name="Normal 3 18 12 14 2" xfId="27615"/>
    <cellStyle name="Normal 3 18 12 15" xfId="27616"/>
    <cellStyle name="Normal 3 18 12 2" xfId="9976"/>
    <cellStyle name="Normal 3 18 12 2 2" xfId="27617"/>
    <cellStyle name="Normal 3 18 12 3" xfId="9977"/>
    <cellStyle name="Normal 3 18 12 3 2" xfId="27618"/>
    <cellStyle name="Normal 3 18 12 4" xfId="9978"/>
    <cellStyle name="Normal 3 18 12 4 2" xfId="27619"/>
    <cellStyle name="Normal 3 18 12 5" xfId="9979"/>
    <cellStyle name="Normal 3 18 12 5 2" xfId="27620"/>
    <cellStyle name="Normal 3 18 12 6" xfId="9980"/>
    <cellStyle name="Normal 3 18 12 6 2" xfId="27621"/>
    <cellStyle name="Normal 3 18 12 7" xfId="9981"/>
    <cellStyle name="Normal 3 18 12 7 2" xfId="27622"/>
    <cellStyle name="Normal 3 18 12 8" xfId="9982"/>
    <cellStyle name="Normal 3 18 12 8 2" xfId="27623"/>
    <cellStyle name="Normal 3 18 12 9" xfId="9983"/>
    <cellStyle name="Normal 3 18 12 9 2" xfId="27624"/>
    <cellStyle name="Normal 3 18 13" xfId="9984"/>
    <cellStyle name="Normal 3 18 13 10" xfId="9985"/>
    <cellStyle name="Normal 3 18 13 10 2" xfId="27625"/>
    <cellStyle name="Normal 3 18 13 11" xfId="9986"/>
    <cellStyle name="Normal 3 18 13 11 2" xfId="27626"/>
    <cellStyle name="Normal 3 18 13 12" xfId="9987"/>
    <cellStyle name="Normal 3 18 13 12 2" xfId="27627"/>
    <cellStyle name="Normal 3 18 13 13" xfId="9988"/>
    <cellStyle name="Normal 3 18 13 13 2" xfId="27628"/>
    <cellStyle name="Normal 3 18 13 14" xfId="9989"/>
    <cellStyle name="Normal 3 18 13 14 2" xfId="27629"/>
    <cellStyle name="Normal 3 18 13 15" xfId="27630"/>
    <cellStyle name="Normal 3 18 13 2" xfId="9990"/>
    <cellStyle name="Normal 3 18 13 2 2" xfId="27631"/>
    <cellStyle name="Normal 3 18 13 3" xfId="9991"/>
    <cellStyle name="Normal 3 18 13 3 2" xfId="27632"/>
    <cellStyle name="Normal 3 18 13 4" xfId="9992"/>
    <cellStyle name="Normal 3 18 13 4 2" xfId="27633"/>
    <cellStyle name="Normal 3 18 13 5" xfId="9993"/>
    <cellStyle name="Normal 3 18 13 5 2" xfId="27634"/>
    <cellStyle name="Normal 3 18 13 6" xfId="9994"/>
    <cellStyle name="Normal 3 18 13 6 2" xfId="27635"/>
    <cellStyle name="Normal 3 18 13 7" xfId="9995"/>
    <cellStyle name="Normal 3 18 13 7 2" xfId="27636"/>
    <cellStyle name="Normal 3 18 13 8" xfId="9996"/>
    <cellStyle name="Normal 3 18 13 8 2" xfId="27637"/>
    <cellStyle name="Normal 3 18 13 9" xfId="9997"/>
    <cellStyle name="Normal 3 18 13 9 2" xfId="27638"/>
    <cellStyle name="Normal 3 18 14" xfId="9998"/>
    <cellStyle name="Normal 3 18 14 10" xfId="9999"/>
    <cellStyle name="Normal 3 18 14 10 2" xfId="27639"/>
    <cellStyle name="Normal 3 18 14 11" xfId="10000"/>
    <cellStyle name="Normal 3 18 14 11 2" xfId="27640"/>
    <cellStyle name="Normal 3 18 14 12" xfId="10001"/>
    <cellStyle name="Normal 3 18 14 12 2" xfId="27641"/>
    <cellStyle name="Normal 3 18 14 13" xfId="10002"/>
    <cellStyle name="Normal 3 18 14 13 2" xfId="27642"/>
    <cellStyle name="Normal 3 18 14 14" xfId="10003"/>
    <cellStyle name="Normal 3 18 14 14 2" xfId="27643"/>
    <cellStyle name="Normal 3 18 14 15" xfId="27644"/>
    <cellStyle name="Normal 3 18 14 2" xfId="10004"/>
    <cellStyle name="Normal 3 18 14 2 2" xfId="27645"/>
    <cellStyle name="Normal 3 18 14 3" xfId="10005"/>
    <cellStyle name="Normal 3 18 14 3 2" xfId="27646"/>
    <cellStyle name="Normal 3 18 14 4" xfId="10006"/>
    <cellStyle name="Normal 3 18 14 4 2" xfId="27647"/>
    <cellStyle name="Normal 3 18 14 5" xfId="10007"/>
    <cellStyle name="Normal 3 18 14 5 2" xfId="27648"/>
    <cellStyle name="Normal 3 18 14 6" xfId="10008"/>
    <cellStyle name="Normal 3 18 14 6 2" xfId="27649"/>
    <cellStyle name="Normal 3 18 14 7" xfId="10009"/>
    <cellStyle name="Normal 3 18 14 7 2" xfId="27650"/>
    <cellStyle name="Normal 3 18 14 8" xfId="10010"/>
    <cellStyle name="Normal 3 18 14 8 2" xfId="27651"/>
    <cellStyle name="Normal 3 18 14 9" xfId="10011"/>
    <cellStyle name="Normal 3 18 14 9 2" xfId="27652"/>
    <cellStyle name="Normal 3 18 15" xfId="10012"/>
    <cellStyle name="Normal 3 18 15 2" xfId="27653"/>
    <cellStyle name="Normal 3 18 16" xfId="10013"/>
    <cellStyle name="Normal 3 18 16 2" xfId="27654"/>
    <cellStyle name="Normal 3 18 17" xfId="10014"/>
    <cellStyle name="Normal 3 18 17 2" xfId="27655"/>
    <cellStyle name="Normal 3 18 18" xfId="10015"/>
    <cellStyle name="Normal 3 18 18 2" xfId="27656"/>
    <cellStyle name="Normal 3 18 19" xfId="10016"/>
    <cellStyle name="Normal 3 18 19 2" xfId="27657"/>
    <cellStyle name="Normal 3 18 2" xfId="10017"/>
    <cellStyle name="Normal 3 18 20" xfId="10018"/>
    <cellStyle name="Normal 3 18 20 2" xfId="27658"/>
    <cellStyle name="Normal 3 18 21" xfId="10019"/>
    <cellStyle name="Normal 3 18 21 2" xfId="27659"/>
    <cellStyle name="Normal 3 18 22" xfId="10020"/>
    <cellStyle name="Normal 3 18 22 2" xfId="27660"/>
    <cellStyle name="Normal 3 18 23" xfId="10021"/>
    <cellStyle name="Normal 3 18 23 2" xfId="27661"/>
    <cellStyle name="Normal 3 18 24" xfId="10022"/>
    <cellStyle name="Normal 3 18 24 2" xfId="27662"/>
    <cellStyle name="Normal 3 18 25" xfId="10023"/>
    <cellStyle name="Normal 3 18 25 2" xfId="27663"/>
    <cellStyle name="Normal 3 18 26" xfId="10024"/>
    <cellStyle name="Normal 3 18 26 2" xfId="27664"/>
    <cellStyle name="Normal 3 18 27" xfId="10025"/>
    <cellStyle name="Normal 3 18 27 2" xfId="27665"/>
    <cellStyle name="Normal 3 18 28" xfId="27666"/>
    <cellStyle name="Normal 3 18 3" xfId="10026"/>
    <cellStyle name="Normal 3 18 4" xfId="10027"/>
    <cellStyle name="Normal 3 18 5" xfId="10028"/>
    <cellStyle name="Normal 3 18 6" xfId="10029"/>
    <cellStyle name="Normal 3 18 6 10" xfId="10030"/>
    <cellStyle name="Normal 3 18 6 10 2" xfId="27667"/>
    <cellStyle name="Normal 3 18 6 11" xfId="10031"/>
    <cellStyle name="Normal 3 18 6 11 2" xfId="27668"/>
    <cellStyle name="Normal 3 18 6 12" xfId="10032"/>
    <cellStyle name="Normal 3 18 6 12 2" xfId="27669"/>
    <cellStyle name="Normal 3 18 6 13" xfId="10033"/>
    <cellStyle name="Normal 3 18 6 13 2" xfId="27670"/>
    <cellStyle name="Normal 3 18 6 14" xfId="10034"/>
    <cellStyle name="Normal 3 18 6 14 2" xfId="27671"/>
    <cellStyle name="Normal 3 18 6 15" xfId="10035"/>
    <cellStyle name="Normal 3 18 6 15 2" xfId="27672"/>
    <cellStyle name="Normal 3 18 6 16" xfId="27673"/>
    <cellStyle name="Normal 3 18 6 2" xfId="10036"/>
    <cellStyle name="Normal 3 18 6 2 10" xfId="10037"/>
    <cellStyle name="Normal 3 18 6 2 10 2" xfId="27674"/>
    <cellStyle name="Normal 3 18 6 2 11" xfId="10038"/>
    <cellStyle name="Normal 3 18 6 2 11 2" xfId="27675"/>
    <cellStyle name="Normal 3 18 6 2 12" xfId="10039"/>
    <cellStyle name="Normal 3 18 6 2 12 2" xfId="27676"/>
    <cellStyle name="Normal 3 18 6 2 13" xfId="10040"/>
    <cellStyle name="Normal 3 18 6 2 13 2" xfId="27677"/>
    <cellStyle name="Normal 3 18 6 2 14" xfId="10041"/>
    <cellStyle name="Normal 3 18 6 2 14 2" xfId="27678"/>
    <cellStyle name="Normal 3 18 6 2 15" xfId="27679"/>
    <cellStyle name="Normal 3 18 6 2 2" xfId="10042"/>
    <cellStyle name="Normal 3 18 6 2 2 2" xfId="27680"/>
    <cellStyle name="Normal 3 18 6 2 3" xfId="10043"/>
    <cellStyle name="Normal 3 18 6 2 3 2" xfId="27681"/>
    <cellStyle name="Normal 3 18 6 2 4" xfId="10044"/>
    <cellStyle name="Normal 3 18 6 2 4 2" xfId="27682"/>
    <cellStyle name="Normal 3 18 6 2 5" xfId="10045"/>
    <cellStyle name="Normal 3 18 6 2 5 2" xfId="27683"/>
    <cellStyle name="Normal 3 18 6 2 6" xfId="10046"/>
    <cellStyle name="Normal 3 18 6 2 6 2" xfId="27684"/>
    <cellStyle name="Normal 3 18 6 2 7" xfId="10047"/>
    <cellStyle name="Normal 3 18 6 2 7 2" xfId="27685"/>
    <cellStyle name="Normal 3 18 6 2 8" xfId="10048"/>
    <cellStyle name="Normal 3 18 6 2 8 2" xfId="27686"/>
    <cellStyle name="Normal 3 18 6 2 9" xfId="10049"/>
    <cellStyle name="Normal 3 18 6 2 9 2" xfId="27687"/>
    <cellStyle name="Normal 3 18 6 3" xfId="10050"/>
    <cellStyle name="Normal 3 18 6 3 2" xfId="27688"/>
    <cellStyle name="Normal 3 18 6 4" xfId="10051"/>
    <cellStyle name="Normal 3 18 6 4 2" xfId="27689"/>
    <cellStyle name="Normal 3 18 6 5" xfId="10052"/>
    <cellStyle name="Normal 3 18 6 5 2" xfId="27690"/>
    <cellStyle name="Normal 3 18 6 6" xfId="10053"/>
    <cellStyle name="Normal 3 18 6 6 2" xfId="27691"/>
    <cellStyle name="Normal 3 18 6 7" xfId="10054"/>
    <cellStyle name="Normal 3 18 6 7 2" xfId="27692"/>
    <cellStyle name="Normal 3 18 6 8" xfId="10055"/>
    <cellStyle name="Normal 3 18 6 8 2" xfId="27693"/>
    <cellStyle name="Normal 3 18 6 9" xfId="10056"/>
    <cellStyle name="Normal 3 18 6 9 2" xfId="27694"/>
    <cellStyle name="Normal 3 18 7" xfId="10057"/>
    <cellStyle name="Normal 3 18 7 10" xfId="10058"/>
    <cellStyle name="Normal 3 18 7 10 2" xfId="27695"/>
    <cellStyle name="Normal 3 18 7 11" xfId="10059"/>
    <cellStyle name="Normal 3 18 7 11 2" xfId="27696"/>
    <cellStyle name="Normal 3 18 7 12" xfId="10060"/>
    <cellStyle name="Normal 3 18 7 12 2" xfId="27697"/>
    <cellStyle name="Normal 3 18 7 13" xfId="10061"/>
    <cellStyle name="Normal 3 18 7 13 2" xfId="27698"/>
    <cellStyle name="Normal 3 18 7 14" xfId="10062"/>
    <cellStyle name="Normal 3 18 7 14 2" xfId="27699"/>
    <cellStyle name="Normal 3 18 7 15" xfId="10063"/>
    <cellStyle name="Normal 3 18 7 15 2" xfId="27700"/>
    <cellStyle name="Normal 3 18 7 16" xfId="27701"/>
    <cellStyle name="Normal 3 18 7 2" xfId="10064"/>
    <cellStyle name="Normal 3 18 7 2 10" xfId="10065"/>
    <cellStyle name="Normal 3 18 7 2 10 2" xfId="27702"/>
    <cellStyle name="Normal 3 18 7 2 11" xfId="10066"/>
    <cellStyle name="Normal 3 18 7 2 11 2" xfId="27703"/>
    <cellStyle name="Normal 3 18 7 2 12" xfId="10067"/>
    <cellStyle name="Normal 3 18 7 2 12 2" xfId="27704"/>
    <cellStyle name="Normal 3 18 7 2 13" xfId="10068"/>
    <cellStyle name="Normal 3 18 7 2 13 2" xfId="27705"/>
    <cellStyle name="Normal 3 18 7 2 14" xfId="10069"/>
    <cellStyle name="Normal 3 18 7 2 14 2" xfId="27706"/>
    <cellStyle name="Normal 3 18 7 2 15" xfId="27707"/>
    <cellStyle name="Normal 3 18 7 2 2" xfId="10070"/>
    <cellStyle name="Normal 3 18 7 2 2 2" xfId="27708"/>
    <cellStyle name="Normal 3 18 7 2 3" xfId="10071"/>
    <cellStyle name="Normal 3 18 7 2 3 2" xfId="27709"/>
    <cellStyle name="Normal 3 18 7 2 4" xfId="10072"/>
    <cellStyle name="Normal 3 18 7 2 4 2" xfId="27710"/>
    <cellStyle name="Normal 3 18 7 2 5" xfId="10073"/>
    <cellStyle name="Normal 3 18 7 2 5 2" xfId="27711"/>
    <cellStyle name="Normal 3 18 7 2 6" xfId="10074"/>
    <cellStyle name="Normal 3 18 7 2 6 2" xfId="27712"/>
    <cellStyle name="Normal 3 18 7 2 7" xfId="10075"/>
    <cellStyle name="Normal 3 18 7 2 7 2" xfId="27713"/>
    <cellStyle name="Normal 3 18 7 2 8" xfId="10076"/>
    <cellStyle name="Normal 3 18 7 2 8 2" xfId="27714"/>
    <cellStyle name="Normal 3 18 7 2 9" xfId="10077"/>
    <cellStyle name="Normal 3 18 7 2 9 2" xfId="27715"/>
    <cellStyle name="Normal 3 18 7 3" xfId="10078"/>
    <cellStyle name="Normal 3 18 7 3 2" xfId="27716"/>
    <cellStyle name="Normal 3 18 7 4" xfId="10079"/>
    <cellStyle name="Normal 3 18 7 4 2" xfId="27717"/>
    <cellStyle name="Normal 3 18 7 5" xfId="10080"/>
    <cellStyle name="Normal 3 18 7 5 2" xfId="27718"/>
    <cellStyle name="Normal 3 18 7 6" xfId="10081"/>
    <cellStyle name="Normal 3 18 7 6 2" xfId="27719"/>
    <cellStyle name="Normal 3 18 7 7" xfId="10082"/>
    <cellStyle name="Normal 3 18 7 7 2" xfId="27720"/>
    <cellStyle name="Normal 3 18 7 8" xfId="10083"/>
    <cellStyle name="Normal 3 18 7 8 2" xfId="27721"/>
    <cellStyle name="Normal 3 18 7 9" xfId="10084"/>
    <cellStyle name="Normal 3 18 7 9 2" xfId="27722"/>
    <cellStyle name="Normal 3 18 8" xfId="10085"/>
    <cellStyle name="Normal 3 18 8 10" xfId="10086"/>
    <cellStyle name="Normal 3 18 8 10 2" xfId="27723"/>
    <cellStyle name="Normal 3 18 8 11" xfId="10087"/>
    <cellStyle name="Normal 3 18 8 11 2" xfId="27724"/>
    <cellStyle name="Normal 3 18 8 12" xfId="10088"/>
    <cellStyle name="Normal 3 18 8 12 2" xfId="27725"/>
    <cellStyle name="Normal 3 18 8 13" xfId="10089"/>
    <cellStyle name="Normal 3 18 8 13 2" xfId="27726"/>
    <cellStyle name="Normal 3 18 8 14" xfId="10090"/>
    <cellStyle name="Normal 3 18 8 14 2" xfId="27727"/>
    <cellStyle name="Normal 3 18 8 15" xfId="10091"/>
    <cellStyle name="Normal 3 18 8 15 2" xfId="27728"/>
    <cellStyle name="Normal 3 18 8 16" xfId="27729"/>
    <cellStyle name="Normal 3 18 8 2" xfId="10092"/>
    <cellStyle name="Normal 3 18 8 2 10" xfId="10093"/>
    <cellStyle name="Normal 3 18 8 2 10 2" xfId="27730"/>
    <cellStyle name="Normal 3 18 8 2 11" xfId="10094"/>
    <cellStyle name="Normal 3 18 8 2 11 2" xfId="27731"/>
    <cellStyle name="Normal 3 18 8 2 12" xfId="10095"/>
    <cellStyle name="Normal 3 18 8 2 12 2" xfId="27732"/>
    <cellStyle name="Normal 3 18 8 2 13" xfId="10096"/>
    <cellStyle name="Normal 3 18 8 2 13 2" xfId="27733"/>
    <cellStyle name="Normal 3 18 8 2 14" xfId="10097"/>
    <cellStyle name="Normal 3 18 8 2 14 2" xfId="27734"/>
    <cellStyle name="Normal 3 18 8 2 15" xfId="27735"/>
    <cellStyle name="Normal 3 18 8 2 2" xfId="10098"/>
    <cellStyle name="Normal 3 18 8 2 2 2" xfId="27736"/>
    <cellStyle name="Normal 3 18 8 2 3" xfId="10099"/>
    <cellStyle name="Normal 3 18 8 2 3 2" xfId="27737"/>
    <cellStyle name="Normal 3 18 8 2 4" xfId="10100"/>
    <cellStyle name="Normal 3 18 8 2 4 2" xfId="27738"/>
    <cellStyle name="Normal 3 18 8 2 5" xfId="10101"/>
    <cellStyle name="Normal 3 18 8 2 5 2" xfId="27739"/>
    <cellStyle name="Normal 3 18 8 2 6" xfId="10102"/>
    <cellStyle name="Normal 3 18 8 2 6 2" xfId="27740"/>
    <cellStyle name="Normal 3 18 8 2 7" xfId="10103"/>
    <cellStyle name="Normal 3 18 8 2 7 2" xfId="27741"/>
    <cellStyle name="Normal 3 18 8 2 8" xfId="10104"/>
    <cellStyle name="Normal 3 18 8 2 8 2" xfId="27742"/>
    <cellStyle name="Normal 3 18 8 2 9" xfId="10105"/>
    <cellStyle name="Normal 3 18 8 2 9 2" xfId="27743"/>
    <cellStyle name="Normal 3 18 8 3" xfId="10106"/>
    <cellStyle name="Normal 3 18 8 3 2" xfId="27744"/>
    <cellStyle name="Normal 3 18 8 4" xfId="10107"/>
    <cellStyle name="Normal 3 18 8 4 2" xfId="27745"/>
    <cellStyle name="Normal 3 18 8 5" xfId="10108"/>
    <cellStyle name="Normal 3 18 8 5 2" xfId="27746"/>
    <cellStyle name="Normal 3 18 8 6" xfId="10109"/>
    <cellStyle name="Normal 3 18 8 6 2" xfId="27747"/>
    <cellStyle name="Normal 3 18 8 7" xfId="10110"/>
    <cellStyle name="Normal 3 18 8 7 2" xfId="27748"/>
    <cellStyle name="Normal 3 18 8 8" xfId="10111"/>
    <cellStyle name="Normal 3 18 8 8 2" xfId="27749"/>
    <cellStyle name="Normal 3 18 8 9" xfId="10112"/>
    <cellStyle name="Normal 3 18 8 9 2" xfId="27750"/>
    <cellStyle name="Normal 3 18 9" xfId="10113"/>
    <cellStyle name="Normal 3 18 9 10" xfId="10114"/>
    <cellStyle name="Normal 3 18 9 10 2" xfId="27751"/>
    <cellStyle name="Normal 3 18 9 11" xfId="10115"/>
    <cellStyle name="Normal 3 18 9 11 2" xfId="27752"/>
    <cellStyle name="Normal 3 18 9 12" xfId="10116"/>
    <cellStyle name="Normal 3 18 9 12 2" xfId="27753"/>
    <cellStyle name="Normal 3 18 9 13" xfId="10117"/>
    <cellStyle name="Normal 3 18 9 13 2" xfId="27754"/>
    <cellStyle name="Normal 3 18 9 14" xfId="10118"/>
    <cellStyle name="Normal 3 18 9 14 2" xfId="27755"/>
    <cellStyle name="Normal 3 18 9 15" xfId="27756"/>
    <cellStyle name="Normal 3 18 9 2" xfId="10119"/>
    <cellStyle name="Normal 3 18 9 2 2" xfId="27757"/>
    <cellStyle name="Normal 3 18 9 3" xfId="10120"/>
    <cellStyle name="Normal 3 18 9 3 2" xfId="27758"/>
    <cellStyle name="Normal 3 18 9 4" xfId="10121"/>
    <cellStyle name="Normal 3 18 9 4 2" xfId="27759"/>
    <cellStyle name="Normal 3 18 9 5" xfId="10122"/>
    <cellStyle name="Normal 3 18 9 5 2" xfId="27760"/>
    <cellStyle name="Normal 3 18 9 6" xfId="10123"/>
    <cellStyle name="Normal 3 18 9 6 2" xfId="27761"/>
    <cellStyle name="Normal 3 18 9 7" xfId="10124"/>
    <cellStyle name="Normal 3 18 9 7 2" xfId="27762"/>
    <cellStyle name="Normal 3 18 9 8" xfId="10125"/>
    <cellStyle name="Normal 3 18 9 8 2" xfId="27763"/>
    <cellStyle name="Normal 3 18 9 9" xfId="10126"/>
    <cellStyle name="Normal 3 18 9 9 2" xfId="27764"/>
    <cellStyle name="Normal 3 19" xfId="10127"/>
    <cellStyle name="Normal 3 19 10" xfId="10128"/>
    <cellStyle name="Normal 3 19 10 10" xfId="10129"/>
    <cellStyle name="Normal 3 19 10 10 2" xfId="27765"/>
    <cellStyle name="Normal 3 19 10 11" xfId="10130"/>
    <cellStyle name="Normal 3 19 10 11 2" xfId="27766"/>
    <cellStyle name="Normal 3 19 10 12" xfId="10131"/>
    <cellStyle name="Normal 3 19 10 12 2" xfId="27767"/>
    <cellStyle name="Normal 3 19 10 13" xfId="10132"/>
    <cellStyle name="Normal 3 19 10 13 2" xfId="27768"/>
    <cellStyle name="Normal 3 19 10 14" xfId="10133"/>
    <cellStyle name="Normal 3 19 10 14 2" xfId="27769"/>
    <cellStyle name="Normal 3 19 10 15" xfId="27770"/>
    <cellStyle name="Normal 3 19 10 2" xfId="10134"/>
    <cellStyle name="Normal 3 19 10 2 2" xfId="27771"/>
    <cellStyle name="Normal 3 19 10 3" xfId="10135"/>
    <cellStyle name="Normal 3 19 10 3 2" xfId="27772"/>
    <cellStyle name="Normal 3 19 10 4" xfId="10136"/>
    <cellStyle name="Normal 3 19 10 4 2" xfId="27773"/>
    <cellStyle name="Normal 3 19 10 5" xfId="10137"/>
    <cellStyle name="Normal 3 19 10 5 2" xfId="27774"/>
    <cellStyle name="Normal 3 19 10 6" xfId="10138"/>
    <cellStyle name="Normal 3 19 10 6 2" xfId="27775"/>
    <cellStyle name="Normal 3 19 10 7" xfId="10139"/>
    <cellStyle name="Normal 3 19 10 7 2" xfId="27776"/>
    <cellStyle name="Normal 3 19 10 8" xfId="10140"/>
    <cellStyle name="Normal 3 19 10 8 2" xfId="27777"/>
    <cellStyle name="Normal 3 19 10 9" xfId="10141"/>
    <cellStyle name="Normal 3 19 10 9 2" xfId="27778"/>
    <cellStyle name="Normal 3 19 11" xfId="10142"/>
    <cellStyle name="Normal 3 19 11 10" xfId="10143"/>
    <cellStyle name="Normal 3 19 11 10 2" xfId="27779"/>
    <cellStyle name="Normal 3 19 11 11" xfId="10144"/>
    <cellStyle name="Normal 3 19 11 11 2" xfId="27780"/>
    <cellStyle name="Normal 3 19 11 12" xfId="10145"/>
    <cellStyle name="Normal 3 19 11 12 2" xfId="27781"/>
    <cellStyle name="Normal 3 19 11 13" xfId="10146"/>
    <cellStyle name="Normal 3 19 11 13 2" xfId="27782"/>
    <cellStyle name="Normal 3 19 11 14" xfId="10147"/>
    <cellStyle name="Normal 3 19 11 14 2" xfId="27783"/>
    <cellStyle name="Normal 3 19 11 15" xfId="27784"/>
    <cellStyle name="Normal 3 19 11 2" xfId="10148"/>
    <cellStyle name="Normal 3 19 11 2 2" xfId="27785"/>
    <cellStyle name="Normal 3 19 11 3" xfId="10149"/>
    <cellStyle name="Normal 3 19 11 3 2" xfId="27786"/>
    <cellStyle name="Normal 3 19 11 4" xfId="10150"/>
    <cellStyle name="Normal 3 19 11 4 2" xfId="27787"/>
    <cellStyle name="Normal 3 19 11 5" xfId="10151"/>
    <cellStyle name="Normal 3 19 11 5 2" xfId="27788"/>
    <cellStyle name="Normal 3 19 11 6" xfId="10152"/>
    <cellStyle name="Normal 3 19 11 6 2" xfId="27789"/>
    <cellStyle name="Normal 3 19 11 7" xfId="10153"/>
    <cellStyle name="Normal 3 19 11 7 2" xfId="27790"/>
    <cellStyle name="Normal 3 19 11 8" xfId="10154"/>
    <cellStyle name="Normal 3 19 11 8 2" xfId="27791"/>
    <cellStyle name="Normal 3 19 11 9" xfId="10155"/>
    <cellStyle name="Normal 3 19 11 9 2" xfId="27792"/>
    <cellStyle name="Normal 3 19 12" xfId="10156"/>
    <cellStyle name="Normal 3 19 12 10" xfId="10157"/>
    <cellStyle name="Normal 3 19 12 10 2" xfId="27793"/>
    <cellStyle name="Normal 3 19 12 11" xfId="10158"/>
    <cellStyle name="Normal 3 19 12 11 2" xfId="27794"/>
    <cellStyle name="Normal 3 19 12 12" xfId="10159"/>
    <cellStyle name="Normal 3 19 12 12 2" xfId="27795"/>
    <cellStyle name="Normal 3 19 12 13" xfId="10160"/>
    <cellStyle name="Normal 3 19 12 13 2" xfId="27796"/>
    <cellStyle name="Normal 3 19 12 14" xfId="10161"/>
    <cellStyle name="Normal 3 19 12 14 2" xfId="27797"/>
    <cellStyle name="Normal 3 19 12 15" xfId="27798"/>
    <cellStyle name="Normal 3 19 12 2" xfId="10162"/>
    <cellStyle name="Normal 3 19 12 2 2" xfId="27799"/>
    <cellStyle name="Normal 3 19 12 3" xfId="10163"/>
    <cellStyle name="Normal 3 19 12 3 2" xfId="27800"/>
    <cellStyle name="Normal 3 19 12 4" xfId="10164"/>
    <cellStyle name="Normal 3 19 12 4 2" xfId="27801"/>
    <cellStyle name="Normal 3 19 12 5" xfId="10165"/>
    <cellStyle name="Normal 3 19 12 5 2" xfId="27802"/>
    <cellStyle name="Normal 3 19 12 6" xfId="10166"/>
    <cellStyle name="Normal 3 19 12 6 2" xfId="27803"/>
    <cellStyle name="Normal 3 19 12 7" xfId="10167"/>
    <cellStyle name="Normal 3 19 12 7 2" xfId="27804"/>
    <cellStyle name="Normal 3 19 12 8" xfId="10168"/>
    <cellStyle name="Normal 3 19 12 8 2" xfId="27805"/>
    <cellStyle name="Normal 3 19 12 9" xfId="10169"/>
    <cellStyle name="Normal 3 19 12 9 2" xfId="27806"/>
    <cellStyle name="Normal 3 19 13" xfId="10170"/>
    <cellStyle name="Normal 3 19 13 10" xfId="10171"/>
    <cellStyle name="Normal 3 19 13 10 2" xfId="27807"/>
    <cellStyle name="Normal 3 19 13 11" xfId="10172"/>
    <cellStyle name="Normal 3 19 13 11 2" xfId="27808"/>
    <cellStyle name="Normal 3 19 13 12" xfId="10173"/>
    <cellStyle name="Normal 3 19 13 12 2" xfId="27809"/>
    <cellStyle name="Normal 3 19 13 13" xfId="10174"/>
    <cellStyle name="Normal 3 19 13 13 2" xfId="27810"/>
    <cellStyle name="Normal 3 19 13 14" xfId="10175"/>
    <cellStyle name="Normal 3 19 13 14 2" xfId="27811"/>
    <cellStyle name="Normal 3 19 13 15" xfId="27812"/>
    <cellStyle name="Normal 3 19 13 2" xfId="10176"/>
    <cellStyle name="Normal 3 19 13 2 2" xfId="27813"/>
    <cellStyle name="Normal 3 19 13 3" xfId="10177"/>
    <cellStyle name="Normal 3 19 13 3 2" xfId="27814"/>
    <cellStyle name="Normal 3 19 13 4" xfId="10178"/>
    <cellStyle name="Normal 3 19 13 4 2" xfId="27815"/>
    <cellStyle name="Normal 3 19 13 5" xfId="10179"/>
    <cellStyle name="Normal 3 19 13 5 2" xfId="27816"/>
    <cellStyle name="Normal 3 19 13 6" xfId="10180"/>
    <cellStyle name="Normal 3 19 13 6 2" xfId="27817"/>
    <cellStyle name="Normal 3 19 13 7" xfId="10181"/>
    <cellStyle name="Normal 3 19 13 7 2" xfId="27818"/>
    <cellStyle name="Normal 3 19 13 8" xfId="10182"/>
    <cellStyle name="Normal 3 19 13 8 2" xfId="27819"/>
    <cellStyle name="Normal 3 19 13 9" xfId="10183"/>
    <cellStyle name="Normal 3 19 13 9 2" xfId="27820"/>
    <cellStyle name="Normal 3 19 14" xfId="10184"/>
    <cellStyle name="Normal 3 19 14 10" xfId="10185"/>
    <cellStyle name="Normal 3 19 14 10 2" xfId="27821"/>
    <cellStyle name="Normal 3 19 14 11" xfId="10186"/>
    <cellStyle name="Normal 3 19 14 11 2" xfId="27822"/>
    <cellStyle name="Normal 3 19 14 12" xfId="10187"/>
    <cellStyle name="Normal 3 19 14 12 2" xfId="27823"/>
    <cellStyle name="Normal 3 19 14 13" xfId="10188"/>
    <cellStyle name="Normal 3 19 14 13 2" xfId="27824"/>
    <cellStyle name="Normal 3 19 14 14" xfId="10189"/>
    <cellStyle name="Normal 3 19 14 14 2" xfId="27825"/>
    <cellStyle name="Normal 3 19 14 15" xfId="27826"/>
    <cellStyle name="Normal 3 19 14 2" xfId="10190"/>
    <cellStyle name="Normal 3 19 14 2 2" xfId="27827"/>
    <cellStyle name="Normal 3 19 14 3" xfId="10191"/>
    <cellStyle name="Normal 3 19 14 3 2" xfId="27828"/>
    <cellStyle name="Normal 3 19 14 4" xfId="10192"/>
    <cellStyle name="Normal 3 19 14 4 2" xfId="27829"/>
    <cellStyle name="Normal 3 19 14 5" xfId="10193"/>
    <cellStyle name="Normal 3 19 14 5 2" xfId="27830"/>
    <cellStyle name="Normal 3 19 14 6" xfId="10194"/>
    <cellStyle name="Normal 3 19 14 6 2" xfId="27831"/>
    <cellStyle name="Normal 3 19 14 7" xfId="10195"/>
    <cellStyle name="Normal 3 19 14 7 2" xfId="27832"/>
    <cellStyle name="Normal 3 19 14 8" xfId="10196"/>
    <cellStyle name="Normal 3 19 14 8 2" xfId="27833"/>
    <cellStyle name="Normal 3 19 14 9" xfId="10197"/>
    <cellStyle name="Normal 3 19 14 9 2" xfId="27834"/>
    <cellStyle name="Normal 3 19 15" xfId="10198"/>
    <cellStyle name="Normal 3 19 15 2" xfId="27835"/>
    <cellStyle name="Normal 3 19 16" xfId="10199"/>
    <cellStyle name="Normal 3 19 16 2" xfId="27836"/>
    <cellStyle name="Normal 3 19 17" xfId="10200"/>
    <cellStyle name="Normal 3 19 17 2" xfId="27837"/>
    <cellStyle name="Normal 3 19 18" xfId="10201"/>
    <cellStyle name="Normal 3 19 18 2" xfId="27838"/>
    <cellStyle name="Normal 3 19 19" xfId="10202"/>
    <cellStyle name="Normal 3 19 19 2" xfId="27839"/>
    <cellStyle name="Normal 3 19 2" xfId="10203"/>
    <cellStyle name="Normal 3 19 20" xfId="10204"/>
    <cellStyle name="Normal 3 19 20 2" xfId="27840"/>
    <cellStyle name="Normal 3 19 21" xfId="10205"/>
    <cellStyle name="Normal 3 19 21 2" xfId="27841"/>
    <cellStyle name="Normal 3 19 22" xfId="10206"/>
    <cellStyle name="Normal 3 19 22 2" xfId="27842"/>
    <cellStyle name="Normal 3 19 23" xfId="10207"/>
    <cellStyle name="Normal 3 19 23 2" xfId="27843"/>
    <cellStyle name="Normal 3 19 24" xfId="10208"/>
    <cellStyle name="Normal 3 19 24 2" xfId="27844"/>
    <cellStyle name="Normal 3 19 25" xfId="10209"/>
    <cellStyle name="Normal 3 19 25 2" xfId="27845"/>
    <cellStyle name="Normal 3 19 26" xfId="10210"/>
    <cellStyle name="Normal 3 19 26 2" xfId="27846"/>
    <cellStyle name="Normal 3 19 27" xfId="10211"/>
    <cellStyle name="Normal 3 19 27 2" xfId="27847"/>
    <cellStyle name="Normal 3 19 28" xfId="27848"/>
    <cellStyle name="Normal 3 19 3" xfId="10212"/>
    <cellStyle name="Normal 3 19 4" xfId="10213"/>
    <cellStyle name="Normal 3 19 5" xfId="10214"/>
    <cellStyle name="Normal 3 19 6" xfId="10215"/>
    <cellStyle name="Normal 3 19 6 10" xfId="10216"/>
    <cellStyle name="Normal 3 19 6 10 2" xfId="27849"/>
    <cellStyle name="Normal 3 19 6 11" xfId="10217"/>
    <cellStyle name="Normal 3 19 6 11 2" xfId="27850"/>
    <cellStyle name="Normal 3 19 6 12" xfId="10218"/>
    <cellStyle name="Normal 3 19 6 12 2" xfId="27851"/>
    <cellStyle name="Normal 3 19 6 13" xfId="10219"/>
    <cellStyle name="Normal 3 19 6 13 2" xfId="27852"/>
    <cellStyle name="Normal 3 19 6 14" xfId="10220"/>
    <cellStyle name="Normal 3 19 6 14 2" xfId="27853"/>
    <cellStyle name="Normal 3 19 6 15" xfId="10221"/>
    <cellStyle name="Normal 3 19 6 15 2" xfId="27854"/>
    <cellStyle name="Normal 3 19 6 16" xfId="27855"/>
    <cellStyle name="Normal 3 19 6 2" xfId="10222"/>
    <cellStyle name="Normal 3 19 6 2 10" xfId="10223"/>
    <cellStyle name="Normal 3 19 6 2 10 2" xfId="27856"/>
    <cellStyle name="Normal 3 19 6 2 11" xfId="10224"/>
    <cellStyle name="Normal 3 19 6 2 11 2" xfId="27857"/>
    <cellStyle name="Normal 3 19 6 2 12" xfId="10225"/>
    <cellStyle name="Normal 3 19 6 2 12 2" xfId="27858"/>
    <cellStyle name="Normal 3 19 6 2 13" xfId="10226"/>
    <cellStyle name="Normal 3 19 6 2 13 2" xfId="27859"/>
    <cellStyle name="Normal 3 19 6 2 14" xfId="10227"/>
    <cellStyle name="Normal 3 19 6 2 14 2" xfId="27860"/>
    <cellStyle name="Normal 3 19 6 2 15" xfId="27861"/>
    <cellStyle name="Normal 3 19 6 2 2" xfId="10228"/>
    <cellStyle name="Normal 3 19 6 2 2 2" xfId="27862"/>
    <cellStyle name="Normal 3 19 6 2 3" xfId="10229"/>
    <cellStyle name="Normal 3 19 6 2 3 2" xfId="27863"/>
    <cellStyle name="Normal 3 19 6 2 4" xfId="10230"/>
    <cellStyle name="Normal 3 19 6 2 4 2" xfId="27864"/>
    <cellStyle name="Normal 3 19 6 2 5" xfId="10231"/>
    <cellStyle name="Normal 3 19 6 2 5 2" xfId="27865"/>
    <cellStyle name="Normal 3 19 6 2 6" xfId="10232"/>
    <cellStyle name="Normal 3 19 6 2 6 2" xfId="27866"/>
    <cellStyle name="Normal 3 19 6 2 7" xfId="10233"/>
    <cellStyle name="Normal 3 19 6 2 7 2" xfId="27867"/>
    <cellStyle name="Normal 3 19 6 2 8" xfId="10234"/>
    <cellStyle name="Normal 3 19 6 2 8 2" xfId="27868"/>
    <cellStyle name="Normal 3 19 6 2 9" xfId="10235"/>
    <cellStyle name="Normal 3 19 6 2 9 2" xfId="27869"/>
    <cellStyle name="Normal 3 19 6 3" xfId="10236"/>
    <cellStyle name="Normal 3 19 6 3 2" xfId="27870"/>
    <cellStyle name="Normal 3 19 6 4" xfId="10237"/>
    <cellStyle name="Normal 3 19 6 4 2" xfId="27871"/>
    <cellStyle name="Normal 3 19 6 5" xfId="10238"/>
    <cellStyle name="Normal 3 19 6 5 2" xfId="27872"/>
    <cellStyle name="Normal 3 19 6 6" xfId="10239"/>
    <cellStyle name="Normal 3 19 6 6 2" xfId="27873"/>
    <cellStyle name="Normal 3 19 6 7" xfId="10240"/>
    <cellStyle name="Normal 3 19 6 7 2" xfId="27874"/>
    <cellStyle name="Normal 3 19 6 8" xfId="10241"/>
    <cellStyle name="Normal 3 19 6 8 2" xfId="27875"/>
    <cellStyle name="Normal 3 19 6 9" xfId="10242"/>
    <cellStyle name="Normal 3 19 6 9 2" xfId="27876"/>
    <cellStyle name="Normal 3 19 7" xfId="10243"/>
    <cellStyle name="Normal 3 19 7 10" xfId="10244"/>
    <cellStyle name="Normal 3 19 7 10 2" xfId="27877"/>
    <cellStyle name="Normal 3 19 7 11" xfId="10245"/>
    <cellStyle name="Normal 3 19 7 11 2" xfId="27878"/>
    <cellStyle name="Normal 3 19 7 12" xfId="10246"/>
    <cellStyle name="Normal 3 19 7 12 2" xfId="27879"/>
    <cellStyle name="Normal 3 19 7 13" xfId="10247"/>
    <cellStyle name="Normal 3 19 7 13 2" xfId="27880"/>
    <cellStyle name="Normal 3 19 7 14" xfId="10248"/>
    <cellStyle name="Normal 3 19 7 14 2" xfId="27881"/>
    <cellStyle name="Normal 3 19 7 15" xfId="10249"/>
    <cellStyle name="Normal 3 19 7 15 2" xfId="27882"/>
    <cellStyle name="Normal 3 19 7 16" xfId="27883"/>
    <cellStyle name="Normal 3 19 7 2" xfId="10250"/>
    <cellStyle name="Normal 3 19 7 2 10" xfId="10251"/>
    <cellStyle name="Normal 3 19 7 2 10 2" xfId="27884"/>
    <cellStyle name="Normal 3 19 7 2 11" xfId="10252"/>
    <cellStyle name="Normal 3 19 7 2 11 2" xfId="27885"/>
    <cellStyle name="Normal 3 19 7 2 12" xfId="10253"/>
    <cellStyle name="Normal 3 19 7 2 12 2" xfId="27886"/>
    <cellStyle name="Normal 3 19 7 2 13" xfId="10254"/>
    <cellStyle name="Normal 3 19 7 2 13 2" xfId="27887"/>
    <cellStyle name="Normal 3 19 7 2 14" xfId="10255"/>
    <cellStyle name="Normal 3 19 7 2 14 2" xfId="27888"/>
    <cellStyle name="Normal 3 19 7 2 15" xfId="27889"/>
    <cellStyle name="Normal 3 19 7 2 2" xfId="10256"/>
    <cellStyle name="Normal 3 19 7 2 2 2" xfId="27890"/>
    <cellStyle name="Normal 3 19 7 2 3" xfId="10257"/>
    <cellStyle name="Normal 3 19 7 2 3 2" xfId="27891"/>
    <cellStyle name="Normal 3 19 7 2 4" xfId="10258"/>
    <cellStyle name="Normal 3 19 7 2 4 2" xfId="27892"/>
    <cellStyle name="Normal 3 19 7 2 5" xfId="10259"/>
    <cellStyle name="Normal 3 19 7 2 5 2" xfId="27893"/>
    <cellStyle name="Normal 3 19 7 2 6" xfId="10260"/>
    <cellStyle name="Normal 3 19 7 2 6 2" xfId="27894"/>
    <cellStyle name="Normal 3 19 7 2 7" xfId="10261"/>
    <cellStyle name="Normal 3 19 7 2 7 2" xfId="27895"/>
    <cellStyle name="Normal 3 19 7 2 8" xfId="10262"/>
    <cellStyle name="Normal 3 19 7 2 8 2" xfId="27896"/>
    <cellStyle name="Normal 3 19 7 2 9" xfId="10263"/>
    <cellStyle name="Normal 3 19 7 2 9 2" xfId="27897"/>
    <cellStyle name="Normal 3 19 7 3" xfId="10264"/>
    <cellStyle name="Normal 3 19 7 3 2" xfId="27898"/>
    <cellStyle name="Normal 3 19 7 4" xfId="10265"/>
    <cellStyle name="Normal 3 19 7 4 2" xfId="27899"/>
    <cellStyle name="Normal 3 19 7 5" xfId="10266"/>
    <cellStyle name="Normal 3 19 7 5 2" xfId="27900"/>
    <cellStyle name="Normal 3 19 7 6" xfId="10267"/>
    <cellStyle name="Normal 3 19 7 6 2" xfId="27901"/>
    <cellStyle name="Normal 3 19 7 7" xfId="10268"/>
    <cellStyle name="Normal 3 19 7 7 2" xfId="27902"/>
    <cellStyle name="Normal 3 19 7 8" xfId="10269"/>
    <cellStyle name="Normal 3 19 7 8 2" xfId="27903"/>
    <cellStyle name="Normal 3 19 7 9" xfId="10270"/>
    <cellStyle name="Normal 3 19 7 9 2" xfId="27904"/>
    <cellStyle name="Normal 3 19 8" xfId="10271"/>
    <cellStyle name="Normal 3 19 8 10" xfId="10272"/>
    <cellStyle name="Normal 3 19 8 10 2" xfId="27905"/>
    <cellStyle name="Normal 3 19 8 11" xfId="10273"/>
    <cellStyle name="Normal 3 19 8 11 2" xfId="27906"/>
    <cellStyle name="Normal 3 19 8 12" xfId="10274"/>
    <cellStyle name="Normal 3 19 8 12 2" xfId="27907"/>
    <cellStyle name="Normal 3 19 8 13" xfId="10275"/>
    <cellStyle name="Normal 3 19 8 13 2" xfId="27908"/>
    <cellStyle name="Normal 3 19 8 14" xfId="10276"/>
    <cellStyle name="Normal 3 19 8 14 2" xfId="27909"/>
    <cellStyle name="Normal 3 19 8 15" xfId="10277"/>
    <cellStyle name="Normal 3 19 8 15 2" xfId="27910"/>
    <cellStyle name="Normal 3 19 8 16" xfId="27911"/>
    <cellStyle name="Normal 3 19 8 2" xfId="10278"/>
    <cellStyle name="Normal 3 19 8 2 10" xfId="10279"/>
    <cellStyle name="Normal 3 19 8 2 10 2" xfId="27912"/>
    <cellStyle name="Normal 3 19 8 2 11" xfId="10280"/>
    <cellStyle name="Normal 3 19 8 2 11 2" xfId="27913"/>
    <cellStyle name="Normal 3 19 8 2 12" xfId="10281"/>
    <cellStyle name="Normal 3 19 8 2 12 2" xfId="27914"/>
    <cellStyle name="Normal 3 19 8 2 13" xfId="10282"/>
    <cellStyle name="Normal 3 19 8 2 13 2" xfId="27915"/>
    <cellStyle name="Normal 3 19 8 2 14" xfId="10283"/>
    <cellStyle name="Normal 3 19 8 2 14 2" xfId="27916"/>
    <cellStyle name="Normal 3 19 8 2 15" xfId="27917"/>
    <cellStyle name="Normal 3 19 8 2 2" xfId="10284"/>
    <cellStyle name="Normal 3 19 8 2 2 2" xfId="27918"/>
    <cellStyle name="Normal 3 19 8 2 3" xfId="10285"/>
    <cellStyle name="Normal 3 19 8 2 3 2" xfId="27919"/>
    <cellStyle name="Normal 3 19 8 2 4" xfId="10286"/>
    <cellStyle name="Normal 3 19 8 2 4 2" xfId="27920"/>
    <cellStyle name="Normal 3 19 8 2 5" xfId="10287"/>
    <cellStyle name="Normal 3 19 8 2 5 2" xfId="27921"/>
    <cellStyle name="Normal 3 19 8 2 6" xfId="10288"/>
    <cellStyle name="Normal 3 19 8 2 6 2" xfId="27922"/>
    <cellStyle name="Normal 3 19 8 2 7" xfId="10289"/>
    <cellStyle name="Normal 3 19 8 2 7 2" xfId="27923"/>
    <cellStyle name="Normal 3 19 8 2 8" xfId="10290"/>
    <cellStyle name="Normal 3 19 8 2 8 2" xfId="27924"/>
    <cellStyle name="Normal 3 19 8 2 9" xfId="10291"/>
    <cellStyle name="Normal 3 19 8 2 9 2" xfId="27925"/>
    <cellStyle name="Normal 3 19 8 3" xfId="10292"/>
    <cellStyle name="Normal 3 19 8 3 2" xfId="27926"/>
    <cellStyle name="Normal 3 19 8 4" xfId="10293"/>
    <cellStyle name="Normal 3 19 8 4 2" xfId="27927"/>
    <cellStyle name="Normal 3 19 8 5" xfId="10294"/>
    <cellStyle name="Normal 3 19 8 5 2" xfId="27928"/>
    <cellStyle name="Normal 3 19 8 6" xfId="10295"/>
    <cellStyle name="Normal 3 19 8 6 2" xfId="27929"/>
    <cellStyle name="Normal 3 19 8 7" xfId="10296"/>
    <cellStyle name="Normal 3 19 8 7 2" xfId="27930"/>
    <cellStyle name="Normal 3 19 8 8" xfId="10297"/>
    <cellStyle name="Normal 3 19 8 8 2" xfId="27931"/>
    <cellStyle name="Normal 3 19 8 9" xfId="10298"/>
    <cellStyle name="Normal 3 19 8 9 2" xfId="27932"/>
    <cellStyle name="Normal 3 19 9" xfId="10299"/>
    <cellStyle name="Normal 3 19 9 10" xfId="10300"/>
    <cellStyle name="Normal 3 19 9 10 2" xfId="27933"/>
    <cellStyle name="Normal 3 19 9 11" xfId="10301"/>
    <cellStyle name="Normal 3 19 9 11 2" xfId="27934"/>
    <cellStyle name="Normal 3 19 9 12" xfId="10302"/>
    <cellStyle name="Normal 3 19 9 12 2" xfId="27935"/>
    <cellStyle name="Normal 3 19 9 13" xfId="10303"/>
    <cellStyle name="Normal 3 19 9 13 2" xfId="27936"/>
    <cellStyle name="Normal 3 19 9 14" xfId="10304"/>
    <cellStyle name="Normal 3 19 9 14 2" xfId="27937"/>
    <cellStyle name="Normal 3 19 9 15" xfId="27938"/>
    <cellStyle name="Normal 3 19 9 2" xfId="10305"/>
    <cellStyle name="Normal 3 19 9 2 2" xfId="27939"/>
    <cellStyle name="Normal 3 19 9 3" xfId="10306"/>
    <cellStyle name="Normal 3 19 9 3 2" xfId="27940"/>
    <cellStyle name="Normal 3 19 9 4" xfId="10307"/>
    <cellStyle name="Normal 3 19 9 4 2" xfId="27941"/>
    <cellStyle name="Normal 3 19 9 5" xfId="10308"/>
    <cellStyle name="Normal 3 19 9 5 2" xfId="27942"/>
    <cellStyle name="Normal 3 19 9 6" xfId="10309"/>
    <cellStyle name="Normal 3 19 9 6 2" xfId="27943"/>
    <cellStyle name="Normal 3 19 9 7" xfId="10310"/>
    <cellStyle name="Normal 3 19 9 7 2" xfId="27944"/>
    <cellStyle name="Normal 3 19 9 8" xfId="10311"/>
    <cellStyle name="Normal 3 19 9 8 2" xfId="27945"/>
    <cellStyle name="Normal 3 19 9 9" xfId="10312"/>
    <cellStyle name="Normal 3 19 9 9 2" xfId="27946"/>
    <cellStyle name="Normal 3 2" xfId="84"/>
    <cellStyle name="Normal 3 2 10" xfId="478"/>
    <cellStyle name="Normal 3 2 11" xfId="10313"/>
    <cellStyle name="Normal 3 2 12" xfId="10314"/>
    <cellStyle name="Normal 3 2 13" xfId="10315"/>
    <cellStyle name="Normal 3 2 14" xfId="10316"/>
    <cellStyle name="Normal 3 2 15" xfId="10317"/>
    <cellStyle name="Normal 3 2 16" xfId="10318"/>
    <cellStyle name="Normal 3 2 17" xfId="10319"/>
    <cellStyle name="Normal 3 2 18" xfId="10320"/>
    <cellStyle name="Normal 3 2 19" xfId="10321"/>
    <cellStyle name="Normal 3 2 2" xfId="85"/>
    <cellStyle name="Normal 3 2 2 2" xfId="27947"/>
    <cellStyle name="Normal 3 2 2 3" xfId="27948"/>
    <cellStyle name="Normal 3 2 20" xfId="10322"/>
    <cellStyle name="Normal 3 2 21" xfId="10323"/>
    <cellStyle name="Normal 3 2 22" xfId="10324"/>
    <cellStyle name="Normal 3 2 23" xfId="10325"/>
    <cellStyle name="Normal 3 2 24" xfId="10326"/>
    <cellStyle name="Normal 3 2 25" xfId="10327"/>
    <cellStyle name="Normal 3 2 25 10" xfId="10328"/>
    <cellStyle name="Normal 3 2 25 10 2" xfId="27949"/>
    <cellStyle name="Normal 3 2 25 11" xfId="10329"/>
    <cellStyle name="Normal 3 2 25 11 2" xfId="27950"/>
    <cellStyle name="Normal 3 2 25 12" xfId="10330"/>
    <cellStyle name="Normal 3 2 25 12 2" xfId="27951"/>
    <cellStyle name="Normal 3 2 25 13" xfId="10331"/>
    <cellStyle name="Normal 3 2 25 13 2" xfId="27952"/>
    <cellStyle name="Normal 3 2 25 14" xfId="10332"/>
    <cellStyle name="Normal 3 2 25 14 2" xfId="27953"/>
    <cellStyle name="Normal 3 2 25 15" xfId="10333"/>
    <cellStyle name="Normal 3 2 25 15 2" xfId="27954"/>
    <cellStyle name="Normal 3 2 25 16" xfId="27955"/>
    <cellStyle name="Normal 3 2 25 2" xfId="10334"/>
    <cellStyle name="Normal 3 2 25 2 10" xfId="10335"/>
    <cellStyle name="Normal 3 2 25 2 10 2" xfId="27956"/>
    <cellStyle name="Normal 3 2 25 2 11" xfId="10336"/>
    <cellStyle name="Normal 3 2 25 2 11 2" xfId="27957"/>
    <cellStyle name="Normal 3 2 25 2 12" xfId="10337"/>
    <cellStyle name="Normal 3 2 25 2 12 2" xfId="27958"/>
    <cellStyle name="Normal 3 2 25 2 13" xfId="10338"/>
    <cellStyle name="Normal 3 2 25 2 13 2" xfId="27959"/>
    <cellStyle name="Normal 3 2 25 2 14" xfId="10339"/>
    <cellStyle name="Normal 3 2 25 2 14 2" xfId="27960"/>
    <cellStyle name="Normal 3 2 25 2 15" xfId="27961"/>
    <cellStyle name="Normal 3 2 25 2 2" xfId="10340"/>
    <cellStyle name="Normal 3 2 25 2 2 2" xfId="27962"/>
    <cellStyle name="Normal 3 2 25 2 3" xfId="10341"/>
    <cellStyle name="Normal 3 2 25 2 3 2" xfId="27963"/>
    <cellStyle name="Normal 3 2 25 2 4" xfId="10342"/>
    <cellStyle name="Normal 3 2 25 2 4 2" xfId="27964"/>
    <cellStyle name="Normal 3 2 25 2 5" xfId="10343"/>
    <cellStyle name="Normal 3 2 25 2 5 2" xfId="27965"/>
    <cellStyle name="Normal 3 2 25 2 6" xfId="10344"/>
    <cellStyle name="Normal 3 2 25 2 6 2" xfId="27966"/>
    <cellStyle name="Normal 3 2 25 2 7" xfId="10345"/>
    <cellStyle name="Normal 3 2 25 2 7 2" xfId="27967"/>
    <cellStyle name="Normal 3 2 25 2 8" xfId="10346"/>
    <cellStyle name="Normal 3 2 25 2 8 2" xfId="27968"/>
    <cellStyle name="Normal 3 2 25 2 9" xfId="10347"/>
    <cellStyle name="Normal 3 2 25 2 9 2" xfId="27969"/>
    <cellStyle name="Normal 3 2 25 3" xfId="10348"/>
    <cellStyle name="Normal 3 2 25 3 2" xfId="27970"/>
    <cellStyle name="Normal 3 2 25 4" xfId="10349"/>
    <cellStyle name="Normal 3 2 25 4 2" xfId="27971"/>
    <cellStyle name="Normal 3 2 25 5" xfId="10350"/>
    <cellStyle name="Normal 3 2 25 5 2" xfId="27972"/>
    <cellStyle name="Normal 3 2 25 6" xfId="10351"/>
    <cellStyle name="Normal 3 2 25 6 2" xfId="27973"/>
    <cellStyle name="Normal 3 2 25 7" xfId="10352"/>
    <cellStyle name="Normal 3 2 25 7 2" xfId="27974"/>
    <cellStyle name="Normal 3 2 25 8" xfId="10353"/>
    <cellStyle name="Normal 3 2 25 8 2" xfId="27975"/>
    <cellStyle name="Normal 3 2 25 9" xfId="10354"/>
    <cellStyle name="Normal 3 2 25 9 2" xfId="27976"/>
    <cellStyle name="Normal 3 2 26" xfId="10355"/>
    <cellStyle name="Normal 3 2 26 10" xfId="10356"/>
    <cellStyle name="Normal 3 2 26 10 2" xfId="27977"/>
    <cellStyle name="Normal 3 2 26 11" xfId="10357"/>
    <cellStyle name="Normal 3 2 26 11 2" xfId="27978"/>
    <cellStyle name="Normal 3 2 26 12" xfId="10358"/>
    <cellStyle name="Normal 3 2 26 12 2" xfId="27979"/>
    <cellStyle name="Normal 3 2 26 13" xfId="10359"/>
    <cellStyle name="Normal 3 2 26 13 2" xfId="27980"/>
    <cellStyle name="Normal 3 2 26 14" xfId="10360"/>
    <cellStyle name="Normal 3 2 26 14 2" xfId="27981"/>
    <cellStyle name="Normal 3 2 26 15" xfId="10361"/>
    <cellStyle name="Normal 3 2 26 15 2" xfId="27982"/>
    <cellStyle name="Normal 3 2 26 16" xfId="27983"/>
    <cellStyle name="Normal 3 2 26 2" xfId="10362"/>
    <cellStyle name="Normal 3 2 26 2 10" xfId="10363"/>
    <cellStyle name="Normal 3 2 26 2 10 2" xfId="27984"/>
    <cellStyle name="Normal 3 2 26 2 11" xfId="10364"/>
    <cellStyle name="Normal 3 2 26 2 11 2" xfId="27985"/>
    <cellStyle name="Normal 3 2 26 2 12" xfId="10365"/>
    <cellStyle name="Normal 3 2 26 2 12 2" xfId="27986"/>
    <cellStyle name="Normal 3 2 26 2 13" xfId="10366"/>
    <cellStyle name="Normal 3 2 26 2 13 2" xfId="27987"/>
    <cellStyle name="Normal 3 2 26 2 14" xfId="10367"/>
    <cellStyle name="Normal 3 2 26 2 14 2" xfId="27988"/>
    <cellStyle name="Normal 3 2 26 2 15" xfId="27989"/>
    <cellStyle name="Normal 3 2 26 2 2" xfId="10368"/>
    <cellStyle name="Normal 3 2 26 2 2 2" xfId="27990"/>
    <cellStyle name="Normal 3 2 26 2 3" xfId="10369"/>
    <cellStyle name="Normal 3 2 26 2 3 2" xfId="27991"/>
    <cellStyle name="Normal 3 2 26 2 4" xfId="10370"/>
    <cellStyle name="Normal 3 2 26 2 4 2" xfId="27992"/>
    <cellStyle name="Normal 3 2 26 2 5" xfId="10371"/>
    <cellStyle name="Normal 3 2 26 2 5 2" xfId="27993"/>
    <cellStyle name="Normal 3 2 26 2 6" xfId="10372"/>
    <cellStyle name="Normal 3 2 26 2 6 2" xfId="27994"/>
    <cellStyle name="Normal 3 2 26 2 7" xfId="10373"/>
    <cellStyle name="Normal 3 2 26 2 7 2" xfId="27995"/>
    <cellStyle name="Normal 3 2 26 2 8" xfId="10374"/>
    <cellStyle name="Normal 3 2 26 2 8 2" xfId="27996"/>
    <cellStyle name="Normal 3 2 26 2 9" xfId="10375"/>
    <cellStyle name="Normal 3 2 26 2 9 2" xfId="27997"/>
    <cellStyle name="Normal 3 2 26 3" xfId="10376"/>
    <cellStyle name="Normal 3 2 26 3 2" xfId="27998"/>
    <cellStyle name="Normal 3 2 26 4" xfId="10377"/>
    <cellStyle name="Normal 3 2 26 4 2" xfId="27999"/>
    <cellStyle name="Normal 3 2 26 5" xfId="10378"/>
    <cellStyle name="Normal 3 2 26 5 2" xfId="28000"/>
    <cellStyle name="Normal 3 2 26 6" xfId="10379"/>
    <cellStyle name="Normal 3 2 26 6 2" xfId="28001"/>
    <cellStyle name="Normal 3 2 26 7" xfId="10380"/>
    <cellStyle name="Normal 3 2 26 7 2" xfId="28002"/>
    <cellStyle name="Normal 3 2 26 8" xfId="10381"/>
    <cellStyle name="Normal 3 2 26 8 2" xfId="28003"/>
    <cellStyle name="Normal 3 2 26 9" xfId="10382"/>
    <cellStyle name="Normal 3 2 26 9 2" xfId="28004"/>
    <cellStyle name="Normal 3 2 27" xfId="10383"/>
    <cellStyle name="Normal 3 2 27 10" xfId="10384"/>
    <cellStyle name="Normal 3 2 27 10 2" xfId="28005"/>
    <cellStyle name="Normal 3 2 27 11" xfId="10385"/>
    <cellStyle name="Normal 3 2 27 11 2" xfId="28006"/>
    <cellStyle name="Normal 3 2 27 12" xfId="10386"/>
    <cellStyle name="Normal 3 2 27 12 2" xfId="28007"/>
    <cellStyle name="Normal 3 2 27 13" xfId="10387"/>
    <cellStyle name="Normal 3 2 27 13 2" xfId="28008"/>
    <cellStyle name="Normal 3 2 27 14" xfId="10388"/>
    <cellStyle name="Normal 3 2 27 14 2" xfId="28009"/>
    <cellStyle name="Normal 3 2 27 15" xfId="10389"/>
    <cellStyle name="Normal 3 2 27 15 2" xfId="28010"/>
    <cellStyle name="Normal 3 2 27 16" xfId="28011"/>
    <cellStyle name="Normal 3 2 27 2" xfId="10390"/>
    <cellStyle name="Normal 3 2 27 2 10" xfId="10391"/>
    <cellStyle name="Normal 3 2 27 2 10 2" xfId="28012"/>
    <cellStyle name="Normal 3 2 27 2 11" xfId="10392"/>
    <cellStyle name="Normal 3 2 27 2 11 2" xfId="28013"/>
    <cellStyle name="Normal 3 2 27 2 12" xfId="10393"/>
    <cellStyle name="Normal 3 2 27 2 12 2" xfId="28014"/>
    <cellStyle name="Normal 3 2 27 2 13" xfId="10394"/>
    <cellStyle name="Normal 3 2 27 2 13 2" xfId="28015"/>
    <cellStyle name="Normal 3 2 27 2 14" xfId="10395"/>
    <cellStyle name="Normal 3 2 27 2 14 2" xfId="28016"/>
    <cellStyle name="Normal 3 2 27 2 15" xfId="28017"/>
    <cellStyle name="Normal 3 2 27 2 2" xfId="10396"/>
    <cellStyle name="Normal 3 2 27 2 2 2" xfId="28018"/>
    <cellStyle name="Normal 3 2 27 2 3" xfId="10397"/>
    <cellStyle name="Normal 3 2 27 2 3 2" xfId="28019"/>
    <cellStyle name="Normal 3 2 27 2 4" xfId="10398"/>
    <cellStyle name="Normal 3 2 27 2 4 2" xfId="28020"/>
    <cellStyle name="Normal 3 2 27 2 5" xfId="10399"/>
    <cellStyle name="Normal 3 2 27 2 5 2" xfId="28021"/>
    <cellStyle name="Normal 3 2 27 2 6" xfId="10400"/>
    <cellStyle name="Normal 3 2 27 2 6 2" xfId="28022"/>
    <cellStyle name="Normal 3 2 27 2 7" xfId="10401"/>
    <cellStyle name="Normal 3 2 27 2 7 2" xfId="28023"/>
    <cellStyle name="Normal 3 2 27 2 8" xfId="10402"/>
    <cellStyle name="Normal 3 2 27 2 8 2" xfId="28024"/>
    <cellStyle name="Normal 3 2 27 2 9" xfId="10403"/>
    <cellStyle name="Normal 3 2 27 2 9 2" xfId="28025"/>
    <cellStyle name="Normal 3 2 27 3" xfId="10404"/>
    <cellStyle name="Normal 3 2 27 3 2" xfId="28026"/>
    <cellStyle name="Normal 3 2 27 4" xfId="10405"/>
    <cellStyle name="Normal 3 2 27 4 2" xfId="28027"/>
    <cellStyle name="Normal 3 2 27 5" xfId="10406"/>
    <cellStyle name="Normal 3 2 27 5 2" xfId="28028"/>
    <cellStyle name="Normal 3 2 27 6" xfId="10407"/>
    <cellStyle name="Normal 3 2 27 6 2" xfId="28029"/>
    <cellStyle name="Normal 3 2 27 7" xfId="10408"/>
    <cellStyle name="Normal 3 2 27 7 2" xfId="28030"/>
    <cellStyle name="Normal 3 2 27 8" xfId="10409"/>
    <cellStyle name="Normal 3 2 27 8 2" xfId="28031"/>
    <cellStyle name="Normal 3 2 27 9" xfId="10410"/>
    <cellStyle name="Normal 3 2 27 9 2" xfId="28032"/>
    <cellStyle name="Normal 3 2 28" xfId="10411"/>
    <cellStyle name="Normal 3 2 28 10" xfId="10412"/>
    <cellStyle name="Normal 3 2 28 10 2" xfId="28033"/>
    <cellStyle name="Normal 3 2 28 11" xfId="10413"/>
    <cellStyle name="Normal 3 2 28 11 2" xfId="28034"/>
    <cellStyle name="Normal 3 2 28 12" xfId="10414"/>
    <cellStyle name="Normal 3 2 28 12 2" xfId="28035"/>
    <cellStyle name="Normal 3 2 28 13" xfId="10415"/>
    <cellStyle name="Normal 3 2 28 13 2" xfId="28036"/>
    <cellStyle name="Normal 3 2 28 14" xfId="10416"/>
    <cellStyle name="Normal 3 2 28 14 2" xfId="28037"/>
    <cellStyle name="Normal 3 2 28 15" xfId="28038"/>
    <cellStyle name="Normal 3 2 28 2" xfId="10417"/>
    <cellStyle name="Normal 3 2 28 2 2" xfId="28039"/>
    <cellStyle name="Normal 3 2 28 3" xfId="10418"/>
    <cellStyle name="Normal 3 2 28 3 2" xfId="28040"/>
    <cellStyle name="Normal 3 2 28 4" xfId="10419"/>
    <cellStyle name="Normal 3 2 28 4 2" xfId="28041"/>
    <cellStyle name="Normal 3 2 28 5" xfId="10420"/>
    <cellStyle name="Normal 3 2 28 5 2" xfId="28042"/>
    <cellStyle name="Normal 3 2 28 6" xfId="10421"/>
    <cellStyle name="Normal 3 2 28 6 2" xfId="28043"/>
    <cellStyle name="Normal 3 2 28 7" xfId="10422"/>
    <cellStyle name="Normal 3 2 28 7 2" xfId="28044"/>
    <cellStyle name="Normal 3 2 28 8" xfId="10423"/>
    <cellStyle name="Normal 3 2 28 8 2" xfId="28045"/>
    <cellStyle name="Normal 3 2 28 9" xfId="10424"/>
    <cellStyle name="Normal 3 2 28 9 2" xfId="28046"/>
    <cellStyle name="Normal 3 2 29" xfId="10425"/>
    <cellStyle name="Normal 3 2 29 10" xfId="10426"/>
    <cellStyle name="Normal 3 2 29 10 2" xfId="28047"/>
    <cellStyle name="Normal 3 2 29 11" xfId="10427"/>
    <cellStyle name="Normal 3 2 29 11 2" xfId="28048"/>
    <cellStyle name="Normal 3 2 29 12" xfId="10428"/>
    <cellStyle name="Normal 3 2 29 12 2" xfId="28049"/>
    <cellStyle name="Normal 3 2 29 13" xfId="10429"/>
    <cellStyle name="Normal 3 2 29 13 2" xfId="28050"/>
    <cellStyle name="Normal 3 2 29 14" xfId="10430"/>
    <cellStyle name="Normal 3 2 29 14 2" xfId="28051"/>
    <cellStyle name="Normal 3 2 29 15" xfId="28052"/>
    <cellStyle name="Normal 3 2 29 2" xfId="10431"/>
    <cellStyle name="Normal 3 2 29 2 2" xfId="28053"/>
    <cellStyle name="Normal 3 2 29 3" xfId="10432"/>
    <cellStyle name="Normal 3 2 29 3 2" xfId="28054"/>
    <cellStyle name="Normal 3 2 29 4" xfId="10433"/>
    <cellStyle name="Normal 3 2 29 4 2" xfId="28055"/>
    <cellStyle name="Normal 3 2 29 5" xfId="10434"/>
    <cellStyle name="Normal 3 2 29 5 2" xfId="28056"/>
    <cellStyle name="Normal 3 2 29 6" xfId="10435"/>
    <cellStyle name="Normal 3 2 29 6 2" xfId="28057"/>
    <cellStyle name="Normal 3 2 29 7" xfId="10436"/>
    <cellStyle name="Normal 3 2 29 7 2" xfId="28058"/>
    <cellStyle name="Normal 3 2 29 8" xfId="10437"/>
    <cellStyle name="Normal 3 2 29 8 2" xfId="28059"/>
    <cellStyle name="Normal 3 2 29 9" xfId="10438"/>
    <cellStyle name="Normal 3 2 29 9 2" xfId="28060"/>
    <cellStyle name="Normal 3 2 3" xfId="86"/>
    <cellStyle name="Normal 3 2 3 10" xfId="10439"/>
    <cellStyle name="Normal 3 2 3 10 2" xfId="28061"/>
    <cellStyle name="Normal 3 2 3 11" xfId="10440"/>
    <cellStyle name="Normal 3 2 3 11 2" xfId="28062"/>
    <cellStyle name="Normal 3 2 3 12" xfId="10441"/>
    <cellStyle name="Normal 3 2 3 12 2" xfId="28063"/>
    <cellStyle name="Normal 3 2 3 13" xfId="10442"/>
    <cellStyle name="Normal 3 2 3 13 2" xfId="28064"/>
    <cellStyle name="Normal 3 2 3 14" xfId="10443"/>
    <cellStyle name="Normal 3 2 3 14 2" xfId="28065"/>
    <cellStyle name="Normal 3 2 3 15" xfId="10444"/>
    <cellStyle name="Normal 3 2 3 15 2" xfId="28066"/>
    <cellStyle name="Normal 3 2 3 16" xfId="10445"/>
    <cellStyle name="Normal 3 2 3 16 2" xfId="28067"/>
    <cellStyle name="Normal 3 2 3 17" xfId="10446"/>
    <cellStyle name="Normal 3 2 3 17 2" xfId="28068"/>
    <cellStyle name="Normal 3 2 3 18" xfId="28069"/>
    <cellStyle name="Normal 3 2 3 19" xfId="28070"/>
    <cellStyle name="Normal 3 2 3 2" xfId="10447"/>
    <cellStyle name="Normal 3 2 3 3" xfId="10448"/>
    <cellStyle name="Normal 3 2 3 4" xfId="10449"/>
    <cellStyle name="Normal 3 2 3 5" xfId="10450"/>
    <cellStyle name="Normal 3 2 3 5 2" xfId="28071"/>
    <cellStyle name="Normal 3 2 3 6" xfId="10451"/>
    <cellStyle name="Normal 3 2 3 6 2" xfId="28072"/>
    <cellStyle name="Normal 3 2 3 7" xfId="10452"/>
    <cellStyle name="Normal 3 2 3 7 2" xfId="28073"/>
    <cellStyle name="Normal 3 2 3 8" xfId="10453"/>
    <cellStyle name="Normal 3 2 3 8 2" xfId="28074"/>
    <cellStyle name="Normal 3 2 3 9" xfId="10454"/>
    <cellStyle name="Normal 3 2 3 9 2" xfId="28075"/>
    <cellStyle name="Normal 3 2 30" xfId="10455"/>
    <cellStyle name="Normal 3 2 30 10" xfId="10456"/>
    <cellStyle name="Normal 3 2 30 10 2" xfId="28076"/>
    <cellStyle name="Normal 3 2 30 11" xfId="10457"/>
    <cellStyle name="Normal 3 2 30 11 2" xfId="28077"/>
    <cellStyle name="Normal 3 2 30 12" xfId="10458"/>
    <cellStyle name="Normal 3 2 30 12 2" xfId="28078"/>
    <cellStyle name="Normal 3 2 30 13" xfId="10459"/>
    <cellStyle name="Normal 3 2 30 13 2" xfId="28079"/>
    <cellStyle name="Normal 3 2 30 14" xfId="10460"/>
    <cellStyle name="Normal 3 2 30 14 2" xfId="28080"/>
    <cellStyle name="Normal 3 2 30 15" xfId="28081"/>
    <cellStyle name="Normal 3 2 30 2" xfId="10461"/>
    <cellStyle name="Normal 3 2 30 2 2" xfId="28082"/>
    <cellStyle name="Normal 3 2 30 3" xfId="10462"/>
    <cellStyle name="Normal 3 2 30 3 2" xfId="28083"/>
    <cellStyle name="Normal 3 2 30 4" xfId="10463"/>
    <cellStyle name="Normal 3 2 30 4 2" xfId="28084"/>
    <cellStyle name="Normal 3 2 30 5" xfId="10464"/>
    <cellStyle name="Normal 3 2 30 5 2" xfId="28085"/>
    <cellStyle name="Normal 3 2 30 6" xfId="10465"/>
    <cellStyle name="Normal 3 2 30 6 2" xfId="28086"/>
    <cellStyle name="Normal 3 2 30 7" xfId="10466"/>
    <cellStyle name="Normal 3 2 30 7 2" xfId="28087"/>
    <cellStyle name="Normal 3 2 30 8" xfId="10467"/>
    <cellStyle name="Normal 3 2 30 8 2" xfId="28088"/>
    <cellStyle name="Normal 3 2 30 9" xfId="10468"/>
    <cellStyle name="Normal 3 2 30 9 2" xfId="28089"/>
    <cellStyle name="Normal 3 2 31" xfId="10469"/>
    <cellStyle name="Normal 3 2 31 10" xfId="10470"/>
    <cellStyle name="Normal 3 2 31 10 2" xfId="28090"/>
    <cellStyle name="Normal 3 2 31 11" xfId="10471"/>
    <cellStyle name="Normal 3 2 31 11 2" xfId="28091"/>
    <cellStyle name="Normal 3 2 31 12" xfId="10472"/>
    <cellStyle name="Normal 3 2 31 12 2" xfId="28092"/>
    <cellStyle name="Normal 3 2 31 13" xfId="10473"/>
    <cellStyle name="Normal 3 2 31 13 2" xfId="28093"/>
    <cellStyle name="Normal 3 2 31 14" xfId="10474"/>
    <cellStyle name="Normal 3 2 31 14 2" xfId="28094"/>
    <cellStyle name="Normal 3 2 31 15" xfId="28095"/>
    <cellStyle name="Normal 3 2 31 2" xfId="10475"/>
    <cellStyle name="Normal 3 2 31 2 2" xfId="28096"/>
    <cellStyle name="Normal 3 2 31 3" xfId="10476"/>
    <cellStyle name="Normal 3 2 31 3 2" xfId="28097"/>
    <cellStyle name="Normal 3 2 31 4" xfId="10477"/>
    <cellStyle name="Normal 3 2 31 4 2" xfId="28098"/>
    <cellStyle name="Normal 3 2 31 5" xfId="10478"/>
    <cellStyle name="Normal 3 2 31 5 2" xfId="28099"/>
    <cellStyle name="Normal 3 2 31 6" xfId="10479"/>
    <cellStyle name="Normal 3 2 31 6 2" xfId="28100"/>
    <cellStyle name="Normal 3 2 31 7" xfId="10480"/>
    <cellStyle name="Normal 3 2 31 7 2" xfId="28101"/>
    <cellStyle name="Normal 3 2 31 8" xfId="10481"/>
    <cellStyle name="Normal 3 2 31 8 2" xfId="28102"/>
    <cellStyle name="Normal 3 2 31 9" xfId="10482"/>
    <cellStyle name="Normal 3 2 31 9 2" xfId="28103"/>
    <cellStyle name="Normal 3 2 32" xfId="10483"/>
    <cellStyle name="Normal 3 2 32 10" xfId="10484"/>
    <cellStyle name="Normal 3 2 32 10 2" xfId="28104"/>
    <cellStyle name="Normal 3 2 32 11" xfId="10485"/>
    <cellStyle name="Normal 3 2 32 11 2" xfId="28105"/>
    <cellStyle name="Normal 3 2 32 12" xfId="10486"/>
    <cellStyle name="Normal 3 2 32 12 2" xfId="28106"/>
    <cellStyle name="Normal 3 2 32 13" xfId="10487"/>
    <cellStyle name="Normal 3 2 32 13 2" xfId="28107"/>
    <cellStyle name="Normal 3 2 32 14" xfId="10488"/>
    <cellStyle name="Normal 3 2 32 14 2" xfId="28108"/>
    <cellStyle name="Normal 3 2 32 15" xfId="28109"/>
    <cellStyle name="Normal 3 2 32 2" xfId="10489"/>
    <cellStyle name="Normal 3 2 32 2 2" xfId="28110"/>
    <cellStyle name="Normal 3 2 32 3" xfId="10490"/>
    <cellStyle name="Normal 3 2 32 3 2" xfId="28111"/>
    <cellStyle name="Normal 3 2 32 4" xfId="10491"/>
    <cellStyle name="Normal 3 2 32 4 2" xfId="28112"/>
    <cellStyle name="Normal 3 2 32 5" xfId="10492"/>
    <cellStyle name="Normal 3 2 32 5 2" xfId="28113"/>
    <cellStyle name="Normal 3 2 32 6" xfId="10493"/>
    <cellStyle name="Normal 3 2 32 6 2" xfId="28114"/>
    <cellStyle name="Normal 3 2 32 7" xfId="10494"/>
    <cellStyle name="Normal 3 2 32 7 2" xfId="28115"/>
    <cellStyle name="Normal 3 2 32 8" xfId="10495"/>
    <cellStyle name="Normal 3 2 32 8 2" xfId="28116"/>
    <cellStyle name="Normal 3 2 32 9" xfId="10496"/>
    <cellStyle name="Normal 3 2 32 9 2" xfId="28117"/>
    <cellStyle name="Normal 3 2 33" xfId="10497"/>
    <cellStyle name="Normal 3 2 33 10" xfId="10498"/>
    <cellStyle name="Normal 3 2 33 10 2" xfId="28118"/>
    <cellStyle name="Normal 3 2 33 11" xfId="10499"/>
    <cellStyle name="Normal 3 2 33 11 2" xfId="28119"/>
    <cellStyle name="Normal 3 2 33 12" xfId="10500"/>
    <cellStyle name="Normal 3 2 33 12 2" xfId="28120"/>
    <cellStyle name="Normal 3 2 33 13" xfId="10501"/>
    <cellStyle name="Normal 3 2 33 13 2" xfId="28121"/>
    <cellStyle name="Normal 3 2 33 14" xfId="10502"/>
    <cellStyle name="Normal 3 2 33 14 2" xfId="28122"/>
    <cellStyle name="Normal 3 2 33 15" xfId="28123"/>
    <cellStyle name="Normal 3 2 33 2" xfId="10503"/>
    <cellStyle name="Normal 3 2 33 2 2" xfId="28124"/>
    <cellStyle name="Normal 3 2 33 3" xfId="10504"/>
    <cellStyle name="Normal 3 2 33 3 2" xfId="28125"/>
    <cellStyle name="Normal 3 2 33 4" xfId="10505"/>
    <cellStyle name="Normal 3 2 33 4 2" xfId="28126"/>
    <cellStyle name="Normal 3 2 33 5" xfId="10506"/>
    <cellStyle name="Normal 3 2 33 5 2" xfId="28127"/>
    <cellStyle name="Normal 3 2 33 6" xfId="10507"/>
    <cellStyle name="Normal 3 2 33 6 2" xfId="28128"/>
    <cellStyle name="Normal 3 2 33 7" xfId="10508"/>
    <cellStyle name="Normal 3 2 33 7 2" xfId="28129"/>
    <cellStyle name="Normal 3 2 33 8" xfId="10509"/>
    <cellStyle name="Normal 3 2 33 8 2" xfId="28130"/>
    <cellStyle name="Normal 3 2 33 9" xfId="10510"/>
    <cellStyle name="Normal 3 2 33 9 2" xfId="28131"/>
    <cellStyle name="Normal 3 2 34" xfId="10511"/>
    <cellStyle name="Normal 3 2 35" xfId="10512"/>
    <cellStyle name="Normal 3 2 36" xfId="10513"/>
    <cellStyle name="Normal 3 2 36 10" xfId="10514"/>
    <cellStyle name="Normal 3 2 36 10 2" xfId="28132"/>
    <cellStyle name="Normal 3 2 36 11" xfId="10515"/>
    <cellStyle name="Normal 3 2 36 11 2" xfId="28133"/>
    <cellStyle name="Normal 3 2 36 12" xfId="10516"/>
    <cellStyle name="Normal 3 2 36 12 2" xfId="28134"/>
    <cellStyle name="Normal 3 2 36 13" xfId="10517"/>
    <cellStyle name="Normal 3 2 36 13 2" xfId="28135"/>
    <cellStyle name="Normal 3 2 36 14" xfId="10518"/>
    <cellStyle name="Normal 3 2 36 14 2" xfId="28136"/>
    <cellStyle name="Normal 3 2 36 15" xfId="28137"/>
    <cellStyle name="Normal 3 2 36 2" xfId="10519"/>
    <cellStyle name="Normal 3 2 36 2 2" xfId="28138"/>
    <cellStyle name="Normal 3 2 36 3" xfId="10520"/>
    <cellStyle name="Normal 3 2 36 3 2" xfId="28139"/>
    <cellStyle name="Normal 3 2 36 4" xfId="10521"/>
    <cellStyle name="Normal 3 2 36 4 2" xfId="28140"/>
    <cellStyle name="Normal 3 2 36 5" xfId="10522"/>
    <cellStyle name="Normal 3 2 36 5 2" xfId="28141"/>
    <cellStyle name="Normal 3 2 36 6" xfId="10523"/>
    <cellStyle name="Normal 3 2 36 6 2" xfId="28142"/>
    <cellStyle name="Normal 3 2 36 7" xfId="10524"/>
    <cellStyle name="Normal 3 2 36 7 2" xfId="28143"/>
    <cellStyle name="Normal 3 2 36 8" xfId="10525"/>
    <cellStyle name="Normal 3 2 36 8 2" xfId="28144"/>
    <cellStyle name="Normal 3 2 36 9" xfId="10526"/>
    <cellStyle name="Normal 3 2 36 9 2" xfId="28145"/>
    <cellStyle name="Normal 3 2 37" xfId="10527"/>
    <cellStyle name="Normal 3 2 37 10" xfId="10528"/>
    <cellStyle name="Normal 3 2 37 10 2" xfId="28146"/>
    <cellStyle name="Normal 3 2 37 11" xfId="10529"/>
    <cellStyle name="Normal 3 2 37 11 2" xfId="28147"/>
    <cellStyle name="Normal 3 2 37 12" xfId="10530"/>
    <cellStyle name="Normal 3 2 37 12 2" xfId="28148"/>
    <cellStyle name="Normal 3 2 37 13" xfId="10531"/>
    <cellStyle name="Normal 3 2 37 13 2" xfId="28149"/>
    <cellStyle name="Normal 3 2 37 14" xfId="10532"/>
    <cellStyle name="Normal 3 2 37 14 2" xfId="28150"/>
    <cellStyle name="Normal 3 2 37 15" xfId="28151"/>
    <cellStyle name="Normal 3 2 37 2" xfId="10533"/>
    <cellStyle name="Normal 3 2 37 2 2" xfId="28152"/>
    <cellStyle name="Normal 3 2 37 3" xfId="10534"/>
    <cellStyle name="Normal 3 2 37 3 2" xfId="28153"/>
    <cellStyle name="Normal 3 2 37 4" xfId="10535"/>
    <cellStyle name="Normal 3 2 37 4 2" xfId="28154"/>
    <cellStyle name="Normal 3 2 37 5" xfId="10536"/>
    <cellStyle name="Normal 3 2 37 5 2" xfId="28155"/>
    <cellStyle name="Normal 3 2 37 6" xfId="10537"/>
    <cellStyle name="Normal 3 2 37 6 2" xfId="28156"/>
    <cellStyle name="Normal 3 2 37 7" xfId="10538"/>
    <cellStyle name="Normal 3 2 37 7 2" xfId="28157"/>
    <cellStyle name="Normal 3 2 37 8" xfId="10539"/>
    <cellStyle name="Normal 3 2 37 8 2" xfId="28158"/>
    <cellStyle name="Normal 3 2 37 9" xfId="10540"/>
    <cellStyle name="Normal 3 2 37 9 2" xfId="28159"/>
    <cellStyle name="Normal 3 2 38" xfId="28160"/>
    <cellStyle name="Normal 3 2 4" xfId="87"/>
    <cellStyle name="Normal 3 2 4 2" xfId="28161"/>
    <cellStyle name="Normal 3 2 4 3" xfId="28162"/>
    <cellStyle name="Normal 3 2 5" xfId="88"/>
    <cellStyle name="Normal 3 2 5 2" xfId="28163"/>
    <cellStyle name="Normal 3 2 5 3" xfId="28164"/>
    <cellStyle name="Normal 3 2 6" xfId="89"/>
    <cellStyle name="Normal 3 2 6 2" xfId="28165"/>
    <cellStyle name="Normal 3 2 6 3" xfId="28166"/>
    <cellStyle name="Normal 3 2 7" xfId="90"/>
    <cellStyle name="Normal 3 2 7 2" xfId="28167"/>
    <cellStyle name="Normal 3 2 7 3" xfId="28168"/>
    <cellStyle name="Normal 3 2 8" xfId="91"/>
    <cellStyle name="Normal 3 2 8 2" xfId="28169"/>
    <cellStyle name="Normal 3 2 8 3" xfId="28170"/>
    <cellStyle name="Normal 3 2 9" xfId="92"/>
    <cellStyle name="Normal 3 2 9 2" xfId="28171"/>
    <cellStyle name="Normal 3 2 9 3" xfId="28172"/>
    <cellStyle name="Normal 3 20" xfId="10541"/>
    <cellStyle name="Normal 3 20 10" xfId="10542"/>
    <cellStyle name="Normal 3 20 10 10" xfId="10543"/>
    <cellStyle name="Normal 3 20 10 10 2" xfId="28173"/>
    <cellStyle name="Normal 3 20 10 11" xfId="10544"/>
    <cellStyle name="Normal 3 20 10 11 2" xfId="28174"/>
    <cellStyle name="Normal 3 20 10 12" xfId="10545"/>
    <cellStyle name="Normal 3 20 10 12 2" xfId="28175"/>
    <cellStyle name="Normal 3 20 10 13" xfId="10546"/>
    <cellStyle name="Normal 3 20 10 13 2" xfId="28176"/>
    <cellStyle name="Normal 3 20 10 14" xfId="10547"/>
    <cellStyle name="Normal 3 20 10 14 2" xfId="28177"/>
    <cellStyle name="Normal 3 20 10 15" xfId="28178"/>
    <cellStyle name="Normal 3 20 10 2" xfId="10548"/>
    <cellStyle name="Normal 3 20 10 2 2" xfId="28179"/>
    <cellStyle name="Normal 3 20 10 3" xfId="10549"/>
    <cellStyle name="Normal 3 20 10 3 2" xfId="28180"/>
    <cellStyle name="Normal 3 20 10 4" xfId="10550"/>
    <cellStyle name="Normal 3 20 10 4 2" xfId="28181"/>
    <cellStyle name="Normal 3 20 10 5" xfId="10551"/>
    <cellStyle name="Normal 3 20 10 5 2" xfId="28182"/>
    <cellStyle name="Normal 3 20 10 6" xfId="10552"/>
    <cellStyle name="Normal 3 20 10 6 2" xfId="28183"/>
    <cellStyle name="Normal 3 20 10 7" xfId="10553"/>
    <cellStyle name="Normal 3 20 10 7 2" xfId="28184"/>
    <cellStyle name="Normal 3 20 10 8" xfId="10554"/>
    <cellStyle name="Normal 3 20 10 8 2" xfId="28185"/>
    <cellStyle name="Normal 3 20 10 9" xfId="10555"/>
    <cellStyle name="Normal 3 20 10 9 2" xfId="28186"/>
    <cellStyle name="Normal 3 20 11" xfId="10556"/>
    <cellStyle name="Normal 3 20 11 10" xfId="10557"/>
    <cellStyle name="Normal 3 20 11 10 2" xfId="28187"/>
    <cellStyle name="Normal 3 20 11 11" xfId="10558"/>
    <cellStyle name="Normal 3 20 11 11 2" xfId="28188"/>
    <cellStyle name="Normal 3 20 11 12" xfId="10559"/>
    <cellStyle name="Normal 3 20 11 12 2" xfId="28189"/>
    <cellStyle name="Normal 3 20 11 13" xfId="10560"/>
    <cellStyle name="Normal 3 20 11 13 2" xfId="28190"/>
    <cellStyle name="Normal 3 20 11 14" xfId="10561"/>
    <cellStyle name="Normal 3 20 11 14 2" xfId="28191"/>
    <cellStyle name="Normal 3 20 11 15" xfId="28192"/>
    <cellStyle name="Normal 3 20 11 2" xfId="10562"/>
    <cellStyle name="Normal 3 20 11 2 2" xfId="28193"/>
    <cellStyle name="Normal 3 20 11 3" xfId="10563"/>
    <cellStyle name="Normal 3 20 11 3 2" xfId="28194"/>
    <cellStyle name="Normal 3 20 11 4" xfId="10564"/>
    <cellStyle name="Normal 3 20 11 4 2" xfId="28195"/>
    <cellStyle name="Normal 3 20 11 5" xfId="10565"/>
    <cellStyle name="Normal 3 20 11 5 2" xfId="28196"/>
    <cellStyle name="Normal 3 20 11 6" xfId="10566"/>
    <cellStyle name="Normal 3 20 11 6 2" xfId="28197"/>
    <cellStyle name="Normal 3 20 11 7" xfId="10567"/>
    <cellStyle name="Normal 3 20 11 7 2" xfId="28198"/>
    <cellStyle name="Normal 3 20 11 8" xfId="10568"/>
    <cellStyle name="Normal 3 20 11 8 2" xfId="28199"/>
    <cellStyle name="Normal 3 20 11 9" xfId="10569"/>
    <cellStyle name="Normal 3 20 11 9 2" xfId="28200"/>
    <cellStyle name="Normal 3 20 12" xfId="10570"/>
    <cellStyle name="Normal 3 20 12 10" xfId="10571"/>
    <cellStyle name="Normal 3 20 12 10 2" xfId="28201"/>
    <cellStyle name="Normal 3 20 12 11" xfId="10572"/>
    <cellStyle name="Normal 3 20 12 11 2" xfId="28202"/>
    <cellStyle name="Normal 3 20 12 12" xfId="10573"/>
    <cellStyle name="Normal 3 20 12 12 2" xfId="28203"/>
    <cellStyle name="Normal 3 20 12 13" xfId="10574"/>
    <cellStyle name="Normal 3 20 12 13 2" xfId="28204"/>
    <cellStyle name="Normal 3 20 12 14" xfId="10575"/>
    <cellStyle name="Normal 3 20 12 14 2" xfId="28205"/>
    <cellStyle name="Normal 3 20 12 15" xfId="28206"/>
    <cellStyle name="Normal 3 20 12 2" xfId="10576"/>
    <cellStyle name="Normal 3 20 12 2 2" xfId="28207"/>
    <cellStyle name="Normal 3 20 12 3" xfId="10577"/>
    <cellStyle name="Normal 3 20 12 3 2" xfId="28208"/>
    <cellStyle name="Normal 3 20 12 4" xfId="10578"/>
    <cellStyle name="Normal 3 20 12 4 2" xfId="28209"/>
    <cellStyle name="Normal 3 20 12 5" xfId="10579"/>
    <cellStyle name="Normal 3 20 12 5 2" xfId="28210"/>
    <cellStyle name="Normal 3 20 12 6" xfId="10580"/>
    <cellStyle name="Normal 3 20 12 6 2" xfId="28211"/>
    <cellStyle name="Normal 3 20 12 7" xfId="10581"/>
    <cellStyle name="Normal 3 20 12 7 2" xfId="28212"/>
    <cellStyle name="Normal 3 20 12 8" xfId="10582"/>
    <cellStyle name="Normal 3 20 12 8 2" xfId="28213"/>
    <cellStyle name="Normal 3 20 12 9" xfId="10583"/>
    <cellStyle name="Normal 3 20 12 9 2" xfId="28214"/>
    <cellStyle name="Normal 3 20 13" xfId="10584"/>
    <cellStyle name="Normal 3 20 13 10" xfId="10585"/>
    <cellStyle name="Normal 3 20 13 10 2" xfId="28215"/>
    <cellStyle name="Normal 3 20 13 11" xfId="10586"/>
    <cellStyle name="Normal 3 20 13 11 2" xfId="28216"/>
    <cellStyle name="Normal 3 20 13 12" xfId="10587"/>
    <cellStyle name="Normal 3 20 13 12 2" xfId="28217"/>
    <cellStyle name="Normal 3 20 13 13" xfId="10588"/>
    <cellStyle name="Normal 3 20 13 13 2" xfId="28218"/>
    <cellStyle name="Normal 3 20 13 14" xfId="10589"/>
    <cellStyle name="Normal 3 20 13 14 2" xfId="28219"/>
    <cellStyle name="Normal 3 20 13 15" xfId="28220"/>
    <cellStyle name="Normal 3 20 13 2" xfId="10590"/>
    <cellStyle name="Normal 3 20 13 2 2" xfId="28221"/>
    <cellStyle name="Normal 3 20 13 3" xfId="10591"/>
    <cellStyle name="Normal 3 20 13 3 2" xfId="28222"/>
    <cellStyle name="Normal 3 20 13 4" xfId="10592"/>
    <cellStyle name="Normal 3 20 13 4 2" xfId="28223"/>
    <cellStyle name="Normal 3 20 13 5" xfId="10593"/>
    <cellStyle name="Normal 3 20 13 5 2" xfId="28224"/>
    <cellStyle name="Normal 3 20 13 6" xfId="10594"/>
    <cellStyle name="Normal 3 20 13 6 2" xfId="28225"/>
    <cellStyle name="Normal 3 20 13 7" xfId="10595"/>
    <cellStyle name="Normal 3 20 13 7 2" xfId="28226"/>
    <cellStyle name="Normal 3 20 13 8" xfId="10596"/>
    <cellStyle name="Normal 3 20 13 8 2" xfId="28227"/>
    <cellStyle name="Normal 3 20 13 9" xfId="10597"/>
    <cellStyle name="Normal 3 20 13 9 2" xfId="28228"/>
    <cellStyle name="Normal 3 20 14" xfId="10598"/>
    <cellStyle name="Normal 3 20 14 10" xfId="10599"/>
    <cellStyle name="Normal 3 20 14 10 2" xfId="28229"/>
    <cellStyle name="Normal 3 20 14 11" xfId="10600"/>
    <cellStyle name="Normal 3 20 14 11 2" xfId="28230"/>
    <cellStyle name="Normal 3 20 14 12" xfId="10601"/>
    <cellStyle name="Normal 3 20 14 12 2" xfId="28231"/>
    <cellStyle name="Normal 3 20 14 13" xfId="10602"/>
    <cellStyle name="Normal 3 20 14 13 2" xfId="28232"/>
    <cellStyle name="Normal 3 20 14 14" xfId="10603"/>
    <cellStyle name="Normal 3 20 14 14 2" xfId="28233"/>
    <cellStyle name="Normal 3 20 14 15" xfId="28234"/>
    <cellStyle name="Normal 3 20 14 2" xfId="10604"/>
    <cellStyle name="Normal 3 20 14 2 2" xfId="28235"/>
    <cellStyle name="Normal 3 20 14 3" xfId="10605"/>
    <cellStyle name="Normal 3 20 14 3 2" xfId="28236"/>
    <cellStyle name="Normal 3 20 14 4" xfId="10606"/>
    <cellStyle name="Normal 3 20 14 4 2" xfId="28237"/>
    <cellStyle name="Normal 3 20 14 5" xfId="10607"/>
    <cellStyle name="Normal 3 20 14 5 2" xfId="28238"/>
    <cellStyle name="Normal 3 20 14 6" xfId="10608"/>
    <cellStyle name="Normal 3 20 14 6 2" xfId="28239"/>
    <cellStyle name="Normal 3 20 14 7" xfId="10609"/>
    <cellStyle name="Normal 3 20 14 7 2" xfId="28240"/>
    <cellStyle name="Normal 3 20 14 8" xfId="10610"/>
    <cellStyle name="Normal 3 20 14 8 2" xfId="28241"/>
    <cellStyle name="Normal 3 20 14 9" xfId="10611"/>
    <cellStyle name="Normal 3 20 14 9 2" xfId="28242"/>
    <cellStyle name="Normal 3 20 15" xfId="10612"/>
    <cellStyle name="Normal 3 20 15 2" xfId="28243"/>
    <cellStyle name="Normal 3 20 16" xfId="10613"/>
    <cellStyle name="Normal 3 20 16 2" xfId="28244"/>
    <cellStyle name="Normal 3 20 17" xfId="10614"/>
    <cellStyle name="Normal 3 20 17 2" xfId="28245"/>
    <cellStyle name="Normal 3 20 18" xfId="10615"/>
    <cellStyle name="Normal 3 20 18 2" xfId="28246"/>
    <cellStyle name="Normal 3 20 19" xfId="10616"/>
    <cellStyle name="Normal 3 20 19 2" xfId="28247"/>
    <cellStyle name="Normal 3 20 2" xfId="10617"/>
    <cellStyle name="Normal 3 20 20" xfId="10618"/>
    <cellStyle name="Normal 3 20 20 2" xfId="28248"/>
    <cellStyle name="Normal 3 20 21" xfId="10619"/>
    <cellStyle name="Normal 3 20 21 2" xfId="28249"/>
    <cellStyle name="Normal 3 20 22" xfId="10620"/>
    <cellStyle name="Normal 3 20 22 2" xfId="28250"/>
    <cellStyle name="Normal 3 20 23" xfId="10621"/>
    <cellStyle name="Normal 3 20 23 2" xfId="28251"/>
    <cellStyle name="Normal 3 20 24" xfId="10622"/>
    <cellStyle name="Normal 3 20 24 2" xfId="28252"/>
    <cellStyle name="Normal 3 20 25" xfId="10623"/>
    <cellStyle name="Normal 3 20 25 2" xfId="28253"/>
    <cellStyle name="Normal 3 20 26" xfId="10624"/>
    <cellStyle name="Normal 3 20 26 2" xfId="28254"/>
    <cellStyle name="Normal 3 20 27" xfId="10625"/>
    <cellStyle name="Normal 3 20 27 2" xfId="28255"/>
    <cellStyle name="Normal 3 20 28" xfId="28256"/>
    <cellStyle name="Normal 3 20 3" xfId="10626"/>
    <cellStyle name="Normal 3 20 4" xfId="10627"/>
    <cellStyle name="Normal 3 20 5" xfId="10628"/>
    <cellStyle name="Normal 3 20 6" xfId="10629"/>
    <cellStyle name="Normal 3 20 6 10" xfId="10630"/>
    <cellStyle name="Normal 3 20 6 10 2" xfId="28257"/>
    <cellStyle name="Normal 3 20 6 11" xfId="10631"/>
    <cellStyle name="Normal 3 20 6 11 2" xfId="28258"/>
    <cellStyle name="Normal 3 20 6 12" xfId="10632"/>
    <cellStyle name="Normal 3 20 6 12 2" xfId="28259"/>
    <cellStyle name="Normal 3 20 6 13" xfId="10633"/>
    <cellStyle name="Normal 3 20 6 13 2" xfId="28260"/>
    <cellStyle name="Normal 3 20 6 14" xfId="10634"/>
    <cellStyle name="Normal 3 20 6 14 2" xfId="28261"/>
    <cellStyle name="Normal 3 20 6 15" xfId="10635"/>
    <cellStyle name="Normal 3 20 6 15 2" xfId="28262"/>
    <cellStyle name="Normal 3 20 6 16" xfId="28263"/>
    <cellStyle name="Normal 3 20 6 2" xfId="10636"/>
    <cellStyle name="Normal 3 20 6 2 10" xfId="10637"/>
    <cellStyle name="Normal 3 20 6 2 10 2" xfId="28264"/>
    <cellStyle name="Normal 3 20 6 2 11" xfId="10638"/>
    <cellStyle name="Normal 3 20 6 2 11 2" xfId="28265"/>
    <cellStyle name="Normal 3 20 6 2 12" xfId="10639"/>
    <cellStyle name="Normal 3 20 6 2 12 2" xfId="28266"/>
    <cellStyle name="Normal 3 20 6 2 13" xfId="10640"/>
    <cellStyle name="Normal 3 20 6 2 13 2" xfId="28267"/>
    <cellStyle name="Normal 3 20 6 2 14" xfId="10641"/>
    <cellStyle name="Normal 3 20 6 2 14 2" xfId="28268"/>
    <cellStyle name="Normal 3 20 6 2 15" xfId="28269"/>
    <cellStyle name="Normal 3 20 6 2 2" xfId="10642"/>
    <cellStyle name="Normal 3 20 6 2 2 2" xfId="28270"/>
    <cellStyle name="Normal 3 20 6 2 3" xfId="10643"/>
    <cellStyle name="Normal 3 20 6 2 3 2" xfId="28271"/>
    <cellStyle name="Normal 3 20 6 2 4" xfId="10644"/>
    <cellStyle name="Normal 3 20 6 2 4 2" xfId="28272"/>
    <cellStyle name="Normal 3 20 6 2 5" xfId="10645"/>
    <cellStyle name="Normal 3 20 6 2 5 2" xfId="28273"/>
    <cellStyle name="Normal 3 20 6 2 6" xfId="10646"/>
    <cellStyle name="Normal 3 20 6 2 6 2" xfId="28274"/>
    <cellStyle name="Normal 3 20 6 2 7" xfId="10647"/>
    <cellStyle name="Normal 3 20 6 2 7 2" xfId="28275"/>
    <cellStyle name="Normal 3 20 6 2 8" xfId="10648"/>
    <cellStyle name="Normal 3 20 6 2 8 2" xfId="28276"/>
    <cellStyle name="Normal 3 20 6 2 9" xfId="10649"/>
    <cellStyle name="Normal 3 20 6 2 9 2" xfId="28277"/>
    <cellStyle name="Normal 3 20 6 3" xfId="10650"/>
    <cellStyle name="Normal 3 20 6 3 2" xfId="28278"/>
    <cellStyle name="Normal 3 20 6 4" xfId="10651"/>
    <cellStyle name="Normal 3 20 6 4 2" xfId="28279"/>
    <cellStyle name="Normal 3 20 6 5" xfId="10652"/>
    <cellStyle name="Normal 3 20 6 5 2" xfId="28280"/>
    <cellStyle name="Normal 3 20 6 6" xfId="10653"/>
    <cellStyle name="Normal 3 20 6 6 2" xfId="28281"/>
    <cellStyle name="Normal 3 20 6 7" xfId="10654"/>
    <cellStyle name="Normal 3 20 6 7 2" xfId="28282"/>
    <cellStyle name="Normal 3 20 6 8" xfId="10655"/>
    <cellStyle name="Normal 3 20 6 8 2" xfId="28283"/>
    <cellStyle name="Normal 3 20 6 9" xfId="10656"/>
    <cellStyle name="Normal 3 20 6 9 2" xfId="28284"/>
    <cellStyle name="Normal 3 20 7" xfId="10657"/>
    <cellStyle name="Normal 3 20 7 10" xfId="10658"/>
    <cellStyle name="Normal 3 20 7 10 2" xfId="28285"/>
    <cellStyle name="Normal 3 20 7 11" xfId="10659"/>
    <cellStyle name="Normal 3 20 7 11 2" xfId="28286"/>
    <cellStyle name="Normal 3 20 7 12" xfId="10660"/>
    <cellStyle name="Normal 3 20 7 12 2" xfId="28287"/>
    <cellStyle name="Normal 3 20 7 13" xfId="10661"/>
    <cellStyle name="Normal 3 20 7 13 2" xfId="28288"/>
    <cellStyle name="Normal 3 20 7 14" xfId="10662"/>
    <cellStyle name="Normal 3 20 7 14 2" xfId="28289"/>
    <cellStyle name="Normal 3 20 7 15" xfId="10663"/>
    <cellStyle name="Normal 3 20 7 15 2" xfId="28290"/>
    <cellStyle name="Normal 3 20 7 16" xfId="28291"/>
    <cellStyle name="Normal 3 20 7 2" xfId="10664"/>
    <cellStyle name="Normal 3 20 7 2 10" xfId="10665"/>
    <cellStyle name="Normal 3 20 7 2 10 2" xfId="28292"/>
    <cellStyle name="Normal 3 20 7 2 11" xfId="10666"/>
    <cellStyle name="Normal 3 20 7 2 11 2" xfId="28293"/>
    <cellStyle name="Normal 3 20 7 2 12" xfId="10667"/>
    <cellStyle name="Normal 3 20 7 2 12 2" xfId="28294"/>
    <cellStyle name="Normal 3 20 7 2 13" xfId="10668"/>
    <cellStyle name="Normal 3 20 7 2 13 2" xfId="28295"/>
    <cellStyle name="Normal 3 20 7 2 14" xfId="10669"/>
    <cellStyle name="Normal 3 20 7 2 14 2" xfId="28296"/>
    <cellStyle name="Normal 3 20 7 2 15" xfId="28297"/>
    <cellStyle name="Normal 3 20 7 2 2" xfId="10670"/>
    <cellStyle name="Normal 3 20 7 2 2 2" xfId="28298"/>
    <cellStyle name="Normal 3 20 7 2 3" xfId="10671"/>
    <cellStyle name="Normal 3 20 7 2 3 2" xfId="28299"/>
    <cellStyle name="Normal 3 20 7 2 4" xfId="10672"/>
    <cellStyle name="Normal 3 20 7 2 4 2" xfId="28300"/>
    <cellStyle name="Normal 3 20 7 2 5" xfId="10673"/>
    <cellStyle name="Normal 3 20 7 2 5 2" xfId="28301"/>
    <cellStyle name="Normal 3 20 7 2 6" xfId="10674"/>
    <cellStyle name="Normal 3 20 7 2 6 2" xfId="28302"/>
    <cellStyle name="Normal 3 20 7 2 7" xfId="10675"/>
    <cellStyle name="Normal 3 20 7 2 7 2" xfId="28303"/>
    <cellStyle name="Normal 3 20 7 2 8" xfId="10676"/>
    <cellStyle name="Normal 3 20 7 2 8 2" xfId="28304"/>
    <cellStyle name="Normal 3 20 7 2 9" xfId="10677"/>
    <cellStyle name="Normal 3 20 7 2 9 2" xfId="28305"/>
    <cellStyle name="Normal 3 20 7 3" xfId="10678"/>
    <cellStyle name="Normal 3 20 7 3 2" xfId="28306"/>
    <cellStyle name="Normal 3 20 7 4" xfId="10679"/>
    <cellStyle name="Normal 3 20 7 4 2" xfId="28307"/>
    <cellStyle name="Normal 3 20 7 5" xfId="10680"/>
    <cellStyle name="Normal 3 20 7 5 2" xfId="28308"/>
    <cellStyle name="Normal 3 20 7 6" xfId="10681"/>
    <cellStyle name="Normal 3 20 7 6 2" xfId="28309"/>
    <cellStyle name="Normal 3 20 7 7" xfId="10682"/>
    <cellStyle name="Normal 3 20 7 7 2" xfId="28310"/>
    <cellStyle name="Normal 3 20 7 8" xfId="10683"/>
    <cellStyle name="Normal 3 20 7 8 2" xfId="28311"/>
    <cellStyle name="Normal 3 20 7 9" xfId="10684"/>
    <cellStyle name="Normal 3 20 7 9 2" xfId="28312"/>
    <cellStyle name="Normal 3 20 8" xfId="10685"/>
    <cellStyle name="Normal 3 20 8 10" xfId="10686"/>
    <cellStyle name="Normal 3 20 8 10 2" xfId="28313"/>
    <cellStyle name="Normal 3 20 8 11" xfId="10687"/>
    <cellStyle name="Normal 3 20 8 11 2" xfId="28314"/>
    <cellStyle name="Normal 3 20 8 12" xfId="10688"/>
    <cellStyle name="Normal 3 20 8 12 2" xfId="28315"/>
    <cellStyle name="Normal 3 20 8 13" xfId="10689"/>
    <cellStyle name="Normal 3 20 8 13 2" xfId="28316"/>
    <cellStyle name="Normal 3 20 8 14" xfId="10690"/>
    <cellStyle name="Normal 3 20 8 14 2" xfId="28317"/>
    <cellStyle name="Normal 3 20 8 15" xfId="10691"/>
    <cellStyle name="Normal 3 20 8 15 2" xfId="28318"/>
    <cellStyle name="Normal 3 20 8 16" xfId="28319"/>
    <cellStyle name="Normal 3 20 8 2" xfId="10692"/>
    <cellStyle name="Normal 3 20 8 2 10" xfId="10693"/>
    <cellStyle name="Normal 3 20 8 2 10 2" xfId="28320"/>
    <cellStyle name="Normal 3 20 8 2 11" xfId="10694"/>
    <cellStyle name="Normal 3 20 8 2 11 2" xfId="28321"/>
    <cellStyle name="Normal 3 20 8 2 12" xfId="10695"/>
    <cellStyle name="Normal 3 20 8 2 12 2" xfId="28322"/>
    <cellStyle name="Normal 3 20 8 2 13" xfId="10696"/>
    <cellStyle name="Normal 3 20 8 2 13 2" xfId="28323"/>
    <cellStyle name="Normal 3 20 8 2 14" xfId="10697"/>
    <cellStyle name="Normal 3 20 8 2 14 2" xfId="28324"/>
    <cellStyle name="Normal 3 20 8 2 15" xfId="28325"/>
    <cellStyle name="Normal 3 20 8 2 2" xfId="10698"/>
    <cellStyle name="Normal 3 20 8 2 2 2" xfId="28326"/>
    <cellStyle name="Normal 3 20 8 2 3" xfId="10699"/>
    <cellStyle name="Normal 3 20 8 2 3 2" xfId="28327"/>
    <cellStyle name="Normal 3 20 8 2 4" xfId="10700"/>
    <cellStyle name="Normal 3 20 8 2 4 2" xfId="28328"/>
    <cellStyle name="Normal 3 20 8 2 5" xfId="10701"/>
    <cellStyle name="Normal 3 20 8 2 5 2" xfId="28329"/>
    <cellStyle name="Normal 3 20 8 2 6" xfId="10702"/>
    <cellStyle name="Normal 3 20 8 2 6 2" xfId="28330"/>
    <cellStyle name="Normal 3 20 8 2 7" xfId="10703"/>
    <cellStyle name="Normal 3 20 8 2 7 2" xfId="28331"/>
    <cellStyle name="Normal 3 20 8 2 8" xfId="10704"/>
    <cellStyle name="Normal 3 20 8 2 8 2" xfId="28332"/>
    <cellStyle name="Normal 3 20 8 2 9" xfId="10705"/>
    <cellStyle name="Normal 3 20 8 2 9 2" xfId="28333"/>
    <cellStyle name="Normal 3 20 8 3" xfId="10706"/>
    <cellStyle name="Normal 3 20 8 3 2" xfId="28334"/>
    <cellStyle name="Normal 3 20 8 4" xfId="10707"/>
    <cellStyle name="Normal 3 20 8 4 2" xfId="28335"/>
    <cellStyle name="Normal 3 20 8 5" xfId="10708"/>
    <cellStyle name="Normal 3 20 8 5 2" xfId="28336"/>
    <cellStyle name="Normal 3 20 8 6" xfId="10709"/>
    <cellStyle name="Normal 3 20 8 6 2" xfId="28337"/>
    <cellStyle name="Normal 3 20 8 7" xfId="10710"/>
    <cellStyle name="Normal 3 20 8 7 2" xfId="28338"/>
    <cellStyle name="Normal 3 20 8 8" xfId="10711"/>
    <cellStyle name="Normal 3 20 8 8 2" xfId="28339"/>
    <cellStyle name="Normal 3 20 8 9" xfId="10712"/>
    <cellStyle name="Normal 3 20 8 9 2" xfId="28340"/>
    <cellStyle name="Normal 3 20 9" xfId="10713"/>
    <cellStyle name="Normal 3 20 9 10" xfId="10714"/>
    <cellStyle name="Normal 3 20 9 10 2" xfId="28341"/>
    <cellStyle name="Normal 3 20 9 11" xfId="10715"/>
    <cellStyle name="Normal 3 20 9 11 2" xfId="28342"/>
    <cellStyle name="Normal 3 20 9 12" xfId="10716"/>
    <cellStyle name="Normal 3 20 9 12 2" xfId="28343"/>
    <cellStyle name="Normal 3 20 9 13" xfId="10717"/>
    <cellStyle name="Normal 3 20 9 13 2" xfId="28344"/>
    <cellStyle name="Normal 3 20 9 14" xfId="10718"/>
    <cellStyle name="Normal 3 20 9 14 2" xfId="28345"/>
    <cellStyle name="Normal 3 20 9 15" xfId="28346"/>
    <cellStyle name="Normal 3 20 9 2" xfId="10719"/>
    <cellStyle name="Normal 3 20 9 2 2" xfId="28347"/>
    <cellStyle name="Normal 3 20 9 3" xfId="10720"/>
    <cellStyle name="Normal 3 20 9 3 2" xfId="28348"/>
    <cellStyle name="Normal 3 20 9 4" xfId="10721"/>
    <cellStyle name="Normal 3 20 9 4 2" xfId="28349"/>
    <cellStyle name="Normal 3 20 9 5" xfId="10722"/>
    <cellStyle name="Normal 3 20 9 5 2" xfId="28350"/>
    <cellStyle name="Normal 3 20 9 6" xfId="10723"/>
    <cellStyle name="Normal 3 20 9 6 2" xfId="28351"/>
    <cellStyle name="Normal 3 20 9 7" xfId="10724"/>
    <cellStyle name="Normal 3 20 9 7 2" xfId="28352"/>
    <cellStyle name="Normal 3 20 9 8" xfId="10725"/>
    <cellStyle name="Normal 3 20 9 8 2" xfId="28353"/>
    <cellStyle name="Normal 3 20 9 9" xfId="10726"/>
    <cellStyle name="Normal 3 20 9 9 2" xfId="28354"/>
    <cellStyle name="Normal 3 21" xfId="10727"/>
    <cellStyle name="Normal 3 21 10" xfId="10728"/>
    <cellStyle name="Normal 3 21 10 10" xfId="10729"/>
    <cellStyle name="Normal 3 21 10 10 2" xfId="28355"/>
    <cellStyle name="Normal 3 21 10 11" xfId="10730"/>
    <cellStyle name="Normal 3 21 10 11 2" xfId="28356"/>
    <cellStyle name="Normal 3 21 10 12" xfId="10731"/>
    <cellStyle name="Normal 3 21 10 12 2" xfId="28357"/>
    <cellStyle name="Normal 3 21 10 13" xfId="10732"/>
    <cellStyle name="Normal 3 21 10 13 2" xfId="28358"/>
    <cellStyle name="Normal 3 21 10 14" xfId="10733"/>
    <cellStyle name="Normal 3 21 10 14 2" xfId="28359"/>
    <cellStyle name="Normal 3 21 10 15" xfId="28360"/>
    <cellStyle name="Normal 3 21 10 2" xfId="10734"/>
    <cellStyle name="Normal 3 21 10 2 2" xfId="28361"/>
    <cellStyle name="Normal 3 21 10 3" xfId="10735"/>
    <cellStyle name="Normal 3 21 10 3 2" xfId="28362"/>
    <cellStyle name="Normal 3 21 10 4" xfId="10736"/>
    <cellStyle name="Normal 3 21 10 4 2" xfId="28363"/>
    <cellStyle name="Normal 3 21 10 5" xfId="10737"/>
    <cellStyle name="Normal 3 21 10 5 2" xfId="28364"/>
    <cellStyle name="Normal 3 21 10 6" xfId="10738"/>
    <cellStyle name="Normal 3 21 10 6 2" xfId="28365"/>
    <cellStyle name="Normal 3 21 10 7" xfId="10739"/>
    <cellStyle name="Normal 3 21 10 7 2" xfId="28366"/>
    <cellStyle name="Normal 3 21 10 8" xfId="10740"/>
    <cellStyle name="Normal 3 21 10 8 2" xfId="28367"/>
    <cellStyle name="Normal 3 21 10 9" xfId="10741"/>
    <cellStyle name="Normal 3 21 10 9 2" xfId="28368"/>
    <cellStyle name="Normal 3 21 11" xfId="10742"/>
    <cellStyle name="Normal 3 21 11 10" xfId="10743"/>
    <cellStyle name="Normal 3 21 11 10 2" xfId="28369"/>
    <cellStyle name="Normal 3 21 11 11" xfId="10744"/>
    <cellStyle name="Normal 3 21 11 11 2" xfId="28370"/>
    <cellStyle name="Normal 3 21 11 12" xfId="10745"/>
    <cellStyle name="Normal 3 21 11 12 2" xfId="28371"/>
    <cellStyle name="Normal 3 21 11 13" xfId="10746"/>
    <cellStyle name="Normal 3 21 11 13 2" xfId="28372"/>
    <cellStyle name="Normal 3 21 11 14" xfId="10747"/>
    <cellStyle name="Normal 3 21 11 14 2" xfId="28373"/>
    <cellStyle name="Normal 3 21 11 15" xfId="28374"/>
    <cellStyle name="Normal 3 21 11 2" xfId="10748"/>
    <cellStyle name="Normal 3 21 11 2 2" xfId="28375"/>
    <cellStyle name="Normal 3 21 11 3" xfId="10749"/>
    <cellStyle name="Normal 3 21 11 3 2" xfId="28376"/>
    <cellStyle name="Normal 3 21 11 4" xfId="10750"/>
    <cellStyle name="Normal 3 21 11 4 2" xfId="28377"/>
    <cellStyle name="Normal 3 21 11 5" xfId="10751"/>
    <cellStyle name="Normal 3 21 11 5 2" xfId="28378"/>
    <cellStyle name="Normal 3 21 11 6" xfId="10752"/>
    <cellStyle name="Normal 3 21 11 6 2" xfId="28379"/>
    <cellStyle name="Normal 3 21 11 7" xfId="10753"/>
    <cellStyle name="Normal 3 21 11 7 2" xfId="28380"/>
    <cellStyle name="Normal 3 21 11 8" xfId="10754"/>
    <cellStyle name="Normal 3 21 11 8 2" xfId="28381"/>
    <cellStyle name="Normal 3 21 11 9" xfId="10755"/>
    <cellStyle name="Normal 3 21 11 9 2" xfId="28382"/>
    <cellStyle name="Normal 3 21 12" xfId="10756"/>
    <cellStyle name="Normal 3 21 12 10" xfId="10757"/>
    <cellStyle name="Normal 3 21 12 10 2" xfId="28383"/>
    <cellStyle name="Normal 3 21 12 11" xfId="10758"/>
    <cellStyle name="Normal 3 21 12 11 2" xfId="28384"/>
    <cellStyle name="Normal 3 21 12 12" xfId="10759"/>
    <cellStyle name="Normal 3 21 12 12 2" xfId="28385"/>
    <cellStyle name="Normal 3 21 12 13" xfId="10760"/>
    <cellStyle name="Normal 3 21 12 13 2" xfId="28386"/>
    <cellStyle name="Normal 3 21 12 14" xfId="10761"/>
    <cellStyle name="Normal 3 21 12 14 2" xfId="28387"/>
    <cellStyle name="Normal 3 21 12 15" xfId="28388"/>
    <cellStyle name="Normal 3 21 12 2" xfId="10762"/>
    <cellStyle name="Normal 3 21 12 2 2" xfId="28389"/>
    <cellStyle name="Normal 3 21 12 3" xfId="10763"/>
    <cellStyle name="Normal 3 21 12 3 2" xfId="28390"/>
    <cellStyle name="Normal 3 21 12 4" xfId="10764"/>
    <cellStyle name="Normal 3 21 12 4 2" xfId="28391"/>
    <cellStyle name="Normal 3 21 12 5" xfId="10765"/>
    <cellStyle name="Normal 3 21 12 5 2" xfId="28392"/>
    <cellStyle name="Normal 3 21 12 6" xfId="10766"/>
    <cellStyle name="Normal 3 21 12 6 2" xfId="28393"/>
    <cellStyle name="Normal 3 21 12 7" xfId="10767"/>
    <cellStyle name="Normal 3 21 12 7 2" xfId="28394"/>
    <cellStyle name="Normal 3 21 12 8" xfId="10768"/>
    <cellStyle name="Normal 3 21 12 8 2" xfId="28395"/>
    <cellStyle name="Normal 3 21 12 9" xfId="10769"/>
    <cellStyle name="Normal 3 21 12 9 2" xfId="28396"/>
    <cellStyle name="Normal 3 21 13" xfId="10770"/>
    <cellStyle name="Normal 3 21 13 10" xfId="10771"/>
    <cellStyle name="Normal 3 21 13 10 2" xfId="28397"/>
    <cellStyle name="Normal 3 21 13 11" xfId="10772"/>
    <cellStyle name="Normal 3 21 13 11 2" xfId="28398"/>
    <cellStyle name="Normal 3 21 13 12" xfId="10773"/>
    <cellStyle name="Normal 3 21 13 12 2" xfId="28399"/>
    <cellStyle name="Normal 3 21 13 13" xfId="10774"/>
    <cellStyle name="Normal 3 21 13 13 2" xfId="28400"/>
    <cellStyle name="Normal 3 21 13 14" xfId="10775"/>
    <cellStyle name="Normal 3 21 13 14 2" xfId="28401"/>
    <cellStyle name="Normal 3 21 13 15" xfId="28402"/>
    <cellStyle name="Normal 3 21 13 2" xfId="10776"/>
    <cellStyle name="Normal 3 21 13 2 2" xfId="28403"/>
    <cellStyle name="Normal 3 21 13 3" xfId="10777"/>
    <cellStyle name="Normal 3 21 13 3 2" xfId="28404"/>
    <cellStyle name="Normal 3 21 13 4" xfId="10778"/>
    <cellStyle name="Normal 3 21 13 4 2" xfId="28405"/>
    <cellStyle name="Normal 3 21 13 5" xfId="10779"/>
    <cellStyle name="Normal 3 21 13 5 2" xfId="28406"/>
    <cellStyle name="Normal 3 21 13 6" xfId="10780"/>
    <cellStyle name="Normal 3 21 13 6 2" xfId="28407"/>
    <cellStyle name="Normal 3 21 13 7" xfId="10781"/>
    <cellStyle name="Normal 3 21 13 7 2" xfId="28408"/>
    <cellStyle name="Normal 3 21 13 8" xfId="10782"/>
    <cellStyle name="Normal 3 21 13 8 2" xfId="28409"/>
    <cellStyle name="Normal 3 21 13 9" xfId="10783"/>
    <cellStyle name="Normal 3 21 13 9 2" xfId="28410"/>
    <cellStyle name="Normal 3 21 14" xfId="10784"/>
    <cellStyle name="Normal 3 21 14 10" xfId="10785"/>
    <cellStyle name="Normal 3 21 14 10 2" xfId="28411"/>
    <cellStyle name="Normal 3 21 14 11" xfId="10786"/>
    <cellStyle name="Normal 3 21 14 11 2" xfId="28412"/>
    <cellStyle name="Normal 3 21 14 12" xfId="10787"/>
    <cellStyle name="Normal 3 21 14 12 2" xfId="28413"/>
    <cellStyle name="Normal 3 21 14 13" xfId="10788"/>
    <cellStyle name="Normal 3 21 14 13 2" xfId="28414"/>
    <cellStyle name="Normal 3 21 14 14" xfId="10789"/>
    <cellStyle name="Normal 3 21 14 14 2" xfId="28415"/>
    <cellStyle name="Normal 3 21 14 15" xfId="28416"/>
    <cellStyle name="Normal 3 21 14 2" xfId="10790"/>
    <cellStyle name="Normal 3 21 14 2 2" xfId="28417"/>
    <cellStyle name="Normal 3 21 14 3" xfId="10791"/>
    <cellStyle name="Normal 3 21 14 3 2" xfId="28418"/>
    <cellStyle name="Normal 3 21 14 4" xfId="10792"/>
    <cellStyle name="Normal 3 21 14 4 2" xfId="28419"/>
    <cellStyle name="Normal 3 21 14 5" xfId="10793"/>
    <cellStyle name="Normal 3 21 14 5 2" xfId="28420"/>
    <cellStyle name="Normal 3 21 14 6" xfId="10794"/>
    <cellStyle name="Normal 3 21 14 6 2" xfId="28421"/>
    <cellStyle name="Normal 3 21 14 7" xfId="10795"/>
    <cellStyle name="Normal 3 21 14 7 2" xfId="28422"/>
    <cellStyle name="Normal 3 21 14 8" xfId="10796"/>
    <cellStyle name="Normal 3 21 14 8 2" xfId="28423"/>
    <cellStyle name="Normal 3 21 14 9" xfId="10797"/>
    <cellStyle name="Normal 3 21 14 9 2" xfId="28424"/>
    <cellStyle name="Normal 3 21 15" xfId="10798"/>
    <cellStyle name="Normal 3 21 15 2" xfId="28425"/>
    <cellStyle name="Normal 3 21 16" xfId="10799"/>
    <cellStyle name="Normal 3 21 16 2" xfId="28426"/>
    <cellStyle name="Normal 3 21 17" xfId="10800"/>
    <cellStyle name="Normal 3 21 17 2" xfId="28427"/>
    <cellStyle name="Normal 3 21 18" xfId="10801"/>
    <cellStyle name="Normal 3 21 18 2" xfId="28428"/>
    <cellStyle name="Normal 3 21 19" xfId="10802"/>
    <cellStyle name="Normal 3 21 19 2" xfId="28429"/>
    <cellStyle name="Normal 3 21 2" xfId="10803"/>
    <cellStyle name="Normal 3 21 20" xfId="10804"/>
    <cellStyle name="Normal 3 21 20 2" xfId="28430"/>
    <cellStyle name="Normal 3 21 21" xfId="10805"/>
    <cellStyle name="Normal 3 21 21 2" xfId="28431"/>
    <cellStyle name="Normal 3 21 22" xfId="10806"/>
    <cellStyle name="Normal 3 21 22 2" xfId="28432"/>
    <cellStyle name="Normal 3 21 23" xfId="10807"/>
    <cellStyle name="Normal 3 21 23 2" xfId="28433"/>
    <cellStyle name="Normal 3 21 24" xfId="10808"/>
    <cellStyle name="Normal 3 21 24 2" xfId="28434"/>
    <cellStyle name="Normal 3 21 25" xfId="10809"/>
    <cellStyle name="Normal 3 21 25 2" xfId="28435"/>
    <cellStyle name="Normal 3 21 26" xfId="10810"/>
    <cellStyle name="Normal 3 21 26 2" xfId="28436"/>
    <cellStyle name="Normal 3 21 27" xfId="10811"/>
    <cellStyle name="Normal 3 21 27 2" xfId="28437"/>
    <cellStyle name="Normal 3 21 28" xfId="28438"/>
    <cellStyle name="Normal 3 21 3" xfId="10812"/>
    <cellStyle name="Normal 3 21 4" xfId="10813"/>
    <cellStyle name="Normal 3 21 5" xfId="10814"/>
    <cellStyle name="Normal 3 21 6" xfId="10815"/>
    <cellStyle name="Normal 3 21 6 10" xfId="10816"/>
    <cellStyle name="Normal 3 21 6 10 2" xfId="28439"/>
    <cellStyle name="Normal 3 21 6 11" xfId="10817"/>
    <cellStyle name="Normal 3 21 6 11 2" xfId="28440"/>
    <cellStyle name="Normal 3 21 6 12" xfId="10818"/>
    <cellStyle name="Normal 3 21 6 12 2" xfId="28441"/>
    <cellStyle name="Normal 3 21 6 13" xfId="10819"/>
    <cellStyle name="Normal 3 21 6 13 2" xfId="28442"/>
    <cellStyle name="Normal 3 21 6 14" xfId="10820"/>
    <cellStyle name="Normal 3 21 6 14 2" xfId="28443"/>
    <cellStyle name="Normal 3 21 6 15" xfId="10821"/>
    <cellStyle name="Normal 3 21 6 15 2" xfId="28444"/>
    <cellStyle name="Normal 3 21 6 16" xfId="28445"/>
    <cellStyle name="Normal 3 21 6 2" xfId="10822"/>
    <cellStyle name="Normal 3 21 6 2 10" xfId="10823"/>
    <cellStyle name="Normal 3 21 6 2 10 2" xfId="28446"/>
    <cellStyle name="Normal 3 21 6 2 11" xfId="10824"/>
    <cellStyle name="Normal 3 21 6 2 11 2" xfId="28447"/>
    <cellStyle name="Normal 3 21 6 2 12" xfId="10825"/>
    <cellStyle name="Normal 3 21 6 2 12 2" xfId="28448"/>
    <cellStyle name="Normal 3 21 6 2 13" xfId="10826"/>
    <cellStyle name="Normal 3 21 6 2 13 2" xfId="28449"/>
    <cellStyle name="Normal 3 21 6 2 14" xfId="10827"/>
    <cellStyle name="Normal 3 21 6 2 14 2" xfId="28450"/>
    <cellStyle name="Normal 3 21 6 2 15" xfId="28451"/>
    <cellStyle name="Normal 3 21 6 2 2" xfId="10828"/>
    <cellStyle name="Normal 3 21 6 2 2 2" xfId="28452"/>
    <cellStyle name="Normal 3 21 6 2 3" xfId="10829"/>
    <cellStyle name="Normal 3 21 6 2 3 2" xfId="28453"/>
    <cellStyle name="Normal 3 21 6 2 4" xfId="10830"/>
    <cellStyle name="Normal 3 21 6 2 4 2" xfId="28454"/>
    <cellStyle name="Normal 3 21 6 2 5" xfId="10831"/>
    <cellStyle name="Normal 3 21 6 2 5 2" xfId="28455"/>
    <cellStyle name="Normal 3 21 6 2 6" xfId="10832"/>
    <cellStyle name="Normal 3 21 6 2 6 2" xfId="28456"/>
    <cellStyle name="Normal 3 21 6 2 7" xfId="10833"/>
    <cellStyle name="Normal 3 21 6 2 7 2" xfId="28457"/>
    <cellStyle name="Normal 3 21 6 2 8" xfId="10834"/>
    <cellStyle name="Normal 3 21 6 2 8 2" xfId="28458"/>
    <cellStyle name="Normal 3 21 6 2 9" xfId="10835"/>
    <cellStyle name="Normal 3 21 6 2 9 2" xfId="28459"/>
    <cellStyle name="Normal 3 21 6 3" xfId="10836"/>
    <cellStyle name="Normal 3 21 6 3 2" xfId="28460"/>
    <cellStyle name="Normal 3 21 6 4" xfId="10837"/>
    <cellStyle name="Normal 3 21 6 4 2" xfId="28461"/>
    <cellStyle name="Normal 3 21 6 5" xfId="10838"/>
    <cellStyle name="Normal 3 21 6 5 2" xfId="28462"/>
    <cellStyle name="Normal 3 21 6 6" xfId="10839"/>
    <cellStyle name="Normal 3 21 6 6 2" xfId="28463"/>
    <cellStyle name="Normal 3 21 6 7" xfId="10840"/>
    <cellStyle name="Normal 3 21 6 7 2" xfId="28464"/>
    <cellStyle name="Normal 3 21 6 8" xfId="10841"/>
    <cellStyle name="Normal 3 21 6 8 2" xfId="28465"/>
    <cellStyle name="Normal 3 21 6 9" xfId="10842"/>
    <cellStyle name="Normal 3 21 6 9 2" xfId="28466"/>
    <cellStyle name="Normal 3 21 7" xfId="10843"/>
    <cellStyle name="Normal 3 21 7 10" xfId="10844"/>
    <cellStyle name="Normal 3 21 7 10 2" xfId="28467"/>
    <cellStyle name="Normal 3 21 7 11" xfId="10845"/>
    <cellStyle name="Normal 3 21 7 11 2" xfId="28468"/>
    <cellStyle name="Normal 3 21 7 12" xfId="10846"/>
    <cellStyle name="Normal 3 21 7 12 2" xfId="28469"/>
    <cellStyle name="Normal 3 21 7 13" xfId="10847"/>
    <cellStyle name="Normal 3 21 7 13 2" xfId="28470"/>
    <cellStyle name="Normal 3 21 7 14" xfId="10848"/>
    <cellStyle name="Normal 3 21 7 14 2" xfId="28471"/>
    <cellStyle name="Normal 3 21 7 15" xfId="10849"/>
    <cellStyle name="Normal 3 21 7 15 2" xfId="28472"/>
    <cellStyle name="Normal 3 21 7 16" xfId="28473"/>
    <cellStyle name="Normal 3 21 7 2" xfId="10850"/>
    <cellStyle name="Normal 3 21 7 2 10" xfId="10851"/>
    <cellStyle name="Normal 3 21 7 2 10 2" xfId="28474"/>
    <cellStyle name="Normal 3 21 7 2 11" xfId="10852"/>
    <cellStyle name="Normal 3 21 7 2 11 2" xfId="28475"/>
    <cellStyle name="Normal 3 21 7 2 12" xfId="10853"/>
    <cellStyle name="Normal 3 21 7 2 12 2" xfId="28476"/>
    <cellStyle name="Normal 3 21 7 2 13" xfId="10854"/>
    <cellStyle name="Normal 3 21 7 2 13 2" xfId="28477"/>
    <cellStyle name="Normal 3 21 7 2 14" xfId="10855"/>
    <cellStyle name="Normal 3 21 7 2 14 2" xfId="28478"/>
    <cellStyle name="Normal 3 21 7 2 15" xfId="28479"/>
    <cellStyle name="Normal 3 21 7 2 2" xfId="10856"/>
    <cellStyle name="Normal 3 21 7 2 2 2" xfId="28480"/>
    <cellStyle name="Normal 3 21 7 2 3" xfId="10857"/>
    <cellStyle name="Normal 3 21 7 2 3 2" xfId="28481"/>
    <cellStyle name="Normal 3 21 7 2 4" xfId="10858"/>
    <cellStyle name="Normal 3 21 7 2 4 2" xfId="28482"/>
    <cellStyle name="Normal 3 21 7 2 5" xfId="10859"/>
    <cellStyle name="Normal 3 21 7 2 5 2" xfId="28483"/>
    <cellStyle name="Normal 3 21 7 2 6" xfId="10860"/>
    <cellStyle name="Normal 3 21 7 2 6 2" xfId="28484"/>
    <cellStyle name="Normal 3 21 7 2 7" xfId="10861"/>
    <cellStyle name="Normal 3 21 7 2 7 2" xfId="28485"/>
    <cellStyle name="Normal 3 21 7 2 8" xfId="10862"/>
    <cellStyle name="Normal 3 21 7 2 8 2" xfId="28486"/>
    <cellStyle name="Normal 3 21 7 2 9" xfId="10863"/>
    <cellStyle name="Normal 3 21 7 2 9 2" xfId="28487"/>
    <cellStyle name="Normal 3 21 7 3" xfId="10864"/>
    <cellStyle name="Normal 3 21 7 3 2" xfId="28488"/>
    <cellStyle name="Normal 3 21 7 4" xfId="10865"/>
    <cellStyle name="Normal 3 21 7 4 2" xfId="28489"/>
    <cellStyle name="Normal 3 21 7 5" xfId="10866"/>
    <cellStyle name="Normal 3 21 7 5 2" xfId="28490"/>
    <cellStyle name="Normal 3 21 7 6" xfId="10867"/>
    <cellStyle name="Normal 3 21 7 6 2" xfId="28491"/>
    <cellStyle name="Normal 3 21 7 7" xfId="10868"/>
    <cellStyle name="Normal 3 21 7 7 2" xfId="28492"/>
    <cellStyle name="Normal 3 21 7 8" xfId="10869"/>
    <cellStyle name="Normal 3 21 7 8 2" xfId="28493"/>
    <cellStyle name="Normal 3 21 7 9" xfId="10870"/>
    <cellStyle name="Normal 3 21 7 9 2" xfId="28494"/>
    <cellStyle name="Normal 3 21 8" xfId="10871"/>
    <cellStyle name="Normal 3 21 8 10" xfId="10872"/>
    <cellStyle name="Normal 3 21 8 10 2" xfId="28495"/>
    <cellStyle name="Normal 3 21 8 11" xfId="10873"/>
    <cellStyle name="Normal 3 21 8 11 2" xfId="28496"/>
    <cellStyle name="Normal 3 21 8 12" xfId="10874"/>
    <cellStyle name="Normal 3 21 8 12 2" xfId="28497"/>
    <cellStyle name="Normal 3 21 8 13" xfId="10875"/>
    <cellStyle name="Normal 3 21 8 13 2" xfId="28498"/>
    <cellStyle name="Normal 3 21 8 14" xfId="10876"/>
    <cellStyle name="Normal 3 21 8 14 2" xfId="28499"/>
    <cellStyle name="Normal 3 21 8 15" xfId="10877"/>
    <cellStyle name="Normal 3 21 8 15 2" xfId="28500"/>
    <cellStyle name="Normal 3 21 8 16" xfId="28501"/>
    <cellStyle name="Normal 3 21 8 2" xfId="10878"/>
    <cellStyle name="Normal 3 21 8 2 10" xfId="10879"/>
    <cellStyle name="Normal 3 21 8 2 10 2" xfId="28502"/>
    <cellStyle name="Normal 3 21 8 2 11" xfId="10880"/>
    <cellStyle name="Normal 3 21 8 2 11 2" xfId="28503"/>
    <cellStyle name="Normal 3 21 8 2 12" xfId="10881"/>
    <cellStyle name="Normal 3 21 8 2 12 2" xfId="28504"/>
    <cellStyle name="Normal 3 21 8 2 13" xfId="10882"/>
    <cellStyle name="Normal 3 21 8 2 13 2" xfId="28505"/>
    <cellStyle name="Normal 3 21 8 2 14" xfId="10883"/>
    <cellStyle name="Normal 3 21 8 2 14 2" xfId="28506"/>
    <cellStyle name="Normal 3 21 8 2 15" xfId="28507"/>
    <cellStyle name="Normal 3 21 8 2 2" xfId="10884"/>
    <cellStyle name="Normal 3 21 8 2 2 2" xfId="28508"/>
    <cellStyle name="Normal 3 21 8 2 3" xfId="10885"/>
    <cellStyle name="Normal 3 21 8 2 3 2" xfId="28509"/>
    <cellStyle name="Normal 3 21 8 2 4" xfId="10886"/>
    <cellStyle name="Normal 3 21 8 2 4 2" xfId="28510"/>
    <cellStyle name="Normal 3 21 8 2 5" xfId="10887"/>
    <cellStyle name="Normal 3 21 8 2 5 2" xfId="28511"/>
    <cellStyle name="Normal 3 21 8 2 6" xfId="10888"/>
    <cellStyle name="Normal 3 21 8 2 6 2" xfId="28512"/>
    <cellStyle name="Normal 3 21 8 2 7" xfId="10889"/>
    <cellStyle name="Normal 3 21 8 2 7 2" xfId="28513"/>
    <cellStyle name="Normal 3 21 8 2 8" xfId="10890"/>
    <cellStyle name="Normal 3 21 8 2 8 2" xfId="28514"/>
    <cellStyle name="Normal 3 21 8 2 9" xfId="10891"/>
    <cellStyle name="Normal 3 21 8 2 9 2" xfId="28515"/>
    <cellStyle name="Normal 3 21 8 3" xfId="10892"/>
    <cellStyle name="Normal 3 21 8 3 2" xfId="28516"/>
    <cellStyle name="Normal 3 21 8 4" xfId="10893"/>
    <cellStyle name="Normal 3 21 8 4 2" xfId="28517"/>
    <cellStyle name="Normal 3 21 8 5" xfId="10894"/>
    <cellStyle name="Normal 3 21 8 5 2" xfId="28518"/>
    <cellStyle name="Normal 3 21 8 6" xfId="10895"/>
    <cellStyle name="Normal 3 21 8 6 2" xfId="28519"/>
    <cellStyle name="Normal 3 21 8 7" xfId="10896"/>
    <cellStyle name="Normal 3 21 8 7 2" xfId="28520"/>
    <cellStyle name="Normal 3 21 8 8" xfId="10897"/>
    <cellStyle name="Normal 3 21 8 8 2" xfId="28521"/>
    <cellStyle name="Normal 3 21 8 9" xfId="10898"/>
    <cellStyle name="Normal 3 21 8 9 2" xfId="28522"/>
    <cellStyle name="Normal 3 21 9" xfId="10899"/>
    <cellStyle name="Normal 3 21 9 10" xfId="10900"/>
    <cellStyle name="Normal 3 21 9 10 2" xfId="28523"/>
    <cellStyle name="Normal 3 21 9 11" xfId="10901"/>
    <cellStyle name="Normal 3 21 9 11 2" xfId="28524"/>
    <cellStyle name="Normal 3 21 9 12" xfId="10902"/>
    <cellStyle name="Normal 3 21 9 12 2" xfId="28525"/>
    <cellStyle name="Normal 3 21 9 13" xfId="10903"/>
    <cellStyle name="Normal 3 21 9 13 2" xfId="28526"/>
    <cellStyle name="Normal 3 21 9 14" xfId="10904"/>
    <cellStyle name="Normal 3 21 9 14 2" xfId="28527"/>
    <cellStyle name="Normal 3 21 9 15" xfId="28528"/>
    <cellStyle name="Normal 3 21 9 2" xfId="10905"/>
    <cellStyle name="Normal 3 21 9 2 2" xfId="28529"/>
    <cellStyle name="Normal 3 21 9 3" xfId="10906"/>
    <cellStyle name="Normal 3 21 9 3 2" xfId="28530"/>
    <cellStyle name="Normal 3 21 9 4" xfId="10907"/>
    <cellStyle name="Normal 3 21 9 4 2" xfId="28531"/>
    <cellStyle name="Normal 3 21 9 5" xfId="10908"/>
    <cellStyle name="Normal 3 21 9 5 2" xfId="28532"/>
    <cellStyle name="Normal 3 21 9 6" xfId="10909"/>
    <cellStyle name="Normal 3 21 9 6 2" xfId="28533"/>
    <cellStyle name="Normal 3 21 9 7" xfId="10910"/>
    <cellStyle name="Normal 3 21 9 7 2" xfId="28534"/>
    <cellStyle name="Normal 3 21 9 8" xfId="10911"/>
    <cellStyle name="Normal 3 21 9 8 2" xfId="28535"/>
    <cellStyle name="Normal 3 21 9 9" xfId="10912"/>
    <cellStyle name="Normal 3 21 9 9 2" xfId="28536"/>
    <cellStyle name="Normal 3 22" xfId="10913"/>
    <cellStyle name="Normal 3 22 10" xfId="10914"/>
    <cellStyle name="Normal 3 22 10 10" xfId="10915"/>
    <cellStyle name="Normal 3 22 10 10 2" xfId="28537"/>
    <cellStyle name="Normal 3 22 10 11" xfId="10916"/>
    <cellStyle name="Normal 3 22 10 11 2" xfId="28538"/>
    <cellStyle name="Normal 3 22 10 12" xfId="10917"/>
    <cellStyle name="Normal 3 22 10 12 2" xfId="28539"/>
    <cellStyle name="Normal 3 22 10 13" xfId="10918"/>
    <cellStyle name="Normal 3 22 10 13 2" xfId="28540"/>
    <cellStyle name="Normal 3 22 10 14" xfId="10919"/>
    <cellStyle name="Normal 3 22 10 14 2" xfId="28541"/>
    <cellStyle name="Normal 3 22 10 15" xfId="28542"/>
    <cellStyle name="Normal 3 22 10 2" xfId="10920"/>
    <cellStyle name="Normal 3 22 10 2 2" xfId="28543"/>
    <cellStyle name="Normal 3 22 10 3" xfId="10921"/>
    <cellStyle name="Normal 3 22 10 3 2" xfId="28544"/>
    <cellStyle name="Normal 3 22 10 4" xfId="10922"/>
    <cellStyle name="Normal 3 22 10 4 2" xfId="28545"/>
    <cellStyle name="Normal 3 22 10 5" xfId="10923"/>
    <cellStyle name="Normal 3 22 10 5 2" xfId="28546"/>
    <cellStyle name="Normal 3 22 10 6" xfId="10924"/>
    <cellStyle name="Normal 3 22 10 6 2" xfId="28547"/>
    <cellStyle name="Normal 3 22 10 7" xfId="10925"/>
    <cellStyle name="Normal 3 22 10 7 2" xfId="28548"/>
    <cellStyle name="Normal 3 22 10 8" xfId="10926"/>
    <cellStyle name="Normal 3 22 10 8 2" xfId="28549"/>
    <cellStyle name="Normal 3 22 10 9" xfId="10927"/>
    <cellStyle name="Normal 3 22 10 9 2" xfId="28550"/>
    <cellStyle name="Normal 3 22 11" xfId="10928"/>
    <cellStyle name="Normal 3 22 11 10" xfId="10929"/>
    <cellStyle name="Normal 3 22 11 10 2" xfId="28551"/>
    <cellStyle name="Normal 3 22 11 11" xfId="10930"/>
    <cellStyle name="Normal 3 22 11 11 2" xfId="28552"/>
    <cellStyle name="Normal 3 22 11 12" xfId="10931"/>
    <cellStyle name="Normal 3 22 11 12 2" xfId="28553"/>
    <cellStyle name="Normal 3 22 11 13" xfId="10932"/>
    <cellStyle name="Normal 3 22 11 13 2" xfId="28554"/>
    <cellStyle name="Normal 3 22 11 14" xfId="10933"/>
    <cellStyle name="Normal 3 22 11 14 2" xfId="28555"/>
    <cellStyle name="Normal 3 22 11 15" xfId="28556"/>
    <cellStyle name="Normal 3 22 11 2" xfId="10934"/>
    <cellStyle name="Normal 3 22 11 2 2" xfId="28557"/>
    <cellStyle name="Normal 3 22 11 3" xfId="10935"/>
    <cellStyle name="Normal 3 22 11 3 2" xfId="28558"/>
    <cellStyle name="Normal 3 22 11 4" xfId="10936"/>
    <cellStyle name="Normal 3 22 11 4 2" xfId="28559"/>
    <cellStyle name="Normal 3 22 11 5" xfId="10937"/>
    <cellStyle name="Normal 3 22 11 5 2" xfId="28560"/>
    <cellStyle name="Normal 3 22 11 6" xfId="10938"/>
    <cellStyle name="Normal 3 22 11 6 2" xfId="28561"/>
    <cellStyle name="Normal 3 22 11 7" xfId="10939"/>
    <cellStyle name="Normal 3 22 11 7 2" xfId="28562"/>
    <cellStyle name="Normal 3 22 11 8" xfId="10940"/>
    <cellStyle name="Normal 3 22 11 8 2" xfId="28563"/>
    <cellStyle name="Normal 3 22 11 9" xfId="10941"/>
    <cellStyle name="Normal 3 22 11 9 2" xfId="28564"/>
    <cellStyle name="Normal 3 22 12" xfId="10942"/>
    <cellStyle name="Normal 3 22 12 10" xfId="10943"/>
    <cellStyle name="Normal 3 22 12 10 2" xfId="28565"/>
    <cellStyle name="Normal 3 22 12 11" xfId="10944"/>
    <cellStyle name="Normal 3 22 12 11 2" xfId="28566"/>
    <cellStyle name="Normal 3 22 12 12" xfId="10945"/>
    <cellStyle name="Normal 3 22 12 12 2" xfId="28567"/>
    <cellStyle name="Normal 3 22 12 13" xfId="10946"/>
    <cellStyle name="Normal 3 22 12 13 2" xfId="28568"/>
    <cellStyle name="Normal 3 22 12 14" xfId="10947"/>
    <cellStyle name="Normal 3 22 12 14 2" xfId="28569"/>
    <cellStyle name="Normal 3 22 12 15" xfId="28570"/>
    <cellStyle name="Normal 3 22 12 2" xfId="10948"/>
    <cellStyle name="Normal 3 22 12 2 2" xfId="28571"/>
    <cellStyle name="Normal 3 22 12 3" xfId="10949"/>
    <cellStyle name="Normal 3 22 12 3 2" xfId="28572"/>
    <cellStyle name="Normal 3 22 12 4" xfId="10950"/>
    <cellStyle name="Normal 3 22 12 4 2" xfId="28573"/>
    <cellStyle name="Normal 3 22 12 5" xfId="10951"/>
    <cellStyle name="Normal 3 22 12 5 2" xfId="28574"/>
    <cellStyle name="Normal 3 22 12 6" xfId="10952"/>
    <cellStyle name="Normal 3 22 12 6 2" xfId="28575"/>
    <cellStyle name="Normal 3 22 12 7" xfId="10953"/>
    <cellStyle name="Normal 3 22 12 7 2" xfId="28576"/>
    <cellStyle name="Normal 3 22 12 8" xfId="10954"/>
    <cellStyle name="Normal 3 22 12 8 2" xfId="28577"/>
    <cellStyle name="Normal 3 22 12 9" xfId="10955"/>
    <cellStyle name="Normal 3 22 12 9 2" xfId="28578"/>
    <cellStyle name="Normal 3 22 13" xfId="10956"/>
    <cellStyle name="Normal 3 22 13 10" xfId="10957"/>
    <cellStyle name="Normal 3 22 13 10 2" xfId="28579"/>
    <cellStyle name="Normal 3 22 13 11" xfId="10958"/>
    <cellStyle name="Normal 3 22 13 11 2" xfId="28580"/>
    <cellStyle name="Normal 3 22 13 12" xfId="10959"/>
    <cellStyle name="Normal 3 22 13 12 2" xfId="28581"/>
    <cellStyle name="Normal 3 22 13 13" xfId="10960"/>
    <cellStyle name="Normal 3 22 13 13 2" xfId="28582"/>
    <cellStyle name="Normal 3 22 13 14" xfId="10961"/>
    <cellStyle name="Normal 3 22 13 14 2" xfId="28583"/>
    <cellStyle name="Normal 3 22 13 15" xfId="28584"/>
    <cellStyle name="Normal 3 22 13 2" xfId="10962"/>
    <cellStyle name="Normal 3 22 13 2 2" xfId="28585"/>
    <cellStyle name="Normal 3 22 13 3" xfId="10963"/>
    <cellStyle name="Normal 3 22 13 3 2" xfId="28586"/>
    <cellStyle name="Normal 3 22 13 4" xfId="10964"/>
    <cellStyle name="Normal 3 22 13 4 2" xfId="28587"/>
    <cellStyle name="Normal 3 22 13 5" xfId="10965"/>
    <cellStyle name="Normal 3 22 13 5 2" xfId="28588"/>
    <cellStyle name="Normal 3 22 13 6" xfId="10966"/>
    <cellStyle name="Normal 3 22 13 6 2" xfId="28589"/>
    <cellStyle name="Normal 3 22 13 7" xfId="10967"/>
    <cellStyle name="Normal 3 22 13 7 2" xfId="28590"/>
    <cellStyle name="Normal 3 22 13 8" xfId="10968"/>
    <cellStyle name="Normal 3 22 13 8 2" xfId="28591"/>
    <cellStyle name="Normal 3 22 13 9" xfId="10969"/>
    <cellStyle name="Normal 3 22 13 9 2" xfId="28592"/>
    <cellStyle name="Normal 3 22 14" xfId="10970"/>
    <cellStyle name="Normal 3 22 14 10" xfId="10971"/>
    <cellStyle name="Normal 3 22 14 10 2" xfId="28593"/>
    <cellStyle name="Normal 3 22 14 11" xfId="10972"/>
    <cellStyle name="Normal 3 22 14 11 2" xfId="28594"/>
    <cellStyle name="Normal 3 22 14 12" xfId="10973"/>
    <cellStyle name="Normal 3 22 14 12 2" xfId="28595"/>
    <cellStyle name="Normal 3 22 14 13" xfId="10974"/>
    <cellStyle name="Normal 3 22 14 13 2" xfId="28596"/>
    <cellStyle name="Normal 3 22 14 14" xfId="10975"/>
    <cellStyle name="Normal 3 22 14 14 2" xfId="28597"/>
    <cellStyle name="Normal 3 22 14 15" xfId="28598"/>
    <cellStyle name="Normal 3 22 14 2" xfId="10976"/>
    <cellStyle name="Normal 3 22 14 2 2" xfId="28599"/>
    <cellStyle name="Normal 3 22 14 3" xfId="10977"/>
    <cellStyle name="Normal 3 22 14 3 2" xfId="28600"/>
    <cellStyle name="Normal 3 22 14 4" xfId="10978"/>
    <cellStyle name="Normal 3 22 14 4 2" xfId="28601"/>
    <cellStyle name="Normal 3 22 14 5" xfId="10979"/>
    <cellStyle name="Normal 3 22 14 5 2" xfId="28602"/>
    <cellStyle name="Normal 3 22 14 6" xfId="10980"/>
    <cellStyle name="Normal 3 22 14 6 2" xfId="28603"/>
    <cellStyle name="Normal 3 22 14 7" xfId="10981"/>
    <cellStyle name="Normal 3 22 14 7 2" xfId="28604"/>
    <cellStyle name="Normal 3 22 14 8" xfId="10982"/>
    <cellStyle name="Normal 3 22 14 8 2" xfId="28605"/>
    <cellStyle name="Normal 3 22 14 9" xfId="10983"/>
    <cellStyle name="Normal 3 22 14 9 2" xfId="28606"/>
    <cellStyle name="Normal 3 22 15" xfId="10984"/>
    <cellStyle name="Normal 3 22 15 2" xfId="28607"/>
    <cellStyle name="Normal 3 22 16" xfId="10985"/>
    <cellStyle name="Normal 3 22 16 2" xfId="28608"/>
    <cellStyle name="Normal 3 22 17" xfId="10986"/>
    <cellStyle name="Normal 3 22 17 2" xfId="28609"/>
    <cellStyle name="Normal 3 22 18" xfId="10987"/>
    <cellStyle name="Normal 3 22 18 2" xfId="28610"/>
    <cellStyle name="Normal 3 22 19" xfId="10988"/>
    <cellStyle name="Normal 3 22 19 2" xfId="28611"/>
    <cellStyle name="Normal 3 22 2" xfId="10989"/>
    <cellStyle name="Normal 3 22 20" xfId="10990"/>
    <cellStyle name="Normal 3 22 20 2" xfId="28612"/>
    <cellStyle name="Normal 3 22 21" xfId="10991"/>
    <cellStyle name="Normal 3 22 21 2" xfId="28613"/>
    <cellStyle name="Normal 3 22 22" xfId="10992"/>
    <cellStyle name="Normal 3 22 22 2" xfId="28614"/>
    <cellStyle name="Normal 3 22 23" xfId="10993"/>
    <cellStyle name="Normal 3 22 23 2" xfId="28615"/>
    <cellStyle name="Normal 3 22 24" xfId="10994"/>
    <cellStyle name="Normal 3 22 24 2" xfId="28616"/>
    <cellStyle name="Normal 3 22 25" xfId="10995"/>
    <cellStyle name="Normal 3 22 25 2" xfId="28617"/>
    <cellStyle name="Normal 3 22 26" xfId="10996"/>
    <cellStyle name="Normal 3 22 26 2" xfId="28618"/>
    <cellStyle name="Normal 3 22 27" xfId="10997"/>
    <cellStyle name="Normal 3 22 27 2" xfId="28619"/>
    <cellStyle name="Normal 3 22 28" xfId="28620"/>
    <cellStyle name="Normal 3 22 3" xfId="10998"/>
    <cellStyle name="Normal 3 22 4" xfId="10999"/>
    <cellStyle name="Normal 3 22 5" xfId="11000"/>
    <cellStyle name="Normal 3 22 6" xfId="11001"/>
    <cellStyle name="Normal 3 22 6 10" xfId="11002"/>
    <cellStyle name="Normal 3 22 6 10 2" xfId="28621"/>
    <cellStyle name="Normal 3 22 6 11" xfId="11003"/>
    <cellStyle name="Normal 3 22 6 11 2" xfId="28622"/>
    <cellStyle name="Normal 3 22 6 12" xfId="11004"/>
    <cellStyle name="Normal 3 22 6 12 2" xfId="28623"/>
    <cellStyle name="Normal 3 22 6 13" xfId="11005"/>
    <cellStyle name="Normal 3 22 6 13 2" xfId="28624"/>
    <cellStyle name="Normal 3 22 6 14" xfId="11006"/>
    <cellStyle name="Normal 3 22 6 14 2" xfId="28625"/>
    <cellStyle name="Normal 3 22 6 15" xfId="11007"/>
    <cellStyle name="Normal 3 22 6 15 2" xfId="28626"/>
    <cellStyle name="Normal 3 22 6 16" xfId="28627"/>
    <cellStyle name="Normal 3 22 6 2" xfId="11008"/>
    <cellStyle name="Normal 3 22 6 2 10" xfId="11009"/>
    <cellStyle name="Normal 3 22 6 2 10 2" xfId="28628"/>
    <cellStyle name="Normal 3 22 6 2 11" xfId="11010"/>
    <cellStyle name="Normal 3 22 6 2 11 2" xfId="28629"/>
    <cellStyle name="Normal 3 22 6 2 12" xfId="11011"/>
    <cellStyle name="Normal 3 22 6 2 12 2" xfId="28630"/>
    <cellStyle name="Normal 3 22 6 2 13" xfId="11012"/>
    <cellStyle name="Normal 3 22 6 2 13 2" xfId="28631"/>
    <cellStyle name="Normal 3 22 6 2 14" xfId="11013"/>
    <cellStyle name="Normal 3 22 6 2 14 2" xfId="28632"/>
    <cellStyle name="Normal 3 22 6 2 15" xfId="28633"/>
    <cellStyle name="Normal 3 22 6 2 2" xfId="11014"/>
    <cellStyle name="Normal 3 22 6 2 2 2" xfId="28634"/>
    <cellStyle name="Normal 3 22 6 2 3" xfId="11015"/>
    <cellStyle name="Normal 3 22 6 2 3 2" xfId="28635"/>
    <cellStyle name="Normal 3 22 6 2 4" xfId="11016"/>
    <cellStyle name="Normal 3 22 6 2 4 2" xfId="28636"/>
    <cellStyle name="Normal 3 22 6 2 5" xfId="11017"/>
    <cellStyle name="Normal 3 22 6 2 5 2" xfId="28637"/>
    <cellStyle name="Normal 3 22 6 2 6" xfId="11018"/>
    <cellStyle name="Normal 3 22 6 2 6 2" xfId="28638"/>
    <cellStyle name="Normal 3 22 6 2 7" xfId="11019"/>
    <cellStyle name="Normal 3 22 6 2 7 2" xfId="28639"/>
    <cellStyle name="Normal 3 22 6 2 8" xfId="11020"/>
    <cellStyle name="Normal 3 22 6 2 8 2" xfId="28640"/>
    <cellStyle name="Normal 3 22 6 2 9" xfId="11021"/>
    <cellStyle name="Normal 3 22 6 2 9 2" xfId="28641"/>
    <cellStyle name="Normal 3 22 6 3" xfId="11022"/>
    <cellStyle name="Normal 3 22 6 3 2" xfId="28642"/>
    <cellStyle name="Normal 3 22 6 4" xfId="11023"/>
    <cellStyle name="Normal 3 22 6 4 2" xfId="28643"/>
    <cellStyle name="Normal 3 22 6 5" xfId="11024"/>
    <cellStyle name="Normal 3 22 6 5 2" xfId="28644"/>
    <cellStyle name="Normal 3 22 6 6" xfId="11025"/>
    <cellStyle name="Normal 3 22 6 6 2" xfId="28645"/>
    <cellStyle name="Normal 3 22 6 7" xfId="11026"/>
    <cellStyle name="Normal 3 22 6 7 2" xfId="28646"/>
    <cellStyle name="Normal 3 22 6 8" xfId="11027"/>
    <cellStyle name="Normal 3 22 6 8 2" xfId="28647"/>
    <cellStyle name="Normal 3 22 6 9" xfId="11028"/>
    <cellStyle name="Normal 3 22 6 9 2" xfId="28648"/>
    <cellStyle name="Normal 3 22 7" xfId="11029"/>
    <cellStyle name="Normal 3 22 7 10" xfId="11030"/>
    <cellStyle name="Normal 3 22 7 10 2" xfId="28649"/>
    <cellStyle name="Normal 3 22 7 11" xfId="11031"/>
    <cellStyle name="Normal 3 22 7 11 2" xfId="28650"/>
    <cellStyle name="Normal 3 22 7 12" xfId="11032"/>
    <cellStyle name="Normal 3 22 7 12 2" xfId="28651"/>
    <cellStyle name="Normal 3 22 7 13" xfId="11033"/>
    <cellStyle name="Normal 3 22 7 13 2" xfId="28652"/>
    <cellStyle name="Normal 3 22 7 14" xfId="11034"/>
    <cellStyle name="Normal 3 22 7 14 2" xfId="28653"/>
    <cellStyle name="Normal 3 22 7 15" xfId="11035"/>
    <cellStyle name="Normal 3 22 7 15 2" xfId="28654"/>
    <cellStyle name="Normal 3 22 7 16" xfId="28655"/>
    <cellStyle name="Normal 3 22 7 2" xfId="11036"/>
    <cellStyle name="Normal 3 22 7 2 10" xfId="11037"/>
    <cellStyle name="Normal 3 22 7 2 10 2" xfId="28656"/>
    <cellStyle name="Normal 3 22 7 2 11" xfId="11038"/>
    <cellStyle name="Normal 3 22 7 2 11 2" xfId="28657"/>
    <cellStyle name="Normal 3 22 7 2 12" xfId="11039"/>
    <cellStyle name="Normal 3 22 7 2 12 2" xfId="28658"/>
    <cellStyle name="Normal 3 22 7 2 13" xfId="11040"/>
    <cellStyle name="Normal 3 22 7 2 13 2" xfId="28659"/>
    <cellStyle name="Normal 3 22 7 2 14" xfId="11041"/>
    <cellStyle name="Normal 3 22 7 2 14 2" xfId="28660"/>
    <cellStyle name="Normal 3 22 7 2 15" xfId="28661"/>
    <cellStyle name="Normal 3 22 7 2 2" xfId="11042"/>
    <cellStyle name="Normal 3 22 7 2 2 2" xfId="28662"/>
    <cellStyle name="Normal 3 22 7 2 3" xfId="11043"/>
    <cellStyle name="Normal 3 22 7 2 3 2" xfId="28663"/>
    <cellStyle name="Normal 3 22 7 2 4" xfId="11044"/>
    <cellStyle name="Normal 3 22 7 2 4 2" xfId="28664"/>
    <cellStyle name="Normal 3 22 7 2 5" xfId="11045"/>
    <cellStyle name="Normal 3 22 7 2 5 2" xfId="28665"/>
    <cellStyle name="Normal 3 22 7 2 6" xfId="11046"/>
    <cellStyle name="Normal 3 22 7 2 6 2" xfId="28666"/>
    <cellStyle name="Normal 3 22 7 2 7" xfId="11047"/>
    <cellStyle name="Normal 3 22 7 2 7 2" xfId="28667"/>
    <cellStyle name="Normal 3 22 7 2 8" xfId="11048"/>
    <cellStyle name="Normal 3 22 7 2 8 2" xfId="28668"/>
    <cellStyle name="Normal 3 22 7 2 9" xfId="11049"/>
    <cellStyle name="Normal 3 22 7 2 9 2" xfId="28669"/>
    <cellStyle name="Normal 3 22 7 3" xfId="11050"/>
    <cellStyle name="Normal 3 22 7 3 2" xfId="28670"/>
    <cellStyle name="Normal 3 22 7 4" xfId="11051"/>
    <cellStyle name="Normal 3 22 7 4 2" xfId="28671"/>
    <cellStyle name="Normal 3 22 7 5" xfId="11052"/>
    <cellStyle name="Normal 3 22 7 5 2" xfId="28672"/>
    <cellStyle name="Normal 3 22 7 6" xfId="11053"/>
    <cellStyle name="Normal 3 22 7 6 2" xfId="28673"/>
    <cellStyle name="Normal 3 22 7 7" xfId="11054"/>
    <cellStyle name="Normal 3 22 7 7 2" xfId="28674"/>
    <cellStyle name="Normal 3 22 7 8" xfId="11055"/>
    <cellStyle name="Normal 3 22 7 8 2" xfId="28675"/>
    <cellStyle name="Normal 3 22 7 9" xfId="11056"/>
    <cellStyle name="Normal 3 22 7 9 2" xfId="28676"/>
    <cellStyle name="Normal 3 22 8" xfId="11057"/>
    <cellStyle name="Normal 3 22 8 10" xfId="11058"/>
    <cellStyle name="Normal 3 22 8 10 2" xfId="28677"/>
    <cellStyle name="Normal 3 22 8 11" xfId="11059"/>
    <cellStyle name="Normal 3 22 8 11 2" xfId="28678"/>
    <cellStyle name="Normal 3 22 8 12" xfId="11060"/>
    <cellStyle name="Normal 3 22 8 12 2" xfId="28679"/>
    <cellStyle name="Normal 3 22 8 13" xfId="11061"/>
    <cellStyle name="Normal 3 22 8 13 2" xfId="28680"/>
    <cellStyle name="Normal 3 22 8 14" xfId="11062"/>
    <cellStyle name="Normal 3 22 8 14 2" xfId="28681"/>
    <cellStyle name="Normal 3 22 8 15" xfId="11063"/>
    <cellStyle name="Normal 3 22 8 15 2" xfId="28682"/>
    <cellStyle name="Normal 3 22 8 16" xfId="28683"/>
    <cellStyle name="Normal 3 22 8 2" xfId="11064"/>
    <cellStyle name="Normal 3 22 8 2 10" xfId="11065"/>
    <cellStyle name="Normal 3 22 8 2 10 2" xfId="28684"/>
    <cellStyle name="Normal 3 22 8 2 11" xfId="11066"/>
    <cellStyle name="Normal 3 22 8 2 11 2" xfId="28685"/>
    <cellStyle name="Normal 3 22 8 2 12" xfId="11067"/>
    <cellStyle name="Normal 3 22 8 2 12 2" xfId="28686"/>
    <cellStyle name="Normal 3 22 8 2 13" xfId="11068"/>
    <cellStyle name="Normal 3 22 8 2 13 2" xfId="28687"/>
    <cellStyle name="Normal 3 22 8 2 14" xfId="11069"/>
    <cellStyle name="Normal 3 22 8 2 14 2" xfId="28688"/>
    <cellStyle name="Normal 3 22 8 2 15" xfId="28689"/>
    <cellStyle name="Normal 3 22 8 2 2" xfId="11070"/>
    <cellStyle name="Normal 3 22 8 2 2 2" xfId="28690"/>
    <cellStyle name="Normal 3 22 8 2 3" xfId="11071"/>
    <cellStyle name="Normal 3 22 8 2 3 2" xfId="28691"/>
    <cellStyle name="Normal 3 22 8 2 4" xfId="11072"/>
    <cellStyle name="Normal 3 22 8 2 4 2" xfId="28692"/>
    <cellStyle name="Normal 3 22 8 2 5" xfId="11073"/>
    <cellStyle name="Normal 3 22 8 2 5 2" xfId="28693"/>
    <cellStyle name="Normal 3 22 8 2 6" xfId="11074"/>
    <cellStyle name="Normal 3 22 8 2 6 2" xfId="28694"/>
    <cellStyle name="Normal 3 22 8 2 7" xfId="11075"/>
    <cellStyle name="Normal 3 22 8 2 7 2" xfId="28695"/>
    <cellStyle name="Normal 3 22 8 2 8" xfId="11076"/>
    <cellStyle name="Normal 3 22 8 2 8 2" xfId="28696"/>
    <cellStyle name="Normal 3 22 8 2 9" xfId="11077"/>
    <cellStyle name="Normal 3 22 8 2 9 2" xfId="28697"/>
    <cellStyle name="Normal 3 22 8 3" xfId="11078"/>
    <cellStyle name="Normal 3 22 8 3 2" xfId="28698"/>
    <cellStyle name="Normal 3 22 8 4" xfId="11079"/>
    <cellStyle name="Normal 3 22 8 4 2" xfId="28699"/>
    <cellStyle name="Normal 3 22 8 5" xfId="11080"/>
    <cellStyle name="Normal 3 22 8 5 2" xfId="28700"/>
    <cellStyle name="Normal 3 22 8 6" xfId="11081"/>
    <cellStyle name="Normal 3 22 8 6 2" xfId="28701"/>
    <cellStyle name="Normal 3 22 8 7" xfId="11082"/>
    <cellStyle name="Normal 3 22 8 7 2" xfId="28702"/>
    <cellStyle name="Normal 3 22 8 8" xfId="11083"/>
    <cellStyle name="Normal 3 22 8 8 2" xfId="28703"/>
    <cellStyle name="Normal 3 22 8 9" xfId="11084"/>
    <cellStyle name="Normal 3 22 8 9 2" xfId="28704"/>
    <cellStyle name="Normal 3 22 9" xfId="11085"/>
    <cellStyle name="Normal 3 22 9 10" xfId="11086"/>
    <cellStyle name="Normal 3 22 9 10 2" xfId="28705"/>
    <cellStyle name="Normal 3 22 9 11" xfId="11087"/>
    <cellStyle name="Normal 3 22 9 11 2" xfId="28706"/>
    <cellStyle name="Normal 3 22 9 12" xfId="11088"/>
    <cellStyle name="Normal 3 22 9 12 2" xfId="28707"/>
    <cellStyle name="Normal 3 22 9 13" xfId="11089"/>
    <cellStyle name="Normal 3 22 9 13 2" xfId="28708"/>
    <cellStyle name="Normal 3 22 9 14" xfId="11090"/>
    <cellStyle name="Normal 3 22 9 14 2" xfId="28709"/>
    <cellStyle name="Normal 3 22 9 15" xfId="28710"/>
    <cellStyle name="Normal 3 22 9 2" xfId="11091"/>
    <cellStyle name="Normal 3 22 9 2 2" xfId="28711"/>
    <cellStyle name="Normal 3 22 9 3" xfId="11092"/>
    <cellStyle name="Normal 3 22 9 3 2" xfId="28712"/>
    <cellStyle name="Normal 3 22 9 4" xfId="11093"/>
    <cellStyle name="Normal 3 22 9 4 2" xfId="28713"/>
    <cellStyle name="Normal 3 22 9 5" xfId="11094"/>
    <cellStyle name="Normal 3 22 9 5 2" xfId="28714"/>
    <cellStyle name="Normal 3 22 9 6" xfId="11095"/>
    <cellStyle name="Normal 3 22 9 6 2" xfId="28715"/>
    <cellStyle name="Normal 3 22 9 7" xfId="11096"/>
    <cellStyle name="Normal 3 22 9 7 2" xfId="28716"/>
    <cellStyle name="Normal 3 22 9 8" xfId="11097"/>
    <cellStyle name="Normal 3 22 9 8 2" xfId="28717"/>
    <cellStyle name="Normal 3 22 9 9" xfId="11098"/>
    <cellStyle name="Normal 3 22 9 9 2" xfId="28718"/>
    <cellStyle name="Normal 3 23" xfId="11099"/>
    <cellStyle name="Normal 3 24" xfId="11100"/>
    <cellStyle name="Normal 3 25" xfId="11101"/>
    <cellStyle name="Normal 3 26" xfId="11102"/>
    <cellStyle name="Normal 3 27" xfId="11103"/>
    <cellStyle name="Normal 3 28" xfId="11104"/>
    <cellStyle name="Normal 3 29" xfId="11105"/>
    <cellStyle name="Normal 3 3" xfId="108"/>
    <cellStyle name="Normal 3 3 10" xfId="11106"/>
    <cellStyle name="Normal 3 3 10 10" xfId="11107"/>
    <cellStyle name="Normal 3 3 10 10 10" xfId="11108"/>
    <cellStyle name="Normal 3 3 10 10 10 2" xfId="28719"/>
    <cellStyle name="Normal 3 3 10 10 11" xfId="11109"/>
    <cellStyle name="Normal 3 3 10 10 11 2" xfId="28720"/>
    <cellStyle name="Normal 3 3 10 10 12" xfId="11110"/>
    <cellStyle name="Normal 3 3 10 10 12 2" xfId="28721"/>
    <cellStyle name="Normal 3 3 10 10 13" xfId="11111"/>
    <cellStyle name="Normal 3 3 10 10 13 2" xfId="28722"/>
    <cellStyle name="Normal 3 3 10 10 14" xfId="11112"/>
    <cellStyle name="Normal 3 3 10 10 14 2" xfId="28723"/>
    <cellStyle name="Normal 3 3 10 10 15" xfId="28724"/>
    <cellStyle name="Normal 3 3 10 10 2" xfId="11113"/>
    <cellStyle name="Normal 3 3 10 10 2 2" xfId="28725"/>
    <cellStyle name="Normal 3 3 10 10 3" xfId="11114"/>
    <cellStyle name="Normal 3 3 10 10 3 2" xfId="28726"/>
    <cellStyle name="Normal 3 3 10 10 4" xfId="11115"/>
    <cellStyle name="Normal 3 3 10 10 4 2" xfId="28727"/>
    <cellStyle name="Normal 3 3 10 10 5" xfId="11116"/>
    <cellStyle name="Normal 3 3 10 10 5 2" xfId="28728"/>
    <cellStyle name="Normal 3 3 10 10 6" xfId="11117"/>
    <cellStyle name="Normal 3 3 10 10 6 2" xfId="28729"/>
    <cellStyle name="Normal 3 3 10 10 7" xfId="11118"/>
    <cellStyle name="Normal 3 3 10 10 7 2" xfId="28730"/>
    <cellStyle name="Normal 3 3 10 10 8" xfId="11119"/>
    <cellStyle name="Normal 3 3 10 10 8 2" xfId="28731"/>
    <cellStyle name="Normal 3 3 10 10 9" xfId="11120"/>
    <cellStyle name="Normal 3 3 10 10 9 2" xfId="28732"/>
    <cellStyle name="Normal 3 3 10 11" xfId="11121"/>
    <cellStyle name="Normal 3 3 10 11 2" xfId="28733"/>
    <cellStyle name="Normal 3 3 10 12" xfId="11122"/>
    <cellStyle name="Normal 3 3 10 12 2" xfId="28734"/>
    <cellStyle name="Normal 3 3 10 13" xfId="11123"/>
    <cellStyle name="Normal 3 3 10 13 2" xfId="28735"/>
    <cellStyle name="Normal 3 3 10 14" xfId="11124"/>
    <cellStyle name="Normal 3 3 10 14 2" xfId="28736"/>
    <cellStyle name="Normal 3 3 10 15" xfId="11125"/>
    <cellStyle name="Normal 3 3 10 15 2" xfId="28737"/>
    <cellStyle name="Normal 3 3 10 16" xfId="11126"/>
    <cellStyle name="Normal 3 3 10 16 2" xfId="28738"/>
    <cellStyle name="Normal 3 3 10 17" xfId="11127"/>
    <cellStyle name="Normal 3 3 10 17 2" xfId="28739"/>
    <cellStyle name="Normal 3 3 10 18" xfId="11128"/>
    <cellStyle name="Normal 3 3 10 18 2" xfId="28740"/>
    <cellStyle name="Normal 3 3 10 19" xfId="11129"/>
    <cellStyle name="Normal 3 3 10 19 2" xfId="28741"/>
    <cellStyle name="Normal 3 3 10 2" xfId="11130"/>
    <cellStyle name="Normal 3 3 10 2 10" xfId="11131"/>
    <cellStyle name="Normal 3 3 10 2 10 2" xfId="28742"/>
    <cellStyle name="Normal 3 3 10 2 11" xfId="11132"/>
    <cellStyle name="Normal 3 3 10 2 11 2" xfId="28743"/>
    <cellStyle name="Normal 3 3 10 2 12" xfId="11133"/>
    <cellStyle name="Normal 3 3 10 2 12 2" xfId="28744"/>
    <cellStyle name="Normal 3 3 10 2 13" xfId="11134"/>
    <cellStyle name="Normal 3 3 10 2 13 2" xfId="28745"/>
    <cellStyle name="Normal 3 3 10 2 14" xfId="11135"/>
    <cellStyle name="Normal 3 3 10 2 14 2" xfId="28746"/>
    <cellStyle name="Normal 3 3 10 2 15" xfId="11136"/>
    <cellStyle name="Normal 3 3 10 2 15 2" xfId="28747"/>
    <cellStyle name="Normal 3 3 10 2 16" xfId="28748"/>
    <cellStyle name="Normal 3 3 10 2 2" xfId="11137"/>
    <cellStyle name="Normal 3 3 10 2 2 10" xfId="11138"/>
    <cellStyle name="Normal 3 3 10 2 2 10 2" xfId="28749"/>
    <cellStyle name="Normal 3 3 10 2 2 11" xfId="11139"/>
    <cellStyle name="Normal 3 3 10 2 2 11 2" xfId="28750"/>
    <cellStyle name="Normal 3 3 10 2 2 12" xfId="11140"/>
    <cellStyle name="Normal 3 3 10 2 2 12 2" xfId="28751"/>
    <cellStyle name="Normal 3 3 10 2 2 13" xfId="11141"/>
    <cellStyle name="Normal 3 3 10 2 2 13 2" xfId="28752"/>
    <cellStyle name="Normal 3 3 10 2 2 14" xfId="11142"/>
    <cellStyle name="Normal 3 3 10 2 2 14 2" xfId="28753"/>
    <cellStyle name="Normal 3 3 10 2 2 15" xfId="28754"/>
    <cellStyle name="Normal 3 3 10 2 2 2" xfId="11143"/>
    <cellStyle name="Normal 3 3 10 2 2 2 2" xfId="28755"/>
    <cellStyle name="Normal 3 3 10 2 2 3" xfId="11144"/>
    <cellStyle name="Normal 3 3 10 2 2 3 2" xfId="28756"/>
    <cellStyle name="Normal 3 3 10 2 2 4" xfId="11145"/>
    <cellStyle name="Normal 3 3 10 2 2 4 2" xfId="28757"/>
    <cellStyle name="Normal 3 3 10 2 2 5" xfId="11146"/>
    <cellStyle name="Normal 3 3 10 2 2 5 2" xfId="28758"/>
    <cellStyle name="Normal 3 3 10 2 2 6" xfId="11147"/>
    <cellStyle name="Normal 3 3 10 2 2 6 2" xfId="28759"/>
    <cellStyle name="Normal 3 3 10 2 2 7" xfId="11148"/>
    <cellStyle name="Normal 3 3 10 2 2 7 2" xfId="28760"/>
    <cellStyle name="Normal 3 3 10 2 2 8" xfId="11149"/>
    <cellStyle name="Normal 3 3 10 2 2 8 2" xfId="28761"/>
    <cellStyle name="Normal 3 3 10 2 2 9" xfId="11150"/>
    <cellStyle name="Normal 3 3 10 2 2 9 2" xfId="28762"/>
    <cellStyle name="Normal 3 3 10 2 3" xfId="11151"/>
    <cellStyle name="Normal 3 3 10 2 3 2" xfId="28763"/>
    <cellStyle name="Normal 3 3 10 2 4" xfId="11152"/>
    <cellStyle name="Normal 3 3 10 2 4 2" xfId="28764"/>
    <cellStyle name="Normal 3 3 10 2 5" xfId="11153"/>
    <cellStyle name="Normal 3 3 10 2 5 2" xfId="28765"/>
    <cellStyle name="Normal 3 3 10 2 6" xfId="11154"/>
    <cellStyle name="Normal 3 3 10 2 6 2" xfId="28766"/>
    <cellStyle name="Normal 3 3 10 2 7" xfId="11155"/>
    <cellStyle name="Normal 3 3 10 2 7 2" xfId="28767"/>
    <cellStyle name="Normal 3 3 10 2 8" xfId="11156"/>
    <cellStyle name="Normal 3 3 10 2 8 2" xfId="28768"/>
    <cellStyle name="Normal 3 3 10 2 9" xfId="11157"/>
    <cellStyle name="Normal 3 3 10 2 9 2" xfId="28769"/>
    <cellStyle name="Normal 3 3 10 20" xfId="11158"/>
    <cellStyle name="Normal 3 3 10 20 2" xfId="28770"/>
    <cellStyle name="Normal 3 3 10 21" xfId="11159"/>
    <cellStyle name="Normal 3 3 10 21 2" xfId="28771"/>
    <cellStyle name="Normal 3 3 10 22" xfId="11160"/>
    <cellStyle name="Normal 3 3 10 22 2" xfId="28772"/>
    <cellStyle name="Normal 3 3 10 23" xfId="11161"/>
    <cellStyle name="Normal 3 3 10 23 2" xfId="28773"/>
    <cellStyle name="Normal 3 3 10 24" xfId="28774"/>
    <cellStyle name="Normal 3 3 10 3" xfId="11162"/>
    <cellStyle name="Normal 3 3 10 3 10" xfId="11163"/>
    <cellStyle name="Normal 3 3 10 3 10 2" xfId="28775"/>
    <cellStyle name="Normal 3 3 10 3 11" xfId="11164"/>
    <cellStyle name="Normal 3 3 10 3 11 2" xfId="28776"/>
    <cellStyle name="Normal 3 3 10 3 12" xfId="11165"/>
    <cellStyle name="Normal 3 3 10 3 12 2" xfId="28777"/>
    <cellStyle name="Normal 3 3 10 3 13" xfId="11166"/>
    <cellStyle name="Normal 3 3 10 3 13 2" xfId="28778"/>
    <cellStyle name="Normal 3 3 10 3 14" xfId="11167"/>
    <cellStyle name="Normal 3 3 10 3 14 2" xfId="28779"/>
    <cellStyle name="Normal 3 3 10 3 15" xfId="11168"/>
    <cellStyle name="Normal 3 3 10 3 15 2" xfId="28780"/>
    <cellStyle name="Normal 3 3 10 3 16" xfId="28781"/>
    <cellStyle name="Normal 3 3 10 3 2" xfId="11169"/>
    <cellStyle name="Normal 3 3 10 3 2 10" xfId="11170"/>
    <cellStyle name="Normal 3 3 10 3 2 10 2" xfId="28782"/>
    <cellStyle name="Normal 3 3 10 3 2 11" xfId="11171"/>
    <cellStyle name="Normal 3 3 10 3 2 11 2" xfId="28783"/>
    <cellStyle name="Normal 3 3 10 3 2 12" xfId="11172"/>
    <cellStyle name="Normal 3 3 10 3 2 12 2" xfId="28784"/>
    <cellStyle name="Normal 3 3 10 3 2 13" xfId="11173"/>
    <cellStyle name="Normal 3 3 10 3 2 13 2" xfId="28785"/>
    <cellStyle name="Normal 3 3 10 3 2 14" xfId="11174"/>
    <cellStyle name="Normal 3 3 10 3 2 14 2" xfId="28786"/>
    <cellStyle name="Normal 3 3 10 3 2 15" xfId="28787"/>
    <cellStyle name="Normal 3 3 10 3 2 2" xfId="11175"/>
    <cellStyle name="Normal 3 3 10 3 2 2 2" xfId="28788"/>
    <cellStyle name="Normal 3 3 10 3 2 3" xfId="11176"/>
    <cellStyle name="Normal 3 3 10 3 2 3 2" xfId="28789"/>
    <cellStyle name="Normal 3 3 10 3 2 4" xfId="11177"/>
    <cellStyle name="Normal 3 3 10 3 2 4 2" xfId="28790"/>
    <cellStyle name="Normal 3 3 10 3 2 5" xfId="11178"/>
    <cellStyle name="Normal 3 3 10 3 2 5 2" xfId="28791"/>
    <cellStyle name="Normal 3 3 10 3 2 6" xfId="11179"/>
    <cellStyle name="Normal 3 3 10 3 2 6 2" xfId="28792"/>
    <cellStyle name="Normal 3 3 10 3 2 7" xfId="11180"/>
    <cellStyle name="Normal 3 3 10 3 2 7 2" xfId="28793"/>
    <cellStyle name="Normal 3 3 10 3 2 8" xfId="11181"/>
    <cellStyle name="Normal 3 3 10 3 2 8 2" xfId="28794"/>
    <cellStyle name="Normal 3 3 10 3 2 9" xfId="11182"/>
    <cellStyle name="Normal 3 3 10 3 2 9 2" xfId="28795"/>
    <cellStyle name="Normal 3 3 10 3 3" xfId="11183"/>
    <cellStyle name="Normal 3 3 10 3 3 2" xfId="28796"/>
    <cellStyle name="Normal 3 3 10 3 4" xfId="11184"/>
    <cellStyle name="Normal 3 3 10 3 4 2" xfId="28797"/>
    <cellStyle name="Normal 3 3 10 3 5" xfId="11185"/>
    <cellStyle name="Normal 3 3 10 3 5 2" xfId="28798"/>
    <cellStyle name="Normal 3 3 10 3 6" xfId="11186"/>
    <cellStyle name="Normal 3 3 10 3 6 2" xfId="28799"/>
    <cellStyle name="Normal 3 3 10 3 7" xfId="11187"/>
    <cellStyle name="Normal 3 3 10 3 7 2" xfId="28800"/>
    <cellStyle name="Normal 3 3 10 3 8" xfId="11188"/>
    <cellStyle name="Normal 3 3 10 3 8 2" xfId="28801"/>
    <cellStyle name="Normal 3 3 10 3 9" xfId="11189"/>
    <cellStyle name="Normal 3 3 10 3 9 2" xfId="28802"/>
    <cellStyle name="Normal 3 3 10 4" xfId="11190"/>
    <cellStyle name="Normal 3 3 10 4 10" xfId="11191"/>
    <cellStyle name="Normal 3 3 10 4 10 2" xfId="28803"/>
    <cellStyle name="Normal 3 3 10 4 11" xfId="11192"/>
    <cellStyle name="Normal 3 3 10 4 11 2" xfId="28804"/>
    <cellStyle name="Normal 3 3 10 4 12" xfId="11193"/>
    <cellStyle name="Normal 3 3 10 4 12 2" xfId="28805"/>
    <cellStyle name="Normal 3 3 10 4 13" xfId="11194"/>
    <cellStyle name="Normal 3 3 10 4 13 2" xfId="28806"/>
    <cellStyle name="Normal 3 3 10 4 14" xfId="11195"/>
    <cellStyle name="Normal 3 3 10 4 14 2" xfId="28807"/>
    <cellStyle name="Normal 3 3 10 4 15" xfId="11196"/>
    <cellStyle name="Normal 3 3 10 4 15 2" xfId="28808"/>
    <cellStyle name="Normal 3 3 10 4 16" xfId="28809"/>
    <cellStyle name="Normal 3 3 10 4 2" xfId="11197"/>
    <cellStyle name="Normal 3 3 10 4 2 10" xfId="11198"/>
    <cellStyle name="Normal 3 3 10 4 2 10 2" xfId="28810"/>
    <cellStyle name="Normal 3 3 10 4 2 11" xfId="11199"/>
    <cellStyle name="Normal 3 3 10 4 2 11 2" xfId="28811"/>
    <cellStyle name="Normal 3 3 10 4 2 12" xfId="11200"/>
    <cellStyle name="Normal 3 3 10 4 2 12 2" xfId="28812"/>
    <cellStyle name="Normal 3 3 10 4 2 13" xfId="11201"/>
    <cellStyle name="Normal 3 3 10 4 2 13 2" xfId="28813"/>
    <cellStyle name="Normal 3 3 10 4 2 14" xfId="11202"/>
    <cellStyle name="Normal 3 3 10 4 2 14 2" xfId="28814"/>
    <cellStyle name="Normal 3 3 10 4 2 15" xfId="28815"/>
    <cellStyle name="Normal 3 3 10 4 2 2" xfId="11203"/>
    <cellStyle name="Normal 3 3 10 4 2 2 2" xfId="28816"/>
    <cellStyle name="Normal 3 3 10 4 2 3" xfId="11204"/>
    <cellStyle name="Normal 3 3 10 4 2 3 2" xfId="28817"/>
    <cellStyle name="Normal 3 3 10 4 2 4" xfId="11205"/>
    <cellStyle name="Normal 3 3 10 4 2 4 2" xfId="28818"/>
    <cellStyle name="Normal 3 3 10 4 2 5" xfId="11206"/>
    <cellStyle name="Normal 3 3 10 4 2 5 2" xfId="28819"/>
    <cellStyle name="Normal 3 3 10 4 2 6" xfId="11207"/>
    <cellStyle name="Normal 3 3 10 4 2 6 2" xfId="28820"/>
    <cellStyle name="Normal 3 3 10 4 2 7" xfId="11208"/>
    <cellStyle name="Normal 3 3 10 4 2 7 2" xfId="28821"/>
    <cellStyle name="Normal 3 3 10 4 2 8" xfId="11209"/>
    <cellStyle name="Normal 3 3 10 4 2 8 2" xfId="28822"/>
    <cellStyle name="Normal 3 3 10 4 2 9" xfId="11210"/>
    <cellStyle name="Normal 3 3 10 4 2 9 2" xfId="28823"/>
    <cellStyle name="Normal 3 3 10 4 3" xfId="11211"/>
    <cellStyle name="Normal 3 3 10 4 3 2" xfId="28824"/>
    <cellStyle name="Normal 3 3 10 4 4" xfId="11212"/>
    <cellStyle name="Normal 3 3 10 4 4 2" xfId="28825"/>
    <cellStyle name="Normal 3 3 10 4 5" xfId="11213"/>
    <cellStyle name="Normal 3 3 10 4 5 2" xfId="28826"/>
    <cellStyle name="Normal 3 3 10 4 6" xfId="11214"/>
    <cellStyle name="Normal 3 3 10 4 6 2" xfId="28827"/>
    <cellStyle name="Normal 3 3 10 4 7" xfId="11215"/>
    <cellStyle name="Normal 3 3 10 4 7 2" xfId="28828"/>
    <cellStyle name="Normal 3 3 10 4 8" xfId="11216"/>
    <cellStyle name="Normal 3 3 10 4 8 2" xfId="28829"/>
    <cellStyle name="Normal 3 3 10 4 9" xfId="11217"/>
    <cellStyle name="Normal 3 3 10 4 9 2" xfId="28830"/>
    <cellStyle name="Normal 3 3 10 5" xfId="11218"/>
    <cellStyle name="Normal 3 3 10 5 10" xfId="11219"/>
    <cellStyle name="Normal 3 3 10 5 10 2" xfId="28831"/>
    <cellStyle name="Normal 3 3 10 5 11" xfId="11220"/>
    <cellStyle name="Normal 3 3 10 5 11 2" xfId="28832"/>
    <cellStyle name="Normal 3 3 10 5 12" xfId="11221"/>
    <cellStyle name="Normal 3 3 10 5 12 2" xfId="28833"/>
    <cellStyle name="Normal 3 3 10 5 13" xfId="11222"/>
    <cellStyle name="Normal 3 3 10 5 13 2" xfId="28834"/>
    <cellStyle name="Normal 3 3 10 5 14" xfId="11223"/>
    <cellStyle name="Normal 3 3 10 5 14 2" xfId="28835"/>
    <cellStyle name="Normal 3 3 10 5 15" xfId="28836"/>
    <cellStyle name="Normal 3 3 10 5 2" xfId="11224"/>
    <cellStyle name="Normal 3 3 10 5 2 2" xfId="28837"/>
    <cellStyle name="Normal 3 3 10 5 3" xfId="11225"/>
    <cellStyle name="Normal 3 3 10 5 3 2" xfId="28838"/>
    <cellStyle name="Normal 3 3 10 5 4" xfId="11226"/>
    <cellStyle name="Normal 3 3 10 5 4 2" xfId="28839"/>
    <cellStyle name="Normal 3 3 10 5 5" xfId="11227"/>
    <cellStyle name="Normal 3 3 10 5 5 2" xfId="28840"/>
    <cellStyle name="Normal 3 3 10 5 6" xfId="11228"/>
    <cellStyle name="Normal 3 3 10 5 6 2" xfId="28841"/>
    <cellStyle name="Normal 3 3 10 5 7" xfId="11229"/>
    <cellStyle name="Normal 3 3 10 5 7 2" xfId="28842"/>
    <cellStyle name="Normal 3 3 10 5 8" xfId="11230"/>
    <cellStyle name="Normal 3 3 10 5 8 2" xfId="28843"/>
    <cellStyle name="Normal 3 3 10 5 9" xfId="11231"/>
    <cellStyle name="Normal 3 3 10 5 9 2" xfId="28844"/>
    <cellStyle name="Normal 3 3 10 6" xfId="11232"/>
    <cellStyle name="Normal 3 3 10 6 10" xfId="11233"/>
    <cellStyle name="Normal 3 3 10 6 10 2" xfId="28845"/>
    <cellStyle name="Normal 3 3 10 6 11" xfId="11234"/>
    <cellStyle name="Normal 3 3 10 6 11 2" xfId="28846"/>
    <cellStyle name="Normal 3 3 10 6 12" xfId="11235"/>
    <cellStyle name="Normal 3 3 10 6 12 2" xfId="28847"/>
    <cellStyle name="Normal 3 3 10 6 13" xfId="11236"/>
    <cellStyle name="Normal 3 3 10 6 13 2" xfId="28848"/>
    <cellStyle name="Normal 3 3 10 6 14" xfId="11237"/>
    <cellStyle name="Normal 3 3 10 6 14 2" xfId="28849"/>
    <cellStyle name="Normal 3 3 10 6 15" xfId="28850"/>
    <cellStyle name="Normal 3 3 10 6 2" xfId="11238"/>
    <cellStyle name="Normal 3 3 10 6 2 2" xfId="28851"/>
    <cellStyle name="Normal 3 3 10 6 3" xfId="11239"/>
    <cellStyle name="Normal 3 3 10 6 3 2" xfId="28852"/>
    <cellStyle name="Normal 3 3 10 6 4" xfId="11240"/>
    <cellStyle name="Normal 3 3 10 6 4 2" xfId="28853"/>
    <cellStyle name="Normal 3 3 10 6 5" xfId="11241"/>
    <cellStyle name="Normal 3 3 10 6 5 2" xfId="28854"/>
    <cellStyle name="Normal 3 3 10 6 6" xfId="11242"/>
    <cellStyle name="Normal 3 3 10 6 6 2" xfId="28855"/>
    <cellStyle name="Normal 3 3 10 6 7" xfId="11243"/>
    <cellStyle name="Normal 3 3 10 6 7 2" xfId="28856"/>
    <cellStyle name="Normal 3 3 10 6 8" xfId="11244"/>
    <cellStyle name="Normal 3 3 10 6 8 2" xfId="28857"/>
    <cellStyle name="Normal 3 3 10 6 9" xfId="11245"/>
    <cellStyle name="Normal 3 3 10 6 9 2" xfId="28858"/>
    <cellStyle name="Normal 3 3 10 7" xfId="11246"/>
    <cellStyle name="Normal 3 3 10 7 10" xfId="11247"/>
    <cellStyle name="Normal 3 3 10 7 10 2" xfId="28859"/>
    <cellStyle name="Normal 3 3 10 7 11" xfId="11248"/>
    <cellStyle name="Normal 3 3 10 7 11 2" xfId="28860"/>
    <cellStyle name="Normal 3 3 10 7 12" xfId="11249"/>
    <cellStyle name="Normal 3 3 10 7 12 2" xfId="28861"/>
    <cellStyle name="Normal 3 3 10 7 13" xfId="11250"/>
    <cellStyle name="Normal 3 3 10 7 13 2" xfId="28862"/>
    <cellStyle name="Normal 3 3 10 7 14" xfId="11251"/>
    <cellStyle name="Normal 3 3 10 7 14 2" xfId="28863"/>
    <cellStyle name="Normal 3 3 10 7 15" xfId="28864"/>
    <cellStyle name="Normal 3 3 10 7 2" xfId="11252"/>
    <cellStyle name="Normal 3 3 10 7 2 2" xfId="28865"/>
    <cellStyle name="Normal 3 3 10 7 3" xfId="11253"/>
    <cellStyle name="Normal 3 3 10 7 3 2" xfId="28866"/>
    <cellStyle name="Normal 3 3 10 7 4" xfId="11254"/>
    <cellStyle name="Normal 3 3 10 7 4 2" xfId="28867"/>
    <cellStyle name="Normal 3 3 10 7 5" xfId="11255"/>
    <cellStyle name="Normal 3 3 10 7 5 2" xfId="28868"/>
    <cellStyle name="Normal 3 3 10 7 6" xfId="11256"/>
    <cellStyle name="Normal 3 3 10 7 6 2" xfId="28869"/>
    <cellStyle name="Normal 3 3 10 7 7" xfId="11257"/>
    <cellStyle name="Normal 3 3 10 7 7 2" xfId="28870"/>
    <cellStyle name="Normal 3 3 10 7 8" xfId="11258"/>
    <cellStyle name="Normal 3 3 10 7 8 2" xfId="28871"/>
    <cellStyle name="Normal 3 3 10 7 9" xfId="11259"/>
    <cellStyle name="Normal 3 3 10 7 9 2" xfId="28872"/>
    <cellStyle name="Normal 3 3 10 8" xfId="11260"/>
    <cellStyle name="Normal 3 3 10 8 10" xfId="11261"/>
    <cellStyle name="Normal 3 3 10 8 10 2" xfId="28873"/>
    <cellStyle name="Normal 3 3 10 8 11" xfId="11262"/>
    <cellStyle name="Normal 3 3 10 8 11 2" xfId="28874"/>
    <cellStyle name="Normal 3 3 10 8 12" xfId="11263"/>
    <cellStyle name="Normal 3 3 10 8 12 2" xfId="28875"/>
    <cellStyle name="Normal 3 3 10 8 13" xfId="11264"/>
    <cellStyle name="Normal 3 3 10 8 13 2" xfId="28876"/>
    <cellStyle name="Normal 3 3 10 8 14" xfId="11265"/>
    <cellStyle name="Normal 3 3 10 8 14 2" xfId="28877"/>
    <cellStyle name="Normal 3 3 10 8 15" xfId="28878"/>
    <cellStyle name="Normal 3 3 10 8 2" xfId="11266"/>
    <cellStyle name="Normal 3 3 10 8 2 2" xfId="28879"/>
    <cellStyle name="Normal 3 3 10 8 3" xfId="11267"/>
    <cellStyle name="Normal 3 3 10 8 3 2" xfId="28880"/>
    <cellStyle name="Normal 3 3 10 8 4" xfId="11268"/>
    <cellStyle name="Normal 3 3 10 8 4 2" xfId="28881"/>
    <cellStyle name="Normal 3 3 10 8 5" xfId="11269"/>
    <cellStyle name="Normal 3 3 10 8 5 2" xfId="28882"/>
    <cellStyle name="Normal 3 3 10 8 6" xfId="11270"/>
    <cellStyle name="Normal 3 3 10 8 6 2" xfId="28883"/>
    <cellStyle name="Normal 3 3 10 8 7" xfId="11271"/>
    <cellStyle name="Normal 3 3 10 8 7 2" xfId="28884"/>
    <cellStyle name="Normal 3 3 10 8 8" xfId="11272"/>
    <cellStyle name="Normal 3 3 10 8 8 2" xfId="28885"/>
    <cellStyle name="Normal 3 3 10 8 9" xfId="11273"/>
    <cellStyle name="Normal 3 3 10 8 9 2" xfId="28886"/>
    <cellStyle name="Normal 3 3 10 9" xfId="11274"/>
    <cellStyle name="Normal 3 3 10 9 10" xfId="11275"/>
    <cellStyle name="Normal 3 3 10 9 10 2" xfId="28887"/>
    <cellStyle name="Normal 3 3 10 9 11" xfId="11276"/>
    <cellStyle name="Normal 3 3 10 9 11 2" xfId="28888"/>
    <cellStyle name="Normal 3 3 10 9 12" xfId="11277"/>
    <cellStyle name="Normal 3 3 10 9 12 2" xfId="28889"/>
    <cellStyle name="Normal 3 3 10 9 13" xfId="11278"/>
    <cellStyle name="Normal 3 3 10 9 13 2" xfId="28890"/>
    <cellStyle name="Normal 3 3 10 9 14" xfId="11279"/>
    <cellStyle name="Normal 3 3 10 9 14 2" xfId="28891"/>
    <cellStyle name="Normal 3 3 10 9 15" xfId="28892"/>
    <cellStyle name="Normal 3 3 10 9 2" xfId="11280"/>
    <cellStyle name="Normal 3 3 10 9 2 2" xfId="28893"/>
    <cellStyle name="Normal 3 3 10 9 3" xfId="11281"/>
    <cellStyle name="Normal 3 3 10 9 3 2" xfId="28894"/>
    <cellStyle name="Normal 3 3 10 9 4" xfId="11282"/>
    <cellStyle name="Normal 3 3 10 9 4 2" xfId="28895"/>
    <cellStyle name="Normal 3 3 10 9 5" xfId="11283"/>
    <cellStyle name="Normal 3 3 10 9 5 2" xfId="28896"/>
    <cellStyle name="Normal 3 3 10 9 6" xfId="11284"/>
    <cellStyle name="Normal 3 3 10 9 6 2" xfId="28897"/>
    <cellStyle name="Normal 3 3 10 9 7" xfId="11285"/>
    <cellStyle name="Normal 3 3 10 9 7 2" xfId="28898"/>
    <cellStyle name="Normal 3 3 10 9 8" xfId="11286"/>
    <cellStyle name="Normal 3 3 10 9 8 2" xfId="28899"/>
    <cellStyle name="Normal 3 3 10 9 9" xfId="11287"/>
    <cellStyle name="Normal 3 3 10 9 9 2" xfId="28900"/>
    <cellStyle name="Normal 3 3 11" xfId="11288"/>
    <cellStyle name="Normal 3 3 11 10" xfId="11289"/>
    <cellStyle name="Normal 3 3 11 10 10" xfId="11290"/>
    <cellStyle name="Normal 3 3 11 10 10 2" xfId="28901"/>
    <cellStyle name="Normal 3 3 11 10 11" xfId="11291"/>
    <cellStyle name="Normal 3 3 11 10 11 2" xfId="28902"/>
    <cellStyle name="Normal 3 3 11 10 12" xfId="11292"/>
    <cellStyle name="Normal 3 3 11 10 12 2" xfId="28903"/>
    <cellStyle name="Normal 3 3 11 10 13" xfId="11293"/>
    <cellStyle name="Normal 3 3 11 10 13 2" xfId="28904"/>
    <cellStyle name="Normal 3 3 11 10 14" xfId="11294"/>
    <cellStyle name="Normal 3 3 11 10 14 2" xfId="28905"/>
    <cellStyle name="Normal 3 3 11 10 15" xfId="28906"/>
    <cellStyle name="Normal 3 3 11 10 2" xfId="11295"/>
    <cellStyle name="Normal 3 3 11 10 2 2" xfId="28907"/>
    <cellStyle name="Normal 3 3 11 10 3" xfId="11296"/>
    <cellStyle name="Normal 3 3 11 10 3 2" xfId="28908"/>
    <cellStyle name="Normal 3 3 11 10 4" xfId="11297"/>
    <cellStyle name="Normal 3 3 11 10 4 2" xfId="28909"/>
    <cellStyle name="Normal 3 3 11 10 5" xfId="11298"/>
    <cellStyle name="Normal 3 3 11 10 5 2" xfId="28910"/>
    <cellStyle name="Normal 3 3 11 10 6" xfId="11299"/>
    <cellStyle name="Normal 3 3 11 10 6 2" xfId="28911"/>
    <cellStyle name="Normal 3 3 11 10 7" xfId="11300"/>
    <cellStyle name="Normal 3 3 11 10 7 2" xfId="28912"/>
    <cellStyle name="Normal 3 3 11 10 8" xfId="11301"/>
    <cellStyle name="Normal 3 3 11 10 8 2" xfId="28913"/>
    <cellStyle name="Normal 3 3 11 10 9" xfId="11302"/>
    <cellStyle name="Normal 3 3 11 10 9 2" xfId="28914"/>
    <cellStyle name="Normal 3 3 11 11" xfId="11303"/>
    <cellStyle name="Normal 3 3 11 11 2" xfId="28915"/>
    <cellStyle name="Normal 3 3 11 12" xfId="11304"/>
    <cellStyle name="Normal 3 3 11 12 2" xfId="28916"/>
    <cellStyle name="Normal 3 3 11 13" xfId="11305"/>
    <cellStyle name="Normal 3 3 11 13 2" xfId="28917"/>
    <cellStyle name="Normal 3 3 11 14" xfId="11306"/>
    <cellStyle name="Normal 3 3 11 14 2" xfId="28918"/>
    <cellStyle name="Normal 3 3 11 15" xfId="11307"/>
    <cellStyle name="Normal 3 3 11 15 2" xfId="28919"/>
    <cellStyle name="Normal 3 3 11 16" xfId="11308"/>
    <cellStyle name="Normal 3 3 11 16 2" xfId="28920"/>
    <cellStyle name="Normal 3 3 11 17" xfId="11309"/>
    <cellStyle name="Normal 3 3 11 17 2" xfId="28921"/>
    <cellStyle name="Normal 3 3 11 18" xfId="11310"/>
    <cellStyle name="Normal 3 3 11 18 2" xfId="28922"/>
    <cellStyle name="Normal 3 3 11 19" xfId="11311"/>
    <cellStyle name="Normal 3 3 11 19 2" xfId="28923"/>
    <cellStyle name="Normal 3 3 11 2" xfId="11312"/>
    <cellStyle name="Normal 3 3 11 2 10" xfId="11313"/>
    <cellStyle name="Normal 3 3 11 2 10 2" xfId="28924"/>
    <cellStyle name="Normal 3 3 11 2 11" xfId="11314"/>
    <cellStyle name="Normal 3 3 11 2 11 2" xfId="28925"/>
    <cellStyle name="Normal 3 3 11 2 12" xfId="11315"/>
    <cellStyle name="Normal 3 3 11 2 12 2" xfId="28926"/>
    <cellStyle name="Normal 3 3 11 2 13" xfId="11316"/>
    <cellStyle name="Normal 3 3 11 2 13 2" xfId="28927"/>
    <cellStyle name="Normal 3 3 11 2 14" xfId="11317"/>
    <cellStyle name="Normal 3 3 11 2 14 2" xfId="28928"/>
    <cellStyle name="Normal 3 3 11 2 15" xfId="11318"/>
    <cellStyle name="Normal 3 3 11 2 15 2" xfId="28929"/>
    <cellStyle name="Normal 3 3 11 2 16" xfId="28930"/>
    <cellStyle name="Normal 3 3 11 2 2" xfId="11319"/>
    <cellStyle name="Normal 3 3 11 2 2 10" xfId="11320"/>
    <cellStyle name="Normal 3 3 11 2 2 10 2" xfId="28931"/>
    <cellStyle name="Normal 3 3 11 2 2 11" xfId="11321"/>
    <cellStyle name="Normal 3 3 11 2 2 11 2" xfId="28932"/>
    <cellStyle name="Normal 3 3 11 2 2 12" xfId="11322"/>
    <cellStyle name="Normal 3 3 11 2 2 12 2" xfId="28933"/>
    <cellStyle name="Normal 3 3 11 2 2 13" xfId="11323"/>
    <cellStyle name="Normal 3 3 11 2 2 13 2" xfId="28934"/>
    <cellStyle name="Normal 3 3 11 2 2 14" xfId="11324"/>
    <cellStyle name="Normal 3 3 11 2 2 14 2" xfId="28935"/>
    <cellStyle name="Normal 3 3 11 2 2 15" xfId="28936"/>
    <cellStyle name="Normal 3 3 11 2 2 2" xfId="11325"/>
    <cellStyle name="Normal 3 3 11 2 2 2 2" xfId="28937"/>
    <cellStyle name="Normal 3 3 11 2 2 3" xfId="11326"/>
    <cellStyle name="Normal 3 3 11 2 2 3 2" xfId="28938"/>
    <cellStyle name="Normal 3 3 11 2 2 4" xfId="11327"/>
    <cellStyle name="Normal 3 3 11 2 2 4 2" xfId="28939"/>
    <cellStyle name="Normal 3 3 11 2 2 5" xfId="11328"/>
    <cellStyle name="Normal 3 3 11 2 2 5 2" xfId="28940"/>
    <cellStyle name="Normal 3 3 11 2 2 6" xfId="11329"/>
    <cellStyle name="Normal 3 3 11 2 2 6 2" xfId="28941"/>
    <cellStyle name="Normal 3 3 11 2 2 7" xfId="11330"/>
    <cellStyle name="Normal 3 3 11 2 2 7 2" xfId="28942"/>
    <cellStyle name="Normal 3 3 11 2 2 8" xfId="11331"/>
    <cellStyle name="Normal 3 3 11 2 2 8 2" xfId="28943"/>
    <cellStyle name="Normal 3 3 11 2 2 9" xfId="11332"/>
    <cellStyle name="Normal 3 3 11 2 2 9 2" xfId="28944"/>
    <cellStyle name="Normal 3 3 11 2 3" xfId="11333"/>
    <cellStyle name="Normal 3 3 11 2 3 2" xfId="28945"/>
    <cellStyle name="Normal 3 3 11 2 4" xfId="11334"/>
    <cellStyle name="Normal 3 3 11 2 4 2" xfId="28946"/>
    <cellStyle name="Normal 3 3 11 2 5" xfId="11335"/>
    <cellStyle name="Normal 3 3 11 2 5 2" xfId="28947"/>
    <cellStyle name="Normal 3 3 11 2 6" xfId="11336"/>
    <cellStyle name="Normal 3 3 11 2 6 2" xfId="28948"/>
    <cellStyle name="Normal 3 3 11 2 7" xfId="11337"/>
    <cellStyle name="Normal 3 3 11 2 7 2" xfId="28949"/>
    <cellStyle name="Normal 3 3 11 2 8" xfId="11338"/>
    <cellStyle name="Normal 3 3 11 2 8 2" xfId="28950"/>
    <cellStyle name="Normal 3 3 11 2 9" xfId="11339"/>
    <cellStyle name="Normal 3 3 11 2 9 2" xfId="28951"/>
    <cellStyle name="Normal 3 3 11 20" xfId="11340"/>
    <cellStyle name="Normal 3 3 11 20 2" xfId="28952"/>
    <cellStyle name="Normal 3 3 11 21" xfId="11341"/>
    <cellStyle name="Normal 3 3 11 21 2" xfId="28953"/>
    <cellStyle name="Normal 3 3 11 22" xfId="11342"/>
    <cellStyle name="Normal 3 3 11 22 2" xfId="28954"/>
    <cellStyle name="Normal 3 3 11 23" xfId="11343"/>
    <cellStyle name="Normal 3 3 11 23 2" xfId="28955"/>
    <cellStyle name="Normal 3 3 11 24" xfId="28956"/>
    <cellStyle name="Normal 3 3 11 3" xfId="11344"/>
    <cellStyle name="Normal 3 3 11 3 10" xfId="11345"/>
    <cellStyle name="Normal 3 3 11 3 10 2" xfId="28957"/>
    <cellStyle name="Normal 3 3 11 3 11" xfId="11346"/>
    <cellStyle name="Normal 3 3 11 3 11 2" xfId="28958"/>
    <cellStyle name="Normal 3 3 11 3 12" xfId="11347"/>
    <cellStyle name="Normal 3 3 11 3 12 2" xfId="28959"/>
    <cellStyle name="Normal 3 3 11 3 13" xfId="11348"/>
    <cellStyle name="Normal 3 3 11 3 13 2" xfId="28960"/>
    <cellStyle name="Normal 3 3 11 3 14" xfId="11349"/>
    <cellStyle name="Normal 3 3 11 3 14 2" xfId="28961"/>
    <cellStyle name="Normal 3 3 11 3 15" xfId="11350"/>
    <cellStyle name="Normal 3 3 11 3 15 2" xfId="28962"/>
    <cellStyle name="Normal 3 3 11 3 16" xfId="28963"/>
    <cellStyle name="Normal 3 3 11 3 2" xfId="11351"/>
    <cellStyle name="Normal 3 3 11 3 2 10" xfId="11352"/>
    <cellStyle name="Normal 3 3 11 3 2 10 2" xfId="28964"/>
    <cellStyle name="Normal 3 3 11 3 2 11" xfId="11353"/>
    <cellStyle name="Normal 3 3 11 3 2 11 2" xfId="28965"/>
    <cellStyle name="Normal 3 3 11 3 2 12" xfId="11354"/>
    <cellStyle name="Normal 3 3 11 3 2 12 2" xfId="28966"/>
    <cellStyle name="Normal 3 3 11 3 2 13" xfId="11355"/>
    <cellStyle name="Normal 3 3 11 3 2 13 2" xfId="28967"/>
    <cellStyle name="Normal 3 3 11 3 2 14" xfId="11356"/>
    <cellStyle name="Normal 3 3 11 3 2 14 2" xfId="28968"/>
    <cellStyle name="Normal 3 3 11 3 2 15" xfId="28969"/>
    <cellStyle name="Normal 3 3 11 3 2 2" xfId="11357"/>
    <cellStyle name="Normal 3 3 11 3 2 2 2" xfId="28970"/>
    <cellStyle name="Normal 3 3 11 3 2 3" xfId="11358"/>
    <cellStyle name="Normal 3 3 11 3 2 3 2" xfId="28971"/>
    <cellStyle name="Normal 3 3 11 3 2 4" xfId="11359"/>
    <cellStyle name="Normal 3 3 11 3 2 4 2" xfId="28972"/>
    <cellStyle name="Normal 3 3 11 3 2 5" xfId="11360"/>
    <cellStyle name="Normal 3 3 11 3 2 5 2" xfId="28973"/>
    <cellStyle name="Normal 3 3 11 3 2 6" xfId="11361"/>
    <cellStyle name="Normal 3 3 11 3 2 6 2" xfId="28974"/>
    <cellStyle name="Normal 3 3 11 3 2 7" xfId="11362"/>
    <cellStyle name="Normal 3 3 11 3 2 7 2" xfId="28975"/>
    <cellStyle name="Normal 3 3 11 3 2 8" xfId="11363"/>
    <cellStyle name="Normal 3 3 11 3 2 8 2" xfId="28976"/>
    <cellStyle name="Normal 3 3 11 3 2 9" xfId="11364"/>
    <cellStyle name="Normal 3 3 11 3 2 9 2" xfId="28977"/>
    <cellStyle name="Normal 3 3 11 3 3" xfId="11365"/>
    <cellStyle name="Normal 3 3 11 3 3 2" xfId="28978"/>
    <cellStyle name="Normal 3 3 11 3 4" xfId="11366"/>
    <cellStyle name="Normal 3 3 11 3 4 2" xfId="28979"/>
    <cellStyle name="Normal 3 3 11 3 5" xfId="11367"/>
    <cellStyle name="Normal 3 3 11 3 5 2" xfId="28980"/>
    <cellStyle name="Normal 3 3 11 3 6" xfId="11368"/>
    <cellStyle name="Normal 3 3 11 3 6 2" xfId="28981"/>
    <cellStyle name="Normal 3 3 11 3 7" xfId="11369"/>
    <cellStyle name="Normal 3 3 11 3 7 2" xfId="28982"/>
    <cellStyle name="Normal 3 3 11 3 8" xfId="11370"/>
    <cellStyle name="Normal 3 3 11 3 8 2" xfId="28983"/>
    <cellStyle name="Normal 3 3 11 3 9" xfId="11371"/>
    <cellStyle name="Normal 3 3 11 3 9 2" xfId="28984"/>
    <cellStyle name="Normal 3 3 11 4" xfId="11372"/>
    <cellStyle name="Normal 3 3 11 4 10" xfId="11373"/>
    <cellStyle name="Normal 3 3 11 4 10 2" xfId="28985"/>
    <cellStyle name="Normal 3 3 11 4 11" xfId="11374"/>
    <cellStyle name="Normal 3 3 11 4 11 2" xfId="28986"/>
    <cellStyle name="Normal 3 3 11 4 12" xfId="11375"/>
    <cellStyle name="Normal 3 3 11 4 12 2" xfId="28987"/>
    <cellStyle name="Normal 3 3 11 4 13" xfId="11376"/>
    <cellStyle name="Normal 3 3 11 4 13 2" xfId="28988"/>
    <cellStyle name="Normal 3 3 11 4 14" xfId="11377"/>
    <cellStyle name="Normal 3 3 11 4 14 2" xfId="28989"/>
    <cellStyle name="Normal 3 3 11 4 15" xfId="11378"/>
    <cellStyle name="Normal 3 3 11 4 15 2" xfId="28990"/>
    <cellStyle name="Normal 3 3 11 4 16" xfId="28991"/>
    <cellStyle name="Normal 3 3 11 4 2" xfId="11379"/>
    <cellStyle name="Normal 3 3 11 4 2 10" xfId="11380"/>
    <cellStyle name="Normal 3 3 11 4 2 10 2" xfId="28992"/>
    <cellStyle name="Normal 3 3 11 4 2 11" xfId="11381"/>
    <cellStyle name="Normal 3 3 11 4 2 11 2" xfId="28993"/>
    <cellStyle name="Normal 3 3 11 4 2 12" xfId="11382"/>
    <cellStyle name="Normal 3 3 11 4 2 12 2" xfId="28994"/>
    <cellStyle name="Normal 3 3 11 4 2 13" xfId="11383"/>
    <cellStyle name="Normal 3 3 11 4 2 13 2" xfId="28995"/>
    <cellStyle name="Normal 3 3 11 4 2 14" xfId="11384"/>
    <cellStyle name="Normal 3 3 11 4 2 14 2" xfId="28996"/>
    <cellStyle name="Normal 3 3 11 4 2 15" xfId="28997"/>
    <cellStyle name="Normal 3 3 11 4 2 2" xfId="11385"/>
    <cellStyle name="Normal 3 3 11 4 2 2 2" xfId="28998"/>
    <cellStyle name="Normal 3 3 11 4 2 3" xfId="11386"/>
    <cellStyle name="Normal 3 3 11 4 2 3 2" xfId="28999"/>
    <cellStyle name="Normal 3 3 11 4 2 4" xfId="11387"/>
    <cellStyle name="Normal 3 3 11 4 2 4 2" xfId="29000"/>
    <cellStyle name="Normal 3 3 11 4 2 5" xfId="11388"/>
    <cellStyle name="Normal 3 3 11 4 2 5 2" xfId="29001"/>
    <cellStyle name="Normal 3 3 11 4 2 6" xfId="11389"/>
    <cellStyle name="Normal 3 3 11 4 2 6 2" xfId="29002"/>
    <cellStyle name="Normal 3 3 11 4 2 7" xfId="11390"/>
    <cellStyle name="Normal 3 3 11 4 2 7 2" xfId="29003"/>
    <cellStyle name="Normal 3 3 11 4 2 8" xfId="11391"/>
    <cellStyle name="Normal 3 3 11 4 2 8 2" xfId="29004"/>
    <cellStyle name="Normal 3 3 11 4 2 9" xfId="11392"/>
    <cellStyle name="Normal 3 3 11 4 2 9 2" xfId="29005"/>
    <cellStyle name="Normal 3 3 11 4 3" xfId="11393"/>
    <cellStyle name="Normal 3 3 11 4 3 2" xfId="29006"/>
    <cellStyle name="Normal 3 3 11 4 4" xfId="11394"/>
    <cellStyle name="Normal 3 3 11 4 4 2" xfId="29007"/>
    <cellStyle name="Normal 3 3 11 4 5" xfId="11395"/>
    <cellStyle name="Normal 3 3 11 4 5 2" xfId="29008"/>
    <cellStyle name="Normal 3 3 11 4 6" xfId="11396"/>
    <cellStyle name="Normal 3 3 11 4 6 2" xfId="29009"/>
    <cellStyle name="Normal 3 3 11 4 7" xfId="11397"/>
    <cellStyle name="Normal 3 3 11 4 7 2" xfId="29010"/>
    <cellStyle name="Normal 3 3 11 4 8" xfId="11398"/>
    <cellStyle name="Normal 3 3 11 4 8 2" xfId="29011"/>
    <cellStyle name="Normal 3 3 11 4 9" xfId="11399"/>
    <cellStyle name="Normal 3 3 11 4 9 2" xfId="29012"/>
    <cellStyle name="Normal 3 3 11 5" xfId="11400"/>
    <cellStyle name="Normal 3 3 11 5 10" xfId="11401"/>
    <cellStyle name="Normal 3 3 11 5 10 2" xfId="29013"/>
    <cellStyle name="Normal 3 3 11 5 11" xfId="11402"/>
    <cellStyle name="Normal 3 3 11 5 11 2" xfId="29014"/>
    <cellStyle name="Normal 3 3 11 5 12" xfId="11403"/>
    <cellStyle name="Normal 3 3 11 5 12 2" xfId="29015"/>
    <cellStyle name="Normal 3 3 11 5 13" xfId="11404"/>
    <cellStyle name="Normal 3 3 11 5 13 2" xfId="29016"/>
    <cellStyle name="Normal 3 3 11 5 14" xfId="11405"/>
    <cellStyle name="Normal 3 3 11 5 14 2" xfId="29017"/>
    <cellStyle name="Normal 3 3 11 5 15" xfId="29018"/>
    <cellStyle name="Normal 3 3 11 5 2" xfId="11406"/>
    <cellStyle name="Normal 3 3 11 5 2 2" xfId="29019"/>
    <cellStyle name="Normal 3 3 11 5 3" xfId="11407"/>
    <cellStyle name="Normal 3 3 11 5 3 2" xfId="29020"/>
    <cellStyle name="Normal 3 3 11 5 4" xfId="11408"/>
    <cellStyle name="Normal 3 3 11 5 4 2" xfId="29021"/>
    <cellStyle name="Normal 3 3 11 5 5" xfId="11409"/>
    <cellStyle name="Normal 3 3 11 5 5 2" xfId="29022"/>
    <cellStyle name="Normal 3 3 11 5 6" xfId="11410"/>
    <cellStyle name="Normal 3 3 11 5 6 2" xfId="29023"/>
    <cellStyle name="Normal 3 3 11 5 7" xfId="11411"/>
    <cellStyle name="Normal 3 3 11 5 7 2" xfId="29024"/>
    <cellStyle name="Normal 3 3 11 5 8" xfId="11412"/>
    <cellStyle name="Normal 3 3 11 5 8 2" xfId="29025"/>
    <cellStyle name="Normal 3 3 11 5 9" xfId="11413"/>
    <cellStyle name="Normal 3 3 11 5 9 2" xfId="29026"/>
    <cellStyle name="Normal 3 3 11 6" xfId="11414"/>
    <cellStyle name="Normal 3 3 11 6 10" xfId="11415"/>
    <cellStyle name="Normal 3 3 11 6 10 2" xfId="29027"/>
    <cellStyle name="Normal 3 3 11 6 11" xfId="11416"/>
    <cellStyle name="Normal 3 3 11 6 11 2" xfId="29028"/>
    <cellStyle name="Normal 3 3 11 6 12" xfId="11417"/>
    <cellStyle name="Normal 3 3 11 6 12 2" xfId="29029"/>
    <cellStyle name="Normal 3 3 11 6 13" xfId="11418"/>
    <cellStyle name="Normal 3 3 11 6 13 2" xfId="29030"/>
    <cellStyle name="Normal 3 3 11 6 14" xfId="11419"/>
    <cellStyle name="Normal 3 3 11 6 14 2" xfId="29031"/>
    <cellStyle name="Normal 3 3 11 6 15" xfId="29032"/>
    <cellStyle name="Normal 3 3 11 6 2" xfId="11420"/>
    <cellStyle name="Normal 3 3 11 6 2 2" xfId="29033"/>
    <cellStyle name="Normal 3 3 11 6 3" xfId="11421"/>
    <cellStyle name="Normal 3 3 11 6 3 2" xfId="29034"/>
    <cellStyle name="Normal 3 3 11 6 4" xfId="11422"/>
    <cellStyle name="Normal 3 3 11 6 4 2" xfId="29035"/>
    <cellStyle name="Normal 3 3 11 6 5" xfId="11423"/>
    <cellStyle name="Normal 3 3 11 6 5 2" xfId="29036"/>
    <cellStyle name="Normal 3 3 11 6 6" xfId="11424"/>
    <cellStyle name="Normal 3 3 11 6 6 2" xfId="29037"/>
    <cellStyle name="Normal 3 3 11 6 7" xfId="11425"/>
    <cellStyle name="Normal 3 3 11 6 7 2" xfId="29038"/>
    <cellStyle name="Normal 3 3 11 6 8" xfId="11426"/>
    <cellStyle name="Normal 3 3 11 6 8 2" xfId="29039"/>
    <cellStyle name="Normal 3 3 11 6 9" xfId="11427"/>
    <cellStyle name="Normal 3 3 11 6 9 2" xfId="29040"/>
    <cellStyle name="Normal 3 3 11 7" xfId="11428"/>
    <cellStyle name="Normal 3 3 11 7 10" xfId="11429"/>
    <cellStyle name="Normal 3 3 11 7 10 2" xfId="29041"/>
    <cellStyle name="Normal 3 3 11 7 11" xfId="11430"/>
    <cellStyle name="Normal 3 3 11 7 11 2" xfId="29042"/>
    <cellStyle name="Normal 3 3 11 7 12" xfId="11431"/>
    <cellStyle name="Normal 3 3 11 7 12 2" xfId="29043"/>
    <cellStyle name="Normal 3 3 11 7 13" xfId="11432"/>
    <cellStyle name="Normal 3 3 11 7 13 2" xfId="29044"/>
    <cellStyle name="Normal 3 3 11 7 14" xfId="11433"/>
    <cellStyle name="Normal 3 3 11 7 14 2" xfId="29045"/>
    <cellStyle name="Normal 3 3 11 7 15" xfId="29046"/>
    <cellStyle name="Normal 3 3 11 7 2" xfId="11434"/>
    <cellStyle name="Normal 3 3 11 7 2 2" xfId="29047"/>
    <cellStyle name="Normal 3 3 11 7 3" xfId="11435"/>
    <cellStyle name="Normal 3 3 11 7 3 2" xfId="29048"/>
    <cellStyle name="Normal 3 3 11 7 4" xfId="11436"/>
    <cellStyle name="Normal 3 3 11 7 4 2" xfId="29049"/>
    <cellStyle name="Normal 3 3 11 7 5" xfId="11437"/>
    <cellStyle name="Normal 3 3 11 7 5 2" xfId="29050"/>
    <cellStyle name="Normal 3 3 11 7 6" xfId="11438"/>
    <cellStyle name="Normal 3 3 11 7 6 2" xfId="29051"/>
    <cellStyle name="Normal 3 3 11 7 7" xfId="11439"/>
    <cellStyle name="Normal 3 3 11 7 7 2" xfId="29052"/>
    <cellStyle name="Normal 3 3 11 7 8" xfId="11440"/>
    <cellStyle name="Normal 3 3 11 7 8 2" xfId="29053"/>
    <cellStyle name="Normal 3 3 11 7 9" xfId="11441"/>
    <cellStyle name="Normal 3 3 11 7 9 2" xfId="29054"/>
    <cellStyle name="Normal 3 3 11 8" xfId="11442"/>
    <cellStyle name="Normal 3 3 11 8 10" xfId="11443"/>
    <cellStyle name="Normal 3 3 11 8 10 2" xfId="29055"/>
    <cellStyle name="Normal 3 3 11 8 11" xfId="11444"/>
    <cellStyle name="Normal 3 3 11 8 11 2" xfId="29056"/>
    <cellStyle name="Normal 3 3 11 8 12" xfId="11445"/>
    <cellStyle name="Normal 3 3 11 8 12 2" xfId="29057"/>
    <cellStyle name="Normal 3 3 11 8 13" xfId="11446"/>
    <cellStyle name="Normal 3 3 11 8 13 2" xfId="29058"/>
    <cellStyle name="Normal 3 3 11 8 14" xfId="11447"/>
    <cellStyle name="Normal 3 3 11 8 14 2" xfId="29059"/>
    <cellStyle name="Normal 3 3 11 8 15" xfId="29060"/>
    <cellStyle name="Normal 3 3 11 8 2" xfId="11448"/>
    <cellStyle name="Normal 3 3 11 8 2 2" xfId="29061"/>
    <cellStyle name="Normal 3 3 11 8 3" xfId="11449"/>
    <cellStyle name="Normal 3 3 11 8 3 2" xfId="29062"/>
    <cellStyle name="Normal 3 3 11 8 4" xfId="11450"/>
    <cellStyle name="Normal 3 3 11 8 4 2" xfId="29063"/>
    <cellStyle name="Normal 3 3 11 8 5" xfId="11451"/>
    <cellStyle name="Normal 3 3 11 8 5 2" xfId="29064"/>
    <cellStyle name="Normal 3 3 11 8 6" xfId="11452"/>
    <cellStyle name="Normal 3 3 11 8 6 2" xfId="29065"/>
    <cellStyle name="Normal 3 3 11 8 7" xfId="11453"/>
    <cellStyle name="Normal 3 3 11 8 7 2" xfId="29066"/>
    <cellStyle name="Normal 3 3 11 8 8" xfId="11454"/>
    <cellStyle name="Normal 3 3 11 8 8 2" xfId="29067"/>
    <cellStyle name="Normal 3 3 11 8 9" xfId="11455"/>
    <cellStyle name="Normal 3 3 11 8 9 2" xfId="29068"/>
    <cellStyle name="Normal 3 3 11 9" xfId="11456"/>
    <cellStyle name="Normal 3 3 11 9 10" xfId="11457"/>
    <cellStyle name="Normal 3 3 11 9 10 2" xfId="29069"/>
    <cellStyle name="Normal 3 3 11 9 11" xfId="11458"/>
    <cellStyle name="Normal 3 3 11 9 11 2" xfId="29070"/>
    <cellStyle name="Normal 3 3 11 9 12" xfId="11459"/>
    <cellStyle name="Normal 3 3 11 9 12 2" xfId="29071"/>
    <cellStyle name="Normal 3 3 11 9 13" xfId="11460"/>
    <cellStyle name="Normal 3 3 11 9 13 2" xfId="29072"/>
    <cellStyle name="Normal 3 3 11 9 14" xfId="11461"/>
    <cellStyle name="Normal 3 3 11 9 14 2" xfId="29073"/>
    <cellStyle name="Normal 3 3 11 9 15" xfId="29074"/>
    <cellStyle name="Normal 3 3 11 9 2" xfId="11462"/>
    <cellStyle name="Normal 3 3 11 9 2 2" xfId="29075"/>
    <cellStyle name="Normal 3 3 11 9 3" xfId="11463"/>
    <cellStyle name="Normal 3 3 11 9 3 2" xfId="29076"/>
    <cellStyle name="Normal 3 3 11 9 4" xfId="11464"/>
    <cellStyle name="Normal 3 3 11 9 4 2" xfId="29077"/>
    <cellStyle name="Normal 3 3 11 9 5" xfId="11465"/>
    <cellStyle name="Normal 3 3 11 9 5 2" xfId="29078"/>
    <cellStyle name="Normal 3 3 11 9 6" xfId="11466"/>
    <cellStyle name="Normal 3 3 11 9 6 2" xfId="29079"/>
    <cellStyle name="Normal 3 3 11 9 7" xfId="11467"/>
    <cellStyle name="Normal 3 3 11 9 7 2" xfId="29080"/>
    <cellStyle name="Normal 3 3 11 9 8" xfId="11468"/>
    <cellStyle name="Normal 3 3 11 9 8 2" xfId="29081"/>
    <cellStyle name="Normal 3 3 11 9 9" xfId="11469"/>
    <cellStyle name="Normal 3 3 11 9 9 2" xfId="29082"/>
    <cellStyle name="Normal 3 3 12" xfId="11470"/>
    <cellStyle name="Normal 3 3 12 10" xfId="11471"/>
    <cellStyle name="Normal 3 3 12 10 10" xfId="11472"/>
    <cellStyle name="Normal 3 3 12 10 10 2" xfId="29083"/>
    <cellStyle name="Normal 3 3 12 10 11" xfId="11473"/>
    <cellStyle name="Normal 3 3 12 10 11 2" xfId="29084"/>
    <cellStyle name="Normal 3 3 12 10 12" xfId="11474"/>
    <cellStyle name="Normal 3 3 12 10 12 2" xfId="29085"/>
    <cellStyle name="Normal 3 3 12 10 13" xfId="11475"/>
    <cellStyle name="Normal 3 3 12 10 13 2" xfId="29086"/>
    <cellStyle name="Normal 3 3 12 10 14" xfId="11476"/>
    <cellStyle name="Normal 3 3 12 10 14 2" xfId="29087"/>
    <cellStyle name="Normal 3 3 12 10 15" xfId="29088"/>
    <cellStyle name="Normal 3 3 12 10 2" xfId="11477"/>
    <cellStyle name="Normal 3 3 12 10 2 2" xfId="29089"/>
    <cellStyle name="Normal 3 3 12 10 3" xfId="11478"/>
    <cellStyle name="Normal 3 3 12 10 3 2" xfId="29090"/>
    <cellStyle name="Normal 3 3 12 10 4" xfId="11479"/>
    <cellStyle name="Normal 3 3 12 10 4 2" xfId="29091"/>
    <cellStyle name="Normal 3 3 12 10 5" xfId="11480"/>
    <cellStyle name="Normal 3 3 12 10 5 2" xfId="29092"/>
    <cellStyle name="Normal 3 3 12 10 6" xfId="11481"/>
    <cellStyle name="Normal 3 3 12 10 6 2" xfId="29093"/>
    <cellStyle name="Normal 3 3 12 10 7" xfId="11482"/>
    <cellStyle name="Normal 3 3 12 10 7 2" xfId="29094"/>
    <cellStyle name="Normal 3 3 12 10 8" xfId="11483"/>
    <cellStyle name="Normal 3 3 12 10 8 2" xfId="29095"/>
    <cellStyle name="Normal 3 3 12 10 9" xfId="11484"/>
    <cellStyle name="Normal 3 3 12 10 9 2" xfId="29096"/>
    <cellStyle name="Normal 3 3 12 11" xfId="11485"/>
    <cellStyle name="Normal 3 3 12 11 2" xfId="29097"/>
    <cellStyle name="Normal 3 3 12 12" xfId="11486"/>
    <cellStyle name="Normal 3 3 12 12 2" xfId="29098"/>
    <cellStyle name="Normal 3 3 12 13" xfId="11487"/>
    <cellStyle name="Normal 3 3 12 13 2" xfId="29099"/>
    <cellStyle name="Normal 3 3 12 14" xfId="11488"/>
    <cellStyle name="Normal 3 3 12 14 2" xfId="29100"/>
    <cellStyle name="Normal 3 3 12 15" xfId="11489"/>
    <cellStyle name="Normal 3 3 12 15 2" xfId="29101"/>
    <cellStyle name="Normal 3 3 12 16" xfId="11490"/>
    <cellStyle name="Normal 3 3 12 16 2" xfId="29102"/>
    <cellStyle name="Normal 3 3 12 17" xfId="11491"/>
    <cellStyle name="Normal 3 3 12 17 2" xfId="29103"/>
    <cellStyle name="Normal 3 3 12 18" xfId="11492"/>
    <cellStyle name="Normal 3 3 12 18 2" xfId="29104"/>
    <cellStyle name="Normal 3 3 12 19" xfId="11493"/>
    <cellStyle name="Normal 3 3 12 19 2" xfId="29105"/>
    <cellStyle name="Normal 3 3 12 2" xfId="11494"/>
    <cellStyle name="Normal 3 3 12 2 10" xfId="11495"/>
    <cellStyle name="Normal 3 3 12 2 10 2" xfId="29106"/>
    <cellStyle name="Normal 3 3 12 2 11" xfId="11496"/>
    <cellStyle name="Normal 3 3 12 2 11 2" xfId="29107"/>
    <cellStyle name="Normal 3 3 12 2 12" xfId="11497"/>
    <cellStyle name="Normal 3 3 12 2 12 2" xfId="29108"/>
    <cellStyle name="Normal 3 3 12 2 13" xfId="11498"/>
    <cellStyle name="Normal 3 3 12 2 13 2" xfId="29109"/>
    <cellStyle name="Normal 3 3 12 2 14" xfId="11499"/>
    <cellStyle name="Normal 3 3 12 2 14 2" xfId="29110"/>
    <cellStyle name="Normal 3 3 12 2 15" xfId="11500"/>
    <cellStyle name="Normal 3 3 12 2 15 2" xfId="29111"/>
    <cellStyle name="Normal 3 3 12 2 16" xfId="29112"/>
    <cellStyle name="Normal 3 3 12 2 2" xfId="11501"/>
    <cellStyle name="Normal 3 3 12 2 2 10" xfId="11502"/>
    <cellStyle name="Normal 3 3 12 2 2 10 2" xfId="29113"/>
    <cellStyle name="Normal 3 3 12 2 2 11" xfId="11503"/>
    <cellStyle name="Normal 3 3 12 2 2 11 2" xfId="29114"/>
    <cellStyle name="Normal 3 3 12 2 2 12" xfId="11504"/>
    <cellStyle name="Normal 3 3 12 2 2 12 2" xfId="29115"/>
    <cellStyle name="Normal 3 3 12 2 2 13" xfId="11505"/>
    <cellStyle name="Normal 3 3 12 2 2 13 2" xfId="29116"/>
    <cellStyle name="Normal 3 3 12 2 2 14" xfId="11506"/>
    <cellStyle name="Normal 3 3 12 2 2 14 2" xfId="29117"/>
    <cellStyle name="Normal 3 3 12 2 2 15" xfId="29118"/>
    <cellStyle name="Normal 3 3 12 2 2 2" xfId="11507"/>
    <cellStyle name="Normal 3 3 12 2 2 2 2" xfId="29119"/>
    <cellStyle name="Normal 3 3 12 2 2 3" xfId="11508"/>
    <cellStyle name="Normal 3 3 12 2 2 3 2" xfId="29120"/>
    <cellStyle name="Normal 3 3 12 2 2 4" xfId="11509"/>
    <cellStyle name="Normal 3 3 12 2 2 4 2" xfId="29121"/>
    <cellStyle name="Normal 3 3 12 2 2 5" xfId="11510"/>
    <cellStyle name="Normal 3 3 12 2 2 5 2" xfId="29122"/>
    <cellStyle name="Normal 3 3 12 2 2 6" xfId="11511"/>
    <cellStyle name="Normal 3 3 12 2 2 6 2" xfId="29123"/>
    <cellStyle name="Normal 3 3 12 2 2 7" xfId="11512"/>
    <cellStyle name="Normal 3 3 12 2 2 7 2" xfId="29124"/>
    <cellStyle name="Normal 3 3 12 2 2 8" xfId="11513"/>
    <cellStyle name="Normal 3 3 12 2 2 8 2" xfId="29125"/>
    <cellStyle name="Normal 3 3 12 2 2 9" xfId="11514"/>
    <cellStyle name="Normal 3 3 12 2 2 9 2" xfId="29126"/>
    <cellStyle name="Normal 3 3 12 2 3" xfId="11515"/>
    <cellStyle name="Normal 3 3 12 2 3 2" xfId="29127"/>
    <cellStyle name="Normal 3 3 12 2 4" xfId="11516"/>
    <cellStyle name="Normal 3 3 12 2 4 2" xfId="29128"/>
    <cellStyle name="Normal 3 3 12 2 5" xfId="11517"/>
    <cellStyle name="Normal 3 3 12 2 5 2" xfId="29129"/>
    <cellStyle name="Normal 3 3 12 2 6" xfId="11518"/>
    <cellStyle name="Normal 3 3 12 2 6 2" xfId="29130"/>
    <cellStyle name="Normal 3 3 12 2 7" xfId="11519"/>
    <cellStyle name="Normal 3 3 12 2 7 2" xfId="29131"/>
    <cellStyle name="Normal 3 3 12 2 8" xfId="11520"/>
    <cellStyle name="Normal 3 3 12 2 8 2" xfId="29132"/>
    <cellStyle name="Normal 3 3 12 2 9" xfId="11521"/>
    <cellStyle name="Normal 3 3 12 2 9 2" xfId="29133"/>
    <cellStyle name="Normal 3 3 12 20" xfId="11522"/>
    <cellStyle name="Normal 3 3 12 20 2" xfId="29134"/>
    <cellStyle name="Normal 3 3 12 21" xfId="11523"/>
    <cellStyle name="Normal 3 3 12 21 2" xfId="29135"/>
    <cellStyle name="Normal 3 3 12 22" xfId="11524"/>
    <cellStyle name="Normal 3 3 12 22 2" xfId="29136"/>
    <cellStyle name="Normal 3 3 12 23" xfId="11525"/>
    <cellStyle name="Normal 3 3 12 23 2" xfId="29137"/>
    <cellStyle name="Normal 3 3 12 24" xfId="29138"/>
    <cellStyle name="Normal 3 3 12 3" xfId="11526"/>
    <cellStyle name="Normal 3 3 12 3 10" xfId="11527"/>
    <cellStyle name="Normal 3 3 12 3 10 2" xfId="29139"/>
    <cellStyle name="Normal 3 3 12 3 11" xfId="11528"/>
    <cellStyle name="Normal 3 3 12 3 11 2" xfId="29140"/>
    <cellStyle name="Normal 3 3 12 3 12" xfId="11529"/>
    <cellStyle name="Normal 3 3 12 3 12 2" xfId="29141"/>
    <cellStyle name="Normal 3 3 12 3 13" xfId="11530"/>
    <cellStyle name="Normal 3 3 12 3 13 2" xfId="29142"/>
    <cellStyle name="Normal 3 3 12 3 14" xfId="11531"/>
    <cellStyle name="Normal 3 3 12 3 14 2" xfId="29143"/>
    <cellStyle name="Normal 3 3 12 3 15" xfId="11532"/>
    <cellStyle name="Normal 3 3 12 3 15 2" xfId="29144"/>
    <cellStyle name="Normal 3 3 12 3 16" xfId="29145"/>
    <cellStyle name="Normal 3 3 12 3 2" xfId="11533"/>
    <cellStyle name="Normal 3 3 12 3 2 10" xfId="11534"/>
    <cellStyle name="Normal 3 3 12 3 2 10 2" xfId="29146"/>
    <cellStyle name="Normal 3 3 12 3 2 11" xfId="11535"/>
    <cellStyle name="Normal 3 3 12 3 2 11 2" xfId="29147"/>
    <cellStyle name="Normal 3 3 12 3 2 12" xfId="11536"/>
    <cellStyle name="Normal 3 3 12 3 2 12 2" xfId="29148"/>
    <cellStyle name="Normal 3 3 12 3 2 13" xfId="11537"/>
    <cellStyle name="Normal 3 3 12 3 2 13 2" xfId="29149"/>
    <cellStyle name="Normal 3 3 12 3 2 14" xfId="11538"/>
    <cellStyle name="Normal 3 3 12 3 2 14 2" xfId="29150"/>
    <cellStyle name="Normal 3 3 12 3 2 15" xfId="29151"/>
    <cellStyle name="Normal 3 3 12 3 2 2" xfId="11539"/>
    <cellStyle name="Normal 3 3 12 3 2 2 2" xfId="29152"/>
    <cellStyle name="Normal 3 3 12 3 2 3" xfId="11540"/>
    <cellStyle name="Normal 3 3 12 3 2 3 2" xfId="29153"/>
    <cellStyle name="Normal 3 3 12 3 2 4" xfId="11541"/>
    <cellStyle name="Normal 3 3 12 3 2 4 2" xfId="29154"/>
    <cellStyle name="Normal 3 3 12 3 2 5" xfId="11542"/>
    <cellStyle name="Normal 3 3 12 3 2 5 2" xfId="29155"/>
    <cellStyle name="Normal 3 3 12 3 2 6" xfId="11543"/>
    <cellStyle name="Normal 3 3 12 3 2 6 2" xfId="29156"/>
    <cellStyle name="Normal 3 3 12 3 2 7" xfId="11544"/>
    <cellStyle name="Normal 3 3 12 3 2 7 2" xfId="29157"/>
    <cellStyle name="Normal 3 3 12 3 2 8" xfId="11545"/>
    <cellStyle name="Normal 3 3 12 3 2 8 2" xfId="29158"/>
    <cellStyle name="Normal 3 3 12 3 2 9" xfId="11546"/>
    <cellStyle name="Normal 3 3 12 3 2 9 2" xfId="29159"/>
    <cellStyle name="Normal 3 3 12 3 3" xfId="11547"/>
    <cellStyle name="Normal 3 3 12 3 3 2" xfId="29160"/>
    <cellStyle name="Normal 3 3 12 3 4" xfId="11548"/>
    <cellStyle name="Normal 3 3 12 3 4 2" xfId="29161"/>
    <cellStyle name="Normal 3 3 12 3 5" xfId="11549"/>
    <cellStyle name="Normal 3 3 12 3 5 2" xfId="29162"/>
    <cellStyle name="Normal 3 3 12 3 6" xfId="11550"/>
    <cellStyle name="Normal 3 3 12 3 6 2" xfId="29163"/>
    <cellStyle name="Normal 3 3 12 3 7" xfId="11551"/>
    <cellStyle name="Normal 3 3 12 3 7 2" xfId="29164"/>
    <cellStyle name="Normal 3 3 12 3 8" xfId="11552"/>
    <cellStyle name="Normal 3 3 12 3 8 2" xfId="29165"/>
    <cellStyle name="Normal 3 3 12 3 9" xfId="11553"/>
    <cellStyle name="Normal 3 3 12 3 9 2" xfId="29166"/>
    <cellStyle name="Normal 3 3 12 4" xfId="11554"/>
    <cellStyle name="Normal 3 3 12 4 10" xfId="11555"/>
    <cellStyle name="Normal 3 3 12 4 10 2" xfId="29167"/>
    <cellStyle name="Normal 3 3 12 4 11" xfId="11556"/>
    <cellStyle name="Normal 3 3 12 4 11 2" xfId="29168"/>
    <cellStyle name="Normal 3 3 12 4 12" xfId="11557"/>
    <cellStyle name="Normal 3 3 12 4 12 2" xfId="29169"/>
    <cellStyle name="Normal 3 3 12 4 13" xfId="11558"/>
    <cellStyle name="Normal 3 3 12 4 13 2" xfId="29170"/>
    <cellStyle name="Normal 3 3 12 4 14" xfId="11559"/>
    <cellStyle name="Normal 3 3 12 4 14 2" xfId="29171"/>
    <cellStyle name="Normal 3 3 12 4 15" xfId="11560"/>
    <cellStyle name="Normal 3 3 12 4 15 2" xfId="29172"/>
    <cellStyle name="Normal 3 3 12 4 16" xfId="29173"/>
    <cellStyle name="Normal 3 3 12 4 2" xfId="11561"/>
    <cellStyle name="Normal 3 3 12 4 2 10" xfId="11562"/>
    <cellStyle name="Normal 3 3 12 4 2 10 2" xfId="29174"/>
    <cellStyle name="Normal 3 3 12 4 2 11" xfId="11563"/>
    <cellStyle name="Normal 3 3 12 4 2 11 2" xfId="29175"/>
    <cellStyle name="Normal 3 3 12 4 2 12" xfId="11564"/>
    <cellStyle name="Normal 3 3 12 4 2 12 2" xfId="29176"/>
    <cellStyle name="Normal 3 3 12 4 2 13" xfId="11565"/>
    <cellStyle name="Normal 3 3 12 4 2 13 2" xfId="29177"/>
    <cellStyle name="Normal 3 3 12 4 2 14" xfId="11566"/>
    <cellStyle name="Normal 3 3 12 4 2 14 2" xfId="29178"/>
    <cellStyle name="Normal 3 3 12 4 2 15" xfId="29179"/>
    <cellStyle name="Normal 3 3 12 4 2 2" xfId="11567"/>
    <cellStyle name="Normal 3 3 12 4 2 2 2" xfId="29180"/>
    <cellStyle name="Normal 3 3 12 4 2 3" xfId="11568"/>
    <cellStyle name="Normal 3 3 12 4 2 3 2" xfId="29181"/>
    <cellStyle name="Normal 3 3 12 4 2 4" xfId="11569"/>
    <cellStyle name="Normal 3 3 12 4 2 4 2" xfId="29182"/>
    <cellStyle name="Normal 3 3 12 4 2 5" xfId="11570"/>
    <cellStyle name="Normal 3 3 12 4 2 5 2" xfId="29183"/>
    <cellStyle name="Normal 3 3 12 4 2 6" xfId="11571"/>
    <cellStyle name="Normal 3 3 12 4 2 6 2" xfId="29184"/>
    <cellStyle name="Normal 3 3 12 4 2 7" xfId="11572"/>
    <cellStyle name="Normal 3 3 12 4 2 7 2" xfId="29185"/>
    <cellStyle name="Normal 3 3 12 4 2 8" xfId="11573"/>
    <cellStyle name="Normal 3 3 12 4 2 8 2" xfId="29186"/>
    <cellStyle name="Normal 3 3 12 4 2 9" xfId="11574"/>
    <cellStyle name="Normal 3 3 12 4 2 9 2" xfId="29187"/>
    <cellStyle name="Normal 3 3 12 4 3" xfId="11575"/>
    <cellStyle name="Normal 3 3 12 4 3 2" xfId="29188"/>
    <cellStyle name="Normal 3 3 12 4 4" xfId="11576"/>
    <cellStyle name="Normal 3 3 12 4 4 2" xfId="29189"/>
    <cellStyle name="Normal 3 3 12 4 5" xfId="11577"/>
    <cellStyle name="Normal 3 3 12 4 5 2" xfId="29190"/>
    <cellStyle name="Normal 3 3 12 4 6" xfId="11578"/>
    <cellStyle name="Normal 3 3 12 4 6 2" xfId="29191"/>
    <cellStyle name="Normal 3 3 12 4 7" xfId="11579"/>
    <cellStyle name="Normal 3 3 12 4 7 2" xfId="29192"/>
    <cellStyle name="Normal 3 3 12 4 8" xfId="11580"/>
    <cellStyle name="Normal 3 3 12 4 8 2" xfId="29193"/>
    <cellStyle name="Normal 3 3 12 4 9" xfId="11581"/>
    <cellStyle name="Normal 3 3 12 4 9 2" xfId="29194"/>
    <cellStyle name="Normal 3 3 12 5" xfId="11582"/>
    <cellStyle name="Normal 3 3 12 5 10" xfId="11583"/>
    <cellStyle name="Normal 3 3 12 5 10 2" xfId="29195"/>
    <cellStyle name="Normal 3 3 12 5 11" xfId="11584"/>
    <cellStyle name="Normal 3 3 12 5 11 2" xfId="29196"/>
    <cellStyle name="Normal 3 3 12 5 12" xfId="11585"/>
    <cellStyle name="Normal 3 3 12 5 12 2" xfId="29197"/>
    <cellStyle name="Normal 3 3 12 5 13" xfId="11586"/>
    <cellStyle name="Normal 3 3 12 5 13 2" xfId="29198"/>
    <cellStyle name="Normal 3 3 12 5 14" xfId="11587"/>
    <cellStyle name="Normal 3 3 12 5 14 2" xfId="29199"/>
    <cellStyle name="Normal 3 3 12 5 15" xfId="29200"/>
    <cellStyle name="Normal 3 3 12 5 2" xfId="11588"/>
    <cellStyle name="Normal 3 3 12 5 2 2" xfId="29201"/>
    <cellStyle name="Normal 3 3 12 5 3" xfId="11589"/>
    <cellStyle name="Normal 3 3 12 5 3 2" xfId="29202"/>
    <cellStyle name="Normal 3 3 12 5 4" xfId="11590"/>
    <cellStyle name="Normal 3 3 12 5 4 2" xfId="29203"/>
    <cellStyle name="Normal 3 3 12 5 5" xfId="11591"/>
    <cellStyle name="Normal 3 3 12 5 5 2" xfId="29204"/>
    <cellStyle name="Normal 3 3 12 5 6" xfId="11592"/>
    <cellStyle name="Normal 3 3 12 5 6 2" xfId="29205"/>
    <cellStyle name="Normal 3 3 12 5 7" xfId="11593"/>
    <cellStyle name="Normal 3 3 12 5 7 2" xfId="29206"/>
    <cellStyle name="Normal 3 3 12 5 8" xfId="11594"/>
    <cellStyle name="Normal 3 3 12 5 8 2" xfId="29207"/>
    <cellStyle name="Normal 3 3 12 5 9" xfId="11595"/>
    <cellStyle name="Normal 3 3 12 5 9 2" xfId="29208"/>
    <cellStyle name="Normal 3 3 12 6" xfId="11596"/>
    <cellStyle name="Normal 3 3 12 6 10" xfId="11597"/>
    <cellStyle name="Normal 3 3 12 6 10 2" xfId="29209"/>
    <cellStyle name="Normal 3 3 12 6 11" xfId="11598"/>
    <cellStyle name="Normal 3 3 12 6 11 2" xfId="29210"/>
    <cellStyle name="Normal 3 3 12 6 12" xfId="11599"/>
    <cellStyle name="Normal 3 3 12 6 12 2" xfId="29211"/>
    <cellStyle name="Normal 3 3 12 6 13" xfId="11600"/>
    <cellStyle name="Normal 3 3 12 6 13 2" xfId="29212"/>
    <cellStyle name="Normal 3 3 12 6 14" xfId="11601"/>
    <cellStyle name="Normal 3 3 12 6 14 2" xfId="29213"/>
    <cellStyle name="Normal 3 3 12 6 15" xfId="29214"/>
    <cellStyle name="Normal 3 3 12 6 2" xfId="11602"/>
    <cellStyle name="Normal 3 3 12 6 2 2" xfId="29215"/>
    <cellStyle name="Normal 3 3 12 6 3" xfId="11603"/>
    <cellStyle name="Normal 3 3 12 6 3 2" xfId="29216"/>
    <cellStyle name="Normal 3 3 12 6 4" xfId="11604"/>
    <cellStyle name="Normal 3 3 12 6 4 2" xfId="29217"/>
    <cellStyle name="Normal 3 3 12 6 5" xfId="11605"/>
    <cellStyle name="Normal 3 3 12 6 5 2" xfId="29218"/>
    <cellStyle name="Normal 3 3 12 6 6" xfId="11606"/>
    <cellStyle name="Normal 3 3 12 6 6 2" xfId="29219"/>
    <cellStyle name="Normal 3 3 12 6 7" xfId="11607"/>
    <cellStyle name="Normal 3 3 12 6 7 2" xfId="29220"/>
    <cellStyle name="Normal 3 3 12 6 8" xfId="11608"/>
    <cellStyle name="Normal 3 3 12 6 8 2" xfId="29221"/>
    <cellStyle name="Normal 3 3 12 6 9" xfId="11609"/>
    <cellStyle name="Normal 3 3 12 6 9 2" xfId="29222"/>
    <cellStyle name="Normal 3 3 12 7" xfId="11610"/>
    <cellStyle name="Normal 3 3 12 7 10" xfId="11611"/>
    <cellStyle name="Normal 3 3 12 7 10 2" xfId="29223"/>
    <cellStyle name="Normal 3 3 12 7 11" xfId="11612"/>
    <cellStyle name="Normal 3 3 12 7 11 2" xfId="29224"/>
    <cellStyle name="Normal 3 3 12 7 12" xfId="11613"/>
    <cellStyle name="Normal 3 3 12 7 12 2" xfId="29225"/>
    <cellStyle name="Normal 3 3 12 7 13" xfId="11614"/>
    <cellStyle name="Normal 3 3 12 7 13 2" xfId="29226"/>
    <cellStyle name="Normal 3 3 12 7 14" xfId="11615"/>
    <cellStyle name="Normal 3 3 12 7 14 2" xfId="29227"/>
    <cellStyle name="Normal 3 3 12 7 15" xfId="29228"/>
    <cellStyle name="Normal 3 3 12 7 2" xfId="11616"/>
    <cellStyle name="Normal 3 3 12 7 2 2" xfId="29229"/>
    <cellStyle name="Normal 3 3 12 7 3" xfId="11617"/>
    <cellStyle name="Normal 3 3 12 7 3 2" xfId="29230"/>
    <cellStyle name="Normal 3 3 12 7 4" xfId="11618"/>
    <cellStyle name="Normal 3 3 12 7 4 2" xfId="29231"/>
    <cellStyle name="Normal 3 3 12 7 5" xfId="11619"/>
    <cellStyle name="Normal 3 3 12 7 5 2" xfId="29232"/>
    <cellStyle name="Normal 3 3 12 7 6" xfId="11620"/>
    <cellStyle name="Normal 3 3 12 7 6 2" xfId="29233"/>
    <cellStyle name="Normal 3 3 12 7 7" xfId="11621"/>
    <cellStyle name="Normal 3 3 12 7 7 2" xfId="29234"/>
    <cellStyle name="Normal 3 3 12 7 8" xfId="11622"/>
    <cellStyle name="Normal 3 3 12 7 8 2" xfId="29235"/>
    <cellStyle name="Normal 3 3 12 7 9" xfId="11623"/>
    <cellStyle name="Normal 3 3 12 7 9 2" xfId="29236"/>
    <cellStyle name="Normal 3 3 12 8" xfId="11624"/>
    <cellStyle name="Normal 3 3 12 8 10" xfId="11625"/>
    <cellStyle name="Normal 3 3 12 8 10 2" xfId="29237"/>
    <cellStyle name="Normal 3 3 12 8 11" xfId="11626"/>
    <cellStyle name="Normal 3 3 12 8 11 2" xfId="29238"/>
    <cellStyle name="Normal 3 3 12 8 12" xfId="11627"/>
    <cellStyle name="Normal 3 3 12 8 12 2" xfId="29239"/>
    <cellStyle name="Normal 3 3 12 8 13" xfId="11628"/>
    <cellStyle name="Normal 3 3 12 8 13 2" xfId="29240"/>
    <cellStyle name="Normal 3 3 12 8 14" xfId="11629"/>
    <cellStyle name="Normal 3 3 12 8 14 2" xfId="29241"/>
    <cellStyle name="Normal 3 3 12 8 15" xfId="29242"/>
    <cellStyle name="Normal 3 3 12 8 2" xfId="11630"/>
    <cellStyle name="Normal 3 3 12 8 2 2" xfId="29243"/>
    <cellStyle name="Normal 3 3 12 8 3" xfId="11631"/>
    <cellStyle name="Normal 3 3 12 8 3 2" xfId="29244"/>
    <cellStyle name="Normal 3 3 12 8 4" xfId="11632"/>
    <cellStyle name="Normal 3 3 12 8 4 2" xfId="29245"/>
    <cellStyle name="Normal 3 3 12 8 5" xfId="11633"/>
    <cellStyle name="Normal 3 3 12 8 5 2" xfId="29246"/>
    <cellStyle name="Normal 3 3 12 8 6" xfId="11634"/>
    <cellStyle name="Normal 3 3 12 8 6 2" xfId="29247"/>
    <cellStyle name="Normal 3 3 12 8 7" xfId="11635"/>
    <cellStyle name="Normal 3 3 12 8 7 2" xfId="29248"/>
    <cellStyle name="Normal 3 3 12 8 8" xfId="11636"/>
    <cellStyle name="Normal 3 3 12 8 8 2" xfId="29249"/>
    <cellStyle name="Normal 3 3 12 8 9" xfId="11637"/>
    <cellStyle name="Normal 3 3 12 8 9 2" xfId="29250"/>
    <cellStyle name="Normal 3 3 12 9" xfId="11638"/>
    <cellStyle name="Normal 3 3 12 9 10" xfId="11639"/>
    <cellStyle name="Normal 3 3 12 9 10 2" xfId="29251"/>
    <cellStyle name="Normal 3 3 12 9 11" xfId="11640"/>
    <cellStyle name="Normal 3 3 12 9 11 2" xfId="29252"/>
    <cellStyle name="Normal 3 3 12 9 12" xfId="11641"/>
    <cellStyle name="Normal 3 3 12 9 12 2" xfId="29253"/>
    <cellStyle name="Normal 3 3 12 9 13" xfId="11642"/>
    <cellStyle name="Normal 3 3 12 9 13 2" xfId="29254"/>
    <cellStyle name="Normal 3 3 12 9 14" xfId="11643"/>
    <cellStyle name="Normal 3 3 12 9 14 2" xfId="29255"/>
    <cellStyle name="Normal 3 3 12 9 15" xfId="29256"/>
    <cellStyle name="Normal 3 3 12 9 2" xfId="11644"/>
    <cellStyle name="Normal 3 3 12 9 2 2" xfId="29257"/>
    <cellStyle name="Normal 3 3 12 9 3" xfId="11645"/>
    <cellStyle name="Normal 3 3 12 9 3 2" xfId="29258"/>
    <cellStyle name="Normal 3 3 12 9 4" xfId="11646"/>
    <cellStyle name="Normal 3 3 12 9 4 2" xfId="29259"/>
    <cellStyle name="Normal 3 3 12 9 5" xfId="11647"/>
    <cellStyle name="Normal 3 3 12 9 5 2" xfId="29260"/>
    <cellStyle name="Normal 3 3 12 9 6" xfId="11648"/>
    <cellStyle name="Normal 3 3 12 9 6 2" xfId="29261"/>
    <cellStyle name="Normal 3 3 12 9 7" xfId="11649"/>
    <cellStyle name="Normal 3 3 12 9 7 2" xfId="29262"/>
    <cellStyle name="Normal 3 3 12 9 8" xfId="11650"/>
    <cellStyle name="Normal 3 3 12 9 8 2" xfId="29263"/>
    <cellStyle name="Normal 3 3 12 9 9" xfId="11651"/>
    <cellStyle name="Normal 3 3 12 9 9 2" xfId="29264"/>
    <cellStyle name="Normal 3 3 13" xfId="11652"/>
    <cellStyle name="Normal 3 3 13 10" xfId="11653"/>
    <cellStyle name="Normal 3 3 13 10 10" xfId="11654"/>
    <cellStyle name="Normal 3 3 13 10 10 2" xfId="29265"/>
    <cellStyle name="Normal 3 3 13 10 11" xfId="11655"/>
    <cellStyle name="Normal 3 3 13 10 11 2" xfId="29266"/>
    <cellStyle name="Normal 3 3 13 10 12" xfId="11656"/>
    <cellStyle name="Normal 3 3 13 10 12 2" xfId="29267"/>
    <cellStyle name="Normal 3 3 13 10 13" xfId="11657"/>
    <cellStyle name="Normal 3 3 13 10 13 2" xfId="29268"/>
    <cellStyle name="Normal 3 3 13 10 14" xfId="11658"/>
    <cellStyle name="Normal 3 3 13 10 14 2" xfId="29269"/>
    <cellStyle name="Normal 3 3 13 10 15" xfId="29270"/>
    <cellStyle name="Normal 3 3 13 10 2" xfId="11659"/>
    <cellStyle name="Normal 3 3 13 10 2 2" xfId="29271"/>
    <cellStyle name="Normal 3 3 13 10 3" xfId="11660"/>
    <cellStyle name="Normal 3 3 13 10 3 2" xfId="29272"/>
    <cellStyle name="Normal 3 3 13 10 4" xfId="11661"/>
    <cellStyle name="Normal 3 3 13 10 4 2" xfId="29273"/>
    <cellStyle name="Normal 3 3 13 10 5" xfId="11662"/>
    <cellStyle name="Normal 3 3 13 10 5 2" xfId="29274"/>
    <cellStyle name="Normal 3 3 13 10 6" xfId="11663"/>
    <cellStyle name="Normal 3 3 13 10 6 2" xfId="29275"/>
    <cellStyle name="Normal 3 3 13 10 7" xfId="11664"/>
    <cellStyle name="Normal 3 3 13 10 7 2" xfId="29276"/>
    <cellStyle name="Normal 3 3 13 10 8" xfId="11665"/>
    <cellStyle name="Normal 3 3 13 10 8 2" xfId="29277"/>
    <cellStyle name="Normal 3 3 13 10 9" xfId="11666"/>
    <cellStyle name="Normal 3 3 13 10 9 2" xfId="29278"/>
    <cellStyle name="Normal 3 3 13 11" xfId="11667"/>
    <cellStyle name="Normal 3 3 13 11 2" xfId="29279"/>
    <cellStyle name="Normal 3 3 13 12" xfId="11668"/>
    <cellStyle name="Normal 3 3 13 12 2" xfId="29280"/>
    <cellStyle name="Normal 3 3 13 13" xfId="11669"/>
    <cellStyle name="Normal 3 3 13 13 2" xfId="29281"/>
    <cellStyle name="Normal 3 3 13 14" xfId="11670"/>
    <cellStyle name="Normal 3 3 13 14 2" xfId="29282"/>
    <cellStyle name="Normal 3 3 13 15" xfId="11671"/>
    <cellStyle name="Normal 3 3 13 15 2" xfId="29283"/>
    <cellStyle name="Normal 3 3 13 16" xfId="11672"/>
    <cellStyle name="Normal 3 3 13 16 2" xfId="29284"/>
    <cellStyle name="Normal 3 3 13 17" xfId="11673"/>
    <cellStyle name="Normal 3 3 13 17 2" xfId="29285"/>
    <cellStyle name="Normal 3 3 13 18" xfId="11674"/>
    <cellStyle name="Normal 3 3 13 18 2" xfId="29286"/>
    <cellStyle name="Normal 3 3 13 19" xfId="11675"/>
    <cellStyle name="Normal 3 3 13 19 2" xfId="29287"/>
    <cellStyle name="Normal 3 3 13 2" xfId="11676"/>
    <cellStyle name="Normal 3 3 13 2 10" xfId="11677"/>
    <cellStyle name="Normal 3 3 13 2 10 2" xfId="29288"/>
    <cellStyle name="Normal 3 3 13 2 11" xfId="11678"/>
    <cellStyle name="Normal 3 3 13 2 11 2" xfId="29289"/>
    <cellStyle name="Normal 3 3 13 2 12" xfId="11679"/>
    <cellStyle name="Normal 3 3 13 2 12 2" xfId="29290"/>
    <cellStyle name="Normal 3 3 13 2 13" xfId="11680"/>
    <cellStyle name="Normal 3 3 13 2 13 2" xfId="29291"/>
    <cellStyle name="Normal 3 3 13 2 14" xfId="11681"/>
    <cellStyle name="Normal 3 3 13 2 14 2" xfId="29292"/>
    <cellStyle name="Normal 3 3 13 2 15" xfId="11682"/>
    <cellStyle name="Normal 3 3 13 2 15 2" xfId="29293"/>
    <cellStyle name="Normal 3 3 13 2 16" xfId="29294"/>
    <cellStyle name="Normal 3 3 13 2 2" xfId="11683"/>
    <cellStyle name="Normal 3 3 13 2 2 10" xfId="11684"/>
    <cellStyle name="Normal 3 3 13 2 2 10 2" xfId="29295"/>
    <cellStyle name="Normal 3 3 13 2 2 11" xfId="11685"/>
    <cellStyle name="Normal 3 3 13 2 2 11 2" xfId="29296"/>
    <cellStyle name="Normal 3 3 13 2 2 12" xfId="11686"/>
    <cellStyle name="Normal 3 3 13 2 2 12 2" xfId="29297"/>
    <cellStyle name="Normal 3 3 13 2 2 13" xfId="11687"/>
    <cellStyle name="Normal 3 3 13 2 2 13 2" xfId="29298"/>
    <cellStyle name="Normal 3 3 13 2 2 14" xfId="11688"/>
    <cellStyle name="Normal 3 3 13 2 2 14 2" xfId="29299"/>
    <cellStyle name="Normal 3 3 13 2 2 15" xfId="29300"/>
    <cellStyle name="Normal 3 3 13 2 2 2" xfId="11689"/>
    <cellStyle name="Normal 3 3 13 2 2 2 2" xfId="29301"/>
    <cellStyle name="Normal 3 3 13 2 2 3" xfId="11690"/>
    <cellStyle name="Normal 3 3 13 2 2 3 2" xfId="29302"/>
    <cellStyle name="Normal 3 3 13 2 2 4" xfId="11691"/>
    <cellStyle name="Normal 3 3 13 2 2 4 2" xfId="29303"/>
    <cellStyle name="Normal 3 3 13 2 2 5" xfId="11692"/>
    <cellStyle name="Normal 3 3 13 2 2 5 2" xfId="29304"/>
    <cellStyle name="Normal 3 3 13 2 2 6" xfId="11693"/>
    <cellStyle name="Normal 3 3 13 2 2 6 2" xfId="29305"/>
    <cellStyle name="Normal 3 3 13 2 2 7" xfId="11694"/>
    <cellStyle name="Normal 3 3 13 2 2 7 2" xfId="29306"/>
    <cellStyle name="Normal 3 3 13 2 2 8" xfId="11695"/>
    <cellStyle name="Normal 3 3 13 2 2 8 2" xfId="29307"/>
    <cellStyle name="Normal 3 3 13 2 2 9" xfId="11696"/>
    <cellStyle name="Normal 3 3 13 2 2 9 2" xfId="29308"/>
    <cellStyle name="Normal 3 3 13 2 3" xfId="11697"/>
    <cellStyle name="Normal 3 3 13 2 3 2" xfId="29309"/>
    <cellStyle name="Normal 3 3 13 2 4" xfId="11698"/>
    <cellStyle name="Normal 3 3 13 2 4 2" xfId="29310"/>
    <cellStyle name="Normal 3 3 13 2 5" xfId="11699"/>
    <cellStyle name="Normal 3 3 13 2 5 2" xfId="29311"/>
    <cellStyle name="Normal 3 3 13 2 6" xfId="11700"/>
    <cellStyle name="Normal 3 3 13 2 6 2" xfId="29312"/>
    <cellStyle name="Normal 3 3 13 2 7" xfId="11701"/>
    <cellStyle name="Normal 3 3 13 2 7 2" xfId="29313"/>
    <cellStyle name="Normal 3 3 13 2 8" xfId="11702"/>
    <cellStyle name="Normal 3 3 13 2 8 2" xfId="29314"/>
    <cellStyle name="Normal 3 3 13 2 9" xfId="11703"/>
    <cellStyle name="Normal 3 3 13 2 9 2" xfId="29315"/>
    <cellStyle name="Normal 3 3 13 20" xfId="11704"/>
    <cellStyle name="Normal 3 3 13 20 2" xfId="29316"/>
    <cellStyle name="Normal 3 3 13 21" xfId="11705"/>
    <cellStyle name="Normal 3 3 13 21 2" xfId="29317"/>
    <cellStyle name="Normal 3 3 13 22" xfId="11706"/>
    <cellStyle name="Normal 3 3 13 22 2" xfId="29318"/>
    <cellStyle name="Normal 3 3 13 23" xfId="11707"/>
    <cellStyle name="Normal 3 3 13 23 2" xfId="29319"/>
    <cellStyle name="Normal 3 3 13 24" xfId="29320"/>
    <cellStyle name="Normal 3 3 13 3" xfId="11708"/>
    <cellStyle name="Normal 3 3 13 3 10" xfId="11709"/>
    <cellStyle name="Normal 3 3 13 3 10 2" xfId="29321"/>
    <cellStyle name="Normal 3 3 13 3 11" xfId="11710"/>
    <cellStyle name="Normal 3 3 13 3 11 2" xfId="29322"/>
    <cellStyle name="Normal 3 3 13 3 12" xfId="11711"/>
    <cellStyle name="Normal 3 3 13 3 12 2" xfId="29323"/>
    <cellStyle name="Normal 3 3 13 3 13" xfId="11712"/>
    <cellStyle name="Normal 3 3 13 3 13 2" xfId="29324"/>
    <cellStyle name="Normal 3 3 13 3 14" xfId="11713"/>
    <cellStyle name="Normal 3 3 13 3 14 2" xfId="29325"/>
    <cellStyle name="Normal 3 3 13 3 15" xfId="11714"/>
    <cellStyle name="Normal 3 3 13 3 15 2" xfId="29326"/>
    <cellStyle name="Normal 3 3 13 3 16" xfId="29327"/>
    <cellStyle name="Normal 3 3 13 3 2" xfId="11715"/>
    <cellStyle name="Normal 3 3 13 3 2 10" xfId="11716"/>
    <cellStyle name="Normal 3 3 13 3 2 10 2" xfId="29328"/>
    <cellStyle name="Normal 3 3 13 3 2 11" xfId="11717"/>
    <cellStyle name="Normal 3 3 13 3 2 11 2" xfId="29329"/>
    <cellStyle name="Normal 3 3 13 3 2 12" xfId="11718"/>
    <cellStyle name="Normal 3 3 13 3 2 12 2" xfId="29330"/>
    <cellStyle name="Normal 3 3 13 3 2 13" xfId="11719"/>
    <cellStyle name="Normal 3 3 13 3 2 13 2" xfId="29331"/>
    <cellStyle name="Normal 3 3 13 3 2 14" xfId="11720"/>
    <cellStyle name="Normal 3 3 13 3 2 14 2" xfId="29332"/>
    <cellStyle name="Normal 3 3 13 3 2 15" xfId="29333"/>
    <cellStyle name="Normal 3 3 13 3 2 2" xfId="11721"/>
    <cellStyle name="Normal 3 3 13 3 2 2 2" xfId="29334"/>
    <cellStyle name="Normal 3 3 13 3 2 3" xfId="11722"/>
    <cellStyle name="Normal 3 3 13 3 2 3 2" xfId="29335"/>
    <cellStyle name="Normal 3 3 13 3 2 4" xfId="11723"/>
    <cellStyle name="Normal 3 3 13 3 2 4 2" xfId="29336"/>
    <cellStyle name="Normal 3 3 13 3 2 5" xfId="11724"/>
    <cellStyle name="Normal 3 3 13 3 2 5 2" xfId="29337"/>
    <cellStyle name="Normal 3 3 13 3 2 6" xfId="11725"/>
    <cellStyle name="Normal 3 3 13 3 2 6 2" xfId="29338"/>
    <cellStyle name="Normal 3 3 13 3 2 7" xfId="11726"/>
    <cellStyle name="Normal 3 3 13 3 2 7 2" xfId="29339"/>
    <cellStyle name="Normal 3 3 13 3 2 8" xfId="11727"/>
    <cellStyle name="Normal 3 3 13 3 2 8 2" xfId="29340"/>
    <cellStyle name="Normal 3 3 13 3 2 9" xfId="11728"/>
    <cellStyle name="Normal 3 3 13 3 2 9 2" xfId="29341"/>
    <cellStyle name="Normal 3 3 13 3 3" xfId="11729"/>
    <cellStyle name="Normal 3 3 13 3 3 2" xfId="29342"/>
    <cellStyle name="Normal 3 3 13 3 4" xfId="11730"/>
    <cellStyle name="Normal 3 3 13 3 4 2" xfId="29343"/>
    <cellStyle name="Normal 3 3 13 3 5" xfId="11731"/>
    <cellStyle name="Normal 3 3 13 3 5 2" xfId="29344"/>
    <cellStyle name="Normal 3 3 13 3 6" xfId="11732"/>
    <cellStyle name="Normal 3 3 13 3 6 2" xfId="29345"/>
    <cellStyle name="Normal 3 3 13 3 7" xfId="11733"/>
    <cellStyle name="Normal 3 3 13 3 7 2" xfId="29346"/>
    <cellStyle name="Normal 3 3 13 3 8" xfId="11734"/>
    <cellStyle name="Normal 3 3 13 3 8 2" xfId="29347"/>
    <cellStyle name="Normal 3 3 13 3 9" xfId="11735"/>
    <cellStyle name="Normal 3 3 13 3 9 2" xfId="29348"/>
    <cellStyle name="Normal 3 3 13 4" xfId="11736"/>
    <cellStyle name="Normal 3 3 13 4 10" xfId="11737"/>
    <cellStyle name="Normal 3 3 13 4 10 2" xfId="29349"/>
    <cellStyle name="Normal 3 3 13 4 11" xfId="11738"/>
    <cellStyle name="Normal 3 3 13 4 11 2" xfId="29350"/>
    <cellStyle name="Normal 3 3 13 4 12" xfId="11739"/>
    <cellStyle name="Normal 3 3 13 4 12 2" xfId="29351"/>
    <cellStyle name="Normal 3 3 13 4 13" xfId="11740"/>
    <cellStyle name="Normal 3 3 13 4 13 2" xfId="29352"/>
    <cellStyle name="Normal 3 3 13 4 14" xfId="11741"/>
    <cellStyle name="Normal 3 3 13 4 14 2" xfId="29353"/>
    <cellStyle name="Normal 3 3 13 4 15" xfId="11742"/>
    <cellStyle name="Normal 3 3 13 4 15 2" xfId="29354"/>
    <cellStyle name="Normal 3 3 13 4 16" xfId="29355"/>
    <cellStyle name="Normal 3 3 13 4 2" xfId="11743"/>
    <cellStyle name="Normal 3 3 13 4 2 10" xfId="11744"/>
    <cellStyle name="Normal 3 3 13 4 2 10 2" xfId="29356"/>
    <cellStyle name="Normal 3 3 13 4 2 11" xfId="11745"/>
    <cellStyle name="Normal 3 3 13 4 2 11 2" xfId="29357"/>
    <cellStyle name="Normal 3 3 13 4 2 12" xfId="11746"/>
    <cellStyle name="Normal 3 3 13 4 2 12 2" xfId="29358"/>
    <cellStyle name="Normal 3 3 13 4 2 13" xfId="11747"/>
    <cellStyle name="Normal 3 3 13 4 2 13 2" xfId="29359"/>
    <cellStyle name="Normal 3 3 13 4 2 14" xfId="11748"/>
    <cellStyle name="Normal 3 3 13 4 2 14 2" xfId="29360"/>
    <cellStyle name="Normal 3 3 13 4 2 15" xfId="29361"/>
    <cellStyle name="Normal 3 3 13 4 2 2" xfId="11749"/>
    <cellStyle name="Normal 3 3 13 4 2 2 2" xfId="29362"/>
    <cellStyle name="Normal 3 3 13 4 2 3" xfId="11750"/>
    <cellStyle name="Normal 3 3 13 4 2 3 2" xfId="29363"/>
    <cellStyle name="Normal 3 3 13 4 2 4" xfId="11751"/>
    <cellStyle name="Normal 3 3 13 4 2 4 2" xfId="29364"/>
    <cellStyle name="Normal 3 3 13 4 2 5" xfId="11752"/>
    <cellStyle name="Normal 3 3 13 4 2 5 2" xfId="29365"/>
    <cellStyle name="Normal 3 3 13 4 2 6" xfId="11753"/>
    <cellStyle name="Normal 3 3 13 4 2 6 2" xfId="29366"/>
    <cellStyle name="Normal 3 3 13 4 2 7" xfId="11754"/>
    <cellStyle name="Normal 3 3 13 4 2 7 2" xfId="29367"/>
    <cellStyle name="Normal 3 3 13 4 2 8" xfId="11755"/>
    <cellStyle name="Normal 3 3 13 4 2 8 2" xfId="29368"/>
    <cellStyle name="Normal 3 3 13 4 2 9" xfId="11756"/>
    <cellStyle name="Normal 3 3 13 4 2 9 2" xfId="29369"/>
    <cellStyle name="Normal 3 3 13 4 3" xfId="11757"/>
    <cellStyle name="Normal 3 3 13 4 3 2" xfId="29370"/>
    <cellStyle name="Normal 3 3 13 4 4" xfId="11758"/>
    <cellStyle name="Normal 3 3 13 4 4 2" xfId="29371"/>
    <cellStyle name="Normal 3 3 13 4 5" xfId="11759"/>
    <cellStyle name="Normal 3 3 13 4 5 2" xfId="29372"/>
    <cellStyle name="Normal 3 3 13 4 6" xfId="11760"/>
    <cellStyle name="Normal 3 3 13 4 6 2" xfId="29373"/>
    <cellStyle name="Normal 3 3 13 4 7" xfId="11761"/>
    <cellStyle name="Normal 3 3 13 4 7 2" xfId="29374"/>
    <cellStyle name="Normal 3 3 13 4 8" xfId="11762"/>
    <cellStyle name="Normal 3 3 13 4 8 2" xfId="29375"/>
    <cellStyle name="Normal 3 3 13 4 9" xfId="11763"/>
    <cellStyle name="Normal 3 3 13 4 9 2" xfId="29376"/>
    <cellStyle name="Normal 3 3 13 5" xfId="11764"/>
    <cellStyle name="Normal 3 3 13 5 10" xfId="11765"/>
    <cellStyle name="Normal 3 3 13 5 10 2" xfId="29377"/>
    <cellStyle name="Normal 3 3 13 5 11" xfId="11766"/>
    <cellStyle name="Normal 3 3 13 5 11 2" xfId="29378"/>
    <cellStyle name="Normal 3 3 13 5 12" xfId="11767"/>
    <cellStyle name="Normal 3 3 13 5 12 2" xfId="29379"/>
    <cellStyle name="Normal 3 3 13 5 13" xfId="11768"/>
    <cellStyle name="Normal 3 3 13 5 13 2" xfId="29380"/>
    <cellStyle name="Normal 3 3 13 5 14" xfId="11769"/>
    <cellStyle name="Normal 3 3 13 5 14 2" xfId="29381"/>
    <cellStyle name="Normal 3 3 13 5 15" xfId="29382"/>
    <cellStyle name="Normal 3 3 13 5 2" xfId="11770"/>
    <cellStyle name="Normal 3 3 13 5 2 2" xfId="29383"/>
    <cellStyle name="Normal 3 3 13 5 3" xfId="11771"/>
    <cellStyle name="Normal 3 3 13 5 3 2" xfId="29384"/>
    <cellStyle name="Normal 3 3 13 5 4" xfId="11772"/>
    <cellStyle name="Normal 3 3 13 5 4 2" xfId="29385"/>
    <cellStyle name="Normal 3 3 13 5 5" xfId="11773"/>
    <cellStyle name="Normal 3 3 13 5 5 2" xfId="29386"/>
    <cellStyle name="Normal 3 3 13 5 6" xfId="11774"/>
    <cellStyle name="Normal 3 3 13 5 6 2" xfId="29387"/>
    <cellStyle name="Normal 3 3 13 5 7" xfId="11775"/>
    <cellStyle name="Normal 3 3 13 5 7 2" xfId="29388"/>
    <cellStyle name="Normal 3 3 13 5 8" xfId="11776"/>
    <cellStyle name="Normal 3 3 13 5 8 2" xfId="29389"/>
    <cellStyle name="Normal 3 3 13 5 9" xfId="11777"/>
    <cellStyle name="Normal 3 3 13 5 9 2" xfId="29390"/>
    <cellStyle name="Normal 3 3 13 6" xfId="11778"/>
    <cellStyle name="Normal 3 3 13 6 10" xfId="11779"/>
    <cellStyle name="Normal 3 3 13 6 10 2" xfId="29391"/>
    <cellStyle name="Normal 3 3 13 6 11" xfId="11780"/>
    <cellStyle name="Normal 3 3 13 6 11 2" xfId="29392"/>
    <cellStyle name="Normal 3 3 13 6 12" xfId="11781"/>
    <cellStyle name="Normal 3 3 13 6 12 2" xfId="29393"/>
    <cellStyle name="Normal 3 3 13 6 13" xfId="11782"/>
    <cellStyle name="Normal 3 3 13 6 13 2" xfId="29394"/>
    <cellStyle name="Normal 3 3 13 6 14" xfId="11783"/>
    <cellStyle name="Normal 3 3 13 6 14 2" xfId="29395"/>
    <cellStyle name="Normal 3 3 13 6 15" xfId="29396"/>
    <cellStyle name="Normal 3 3 13 6 2" xfId="11784"/>
    <cellStyle name="Normal 3 3 13 6 2 2" xfId="29397"/>
    <cellStyle name="Normal 3 3 13 6 3" xfId="11785"/>
    <cellStyle name="Normal 3 3 13 6 3 2" xfId="29398"/>
    <cellStyle name="Normal 3 3 13 6 4" xfId="11786"/>
    <cellStyle name="Normal 3 3 13 6 4 2" xfId="29399"/>
    <cellStyle name="Normal 3 3 13 6 5" xfId="11787"/>
    <cellStyle name="Normal 3 3 13 6 5 2" xfId="29400"/>
    <cellStyle name="Normal 3 3 13 6 6" xfId="11788"/>
    <cellStyle name="Normal 3 3 13 6 6 2" xfId="29401"/>
    <cellStyle name="Normal 3 3 13 6 7" xfId="11789"/>
    <cellStyle name="Normal 3 3 13 6 7 2" xfId="29402"/>
    <cellStyle name="Normal 3 3 13 6 8" xfId="11790"/>
    <cellStyle name="Normal 3 3 13 6 8 2" xfId="29403"/>
    <cellStyle name="Normal 3 3 13 6 9" xfId="11791"/>
    <cellStyle name="Normal 3 3 13 6 9 2" xfId="29404"/>
    <cellStyle name="Normal 3 3 13 7" xfId="11792"/>
    <cellStyle name="Normal 3 3 13 7 10" xfId="11793"/>
    <cellStyle name="Normal 3 3 13 7 10 2" xfId="29405"/>
    <cellStyle name="Normal 3 3 13 7 11" xfId="11794"/>
    <cellStyle name="Normal 3 3 13 7 11 2" xfId="29406"/>
    <cellStyle name="Normal 3 3 13 7 12" xfId="11795"/>
    <cellStyle name="Normal 3 3 13 7 12 2" xfId="29407"/>
    <cellStyle name="Normal 3 3 13 7 13" xfId="11796"/>
    <cellStyle name="Normal 3 3 13 7 13 2" xfId="29408"/>
    <cellStyle name="Normal 3 3 13 7 14" xfId="11797"/>
    <cellStyle name="Normal 3 3 13 7 14 2" xfId="29409"/>
    <cellStyle name="Normal 3 3 13 7 15" xfId="29410"/>
    <cellStyle name="Normal 3 3 13 7 2" xfId="11798"/>
    <cellStyle name="Normal 3 3 13 7 2 2" xfId="29411"/>
    <cellStyle name="Normal 3 3 13 7 3" xfId="11799"/>
    <cellStyle name="Normal 3 3 13 7 3 2" xfId="29412"/>
    <cellStyle name="Normal 3 3 13 7 4" xfId="11800"/>
    <cellStyle name="Normal 3 3 13 7 4 2" xfId="29413"/>
    <cellStyle name="Normal 3 3 13 7 5" xfId="11801"/>
    <cellStyle name="Normal 3 3 13 7 5 2" xfId="29414"/>
    <cellStyle name="Normal 3 3 13 7 6" xfId="11802"/>
    <cellStyle name="Normal 3 3 13 7 6 2" xfId="29415"/>
    <cellStyle name="Normal 3 3 13 7 7" xfId="11803"/>
    <cellStyle name="Normal 3 3 13 7 7 2" xfId="29416"/>
    <cellStyle name="Normal 3 3 13 7 8" xfId="11804"/>
    <cellStyle name="Normal 3 3 13 7 8 2" xfId="29417"/>
    <cellStyle name="Normal 3 3 13 7 9" xfId="11805"/>
    <cellStyle name="Normal 3 3 13 7 9 2" xfId="29418"/>
    <cellStyle name="Normal 3 3 13 8" xfId="11806"/>
    <cellStyle name="Normal 3 3 13 8 10" xfId="11807"/>
    <cellStyle name="Normal 3 3 13 8 10 2" xfId="29419"/>
    <cellStyle name="Normal 3 3 13 8 11" xfId="11808"/>
    <cellStyle name="Normal 3 3 13 8 11 2" xfId="29420"/>
    <cellStyle name="Normal 3 3 13 8 12" xfId="11809"/>
    <cellStyle name="Normal 3 3 13 8 12 2" xfId="29421"/>
    <cellStyle name="Normal 3 3 13 8 13" xfId="11810"/>
    <cellStyle name="Normal 3 3 13 8 13 2" xfId="29422"/>
    <cellStyle name="Normal 3 3 13 8 14" xfId="11811"/>
    <cellStyle name="Normal 3 3 13 8 14 2" xfId="29423"/>
    <cellStyle name="Normal 3 3 13 8 15" xfId="29424"/>
    <cellStyle name="Normal 3 3 13 8 2" xfId="11812"/>
    <cellStyle name="Normal 3 3 13 8 2 2" xfId="29425"/>
    <cellStyle name="Normal 3 3 13 8 3" xfId="11813"/>
    <cellStyle name="Normal 3 3 13 8 3 2" xfId="29426"/>
    <cellStyle name="Normal 3 3 13 8 4" xfId="11814"/>
    <cellStyle name="Normal 3 3 13 8 4 2" xfId="29427"/>
    <cellStyle name="Normal 3 3 13 8 5" xfId="11815"/>
    <cellStyle name="Normal 3 3 13 8 5 2" xfId="29428"/>
    <cellStyle name="Normal 3 3 13 8 6" xfId="11816"/>
    <cellStyle name="Normal 3 3 13 8 6 2" xfId="29429"/>
    <cellStyle name="Normal 3 3 13 8 7" xfId="11817"/>
    <cellStyle name="Normal 3 3 13 8 7 2" xfId="29430"/>
    <cellStyle name="Normal 3 3 13 8 8" xfId="11818"/>
    <cellStyle name="Normal 3 3 13 8 8 2" xfId="29431"/>
    <cellStyle name="Normal 3 3 13 8 9" xfId="11819"/>
    <cellStyle name="Normal 3 3 13 8 9 2" xfId="29432"/>
    <cellStyle name="Normal 3 3 13 9" xfId="11820"/>
    <cellStyle name="Normal 3 3 13 9 10" xfId="11821"/>
    <cellStyle name="Normal 3 3 13 9 10 2" xfId="29433"/>
    <cellStyle name="Normal 3 3 13 9 11" xfId="11822"/>
    <cellStyle name="Normal 3 3 13 9 11 2" xfId="29434"/>
    <cellStyle name="Normal 3 3 13 9 12" xfId="11823"/>
    <cellStyle name="Normal 3 3 13 9 12 2" xfId="29435"/>
    <cellStyle name="Normal 3 3 13 9 13" xfId="11824"/>
    <cellStyle name="Normal 3 3 13 9 13 2" xfId="29436"/>
    <cellStyle name="Normal 3 3 13 9 14" xfId="11825"/>
    <cellStyle name="Normal 3 3 13 9 14 2" xfId="29437"/>
    <cellStyle name="Normal 3 3 13 9 15" xfId="29438"/>
    <cellStyle name="Normal 3 3 13 9 2" xfId="11826"/>
    <cellStyle name="Normal 3 3 13 9 2 2" xfId="29439"/>
    <cellStyle name="Normal 3 3 13 9 3" xfId="11827"/>
    <cellStyle name="Normal 3 3 13 9 3 2" xfId="29440"/>
    <cellStyle name="Normal 3 3 13 9 4" xfId="11828"/>
    <cellStyle name="Normal 3 3 13 9 4 2" xfId="29441"/>
    <cellStyle name="Normal 3 3 13 9 5" xfId="11829"/>
    <cellStyle name="Normal 3 3 13 9 5 2" xfId="29442"/>
    <cellStyle name="Normal 3 3 13 9 6" xfId="11830"/>
    <cellStyle name="Normal 3 3 13 9 6 2" xfId="29443"/>
    <cellStyle name="Normal 3 3 13 9 7" xfId="11831"/>
    <cellStyle name="Normal 3 3 13 9 7 2" xfId="29444"/>
    <cellStyle name="Normal 3 3 13 9 8" xfId="11832"/>
    <cellStyle name="Normal 3 3 13 9 8 2" xfId="29445"/>
    <cellStyle name="Normal 3 3 13 9 9" xfId="11833"/>
    <cellStyle name="Normal 3 3 13 9 9 2" xfId="29446"/>
    <cellStyle name="Normal 3 3 14" xfId="11834"/>
    <cellStyle name="Normal 3 3 14 10" xfId="11835"/>
    <cellStyle name="Normal 3 3 14 10 10" xfId="11836"/>
    <cellStyle name="Normal 3 3 14 10 10 2" xfId="29447"/>
    <cellStyle name="Normal 3 3 14 10 11" xfId="11837"/>
    <cellStyle name="Normal 3 3 14 10 11 2" xfId="29448"/>
    <cellStyle name="Normal 3 3 14 10 12" xfId="11838"/>
    <cellStyle name="Normal 3 3 14 10 12 2" xfId="29449"/>
    <cellStyle name="Normal 3 3 14 10 13" xfId="11839"/>
    <cellStyle name="Normal 3 3 14 10 13 2" xfId="29450"/>
    <cellStyle name="Normal 3 3 14 10 14" xfId="11840"/>
    <cellStyle name="Normal 3 3 14 10 14 2" xfId="29451"/>
    <cellStyle name="Normal 3 3 14 10 15" xfId="29452"/>
    <cellStyle name="Normal 3 3 14 10 2" xfId="11841"/>
    <cellStyle name="Normal 3 3 14 10 2 2" xfId="29453"/>
    <cellStyle name="Normal 3 3 14 10 3" xfId="11842"/>
    <cellStyle name="Normal 3 3 14 10 3 2" xfId="29454"/>
    <cellStyle name="Normal 3 3 14 10 4" xfId="11843"/>
    <cellStyle name="Normal 3 3 14 10 4 2" xfId="29455"/>
    <cellStyle name="Normal 3 3 14 10 5" xfId="11844"/>
    <cellStyle name="Normal 3 3 14 10 5 2" xfId="29456"/>
    <cellStyle name="Normal 3 3 14 10 6" xfId="11845"/>
    <cellStyle name="Normal 3 3 14 10 6 2" xfId="29457"/>
    <cellStyle name="Normal 3 3 14 10 7" xfId="11846"/>
    <cellStyle name="Normal 3 3 14 10 7 2" xfId="29458"/>
    <cellStyle name="Normal 3 3 14 10 8" xfId="11847"/>
    <cellStyle name="Normal 3 3 14 10 8 2" xfId="29459"/>
    <cellStyle name="Normal 3 3 14 10 9" xfId="11848"/>
    <cellStyle name="Normal 3 3 14 10 9 2" xfId="29460"/>
    <cellStyle name="Normal 3 3 14 11" xfId="11849"/>
    <cellStyle name="Normal 3 3 14 11 2" xfId="29461"/>
    <cellStyle name="Normal 3 3 14 12" xfId="11850"/>
    <cellStyle name="Normal 3 3 14 12 2" xfId="29462"/>
    <cellStyle name="Normal 3 3 14 13" xfId="11851"/>
    <cellStyle name="Normal 3 3 14 13 2" xfId="29463"/>
    <cellStyle name="Normal 3 3 14 14" xfId="11852"/>
    <cellStyle name="Normal 3 3 14 14 2" xfId="29464"/>
    <cellStyle name="Normal 3 3 14 15" xfId="11853"/>
    <cellStyle name="Normal 3 3 14 15 2" xfId="29465"/>
    <cellStyle name="Normal 3 3 14 16" xfId="11854"/>
    <cellStyle name="Normal 3 3 14 16 2" xfId="29466"/>
    <cellStyle name="Normal 3 3 14 17" xfId="11855"/>
    <cellStyle name="Normal 3 3 14 17 2" xfId="29467"/>
    <cellStyle name="Normal 3 3 14 18" xfId="11856"/>
    <cellStyle name="Normal 3 3 14 18 2" xfId="29468"/>
    <cellStyle name="Normal 3 3 14 19" xfId="11857"/>
    <cellStyle name="Normal 3 3 14 19 2" xfId="29469"/>
    <cellStyle name="Normal 3 3 14 2" xfId="11858"/>
    <cellStyle name="Normal 3 3 14 2 10" xfId="11859"/>
    <cellStyle name="Normal 3 3 14 2 10 2" xfId="29470"/>
    <cellStyle name="Normal 3 3 14 2 11" xfId="11860"/>
    <cellStyle name="Normal 3 3 14 2 11 2" xfId="29471"/>
    <cellStyle name="Normal 3 3 14 2 12" xfId="11861"/>
    <cellStyle name="Normal 3 3 14 2 12 2" xfId="29472"/>
    <cellStyle name="Normal 3 3 14 2 13" xfId="11862"/>
    <cellStyle name="Normal 3 3 14 2 13 2" xfId="29473"/>
    <cellStyle name="Normal 3 3 14 2 14" xfId="11863"/>
    <cellStyle name="Normal 3 3 14 2 14 2" xfId="29474"/>
    <cellStyle name="Normal 3 3 14 2 15" xfId="11864"/>
    <cellStyle name="Normal 3 3 14 2 15 2" xfId="29475"/>
    <cellStyle name="Normal 3 3 14 2 16" xfId="29476"/>
    <cellStyle name="Normal 3 3 14 2 2" xfId="11865"/>
    <cellStyle name="Normal 3 3 14 2 2 10" xfId="11866"/>
    <cellStyle name="Normal 3 3 14 2 2 10 2" xfId="29477"/>
    <cellStyle name="Normal 3 3 14 2 2 11" xfId="11867"/>
    <cellStyle name="Normal 3 3 14 2 2 11 2" xfId="29478"/>
    <cellStyle name="Normal 3 3 14 2 2 12" xfId="11868"/>
    <cellStyle name="Normal 3 3 14 2 2 12 2" xfId="29479"/>
    <cellStyle name="Normal 3 3 14 2 2 13" xfId="11869"/>
    <cellStyle name="Normal 3 3 14 2 2 13 2" xfId="29480"/>
    <cellStyle name="Normal 3 3 14 2 2 14" xfId="11870"/>
    <cellStyle name="Normal 3 3 14 2 2 14 2" xfId="29481"/>
    <cellStyle name="Normal 3 3 14 2 2 15" xfId="29482"/>
    <cellStyle name="Normal 3 3 14 2 2 2" xfId="11871"/>
    <cellStyle name="Normal 3 3 14 2 2 2 2" xfId="29483"/>
    <cellStyle name="Normal 3 3 14 2 2 3" xfId="11872"/>
    <cellStyle name="Normal 3 3 14 2 2 3 2" xfId="29484"/>
    <cellStyle name="Normal 3 3 14 2 2 4" xfId="11873"/>
    <cellStyle name="Normal 3 3 14 2 2 4 2" xfId="29485"/>
    <cellStyle name="Normal 3 3 14 2 2 5" xfId="11874"/>
    <cellStyle name="Normal 3 3 14 2 2 5 2" xfId="29486"/>
    <cellStyle name="Normal 3 3 14 2 2 6" xfId="11875"/>
    <cellStyle name="Normal 3 3 14 2 2 6 2" xfId="29487"/>
    <cellStyle name="Normal 3 3 14 2 2 7" xfId="11876"/>
    <cellStyle name="Normal 3 3 14 2 2 7 2" xfId="29488"/>
    <cellStyle name="Normal 3 3 14 2 2 8" xfId="11877"/>
    <cellStyle name="Normal 3 3 14 2 2 8 2" xfId="29489"/>
    <cellStyle name="Normal 3 3 14 2 2 9" xfId="11878"/>
    <cellStyle name="Normal 3 3 14 2 2 9 2" xfId="29490"/>
    <cellStyle name="Normal 3 3 14 2 3" xfId="11879"/>
    <cellStyle name="Normal 3 3 14 2 3 2" xfId="29491"/>
    <cellStyle name="Normal 3 3 14 2 4" xfId="11880"/>
    <cellStyle name="Normal 3 3 14 2 4 2" xfId="29492"/>
    <cellStyle name="Normal 3 3 14 2 5" xfId="11881"/>
    <cellStyle name="Normal 3 3 14 2 5 2" xfId="29493"/>
    <cellStyle name="Normal 3 3 14 2 6" xfId="11882"/>
    <cellStyle name="Normal 3 3 14 2 6 2" xfId="29494"/>
    <cellStyle name="Normal 3 3 14 2 7" xfId="11883"/>
    <cellStyle name="Normal 3 3 14 2 7 2" xfId="29495"/>
    <cellStyle name="Normal 3 3 14 2 8" xfId="11884"/>
    <cellStyle name="Normal 3 3 14 2 8 2" xfId="29496"/>
    <cellStyle name="Normal 3 3 14 2 9" xfId="11885"/>
    <cellStyle name="Normal 3 3 14 2 9 2" xfId="29497"/>
    <cellStyle name="Normal 3 3 14 20" xfId="11886"/>
    <cellStyle name="Normal 3 3 14 20 2" xfId="29498"/>
    <cellStyle name="Normal 3 3 14 21" xfId="11887"/>
    <cellStyle name="Normal 3 3 14 21 2" xfId="29499"/>
    <cellStyle name="Normal 3 3 14 22" xfId="11888"/>
    <cellStyle name="Normal 3 3 14 22 2" xfId="29500"/>
    <cellStyle name="Normal 3 3 14 23" xfId="11889"/>
    <cellStyle name="Normal 3 3 14 23 2" xfId="29501"/>
    <cellStyle name="Normal 3 3 14 24" xfId="29502"/>
    <cellStyle name="Normal 3 3 14 3" xfId="11890"/>
    <cellStyle name="Normal 3 3 14 3 10" xfId="11891"/>
    <cellStyle name="Normal 3 3 14 3 10 2" xfId="29503"/>
    <cellStyle name="Normal 3 3 14 3 11" xfId="11892"/>
    <cellStyle name="Normal 3 3 14 3 11 2" xfId="29504"/>
    <cellStyle name="Normal 3 3 14 3 12" xfId="11893"/>
    <cellStyle name="Normal 3 3 14 3 12 2" xfId="29505"/>
    <cellStyle name="Normal 3 3 14 3 13" xfId="11894"/>
    <cellStyle name="Normal 3 3 14 3 13 2" xfId="29506"/>
    <cellStyle name="Normal 3 3 14 3 14" xfId="11895"/>
    <cellStyle name="Normal 3 3 14 3 14 2" xfId="29507"/>
    <cellStyle name="Normal 3 3 14 3 15" xfId="11896"/>
    <cellStyle name="Normal 3 3 14 3 15 2" xfId="29508"/>
    <cellStyle name="Normal 3 3 14 3 16" xfId="29509"/>
    <cellStyle name="Normal 3 3 14 3 2" xfId="11897"/>
    <cellStyle name="Normal 3 3 14 3 2 10" xfId="11898"/>
    <cellStyle name="Normal 3 3 14 3 2 10 2" xfId="29510"/>
    <cellStyle name="Normal 3 3 14 3 2 11" xfId="11899"/>
    <cellStyle name="Normal 3 3 14 3 2 11 2" xfId="29511"/>
    <cellStyle name="Normal 3 3 14 3 2 12" xfId="11900"/>
    <cellStyle name="Normal 3 3 14 3 2 12 2" xfId="29512"/>
    <cellStyle name="Normal 3 3 14 3 2 13" xfId="11901"/>
    <cellStyle name="Normal 3 3 14 3 2 13 2" xfId="29513"/>
    <cellStyle name="Normal 3 3 14 3 2 14" xfId="11902"/>
    <cellStyle name="Normal 3 3 14 3 2 14 2" xfId="29514"/>
    <cellStyle name="Normal 3 3 14 3 2 15" xfId="29515"/>
    <cellStyle name="Normal 3 3 14 3 2 2" xfId="11903"/>
    <cellStyle name="Normal 3 3 14 3 2 2 2" xfId="29516"/>
    <cellStyle name="Normal 3 3 14 3 2 3" xfId="11904"/>
    <cellStyle name="Normal 3 3 14 3 2 3 2" xfId="29517"/>
    <cellStyle name="Normal 3 3 14 3 2 4" xfId="11905"/>
    <cellStyle name="Normal 3 3 14 3 2 4 2" xfId="29518"/>
    <cellStyle name="Normal 3 3 14 3 2 5" xfId="11906"/>
    <cellStyle name="Normal 3 3 14 3 2 5 2" xfId="29519"/>
    <cellStyle name="Normal 3 3 14 3 2 6" xfId="11907"/>
    <cellStyle name="Normal 3 3 14 3 2 6 2" xfId="29520"/>
    <cellStyle name="Normal 3 3 14 3 2 7" xfId="11908"/>
    <cellStyle name="Normal 3 3 14 3 2 7 2" xfId="29521"/>
    <cellStyle name="Normal 3 3 14 3 2 8" xfId="11909"/>
    <cellStyle name="Normal 3 3 14 3 2 8 2" xfId="29522"/>
    <cellStyle name="Normal 3 3 14 3 2 9" xfId="11910"/>
    <cellStyle name="Normal 3 3 14 3 2 9 2" xfId="29523"/>
    <cellStyle name="Normal 3 3 14 3 3" xfId="11911"/>
    <cellStyle name="Normal 3 3 14 3 3 2" xfId="29524"/>
    <cellStyle name="Normal 3 3 14 3 4" xfId="11912"/>
    <cellStyle name="Normal 3 3 14 3 4 2" xfId="29525"/>
    <cellStyle name="Normal 3 3 14 3 5" xfId="11913"/>
    <cellStyle name="Normal 3 3 14 3 5 2" xfId="29526"/>
    <cellStyle name="Normal 3 3 14 3 6" xfId="11914"/>
    <cellStyle name="Normal 3 3 14 3 6 2" xfId="29527"/>
    <cellStyle name="Normal 3 3 14 3 7" xfId="11915"/>
    <cellStyle name="Normal 3 3 14 3 7 2" xfId="29528"/>
    <cellStyle name="Normal 3 3 14 3 8" xfId="11916"/>
    <cellStyle name="Normal 3 3 14 3 8 2" xfId="29529"/>
    <cellStyle name="Normal 3 3 14 3 9" xfId="11917"/>
    <cellStyle name="Normal 3 3 14 3 9 2" xfId="29530"/>
    <cellStyle name="Normal 3 3 14 4" xfId="11918"/>
    <cellStyle name="Normal 3 3 14 4 10" xfId="11919"/>
    <cellStyle name="Normal 3 3 14 4 10 2" xfId="29531"/>
    <cellStyle name="Normal 3 3 14 4 11" xfId="11920"/>
    <cellStyle name="Normal 3 3 14 4 11 2" xfId="29532"/>
    <cellStyle name="Normal 3 3 14 4 12" xfId="11921"/>
    <cellStyle name="Normal 3 3 14 4 12 2" xfId="29533"/>
    <cellStyle name="Normal 3 3 14 4 13" xfId="11922"/>
    <cellStyle name="Normal 3 3 14 4 13 2" xfId="29534"/>
    <cellStyle name="Normal 3 3 14 4 14" xfId="11923"/>
    <cellStyle name="Normal 3 3 14 4 14 2" xfId="29535"/>
    <cellStyle name="Normal 3 3 14 4 15" xfId="11924"/>
    <cellStyle name="Normal 3 3 14 4 15 2" xfId="29536"/>
    <cellStyle name="Normal 3 3 14 4 16" xfId="29537"/>
    <cellStyle name="Normal 3 3 14 4 2" xfId="11925"/>
    <cellStyle name="Normal 3 3 14 4 2 10" xfId="11926"/>
    <cellStyle name="Normal 3 3 14 4 2 10 2" xfId="29538"/>
    <cellStyle name="Normal 3 3 14 4 2 11" xfId="11927"/>
    <cellStyle name="Normal 3 3 14 4 2 11 2" xfId="29539"/>
    <cellStyle name="Normal 3 3 14 4 2 12" xfId="11928"/>
    <cellStyle name="Normal 3 3 14 4 2 12 2" xfId="29540"/>
    <cellStyle name="Normal 3 3 14 4 2 13" xfId="11929"/>
    <cellStyle name="Normal 3 3 14 4 2 13 2" xfId="29541"/>
    <cellStyle name="Normal 3 3 14 4 2 14" xfId="11930"/>
    <cellStyle name="Normal 3 3 14 4 2 14 2" xfId="29542"/>
    <cellStyle name="Normal 3 3 14 4 2 15" xfId="29543"/>
    <cellStyle name="Normal 3 3 14 4 2 2" xfId="11931"/>
    <cellStyle name="Normal 3 3 14 4 2 2 2" xfId="29544"/>
    <cellStyle name="Normal 3 3 14 4 2 3" xfId="11932"/>
    <cellStyle name="Normal 3 3 14 4 2 3 2" xfId="29545"/>
    <cellStyle name="Normal 3 3 14 4 2 4" xfId="11933"/>
    <cellStyle name="Normal 3 3 14 4 2 4 2" xfId="29546"/>
    <cellStyle name="Normal 3 3 14 4 2 5" xfId="11934"/>
    <cellStyle name="Normal 3 3 14 4 2 5 2" xfId="29547"/>
    <cellStyle name="Normal 3 3 14 4 2 6" xfId="11935"/>
    <cellStyle name="Normal 3 3 14 4 2 6 2" xfId="29548"/>
    <cellStyle name="Normal 3 3 14 4 2 7" xfId="11936"/>
    <cellStyle name="Normal 3 3 14 4 2 7 2" xfId="29549"/>
    <cellStyle name="Normal 3 3 14 4 2 8" xfId="11937"/>
    <cellStyle name="Normal 3 3 14 4 2 8 2" xfId="29550"/>
    <cellStyle name="Normal 3 3 14 4 2 9" xfId="11938"/>
    <cellStyle name="Normal 3 3 14 4 2 9 2" xfId="29551"/>
    <cellStyle name="Normal 3 3 14 4 3" xfId="11939"/>
    <cellStyle name="Normal 3 3 14 4 3 2" xfId="29552"/>
    <cellStyle name="Normal 3 3 14 4 4" xfId="11940"/>
    <cellStyle name="Normal 3 3 14 4 4 2" xfId="29553"/>
    <cellStyle name="Normal 3 3 14 4 5" xfId="11941"/>
    <cellStyle name="Normal 3 3 14 4 5 2" xfId="29554"/>
    <cellStyle name="Normal 3 3 14 4 6" xfId="11942"/>
    <cellStyle name="Normal 3 3 14 4 6 2" xfId="29555"/>
    <cellStyle name="Normal 3 3 14 4 7" xfId="11943"/>
    <cellStyle name="Normal 3 3 14 4 7 2" xfId="29556"/>
    <cellStyle name="Normal 3 3 14 4 8" xfId="11944"/>
    <cellStyle name="Normal 3 3 14 4 8 2" xfId="29557"/>
    <cellStyle name="Normal 3 3 14 4 9" xfId="11945"/>
    <cellStyle name="Normal 3 3 14 4 9 2" xfId="29558"/>
    <cellStyle name="Normal 3 3 14 5" xfId="11946"/>
    <cellStyle name="Normal 3 3 14 5 10" xfId="11947"/>
    <cellStyle name="Normal 3 3 14 5 10 2" xfId="29559"/>
    <cellStyle name="Normal 3 3 14 5 11" xfId="11948"/>
    <cellStyle name="Normal 3 3 14 5 11 2" xfId="29560"/>
    <cellStyle name="Normal 3 3 14 5 12" xfId="11949"/>
    <cellStyle name="Normal 3 3 14 5 12 2" xfId="29561"/>
    <cellStyle name="Normal 3 3 14 5 13" xfId="11950"/>
    <cellStyle name="Normal 3 3 14 5 13 2" xfId="29562"/>
    <cellStyle name="Normal 3 3 14 5 14" xfId="11951"/>
    <cellStyle name="Normal 3 3 14 5 14 2" xfId="29563"/>
    <cellStyle name="Normal 3 3 14 5 15" xfId="29564"/>
    <cellStyle name="Normal 3 3 14 5 2" xfId="11952"/>
    <cellStyle name="Normal 3 3 14 5 2 2" xfId="29565"/>
    <cellStyle name="Normal 3 3 14 5 3" xfId="11953"/>
    <cellStyle name="Normal 3 3 14 5 3 2" xfId="29566"/>
    <cellStyle name="Normal 3 3 14 5 4" xfId="11954"/>
    <cellStyle name="Normal 3 3 14 5 4 2" xfId="29567"/>
    <cellStyle name="Normal 3 3 14 5 5" xfId="11955"/>
    <cellStyle name="Normal 3 3 14 5 5 2" xfId="29568"/>
    <cellStyle name="Normal 3 3 14 5 6" xfId="11956"/>
    <cellStyle name="Normal 3 3 14 5 6 2" xfId="29569"/>
    <cellStyle name="Normal 3 3 14 5 7" xfId="11957"/>
    <cellStyle name="Normal 3 3 14 5 7 2" xfId="29570"/>
    <cellStyle name="Normal 3 3 14 5 8" xfId="11958"/>
    <cellStyle name="Normal 3 3 14 5 8 2" xfId="29571"/>
    <cellStyle name="Normal 3 3 14 5 9" xfId="11959"/>
    <cellStyle name="Normal 3 3 14 5 9 2" xfId="29572"/>
    <cellStyle name="Normal 3 3 14 6" xfId="11960"/>
    <cellStyle name="Normal 3 3 14 6 10" xfId="11961"/>
    <cellStyle name="Normal 3 3 14 6 10 2" xfId="29573"/>
    <cellStyle name="Normal 3 3 14 6 11" xfId="11962"/>
    <cellStyle name="Normal 3 3 14 6 11 2" xfId="29574"/>
    <cellStyle name="Normal 3 3 14 6 12" xfId="11963"/>
    <cellStyle name="Normal 3 3 14 6 12 2" xfId="29575"/>
    <cellStyle name="Normal 3 3 14 6 13" xfId="11964"/>
    <cellStyle name="Normal 3 3 14 6 13 2" xfId="29576"/>
    <cellStyle name="Normal 3 3 14 6 14" xfId="11965"/>
    <cellStyle name="Normal 3 3 14 6 14 2" xfId="29577"/>
    <cellStyle name="Normal 3 3 14 6 15" xfId="29578"/>
    <cellStyle name="Normal 3 3 14 6 2" xfId="11966"/>
    <cellStyle name="Normal 3 3 14 6 2 2" xfId="29579"/>
    <cellStyle name="Normal 3 3 14 6 3" xfId="11967"/>
    <cellStyle name="Normal 3 3 14 6 3 2" xfId="29580"/>
    <cellStyle name="Normal 3 3 14 6 4" xfId="11968"/>
    <cellStyle name="Normal 3 3 14 6 4 2" xfId="29581"/>
    <cellStyle name="Normal 3 3 14 6 5" xfId="11969"/>
    <cellStyle name="Normal 3 3 14 6 5 2" xfId="29582"/>
    <cellStyle name="Normal 3 3 14 6 6" xfId="11970"/>
    <cellStyle name="Normal 3 3 14 6 6 2" xfId="29583"/>
    <cellStyle name="Normal 3 3 14 6 7" xfId="11971"/>
    <cellStyle name="Normal 3 3 14 6 7 2" xfId="29584"/>
    <cellStyle name="Normal 3 3 14 6 8" xfId="11972"/>
    <cellStyle name="Normal 3 3 14 6 8 2" xfId="29585"/>
    <cellStyle name="Normal 3 3 14 6 9" xfId="11973"/>
    <cellStyle name="Normal 3 3 14 6 9 2" xfId="29586"/>
    <cellStyle name="Normal 3 3 14 7" xfId="11974"/>
    <cellStyle name="Normal 3 3 14 7 10" xfId="11975"/>
    <cellStyle name="Normal 3 3 14 7 10 2" xfId="29587"/>
    <cellStyle name="Normal 3 3 14 7 11" xfId="11976"/>
    <cellStyle name="Normal 3 3 14 7 11 2" xfId="29588"/>
    <cellStyle name="Normal 3 3 14 7 12" xfId="11977"/>
    <cellStyle name="Normal 3 3 14 7 12 2" xfId="29589"/>
    <cellStyle name="Normal 3 3 14 7 13" xfId="11978"/>
    <cellStyle name="Normal 3 3 14 7 13 2" xfId="29590"/>
    <cellStyle name="Normal 3 3 14 7 14" xfId="11979"/>
    <cellStyle name="Normal 3 3 14 7 14 2" xfId="29591"/>
    <cellStyle name="Normal 3 3 14 7 15" xfId="29592"/>
    <cellStyle name="Normal 3 3 14 7 2" xfId="11980"/>
    <cellStyle name="Normal 3 3 14 7 2 2" xfId="29593"/>
    <cellStyle name="Normal 3 3 14 7 3" xfId="11981"/>
    <cellStyle name="Normal 3 3 14 7 3 2" xfId="29594"/>
    <cellStyle name="Normal 3 3 14 7 4" xfId="11982"/>
    <cellStyle name="Normal 3 3 14 7 4 2" xfId="29595"/>
    <cellStyle name="Normal 3 3 14 7 5" xfId="11983"/>
    <cellStyle name="Normal 3 3 14 7 5 2" xfId="29596"/>
    <cellStyle name="Normal 3 3 14 7 6" xfId="11984"/>
    <cellStyle name="Normal 3 3 14 7 6 2" xfId="29597"/>
    <cellStyle name="Normal 3 3 14 7 7" xfId="11985"/>
    <cellStyle name="Normal 3 3 14 7 7 2" xfId="29598"/>
    <cellStyle name="Normal 3 3 14 7 8" xfId="11986"/>
    <cellStyle name="Normal 3 3 14 7 8 2" xfId="29599"/>
    <cellStyle name="Normal 3 3 14 7 9" xfId="11987"/>
    <cellStyle name="Normal 3 3 14 7 9 2" xfId="29600"/>
    <cellStyle name="Normal 3 3 14 8" xfId="11988"/>
    <cellStyle name="Normal 3 3 14 8 10" xfId="11989"/>
    <cellStyle name="Normal 3 3 14 8 10 2" xfId="29601"/>
    <cellStyle name="Normal 3 3 14 8 11" xfId="11990"/>
    <cellStyle name="Normal 3 3 14 8 11 2" xfId="29602"/>
    <cellStyle name="Normal 3 3 14 8 12" xfId="11991"/>
    <cellStyle name="Normal 3 3 14 8 12 2" xfId="29603"/>
    <cellStyle name="Normal 3 3 14 8 13" xfId="11992"/>
    <cellStyle name="Normal 3 3 14 8 13 2" xfId="29604"/>
    <cellStyle name="Normal 3 3 14 8 14" xfId="11993"/>
    <cellStyle name="Normal 3 3 14 8 14 2" xfId="29605"/>
    <cellStyle name="Normal 3 3 14 8 15" xfId="29606"/>
    <cellStyle name="Normal 3 3 14 8 2" xfId="11994"/>
    <cellStyle name="Normal 3 3 14 8 2 2" xfId="29607"/>
    <cellStyle name="Normal 3 3 14 8 3" xfId="11995"/>
    <cellStyle name="Normal 3 3 14 8 3 2" xfId="29608"/>
    <cellStyle name="Normal 3 3 14 8 4" xfId="11996"/>
    <cellStyle name="Normal 3 3 14 8 4 2" xfId="29609"/>
    <cellStyle name="Normal 3 3 14 8 5" xfId="11997"/>
    <cellStyle name="Normal 3 3 14 8 5 2" xfId="29610"/>
    <cellStyle name="Normal 3 3 14 8 6" xfId="11998"/>
    <cellStyle name="Normal 3 3 14 8 6 2" xfId="29611"/>
    <cellStyle name="Normal 3 3 14 8 7" xfId="11999"/>
    <cellStyle name="Normal 3 3 14 8 7 2" xfId="29612"/>
    <cellStyle name="Normal 3 3 14 8 8" xfId="12000"/>
    <cellStyle name="Normal 3 3 14 8 8 2" xfId="29613"/>
    <cellStyle name="Normal 3 3 14 8 9" xfId="12001"/>
    <cellStyle name="Normal 3 3 14 8 9 2" xfId="29614"/>
    <cellStyle name="Normal 3 3 14 9" xfId="12002"/>
    <cellStyle name="Normal 3 3 14 9 10" xfId="12003"/>
    <cellStyle name="Normal 3 3 14 9 10 2" xfId="29615"/>
    <cellStyle name="Normal 3 3 14 9 11" xfId="12004"/>
    <cellStyle name="Normal 3 3 14 9 11 2" xfId="29616"/>
    <cellStyle name="Normal 3 3 14 9 12" xfId="12005"/>
    <cellStyle name="Normal 3 3 14 9 12 2" xfId="29617"/>
    <cellStyle name="Normal 3 3 14 9 13" xfId="12006"/>
    <cellStyle name="Normal 3 3 14 9 13 2" xfId="29618"/>
    <cellStyle name="Normal 3 3 14 9 14" xfId="12007"/>
    <cellStyle name="Normal 3 3 14 9 14 2" xfId="29619"/>
    <cellStyle name="Normal 3 3 14 9 15" xfId="29620"/>
    <cellStyle name="Normal 3 3 14 9 2" xfId="12008"/>
    <cellStyle name="Normal 3 3 14 9 2 2" xfId="29621"/>
    <cellStyle name="Normal 3 3 14 9 3" xfId="12009"/>
    <cellStyle name="Normal 3 3 14 9 3 2" xfId="29622"/>
    <cellStyle name="Normal 3 3 14 9 4" xfId="12010"/>
    <cellStyle name="Normal 3 3 14 9 4 2" xfId="29623"/>
    <cellStyle name="Normal 3 3 14 9 5" xfId="12011"/>
    <cellStyle name="Normal 3 3 14 9 5 2" xfId="29624"/>
    <cellStyle name="Normal 3 3 14 9 6" xfId="12012"/>
    <cellStyle name="Normal 3 3 14 9 6 2" xfId="29625"/>
    <cellStyle name="Normal 3 3 14 9 7" xfId="12013"/>
    <cellStyle name="Normal 3 3 14 9 7 2" xfId="29626"/>
    <cellStyle name="Normal 3 3 14 9 8" xfId="12014"/>
    <cellStyle name="Normal 3 3 14 9 8 2" xfId="29627"/>
    <cellStyle name="Normal 3 3 14 9 9" xfId="12015"/>
    <cellStyle name="Normal 3 3 14 9 9 2" xfId="29628"/>
    <cellStyle name="Normal 3 3 15" xfId="12016"/>
    <cellStyle name="Normal 3 3 15 10" xfId="12017"/>
    <cellStyle name="Normal 3 3 15 10 10" xfId="12018"/>
    <cellStyle name="Normal 3 3 15 10 10 2" xfId="29629"/>
    <cellStyle name="Normal 3 3 15 10 11" xfId="12019"/>
    <cellStyle name="Normal 3 3 15 10 11 2" xfId="29630"/>
    <cellStyle name="Normal 3 3 15 10 12" xfId="12020"/>
    <cellStyle name="Normal 3 3 15 10 12 2" xfId="29631"/>
    <cellStyle name="Normal 3 3 15 10 13" xfId="12021"/>
    <cellStyle name="Normal 3 3 15 10 13 2" xfId="29632"/>
    <cellStyle name="Normal 3 3 15 10 14" xfId="12022"/>
    <cellStyle name="Normal 3 3 15 10 14 2" xfId="29633"/>
    <cellStyle name="Normal 3 3 15 10 15" xfId="29634"/>
    <cellStyle name="Normal 3 3 15 10 2" xfId="12023"/>
    <cellStyle name="Normal 3 3 15 10 2 2" xfId="29635"/>
    <cellStyle name="Normal 3 3 15 10 3" xfId="12024"/>
    <cellStyle name="Normal 3 3 15 10 3 2" xfId="29636"/>
    <cellStyle name="Normal 3 3 15 10 4" xfId="12025"/>
    <cellStyle name="Normal 3 3 15 10 4 2" xfId="29637"/>
    <cellStyle name="Normal 3 3 15 10 5" xfId="12026"/>
    <cellStyle name="Normal 3 3 15 10 5 2" xfId="29638"/>
    <cellStyle name="Normal 3 3 15 10 6" xfId="12027"/>
    <cellStyle name="Normal 3 3 15 10 6 2" xfId="29639"/>
    <cellStyle name="Normal 3 3 15 10 7" xfId="12028"/>
    <cellStyle name="Normal 3 3 15 10 7 2" xfId="29640"/>
    <cellStyle name="Normal 3 3 15 10 8" xfId="12029"/>
    <cellStyle name="Normal 3 3 15 10 8 2" xfId="29641"/>
    <cellStyle name="Normal 3 3 15 10 9" xfId="12030"/>
    <cellStyle name="Normal 3 3 15 10 9 2" xfId="29642"/>
    <cellStyle name="Normal 3 3 15 11" xfId="12031"/>
    <cellStyle name="Normal 3 3 15 11 2" xfId="29643"/>
    <cellStyle name="Normal 3 3 15 12" xfId="12032"/>
    <cellStyle name="Normal 3 3 15 12 2" xfId="29644"/>
    <cellStyle name="Normal 3 3 15 13" xfId="12033"/>
    <cellStyle name="Normal 3 3 15 13 2" xfId="29645"/>
    <cellStyle name="Normal 3 3 15 14" xfId="12034"/>
    <cellStyle name="Normal 3 3 15 14 2" xfId="29646"/>
    <cellStyle name="Normal 3 3 15 15" xfId="12035"/>
    <cellStyle name="Normal 3 3 15 15 2" xfId="29647"/>
    <cellStyle name="Normal 3 3 15 16" xfId="12036"/>
    <cellStyle name="Normal 3 3 15 16 2" xfId="29648"/>
    <cellStyle name="Normal 3 3 15 17" xfId="12037"/>
    <cellStyle name="Normal 3 3 15 17 2" xfId="29649"/>
    <cellStyle name="Normal 3 3 15 18" xfId="12038"/>
    <cellStyle name="Normal 3 3 15 18 2" xfId="29650"/>
    <cellStyle name="Normal 3 3 15 19" xfId="12039"/>
    <cellStyle name="Normal 3 3 15 19 2" xfId="29651"/>
    <cellStyle name="Normal 3 3 15 2" xfId="12040"/>
    <cellStyle name="Normal 3 3 15 2 10" xfId="12041"/>
    <cellStyle name="Normal 3 3 15 2 10 2" xfId="29652"/>
    <cellStyle name="Normal 3 3 15 2 11" xfId="12042"/>
    <cellStyle name="Normal 3 3 15 2 11 2" xfId="29653"/>
    <cellStyle name="Normal 3 3 15 2 12" xfId="12043"/>
    <cellStyle name="Normal 3 3 15 2 12 2" xfId="29654"/>
    <cellStyle name="Normal 3 3 15 2 13" xfId="12044"/>
    <cellStyle name="Normal 3 3 15 2 13 2" xfId="29655"/>
    <cellStyle name="Normal 3 3 15 2 14" xfId="12045"/>
    <cellStyle name="Normal 3 3 15 2 14 2" xfId="29656"/>
    <cellStyle name="Normal 3 3 15 2 15" xfId="12046"/>
    <cellStyle name="Normal 3 3 15 2 15 2" xfId="29657"/>
    <cellStyle name="Normal 3 3 15 2 16" xfId="29658"/>
    <cellStyle name="Normal 3 3 15 2 2" xfId="12047"/>
    <cellStyle name="Normal 3 3 15 2 2 10" xfId="12048"/>
    <cellStyle name="Normal 3 3 15 2 2 10 2" xfId="29659"/>
    <cellStyle name="Normal 3 3 15 2 2 11" xfId="12049"/>
    <cellStyle name="Normal 3 3 15 2 2 11 2" xfId="29660"/>
    <cellStyle name="Normal 3 3 15 2 2 12" xfId="12050"/>
    <cellStyle name="Normal 3 3 15 2 2 12 2" xfId="29661"/>
    <cellStyle name="Normal 3 3 15 2 2 13" xfId="12051"/>
    <cellStyle name="Normal 3 3 15 2 2 13 2" xfId="29662"/>
    <cellStyle name="Normal 3 3 15 2 2 14" xfId="12052"/>
    <cellStyle name="Normal 3 3 15 2 2 14 2" xfId="29663"/>
    <cellStyle name="Normal 3 3 15 2 2 15" xfId="29664"/>
    <cellStyle name="Normal 3 3 15 2 2 2" xfId="12053"/>
    <cellStyle name="Normal 3 3 15 2 2 2 2" xfId="29665"/>
    <cellStyle name="Normal 3 3 15 2 2 3" xfId="12054"/>
    <cellStyle name="Normal 3 3 15 2 2 3 2" xfId="29666"/>
    <cellStyle name="Normal 3 3 15 2 2 4" xfId="12055"/>
    <cellStyle name="Normal 3 3 15 2 2 4 2" xfId="29667"/>
    <cellStyle name="Normal 3 3 15 2 2 5" xfId="12056"/>
    <cellStyle name="Normal 3 3 15 2 2 5 2" xfId="29668"/>
    <cellStyle name="Normal 3 3 15 2 2 6" xfId="12057"/>
    <cellStyle name="Normal 3 3 15 2 2 6 2" xfId="29669"/>
    <cellStyle name="Normal 3 3 15 2 2 7" xfId="12058"/>
    <cellStyle name="Normal 3 3 15 2 2 7 2" xfId="29670"/>
    <cellStyle name="Normal 3 3 15 2 2 8" xfId="12059"/>
    <cellStyle name="Normal 3 3 15 2 2 8 2" xfId="29671"/>
    <cellStyle name="Normal 3 3 15 2 2 9" xfId="12060"/>
    <cellStyle name="Normal 3 3 15 2 2 9 2" xfId="29672"/>
    <cellStyle name="Normal 3 3 15 2 3" xfId="12061"/>
    <cellStyle name="Normal 3 3 15 2 3 2" xfId="29673"/>
    <cellStyle name="Normal 3 3 15 2 4" xfId="12062"/>
    <cellStyle name="Normal 3 3 15 2 4 2" xfId="29674"/>
    <cellStyle name="Normal 3 3 15 2 5" xfId="12063"/>
    <cellStyle name="Normal 3 3 15 2 5 2" xfId="29675"/>
    <cellStyle name="Normal 3 3 15 2 6" xfId="12064"/>
    <cellStyle name="Normal 3 3 15 2 6 2" xfId="29676"/>
    <cellStyle name="Normal 3 3 15 2 7" xfId="12065"/>
    <cellStyle name="Normal 3 3 15 2 7 2" xfId="29677"/>
    <cellStyle name="Normal 3 3 15 2 8" xfId="12066"/>
    <cellStyle name="Normal 3 3 15 2 8 2" xfId="29678"/>
    <cellStyle name="Normal 3 3 15 2 9" xfId="12067"/>
    <cellStyle name="Normal 3 3 15 2 9 2" xfId="29679"/>
    <cellStyle name="Normal 3 3 15 20" xfId="12068"/>
    <cellStyle name="Normal 3 3 15 20 2" xfId="29680"/>
    <cellStyle name="Normal 3 3 15 21" xfId="12069"/>
    <cellStyle name="Normal 3 3 15 21 2" xfId="29681"/>
    <cellStyle name="Normal 3 3 15 22" xfId="12070"/>
    <cellStyle name="Normal 3 3 15 22 2" xfId="29682"/>
    <cellStyle name="Normal 3 3 15 23" xfId="12071"/>
    <cellStyle name="Normal 3 3 15 23 2" xfId="29683"/>
    <cellStyle name="Normal 3 3 15 24" xfId="29684"/>
    <cellStyle name="Normal 3 3 15 3" xfId="12072"/>
    <cellStyle name="Normal 3 3 15 3 10" xfId="12073"/>
    <cellStyle name="Normal 3 3 15 3 10 2" xfId="29685"/>
    <cellStyle name="Normal 3 3 15 3 11" xfId="12074"/>
    <cellStyle name="Normal 3 3 15 3 11 2" xfId="29686"/>
    <cellStyle name="Normal 3 3 15 3 12" xfId="12075"/>
    <cellStyle name="Normal 3 3 15 3 12 2" xfId="29687"/>
    <cellStyle name="Normal 3 3 15 3 13" xfId="12076"/>
    <cellStyle name="Normal 3 3 15 3 13 2" xfId="29688"/>
    <cellStyle name="Normal 3 3 15 3 14" xfId="12077"/>
    <cellStyle name="Normal 3 3 15 3 14 2" xfId="29689"/>
    <cellStyle name="Normal 3 3 15 3 15" xfId="12078"/>
    <cellStyle name="Normal 3 3 15 3 15 2" xfId="29690"/>
    <cellStyle name="Normal 3 3 15 3 16" xfId="29691"/>
    <cellStyle name="Normal 3 3 15 3 2" xfId="12079"/>
    <cellStyle name="Normal 3 3 15 3 2 10" xfId="12080"/>
    <cellStyle name="Normal 3 3 15 3 2 10 2" xfId="29692"/>
    <cellStyle name="Normal 3 3 15 3 2 11" xfId="12081"/>
    <cellStyle name="Normal 3 3 15 3 2 11 2" xfId="29693"/>
    <cellStyle name="Normal 3 3 15 3 2 12" xfId="12082"/>
    <cellStyle name="Normal 3 3 15 3 2 12 2" xfId="29694"/>
    <cellStyle name="Normal 3 3 15 3 2 13" xfId="12083"/>
    <cellStyle name="Normal 3 3 15 3 2 13 2" xfId="29695"/>
    <cellStyle name="Normal 3 3 15 3 2 14" xfId="12084"/>
    <cellStyle name="Normal 3 3 15 3 2 14 2" xfId="29696"/>
    <cellStyle name="Normal 3 3 15 3 2 15" xfId="29697"/>
    <cellStyle name="Normal 3 3 15 3 2 2" xfId="12085"/>
    <cellStyle name="Normal 3 3 15 3 2 2 2" xfId="29698"/>
    <cellStyle name="Normal 3 3 15 3 2 3" xfId="12086"/>
    <cellStyle name="Normal 3 3 15 3 2 3 2" xfId="29699"/>
    <cellStyle name="Normal 3 3 15 3 2 4" xfId="12087"/>
    <cellStyle name="Normal 3 3 15 3 2 4 2" xfId="29700"/>
    <cellStyle name="Normal 3 3 15 3 2 5" xfId="12088"/>
    <cellStyle name="Normal 3 3 15 3 2 5 2" xfId="29701"/>
    <cellStyle name="Normal 3 3 15 3 2 6" xfId="12089"/>
    <cellStyle name="Normal 3 3 15 3 2 6 2" xfId="29702"/>
    <cellStyle name="Normal 3 3 15 3 2 7" xfId="12090"/>
    <cellStyle name="Normal 3 3 15 3 2 7 2" xfId="29703"/>
    <cellStyle name="Normal 3 3 15 3 2 8" xfId="12091"/>
    <cellStyle name="Normal 3 3 15 3 2 8 2" xfId="29704"/>
    <cellStyle name="Normal 3 3 15 3 2 9" xfId="12092"/>
    <cellStyle name="Normal 3 3 15 3 2 9 2" xfId="29705"/>
    <cellStyle name="Normal 3 3 15 3 3" xfId="12093"/>
    <cellStyle name="Normal 3 3 15 3 3 2" xfId="29706"/>
    <cellStyle name="Normal 3 3 15 3 4" xfId="12094"/>
    <cellStyle name="Normal 3 3 15 3 4 2" xfId="29707"/>
    <cellStyle name="Normal 3 3 15 3 5" xfId="12095"/>
    <cellStyle name="Normal 3 3 15 3 5 2" xfId="29708"/>
    <cellStyle name="Normal 3 3 15 3 6" xfId="12096"/>
    <cellStyle name="Normal 3 3 15 3 6 2" xfId="29709"/>
    <cellStyle name="Normal 3 3 15 3 7" xfId="12097"/>
    <cellStyle name="Normal 3 3 15 3 7 2" xfId="29710"/>
    <cellStyle name="Normal 3 3 15 3 8" xfId="12098"/>
    <cellStyle name="Normal 3 3 15 3 8 2" xfId="29711"/>
    <cellStyle name="Normal 3 3 15 3 9" xfId="12099"/>
    <cellStyle name="Normal 3 3 15 3 9 2" xfId="29712"/>
    <cellStyle name="Normal 3 3 15 4" xfId="12100"/>
    <cellStyle name="Normal 3 3 15 4 10" xfId="12101"/>
    <cellStyle name="Normal 3 3 15 4 10 2" xfId="29713"/>
    <cellStyle name="Normal 3 3 15 4 11" xfId="12102"/>
    <cellStyle name="Normal 3 3 15 4 11 2" xfId="29714"/>
    <cellStyle name="Normal 3 3 15 4 12" xfId="12103"/>
    <cellStyle name="Normal 3 3 15 4 12 2" xfId="29715"/>
    <cellStyle name="Normal 3 3 15 4 13" xfId="12104"/>
    <cellStyle name="Normal 3 3 15 4 13 2" xfId="29716"/>
    <cellStyle name="Normal 3 3 15 4 14" xfId="12105"/>
    <cellStyle name="Normal 3 3 15 4 14 2" xfId="29717"/>
    <cellStyle name="Normal 3 3 15 4 15" xfId="12106"/>
    <cellStyle name="Normal 3 3 15 4 15 2" xfId="29718"/>
    <cellStyle name="Normal 3 3 15 4 16" xfId="29719"/>
    <cellStyle name="Normal 3 3 15 4 2" xfId="12107"/>
    <cellStyle name="Normal 3 3 15 4 2 10" xfId="12108"/>
    <cellStyle name="Normal 3 3 15 4 2 10 2" xfId="29720"/>
    <cellStyle name="Normal 3 3 15 4 2 11" xfId="12109"/>
    <cellStyle name="Normal 3 3 15 4 2 11 2" xfId="29721"/>
    <cellStyle name="Normal 3 3 15 4 2 12" xfId="12110"/>
    <cellStyle name="Normal 3 3 15 4 2 12 2" xfId="29722"/>
    <cellStyle name="Normal 3 3 15 4 2 13" xfId="12111"/>
    <cellStyle name="Normal 3 3 15 4 2 13 2" xfId="29723"/>
    <cellStyle name="Normal 3 3 15 4 2 14" xfId="12112"/>
    <cellStyle name="Normal 3 3 15 4 2 14 2" xfId="29724"/>
    <cellStyle name="Normal 3 3 15 4 2 15" xfId="29725"/>
    <cellStyle name="Normal 3 3 15 4 2 2" xfId="12113"/>
    <cellStyle name="Normal 3 3 15 4 2 2 2" xfId="29726"/>
    <cellStyle name="Normal 3 3 15 4 2 3" xfId="12114"/>
    <cellStyle name="Normal 3 3 15 4 2 3 2" xfId="29727"/>
    <cellStyle name="Normal 3 3 15 4 2 4" xfId="12115"/>
    <cellStyle name="Normal 3 3 15 4 2 4 2" xfId="29728"/>
    <cellStyle name="Normal 3 3 15 4 2 5" xfId="12116"/>
    <cellStyle name="Normal 3 3 15 4 2 5 2" xfId="29729"/>
    <cellStyle name="Normal 3 3 15 4 2 6" xfId="12117"/>
    <cellStyle name="Normal 3 3 15 4 2 6 2" xfId="29730"/>
    <cellStyle name="Normal 3 3 15 4 2 7" xfId="12118"/>
    <cellStyle name="Normal 3 3 15 4 2 7 2" xfId="29731"/>
    <cellStyle name="Normal 3 3 15 4 2 8" xfId="12119"/>
    <cellStyle name="Normal 3 3 15 4 2 8 2" xfId="29732"/>
    <cellStyle name="Normal 3 3 15 4 2 9" xfId="12120"/>
    <cellStyle name="Normal 3 3 15 4 2 9 2" xfId="29733"/>
    <cellStyle name="Normal 3 3 15 4 3" xfId="12121"/>
    <cellStyle name="Normal 3 3 15 4 3 2" xfId="29734"/>
    <cellStyle name="Normal 3 3 15 4 4" xfId="12122"/>
    <cellStyle name="Normal 3 3 15 4 4 2" xfId="29735"/>
    <cellStyle name="Normal 3 3 15 4 5" xfId="12123"/>
    <cellStyle name="Normal 3 3 15 4 5 2" xfId="29736"/>
    <cellStyle name="Normal 3 3 15 4 6" xfId="12124"/>
    <cellStyle name="Normal 3 3 15 4 6 2" xfId="29737"/>
    <cellStyle name="Normal 3 3 15 4 7" xfId="12125"/>
    <cellStyle name="Normal 3 3 15 4 7 2" xfId="29738"/>
    <cellStyle name="Normal 3 3 15 4 8" xfId="12126"/>
    <cellStyle name="Normal 3 3 15 4 8 2" xfId="29739"/>
    <cellStyle name="Normal 3 3 15 4 9" xfId="12127"/>
    <cellStyle name="Normal 3 3 15 4 9 2" xfId="29740"/>
    <cellStyle name="Normal 3 3 15 5" xfId="12128"/>
    <cellStyle name="Normal 3 3 15 5 10" xfId="12129"/>
    <cellStyle name="Normal 3 3 15 5 10 2" xfId="29741"/>
    <cellStyle name="Normal 3 3 15 5 11" xfId="12130"/>
    <cellStyle name="Normal 3 3 15 5 11 2" xfId="29742"/>
    <cellStyle name="Normal 3 3 15 5 12" xfId="12131"/>
    <cellStyle name="Normal 3 3 15 5 12 2" xfId="29743"/>
    <cellStyle name="Normal 3 3 15 5 13" xfId="12132"/>
    <cellStyle name="Normal 3 3 15 5 13 2" xfId="29744"/>
    <cellStyle name="Normal 3 3 15 5 14" xfId="12133"/>
    <cellStyle name="Normal 3 3 15 5 14 2" xfId="29745"/>
    <cellStyle name="Normal 3 3 15 5 15" xfId="29746"/>
    <cellStyle name="Normal 3 3 15 5 2" xfId="12134"/>
    <cellStyle name="Normal 3 3 15 5 2 2" xfId="29747"/>
    <cellStyle name="Normal 3 3 15 5 3" xfId="12135"/>
    <cellStyle name="Normal 3 3 15 5 3 2" xfId="29748"/>
    <cellStyle name="Normal 3 3 15 5 4" xfId="12136"/>
    <cellStyle name="Normal 3 3 15 5 4 2" xfId="29749"/>
    <cellStyle name="Normal 3 3 15 5 5" xfId="12137"/>
    <cellStyle name="Normal 3 3 15 5 5 2" xfId="29750"/>
    <cellStyle name="Normal 3 3 15 5 6" xfId="12138"/>
    <cellStyle name="Normal 3 3 15 5 6 2" xfId="29751"/>
    <cellStyle name="Normal 3 3 15 5 7" xfId="12139"/>
    <cellStyle name="Normal 3 3 15 5 7 2" xfId="29752"/>
    <cellStyle name="Normal 3 3 15 5 8" xfId="12140"/>
    <cellStyle name="Normal 3 3 15 5 8 2" xfId="29753"/>
    <cellStyle name="Normal 3 3 15 5 9" xfId="12141"/>
    <cellStyle name="Normal 3 3 15 5 9 2" xfId="29754"/>
    <cellStyle name="Normal 3 3 15 6" xfId="12142"/>
    <cellStyle name="Normal 3 3 15 6 10" xfId="12143"/>
    <cellStyle name="Normal 3 3 15 6 10 2" xfId="29755"/>
    <cellStyle name="Normal 3 3 15 6 11" xfId="12144"/>
    <cellStyle name="Normal 3 3 15 6 11 2" xfId="29756"/>
    <cellStyle name="Normal 3 3 15 6 12" xfId="12145"/>
    <cellStyle name="Normal 3 3 15 6 12 2" xfId="29757"/>
    <cellStyle name="Normal 3 3 15 6 13" xfId="12146"/>
    <cellStyle name="Normal 3 3 15 6 13 2" xfId="29758"/>
    <cellStyle name="Normal 3 3 15 6 14" xfId="12147"/>
    <cellStyle name="Normal 3 3 15 6 14 2" xfId="29759"/>
    <cellStyle name="Normal 3 3 15 6 15" xfId="29760"/>
    <cellStyle name="Normal 3 3 15 6 2" xfId="12148"/>
    <cellStyle name="Normal 3 3 15 6 2 2" xfId="29761"/>
    <cellStyle name="Normal 3 3 15 6 3" xfId="12149"/>
    <cellStyle name="Normal 3 3 15 6 3 2" xfId="29762"/>
    <cellStyle name="Normal 3 3 15 6 4" xfId="12150"/>
    <cellStyle name="Normal 3 3 15 6 4 2" xfId="29763"/>
    <cellStyle name="Normal 3 3 15 6 5" xfId="12151"/>
    <cellStyle name="Normal 3 3 15 6 5 2" xfId="29764"/>
    <cellStyle name="Normal 3 3 15 6 6" xfId="12152"/>
    <cellStyle name="Normal 3 3 15 6 6 2" xfId="29765"/>
    <cellStyle name="Normal 3 3 15 6 7" xfId="12153"/>
    <cellStyle name="Normal 3 3 15 6 7 2" xfId="29766"/>
    <cellStyle name="Normal 3 3 15 6 8" xfId="12154"/>
    <cellStyle name="Normal 3 3 15 6 8 2" xfId="29767"/>
    <cellStyle name="Normal 3 3 15 6 9" xfId="12155"/>
    <cellStyle name="Normal 3 3 15 6 9 2" xfId="29768"/>
    <cellStyle name="Normal 3 3 15 7" xfId="12156"/>
    <cellStyle name="Normal 3 3 15 7 10" xfId="12157"/>
    <cellStyle name="Normal 3 3 15 7 10 2" xfId="29769"/>
    <cellStyle name="Normal 3 3 15 7 11" xfId="12158"/>
    <cellStyle name="Normal 3 3 15 7 11 2" xfId="29770"/>
    <cellStyle name="Normal 3 3 15 7 12" xfId="12159"/>
    <cellStyle name="Normal 3 3 15 7 12 2" xfId="29771"/>
    <cellStyle name="Normal 3 3 15 7 13" xfId="12160"/>
    <cellStyle name="Normal 3 3 15 7 13 2" xfId="29772"/>
    <cellStyle name="Normal 3 3 15 7 14" xfId="12161"/>
    <cellStyle name="Normal 3 3 15 7 14 2" xfId="29773"/>
    <cellStyle name="Normal 3 3 15 7 15" xfId="29774"/>
    <cellStyle name="Normal 3 3 15 7 2" xfId="12162"/>
    <cellStyle name="Normal 3 3 15 7 2 2" xfId="29775"/>
    <cellStyle name="Normal 3 3 15 7 3" xfId="12163"/>
    <cellStyle name="Normal 3 3 15 7 3 2" xfId="29776"/>
    <cellStyle name="Normal 3 3 15 7 4" xfId="12164"/>
    <cellStyle name="Normal 3 3 15 7 4 2" xfId="29777"/>
    <cellStyle name="Normal 3 3 15 7 5" xfId="12165"/>
    <cellStyle name="Normal 3 3 15 7 5 2" xfId="29778"/>
    <cellStyle name="Normal 3 3 15 7 6" xfId="12166"/>
    <cellStyle name="Normal 3 3 15 7 6 2" xfId="29779"/>
    <cellStyle name="Normal 3 3 15 7 7" xfId="12167"/>
    <cellStyle name="Normal 3 3 15 7 7 2" xfId="29780"/>
    <cellStyle name="Normal 3 3 15 7 8" xfId="12168"/>
    <cellStyle name="Normal 3 3 15 7 8 2" xfId="29781"/>
    <cellStyle name="Normal 3 3 15 7 9" xfId="12169"/>
    <cellStyle name="Normal 3 3 15 7 9 2" xfId="29782"/>
    <cellStyle name="Normal 3 3 15 8" xfId="12170"/>
    <cellStyle name="Normal 3 3 15 8 10" xfId="12171"/>
    <cellStyle name="Normal 3 3 15 8 10 2" xfId="29783"/>
    <cellStyle name="Normal 3 3 15 8 11" xfId="12172"/>
    <cellStyle name="Normal 3 3 15 8 11 2" xfId="29784"/>
    <cellStyle name="Normal 3 3 15 8 12" xfId="12173"/>
    <cellStyle name="Normal 3 3 15 8 12 2" xfId="29785"/>
    <cellStyle name="Normal 3 3 15 8 13" xfId="12174"/>
    <cellStyle name="Normal 3 3 15 8 13 2" xfId="29786"/>
    <cellStyle name="Normal 3 3 15 8 14" xfId="12175"/>
    <cellStyle name="Normal 3 3 15 8 14 2" xfId="29787"/>
    <cellStyle name="Normal 3 3 15 8 15" xfId="29788"/>
    <cellStyle name="Normal 3 3 15 8 2" xfId="12176"/>
    <cellStyle name="Normal 3 3 15 8 2 2" xfId="29789"/>
    <cellStyle name="Normal 3 3 15 8 3" xfId="12177"/>
    <cellStyle name="Normal 3 3 15 8 3 2" xfId="29790"/>
    <cellStyle name="Normal 3 3 15 8 4" xfId="12178"/>
    <cellStyle name="Normal 3 3 15 8 4 2" xfId="29791"/>
    <cellStyle name="Normal 3 3 15 8 5" xfId="12179"/>
    <cellStyle name="Normal 3 3 15 8 5 2" xfId="29792"/>
    <cellStyle name="Normal 3 3 15 8 6" xfId="12180"/>
    <cellStyle name="Normal 3 3 15 8 6 2" xfId="29793"/>
    <cellStyle name="Normal 3 3 15 8 7" xfId="12181"/>
    <cellStyle name="Normal 3 3 15 8 7 2" xfId="29794"/>
    <cellStyle name="Normal 3 3 15 8 8" xfId="12182"/>
    <cellStyle name="Normal 3 3 15 8 8 2" xfId="29795"/>
    <cellStyle name="Normal 3 3 15 8 9" xfId="12183"/>
    <cellStyle name="Normal 3 3 15 8 9 2" xfId="29796"/>
    <cellStyle name="Normal 3 3 15 9" xfId="12184"/>
    <cellStyle name="Normal 3 3 15 9 10" xfId="12185"/>
    <cellStyle name="Normal 3 3 15 9 10 2" xfId="29797"/>
    <cellStyle name="Normal 3 3 15 9 11" xfId="12186"/>
    <cellStyle name="Normal 3 3 15 9 11 2" xfId="29798"/>
    <cellStyle name="Normal 3 3 15 9 12" xfId="12187"/>
    <cellStyle name="Normal 3 3 15 9 12 2" xfId="29799"/>
    <cellStyle name="Normal 3 3 15 9 13" xfId="12188"/>
    <cellStyle name="Normal 3 3 15 9 13 2" xfId="29800"/>
    <cellStyle name="Normal 3 3 15 9 14" xfId="12189"/>
    <cellStyle name="Normal 3 3 15 9 14 2" xfId="29801"/>
    <cellStyle name="Normal 3 3 15 9 15" xfId="29802"/>
    <cellStyle name="Normal 3 3 15 9 2" xfId="12190"/>
    <cellStyle name="Normal 3 3 15 9 2 2" xfId="29803"/>
    <cellStyle name="Normal 3 3 15 9 3" xfId="12191"/>
    <cellStyle name="Normal 3 3 15 9 3 2" xfId="29804"/>
    <cellStyle name="Normal 3 3 15 9 4" xfId="12192"/>
    <cellStyle name="Normal 3 3 15 9 4 2" xfId="29805"/>
    <cellStyle name="Normal 3 3 15 9 5" xfId="12193"/>
    <cellStyle name="Normal 3 3 15 9 5 2" xfId="29806"/>
    <cellStyle name="Normal 3 3 15 9 6" xfId="12194"/>
    <cellStyle name="Normal 3 3 15 9 6 2" xfId="29807"/>
    <cellStyle name="Normal 3 3 15 9 7" xfId="12195"/>
    <cellStyle name="Normal 3 3 15 9 7 2" xfId="29808"/>
    <cellStyle name="Normal 3 3 15 9 8" xfId="12196"/>
    <cellStyle name="Normal 3 3 15 9 8 2" xfId="29809"/>
    <cellStyle name="Normal 3 3 15 9 9" xfId="12197"/>
    <cellStyle name="Normal 3 3 15 9 9 2" xfId="29810"/>
    <cellStyle name="Normal 3 3 16" xfId="12198"/>
    <cellStyle name="Normal 3 3 16 10" xfId="12199"/>
    <cellStyle name="Normal 3 3 16 10 10" xfId="12200"/>
    <cellStyle name="Normal 3 3 16 10 10 2" xfId="29811"/>
    <cellStyle name="Normal 3 3 16 10 11" xfId="12201"/>
    <cellStyle name="Normal 3 3 16 10 11 2" xfId="29812"/>
    <cellStyle name="Normal 3 3 16 10 12" xfId="12202"/>
    <cellStyle name="Normal 3 3 16 10 12 2" xfId="29813"/>
    <cellStyle name="Normal 3 3 16 10 13" xfId="12203"/>
    <cellStyle name="Normal 3 3 16 10 13 2" xfId="29814"/>
    <cellStyle name="Normal 3 3 16 10 14" xfId="12204"/>
    <cellStyle name="Normal 3 3 16 10 14 2" xfId="29815"/>
    <cellStyle name="Normal 3 3 16 10 15" xfId="29816"/>
    <cellStyle name="Normal 3 3 16 10 2" xfId="12205"/>
    <cellStyle name="Normal 3 3 16 10 2 2" xfId="29817"/>
    <cellStyle name="Normal 3 3 16 10 3" xfId="12206"/>
    <cellStyle name="Normal 3 3 16 10 3 2" xfId="29818"/>
    <cellStyle name="Normal 3 3 16 10 4" xfId="12207"/>
    <cellStyle name="Normal 3 3 16 10 4 2" xfId="29819"/>
    <cellStyle name="Normal 3 3 16 10 5" xfId="12208"/>
    <cellStyle name="Normal 3 3 16 10 5 2" xfId="29820"/>
    <cellStyle name="Normal 3 3 16 10 6" xfId="12209"/>
    <cellStyle name="Normal 3 3 16 10 6 2" xfId="29821"/>
    <cellStyle name="Normal 3 3 16 10 7" xfId="12210"/>
    <cellStyle name="Normal 3 3 16 10 7 2" xfId="29822"/>
    <cellStyle name="Normal 3 3 16 10 8" xfId="12211"/>
    <cellStyle name="Normal 3 3 16 10 8 2" xfId="29823"/>
    <cellStyle name="Normal 3 3 16 10 9" xfId="12212"/>
    <cellStyle name="Normal 3 3 16 10 9 2" xfId="29824"/>
    <cellStyle name="Normal 3 3 16 11" xfId="12213"/>
    <cellStyle name="Normal 3 3 16 11 2" xfId="29825"/>
    <cellStyle name="Normal 3 3 16 12" xfId="12214"/>
    <cellStyle name="Normal 3 3 16 12 2" xfId="29826"/>
    <cellStyle name="Normal 3 3 16 13" xfId="12215"/>
    <cellStyle name="Normal 3 3 16 13 2" xfId="29827"/>
    <cellStyle name="Normal 3 3 16 14" xfId="12216"/>
    <cellStyle name="Normal 3 3 16 14 2" xfId="29828"/>
    <cellStyle name="Normal 3 3 16 15" xfId="12217"/>
    <cellStyle name="Normal 3 3 16 15 2" xfId="29829"/>
    <cellStyle name="Normal 3 3 16 16" xfId="12218"/>
    <cellStyle name="Normal 3 3 16 16 2" xfId="29830"/>
    <cellStyle name="Normal 3 3 16 17" xfId="12219"/>
    <cellStyle name="Normal 3 3 16 17 2" xfId="29831"/>
    <cellStyle name="Normal 3 3 16 18" xfId="12220"/>
    <cellStyle name="Normal 3 3 16 18 2" xfId="29832"/>
    <cellStyle name="Normal 3 3 16 19" xfId="12221"/>
    <cellStyle name="Normal 3 3 16 19 2" xfId="29833"/>
    <cellStyle name="Normal 3 3 16 2" xfId="12222"/>
    <cellStyle name="Normal 3 3 16 2 10" xfId="12223"/>
    <cellStyle name="Normal 3 3 16 2 10 2" xfId="29834"/>
    <cellStyle name="Normal 3 3 16 2 11" xfId="12224"/>
    <cellStyle name="Normal 3 3 16 2 11 2" xfId="29835"/>
    <cellStyle name="Normal 3 3 16 2 12" xfId="12225"/>
    <cellStyle name="Normal 3 3 16 2 12 2" xfId="29836"/>
    <cellStyle name="Normal 3 3 16 2 13" xfId="12226"/>
    <cellStyle name="Normal 3 3 16 2 13 2" xfId="29837"/>
    <cellStyle name="Normal 3 3 16 2 14" xfId="12227"/>
    <cellStyle name="Normal 3 3 16 2 14 2" xfId="29838"/>
    <cellStyle name="Normal 3 3 16 2 15" xfId="12228"/>
    <cellStyle name="Normal 3 3 16 2 15 2" xfId="29839"/>
    <cellStyle name="Normal 3 3 16 2 16" xfId="29840"/>
    <cellStyle name="Normal 3 3 16 2 2" xfId="12229"/>
    <cellStyle name="Normal 3 3 16 2 2 10" xfId="12230"/>
    <cellStyle name="Normal 3 3 16 2 2 10 2" xfId="29841"/>
    <cellStyle name="Normal 3 3 16 2 2 11" xfId="12231"/>
    <cellStyle name="Normal 3 3 16 2 2 11 2" xfId="29842"/>
    <cellStyle name="Normal 3 3 16 2 2 12" xfId="12232"/>
    <cellStyle name="Normal 3 3 16 2 2 12 2" xfId="29843"/>
    <cellStyle name="Normal 3 3 16 2 2 13" xfId="12233"/>
    <cellStyle name="Normal 3 3 16 2 2 13 2" xfId="29844"/>
    <cellStyle name="Normal 3 3 16 2 2 14" xfId="12234"/>
    <cellStyle name="Normal 3 3 16 2 2 14 2" xfId="29845"/>
    <cellStyle name="Normal 3 3 16 2 2 15" xfId="29846"/>
    <cellStyle name="Normal 3 3 16 2 2 2" xfId="12235"/>
    <cellStyle name="Normal 3 3 16 2 2 2 2" xfId="29847"/>
    <cellStyle name="Normal 3 3 16 2 2 3" xfId="12236"/>
    <cellStyle name="Normal 3 3 16 2 2 3 2" xfId="29848"/>
    <cellStyle name="Normal 3 3 16 2 2 4" xfId="12237"/>
    <cellStyle name="Normal 3 3 16 2 2 4 2" xfId="29849"/>
    <cellStyle name="Normal 3 3 16 2 2 5" xfId="12238"/>
    <cellStyle name="Normal 3 3 16 2 2 5 2" xfId="29850"/>
    <cellStyle name="Normal 3 3 16 2 2 6" xfId="12239"/>
    <cellStyle name="Normal 3 3 16 2 2 6 2" xfId="29851"/>
    <cellStyle name="Normal 3 3 16 2 2 7" xfId="12240"/>
    <cellStyle name="Normal 3 3 16 2 2 7 2" xfId="29852"/>
    <cellStyle name="Normal 3 3 16 2 2 8" xfId="12241"/>
    <cellStyle name="Normal 3 3 16 2 2 8 2" xfId="29853"/>
    <cellStyle name="Normal 3 3 16 2 2 9" xfId="12242"/>
    <cellStyle name="Normal 3 3 16 2 2 9 2" xfId="29854"/>
    <cellStyle name="Normal 3 3 16 2 3" xfId="12243"/>
    <cellStyle name="Normal 3 3 16 2 3 2" xfId="29855"/>
    <cellStyle name="Normal 3 3 16 2 4" xfId="12244"/>
    <cellStyle name="Normal 3 3 16 2 4 2" xfId="29856"/>
    <cellStyle name="Normal 3 3 16 2 5" xfId="12245"/>
    <cellStyle name="Normal 3 3 16 2 5 2" xfId="29857"/>
    <cellStyle name="Normal 3 3 16 2 6" xfId="12246"/>
    <cellStyle name="Normal 3 3 16 2 6 2" xfId="29858"/>
    <cellStyle name="Normal 3 3 16 2 7" xfId="12247"/>
    <cellStyle name="Normal 3 3 16 2 7 2" xfId="29859"/>
    <cellStyle name="Normal 3 3 16 2 8" xfId="12248"/>
    <cellStyle name="Normal 3 3 16 2 8 2" xfId="29860"/>
    <cellStyle name="Normal 3 3 16 2 9" xfId="12249"/>
    <cellStyle name="Normal 3 3 16 2 9 2" xfId="29861"/>
    <cellStyle name="Normal 3 3 16 20" xfId="12250"/>
    <cellStyle name="Normal 3 3 16 20 2" xfId="29862"/>
    <cellStyle name="Normal 3 3 16 21" xfId="12251"/>
    <cellStyle name="Normal 3 3 16 21 2" xfId="29863"/>
    <cellStyle name="Normal 3 3 16 22" xfId="12252"/>
    <cellStyle name="Normal 3 3 16 22 2" xfId="29864"/>
    <cellStyle name="Normal 3 3 16 23" xfId="12253"/>
    <cellStyle name="Normal 3 3 16 23 2" xfId="29865"/>
    <cellStyle name="Normal 3 3 16 24" xfId="29866"/>
    <cellStyle name="Normal 3 3 16 3" xfId="12254"/>
    <cellStyle name="Normal 3 3 16 3 10" xfId="12255"/>
    <cellStyle name="Normal 3 3 16 3 10 2" xfId="29867"/>
    <cellStyle name="Normal 3 3 16 3 11" xfId="12256"/>
    <cellStyle name="Normal 3 3 16 3 11 2" xfId="29868"/>
    <cellStyle name="Normal 3 3 16 3 12" xfId="12257"/>
    <cellStyle name="Normal 3 3 16 3 12 2" xfId="29869"/>
    <cellStyle name="Normal 3 3 16 3 13" xfId="12258"/>
    <cellStyle name="Normal 3 3 16 3 13 2" xfId="29870"/>
    <cellStyle name="Normal 3 3 16 3 14" xfId="12259"/>
    <cellStyle name="Normal 3 3 16 3 14 2" xfId="29871"/>
    <cellStyle name="Normal 3 3 16 3 15" xfId="12260"/>
    <cellStyle name="Normal 3 3 16 3 15 2" xfId="29872"/>
    <cellStyle name="Normal 3 3 16 3 16" xfId="29873"/>
    <cellStyle name="Normal 3 3 16 3 2" xfId="12261"/>
    <cellStyle name="Normal 3 3 16 3 2 10" xfId="12262"/>
    <cellStyle name="Normal 3 3 16 3 2 10 2" xfId="29874"/>
    <cellStyle name="Normal 3 3 16 3 2 11" xfId="12263"/>
    <cellStyle name="Normal 3 3 16 3 2 11 2" xfId="29875"/>
    <cellStyle name="Normal 3 3 16 3 2 12" xfId="12264"/>
    <cellStyle name="Normal 3 3 16 3 2 12 2" xfId="29876"/>
    <cellStyle name="Normal 3 3 16 3 2 13" xfId="12265"/>
    <cellStyle name="Normal 3 3 16 3 2 13 2" xfId="29877"/>
    <cellStyle name="Normal 3 3 16 3 2 14" xfId="12266"/>
    <cellStyle name="Normal 3 3 16 3 2 14 2" xfId="29878"/>
    <cellStyle name="Normal 3 3 16 3 2 15" xfId="29879"/>
    <cellStyle name="Normal 3 3 16 3 2 2" xfId="12267"/>
    <cellStyle name="Normal 3 3 16 3 2 2 2" xfId="29880"/>
    <cellStyle name="Normal 3 3 16 3 2 3" xfId="12268"/>
    <cellStyle name="Normal 3 3 16 3 2 3 2" xfId="29881"/>
    <cellStyle name="Normal 3 3 16 3 2 4" xfId="12269"/>
    <cellStyle name="Normal 3 3 16 3 2 4 2" xfId="29882"/>
    <cellStyle name="Normal 3 3 16 3 2 5" xfId="12270"/>
    <cellStyle name="Normal 3 3 16 3 2 5 2" xfId="29883"/>
    <cellStyle name="Normal 3 3 16 3 2 6" xfId="12271"/>
    <cellStyle name="Normal 3 3 16 3 2 6 2" xfId="29884"/>
    <cellStyle name="Normal 3 3 16 3 2 7" xfId="12272"/>
    <cellStyle name="Normal 3 3 16 3 2 7 2" xfId="29885"/>
    <cellStyle name="Normal 3 3 16 3 2 8" xfId="12273"/>
    <cellStyle name="Normal 3 3 16 3 2 8 2" xfId="29886"/>
    <cellStyle name="Normal 3 3 16 3 2 9" xfId="12274"/>
    <cellStyle name="Normal 3 3 16 3 2 9 2" xfId="29887"/>
    <cellStyle name="Normal 3 3 16 3 3" xfId="12275"/>
    <cellStyle name="Normal 3 3 16 3 3 2" xfId="29888"/>
    <cellStyle name="Normal 3 3 16 3 4" xfId="12276"/>
    <cellStyle name="Normal 3 3 16 3 4 2" xfId="29889"/>
    <cellStyle name="Normal 3 3 16 3 5" xfId="12277"/>
    <cellStyle name="Normal 3 3 16 3 5 2" xfId="29890"/>
    <cellStyle name="Normal 3 3 16 3 6" xfId="12278"/>
    <cellStyle name="Normal 3 3 16 3 6 2" xfId="29891"/>
    <cellStyle name="Normal 3 3 16 3 7" xfId="12279"/>
    <cellStyle name="Normal 3 3 16 3 7 2" xfId="29892"/>
    <cellStyle name="Normal 3 3 16 3 8" xfId="12280"/>
    <cellStyle name="Normal 3 3 16 3 8 2" xfId="29893"/>
    <cellStyle name="Normal 3 3 16 3 9" xfId="12281"/>
    <cellStyle name="Normal 3 3 16 3 9 2" xfId="29894"/>
    <cellStyle name="Normal 3 3 16 4" xfId="12282"/>
    <cellStyle name="Normal 3 3 16 4 10" xfId="12283"/>
    <cellStyle name="Normal 3 3 16 4 10 2" xfId="29895"/>
    <cellStyle name="Normal 3 3 16 4 11" xfId="12284"/>
    <cellStyle name="Normal 3 3 16 4 11 2" xfId="29896"/>
    <cellStyle name="Normal 3 3 16 4 12" xfId="12285"/>
    <cellStyle name="Normal 3 3 16 4 12 2" xfId="29897"/>
    <cellStyle name="Normal 3 3 16 4 13" xfId="12286"/>
    <cellStyle name="Normal 3 3 16 4 13 2" xfId="29898"/>
    <cellStyle name="Normal 3 3 16 4 14" xfId="12287"/>
    <cellStyle name="Normal 3 3 16 4 14 2" xfId="29899"/>
    <cellStyle name="Normal 3 3 16 4 15" xfId="12288"/>
    <cellStyle name="Normal 3 3 16 4 15 2" xfId="29900"/>
    <cellStyle name="Normal 3 3 16 4 16" xfId="29901"/>
    <cellStyle name="Normal 3 3 16 4 2" xfId="12289"/>
    <cellStyle name="Normal 3 3 16 4 2 10" xfId="12290"/>
    <cellStyle name="Normal 3 3 16 4 2 10 2" xfId="29902"/>
    <cellStyle name="Normal 3 3 16 4 2 11" xfId="12291"/>
    <cellStyle name="Normal 3 3 16 4 2 11 2" xfId="29903"/>
    <cellStyle name="Normal 3 3 16 4 2 12" xfId="12292"/>
    <cellStyle name="Normal 3 3 16 4 2 12 2" xfId="29904"/>
    <cellStyle name="Normal 3 3 16 4 2 13" xfId="12293"/>
    <cellStyle name="Normal 3 3 16 4 2 13 2" xfId="29905"/>
    <cellStyle name="Normal 3 3 16 4 2 14" xfId="12294"/>
    <cellStyle name="Normal 3 3 16 4 2 14 2" xfId="29906"/>
    <cellStyle name="Normal 3 3 16 4 2 15" xfId="29907"/>
    <cellStyle name="Normal 3 3 16 4 2 2" xfId="12295"/>
    <cellStyle name="Normal 3 3 16 4 2 2 2" xfId="29908"/>
    <cellStyle name="Normal 3 3 16 4 2 3" xfId="12296"/>
    <cellStyle name="Normal 3 3 16 4 2 3 2" xfId="29909"/>
    <cellStyle name="Normal 3 3 16 4 2 4" xfId="12297"/>
    <cellStyle name="Normal 3 3 16 4 2 4 2" xfId="29910"/>
    <cellStyle name="Normal 3 3 16 4 2 5" xfId="12298"/>
    <cellStyle name="Normal 3 3 16 4 2 5 2" xfId="29911"/>
    <cellStyle name="Normal 3 3 16 4 2 6" xfId="12299"/>
    <cellStyle name="Normal 3 3 16 4 2 6 2" xfId="29912"/>
    <cellStyle name="Normal 3 3 16 4 2 7" xfId="12300"/>
    <cellStyle name="Normal 3 3 16 4 2 7 2" xfId="29913"/>
    <cellStyle name="Normal 3 3 16 4 2 8" xfId="12301"/>
    <cellStyle name="Normal 3 3 16 4 2 8 2" xfId="29914"/>
    <cellStyle name="Normal 3 3 16 4 2 9" xfId="12302"/>
    <cellStyle name="Normal 3 3 16 4 2 9 2" xfId="29915"/>
    <cellStyle name="Normal 3 3 16 4 3" xfId="12303"/>
    <cellStyle name="Normal 3 3 16 4 3 2" xfId="29916"/>
    <cellStyle name="Normal 3 3 16 4 4" xfId="12304"/>
    <cellStyle name="Normal 3 3 16 4 4 2" xfId="29917"/>
    <cellStyle name="Normal 3 3 16 4 5" xfId="12305"/>
    <cellStyle name="Normal 3 3 16 4 5 2" xfId="29918"/>
    <cellStyle name="Normal 3 3 16 4 6" xfId="12306"/>
    <cellStyle name="Normal 3 3 16 4 6 2" xfId="29919"/>
    <cellStyle name="Normal 3 3 16 4 7" xfId="12307"/>
    <cellStyle name="Normal 3 3 16 4 7 2" xfId="29920"/>
    <cellStyle name="Normal 3 3 16 4 8" xfId="12308"/>
    <cellStyle name="Normal 3 3 16 4 8 2" xfId="29921"/>
    <cellStyle name="Normal 3 3 16 4 9" xfId="12309"/>
    <cellStyle name="Normal 3 3 16 4 9 2" xfId="29922"/>
    <cellStyle name="Normal 3 3 16 5" xfId="12310"/>
    <cellStyle name="Normal 3 3 16 5 10" xfId="12311"/>
    <cellStyle name="Normal 3 3 16 5 10 2" xfId="29923"/>
    <cellStyle name="Normal 3 3 16 5 11" xfId="12312"/>
    <cellStyle name="Normal 3 3 16 5 11 2" xfId="29924"/>
    <cellStyle name="Normal 3 3 16 5 12" xfId="12313"/>
    <cellStyle name="Normal 3 3 16 5 12 2" xfId="29925"/>
    <cellStyle name="Normal 3 3 16 5 13" xfId="12314"/>
    <cellStyle name="Normal 3 3 16 5 13 2" xfId="29926"/>
    <cellStyle name="Normal 3 3 16 5 14" xfId="12315"/>
    <cellStyle name="Normal 3 3 16 5 14 2" xfId="29927"/>
    <cellStyle name="Normal 3 3 16 5 15" xfId="29928"/>
    <cellStyle name="Normal 3 3 16 5 2" xfId="12316"/>
    <cellStyle name="Normal 3 3 16 5 2 2" xfId="29929"/>
    <cellStyle name="Normal 3 3 16 5 3" xfId="12317"/>
    <cellStyle name="Normal 3 3 16 5 3 2" xfId="29930"/>
    <cellStyle name="Normal 3 3 16 5 4" xfId="12318"/>
    <cellStyle name="Normal 3 3 16 5 4 2" xfId="29931"/>
    <cellStyle name="Normal 3 3 16 5 5" xfId="12319"/>
    <cellStyle name="Normal 3 3 16 5 5 2" xfId="29932"/>
    <cellStyle name="Normal 3 3 16 5 6" xfId="12320"/>
    <cellStyle name="Normal 3 3 16 5 6 2" xfId="29933"/>
    <cellStyle name="Normal 3 3 16 5 7" xfId="12321"/>
    <cellStyle name="Normal 3 3 16 5 7 2" xfId="29934"/>
    <cellStyle name="Normal 3 3 16 5 8" xfId="12322"/>
    <cellStyle name="Normal 3 3 16 5 8 2" xfId="29935"/>
    <cellStyle name="Normal 3 3 16 5 9" xfId="12323"/>
    <cellStyle name="Normal 3 3 16 5 9 2" xfId="29936"/>
    <cellStyle name="Normal 3 3 16 6" xfId="12324"/>
    <cellStyle name="Normal 3 3 16 6 10" xfId="12325"/>
    <cellStyle name="Normal 3 3 16 6 10 2" xfId="29937"/>
    <cellStyle name="Normal 3 3 16 6 11" xfId="12326"/>
    <cellStyle name="Normal 3 3 16 6 11 2" xfId="29938"/>
    <cellStyle name="Normal 3 3 16 6 12" xfId="12327"/>
    <cellStyle name="Normal 3 3 16 6 12 2" xfId="29939"/>
    <cellStyle name="Normal 3 3 16 6 13" xfId="12328"/>
    <cellStyle name="Normal 3 3 16 6 13 2" xfId="29940"/>
    <cellStyle name="Normal 3 3 16 6 14" xfId="12329"/>
    <cellStyle name="Normal 3 3 16 6 14 2" xfId="29941"/>
    <cellStyle name="Normal 3 3 16 6 15" xfId="29942"/>
    <cellStyle name="Normal 3 3 16 6 2" xfId="12330"/>
    <cellStyle name="Normal 3 3 16 6 2 2" xfId="29943"/>
    <cellStyle name="Normal 3 3 16 6 3" xfId="12331"/>
    <cellStyle name="Normal 3 3 16 6 3 2" xfId="29944"/>
    <cellStyle name="Normal 3 3 16 6 4" xfId="12332"/>
    <cellStyle name="Normal 3 3 16 6 4 2" xfId="29945"/>
    <cellStyle name="Normal 3 3 16 6 5" xfId="12333"/>
    <cellStyle name="Normal 3 3 16 6 5 2" xfId="29946"/>
    <cellStyle name="Normal 3 3 16 6 6" xfId="12334"/>
    <cellStyle name="Normal 3 3 16 6 6 2" xfId="29947"/>
    <cellStyle name="Normal 3 3 16 6 7" xfId="12335"/>
    <cellStyle name="Normal 3 3 16 6 7 2" xfId="29948"/>
    <cellStyle name="Normal 3 3 16 6 8" xfId="12336"/>
    <cellStyle name="Normal 3 3 16 6 8 2" xfId="29949"/>
    <cellStyle name="Normal 3 3 16 6 9" xfId="12337"/>
    <cellStyle name="Normal 3 3 16 6 9 2" xfId="29950"/>
    <cellStyle name="Normal 3 3 16 7" xfId="12338"/>
    <cellStyle name="Normal 3 3 16 7 10" xfId="12339"/>
    <cellStyle name="Normal 3 3 16 7 10 2" xfId="29951"/>
    <cellStyle name="Normal 3 3 16 7 11" xfId="12340"/>
    <cellStyle name="Normal 3 3 16 7 11 2" xfId="29952"/>
    <cellStyle name="Normal 3 3 16 7 12" xfId="12341"/>
    <cellStyle name="Normal 3 3 16 7 12 2" xfId="29953"/>
    <cellStyle name="Normal 3 3 16 7 13" xfId="12342"/>
    <cellStyle name="Normal 3 3 16 7 13 2" xfId="29954"/>
    <cellStyle name="Normal 3 3 16 7 14" xfId="12343"/>
    <cellStyle name="Normal 3 3 16 7 14 2" xfId="29955"/>
    <cellStyle name="Normal 3 3 16 7 15" xfId="29956"/>
    <cellStyle name="Normal 3 3 16 7 2" xfId="12344"/>
    <cellStyle name="Normal 3 3 16 7 2 2" xfId="29957"/>
    <cellStyle name="Normal 3 3 16 7 3" xfId="12345"/>
    <cellStyle name="Normal 3 3 16 7 3 2" xfId="29958"/>
    <cellStyle name="Normal 3 3 16 7 4" xfId="12346"/>
    <cellStyle name="Normal 3 3 16 7 4 2" xfId="29959"/>
    <cellStyle name="Normal 3 3 16 7 5" xfId="12347"/>
    <cellStyle name="Normal 3 3 16 7 5 2" xfId="29960"/>
    <cellStyle name="Normal 3 3 16 7 6" xfId="12348"/>
    <cellStyle name="Normal 3 3 16 7 6 2" xfId="29961"/>
    <cellStyle name="Normal 3 3 16 7 7" xfId="12349"/>
    <cellStyle name="Normal 3 3 16 7 7 2" xfId="29962"/>
    <cellStyle name="Normal 3 3 16 7 8" xfId="12350"/>
    <cellStyle name="Normal 3 3 16 7 8 2" xfId="29963"/>
    <cellStyle name="Normal 3 3 16 7 9" xfId="12351"/>
    <cellStyle name="Normal 3 3 16 7 9 2" xfId="29964"/>
    <cellStyle name="Normal 3 3 16 8" xfId="12352"/>
    <cellStyle name="Normal 3 3 16 8 10" xfId="12353"/>
    <cellStyle name="Normal 3 3 16 8 10 2" xfId="29965"/>
    <cellStyle name="Normal 3 3 16 8 11" xfId="12354"/>
    <cellStyle name="Normal 3 3 16 8 11 2" xfId="29966"/>
    <cellStyle name="Normal 3 3 16 8 12" xfId="12355"/>
    <cellStyle name="Normal 3 3 16 8 12 2" xfId="29967"/>
    <cellStyle name="Normal 3 3 16 8 13" xfId="12356"/>
    <cellStyle name="Normal 3 3 16 8 13 2" xfId="29968"/>
    <cellStyle name="Normal 3 3 16 8 14" xfId="12357"/>
    <cellStyle name="Normal 3 3 16 8 14 2" xfId="29969"/>
    <cellStyle name="Normal 3 3 16 8 15" xfId="29970"/>
    <cellStyle name="Normal 3 3 16 8 2" xfId="12358"/>
    <cellStyle name="Normal 3 3 16 8 2 2" xfId="29971"/>
    <cellStyle name="Normal 3 3 16 8 3" xfId="12359"/>
    <cellStyle name="Normal 3 3 16 8 3 2" xfId="29972"/>
    <cellStyle name="Normal 3 3 16 8 4" xfId="12360"/>
    <cellStyle name="Normal 3 3 16 8 4 2" xfId="29973"/>
    <cellStyle name="Normal 3 3 16 8 5" xfId="12361"/>
    <cellStyle name="Normal 3 3 16 8 5 2" xfId="29974"/>
    <cellStyle name="Normal 3 3 16 8 6" xfId="12362"/>
    <cellStyle name="Normal 3 3 16 8 6 2" xfId="29975"/>
    <cellStyle name="Normal 3 3 16 8 7" xfId="12363"/>
    <cellStyle name="Normal 3 3 16 8 7 2" xfId="29976"/>
    <cellStyle name="Normal 3 3 16 8 8" xfId="12364"/>
    <cellStyle name="Normal 3 3 16 8 8 2" xfId="29977"/>
    <cellStyle name="Normal 3 3 16 8 9" xfId="12365"/>
    <cellStyle name="Normal 3 3 16 8 9 2" xfId="29978"/>
    <cellStyle name="Normal 3 3 16 9" xfId="12366"/>
    <cellStyle name="Normal 3 3 16 9 10" xfId="12367"/>
    <cellStyle name="Normal 3 3 16 9 10 2" xfId="29979"/>
    <cellStyle name="Normal 3 3 16 9 11" xfId="12368"/>
    <cellStyle name="Normal 3 3 16 9 11 2" xfId="29980"/>
    <cellStyle name="Normal 3 3 16 9 12" xfId="12369"/>
    <cellStyle name="Normal 3 3 16 9 12 2" xfId="29981"/>
    <cellStyle name="Normal 3 3 16 9 13" xfId="12370"/>
    <cellStyle name="Normal 3 3 16 9 13 2" xfId="29982"/>
    <cellStyle name="Normal 3 3 16 9 14" xfId="12371"/>
    <cellStyle name="Normal 3 3 16 9 14 2" xfId="29983"/>
    <cellStyle name="Normal 3 3 16 9 15" xfId="29984"/>
    <cellStyle name="Normal 3 3 16 9 2" xfId="12372"/>
    <cellStyle name="Normal 3 3 16 9 2 2" xfId="29985"/>
    <cellStyle name="Normal 3 3 16 9 3" xfId="12373"/>
    <cellStyle name="Normal 3 3 16 9 3 2" xfId="29986"/>
    <cellStyle name="Normal 3 3 16 9 4" xfId="12374"/>
    <cellStyle name="Normal 3 3 16 9 4 2" xfId="29987"/>
    <cellStyle name="Normal 3 3 16 9 5" xfId="12375"/>
    <cellStyle name="Normal 3 3 16 9 5 2" xfId="29988"/>
    <cellStyle name="Normal 3 3 16 9 6" xfId="12376"/>
    <cellStyle name="Normal 3 3 16 9 6 2" xfId="29989"/>
    <cellStyle name="Normal 3 3 16 9 7" xfId="12377"/>
    <cellStyle name="Normal 3 3 16 9 7 2" xfId="29990"/>
    <cellStyle name="Normal 3 3 16 9 8" xfId="12378"/>
    <cellStyle name="Normal 3 3 16 9 8 2" xfId="29991"/>
    <cellStyle name="Normal 3 3 16 9 9" xfId="12379"/>
    <cellStyle name="Normal 3 3 16 9 9 2" xfId="29992"/>
    <cellStyle name="Normal 3 3 17" xfId="12380"/>
    <cellStyle name="Normal 3 3 17 10" xfId="12381"/>
    <cellStyle name="Normal 3 3 17 10 10" xfId="12382"/>
    <cellStyle name="Normal 3 3 17 10 10 2" xfId="29993"/>
    <cellStyle name="Normal 3 3 17 10 11" xfId="12383"/>
    <cellStyle name="Normal 3 3 17 10 11 2" xfId="29994"/>
    <cellStyle name="Normal 3 3 17 10 12" xfId="12384"/>
    <cellStyle name="Normal 3 3 17 10 12 2" xfId="29995"/>
    <cellStyle name="Normal 3 3 17 10 13" xfId="12385"/>
    <cellStyle name="Normal 3 3 17 10 13 2" xfId="29996"/>
    <cellStyle name="Normal 3 3 17 10 14" xfId="12386"/>
    <cellStyle name="Normal 3 3 17 10 14 2" xfId="29997"/>
    <cellStyle name="Normal 3 3 17 10 15" xfId="29998"/>
    <cellStyle name="Normal 3 3 17 10 2" xfId="12387"/>
    <cellStyle name="Normal 3 3 17 10 2 2" xfId="29999"/>
    <cellStyle name="Normal 3 3 17 10 3" xfId="12388"/>
    <cellStyle name="Normal 3 3 17 10 3 2" xfId="30000"/>
    <cellStyle name="Normal 3 3 17 10 4" xfId="12389"/>
    <cellStyle name="Normal 3 3 17 10 4 2" xfId="30001"/>
    <cellStyle name="Normal 3 3 17 10 5" xfId="12390"/>
    <cellStyle name="Normal 3 3 17 10 5 2" xfId="30002"/>
    <cellStyle name="Normal 3 3 17 10 6" xfId="12391"/>
    <cellStyle name="Normal 3 3 17 10 6 2" xfId="30003"/>
    <cellStyle name="Normal 3 3 17 10 7" xfId="12392"/>
    <cellStyle name="Normal 3 3 17 10 7 2" xfId="30004"/>
    <cellStyle name="Normal 3 3 17 10 8" xfId="12393"/>
    <cellStyle name="Normal 3 3 17 10 8 2" xfId="30005"/>
    <cellStyle name="Normal 3 3 17 10 9" xfId="12394"/>
    <cellStyle name="Normal 3 3 17 10 9 2" xfId="30006"/>
    <cellStyle name="Normal 3 3 17 11" xfId="12395"/>
    <cellStyle name="Normal 3 3 17 11 2" xfId="30007"/>
    <cellStyle name="Normal 3 3 17 12" xfId="12396"/>
    <cellStyle name="Normal 3 3 17 12 2" xfId="30008"/>
    <cellStyle name="Normal 3 3 17 13" xfId="12397"/>
    <cellStyle name="Normal 3 3 17 13 2" xfId="30009"/>
    <cellStyle name="Normal 3 3 17 14" xfId="12398"/>
    <cellStyle name="Normal 3 3 17 14 2" xfId="30010"/>
    <cellStyle name="Normal 3 3 17 15" xfId="12399"/>
    <cellStyle name="Normal 3 3 17 15 2" xfId="30011"/>
    <cellStyle name="Normal 3 3 17 16" xfId="12400"/>
    <cellStyle name="Normal 3 3 17 16 2" xfId="30012"/>
    <cellStyle name="Normal 3 3 17 17" xfId="12401"/>
    <cellStyle name="Normal 3 3 17 17 2" xfId="30013"/>
    <cellStyle name="Normal 3 3 17 18" xfId="12402"/>
    <cellStyle name="Normal 3 3 17 18 2" xfId="30014"/>
    <cellStyle name="Normal 3 3 17 19" xfId="12403"/>
    <cellStyle name="Normal 3 3 17 19 2" xfId="30015"/>
    <cellStyle name="Normal 3 3 17 2" xfId="12404"/>
    <cellStyle name="Normal 3 3 17 2 10" xfId="12405"/>
    <cellStyle name="Normal 3 3 17 2 10 2" xfId="30016"/>
    <cellStyle name="Normal 3 3 17 2 11" xfId="12406"/>
    <cellStyle name="Normal 3 3 17 2 11 2" xfId="30017"/>
    <cellStyle name="Normal 3 3 17 2 12" xfId="12407"/>
    <cellStyle name="Normal 3 3 17 2 12 2" xfId="30018"/>
    <cellStyle name="Normal 3 3 17 2 13" xfId="12408"/>
    <cellStyle name="Normal 3 3 17 2 13 2" xfId="30019"/>
    <cellStyle name="Normal 3 3 17 2 14" xfId="12409"/>
    <cellStyle name="Normal 3 3 17 2 14 2" xfId="30020"/>
    <cellStyle name="Normal 3 3 17 2 15" xfId="12410"/>
    <cellStyle name="Normal 3 3 17 2 15 2" xfId="30021"/>
    <cellStyle name="Normal 3 3 17 2 16" xfId="30022"/>
    <cellStyle name="Normal 3 3 17 2 2" xfId="12411"/>
    <cellStyle name="Normal 3 3 17 2 2 10" xfId="12412"/>
    <cellStyle name="Normal 3 3 17 2 2 10 2" xfId="30023"/>
    <cellStyle name="Normal 3 3 17 2 2 11" xfId="12413"/>
    <cellStyle name="Normal 3 3 17 2 2 11 2" xfId="30024"/>
    <cellStyle name="Normal 3 3 17 2 2 12" xfId="12414"/>
    <cellStyle name="Normal 3 3 17 2 2 12 2" xfId="30025"/>
    <cellStyle name="Normal 3 3 17 2 2 13" xfId="12415"/>
    <cellStyle name="Normal 3 3 17 2 2 13 2" xfId="30026"/>
    <cellStyle name="Normal 3 3 17 2 2 14" xfId="12416"/>
    <cellStyle name="Normal 3 3 17 2 2 14 2" xfId="30027"/>
    <cellStyle name="Normal 3 3 17 2 2 15" xfId="30028"/>
    <cellStyle name="Normal 3 3 17 2 2 2" xfId="12417"/>
    <cellStyle name="Normal 3 3 17 2 2 2 2" xfId="30029"/>
    <cellStyle name="Normal 3 3 17 2 2 3" xfId="12418"/>
    <cellStyle name="Normal 3 3 17 2 2 3 2" xfId="30030"/>
    <cellStyle name="Normal 3 3 17 2 2 4" xfId="12419"/>
    <cellStyle name="Normal 3 3 17 2 2 4 2" xfId="30031"/>
    <cellStyle name="Normal 3 3 17 2 2 5" xfId="12420"/>
    <cellStyle name="Normal 3 3 17 2 2 5 2" xfId="30032"/>
    <cellStyle name="Normal 3 3 17 2 2 6" xfId="12421"/>
    <cellStyle name="Normal 3 3 17 2 2 6 2" xfId="30033"/>
    <cellStyle name="Normal 3 3 17 2 2 7" xfId="12422"/>
    <cellStyle name="Normal 3 3 17 2 2 7 2" xfId="30034"/>
    <cellStyle name="Normal 3 3 17 2 2 8" xfId="12423"/>
    <cellStyle name="Normal 3 3 17 2 2 8 2" xfId="30035"/>
    <cellStyle name="Normal 3 3 17 2 2 9" xfId="12424"/>
    <cellStyle name="Normal 3 3 17 2 2 9 2" xfId="30036"/>
    <cellStyle name="Normal 3 3 17 2 3" xfId="12425"/>
    <cellStyle name="Normal 3 3 17 2 3 2" xfId="30037"/>
    <cellStyle name="Normal 3 3 17 2 4" xfId="12426"/>
    <cellStyle name="Normal 3 3 17 2 4 2" xfId="30038"/>
    <cellStyle name="Normal 3 3 17 2 5" xfId="12427"/>
    <cellStyle name="Normal 3 3 17 2 5 2" xfId="30039"/>
    <cellStyle name="Normal 3 3 17 2 6" xfId="12428"/>
    <cellStyle name="Normal 3 3 17 2 6 2" xfId="30040"/>
    <cellStyle name="Normal 3 3 17 2 7" xfId="12429"/>
    <cellStyle name="Normal 3 3 17 2 7 2" xfId="30041"/>
    <cellStyle name="Normal 3 3 17 2 8" xfId="12430"/>
    <cellStyle name="Normal 3 3 17 2 8 2" xfId="30042"/>
    <cellStyle name="Normal 3 3 17 2 9" xfId="12431"/>
    <cellStyle name="Normal 3 3 17 2 9 2" xfId="30043"/>
    <cellStyle name="Normal 3 3 17 20" xfId="12432"/>
    <cellStyle name="Normal 3 3 17 20 2" xfId="30044"/>
    <cellStyle name="Normal 3 3 17 21" xfId="12433"/>
    <cellStyle name="Normal 3 3 17 21 2" xfId="30045"/>
    <cellStyle name="Normal 3 3 17 22" xfId="12434"/>
    <cellStyle name="Normal 3 3 17 22 2" xfId="30046"/>
    <cellStyle name="Normal 3 3 17 23" xfId="12435"/>
    <cellStyle name="Normal 3 3 17 23 2" xfId="30047"/>
    <cellStyle name="Normal 3 3 17 24" xfId="30048"/>
    <cellStyle name="Normal 3 3 17 3" xfId="12436"/>
    <cellStyle name="Normal 3 3 17 3 10" xfId="12437"/>
    <cellStyle name="Normal 3 3 17 3 10 2" xfId="30049"/>
    <cellStyle name="Normal 3 3 17 3 11" xfId="12438"/>
    <cellStyle name="Normal 3 3 17 3 11 2" xfId="30050"/>
    <cellStyle name="Normal 3 3 17 3 12" xfId="12439"/>
    <cellStyle name="Normal 3 3 17 3 12 2" xfId="30051"/>
    <cellStyle name="Normal 3 3 17 3 13" xfId="12440"/>
    <cellStyle name="Normal 3 3 17 3 13 2" xfId="30052"/>
    <cellStyle name="Normal 3 3 17 3 14" xfId="12441"/>
    <cellStyle name="Normal 3 3 17 3 14 2" xfId="30053"/>
    <cellStyle name="Normal 3 3 17 3 15" xfId="12442"/>
    <cellStyle name="Normal 3 3 17 3 15 2" xfId="30054"/>
    <cellStyle name="Normal 3 3 17 3 16" xfId="30055"/>
    <cellStyle name="Normal 3 3 17 3 2" xfId="12443"/>
    <cellStyle name="Normal 3 3 17 3 2 10" xfId="12444"/>
    <cellStyle name="Normal 3 3 17 3 2 10 2" xfId="30056"/>
    <cellStyle name="Normal 3 3 17 3 2 11" xfId="12445"/>
    <cellStyle name="Normal 3 3 17 3 2 11 2" xfId="30057"/>
    <cellStyle name="Normal 3 3 17 3 2 12" xfId="12446"/>
    <cellStyle name="Normal 3 3 17 3 2 12 2" xfId="30058"/>
    <cellStyle name="Normal 3 3 17 3 2 13" xfId="12447"/>
    <cellStyle name="Normal 3 3 17 3 2 13 2" xfId="30059"/>
    <cellStyle name="Normal 3 3 17 3 2 14" xfId="12448"/>
    <cellStyle name="Normal 3 3 17 3 2 14 2" xfId="30060"/>
    <cellStyle name="Normal 3 3 17 3 2 15" xfId="30061"/>
    <cellStyle name="Normal 3 3 17 3 2 2" xfId="12449"/>
    <cellStyle name="Normal 3 3 17 3 2 2 2" xfId="30062"/>
    <cellStyle name="Normal 3 3 17 3 2 3" xfId="12450"/>
    <cellStyle name="Normal 3 3 17 3 2 3 2" xfId="30063"/>
    <cellStyle name="Normal 3 3 17 3 2 4" xfId="12451"/>
    <cellStyle name="Normal 3 3 17 3 2 4 2" xfId="30064"/>
    <cellStyle name="Normal 3 3 17 3 2 5" xfId="12452"/>
    <cellStyle name="Normal 3 3 17 3 2 5 2" xfId="30065"/>
    <cellStyle name="Normal 3 3 17 3 2 6" xfId="12453"/>
    <cellStyle name="Normal 3 3 17 3 2 6 2" xfId="30066"/>
    <cellStyle name="Normal 3 3 17 3 2 7" xfId="12454"/>
    <cellStyle name="Normal 3 3 17 3 2 7 2" xfId="30067"/>
    <cellStyle name="Normal 3 3 17 3 2 8" xfId="12455"/>
    <cellStyle name="Normal 3 3 17 3 2 8 2" xfId="30068"/>
    <cellStyle name="Normal 3 3 17 3 2 9" xfId="12456"/>
    <cellStyle name="Normal 3 3 17 3 2 9 2" xfId="30069"/>
    <cellStyle name="Normal 3 3 17 3 3" xfId="12457"/>
    <cellStyle name="Normal 3 3 17 3 3 2" xfId="30070"/>
    <cellStyle name="Normal 3 3 17 3 4" xfId="12458"/>
    <cellStyle name="Normal 3 3 17 3 4 2" xfId="30071"/>
    <cellStyle name="Normal 3 3 17 3 5" xfId="12459"/>
    <cellStyle name="Normal 3 3 17 3 5 2" xfId="30072"/>
    <cellStyle name="Normal 3 3 17 3 6" xfId="12460"/>
    <cellStyle name="Normal 3 3 17 3 6 2" xfId="30073"/>
    <cellStyle name="Normal 3 3 17 3 7" xfId="12461"/>
    <cellStyle name="Normal 3 3 17 3 7 2" xfId="30074"/>
    <cellStyle name="Normal 3 3 17 3 8" xfId="12462"/>
    <cellStyle name="Normal 3 3 17 3 8 2" xfId="30075"/>
    <cellStyle name="Normal 3 3 17 3 9" xfId="12463"/>
    <cellStyle name="Normal 3 3 17 3 9 2" xfId="30076"/>
    <cellStyle name="Normal 3 3 17 4" xfId="12464"/>
    <cellStyle name="Normal 3 3 17 4 10" xfId="12465"/>
    <cellStyle name="Normal 3 3 17 4 10 2" xfId="30077"/>
    <cellStyle name="Normal 3 3 17 4 11" xfId="12466"/>
    <cellStyle name="Normal 3 3 17 4 11 2" xfId="30078"/>
    <cellStyle name="Normal 3 3 17 4 12" xfId="12467"/>
    <cellStyle name="Normal 3 3 17 4 12 2" xfId="30079"/>
    <cellStyle name="Normal 3 3 17 4 13" xfId="12468"/>
    <cellStyle name="Normal 3 3 17 4 13 2" xfId="30080"/>
    <cellStyle name="Normal 3 3 17 4 14" xfId="12469"/>
    <cellStyle name="Normal 3 3 17 4 14 2" xfId="30081"/>
    <cellStyle name="Normal 3 3 17 4 15" xfId="12470"/>
    <cellStyle name="Normal 3 3 17 4 15 2" xfId="30082"/>
    <cellStyle name="Normal 3 3 17 4 16" xfId="30083"/>
    <cellStyle name="Normal 3 3 17 4 2" xfId="12471"/>
    <cellStyle name="Normal 3 3 17 4 2 10" xfId="12472"/>
    <cellStyle name="Normal 3 3 17 4 2 10 2" xfId="30084"/>
    <cellStyle name="Normal 3 3 17 4 2 11" xfId="12473"/>
    <cellStyle name="Normal 3 3 17 4 2 11 2" xfId="30085"/>
    <cellStyle name="Normal 3 3 17 4 2 12" xfId="12474"/>
    <cellStyle name="Normal 3 3 17 4 2 12 2" xfId="30086"/>
    <cellStyle name="Normal 3 3 17 4 2 13" xfId="12475"/>
    <cellStyle name="Normal 3 3 17 4 2 13 2" xfId="30087"/>
    <cellStyle name="Normal 3 3 17 4 2 14" xfId="12476"/>
    <cellStyle name="Normal 3 3 17 4 2 14 2" xfId="30088"/>
    <cellStyle name="Normal 3 3 17 4 2 15" xfId="30089"/>
    <cellStyle name="Normal 3 3 17 4 2 2" xfId="12477"/>
    <cellStyle name="Normal 3 3 17 4 2 2 2" xfId="30090"/>
    <cellStyle name="Normal 3 3 17 4 2 3" xfId="12478"/>
    <cellStyle name="Normal 3 3 17 4 2 3 2" xfId="30091"/>
    <cellStyle name="Normal 3 3 17 4 2 4" xfId="12479"/>
    <cellStyle name="Normal 3 3 17 4 2 4 2" xfId="30092"/>
    <cellStyle name="Normal 3 3 17 4 2 5" xfId="12480"/>
    <cellStyle name="Normal 3 3 17 4 2 5 2" xfId="30093"/>
    <cellStyle name="Normal 3 3 17 4 2 6" xfId="12481"/>
    <cellStyle name="Normal 3 3 17 4 2 6 2" xfId="30094"/>
    <cellStyle name="Normal 3 3 17 4 2 7" xfId="12482"/>
    <cellStyle name="Normal 3 3 17 4 2 7 2" xfId="30095"/>
    <cellStyle name="Normal 3 3 17 4 2 8" xfId="12483"/>
    <cellStyle name="Normal 3 3 17 4 2 8 2" xfId="30096"/>
    <cellStyle name="Normal 3 3 17 4 2 9" xfId="12484"/>
    <cellStyle name="Normal 3 3 17 4 2 9 2" xfId="30097"/>
    <cellStyle name="Normal 3 3 17 4 3" xfId="12485"/>
    <cellStyle name="Normal 3 3 17 4 3 2" xfId="30098"/>
    <cellStyle name="Normal 3 3 17 4 4" xfId="12486"/>
    <cellStyle name="Normal 3 3 17 4 4 2" xfId="30099"/>
    <cellStyle name="Normal 3 3 17 4 5" xfId="12487"/>
    <cellStyle name="Normal 3 3 17 4 5 2" xfId="30100"/>
    <cellStyle name="Normal 3 3 17 4 6" xfId="12488"/>
    <cellStyle name="Normal 3 3 17 4 6 2" xfId="30101"/>
    <cellStyle name="Normal 3 3 17 4 7" xfId="12489"/>
    <cellStyle name="Normal 3 3 17 4 7 2" xfId="30102"/>
    <cellStyle name="Normal 3 3 17 4 8" xfId="12490"/>
    <cellStyle name="Normal 3 3 17 4 8 2" xfId="30103"/>
    <cellStyle name="Normal 3 3 17 4 9" xfId="12491"/>
    <cellStyle name="Normal 3 3 17 4 9 2" xfId="30104"/>
    <cellStyle name="Normal 3 3 17 5" xfId="12492"/>
    <cellStyle name="Normal 3 3 17 5 10" xfId="12493"/>
    <cellStyle name="Normal 3 3 17 5 10 2" xfId="30105"/>
    <cellStyle name="Normal 3 3 17 5 11" xfId="12494"/>
    <cellStyle name="Normal 3 3 17 5 11 2" xfId="30106"/>
    <cellStyle name="Normal 3 3 17 5 12" xfId="12495"/>
    <cellStyle name="Normal 3 3 17 5 12 2" xfId="30107"/>
    <cellStyle name="Normal 3 3 17 5 13" xfId="12496"/>
    <cellStyle name="Normal 3 3 17 5 13 2" xfId="30108"/>
    <cellStyle name="Normal 3 3 17 5 14" xfId="12497"/>
    <cellStyle name="Normal 3 3 17 5 14 2" xfId="30109"/>
    <cellStyle name="Normal 3 3 17 5 15" xfId="30110"/>
    <cellStyle name="Normal 3 3 17 5 2" xfId="12498"/>
    <cellStyle name="Normal 3 3 17 5 2 2" xfId="30111"/>
    <cellStyle name="Normal 3 3 17 5 3" xfId="12499"/>
    <cellStyle name="Normal 3 3 17 5 3 2" xfId="30112"/>
    <cellStyle name="Normal 3 3 17 5 4" xfId="12500"/>
    <cellStyle name="Normal 3 3 17 5 4 2" xfId="30113"/>
    <cellStyle name="Normal 3 3 17 5 5" xfId="12501"/>
    <cellStyle name="Normal 3 3 17 5 5 2" xfId="30114"/>
    <cellStyle name="Normal 3 3 17 5 6" xfId="12502"/>
    <cellStyle name="Normal 3 3 17 5 6 2" xfId="30115"/>
    <cellStyle name="Normal 3 3 17 5 7" xfId="12503"/>
    <cellStyle name="Normal 3 3 17 5 7 2" xfId="30116"/>
    <cellStyle name="Normal 3 3 17 5 8" xfId="12504"/>
    <cellStyle name="Normal 3 3 17 5 8 2" xfId="30117"/>
    <cellStyle name="Normal 3 3 17 5 9" xfId="12505"/>
    <cellStyle name="Normal 3 3 17 5 9 2" xfId="30118"/>
    <cellStyle name="Normal 3 3 17 6" xfId="12506"/>
    <cellStyle name="Normal 3 3 17 6 10" xfId="12507"/>
    <cellStyle name="Normal 3 3 17 6 10 2" xfId="30119"/>
    <cellStyle name="Normal 3 3 17 6 11" xfId="12508"/>
    <cellStyle name="Normal 3 3 17 6 11 2" xfId="30120"/>
    <cellStyle name="Normal 3 3 17 6 12" xfId="12509"/>
    <cellStyle name="Normal 3 3 17 6 12 2" xfId="30121"/>
    <cellStyle name="Normal 3 3 17 6 13" xfId="12510"/>
    <cellStyle name="Normal 3 3 17 6 13 2" xfId="30122"/>
    <cellStyle name="Normal 3 3 17 6 14" xfId="12511"/>
    <cellStyle name="Normal 3 3 17 6 14 2" xfId="30123"/>
    <cellStyle name="Normal 3 3 17 6 15" xfId="30124"/>
    <cellStyle name="Normal 3 3 17 6 2" xfId="12512"/>
    <cellStyle name="Normal 3 3 17 6 2 2" xfId="30125"/>
    <cellStyle name="Normal 3 3 17 6 3" xfId="12513"/>
    <cellStyle name="Normal 3 3 17 6 3 2" xfId="30126"/>
    <cellStyle name="Normal 3 3 17 6 4" xfId="12514"/>
    <cellStyle name="Normal 3 3 17 6 4 2" xfId="30127"/>
    <cellStyle name="Normal 3 3 17 6 5" xfId="12515"/>
    <cellStyle name="Normal 3 3 17 6 5 2" xfId="30128"/>
    <cellStyle name="Normal 3 3 17 6 6" xfId="12516"/>
    <cellStyle name="Normal 3 3 17 6 6 2" xfId="30129"/>
    <cellStyle name="Normal 3 3 17 6 7" xfId="12517"/>
    <cellStyle name="Normal 3 3 17 6 7 2" xfId="30130"/>
    <cellStyle name="Normal 3 3 17 6 8" xfId="12518"/>
    <cellStyle name="Normal 3 3 17 6 8 2" xfId="30131"/>
    <cellStyle name="Normal 3 3 17 6 9" xfId="12519"/>
    <cellStyle name="Normal 3 3 17 6 9 2" xfId="30132"/>
    <cellStyle name="Normal 3 3 17 7" xfId="12520"/>
    <cellStyle name="Normal 3 3 17 7 10" xfId="12521"/>
    <cellStyle name="Normal 3 3 17 7 10 2" xfId="30133"/>
    <cellStyle name="Normal 3 3 17 7 11" xfId="12522"/>
    <cellStyle name="Normal 3 3 17 7 11 2" xfId="30134"/>
    <cellStyle name="Normal 3 3 17 7 12" xfId="12523"/>
    <cellStyle name="Normal 3 3 17 7 12 2" xfId="30135"/>
    <cellStyle name="Normal 3 3 17 7 13" xfId="12524"/>
    <cellStyle name="Normal 3 3 17 7 13 2" xfId="30136"/>
    <cellStyle name="Normal 3 3 17 7 14" xfId="12525"/>
    <cellStyle name="Normal 3 3 17 7 14 2" xfId="30137"/>
    <cellStyle name="Normal 3 3 17 7 15" xfId="30138"/>
    <cellStyle name="Normal 3 3 17 7 2" xfId="12526"/>
    <cellStyle name="Normal 3 3 17 7 2 2" xfId="30139"/>
    <cellStyle name="Normal 3 3 17 7 3" xfId="12527"/>
    <cellStyle name="Normal 3 3 17 7 3 2" xfId="30140"/>
    <cellStyle name="Normal 3 3 17 7 4" xfId="12528"/>
    <cellStyle name="Normal 3 3 17 7 4 2" xfId="30141"/>
    <cellStyle name="Normal 3 3 17 7 5" xfId="12529"/>
    <cellStyle name="Normal 3 3 17 7 5 2" xfId="30142"/>
    <cellStyle name="Normal 3 3 17 7 6" xfId="12530"/>
    <cellStyle name="Normal 3 3 17 7 6 2" xfId="30143"/>
    <cellStyle name="Normal 3 3 17 7 7" xfId="12531"/>
    <cellStyle name="Normal 3 3 17 7 7 2" xfId="30144"/>
    <cellStyle name="Normal 3 3 17 7 8" xfId="12532"/>
    <cellStyle name="Normal 3 3 17 7 8 2" xfId="30145"/>
    <cellStyle name="Normal 3 3 17 7 9" xfId="12533"/>
    <cellStyle name="Normal 3 3 17 7 9 2" xfId="30146"/>
    <cellStyle name="Normal 3 3 17 8" xfId="12534"/>
    <cellStyle name="Normal 3 3 17 8 10" xfId="12535"/>
    <cellStyle name="Normal 3 3 17 8 10 2" xfId="30147"/>
    <cellStyle name="Normal 3 3 17 8 11" xfId="12536"/>
    <cellStyle name="Normal 3 3 17 8 11 2" xfId="30148"/>
    <cellStyle name="Normal 3 3 17 8 12" xfId="12537"/>
    <cellStyle name="Normal 3 3 17 8 12 2" xfId="30149"/>
    <cellStyle name="Normal 3 3 17 8 13" xfId="12538"/>
    <cellStyle name="Normal 3 3 17 8 13 2" xfId="30150"/>
    <cellStyle name="Normal 3 3 17 8 14" xfId="12539"/>
    <cellStyle name="Normal 3 3 17 8 14 2" xfId="30151"/>
    <cellStyle name="Normal 3 3 17 8 15" xfId="30152"/>
    <cellStyle name="Normal 3 3 17 8 2" xfId="12540"/>
    <cellStyle name="Normal 3 3 17 8 2 2" xfId="30153"/>
    <cellStyle name="Normal 3 3 17 8 3" xfId="12541"/>
    <cellStyle name="Normal 3 3 17 8 3 2" xfId="30154"/>
    <cellStyle name="Normal 3 3 17 8 4" xfId="12542"/>
    <cellStyle name="Normal 3 3 17 8 4 2" xfId="30155"/>
    <cellStyle name="Normal 3 3 17 8 5" xfId="12543"/>
    <cellStyle name="Normal 3 3 17 8 5 2" xfId="30156"/>
    <cellStyle name="Normal 3 3 17 8 6" xfId="12544"/>
    <cellStyle name="Normal 3 3 17 8 6 2" xfId="30157"/>
    <cellStyle name="Normal 3 3 17 8 7" xfId="12545"/>
    <cellStyle name="Normal 3 3 17 8 7 2" xfId="30158"/>
    <cellStyle name="Normal 3 3 17 8 8" xfId="12546"/>
    <cellStyle name="Normal 3 3 17 8 8 2" xfId="30159"/>
    <cellStyle name="Normal 3 3 17 8 9" xfId="12547"/>
    <cellStyle name="Normal 3 3 17 8 9 2" xfId="30160"/>
    <cellStyle name="Normal 3 3 17 9" xfId="12548"/>
    <cellStyle name="Normal 3 3 17 9 10" xfId="12549"/>
    <cellStyle name="Normal 3 3 17 9 10 2" xfId="30161"/>
    <cellStyle name="Normal 3 3 17 9 11" xfId="12550"/>
    <cellStyle name="Normal 3 3 17 9 11 2" xfId="30162"/>
    <cellStyle name="Normal 3 3 17 9 12" xfId="12551"/>
    <cellStyle name="Normal 3 3 17 9 12 2" xfId="30163"/>
    <cellStyle name="Normal 3 3 17 9 13" xfId="12552"/>
    <cellStyle name="Normal 3 3 17 9 13 2" xfId="30164"/>
    <cellStyle name="Normal 3 3 17 9 14" xfId="12553"/>
    <cellStyle name="Normal 3 3 17 9 14 2" xfId="30165"/>
    <cellStyle name="Normal 3 3 17 9 15" xfId="30166"/>
    <cellStyle name="Normal 3 3 17 9 2" xfId="12554"/>
    <cellStyle name="Normal 3 3 17 9 2 2" xfId="30167"/>
    <cellStyle name="Normal 3 3 17 9 3" xfId="12555"/>
    <cellStyle name="Normal 3 3 17 9 3 2" xfId="30168"/>
    <cellStyle name="Normal 3 3 17 9 4" xfId="12556"/>
    <cellStyle name="Normal 3 3 17 9 4 2" xfId="30169"/>
    <cellStyle name="Normal 3 3 17 9 5" xfId="12557"/>
    <cellStyle name="Normal 3 3 17 9 5 2" xfId="30170"/>
    <cellStyle name="Normal 3 3 17 9 6" xfId="12558"/>
    <cellStyle name="Normal 3 3 17 9 6 2" xfId="30171"/>
    <cellStyle name="Normal 3 3 17 9 7" xfId="12559"/>
    <cellStyle name="Normal 3 3 17 9 7 2" xfId="30172"/>
    <cellStyle name="Normal 3 3 17 9 8" xfId="12560"/>
    <cellStyle name="Normal 3 3 17 9 8 2" xfId="30173"/>
    <cellStyle name="Normal 3 3 17 9 9" xfId="12561"/>
    <cellStyle name="Normal 3 3 17 9 9 2" xfId="30174"/>
    <cellStyle name="Normal 3 3 18" xfId="12562"/>
    <cellStyle name="Normal 3 3 18 10" xfId="12563"/>
    <cellStyle name="Normal 3 3 18 10 10" xfId="12564"/>
    <cellStyle name="Normal 3 3 18 10 10 2" xfId="30175"/>
    <cellStyle name="Normal 3 3 18 10 11" xfId="12565"/>
    <cellStyle name="Normal 3 3 18 10 11 2" xfId="30176"/>
    <cellStyle name="Normal 3 3 18 10 12" xfId="12566"/>
    <cellStyle name="Normal 3 3 18 10 12 2" xfId="30177"/>
    <cellStyle name="Normal 3 3 18 10 13" xfId="12567"/>
    <cellStyle name="Normal 3 3 18 10 13 2" xfId="30178"/>
    <cellStyle name="Normal 3 3 18 10 14" xfId="12568"/>
    <cellStyle name="Normal 3 3 18 10 14 2" xfId="30179"/>
    <cellStyle name="Normal 3 3 18 10 15" xfId="30180"/>
    <cellStyle name="Normal 3 3 18 10 2" xfId="12569"/>
    <cellStyle name="Normal 3 3 18 10 2 2" xfId="30181"/>
    <cellStyle name="Normal 3 3 18 10 3" xfId="12570"/>
    <cellStyle name="Normal 3 3 18 10 3 2" xfId="30182"/>
    <cellStyle name="Normal 3 3 18 10 4" xfId="12571"/>
    <cellStyle name="Normal 3 3 18 10 4 2" xfId="30183"/>
    <cellStyle name="Normal 3 3 18 10 5" xfId="12572"/>
    <cellStyle name="Normal 3 3 18 10 5 2" xfId="30184"/>
    <cellStyle name="Normal 3 3 18 10 6" xfId="12573"/>
    <cellStyle name="Normal 3 3 18 10 6 2" xfId="30185"/>
    <cellStyle name="Normal 3 3 18 10 7" xfId="12574"/>
    <cellStyle name="Normal 3 3 18 10 7 2" xfId="30186"/>
    <cellStyle name="Normal 3 3 18 10 8" xfId="12575"/>
    <cellStyle name="Normal 3 3 18 10 8 2" xfId="30187"/>
    <cellStyle name="Normal 3 3 18 10 9" xfId="12576"/>
    <cellStyle name="Normal 3 3 18 10 9 2" xfId="30188"/>
    <cellStyle name="Normal 3 3 18 11" xfId="12577"/>
    <cellStyle name="Normal 3 3 18 11 2" xfId="30189"/>
    <cellStyle name="Normal 3 3 18 12" xfId="12578"/>
    <cellStyle name="Normal 3 3 18 12 2" xfId="30190"/>
    <cellStyle name="Normal 3 3 18 13" xfId="12579"/>
    <cellStyle name="Normal 3 3 18 13 2" xfId="30191"/>
    <cellStyle name="Normal 3 3 18 14" xfId="12580"/>
    <cellStyle name="Normal 3 3 18 14 2" xfId="30192"/>
    <cellStyle name="Normal 3 3 18 15" xfId="12581"/>
    <cellStyle name="Normal 3 3 18 15 2" xfId="30193"/>
    <cellStyle name="Normal 3 3 18 16" xfId="12582"/>
    <cellStyle name="Normal 3 3 18 16 2" xfId="30194"/>
    <cellStyle name="Normal 3 3 18 17" xfId="12583"/>
    <cellStyle name="Normal 3 3 18 17 2" xfId="30195"/>
    <cellStyle name="Normal 3 3 18 18" xfId="12584"/>
    <cellStyle name="Normal 3 3 18 18 2" xfId="30196"/>
    <cellStyle name="Normal 3 3 18 19" xfId="12585"/>
    <cellStyle name="Normal 3 3 18 19 2" xfId="30197"/>
    <cellStyle name="Normal 3 3 18 2" xfId="12586"/>
    <cellStyle name="Normal 3 3 18 2 10" xfId="12587"/>
    <cellStyle name="Normal 3 3 18 2 10 2" xfId="30198"/>
    <cellStyle name="Normal 3 3 18 2 11" xfId="12588"/>
    <cellStyle name="Normal 3 3 18 2 11 2" xfId="30199"/>
    <cellStyle name="Normal 3 3 18 2 12" xfId="12589"/>
    <cellStyle name="Normal 3 3 18 2 12 2" xfId="30200"/>
    <cellStyle name="Normal 3 3 18 2 13" xfId="12590"/>
    <cellStyle name="Normal 3 3 18 2 13 2" xfId="30201"/>
    <cellStyle name="Normal 3 3 18 2 14" xfId="12591"/>
    <cellStyle name="Normal 3 3 18 2 14 2" xfId="30202"/>
    <cellStyle name="Normal 3 3 18 2 15" xfId="12592"/>
    <cellStyle name="Normal 3 3 18 2 15 2" xfId="30203"/>
    <cellStyle name="Normal 3 3 18 2 16" xfId="30204"/>
    <cellStyle name="Normal 3 3 18 2 2" xfId="12593"/>
    <cellStyle name="Normal 3 3 18 2 2 10" xfId="12594"/>
    <cellStyle name="Normal 3 3 18 2 2 10 2" xfId="30205"/>
    <cellStyle name="Normal 3 3 18 2 2 11" xfId="12595"/>
    <cellStyle name="Normal 3 3 18 2 2 11 2" xfId="30206"/>
    <cellStyle name="Normal 3 3 18 2 2 12" xfId="12596"/>
    <cellStyle name="Normal 3 3 18 2 2 12 2" xfId="30207"/>
    <cellStyle name="Normal 3 3 18 2 2 13" xfId="12597"/>
    <cellStyle name="Normal 3 3 18 2 2 13 2" xfId="30208"/>
    <cellStyle name="Normal 3 3 18 2 2 14" xfId="12598"/>
    <cellStyle name="Normal 3 3 18 2 2 14 2" xfId="30209"/>
    <cellStyle name="Normal 3 3 18 2 2 15" xfId="30210"/>
    <cellStyle name="Normal 3 3 18 2 2 2" xfId="12599"/>
    <cellStyle name="Normal 3 3 18 2 2 2 2" xfId="30211"/>
    <cellStyle name="Normal 3 3 18 2 2 3" xfId="12600"/>
    <cellStyle name="Normal 3 3 18 2 2 3 2" xfId="30212"/>
    <cellStyle name="Normal 3 3 18 2 2 4" xfId="12601"/>
    <cellStyle name="Normal 3 3 18 2 2 4 2" xfId="30213"/>
    <cellStyle name="Normal 3 3 18 2 2 5" xfId="12602"/>
    <cellStyle name="Normal 3 3 18 2 2 5 2" xfId="30214"/>
    <cellStyle name="Normal 3 3 18 2 2 6" xfId="12603"/>
    <cellStyle name="Normal 3 3 18 2 2 6 2" xfId="30215"/>
    <cellStyle name="Normal 3 3 18 2 2 7" xfId="12604"/>
    <cellStyle name="Normal 3 3 18 2 2 7 2" xfId="30216"/>
    <cellStyle name="Normal 3 3 18 2 2 8" xfId="12605"/>
    <cellStyle name="Normal 3 3 18 2 2 8 2" xfId="30217"/>
    <cellStyle name="Normal 3 3 18 2 2 9" xfId="12606"/>
    <cellStyle name="Normal 3 3 18 2 2 9 2" xfId="30218"/>
    <cellStyle name="Normal 3 3 18 2 3" xfId="12607"/>
    <cellStyle name="Normal 3 3 18 2 3 2" xfId="30219"/>
    <cellStyle name="Normal 3 3 18 2 4" xfId="12608"/>
    <cellStyle name="Normal 3 3 18 2 4 2" xfId="30220"/>
    <cellStyle name="Normal 3 3 18 2 5" xfId="12609"/>
    <cellStyle name="Normal 3 3 18 2 5 2" xfId="30221"/>
    <cellStyle name="Normal 3 3 18 2 6" xfId="12610"/>
    <cellStyle name="Normal 3 3 18 2 6 2" xfId="30222"/>
    <cellStyle name="Normal 3 3 18 2 7" xfId="12611"/>
    <cellStyle name="Normal 3 3 18 2 7 2" xfId="30223"/>
    <cellStyle name="Normal 3 3 18 2 8" xfId="12612"/>
    <cellStyle name="Normal 3 3 18 2 8 2" xfId="30224"/>
    <cellStyle name="Normal 3 3 18 2 9" xfId="12613"/>
    <cellStyle name="Normal 3 3 18 2 9 2" xfId="30225"/>
    <cellStyle name="Normal 3 3 18 20" xfId="12614"/>
    <cellStyle name="Normal 3 3 18 20 2" xfId="30226"/>
    <cellStyle name="Normal 3 3 18 21" xfId="12615"/>
    <cellStyle name="Normal 3 3 18 21 2" xfId="30227"/>
    <cellStyle name="Normal 3 3 18 22" xfId="12616"/>
    <cellStyle name="Normal 3 3 18 22 2" xfId="30228"/>
    <cellStyle name="Normal 3 3 18 23" xfId="12617"/>
    <cellStyle name="Normal 3 3 18 23 2" xfId="30229"/>
    <cellStyle name="Normal 3 3 18 24" xfId="30230"/>
    <cellStyle name="Normal 3 3 18 3" xfId="12618"/>
    <cellStyle name="Normal 3 3 18 3 10" xfId="12619"/>
    <cellStyle name="Normal 3 3 18 3 10 2" xfId="30231"/>
    <cellStyle name="Normal 3 3 18 3 11" xfId="12620"/>
    <cellStyle name="Normal 3 3 18 3 11 2" xfId="30232"/>
    <cellStyle name="Normal 3 3 18 3 12" xfId="12621"/>
    <cellStyle name="Normal 3 3 18 3 12 2" xfId="30233"/>
    <cellStyle name="Normal 3 3 18 3 13" xfId="12622"/>
    <cellStyle name="Normal 3 3 18 3 13 2" xfId="30234"/>
    <cellStyle name="Normal 3 3 18 3 14" xfId="12623"/>
    <cellStyle name="Normal 3 3 18 3 14 2" xfId="30235"/>
    <cellStyle name="Normal 3 3 18 3 15" xfId="12624"/>
    <cellStyle name="Normal 3 3 18 3 15 2" xfId="30236"/>
    <cellStyle name="Normal 3 3 18 3 16" xfId="30237"/>
    <cellStyle name="Normal 3 3 18 3 2" xfId="12625"/>
    <cellStyle name="Normal 3 3 18 3 2 10" xfId="12626"/>
    <cellStyle name="Normal 3 3 18 3 2 10 2" xfId="30238"/>
    <cellStyle name="Normal 3 3 18 3 2 11" xfId="12627"/>
    <cellStyle name="Normal 3 3 18 3 2 11 2" xfId="30239"/>
    <cellStyle name="Normal 3 3 18 3 2 12" xfId="12628"/>
    <cellStyle name="Normal 3 3 18 3 2 12 2" xfId="30240"/>
    <cellStyle name="Normal 3 3 18 3 2 13" xfId="12629"/>
    <cellStyle name="Normal 3 3 18 3 2 13 2" xfId="30241"/>
    <cellStyle name="Normal 3 3 18 3 2 14" xfId="12630"/>
    <cellStyle name="Normal 3 3 18 3 2 14 2" xfId="30242"/>
    <cellStyle name="Normal 3 3 18 3 2 15" xfId="30243"/>
    <cellStyle name="Normal 3 3 18 3 2 2" xfId="12631"/>
    <cellStyle name="Normal 3 3 18 3 2 2 2" xfId="30244"/>
    <cellStyle name="Normal 3 3 18 3 2 3" xfId="12632"/>
    <cellStyle name="Normal 3 3 18 3 2 3 2" xfId="30245"/>
    <cellStyle name="Normal 3 3 18 3 2 4" xfId="12633"/>
    <cellStyle name="Normal 3 3 18 3 2 4 2" xfId="30246"/>
    <cellStyle name="Normal 3 3 18 3 2 5" xfId="12634"/>
    <cellStyle name="Normal 3 3 18 3 2 5 2" xfId="30247"/>
    <cellStyle name="Normal 3 3 18 3 2 6" xfId="12635"/>
    <cellStyle name="Normal 3 3 18 3 2 6 2" xfId="30248"/>
    <cellStyle name="Normal 3 3 18 3 2 7" xfId="12636"/>
    <cellStyle name="Normal 3 3 18 3 2 7 2" xfId="30249"/>
    <cellStyle name="Normal 3 3 18 3 2 8" xfId="12637"/>
    <cellStyle name="Normal 3 3 18 3 2 8 2" xfId="30250"/>
    <cellStyle name="Normal 3 3 18 3 2 9" xfId="12638"/>
    <cellStyle name="Normal 3 3 18 3 2 9 2" xfId="30251"/>
    <cellStyle name="Normal 3 3 18 3 3" xfId="12639"/>
    <cellStyle name="Normal 3 3 18 3 3 2" xfId="30252"/>
    <cellStyle name="Normal 3 3 18 3 4" xfId="12640"/>
    <cellStyle name="Normal 3 3 18 3 4 2" xfId="30253"/>
    <cellStyle name="Normal 3 3 18 3 5" xfId="12641"/>
    <cellStyle name="Normal 3 3 18 3 5 2" xfId="30254"/>
    <cellStyle name="Normal 3 3 18 3 6" xfId="12642"/>
    <cellStyle name="Normal 3 3 18 3 6 2" xfId="30255"/>
    <cellStyle name="Normal 3 3 18 3 7" xfId="12643"/>
    <cellStyle name="Normal 3 3 18 3 7 2" xfId="30256"/>
    <cellStyle name="Normal 3 3 18 3 8" xfId="12644"/>
    <cellStyle name="Normal 3 3 18 3 8 2" xfId="30257"/>
    <cellStyle name="Normal 3 3 18 3 9" xfId="12645"/>
    <cellStyle name="Normal 3 3 18 3 9 2" xfId="30258"/>
    <cellStyle name="Normal 3 3 18 4" xfId="12646"/>
    <cellStyle name="Normal 3 3 18 4 10" xfId="12647"/>
    <cellStyle name="Normal 3 3 18 4 10 2" xfId="30259"/>
    <cellStyle name="Normal 3 3 18 4 11" xfId="12648"/>
    <cellStyle name="Normal 3 3 18 4 11 2" xfId="30260"/>
    <cellStyle name="Normal 3 3 18 4 12" xfId="12649"/>
    <cellStyle name="Normal 3 3 18 4 12 2" xfId="30261"/>
    <cellStyle name="Normal 3 3 18 4 13" xfId="12650"/>
    <cellStyle name="Normal 3 3 18 4 13 2" xfId="30262"/>
    <cellStyle name="Normal 3 3 18 4 14" xfId="12651"/>
    <cellStyle name="Normal 3 3 18 4 14 2" xfId="30263"/>
    <cellStyle name="Normal 3 3 18 4 15" xfId="12652"/>
    <cellStyle name="Normal 3 3 18 4 15 2" xfId="30264"/>
    <cellStyle name="Normal 3 3 18 4 16" xfId="30265"/>
    <cellStyle name="Normal 3 3 18 4 2" xfId="12653"/>
    <cellStyle name="Normal 3 3 18 4 2 10" xfId="12654"/>
    <cellStyle name="Normal 3 3 18 4 2 10 2" xfId="30266"/>
    <cellStyle name="Normal 3 3 18 4 2 11" xfId="12655"/>
    <cellStyle name="Normal 3 3 18 4 2 11 2" xfId="30267"/>
    <cellStyle name="Normal 3 3 18 4 2 12" xfId="12656"/>
    <cellStyle name="Normal 3 3 18 4 2 12 2" xfId="30268"/>
    <cellStyle name="Normal 3 3 18 4 2 13" xfId="12657"/>
    <cellStyle name="Normal 3 3 18 4 2 13 2" xfId="30269"/>
    <cellStyle name="Normal 3 3 18 4 2 14" xfId="12658"/>
    <cellStyle name="Normal 3 3 18 4 2 14 2" xfId="30270"/>
    <cellStyle name="Normal 3 3 18 4 2 15" xfId="30271"/>
    <cellStyle name="Normal 3 3 18 4 2 2" xfId="12659"/>
    <cellStyle name="Normal 3 3 18 4 2 2 2" xfId="30272"/>
    <cellStyle name="Normal 3 3 18 4 2 3" xfId="12660"/>
    <cellStyle name="Normal 3 3 18 4 2 3 2" xfId="30273"/>
    <cellStyle name="Normal 3 3 18 4 2 4" xfId="12661"/>
    <cellStyle name="Normal 3 3 18 4 2 4 2" xfId="30274"/>
    <cellStyle name="Normal 3 3 18 4 2 5" xfId="12662"/>
    <cellStyle name="Normal 3 3 18 4 2 5 2" xfId="30275"/>
    <cellStyle name="Normal 3 3 18 4 2 6" xfId="12663"/>
    <cellStyle name="Normal 3 3 18 4 2 6 2" xfId="30276"/>
    <cellStyle name="Normal 3 3 18 4 2 7" xfId="12664"/>
    <cellStyle name="Normal 3 3 18 4 2 7 2" xfId="30277"/>
    <cellStyle name="Normal 3 3 18 4 2 8" xfId="12665"/>
    <cellStyle name="Normal 3 3 18 4 2 8 2" xfId="30278"/>
    <cellStyle name="Normal 3 3 18 4 2 9" xfId="12666"/>
    <cellStyle name="Normal 3 3 18 4 2 9 2" xfId="30279"/>
    <cellStyle name="Normal 3 3 18 4 3" xfId="12667"/>
    <cellStyle name="Normal 3 3 18 4 3 2" xfId="30280"/>
    <cellStyle name="Normal 3 3 18 4 4" xfId="12668"/>
    <cellStyle name="Normal 3 3 18 4 4 2" xfId="30281"/>
    <cellStyle name="Normal 3 3 18 4 5" xfId="12669"/>
    <cellStyle name="Normal 3 3 18 4 5 2" xfId="30282"/>
    <cellStyle name="Normal 3 3 18 4 6" xfId="12670"/>
    <cellStyle name="Normal 3 3 18 4 6 2" xfId="30283"/>
    <cellStyle name="Normal 3 3 18 4 7" xfId="12671"/>
    <cellStyle name="Normal 3 3 18 4 7 2" xfId="30284"/>
    <cellStyle name="Normal 3 3 18 4 8" xfId="12672"/>
    <cellStyle name="Normal 3 3 18 4 8 2" xfId="30285"/>
    <cellStyle name="Normal 3 3 18 4 9" xfId="12673"/>
    <cellStyle name="Normal 3 3 18 4 9 2" xfId="30286"/>
    <cellStyle name="Normal 3 3 18 5" xfId="12674"/>
    <cellStyle name="Normal 3 3 18 5 10" xfId="12675"/>
    <cellStyle name="Normal 3 3 18 5 10 2" xfId="30287"/>
    <cellStyle name="Normal 3 3 18 5 11" xfId="12676"/>
    <cellStyle name="Normal 3 3 18 5 11 2" xfId="30288"/>
    <cellStyle name="Normal 3 3 18 5 12" xfId="12677"/>
    <cellStyle name="Normal 3 3 18 5 12 2" xfId="30289"/>
    <cellStyle name="Normal 3 3 18 5 13" xfId="12678"/>
    <cellStyle name="Normal 3 3 18 5 13 2" xfId="30290"/>
    <cellStyle name="Normal 3 3 18 5 14" xfId="12679"/>
    <cellStyle name="Normal 3 3 18 5 14 2" xfId="30291"/>
    <cellStyle name="Normal 3 3 18 5 15" xfId="30292"/>
    <cellStyle name="Normal 3 3 18 5 2" xfId="12680"/>
    <cellStyle name="Normal 3 3 18 5 2 2" xfId="30293"/>
    <cellStyle name="Normal 3 3 18 5 3" xfId="12681"/>
    <cellStyle name="Normal 3 3 18 5 3 2" xfId="30294"/>
    <cellStyle name="Normal 3 3 18 5 4" xfId="12682"/>
    <cellStyle name="Normal 3 3 18 5 4 2" xfId="30295"/>
    <cellStyle name="Normal 3 3 18 5 5" xfId="12683"/>
    <cellStyle name="Normal 3 3 18 5 5 2" xfId="30296"/>
    <cellStyle name="Normal 3 3 18 5 6" xfId="12684"/>
    <cellStyle name="Normal 3 3 18 5 6 2" xfId="30297"/>
    <cellStyle name="Normal 3 3 18 5 7" xfId="12685"/>
    <cellStyle name="Normal 3 3 18 5 7 2" xfId="30298"/>
    <cellStyle name="Normal 3 3 18 5 8" xfId="12686"/>
    <cellStyle name="Normal 3 3 18 5 8 2" xfId="30299"/>
    <cellStyle name="Normal 3 3 18 5 9" xfId="12687"/>
    <cellStyle name="Normal 3 3 18 5 9 2" xfId="30300"/>
    <cellStyle name="Normal 3 3 18 6" xfId="12688"/>
    <cellStyle name="Normal 3 3 18 6 10" xfId="12689"/>
    <cellStyle name="Normal 3 3 18 6 10 2" xfId="30301"/>
    <cellStyle name="Normal 3 3 18 6 11" xfId="12690"/>
    <cellStyle name="Normal 3 3 18 6 11 2" xfId="30302"/>
    <cellStyle name="Normal 3 3 18 6 12" xfId="12691"/>
    <cellStyle name="Normal 3 3 18 6 12 2" xfId="30303"/>
    <cellStyle name="Normal 3 3 18 6 13" xfId="12692"/>
    <cellStyle name="Normal 3 3 18 6 13 2" xfId="30304"/>
    <cellStyle name="Normal 3 3 18 6 14" xfId="12693"/>
    <cellStyle name="Normal 3 3 18 6 14 2" xfId="30305"/>
    <cellStyle name="Normal 3 3 18 6 15" xfId="30306"/>
    <cellStyle name="Normal 3 3 18 6 2" xfId="12694"/>
    <cellStyle name="Normal 3 3 18 6 2 2" xfId="30307"/>
    <cellStyle name="Normal 3 3 18 6 3" xfId="12695"/>
    <cellStyle name="Normal 3 3 18 6 3 2" xfId="30308"/>
    <cellStyle name="Normal 3 3 18 6 4" xfId="12696"/>
    <cellStyle name="Normal 3 3 18 6 4 2" xfId="30309"/>
    <cellStyle name="Normal 3 3 18 6 5" xfId="12697"/>
    <cellStyle name="Normal 3 3 18 6 5 2" xfId="30310"/>
    <cellStyle name="Normal 3 3 18 6 6" xfId="12698"/>
    <cellStyle name="Normal 3 3 18 6 6 2" xfId="30311"/>
    <cellStyle name="Normal 3 3 18 6 7" xfId="12699"/>
    <cellStyle name="Normal 3 3 18 6 7 2" xfId="30312"/>
    <cellStyle name="Normal 3 3 18 6 8" xfId="12700"/>
    <cellStyle name="Normal 3 3 18 6 8 2" xfId="30313"/>
    <cellStyle name="Normal 3 3 18 6 9" xfId="12701"/>
    <cellStyle name="Normal 3 3 18 6 9 2" xfId="30314"/>
    <cellStyle name="Normal 3 3 18 7" xfId="12702"/>
    <cellStyle name="Normal 3 3 18 7 10" xfId="12703"/>
    <cellStyle name="Normal 3 3 18 7 10 2" xfId="30315"/>
    <cellStyle name="Normal 3 3 18 7 11" xfId="12704"/>
    <cellStyle name="Normal 3 3 18 7 11 2" xfId="30316"/>
    <cellStyle name="Normal 3 3 18 7 12" xfId="12705"/>
    <cellStyle name="Normal 3 3 18 7 12 2" xfId="30317"/>
    <cellStyle name="Normal 3 3 18 7 13" xfId="12706"/>
    <cellStyle name="Normal 3 3 18 7 13 2" xfId="30318"/>
    <cellStyle name="Normal 3 3 18 7 14" xfId="12707"/>
    <cellStyle name="Normal 3 3 18 7 14 2" xfId="30319"/>
    <cellStyle name="Normal 3 3 18 7 15" xfId="30320"/>
    <cellStyle name="Normal 3 3 18 7 2" xfId="12708"/>
    <cellStyle name="Normal 3 3 18 7 2 2" xfId="30321"/>
    <cellStyle name="Normal 3 3 18 7 3" xfId="12709"/>
    <cellStyle name="Normal 3 3 18 7 3 2" xfId="30322"/>
    <cellStyle name="Normal 3 3 18 7 4" xfId="12710"/>
    <cellStyle name="Normal 3 3 18 7 4 2" xfId="30323"/>
    <cellStyle name="Normal 3 3 18 7 5" xfId="12711"/>
    <cellStyle name="Normal 3 3 18 7 5 2" xfId="30324"/>
    <cellStyle name="Normal 3 3 18 7 6" xfId="12712"/>
    <cellStyle name="Normal 3 3 18 7 6 2" xfId="30325"/>
    <cellStyle name="Normal 3 3 18 7 7" xfId="12713"/>
    <cellStyle name="Normal 3 3 18 7 7 2" xfId="30326"/>
    <cellStyle name="Normal 3 3 18 7 8" xfId="12714"/>
    <cellStyle name="Normal 3 3 18 7 8 2" xfId="30327"/>
    <cellStyle name="Normal 3 3 18 7 9" xfId="12715"/>
    <cellStyle name="Normal 3 3 18 7 9 2" xfId="30328"/>
    <cellStyle name="Normal 3 3 18 8" xfId="12716"/>
    <cellStyle name="Normal 3 3 18 8 10" xfId="12717"/>
    <cellStyle name="Normal 3 3 18 8 10 2" xfId="30329"/>
    <cellStyle name="Normal 3 3 18 8 11" xfId="12718"/>
    <cellStyle name="Normal 3 3 18 8 11 2" xfId="30330"/>
    <cellStyle name="Normal 3 3 18 8 12" xfId="12719"/>
    <cellStyle name="Normal 3 3 18 8 12 2" xfId="30331"/>
    <cellStyle name="Normal 3 3 18 8 13" xfId="12720"/>
    <cellStyle name="Normal 3 3 18 8 13 2" xfId="30332"/>
    <cellStyle name="Normal 3 3 18 8 14" xfId="12721"/>
    <cellStyle name="Normal 3 3 18 8 14 2" xfId="30333"/>
    <cellStyle name="Normal 3 3 18 8 15" xfId="30334"/>
    <cellStyle name="Normal 3 3 18 8 2" xfId="12722"/>
    <cellStyle name="Normal 3 3 18 8 2 2" xfId="30335"/>
    <cellStyle name="Normal 3 3 18 8 3" xfId="12723"/>
    <cellStyle name="Normal 3 3 18 8 3 2" xfId="30336"/>
    <cellStyle name="Normal 3 3 18 8 4" xfId="12724"/>
    <cellStyle name="Normal 3 3 18 8 4 2" xfId="30337"/>
    <cellStyle name="Normal 3 3 18 8 5" xfId="12725"/>
    <cellStyle name="Normal 3 3 18 8 5 2" xfId="30338"/>
    <cellStyle name="Normal 3 3 18 8 6" xfId="12726"/>
    <cellStyle name="Normal 3 3 18 8 6 2" xfId="30339"/>
    <cellStyle name="Normal 3 3 18 8 7" xfId="12727"/>
    <cellStyle name="Normal 3 3 18 8 7 2" xfId="30340"/>
    <cellStyle name="Normal 3 3 18 8 8" xfId="12728"/>
    <cellStyle name="Normal 3 3 18 8 8 2" xfId="30341"/>
    <cellStyle name="Normal 3 3 18 8 9" xfId="12729"/>
    <cellStyle name="Normal 3 3 18 8 9 2" xfId="30342"/>
    <cellStyle name="Normal 3 3 18 9" xfId="12730"/>
    <cellStyle name="Normal 3 3 18 9 10" xfId="12731"/>
    <cellStyle name="Normal 3 3 18 9 10 2" xfId="30343"/>
    <cellStyle name="Normal 3 3 18 9 11" xfId="12732"/>
    <cellStyle name="Normal 3 3 18 9 11 2" xfId="30344"/>
    <cellStyle name="Normal 3 3 18 9 12" xfId="12733"/>
    <cellStyle name="Normal 3 3 18 9 12 2" xfId="30345"/>
    <cellStyle name="Normal 3 3 18 9 13" xfId="12734"/>
    <cellStyle name="Normal 3 3 18 9 13 2" xfId="30346"/>
    <cellStyle name="Normal 3 3 18 9 14" xfId="12735"/>
    <cellStyle name="Normal 3 3 18 9 14 2" xfId="30347"/>
    <cellStyle name="Normal 3 3 18 9 15" xfId="30348"/>
    <cellStyle name="Normal 3 3 18 9 2" xfId="12736"/>
    <cellStyle name="Normal 3 3 18 9 2 2" xfId="30349"/>
    <cellStyle name="Normal 3 3 18 9 3" xfId="12737"/>
    <cellStyle name="Normal 3 3 18 9 3 2" xfId="30350"/>
    <cellStyle name="Normal 3 3 18 9 4" xfId="12738"/>
    <cellStyle name="Normal 3 3 18 9 4 2" xfId="30351"/>
    <cellStyle name="Normal 3 3 18 9 5" xfId="12739"/>
    <cellStyle name="Normal 3 3 18 9 5 2" xfId="30352"/>
    <cellStyle name="Normal 3 3 18 9 6" xfId="12740"/>
    <cellStyle name="Normal 3 3 18 9 6 2" xfId="30353"/>
    <cellStyle name="Normal 3 3 18 9 7" xfId="12741"/>
    <cellStyle name="Normal 3 3 18 9 7 2" xfId="30354"/>
    <cellStyle name="Normal 3 3 18 9 8" xfId="12742"/>
    <cellStyle name="Normal 3 3 18 9 8 2" xfId="30355"/>
    <cellStyle name="Normal 3 3 18 9 9" xfId="12743"/>
    <cellStyle name="Normal 3 3 18 9 9 2" xfId="30356"/>
    <cellStyle name="Normal 3 3 19" xfId="12744"/>
    <cellStyle name="Normal 3 3 19 10" xfId="12745"/>
    <cellStyle name="Normal 3 3 19 10 2" xfId="30357"/>
    <cellStyle name="Normal 3 3 19 11" xfId="12746"/>
    <cellStyle name="Normal 3 3 19 11 2" xfId="30358"/>
    <cellStyle name="Normal 3 3 19 12" xfId="12747"/>
    <cellStyle name="Normal 3 3 19 12 2" xfId="30359"/>
    <cellStyle name="Normal 3 3 19 13" xfId="12748"/>
    <cellStyle name="Normal 3 3 19 13 2" xfId="30360"/>
    <cellStyle name="Normal 3 3 19 14" xfId="12749"/>
    <cellStyle name="Normal 3 3 19 14 2" xfId="30361"/>
    <cellStyle name="Normal 3 3 19 15" xfId="12750"/>
    <cellStyle name="Normal 3 3 19 15 2" xfId="30362"/>
    <cellStyle name="Normal 3 3 19 16" xfId="30363"/>
    <cellStyle name="Normal 3 3 19 2" xfId="12751"/>
    <cellStyle name="Normal 3 3 19 2 10" xfId="12752"/>
    <cellStyle name="Normal 3 3 19 2 10 2" xfId="30364"/>
    <cellStyle name="Normal 3 3 19 2 11" xfId="12753"/>
    <cellStyle name="Normal 3 3 19 2 11 2" xfId="30365"/>
    <cellStyle name="Normal 3 3 19 2 12" xfId="12754"/>
    <cellStyle name="Normal 3 3 19 2 12 2" xfId="30366"/>
    <cellStyle name="Normal 3 3 19 2 13" xfId="12755"/>
    <cellStyle name="Normal 3 3 19 2 13 2" xfId="30367"/>
    <cellStyle name="Normal 3 3 19 2 14" xfId="12756"/>
    <cellStyle name="Normal 3 3 19 2 14 2" xfId="30368"/>
    <cellStyle name="Normal 3 3 19 2 15" xfId="30369"/>
    <cellStyle name="Normal 3 3 19 2 2" xfId="12757"/>
    <cellStyle name="Normal 3 3 19 2 2 2" xfId="30370"/>
    <cellStyle name="Normal 3 3 19 2 3" xfId="12758"/>
    <cellStyle name="Normal 3 3 19 2 3 2" xfId="30371"/>
    <cellStyle name="Normal 3 3 19 2 4" xfId="12759"/>
    <cellStyle name="Normal 3 3 19 2 4 2" xfId="30372"/>
    <cellStyle name="Normal 3 3 19 2 5" xfId="12760"/>
    <cellStyle name="Normal 3 3 19 2 5 2" xfId="30373"/>
    <cellStyle name="Normal 3 3 19 2 6" xfId="12761"/>
    <cellStyle name="Normal 3 3 19 2 6 2" xfId="30374"/>
    <cellStyle name="Normal 3 3 19 2 7" xfId="12762"/>
    <cellStyle name="Normal 3 3 19 2 7 2" xfId="30375"/>
    <cellStyle name="Normal 3 3 19 2 8" xfId="12763"/>
    <cellStyle name="Normal 3 3 19 2 8 2" xfId="30376"/>
    <cellStyle name="Normal 3 3 19 2 9" xfId="12764"/>
    <cellStyle name="Normal 3 3 19 2 9 2" xfId="30377"/>
    <cellStyle name="Normal 3 3 19 3" xfId="12765"/>
    <cellStyle name="Normal 3 3 19 3 2" xfId="30378"/>
    <cellStyle name="Normal 3 3 19 4" xfId="12766"/>
    <cellStyle name="Normal 3 3 19 4 2" xfId="30379"/>
    <cellStyle name="Normal 3 3 19 5" xfId="12767"/>
    <cellStyle name="Normal 3 3 19 5 2" xfId="30380"/>
    <cellStyle name="Normal 3 3 19 6" xfId="12768"/>
    <cellStyle name="Normal 3 3 19 6 2" xfId="30381"/>
    <cellStyle name="Normal 3 3 19 7" xfId="12769"/>
    <cellStyle name="Normal 3 3 19 7 2" xfId="30382"/>
    <cellStyle name="Normal 3 3 19 8" xfId="12770"/>
    <cellStyle name="Normal 3 3 19 8 2" xfId="30383"/>
    <cellStyle name="Normal 3 3 19 9" xfId="12771"/>
    <cellStyle name="Normal 3 3 19 9 2" xfId="30384"/>
    <cellStyle name="Normal 3 3 2" xfId="354"/>
    <cellStyle name="Normal 3 3 2 10" xfId="12772"/>
    <cellStyle name="Normal 3 3 2 10 10" xfId="12773"/>
    <cellStyle name="Normal 3 3 2 10 10 2" xfId="30385"/>
    <cellStyle name="Normal 3 3 2 10 11" xfId="12774"/>
    <cellStyle name="Normal 3 3 2 10 11 2" xfId="30386"/>
    <cellStyle name="Normal 3 3 2 10 12" xfId="12775"/>
    <cellStyle name="Normal 3 3 2 10 12 2" xfId="30387"/>
    <cellStyle name="Normal 3 3 2 10 13" xfId="12776"/>
    <cellStyle name="Normal 3 3 2 10 13 2" xfId="30388"/>
    <cellStyle name="Normal 3 3 2 10 14" xfId="12777"/>
    <cellStyle name="Normal 3 3 2 10 14 2" xfId="30389"/>
    <cellStyle name="Normal 3 3 2 10 15" xfId="30390"/>
    <cellStyle name="Normal 3 3 2 10 2" xfId="12778"/>
    <cellStyle name="Normal 3 3 2 10 2 2" xfId="30391"/>
    <cellStyle name="Normal 3 3 2 10 3" xfId="12779"/>
    <cellStyle name="Normal 3 3 2 10 3 2" xfId="30392"/>
    <cellStyle name="Normal 3 3 2 10 4" xfId="12780"/>
    <cellStyle name="Normal 3 3 2 10 4 2" xfId="30393"/>
    <cellStyle name="Normal 3 3 2 10 5" xfId="12781"/>
    <cellStyle name="Normal 3 3 2 10 5 2" xfId="30394"/>
    <cellStyle name="Normal 3 3 2 10 6" xfId="12782"/>
    <cellStyle name="Normal 3 3 2 10 6 2" xfId="30395"/>
    <cellStyle name="Normal 3 3 2 10 7" xfId="12783"/>
    <cellStyle name="Normal 3 3 2 10 7 2" xfId="30396"/>
    <cellStyle name="Normal 3 3 2 10 8" xfId="12784"/>
    <cellStyle name="Normal 3 3 2 10 8 2" xfId="30397"/>
    <cellStyle name="Normal 3 3 2 10 9" xfId="12785"/>
    <cellStyle name="Normal 3 3 2 10 9 2" xfId="30398"/>
    <cellStyle name="Normal 3 3 2 11" xfId="12786"/>
    <cellStyle name="Normal 3 3 2 11 10" xfId="12787"/>
    <cellStyle name="Normal 3 3 2 11 10 2" xfId="30399"/>
    <cellStyle name="Normal 3 3 2 11 11" xfId="12788"/>
    <cellStyle name="Normal 3 3 2 11 11 2" xfId="30400"/>
    <cellStyle name="Normal 3 3 2 11 12" xfId="12789"/>
    <cellStyle name="Normal 3 3 2 11 12 2" xfId="30401"/>
    <cellStyle name="Normal 3 3 2 11 13" xfId="12790"/>
    <cellStyle name="Normal 3 3 2 11 13 2" xfId="30402"/>
    <cellStyle name="Normal 3 3 2 11 14" xfId="12791"/>
    <cellStyle name="Normal 3 3 2 11 14 2" xfId="30403"/>
    <cellStyle name="Normal 3 3 2 11 15" xfId="30404"/>
    <cellStyle name="Normal 3 3 2 11 2" xfId="12792"/>
    <cellStyle name="Normal 3 3 2 11 2 2" xfId="30405"/>
    <cellStyle name="Normal 3 3 2 11 3" xfId="12793"/>
    <cellStyle name="Normal 3 3 2 11 3 2" xfId="30406"/>
    <cellStyle name="Normal 3 3 2 11 4" xfId="12794"/>
    <cellStyle name="Normal 3 3 2 11 4 2" xfId="30407"/>
    <cellStyle name="Normal 3 3 2 11 5" xfId="12795"/>
    <cellStyle name="Normal 3 3 2 11 5 2" xfId="30408"/>
    <cellStyle name="Normal 3 3 2 11 6" xfId="12796"/>
    <cellStyle name="Normal 3 3 2 11 6 2" xfId="30409"/>
    <cellStyle name="Normal 3 3 2 11 7" xfId="12797"/>
    <cellStyle name="Normal 3 3 2 11 7 2" xfId="30410"/>
    <cellStyle name="Normal 3 3 2 11 8" xfId="12798"/>
    <cellStyle name="Normal 3 3 2 11 8 2" xfId="30411"/>
    <cellStyle name="Normal 3 3 2 11 9" xfId="12799"/>
    <cellStyle name="Normal 3 3 2 11 9 2" xfId="30412"/>
    <cellStyle name="Normal 3 3 2 12" xfId="12800"/>
    <cellStyle name="Normal 3 3 2 12 10" xfId="12801"/>
    <cellStyle name="Normal 3 3 2 12 10 2" xfId="30413"/>
    <cellStyle name="Normal 3 3 2 12 11" xfId="12802"/>
    <cellStyle name="Normal 3 3 2 12 11 2" xfId="30414"/>
    <cellStyle name="Normal 3 3 2 12 12" xfId="12803"/>
    <cellStyle name="Normal 3 3 2 12 12 2" xfId="30415"/>
    <cellStyle name="Normal 3 3 2 12 13" xfId="12804"/>
    <cellStyle name="Normal 3 3 2 12 13 2" xfId="30416"/>
    <cellStyle name="Normal 3 3 2 12 14" xfId="12805"/>
    <cellStyle name="Normal 3 3 2 12 14 2" xfId="30417"/>
    <cellStyle name="Normal 3 3 2 12 15" xfId="30418"/>
    <cellStyle name="Normal 3 3 2 12 2" xfId="12806"/>
    <cellStyle name="Normal 3 3 2 12 2 2" xfId="30419"/>
    <cellStyle name="Normal 3 3 2 12 3" xfId="12807"/>
    <cellStyle name="Normal 3 3 2 12 3 2" xfId="30420"/>
    <cellStyle name="Normal 3 3 2 12 4" xfId="12808"/>
    <cellStyle name="Normal 3 3 2 12 4 2" xfId="30421"/>
    <cellStyle name="Normal 3 3 2 12 5" xfId="12809"/>
    <cellStyle name="Normal 3 3 2 12 5 2" xfId="30422"/>
    <cellStyle name="Normal 3 3 2 12 6" xfId="12810"/>
    <cellStyle name="Normal 3 3 2 12 6 2" xfId="30423"/>
    <cellStyle name="Normal 3 3 2 12 7" xfId="12811"/>
    <cellStyle name="Normal 3 3 2 12 7 2" xfId="30424"/>
    <cellStyle name="Normal 3 3 2 12 8" xfId="12812"/>
    <cellStyle name="Normal 3 3 2 12 8 2" xfId="30425"/>
    <cellStyle name="Normal 3 3 2 12 9" xfId="12813"/>
    <cellStyle name="Normal 3 3 2 12 9 2" xfId="30426"/>
    <cellStyle name="Normal 3 3 2 13" xfId="12814"/>
    <cellStyle name="Normal 3 3 2 13 10" xfId="12815"/>
    <cellStyle name="Normal 3 3 2 13 10 2" xfId="30427"/>
    <cellStyle name="Normal 3 3 2 13 11" xfId="12816"/>
    <cellStyle name="Normal 3 3 2 13 11 2" xfId="30428"/>
    <cellStyle name="Normal 3 3 2 13 12" xfId="12817"/>
    <cellStyle name="Normal 3 3 2 13 12 2" xfId="30429"/>
    <cellStyle name="Normal 3 3 2 13 13" xfId="12818"/>
    <cellStyle name="Normal 3 3 2 13 13 2" xfId="30430"/>
    <cellStyle name="Normal 3 3 2 13 14" xfId="12819"/>
    <cellStyle name="Normal 3 3 2 13 14 2" xfId="30431"/>
    <cellStyle name="Normal 3 3 2 13 15" xfId="30432"/>
    <cellStyle name="Normal 3 3 2 13 2" xfId="12820"/>
    <cellStyle name="Normal 3 3 2 13 2 2" xfId="30433"/>
    <cellStyle name="Normal 3 3 2 13 3" xfId="12821"/>
    <cellStyle name="Normal 3 3 2 13 3 2" xfId="30434"/>
    <cellStyle name="Normal 3 3 2 13 4" xfId="12822"/>
    <cellStyle name="Normal 3 3 2 13 4 2" xfId="30435"/>
    <cellStyle name="Normal 3 3 2 13 5" xfId="12823"/>
    <cellStyle name="Normal 3 3 2 13 5 2" xfId="30436"/>
    <cellStyle name="Normal 3 3 2 13 6" xfId="12824"/>
    <cellStyle name="Normal 3 3 2 13 6 2" xfId="30437"/>
    <cellStyle name="Normal 3 3 2 13 7" xfId="12825"/>
    <cellStyle name="Normal 3 3 2 13 7 2" xfId="30438"/>
    <cellStyle name="Normal 3 3 2 13 8" xfId="12826"/>
    <cellStyle name="Normal 3 3 2 13 8 2" xfId="30439"/>
    <cellStyle name="Normal 3 3 2 13 9" xfId="12827"/>
    <cellStyle name="Normal 3 3 2 13 9 2" xfId="30440"/>
    <cellStyle name="Normal 3 3 2 14" xfId="12828"/>
    <cellStyle name="Normal 3 3 2 14 10" xfId="12829"/>
    <cellStyle name="Normal 3 3 2 14 10 2" xfId="30441"/>
    <cellStyle name="Normal 3 3 2 14 11" xfId="12830"/>
    <cellStyle name="Normal 3 3 2 14 11 2" xfId="30442"/>
    <cellStyle name="Normal 3 3 2 14 12" xfId="12831"/>
    <cellStyle name="Normal 3 3 2 14 12 2" xfId="30443"/>
    <cellStyle name="Normal 3 3 2 14 13" xfId="12832"/>
    <cellStyle name="Normal 3 3 2 14 13 2" xfId="30444"/>
    <cellStyle name="Normal 3 3 2 14 14" xfId="12833"/>
    <cellStyle name="Normal 3 3 2 14 14 2" xfId="30445"/>
    <cellStyle name="Normal 3 3 2 14 15" xfId="30446"/>
    <cellStyle name="Normal 3 3 2 14 2" xfId="12834"/>
    <cellStyle name="Normal 3 3 2 14 2 2" xfId="30447"/>
    <cellStyle name="Normal 3 3 2 14 3" xfId="12835"/>
    <cellStyle name="Normal 3 3 2 14 3 2" xfId="30448"/>
    <cellStyle name="Normal 3 3 2 14 4" xfId="12836"/>
    <cellStyle name="Normal 3 3 2 14 4 2" xfId="30449"/>
    <cellStyle name="Normal 3 3 2 14 5" xfId="12837"/>
    <cellStyle name="Normal 3 3 2 14 5 2" xfId="30450"/>
    <cellStyle name="Normal 3 3 2 14 6" xfId="12838"/>
    <cellStyle name="Normal 3 3 2 14 6 2" xfId="30451"/>
    <cellStyle name="Normal 3 3 2 14 7" xfId="12839"/>
    <cellStyle name="Normal 3 3 2 14 7 2" xfId="30452"/>
    <cellStyle name="Normal 3 3 2 14 8" xfId="12840"/>
    <cellStyle name="Normal 3 3 2 14 8 2" xfId="30453"/>
    <cellStyle name="Normal 3 3 2 14 9" xfId="12841"/>
    <cellStyle name="Normal 3 3 2 14 9 2" xfId="30454"/>
    <cellStyle name="Normal 3 3 2 15" xfId="12842"/>
    <cellStyle name="Normal 3 3 2 16" xfId="12843"/>
    <cellStyle name="Normal 3 3 2 17" xfId="12844"/>
    <cellStyle name="Normal 3 3 2 17 10" xfId="12845"/>
    <cellStyle name="Normal 3 3 2 17 10 2" xfId="30455"/>
    <cellStyle name="Normal 3 3 2 17 11" xfId="12846"/>
    <cellStyle name="Normal 3 3 2 17 11 2" xfId="30456"/>
    <cellStyle name="Normal 3 3 2 17 12" xfId="12847"/>
    <cellStyle name="Normal 3 3 2 17 12 2" xfId="30457"/>
    <cellStyle name="Normal 3 3 2 17 13" xfId="12848"/>
    <cellStyle name="Normal 3 3 2 17 13 2" xfId="30458"/>
    <cellStyle name="Normal 3 3 2 17 14" xfId="12849"/>
    <cellStyle name="Normal 3 3 2 17 14 2" xfId="30459"/>
    <cellStyle name="Normal 3 3 2 17 15" xfId="30460"/>
    <cellStyle name="Normal 3 3 2 17 2" xfId="12850"/>
    <cellStyle name="Normal 3 3 2 17 2 2" xfId="30461"/>
    <cellStyle name="Normal 3 3 2 17 3" xfId="12851"/>
    <cellStyle name="Normal 3 3 2 17 3 2" xfId="30462"/>
    <cellStyle name="Normal 3 3 2 17 4" xfId="12852"/>
    <cellStyle name="Normal 3 3 2 17 4 2" xfId="30463"/>
    <cellStyle name="Normal 3 3 2 17 5" xfId="12853"/>
    <cellStyle name="Normal 3 3 2 17 5 2" xfId="30464"/>
    <cellStyle name="Normal 3 3 2 17 6" xfId="12854"/>
    <cellStyle name="Normal 3 3 2 17 6 2" xfId="30465"/>
    <cellStyle name="Normal 3 3 2 17 7" xfId="12855"/>
    <cellStyle name="Normal 3 3 2 17 7 2" xfId="30466"/>
    <cellStyle name="Normal 3 3 2 17 8" xfId="12856"/>
    <cellStyle name="Normal 3 3 2 17 8 2" xfId="30467"/>
    <cellStyle name="Normal 3 3 2 17 9" xfId="12857"/>
    <cellStyle name="Normal 3 3 2 17 9 2" xfId="30468"/>
    <cellStyle name="Normal 3 3 2 18" xfId="12858"/>
    <cellStyle name="Normal 3 3 2 18 10" xfId="12859"/>
    <cellStyle name="Normal 3 3 2 18 10 2" xfId="30469"/>
    <cellStyle name="Normal 3 3 2 18 11" xfId="12860"/>
    <cellStyle name="Normal 3 3 2 18 11 2" xfId="30470"/>
    <cellStyle name="Normal 3 3 2 18 12" xfId="12861"/>
    <cellStyle name="Normal 3 3 2 18 12 2" xfId="30471"/>
    <cellStyle name="Normal 3 3 2 18 13" xfId="12862"/>
    <cellStyle name="Normal 3 3 2 18 13 2" xfId="30472"/>
    <cellStyle name="Normal 3 3 2 18 14" xfId="12863"/>
    <cellStyle name="Normal 3 3 2 18 14 2" xfId="30473"/>
    <cellStyle name="Normal 3 3 2 18 15" xfId="30474"/>
    <cellStyle name="Normal 3 3 2 18 2" xfId="12864"/>
    <cellStyle name="Normal 3 3 2 18 2 2" xfId="30475"/>
    <cellStyle name="Normal 3 3 2 18 3" xfId="12865"/>
    <cellStyle name="Normal 3 3 2 18 3 2" xfId="30476"/>
    <cellStyle name="Normal 3 3 2 18 4" xfId="12866"/>
    <cellStyle name="Normal 3 3 2 18 4 2" xfId="30477"/>
    <cellStyle name="Normal 3 3 2 18 5" xfId="12867"/>
    <cellStyle name="Normal 3 3 2 18 5 2" xfId="30478"/>
    <cellStyle name="Normal 3 3 2 18 6" xfId="12868"/>
    <cellStyle name="Normal 3 3 2 18 6 2" xfId="30479"/>
    <cellStyle name="Normal 3 3 2 18 7" xfId="12869"/>
    <cellStyle name="Normal 3 3 2 18 7 2" xfId="30480"/>
    <cellStyle name="Normal 3 3 2 18 8" xfId="12870"/>
    <cellStyle name="Normal 3 3 2 18 8 2" xfId="30481"/>
    <cellStyle name="Normal 3 3 2 18 9" xfId="12871"/>
    <cellStyle name="Normal 3 3 2 18 9 2" xfId="30482"/>
    <cellStyle name="Normal 3 3 2 19" xfId="12872"/>
    <cellStyle name="Normal 3 3 2 2" xfId="551"/>
    <cellStyle name="Normal 3 3 2 2 10" xfId="12873"/>
    <cellStyle name="Normal 3 3 2 2 10 2" xfId="30483"/>
    <cellStyle name="Normal 3 3 2 2 11" xfId="12874"/>
    <cellStyle name="Normal 3 3 2 2 11 2" xfId="30484"/>
    <cellStyle name="Normal 3 3 2 2 12" xfId="12875"/>
    <cellStyle name="Normal 3 3 2 2 12 2" xfId="30485"/>
    <cellStyle name="Normal 3 3 2 2 13" xfId="12876"/>
    <cellStyle name="Normal 3 3 2 2 13 2" xfId="30486"/>
    <cellStyle name="Normal 3 3 2 2 14" xfId="12877"/>
    <cellStyle name="Normal 3 3 2 2 14 2" xfId="30487"/>
    <cellStyle name="Normal 3 3 2 2 15" xfId="12878"/>
    <cellStyle name="Normal 3 3 2 2 15 2" xfId="30488"/>
    <cellStyle name="Normal 3 3 2 2 16" xfId="12879"/>
    <cellStyle name="Normal 3 3 2 2 16 2" xfId="30489"/>
    <cellStyle name="Normal 3 3 2 2 17" xfId="12880"/>
    <cellStyle name="Normal 3 3 2 2 17 2" xfId="30490"/>
    <cellStyle name="Normal 3 3 2 2 18" xfId="12881"/>
    <cellStyle name="Normal 3 3 2 2 19" xfId="30491"/>
    <cellStyle name="Normal 3 3 2 2 2" xfId="12882"/>
    <cellStyle name="Normal 3 3 2 2 20" xfId="38169"/>
    <cellStyle name="Normal 3 3 2 2 21" xfId="862"/>
    <cellStyle name="Normal 3 3 2 2 3" xfId="12883"/>
    <cellStyle name="Normal 3 3 2 2 4" xfId="12884"/>
    <cellStyle name="Normal 3 3 2 2 5" xfId="12885"/>
    <cellStyle name="Normal 3 3 2 2 5 2" xfId="30492"/>
    <cellStyle name="Normal 3 3 2 2 6" xfId="12886"/>
    <cellStyle name="Normal 3 3 2 2 6 2" xfId="30493"/>
    <cellStyle name="Normal 3 3 2 2 7" xfId="12887"/>
    <cellStyle name="Normal 3 3 2 2 7 2" xfId="30494"/>
    <cellStyle name="Normal 3 3 2 2 8" xfId="12888"/>
    <cellStyle name="Normal 3 3 2 2 8 2" xfId="30495"/>
    <cellStyle name="Normal 3 3 2 2 9" xfId="12889"/>
    <cellStyle name="Normal 3 3 2 2 9 2" xfId="30496"/>
    <cellStyle name="Normal 3 3 2 20" xfId="38055"/>
    <cellStyle name="Normal 3 3 2 21" xfId="748"/>
    <cellStyle name="Normal 3 3 2 3" xfId="12890"/>
    <cellStyle name="Normal 3 3 2 4" xfId="12891"/>
    <cellStyle name="Normal 3 3 2 5" xfId="12892"/>
    <cellStyle name="Normal 3 3 2 6" xfId="12893"/>
    <cellStyle name="Normal 3 3 2 6 10" xfId="12894"/>
    <cellStyle name="Normal 3 3 2 6 10 2" xfId="30497"/>
    <cellStyle name="Normal 3 3 2 6 11" xfId="12895"/>
    <cellStyle name="Normal 3 3 2 6 11 2" xfId="30498"/>
    <cellStyle name="Normal 3 3 2 6 12" xfId="12896"/>
    <cellStyle name="Normal 3 3 2 6 12 2" xfId="30499"/>
    <cellStyle name="Normal 3 3 2 6 13" xfId="12897"/>
    <cellStyle name="Normal 3 3 2 6 13 2" xfId="30500"/>
    <cellStyle name="Normal 3 3 2 6 14" xfId="12898"/>
    <cellStyle name="Normal 3 3 2 6 14 2" xfId="30501"/>
    <cellStyle name="Normal 3 3 2 6 15" xfId="12899"/>
    <cellStyle name="Normal 3 3 2 6 15 2" xfId="30502"/>
    <cellStyle name="Normal 3 3 2 6 16" xfId="30503"/>
    <cellStyle name="Normal 3 3 2 6 2" xfId="12900"/>
    <cellStyle name="Normal 3 3 2 6 2 10" xfId="12901"/>
    <cellStyle name="Normal 3 3 2 6 2 10 2" xfId="30504"/>
    <cellStyle name="Normal 3 3 2 6 2 11" xfId="12902"/>
    <cellStyle name="Normal 3 3 2 6 2 11 2" xfId="30505"/>
    <cellStyle name="Normal 3 3 2 6 2 12" xfId="12903"/>
    <cellStyle name="Normal 3 3 2 6 2 12 2" xfId="30506"/>
    <cellStyle name="Normal 3 3 2 6 2 13" xfId="12904"/>
    <cellStyle name="Normal 3 3 2 6 2 13 2" xfId="30507"/>
    <cellStyle name="Normal 3 3 2 6 2 14" xfId="12905"/>
    <cellStyle name="Normal 3 3 2 6 2 14 2" xfId="30508"/>
    <cellStyle name="Normal 3 3 2 6 2 15" xfId="30509"/>
    <cellStyle name="Normal 3 3 2 6 2 2" xfId="12906"/>
    <cellStyle name="Normal 3 3 2 6 2 2 2" xfId="30510"/>
    <cellStyle name="Normal 3 3 2 6 2 3" xfId="12907"/>
    <cellStyle name="Normal 3 3 2 6 2 3 2" xfId="30511"/>
    <cellStyle name="Normal 3 3 2 6 2 4" xfId="12908"/>
    <cellStyle name="Normal 3 3 2 6 2 4 2" xfId="30512"/>
    <cellStyle name="Normal 3 3 2 6 2 5" xfId="12909"/>
    <cellStyle name="Normal 3 3 2 6 2 5 2" xfId="30513"/>
    <cellStyle name="Normal 3 3 2 6 2 6" xfId="12910"/>
    <cellStyle name="Normal 3 3 2 6 2 6 2" xfId="30514"/>
    <cellStyle name="Normal 3 3 2 6 2 7" xfId="12911"/>
    <cellStyle name="Normal 3 3 2 6 2 7 2" xfId="30515"/>
    <cellStyle name="Normal 3 3 2 6 2 8" xfId="12912"/>
    <cellStyle name="Normal 3 3 2 6 2 8 2" xfId="30516"/>
    <cellStyle name="Normal 3 3 2 6 2 9" xfId="12913"/>
    <cellStyle name="Normal 3 3 2 6 2 9 2" xfId="30517"/>
    <cellStyle name="Normal 3 3 2 6 3" xfId="12914"/>
    <cellStyle name="Normal 3 3 2 6 3 2" xfId="30518"/>
    <cellStyle name="Normal 3 3 2 6 4" xfId="12915"/>
    <cellStyle name="Normal 3 3 2 6 4 2" xfId="30519"/>
    <cellStyle name="Normal 3 3 2 6 5" xfId="12916"/>
    <cellStyle name="Normal 3 3 2 6 5 2" xfId="30520"/>
    <cellStyle name="Normal 3 3 2 6 6" xfId="12917"/>
    <cellStyle name="Normal 3 3 2 6 6 2" xfId="30521"/>
    <cellStyle name="Normal 3 3 2 6 7" xfId="12918"/>
    <cellStyle name="Normal 3 3 2 6 7 2" xfId="30522"/>
    <cellStyle name="Normal 3 3 2 6 8" xfId="12919"/>
    <cellStyle name="Normal 3 3 2 6 8 2" xfId="30523"/>
    <cellStyle name="Normal 3 3 2 6 9" xfId="12920"/>
    <cellStyle name="Normal 3 3 2 6 9 2" xfId="30524"/>
    <cellStyle name="Normal 3 3 2 7" xfId="12921"/>
    <cellStyle name="Normal 3 3 2 7 10" xfId="12922"/>
    <cellStyle name="Normal 3 3 2 7 10 2" xfId="30525"/>
    <cellStyle name="Normal 3 3 2 7 11" xfId="12923"/>
    <cellStyle name="Normal 3 3 2 7 11 2" xfId="30526"/>
    <cellStyle name="Normal 3 3 2 7 12" xfId="12924"/>
    <cellStyle name="Normal 3 3 2 7 12 2" xfId="30527"/>
    <cellStyle name="Normal 3 3 2 7 13" xfId="12925"/>
    <cellStyle name="Normal 3 3 2 7 13 2" xfId="30528"/>
    <cellStyle name="Normal 3 3 2 7 14" xfId="12926"/>
    <cellStyle name="Normal 3 3 2 7 14 2" xfId="30529"/>
    <cellStyle name="Normal 3 3 2 7 15" xfId="12927"/>
    <cellStyle name="Normal 3 3 2 7 15 2" xfId="30530"/>
    <cellStyle name="Normal 3 3 2 7 16" xfId="30531"/>
    <cellStyle name="Normal 3 3 2 7 2" xfId="12928"/>
    <cellStyle name="Normal 3 3 2 7 2 10" xfId="12929"/>
    <cellStyle name="Normal 3 3 2 7 2 10 2" xfId="30532"/>
    <cellStyle name="Normal 3 3 2 7 2 11" xfId="12930"/>
    <cellStyle name="Normal 3 3 2 7 2 11 2" xfId="30533"/>
    <cellStyle name="Normal 3 3 2 7 2 12" xfId="12931"/>
    <cellStyle name="Normal 3 3 2 7 2 12 2" xfId="30534"/>
    <cellStyle name="Normal 3 3 2 7 2 13" xfId="12932"/>
    <cellStyle name="Normal 3 3 2 7 2 13 2" xfId="30535"/>
    <cellStyle name="Normal 3 3 2 7 2 14" xfId="12933"/>
    <cellStyle name="Normal 3 3 2 7 2 14 2" xfId="30536"/>
    <cellStyle name="Normal 3 3 2 7 2 15" xfId="30537"/>
    <cellStyle name="Normal 3 3 2 7 2 2" xfId="12934"/>
    <cellStyle name="Normal 3 3 2 7 2 2 2" xfId="30538"/>
    <cellStyle name="Normal 3 3 2 7 2 3" xfId="12935"/>
    <cellStyle name="Normal 3 3 2 7 2 3 2" xfId="30539"/>
    <cellStyle name="Normal 3 3 2 7 2 4" xfId="12936"/>
    <cellStyle name="Normal 3 3 2 7 2 4 2" xfId="30540"/>
    <cellStyle name="Normal 3 3 2 7 2 5" xfId="12937"/>
    <cellStyle name="Normal 3 3 2 7 2 5 2" xfId="30541"/>
    <cellStyle name="Normal 3 3 2 7 2 6" xfId="12938"/>
    <cellStyle name="Normal 3 3 2 7 2 6 2" xfId="30542"/>
    <cellStyle name="Normal 3 3 2 7 2 7" xfId="12939"/>
    <cellStyle name="Normal 3 3 2 7 2 7 2" xfId="30543"/>
    <cellStyle name="Normal 3 3 2 7 2 8" xfId="12940"/>
    <cellStyle name="Normal 3 3 2 7 2 8 2" xfId="30544"/>
    <cellStyle name="Normal 3 3 2 7 2 9" xfId="12941"/>
    <cellStyle name="Normal 3 3 2 7 2 9 2" xfId="30545"/>
    <cellStyle name="Normal 3 3 2 7 3" xfId="12942"/>
    <cellStyle name="Normal 3 3 2 7 3 2" xfId="30546"/>
    <cellStyle name="Normal 3 3 2 7 4" xfId="12943"/>
    <cellStyle name="Normal 3 3 2 7 4 2" xfId="30547"/>
    <cellStyle name="Normal 3 3 2 7 5" xfId="12944"/>
    <cellStyle name="Normal 3 3 2 7 5 2" xfId="30548"/>
    <cellStyle name="Normal 3 3 2 7 6" xfId="12945"/>
    <cellStyle name="Normal 3 3 2 7 6 2" xfId="30549"/>
    <cellStyle name="Normal 3 3 2 7 7" xfId="12946"/>
    <cellStyle name="Normal 3 3 2 7 7 2" xfId="30550"/>
    <cellStyle name="Normal 3 3 2 7 8" xfId="12947"/>
    <cellStyle name="Normal 3 3 2 7 8 2" xfId="30551"/>
    <cellStyle name="Normal 3 3 2 7 9" xfId="12948"/>
    <cellStyle name="Normal 3 3 2 7 9 2" xfId="30552"/>
    <cellStyle name="Normal 3 3 2 8" xfId="12949"/>
    <cellStyle name="Normal 3 3 2 8 10" xfId="12950"/>
    <cellStyle name="Normal 3 3 2 8 10 2" xfId="30553"/>
    <cellStyle name="Normal 3 3 2 8 11" xfId="12951"/>
    <cellStyle name="Normal 3 3 2 8 11 2" xfId="30554"/>
    <cellStyle name="Normal 3 3 2 8 12" xfId="12952"/>
    <cellStyle name="Normal 3 3 2 8 12 2" xfId="30555"/>
    <cellStyle name="Normal 3 3 2 8 13" xfId="12953"/>
    <cellStyle name="Normal 3 3 2 8 13 2" xfId="30556"/>
    <cellStyle name="Normal 3 3 2 8 14" xfId="12954"/>
    <cellStyle name="Normal 3 3 2 8 14 2" xfId="30557"/>
    <cellStyle name="Normal 3 3 2 8 15" xfId="12955"/>
    <cellStyle name="Normal 3 3 2 8 15 2" xfId="30558"/>
    <cellStyle name="Normal 3 3 2 8 16" xfId="30559"/>
    <cellStyle name="Normal 3 3 2 8 2" xfId="12956"/>
    <cellStyle name="Normal 3 3 2 8 2 10" xfId="12957"/>
    <cellStyle name="Normal 3 3 2 8 2 10 2" xfId="30560"/>
    <cellStyle name="Normal 3 3 2 8 2 11" xfId="12958"/>
    <cellStyle name="Normal 3 3 2 8 2 11 2" xfId="30561"/>
    <cellStyle name="Normal 3 3 2 8 2 12" xfId="12959"/>
    <cellStyle name="Normal 3 3 2 8 2 12 2" xfId="30562"/>
    <cellStyle name="Normal 3 3 2 8 2 13" xfId="12960"/>
    <cellStyle name="Normal 3 3 2 8 2 13 2" xfId="30563"/>
    <cellStyle name="Normal 3 3 2 8 2 14" xfId="12961"/>
    <cellStyle name="Normal 3 3 2 8 2 14 2" xfId="30564"/>
    <cellStyle name="Normal 3 3 2 8 2 15" xfId="30565"/>
    <cellStyle name="Normal 3 3 2 8 2 2" xfId="12962"/>
    <cellStyle name="Normal 3 3 2 8 2 2 2" xfId="30566"/>
    <cellStyle name="Normal 3 3 2 8 2 3" xfId="12963"/>
    <cellStyle name="Normal 3 3 2 8 2 3 2" xfId="30567"/>
    <cellStyle name="Normal 3 3 2 8 2 4" xfId="12964"/>
    <cellStyle name="Normal 3 3 2 8 2 4 2" xfId="30568"/>
    <cellStyle name="Normal 3 3 2 8 2 5" xfId="12965"/>
    <cellStyle name="Normal 3 3 2 8 2 5 2" xfId="30569"/>
    <cellStyle name="Normal 3 3 2 8 2 6" xfId="12966"/>
    <cellStyle name="Normal 3 3 2 8 2 6 2" xfId="30570"/>
    <cellStyle name="Normal 3 3 2 8 2 7" xfId="12967"/>
    <cellStyle name="Normal 3 3 2 8 2 7 2" xfId="30571"/>
    <cellStyle name="Normal 3 3 2 8 2 8" xfId="12968"/>
    <cellStyle name="Normal 3 3 2 8 2 8 2" xfId="30572"/>
    <cellStyle name="Normal 3 3 2 8 2 9" xfId="12969"/>
    <cellStyle name="Normal 3 3 2 8 2 9 2" xfId="30573"/>
    <cellStyle name="Normal 3 3 2 8 3" xfId="12970"/>
    <cellStyle name="Normal 3 3 2 8 3 2" xfId="30574"/>
    <cellStyle name="Normal 3 3 2 8 4" xfId="12971"/>
    <cellStyle name="Normal 3 3 2 8 4 2" xfId="30575"/>
    <cellStyle name="Normal 3 3 2 8 5" xfId="12972"/>
    <cellStyle name="Normal 3 3 2 8 5 2" xfId="30576"/>
    <cellStyle name="Normal 3 3 2 8 6" xfId="12973"/>
    <cellStyle name="Normal 3 3 2 8 6 2" xfId="30577"/>
    <cellStyle name="Normal 3 3 2 8 7" xfId="12974"/>
    <cellStyle name="Normal 3 3 2 8 7 2" xfId="30578"/>
    <cellStyle name="Normal 3 3 2 8 8" xfId="12975"/>
    <cellStyle name="Normal 3 3 2 8 8 2" xfId="30579"/>
    <cellStyle name="Normal 3 3 2 8 9" xfId="12976"/>
    <cellStyle name="Normal 3 3 2 8 9 2" xfId="30580"/>
    <cellStyle name="Normal 3 3 2 9" xfId="12977"/>
    <cellStyle name="Normal 3 3 2 9 10" xfId="12978"/>
    <cellStyle name="Normal 3 3 2 9 10 2" xfId="30581"/>
    <cellStyle name="Normal 3 3 2 9 11" xfId="12979"/>
    <cellStyle name="Normal 3 3 2 9 11 2" xfId="30582"/>
    <cellStyle name="Normal 3 3 2 9 12" xfId="12980"/>
    <cellStyle name="Normal 3 3 2 9 12 2" xfId="30583"/>
    <cellStyle name="Normal 3 3 2 9 13" xfId="12981"/>
    <cellStyle name="Normal 3 3 2 9 13 2" xfId="30584"/>
    <cellStyle name="Normal 3 3 2 9 14" xfId="12982"/>
    <cellStyle name="Normal 3 3 2 9 14 2" xfId="30585"/>
    <cellStyle name="Normal 3 3 2 9 15" xfId="30586"/>
    <cellStyle name="Normal 3 3 2 9 2" xfId="12983"/>
    <cellStyle name="Normal 3 3 2 9 2 2" xfId="30587"/>
    <cellStyle name="Normal 3 3 2 9 3" xfId="12984"/>
    <cellStyle name="Normal 3 3 2 9 3 2" xfId="30588"/>
    <cellStyle name="Normal 3 3 2 9 4" xfId="12985"/>
    <cellStyle name="Normal 3 3 2 9 4 2" xfId="30589"/>
    <cellStyle name="Normal 3 3 2 9 5" xfId="12986"/>
    <cellStyle name="Normal 3 3 2 9 5 2" xfId="30590"/>
    <cellStyle name="Normal 3 3 2 9 6" xfId="12987"/>
    <cellStyle name="Normal 3 3 2 9 6 2" xfId="30591"/>
    <cellStyle name="Normal 3 3 2 9 7" xfId="12988"/>
    <cellStyle name="Normal 3 3 2 9 7 2" xfId="30592"/>
    <cellStyle name="Normal 3 3 2 9 8" xfId="12989"/>
    <cellStyle name="Normal 3 3 2 9 8 2" xfId="30593"/>
    <cellStyle name="Normal 3 3 2 9 9" xfId="12990"/>
    <cellStyle name="Normal 3 3 2 9 9 2" xfId="30594"/>
    <cellStyle name="Normal 3 3 20" xfId="12991"/>
    <cellStyle name="Normal 3 3 20 10" xfId="12992"/>
    <cellStyle name="Normal 3 3 20 10 2" xfId="30595"/>
    <cellStyle name="Normal 3 3 20 11" xfId="12993"/>
    <cellStyle name="Normal 3 3 20 11 2" xfId="30596"/>
    <cellStyle name="Normal 3 3 20 12" xfId="12994"/>
    <cellStyle name="Normal 3 3 20 12 2" xfId="30597"/>
    <cellStyle name="Normal 3 3 20 13" xfId="12995"/>
    <cellStyle name="Normal 3 3 20 13 2" xfId="30598"/>
    <cellStyle name="Normal 3 3 20 14" xfId="12996"/>
    <cellStyle name="Normal 3 3 20 14 2" xfId="30599"/>
    <cellStyle name="Normal 3 3 20 15" xfId="12997"/>
    <cellStyle name="Normal 3 3 20 15 2" xfId="30600"/>
    <cellStyle name="Normal 3 3 20 16" xfId="30601"/>
    <cellStyle name="Normal 3 3 20 2" xfId="12998"/>
    <cellStyle name="Normal 3 3 20 2 10" xfId="12999"/>
    <cellStyle name="Normal 3 3 20 2 10 2" xfId="30602"/>
    <cellStyle name="Normal 3 3 20 2 11" xfId="13000"/>
    <cellStyle name="Normal 3 3 20 2 11 2" xfId="30603"/>
    <cellStyle name="Normal 3 3 20 2 12" xfId="13001"/>
    <cellStyle name="Normal 3 3 20 2 12 2" xfId="30604"/>
    <cellStyle name="Normal 3 3 20 2 13" xfId="13002"/>
    <cellStyle name="Normal 3 3 20 2 13 2" xfId="30605"/>
    <cellStyle name="Normal 3 3 20 2 14" xfId="13003"/>
    <cellStyle name="Normal 3 3 20 2 14 2" xfId="30606"/>
    <cellStyle name="Normal 3 3 20 2 15" xfId="30607"/>
    <cellStyle name="Normal 3 3 20 2 2" xfId="13004"/>
    <cellStyle name="Normal 3 3 20 2 2 2" xfId="30608"/>
    <cellStyle name="Normal 3 3 20 2 3" xfId="13005"/>
    <cellStyle name="Normal 3 3 20 2 3 2" xfId="30609"/>
    <cellStyle name="Normal 3 3 20 2 4" xfId="13006"/>
    <cellStyle name="Normal 3 3 20 2 4 2" xfId="30610"/>
    <cellStyle name="Normal 3 3 20 2 5" xfId="13007"/>
    <cellStyle name="Normal 3 3 20 2 5 2" xfId="30611"/>
    <cellStyle name="Normal 3 3 20 2 6" xfId="13008"/>
    <cellStyle name="Normal 3 3 20 2 6 2" xfId="30612"/>
    <cellStyle name="Normal 3 3 20 2 7" xfId="13009"/>
    <cellStyle name="Normal 3 3 20 2 7 2" xfId="30613"/>
    <cellStyle name="Normal 3 3 20 2 8" xfId="13010"/>
    <cellStyle name="Normal 3 3 20 2 8 2" xfId="30614"/>
    <cellStyle name="Normal 3 3 20 2 9" xfId="13011"/>
    <cellStyle name="Normal 3 3 20 2 9 2" xfId="30615"/>
    <cellStyle name="Normal 3 3 20 3" xfId="13012"/>
    <cellStyle name="Normal 3 3 20 3 2" xfId="30616"/>
    <cellStyle name="Normal 3 3 20 4" xfId="13013"/>
    <cellStyle name="Normal 3 3 20 4 2" xfId="30617"/>
    <cellStyle name="Normal 3 3 20 5" xfId="13014"/>
    <cellStyle name="Normal 3 3 20 5 2" xfId="30618"/>
    <cellStyle name="Normal 3 3 20 6" xfId="13015"/>
    <cellStyle name="Normal 3 3 20 6 2" xfId="30619"/>
    <cellStyle name="Normal 3 3 20 7" xfId="13016"/>
    <cellStyle name="Normal 3 3 20 7 2" xfId="30620"/>
    <cellStyle name="Normal 3 3 20 8" xfId="13017"/>
    <cellStyle name="Normal 3 3 20 8 2" xfId="30621"/>
    <cellStyle name="Normal 3 3 20 9" xfId="13018"/>
    <cellStyle name="Normal 3 3 20 9 2" xfId="30622"/>
    <cellStyle name="Normal 3 3 21" xfId="13019"/>
    <cellStyle name="Normal 3 3 21 10" xfId="13020"/>
    <cellStyle name="Normal 3 3 21 10 2" xfId="30623"/>
    <cellStyle name="Normal 3 3 21 11" xfId="13021"/>
    <cellStyle name="Normal 3 3 21 11 2" xfId="30624"/>
    <cellStyle name="Normal 3 3 21 12" xfId="13022"/>
    <cellStyle name="Normal 3 3 21 12 2" xfId="30625"/>
    <cellStyle name="Normal 3 3 21 13" xfId="13023"/>
    <cellStyle name="Normal 3 3 21 13 2" xfId="30626"/>
    <cellStyle name="Normal 3 3 21 14" xfId="13024"/>
    <cellStyle name="Normal 3 3 21 14 2" xfId="30627"/>
    <cellStyle name="Normal 3 3 21 15" xfId="13025"/>
    <cellStyle name="Normal 3 3 21 15 2" xfId="30628"/>
    <cellStyle name="Normal 3 3 21 16" xfId="30629"/>
    <cellStyle name="Normal 3 3 21 2" xfId="13026"/>
    <cellStyle name="Normal 3 3 21 2 10" xfId="13027"/>
    <cellStyle name="Normal 3 3 21 2 10 2" xfId="30630"/>
    <cellStyle name="Normal 3 3 21 2 11" xfId="13028"/>
    <cellStyle name="Normal 3 3 21 2 11 2" xfId="30631"/>
    <cellStyle name="Normal 3 3 21 2 12" xfId="13029"/>
    <cellStyle name="Normal 3 3 21 2 12 2" xfId="30632"/>
    <cellStyle name="Normal 3 3 21 2 13" xfId="13030"/>
    <cellStyle name="Normal 3 3 21 2 13 2" xfId="30633"/>
    <cellStyle name="Normal 3 3 21 2 14" xfId="13031"/>
    <cellStyle name="Normal 3 3 21 2 14 2" xfId="30634"/>
    <cellStyle name="Normal 3 3 21 2 15" xfId="30635"/>
    <cellStyle name="Normal 3 3 21 2 2" xfId="13032"/>
    <cellStyle name="Normal 3 3 21 2 2 2" xfId="30636"/>
    <cellStyle name="Normal 3 3 21 2 3" xfId="13033"/>
    <cellStyle name="Normal 3 3 21 2 3 2" xfId="30637"/>
    <cellStyle name="Normal 3 3 21 2 4" xfId="13034"/>
    <cellStyle name="Normal 3 3 21 2 4 2" xfId="30638"/>
    <cellStyle name="Normal 3 3 21 2 5" xfId="13035"/>
    <cellStyle name="Normal 3 3 21 2 5 2" xfId="30639"/>
    <cellStyle name="Normal 3 3 21 2 6" xfId="13036"/>
    <cellStyle name="Normal 3 3 21 2 6 2" xfId="30640"/>
    <cellStyle name="Normal 3 3 21 2 7" xfId="13037"/>
    <cellStyle name="Normal 3 3 21 2 7 2" xfId="30641"/>
    <cellStyle name="Normal 3 3 21 2 8" xfId="13038"/>
    <cellStyle name="Normal 3 3 21 2 8 2" xfId="30642"/>
    <cellStyle name="Normal 3 3 21 2 9" xfId="13039"/>
    <cellStyle name="Normal 3 3 21 2 9 2" xfId="30643"/>
    <cellStyle name="Normal 3 3 21 3" xfId="13040"/>
    <cellStyle name="Normal 3 3 21 3 2" xfId="30644"/>
    <cellStyle name="Normal 3 3 21 4" xfId="13041"/>
    <cellStyle name="Normal 3 3 21 4 2" xfId="30645"/>
    <cellStyle name="Normal 3 3 21 5" xfId="13042"/>
    <cellStyle name="Normal 3 3 21 5 2" xfId="30646"/>
    <cellStyle name="Normal 3 3 21 6" xfId="13043"/>
    <cellStyle name="Normal 3 3 21 6 2" xfId="30647"/>
    <cellStyle name="Normal 3 3 21 7" xfId="13044"/>
    <cellStyle name="Normal 3 3 21 7 2" xfId="30648"/>
    <cellStyle name="Normal 3 3 21 8" xfId="13045"/>
    <cellStyle name="Normal 3 3 21 8 2" xfId="30649"/>
    <cellStyle name="Normal 3 3 21 9" xfId="13046"/>
    <cellStyle name="Normal 3 3 21 9 2" xfId="30650"/>
    <cellStyle name="Normal 3 3 22" xfId="13047"/>
    <cellStyle name="Normal 3 3 22 10" xfId="13048"/>
    <cellStyle name="Normal 3 3 22 10 2" xfId="30651"/>
    <cellStyle name="Normal 3 3 22 11" xfId="13049"/>
    <cellStyle name="Normal 3 3 22 11 2" xfId="30652"/>
    <cellStyle name="Normal 3 3 22 12" xfId="13050"/>
    <cellStyle name="Normal 3 3 22 12 2" xfId="30653"/>
    <cellStyle name="Normal 3 3 22 13" xfId="13051"/>
    <cellStyle name="Normal 3 3 22 13 2" xfId="30654"/>
    <cellStyle name="Normal 3 3 22 14" xfId="13052"/>
    <cellStyle name="Normal 3 3 22 14 2" xfId="30655"/>
    <cellStyle name="Normal 3 3 22 15" xfId="30656"/>
    <cellStyle name="Normal 3 3 22 2" xfId="13053"/>
    <cellStyle name="Normal 3 3 22 2 2" xfId="30657"/>
    <cellStyle name="Normal 3 3 22 3" xfId="13054"/>
    <cellStyle name="Normal 3 3 22 3 2" xfId="30658"/>
    <cellStyle name="Normal 3 3 22 4" xfId="13055"/>
    <cellStyle name="Normal 3 3 22 4 2" xfId="30659"/>
    <cellStyle name="Normal 3 3 22 5" xfId="13056"/>
    <cellStyle name="Normal 3 3 22 5 2" xfId="30660"/>
    <cellStyle name="Normal 3 3 22 6" xfId="13057"/>
    <cellStyle name="Normal 3 3 22 6 2" xfId="30661"/>
    <cellStyle name="Normal 3 3 22 7" xfId="13058"/>
    <cellStyle name="Normal 3 3 22 7 2" xfId="30662"/>
    <cellStyle name="Normal 3 3 22 8" xfId="13059"/>
    <cellStyle name="Normal 3 3 22 8 2" xfId="30663"/>
    <cellStyle name="Normal 3 3 22 9" xfId="13060"/>
    <cellStyle name="Normal 3 3 22 9 2" xfId="30664"/>
    <cellStyle name="Normal 3 3 23" xfId="13061"/>
    <cellStyle name="Normal 3 3 23 10" xfId="13062"/>
    <cellStyle name="Normal 3 3 23 10 2" xfId="30665"/>
    <cellStyle name="Normal 3 3 23 11" xfId="13063"/>
    <cellStyle name="Normal 3 3 23 11 2" xfId="30666"/>
    <cellStyle name="Normal 3 3 23 12" xfId="13064"/>
    <cellStyle name="Normal 3 3 23 12 2" xfId="30667"/>
    <cellStyle name="Normal 3 3 23 13" xfId="13065"/>
    <cellStyle name="Normal 3 3 23 13 2" xfId="30668"/>
    <cellStyle name="Normal 3 3 23 14" xfId="13066"/>
    <cellStyle name="Normal 3 3 23 14 2" xfId="30669"/>
    <cellStyle name="Normal 3 3 23 15" xfId="30670"/>
    <cellStyle name="Normal 3 3 23 2" xfId="13067"/>
    <cellStyle name="Normal 3 3 23 2 2" xfId="30671"/>
    <cellStyle name="Normal 3 3 23 3" xfId="13068"/>
    <cellStyle name="Normal 3 3 23 3 2" xfId="30672"/>
    <cellStyle name="Normal 3 3 23 4" xfId="13069"/>
    <cellStyle name="Normal 3 3 23 4 2" xfId="30673"/>
    <cellStyle name="Normal 3 3 23 5" xfId="13070"/>
    <cellStyle name="Normal 3 3 23 5 2" xfId="30674"/>
    <cellStyle name="Normal 3 3 23 6" xfId="13071"/>
    <cellStyle name="Normal 3 3 23 6 2" xfId="30675"/>
    <cellStyle name="Normal 3 3 23 7" xfId="13072"/>
    <cellStyle name="Normal 3 3 23 7 2" xfId="30676"/>
    <cellStyle name="Normal 3 3 23 8" xfId="13073"/>
    <cellStyle name="Normal 3 3 23 8 2" xfId="30677"/>
    <cellStyle name="Normal 3 3 23 9" xfId="13074"/>
    <cellStyle name="Normal 3 3 23 9 2" xfId="30678"/>
    <cellStyle name="Normal 3 3 24" xfId="13075"/>
    <cellStyle name="Normal 3 3 24 10" xfId="13076"/>
    <cellStyle name="Normal 3 3 24 10 2" xfId="30679"/>
    <cellStyle name="Normal 3 3 24 11" xfId="13077"/>
    <cellStyle name="Normal 3 3 24 11 2" xfId="30680"/>
    <cellStyle name="Normal 3 3 24 12" xfId="13078"/>
    <cellStyle name="Normal 3 3 24 12 2" xfId="30681"/>
    <cellStyle name="Normal 3 3 24 13" xfId="13079"/>
    <cellStyle name="Normal 3 3 24 13 2" xfId="30682"/>
    <cellStyle name="Normal 3 3 24 14" xfId="13080"/>
    <cellStyle name="Normal 3 3 24 14 2" xfId="30683"/>
    <cellStyle name="Normal 3 3 24 15" xfId="30684"/>
    <cellStyle name="Normal 3 3 24 2" xfId="13081"/>
    <cellStyle name="Normal 3 3 24 2 2" xfId="30685"/>
    <cellStyle name="Normal 3 3 24 3" xfId="13082"/>
    <cellStyle name="Normal 3 3 24 3 2" xfId="30686"/>
    <cellStyle name="Normal 3 3 24 4" xfId="13083"/>
    <cellStyle name="Normal 3 3 24 4 2" xfId="30687"/>
    <cellStyle name="Normal 3 3 24 5" xfId="13084"/>
    <cellStyle name="Normal 3 3 24 5 2" xfId="30688"/>
    <cellStyle name="Normal 3 3 24 6" xfId="13085"/>
    <cellStyle name="Normal 3 3 24 6 2" xfId="30689"/>
    <cellStyle name="Normal 3 3 24 7" xfId="13086"/>
    <cellStyle name="Normal 3 3 24 7 2" xfId="30690"/>
    <cellStyle name="Normal 3 3 24 8" xfId="13087"/>
    <cellStyle name="Normal 3 3 24 8 2" xfId="30691"/>
    <cellStyle name="Normal 3 3 24 9" xfId="13088"/>
    <cellStyle name="Normal 3 3 24 9 2" xfId="30692"/>
    <cellStyle name="Normal 3 3 25" xfId="13089"/>
    <cellStyle name="Normal 3 3 25 10" xfId="13090"/>
    <cellStyle name="Normal 3 3 25 10 2" xfId="30693"/>
    <cellStyle name="Normal 3 3 25 11" xfId="13091"/>
    <cellStyle name="Normal 3 3 25 11 2" xfId="30694"/>
    <cellStyle name="Normal 3 3 25 12" xfId="13092"/>
    <cellStyle name="Normal 3 3 25 12 2" xfId="30695"/>
    <cellStyle name="Normal 3 3 25 13" xfId="13093"/>
    <cellStyle name="Normal 3 3 25 13 2" xfId="30696"/>
    <cellStyle name="Normal 3 3 25 14" xfId="13094"/>
    <cellStyle name="Normal 3 3 25 14 2" xfId="30697"/>
    <cellStyle name="Normal 3 3 25 15" xfId="30698"/>
    <cellStyle name="Normal 3 3 25 2" xfId="13095"/>
    <cellStyle name="Normal 3 3 25 2 2" xfId="30699"/>
    <cellStyle name="Normal 3 3 25 3" xfId="13096"/>
    <cellStyle name="Normal 3 3 25 3 2" xfId="30700"/>
    <cellStyle name="Normal 3 3 25 4" xfId="13097"/>
    <cellStyle name="Normal 3 3 25 4 2" xfId="30701"/>
    <cellStyle name="Normal 3 3 25 5" xfId="13098"/>
    <cellStyle name="Normal 3 3 25 5 2" xfId="30702"/>
    <cellStyle name="Normal 3 3 25 6" xfId="13099"/>
    <cellStyle name="Normal 3 3 25 6 2" xfId="30703"/>
    <cellStyle name="Normal 3 3 25 7" xfId="13100"/>
    <cellStyle name="Normal 3 3 25 7 2" xfId="30704"/>
    <cellStyle name="Normal 3 3 25 8" xfId="13101"/>
    <cellStyle name="Normal 3 3 25 8 2" xfId="30705"/>
    <cellStyle name="Normal 3 3 25 9" xfId="13102"/>
    <cellStyle name="Normal 3 3 25 9 2" xfId="30706"/>
    <cellStyle name="Normal 3 3 26" xfId="13103"/>
    <cellStyle name="Normal 3 3 26 10" xfId="13104"/>
    <cellStyle name="Normal 3 3 26 10 2" xfId="30707"/>
    <cellStyle name="Normal 3 3 26 11" xfId="13105"/>
    <cellStyle name="Normal 3 3 26 11 2" xfId="30708"/>
    <cellStyle name="Normal 3 3 26 12" xfId="13106"/>
    <cellStyle name="Normal 3 3 26 12 2" xfId="30709"/>
    <cellStyle name="Normal 3 3 26 13" xfId="13107"/>
    <cellStyle name="Normal 3 3 26 13 2" xfId="30710"/>
    <cellStyle name="Normal 3 3 26 14" xfId="13108"/>
    <cellStyle name="Normal 3 3 26 14 2" xfId="30711"/>
    <cellStyle name="Normal 3 3 26 15" xfId="30712"/>
    <cellStyle name="Normal 3 3 26 2" xfId="13109"/>
    <cellStyle name="Normal 3 3 26 2 2" xfId="30713"/>
    <cellStyle name="Normal 3 3 26 3" xfId="13110"/>
    <cellStyle name="Normal 3 3 26 3 2" xfId="30714"/>
    <cellStyle name="Normal 3 3 26 4" xfId="13111"/>
    <cellStyle name="Normal 3 3 26 4 2" xfId="30715"/>
    <cellStyle name="Normal 3 3 26 5" xfId="13112"/>
    <cellStyle name="Normal 3 3 26 5 2" xfId="30716"/>
    <cellStyle name="Normal 3 3 26 6" xfId="13113"/>
    <cellStyle name="Normal 3 3 26 6 2" xfId="30717"/>
    <cellStyle name="Normal 3 3 26 7" xfId="13114"/>
    <cellStyle name="Normal 3 3 26 7 2" xfId="30718"/>
    <cellStyle name="Normal 3 3 26 8" xfId="13115"/>
    <cellStyle name="Normal 3 3 26 8 2" xfId="30719"/>
    <cellStyle name="Normal 3 3 26 9" xfId="13116"/>
    <cellStyle name="Normal 3 3 26 9 2" xfId="30720"/>
    <cellStyle name="Normal 3 3 27" xfId="13117"/>
    <cellStyle name="Normal 3 3 27 10" xfId="13118"/>
    <cellStyle name="Normal 3 3 27 10 2" xfId="30721"/>
    <cellStyle name="Normal 3 3 27 11" xfId="13119"/>
    <cellStyle name="Normal 3 3 27 11 2" xfId="30722"/>
    <cellStyle name="Normal 3 3 27 12" xfId="13120"/>
    <cellStyle name="Normal 3 3 27 12 2" xfId="30723"/>
    <cellStyle name="Normal 3 3 27 13" xfId="13121"/>
    <cellStyle name="Normal 3 3 27 13 2" xfId="30724"/>
    <cellStyle name="Normal 3 3 27 14" xfId="13122"/>
    <cellStyle name="Normal 3 3 27 14 2" xfId="30725"/>
    <cellStyle name="Normal 3 3 27 15" xfId="30726"/>
    <cellStyle name="Normal 3 3 27 2" xfId="13123"/>
    <cellStyle name="Normal 3 3 27 2 2" xfId="30727"/>
    <cellStyle name="Normal 3 3 27 3" xfId="13124"/>
    <cellStyle name="Normal 3 3 27 3 2" xfId="30728"/>
    <cellStyle name="Normal 3 3 27 4" xfId="13125"/>
    <cellStyle name="Normal 3 3 27 4 2" xfId="30729"/>
    <cellStyle name="Normal 3 3 27 5" xfId="13126"/>
    <cellStyle name="Normal 3 3 27 5 2" xfId="30730"/>
    <cellStyle name="Normal 3 3 27 6" xfId="13127"/>
    <cellStyle name="Normal 3 3 27 6 2" xfId="30731"/>
    <cellStyle name="Normal 3 3 27 7" xfId="13128"/>
    <cellStyle name="Normal 3 3 27 7 2" xfId="30732"/>
    <cellStyle name="Normal 3 3 27 8" xfId="13129"/>
    <cellStyle name="Normal 3 3 27 8 2" xfId="30733"/>
    <cellStyle name="Normal 3 3 27 9" xfId="13130"/>
    <cellStyle name="Normal 3 3 27 9 2" xfId="30734"/>
    <cellStyle name="Normal 3 3 28" xfId="13131"/>
    <cellStyle name="Normal 3 3 29" xfId="13132"/>
    <cellStyle name="Normal 3 3 3" xfId="465"/>
    <cellStyle name="Normal 3 3 3 10" xfId="13133"/>
    <cellStyle name="Normal 3 3 3 10 10" xfId="13134"/>
    <cellStyle name="Normal 3 3 3 10 10 2" xfId="30735"/>
    <cellStyle name="Normal 3 3 3 10 11" xfId="13135"/>
    <cellStyle name="Normal 3 3 3 10 11 2" xfId="30736"/>
    <cellStyle name="Normal 3 3 3 10 12" xfId="13136"/>
    <cellStyle name="Normal 3 3 3 10 12 2" xfId="30737"/>
    <cellStyle name="Normal 3 3 3 10 13" xfId="13137"/>
    <cellStyle name="Normal 3 3 3 10 13 2" xfId="30738"/>
    <cellStyle name="Normal 3 3 3 10 14" xfId="13138"/>
    <cellStyle name="Normal 3 3 3 10 14 2" xfId="30739"/>
    <cellStyle name="Normal 3 3 3 10 15" xfId="30740"/>
    <cellStyle name="Normal 3 3 3 10 2" xfId="13139"/>
    <cellStyle name="Normal 3 3 3 10 2 2" xfId="30741"/>
    <cellStyle name="Normal 3 3 3 10 3" xfId="13140"/>
    <cellStyle name="Normal 3 3 3 10 3 2" xfId="30742"/>
    <cellStyle name="Normal 3 3 3 10 4" xfId="13141"/>
    <cellStyle name="Normal 3 3 3 10 4 2" xfId="30743"/>
    <cellStyle name="Normal 3 3 3 10 5" xfId="13142"/>
    <cellStyle name="Normal 3 3 3 10 5 2" xfId="30744"/>
    <cellStyle name="Normal 3 3 3 10 6" xfId="13143"/>
    <cellStyle name="Normal 3 3 3 10 6 2" xfId="30745"/>
    <cellStyle name="Normal 3 3 3 10 7" xfId="13144"/>
    <cellStyle name="Normal 3 3 3 10 7 2" xfId="30746"/>
    <cellStyle name="Normal 3 3 3 10 8" xfId="13145"/>
    <cellStyle name="Normal 3 3 3 10 8 2" xfId="30747"/>
    <cellStyle name="Normal 3 3 3 10 9" xfId="13146"/>
    <cellStyle name="Normal 3 3 3 10 9 2" xfId="30748"/>
    <cellStyle name="Normal 3 3 3 11" xfId="13147"/>
    <cellStyle name="Normal 3 3 3 11 10" xfId="13148"/>
    <cellStyle name="Normal 3 3 3 11 10 2" xfId="30749"/>
    <cellStyle name="Normal 3 3 3 11 11" xfId="13149"/>
    <cellStyle name="Normal 3 3 3 11 11 2" xfId="30750"/>
    <cellStyle name="Normal 3 3 3 11 12" xfId="13150"/>
    <cellStyle name="Normal 3 3 3 11 12 2" xfId="30751"/>
    <cellStyle name="Normal 3 3 3 11 13" xfId="13151"/>
    <cellStyle name="Normal 3 3 3 11 13 2" xfId="30752"/>
    <cellStyle name="Normal 3 3 3 11 14" xfId="13152"/>
    <cellStyle name="Normal 3 3 3 11 14 2" xfId="30753"/>
    <cellStyle name="Normal 3 3 3 11 15" xfId="30754"/>
    <cellStyle name="Normal 3 3 3 11 2" xfId="13153"/>
    <cellStyle name="Normal 3 3 3 11 2 2" xfId="30755"/>
    <cellStyle name="Normal 3 3 3 11 3" xfId="13154"/>
    <cellStyle name="Normal 3 3 3 11 3 2" xfId="30756"/>
    <cellStyle name="Normal 3 3 3 11 4" xfId="13155"/>
    <cellStyle name="Normal 3 3 3 11 4 2" xfId="30757"/>
    <cellStyle name="Normal 3 3 3 11 5" xfId="13156"/>
    <cellStyle name="Normal 3 3 3 11 5 2" xfId="30758"/>
    <cellStyle name="Normal 3 3 3 11 6" xfId="13157"/>
    <cellStyle name="Normal 3 3 3 11 6 2" xfId="30759"/>
    <cellStyle name="Normal 3 3 3 11 7" xfId="13158"/>
    <cellStyle name="Normal 3 3 3 11 7 2" xfId="30760"/>
    <cellStyle name="Normal 3 3 3 11 8" xfId="13159"/>
    <cellStyle name="Normal 3 3 3 11 8 2" xfId="30761"/>
    <cellStyle name="Normal 3 3 3 11 9" xfId="13160"/>
    <cellStyle name="Normal 3 3 3 11 9 2" xfId="30762"/>
    <cellStyle name="Normal 3 3 3 12" xfId="13161"/>
    <cellStyle name="Normal 3 3 3 12 10" xfId="13162"/>
    <cellStyle name="Normal 3 3 3 12 10 2" xfId="30763"/>
    <cellStyle name="Normal 3 3 3 12 11" xfId="13163"/>
    <cellStyle name="Normal 3 3 3 12 11 2" xfId="30764"/>
    <cellStyle name="Normal 3 3 3 12 12" xfId="13164"/>
    <cellStyle name="Normal 3 3 3 12 12 2" xfId="30765"/>
    <cellStyle name="Normal 3 3 3 12 13" xfId="13165"/>
    <cellStyle name="Normal 3 3 3 12 13 2" xfId="30766"/>
    <cellStyle name="Normal 3 3 3 12 14" xfId="13166"/>
    <cellStyle name="Normal 3 3 3 12 14 2" xfId="30767"/>
    <cellStyle name="Normal 3 3 3 12 15" xfId="30768"/>
    <cellStyle name="Normal 3 3 3 12 2" xfId="13167"/>
    <cellStyle name="Normal 3 3 3 12 2 2" xfId="30769"/>
    <cellStyle name="Normal 3 3 3 12 3" xfId="13168"/>
    <cellStyle name="Normal 3 3 3 12 3 2" xfId="30770"/>
    <cellStyle name="Normal 3 3 3 12 4" xfId="13169"/>
    <cellStyle name="Normal 3 3 3 12 4 2" xfId="30771"/>
    <cellStyle name="Normal 3 3 3 12 5" xfId="13170"/>
    <cellStyle name="Normal 3 3 3 12 5 2" xfId="30772"/>
    <cellStyle name="Normal 3 3 3 12 6" xfId="13171"/>
    <cellStyle name="Normal 3 3 3 12 6 2" xfId="30773"/>
    <cellStyle name="Normal 3 3 3 12 7" xfId="13172"/>
    <cellStyle name="Normal 3 3 3 12 7 2" xfId="30774"/>
    <cellStyle name="Normal 3 3 3 12 8" xfId="13173"/>
    <cellStyle name="Normal 3 3 3 12 8 2" xfId="30775"/>
    <cellStyle name="Normal 3 3 3 12 9" xfId="13174"/>
    <cellStyle name="Normal 3 3 3 12 9 2" xfId="30776"/>
    <cellStyle name="Normal 3 3 3 13" xfId="13175"/>
    <cellStyle name="Normal 3 3 3 13 10" xfId="13176"/>
    <cellStyle name="Normal 3 3 3 13 10 2" xfId="30777"/>
    <cellStyle name="Normal 3 3 3 13 11" xfId="13177"/>
    <cellStyle name="Normal 3 3 3 13 11 2" xfId="30778"/>
    <cellStyle name="Normal 3 3 3 13 12" xfId="13178"/>
    <cellStyle name="Normal 3 3 3 13 12 2" xfId="30779"/>
    <cellStyle name="Normal 3 3 3 13 13" xfId="13179"/>
    <cellStyle name="Normal 3 3 3 13 13 2" xfId="30780"/>
    <cellStyle name="Normal 3 3 3 13 14" xfId="13180"/>
    <cellStyle name="Normal 3 3 3 13 14 2" xfId="30781"/>
    <cellStyle name="Normal 3 3 3 13 15" xfId="30782"/>
    <cellStyle name="Normal 3 3 3 13 2" xfId="13181"/>
    <cellStyle name="Normal 3 3 3 13 2 2" xfId="30783"/>
    <cellStyle name="Normal 3 3 3 13 3" xfId="13182"/>
    <cellStyle name="Normal 3 3 3 13 3 2" xfId="30784"/>
    <cellStyle name="Normal 3 3 3 13 4" xfId="13183"/>
    <cellStyle name="Normal 3 3 3 13 4 2" xfId="30785"/>
    <cellStyle name="Normal 3 3 3 13 5" xfId="13184"/>
    <cellStyle name="Normal 3 3 3 13 5 2" xfId="30786"/>
    <cellStyle name="Normal 3 3 3 13 6" xfId="13185"/>
    <cellStyle name="Normal 3 3 3 13 6 2" xfId="30787"/>
    <cellStyle name="Normal 3 3 3 13 7" xfId="13186"/>
    <cellStyle name="Normal 3 3 3 13 7 2" xfId="30788"/>
    <cellStyle name="Normal 3 3 3 13 8" xfId="13187"/>
    <cellStyle name="Normal 3 3 3 13 8 2" xfId="30789"/>
    <cellStyle name="Normal 3 3 3 13 9" xfId="13188"/>
    <cellStyle name="Normal 3 3 3 13 9 2" xfId="30790"/>
    <cellStyle name="Normal 3 3 3 14" xfId="13189"/>
    <cellStyle name="Normal 3 3 3 14 10" xfId="13190"/>
    <cellStyle name="Normal 3 3 3 14 10 2" xfId="30791"/>
    <cellStyle name="Normal 3 3 3 14 11" xfId="13191"/>
    <cellStyle name="Normal 3 3 3 14 11 2" xfId="30792"/>
    <cellStyle name="Normal 3 3 3 14 12" xfId="13192"/>
    <cellStyle name="Normal 3 3 3 14 12 2" xfId="30793"/>
    <cellStyle name="Normal 3 3 3 14 13" xfId="13193"/>
    <cellStyle name="Normal 3 3 3 14 13 2" xfId="30794"/>
    <cellStyle name="Normal 3 3 3 14 14" xfId="13194"/>
    <cellStyle name="Normal 3 3 3 14 14 2" xfId="30795"/>
    <cellStyle name="Normal 3 3 3 14 15" xfId="30796"/>
    <cellStyle name="Normal 3 3 3 14 2" xfId="13195"/>
    <cellStyle name="Normal 3 3 3 14 2 2" xfId="30797"/>
    <cellStyle name="Normal 3 3 3 14 3" xfId="13196"/>
    <cellStyle name="Normal 3 3 3 14 3 2" xfId="30798"/>
    <cellStyle name="Normal 3 3 3 14 4" xfId="13197"/>
    <cellStyle name="Normal 3 3 3 14 4 2" xfId="30799"/>
    <cellStyle name="Normal 3 3 3 14 5" xfId="13198"/>
    <cellStyle name="Normal 3 3 3 14 5 2" xfId="30800"/>
    <cellStyle name="Normal 3 3 3 14 6" xfId="13199"/>
    <cellStyle name="Normal 3 3 3 14 6 2" xfId="30801"/>
    <cellStyle name="Normal 3 3 3 14 7" xfId="13200"/>
    <cellStyle name="Normal 3 3 3 14 7 2" xfId="30802"/>
    <cellStyle name="Normal 3 3 3 14 8" xfId="13201"/>
    <cellStyle name="Normal 3 3 3 14 8 2" xfId="30803"/>
    <cellStyle name="Normal 3 3 3 14 9" xfId="13202"/>
    <cellStyle name="Normal 3 3 3 14 9 2" xfId="30804"/>
    <cellStyle name="Normal 3 3 3 15" xfId="13203"/>
    <cellStyle name="Normal 3 3 3 15 2" xfId="30805"/>
    <cellStyle name="Normal 3 3 3 16" xfId="13204"/>
    <cellStyle name="Normal 3 3 3 16 2" xfId="30806"/>
    <cellStyle name="Normal 3 3 3 17" xfId="13205"/>
    <cellStyle name="Normal 3 3 3 17 2" xfId="30807"/>
    <cellStyle name="Normal 3 3 3 18" xfId="13206"/>
    <cellStyle name="Normal 3 3 3 18 2" xfId="30808"/>
    <cellStyle name="Normal 3 3 3 19" xfId="13207"/>
    <cellStyle name="Normal 3 3 3 19 2" xfId="30809"/>
    <cellStyle name="Normal 3 3 3 2" xfId="13208"/>
    <cellStyle name="Normal 3 3 3 20" xfId="13209"/>
    <cellStyle name="Normal 3 3 3 20 2" xfId="30810"/>
    <cellStyle name="Normal 3 3 3 21" xfId="13210"/>
    <cellStyle name="Normal 3 3 3 21 2" xfId="30811"/>
    <cellStyle name="Normal 3 3 3 22" xfId="13211"/>
    <cellStyle name="Normal 3 3 3 22 2" xfId="30812"/>
    <cellStyle name="Normal 3 3 3 23" xfId="13212"/>
    <cellStyle name="Normal 3 3 3 23 2" xfId="30813"/>
    <cellStyle name="Normal 3 3 3 24" xfId="13213"/>
    <cellStyle name="Normal 3 3 3 24 2" xfId="30814"/>
    <cellStyle name="Normal 3 3 3 25" xfId="13214"/>
    <cellStyle name="Normal 3 3 3 25 2" xfId="30815"/>
    <cellStyle name="Normal 3 3 3 26" xfId="13215"/>
    <cellStyle name="Normal 3 3 3 26 2" xfId="30816"/>
    <cellStyle name="Normal 3 3 3 27" xfId="13216"/>
    <cellStyle name="Normal 3 3 3 27 2" xfId="30817"/>
    <cellStyle name="Normal 3 3 3 28" xfId="13217"/>
    <cellStyle name="Normal 3 3 3 29" xfId="30818"/>
    <cellStyle name="Normal 3 3 3 3" xfId="13218"/>
    <cellStyle name="Normal 3 3 3 30" xfId="38109"/>
    <cellStyle name="Normal 3 3 3 31" xfId="802"/>
    <cellStyle name="Normal 3 3 3 4" xfId="13219"/>
    <cellStyle name="Normal 3 3 3 5" xfId="13220"/>
    <cellStyle name="Normal 3 3 3 6" xfId="13221"/>
    <cellStyle name="Normal 3 3 3 6 10" xfId="13222"/>
    <cellStyle name="Normal 3 3 3 6 10 2" xfId="30819"/>
    <cellStyle name="Normal 3 3 3 6 11" xfId="13223"/>
    <cellStyle name="Normal 3 3 3 6 11 2" xfId="30820"/>
    <cellStyle name="Normal 3 3 3 6 12" xfId="13224"/>
    <cellStyle name="Normal 3 3 3 6 12 2" xfId="30821"/>
    <cellStyle name="Normal 3 3 3 6 13" xfId="13225"/>
    <cellStyle name="Normal 3 3 3 6 13 2" xfId="30822"/>
    <cellStyle name="Normal 3 3 3 6 14" xfId="13226"/>
    <cellStyle name="Normal 3 3 3 6 14 2" xfId="30823"/>
    <cellStyle name="Normal 3 3 3 6 15" xfId="13227"/>
    <cellStyle name="Normal 3 3 3 6 15 2" xfId="30824"/>
    <cellStyle name="Normal 3 3 3 6 16" xfId="30825"/>
    <cellStyle name="Normal 3 3 3 6 2" xfId="13228"/>
    <cellStyle name="Normal 3 3 3 6 2 10" xfId="13229"/>
    <cellStyle name="Normal 3 3 3 6 2 10 2" xfId="30826"/>
    <cellStyle name="Normal 3 3 3 6 2 11" xfId="13230"/>
    <cellStyle name="Normal 3 3 3 6 2 11 2" xfId="30827"/>
    <cellStyle name="Normal 3 3 3 6 2 12" xfId="13231"/>
    <cellStyle name="Normal 3 3 3 6 2 12 2" xfId="30828"/>
    <cellStyle name="Normal 3 3 3 6 2 13" xfId="13232"/>
    <cellStyle name="Normal 3 3 3 6 2 13 2" xfId="30829"/>
    <cellStyle name="Normal 3 3 3 6 2 14" xfId="13233"/>
    <cellStyle name="Normal 3 3 3 6 2 14 2" xfId="30830"/>
    <cellStyle name="Normal 3 3 3 6 2 15" xfId="30831"/>
    <cellStyle name="Normal 3 3 3 6 2 2" xfId="13234"/>
    <cellStyle name="Normal 3 3 3 6 2 2 2" xfId="30832"/>
    <cellStyle name="Normal 3 3 3 6 2 3" xfId="13235"/>
    <cellStyle name="Normal 3 3 3 6 2 3 2" xfId="30833"/>
    <cellStyle name="Normal 3 3 3 6 2 4" xfId="13236"/>
    <cellStyle name="Normal 3 3 3 6 2 4 2" xfId="30834"/>
    <cellStyle name="Normal 3 3 3 6 2 5" xfId="13237"/>
    <cellStyle name="Normal 3 3 3 6 2 5 2" xfId="30835"/>
    <cellStyle name="Normal 3 3 3 6 2 6" xfId="13238"/>
    <cellStyle name="Normal 3 3 3 6 2 6 2" xfId="30836"/>
    <cellStyle name="Normal 3 3 3 6 2 7" xfId="13239"/>
    <cellStyle name="Normal 3 3 3 6 2 7 2" xfId="30837"/>
    <cellStyle name="Normal 3 3 3 6 2 8" xfId="13240"/>
    <cellStyle name="Normal 3 3 3 6 2 8 2" xfId="30838"/>
    <cellStyle name="Normal 3 3 3 6 2 9" xfId="13241"/>
    <cellStyle name="Normal 3 3 3 6 2 9 2" xfId="30839"/>
    <cellStyle name="Normal 3 3 3 6 3" xfId="13242"/>
    <cellStyle name="Normal 3 3 3 6 3 2" xfId="30840"/>
    <cellStyle name="Normal 3 3 3 6 4" xfId="13243"/>
    <cellStyle name="Normal 3 3 3 6 4 2" xfId="30841"/>
    <cellStyle name="Normal 3 3 3 6 5" xfId="13244"/>
    <cellStyle name="Normal 3 3 3 6 5 2" xfId="30842"/>
    <cellStyle name="Normal 3 3 3 6 6" xfId="13245"/>
    <cellStyle name="Normal 3 3 3 6 6 2" xfId="30843"/>
    <cellStyle name="Normal 3 3 3 6 7" xfId="13246"/>
    <cellStyle name="Normal 3 3 3 6 7 2" xfId="30844"/>
    <cellStyle name="Normal 3 3 3 6 8" xfId="13247"/>
    <cellStyle name="Normal 3 3 3 6 8 2" xfId="30845"/>
    <cellStyle name="Normal 3 3 3 6 9" xfId="13248"/>
    <cellStyle name="Normal 3 3 3 6 9 2" xfId="30846"/>
    <cellStyle name="Normal 3 3 3 7" xfId="13249"/>
    <cellStyle name="Normal 3 3 3 7 10" xfId="13250"/>
    <cellStyle name="Normal 3 3 3 7 10 2" xfId="30847"/>
    <cellStyle name="Normal 3 3 3 7 11" xfId="13251"/>
    <cellStyle name="Normal 3 3 3 7 11 2" xfId="30848"/>
    <cellStyle name="Normal 3 3 3 7 12" xfId="13252"/>
    <cellStyle name="Normal 3 3 3 7 12 2" xfId="30849"/>
    <cellStyle name="Normal 3 3 3 7 13" xfId="13253"/>
    <cellStyle name="Normal 3 3 3 7 13 2" xfId="30850"/>
    <cellStyle name="Normal 3 3 3 7 14" xfId="13254"/>
    <cellStyle name="Normal 3 3 3 7 14 2" xfId="30851"/>
    <cellStyle name="Normal 3 3 3 7 15" xfId="13255"/>
    <cellStyle name="Normal 3 3 3 7 15 2" xfId="30852"/>
    <cellStyle name="Normal 3 3 3 7 16" xfId="30853"/>
    <cellStyle name="Normal 3 3 3 7 2" xfId="13256"/>
    <cellStyle name="Normal 3 3 3 7 2 10" xfId="13257"/>
    <cellStyle name="Normal 3 3 3 7 2 10 2" xfId="30854"/>
    <cellStyle name="Normal 3 3 3 7 2 11" xfId="13258"/>
    <cellStyle name="Normal 3 3 3 7 2 11 2" xfId="30855"/>
    <cellStyle name="Normal 3 3 3 7 2 12" xfId="13259"/>
    <cellStyle name="Normal 3 3 3 7 2 12 2" xfId="30856"/>
    <cellStyle name="Normal 3 3 3 7 2 13" xfId="13260"/>
    <cellStyle name="Normal 3 3 3 7 2 13 2" xfId="30857"/>
    <cellStyle name="Normal 3 3 3 7 2 14" xfId="13261"/>
    <cellStyle name="Normal 3 3 3 7 2 14 2" xfId="30858"/>
    <cellStyle name="Normal 3 3 3 7 2 15" xfId="30859"/>
    <cellStyle name="Normal 3 3 3 7 2 2" xfId="13262"/>
    <cellStyle name="Normal 3 3 3 7 2 2 2" xfId="30860"/>
    <cellStyle name="Normal 3 3 3 7 2 3" xfId="13263"/>
    <cellStyle name="Normal 3 3 3 7 2 3 2" xfId="30861"/>
    <cellStyle name="Normal 3 3 3 7 2 4" xfId="13264"/>
    <cellStyle name="Normal 3 3 3 7 2 4 2" xfId="30862"/>
    <cellStyle name="Normal 3 3 3 7 2 5" xfId="13265"/>
    <cellStyle name="Normal 3 3 3 7 2 5 2" xfId="30863"/>
    <cellStyle name="Normal 3 3 3 7 2 6" xfId="13266"/>
    <cellStyle name="Normal 3 3 3 7 2 6 2" xfId="30864"/>
    <cellStyle name="Normal 3 3 3 7 2 7" xfId="13267"/>
    <cellStyle name="Normal 3 3 3 7 2 7 2" xfId="30865"/>
    <cellStyle name="Normal 3 3 3 7 2 8" xfId="13268"/>
    <cellStyle name="Normal 3 3 3 7 2 8 2" xfId="30866"/>
    <cellStyle name="Normal 3 3 3 7 2 9" xfId="13269"/>
    <cellStyle name="Normal 3 3 3 7 2 9 2" xfId="30867"/>
    <cellStyle name="Normal 3 3 3 7 3" xfId="13270"/>
    <cellStyle name="Normal 3 3 3 7 3 2" xfId="30868"/>
    <cellStyle name="Normal 3 3 3 7 4" xfId="13271"/>
    <cellStyle name="Normal 3 3 3 7 4 2" xfId="30869"/>
    <cellStyle name="Normal 3 3 3 7 5" xfId="13272"/>
    <cellStyle name="Normal 3 3 3 7 5 2" xfId="30870"/>
    <cellStyle name="Normal 3 3 3 7 6" xfId="13273"/>
    <cellStyle name="Normal 3 3 3 7 6 2" xfId="30871"/>
    <cellStyle name="Normal 3 3 3 7 7" xfId="13274"/>
    <cellStyle name="Normal 3 3 3 7 7 2" xfId="30872"/>
    <cellStyle name="Normal 3 3 3 7 8" xfId="13275"/>
    <cellStyle name="Normal 3 3 3 7 8 2" xfId="30873"/>
    <cellStyle name="Normal 3 3 3 7 9" xfId="13276"/>
    <cellStyle name="Normal 3 3 3 7 9 2" xfId="30874"/>
    <cellStyle name="Normal 3 3 3 8" xfId="13277"/>
    <cellStyle name="Normal 3 3 3 8 10" xfId="13278"/>
    <cellStyle name="Normal 3 3 3 8 10 2" xfId="30875"/>
    <cellStyle name="Normal 3 3 3 8 11" xfId="13279"/>
    <cellStyle name="Normal 3 3 3 8 11 2" xfId="30876"/>
    <cellStyle name="Normal 3 3 3 8 12" xfId="13280"/>
    <cellStyle name="Normal 3 3 3 8 12 2" xfId="30877"/>
    <cellStyle name="Normal 3 3 3 8 13" xfId="13281"/>
    <cellStyle name="Normal 3 3 3 8 13 2" xfId="30878"/>
    <cellStyle name="Normal 3 3 3 8 14" xfId="13282"/>
    <cellStyle name="Normal 3 3 3 8 14 2" xfId="30879"/>
    <cellStyle name="Normal 3 3 3 8 15" xfId="13283"/>
    <cellStyle name="Normal 3 3 3 8 15 2" xfId="30880"/>
    <cellStyle name="Normal 3 3 3 8 16" xfId="30881"/>
    <cellStyle name="Normal 3 3 3 8 2" xfId="13284"/>
    <cellStyle name="Normal 3 3 3 8 2 10" xfId="13285"/>
    <cellStyle name="Normal 3 3 3 8 2 10 2" xfId="30882"/>
    <cellStyle name="Normal 3 3 3 8 2 11" xfId="13286"/>
    <cellStyle name="Normal 3 3 3 8 2 11 2" xfId="30883"/>
    <cellStyle name="Normal 3 3 3 8 2 12" xfId="13287"/>
    <cellStyle name="Normal 3 3 3 8 2 12 2" xfId="30884"/>
    <cellStyle name="Normal 3 3 3 8 2 13" xfId="13288"/>
    <cellStyle name="Normal 3 3 3 8 2 13 2" xfId="30885"/>
    <cellStyle name="Normal 3 3 3 8 2 14" xfId="13289"/>
    <cellStyle name="Normal 3 3 3 8 2 14 2" xfId="30886"/>
    <cellStyle name="Normal 3 3 3 8 2 15" xfId="30887"/>
    <cellStyle name="Normal 3 3 3 8 2 2" xfId="13290"/>
    <cellStyle name="Normal 3 3 3 8 2 2 2" xfId="30888"/>
    <cellStyle name="Normal 3 3 3 8 2 3" xfId="13291"/>
    <cellStyle name="Normal 3 3 3 8 2 3 2" xfId="30889"/>
    <cellStyle name="Normal 3 3 3 8 2 4" xfId="13292"/>
    <cellStyle name="Normal 3 3 3 8 2 4 2" xfId="30890"/>
    <cellStyle name="Normal 3 3 3 8 2 5" xfId="13293"/>
    <cellStyle name="Normal 3 3 3 8 2 5 2" xfId="30891"/>
    <cellStyle name="Normal 3 3 3 8 2 6" xfId="13294"/>
    <cellStyle name="Normal 3 3 3 8 2 6 2" xfId="30892"/>
    <cellStyle name="Normal 3 3 3 8 2 7" xfId="13295"/>
    <cellStyle name="Normal 3 3 3 8 2 7 2" xfId="30893"/>
    <cellStyle name="Normal 3 3 3 8 2 8" xfId="13296"/>
    <cellStyle name="Normal 3 3 3 8 2 8 2" xfId="30894"/>
    <cellStyle name="Normal 3 3 3 8 2 9" xfId="13297"/>
    <cellStyle name="Normal 3 3 3 8 2 9 2" xfId="30895"/>
    <cellStyle name="Normal 3 3 3 8 3" xfId="13298"/>
    <cellStyle name="Normal 3 3 3 8 3 2" xfId="30896"/>
    <cellStyle name="Normal 3 3 3 8 4" xfId="13299"/>
    <cellStyle name="Normal 3 3 3 8 4 2" xfId="30897"/>
    <cellStyle name="Normal 3 3 3 8 5" xfId="13300"/>
    <cellStyle name="Normal 3 3 3 8 5 2" xfId="30898"/>
    <cellStyle name="Normal 3 3 3 8 6" xfId="13301"/>
    <cellStyle name="Normal 3 3 3 8 6 2" xfId="30899"/>
    <cellStyle name="Normal 3 3 3 8 7" xfId="13302"/>
    <cellStyle name="Normal 3 3 3 8 7 2" xfId="30900"/>
    <cellStyle name="Normal 3 3 3 8 8" xfId="13303"/>
    <cellStyle name="Normal 3 3 3 8 8 2" xfId="30901"/>
    <cellStyle name="Normal 3 3 3 8 9" xfId="13304"/>
    <cellStyle name="Normal 3 3 3 8 9 2" xfId="30902"/>
    <cellStyle name="Normal 3 3 3 9" xfId="13305"/>
    <cellStyle name="Normal 3 3 3 9 10" xfId="13306"/>
    <cellStyle name="Normal 3 3 3 9 10 2" xfId="30903"/>
    <cellStyle name="Normal 3 3 3 9 11" xfId="13307"/>
    <cellStyle name="Normal 3 3 3 9 11 2" xfId="30904"/>
    <cellStyle name="Normal 3 3 3 9 12" xfId="13308"/>
    <cellStyle name="Normal 3 3 3 9 12 2" xfId="30905"/>
    <cellStyle name="Normal 3 3 3 9 13" xfId="13309"/>
    <cellStyle name="Normal 3 3 3 9 13 2" xfId="30906"/>
    <cellStyle name="Normal 3 3 3 9 14" xfId="13310"/>
    <cellStyle name="Normal 3 3 3 9 14 2" xfId="30907"/>
    <cellStyle name="Normal 3 3 3 9 15" xfId="30908"/>
    <cellStyle name="Normal 3 3 3 9 2" xfId="13311"/>
    <cellStyle name="Normal 3 3 3 9 2 2" xfId="30909"/>
    <cellStyle name="Normal 3 3 3 9 3" xfId="13312"/>
    <cellStyle name="Normal 3 3 3 9 3 2" xfId="30910"/>
    <cellStyle name="Normal 3 3 3 9 4" xfId="13313"/>
    <cellStyle name="Normal 3 3 3 9 4 2" xfId="30911"/>
    <cellStyle name="Normal 3 3 3 9 5" xfId="13314"/>
    <cellStyle name="Normal 3 3 3 9 5 2" xfId="30912"/>
    <cellStyle name="Normal 3 3 3 9 6" xfId="13315"/>
    <cellStyle name="Normal 3 3 3 9 6 2" xfId="30913"/>
    <cellStyle name="Normal 3 3 3 9 7" xfId="13316"/>
    <cellStyle name="Normal 3 3 3 9 7 2" xfId="30914"/>
    <cellStyle name="Normal 3 3 3 9 8" xfId="13317"/>
    <cellStyle name="Normal 3 3 3 9 8 2" xfId="30915"/>
    <cellStyle name="Normal 3 3 3 9 9" xfId="13318"/>
    <cellStyle name="Normal 3 3 3 9 9 2" xfId="30916"/>
    <cellStyle name="Normal 3 3 30" xfId="13319"/>
    <cellStyle name="Normal 3 3 30 10" xfId="13320"/>
    <cellStyle name="Normal 3 3 30 10 2" xfId="30917"/>
    <cellStyle name="Normal 3 3 30 11" xfId="13321"/>
    <cellStyle name="Normal 3 3 30 11 2" xfId="30918"/>
    <cellStyle name="Normal 3 3 30 12" xfId="13322"/>
    <cellStyle name="Normal 3 3 30 12 2" xfId="30919"/>
    <cellStyle name="Normal 3 3 30 13" xfId="13323"/>
    <cellStyle name="Normal 3 3 30 13 2" xfId="30920"/>
    <cellStyle name="Normal 3 3 30 14" xfId="13324"/>
    <cellStyle name="Normal 3 3 30 14 2" xfId="30921"/>
    <cellStyle name="Normal 3 3 30 15" xfId="30922"/>
    <cellStyle name="Normal 3 3 30 2" xfId="13325"/>
    <cellStyle name="Normal 3 3 30 2 2" xfId="30923"/>
    <cellStyle name="Normal 3 3 30 3" xfId="13326"/>
    <cellStyle name="Normal 3 3 30 3 2" xfId="30924"/>
    <cellStyle name="Normal 3 3 30 4" xfId="13327"/>
    <cellStyle name="Normal 3 3 30 4 2" xfId="30925"/>
    <cellStyle name="Normal 3 3 30 5" xfId="13328"/>
    <cellStyle name="Normal 3 3 30 5 2" xfId="30926"/>
    <cellStyle name="Normal 3 3 30 6" xfId="13329"/>
    <cellStyle name="Normal 3 3 30 6 2" xfId="30927"/>
    <cellStyle name="Normal 3 3 30 7" xfId="13330"/>
    <cellStyle name="Normal 3 3 30 7 2" xfId="30928"/>
    <cellStyle name="Normal 3 3 30 8" xfId="13331"/>
    <cellStyle name="Normal 3 3 30 8 2" xfId="30929"/>
    <cellStyle name="Normal 3 3 30 9" xfId="13332"/>
    <cellStyle name="Normal 3 3 30 9 2" xfId="30930"/>
    <cellStyle name="Normal 3 3 31" xfId="13333"/>
    <cellStyle name="Normal 3 3 31 10" xfId="13334"/>
    <cellStyle name="Normal 3 3 31 10 2" xfId="30931"/>
    <cellStyle name="Normal 3 3 31 11" xfId="13335"/>
    <cellStyle name="Normal 3 3 31 11 2" xfId="30932"/>
    <cellStyle name="Normal 3 3 31 12" xfId="13336"/>
    <cellStyle name="Normal 3 3 31 12 2" xfId="30933"/>
    <cellStyle name="Normal 3 3 31 13" xfId="13337"/>
    <cellStyle name="Normal 3 3 31 13 2" xfId="30934"/>
    <cellStyle name="Normal 3 3 31 14" xfId="13338"/>
    <cellStyle name="Normal 3 3 31 14 2" xfId="30935"/>
    <cellStyle name="Normal 3 3 31 15" xfId="30936"/>
    <cellStyle name="Normal 3 3 31 2" xfId="13339"/>
    <cellStyle name="Normal 3 3 31 2 2" xfId="30937"/>
    <cellStyle name="Normal 3 3 31 3" xfId="13340"/>
    <cellStyle name="Normal 3 3 31 3 2" xfId="30938"/>
    <cellStyle name="Normal 3 3 31 4" xfId="13341"/>
    <cellStyle name="Normal 3 3 31 4 2" xfId="30939"/>
    <cellStyle name="Normal 3 3 31 5" xfId="13342"/>
    <cellStyle name="Normal 3 3 31 5 2" xfId="30940"/>
    <cellStyle name="Normal 3 3 31 6" xfId="13343"/>
    <cellStyle name="Normal 3 3 31 6 2" xfId="30941"/>
    <cellStyle name="Normal 3 3 31 7" xfId="13344"/>
    <cellStyle name="Normal 3 3 31 7 2" xfId="30942"/>
    <cellStyle name="Normal 3 3 31 8" xfId="13345"/>
    <cellStyle name="Normal 3 3 31 8 2" xfId="30943"/>
    <cellStyle name="Normal 3 3 31 9" xfId="13346"/>
    <cellStyle name="Normal 3 3 31 9 2" xfId="30944"/>
    <cellStyle name="Normal 3 3 32" xfId="13347"/>
    <cellStyle name="Normal 3 3 33" xfId="37996"/>
    <cellStyle name="Normal 3 3 34" xfId="689"/>
    <cellStyle name="Normal 3 3 4" xfId="13348"/>
    <cellStyle name="Normal 3 3 4 10" xfId="13349"/>
    <cellStyle name="Normal 3 3 4 10 10" xfId="13350"/>
    <cellStyle name="Normal 3 3 4 10 10 2" xfId="30945"/>
    <cellStyle name="Normal 3 3 4 10 11" xfId="13351"/>
    <cellStyle name="Normal 3 3 4 10 11 2" xfId="30946"/>
    <cellStyle name="Normal 3 3 4 10 12" xfId="13352"/>
    <cellStyle name="Normal 3 3 4 10 12 2" xfId="30947"/>
    <cellStyle name="Normal 3 3 4 10 13" xfId="13353"/>
    <cellStyle name="Normal 3 3 4 10 13 2" xfId="30948"/>
    <cellStyle name="Normal 3 3 4 10 14" xfId="13354"/>
    <cellStyle name="Normal 3 3 4 10 14 2" xfId="30949"/>
    <cellStyle name="Normal 3 3 4 10 15" xfId="30950"/>
    <cellStyle name="Normal 3 3 4 10 2" xfId="13355"/>
    <cellStyle name="Normal 3 3 4 10 2 2" xfId="30951"/>
    <cellStyle name="Normal 3 3 4 10 3" xfId="13356"/>
    <cellStyle name="Normal 3 3 4 10 3 2" xfId="30952"/>
    <cellStyle name="Normal 3 3 4 10 4" xfId="13357"/>
    <cellStyle name="Normal 3 3 4 10 4 2" xfId="30953"/>
    <cellStyle name="Normal 3 3 4 10 5" xfId="13358"/>
    <cellStyle name="Normal 3 3 4 10 5 2" xfId="30954"/>
    <cellStyle name="Normal 3 3 4 10 6" xfId="13359"/>
    <cellStyle name="Normal 3 3 4 10 6 2" xfId="30955"/>
    <cellStyle name="Normal 3 3 4 10 7" xfId="13360"/>
    <cellStyle name="Normal 3 3 4 10 7 2" xfId="30956"/>
    <cellStyle name="Normal 3 3 4 10 8" xfId="13361"/>
    <cellStyle name="Normal 3 3 4 10 8 2" xfId="30957"/>
    <cellStyle name="Normal 3 3 4 10 9" xfId="13362"/>
    <cellStyle name="Normal 3 3 4 10 9 2" xfId="30958"/>
    <cellStyle name="Normal 3 3 4 11" xfId="13363"/>
    <cellStyle name="Normal 3 3 4 11 10" xfId="13364"/>
    <cellStyle name="Normal 3 3 4 11 10 2" xfId="30959"/>
    <cellStyle name="Normal 3 3 4 11 11" xfId="13365"/>
    <cellStyle name="Normal 3 3 4 11 11 2" xfId="30960"/>
    <cellStyle name="Normal 3 3 4 11 12" xfId="13366"/>
    <cellStyle name="Normal 3 3 4 11 12 2" xfId="30961"/>
    <cellStyle name="Normal 3 3 4 11 13" xfId="13367"/>
    <cellStyle name="Normal 3 3 4 11 13 2" xfId="30962"/>
    <cellStyle name="Normal 3 3 4 11 14" xfId="13368"/>
    <cellStyle name="Normal 3 3 4 11 14 2" xfId="30963"/>
    <cellStyle name="Normal 3 3 4 11 15" xfId="30964"/>
    <cellStyle name="Normal 3 3 4 11 2" xfId="13369"/>
    <cellStyle name="Normal 3 3 4 11 2 2" xfId="30965"/>
    <cellStyle name="Normal 3 3 4 11 3" xfId="13370"/>
    <cellStyle name="Normal 3 3 4 11 3 2" xfId="30966"/>
    <cellStyle name="Normal 3 3 4 11 4" xfId="13371"/>
    <cellStyle name="Normal 3 3 4 11 4 2" xfId="30967"/>
    <cellStyle name="Normal 3 3 4 11 5" xfId="13372"/>
    <cellStyle name="Normal 3 3 4 11 5 2" xfId="30968"/>
    <cellStyle name="Normal 3 3 4 11 6" xfId="13373"/>
    <cellStyle name="Normal 3 3 4 11 6 2" xfId="30969"/>
    <cellStyle name="Normal 3 3 4 11 7" xfId="13374"/>
    <cellStyle name="Normal 3 3 4 11 7 2" xfId="30970"/>
    <cellStyle name="Normal 3 3 4 11 8" xfId="13375"/>
    <cellStyle name="Normal 3 3 4 11 8 2" xfId="30971"/>
    <cellStyle name="Normal 3 3 4 11 9" xfId="13376"/>
    <cellStyle name="Normal 3 3 4 11 9 2" xfId="30972"/>
    <cellStyle name="Normal 3 3 4 12" xfId="13377"/>
    <cellStyle name="Normal 3 3 4 12 10" xfId="13378"/>
    <cellStyle name="Normal 3 3 4 12 10 2" xfId="30973"/>
    <cellStyle name="Normal 3 3 4 12 11" xfId="13379"/>
    <cellStyle name="Normal 3 3 4 12 11 2" xfId="30974"/>
    <cellStyle name="Normal 3 3 4 12 12" xfId="13380"/>
    <cellStyle name="Normal 3 3 4 12 12 2" xfId="30975"/>
    <cellStyle name="Normal 3 3 4 12 13" xfId="13381"/>
    <cellStyle name="Normal 3 3 4 12 13 2" xfId="30976"/>
    <cellStyle name="Normal 3 3 4 12 14" xfId="13382"/>
    <cellStyle name="Normal 3 3 4 12 14 2" xfId="30977"/>
    <cellStyle name="Normal 3 3 4 12 15" xfId="30978"/>
    <cellStyle name="Normal 3 3 4 12 2" xfId="13383"/>
    <cellStyle name="Normal 3 3 4 12 2 2" xfId="30979"/>
    <cellStyle name="Normal 3 3 4 12 3" xfId="13384"/>
    <cellStyle name="Normal 3 3 4 12 3 2" xfId="30980"/>
    <cellStyle name="Normal 3 3 4 12 4" xfId="13385"/>
    <cellStyle name="Normal 3 3 4 12 4 2" xfId="30981"/>
    <cellStyle name="Normal 3 3 4 12 5" xfId="13386"/>
    <cellStyle name="Normal 3 3 4 12 5 2" xfId="30982"/>
    <cellStyle name="Normal 3 3 4 12 6" xfId="13387"/>
    <cellStyle name="Normal 3 3 4 12 6 2" xfId="30983"/>
    <cellStyle name="Normal 3 3 4 12 7" xfId="13388"/>
    <cellStyle name="Normal 3 3 4 12 7 2" xfId="30984"/>
    <cellStyle name="Normal 3 3 4 12 8" xfId="13389"/>
    <cellStyle name="Normal 3 3 4 12 8 2" xfId="30985"/>
    <cellStyle name="Normal 3 3 4 12 9" xfId="13390"/>
    <cellStyle name="Normal 3 3 4 12 9 2" xfId="30986"/>
    <cellStyle name="Normal 3 3 4 13" xfId="13391"/>
    <cellStyle name="Normal 3 3 4 13 10" xfId="13392"/>
    <cellStyle name="Normal 3 3 4 13 10 2" xfId="30987"/>
    <cellStyle name="Normal 3 3 4 13 11" xfId="13393"/>
    <cellStyle name="Normal 3 3 4 13 11 2" xfId="30988"/>
    <cellStyle name="Normal 3 3 4 13 12" xfId="13394"/>
    <cellStyle name="Normal 3 3 4 13 12 2" xfId="30989"/>
    <cellStyle name="Normal 3 3 4 13 13" xfId="13395"/>
    <cellStyle name="Normal 3 3 4 13 13 2" xfId="30990"/>
    <cellStyle name="Normal 3 3 4 13 14" xfId="13396"/>
    <cellStyle name="Normal 3 3 4 13 14 2" xfId="30991"/>
    <cellStyle name="Normal 3 3 4 13 15" xfId="30992"/>
    <cellStyle name="Normal 3 3 4 13 2" xfId="13397"/>
    <cellStyle name="Normal 3 3 4 13 2 2" xfId="30993"/>
    <cellStyle name="Normal 3 3 4 13 3" xfId="13398"/>
    <cellStyle name="Normal 3 3 4 13 3 2" xfId="30994"/>
    <cellStyle name="Normal 3 3 4 13 4" xfId="13399"/>
    <cellStyle name="Normal 3 3 4 13 4 2" xfId="30995"/>
    <cellStyle name="Normal 3 3 4 13 5" xfId="13400"/>
    <cellStyle name="Normal 3 3 4 13 5 2" xfId="30996"/>
    <cellStyle name="Normal 3 3 4 13 6" xfId="13401"/>
    <cellStyle name="Normal 3 3 4 13 6 2" xfId="30997"/>
    <cellStyle name="Normal 3 3 4 13 7" xfId="13402"/>
    <cellStyle name="Normal 3 3 4 13 7 2" xfId="30998"/>
    <cellStyle name="Normal 3 3 4 13 8" xfId="13403"/>
    <cellStyle name="Normal 3 3 4 13 8 2" xfId="30999"/>
    <cellStyle name="Normal 3 3 4 13 9" xfId="13404"/>
    <cellStyle name="Normal 3 3 4 13 9 2" xfId="31000"/>
    <cellStyle name="Normal 3 3 4 14" xfId="13405"/>
    <cellStyle name="Normal 3 3 4 14 10" xfId="13406"/>
    <cellStyle name="Normal 3 3 4 14 10 2" xfId="31001"/>
    <cellStyle name="Normal 3 3 4 14 11" xfId="13407"/>
    <cellStyle name="Normal 3 3 4 14 11 2" xfId="31002"/>
    <cellStyle name="Normal 3 3 4 14 12" xfId="13408"/>
    <cellStyle name="Normal 3 3 4 14 12 2" xfId="31003"/>
    <cellStyle name="Normal 3 3 4 14 13" xfId="13409"/>
    <cellStyle name="Normal 3 3 4 14 13 2" xfId="31004"/>
    <cellStyle name="Normal 3 3 4 14 14" xfId="13410"/>
    <cellStyle name="Normal 3 3 4 14 14 2" xfId="31005"/>
    <cellStyle name="Normal 3 3 4 14 15" xfId="31006"/>
    <cellStyle name="Normal 3 3 4 14 2" xfId="13411"/>
    <cellStyle name="Normal 3 3 4 14 2 2" xfId="31007"/>
    <cellStyle name="Normal 3 3 4 14 3" xfId="13412"/>
    <cellStyle name="Normal 3 3 4 14 3 2" xfId="31008"/>
    <cellStyle name="Normal 3 3 4 14 4" xfId="13413"/>
    <cellStyle name="Normal 3 3 4 14 4 2" xfId="31009"/>
    <cellStyle name="Normal 3 3 4 14 5" xfId="13414"/>
    <cellStyle name="Normal 3 3 4 14 5 2" xfId="31010"/>
    <cellStyle name="Normal 3 3 4 14 6" xfId="13415"/>
    <cellStyle name="Normal 3 3 4 14 6 2" xfId="31011"/>
    <cellStyle name="Normal 3 3 4 14 7" xfId="13416"/>
    <cellStyle name="Normal 3 3 4 14 7 2" xfId="31012"/>
    <cellStyle name="Normal 3 3 4 14 8" xfId="13417"/>
    <cellStyle name="Normal 3 3 4 14 8 2" xfId="31013"/>
    <cellStyle name="Normal 3 3 4 14 9" xfId="13418"/>
    <cellStyle name="Normal 3 3 4 14 9 2" xfId="31014"/>
    <cellStyle name="Normal 3 3 4 15" xfId="13419"/>
    <cellStyle name="Normal 3 3 4 15 2" xfId="31015"/>
    <cellStyle name="Normal 3 3 4 16" xfId="13420"/>
    <cellStyle name="Normal 3 3 4 16 2" xfId="31016"/>
    <cellStyle name="Normal 3 3 4 17" xfId="13421"/>
    <cellStyle name="Normal 3 3 4 17 2" xfId="31017"/>
    <cellStyle name="Normal 3 3 4 18" xfId="13422"/>
    <cellStyle name="Normal 3 3 4 18 2" xfId="31018"/>
    <cellStyle name="Normal 3 3 4 19" xfId="13423"/>
    <cellStyle name="Normal 3 3 4 19 2" xfId="31019"/>
    <cellStyle name="Normal 3 3 4 2" xfId="13424"/>
    <cellStyle name="Normal 3 3 4 20" xfId="13425"/>
    <cellStyle name="Normal 3 3 4 20 2" xfId="31020"/>
    <cellStyle name="Normal 3 3 4 21" xfId="13426"/>
    <cellStyle name="Normal 3 3 4 21 2" xfId="31021"/>
    <cellStyle name="Normal 3 3 4 22" xfId="13427"/>
    <cellStyle name="Normal 3 3 4 22 2" xfId="31022"/>
    <cellStyle name="Normal 3 3 4 23" xfId="13428"/>
    <cellStyle name="Normal 3 3 4 23 2" xfId="31023"/>
    <cellStyle name="Normal 3 3 4 24" xfId="13429"/>
    <cellStyle name="Normal 3 3 4 24 2" xfId="31024"/>
    <cellStyle name="Normal 3 3 4 25" xfId="13430"/>
    <cellStyle name="Normal 3 3 4 25 2" xfId="31025"/>
    <cellStyle name="Normal 3 3 4 26" xfId="13431"/>
    <cellStyle name="Normal 3 3 4 26 2" xfId="31026"/>
    <cellStyle name="Normal 3 3 4 27" xfId="13432"/>
    <cellStyle name="Normal 3 3 4 27 2" xfId="31027"/>
    <cellStyle name="Normal 3 3 4 28" xfId="31028"/>
    <cellStyle name="Normal 3 3 4 3" xfId="13433"/>
    <cellStyle name="Normal 3 3 4 4" xfId="13434"/>
    <cellStyle name="Normal 3 3 4 5" xfId="13435"/>
    <cellStyle name="Normal 3 3 4 6" xfId="13436"/>
    <cellStyle name="Normal 3 3 4 6 10" xfId="13437"/>
    <cellStyle name="Normal 3 3 4 6 10 2" xfId="31029"/>
    <cellStyle name="Normal 3 3 4 6 11" xfId="13438"/>
    <cellStyle name="Normal 3 3 4 6 11 2" xfId="31030"/>
    <cellStyle name="Normal 3 3 4 6 12" xfId="13439"/>
    <cellStyle name="Normal 3 3 4 6 12 2" xfId="31031"/>
    <cellStyle name="Normal 3 3 4 6 13" xfId="13440"/>
    <cellStyle name="Normal 3 3 4 6 13 2" xfId="31032"/>
    <cellStyle name="Normal 3 3 4 6 14" xfId="13441"/>
    <cellStyle name="Normal 3 3 4 6 14 2" xfId="31033"/>
    <cellStyle name="Normal 3 3 4 6 15" xfId="13442"/>
    <cellStyle name="Normal 3 3 4 6 15 2" xfId="31034"/>
    <cellStyle name="Normal 3 3 4 6 16" xfId="31035"/>
    <cellStyle name="Normal 3 3 4 6 2" xfId="13443"/>
    <cellStyle name="Normal 3 3 4 6 2 10" xfId="13444"/>
    <cellStyle name="Normal 3 3 4 6 2 10 2" xfId="31036"/>
    <cellStyle name="Normal 3 3 4 6 2 11" xfId="13445"/>
    <cellStyle name="Normal 3 3 4 6 2 11 2" xfId="31037"/>
    <cellStyle name="Normal 3 3 4 6 2 12" xfId="13446"/>
    <cellStyle name="Normal 3 3 4 6 2 12 2" xfId="31038"/>
    <cellStyle name="Normal 3 3 4 6 2 13" xfId="13447"/>
    <cellStyle name="Normal 3 3 4 6 2 13 2" xfId="31039"/>
    <cellStyle name="Normal 3 3 4 6 2 14" xfId="13448"/>
    <cellStyle name="Normal 3 3 4 6 2 14 2" xfId="31040"/>
    <cellStyle name="Normal 3 3 4 6 2 15" xfId="31041"/>
    <cellStyle name="Normal 3 3 4 6 2 2" xfId="13449"/>
    <cellStyle name="Normal 3 3 4 6 2 2 2" xfId="31042"/>
    <cellStyle name="Normal 3 3 4 6 2 3" xfId="13450"/>
    <cellStyle name="Normal 3 3 4 6 2 3 2" xfId="31043"/>
    <cellStyle name="Normal 3 3 4 6 2 4" xfId="13451"/>
    <cellStyle name="Normal 3 3 4 6 2 4 2" xfId="31044"/>
    <cellStyle name="Normal 3 3 4 6 2 5" xfId="13452"/>
    <cellStyle name="Normal 3 3 4 6 2 5 2" xfId="31045"/>
    <cellStyle name="Normal 3 3 4 6 2 6" xfId="13453"/>
    <cellStyle name="Normal 3 3 4 6 2 6 2" xfId="31046"/>
    <cellStyle name="Normal 3 3 4 6 2 7" xfId="13454"/>
    <cellStyle name="Normal 3 3 4 6 2 7 2" xfId="31047"/>
    <cellStyle name="Normal 3 3 4 6 2 8" xfId="13455"/>
    <cellStyle name="Normal 3 3 4 6 2 8 2" xfId="31048"/>
    <cellStyle name="Normal 3 3 4 6 2 9" xfId="13456"/>
    <cellStyle name="Normal 3 3 4 6 2 9 2" xfId="31049"/>
    <cellStyle name="Normal 3 3 4 6 3" xfId="13457"/>
    <cellStyle name="Normal 3 3 4 6 3 2" xfId="31050"/>
    <cellStyle name="Normal 3 3 4 6 4" xfId="13458"/>
    <cellStyle name="Normal 3 3 4 6 4 2" xfId="31051"/>
    <cellStyle name="Normal 3 3 4 6 5" xfId="13459"/>
    <cellStyle name="Normal 3 3 4 6 5 2" xfId="31052"/>
    <cellStyle name="Normal 3 3 4 6 6" xfId="13460"/>
    <cellStyle name="Normal 3 3 4 6 6 2" xfId="31053"/>
    <cellStyle name="Normal 3 3 4 6 7" xfId="13461"/>
    <cellStyle name="Normal 3 3 4 6 7 2" xfId="31054"/>
    <cellStyle name="Normal 3 3 4 6 8" xfId="13462"/>
    <cellStyle name="Normal 3 3 4 6 8 2" xfId="31055"/>
    <cellStyle name="Normal 3 3 4 6 9" xfId="13463"/>
    <cellStyle name="Normal 3 3 4 6 9 2" xfId="31056"/>
    <cellStyle name="Normal 3 3 4 7" xfId="13464"/>
    <cellStyle name="Normal 3 3 4 7 10" xfId="13465"/>
    <cellStyle name="Normal 3 3 4 7 10 2" xfId="31057"/>
    <cellStyle name="Normal 3 3 4 7 11" xfId="13466"/>
    <cellStyle name="Normal 3 3 4 7 11 2" xfId="31058"/>
    <cellStyle name="Normal 3 3 4 7 12" xfId="13467"/>
    <cellStyle name="Normal 3 3 4 7 12 2" xfId="31059"/>
    <cellStyle name="Normal 3 3 4 7 13" xfId="13468"/>
    <cellStyle name="Normal 3 3 4 7 13 2" xfId="31060"/>
    <cellStyle name="Normal 3 3 4 7 14" xfId="13469"/>
    <cellStyle name="Normal 3 3 4 7 14 2" xfId="31061"/>
    <cellStyle name="Normal 3 3 4 7 15" xfId="13470"/>
    <cellStyle name="Normal 3 3 4 7 15 2" xfId="31062"/>
    <cellStyle name="Normal 3 3 4 7 16" xfId="31063"/>
    <cellStyle name="Normal 3 3 4 7 2" xfId="13471"/>
    <cellStyle name="Normal 3 3 4 7 2 10" xfId="13472"/>
    <cellStyle name="Normal 3 3 4 7 2 10 2" xfId="31064"/>
    <cellStyle name="Normal 3 3 4 7 2 11" xfId="13473"/>
    <cellStyle name="Normal 3 3 4 7 2 11 2" xfId="31065"/>
    <cellStyle name="Normal 3 3 4 7 2 12" xfId="13474"/>
    <cellStyle name="Normal 3 3 4 7 2 12 2" xfId="31066"/>
    <cellStyle name="Normal 3 3 4 7 2 13" xfId="13475"/>
    <cellStyle name="Normal 3 3 4 7 2 13 2" xfId="31067"/>
    <cellStyle name="Normal 3 3 4 7 2 14" xfId="13476"/>
    <cellStyle name="Normal 3 3 4 7 2 14 2" xfId="31068"/>
    <cellStyle name="Normal 3 3 4 7 2 15" xfId="31069"/>
    <cellStyle name="Normal 3 3 4 7 2 2" xfId="13477"/>
    <cellStyle name="Normal 3 3 4 7 2 2 2" xfId="31070"/>
    <cellStyle name="Normal 3 3 4 7 2 3" xfId="13478"/>
    <cellStyle name="Normal 3 3 4 7 2 3 2" xfId="31071"/>
    <cellStyle name="Normal 3 3 4 7 2 4" xfId="13479"/>
    <cellStyle name="Normal 3 3 4 7 2 4 2" xfId="31072"/>
    <cellStyle name="Normal 3 3 4 7 2 5" xfId="13480"/>
    <cellStyle name="Normal 3 3 4 7 2 5 2" xfId="31073"/>
    <cellStyle name="Normal 3 3 4 7 2 6" xfId="13481"/>
    <cellStyle name="Normal 3 3 4 7 2 6 2" xfId="31074"/>
    <cellStyle name="Normal 3 3 4 7 2 7" xfId="13482"/>
    <cellStyle name="Normal 3 3 4 7 2 7 2" xfId="31075"/>
    <cellStyle name="Normal 3 3 4 7 2 8" xfId="13483"/>
    <cellStyle name="Normal 3 3 4 7 2 8 2" xfId="31076"/>
    <cellStyle name="Normal 3 3 4 7 2 9" xfId="13484"/>
    <cellStyle name="Normal 3 3 4 7 2 9 2" xfId="31077"/>
    <cellStyle name="Normal 3 3 4 7 3" xfId="13485"/>
    <cellStyle name="Normal 3 3 4 7 3 2" xfId="31078"/>
    <cellStyle name="Normal 3 3 4 7 4" xfId="13486"/>
    <cellStyle name="Normal 3 3 4 7 4 2" xfId="31079"/>
    <cellStyle name="Normal 3 3 4 7 5" xfId="13487"/>
    <cellStyle name="Normal 3 3 4 7 5 2" xfId="31080"/>
    <cellStyle name="Normal 3 3 4 7 6" xfId="13488"/>
    <cellStyle name="Normal 3 3 4 7 6 2" xfId="31081"/>
    <cellStyle name="Normal 3 3 4 7 7" xfId="13489"/>
    <cellStyle name="Normal 3 3 4 7 7 2" xfId="31082"/>
    <cellStyle name="Normal 3 3 4 7 8" xfId="13490"/>
    <cellStyle name="Normal 3 3 4 7 8 2" xfId="31083"/>
    <cellStyle name="Normal 3 3 4 7 9" xfId="13491"/>
    <cellStyle name="Normal 3 3 4 7 9 2" xfId="31084"/>
    <cellStyle name="Normal 3 3 4 8" xfId="13492"/>
    <cellStyle name="Normal 3 3 4 8 10" xfId="13493"/>
    <cellStyle name="Normal 3 3 4 8 10 2" xfId="31085"/>
    <cellStyle name="Normal 3 3 4 8 11" xfId="13494"/>
    <cellStyle name="Normal 3 3 4 8 11 2" xfId="31086"/>
    <cellStyle name="Normal 3 3 4 8 12" xfId="13495"/>
    <cellStyle name="Normal 3 3 4 8 12 2" xfId="31087"/>
    <cellStyle name="Normal 3 3 4 8 13" xfId="13496"/>
    <cellStyle name="Normal 3 3 4 8 13 2" xfId="31088"/>
    <cellStyle name="Normal 3 3 4 8 14" xfId="13497"/>
    <cellStyle name="Normal 3 3 4 8 14 2" xfId="31089"/>
    <cellStyle name="Normal 3 3 4 8 15" xfId="13498"/>
    <cellStyle name="Normal 3 3 4 8 15 2" xfId="31090"/>
    <cellStyle name="Normal 3 3 4 8 16" xfId="31091"/>
    <cellStyle name="Normal 3 3 4 8 2" xfId="13499"/>
    <cellStyle name="Normal 3 3 4 8 2 10" xfId="13500"/>
    <cellStyle name="Normal 3 3 4 8 2 10 2" xfId="31092"/>
    <cellStyle name="Normal 3 3 4 8 2 11" xfId="13501"/>
    <cellStyle name="Normal 3 3 4 8 2 11 2" xfId="31093"/>
    <cellStyle name="Normal 3 3 4 8 2 12" xfId="13502"/>
    <cellStyle name="Normal 3 3 4 8 2 12 2" xfId="31094"/>
    <cellStyle name="Normal 3 3 4 8 2 13" xfId="13503"/>
    <cellStyle name="Normal 3 3 4 8 2 13 2" xfId="31095"/>
    <cellStyle name="Normal 3 3 4 8 2 14" xfId="13504"/>
    <cellStyle name="Normal 3 3 4 8 2 14 2" xfId="31096"/>
    <cellStyle name="Normal 3 3 4 8 2 15" xfId="31097"/>
    <cellStyle name="Normal 3 3 4 8 2 2" xfId="13505"/>
    <cellStyle name="Normal 3 3 4 8 2 2 2" xfId="31098"/>
    <cellStyle name="Normal 3 3 4 8 2 3" xfId="13506"/>
    <cellStyle name="Normal 3 3 4 8 2 3 2" xfId="31099"/>
    <cellStyle name="Normal 3 3 4 8 2 4" xfId="13507"/>
    <cellStyle name="Normal 3 3 4 8 2 4 2" xfId="31100"/>
    <cellStyle name="Normal 3 3 4 8 2 5" xfId="13508"/>
    <cellStyle name="Normal 3 3 4 8 2 5 2" xfId="31101"/>
    <cellStyle name="Normal 3 3 4 8 2 6" xfId="13509"/>
    <cellStyle name="Normal 3 3 4 8 2 6 2" xfId="31102"/>
    <cellStyle name="Normal 3 3 4 8 2 7" xfId="13510"/>
    <cellStyle name="Normal 3 3 4 8 2 7 2" xfId="31103"/>
    <cellStyle name="Normal 3 3 4 8 2 8" xfId="13511"/>
    <cellStyle name="Normal 3 3 4 8 2 8 2" xfId="31104"/>
    <cellStyle name="Normal 3 3 4 8 2 9" xfId="13512"/>
    <cellStyle name="Normal 3 3 4 8 2 9 2" xfId="31105"/>
    <cellStyle name="Normal 3 3 4 8 3" xfId="13513"/>
    <cellStyle name="Normal 3 3 4 8 3 2" xfId="31106"/>
    <cellStyle name="Normal 3 3 4 8 4" xfId="13514"/>
    <cellStyle name="Normal 3 3 4 8 4 2" xfId="31107"/>
    <cellStyle name="Normal 3 3 4 8 5" xfId="13515"/>
    <cellStyle name="Normal 3 3 4 8 5 2" xfId="31108"/>
    <cellStyle name="Normal 3 3 4 8 6" xfId="13516"/>
    <cellStyle name="Normal 3 3 4 8 6 2" xfId="31109"/>
    <cellStyle name="Normal 3 3 4 8 7" xfId="13517"/>
    <cellStyle name="Normal 3 3 4 8 7 2" xfId="31110"/>
    <cellStyle name="Normal 3 3 4 8 8" xfId="13518"/>
    <cellStyle name="Normal 3 3 4 8 8 2" xfId="31111"/>
    <cellStyle name="Normal 3 3 4 8 9" xfId="13519"/>
    <cellStyle name="Normal 3 3 4 8 9 2" xfId="31112"/>
    <cellStyle name="Normal 3 3 4 9" xfId="13520"/>
    <cellStyle name="Normal 3 3 4 9 10" xfId="13521"/>
    <cellStyle name="Normal 3 3 4 9 10 2" xfId="31113"/>
    <cellStyle name="Normal 3 3 4 9 11" xfId="13522"/>
    <cellStyle name="Normal 3 3 4 9 11 2" xfId="31114"/>
    <cellStyle name="Normal 3 3 4 9 12" xfId="13523"/>
    <cellStyle name="Normal 3 3 4 9 12 2" xfId="31115"/>
    <cellStyle name="Normal 3 3 4 9 13" xfId="13524"/>
    <cellStyle name="Normal 3 3 4 9 13 2" xfId="31116"/>
    <cellStyle name="Normal 3 3 4 9 14" xfId="13525"/>
    <cellStyle name="Normal 3 3 4 9 14 2" xfId="31117"/>
    <cellStyle name="Normal 3 3 4 9 15" xfId="31118"/>
    <cellStyle name="Normal 3 3 4 9 2" xfId="13526"/>
    <cellStyle name="Normal 3 3 4 9 2 2" xfId="31119"/>
    <cellStyle name="Normal 3 3 4 9 3" xfId="13527"/>
    <cellStyle name="Normal 3 3 4 9 3 2" xfId="31120"/>
    <cellStyle name="Normal 3 3 4 9 4" xfId="13528"/>
    <cellStyle name="Normal 3 3 4 9 4 2" xfId="31121"/>
    <cellStyle name="Normal 3 3 4 9 5" xfId="13529"/>
    <cellStyle name="Normal 3 3 4 9 5 2" xfId="31122"/>
    <cellStyle name="Normal 3 3 4 9 6" xfId="13530"/>
    <cellStyle name="Normal 3 3 4 9 6 2" xfId="31123"/>
    <cellStyle name="Normal 3 3 4 9 7" xfId="13531"/>
    <cellStyle name="Normal 3 3 4 9 7 2" xfId="31124"/>
    <cellStyle name="Normal 3 3 4 9 8" xfId="13532"/>
    <cellStyle name="Normal 3 3 4 9 8 2" xfId="31125"/>
    <cellStyle name="Normal 3 3 4 9 9" xfId="13533"/>
    <cellStyle name="Normal 3 3 4 9 9 2" xfId="31126"/>
    <cellStyle name="Normal 3 3 5" xfId="13534"/>
    <cellStyle name="Normal 3 3 5 10" xfId="13535"/>
    <cellStyle name="Normal 3 3 5 10 10" xfId="13536"/>
    <cellStyle name="Normal 3 3 5 10 10 2" xfId="31127"/>
    <cellStyle name="Normal 3 3 5 10 11" xfId="13537"/>
    <cellStyle name="Normal 3 3 5 10 11 2" xfId="31128"/>
    <cellStyle name="Normal 3 3 5 10 12" xfId="13538"/>
    <cellStyle name="Normal 3 3 5 10 12 2" xfId="31129"/>
    <cellStyle name="Normal 3 3 5 10 13" xfId="13539"/>
    <cellStyle name="Normal 3 3 5 10 13 2" xfId="31130"/>
    <cellStyle name="Normal 3 3 5 10 14" xfId="13540"/>
    <cellStyle name="Normal 3 3 5 10 14 2" xfId="31131"/>
    <cellStyle name="Normal 3 3 5 10 15" xfId="31132"/>
    <cellStyle name="Normal 3 3 5 10 2" xfId="13541"/>
    <cellStyle name="Normal 3 3 5 10 2 2" xfId="31133"/>
    <cellStyle name="Normal 3 3 5 10 3" xfId="13542"/>
    <cellStyle name="Normal 3 3 5 10 3 2" xfId="31134"/>
    <cellStyle name="Normal 3 3 5 10 4" xfId="13543"/>
    <cellStyle name="Normal 3 3 5 10 4 2" xfId="31135"/>
    <cellStyle name="Normal 3 3 5 10 5" xfId="13544"/>
    <cellStyle name="Normal 3 3 5 10 5 2" xfId="31136"/>
    <cellStyle name="Normal 3 3 5 10 6" xfId="13545"/>
    <cellStyle name="Normal 3 3 5 10 6 2" xfId="31137"/>
    <cellStyle name="Normal 3 3 5 10 7" xfId="13546"/>
    <cellStyle name="Normal 3 3 5 10 7 2" xfId="31138"/>
    <cellStyle name="Normal 3 3 5 10 8" xfId="13547"/>
    <cellStyle name="Normal 3 3 5 10 8 2" xfId="31139"/>
    <cellStyle name="Normal 3 3 5 10 9" xfId="13548"/>
    <cellStyle name="Normal 3 3 5 10 9 2" xfId="31140"/>
    <cellStyle name="Normal 3 3 5 11" xfId="13549"/>
    <cellStyle name="Normal 3 3 5 11 10" xfId="13550"/>
    <cellStyle name="Normal 3 3 5 11 10 2" xfId="31141"/>
    <cellStyle name="Normal 3 3 5 11 11" xfId="13551"/>
    <cellStyle name="Normal 3 3 5 11 11 2" xfId="31142"/>
    <cellStyle name="Normal 3 3 5 11 12" xfId="13552"/>
    <cellStyle name="Normal 3 3 5 11 12 2" xfId="31143"/>
    <cellStyle name="Normal 3 3 5 11 13" xfId="13553"/>
    <cellStyle name="Normal 3 3 5 11 13 2" xfId="31144"/>
    <cellStyle name="Normal 3 3 5 11 14" xfId="13554"/>
    <cellStyle name="Normal 3 3 5 11 14 2" xfId="31145"/>
    <cellStyle name="Normal 3 3 5 11 15" xfId="31146"/>
    <cellStyle name="Normal 3 3 5 11 2" xfId="13555"/>
    <cellStyle name="Normal 3 3 5 11 2 2" xfId="31147"/>
    <cellStyle name="Normal 3 3 5 11 3" xfId="13556"/>
    <cellStyle name="Normal 3 3 5 11 3 2" xfId="31148"/>
    <cellStyle name="Normal 3 3 5 11 4" xfId="13557"/>
    <cellStyle name="Normal 3 3 5 11 4 2" xfId="31149"/>
    <cellStyle name="Normal 3 3 5 11 5" xfId="13558"/>
    <cellStyle name="Normal 3 3 5 11 5 2" xfId="31150"/>
    <cellStyle name="Normal 3 3 5 11 6" xfId="13559"/>
    <cellStyle name="Normal 3 3 5 11 6 2" xfId="31151"/>
    <cellStyle name="Normal 3 3 5 11 7" xfId="13560"/>
    <cellStyle name="Normal 3 3 5 11 7 2" xfId="31152"/>
    <cellStyle name="Normal 3 3 5 11 8" xfId="13561"/>
    <cellStyle name="Normal 3 3 5 11 8 2" xfId="31153"/>
    <cellStyle name="Normal 3 3 5 11 9" xfId="13562"/>
    <cellStyle name="Normal 3 3 5 11 9 2" xfId="31154"/>
    <cellStyle name="Normal 3 3 5 12" xfId="13563"/>
    <cellStyle name="Normal 3 3 5 12 10" xfId="13564"/>
    <cellStyle name="Normal 3 3 5 12 10 2" xfId="31155"/>
    <cellStyle name="Normal 3 3 5 12 11" xfId="13565"/>
    <cellStyle name="Normal 3 3 5 12 11 2" xfId="31156"/>
    <cellStyle name="Normal 3 3 5 12 12" xfId="13566"/>
    <cellStyle name="Normal 3 3 5 12 12 2" xfId="31157"/>
    <cellStyle name="Normal 3 3 5 12 13" xfId="13567"/>
    <cellStyle name="Normal 3 3 5 12 13 2" xfId="31158"/>
    <cellStyle name="Normal 3 3 5 12 14" xfId="13568"/>
    <cellStyle name="Normal 3 3 5 12 14 2" xfId="31159"/>
    <cellStyle name="Normal 3 3 5 12 15" xfId="31160"/>
    <cellStyle name="Normal 3 3 5 12 2" xfId="13569"/>
    <cellStyle name="Normal 3 3 5 12 2 2" xfId="31161"/>
    <cellStyle name="Normal 3 3 5 12 3" xfId="13570"/>
    <cellStyle name="Normal 3 3 5 12 3 2" xfId="31162"/>
    <cellStyle name="Normal 3 3 5 12 4" xfId="13571"/>
    <cellStyle name="Normal 3 3 5 12 4 2" xfId="31163"/>
    <cellStyle name="Normal 3 3 5 12 5" xfId="13572"/>
    <cellStyle name="Normal 3 3 5 12 5 2" xfId="31164"/>
    <cellStyle name="Normal 3 3 5 12 6" xfId="13573"/>
    <cellStyle name="Normal 3 3 5 12 6 2" xfId="31165"/>
    <cellStyle name="Normal 3 3 5 12 7" xfId="13574"/>
    <cellStyle name="Normal 3 3 5 12 7 2" xfId="31166"/>
    <cellStyle name="Normal 3 3 5 12 8" xfId="13575"/>
    <cellStyle name="Normal 3 3 5 12 8 2" xfId="31167"/>
    <cellStyle name="Normal 3 3 5 12 9" xfId="13576"/>
    <cellStyle name="Normal 3 3 5 12 9 2" xfId="31168"/>
    <cellStyle name="Normal 3 3 5 13" xfId="13577"/>
    <cellStyle name="Normal 3 3 5 13 10" xfId="13578"/>
    <cellStyle name="Normal 3 3 5 13 10 2" xfId="31169"/>
    <cellStyle name="Normal 3 3 5 13 11" xfId="13579"/>
    <cellStyle name="Normal 3 3 5 13 11 2" xfId="31170"/>
    <cellStyle name="Normal 3 3 5 13 12" xfId="13580"/>
    <cellStyle name="Normal 3 3 5 13 12 2" xfId="31171"/>
    <cellStyle name="Normal 3 3 5 13 13" xfId="13581"/>
    <cellStyle name="Normal 3 3 5 13 13 2" xfId="31172"/>
    <cellStyle name="Normal 3 3 5 13 14" xfId="13582"/>
    <cellStyle name="Normal 3 3 5 13 14 2" xfId="31173"/>
    <cellStyle name="Normal 3 3 5 13 15" xfId="31174"/>
    <cellStyle name="Normal 3 3 5 13 2" xfId="13583"/>
    <cellStyle name="Normal 3 3 5 13 2 2" xfId="31175"/>
    <cellStyle name="Normal 3 3 5 13 3" xfId="13584"/>
    <cellStyle name="Normal 3 3 5 13 3 2" xfId="31176"/>
    <cellStyle name="Normal 3 3 5 13 4" xfId="13585"/>
    <cellStyle name="Normal 3 3 5 13 4 2" xfId="31177"/>
    <cellStyle name="Normal 3 3 5 13 5" xfId="13586"/>
    <cellStyle name="Normal 3 3 5 13 5 2" xfId="31178"/>
    <cellStyle name="Normal 3 3 5 13 6" xfId="13587"/>
    <cellStyle name="Normal 3 3 5 13 6 2" xfId="31179"/>
    <cellStyle name="Normal 3 3 5 13 7" xfId="13588"/>
    <cellStyle name="Normal 3 3 5 13 7 2" xfId="31180"/>
    <cellStyle name="Normal 3 3 5 13 8" xfId="13589"/>
    <cellStyle name="Normal 3 3 5 13 8 2" xfId="31181"/>
    <cellStyle name="Normal 3 3 5 13 9" xfId="13590"/>
    <cellStyle name="Normal 3 3 5 13 9 2" xfId="31182"/>
    <cellStyle name="Normal 3 3 5 14" xfId="13591"/>
    <cellStyle name="Normal 3 3 5 14 10" xfId="13592"/>
    <cellStyle name="Normal 3 3 5 14 10 2" xfId="31183"/>
    <cellStyle name="Normal 3 3 5 14 11" xfId="13593"/>
    <cellStyle name="Normal 3 3 5 14 11 2" xfId="31184"/>
    <cellStyle name="Normal 3 3 5 14 12" xfId="13594"/>
    <cellStyle name="Normal 3 3 5 14 12 2" xfId="31185"/>
    <cellStyle name="Normal 3 3 5 14 13" xfId="13595"/>
    <cellStyle name="Normal 3 3 5 14 13 2" xfId="31186"/>
    <cellStyle name="Normal 3 3 5 14 14" xfId="13596"/>
    <cellStyle name="Normal 3 3 5 14 14 2" xfId="31187"/>
    <cellStyle name="Normal 3 3 5 14 15" xfId="31188"/>
    <cellStyle name="Normal 3 3 5 14 2" xfId="13597"/>
    <cellStyle name="Normal 3 3 5 14 2 2" xfId="31189"/>
    <cellStyle name="Normal 3 3 5 14 3" xfId="13598"/>
    <cellStyle name="Normal 3 3 5 14 3 2" xfId="31190"/>
    <cellStyle name="Normal 3 3 5 14 4" xfId="13599"/>
    <cellStyle name="Normal 3 3 5 14 4 2" xfId="31191"/>
    <cellStyle name="Normal 3 3 5 14 5" xfId="13600"/>
    <cellStyle name="Normal 3 3 5 14 5 2" xfId="31192"/>
    <cellStyle name="Normal 3 3 5 14 6" xfId="13601"/>
    <cellStyle name="Normal 3 3 5 14 6 2" xfId="31193"/>
    <cellStyle name="Normal 3 3 5 14 7" xfId="13602"/>
    <cellStyle name="Normal 3 3 5 14 7 2" xfId="31194"/>
    <cellStyle name="Normal 3 3 5 14 8" xfId="13603"/>
    <cellStyle name="Normal 3 3 5 14 8 2" xfId="31195"/>
    <cellStyle name="Normal 3 3 5 14 9" xfId="13604"/>
    <cellStyle name="Normal 3 3 5 14 9 2" xfId="31196"/>
    <cellStyle name="Normal 3 3 5 15" xfId="13605"/>
    <cellStyle name="Normal 3 3 5 15 2" xfId="31197"/>
    <cellStyle name="Normal 3 3 5 16" xfId="13606"/>
    <cellStyle name="Normal 3 3 5 16 2" xfId="31198"/>
    <cellStyle name="Normal 3 3 5 17" xfId="13607"/>
    <cellStyle name="Normal 3 3 5 17 2" xfId="31199"/>
    <cellStyle name="Normal 3 3 5 18" xfId="13608"/>
    <cellStyle name="Normal 3 3 5 18 2" xfId="31200"/>
    <cellStyle name="Normal 3 3 5 19" xfId="13609"/>
    <cellStyle name="Normal 3 3 5 19 2" xfId="31201"/>
    <cellStyle name="Normal 3 3 5 2" xfId="13610"/>
    <cellStyle name="Normal 3 3 5 20" xfId="13611"/>
    <cellStyle name="Normal 3 3 5 20 2" xfId="31202"/>
    <cellStyle name="Normal 3 3 5 21" xfId="13612"/>
    <cellStyle name="Normal 3 3 5 21 2" xfId="31203"/>
    <cellStyle name="Normal 3 3 5 22" xfId="13613"/>
    <cellStyle name="Normal 3 3 5 22 2" xfId="31204"/>
    <cellStyle name="Normal 3 3 5 23" xfId="13614"/>
    <cellStyle name="Normal 3 3 5 23 2" xfId="31205"/>
    <cellStyle name="Normal 3 3 5 24" xfId="13615"/>
    <cellStyle name="Normal 3 3 5 24 2" xfId="31206"/>
    <cellStyle name="Normal 3 3 5 25" xfId="13616"/>
    <cellStyle name="Normal 3 3 5 25 2" xfId="31207"/>
    <cellStyle name="Normal 3 3 5 26" xfId="13617"/>
    <cellStyle name="Normal 3 3 5 26 2" xfId="31208"/>
    <cellStyle name="Normal 3 3 5 27" xfId="13618"/>
    <cellStyle name="Normal 3 3 5 27 2" xfId="31209"/>
    <cellStyle name="Normal 3 3 5 28" xfId="31210"/>
    <cellStyle name="Normal 3 3 5 3" xfId="13619"/>
    <cellStyle name="Normal 3 3 5 4" xfId="13620"/>
    <cellStyle name="Normal 3 3 5 5" xfId="13621"/>
    <cellStyle name="Normal 3 3 5 6" xfId="13622"/>
    <cellStyle name="Normal 3 3 5 6 10" xfId="13623"/>
    <cellStyle name="Normal 3 3 5 6 10 2" xfId="31211"/>
    <cellStyle name="Normal 3 3 5 6 11" xfId="13624"/>
    <cellStyle name="Normal 3 3 5 6 11 2" xfId="31212"/>
    <cellStyle name="Normal 3 3 5 6 12" xfId="13625"/>
    <cellStyle name="Normal 3 3 5 6 12 2" xfId="31213"/>
    <cellStyle name="Normal 3 3 5 6 13" xfId="13626"/>
    <cellStyle name="Normal 3 3 5 6 13 2" xfId="31214"/>
    <cellStyle name="Normal 3 3 5 6 14" xfId="13627"/>
    <cellStyle name="Normal 3 3 5 6 14 2" xfId="31215"/>
    <cellStyle name="Normal 3 3 5 6 15" xfId="13628"/>
    <cellStyle name="Normal 3 3 5 6 15 2" xfId="31216"/>
    <cellStyle name="Normal 3 3 5 6 16" xfId="31217"/>
    <cellStyle name="Normal 3 3 5 6 2" xfId="13629"/>
    <cellStyle name="Normal 3 3 5 6 2 10" xfId="13630"/>
    <cellStyle name="Normal 3 3 5 6 2 10 2" xfId="31218"/>
    <cellStyle name="Normal 3 3 5 6 2 11" xfId="13631"/>
    <cellStyle name="Normal 3 3 5 6 2 11 2" xfId="31219"/>
    <cellStyle name="Normal 3 3 5 6 2 12" xfId="13632"/>
    <cellStyle name="Normal 3 3 5 6 2 12 2" xfId="31220"/>
    <cellStyle name="Normal 3 3 5 6 2 13" xfId="13633"/>
    <cellStyle name="Normal 3 3 5 6 2 13 2" xfId="31221"/>
    <cellStyle name="Normal 3 3 5 6 2 14" xfId="13634"/>
    <cellStyle name="Normal 3 3 5 6 2 14 2" xfId="31222"/>
    <cellStyle name="Normal 3 3 5 6 2 15" xfId="31223"/>
    <cellStyle name="Normal 3 3 5 6 2 2" xfId="13635"/>
    <cellStyle name="Normal 3 3 5 6 2 2 2" xfId="31224"/>
    <cellStyle name="Normal 3 3 5 6 2 3" xfId="13636"/>
    <cellStyle name="Normal 3 3 5 6 2 3 2" xfId="31225"/>
    <cellStyle name="Normal 3 3 5 6 2 4" xfId="13637"/>
    <cellStyle name="Normal 3 3 5 6 2 4 2" xfId="31226"/>
    <cellStyle name="Normal 3 3 5 6 2 5" xfId="13638"/>
    <cellStyle name="Normal 3 3 5 6 2 5 2" xfId="31227"/>
    <cellStyle name="Normal 3 3 5 6 2 6" xfId="13639"/>
    <cellStyle name="Normal 3 3 5 6 2 6 2" xfId="31228"/>
    <cellStyle name="Normal 3 3 5 6 2 7" xfId="13640"/>
    <cellStyle name="Normal 3 3 5 6 2 7 2" xfId="31229"/>
    <cellStyle name="Normal 3 3 5 6 2 8" xfId="13641"/>
    <cellStyle name="Normal 3 3 5 6 2 8 2" xfId="31230"/>
    <cellStyle name="Normal 3 3 5 6 2 9" xfId="13642"/>
    <cellStyle name="Normal 3 3 5 6 2 9 2" xfId="31231"/>
    <cellStyle name="Normal 3 3 5 6 3" xfId="13643"/>
    <cellStyle name="Normal 3 3 5 6 3 2" xfId="31232"/>
    <cellStyle name="Normal 3 3 5 6 4" xfId="13644"/>
    <cellStyle name="Normal 3 3 5 6 4 2" xfId="31233"/>
    <cellStyle name="Normal 3 3 5 6 5" xfId="13645"/>
    <cellStyle name="Normal 3 3 5 6 5 2" xfId="31234"/>
    <cellStyle name="Normal 3 3 5 6 6" xfId="13646"/>
    <cellStyle name="Normal 3 3 5 6 6 2" xfId="31235"/>
    <cellStyle name="Normal 3 3 5 6 7" xfId="13647"/>
    <cellStyle name="Normal 3 3 5 6 7 2" xfId="31236"/>
    <cellStyle name="Normal 3 3 5 6 8" xfId="13648"/>
    <cellStyle name="Normal 3 3 5 6 8 2" xfId="31237"/>
    <cellStyle name="Normal 3 3 5 6 9" xfId="13649"/>
    <cellStyle name="Normal 3 3 5 6 9 2" xfId="31238"/>
    <cellStyle name="Normal 3 3 5 7" xfId="13650"/>
    <cellStyle name="Normal 3 3 5 7 10" xfId="13651"/>
    <cellStyle name="Normal 3 3 5 7 10 2" xfId="31239"/>
    <cellStyle name="Normal 3 3 5 7 11" xfId="13652"/>
    <cellStyle name="Normal 3 3 5 7 11 2" xfId="31240"/>
    <cellStyle name="Normal 3 3 5 7 12" xfId="13653"/>
    <cellStyle name="Normal 3 3 5 7 12 2" xfId="31241"/>
    <cellStyle name="Normal 3 3 5 7 13" xfId="13654"/>
    <cellStyle name="Normal 3 3 5 7 13 2" xfId="31242"/>
    <cellStyle name="Normal 3 3 5 7 14" xfId="13655"/>
    <cellStyle name="Normal 3 3 5 7 14 2" xfId="31243"/>
    <cellStyle name="Normal 3 3 5 7 15" xfId="13656"/>
    <cellStyle name="Normal 3 3 5 7 15 2" xfId="31244"/>
    <cellStyle name="Normal 3 3 5 7 16" xfId="31245"/>
    <cellStyle name="Normal 3 3 5 7 2" xfId="13657"/>
    <cellStyle name="Normal 3 3 5 7 2 10" xfId="13658"/>
    <cellStyle name="Normal 3 3 5 7 2 10 2" xfId="31246"/>
    <cellStyle name="Normal 3 3 5 7 2 11" xfId="13659"/>
    <cellStyle name="Normal 3 3 5 7 2 11 2" xfId="31247"/>
    <cellStyle name="Normal 3 3 5 7 2 12" xfId="13660"/>
    <cellStyle name="Normal 3 3 5 7 2 12 2" xfId="31248"/>
    <cellStyle name="Normal 3 3 5 7 2 13" xfId="13661"/>
    <cellStyle name="Normal 3 3 5 7 2 13 2" xfId="31249"/>
    <cellStyle name="Normal 3 3 5 7 2 14" xfId="13662"/>
    <cellStyle name="Normal 3 3 5 7 2 14 2" xfId="31250"/>
    <cellStyle name="Normal 3 3 5 7 2 15" xfId="31251"/>
    <cellStyle name="Normal 3 3 5 7 2 2" xfId="13663"/>
    <cellStyle name="Normal 3 3 5 7 2 2 2" xfId="31252"/>
    <cellStyle name="Normal 3 3 5 7 2 3" xfId="13664"/>
    <cellStyle name="Normal 3 3 5 7 2 3 2" xfId="31253"/>
    <cellStyle name="Normal 3 3 5 7 2 4" xfId="13665"/>
    <cellStyle name="Normal 3 3 5 7 2 4 2" xfId="31254"/>
    <cellStyle name="Normal 3 3 5 7 2 5" xfId="13666"/>
    <cellStyle name="Normal 3 3 5 7 2 5 2" xfId="31255"/>
    <cellStyle name="Normal 3 3 5 7 2 6" xfId="13667"/>
    <cellStyle name="Normal 3 3 5 7 2 6 2" xfId="31256"/>
    <cellStyle name="Normal 3 3 5 7 2 7" xfId="13668"/>
    <cellStyle name="Normal 3 3 5 7 2 7 2" xfId="31257"/>
    <cellStyle name="Normal 3 3 5 7 2 8" xfId="13669"/>
    <cellStyle name="Normal 3 3 5 7 2 8 2" xfId="31258"/>
    <cellStyle name="Normal 3 3 5 7 2 9" xfId="13670"/>
    <cellStyle name="Normal 3 3 5 7 2 9 2" xfId="31259"/>
    <cellStyle name="Normal 3 3 5 7 3" xfId="13671"/>
    <cellStyle name="Normal 3 3 5 7 3 2" xfId="31260"/>
    <cellStyle name="Normal 3 3 5 7 4" xfId="13672"/>
    <cellStyle name="Normal 3 3 5 7 4 2" xfId="31261"/>
    <cellStyle name="Normal 3 3 5 7 5" xfId="13673"/>
    <cellStyle name="Normal 3 3 5 7 5 2" xfId="31262"/>
    <cellStyle name="Normal 3 3 5 7 6" xfId="13674"/>
    <cellStyle name="Normal 3 3 5 7 6 2" xfId="31263"/>
    <cellStyle name="Normal 3 3 5 7 7" xfId="13675"/>
    <cellStyle name="Normal 3 3 5 7 7 2" xfId="31264"/>
    <cellStyle name="Normal 3 3 5 7 8" xfId="13676"/>
    <cellStyle name="Normal 3 3 5 7 8 2" xfId="31265"/>
    <cellStyle name="Normal 3 3 5 7 9" xfId="13677"/>
    <cellStyle name="Normal 3 3 5 7 9 2" xfId="31266"/>
    <cellStyle name="Normal 3 3 5 8" xfId="13678"/>
    <cellStyle name="Normal 3 3 5 8 10" xfId="13679"/>
    <cellStyle name="Normal 3 3 5 8 10 2" xfId="31267"/>
    <cellStyle name="Normal 3 3 5 8 11" xfId="13680"/>
    <cellStyle name="Normal 3 3 5 8 11 2" xfId="31268"/>
    <cellStyle name="Normal 3 3 5 8 12" xfId="13681"/>
    <cellStyle name="Normal 3 3 5 8 12 2" xfId="31269"/>
    <cellStyle name="Normal 3 3 5 8 13" xfId="13682"/>
    <cellStyle name="Normal 3 3 5 8 13 2" xfId="31270"/>
    <cellStyle name="Normal 3 3 5 8 14" xfId="13683"/>
    <cellStyle name="Normal 3 3 5 8 14 2" xfId="31271"/>
    <cellStyle name="Normal 3 3 5 8 15" xfId="13684"/>
    <cellStyle name="Normal 3 3 5 8 15 2" xfId="31272"/>
    <cellStyle name="Normal 3 3 5 8 16" xfId="31273"/>
    <cellStyle name="Normal 3 3 5 8 2" xfId="13685"/>
    <cellStyle name="Normal 3 3 5 8 2 10" xfId="13686"/>
    <cellStyle name="Normal 3 3 5 8 2 10 2" xfId="31274"/>
    <cellStyle name="Normal 3 3 5 8 2 11" xfId="13687"/>
    <cellStyle name="Normal 3 3 5 8 2 11 2" xfId="31275"/>
    <cellStyle name="Normal 3 3 5 8 2 12" xfId="13688"/>
    <cellStyle name="Normal 3 3 5 8 2 12 2" xfId="31276"/>
    <cellStyle name="Normal 3 3 5 8 2 13" xfId="13689"/>
    <cellStyle name="Normal 3 3 5 8 2 13 2" xfId="31277"/>
    <cellStyle name="Normal 3 3 5 8 2 14" xfId="13690"/>
    <cellStyle name="Normal 3 3 5 8 2 14 2" xfId="31278"/>
    <cellStyle name="Normal 3 3 5 8 2 15" xfId="31279"/>
    <cellStyle name="Normal 3 3 5 8 2 2" xfId="13691"/>
    <cellStyle name="Normal 3 3 5 8 2 2 2" xfId="31280"/>
    <cellStyle name="Normal 3 3 5 8 2 3" xfId="13692"/>
    <cellStyle name="Normal 3 3 5 8 2 3 2" xfId="31281"/>
    <cellStyle name="Normal 3 3 5 8 2 4" xfId="13693"/>
    <cellStyle name="Normal 3 3 5 8 2 4 2" xfId="31282"/>
    <cellStyle name="Normal 3 3 5 8 2 5" xfId="13694"/>
    <cellStyle name="Normal 3 3 5 8 2 5 2" xfId="31283"/>
    <cellStyle name="Normal 3 3 5 8 2 6" xfId="13695"/>
    <cellStyle name="Normal 3 3 5 8 2 6 2" xfId="31284"/>
    <cellStyle name="Normal 3 3 5 8 2 7" xfId="13696"/>
    <cellStyle name="Normal 3 3 5 8 2 7 2" xfId="31285"/>
    <cellStyle name="Normal 3 3 5 8 2 8" xfId="13697"/>
    <cellStyle name="Normal 3 3 5 8 2 8 2" xfId="31286"/>
    <cellStyle name="Normal 3 3 5 8 2 9" xfId="13698"/>
    <cellStyle name="Normal 3 3 5 8 2 9 2" xfId="31287"/>
    <cellStyle name="Normal 3 3 5 8 3" xfId="13699"/>
    <cellStyle name="Normal 3 3 5 8 3 2" xfId="31288"/>
    <cellStyle name="Normal 3 3 5 8 4" xfId="13700"/>
    <cellStyle name="Normal 3 3 5 8 4 2" xfId="31289"/>
    <cellStyle name="Normal 3 3 5 8 5" xfId="13701"/>
    <cellStyle name="Normal 3 3 5 8 5 2" xfId="31290"/>
    <cellStyle name="Normal 3 3 5 8 6" xfId="13702"/>
    <cellStyle name="Normal 3 3 5 8 6 2" xfId="31291"/>
    <cellStyle name="Normal 3 3 5 8 7" xfId="13703"/>
    <cellStyle name="Normal 3 3 5 8 7 2" xfId="31292"/>
    <cellStyle name="Normal 3 3 5 8 8" xfId="13704"/>
    <cellStyle name="Normal 3 3 5 8 8 2" xfId="31293"/>
    <cellStyle name="Normal 3 3 5 8 9" xfId="13705"/>
    <cellStyle name="Normal 3 3 5 8 9 2" xfId="31294"/>
    <cellStyle name="Normal 3 3 5 9" xfId="13706"/>
    <cellStyle name="Normal 3 3 5 9 10" xfId="13707"/>
    <cellStyle name="Normal 3 3 5 9 10 2" xfId="31295"/>
    <cellStyle name="Normal 3 3 5 9 11" xfId="13708"/>
    <cellStyle name="Normal 3 3 5 9 11 2" xfId="31296"/>
    <cellStyle name="Normal 3 3 5 9 12" xfId="13709"/>
    <cellStyle name="Normal 3 3 5 9 12 2" xfId="31297"/>
    <cellStyle name="Normal 3 3 5 9 13" xfId="13710"/>
    <cellStyle name="Normal 3 3 5 9 13 2" xfId="31298"/>
    <cellStyle name="Normal 3 3 5 9 14" xfId="13711"/>
    <cellStyle name="Normal 3 3 5 9 14 2" xfId="31299"/>
    <cellStyle name="Normal 3 3 5 9 15" xfId="31300"/>
    <cellStyle name="Normal 3 3 5 9 2" xfId="13712"/>
    <cellStyle name="Normal 3 3 5 9 2 2" xfId="31301"/>
    <cellStyle name="Normal 3 3 5 9 3" xfId="13713"/>
    <cellStyle name="Normal 3 3 5 9 3 2" xfId="31302"/>
    <cellStyle name="Normal 3 3 5 9 4" xfId="13714"/>
    <cellStyle name="Normal 3 3 5 9 4 2" xfId="31303"/>
    <cellStyle name="Normal 3 3 5 9 5" xfId="13715"/>
    <cellStyle name="Normal 3 3 5 9 5 2" xfId="31304"/>
    <cellStyle name="Normal 3 3 5 9 6" xfId="13716"/>
    <cellStyle name="Normal 3 3 5 9 6 2" xfId="31305"/>
    <cellStyle name="Normal 3 3 5 9 7" xfId="13717"/>
    <cellStyle name="Normal 3 3 5 9 7 2" xfId="31306"/>
    <cellStyle name="Normal 3 3 5 9 8" xfId="13718"/>
    <cellStyle name="Normal 3 3 5 9 8 2" xfId="31307"/>
    <cellStyle name="Normal 3 3 5 9 9" xfId="13719"/>
    <cellStyle name="Normal 3 3 5 9 9 2" xfId="31308"/>
    <cellStyle name="Normal 3 3 6" xfId="13720"/>
    <cellStyle name="Normal 3 3 6 10" xfId="13721"/>
    <cellStyle name="Normal 3 3 6 10 10" xfId="13722"/>
    <cellStyle name="Normal 3 3 6 10 10 2" xfId="31309"/>
    <cellStyle name="Normal 3 3 6 10 11" xfId="13723"/>
    <cellStyle name="Normal 3 3 6 10 11 2" xfId="31310"/>
    <cellStyle name="Normal 3 3 6 10 12" xfId="13724"/>
    <cellStyle name="Normal 3 3 6 10 12 2" xfId="31311"/>
    <cellStyle name="Normal 3 3 6 10 13" xfId="13725"/>
    <cellStyle name="Normal 3 3 6 10 13 2" xfId="31312"/>
    <cellStyle name="Normal 3 3 6 10 14" xfId="13726"/>
    <cellStyle name="Normal 3 3 6 10 14 2" xfId="31313"/>
    <cellStyle name="Normal 3 3 6 10 15" xfId="31314"/>
    <cellStyle name="Normal 3 3 6 10 2" xfId="13727"/>
    <cellStyle name="Normal 3 3 6 10 2 2" xfId="31315"/>
    <cellStyle name="Normal 3 3 6 10 3" xfId="13728"/>
    <cellStyle name="Normal 3 3 6 10 3 2" xfId="31316"/>
    <cellStyle name="Normal 3 3 6 10 4" xfId="13729"/>
    <cellStyle name="Normal 3 3 6 10 4 2" xfId="31317"/>
    <cellStyle name="Normal 3 3 6 10 5" xfId="13730"/>
    <cellStyle name="Normal 3 3 6 10 5 2" xfId="31318"/>
    <cellStyle name="Normal 3 3 6 10 6" xfId="13731"/>
    <cellStyle name="Normal 3 3 6 10 6 2" xfId="31319"/>
    <cellStyle name="Normal 3 3 6 10 7" xfId="13732"/>
    <cellStyle name="Normal 3 3 6 10 7 2" xfId="31320"/>
    <cellStyle name="Normal 3 3 6 10 8" xfId="13733"/>
    <cellStyle name="Normal 3 3 6 10 8 2" xfId="31321"/>
    <cellStyle name="Normal 3 3 6 10 9" xfId="13734"/>
    <cellStyle name="Normal 3 3 6 10 9 2" xfId="31322"/>
    <cellStyle name="Normal 3 3 6 11" xfId="13735"/>
    <cellStyle name="Normal 3 3 6 11 10" xfId="13736"/>
    <cellStyle name="Normal 3 3 6 11 10 2" xfId="31323"/>
    <cellStyle name="Normal 3 3 6 11 11" xfId="13737"/>
    <cellStyle name="Normal 3 3 6 11 11 2" xfId="31324"/>
    <cellStyle name="Normal 3 3 6 11 12" xfId="13738"/>
    <cellStyle name="Normal 3 3 6 11 12 2" xfId="31325"/>
    <cellStyle name="Normal 3 3 6 11 13" xfId="13739"/>
    <cellStyle name="Normal 3 3 6 11 13 2" xfId="31326"/>
    <cellStyle name="Normal 3 3 6 11 14" xfId="13740"/>
    <cellStyle name="Normal 3 3 6 11 14 2" xfId="31327"/>
    <cellStyle name="Normal 3 3 6 11 15" xfId="31328"/>
    <cellStyle name="Normal 3 3 6 11 2" xfId="13741"/>
    <cellStyle name="Normal 3 3 6 11 2 2" xfId="31329"/>
    <cellStyle name="Normal 3 3 6 11 3" xfId="13742"/>
    <cellStyle name="Normal 3 3 6 11 3 2" xfId="31330"/>
    <cellStyle name="Normal 3 3 6 11 4" xfId="13743"/>
    <cellStyle name="Normal 3 3 6 11 4 2" xfId="31331"/>
    <cellStyle name="Normal 3 3 6 11 5" xfId="13744"/>
    <cellStyle name="Normal 3 3 6 11 5 2" xfId="31332"/>
    <cellStyle name="Normal 3 3 6 11 6" xfId="13745"/>
    <cellStyle name="Normal 3 3 6 11 6 2" xfId="31333"/>
    <cellStyle name="Normal 3 3 6 11 7" xfId="13746"/>
    <cellStyle name="Normal 3 3 6 11 7 2" xfId="31334"/>
    <cellStyle name="Normal 3 3 6 11 8" xfId="13747"/>
    <cellStyle name="Normal 3 3 6 11 8 2" xfId="31335"/>
    <cellStyle name="Normal 3 3 6 11 9" xfId="13748"/>
    <cellStyle name="Normal 3 3 6 11 9 2" xfId="31336"/>
    <cellStyle name="Normal 3 3 6 12" xfId="13749"/>
    <cellStyle name="Normal 3 3 6 12 10" xfId="13750"/>
    <cellStyle name="Normal 3 3 6 12 10 2" xfId="31337"/>
    <cellStyle name="Normal 3 3 6 12 11" xfId="13751"/>
    <cellStyle name="Normal 3 3 6 12 11 2" xfId="31338"/>
    <cellStyle name="Normal 3 3 6 12 12" xfId="13752"/>
    <cellStyle name="Normal 3 3 6 12 12 2" xfId="31339"/>
    <cellStyle name="Normal 3 3 6 12 13" xfId="13753"/>
    <cellStyle name="Normal 3 3 6 12 13 2" xfId="31340"/>
    <cellStyle name="Normal 3 3 6 12 14" xfId="13754"/>
    <cellStyle name="Normal 3 3 6 12 14 2" xfId="31341"/>
    <cellStyle name="Normal 3 3 6 12 15" xfId="31342"/>
    <cellStyle name="Normal 3 3 6 12 2" xfId="13755"/>
    <cellStyle name="Normal 3 3 6 12 2 2" xfId="31343"/>
    <cellStyle name="Normal 3 3 6 12 3" xfId="13756"/>
    <cellStyle name="Normal 3 3 6 12 3 2" xfId="31344"/>
    <cellStyle name="Normal 3 3 6 12 4" xfId="13757"/>
    <cellStyle name="Normal 3 3 6 12 4 2" xfId="31345"/>
    <cellStyle name="Normal 3 3 6 12 5" xfId="13758"/>
    <cellStyle name="Normal 3 3 6 12 5 2" xfId="31346"/>
    <cellStyle name="Normal 3 3 6 12 6" xfId="13759"/>
    <cellStyle name="Normal 3 3 6 12 6 2" xfId="31347"/>
    <cellStyle name="Normal 3 3 6 12 7" xfId="13760"/>
    <cellStyle name="Normal 3 3 6 12 7 2" xfId="31348"/>
    <cellStyle name="Normal 3 3 6 12 8" xfId="13761"/>
    <cellStyle name="Normal 3 3 6 12 8 2" xfId="31349"/>
    <cellStyle name="Normal 3 3 6 12 9" xfId="13762"/>
    <cellStyle name="Normal 3 3 6 12 9 2" xfId="31350"/>
    <cellStyle name="Normal 3 3 6 13" xfId="13763"/>
    <cellStyle name="Normal 3 3 6 13 10" xfId="13764"/>
    <cellStyle name="Normal 3 3 6 13 10 2" xfId="31351"/>
    <cellStyle name="Normal 3 3 6 13 11" xfId="13765"/>
    <cellStyle name="Normal 3 3 6 13 11 2" xfId="31352"/>
    <cellStyle name="Normal 3 3 6 13 12" xfId="13766"/>
    <cellStyle name="Normal 3 3 6 13 12 2" xfId="31353"/>
    <cellStyle name="Normal 3 3 6 13 13" xfId="13767"/>
    <cellStyle name="Normal 3 3 6 13 13 2" xfId="31354"/>
    <cellStyle name="Normal 3 3 6 13 14" xfId="13768"/>
    <cellStyle name="Normal 3 3 6 13 14 2" xfId="31355"/>
    <cellStyle name="Normal 3 3 6 13 15" xfId="31356"/>
    <cellStyle name="Normal 3 3 6 13 2" xfId="13769"/>
    <cellStyle name="Normal 3 3 6 13 2 2" xfId="31357"/>
    <cellStyle name="Normal 3 3 6 13 3" xfId="13770"/>
    <cellStyle name="Normal 3 3 6 13 3 2" xfId="31358"/>
    <cellStyle name="Normal 3 3 6 13 4" xfId="13771"/>
    <cellStyle name="Normal 3 3 6 13 4 2" xfId="31359"/>
    <cellStyle name="Normal 3 3 6 13 5" xfId="13772"/>
    <cellStyle name="Normal 3 3 6 13 5 2" xfId="31360"/>
    <cellStyle name="Normal 3 3 6 13 6" xfId="13773"/>
    <cellStyle name="Normal 3 3 6 13 6 2" xfId="31361"/>
    <cellStyle name="Normal 3 3 6 13 7" xfId="13774"/>
    <cellStyle name="Normal 3 3 6 13 7 2" xfId="31362"/>
    <cellStyle name="Normal 3 3 6 13 8" xfId="13775"/>
    <cellStyle name="Normal 3 3 6 13 8 2" xfId="31363"/>
    <cellStyle name="Normal 3 3 6 13 9" xfId="13776"/>
    <cellStyle name="Normal 3 3 6 13 9 2" xfId="31364"/>
    <cellStyle name="Normal 3 3 6 14" xfId="13777"/>
    <cellStyle name="Normal 3 3 6 14 10" xfId="13778"/>
    <cellStyle name="Normal 3 3 6 14 10 2" xfId="31365"/>
    <cellStyle name="Normal 3 3 6 14 11" xfId="13779"/>
    <cellStyle name="Normal 3 3 6 14 11 2" xfId="31366"/>
    <cellStyle name="Normal 3 3 6 14 12" xfId="13780"/>
    <cellStyle name="Normal 3 3 6 14 12 2" xfId="31367"/>
    <cellStyle name="Normal 3 3 6 14 13" xfId="13781"/>
    <cellStyle name="Normal 3 3 6 14 13 2" xfId="31368"/>
    <cellStyle name="Normal 3 3 6 14 14" xfId="13782"/>
    <cellStyle name="Normal 3 3 6 14 14 2" xfId="31369"/>
    <cellStyle name="Normal 3 3 6 14 15" xfId="31370"/>
    <cellStyle name="Normal 3 3 6 14 2" xfId="13783"/>
    <cellStyle name="Normal 3 3 6 14 2 2" xfId="31371"/>
    <cellStyle name="Normal 3 3 6 14 3" xfId="13784"/>
    <cellStyle name="Normal 3 3 6 14 3 2" xfId="31372"/>
    <cellStyle name="Normal 3 3 6 14 4" xfId="13785"/>
    <cellStyle name="Normal 3 3 6 14 4 2" xfId="31373"/>
    <cellStyle name="Normal 3 3 6 14 5" xfId="13786"/>
    <cellStyle name="Normal 3 3 6 14 5 2" xfId="31374"/>
    <cellStyle name="Normal 3 3 6 14 6" xfId="13787"/>
    <cellStyle name="Normal 3 3 6 14 6 2" xfId="31375"/>
    <cellStyle name="Normal 3 3 6 14 7" xfId="13788"/>
    <cellStyle name="Normal 3 3 6 14 7 2" xfId="31376"/>
    <cellStyle name="Normal 3 3 6 14 8" xfId="13789"/>
    <cellStyle name="Normal 3 3 6 14 8 2" xfId="31377"/>
    <cellStyle name="Normal 3 3 6 14 9" xfId="13790"/>
    <cellStyle name="Normal 3 3 6 14 9 2" xfId="31378"/>
    <cellStyle name="Normal 3 3 6 15" xfId="13791"/>
    <cellStyle name="Normal 3 3 6 15 2" xfId="31379"/>
    <cellStyle name="Normal 3 3 6 16" xfId="13792"/>
    <cellStyle name="Normal 3 3 6 16 2" xfId="31380"/>
    <cellStyle name="Normal 3 3 6 17" xfId="13793"/>
    <cellStyle name="Normal 3 3 6 17 2" xfId="31381"/>
    <cellStyle name="Normal 3 3 6 18" xfId="13794"/>
    <cellStyle name="Normal 3 3 6 18 2" xfId="31382"/>
    <cellStyle name="Normal 3 3 6 19" xfId="13795"/>
    <cellStyle name="Normal 3 3 6 19 2" xfId="31383"/>
    <cellStyle name="Normal 3 3 6 2" xfId="13796"/>
    <cellStyle name="Normal 3 3 6 20" xfId="13797"/>
    <cellStyle name="Normal 3 3 6 20 2" xfId="31384"/>
    <cellStyle name="Normal 3 3 6 21" xfId="13798"/>
    <cellStyle name="Normal 3 3 6 21 2" xfId="31385"/>
    <cellStyle name="Normal 3 3 6 22" xfId="13799"/>
    <cellStyle name="Normal 3 3 6 22 2" xfId="31386"/>
    <cellStyle name="Normal 3 3 6 23" xfId="13800"/>
    <cellStyle name="Normal 3 3 6 23 2" xfId="31387"/>
    <cellStyle name="Normal 3 3 6 24" xfId="13801"/>
    <cellStyle name="Normal 3 3 6 24 2" xfId="31388"/>
    <cellStyle name="Normal 3 3 6 25" xfId="13802"/>
    <cellStyle name="Normal 3 3 6 25 2" xfId="31389"/>
    <cellStyle name="Normal 3 3 6 26" xfId="13803"/>
    <cellStyle name="Normal 3 3 6 26 2" xfId="31390"/>
    <cellStyle name="Normal 3 3 6 27" xfId="13804"/>
    <cellStyle name="Normal 3 3 6 27 2" xfId="31391"/>
    <cellStyle name="Normal 3 3 6 28" xfId="31392"/>
    <cellStyle name="Normal 3 3 6 3" xfId="13805"/>
    <cellStyle name="Normal 3 3 6 4" xfId="13806"/>
    <cellStyle name="Normal 3 3 6 5" xfId="13807"/>
    <cellStyle name="Normal 3 3 6 6" xfId="13808"/>
    <cellStyle name="Normal 3 3 6 6 10" xfId="13809"/>
    <cellStyle name="Normal 3 3 6 6 10 2" xfId="31393"/>
    <cellStyle name="Normal 3 3 6 6 11" xfId="13810"/>
    <cellStyle name="Normal 3 3 6 6 11 2" xfId="31394"/>
    <cellStyle name="Normal 3 3 6 6 12" xfId="13811"/>
    <cellStyle name="Normal 3 3 6 6 12 2" xfId="31395"/>
    <cellStyle name="Normal 3 3 6 6 13" xfId="13812"/>
    <cellStyle name="Normal 3 3 6 6 13 2" xfId="31396"/>
    <cellStyle name="Normal 3 3 6 6 14" xfId="13813"/>
    <cellStyle name="Normal 3 3 6 6 14 2" xfId="31397"/>
    <cellStyle name="Normal 3 3 6 6 15" xfId="13814"/>
    <cellStyle name="Normal 3 3 6 6 15 2" xfId="31398"/>
    <cellStyle name="Normal 3 3 6 6 16" xfId="31399"/>
    <cellStyle name="Normal 3 3 6 6 2" xfId="13815"/>
    <cellStyle name="Normal 3 3 6 6 2 10" xfId="13816"/>
    <cellStyle name="Normal 3 3 6 6 2 10 2" xfId="31400"/>
    <cellStyle name="Normal 3 3 6 6 2 11" xfId="13817"/>
    <cellStyle name="Normal 3 3 6 6 2 11 2" xfId="31401"/>
    <cellStyle name="Normal 3 3 6 6 2 12" xfId="13818"/>
    <cellStyle name="Normal 3 3 6 6 2 12 2" xfId="31402"/>
    <cellStyle name="Normal 3 3 6 6 2 13" xfId="13819"/>
    <cellStyle name="Normal 3 3 6 6 2 13 2" xfId="31403"/>
    <cellStyle name="Normal 3 3 6 6 2 14" xfId="13820"/>
    <cellStyle name="Normal 3 3 6 6 2 14 2" xfId="31404"/>
    <cellStyle name="Normal 3 3 6 6 2 15" xfId="31405"/>
    <cellStyle name="Normal 3 3 6 6 2 2" xfId="13821"/>
    <cellStyle name="Normal 3 3 6 6 2 2 2" xfId="31406"/>
    <cellStyle name="Normal 3 3 6 6 2 3" xfId="13822"/>
    <cellStyle name="Normal 3 3 6 6 2 3 2" xfId="31407"/>
    <cellStyle name="Normal 3 3 6 6 2 4" xfId="13823"/>
    <cellStyle name="Normal 3 3 6 6 2 4 2" xfId="31408"/>
    <cellStyle name="Normal 3 3 6 6 2 5" xfId="13824"/>
    <cellStyle name="Normal 3 3 6 6 2 5 2" xfId="31409"/>
    <cellStyle name="Normal 3 3 6 6 2 6" xfId="13825"/>
    <cellStyle name="Normal 3 3 6 6 2 6 2" xfId="31410"/>
    <cellStyle name="Normal 3 3 6 6 2 7" xfId="13826"/>
    <cellStyle name="Normal 3 3 6 6 2 7 2" xfId="31411"/>
    <cellStyle name="Normal 3 3 6 6 2 8" xfId="13827"/>
    <cellStyle name="Normal 3 3 6 6 2 8 2" xfId="31412"/>
    <cellStyle name="Normal 3 3 6 6 2 9" xfId="13828"/>
    <cellStyle name="Normal 3 3 6 6 2 9 2" xfId="31413"/>
    <cellStyle name="Normal 3 3 6 6 3" xfId="13829"/>
    <cellStyle name="Normal 3 3 6 6 3 2" xfId="31414"/>
    <cellStyle name="Normal 3 3 6 6 4" xfId="13830"/>
    <cellStyle name="Normal 3 3 6 6 4 2" xfId="31415"/>
    <cellStyle name="Normal 3 3 6 6 5" xfId="13831"/>
    <cellStyle name="Normal 3 3 6 6 5 2" xfId="31416"/>
    <cellStyle name="Normal 3 3 6 6 6" xfId="13832"/>
    <cellStyle name="Normal 3 3 6 6 6 2" xfId="31417"/>
    <cellStyle name="Normal 3 3 6 6 7" xfId="13833"/>
    <cellStyle name="Normal 3 3 6 6 7 2" xfId="31418"/>
    <cellStyle name="Normal 3 3 6 6 8" xfId="13834"/>
    <cellStyle name="Normal 3 3 6 6 8 2" xfId="31419"/>
    <cellStyle name="Normal 3 3 6 6 9" xfId="13835"/>
    <cellStyle name="Normal 3 3 6 6 9 2" xfId="31420"/>
    <cellStyle name="Normal 3 3 6 7" xfId="13836"/>
    <cellStyle name="Normal 3 3 6 7 10" xfId="13837"/>
    <cellStyle name="Normal 3 3 6 7 10 2" xfId="31421"/>
    <cellStyle name="Normal 3 3 6 7 11" xfId="13838"/>
    <cellStyle name="Normal 3 3 6 7 11 2" xfId="31422"/>
    <cellStyle name="Normal 3 3 6 7 12" xfId="13839"/>
    <cellStyle name="Normal 3 3 6 7 12 2" xfId="31423"/>
    <cellStyle name="Normal 3 3 6 7 13" xfId="13840"/>
    <cellStyle name="Normal 3 3 6 7 13 2" xfId="31424"/>
    <cellStyle name="Normal 3 3 6 7 14" xfId="13841"/>
    <cellStyle name="Normal 3 3 6 7 14 2" xfId="31425"/>
    <cellStyle name="Normal 3 3 6 7 15" xfId="13842"/>
    <cellStyle name="Normal 3 3 6 7 15 2" xfId="31426"/>
    <cellStyle name="Normal 3 3 6 7 16" xfId="31427"/>
    <cellStyle name="Normal 3 3 6 7 2" xfId="13843"/>
    <cellStyle name="Normal 3 3 6 7 2 10" xfId="13844"/>
    <cellStyle name="Normal 3 3 6 7 2 10 2" xfId="31428"/>
    <cellStyle name="Normal 3 3 6 7 2 11" xfId="13845"/>
    <cellStyle name="Normal 3 3 6 7 2 11 2" xfId="31429"/>
    <cellStyle name="Normal 3 3 6 7 2 12" xfId="13846"/>
    <cellStyle name="Normal 3 3 6 7 2 12 2" xfId="31430"/>
    <cellStyle name="Normal 3 3 6 7 2 13" xfId="13847"/>
    <cellStyle name="Normal 3 3 6 7 2 13 2" xfId="31431"/>
    <cellStyle name="Normal 3 3 6 7 2 14" xfId="13848"/>
    <cellStyle name="Normal 3 3 6 7 2 14 2" xfId="31432"/>
    <cellStyle name="Normal 3 3 6 7 2 15" xfId="31433"/>
    <cellStyle name="Normal 3 3 6 7 2 2" xfId="13849"/>
    <cellStyle name="Normal 3 3 6 7 2 2 2" xfId="31434"/>
    <cellStyle name="Normal 3 3 6 7 2 3" xfId="13850"/>
    <cellStyle name="Normal 3 3 6 7 2 3 2" xfId="31435"/>
    <cellStyle name="Normal 3 3 6 7 2 4" xfId="13851"/>
    <cellStyle name="Normal 3 3 6 7 2 4 2" xfId="31436"/>
    <cellStyle name="Normal 3 3 6 7 2 5" xfId="13852"/>
    <cellStyle name="Normal 3 3 6 7 2 5 2" xfId="31437"/>
    <cellStyle name="Normal 3 3 6 7 2 6" xfId="13853"/>
    <cellStyle name="Normal 3 3 6 7 2 6 2" xfId="31438"/>
    <cellStyle name="Normal 3 3 6 7 2 7" xfId="13854"/>
    <cellStyle name="Normal 3 3 6 7 2 7 2" xfId="31439"/>
    <cellStyle name="Normal 3 3 6 7 2 8" xfId="13855"/>
    <cellStyle name="Normal 3 3 6 7 2 8 2" xfId="31440"/>
    <cellStyle name="Normal 3 3 6 7 2 9" xfId="13856"/>
    <cellStyle name="Normal 3 3 6 7 2 9 2" xfId="31441"/>
    <cellStyle name="Normal 3 3 6 7 3" xfId="13857"/>
    <cellStyle name="Normal 3 3 6 7 3 2" xfId="31442"/>
    <cellStyle name="Normal 3 3 6 7 4" xfId="13858"/>
    <cellStyle name="Normal 3 3 6 7 4 2" xfId="31443"/>
    <cellStyle name="Normal 3 3 6 7 5" xfId="13859"/>
    <cellStyle name="Normal 3 3 6 7 5 2" xfId="31444"/>
    <cellStyle name="Normal 3 3 6 7 6" xfId="13860"/>
    <cellStyle name="Normal 3 3 6 7 6 2" xfId="31445"/>
    <cellStyle name="Normal 3 3 6 7 7" xfId="13861"/>
    <cellStyle name="Normal 3 3 6 7 7 2" xfId="31446"/>
    <cellStyle name="Normal 3 3 6 7 8" xfId="13862"/>
    <cellStyle name="Normal 3 3 6 7 8 2" xfId="31447"/>
    <cellStyle name="Normal 3 3 6 7 9" xfId="13863"/>
    <cellStyle name="Normal 3 3 6 7 9 2" xfId="31448"/>
    <cellStyle name="Normal 3 3 6 8" xfId="13864"/>
    <cellStyle name="Normal 3 3 6 8 10" xfId="13865"/>
    <cellStyle name="Normal 3 3 6 8 10 2" xfId="31449"/>
    <cellStyle name="Normal 3 3 6 8 11" xfId="13866"/>
    <cellStyle name="Normal 3 3 6 8 11 2" xfId="31450"/>
    <cellStyle name="Normal 3 3 6 8 12" xfId="13867"/>
    <cellStyle name="Normal 3 3 6 8 12 2" xfId="31451"/>
    <cellStyle name="Normal 3 3 6 8 13" xfId="13868"/>
    <cellStyle name="Normal 3 3 6 8 13 2" xfId="31452"/>
    <cellStyle name="Normal 3 3 6 8 14" xfId="13869"/>
    <cellStyle name="Normal 3 3 6 8 14 2" xfId="31453"/>
    <cellStyle name="Normal 3 3 6 8 15" xfId="13870"/>
    <cellStyle name="Normal 3 3 6 8 15 2" xfId="31454"/>
    <cellStyle name="Normal 3 3 6 8 16" xfId="31455"/>
    <cellStyle name="Normal 3 3 6 8 2" xfId="13871"/>
    <cellStyle name="Normal 3 3 6 8 2 10" xfId="13872"/>
    <cellStyle name="Normal 3 3 6 8 2 10 2" xfId="31456"/>
    <cellStyle name="Normal 3 3 6 8 2 11" xfId="13873"/>
    <cellStyle name="Normal 3 3 6 8 2 11 2" xfId="31457"/>
    <cellStyle name="Normal 3 3 6 8 2 12" xfId="13874"/>
    <cellStyle name="Normal 3 3 6 8 2 12 2" xfId="31458"/>
    <cellStyle name="Normal 3 3 6 8 2 13" xfId="13875"/>
    <cellStyle name="Normal 3 3 6 8 2 13 2" xfId="31459"/>
    <cellStyle name="Normal 3 3 6 8 2 14" xfId="13876"/>
    <cellStyle name="Normal 3 3 6 8 2 14 2" xfId="31460"/>
    <cellStyle name="Normal 3 3 6 8 2 15" xfId="31461"/>
    <cellStyle name="Normal 3 3 6 8 2 2" xfId="13877"/>
    <cellStyle name="Normal 3 3 6 8 2 2 2" xfId="31462"/>
    <cellStyle name="Normal 3 3 6 8 2 3" xfId="13878"/>
    <cellStyle name="Normal 3 3 6 8 2 3 2" xfId="31463"/>
    <cellStyle name="Normal 3 3 6 8 2 4" xfId="13879"/>
    <cellStyle name="Normal 3 3 6 8 2 4 2" xfId="31464"/>
    <cellStyle name="Normal 3 3 6 8 2 5" xfId="13880"/>
    <cellStyle name="Normal 3 3 6 8 2 5 2" xfId="31465"/>
    <cellStyle name="Normal 3 3 6 8 2 6" xfId="13881"/>
    <cellStyle name="Normal 3 3 6 8 2 6 2" xfId="31466"/>
    <cellStyle name="Normal 3 3 6 8 2 7" xfId="13882"/>
    <cellStyle name="Normal 3 3 6 8 2 7 2" xfId="31467"/>
    <cellStyle name="Normal 3 3 6 8 2 8" xfId="13883"/>
    <cellStyle name="Normal 3 3 6 8 2 8 2" xfId="31468"/>
    <cellStyle name="Normal 3 3 6 8 2 9" xfId="13884"/>
    <cellStyle name="Normal 3 3 6 8 2 9 2" xfId="31469"/>
    <cellStyle name="Normal 3 3 6 8 3" xfId="13885"/>
    <cellStyle name="Normal 3 3 6 8 3 2" xfId="31470"/>
    <cellStyle name="Normal 3 3 6 8 4" xfId="13886"/>
    <cellStyle name="Normal 3 3 6 8 4 2" xfId="31471"/>
    <cellStyle name="Normal 3 3 6 8 5" xfId="13887"/>
    <cellStyle name="Normal 3 3 6 8 5 2" xfId="31472"/>
    <cellStyle name="Normal 3 3 6 8 6" xfId="13888"/>
    <cellStyle name="Normal 3 3 6 8 6 2" xfId="31473"/>
    <cellStyle name="Normal 3 3 6 8 7" xfId="13889"/>
    <cellStyle name="Normal 3 3 6 8 7 2" xfId="31474"/>
    <cellStyle name="Normal 3 3 6 8 8" xfId="13890"/>
    <cellStyle name="Normal 3 3 6 8 8 2" xfId="31475"/>
    <cellStyle name="Normal 3 3 6 8 9" xfId="13891"/>
    <cellStyle name="Normal 3 3 6 8 9 2" xfId="31476"/>
    <cellStyle name="Normal 3 3 6 9" xfId="13892"/>
    <cellStyle name="Normal 3 3 6 9 10" xfId="13893"/>
    <cellStyle name="Normal 3 3 6 9 10 2" xfId="31477"/>
    <cellStyle name="Normal 3 3 6 9 11" xfId="13894"/>
    <cellStyle name="Normal 3 3 6 9 11 2" xfId="31478"/>
    <cellStyle name="Normal 3 3 6 9 12" xfId="13895"/>
    <cellStyle name="Normal 3 3 6 9 12 2" xfId="31479"/>
    <cellStyle name="Normal 3 3 6 9 13" xfId="13896"/>
    <cellStyle name="Normal 3 3 6 9 13 2" xfId="31480"/>
    <cellStyle name="Normal 3 3 6 9 14" xfId="13897"/>
    <cellStyle name="Normal 3 3 6 9 14 2" xfId="31481"/>
    <cellStyle name="Normal 3 3 6 9 15" xfId="31482"/>
    <cellStyle name="Normal 3 3 6 9 2" xfId="13898"/>
    <cellStyle name="Normal 3 3 6 9 2 2" xfId="31483"/>
    <cellStyle name="Normal 3 3 6 9 3" xfId="13899"/>
    <cellStyle name="Normal 3 3 6 9 3 2" xfId="31484"/>
    <cellStyle name="Normal 3 3 6 9 4" xfId="13900"/>
    <cellStyle name="Normal 3 3 6 9 4 2" xfId="31485"/>
    <cellStyle name="Normal 3 3 6 9 5" xfId="13901"/>
    <cellStyle name="Normal 3 3 6 9 5 2" xfId="31486"/>
    <cellStyle name="Normal 3 3 6 9 6" xfId="13902"/>
    <cellStyle name="Normal 3 3 6 9 6 2" xfId="31487"/>
    <cellStyle name="Normal 3 3 6 9 7" xfId="13903"/>
    <cellStyle name="Normal 3 3 6 9 7 2" xfId="31488"/>
    <cellStyle name="Normal 3 3 6 9 8" xfId="13904"/>
    <cellStyle name="Normal 3 3 6 9 8 2" xfId="31489"/>
    <cellStyle name="Normal 3 3 6 9 9" xfId="13905"/>
    <cellStyle name="Normal 3 3 6 9 9 2" xfId="31490"/>
    <cellStyle name="Normal 3 3 7" xfId="13906"/>
    <cellStyle name="Normal 3 3 7 10" xfId="13907"/>
    <cellStyle name="Normal 3 3 7 10 10" xfId="13908"/>
    <cellStyle name="Normal 3 3 7 10 10 2" xfId="31491"/>
    <cellStyle name="Normal 3 3 7 10 11" xfId="13909"/>
    <cellStyle name="Normal 3 3 7 10 11 2" xfId="31492"/>
    <cellStyle name="Normal 3 3 7 10 12" xfId="13910"/>
    <cellStyle name="Normal 3 3 7 10 12 2" xfId="31493"/>
    <cellStyle name="Normal 3 3 7 10 13" xfId="13911"/>
    <cellStyle name="Normal 3 3 7 10 13 2" xfId="31494"/>
    <cellStyle name="Normal 3 3 7 10 14" xfId="13912"/>
    <cellStyle name="Normal 3 3 7 10 14 2" xfId="31495"/>
    <cellStyle name="Normal 3 3 7 10 15" xfId="31496"/>
    <cellStyle name="Normal 3 3 7 10 2" xfId="13913"/>
    <cellStyle name="Normal 3 3 7 10 2 2" xfId="31497"/>
    <cellStyle name="Normal 3 3 7 10 3" xfId="13914"/>
    <cellStyle name="Normal 3 3 7 10 3 2" xfId="31498"/>
    <cellStyle name="Normal 3 3 7 10 4" xfId="13915"/>
    <cellStyle name="Normal 3 3 7 10 4 2" xfId="31499"/>
    <cellStyle name="Normal 3 3 7 10 5" xfId="13916"/>
    <cellStyle name="Normal 3 3 7 10 5 2" xfId="31500"/>
    <cellStyle name="Normal 3 3 7 10 6" xfId="13917"/>
    <cellStyle name="Normal 3 3 7 10 6 2" xfId="31501"/>
    <cellStyle name="Normal 3 3 7 10 7" xfId="13918"/>
    <cellStyle name="Normal 3 3 7 10 7 2" xfId="31502"/>
    <cellStyle name="Normal 3 3 7 10 8" xfId="13919"/>
    <cellStyle name="Normal 3 3 7 10 8 2" xfId="31503"/>
    <cellStyle name="Normal 3 3 7 10 9" xfId="13920"/>
    <cellStyle name="Normal 3 3 7 10 9 2" xfId="31504"/>
    <cellStyle name="Normal 3 3 7 11" xfId="13921"/>
    <cellStyle name="Normal 3 3 7 11 2" xfId="31505"/>
    <cellStyle name="Normal 3 3 7 12" xfId="13922"/>
    <cellStyle name="Normal 3 3 7 12 2" xfId="31506"/>
    <cellStyle name="Normal 3 3 7 13" xfId="13923"/>
    <cellStyle name="Normal 3 3 7 13 2" xfId="31507"/>
    <cellStyle name="Normal 3 3 7 14" xfId="13924"/>
    <cellStyle name="Normal 3 3 7 14 2" xfId="31508"/>
    <cellStyle name="Normal 3 3 7 15" xfId="13925"/>
    <cellStyle name="Normal 3 3 7 15 2" xfId="31509"/>
    <cellStyle name="Normal 3 3 7 16" xfId="13926"/>
    <cellStyle name="Normal 3 3 7 16 2" xfId="31510"/>
    <cellStyle name="Normal 3 3 7 17" xfId="13927"/>
    <cellStyle name="Normal 3 3 7 17 2" xfId="31511"/>
    <cellStyle name="Normal 3 3 7 18" xfId="13928"/>
    <cellStyle name="Normal 3 3 7 18 2" xfId="31512"/>
    <cellStyle name="Normal 3 3 7 19" xfId="13929"/>
    <cellStyle name="Normal 3 3 7 19 2" xfId="31513"/>
    <cellStyle name="Normal 3 3 7 2" xfId="13930"/>
    <cellStyle name="Normal 3 3 7 2 10" xfId="13931"/>
    <cellStyle name="Normal 3 3 7 2 10 2" xfId="31514"/>
    <cellStyle name="Normal 3 3 7 2 11" xfId="13932"/>
    <cellStyle name="Normal 3 3 7 2 11 2" xfId="31515"/>
    <cellStyle name="Normal 3 3 7 2 12" xfId="13933"/>
    <cellStyle name="Normal 3 3 7 2 12 2" xfId="31516"/>
    <cellStyle name="Normal 3 3 7 2 13" xfId="13934"/>
    <cellStyle name="Normal 3 3 7 2 13 2" xfId="31517"/>
    <cellStyle name="Normal 3 3 7 2 14" xfId="13935"/>
    <cellStyle name="Normal 3 3 7 2 14 2" xfId="31518"/>
    <cellStyle name="Normal 3 3 7 2 15" xfId="13936"/>
    <cellStyle name="Normal 3 3 7 2 15 2" xfId="31519"/>
    <cellStyle name="Normal 3 3 7 2 16" xfId="31520"/>
    <cellStyle name="Normal 3 3 7 2 2" xfId="13937"/>
    <cellStyle name="Normal 3 3 7 2 2 10" xfId="13938"/>
    <cellStyle name="Normal 3 3 7 2 2 10 2" xfId="31521"/>
    <cellStyle name="Normal 3 3 7 2 2 11" xfId="13939"/>
    <cellStyle name="Normal 3 3 7 2 2 11 2" xfId="31522"/>
    <cellStyle name="Normal 3 3 7 2 2 12" xfId="13940"/>
    <cellStyle name="Normal 3 3 7 2 2 12 2" xfId="31523"/>
    <cellStyle name="Normal 3 3 7 2 2 13" xfId="13941"/>
    <cellStyle name="Normal 3 3 7 2 2 13 2" xfId="31524"/>
    <cellStyle name="Normal 3 3 7 2 2 14" xfId="13942"/>
    <cellStyle name="Normal 3 3 7 2 2 14 2" xfId="31525"/>
    <cellStyle name="Normal 3 3 7 2 2 15" xfId="31526"/>
    <cellStyle name="Normal 3 3 7 2 2 2" xfId="13943"/>
    <cellStyle name="Normal 3 3 7 2 2 2 2" xfId="31527"/>
    <cellStyle name="Normal 3 3 7 2 2 3" xfId="13944"/>
    <cellStyle name="Normal 3 3 7 2 2 3 2" xfId="31528"/>
    <cellStyle name="Normal 3 3 7 2 2 4" xfId="13945"/>
    <cellStyle name="Normal 3 3 7 2 2 4 2" xfId="31529"/>
    <cellStyle name="Normal 3 3 7 2 2 5" xfId="13946"/>
    <cellStyle name="Normal 3 3 7 2 2 5 2" xfId="31530"/>
    <cellStyle name="Normal 3 3 7 2 2 6" xfId="13947"/>
    <cellStyle name="Normal 3 3 7 2 2 6 2" xfId="31531"/>
    <cellStyle name="Normal 3 3 7 2 2 7" xfId="13948"/>
    <cellStyle name="Normal 3 3 7 2 2 7 2" xfId="31532"/>
    <cellStyle name="Normal 3 3 7 2 2 8" xfId="13949"/>
    <cellStyle name="Normal 3 3 7 2 2 8 2" xfId="31533"/>
    <cellStyle name="Normal 3 3 7 2 2 9" xfId="13950"/>
    <cellStyle name="Normal 3 3 7 2 2 9 2" xfId="31534"/>
    <cellStyle name="Normal 3 3 7 2 3" xfId="13951"/>
    <cellStyle name="Normal 3 3 7 2 3 2" xfId="31535"/>
    <cellStyle name="Normal 3 3 7 2 4" xfId="13952"/>
    <cellStyle name="Normal 3 3 7 2 4 2" xfId="31536"/>
    <cellStyle name="Normal 3 3 7 2 5" xfId="13953"/>
    <cellStyle name="Normal 3 3 7 2 5 2" xfId="31537"/>
    <cellStyle name="Normal 3 3 7 2 6" xfId="13954"/>
    <cellStyle name="Normal 3 3 7 2 6 2" xfId="31538"/>
    <cellStyle name="Normal 3 3 7 2 7" xfId="13955"/>
    <cellStyle name="Normal 3 3 7 2 7 2" xfId="31539"/>
    <cellStyle name="Normal 3 3 7 2 8" xfId="13956"/>
    <cellStyle name="Normal 3 3 7 2 8 2" xfId="31540"/>
    <cellStyle name="Normal 3 3 7 2 9" xfId="13957"/>
    <cellStyle name="Normal 3 3 7 2 9 2" xfId="31541"/>
    <cellStyle name="Normal 3 3 7 20" xfId="13958"/>
    <cellStyle name="Normal 3 3 7 20 2" xfId="31542"/>
    <cellStyle name="Normal 3 3 7 21" xfId="13959"/>
    <cellStyle name="Normal 3 3 7 21 2" xfId="31543"/>
    <cellStyle name="Normal 3 3 7 22" xfId="13960"/>
    <cellStyle name="Normal 3 3 7 22 2" xfId="31544"/>
    <cellStyle name="Normal 3 3 7 23" xfId="13961"/>
    <cellStyle name="Normal 3 3 7 23 2" xfId="31545"/>
    <cellStyle name="Normal 3 3 7 24" xfId="31546"/>
    <cellStyle name="Normal 3 3 7 3" xfId="13962"/>
    <cellStyle name="Normal 3 3 7 3 10" xfId="13963"/>
    <cellStyle name="Normal 3 3 7 3 10 2" xfId="31547"/>
    <cellStyle name="Normal 3 3 7 3 11" xfId="13964"/>
    <cellStyle name="Normal 3 3 7 3 11 2" xfId="31548"/>
    <cellStyle name="Normal 3 3 7 3 12" xfId="13965"/>
    <cellStyle name="Normal 3 3 7 3 12 2" xfId="31549"/>
    <cellStyle name="Normal 3 3 7 3 13" xfId="13966"/>
    <cellStyle name="Normal 3 3 7 3 13 2" xfId="31550"/>
    <cellStyle name="Normal 3 3 7 3 14" xfId="13967"/>
    <cellStyle name="Normal 3 3 7 3 14 2" xfId="31551"/>
    <cellStyle name="Normal 3 3 7 3 15" xfId="13968"/>
    <cellStyle name="Normal 3 3 7 3 15 2" xfId="31552"/>
    <cellStyle name="Normal 3 3 7 3 16" xfId="31553"/>
    <cellStyle name="Normal 3 3 7 3 2" xfId="13969"/>
    <cellStyle name="Normal 3 3 7 3 2 10" xfId="13970"/>
    <cellStyle name="Normal 3 3 7 3 2 10 2" xfId="31554"/>
    <cellStyle name="Normal 3 3 7 3 2 11" xfId="13971"/>
    <cellStyle name="Normal 3 3 7 3 2 11 2" xfId="31555"/>
    <cellStyle name="Normal 3 3 7 3 2 12" xfId="13972"/>
    <cellStyle name="Normal 3 3 7 3 2 12 2" xfId="31556"/>
    <cellStyle name="Normal 3 3 7 3 2 13" xfId="13973"/>
    <cellStyle name="Normal 3 3 7 3 2 13 2" xfId="31557"/>
    <cellStyle name="Normal 3 3 7 3 2 14" xfId="13974"/>
    <cellStyle name="Normal 3 3 7 3 2 14 2" xfId="31558"/>
    <cellStyle name="Normal 3 3 7 3 2 15" xfId="31559"/>
    <cellStyle name="Normal 3 3 7 3 2 2" xfId="13975"/>
    <cellStyle name="Normal 3 3 7 3 2 2 2" xfId="31560"/>
    <cellStyle name="Normal 3 3 7 3 2 3" xfId="13976"/>
    <cellStyle name="Normal 3 3 7 3 2 3 2" xfId="31561"/>
    <cellStyle name="Normal 3 3 7 3 2 4" xfId="13977"/>
    <cellStyle name="Normal 3 3 7 3 2 4 2" xfId="31562"/>
    <cellStyle name="Normal 3 3 7 3 2 5" xfId="13978"/>
    <cellStyle name="Normal 3 3 7 3 2 5 2" xfId="31563"/>
    <cellStyle name="Normal 3 3 7 3 2 6" xfId="13979"/>
    <cellStyle name="Normal 3 3 7 3 2 6 2" xfId="31564"/>
    <cellStyle name="Normal 3 3 7 3 2 7" xfId="13980"/>
    <cellStyle name="Normal 3 3 7 3 2 7 2" xfId="31565"/>
    <cellStyle name="Normal 3 3 7 3 2 8" xfId="13981"/>
    <cellStyle name="Normal 3 3 7 3 2 8 2" xfId="31566"/>
    <cellStyle name="Normal 3 3 7 3 2 9" xfId="13982"/>
    <cellStyle name="Normal 3 3 7 3 2 9 2" xfId="31567"/>
    <cellStyle name="Normal 3 3 7 3 3" xfId="13983"/>
    <cellStyle name="Normal 3 3 7 3 3 2" xfId="31568"/>
    <cellStyle name="Normal 3 3 7 3 4" xfId="13984"/>
    <cellStyle name="Normal 3 3 7 3 4 2" xfId="31569"/>
    <cellStyle name="Normal 3 3 7 3 5" xfId="13985"/>
    <cellStyle name="Normal 3 3 7 3 5 2" xfId="31570"/>
    <cellStyle name="Normal 3 3 7 3 6" xfId="13986"/>
    <cellStyle name="Normal 3 3 7 3 6 2" xfId="31571"/>
    <cellStyle name="Normal 3 3 7 3 7" xfId="13987"/>
    <cellStyle name="Normal 3 3 7 3 7 2" xfId="31572"/>
    <cellStyle name="Normal 3 3 7 3 8" xfId="13988"/>
    <cellStyle name="Normal 3 3 7 3 8 2" xfId="31573"/>
    <cellStyle name="Normal 3 3 7 3 9" xfId="13989"/>
    <cellStyle name="Normal 3 3 7 3 9 2" xfId="31574"/>
    <cellStyle name="Normal 3 3 7 4" xfId="13990"/>
    <cellStyle name="Normal 3 3 7 4 10" xfId="13991"/>
    <cellStyle name="Normal 3 3 7 4 10 2" xfId="31575"/>
    <cellStyle name="Normal 3 3 7 4 11" xfId="13992"/>
    <cellStyle name="Normal 3 3 7 4 11 2" xfId="31576"/>
    <cellStyle name="Normal 3 3 7 4 12" xfId="13993"/>
    <cellStyle name="Normal 3 3 7 4 12 2" xfId="31577"/>
    <cellStyle name="Normal 3 3 7 4 13" xfId="13994"/>
    <cellStyle name="Normal 3 3 7 4 13 2" xfId="31578"/>
    <cellStyle name="Normal 3 3 7 4 14" xfId="13995"/>
    <cellStyle name="Normal 3 3 7 4 14 2" xfId="31579"/>
    <cellStyle name="Normal 3 3 7 4 15" xfId="13996"/>
    <cellStyle name="Normal 3 3 7 4 15 2" xfId="31580"/>
    <cellStyle name="Normal 3 3 7 4 16" xfId="31581"/>
    <cellStyle name="Normal 3 3 7 4 2" xfId="13997"/>
    <cellStyle name="Normal 3 3 7 4 2 10" xfId="13998"/>
    <cellStyle name="Normal 3 3 7 4 2 10 2" xfId="31582"/>
    <cellStyle name="Normal 3 3 7 4 2 11" xfId="13999"/>
    <cellStyle name="Normal 3 3 7 4 2 11 2" xfId="31583"/>
    <cellStyle name="Normal 3 3 7 4 2 12" xfId="14000"/>
    <cellStyle name="Normal 3 3 7 4 2 12 2" xfId="31584"/>
    <cellStyle name="Normal 3 3 7 4 2 13" xfId="14001"/>
    <cellStyle name="Normal 3 3 7 4 2 13 2" xfId="31585"/>
    <cellStyle name="Normal 3 3 7 4 2 14" xfId="14002"/>
    <cellStyle name="Normal 3 3 7 4 2 14 2" xfId="31586"/>
    <cellStyle name="Normal 3 3 7 4 2 15" xfId="31587"/>
    <cellStyle name="Normal 3 3 7 4 2 2" xfId="14003"/>
    <cellStyle name="Normal 3 3 7 4 2 2 2" xfId="31588"/>
    <cellStyle name="Normal 3 3 7 4 2 3" xfId="14004"/>
    <cellStyle name="Normal 3 3 7 4 2 3 2" xfId="31589"/>
    <cellStyle name="Normal 3 3 7 4 2 4" xfId="14005"/>
    <cellStyle name="Normal 3 3 7 4 2 4 2" xfId="31590"/>
    <cellStyle name="Normal 3 3 7 4 2 5" xfId="14006"/>
    <cellStyle name="Normal 3 3 7 4 2 5 2" xfId="31591"/>
    <cellStyle name="Normal 3 3 7 4 2 6" xfId="14007"/>
    <cellStyle name="Normal 3 3 7 4 2 6 2" xfId="31592"/>
    <cellStyle name="Normal 3 3 7 4 2 7" xfId="14008"/>
    <cellStyle name="Normal 3 3 7 4 2 7 2" xfId="31593"/>
    <cellStyle name="Normal 3 3 7 4 2 8" xfId="14009"/>
    <cellStyle name="Normal 3 3 7 4 2 8 2" xfId="31594"/>
    <cellStyle name="Normal 3 3 7 4 2 9" xfId="14010"/>
    <cellStyle name="Normal 3 3 7 4 2 9 2" xfId="31595"/>
    <cellStyle name="Normal 3 3 7 4 3" xfId="14011"/>
    <cellStyle name="Normal 3 3 7 4 3 2" xfId="31596"/>
    <cellStyle name="Normal 3 3 7 4 4" xfId="14012"/>
    <cellStyle name="Normal 3 3 7 4 4 2" xfId="31597"/>
    <cellStyle name="Normal 3 3 7 4 5" xfId="14013"/>
    <cellStyle name="Normal 3 3 7 4 5 2" xfId="31598"/>
    <cellStyle name="Normal 3 3 7 4 6" xfId="14014"/>
    <cellStyle name="Normal 3 3 7 4 6 2" xfId="31599"/>
    <cellStyle name="Normal 3 3 7 4 7" xfId="14015"/>
    <cellStyle name="Normal 3 3 7 4 7 2" xfId="31600"/>
    <cellStyle name="Normal 3 3 7 4 8" xfId="14016"/>
    <cellStyle name="Normal 3 3 7 4 8 2" xfId="31601"/>
    <cellStyle name="Normal 3 3 7 4 9" xfId="14017"/>
    <cellStyle name="Normal 3 3 7 4 9 2" xfId="31602"/>
    <cellStyle name="Normal 3 3 7 5" xfId="14018"/>
    <cellStyle name="Normal 3 3 7 5 10" xfId="14019"/>
    <cellStyle name="Normal 3 3 7 5 10 2" xfId="31603"/>
    <cellStyle name="Normal 3 3 7 5 11" xfId="14020"/>
    <cellStyle name="Normal 3 3 7 5 11 2" xfId="31604"/>
    <cellStyle name="Normal 3 3 7 5 12" xfId="14021"/>
    <cellStyle name="Normal 3 3 7 5 12 2" xfId="31605"/>
    <cellStyle name="Normal 3 3 7 5 13" xfId="14022"/>
    <cellStyle name="Normal 3 3 7 5 13 2" xfId="31606"/>
    <cellStyle name="Normal 3 3 7 5 14" xfId="14023"/>
    <cellStyle name="Normal 3 3 7 5 14 2" xfId="31607"/>
    <cellStyle name="Normal 3 3 7 5 15" xfId="31608"/>
    <cellStyle name="Normal 3 3 7 5 2" xfId="14024"/>
    <cellStyle name="Normal 3 3 7 5 2 2" xfId="31609"/>
    <cellStyle name="Normal 3 3 7 5 3" xfId="14025"/>
    <cellStyle name="Normal 3 3 7 5 3 2" xfId="31610"/>
    <cellStyle name="Normal 3 3 7 5 4" xfId="14026"/>
    <cellStyle name="Normal 3 3 7 5 4 2" xfId="31611"/>
    <cellStyle name="Normal 3 3 7 5 5" xfId="14027"/>
    <cellStyle name="Normal 3 3 7 5 5 2" xfId="31612"/>
    <cellStyle name="Normal 3 3 7 5 6" xfId="14028"/>
    <cellStyle name="Normal 3 3 7 5 6 2" xfId="31613"/>
    <cellStyle name="Normal 3 3 7 5 7" xfId="14029"/>
    <cellStyle name="Normal 3 3 7 5 7 2" xfId="31614"/>
    <cellStyle name="Normal 3 3 7 5 8" xfId="14030"/>
    <cellStyle name="Normal 3 3 7 5 8 2" xfId="31615"/>
    <cellStyle name="Normal 3 3 7 5 9" xfId="14031"/>
    <cellStyle name="Normal 3 3 7 5 9 2" xfId="31616"/>
    <cellStyle name="Normal 3 3 7 6" xfId="14032"/>
    <cellStyle name="Normal 3 3 7 6 10" xfId="14033"/>
    <cellStyle name="Normal 3 3 7 6 10 2" xfId="31617"/>
    <cellStyle name="Normal 3 3 7 6 11" xfId="14034"/>
    <cellStyle name="Normal 3 3 7 6 11 2" xfId="31618"/>
    <cellStyle name="Normal 3 3 7 6 12" xfId="14035"/>
    <cellStyle name="Normal 3 3 7 6 12 2" xfId="31619"/>
    <cellStyle name="Normal 3 3 7 6 13" xfId="14036"/>
    <cellStyle name="Normal 3 3 7 6 13 2" xfId="31620"/>
    <cellStyle name="Normal 3 3 7 6 14" xfId="14037"/>
    <cellStyle name="Normal 3 3 7 6 14 2" xfId="31621"/>
    <cellStyle name="Normal 3 3 7 6 15" xfId="31622"/>
    <cellStyle name="Normal 3 3 7 6 2" xfId="14038"/>
    <cellStyle name="Normal 3 3 7 6 2 2" xfId="31623"/>
    <cellStyle name="Normal 3 3 7 6 3" xfId="14039"/>
    <cellStyle name="Normal 3 3 7 6 3 2" xfId="31624"/>
    <cellStyle name="Normal 3 3 7 6 4" xfId="14040"/>
    <cellStyle name="Normal 3 3 7 6 4 2" xfId="31625"/>
    <cellStyle name="Normal 3 3 7 6 5" xfId="14041"/>
    <cellStyle name="Normal 3 3 7 6 5 2" xfId="31626"/>
    <cellStyle name="Normal 3 3 7 6 6" xfId="14042"/>
    <cellStyle name="Normal 3 3 7 6 6 2" xfId="31627"/>
    <cellStyle name="Normal 3 3 7 6 7" xfId="14043"/>
    <cellStyle name="Normal 3 3 7 6 7 2" xfId="31628"/>
    <cellStyle name="Normal 3 3 7 6 8" xfId="14044"/>
    <cellStyle name="Normal 3 3 7 6 8 2" xfId="31629"/>
    <cellStyle name="Normal 3 3 7 6 9" xfId="14045"/>
    <cellStyle name="Normal 3 3 7 6 9 2" xfId="31630"/>
    <cellStyle name="Normal 3 3 7 7" xfId="14046"/>
    <cellStyle name="Normal 3 3 7 7 10" xfId="14047"/>
    <cellStyle name="Normal 3 3 7 7 10 2" xfId="31631"/>
    <cellStyle name="Normal 3 3 7 7 11" xfId="14048"/>
    <cellStyle name="Normal 3 3 7 7 11 2" xfId="31632"/>
    <cellStyle name="Normal 3 3 7 7 12" xfId="14049"/>
    <cellStyle name="Normal 3 3 7 7 12 2" xfId="31633"/>
    <cellStyle name="Normal 3 3 7 7 13" xfId="14050"/>
    <cellStyle name="Normal 3 3 7 7 13 2" xfId="31634"/>
    <cellStyle name="Normal 3 3 7 7 14" xfId="14051"/>
    <cellStyle name="Normal 3 3 7 7 14 2" xfId="31635"/>
    <cellStyle name="Normal 3 3 7 7 15" xfId="31636"/>
    <cellStyle name="Normal 3 3 7 7 2" xfId="14052"/>
    <cellStyle name="Normal 3 3 7 7 2 2" xfId="31637"/>
    <cellStyle name="Normal 3 3 7 7 3" xfId="14053"/>
    <cellStyle name="Normal 3 3 7 7 3 2" xfId="31638"/>
    <cellStyle name="Normal 3 3 7 7 4" xfId="14054"/>
    <cellStyle name="Normal 3 3 7 7 4 2" xfId="31639"/>
    <cellStyle name="Normal 3 3 7 7 5" xfId="14055"/>
    <cellStyle name="Normal 3 3 7 7 5 2" xfId="31640"/>
    <cellStyle name="Normal 3 3 7 7 6" xfId="14056"/>
    <cellStyle name="Normal 3 3 7 7 6 2" xfId="31641"/>
    <cellStyle name="Normal 3 3 7 7 7" xfId="14057"/>
    <cellStyle name="Normal 3 3 7 7 7 2" xfId="31642"/>
    <cellStyle name="Normal 3 3 7 7 8" xfId="14058"/>
    <cellStyle name="Normal 3 3 7 7 8 2" xfId="31643"/>
    <cellStyle name="Normal 3 3 7 7 9" xfId="14059"/>
    <cellStyle name="Normal 3 3 7 7 9 2" xfId="31644"/>
    <cellStyle name="Normal 3 3 7 8" xfId="14060"/>
    <cellStyle name="Normal 3 3 7 8 10" xfId="14061"/>
    <cellStyle name="Normal 3 3 7 8 10 2" xfId="31645"/>
    <cellStyle name="Normal 3 3 7 8 11" xfId="14062"/>
    <cellStyle name="Normal 3 3 7 8 11 2" xfId="31646"/>
    <cellStyle name="Normal 3 3 7 8 12" xfId="14063"/>
    <cellStyle name="Normal 3 3 7 8 12 2" xfId="31647"/>
    <cellStyle name="Normal 3 3 7 8 13" xfId="14064"/>
    <cellStyle name="Normal 3 3 7 8 13 2" xfId="31648"/>
    <cellStyle name="Normal 3 3 7 8 14" xfId="14065"/>
    <cellStyle name="Normal 3 3 7 8 14 2" xfId="31649"/>
    <cellStyle name="Normal 3 3 7 8 15" xfId="31650"/>
    <cellStyle name="Normal 3 3 7 8 2" xfId="14066"/>
    <cellStyle name="Normal 3 3 7 8 2 2" xfId="31651"/>
    <cellStyle name="Normal 3 3 7 8 3" xfId="14067"/>
    <cellStyle name="Normal 3 3 7 8 3 2" xfId="31652"/>
    <cellStyle name="Normal 3 3 7 8 4" xfId="14068"/>
    <cellStyle name="Normal 3 3 7 8 4 2" xfId="31653"/>
    <cellStyle name="Normal 3 3 7 8 5" xfId="14069"/>
    <cellStyle name="Normal 3 3 7 8 5 2" xfId="31654"/>
    <cellStyle name="Normal 3 3 7 8 6" xfId="14070"/>
    <cellStyle name="Normal 3 3 7 8 6 2" xfId="31655"/>
    <cellStyle name="Normal 3 3 7 8 7" xfId="14071"/>
    <cellStyle name="Normal 3 3 7 8 7 2" xfId="31656"/>
    <cellStyle name="Normal 3 3 7 8 8" xfId="14072"/>
    <cellStyle name="Normal 3 3 7 8 8 2" xfId="31657"/>
    <cellStyle name="Normal 3 3 7 8 9" xfId="14073"/>
    <cellStyle name="Normal 3 3 7 8 9 2" xfId="31658"/>
    <cellStyle name="Normal 3 3 7 9" xfId="14074"/>
    <cellStyle name="Normal 3 3 7 9 10" xfId="14075"/>
    <cellStyle name="Normal 3 3 7 9 10 2" xfId="31659"/>
    <cellStyle name="Normal 3 3 7 9 11" xfId="14076"/>
    <cellStyle name="Normal 3 3 7 9 11 2" xfId="31660"/>
    <cellStyle name="Normal 3 3 7 9 12" xfId="14077"/>
    <cellStyle name="Normal 3 3 7 9 12 2" xfId="31661"/>
    <cellStyle name="Normal 3 3 7 9 13" xfId="14078"/>
    <cellStyle name="Normal 3 3 7 9 13 2" xfId="31662"/>
    <cellStyle name="Normal 3 3 7 9 14" xfId="14079"/>
    <cellStyle name="Normal 3 3 7 9 14 2" xfId="31663"/>
    <cellStyle name="Normal 3 3 7 9 15" xfId="31664"/>
    <cellStyle name="Normal 3 3 7 9 2" xfId="14080"/>
    <cellStyle name="Normal 3 3 7 9 2 2" xfId="31665"/>
    <cellStyle name="Normal 3 3 7 9 3" xfId="14081"/>
    <cellStyle name="Normal 3 3 7 9 3 2" xfId="31666"/>
    <cellStyle name="Normal 3 3 7 9 4" xfId="14082"/>
    <cellStyle name="Normal 3 3 7 9 4 2" xfId="31667"/>
    <cellStyle name="Normal 3 3 7 9 5" xfId="14083"/>
    <cellStyle name="Normal 3 3 7 9 5 2" xfId="31668"/>
    <cellStyle name="Normal 3 3 7 9 6" xfId="14084"/>
    <cellStyle name="Normal 3 3 7 9 6 2" xfId="31669"/>
    <cellStyle name="Normal 3 3 7 9 7" xfId="14085"/>
    <cellStyle name="Normal 3 3 7 9 7 2" xfId="31670"/>
    <cellStyle name="Normal 3 3 7 9 8" xfId="14086"/>
    <cellStyle name="Normal 3 3 7 9 8 2" xfId="31671"/>
    <cellStyle name="Normal 3 3 7 9 9" xfId="14087"/>
    <cellStyle name="Normal 3 3 7 9 9 2" xfId="31672"/>
    <cellStyle name="Normal 3 3 8" xfId="14088"/>
    <cellStyle name="Normal 3 3 8 10" xfId="14089"/>
    <cellStyle name="Normal 3 3 8 10 10" xfId="14090"/>
    <cellStyle name="Normal 3 3 8 10 10 2" xfId="31673"/>
    <cellStyle name="Normal 3 3 8 10 11" xfId="14091"/>
    <cellStyle name="Normal 3 3 8 10 11 2" xfId="31674"/>
    <cellStyle name="Normal 3 3 8 10 12" xfId="14092"/>
    <cellStyle name="Normal 3 3 8 10 12 2" xfId="31675"/>
    <cellStyle name="Normal 3 3 8 10 13" xfId="14093"/>
    <cellStyle name="Normal 3 3 8 10 13 2" xfId="31676"/>
    <cellStyle name="Normal 3 3 8 10 14" xfId="14094"/>
    <cellStyle name="Normal 3 3 8 10 14 2" xfId="31677"/>
    <cellStyle name="Normal 3 3 8 10 15" xfId="31678"/>
    <cellStyle name="Normal 3 3 8 10 2" xfId="14095"/>
    <cellStyle name="Normal 3 3 8 10 2 2" xfId="31679"/>
    <cellStyle name="Normal 3 3 8 10 3" xfId="14096"/>
    <cellStyle name="Normal 3 3 8 10 3 2" xfId="31680"/>
    <cellStyle name="Normal 3 3 8 10 4" xfId="14097"/>
    <cellStyle name="Normal 3 3 8 10 4 2" xfId="31681"/>
    <cellStyle name="Normal 3 3 8 10 5" xfId="14098"/>
    <cellStyle name="Normal 3 3 8 10 5 2" xfId="31682"/>
    <cellStyle name="Normal 3 3 8 10 6" xfId="14099"/>
    <cellStyle name="Normal 3 3 8 10 6 2" xfId="31683"/>
    <cellStyle name="Normal 3 3 8 10 7" xfId="14100"/>
    <cellStyle name="Normal 3 3 8 10 7 2" xfId="31684"/>
    <cellStyle name="Normal 3 3 8 10 8" xfId="14101"/>
    <cellStyle name="Normal 3 3 8 10 8 2" xfId="31685"/>
    <cellStyle name="Normal 3 3 8 10 9" xfId="14102"/>
    <cellStyle name="Normal 3 3 8 10 9 2" xfId="31686"/>
    <cellStyle name="Normal 3 3 8 11" xfId="14103"/>
    <cellStyle name="Normal 3 3 8 11 2" xfId="31687"/>
    <cellStyle name="Normal 3 3 8 12" xfId="14104"/>
    <cellStyle name="Normal 3 3 8 12 2" xfId="31688"/>
    <cellStyle name="Normal 3 3 8 13" xfId="14105"/>
    <cellStyle name="Normal 3 3 8 13 2" xfId="31689"/>
    <cellStyle name="Normal 3 3 8 14" xfId="14106"/>
    <cellStyle name="Normal 3 3 8 14 2" xfId="31690"/>
    <cellStyle name="Normal 3 3 8 15" xfId="14107"/>
    <cellStyle name="Normal 3 3 8 15 2" xfId="31691"/>
    <cellStyle name="Normal 3 3 8 16" xfId="14108"/>
    <cellStyle name="Normal 3 3 8 16 2" xfId="31692"/>
    <cellStyle name="Normal 3 3 8 17" xfId="14109"/>
    <cellStyle name="Normal 3 3 8 17 2" xfId="31693"/>
    <cellStyle name="Normal 3 3 8 18" xfId="14110"/>
    <cellStyle name="Normal 3 3 8 18 2" xfId="31694"/>
    <cellStyle name="Normal 3 3 8 19" xfId="14111"/>
    <cellStyle name="Normal 3 3 8 19 2" xfId="31695"/>
    <cellStyle name="Normal 3 3 8 2" xfId="14112"/>
    <cellStyle name="Normal 3 3 8 2 10" xfId="14113"/>
    <cellStyle name="Normal 3 3 8 2 10 2" xfId="31696"/>
    <cellStyle name="Normal 3 3 8 2 11" xfId="14114"/>
    <cellStyle name="Normal 3 3 8 2 11 2" xfId="31697"/>
    <cellStyle name="Normal 3 3 8 2 12" xfId="14115"/>
    <cellStyle name="Normal 3 3 8 2 12 2" xfId="31698"/>
    <cellStyle name="Normal 3 3 8 2 13" xfId="14116"/>
    <cellStyle name="Normal 3 3 8 2 13 2" xfId="31699"/>
    <cellStyle name="Normal 3 3 8 2 14" xfId="14117"/>
    <cellStyle name="Normal 3 3 8 2 14 2" xfId="31700"/>
    <cellStyle name="Normal 3 3 8 2 15" xfId="14118"/>
    <cellStyle name="Normal 3 3 8 2 15 2" xfId="31701"/>
    <cellStyle name="Normal 3 3 8 2 16" xfId="31702"/>
    <cellStyle name="Normal 3 3 8 2 2" xfId="14119"/>
    <cellStyle name="Normal 3 3 8 2 2 10" xfId="14120"/>
    <cellStyle name="Normal 3 3 8 2 2 10 2" xfId="31703"/>
    <cellStyle name="Normal 3 3 8 2 2 11" xfId="14121"/>
    <cellStyle name="Normal 3 3 8 2 2 11 2" xfId="31704"/>
    <cellStyle name="Normal 3 3 8 2 2 12" xfId="14122"/>
    <cellStyle name="Normal 3 3 8 2 2 12 2" xfId="31705"/>
    <cellStyle name="Normal 3 3 8 2 2 13" xfId="14123"/>
    <cellStyle name="Normal 3 3 8 2 2 13 2" xfId="31706"/>
    <cellStyle name="Normal 3 3 8 2 2 14" xfId="14124"/>
    <cellStyle name="Normal 3 3 8 2 2 14 2" xfId="31707"/>
    <cellStyle name="Normal 3 3 8 2 2 15" xfId="31708"/>
    <cellStyle name="Normal 3 3 8 2 2 2" xfId="14125"/>
    <cellStyle name="Normal 3 3 8 2 2 2 2" xfId="31709"/>
    <cellStyle name="Normal 3 3 8 2 2 3" xfId="14126"/>
    <cellStyle name="Normal 3 3 8 2 2 3 2" xfId="31710"/>
    <cellStyle name="Normal 3 3 8 2 2 4" xfId="14127"/>
    <cellStyle name="Normal 3 3 8 2 2 4 2" xfId="31711"/>
    <cellStyle name="Normal 3 3 8 2 2 5" xfId="14128"/>
    <cellStyle name="Normal 3 3 8 2 2 5 2" xfId="31712"/>
    <cellStyle name="Normal 3 3 8 2 2 6" xfId="14129"/>
    <cellStyle name="Normal 3 3 8 2 2 6 2" xfId="31713"/>
    <cellStyle name="Normal 3 3 8 2 2 7" xfId="14130"/>
    <cellStyle name="Normal 3 3 8 2 2 7 2" xfId="31714"/>
    <cellStyle name="Normal 3 3 8 2 2 8" xfId="14131"/>
    <cellStyle name="Normal 3 3 8 2 2 8 2" xfId="31715"/>
    <cellStyle name="Normal 3 3 8 2 2 9" xfId="14132"/>
    <cellStyle name="Normal 3 3 8 2 2 9 2" xfId="31716"/>
    <cellStyle name="Normal 3 3 8 2 3" xfId="14133"/>
    <cellStyle name="Normal 3 3 8 2 3 2" xfId="31717"/>
    <cellStyle name="Normal 3 3 8 2 4" xfId="14134"/>
    <cellStyle name="Normal 3 3 8 2 4 2" xfId="31718"/>
    <cellStyle name="Normal 3 3 8 2 5" xfId="14135"/>
    <cellStyle name="Normal 3 3 8 2 5 2" xfId="31719"/>
    <cellStyle name="Normal 3 3 8 2 6" xfId="14136"/>
    <cellStyle name="Normal 3 3 8 2 6 2" xfId="31720"/>
    <cellStyle name="Normal 3 3 8 2 7" xfId="14137"/>
    <cellStyle name="Normal 3 3 8 2 7 2" xfId="31721"/>
    <cellStyle name="Normal 3 3 8 2 8" xfId="14138"/>
    <cellStyle name="Normal 3 3 8 2 8 2" xfId="31722"/>
    <cellStyle name="Normal 3 3 8 2 9" xfId="14139"/>
    <cellStyle name="Normal 3 3 8 2 9 2" xfId="31723"/>
    <cellStyle name="Normal 3 3 8 20" xfId="14140"/>
    <cellStyle name="Normal 3 3 8 20 2" xfId="31724"/>
    <cellStyle name="Normal 3 3 8 21" xfId="14141"/>
    <cellStyle name="Normal 3 3 8 21 2" xfId="31725"/>
    <cellStyle name="Normal 3 3 8 22" xfId="14142"/>
    <cellStyle name="Normal 3 3 8 22 2" xfId="31726"/>
    <cellStyle name="Normal 3 3 8 23" xfId="14143"/>
    <cellStyle name="Normal 3 3 8 23 2" xfId="31727"/>
    <cellStyle name="Normal 3 3 8 24" xfId="31728"/>
    <cellStyle name="Normal 3 3 8 3" xfId="14144"/>
    <cellStyle name="Normal 3 3 8 3 10" xfId="14145"/>
    <cellStyle name="Normal 3 3 8 3 10 2" xfId="31729"/>
    <cellStyle name="Normal 3 3 8 3 11" xfId="14146"/>
    <cellStyle name="Normal 3 3 8 3 11 2" xfId="31730"/>
    <cellStyle name="Normal 3 3 8 3 12" xfId="14147"/>
    <cellStyle name="Normal 3 3 8 3 12 2" xfId="31731"/>
    <cellStyle name="Normal 3 3 8 3 13" xfId="14148"/>
    <cellStyle name="Normal 3 3 8 3 13 2" xfId="31732"/>
    <cellStyle name="Normal 3 3 8 3 14" xfId="14149"/>
    <cellStyle name="Normal 3 3 8 3 14 2" xfId="31733"/>
    <cellStyle name="Normal 3 3 8 3 15" xfId="14150"/>
    <cellStyle name="Normal 3 3 8 3 15 2" xfId="31734"/>
    <cellStyle name="Normal 3 3 8 3 16" xfId="31735"/>
    <cellStyle name="Normal 3 3 8 3 2" xfId="14151"/>
    <cellStyle name="Normal 3 3 8 3 2 10" xfId="14152"/>
    <cellStyle name="Normal 3 3 8 3 2 10 2" xfId="31736"/>
    <cellStyle name="Normal 3 3 8 3 2 11" xfId="14153"/>
    <cellStyle name="Normal 3 3 8 3 2 11 2" xfId="31737"/>
    <cellStyle name="Normal 3 3 8 3 2 12" xfId="14154"/>
    <cellStyle name="Normal 3 3 8 3 2 12 2" xfId="31738"/>
    <cellStyle name="Normal 3 3 8 3 2 13" xfId="14155"/>
    <cellStyle name="Normal 3 3 8 3 2 13 2" xfId="31739"/>
    <cellStyle name="Normal 3 3 8 3 2 14" xfId="14156"/>
    <cellStyle name="Normal 3 3 8 3 2 14 2" xfId="31740"/>
    <cellStyle name="Normal 3 3 8 3 2 15" xfId="31741"/>
    <cellStyle name="Normal 3 3 8 3 2 2" xfId="14157"/>
    <cellStyle name="Normal 3 3 8 3 2 2 2" xfId="31742"/>
    <cellStyle name="Normal 3 3 8 3 2 3" xfId="14158"/>
    <cellStyle name="Normal 3 3 8 3 2 3 2" xfId="31743"/>
    <cellStyle name="Normal 3 3 8 3 2 4" xfId="14159"/>
    <cellStyle name="Normal 3 3 8 3 2 4 2" xfId="31744"/>
    <cellStyle name="Normal 3 3 8 3 2 5" xfId="14160"/>
    <cellStyle name="Normal 3 3 8 3 2 5 2" xfId="31745"/>
    <cellStyle name="Normal 3 3 8 3 2 6" xfId="14161"/>
    <cellStyle name="Normal 3 3 8 3 2 6 2" xfId="31746"/>
    <cellStyle name="Normal 3 3 8 3 2 7" xfId="14162"/>
    <cellStyle name="Normal 3 3 8 3 2 7 2" xfId="31747"/>
    <cellStyle name="Normal 3 3 8 3 2 8" xfId="14163"/>
    <cellStyle name="Normal 3 3 8 3 2 8 2" xfId="31748"/>
    <cellStyle name="Normal 3 3 8 3 2 9" xfId="14164"/>
    <cellStyle name="Normal 3 3 8 3 2 9 2" xfId="31749"/>
    <cellStyle name="Normal 3 3 8 3 3" xfId="14165"/>
    <cellStyle name="Normal 3 3 8 3 3 2" xfId="31750"/>
    <cellStyle name="Normal 3 3 8 3 4" xfId="14166"/>
    <cellStyle name="Normal 3 3 8 3 4 2" xfId="31751"/>
    <cellStyle name="Normal 3 3 8 3 5" xfId="14167"/>
    <cellStyle name="Normal 3 3 8 3 5 2" xfId="31752"/>
    <cellStyle name="Normal 3 3 8 3 6" xfId="14168"/>
    <cellStyle name="Normal 3 3 8 3 6 2" xfId="31753"/>
    <cellStyle name="Normal 3 3 8 3 7" xfId="14169"/>
    <cellStyle name="Normal 3 3 8 3 7 2" xfId="31754"/>
    <cellStyle name="Normal 3 3 8 3 8" xfId="14170"/>
    <cellStyle name="Normal 3 3 8 3 8 2" xfId="31755"/>
    <cellStyle name="Normal 3 3 8 3 9" xfId="14171"/>
    <cellStyle name="Normal 3 3 8 3 9 2" xfId="31756"/>
    <cellStyle name="Normal 3 3 8 4" xfId="14172"/>
    <cellStyle name="Normal 3 3 8 4 10" xfId="14173"/>
    <cellStyle name="Normal 3 3 8 4 10 2" xfId="31757"/>
    <cellStyle name="Normal 3 3 8 4 11" xfId="14174"/>
    <cellStyle name="Normal 3 3 8 4 11 2" xfId="31758"/>
    <cellStyle name="Normal 3 3 8 4 12" xfId="14175"/>
    <cellStyle name="Normal 3 3 8 4 12 2" xfId="31759"/>
    <cellStyle name="Normal 3 3 8 4 13" xfId="14176"/>
    <cellStyle name="Normal 3 3 8 4 13 2" xfId="31760"/>
    <cellStyle name="Normal 3 3 8 4 14" xfId="14177"/>
    <cellStyle name="Normal 3 3 8 4 14 2" xfId="31761"/>
    <cellStyle name="Normal 3 3 8 4 15" xfId="14178"/>
    <cellStyle name="Normal 3 3 8 4 15 2" xfId="31762"/>
    <cellStyle name="Normal 3 3 8 4 16" xfId="31763"/>
    <cellStyle name="Normal 3 3 8 4 2" xfId="14179"/>
    <cellStyle name="Normal 3 3 8 4 2 10" xfId="14180"/>
    <cellStyle name="Normal 3 3 8 4 2 10 2" xfId="31764"/>
    <cellStyle name="Normal 3 3 8 4 2 11" xfId="14181"/>
    <cellStyle name="Normal 3 3 8 4 2 11 2" xfId="31765"/>
    <cellStyle name="Normal 3 3 8 4 2 12" xfId="14182"/>
    <cellStyle name="Normal 3 3 8 4 2 12 2" xfId="31766"/>
    <cellStyle name="Normal 3 3 8 4 2 13" xfId="14183"/>
    <cellStyle name="Normal 3 3 8 4 2 13 2" xfId="31767"/>
    <cellStyle name="Normal 3 3 8 4 2 14" xfId="14184"/>
    <cellStyle name="Normal 3 3 8 4 2 14 2" xfId="31768"/>
    <cellStyle name="Normal 3 3 8 4 2 15" xfId="31769"/>
    <cellStyle name="Normal 3 3 8 4 2 2" xfId="14185"/>
    <cellStyle name="Normal 3 3 8 4 2 2 2" xfId="31770"/>
    <cellStyle name="Normal 3 3 8 4 2 3" xfId="14186"/>
    <cellStyle name="Normal 3 3 8 4 2 3 2" xfId="31771"/>
    <cellStyle name="Normal 3 3 8 4 2 4" xfId="14187"/>
    <cellStyle name="Normal 3 3 8 4 2 4 2" xfId="31772"/>
    <cellStyle name="Normal 3 3 8 4 2 5" xfId="14188"/>
    <cellStyle name="Normal 3 3 8 4 2 5 2" xfId="31773"/>
    <cellStyle name="Normal 3 3 8 4 2 6" xfId="14189"/>
    <cellStyle name="Normal 3 3 8 4 2 6 2" xfId="31774"/>
    <cellStyle name="Normal 3 3 8 4 2 7" xfId="14190"/>
    <cellStyle name="Normal 3 3 8 4 2 7 2" xfId="31775"/>
    <cellStyle name="Normal 3 3 8 4 2 8" xfId="14191"/>
    <cellStyle name="Normal 3 3 8 4 2 8 2" xfId="31776"/>
    <cellStyle name="Normal 3 3 8 4 2 9" xfId="14192"/>
    <cellStyle name="Normal 3 3 8 4 2 9 2" xfId="31777"/>
    <cellStyle name="Normal 3 3 8 4 3" xfId="14193"/>
    <cellStyle name="Normal 3 3 8 4 3 2" xfId="31778"/>
    <cellStyle name="Normal 3 3 8 4 4" xfId="14194"/>
    <cellStyle name="Normal 3 3 8 4 4 2" xfId="31779"/>
    <cellStyle name="Normal 3 3 8 4 5" xfId="14195"/>
    <cellStyle name="Normal 3 3 8 4 5 2" xfId="31780"/>
    <cellStyle name="Normal 3 3 8 4 6" xfId="14196"/>
    <cellStyle name="Normal 3 3 8 4 6 2" xfId="31781"/>
    <cellStyle name="Normal 3 3 8 4 7" xfId="14197"/>
    <cellStyle name="Normal 3 3 8 4 7 2" xfId="31782"/>
    <cellStyle name="Normal 3 3 8 4 8" xfId="14198"/>
    <cellStyle name="Normal 3 3 8 4 8 2" xfId="31783"/>
    <cellStyle name="Normal 3 3 8 4 9" xfId="14199"/>
    <cellStyle name="Normal 3 3 8 4 9 2" xfId="31784"/>
    <cellStyle name="Normal 3 3 8 5" xfId="14200"/>
    <cellStyle name="Normal 3 3 8 5 10" xfId="14201"/>
    <cellStyle name="Normal 3 3 8 5 10 2" xfId="31785"/>
    <cellStyle name="Normal 3 3 8 5 11" xfId="14202"/>
    <cellStyle name="Normal 3 3 8 5 11 2" xfId="31786"/>
    <cellStyle name="Normal 3 3 8 5 12" xfId="14203"/>
    <cellStyle name="Normal 3 3 8 5 12 2" xfId="31787"/>
    <cellStyle name="Normal 3 3 8 5 13" xfId="14204"/>
    <cellStyle name="Normal 3 3 8 5 13 2" xfId="31788"/>
    <cellStyle name="Normal 3 3 8 5 14" xfId="14205"/>
    <cellStyle name="Normal 3 3 8 5 14 2" xfId="31789"/>
    <cellStyle name="Normal 3 3 8 5 15" xfId="31790"/>
    <cellStyle name="Normal 3 3 8 5 2" xfId="14206"/>
    <cellStyle name="Normal 3 3 8 5 2 2" xfId="31791"/>
    <cellStyle name="Normal 3 3 8 5 3" xfId="14207"/>
    <cellStyle name="Normal 3 3 8 5 3 2" xfId="31792"/>
    <cellStyle name="Normal 3 3 8 5 4" xfId="14208"/>
    <cellStyle name="Normal 3 3 8 5 4 2" xfId="31793"/>
    <cellStyle name="Normal 3 3 8 5 5" xfId="14209"/>
    <cellStyle name="Normal 3 3 8 5 5 2" xfId="31794"/>
    <cellStyle name="Normal 3 3 8 5 6" xfId="14210"/>
    <cellStyle name="Normal 3 3 8 5 6 2" xfId="31795"/>
    <cellStyle name="Normal 3 3 8 5 7" xfId="14211"/>
    <cellStyle name="Normal 3 3 8 5 7 2" xfId="31796"/>
    <cellStyle name="Normal 3 3 8 5 8" xfId="14212"/>
    <cellStyle name="Normal 3 3 8 5 8 2" xfId="31797"/>
    <cellStyle name="Normal 3 3 8 5 9" xfId="14213"/>
    <cellStyle name="Normal 3 3 8 5 9 2" xfId="31798"/>
    <cellStyle name="Normal 3 3 8 6" xfId="14214"/>
    <cellStyle name="Normal 3 3 8 6 10" xfId="14215"/>
    <cellStyle name="Normal 3 3 8 6 10 2" xfId="31799"/>
    <cellStyle name="Normal 3 3 8 6 11" xfId="14216"/>
    <cellStyle name="Normal 3 3 8 6 11 2" xfId="31800"/>
    <cellStyle name="Normal 3 3 8 6 12" xfId="14217"/>
    <cellStyle name="Normal 3 3 8 6 12 2" xfId="31801"/>
    <cellStyle name="Normal 3 3 8 6 13" xfId="14218"/>
    <cellStyle name="Normal 3 3 8 6 13 2" xfId="31802"/>
    <cellStyle name="Normal 3 3 8 6 14" xfId="14219"/>
    <cellStyle name="Normal 3 3 8 6 14 2" xfId="31803"/>
    <cellStyle name="Normal 3 3 8 6 15" xfId="31804"/>
    <cellStyle name="Normal 3 3 8 6 2" xfId="14220"/>
    <cellStyle name="Normal 3 3 8 6 2 2" xfId="31805"/>
    <cellStyle name="Normal 3 3 8 6 3" xfId="14221"/>
    <cellStyle name="Normal 3 3 8 6 3 2" xfId="31806"/>
    <cellStyle name="Normal 3 3 8 6 4" xfId="14222"/>
    <cellStyle name="Normal 3 3 8 6 4 2" xfId="31807"/>
    <cellStyle name="Normal 3 3 8 6 5" xfId="14223"/>
    <cellStyle name="Normal 3 3 8 6 5 2" xfId="31808"/>
    <cellStyle name="Normal 3 3 8 6 6" xfId="14224"/>
    <cellStyle name="Normal 3 3 8 6 6 2" xfId="31809"/>
    <cellStyle name="Normal 3 3 8 6 7" xfId="14225"/>
    <cellStyle name="Normal 3 3 8 6 7 2" xfId="31810"/>
    <cellStyle name="Normal 3 3 8 6 8" xfId="14226"/>
    <cellStyle name="Normal 3 3 8 6 8 2" xfId="31811"/>
    <cellStyle name="Normal 3 3 8 6 9" xfId="14227"/>
    <cellStyle name="Normal 3 3 8 6 9 2" xfId="31812"/>
    <cellStyle name="Normal 3 3 8 7" xfId="14228"/>
    <cellStyle name="Normal 3 3 8 7 10" xfId="14229"/>
    <cellStyle name="Normal 3 3 8 7 10 2" xfId="31813"/>
    <cellStyle name="Normal 3 3 8 7 11" xfId="14230"/>
    <cellStyle name="Normal 3 3 8 7 11 2" xfId="31814"/>
    <cellStyle name="Normal 3 3 8 7 12" xfId="14231"/>
    <cellStyle name="Normal 3 3 8 7 12 2" xfId="31815"/>
    <cellStyle name="Normal 3 3 8 7 13" xfId="14232"/>
    <cellStyle name="Normal 3 3 8 7 13 2" xfId="31816"/>
    <cellStyle name="Normal 3 3 8 7 14" xfId="14233"/>
    <cellStyle name="Normal 3 3 8 7 14 2" xfId="31817"/>
    <cellStyle name="Normal 3 3 8 7 15" xfId="31818"/>
    <cellStyle name="Normal 3 3 8 7 2" xfId="14234"/>
    <cellStyle name="Normal 3 3 8 7 2 2" xfId="31819"/>
    <cellStyle name="Normal 3 3 8 7 3" xfId="14235"/>
    <cellStyle name="Normal 3 3 8 7 3 2" xfId="31820"/>
    <cellStyle name="Normal 3 3 8 7 4" xfId="14236"/>
    <cellStyle name="Normal 3 3 8 7 4 2" xfId="31821"/>
    <cellStyle name="Normal 3 3 8 7 5" xfId="14237"/>
    <cellStyle name="Normal 3 3 8 7 5 2" xfId="31822"/>
    <cellStyle name="Normal 3 3 8 7 6" xfId="14238"/>
    <cellStyle name="Normal 3 3 8 7 6 2" xfId="31823"/>
    <cellStyle name="Normal 3 3 8 7 7" xfId="14239"/>
    <cellStyle name="Normal 3 3 8 7 7 2" xfId="31824"/>
    <cellStyle name="Normal 3 3 8 7 8" xfId="14240"/>
    <cellStyle name="Normal 3 3 8 7 8 2" xfId="31825"/>
    <cellStyle name="Normal 3 3 8 7 9" xfId="14241"/>
    <cellStyle name="Normal 3 3 8 7 9 2" xfId="31826"/>
    <cellStyle name="Normal 3 3 8 8" xfId="14242"/>
    <cellStyle name="Normal 3 3 8 8 10" xfId="14243"/>
    <cellStyle name="Normal 3 3 8 8 10 2" xfId="31827"/>
    <cellStyle name="Normal 3 3 8 8 11" xfId="14244"/>
    <cellStyle name="Normal 3 3 8 8 11 2" xfId="31828"/>
    <cellStyle name="Normal 3 3 8 8 12" xfId="14245"/>
    <cellStyle name="Normal 3 3 8 8 12 2" xfId="31829"/>
    <cellStyle name="Normal 3 3 8 8 13" xfId="14246"/>
    <cellStyle name="Normal 3 3 8 8 13 2" xfId="31830"/>
    <cellStyle name="Normal 3 3 8 8 14" xfId="14247"/>
    <cellStyle name="Normal 3 3 8 8 14 2" xfId="31831"/>
    <cellStyle name="Normal 3 3 8 8 15" xfId="31832"/>
    <cellStyle name="Normal 3 3 8 8 2" xfId="14248"/>
    <cellStyle name="Normal 3 3 8 8 2 2" xfId="31833"/>
    <cellStyle name="Normal 3 3 8 8 3" xfId="14249"/>
    <cellStyle name="Normal 3 3 8 8 3 2" xfId="31834"/>
    <cellStyle name="Normal 3 3 8 8 4" xfId="14250"/>
    <cellStyle name="Normal 3 3 8 8 4 2" xfId="31835"/>
    <cellStyle name="Normal 3 3 8 8 5" xfId="14251"/>
    <cellStyle name="Normal 3 3 8 8 5 2" xfId="31836"/>
    <cellStyle name="Normal 3 3 8 8 6" xfId="14252"/>
    <cellStyle name="Normal 3 3 8 8 6 2" xfId="31837"/>
    <cellStyle name="Normal 3 3 8 8 7" xfId="14253"/>
    <cellStyle name="Normal 3 3 8 8 7 2" xfId="31838"/>
    <cellStyle name="Normal 3 3 8 8 8" xfId="14254"/>
    <cellStyle name="Normal 3 3 8 8 8 2" xfId="31839"/>
    <cellStyle name="Normal 3 3 8 8 9" xfId="14255"/>
    <cellStyle name="Normal 3 3 8 8 9 2" xfId="31840"/>
    <cellStyle name="Normal 3 3 8 9" xfId="14256"/>
    <cellStyle name="Normal 3 3 8 9 10" xfId="14257"/>
    <cellStyle name="Normal 3 3 8 9 10 2" xfId="31841"/>
    <cellStyle name="Normal 3 3 8 9 11" xfId="14258"/>
    <cellStyle name="Normal 3 3 8 9 11 2" xfId="31842"/>
    <cellStyle name="Normal 3 3 8 9 12" xfId="14259"/>
    <cellStyle name="Normal 3 3 8 9 12 2" xfId="31843"/>
    <cellStyle name="Normal 3 3 8 9 13" xfId="14260"/>
    <cellStyle name="Normal 3 3 8 9 13 2" xfId="31844"/>
    <cellStyle name="Normal 3 3 8 9 14" xfId="14261"/>
    <cellStyle name="Normal 3 3 8 9 14 2" xfId="31845"/>
    <cellStyle name="Normal 3 3 8 9 15" xfId="31846"/>
    <cellStyle name="Normal 3 3 8 9 2" xfId="14262"/>
    <cellStyle name="Normal 3 3 8 9 2 2" xfId="31847"/>
    <cellStyle name="Normal 3 3 8 9 3" xfId="14263"/>
    <cellStyle name="Normal 3 3 8 9 3 2" xfId="31848"/>
    <cellStyle name="Normal 3 3 8 9 4" xfId="14264"/>
    <cellStyle name="Normal 3 3 8 9 4 2" xfId="31849"/>
    <cellStyle name="Normal 3 3 8 9 5" xfId="14265"/>
    <cellStyle name="Normal 3 3 8 9 5 2" xfId="31850"/>
    <cellStyle name="Normal 3 3 8 9 6" xfId="14266"/>
    <cellStyle name="Normal 3 3 8 9 6 2" xfId="31851"/>
    <cellStyle name="Normal 3 3 8 9 7" xfId="14267"/>
    <cellStyle name="Normal 3 3 8 9 7 2" xfId="31852"/>
    <cellStyle name="Normal 3 3 8 9 8" xfId="14268"/>
    <cellStyle name="Normal 3 3 8 9 8 2" xfId="31853"/>
    <cellStyle name="Normal 3 3 8 9 9" xfId="14269"/>
    <cellStyle name="Normal 3 3 8 9 9 2" xfId="31854"/>
    <cellStyle name="Normal 3 3 9" xfId="14270"/>
    <cellStyle name="Normal 3 3 9 10" xfId="14271"/>
    <cellStyle name="Normal 3 3 9 10 10" xfId="14272"/>
    <cellStyle name="Normal 3 3 9 10 10 2" xfId="31855"/>
    <cellStyle name="Normal 3 3 9 10 11" xfId="14273"/>
    <cellStyle name="Normal 3 3 9 10 11 2" xfId="31856"/>
    <cellStyle name="Normal 3 3 9 10 12" xfId="14274"/>
    <cellStyle name="Normal 3 3 9 10 12 2" xfId="31857"/>
    <cellStyle name="Normal 3 3 9 10 13" xfId="14275"/>
    <cellStyle name="Normal 3 3 9 10 13 2" xfId="31858"/>
    <cellStyle name="Normal 3 3 9 10 14" xfId="14276"/>
    <cellStyle name="Normal 3 3 9 10 14 2" xfId="31859"/>
    <cellStyle name="Normal 3 3 9 10 15" xfId="31860"/>
    <cellStyle name="Normal 3 3 9 10 2" xfId="14277"/>
    <cellStyle name="Normal 3 3 9 10 2 2" xfId="31861"/>
    <cellStyle name="Normal 3 3 9 10 3" xfId="14278"/>
    <cellStyle name="Normal 3 3 9 10 3 2" xfId="31862"/>
    <cellStyle name="Normal 3 3 9 10 4" xfId="14279"/>
    <cellStyle name="Normal 3 3 9 10 4 2" xfId="31863"/>
    <cellStyle name="Normal 3 3 9 10 5" xfId="14280"/>
    <cellStyle name="Normal 3 3 9 10 5 2" xfId="31864"/>
    <cellStyle name="Normal 3 3 9 10 6" xfId="14281"/>
    <cellStyle name="Normal 3 3 9 10 6 2" xfId="31865"/>
    <cellStyle name="Normal 3 3 9 10 7" xfId="14282"/>
    <cellStyle name="Normal 3 3 9 10 7 2" xfId="31866"/>
    <cellStyle name="Normal 3 3 9 10 8" xfId="14283"/>
    <cellStyle name="Normal 3 3 9 10 8 2" xfId="31867"/>
    <cellStyle name="Normal 3 3 9 10 9" xfId="14284"/>
    <cellStyle name="Normal 3 3 9 10 9 2" xfId="31868"/>
    <cellStyle name="Normal 3 3 9 11" xfId="14285"/>
    <cellStyle name="Normal 3 3 9 11 2" xfId="31869"/>
    <cellStyle name="Normal 3 3 9 12" xfId="14286"/>
    <cellStyle name="Normal 3 3 9 12 2" xfId="31870"/>
    <cellStyle name="Normal 3 3 9 13" xfId="14287"/>
    <cellStyle name="Normal 3 3 9 13 2" xfId="31871"/>
    <cellStyle name="Normal 3 3 9 14" xfId="14288"/>
    <cellStyle name="Normal 3 3 9 14 2" xfId="31872"/>
    <cellStyle name="Normal 3 3 9 15" xfId="14289"/>
    <cellStyle name="Normal 3 3 9 15 2" xfId="31873"/>
    <cellStyle name="Normal 3 3 9 16" xfId="14290"/>
    <cellStyle name="Normal 3 3 9 16 2" xfId="31874"/>
    <cellStyle name="Normal 3 3 9 17" xfId="14291"/>
    <cellStyle name="Normal 3 3 9 17 2" xfId="31875"/>
    <cellStyle name="Normal 3 3 9 18" xfId="14292"/>
    <cellStyle name="Normal 3 3 9 18 2" xfId="31876"/>
    <cellStyle name="Normal 3 3 9 19" xfId="14293"/>
    <cellStyle name="Normal 3 3 9 19 2" xfId="31877"/>
    <cellStyle name="Normal 3 3 9 2" xfId="14294"/>
    <cellStyle name="Normal 3 3 9 2 10" xfId="14295"/>
    <cellStyle name="Normal 3 3 9 2 10 2" xfId="31878"/>
    <cellStyle name="Normal 3 3 9 2 11" xfId="14296"/>
    <cellStyle name="Normal 3 3 9 2 11 2" xfId="31879"/>
    <cellStyle name="Normal 3 3 9 2 12" xfId="14297"/>
    <cellStyle name="Normal 3 3 9 2 12 2" xfId="31880"/>
    <cellStyle name="Normal 3 3 9 2 13" xfId="14298"/>
    <cellStyle name="Normal 3 3 9 2 13 2" xfId="31881"/>
    <cellStyle name="Normal 3 3 9 2 14" xfId="14299"/>
    <cellStyle name="Normal 3 3 9 2 14 2" xfId="31882"/>
    <cellStyle name="Normal 3 3 9 2 15" xfId="14300"/>
    <cellStyle name="Normal 3 3 9 2 15 2" xfId="31883"/>
    <cellStyle name="Normal 3 3 9 2 16" xfId="31884"/>
    <cellStyle name="Normal 3 3 9 2 2" xfId="14301"/>
    <cellStyle name="Normal 3 3 9 2 2 10" xfId="14302"/>
    <cellStyle name="Normal 3 3 9 2 2 10 2" xfId="31885"/>
    <cellStyle name="Normal 3 3 9 2 2 11" xfId="14303"/>
    <cellStyle name="Normal 3 3 9 2 2 11 2" xfId="31886"/>
    <cellStyle name="Normal 3 3 9 2 2 12" xfId="14304"/>
    <cellStyle name="Normal 3 3 9 2 2 12 2" xfId="31887"/>
    <cellStyle name="Normal 3 3 9 2 2 13" xfId="14305"/>
    <cellStyle name="Normal 3 3 9 2 2 13 2" xfId="31888"/>
    <cellStyle name="Normal 3 3 9 2 2 14" xfId="14306"/>
    <cellStyle name="Normal 3 3 9 2 2 14 2" xfId="31889"/>
    <cellStyle name="Normal 3 3 9 2 2 15" xfId="31890"/>
    <cellStyle name="Normal 3 3 9 2 2 2" xfId="14307"/>
    <cellStyle name="Normal 3 3 9 2 2 2 2" xfId="31891"/>
    <cellStyle name="Normal 3 3 9 2 2 3" xfId="14308"/>
    <cellStyle name="Normal 3 3 9 2 2 3 2" xfId="31892"/>
    <cellStyle name="Normal 3 3 9 2 2 4" xfId="14309"/>
    <cellStyle name="Normal 3 3 9 2 2 4 2" xfId="31893"/>
    <cellStyle name="Normal 3 3 9 2 2 5" xfId="14310"/>
    <cellStyle name="Normal 3 3 9 2 2 5 2" xfId="31894"/>
    <cellStyle name="Normal 3 3 9 2 2 6" xfId="14311"/>
    <cellStyle name="Normal 3 3 9 2 2 6 2" xfId="31895"/>
    <cellStyle name="Normal 3 3 9 2 2 7" xfId="14312"/>
    <cellStyle name="Normal 3 3 9 2 2 7 2" xfId="31896"/>
    <cellStyle name="Normal 3 3 9 2 2 8" xfId="14313"/>
    <cellStyle name="Normal 3 3 9 2 2 8 2" xfId="31897"/>
    <cellStyle name="Normal 3 3 9 2 2 9" xfId="14314"/>
    <cellStyle name="Normal 3 3 9 2 2 9 2" xfId="31898"/>
    <cellStyle name="Normal 3 3 9 2 3" xfId="14315"/>
    <cellStyle name="Normal 3 3 9 2 3 2" xfId="31899"/>
    <cellStyle name="Normal 3 3 9 2 4" xfId="14316"/>
    <cellStyle name="Normal 3 3 9 2 4 2" xfId="31900"/>
    <cellStyle name="Normal 3 3 9 2 5" xfId="14317"/>
    <cellStyle name="Normal 3 3 9 2 5 2" xfId="31901"/>
    <cellStyle name="Normal 3 3 9 2 6" xfId="14318"/>
    <cellStyle name="Normal 3 3 9 2 6 2" xfId="31902"/>
    <cellStyle name="Normal 3 3 9 2 7" xfId="14319"/>
    <cellStyle name="Normal 3 3 9 2 7 2" xfId="31903"/>
    <cellStyle name="Normal 3 3 9 2 8" xfId="14320"/>
    <cellStyle name="Normal 3 3 9 2 8 2" xfId="31904"/>
    <cellStyle name="Normal 3 3 9 2 9" xfId="14321"/>
    <cellStyle name="Normal 3 3 9 2 9 2" xfId="31905"/>
    <cellStyle name="Normal 3 3 9 20" xfId="14322"/>
    <cellStyle name="Normal 3 3 9 20 2" xfId="31906"/>
    <cellStyle name="Normal 3 3 9 21" xfId="14323"/>
    <cellStyle name="Normal 3 3 9 21 2" xfId="31907"/>
    <cellStyle name="Normal 3 3 9 22" xfId="14324"/>
    <cellStyle name="Normal 3 3 9 22 2" xfId="31908"/>
    <cellStyle name="Normal 3 3 9 23" xfId="14325"/>
    <cellStyle name="Normal 3 3 9 23 2" xfId="31909"/>
    <cellStyle name="Normal 3 3 9 24" xfId="31910"/>
    <cellStyle name="Normal 3 3 9 3" xfId="14326"/>
    <cellStyle name="Normal 3 3 9 3 10" xfId="14327"/>
    <cellStyle name="Normal 3 3 9 3 10 2" xfId="31911"/>
    <cellStyle name="Normal 3 3 9 3 11" xfId="14328"/>
    <cellStyle name="Normal 3 3 9 3 11 2" xfId="31912"/>
    <cellStyle name="Normal 3 3 9 3 12" xfId="14329"/>
    <cellStyle name="Normal 3 3 9 3 12 2" xfId="31913"/>
    <cellStyle name="Normal 3 3 9 3 13" xfId="14330"/>
    <cellStyle name="Normal 3 3 9 3 13 2" xfId="31914"/>
    <cellStyle name="Normal 3 3 9 3 14" xfId="14331"/>
    <cellStyle name="Normal 3 3 9 3 14 2" xfId="31915"/>
    <cellStyle name="Normal 3 3 9 3 15" xfId="14332"/>
    <cellStyle name="Normal 3 3 9 3 15 2" xfId="31916"/>
    <cellStyle name="Normal 3 3 9 3 16" xfId="31917"/>
    <cellStyle name="Normal 3 3 9 3 2" xfId="14333"/>
    <cellStyle name="Normal 3 3 9 3 2 10" xfId="14334"/>
    <cellStyle name="Normal 3 3 9 3 2 10 2" xfId="31918"/>
    <cellStyle name="Normal 3 3 9 3 2 11" xfId="14335"/>
    <cellStyle name="Normal 3 3 9 3 2 11 2" xfId="31919"/>
    <cellStyle name="Normal 3 3 9 3 2 12" xfId="14336"/>
    <cellStyle name="Normal 3 3 9 3 2 12 2" xfId="31920"/>
    <cellStyle name="Normal 3 3 9 3 2 13" xfId="14337"/>
    <cellStyle name="Normal 3 3 9 3 2 13 2" xfId="31921"/>
    <cellStyle name="Normal 3 3 9 3 2 14" xfId="14338"/>
    <cellStyle name="Normal 3 3 9 3 2 14 2" xfId="31922"/>
    <cellStyle name="Normal 3 3 9 3 2 15" xfId="31923"/>
    <cellStyle name="Normal 3 3 9 3 2 2" xfId="14339"/>
    <cellStyle name="Normal 3 3 9 3 2 2 2" xfId="31924"/>
    <cellStyle name="Normal 3 3 9 3 2 3" xfId="14340"/>
    <cellStyle name="Normal 3 3 9 3 2 3 2" xfId="31925"/>
    <cellStyle name="Normal 3 3 9 3 2 4" xfId="14341"/>
    <cellStyle name="Normal 3 3 9 3 2 4 2" xfId="31926"/>
    <cellStyle name="Normal 3 3 9 3 2 5" xfId="14342"/>
    <cellStyle name="Normal 3 3 9 3 2 5 2" xfId="31927"/>
    <cellStyle name="Normal 3 3 9 3 2 6" xfId="14343"/>
    <cellStyle name="Normal 3 3 9 3 2 6 2" xfId="31928"/>
    <cellStyle name="Normal 3 3 9 3 2 7" xfId="14344"/>
    <cellStyle name="Normal 3 3 9 3 2 7 2" xfId="31929"/>
    <cellStyle name="Normal 3 3 9 3 2 8" xfId="14345"/>
    <cellStyle name="Normal 3 3 9 3 2 8 2" xfId="31930"/>
    <cellStyle name="Normal 3 3 9 3 2 9" xfId="14346"/>
    <cellStyle name="Normal 3 3 9 3 2 9 2" xfId="31931"/>
    <cellStyle name="Normal 3 3 9 3 3" xfId="14347"/>
    <cellStyle name="Normal 3 3 9 3 3 2" xfId="31932"/>
    <cellStyle name="Normal 3 3 9 3 4" xfId="14348"/>
    <cellStyle name="Normal 3 3 9 3 4 2" xfId="31933"/>
    <cellStyle name="Normal 3 3 9 3 5" xfId="14349"/>
    <cellStyle name="Normal 3 3 9 3 5 2" xfId="31934"/>
    <cellStyle name="Normal 3 3 9 3 6" xfId="14350"/>
    <cellStyle name="Normal 3 3 9 3 6 2" xfId="31935"/>
    <cellStyle name="Normal 3 3 9 3 7" xfId="14351"/>
    <cellStyle name="Normal 3 3 9 3 7 2" xfId="31936"/>
    <cellStyle name="Normal 3 3 9 3 8" xfId="14352"/>
    <cellStyle name="Normal 3 3 9 3 8 2" xfId="31937"/>
    <cellStyle name="Normal 3 3 9 3 9" xfId="14353"/>
    <cellStyle name="Normal 3 3 9 3 9 2" xfId="31938"/>
    <cellStyle name="Normal 3 3 9 4" xfId="14354"/>
    <cellStyle name="Normal 3 3 9 4 10" xfId="14355"/>
    <cellStyle name="Normal 3 3 9 4 10 2" xfId="31939"/>
    <cellStyle name="Normal 3 3 9 4 11" xfId="14356"/>
    <cellStyle name="Normal 3 3 9 4 11 2" xfId="31940"/>
    <cellStyle name="Normal 3 3 9 4 12" xfId="14357"/>
    <cellStyle name="Normal 3 3 9 4 12 2" xfId="31941"/>
    <cellStyle name="Normal 3 3 9 4 13" xfId="14358"/>
    <cellStyle name="Normal 3 3 9 4 13 2" xfId="31942"/>
    <cellStyle name="Normal 3 3 9 4 14" xfId="14359"/>
    <cellStyle name="Normal 3 3 9 4 14 2" xfId="31943"/>
    <cellStyle name="Normal 3 3 9 4 15" xfId="14360"/>
    <cellStyle name="Normal 3 3 9 4 15 2" xfId="31944"/>
    <cellStyle name="Normal 3 3 9 4 16" xfId="31945"/>
    <cellStyle name="Normal 3 3 9 4 2" xfId="14361"/>
    <cellStyle name="Normal 3 3 9 4 2 10" xfId="14362"/>
    <cellStyle name="Normal 3 3 9 4 2 10 2" xfId="31946"/>
    <cellStyle name="Normal 3 3 9 4 2 11" xfId="14363"/>
    <cellStyle name="Normal 3 3 9 4 2 11 2" xfId="31947"/>
    <cellStyle name="Normal 3 3 9 4 2 12" xfId="14364"/>
    <cellStyle name="Normal 3 3 9 4 2 12 2" xfId="31948"/>
    <cellStyle name="Normal 3 3 9 4 2 13" xfId="14365"/>
    <cellStyle name="Normal 3 3 9 4 2 13 2" xfId="31949"/>
    <cellStyle name="Normal 3 3 9 4 2 14" xfId="14366"/>
    <cellStyle name="Normal 3 3 9 4 2 14 2" xfId="31950"/>
    <cellStyle name="Normal 3 3 9 4 2 15" xfId="31951"/>
    <cellStyle name="Normal 3 3 9 4 2 2" xfId="14367"/>
    <cellStyle name="Normal 3 3 9 4 2 2 2" xfId="31952"/>
    <cellStyle name="Normal 3 3 9 4 2 3" xfId="14368"/>
    <cellStyle name="Normal 3 3 9 4 2 3 2" xfId="31953"/>
    <cellStyle name="Normal 3 3 9 4 2 4" xfId="14369"/>
    <cellStyle name="Normal 3 3 9 4 2 4 2" xfId="31954"/>
    <cellStyle name="Normal 3 3 9 4 2 5" xfId="14370"/>
    <cellStyle name="Normal 3 3 9 4 2 5 2" xfId="31955"/>
    <cellStyle name="Normal 3 3 9 4 2 6" xfId="14371"/>
    <cellStyle name="Normal 3 3 9 4 2 6 2" xfId="31956"/>
    <cellStyle name="Normal 3 3 9 4 2 7" xfId="14372"/>
    <cellStyle name="Normal 3 3 9 4 2 7 2" xfId="31957"/>
    <cellStyle name="Normal 3 3 9 4 2 8" xfId="14373"/>
    <cellStyle name="Normal 3 3 9 4 2 8 2" xfId="31958"/>
    <cellStyle name="Normal 3 3 9 4 2 9" xfId="14374"/>
    <cellStyle name="Normal 3 3 9 4 2 9 2" xfId="31959"/>
    <cellStyle name="Normal 3 3 9 4 3" xfId="14375"/>
    <cellStyle name="Normal 3 3 9 4 3 2" xfId="31960"/>
    <cellStyle name="Normal 3 3 9 4 4" xfId="14376"/>
    <cellStyle name="Normal 3 3 9 4 4 2" xfId="31961"/>
    <cellStyle name="Normal 3 3 9 4 5" xfId="14377"/>
    <cellStyle name="Normal 3 3 9 4 5 2" xfId="31962"/>
    <cellStyle name="Normal 3 3 9 4 6" xfId="14378"/>
    <cellStyle name="Normal 3 3 9 4 6 2" xfId="31963"/>
    <cellStyle name="Normal 3 3 9 4 7" xfId="14379"/>
    <cellStyle name="Normal 3 3 9 4 7 2" xfId="31964"/>
    <cellStyle name="Normal 3 3 9 4 8" xfId="14380"/>
    <cellStyle name="Normal 3 3 9 4 8 2" xfId="31965"/>
    <cellStyle name="Normal 3 3 9 4 9" xfId="14381"/>
    <cellStyle name="Normal 3 3 9 4 9 2" xfId="31966"/>
    <cellStyle name="Normal 3 3 9 5" xfId="14382"/>
    <cellStyle name="Normal 3 3 9 5 10" xfId="14383"/>
    <cellStyle name="Normal 3 3 9 5 10 2" xfId="31967"/>
    <cellStyle name="Normal 3 3 9 5 11" xfId="14384"/>
    <cellStyle name="Normal 3 3 9 5 11 2" xfId="31968"/>
    <cellStyle name="Normal 3 3 9 5 12" xfId="14385"/>
    <cellStyle name="Normal 3 3 9 5 12 2" xfId="31969"/>
    <cellStyle name="Normal 3 3 9 5 13" xfId="14386"/>
    <cellStyle name="Normal 3 3 9 5 13 2" xfId="31970"/>
    <cellStyle name="Normal 3 3 9 5 14" xfId="14387"/>
    <cellStyle name="Normal 3 3 9 5 14 2" xfId="31971"/>
    <cellStyle name="Normal 3 3 9 5 15" xfId="31972"/>
    <cellStyle name="Normal 3 3 9 5 2" xfId="14388"/>
    <cellStyle name="Normal 3 3 9 5 2 2" xfId="31973"/>
    <cellStyle name="Normal 3 3 9 5 3" xfId="14389"/>
    <cellStyle name="Normal 3 3 9 5 3 2" xfId="31974"/>
    <cellStyle name="Normal 3 3 9 5 4" xfId="14390"/>
    <cellStyle name="Normal 3 3 9 5 4 2" xfId="31975"/>
    <cellStyle name="Normal 3 3 9 5 5" xfId="14391"/>
    <cellStyle name="Normal 3 3 9 5 5 2" xfId="31976"/>
    <cellStyle name="Normal 3 3 9 5 6" xfId="14392"/>
    <cellStyle name="Normal 3 3 9 5 6 2" xfId="31977"/>
    <cellStyle name="Normal 3 3 9 5 7" xfId="14393"/>
    <cellStyle name="Normal 3 3 9 5 7 2" xfId="31978"/>
    <cellStyle name="Normal 3 3 9 5 8" xfId="14394"/>
    <cellStyle name="Normal 3 3 9 5 8 2" xfId="31979"/>
    <cellStyle name="Normal 3 3 9 5 9" xfId="14395"/>
    <cellStyle name="Normal 3 3 9 5 9 2" xfId="31980"/>
    <cellStyle name="Normal 3 3 9 6" xfId="14396"/>
    <cellStyle name="Normal 3 3 9 6 10" xfId="14397"/>
    <cellStyle name="Normal 3 3 9 6 10 2" xfId="31981"/>
    <cellStyle name="Normal 3 3 9 6 11" xfId="14398"/>
    <cellStyle name="Normal 3 3 9 6 11 2" xfId="31982"/>
    <cellStyle name="Normal 3 3 9 6 12" xfId="14399"/>
    <cellStyle name="Normal 3 3 9 6 12 2" xfId="31983"/>
    <cellStyle name="Normal 3 3 9 6 13" xfId="14400"/>
    <cellStyle name="Normal 3 3 9 6 13 2" xfId="31984"/>
    <cellStyle name="Normal 3 3 9 6 14" xfId="14401"/>
    <cellStyle name="Normal 3 3 9 6 14 2" xfId="31985"/>
    <cellStyle name="Normal 3 3 9 6 15" xfId="31986"/>
    <cellStyle name="Normal 3 3 9 6 2" xfId="14402"/>
    <cellStyle name="Normal 3 3 9 6 2 2" xfId="31987"/>
    <cellStyle name="Normal 3 3 9 6 3" xfId="14403"/>
    <cellStyle name="Normal 3 3 9 6 3 2" xfId="31988"/>
    <cellStyle name="Normal 3 3 9 6 4" xfId="14404"/>
    <cellStyle name="Normal 3 3 9 6 4 2" xfId="31989"/>
    <cellStyle name="Normal 3 3 9 6 5" xfId="14405"/>
    <cellStyle name="Normal 3 3 9 6 5 2" xfId="31990"/>
    <cellStyle name="Normal 3 3 9 6 6" xfId="14406"/>
    <cellStyle name="Normal 3 3 9 6 6 2" xfId="31991"/>
    <cellStyle name="Normal 3 3 9 6 7" xfId="14407"/>
    <cellStyle name="Normal 3 3 9 6 7 2" xfId="31992"/>
    <cellStyle name="Normal 3 3 9 6 8" xfId="14408"/>
    <cellStyle name="Normal 3 3 9 6 8 2" xfId="31993"/>
    <cellStyle name="Normal 3 3 9 6 9" xfId="14409"/>
    <cellStyle name="Normal 3 3 9 6 9 2" xfId="31994"/>
    <cellStyle name="Normal 3 3 9 7" xfId="14410"/>
    <cellStyle name="Normal 3 3 9 7 10" xfId="14411"/>
    <cellStyle name="Normal 3 3 9 7 10 2" xfId="31995"/>
    <cellStyle name="Normal 3 3 9 7 11" xfId="14412"/>
    <cellStyle name="Normal 3 3 9 7 11 2" xfId="31996"/>
    <cellStyle name="Normal 3 3 9 7 12" xfId="14413"/>
    <cellStyle name="Normal 3 3 9 7 12 2" xfId="31997"/>
    <cellStyle name="Normal 3 3 9 7 13" xfId="14414"/>
    <cellStyle name="Normal 3 3 9 7 13 2" xfId="31998"/>
    <cellStyle name="Normal 3 3 9 7 14" xfId="14415"/>
    <cellStyle name="Normal 3 3 9 7 14 2" xfId="31999"/>
    <cellStyle name="Normal 3 3 9 7 15" xfId="32000"/>
    <cellStyle name="Normal 3 3 9 7 2" xfId="14416"/>
    <cellStyle name="Normal 3 3 9 7 2 2" xfId="32001"/>
    <cellStyle name="Normal 3 3 9 7 3" xfId="14417"/>
    <cellStyle name="Normal 3 3 9 7 3 2" xfId="32002"/>
    <cellStyle name="Normal 3 3 9 7 4" xfId="14418"/>
    <cellStyle name="Normal 3 3 9 7 4 2" xfId="32003"/>
    <cellStyle name="Normal 3 3 9 7 5" xfId="14419"/>
    <cellStyle name="Normal 3 3 9 7 5 2" xfId="32004"/>
    <cellStyle name="Normal 3 3 9 7 6" xfId="14420"/>
    <cellStyle name="Normal 3 3 9 7 6 2" xfId="32005"/>
    <cellStyle name="Normal 3 3 9 7 7" xfId="14421"/>
    <cellStyle name="Normal 3 3 9 7 7 2" xfId="32006"/>
    <cellStyle name="Normal 3 3 9 7 8" xfId="14422"/>
    <cellStyle name="Normal 3 3 9 7 8 2" xfId="32007"/>
    <cellStyle name="Normal 3 3 9 7 9" xfId="14423"/>
    <cellStyle name="Normal 3 3 9 7 9 2" xfId="32008"/>
    <cellStyle name="Normal 3 3 9 8" xfId="14424"/>
    <cellStyle name="Normal 3 3 9 8 10" xfId="14425"/>
    <cellStyle name="Normal 3 3 9 8 10 2" xfId="32009"/>
    <cellStyle name="Normal 3 3 9 8 11" xfId="14426"/>
    <cellStyle name="Normal 3 3 9 8 11 2" xfId="32010"/>
    <cellStyle name="Normal 3 3 9 8 12" xfId="14427"/>
    <cellStyle name="Normal 3 3 9 8 12 2" xfId="32011"/>
    <cellStyle name="Normal 3 3 9 8 13" xfId="14428"/>
    <cellStyle name="Normal 3 3 9 8 13 2" xfId="32012"/>
    <cellStyle name="Normal 3 3 9 8 14" xfId="14429"/>
    <cellStyle name="Normal 3 3 9 8 14 2" xfId="32013"/>
    <cellStyle name="Normal 3 3 9 8 15" xfId="32014"/>
    <cellStyle name="Normal 3 3 9 8 2" xfId="14430"/>
    <cellStyle name="Normal 3 3 9 8 2 2" xfId="32015"/>
    <cellStyle name="Normal 3 3 9 8 3" xfId="14431"/>
    <cellStyle name="Normal 3 3 9 8 3 2" xfId="32016"/>
    <cellStyle name="Normal 3 3 9 8 4" xfId="14432"/>
    <cellStyle name="Normal 3 3 9 8 4 2" xfId="32017"/>
    <cellStyle name="Normal 3 3 9 8 5" xfId="14433"/>
    <cellStyle name="Normal 3 3 9 8 5 2" xfId="32018"/>
    <cellStyle name="Normal 3 3 9 8 6" xfId="14434"/>
    <cellStyle name="Normal 3 3 9 8 6 2" xfId="32019"/>
    <cellStyle name="Normal 3 3 9 8 7" xfId="14435"/>
    <cellStyle name="Normal 3 3 9 8 7 2" xfId="32020"/>
    <cellStyle name="Normal 3 3 9 8 8" xfId="14436"/>
    <cellStyle name="Normal 3 3 9 8 8 2" xfId="32021"/>
    <cellStyle name="Normal 3 3 9 8 9" xfId="14437"/>
    <cellStyle name="Normal 3 3 9 8 9 2" xfId="32022"/>
    <cellStyle name="Normal 3 3 9 9" xfId="14438"/>
    <cellStyle name="Normal 3 3 9 9 10" xfId="14439"/>
    <cellStyle name="Normal 3 3 9 9 10 2" xfId="32023"/>
    <cellStyle name="Normal 3 3 9 9 11" xfId="14440"/>
    <cellStyle name="Normal 3 3 9 9 11 2" xfId="32024"/>
    <cellStyle name="Normal 3 3 9 9 12" xfId="14441"/>
    <cellStyle name="Normal 3 3 9 9 12 2" xfId="32025"/>
    <cellStyle name="Normal 3 3 9 9 13" xfId="14442"/>
    <cellStyle name="Normal 3 3 9 9 13 2" xfId="32026"/>
    <cellStyle name="Normal 3 3 9 9 14" xfId="14443"/>
    <cellStyle name="Normal 3 3 9 9 14 2" xfId="32027"/>
    <cellStyle name="Normal 3 3 9 9 15" xfId="32028"/>
    <cellStyle name="Normal 3 3 9 9 2" xfId="14444"/>
    <cellStyle name="Normal 3 3 9 9 2 2" xfId="32029"/>
    <cellStyle name="Normal 3 3 9 9 3" xfId="14445"/>
    <cellStyle name="Normal 3 3 9 9 3 2" xfId="32030"/>
    <cellStyle name="Normal 3 3 9 9 4" xfId="14446"/>
    <cellStyle name="Normal 3 3 9 9 4 2" xfId="32031"/>
    <cellStyle name="Normal 3 3 9 9 5" xfId="14447"/>
    <cellStyle name="Normal 3 3 9 9 5 2" xfId="32032"/>
    <cellStyle name="Normal 3 3 9 9 6" xfId="14448"/>
    <cellStyle name="Normal 3 3 9 9 6 2" xfId="32033"/>
    <cellStyle name="Normal 3 3 9 9 7" xfId="14449"/>
    <cellStyle name="Normal 3 3 9 9 7 2" xfId="32034"/>
    <cellStyle name="Normal 3 3 9 9 8" xfId="14450"/>
    <cellStyle name="Normal 3 3 9 9 8 2" xfId="32035"/>
    <cellStyle name="Normal 3 3 9 9 9" xfId="14451"/>
    <cellStyle name="Normal 3 3 9 9 9 2" xfId="32036"/>
    <cellStyle name="Normal 3 30" xfId="14452"/>
    <cellStyle name="Normal 3 31" xfId="14453"/>
    <cellStyle name="Normal 3 32" xfId="14454"/>
    <cellStyle name="Normal 3 33" xfId="14455"/>
    <cellStyle name="Normal 3 34" xfId="14456"/>
    <cellStyle name="Normal 3 35" xfId="14457"/>
    <cellStyle name="Normal 3 36" xfId="14458"/>
    <cellStyle name="Normal 3 36 10" xfId="14459"/>
    <cellStyle name="Normal 3 36 10 10" xfId="14460"/>
    <cellStyle name="Normal 3 36 10 10 2" xfId="32037"/>
    <cellStyle name="Normal 3 36 10 11" xfId="14461"/>
    <cellStyle name="Normal 3 36 10 11 2" xfId="32038"/>
    <cellStyle name="Normal 3 36 10 12" xfId="14462"/>
    <cellStyle name="Normal 3 36 10 12 2" xfId="32039"/>
    <cellStyle name="Normal 3 36 10 13" xfId="14463"/>
    <cellStyle name="Normal 3 36 10 13 2" xfId="32040"/>
    <cellStyle name="Normal 3 36 10 14" xfId="14464"/>
    <cellStyle name="Normal 3 36 10 14 2" xfId="32041"/>
    <cellStyle name="Normal 3 36 10 15" xfId="32042"/>
    <cellStyle name="Normal 3 36 10 2" xfId="14465"/>
    <cellStyle name="Normal 3 36 10 2 2" xfId="32043"/>
    <cellStyle name="Normal 3 36 10 3" xfId="14466"/>
    <cellStyle name="Normal 3 36 10 3 2" xfId="32044"/>
    <cellStyle name="Normal 3 36 10 4" xfId="14467"/>
    <cellStyle name="Normal 3 36 10 4 2" xfId="32045"/>
    <cellStyle name="Normal 3 36 10 5" xfId="14468"/>
    <cellStyle name="Normal 3 36 10 5 2" xfId="32046"/>
    <cellStyle name="Normal 3 36 10 6" xfId="14469"/>
    <cellStyle name="Normal 3 36 10 6 2" xfId="32047"/>
    <cellStyle name="Normal 3 36 10 7" xfId="14470"/>
    <cellStyle name="Normal 3 36 10 7 2" xfId="32048"/>
    <cellStyle name="Normal 3 36 10 8" xfId="14471"/>
    <cellStyle name="Normal 3 36 10 8 2" xfId="32049"/>
    <cellStyle name="Normal 3 36 10 9" xfId="14472"/>
    <cellStyle name="Normal 3 36 10 9 2" xfId="32050"/>
    <cellStyle name="Normal 3 36 11" xfId="14473"/>
    <cellStyle name="Normal 3 36 11 2" xfId="32051"/>
    <cellStyle name="Normal 3 36 12" xfId="14474"/>
    <cellStyle name="Normal 3 36 12 2" xfId="32052"/>
    <cellStyle name="Normal 3 36 13" xfId="14475"/>
    <cellStyle name="Normal 3 36 13 2" xfId="32053"/>
    <cellStyle name="Normal 3 36 14" xfId="14476"/>
    <cellStyle name="Normal 3 36 14 2" xfId="32054"/>
    <cellStyle name="Normal 3 36 15" xfId="14477"/>
    <cellStyle name="Normal 3 36 15 2" xfId="32055"/>
    <cellStyle name="Normal 3 36 16" xfId="14478"/>
    <cellStyle name="Normal 3 36 16 2" xfId="32056"/>
    <cellStyle name="Normal 3 36 17" xfId="14479"/>
    <cellStyle name="Normal 3 36 17 2" xfId="32057"/>
    <cellStyle name="Normal 3 36 18" xfId="14480"/>
    <cellStyle name="Normal 3 36 18 2" xfId="32058"/>
    <cellStyle name="Normal 3 36 19" xfId="14481"/>
    <cellStyle name="Normal 3 36 19 2" xfId="32059"/>
    <cellStyle name="Normal 3 36 2" xfId="14482"/>
    <cellStyle name="Normal 3 36 2 10" xfId="14483"/>
    <cellStyle name="Normal 3 36 2 10 2" xfId="32060"/>
    <cellStyle name="Normal 3 36 2 11" xfId="14484"/>
    <cellStyle name="Normal 3 36 2 11 2" xfId="32061"/>
    <cellStyle name="Normal 3 36 2 12" xfId="14485"/>
    <cellStyle name="Normal 3 36 2 12 2" xfId="32062"/>
    <cellStyle name="Normal 3 36 2 13" xfId="14486"/>
    <cellStyle name="Normal 3 36 2 13 2" xfId="32063"/>
    <cellStyle name="Normal 3 36 2 14" xfId="14487"/>
    <cellStyle name="Normal 3 36 2 14 2" xfId="32064"/>
    <cellStyle name="Normal 3 36 2 15" xfId="14488"/>
    <cellStyle name="Normal 3 36 2 15 2" xfId="32065"/>
    <cellStyle name="Normal 3 36 2 16" xfId="32066"/>
    <cellStyle name="Normal 3 36 2 2" xfId="14489"/>
    <cellStyle name="Normal 3 36 2 2 10" xfId="14490"/>
    <cellStyle name="Normal 3 36 2 2 10 2" xfId="32067"/>
    <cellStyle name="Normal 3 36 2 2 11" xfId="14491"/>
    <cellStyle name="Normal 3 36 2 2 11 2" xfId="32068"/>
    <cellStyle name="Normal 3 36 2 2 12" xfId="14492"/>
    <cellStyle name="Normal 3 36 2 2 12 2" xfId="32069"/>
    <cellStyle name="Normal 3 36 2 2 13" xfId="14493"/>
    <cellStyle name="Normal 3 36 2 2 13 2" xfId="32070"/>
    <cellStyle name="Normal 3 36 2 2 14" xfId="14494"/>
    <cellStyle name="Normal 3 36 2 2 14 2" xfId="32071"/>
    <cellStyle name="Normal 3 36 2 2 15" xfId="32072"/>
    <cellStyle name="Normal 3 36 2 2 2" xfId="14495"/>
    <cellStyle name="Normal 3 36 2 2 2 2" xfId="32073"/>
    <cellStyle name="Normal 3 36 2 2 3" xfId="14496"/>
    <cellStyle name="Normal 3 36 2 2 3 2" xfId="32074"/>
    <cellStyle name="Normal 3 36 2 2 4" xfId="14497"/>
    <cellStyle name="Normal 3 36 2 2 4 2" xfId="32075"/>
    <cellStyle name="Normal 3 36 2 2 5" xfId="14498"/>
    <cellStyle name="Normal 3 36 2 2 5 2" xfId="32076"/>
    <cellStyle name="Normal 3 36 2 2 6" xfId="14499"/>
    <cellStyle name="Normal 3 36 2 2 6 2" xfId="32077"/>
    <cellStyle name="Normal 3 36 2 2 7" xfId="14500"/>
    <cellStyle name="Normal 3 36 2 2 7 2" xfId="32078"/>
    <cellStyle name="Normal 3 36 2 2 8" xfId="14501"/>
    <cellStyle name="Normal 3 36 2 2 8 2" xfId="32079"/>
    <cellStyle name="Normal 3 36 2 2 9" xfId="14502"/>
    <cellStyle name="Normal 3 36 2 2 9 2" xfId="32080"/>
    <cellStyle name="Normal 3 36 2 3" xfId="14503"/>
    <cellStyle name="Normal 3 36 2 3 2" xfId="32081"/>
    <cellStyle name="Normal 3 36 2 4" xfId="14504"/>
    <cellStyle name="Normal 3 36 2 4 2" xfId="32082"/>
    <cellStyle name="Normal 3 36 2 5" xfId="14505"/>
    <cellStyle name="Normal 3 36 2 5 2" xfId="32083"/>
    <cellStyle name="Normal 3 36 2 6" xfId="14506"/>
    <cellStyle name="Normal 3 36 2 6 2" xfId="32084"/>
    <cellStyle name="Normal 3 36 2 7" xfId="14507"/>
    <cellStyle name="Normal 3 36 2 7 2" xfId="32085"/>
    <cellStyle name="Normal 3 36 2 8" xfId="14508"/>
    <cellStyle name="Normal 3 36 2 8 2" xfId="32086"/>
    <cellStyle name="Normal 3 36 2 9" xfId="14509"/>
    <cellStyle name="Normal 3 36 2 9 2" xfId="32087"/>
    <cellStyle name="Normal 3 36 20" xfId="14510"/>
    <cellStyle name="Normal 3 36 20 2" xfId="32088"/>
    <cellStyle name="Normal 3 36 21" xfId="14511"/>
    <cellStyle name="Normal 3 36 21 2" xfId="32089"/>
    <cellStyle name="Normal 3 36 22" xfId="14512"/>
    <cellStyle name="Normal 3 36 22 2" xfId="32090"/>
    <cellStyle name="Normal 3 36 23" xfId="14513"/>
    <cellStyle name="Normal 3 36 23 2" xfId="32091"/>
    <cellStyle name="Normal 3 36 24" xfId="32092"/>
    <cellStyle name="Normal 3 36 3" xfId="14514"/>
    <cellStyle name="Normal 3 36 3 10" xfId="14515"/>
    <cellStyle name="Normal 3 36 3 10 2" xfId="32093"/>
    <cellStyle name="Normal 3 36 3 11" xfId="14516"/>
    <cellStyle name="Normal 3 36 3 11 2" xfId="32094"/>
    <cellStyle name="Normal 3 36 3 12" xfId="14517"/>
    <cellStyle name="Normal 3 36 3 12 2" xfId="32095"/>
    <cellStyle name="Normal 3 36 3 13" xfId="14518"/>
    <cellStyle name="Normal 3 36 3 13 2" xfId="32096"/>
    <cellStyle name="Normal 3 36 3 14" xfId="14519"/>
    <cellStyle name="Normal 3 36 3 14 2" xfId="32097"/>
    <cellStyle name="Normal 3 36 3 15" xfId="14520"/>
    <cellStyle name="Normal 3 36 3 15 2" xfId="32098"/>
    <cellStyle name="Normal 3 36 3 16" xfId="32099"/>
    <cellStyle name="Normal 3 36 3 2" xfId="14521"/>
    <cellStyle name="Normal 3 36 3 2 10" xfId="14522"/>
    <cellStyle name="Normal 3 36 3 2 10 2" xfId="32100"/>
    <cellStyle name="Normal 3 36 3 2 11" xfId="14523"/>
    <cellStyle name="Normal 3 36 3 2 11 2" xfId="32101"/>
    <cellStyle name="Normal 3 36 3 2 12" xfId="14524"/>
    <cellStyle name="Normal 3 36 3 2 12 2" xfId="32102"/>
    <cellStyle name="Normal 3 36 3 2 13" xfId="14525"/>
    <cellStyle name="Normal 3 36 3 2 13 2" xfId="32103"/>
    <cellStyle name="Normal 3 36 3 2 14" xfId="14526"/>
    <cellStyle name="Normal 3 36 3 2 14 2" xfId="32104"/>
    <cellStyle name="Normal 3 36 3 2 15" xfId="32105"/>
    <cellStyle name="Normal 3 36 3 2 2" xfId="14527"/>
    <cellStyle name="Normal 3 36 3 2 2 2" xfId="32106"/>
    <cellStyle name="Normal 3 36 3 2 3" xfId="14528"/>
    <cellStyle name="Normal 3 36 3 2 3 2" xfId="32107"/>
    <cellStyle name="Normal 3 36 3 2 4" xfId="14529"/>
    <cellStyle name="Normal 3 36 3 2 4 2" xfId="32108"/>
    <cellStyle name="Normal 3 36 3 2 5" xfId="14530"/>
    <cellStyle name="Normal 3 36 3 2 5 2" xfId="32109"/>
    <cellStyle name="Normal 3 36 3 2 6" xfId="14531"/>
    <cellStyle name="Normal 3 36 3 2 6 2" xfId="32110"/>
    <cellStyle name="Normal 3 36 3 2 7" xfId="14532"/>
    <cellStyle name="Normal 3 36 3 2 7 2" xfId="32111"/>
    <cellStyle name="Normal 3 36 3 2 8" xfId="14533"/>
    <cellStyle name="Normal 3 36 3 2 8 2" xfId="32112"/>
    <cellStyle name="Normal 3 36 3 2 9" xfId="14534"/>
    <cellStyle name="Normal 3 36 3 2 9 2" xfId="32113"/>
    <cellStyle name="Normal 3 36 3 3" xfId="14535"/>
    <cellStyle name="Normal 3 36 3 3 2" xfId="32114"/>
    <cellStyle name="Normal 3 36 3 4" xfId="14536"/>
    <cellStyle name="Normal 3 36 3 4 2" xfId="32115"/>
    <cellStyle name="Normal 3 36 3 5" xfId="14537"/>
    <cellStyle name="Normal 3 36 3 5 2" xfId="32116"/>
    <cellStyle name="Normal 3 36 3 6" xfId="14538"/>
    <cellStyle name="Normal 3 36 3 6 2" xfId="32117"/>
    <cellStyle name="Normal 3 36 3 7" xfId="14539"/>
    <cellStyle name="Normal 3 36 3 7 2" xfId="32118"/>
    <cellStyle name="Normal 3 36 3 8" xfId="14540"/>
    <cellStyle name="Normal 3 36 3 8 2" xfId="32119"/>
    <cellStyle name="Normal 3 36 3 9" xfId="14541"/>
    <cellStyle name="Normal 3 36 3 9 2" xfId="32120"/>
    <cellStyle name="Normal 3 36 4" xfId="14542"/>
    <cellStyle name="Normal 3 36 4 10" xfId="14543"/>
    <cellStyle name="Normal 3 36 4 10 2" xfId="32121"/>
    <cellStyle name="Normal 3 36 4 11" xfId="14544"/>
    <cellStyle name="Normal 3 36 4 11 2" xfId="32122"/>
    <cellStyle name="Normal 3 36 4 12" xfId="14545"/>
    <cellStyle name="Normal 3 36 4 12 2" xfId="32123"/>
    <cellStyle name="Normal 3 36 4 13" xfId="14546"/>
    <cellStyle name="Normal 3 36 4 13 2" xfId="32124"/>
    <cellStyle name="Normal 3 36 4 14" xfId="14547"/>
    <cellStyle name="Normal 3 36 4 14 2" xfId="32125"/>
    <cellStyle name="Normal 3 36 4 15" xfId="14548"/>
    <cellStyle name="Normal 3 36 4 15 2" xfId="32126"/>
    <cellStyle name="Normal 3 36 4 16" xfId="32127"/>
    <cellStyle name="Normal 3 36 4 2" xfId="14549"/>
    <cellStyle name="Normal 3 36 4 2 10" xfId="14550"/>
    <cellStyle name="Normal 3 36 4 2 10 2" xfId="32128"/>
    <cellStyle name="Normal 3 36 4 2 11" xfId="14551"/>
    <cellStyle name="Normal 3 36 4 2 11 2" xfId="32129"/>
    <cellStyle name="Normal 3 36 4 2 12" xfId="14552"/>
    <cellStyle name="Normal 3 36 4 2 12 2" xfId="32130"/>
    <cellStyle name="Normal 3 36 4 2 13" xfId="14553"/>
    <cellStyle name="Normal 3 36 4 2 13 2" xfId="32131"/>
    <cellStyle name="Normal 3 36 4 2 14" xfId="14554"/>
    <cellStyle name="Normal 3 36 4 2 14 2" xfId="32132"/>
    <cellStyle name="Normal 3 36 4 2 15" xfId="32133"/>
    <cellStyle name="Normal 3 36 4 2 2" xfId="14555"/>
    <cellStyle name="Normal 3 36 4 2 2 2" xfId="32134"/>
    <cellStyle name="Normal 3 36 4 2 3" xfId="14556"/>
    <cellStyle name="Normal 3 36 4 2 3 2" xfId="32135"/>
    <cellStyle name="Normal 3 36 4 2 4" xfId="14557"/>
    <cellStyle name="Normal 3 36 4 2 4 2" xfId="32136"/>
    <cellStyle name="Normal 3 36 4 2 5" xfId="14558"/>
    <cellStyle name="Normal 3 36 4 2 5 2" xfId="32137"/>
    <cellStyle name="Normal 3 36 4 2 6" xfId="14559"/>
    <cellStyle name="Normal 3 36 4 2 6 2" xfId="32138"/>
    <cellStyle name="Normal 3 36 4 2 7" xfId="14560"/>
    <cellStyle name="Normal 3 36 4 2 7 2" xfId="32139"/>
    <cellStyle name="Normal 3 36 4 2 8" xfId="14561"/>
    <cellStyle name="Normal 3 36 4 2 8 2" xfId="32140"/>
    <cellStyle name="Normal 3 36 4 2 9" xfId="14562"/>
    <cellStyle name="Normal 3 36 4 2 9 2" xfId="32141"/>
    <cellStyle name="Normal 3 36 4 3" xfId="14563"/>
    <cellStyle name="Normal 3 36 4 3 2" xfId="32142"/>
    <cellStyle name="Normal 3 36 4 4" xfId="14564"/>
    <cellStyle name="Normal 3 36 4 4 2" xfId="32143"/>
    <cellStyle name="Normal 3 36 4 5" xfId="14565"/>
    <cellStyle name="Normal 3 36 4 5 2" xfId="32144"/>
    <cellStyle name="Normal 3 36 4 6" xfId="14566"/>
    <cellStyle name="Normal 3 36 4 6 2" xfId="32145"/>
    <cellStyle name="Normal 3 36 4 7" xfId="14567"/>
    <cellStyle name="Normal 3 36 4 7 2" xfId="32146"/>
    <cellStyle name="Normal 3 36 4 8" xfId="14568"/>
    <cellStyle name="Normal 3 36 4 8 2" xfId="32147"/>
    <cellStyle name="Normal 3 36 4 9" xfId="14569"/>
    <cellStyle name="Normal 3 36 4 9 2" xfId="32148"/>
    <cellStyle name="Normal 3 36 5" xfId="14570"/>
    <cellStyle name="Normal 3 36 5 10" xfId="14571"/>
    <cellStyle name="Normal 3 36 5 10 2" xfId="32149"/>
    <cellStyle name="Normal 3 36 5 11" xfId="14572"/>
    <cellStyle name="Normal 3 36 5 11 2" xfId="32150"/>
    <cellStyle name="Normal 3 36 5 12" xfId="14573"/>
    <cellStyle name="Normal 3 36 5 12 2" xfId="32151"/>
    <cellStyle name="Normal 3 36 5 13" xfId="14574"/>
    <cellStyle name="Normal 3 36 5 13 2" xfId="32152"/>
    <cellStyle name="Normal 3 36 5 14" xfId="14575"/>
    <cellStyle name="Normal 3 36 5 14 2" xfId="32153"/>
    <cellStyle name="Normal 3 36 5 15" xfId="32154"/>
    <cellStyle name="Normal 3 36 5 2" xfId="14576"/>
    <cellStyle name="Normal 3 36 5 2 2" xfId="32155"/>
    <cellStyle name="Normal 3 36 5 3" xfId="14577"/>
    <cellStyle name="Normal 3 36 5 3 2" xfId="32156"/>
    <cellStyle name="Normal 3 36 5 4" xfId="14578"/>
    <cellStyle name="Normal 3 36 5 4 2" xfId="32157"/>
    <cellStyle name="Normal 3 36 5 5" xfId="14579"/>
    <cellStyle name="Normal 3 36 5 5 2" xfId="32158"/>
    <cellStyle name="Normal 3 36 5 6" xfId="14580"/>
    <cellStyle name="Normal 3 36 5 6 2" xfId="32159"/>
    <cellStyle name="Normal 3 36 5 7" xfId="14581"/>
    <cellStyle name="Normal 3 36 5 7 2" xfId="32160"/>
    <cellStyle name="Normal 3 36 5 8" xfId="14582"/>
    <cellStyle name="Normal 3 36 5 8 2" xfId="32161"/>
    <cellStyle name="Normal 3 36 5 9" xfId="14583"/>
    <cellStyle name="Normal 3 36 5 9 2" xfId="32162"/>
    <cellStyle name="Normal 3 36 6" xfId="14584"/>
    <cellStyle name="Normal 3 36 6 10" xfId="14585"/>
    <cellStyle name="Normal 3 36 6 10 2" xfId="32163"/>
    <cellStyle name="Normal 3 36 6 11" xfId="14586"/>
    <cellStyle name="Normal 3 36 6 11 2" xfId="32164"/>
    <cellStyle name="Normal 3 36 6 12" xfId="14587"/>
    <cellStyle name="Normal 3 36 6 12 2" xfId="32165"/>
    <cellStyle name="Normal 3 36 6 13" xfId="14588"/>
    <cellStyle name="Normal 3 36 6 13 2" xfId="32166"/>
    <cellStyle name="Normal 3 36 6 14" xfId="14589"/>
    <cellStyle name="Normal 3 36 6 14 2" xfId="32167"/>
    <cellStyle name="Normal 3 36 6 15" xfId="32168"/>
    <cellStyle name="Normal 3 36 6 2" xfId="14590"/>
    <cellStyle name="Normal 3 36 6 2 2" xfId="32169"/>
    <cellStyle name="Normal 3 36 6 3" xfId="14591"/>
    <cellStyle name="Normal 3 36 6 3 2" xfId="32170"/>
    <cellStyle name="Normal 3 36 6 4" xfId="14592"/>
    <cellStyle name="Normal 3 36 6 4 2" xfId="32171"/>
    <cellStyle name="Normal 3 36 6 5" xfId="14593"/>
    <cellStyle name="Normal 3 36 6 5 2" xfId="32172"/>
    <cellStyle name="Normal 3 36 6 6" xfId="14594"/>
    <cellStyle name="Normal 3 36 6 6 2" xfId="32173"/>
    <cellStyle name="Normal 3 36 6 7" xfId="14595"/>
    <cellStyle name="Normal 3 36 6 7 2" xfId="32174"/>
    <cellStyle name="Normal 3 36 6 8" xfId="14596"/>
    <cellStyle name="Normal 3 36 6 8 2" xfId="32175"/>
    <cellStyle name="Normal 3 36 6 9" xfId="14597"/>
    <cellStyle name="Normal 3 36 6 9 2" xfId="32176"/>
    <cellStyle name="Normal 3 36 7" xfId="14598"/>
    <cellStyle name="Normal 3 36 7 10" xfId="14599"/>
    <cellStyle name="Normal 3 36 7 10 2" xfId="32177"/>
    <cellStyle name="Normal 3 36 7 11" xfId="14600"/>
    <cellStyle name="Normal 3 36 7 11 2" xfId="32178"/>
    <cellStyle name="Normal 3 36 7 12" xfId="14601"/>
    <cellStyle name="Normal 3 36 7 12 2" xfId="32179"/>
    <cellStyle name="Normal 3 36 7 13" xfId="14602"/>
    <cellStyle name="Normal 3 36 7 13 2" xfId="32180"/>
    <cellStyle name="Normal 3 36 7 14" xfId="14603"/>
    <cellStyle name="Normal 3 36 7 14 2" xfId="32181"/>
    <cellStyle name="Normal 3 36 7 15" xfId="32182"/>
    <cellStyle name="Normal 3 36 7 2" xfId="14604"/>
    <cellStyle name="Normal 3 36 7 2 2" xfId="32183"/>
    <cellStyle name="Normal 3 36 7 3" xfId="14605"/>
    <cellStyle name="Normal 3 36 7 3 2" xfId="32184"/>
    <cellStyle name="Normal 3 36 7 4" xfId="14606"/>
    <cellStyle name="Normal 3 36 7 4 2" xfId="32185"/>
    <cellStyle name="Normal 3 36 7 5" xfId="14607"/>
    <cellStyle name="Normal 3 36 7 5 2" xfId="32186"/>
    <cellStyle name="Normal 3 36 7 6" xfId="14608"/>
    <cellStyle name="Normal 3 36 7 6 2" xfId="32187"/>
    <cellStyle name="Normal 3 36 7 7" xfId="14609"/>
    <cellStyle name="Normal 3 36 7 7 2" xfId="32188"/>
    <cellStyle name="Normal 3 36 7 8" xfId="14610"/>
    <cellStyle name="Normal 3 36 7 8 2" xfId="32189"/>
    <cellStyle name="Normal 3 36 7 9" xfId="14611"/>
    <cellStyle name="Normal 3 36 7 9 2" xfId="32190"/>
    <cellStyle name="Normal 3 36 8" xfId="14612"/>
    <cellStyle name="Normal 3 36 8 10" xfId="14613"/>
    <cellStyle name="Normal 3 36 8 10 2" xfId="32191"/>
    <cellStyle name="Normal 3 36 8 11" xfId="14614"/>
    <cellStyle name="Normal 3 36 8 11 2" xfId="32192"/>
    <cellStyle name="Normal 3 36 8 12" xfId="14615"/>
    <cellStyle name="Normal 3 36 8 12 2" xfId="32193"/>
    <cellStyle name="Normal 3 36 8 13" xfId="14616"/>
    <cellStyle name="Normal 3 36 8 13 2" xfId="32194"/>
    <cellStyle name="Normal 3 36 8 14" xfId="14617"/>
    <cellStyle name="Normal 3 36 8 14 2" xfId="32195"/>
    <cellStyle name="Normal 3 36 8 15" xfId="32196"/>
    <cellStyle name="Normal 3 36 8 2" xfId="14618"/>
    <cellStyle name="Normal 3 36 8 2 2" xfId="32197"/>
    <cellStyle name="Normal 3 36 8 3" xfId="14619"/>
    <cellStyle name="Normal 3 36 8 3 2" xfId="32198"/>
    <cellStyle name="Normal 3 36 8 4" xfId="14620"/>
    <cellStyle name="Normal 3 36 8 4 2" xfId="32199"/>
    <cellStyle name="Normal 3 36 8 5" xfId="14621"/>
    <cellStyle name="Normal 3 36 8 5 2" xfId="32200"/>
    <cellStyle name="Normal 3 36 8 6" xfId="14622"/>
    <cellStyle name="Normal 3 36 8 6 2" xfId="32201"/>
    <cellStyle name="Normal 3 36 8 7" xfId="14623"/>
    <cellStyle name="Normal 3 36 8 7 2" xfId="32202"/>
    <cellStyle name="Normal 3 36 8 8" xfId="14624"/>
    <cellStyle name="Normal 3 36 8 8 2" xfId="32203"/>
    <cellStyle name="Normal 3 36 8 9" xfId="14625"/>
    <cellStyle name="Normal 3 36 8 9 2" xfId="32204"/>
    <cellStyle name="Normal 3 36 9" xfId="14626"/>
    <cellStyle name="Normal 3 36 9 10" xfId="14627"/>
    <cellStyle name="Normal 3 36 9 10 2" xfId="32205"/>
    <cellStyle name="Normal 3 36 9 11" xfId="14628"/>
    <cellStyle name="Normal 3 36 9 11 2" xfId="32206"/>
    <cellStyle name="Normal 3 36 9 12" xfId="14629"/>
    <cellStyle name="Normal 3 36 9 12 2" xfId="32207"/>
    <cellStyle name="Normal 3 36 9 13" xfId="14630"/>
    <cellStyle name="Normal 3 36 9 13 2" xfId="32208"/>
    <cellStyle name="Normal 3 36 9 14" xfId="14631"/>
    <cellStyle name="Normal 3 36 9 14 2" xfId="32209"/>
    <cellStyle name="Normal 3 36 9 15" xfId="32210"/>
    <cellStyle name="Normal 3 36 9 2" xfId="14632"/>
    <cellStyle name="Normal 3 36 9 2 2" xfId="32211"/>
    <cellStyle name="Normal 3 36 9 3" xfId="14633"/>
    <cellStyle name="Normal 3 36 9 3 2" xfId="32212"/>
    <cellStyle name="Normal 3 36 9 4" xfId="14634"/>
    <cellStyle name="Normal 3 36 9 4 2" xfId="32213"/>
    <cellStyle name="Normal 3 36 9 5" xfId="14635"/>
    <cellStyle name="Normal 3 36 9 5 2" xfId="32214"/>
    <cellStyle name="Normal 3 36 9 6" xfId="14636"/>
    <cellStyle name="Normal 3 36 9 6 2" xfId="32215"/>
    <cellStyle name="Normal 3 36 9 7" xfId="14637"/>
    <cellStyle name="Normal 3 36 9 7 2" xfId="32216"/>
    <cellStyle name="Normal 3 36 9 8" xfId="14638"/>
    <cellStyle name="Normal 3 36 9 8 2" xfId="32217"/>
    <cellStyle name="Normal 3 36 9 9" xfId="14639"/>
    <cellStyle name="Normal 3 36 9 9 2" xfId="32218"/>
    <cellStyle name="Normal 3 37" xfId="14640"/>
    <cellStyle name="Normal 3 37 10" xfId="14641"/>
    <cellStyle name="Normal 3 37 10 10" xfId="14642"/>
    <cellStyle name="Normal 3 37 10 10 2" xfId="32219"/>
    <cellStyle name="Normal 3 37 10 11" xfId="14643"/>
    <cellStyle name="Normal 3 37 10 11 2" xfId="32220"/>
    <cellStyle name="Normal 3 37 10 12" xfId="14644"/>
    <cellStyle name="Normal 3 37 10 12 2" xfId="32221"/>
    <cellStyle name="Normal 3 37 10 13" xfId="14645"/>
    <cellStyle name="Normal 3 37 10 13 2" xfId="32222"/>
    <cellStyle name="Normal 3 37 10 14" xfId="14646"/>
    <cellStyle name="Normal 3 37 10 14 2" xfId="32223"/>
    <cellStyle name="Normal 3 37 10 15" xfId="32224"/>
    <cellStyle name="Normal 3 37 10 2" xfId="14647"/>
    <cellStyle name="Normal 3 37 10 2 2" xfId="32225"/>
    <cellStyle name="Normal 3 37 10 3" xfId="14648"/>
    <cellStyle name="Normal 3 37 10 3 2" xfId="32226"/>
    <cellStyle name="Normal 3 37 10 4" xfId="14649"/>
    <cellStyle name="Normal 3 37 10 4 2" xfId="32227"/>
    <cellStyle name="Normal 3 37 10 5" xfId="14650"/>
    <cellStyle name="Normal 3 37 10 5 2" xfId="32228"/>
    <cellStyle name="Normal 3 37 10 6" xfId="14651"/>
    <cellStyle name="Normal 3 37 10 6 2" xfId="32229"/>
    <cellStyle name="Normal 3 37 10 7" xfId="14652"/>
    <cellStyle name="Normal 3 37 10 7 2" xfId="32230"/>
    <cellStyle name="Normal 3 37 10 8" xfId="14653"/>
    <cellStyle name="Normal 3 37 10 8 2" xfId="32231"/>
    <cellStyle name="Normal 3 37 10 9" xfId="14654"/>
    <cellStyle name="Normal 3 37 10 9 2" xfId="32232"/>
    <cellStyle name="Normal 3 37 11" xfId="14655"/>
    <cellStyle name="Normal 3 37 11 2" xfId="32233"/>
    <cellStyle name="Normal 3 37 12" xfId="14656"/>
    <cellStyle name="Normal 3 37 12 2" xfId="32234"/>
    <cellStyle name="Normal 3 37 13" xfId="14657"/>
    <cellStyle name="Normal 3 37 13 2" xfId="32235"/>
    <cellStyle name="Normal 3 37 14" xfId="14658"/>
    <cellStyle name="Normal 3 37 14 2" xfId="32236"/>
    <cellStyle name="Normal 3 37 15" xfId="14659"/>
    <cellStyle name="Normal 3 37 15 2" xfId="32237"/>
    <cellStyle name="Normal 3 37 16" xfId="14660"/>
    <cellStyle name="Normal 3 37 16 2" xfId="32238"/>
    <cellStyle name="Normal 3 37 17" xfId="14661"/>
    <cellStyle name="Normal 3 37 17 2" xfId="32239"/>
    <cellStyle name="Normal 3 37 18" xfId="14662"/>
    <cellStyle name="Normal 3 37 18 2" xfId="32240"/>
    <cellStyle name="Normal 3 37 19" xfId="14663"/>
    <cellStyle name="Normal 3 37 19 2" xfId="32241"/>
    <cellStyle name="Normal 3 37 2" xfId="14664"/>
    <cellStyle name="Normal 3 37 2 10" xfId="14665"/>
    <cellStyle name="Normal 3 37 2 10 2" xfId="32242"/>
    <cellStyle name="Normal 3 37 2 11" xfId="14666"/>
    <cellStyle name="Normal 3 37 2 11 2" xfId="32243"/>
    <cellStyle name="Normal 3 37 2 12" xfId="14667"/>
    <cellStyle name="Normal 3 37 2 12 2" xfId="32244"/>
    <cellStyle name="Normal 3 37 2 13" xfId="14668"/>
    <cellStyle name="Normal 3 37 2 13 2" xfId="32245"/>
    <cellStyle name="Normal 3 37 2 14" xfId="14669"/>
    <cellStyle name="Normal 3 37 2 14 2" xfId="32246"/>
    <cellStyle name="Normal 3 37 2 15" xfId="14670"/>
    <cellStyle name="Normal 3 37 2 15 2" xfId="32247"/>
    <cellStyle name="Normal 3 37 2 16" xfId="32248"/>
    <cellStyle name="Normal 3 37 2 2" xfId="14671"/>
    <cellStyle name="Normal 3 37 2 2 10" xfId="14672"/>
    <cellStyle name="Normal 3 37 2 2 10 2" xfId="32249"/>
    <cellStyle name="Normal 3 37 2 2 11" xfId="14673"/>
    <cellStyle name="Normal 3 37 2 2 11 2" xfId="32250"/>
    <cellStyle name="Normal 3 37 2 2 12" xfId="14674"/>
    <cellStyle name="Normal 3 37 2 2 12 2" xfId="32251"/>
    <cellStyle name="Normal 3 37 2 2 13" xfId="14675"/>
    <cellStyle name="Normal 3 37 2 2 13 2" xfId="32252"/>
    <cellStyle name="Normal 3 37 2 2 14" xfId="14676"/>
    <cellStyle name="Normal 3 37 2 2 14 2" xfId="32253"/>
    <cellStyle name="Normal 3 37 2 2 15" xfId="32254"/>
    <cellStyle name="Normal 3 37 2 2 2" xfId="14677"/>
    <cellStyle name="Normal 3 37 2 2 2 2" xfId="32255"/>
    <cellStyle name="Normal 3 37 2 2 3" xfId="14678"/>
    <cellStyle name="Normal 3 37 2 2 3 2" xfId="32256"/>
    <cellStyle name="Normal 3 37 2 2 4" xfId="14679"/>
    <cellStyle name="Normal 3 37 2 2 4 2" xfId="32257"/>
    <cellStyle name="Normal 3 37 2 2 5" xfId="14680"/>
    <cellStyle name="Normal 3 37 2 2 5 2" xfId="32258"/>
    <cellStyle name="Normal 3 37 2 2 6" xfId="14681"/>
    <cellStyle name="Normal 3 37 2 2 6 2" xfId="32259"/>
    <cellStyle name="Normal 3 37 2 2 7" xfId="14682"/>
    <cellStyle name="Normal 3 37 2 2 7 2" xfId="32260"/>
    <cellStyle name="Normal 3 37 2 2 8" xfId="14683"/>
    <cellStyle name="Normal 3 37 2 2 8 2" xfId="32261"/>
    <cellStyle name="Normal 3 37 2 2 9" xfId="14684"/>
    <cellStyle name="Normal 3 37 2 2 9 2" xfId="32262"/>
    <cellStyle name="Normal 3 37 2 3" xfId="14685"/>
    <cellStyle name="Normal 3 37 2 3 2" xfId="32263"/>
    <cellStyle name="Normal 3 37 2 4" xfId="14686"/>
    <cellStyle name="Normal 3 37 2 4 2" xfId="32264"/>
    <cellStyle name="Normal 3 37 2 5" xfId="14687"/>
    <cellStyle name="Normal 3 37 2 5 2" xfId="32265"/>
    <cellStyle name="Normal 3 37 2 6" xfId="14688"/>
    <cellStyle name="Normal 3 37 2 6 2" xfId="32266"/>
    <cellStyle name="Normal 3 37 2 7" xfId="14689"/>
    <cellStyle name="Normal 3 37 2 7 2" xfId="32267"/>
    <cellStyle name="Normal 3 37 2 8" xfId="14690"/>
    <cellStyle name="Normal 3 37 2 8 2" xfId="32268"/>
    <cellStyle name="Normal 3 37 2 9" xfId="14691"/>
    <cellStyle name="Normal 3 37 2 9 2" xfId="32269"/>
    <cellStyle name="Normal 3 37 20" xfId="14692"/>
    <cellStyle name="Normal 3 37 20 2" xfId="32270"/>
    <cellStyle name="Normal 3 37 21" xfId="14693"/>
    <cellStyle name="Normal 3 37 21 2" xfId="32271"/>
    <cellStyle name="Normal 3 37 22" xfId="14694"/>
    <cellStyle name="Normal 3 37 22 2" xfId="32272"/>
    <cellStyle name="Normal 3 37 23" xfId="14695"/>
    <cellStyle name="Normal 3 37 23 2" xfId="32273"/>
    <cellStyle name="Normal 3 37 24" xfId="32274"/>
    <cellStyle name="Normal 3 37 3" xfId="14696"/>
    <cellStyle name="Normal 3 37 3 10" xfId="14697"/>
    <cellStyle name="Normal 3 37 3 10 2" xfId="32275"/>
    <cellStyle name="Normal 3 37 3 11" xfId="14698"/>
    <cellStyle name="Normal 3 37 3 11 2" xfId="32276"/>
    <cellStyle name="Normal 3 37 3 12" xfId="14699"/>
    <cellStyle name="Normal 3 37 3 12 2" xfId="32277"/>
    <cellStyle name="Normal 3 37 3 13" xfId="14700"/>
    <cellStyle name="Normal 3 37 3 13 2" xfId="32278"/>
    <cellStyle name="Normal 3 37 3 14" xfId="14701"/>
    <cellStyle name="Normal 3 37 3 14 2" xfId="32279"/>
    <cellStyle name="Normal 3 37 3 15" xfId="14702"/>
    <cellStyle name="Normal 3 37 3 15 2" xfId="32280"/>
    <cellStyle name="Normal 3 37 3 16" xfId="32281"/>
    <cellStyle name="Normal 3 37 3 2" xfId="14703"/>
    <cellStyle name="Normal 3 37 3 2 10" xfId="14704"/>
    <cellStyle name="Normal 3 37 3 2 10 2" xfId="32282"/>
    <cellStyle name="Normal 3 37 3 2 11" xfId="14705"/>
    <cellStyle name="Normal 3 37 3 2 11 2" xfId="32283"/>
    <cellStyle name="Normal 3 37 3 2 12" xfId="14706"/>
    <cellStyle name="Normal 3 37 3 2 12 2" xfId="32284"/>
    <cellStyle name="Normal 3 37 3 2 13" xfId="14707"/>
    <cellStyle name="Normal 3 37 3 2 13 2" xfId="32285"/>
    <cellStyle name="Normal 3 37 3 2 14" xfId="14708"/>
    <cellStyle name="Normal 3 37 3 2 14 2" xfId="32286"/>
    <cellStyle name="Normal 3 37 3 2 15" xfId="32287"/>
    <cellStyle name="Normal 3 37 3 2 2" xfId="14709"/>
    <cellStyle name="Normal 3 37 3 2 2 2" xfId="32288"/>
    <cellStyle name="Normal 3 37 3 2 3" xfId="14710"/>
    <cellStyle name="Normal 3 37 3 2 3 2" xfId="32289"/>
    <cellStyle name="Normal 3 37 3 2 4" xfId="14711"/>
    <cellStyle name="Normal 3 37 3 2 4 2" xfId="32290"/>
    <cellStyle name="Normal 3 37 3 2 5" xfId="14712"/>
    <cellStyle name="Normal 3 37 3 2 5 2" xfId="32291"/>
    <cellStyle name="Normal 3 37 3 2 6" xfId="14713"/>
    <cellStyle name="Normal 3 37 3 2 6 2" xfId="32292"/>
    <cellStyle name="Normal 3 37 3 2 7" xfId="14714"/>
    <cellStyle name="Normal 3 37 3 2 7 2" xfId="32293"/>
    <cellStyle name="Normal 3 37 3 2 8" xfId="14715"/>
    <cellStyle name="Normal 3 37 3 2 8 2" xfId="32294"/>
    <cellStyle name="Normal 3 37 3 2 9" xfId="14716"/>
    <cellStyle name="Normal 3 37 3 2 9 2" xfId="32295"/>
    <cellStyle name="Normal 3 37 3 3" xfId="14717"/>
    <cellStyle name="Normal 3 37 3 3 2" xfId="32296"/>
    <cellStyle name="Normal 3 37 3 4" xfId="14718"/>
    <cellStyle name="Normal 3 37 3 4 2" xfId="32297"/>
    <cellStyle name="Normal 3 37 3 5" xfId="14719"/>
    <cellStyle name="Normal 3 37 3 5 2" xfId="32298"/>
    <cellStyle name="Normal 3 37 3 6" xfId="14720"/>
    <cellStyle name="Normal 3 37 3 6 2" xfId="32299"/>
    <cellStyle name="Normal 3 37 3 7" xfId="14721"/>
    <cellStyle name="Normal 3 37 3 7 2" xfId="32300"/>
    <cellStyle name="Normal 3 37 3 8" xfId="14722"/>
    <cellStyle name="Normal 3 37 3 8 2" xfId="32301"/>
    <cellStyle name="Normal 3 37 3 9" xfId="14723"/>
    <cellStyle name="Normal 3 37 3 9 2" xfId="32302"/>
    <cellStyle name="Normal 3 37 4" xfId="14724"/>
    <cellStyle name="Normal 3 37 4 10" xfId="14725"/>
    <cellStyle name="Normal 3 37 4 10 2" xfId="32303"/>
    <cellStyle name="Normal 3 37 4 11" xfId="14726"/>
    <cellStyle name="Normal 3 37 4 11 2" xfId="32304"/>
    <cellStyle name="Normal 3 37 4 12" xfId="14727"/>
    <cellStyle name="Normal 3 37 4 12 2" xfId="32305"/>
    <cellStyle name="Normal 3 37 4 13" xfId="14728"/>
    <cellStyle name="Normal 3 37 4 13 2" xfId="32306"/>
    <cellStyle name="Normal 3 37 4 14" xfId="14729"/>
    <cellStyle name="Normal 3 37 4 14 2" xfId="32307"/>
    <cellStyle name="Normal 3 37 4 15" xfId="14730"/>
    <cellStyle name="Normal 3 37 4 15 2" xfId="32308"/>
    <cellStyle name="Normal 3 37 4 16" xfId="32309"/>
    <cellStyle name="Normal 3 37 4 2" xfId="14731"/>
    <cellStyle name="Normal 3 37 4 2 10" xfId="14732"/>
    <cellStyle name="Normal 3 37 4 2 10 2" xfId="32310"/>
    <cellStyle name="Normal 3 37 4 2 11" xfId="14733"/>
    <cellStyle name="Normal 3 37 4 2 11 2" xfId="32311"/>
    <cellStyle name="Normal 3 37 4 2 12" xfId="14734"/>
    <cellStyle name="Normal 3 37 4 2 12 2" xfId="32312"/>
    <cellStyle name="Normal 3 37 4 2 13" xfId="14735"/>
    <cellStyle name="Normal 3 37 4 2 13 2" xfId="32313"/>
    <cellStyle name="Normal 3 37 4 2 14" xfId="14736"/>
    <cellStyle name="Normal 3 37 4 2 14 2" xfId="32314"/>
    <cellStyle name="Normal 3 37 4 2 15" xfId="32315"/>
    <cellStyle name="Normal 3 37 4 2 2" xfId="14737"/>
    <cellStyle name="Normal 3 37 4 2 2 2" xfId="32316"/>
    <cellStyle name="Normal 3 37 4 2 3" xfId="14738"/>
    <cellStyle name="Normal 3 37 4 2 3 2" xfId="32317"/>
    <cellStyle name="Normal 3 37 4 2 4" xfId="14739"/>
    <cellStyle name="Normal 3 37 4 2 4 2" xfId="32318"/>
    <cellStyle name="Normal 3 37 4 2 5" xfId="14740"/>
    <cellStyle name="Normal 3 37 4 2 5 2" xfId="32319"/>
    <cellStyle name="Normal 3 37 4 2 6" xfId="14741"/>
    <cellStyle name="Normal 3 37 4 2 6 2" xfId="32320"/>
    <cellStyle name="Normal 3 37 4 2 7" xfId="14742"/>
    <cellStyle name="Normal 3 37 4 2 7 2" xfId="32321"/>
    <cellStyle name="Normal 3 37 4 2 8" xfId="14743"/>
    <cellStyle name="Normal 3 37 4 2 8 2" xfId="32322"/>
    <cellStyle name="Normal 3 37 4 2 9" xfId="14744"/>
    <cellStyle name="Normal 3 37 4 2 9 2" xfId="32323"/>
    <cellStyle name="Normal 3 37 4 3" xfId="14745"/>
    <cellStyle name="Normal 3 37 4 3 2" xfId="32324"/>
    <cellStyle name="Normal 3 37 4 4" xfId="14746"/>
    <cellStyle name="Normal 3 37 4 4 2" xfId="32325"/>
    <cellStyle name="Normal 3 37 4 5" xfId="14747"/>
    <cellStyle name="Normal 3 37 4 5 2" xfId="32326"/>
    <cellStyle name="Normal 3 37 4 6" xfId="14748"/>
    <cellStyle name="Normal 3 37 4 6 2" xfId="32327"/>
    <cellStyle name="Normal 3 37 4 7" xfId="14749"/>
    <cellStyle name="Normal 3 37 4 7 2" xfId="32328"/>
    <cellStyle name="Normal 3 37 4 8" xfId="14750"/>
    <cellStyle name="Normal 3 37 4 8 2" xfId="32329"/>
    <cellStyle name="Normal 3 37 4 9" xfId="14751"/>
    <cellStyle name="Normal 3 37 4 9 2" xfId="32330"/>
    <cellStyle name="Normal 3 37 5" xfId="14752"/>
    <cellStyle name="Normal 3 37 5 10" xfId="14753"/>
    <cellStyle name="Normal 3 37 5 10 2" xfId="32331"/>
    <cellStyle name="Normal 3 37 5 11" xfId="14754"/>
    <cellStyle name="Normal 3 37 5 11 2" xfId="32332"/>
    <cellStyle name="Normal 3 37 5 12" xfId="14755"/>
    <cellStyle name="Normal 3 37 5 12 2" xfId="32333"/>
    <cellStyle name="Normal 3 37 5 13" xfId="14756"/>
    <cellStyle name="Normal 3 37 5 13 2" xfId="32334"/>
    <cellStyle name="Normal 3 37 5 14" xfId="14757"/>
    <cellStyle name="Normal 3 37 5 14 2" xfId="32335"/>
    <cellStyle name="Normal 3 37 5 15" xfId="32336"/>
    <cellStyle name="Normal 3 37 5 2" xfId="14758"/>
    <cellStyle name="Normal 3 37 5 2 2" xfId="32337"/>
    <cellStyle name="Normal 3 37 5 3" xfId="14759"/>
    <cellStyle name="Normal 3 37 5 3 2" xfId="32338"/>
    <cellStyle name="Normal 3 37 5 4" xfId="14760"/>
    <cellStyle name="Normal 3 37 5 4 2" xfId="32339"/>
    <cellStyle name="Normal 3 37 5 5" xfId="14761"/>
    <cellStyle name="Normal 3 37 5 5 2" xfId="32340"/>
    <cellStyle name="Normal 3 37 5 6" xfId="14762"/>
    <cellStyle name="Normal 3 37 5 6 2" xfId="32341"/>
    <cellStyle name="Normal 3 37 5 7" xfId="14763"/>
    <cellStyle name="Normal 3 37 5 7 2" xfId="32342"/>
    <cellStyle name="Normal 3 37 5 8" xfId="14764"/>
    <cellStyle name="Normal 3 37 5 8 2" xfId="32343"/>
    <cellStyle name="Normal 3 37 5 9" xfId="14765"/>
    <cellStyle name="Normal 3 37 5 9 2" xfId="32344"/>
    <cellStyle name="Normal 3 37 6" xfId="14766"/>
    <cellStyle name="Normal 3 37 6 10" xfId="14767"/>
    <cellStyle name="Normal 3 37 6 10 2" xfId="32345"/>
    <cellStyle name="Normal 3 37 6 11" xfId="14768"/>
    <cellStyle name="Normal 3 37 6 11 2" xfId="32346"/>
    <cellStyle name="Normal 3 37 6 12" xfId="14769"/>
    <cellStyle name="Normal 3 37 6 12 2" xfId="32347"/>
    <cellStyle name="Normal 3 37 6 13" xfId="14770"/>
    <cellStyle name="Normal 3 37 6 13 2" xfId="32348"/>
    <cellStyle name="Normal 3 37 6 14" xfId="14771"/>
    <cellStyle name="Normal 3 37 6 14 2" xfId="32349"/>
    <cellStyle name="Normal 3 37 6 15" xfId="32350"/>
    <cellStyle name="Normal 3 37 6 2" xfId="14772"/>
    <cellStyle name="Normal 3 37 6 2 2" xfId="32351"/>
    <cellStyle name="Normal 3 37 6 3" xfId="14773"/>
    <cellStyle name="Normal 3 37 6 3 2" xfId="32352"/>
    <cellStyle name="Normal 3 37 6 4" xfId="14774"/>
    <cellStyle name="Normal 3 37 6 4 2" xfId="32353"/>
    <cellStyle name="Normal 3 37 6 5" xfId="14775"/>
    <cellStyle name="Normal 3 37 6 5 2" xfId="32354"/>
    <cellStyle name="Normal 3 37 6 6" xfId="14776"/>
    <cellStyle name="Normal 3 37 6 6 2" xfId="32355"/>
    <cellStyle name="Normal 3 37 6 7" xfId="14777"/>
    <cellStyle name="Normal 3 37 6 7 2" xfId="32356"/>
    <cellStyle name="Normal 3 37 6 8" xfId="14778"/>
    <cellStyle name="Normal 3 37 6 8 2" xfId="32357"/>
    <cellStyle name="Normal 3 37 6 9" xfId="14779"/>
    <cellStyle name="Normal 3 37 6 9 2" xfId="32358"/>
    <cellStyle name="Normal 3 37 7" xfId="14780"/>
    <cellStyle name="Normal 3 37 7 10" xfId="14781"/>
    <cellStyle name="Normal 3 37 7 10 2" xfId="32359"/>
    <cellStyle name="Normal 3 37 7 11" xfId="14782"/>
    <cellStyle name="Normal 3 37 7 11 2" xfId="32360"/>
    <cellStyle name="Normal 3 37 7 12" xfId="14783"/>
    <cellStyle name="Normal 3 37 7 12 2" xfId="32361"/>
    <cellStyle name="Normal 3 37 7 13" xfId="14784"/>
    <cellStyle name="Normal 3 37 7 13 2" xfId="32362"/>
    <cellStyle name="Normal 3 37 7 14" xfId="14785"/>
    <cellStyle name="Normal 3 37 7 14 2" xfId="32363"/>
    <cellStyle name="Normal 3 37 7 15" xfId="32364"/>
    <cellStyle name="Normal 3 37 7 2" xfId="14786"/>
    <cellStyle name="Normal 3 37 7 2 2" xfId="32365"/>
    <cellStyle name="Normal 3 37 7 3" xfId="14787"/>
    <cellStyle name="Normal 3 37 7 3 2" xfId="32366"/>
    <cellStyle name="Normal 3 37 7 4" xfId="14788"/>
    <cellStyle name="Normal 3 37 7 4 2" xfId="32367"/>
    <cellStyle name="Normal 3 37 7 5" xfId="14789"/>
    <cellStyle name="Normal 3 37 7 5 2" xfId="32368"/>
    <cellStyle name="Normal 3 37 7 6" xfId="14790"/>
    <cellStyle name="Normal 3 37 7 6 2" xfId="32369"/>
    <cellStyle name="Normal 3 37 7 7" xfId="14791"/>
    <cellStyle name="Normal 3 37 7 7 2" xfId="32370"/>
    <cellStyle name="Normal 3 37 7 8" xfId="14792"/>
    <cellStyle name="Normal 3 37 7 8 2" xfId="32371"/>
    <cellStyle name="Normal 3 37 7 9" xfId="14793"/>
    <cellStyle name="Normal 3 37 7 9 2" xfId="32372"/>
    <cellStyle name="Normal 3 37 8" xfId="14794"/>
    <cellStyle name="Normal 3 37 8 10" xfId="14795"/>
    <cellStyle name="Normal 3 37 8 10 2" xfId="32373"/>
    <cellStyle name="Normal 3 37 8 11" xfId="14796"/>
    <cellStyle name="Normal 3 37 8 11 2" xfId="32374"/>
    <cellStyle name="Normal 3 37 8 12" xfId="14797"/>
    <cellStyle name="Normal 3 37 8 12 2" xfId="32375"/>
    <cellStyle name="Normal 3 37 8 13" xfId="14798"/>
    <cellStyle name="Normal 3 37 8 13 2" xfId="32376"/>
    <cellStyle name="Normal 3 37 8 14" xfId="14799"/>
    <cellStyle name="Normal 3 37 8 14 2" xfId="32377"/>
    <cellStyle name="Normal 3 37 8 15" xfId="32378"/>
    <cellStyle name="Normal 3 37 8 2" xfId="14800"/>
    <cellStyle name="Normal 3 37 8 2 2" xfId="32379"/>
    <cellStyle name="Normal 3 37 8 3" xfId="14801"/>
    <cellStyle name="Normal 3 37 8 3 2" xfId="32380"/>
    <cellStyle name="Normal 3 37 8 4" xfId="14802"/>
    <cellStyle name="Normal 3 37 8 4 2" xfId="32381"/>
    <cellStyle name="Normal 3 37 8 5" xfId="14803"/>
    <cellStyle name="Normal 3 37 8 5 2" xfId="32382"/>
    <cellStyle name="Normal 3 37 8 6" xfId="14804"/>
    <cellStyle name="Normal 3 37 8 6 2" xfId="32383"/>
    <cellStyle name="Normal 3 37 8 7" xfId="14805"/>
    <cellStyle name="Normal 3 37 8 7 2" xfId="32384"/>
    <cellStyle name="Normal 3 37 8 8" xfId="14806"/>
    <cellStyle name="Normal 3 37 8 8 2" xfId="32385"/>
    <cellStyle name="Normal 3 37 8 9" xfId="14807"/>
    <cellStyle name="Normal 3 37 8 9 2" xfId="32386"/>
    <cellStyle name="Normal 3 37 9" xfId="14808"/>
    <cellStyle name="Normal 3 37 9 10" xfId="14809"/>
    <cellStyle name="Normal 3 37 9 10 2" xfId="32387"/>
    <cellStyle name="Normal 3 37 9 11" xfId="14810"/>
    <cellStyle name="Normal 3 37 9 11 2" xfId="32388"/>
    <cellStyle name="Normal 3 37 9 12" xfId="14811"/>
    <cellStyle name="Normal 3 37 9 12 2" xfId="32389"/>
    <cellStyle name="Normal 3 37 9 13" xfId="14812"/>
    <cellStyle name="Normal 3 37 9 13 2" xfId="32390"/>
    <cellStyle name="Normal 3 37 9 14" xfId="14813"/>
    <cellStyle name="Normal 3 37 9 14 2" xfId="32391"/>
    <cellStyle name="Normal 3 37 9 15" xfId="32392"/>
    <cellStyle name="Normal 3 37 9 2" xfId="14814"/>
    <cellStyle name="Normal 3 37 9 2 2" xfId="32393"/>
    <cellStyle name="Normal 3 37 9 3" xfId="14815"/>
    <cellStyle name="Normal 3 37 9 3 2" xfId="32394"/>
    <cellStyle name="Normal 3 37 9 4" xfId="14816"/>
    <cellStyle name="Normal 3 37 9 4 2" xfId="32395"/>
    <cellStyle name="Normal 3 37 9 5" xfId="14817"/>
    <cellStyle name="Normal 3 37 9 5 2" xfId="32396"/>
    <cellStyle name="Normal 3 37 9 6" xfId="14818"/>
    <cellStyle name="Normal 3 37 9 6 2" xfId="32397"/>
    <cellStyle name="Normal 3 37 9 7" xfId="14819"/>
    <cellStyle name="Normal 3 37 9 7 2" xfId="32398"/>
    <cellStyle name="Normal 3 37 9 8" xfId="14820"/>
    <cellStyle name="Normal 3 37 9 8 2" xfId="32399"/>
    <cellStyle name="Normal 3 37 9 9" xfId="14821"/>
    <cellStyle name="Normal 3 37 9 9 2" xfId="32400"/>
    <cellStyle name="Normal 3 38" xfId="14822"/>
    <cellStyle name="Normal 3 38 10" xfId="14823"/>
    <cellStyle name="Normal 3 38 10 10" xfId="14824"/>
    <cellStyle name="Normal 3 38 10 10 2" xfId="32401"/>
    <cellStyle name="Normal 3 38 10 11" xfId="14825"/>
    <cellStyle name="Normal 3 38 10 11 2" xfId="32402"/>
    <cellStyle name="Normal 3 38 10 12" xfId="14826"/>
    <cellStyle name="Normal 3 38 10 12 2" xfId="32403"/>
    <cellStyle name="Normal 3 38 10 13" xfId="14827"/>
    <cellStyle name="Normal 3 38 10 13 2" xfId="32404"/>
    <cellStyle name="Normal 3 38 10 14" xfId="14828"/>
    <cellStyle name="Normal 3 38 10 14 2" xfId="32405"/>
    <cellStyle name="Normal 3 38 10 15" xfId="32406"/>
    <cellStyle name="Normal 3 38 10 2" xfId="14829"/>
    <cellStyle name="Normal 3 38 10 2 2" xfId="32407"/>
    <cellStyle name="Normal 3 38 10 3" xfId="14830"/>
    <cellStyle name="Normal 3 38 10 3 2" xfId="32408"/>
    <cellStyle name="Normal 3 38 10 4" xfId="14831"/>
    <cellStyle name="Normal 3 38 10 4 2" xfId="32409"/>
    <cellStyle name="Normal 3 38 10 5" xfId="14832"/>
    <cellStyle name="Normal 3 38 10 5 2" xfId="32410"/>
    <cellStyle name="Normal 3 38 10 6" xfId="14833"/>
    <cellStyle name="Normal 3 38 10 6 2" xfId="32411"/>
    <cellStyle name="Normal 3 38 10 7" xfId="14834"/>
    <cellStyle name="Normal 3 38 10 7 2" xfId="32412"/>
    <cellStyle name="Normal 3 38 10 8" xfId="14835"/>
    <cellStyle name="Normal 3 38 10 8 2" xfId="32413"/>
    <cellStyle name="Normal 3 38 10 9" xfId="14836"/>
    <cellStyle name="Normal 3 38 10 9 2" xfId="32414"/>
    <cellStyle name="Normal 3 38 11" xfId="14837"/>
    <cellStyle name="Normal 3 38 11 2" xfId="32415"/>
    <cellStyle name="Normal 3 38 12" xfId="14838"/>
    <cellStyle name="Normal 3 38 12 2" xfId="32416"/>
    <cellStyle name="Normal 3 38 13" xfId="14839"/>
    <cellStyle name="Normal 3 38 13 2" xfId="32417"/>
    <cellStyle name="Normal 3 38 14" xfId="14840"/>
    <cellStyle name="Normal 3 38 14 2" xfId="32418"/>
    <cellStyle name="Normal 3 38 15" xfId="14841"/>
    <cellStyle name="Normal 3 38 15 2" xfId="32419"/>
    <cellStyle name="Normal 3 38 16" xfId="14842"/>
    <cellStyle name="Normal 3 38 16 2" xfId="32420"/>
    <cellStyle name="Normal 3 38 17" xfId="14843"/>
    <cellStyle name="Normal 3 38 17 2" xfId="32421"/>
    <cellStyle name="Normal 3 38 18" xfId="14844"/>
    <cellStyle name="Normal 3 38 18 2" xfId="32422"/>
    <cellStyle name="Normal 3 38 19" xfId="14845"/>
    <cellStyle name="Normal 3 38 19 2" xfId="32423"/>
    <cellStyle name="Normal 3 38 2" xfId="14846"/>
    <cellStyle name="Normal 3 38 2 10" xfId="14847"/>
    <cellStyle name="Normal 3 38 2 10 2" xfId="32424"/>
    <cellStyle name="Normal 3 38 2 11" xfId="14848"/>
    <cellStyle name="Normal 3 38 2 11 2" xfId="32425"/>
    <cellStyle name="Normal 3 38 2 12" xfId="14849"/>
    <cellStyle name="Normal 3 38 2 12 2" xfId="32426"/>
    <cellStyle name="Normal 3 38 2 13" xfId="14850"/>
    <cellStyle name="Normal 3 38 2 13 2" xfId="32427"/>
    <cellStyle name="Normal 3 38 2 14" xfId="14851"/>
    <cellStyle name="Normal 3 38 2 14 2" xfId="32428"/>
    <cellStyle name="Normal 3 38 2 15" xfId="14852"/>
    <cellStyle name="Normal 3 38 2 15 2" xfId="32429"/>
    <cellStyle name="Normal 3 38 2 16" xfId="32430"/>
    <cellStyle name="Normal 3 38 2 2" xfId="14853"/>
    <cellStyle name="Normal 3 38 2 2 10" xfId="14854"/>
    <cellStyle name="Normal 3 38 2 2 10 2" xfId="32431"/>
    <cellStyle name="Normal 3 38 2 2 11" xfId="14855"/>
    <cellStyle name="Normal 3 38 2 2 11 2" xfId="32432"/>
    <cellStyle name="Normal 3 38 2 2 12" xfId="14856"/>
    <cellStyle name="Normal 3 38 2 2 12 2" xfId="32433"/>
    <cellStyle name="Normal 3 38 2 2 13" xfId="14857"/>
    <cellStyle name="Normal 3 38 2 2 13 2" xfId="32434"/>
    <cellStyle name="Normal 3 38 2 2 14" xfId="14858"/>
    <cellStyle name="Normal 3 38 2 2 14 2" xfId="32435"/>
    <cellStyle name="Normal 3 38 2 2 15" xfId="32436"/>
    <cellStyle name="Normal 3 38 2 2 2" xfId="14859"/>
    <cellStyle name="Normal 3 38 2 2 2 2" xfId="32437"/>
    <cellStyle name="Normal 3 38 2 2 3" xfId="14860"/>
    <cellStyle name="Normal 3 38 2 2 3 2" xfId="32438"/>
    <cellStyle name="Normal 3 38 2 2 4" xfId="14861"/>
    <cellStyle name="Normal 3 38 2 2 4 2" xfId="32439"/>
    <cellStyle name="Normal 3 38 2 2 5" xfId="14862"/>
    <cellStyle name="Normal 3 38 2 2 5 2" xfId="32440"/>
    <cellStyle name="Normal 3 38 2 2 6" xfId="14863"/>
    <cellStyle name="Normal 3 38 2 2 6 2" xfId="32441"/>
    <cellStyle name="Normal 3 38 2 2 7" xfId="14864"/>
    <cellStyle name="Normal 3 38 2 2 7 2" xfId="32442"/>
    <cellStyle name="Normal 3 38 2 2 8" xfId="14865"/>
    <cellStyle name="Normal 3 38 2 2 8 2" xfId="32443"/>
    <cellStyle name="Normal 3 38 2 2 9" xfId="14866"/>
    <cellStyle name="Normal 3 38 2 2 9 2" xfId="32444"/>
    <cellStyle name="Normal 3 38 2 3" xfId="14867"/>
    <cellStyle name="Normal 3 38 2 3 2" xfId="32445"/>
    <cellStyle name="Normal 3 38 2 4" xfId="14868"/>
    <cellStyle name="Normal 3 38 2 4 2" xfId="32446"/>
    <cellStyle name="Normal 3 38 2 5" xfId="14869"/>
    <cellStyle name="Normal 3 38 2 5 2" xfId="32447"/>
    <cellStyle name="Normal 3 38 2 6" xfId="14870"/>
    <cellStyle name="Normal 3 38 2 6 2" xfId="32448"/>
    <cellStyle name="Normal 3 38 2 7" xfId="14871"/>
    <cellStyle name="Normal 3 38 2 7 2" xfId="32449"/>
    <cellStyle name="Normal 3 38 2 8" xfId="14872"/>
    <cellStyle name="Normal 3 38 2 8 2" xfId="32450"/>
    <cellStyle name="Normal 3 38 2 9" xfId="14873"/>
    <cellStyle name="Normal 3 38 2 9 2" xfId="32451"/>
    <cellStyle name="Normal 3 38 20" xfId="14874"/>
    <cellStyle name="Normal 3 38 20 2" xfId="32452"/>
    <cellStyle name="Normal 3 38 21" xfId="14875"/>
    <cellStyle name="Normal 3 38 21 2" xfId="32453"/>
    <cellStyle name="Normal 3 38 22" xfId="14876"/>
    <cellStyle name="Normal 3 38 22 2" xfId="32454"/>
    <cellStyle name="Normal 3 38 23" xfId="14877"/>
    <cellStyle name="Normal 3 38 23 2" xfId="32455"/>
    <cellStyle name="Normal 3 38 24" xfId="32456"/>
    <cellStyle name="Normal 3 38 3" xfId="14878"/>
    <cellStyle name="Normal 3 38 3 10" xfId="14879"/>
    <cellStyle name="Normal 3 38 3 10 2" xfId="32457"/>
    <cellStyle name="Normal 3 38 3 11" xfId="14880"/>
    <cellStyle name="Normal 3 38 3 11 2" xfId="32458"/>
    <cellStyle name="Normal 3 38 3 12" xfId="14881"/>
    <cellStyle name="Normal 3 38 3 12 2" xfId="32459"/>
    <cellStyle name="Normal 3 38 3 13" xfId="14882"/>
    <cellStyle name="Normal 3 38 3 13 2" xfId="32460"/>
    <cellStyle name="Normal 3 38 3 14" xfId="14883"/>
    <cellStyle name="Normal 3 38 3 14 2" xfId="32461"/>
    <cellStyle name="Normal 3 38 3 15" xfId="14884"/>
    <cellStyle name="Normal 3 38 3 15 2" xfId="32462"/>
    <cellStyle name="Normal 3 38 3 16" xfId="32463"/>
    <cellStyle name="Normal 3 38 3 2" xfId="14885"/>
    <cellStyle name="Normal 3 38 3 2 10" xfId="14886"/>
    <cellStyle name="Normal 3 38 3 2 10 2" xfId="32464"/>
    <cellStyle name="Normal 3 38 3 2 11" xfId="14887"/>
    <cellStyle name="Normal 3 38 3 2 11 2" xfId="32465"/>
    <cellStyle name="Normal 3 38 3 2 12" xfId="14888"/>
    <cellStyle name="Normal 3 38 3 2 12 2" xfId="32466"/>
    <cellStyle name="Normal 3 38 3 2 13" xfId="14889"/>
    <cellStyle name="Normal 3 38 3 2 13 2" xfId="32467"/>
    <cellStyle name="Normal 3 38 3 2 14" xfId="14890"/>
    <cellStyle name="Normal 3 38 3 2 14 2" xfId="32468"/>
    <cellStyle name="Normal 3 38 3 2 15" xfId="32469"/>
    <cellStyle name="Normal 3 38 3 2 2" xfId="14891"/>
    <cellStyle name="Normal 3 38 3 2 2 2" xfId="32470"/>
    <cellStyle name="Normal 3 38 3 2 3" xfId="14892"/>
    <cellStyle name="Normal 3 38 3 2 3 2" xfId="32471"/>
    <cellStyle name="Normal 3 38 3 2 4" xfId="14893"/>
    <cellStyle name="Normal 3 38 3 2 4 2" xfId="32472"/>
    <cellStyle name="Normal 3 38 3 2 5" xfId="14894"/>
    <cellStyle name="Normal 3 38 3 2 5 2" xfId="32473"/>
    <cellStyle name="Normal 3 38 3 2 6" xfId="14895"/>
    <cellStyle name="Normal 3 38 3 2 6 2" xfId="32474"/>
    <cellStyle name="Normal 3 38 3 2 7" xfId="14896"/>
    <cellStyle name="Normal 3 38 3 2 7 2" xfId="32475"/>
    <cellStyle name="Normal 3 38 3 2 8" xfId="14897"/>
    <cellStyle name="Normal 3 38 3 2 8 2" xfId="32476"/>
    <cellStyle name="Normal 3 38 3 2 9" xfId="14898"/>
    <cellStyle name="Normal 3 38 3 2 9 2" xfId="32477"/>
    <cellStyle name="Normal 3 38 3 3" xfId="14899"/>
    <cellStyle name="Normal 3 38 3 3 2" xfId="32478"/>
    <cellStyle name="Normal 3 38 3 4" xfId="14900"/>
    <cellStyle name="Normal 3 38 3 4 2" xfId="32479"/>
    <cellStyle name="Normal 3 38 3 5" xfId="14901"/>
    <cellStyle name="Normal 3 38 3 5 2" xfId="32480"/>
    <cellStyle name="Normal 3 38 3 6" xfId="14902"/>
    <cellStyle name="Normal 3 38 3 6 2" xfId="32481"/>
    <cellStyle name="Normal 3 38 3 7" xfId="14903"/>
    <cellStyle name="Normal 3 38 3 7 2" xfId="32482"/>
    <cellStyle name="Normal 3 38 3 8" xfId="14904"/>
    <cellStyle name="Normal 3 38 3 8 2" xfId="32483"/>
    <cellStyle name="Normal 3 38 3 9" xfId="14905"/>
    <cellStyle name="Normal 3 38 3 9 2" xfId="32484"/>
    <cellStyle name="Normal 3 38 4" xfId="14906"/>
    <cellStyle name="Normal 3 38 4 10" xfId="14907"/>
    <cellStyle name="Normal 3 38 4 10 2" xfId="32485"/>
    <cellStyle name="Normal 3 38 4 11" xfId="14908"/>
    <cellStyle name="Normal 3 38 4 11 2" xfId="32486"/>
    <cellStyle name="Normal 3 38 4 12" xfId="14909"/>
    <cellStyle name="Normal 3 38 4 12 2" xfId="32487"/>
    <cellStyle name="Normal 3 38 4 13" xfId="14910"/>
    <cellStyle name="Normal 3 38 4 13 2" xfId="32488"/>
    <cellStyle name="Normal 3 38 4 14" xfId="14911"/>
    <cellStyle name="Normal 3 38 4 14 2" xfId="32489"/>
    <cellStyle name="Normal 3 38 4 15" xfId="14912"/>
    <cellStyle name="Normal 3 38 4 15 2" xfId="32490"/>
    <cellStyle name="Normal 3 38 4 16" xfId="32491"/>
    <cellStyle name="Normal 3 38 4 2" xfId="14913"/>
    <cellStyle name="Normal 3 38 4 2 10" xfId="14914"/>
    <cellStyle name="Normal 3 38 4 2 10 2" xfId="32492"/>
    <cellStyle name="Normal 3 38 4 2 11" xfId="14915"/>
    <cellStyle name="Normal 3 38 4 2 11 2" xfId="32493"/>
    <cellStyle name="Normal 3 38 4 2 12" xfId="14916"/>
    <cellStyle name="Normal 3 38 4 2 12 2" xfId="32494"/>
    <cellStyle name="Normal 3 38 4 2 13" xfId="14917"/>
    <cellStyle name="Normal 3 38 4 2 13 2" xfId="32495"/>
    <cellStyle name="Normal 3 38 4 2 14" xfId="14918"/>
    <cellStyle name="Normal 3 38 4 2 14 2" xfId="32496"/>
    <cellStyle name="Normal 3 38 4 2 15" xfId="32497"/>
    <cellStyle name="Normal 3 38 4 2 2" xfId="14919"/>
    <cellStyle name="Normal 3 38 4 2 2 2" xfId="32498"/>
    <cellStyle name="Normal 3 38 4 2 3" xfId="14920"/>
    <cellStyle name="Normal 3 38 4 2 3 2" xfId="32499"/>
    <cellStyle name="Normal 3 38 4 2 4" xfId="14921"/>
    <cellStyle name="Normal 3 38 4 2 4 2" xfId="32500"/>
    <cellStyle name="Normal 3 38 4 2 5" xfId="14922"/>
    <cellStyle name="Normal 3 38 4 2 5 2" xfId="32501"/>
    <cellStyle name="Normal 3 38 4 2 6" xfId="14923"/>
    <cellStyle name="Normal 3 38 4 2 6 2" xfId="32502"/>
    <cellStyle name="Normal 3 38 4 2 7" xfId="14924"/>
    <cellStyle name="Normal 3 38 4 2 7 2" xfId="32503"/>
    <cellStyle name="Normal 3 38 4 2 8" xfId="14925"/>
    <cellStyle name="Normal 3 38 4 2 8 2" xfId="32504"/>
    <cellStyle name="Normal 3 38 4 2 9" xfId="14926"/>
    <cellStyle name="Normal 3 38 4 2 9 2" xfId="32505"/>
    <cellStyle name="Normal 3 38 4 3" xfId="14927"/>
    <cellStyle name="Normal 3 38 4 3 2" xfId="32506"/>
    <cellStyle name="Normal 3 38 4 4" xfId="14928"/>
    <cellStyle name="Normal 3 38 4 4 2" xfId="32507"/>
    <cellStyle name="Normal 3 38 4 5" xfId="14929"/>
    <cellStyle name="Normal 3 38 4 5 2" xfId="32508"/>
    <cellStyle name="Normal 3 38 4 6" xfId="14930"/>
    <cellStyle name="Normal 3 38 4 6 2" xfId="32509"/>
    <cellStyle name="Normal 3 38 4 7" xfId="14931"/>
    <cellStyle name="Normal 3 38 4 7 2" xfId="32510"/>
    <cellStyle name="Normal 3 38 4 8" xfId="14932"/>
    <cellStyle name="Normal 3 38 4 8 2" xfId="32511"/>
    <cellStyle name="Normal 3 38 4 9" xfId="14933"/>
    <cellStyle name="Normal 3 38 4 9 2" xfId="32512"/>
    <cellStyle name="Normal 3 38 5" xfId="14934"/>
    <cellStyle name="Normal 3 38 5 10" xfId="14935"/>
    <cellStyle name="Normal 3 38 5 10 2" xfId="32513"/>
    <cellStyle name="Normal 3 38 5 11" xfId="14936"/>
    <cellStyle name="Normal 3 38 5 11 2" xfId="32514"/>
    <cellStyle name="Normal 3 38 5 12" xfId="14937"/>
    <cellStyle name="Normal 3 38 5 12 2" xfId="32515"/>
    <cellStyle name="Normal 3 38 5 13" xfId="14938"/>
    <cellStyle name="Normal 3 38 5 13 2" xfId="32516"/>
    <cellStyle name="Normal 3 38 5 14" xfId="14939"/>
    <cellStyle name="Normal 3 38 5 14 2" xfId="32517"/>
    <cellStyle name="Normal 3 38 5 15" xfId="32518"/>
    <cellStyle name="Normal 3 38 5 2" xfId="14940"/>
    <cellStyle name="Normal 3 38 5 2 2" xfId="32519"/>
    <cellStyle name="Normal 3 38 5 3" xfId="14941"/>
    <cellStyle name="Normal 3 38 5 3 2" xfId="32520"/>
    <cellStyle name="Normal 3 38 5 4" xfId="14942"/>
    <cellStyle name="Normal 3 38 5 4 2" xfId="32521"/>
    <cellStyle name="Normal 3 38 5 5" xfId="14943"/>
    <cellStyle name="Normal 3 38 5 5 2" xfId="32522"/>
    <cellStyle name="Normal 3 38 5 6" xfId="14944"/>
    <cellStyle name="Normal 3 38 5 6 2" xfId="32523"/>
    <cellStyle name="Normal 3 38 5 7" xfId="14945"/>
    <cellStyle name="Normal 3 38 5 7 2" xfId="32524"/>
    <cellStyle name="Normal 3 38 5 8" xfId="14946"/>
    <cellStyle name="Normal 3 38 5 8 2" xfId="32525"/>
    <cellStyle name="Normal 3 38 5 9" xfId="14947"/>
    <cellStyle name="Normal 3 38 5 9 2" xfId="32526"/>
    <cellStyle name="Normal 3 38 6" xfId="14948"/>
    <cellStyle name="Normal 3 38 6 10" xfId="14949"/>
    <cellStyle name="Normal 3 38 6 10 2" xfId="32527"/>
    <cellStyle name="Normal 3 38 6 11" xfId="14950"/>
    <cellStyle name="Normal 3 38 6 11 2" xfId="32528"/>
    <cellStyle name="Normal 3 38 6 12" xfId="14951"/>
    <cellStyle name="Normal 3 38 6 12 2" xfId="32529"/>
    <cellStyle name="Normal 3 38 6 13" xfId="14952"/>
    <cellStyle name="Normal 3 38 6 13 2" xfId="32530"/>
    <cellStyle name="Normal 3 38 6 14" xfId="14953"/>
    <cellStyle name="Normal 3 38 6 14 2" xfId="32531"/>
    <cellStyle name="Normal 3 38 6 15" xfId="32532"/>
    <cellStyle name="Normal 3 38 6 2" xfId="14954"/>
    <cellStyle name="Normal 3 38 6 2 2" xfId="32533"/>
    <cellStyle name="Normal 3 38 6 3" xfId="14955"/>
    <cellStyle name="Normal 3 38 6 3 2" xfId="32534"/>
    <cellStyle name="Normal 3 38 6 4" xfId="14956"/>
    <cellStyle name="Normal 3 38 6 4 2" xfId="32535"/>
    <cellStyle name="Normal 3 38 6 5" xfId="14957"/>
    <cellStyle name="Normal 3 38 6 5 2" xfId="32536"/>
    <cellStyle name="Normal 3 38 6 6" xfId="14958"/>
    <cellStyle name="Normal 3 38 6 6 2" xfId="32537"/>
    <cellStyle name="Normal 3 38 6 7" xfId="14959"/>
    <cellStyle name="Normal 3 38 6 7 2" xfId="32538"/>
    <cellStyle name="Normal 3 38 6 8" xfId="14960"/>
    <cellStyle name="Normal 3 38 6 8 2" xfId="32539"/>
    <cellStyle name="Normal 3 38 6 9" xfId="14961"/>
    <cellStyle name="Normal 3 38 6 9 2" xfId="32540"/>
    <cellStyle name="Normal 3 38 7" xfId="14962"/>
    <cellStyle name="Normal 3 38 7 10" xfId="14963"/>
    <cellStyle name="Normal 3 38 7 10 2" xfId="32541"/>
    <cellStyle name="Normal 3 38 7 11" xfId="14964"/>
    <cellStyle name="Normal 3 38 7 11 2" xfId="32542"/>
    <cellStyle name="Normal 3 38 7 12" xfId="14965"/>
    <cellStyle name="Normal 3 38 7 12 2" xfId="32543"/>
    <cellStyle name="Normal 3 38 7 13" xfId="14966"/>
    <cellStyle name="Normal 3 38 7 13 2" xfId="32544"/>
    <cellStyle name="Normal 3 38 7 14" xfId="14967"/>
    <cellStyle name="Normal 3 38 7 14 2" xfId="32545"/>
    <cellStyle name="Normal 3 38 7 15" xfId="32546"/>
    <cellStyle name="Normal 3 38 7 2" xfId="14968"/>
    <cellStyle name="Normal 3 38 7 2 2" xfId="32547"/>
    <cellStyle name="Normal 3 38 7 3" xfId="14969"/>
    <cellStyle name="Normal 3 38 7 3 2" xfId="32548"/>
    <cellStyle name="Normal 3 38 7 4" xfId="14970"/>
    <cellStyle name="Normal 3 38 7 4 2" xfId="32549"/>
    <cellStyle name="Normal 3 38 7 5" xfId="14971"/>
    <cellStyle name="Normal 3 38 7 5 2" xfId="32550"/>
    <cellStyle name="Normal 3 38 7 6" xfId="14972"/>
    <cellStyle name="Normal 3 38 7 6 2" xfId="32551"/>
    <cellStyle name="Normal 3 38 7 7" xfId="14973"/>
    <cellStyle name="Normal 3 38 7 7 2" xfId="32552"/>
    <cellStyle name="Normal 3 38 7 8" xfId="14974"/>
    <cellStyle name="Normal 3 38 7 8 2" xfId="32553"/>
    <cellStyle name="Normal 3 38 7 9" xfId="14975"/>
    <cellStyle name="Normal 3 38 7 9 2" xfId="32554"/>
    <cellStyle name="Normal 3 38 8" xfId="14976"/>
    <cellStyle name="Normal 3 38 8 10" xfId="14977"/>
    <cellStyle name="Normal 3 38 8 10 2" xfId="32555"/>
    <cellStyle name="Normal 3 38 8 11" xfId="14978"/>
    <cellStyle name="Normal 3 38 8 11 2" xfId="32556"/>
    <cellStyle name="Normal 3 38 8 12" xfId="14979"/>
    <cellStyle name="Normal 3 38 8 12 2" xfId="32557"/>
    <cellStyle name="Normal 3 38 8 13" xfId="14980"/>
    <cellStyle name="Normal 3 38 8 13 2" xfId="32558"/>
    <cellStyle name="Normal 3 38 8 14" xfId="14981"/>
    <cellStyle name="Normal 3 38 8 14 2" xfId="32559"/>
    <cellStyle name="Normal 3 38 8 15" xfId="32560"/>
    <cellStyle name="Normal 3 38 8 2" xfId="14982"/>
    <cellStyle name="Normal 3 38 8 2 2" xfId="32561"/>
    <cellStyle name="Normal 3 38 8 3" xfId="14983"/>
    <cellStyle name="Normal 3 38 8 3 2" xfId="32562"/>
    <cellStyle name="Normal 3 38 8 4" xfId="14984"/>
    <cellStyle name="Normal 3 38 8 4 2" xfId="32563"/>
    <cellStyle name="Normal 3 38 8 5" xfId="14985"/>
    <cellStyle name="Normal 3 38 8 5 2" xfId="32564"/>
    <cellStyle name="Normal 3 38 8 6" xfId="14986"/>
    <cellStyle name="Normal 3 38 8 6 2" xfId="32565"/>
    <cellStyle name="Normal 3 38 8 7" xfId="14987"/>
    <cellStyle name="Normal 3 38 8 7 2" xfId="32566"/>
    <cellStyle name="Normal 3 38 8 8" xfId="14988"/>
    <cellStyle name="Normal 3 38 8 8 2" xfId="32567"/>
    <cellStyle name="Normal 3 38 8 9" xfId="14989"/>
    <cellStyle name="Normal 3 38 8 9 2" xfId="32568"/>
    <cellStyle name="Normal 3 38 9" xfId="14990"/>
    <cellStyle name="Normal 3 38 9 10" xfId="14991"/>
    <cellStyle name="Normal 3 38 9 10 2" xfId="32569"/>
    <cellStyle name="Normal 3 38 9 11" xfId="14992"/>
    <cellStyle name="Normal 3 38 9 11 2" xfId="32570"/>
    <cellStyle name="Normal 3 38 9 12" xfId="14993"/>
    <cellStyle name="Normal 3 38 9 12 2" xfId="32571"/>
    <cellStyle name="Normal 3 38 9 13" xfId="14994"/>
    <cellStyle name="Normal 3 38 9 13 2" xfId="32572"/>
    <cellStyle name="Normal 3 38 9 14" xfId="14995"/>
    <cellStyle name="Normal 3 38 9 14 2" xfId="32573"/>
    <cellStyle name="Normal 3 38 9 15" xfId="32574"/>
    <cellStyle name="Normal 3 38 9 2" xfId="14996"/>
    <cellStyle name="Normal 3 38 9 2 2" xfId="32575"/>
    <cellStyle name="Normal 3 38 9 3" xfId="14997"/>
    <cellStyle name="Normal 3 38 9 3 2" xfId="32576"/>
    <cellStyle name="Normal 3 38 9 4" xfId="14998"/>
    <cellStyle name="Normal 3 38 9 4 2" xfId="32577"/>
    <cellStyle name="Normal 3 38 9 5" xfId="14999"/>
    <cellStyle name="Normal 3 38 9 5 2" xfId="32578"/>
    <cellStyle name="Normal 3 38 9 6" xfId="15000"/>
    <cellStyle name="Normal 3 38 9 6 2" xfId="32579"/>
    <cellStyle name="Normal 3 38 9 7" xfId="15001"/>
    <cellStyle name="Normal 3 38 9 7 2" xfId="32580"/>
    <cellStyle name="Normal 3 38 9 8" xfId="15002"/>
    <cellStyle name="Normal 3 38 9 8 2" xfId="32581"/>
    <cellStyle name="Normal 3 38 9 9" xfId="15003"/>
    <cellStyle name="Normal 3 38 9 9 2" xfId="32582"/>
    <cellStyle name="Normal 3 39" xfId="15004"/>
    <cellStyle name="Normal 3 4" xfId="458"/>
    <cellStyle name="Normal 3 4 10" xfId="15005"/>
    <cellStyle name="Normal 3 4 10 10" xfId="15006"/>
    <cellStyle name="Normal 3 4 10 10 10" xfId="15007"/>
    <cellStyle name="Normal 3 4 10 10 10 2" xfId="32583"/>
    <cellStyle name="Normal 3 4 10 10 11" xfId="15008"/>
    <cellStyle name="Normal 3 4 10 10 11 2" xfId="32584"/>
    <cellStyle name="Normal 3 4 10 10 12" xfId="15009"/>
    <cellStyle name="Normal 3 4 10 10 12 2" xfId="32585"/>
    <cellStyle name="Normal 3 4 10 10 13" xfId="15010"/>
    <cellStyle name="Normal 3 4 10 10 13 2" xfId="32586"/>
    <cellStyle name="Normal 3 4 10 10 14" xfId="15011"/>
    <cellStyle name="Normal 3 4 10 10 14 2" xfId="32587"/>
    <cellStyle name="Normal 3 4 10 10 15" xfId="32588"/>
    <cellStyle name="Normal 3 4 10 10 2" xfId="15012"/>
    <cellStyle name="Normal 3 4 10 10 2 2" xfId="32589"/>
    <cellStyle name="Normal 3 4 10 10 3" xfId="15013"/>
    <cellStyle name="Normal 3 4 10 10 3 2" xfId="32590"/>
    <cellStyle name="Normal 3 4 10 10 4" xfId="15014"/>
    <cellStyle name="Normal 3 4 10 10 4 2" xfId="32591"/>
    <cellStyle name="Normal 3 4 10 10 5" xfId="15015"/>
    <cellStyle name="Normal 3 4 10 10 5 2" xfId="32592"/>
    <cellStyle name="Normal 3 4 10 10 6" xfId="15016"/>
    <cellStyle name="Normal 3 4 10 10 6 2" xfId="32593"/>
    <cellStyle name="Normal 3 4 10 10 7" xfId="15017"/>
    <cellStyle name="Normal 3 4 10 10 7 2" xfId="32594"/>
    <cellStyle name="Normal 3 4 10 10 8" xfId="15018"/>
    <cellStyle name="Normal 3 4 10 10 8 2" xfId="32595"/>
    <cellStyle name="Normal 3 4 10 10 9" xfId="15019"/>
    <cellStyle name="Normal 3 4 10 10 9 2" xfId="32596"/>
    <cellStyle name="Normal 3 4 10 11" xfId="15020"/>
    <cellStyle name="Normal 3 4 10 11 2" xfId="32597"/>
    <cellStyle name="Normal 3 4 10 12" xfId="15021"/>
    <cellStyle name="Normal 3 4 10 12 2" xfId="32598"/>
    <cellStyle name="Normal 3 4 10 13" xfId="15022"/>
    <cellStyle name="Normal 3 4 10 13 2" xfId="32599"/>
    <cellStyle name="Normal 3 4 10 14" xfId="15023"/>
    <cellStyle name="Normal 3 4 10 14 2" xfId="32600"/>
    <cellStyle name="Normal 3 4 10 15" xfId="15024"/>
    <cellStyle name="Normal 3 4 10 15 2" xfId="32601"/>
    <cellStyle name="Normal 3 4 10 16" xfId="15025"/>
    <cellStyle name="Normal 3 4 10 16 2" xfId="32602"/>
    <cellStyle name="Normal 3 4 10 17" xfId="15026"/>
    <cellStyle name="Normal 3 4 10 17 2" xfId="32603"/>
    <cellStyle name="Normal 3 4 10 18" xfId="15027"/>
    <cellStyle name="Normal 3 4 10 18 2" xfId="32604"/>
    <cellStyle name="Normal 3 4 10 19" xfId="15028"/>
    <cellStyle name="Normal 3 4 10 19 2" xfId="32605"/>
    <cellStyle name="Normal 3 4 10 2" xfId="15029"/>
    <cellStyle name="Normal 3 4 10 2 10" xfId="15030"/>
    <cellStyle name="Normal 3 4 10 2 10 2" xfId="32606"/>
    <cellStyle name="Normal 3 4 10 2 11" xfId="15031"/>
    <cellStyle name="Normal 3 4 10 2 11 2" xfId="32607"/>
    <cellStyle name="Normal 3 4 10 2 12" xfId="15032"/>
    <cellStyle name="Normal 3 4 10 2 12 2" xfId="32608"/>
    <cellStyle name="Normal 3 4 10 2 13" xfId="15033"/>
    <cellStyle name="Normal 3 4 10 2 13 2" xfId="32609"/>
    <cellStyle name="Normal 3 4 10 2 14" xfId="15034"/>
    <cellStyle name="Normal 3 4 10 2 14 2" xfId="32610"/>
    <cellStyle name="Normal 3 4 10 2 15" xfId="15035"/>
    <cellStyle name="Normal 3 4 10 2 15 2" xfId="32611"/>
    <cellStyle name="Normal 3 4 10 2 16" xfId="32612"/>
    <cellStyle name="Normal 3 4 10 2 2" xfId="15036"/>
    <cellStyle name="Normal 3 4 10 2 2 10" xfId="15037"/>
    <cellStyle name="Normal 3 4 10 2 2 10 2" xfId="32613"/>
    <cellStyle name="Normal 3 4 10 2 2 11" xfId="15038"/>
    <cellStyle name="Normal 3 4 10 2 2 11 2" xfId="32614"/>
    <cellStyle name="Normal 3 4 10 2 2 12" xfId="15039"/>
    <cellStyle name="Normal 3 4 10 2 2 12 2" xfId="32615"/>
    <cellStyle name="Normal 3 4 10 2 2 13" xfId="15040"/>
    <cellStyle name="Normal 3 4 10 2 2 13 2" xfId="32616"/>
    <cellStyle name="Normal 3 4 10 2 2 14" xfId="15041"/>
    <cellStyle name="Normal 3 4 10 2 2 14 2" xfId="32617"/>
    <cellStyle name="Normal 3 4 10 2 2 15" xfId="32618"/>
    <cellStyle name="Normal 3 4 10 2 2 2" xfId="15042"/>
    <cellStyle name="Normal 3 4 10 2 2 2 2" xfId="32619"/>
    <cellStyle name="Normal 3 4 10 2 2 3" xfId="15043"/>
    <cellStyle name="Normal 3 4 10 2 2 3 2" xfId="32620"/>
    <cellStyle name="Normal 3 4 10 2 2 4" xfId="15044"/>
    <cellStyle name="Normal 3 4 10 2 2 4 2" xfId="32621"/>
    <cellStyle name="Normal 3 4 10 2 2 5" xfId="15045"/>
    <cellStyle name="Normal 3 4 10 2 2 5 2" xfId="32622"/>
    <cellStyle name="Normal 3 4 10 2 2 6" xfId="15046"/>
    <cellStyle name="Normal 3 4 10 2 2 6 2" xfId="32623"/>
    <cellStyle name="Normal 3 4 10 2 2 7" xfId="15047"/>
    <cellStyle name="Normal 3 4 10 2 2 7 2" xfId="32624"/>
    <cellStyle name="Normal 3 4 10 2 2 8" xfId="15048"/>
    <cellStyle name="Normal 3 4 10 2 2 8 2" xfId="32625"/>
    <cellStyle name="Normal 3 4 10 2 2 9" xfId="15049"/>
    <cellStyle name="Normal 3 4 10 2 2 9 2" xfId="32626"/>
    <cellStyle name="Normal 3 4 10 2 3" xfId="15050"/>
    <cellStyle name="Normal 3 4 10 2 3 2" xfId="32627"/>
    <cellStyle name="Normal 3 4 10 2 4" xfId="15051"/>
    <cellStyle name="Normal 3 4 10 2 4 2" xfId="32628"/>
    <cellStyle name="Normal 3 4 10 2 5" xfId="15052"/>
    <cellStyle name="Normal 3 4 10 2 5 2" xfId="32629"/>
    <cellStyle name="Normal 3 4 10 2 6" xfId="15053"/>
    <cellStyle name="Normal 3 4 10 2 6 2" xfId="32630"/>
    <cellStyle name="Normal 3 4 10 2 7" xfId="15054"/>
    <cellStyle name="Normal 3 4 10 2 7 2" xfId="32631"/>
    <cellStyle name="Normal 3 4 10 2 8" xfId="15055"/>
    <cellStyle name="Normal 3 4 10 2 8 2" xfId="32632"/>
    <cellStyle name="Normal 3 4 10 2 9" xfId="15056"/>
    <cellStyle name="Normal 3 4 10 2 9 2" xfId="32633"/>
    <cellStyle name="Normal 3 4 10 20" xfId="15057"/>
    <cellStyle name="Normal 3 4 10 20 2" xfId="32634"/>
    <cellStyle name="Normal 3 4 10 21" xfId="15058"/>
    <cellStyle name="Normal 3 4 10 21 2" xfId="32635"/>
    <cellStyle name="Normal 3 4 10 22" xfId="15059"/>
    <cellStyle name="Normal 3 4 10 22 2" xfId="32636"/>
    <cellStyle name="Normal 3 4 10 23" xfId="15060"/>
    <cellStyle name="Normal 3 4 10 23 2" xfId="32637"/>
    <cellStyle name="Normal 3 4 10 24" xfId="32638"/>
    <cellStyle name="Normal 3 4 10 3" xfId="15061"/>
    <cellStyle name="Normal 3 4 10 3 10" xfId="15062"/>
    <cellStyle name="Normal 3 4 10 3 10 2" xfId="32639"/>
    <cellStyle name="Normal 3 4 10 3 11" xfId="15063"/>
    <cellStyle name="Normal 3 4 10 3 11 2" xfId="32640"/>
    <cellStyle name="Normal 3 4 10 3 12" xfId="15064"/>
    <cellStyle name="Normal 3 4 10 3 12 2" xfId="32641"/>
    <cellStyle name="Normal 3 4 10 3 13" xfId="15065"/>
    <cellStyle name="Normal 3 4 10 3 13 2" xfId="32642"/>
    <cellStyle name="Normal 3 4 10 3 14" xfId="15066"/>
    <cellStyle name="Normal 3 4 10 3 14 2" xfId="32643"/>
    <cellStyle name="Normal 3 4 10 3 15" xfId="15067"/>
    <cellStyle name="Normal 3 4 10 3 15 2" xfId="32644"/>
    <cellStyle name="Normal 3 4 10 3 16" xfId="32645"/>
    <cellStyle name="Normal 3 4 10 3 2" xfId="15068"/>
    <cellStyle name="Normal 3 4 10 3 2 10" xfId="15069"/>
    <cellStyle name="Normal 3 4 10 3 2 10 2" xfId="32646"/>
    <cellStyle name="Normal 3 4 10 3 2 11" xfId="15070"/>
    <cellStyle name="Normal 3 4 10 3 2 11 2" xfId="32647"/>
    <cellStyle name="Normal 3 4 10 3 2 12" xfId="15071"/>
    <cellStyle name="Normal 3 4 10 3 2 12 2" xfId="32648"/>
    <cellStyle name="Normal 3 4 10 3 2 13" xfId="15072"/>
    <cellStyle name="Normal 3 4 10 3 2 13 2" xfId="32649"/>
    <cellStyle name="Normal 3 4 10 3 2 14" xfId="15073"/>
    <cellStyle name="Normal 3 4 10 3 2 14 2" xfId="32650"/>
    <cellStyle name="Normal 3 4 10 3 2 15" xfId="32651"/>
    <cellStyle name="Normal 3 4 10 3 2 2" xfId="15074"/>
    <cellStyle name="Normal 3 4 10 3 2 2 2" xfId="32652"/>
    <cellStyle name="Normal 3 4 10 3 2 3" xfId="15075"/>
    <cellStyle name="Normal 3 4 10 3 2 3 2" xfId="32653"/>
    <cellStyle name="Normal 3 4 10 3 2 4" xfId="15076"/>
    <cellStyle name="Normal 3 4 10 3 2 4 2" xfId="32654"/>
    <cellStyle name="Normal 3 4 10 3 2 5" xfId="15077"/>
    <cellStyle name="Normal 3 4 10 3 2 5 2" xfId="32655"/>
    <cellStyle name="Normal 3 4 10 3 2 6" xfId="15078"/>
    <cellStyle name="Normal 3 4 10 3 2 6 2" xfId="32656"/>
    <cellStyle name="Normal 3 4 10 3 2 7" xfId="15079"/>
    <cellStyle name="Normal 3 4 10 3 2 7 2" xfId="32657"/>
    <cellStyle name="Normal 3 4 10 3 2 8" xfId="15080"/>
    <cellStyle name="Normal 3 4 10 3 2 8 2" xfId="32658"/>
    <cellStyle name="Normal 3 4 10 3 2 9" xfId="15081"/>
    <cellStyle name="Normal 3 4 10 3 2 9 2" xfId="32659"/>
    <cellStyle name="Normal 3 4 10 3 3" xfId="15082"/>
    <cellStyle name="Normal 3 4 10 3 3 2" xfId="32660"/>
    <cellStyle name="Normal 3 4 10 3 4" xfId="15083"/>
    <cellStyle name="Normal 3 4 10 3 4 2" xfId="32661"/>
    <cellStyle name="Normal 3 4 10 3 5" xfId="15084"/>
    <cellStyle name="Normal 3 4 10 3 5 2" xfId="32662"/>
    <cellStyle name="Normal 3 4 10 3 6" xfId="15085"/>
    <cellStyle name="Normal 3 4 10 3 6 2" xfId="32663"/>
    <cellStyle name="Normal 3 4 10 3 7" xfId="15086"/>
    <cellStyle name="Normal 3 4 10 3 7 2" xfId="32664"/>
    <cellStyle name="Normal 3 4 10 3 8" xfId="15087"/>
    <cellStyle name="Normal 3 4 10 3 8 2" xfId="32665"/>
    <cellStyle name="Normal 3 4 10 3 9" xfId="15088"/>
    <cellStyle name="Normal 3 4 10 3 9 2" xfId="32666"/>
    <cellStyle name="Normal 3 4 10 4" xfId="15089"/>
    <cellStyle name="Normal 3 4 10 4 10" xfId="15090"/>
    <cellStyle name="Normal 3 4 10 4 10 2" xfId="32667"/>
    <cellStyle name="Normal 3 4 10 4 11" xfId="15091"/>
    <cellStyle name="Normal 3 4 10 4 11 2" xfId="32668"/>
    <cellStyle name="Normal 3 4 10 4 12" xfId="15092"/>
    <cellStyle name="Normal 3 4 10 4 12 2" xfId="32669"/>
    <cellStyle name="Normal 3 4 10 4 13" xfId="15093"/>
    <cellStyle name="Normal 3 4 10 4 13 2" xfId="32670"/>
    <cellStyle name="Normal 3 4 10 4 14" xfId="15094"/>
    <cellStyle name="Normal 3 4 10 4 14 2" xfId="32671"/>
    <cellStyle name="Normal 3 4 10 4 15" xfId="15095"/>
    <cellStyle name="Normal 3 4 10 4 15 2" xfId="32672"/>
    <cellStyle name="Normal 3 4 10 4 16" xfId="32673"/>
    <cellStyle name="Normal 3 4 10 4 2" xfId="15096"/>
    <cellStyle name="Normal 3 4 10 4 2 10" xfId="15097"/>
    <cellStyle name="Normal 3 4 10 4 2 10 2" xfId="32674"/>
    <cellStyle name="Normal 3 4 10 4 2 11" xfId="15098"/>
    <cellStyle name="Normal 3 4 10 4 2 11 2" xfId="32675"/>
    <cellStyle name="Normal 3 4 10 4 2 12" xfId="15099"/>
    <cellStyle name="Normal 3 4 10 4 2 12 2" xfId="32676"/>
    <cellStyle name="Normal 3 4 10 4 2 13" xfId="15100"/>
    <cellStyle name="Normal 3 4 10 4 2 13 2" xfId="32677"/>
    <cellStyle name="Normal 3 4 10 4 2 14" xfId="15101"/>
    <cellStyle name="Normal 3 4 10 4 2 14 2" xfId="32678"/>
    <cellStyle name="Normal 3 4 10 4 2 15" xfId="32679"/>
    <cellStyle name="Normal 3 4 10 4 2 2" xfId="15102"/>
    <cellStyle name="Normal 3 4 10 4 2 2 2" xfId="32680"/>
    <cellStyle name="Normal 3 4 10 4 2 3" xfId="15103"/>
    <cellStyle name="Normal 3 4 10 4 2 3 2" xfId="32681"/>
    <cellStyle name="Normal 3 4 10 4 2 4" xfId="15104"/>
    <cellStyle name="Normal 3 4 10 4 2 4 2" xfId="32682"/>
    <cellStyle name="Normal 3 4 10 4 2 5" xfId="15105"/>
    <cellStyle name="Normal 3 4 10 4 2 5 2" xfId="32683"/>
    <cellStyle name="Normal 3 4 10 4 2 6" xfId="15106"/>
    <cellStyle name="Normal 3 4 10 4 2 6 2" xfId="32684"/>
    <cellStyle name="Normal 3 4 10 4 2 7" xfId="15107"/>
    <cellStyle name="Normal 3 4 10 4 2 7 2" xfId="32685"/>
    <cellStyle name="Normal 3 4 10 4 2 8" xfId="15108"/>
    <cellStyle name="Normal 3 4 10 4 2 8 2" xfId="32686"/>
    <cellStyle name="Normal 3 4 10 4 2 9" xfId="15109"/>
    <cellStyle name="Normal 3 4 10 4 2 9 2" xfId="32687"/>
    <cellStyle name="Normal 3 4 10 4 3" xfId="15110"/>
    <cellStyle name="Normal 3 4 10 4 3 2" xfId="32688"/>
    <cellStyle name="Normal 3 4 10 4 4" xfId="15111"/>
    <cellStyle name="Normal 3 4 10 4 4 2" xfId="32689"/>
    <cellStyle name="Normal 3 4 10 4 5" xfId="15112"/>
    <cellStyle name="Normal 3 4 10 4 5 2" xfId="32690"/>
    <cellStyle name="Normal 3 4 10 4 6" xfId="15113"/>
    <cellStyle name="Normal 3 4 10 4 6 2" xfId="32691"/>
    <cellStyle name="Normal 3 4 10 4 7" xfId="15114"/>
    <cellStyle name="Normal 3 4 10 4 7 2" xfId="32692"/>
    <cellStyle name="Normal 3 4 10 4 8" xfId="15115"/>
    <cellStyle name="Normal 3 4 10 4 8 2" xfId="32693"/>
    <cellStyle name="Normal 3 4 10 4 9" xfId="15116"/>
    <cellStyle name="Normal 3 4 10 4 9 2" xfId="32694"/>
    <cellStyle name="Normal 3 4 10 5" xfId="15117"/>
    <cellStyle name="Normal 3 4 10 5 10" xfId="15118"/>
    <cellStyle name="Normal 3 4 10 5 10 2" xfId="32695"/>
    <cellStyle name="Normal 3 4 10 5 11" xfId="15119"/>
    <cellStyle name="Normal 3 4 10 5 11 2" xfId="32696"/>
    <cellStyle name="Normal 3 4 10 5 12" xfId="15120"/>
    <cellStyle name="Normal 3 4 10 5 12 2" xfId="32697"/>
    <cellStyle name="Normal 3 4 10 5 13" xfId="15121"/>
    <cellStyle name="Normal 3 4 10 5 13 2" xfId="32698"/>
    <cellStyle name="Normal 3 4 10 5 14" xfId="15122"/>
    <cellStyle name="Normal 3 4 10 5 14 2" xfId="32699"/>
    <cellStyle name="Normal 3 4 10 5 15" xfId="32700"/>
    <cellStyle name="Normal 3 4 10 5 2" xfId="15123"/>
    <cellStyle name="Normal 3 4 10 5 2 2" xfId="32701"/>
    <cellStyle name="Normal 3 4 10 5 3" xfId="15124"/>
    <cellStyle name="Normal 3 4 10 5 3 2" xfId="32702"/>
    <cellStyle name="Normal 3 4 10 5 4" xfId="15125"/>
    <cellStyle name="Normal 3 4 10 5 4 2" xfId="32703"/>
    <cellStyle name="Normal 3 4 10 5 5" xfId="15126"/>
    <cellStyle name="Normal 3 4 10 5 5 2" xfId="32704"/>
    <cellStyle name="Normal 3 4 10 5 6" xfId="15127"/>
    <cellStyle name="Normal 3 4 10 5 6 2" xfId="32705"/>
    <cellStyle name="Normal 3 4 10 5 7" xfId="15128"/>
    <cellStyle name="Normal 3 4 10 5 7 2" xfId="32706"/>
    <cellStyle name="Normal 3 4 10 5 8" xfId="15129"/>
    <cellStyle name="Normal 3 4 10 5 8 2" xfId="32707"/>
    <cellStyle name="Normal 3 4 10 5 9" xfId="15130"/>
    <cellStyle name="Normal 3 4 10 5 9 2" xfId="32708"/>
    <cellStyle name="Normal 3 4 10 6" xfId="15131"/>
    <cellStyle name="Normal 3 4 10 6 10" xfId="15132"/>
    <cellStyle name="Normal 3 4 10 6 10 2" xfId="32709"/>
    <cellStyle name="Normal 3 4 10 6 11" xfId="15133"/>
    <cellStyle name="Normal 3 4 10 6 11 2" xfId="32710"/>
    <cellStyle name="Normal 3 4 10 6 12" xfId="15134"/>
    <cellStyle name="Normal 3 4 10 6 12 2" xfId="32711"/>
    <cellStyle name="Normal 3 4 10 6 13" xfId="15135"/>
    <cellStyle name="Normal 3 4 10 6 13 2" xfId="32712"/>
    <cellStyle name="Normal 3 4 10 6 14" xfId="15136"/>
    <cellStyle name="Normal 3 4 10 6 14 2" xfId="32713"/>
    <cellStyle name="Normal 3 4 10 6 15" xfId="32714"/>
    <cellStyle name="Normal 3 4 10 6 2" xfId="15137"/>
    <cellStyle name="Normal 3 4 10 6 2 2" xfId="32715"/>
    <cellStyle name="Normal 3 4 10 6 3" xfId="15138"/>
    <cellStyle name="Normal 3 4 10 6 3 2" xfId="32716"/>
    <cellStyle name="Normal 3 4 10 6 4" xfId="15139"/>
    <cellStyle name="Normal 3 4 10 6 4 2" xfId="32717"/>
    <cellStyle name="Normal 3 4 10 6 5" xfId="15140"/>
    <cellStyle name="Normal 3 4 10 6 5 2" xfId="32718"/>
    <cellStyle name="Normal 3 4 10 6 6" xfId="15141"/>
    <cellStyle name="Normal 3 4 10 6 6 2" xfId="32719"/>
    <cellStyle name="Normal 3 4 10 6 7" xfId="15142"/>
    <cellStyle name="Normal 3 4 10 6 7 2" xfId="32720"/>
    <cellStyle name="Normal 3 4 10 6 8" xfId="15143"/>
    <cellStyle name="Normal 3 4 10 6 8 2" xfId="32721"/>
    <cellStyle name="Normal 3 4 10 6 9" xfId="15144"/>
    <cellStyle name="Normal 3 4 10 6 9 2" xfId="32722"/>
    <cellStyle name="Normal 3 4 10 7" xfId="15145"/>
    <cellStyle name="Normal 3 4 10 7 10" xfId="15146"/>
    <cellStyle name="Normal 3 4 10 7 10 2" xfId="32723"/>
    <cellStyle name="Normal 3 4 10 7 11" xfId="15147"/>
    <cellStyle name="Normal 3 4 10 7 11 2" xfId="32724"/>
    <cellStyle name="Normal 3 4 10 7 12" xfId="15148"/>
    <cellStyle name="Normal 3 4 10 7 12 2" xfId="32725"/>
    <cellStyle name="Normal 3 4 10 7 13" xfId="15149"/>
    <cellStyle name="Normal 3 4 10 7 13 2" xfId="32726"/>
    <cellStyle name="Normal 3 4 10 7 14" xfId="15150"/>
    <cellStyle name="Normal 3 4 10 7 14 2" xfId="32727"/>
    <cellStyle name="Normal 3 4 10 7 15" xfId="32728"/>
    <cellStyle name="Normal 3 4 10 7 2" xfId="15151"/>
    <cellStyle name="Normal 3 4 10 7 2 2" xfId="32729"/>
    <cellStyle name="Normal 3 4 10 7 3" xfId="15152"/>
    <cellStyle name="Normal 3 4 10 7 3 2" xfId="32730"/>
    <cellStyle name="Normal 3 4 10 7 4" xfId="15153"/>
    <cellStyle name="Normal 3 4 10 7 4 2" xfId="32731"/>
    <cellStyle name="Normal 3 4 10 7 5" xfId="15154"/>
    <cellStyle name="Normal 3 4 10 7 5 2" xfId="32732"/>
    <cellStyle name="Normal 3 4 10 7 6" xfId="15155"/>
    <cellStyle name="Normal 3 4 10 7 6 2" xfId="32733"/>
    <cellStyle name="Normal 3 4 10 7 7" xfId="15156"/>
    <cellStyle name="Normal 3 4 10 7 7 2" xfId="32734"/>
    <cellStyle name="Normal 3 4 10 7 8" xfId="15157"/>
    <cellStyle name="Normal 3 4 10 7 8 2" xfId="32735"/>
    <cellStyle name="Normal 3 4 10 7 9" xfId="15158"/>
    <cellStyle name="Normal 3 4 10 7 9 2" xfId="32736"/>
    <cellStyle name="Normal 3 4 10 8" xfId="15159"/>
    <cellStyle name="Normal 3 4 10 8 10" xfId="15160"/>
    <cellStyle name="Normal 3 4 10 8 10 2" xfId="32737"/>
    <cellStyle name="Normal 3 4 10 8 11" xfId="15161"/>
    <cellStyle name="Normal 3 4 10 8 11 2" xfId="32738"/>
    <cellStyle name="Normal 3 4 10 8 12" xfId="15162"/>
    <cellStyle name="Normal 3 4 10 8 12 2" xfId="32739"/>
    <cellStyle name="Normal 3 4 10 8 13" xfId="15163"/>
    <cellStyle name="Normal 3 4 10 8 13 2" xfId="32740"/>
    <cellStyle name="Normal 3 4 10 8 14" xfId="15164"/>
    <cellStyle name="Normal 3 4 10 8 14 2" xfId="32741"/>
    <cellStyle name="Normal 3 4 10 8 15" xfId="32742"/>
    <cellStyle name="Normal 3 4 10 8 2" xfId="15165"/>
    <cellStyle name="Normal 3 4 10 8 2 2" xfId="32743"/>
    <cellStyle name="Normal 3 4 10 8 3" xfId="15166"/>
    <cellStyle name="Normal 3 4 10 8 3 2" xfId="32744"/>
    <cellStyle name="Normal 3 4 10 8 4" xfId="15167"/>
    <cellStyle name="Normal 3 4 10 8 4 2" xfId="32745"/>
    <cellStyle name="Normal 3 4 10 8 5" xfId="15168"/>
    <cellStyle name="Normal 3 4 10 8 5 2" xfId="32746"/>
    <cellStyle name="Normal 3 4 10 8 6" xfId="15169"/>
    <cellStyle name="Normal 3 4 10 8 6 2" xfId="32747"/>
    <cellStyle name="Normal 3 4 10 8 7" xfId="15170"/>
    <cellStyle name="Normal 3 4 10 8 7 2" xfId="32748"/>
    <cellStyle name="Normal 3 4 10 8 8" xfId="15171"/>
    <cellStyle name="Normal 3 4 10 8 8 2" xfId="32749"/>
    <cellStyle name="Normal 3 4 10 8 9" xfId="15172"/>
    <cellStyle name="Normal 3 4 10 8 9 2" xfId="32750"/>
    <cellStyle name="Normal 3 4 10 9" xfId="15173"/>
    <cellStyle name="Normal 3 4 10 9 10" xfId="15174"/>
    <cellStyle name="Normal 3 4 10 9 10 2" xfId="32751"/>
    <cellStyle name="Normal 3 4 10 9 11" xfId="15175"/>
    <cellStyle name="Normal 3 4 10 9 11 2" xfId="32752"/>
    <cellStyle name="Normal 3 4 10 9 12" xfId="15176"/>
    <cellStyle name="Normal 3 4 10 9 12 2" xfId="32753"/>
    <cellStyle name="Normal 3 4 10 9 13" xfId="15177"/>
    <cellStyle name="Normal 3 4 10 9 13 2" xfId="32754"/>
    <cellStyle name="Normal 3 4 10 9 14" xfId="15178"/>
    <cellStyle name="Normal 3 4 10 9 14 2" xfId="32755"/>
    <cellStyle name="Normal 3 4 10 9 15" xfId="32756"/>
    <cellStyle name="Normal 3 4 10 9 2" xfId="15179"/>
    <cellStyle name="Normal 3 4 10 9 2 2" xfId="32757"/>
    <cellStyle name="Normal 3 4 10 9 3" xfId="15180"/>
    <cellStyle name="Normal 3 4 10 9 3 2" xfId="32758"/>
    <cellStyle name="Normal 3 4 10 9 4" xfId="15181"/>
    <cellStyle name="Normal 3 4 10 9 4 2" xfId="32759"/>
    <cellStyle name="Normal 3 4 10 9 5" xfId="15182"/>
    <cellStyle name="Normal 3 4 10 9 5 2" xfId="32760"/>
    <cellStyle name="Normal 3 4 10 9 6" xfId="15183"/>
    <cellStyle name="Normal 3 4 10 9 6 2" xfId="32761"/>
    <cellStyle name="Normal 3 4 10 9 7" xfId="15184"/>
    <cellStyle name="Normal 3 4 10 9 7 2" xfId="32762"/>
    <cellStyle name="Normal 3 4 10 9 8" xfId="15185"/>
    <cellStyle name="Normal 3 4 10 9 8 2" xfId="32763"/>
    <cellStyle name="Normal 3 4 10 9 9" xfId="15186"/>
    <cellStyle name="Normal 3 4 10 9 9 2" xfId="32764"/>
    <cellStyle name="Normal 3 4 11" xfId="15187"/>
    <cellStyle name="Normal 3 4 11 10" xfId="15188"/>
    <cellStyle name="Normal 3 4 11 10 10" xfId="15189"/>
    <cellStyle name="Normal 3 4 11 10 10 2" xfId="32765"/>
    <cellStyle name="Normal 3 4 11 10 11" xfId="15190"/>
    <cellStyle name="Normal 3 4 11 10 11 2" xfId="32766"/>
    <cellStyle name="Normal 3 4 11 10 12" xfId="15191"/>
    <cellStyle name="Normal 3 4 11 10 12 2" xfId="32767"/>
    <cellStyle name="Normal 3 4 11 10 13" xfId="15192"/>
    <cellStyle name="Normal 3 4 11 10 13 2" xfId="32768"/>
    <cellStyle name="Normal 3 4 11 10 14" xfId="15193"/>
    <cellStyle name="Normal 3 4 11 10 14 2" xfId="32769"/>
    <cellStyle name="Normal 3 4 11 10 15" xfId="32770"/>
    <cellStyle name="Normal 3 4 11 10 2" xfId="15194"/>
    <cellStyle name="Normal 3 4 11 10 2 2" xfId="32771"/>
    <cellStyle name="Normal 3 4 11 10 3" xfId="15195"/>
    <cellStyle name="Normal 3 4 11 10 3 2" xfId="32772"/>
    <cellStyle name="Normal 3 4 11 10 4" xfId="15196"/>
    <cellStyle name="Normal 3 4 11 10 4 2" xfId="32773"/>
    <cellStyle name="Normal 3 4 11 10 5" xfId="15197"/>
    <cellStyle name="Normal 3 4 11 10 5 2" xfId="32774"/>
    <cellStyle name="Normal 3 4 11 10 6" xfId="15198"/>
    <cellStyle name="Normal 3 4 11 10 6 2" xfId="32775"/>
    <cellStyle name="Normal 3 4 11 10 7" xfId="15199"/>
    <cellStyle name="Normal 3 4 11 10 7 2" xfId="32776"/>
    <cellStyle name="Normal 3 4 11 10 8" xfId="15200"/>
    <cellStyle name="Normal 3 4 11 10 8 2" xfId="32777"/>
    <cellStyle name="Normal 3 4 11 10 9" xfId="15201"/>
    <cellStyle name="Normal 3 4 11 10 9 2" xfId="32778"/>
    <cellStyle name="Normal 3 4 11 11" xfId="15202"/>
    <cellStyle name="Normal 3 4 11 11 2" xfId="32779"/>
    <cellStyle name="Normal 3 4 11 12" xfId="15203"/>
    <cellStyle name="Normal 3 4 11 12 2" xfId="32780"/>
    <cellStyle name="Normal 3 4 11 13" xfId="15204"/>
    <cellStyle name="Normal 3 4 11 13 2" xfId="32781"/>
    <cellStyle name="Normal 3 4 11 14" xfId="15205"/>
    <cellStyle name="Normal 3 4 11 14 2" xfId="32782"/>
    <cellStyle name="Normal 3 4 11 15" xfId="15206"/>
    <cellStyle name="Normal 3 4 11 15 2" xfId="32783"/>
    <cellStyle name="Normal 3 4 11 16" xfId="15207"/>
    <cellStyle name="Normal 3 4 11 16 2" xfId="32784"/>
    <cellStyle name="Normal 3 4 11 17" xfId="15208"/>
    <cellStyle name="Normal 3 4 11 17 2" xfId="32785"/>
    <cellStyle name="Normal 3 4 11 18" xfId="15209"/>
    <cellStyle name="Normal 3 4 11 18 2" xfId="32786"/>
    <cellStyle name="Normal 3 4 11 19" xfId="15210"/>
    <cellStyle name="Normal 3 4 11 19 2" xfId="32787"/>
    <cellStyle name="Normal 3 4 11 2" xfId="15211"/>
    <cellStyle name="Normal 3 4 11 2 10" xfId="15212"/>
    <cellStyle name="Normal 3 4 11 2 10 2" xfId="32788"/>
    <cellStyle name="Normal 3 4 11 2 11" xfId="15213"/>
    <cellStyle name="Normal 3 4 11 2 11 2" xfId="32789"/>
    <cellStyle name="Normal 3 4 11 2 12" xfId="15214"/>
    <cellStyle name="Normal 3 4 11 2 12 2" xfId="32790"/>
    <cellStyle name="Normal 3 4 11 2 13" xfId="15215"/>
    <cellStyle name="Normal 3 4 11 2 13 2" xfId="32791"/>
    <cellStyle name="Normal 3 4 11 2 14" xfId="15216"/>
    <cellStyle name="Normal 3 4 11 2 14 2" xfId="32792"/>
    <cellStyle name="Normal 3 4 11 2 15" xfId="15217"/>
    <cellStyle name="Normal 3 4 11 2 15 2" xfId="32793"/>
    <cellStyle name="Normal 3 4 11 2 16" xfId="32794"/>
    <cellStyle name="Normal 3 4 11 2 2" xfId="15218"/>
    <cellStyle name="Normal 3 4 11 2 2 10" xfId="15219"/>
    <cellStyle name="Normal 3 4 11 2 2 10 2" xfId="32795"/>
    <cellStyle name="Normal 3 4 11 2 2 11" xfId="15220"/>
    <cellStyle name="Normal 3 4 11 2 2 11 2" xfId="32796"/>
    <cellStyle name="Normal 3 4 11 2 2 12" xfId="15221"/>
    <cellStyle name="Normal 3 4 11 2 2 12 2" xfId="32797"/>
    <cellStyle name="Normal 3 4 11 2 2 13" xfId="15222"/>
    <cellStyle name="Normal 3 4 11 2 2 13 2" xfId="32798"/>
    <cellStyle name="Normal 3 4 11 2 2 14" xfId="15223"/>
    <cellStyle name="Normal 3 4 11 2 2 14 2" xfId="32799"/>
    <cellStyle name="Normal 3 4 11 2 2 15" xfId="32800"/>
    <cellStyle name="Normal 3 4 11 2 2 2" xfId="15224"/>
    <cellStyle name="Normal 3 4 11 2 2 2 2" xfId="32801"/>
    <cellStyle name="Normal 3 4 11 2 2 3" xfId="15225"/>
    <cellStyle name="Normal 3 4 11 2 2 3 2" xfId="32802"/>
    <cellStyle name="Normal 3 4 11 2 2 4" xfId="15226"/>
    <cellStyle name="Normal 3 4 11 2 2 4 2" xfId="32803"/>
    <cellStyle name="Normal 3 4 11 2 2 5" xfId="15227"/>
    <cellStyle name="Normal 3 4 11 2 2 5 2" xfId="32804"/>
    <cellStyle name="Normal 3 4 11 2 2 6" xfId="15228"/>
    <cellStyle name="Normal 3 4 11 2 2 6 2" xfId="32805"/>
    <cellStyle name="Normal 3 4 11 2 2 7" xfId="15229"/>
    <cellStyle name="Normal 3 4 11 2 2 7 2" xfId="32806"/>
    <cellStyle name="Normal 3 4 11 2 2 8" xfId="15230"/>
    <cellStyle name="Normal 3 4 11 2 2 8 2" xfId="32807"/>
    <cellStyle name="Normal 3 4 11 2 2 9" xfId="15231"/>
    <cellStyle name="Normal 3 4 11 2 2 9 2" xfId="32808"/>
    <cellStyle name="Normal 3 4 11 2 3" xfId="15232"/>
    <cellStyle name="Normal 3 4 11 2 3 2" xfId="32809"/>
    <cellStyle name="Normal 3 4 11 2 4" xfId="15233"/>
    <cellStyle name="Normal 3 4 11 2 4 2" xfId="32810"/>
    <cellStyle name="Normal 3 4 11 2 5" xfId="15234"/>
    <cellStyle name="Normal 3 4 11 2 5 2" xfId="32811"/>
    <cellStyle name="Normal 3 4 11 2 6" xfId="15235"/>
    <cellStyle name="Normal 3 4 11 2 6 2" xfId="32812"/>
    <cellStyle name="Normal 3 4 11 2 7" xfId="15236"/>
    <cellStyle name="Normal 3 4 11 2 7 2" xfId="32813"/>
    <cellStyle name="Normal 3 4 11 2 8" xfId="15237"/>
    <cellStyle name="Normal 3 4 11 2 8 2" xfId="32814"/>
    <cellStyle name="Normal 3 4 11 2 9" xfId="15238"/>
    <cellStyle name="Normal 3 4 11 2 9 2" xfId="32815"/>
    <cellStyle name="Normal 3 4 11 20" xfId="15239"/>
    <cellStyle name="Normal 3 4 11 20 2" xfId="32816"/>
    <cellStyle name="Normal 3 4 11 21" xfId="15240"/>
    <cellStyle name="Normal 3 4 11 21 2" xfId="32817"/>
    <cellStyle name="Normal 3 4 11 22" xfId="15241"/>
    <cellStyle name="Normal 3 4 11 22 2" xfId="32818"/>
    <cellStyle name="Normal 3 4 11 23" xfId="15242"/>
    <cellStyle name="Normal 3 4 11 23 2" xfId="32819"/>
    <cellStyle name="Normal 3 4 11 24" xfId="32820"/>
    <cellStyle name="Normal 3 4 11 3" xfId="15243"/>
    <cellStyle name="Normal 3 4 11 3 10" xfId="15244"/>
    <cellStyle name="Normal 3 4 11 3 10 2" xfId="32821"/>
    <cellStyle name="Normal 3 4 11 3 11" xfId="15245"/>
    <cellStyle name="Normal 3 4 11 3 11 2" xfId="32822"/>
    <cellStyle name="Normal 3 4 11 3 12" xfId="15246"/>
    <cellStyle name="Normal 3 4 11 3 12 2" xfId="32823"/>
    <cellStyle name="Normal 3 4 11 3 13" xfId="15247"/>
    <cellStyle name="Normal 3 4 11 3 13 2" xfId="32824"/>
    <cellStyle name="Normal 3 4 11 3 14" xfId="15248"/>
    <cellStyle name="Normal 3 4 11 3 14 2" xfId="32825"/>
    <cellStyle name="Normal 3 4 11 3 15" xfId="15249"/>
    <cellStyle name="Normal 3 4 11 3 15 2" xfId="32826"/>
    <cellStyle name="Normal 3 4 11 3 16" xfId="32827"/>
    <cellStyle name="Normal 3 4 11 3 2" xfId="15250"/>
    <cellStyle name="Normal 3 4 11 3 2 10" xfId="15251"/>
    <cellStyle name="Normal 3 4 11 3 2 10 2" xfId="32828"/>
    <cellStyle name="Normal 3 4 11 3 2 11" xfId="15252"/>
    <cellStyle name="Normal 3 4 11 3 2 11 2" xfId="32829"/>
    <cellStyle name="Normal 3 4 11 3 2 12" xfId="15253"/>
    <cellStyle name="Normal 3 4 11 3 2 12 2" xfId="32830"/>
    <cellStyle name="Normal 3 4 11 3 2 13" xfId="15254"/>
    <cellStyle name="Normal 3 4 11 3 2 13 2" xfId="32831"/>
    <cellStyle name="Normal 3 4 11 3 2 14" xfId="15255"/>
    <cellStyle name="Normal 3 4 11 3 2 14 2" xfId="32832"/>
    <cellStyle name="Normal 3 4 11 3 2 15" xfId="32833"/>
    <cellStyle name="Normal 3 4 11 3 2 2" xfId="15256"/>
    <cellStyle name="Normal 3 4 11 3 2 2 2" xfId="32834"/>
    <cellStyle name="Normal 3 4 11 3 2 3" xfId="15257"/>
    <cellStyle name="Normal 3 4 11 3 2 3 2" xfId="32835"/>
    <cellStyle name="Normal 3 4 11 3 2 4" xfId="15258"/>
    <cellStyle name="Normal 3 4 11 3 2 4 2" xfId="32836"/>
    <cellStyle name="Normal 3 4 11 3 2 5" xfId="15259"/>
    <cellStyle name="Normal 3 4 11 3 2 5 2" xfId="32837"/>
    <cellStyle name="Normal 3 4 11 3 2 6" xfId="15260"/>
    <cellStyle name="Normal 3 4 11 3 2 6 2" xfId="32838"/>
    <cellStyle name="Normal 3 4 11 3 2 7" xfId="15261"/>
    <cellStyle name="Normal 3 4 11 3 2 7 2" xfId="32839"/>
    <cellStyle name="Normal 3 4 11 3 2 8" xfId="15262"/>
    <cellStyle name="Normal 3 4 11 3 2 8 2" xfId="32840"/>
    <cellStyle name="Normal 3 4 11 3 2 9" xfId="15263"/>
    <cellStyle name="Normal 3 4 11 3 2 9 2" xfId="32841"/>
    <cellStyle name="Normal 3 4 11 3 3" xfId="15264"/>
    <cellStyle name="Normal 3 4 11 3 3 2" xfId="32842"/>
    <cellStyle name="Normal 3 4 11 3 4" xfId="15265"/>
    <cellStyle name="Normal 3 4 11 3 4 2" xfId="32843"/>
    <cellStyle name="Normal 3 4 11 3 5" xfId="15266"/>
    <cellStyle name="Normal 3 4 11 3 5 2" xfId="32844"/>
    <cellStyle name="Normal 3 4 11 3 6" xfId="15267"/>
    <cellStyle name="Normal 3 4 11 3 6 2" xfId="32845"/>
    <cellStyle name="Normal 3 4 11 3 7" xfId="15268"/>
    <cellStyle name="Normal 3 4 11 3 7 2" xfId="32846"/>
    <cellStyle name="Normal 3 4 11 3 8" xfId="15269"/>
    <cellStyle name="Normal 3 4 11 3 8 2" xfId="32847"/>
    <cellStyle name="Normal 3 4 11 3 9" xfId="15270"/>
    <cellStyle name="Normal 3 4 11 3 9 2" xfId="32848"/>
    <cellStyle name="Normal 3 4 11 4" xfId="15271"/>
    <cellStyle name="Normal 3 4 11 4 10" xfId="15272"/>
    <cellStyle name="Normal 3 4 11 4 10 2" xfId="32849"/>
    <cellStyle name="Normal 3 4 11 4 11" xfId="15273"/>
    <cellStyle name="Normal 3 4 11 4 11 2" xfId="32850"/>
    <cellStyle name="Normal 3 4 11 4 12" xfId="15274"/>
    <cellStyle name="Normal 3 4 11 4 12 2" xfId="32851"/>
    <cellStyle name="Normal 3 4 11 4 13" xfId="15275"/>
    <cellStyle name="Normal 3 4 11 4 13 2" xfId="32852"/>
    <cellStyle name="Normal 3 4 11 4 14" xfId="15276"/>
    <cellStyle name="Normal 3 4 11 4 14 2" xfId="32853"/>
    <cellStyle name="Normal 3 4 11 4 15" xfId="15277"/>
    <cellStyle name="Normal 3 4 11 4 15 2" xfId="32854"/>
    <cellStyle name="Normal 3 4 11 4 16" xfId="32855"/>
    <cellStyle name="Normal 3 4 11 4 2" xfId="15278"/>
    <cellStyle name="Normal 3 4 11 4 2 10" xfId="15279"/>
    <cellStyle name="Normal 3 4 11 4 2 10 2" xfId="32856"/>
    <cellStyle name="Normal 3 4 11 4 2 11" xfId="15280"/>
    <cellStyle name="Normal 3 4 11 4 2 11 2" xfId="32857"/>
    <cellStyle name="Normal 3 4 11 4 2 12" xfId="15281"/>
    <cellStyle name="Normal 3 4 11 4 2 12 2" xfId="32858"/>
    <cellStyle name="Normal 3 4 11 4 2 13" xfId="15282"/>
    <cellStyle name="Normal 3 4 11 4 2 13 2" xfId="32859"/>
    <cellStyle name="Normal 3 4 11 4 2 14" xfId="15283"/>
    <cellStyle name="Normal 3 4 11 4 2 14 2" xfId="32860"/>
    <cellStyle name="Normal 3 4 11 4 2 15" xfId="32861"/>
    <cellStyle name="Normal 3 4 11 4 2 2" xfId="15284"/>
    <cellStyle name="Normal 3 4 11 4 2 2 2" xfId="32862"/>
    <cellStyle name="Normal 3 4 11 4 2 3" xfId="15285"/>
    <cellStyle name="Normal 3 4 11 4 2 3 2" xfId="32863"/>
    <cellStyle name="Normal 3 4 11 4 2 4" xfId="15286"/>
    <cellStyle name="Normal 3 4 11 4 2 4 2" xfId="32864"/>
    <cellStyle name="Normal 3 4 11 4 2 5" xfId="15287"/>
    <cellStyle name="Normal 3 4 11 4 2 5 2" xfId="32865"/>
    <cellStyle name="Normal 3 4 11 4 2 6" xfId="15288"/>
    <cellStyle name="Normal 3 4 11 4 2 6 2" xfId="32866"/>
    <cellStyle name="Normal 3 4 11 4 2 7" xfId="15289"/>
    <cellStyle name="Normal 3 4 11 4 2 7 2" xfId="32867"/>
    <cellStyle name="Normal 3 4 11 4 2 8" xfId="15290"/>
    <cellStyle name="Normal 3 4 11 4 2 8 2" xfId="32868"/>
    <cellStyle name="Normal 3 4 11 4 2 9" xfId="15291"/>
    <cellStyle name="Normal 3 4 11 4 2 9 2" xfId="32869"/>
    <cellStyle name="Normal 3 4 11 4 3" xfId="15292"/>
    <cellStyle name="Normal 3 4 11 4 3 2" xfId="32870"/>
    <cellStyle name="Normal 3 4 11 4 4" xfId="15293"/>
    <cellStyle name="Normal 3 4 11 4 4 2" xfId="32871"/>
    <cellStyle name="Normal 3 4 11 4 5" xfId="15294"/>
    <cellStyle name="Normal 3 4 11 4 5 2" xfId="32872"/>
    <cellStyle name="Normal 3 4 11 4 6" xfId="15295"/>
    <cellStyle name="Normal 3 4 11 4 6 2" xfId="32873"/>
    <cellStyle name="Normal 3 4 11 4 7" xfId="15296"/>
    <cellStyle name="Normal 3 4 11 4 7 2" xfId="32874"/>
    <cellStyle name="Normal 3 4 11 4 8" xfId="15297"/>
    <cellStyle name="Normal 3 4 11 4 8 2" xfId="32875"/>
    <cellStyle name="Normal 3 4 11 4 9" xfId="15298"/>
    <cellStyle name="Normal 3 4 11 4 9 2" xfId="32876"/>
    <cellStyle name="Normal 3 4 11 5" xfId="15299"/>
    <cellStyle name="Normal 3 4 11 5 10" xfId="15300"/>
    <cellStyle name="Normal 3 4 11 5 10 2" xfId="32877"/>
    <cellStyle name="Normal 3 4 11 5 11" xfId="15301"/>
    <cellStyle name="Normal 3 4 11 5 11 2" xfId="32878"/>
    <cellStyle name="Normal 3 4 11 5 12" xfId="15302"/>
    <cellStyle name="Normal 3 4 11 5 12 2" xfId="32879"/>
    <cellStyle name="Normal 3 4 11 5 13" xfId="15303"/>
    <cellStyle name="Normal 3 4 11 5 13 2" xfId="32880"/>
    <cellStyle name="Normal 3 4 11 5 14" xfId="15304"/>
    <cellStyle name="Normal 3 4 11 5 14 2" xfId="32881"/>
    <cellStyle name="Normal 3 4 11 5 15" xfId="32882"/>
    <cellStyle name="Normal 3 4 11 5 2" xfId="15305"/>
    <cellStyle name="Normal 3 4 11 5 2 2" xfId="32883"/>
    <cellStyle name="Normal 3 4 11 5 3" xfId="15306"/>
    <cellStyle name="Normal 3 4 11 5 3 2" xfId="32884"/>
    <cellStyle name="Normal 3 4 11 5 4" xfId="15307"/>
    <cellStyle name="Normal 3 4 11 5 4 2" xfId="32885"/>
    <cellStyle name="Normal 3 4 11 5 5" xfId="15308"/>
    <cellStyle name="Normal 3 4 11 5 5 2" xfId="32886"/>
    <cellStyle name="Normal 3 4 11 5 6" xfId="15309"/>
    <cellStyle name="Normal 3 4 11 5 6 2" xfId="32887"/>
    <cellStyle name="Normal 3 4 11 5 7" xfId="15310"/>
    <cellStyle name="Normal 3 4 11 5 7 2" xfId="32888"/>
    <cellStyle name="Normal 3 4 11 5 8" xfId="15311"/>
    <cellStyle name="Normal 3 4 11 5 8 2" xfId="32889"/>
    <cellStyle name="Normal 3 4 11 5 9" xfId="15312"/>
    <cellStyle name="Normal 3 4 11 5 9 2" xfId="32890"/>
    <cellStyle name="Normal 3 4 11 6" xfId="15313"/>
    <cellStyle name="Normal 3 4 11 6 10" xfId="15314"/>
    <cellStyle name="Normal 3 4 11 6 10 2" xfId="32891"/>
    <cellStyle name="Normal 3 4 11 6 11" xfId="15315"/>
    <cellStyle name="Normal 3 4 11 6 11 2" xfId="32892"/>
    <cellStyle name="Normal 3 4 11 6 12" xfId="15316"/>
    <cellStyle name="Normal 3 4 11 6 12 2" xfId="32893"/>
    <cellStyle name="Normal 3 4 11 6 13" xfId="15317"/>
    <cellStyle name="Normal 3 4 11 6 13 2" xfId="32894"/>
    <cellStyle name="Normal 3 4 11 6 14" xfId="15318"/>
    <cellStyle name="Normal 3 4 11 6 14 2" xfId="32895"/>
    <cellStyle name="Normal 3 4 11 6 15" xfId="32896"/>
    <cellStyle name="Normal 3 4 11 6 2" xfId="15319"/>
    <cellStyle name="Normal 3 4 11 6 2 2" xfId="32897"/>
    <cellStyle name="Normal 3 4 11 6 3" xfId="15320"/>
    <cellStyle name="Normal 3 4 11 6 3 2" xfId="32898"/>
    <cellStyle name="Normal 3 4 11 6 4" xfId="15321"/>
    <cellStyle name="Normal 3 4 11 6 4 2" xfId="32899"/>
    <cellStyle name="Normal 3 4 11 6 5" xfId="15322"/>
    <cellStyle name="Normal 3 4 11 6 5 2" xfId="32900"/>
    <cellStyle name="Normal 3 4 11 6 6" xfId="15323"/>
    <cellStyle name="Normal 3 4 11 6 6 2" xfId="32901"/>
    <cellStyle name="Normal 3 4 11 6 7" xfId="15324"/>
    <cellStyle name="Normal 3 4 11 6 7 2" xfId="32902"/>
    <cellStyle name="Normal 3 4 11 6 8" xfId="15325"/>
    <cellStyle name="Normal 3 4 11 6 8 2" xfId="32903"/>
    <cellStyle name="Normal 3 4 11 6 9" xfId="15326"/>
    <cellStyle name="Normal 3 4 11 6 9 2" xfId="32904"/>
    <cellStyle name="Normal 3 4 11 7" xfId="15327"/>
    <cellStyle name="Normal 3 4 11 7 10" xfId="15328"/>
    <cellStyle name="Normal 3 4 11 7 10 2" xfId="32905"/>
    <cellStyle name="Normal 3 4 11 7 11" xfId="15329"/>
    <cellStyle name="Normal 3 4 11 7 11 2" xfId="32906"/>
    <cellStyle name="Normal 3 4 11 7 12" xfId="15330"/>
    <cellStyle name="Normal 3 4 11 7 12 2" xfId="32907"/>
    <cellStyle name="Normal 3 4 11 7 13" xfId="15331"/>
    <cellStyle name="Normal 3 4 11 7 13 2" xfId="32908"/>
    <cellStyle name="Normal 3 4 11 7 14" xfId="15332"/>
    <cellStyle name="Normal 3 4 11 7 14 2" xfId="32909"/>
    <cellStyle name="Normal 3 4 11 7 15" xfId="32910"/>
    <cellStyle name="Normal 3 4 11 7 2" xfId="15333"/>
    <cellStyle name="Normal 3 4 11 7 2 2" xfId="32911"/>
    <cellStyle name="Normal 3 4 11 7 3" xfId="15334"/>
    <cellStyle name="Normal 3 4 11 7 3 2" xfId="32912"/>
    <cellStyle name="Normal 3 4 11 7 4" xfId="15335"/>
    <cellStyle name="Normal 3 4 11 7 4 2" xfId="32913"/>
    <cellStyle name="Normal 3 4 11 7 5" xfId="15336"/>
    <cellStyle name="Normal 3 4 11 7 5 2" xfId="32914"/>
    <cellStyle name="Normal 3 4 11 7 6" xfId="15337"/>
    <cellStyle name="Normal 3 4 11 7 6 2" xfId="32915"/>
    <cellStyle name="Normal 3 4 11 7 7" xfId="15338"/>
    <cellStyle name="Normal 3 4 11 7 7 2" xfId="32916"/>
    <cellStyle name="Normal 3 4 11 7 8" xfId="15339"/>
    <cellStyle name="Normal 3 4 11 7 8 2" xfId="32917"/>
    <cellStyle name="Normal 3 4 11 7 9" xfId="15340"/>
    <cellStyle name="Normal 3 4 11 7 9 2" xfId="32918"/>
    <cellStyle name="Normal 3 4 11 8" xfId="15341"/>
    <cellStyle name="Normal 3 4 11 8 10" xfId="15342"/>
    <cellStyle name="Normal 3 4 11 8 10 2" xfId="32919"/>
    <cellStyle name="Normal 3 4 11 8 11" xfId="15343"/>
    <cellStyle name="Normal 3 4 11 8 11 2" xfId="32920"/>
    <cellStyle name="Normal 3 4 11 8 12" xfId="15344"/>
    <cellStyle name="Normal 3 4 11 8 12 2" xfId="32921"/>
    <cellStyle name="Normal 3 4 11 8 13" xfId="15345"/>
    <cellStyle name="Normal 3 4 11 8 13 2" xfId="32922"/>
    <cellStyle name="Normal 3 4 11 8 14" xfId="15346"/>
    <cellStyle name="Normal 3 4 11 8 14 2" xfId="32923"/>
    <cellStyle name="Normal 3 4 11 8 15" xfId="32924"/>
    <cellStyle name="Normal 3 4 11 8 2" xfId="15347"/>
    <cellStyle name="Normal 3 4 11 8 2 2" xfId="32925"/>
    <cellStyle name="Normal 3 4 11 8 3" xfId="15348"/>
    <cellStyle name="Normal 3 4 11 8 3 2" xfId="32926"/>
    <cellStyle name="Normal 3 4 11 8 4" xfId="15349"/>
    <cellStyle name="Normal 3 4 11 8 4 2" xfId="32927"/>
    <cellStyle name="Normal 3 4 11 8 5" xfId="15350"/>
    <cellStyle name="Normal 3 4 11 8 5 2" xfId="32928"/>
    <cellStyle name="Normal 3 4 11 8 6" xfId="15351"/>
    <cellStyle name="Normal 3 4 11 8 6 2" xfId="32929"/>
    <cellStyle name="Normal 3 4 11 8 7" xfId="15352"/>
    <cellStyle name="Normal 3 4 11 8 7 2" xfId="32930"/>
    <cellStyle name="Normal 3 4 11 8 8" xfId="15353"/>
    <cellStyle name="Normal 3 4 11 8 8 2" xfId="32931"/>
    <cellStyle name="Normal 3 4 11 8 9" xfId="15354"/>
    <cellStyle name="Normal 3 4 11 8 9 2" xfId="32932"/>
    <cellStyle name="Normal 3 4 11 9" xfId="15355"/>
    <cellStyle name="Normal 3 4 11 9 10" xfId="15356"/>
    <cellStyle name="Normal 3 4 11 9 10 2" xfId="32933"/>
    <cellStyle name="Normal 3 4 11 9 11" xfId="15357"/>
    <cellStyle name="Normal 3 4 11 9 11 2" xfId="32934"/>
    <cellStyle name="Normal 3 4 11 9 12" xfId="15358"/>
    <cellStyle name="Normal 3 4 11 9 12 2" xfId="32935"/>
    <cellStyle name="Normal 3 4 11 9 13" xfId="15359"/>
    <cellStyle name="Normal 3 4 11 9 13 2" xfId="32936"/>
    <cellStyle name="Normal 3 4 11 9 14" xfId="15360"/>
    <cellStyle name="Normal 3 4 11 9 14 2" xfId="32937"/>
    <cellStyle name="Normal 3 4 11 9 15" xfId="32938"/>
    <cellStyle name="Normal 3 4 11 9 2" xfId="15361"/>
    <cellStyle name="Normal 3 4 11 9 2 2" xfId="32939"/>
    <cellStyle name="Normal 3 4 11 9 3" xfId="15362"/>
    <cellStyle name="Normal 3 4 11 9 3 2" xfId="32940"/>
    <cellStyle name="Normal 3 4 11 9 4" xfId="15363"/>
    <cellStyle name="Normal 3 4 11 9 4 2" xfId="32941"/>
    <cellStyle name="Normal 3 4 11 9 5" xfId="15364"/>
    <cellStyle name="Normal 3 4 11 9 5 2" xfId="32942"/>
    <cellStyle name="Normal 3 4 11 9 6" xfId="15365"/>
    <cellStyle name="Normal 3 4 11 9 6 2" xfId="32943"/>
    <cellStyle name="Normal 3 4 11 9 7" xfId="15366"/>
    <cellStyle name="Normal 3 4 11 9 7 2" xfId="32944"/>
    <cellStyle name="Normal 3 4 11 9 8" xfId="15367"/>
    <cellStyle name="Normal 3 4 11 9 8 2" xfId="32945"/>
    <cellStyle name="Normal 3 4 11 9 9" xfId="15368"/>
    <cellStyle name="Normal 3 4 11 9 9 2" xfId="32946"/>
    <cellStyle name="Normal 3 4 12" xfId="15369"/>
    <cellStyle name="Normal 3 4 12 10" xfId="15370"/>
    <cellStyle name="Normal 3 4 12 10 10" xfId="15371"/>
    <cellStyle name="Normal 3 4 12 10 10 2" xfId="32947"/>
    <cellStyle name="Normal 3 4 12 10 11" xfId="15372"/>
    <cellStyle name="Normal 3 4 12 10 11 2" xfId="32948"/>
    <cellStyle name="Normal 3 4 12 10 12" xfId="15373"/>
    <cellStyle name="Normal 3 4 12 10 12 2" xfId="32949"/>
    <cellStyle name="Normal 3 4 12 10 13" xfId="15374"/>
    <cellStyle name="Normal 3 4 12 10 13 2" xfId="32950"/>
    <cellStyle name="Normal 3 4 12 10 14" xfId="15375"/>
    <cellStyle name="Normal 3 4 12 10 14 2" xfId="32951"/>
    <cellStyle name="Normal 3 4 12 10 15" xfId="32952"/>
    <cellStyle name="Normal 3 4 12 10 2" xfId="15376"/>
    <cellStyle name="Normal 3 4 12 10 2 2" xfId="32953"/>
    <cellStyle name="Normal 3 4 12 10 3" xfId="15377"/>
    <cellStyle name="Normal 3 4 12 10 3 2" xfId="32954"/>
    <cellStyle name="Normal 3 4 12 10 4" xfId="15378"/>
    <cellStyle name="Normal 3 4 12 10 4 2" xfId="32955"/>
    <cellStyle name="Normal 3 4 12 10 5" xfId="15379"/>
    <cellStyle name="Normal 3 4 12 10 5 2" xfId="32956"/>
    <cellStyle name="Normal 3 4 12 10 6" xfId="15380"/>
    <cellStyle name="Normal 3 4 12 10 6 2" xfId="32957"/>
    <cellStyle name="Normal 3 4 12 10 7" xfId="15381"/>
    <cellStyle name="Normal 3 4 12 10 7 2" xfId="32958"/>
    <cellStyle name="Normal 3 4 12 10 8" xfId="15382"/>
    <cellStyle name="Normal 3 4 12 10 8 2" xfId="32959"/>
    <cellStyle name="Normal 3 4 12 10 9" xfId="15383"/>
    <cellStyle name="Normal 3 4 12 10 9 2" xfId="32960"/>
    <cellStyle name="Normal 3 4 12 11" xfId="15384"/>
    <cellStyle name="Normal 3 4 12 11 2" xfId="32961"/>
    <cellStyle name="Normal 3 4 12 12" xfId="15385"/>
    <cellStyle name="Normal 3 4 12 12 2" xfId="32962"/>
    <cellStyle name="Normal 3 4 12 13" xfId="15386"/>
    <cellStyle name="Normal 3 4 12 13 2" xfId="32963"/>
    <cellStyle name="Normal 3 4 12 14" xfId="15387"/>
    <cellStyle name="Normal 3 4 12 14 2" xfId="32964"/>
    <cellStyle name="Normal 3 4 12 15" xfId="15388"/>
    <cellStyle name="Normal 3 4 12 15 2" xfId="32965"/>
    <cellStyle name="Normal 3 4 12 16" xfId="15389"/>
    <cellStyle name="Normal 3 4 12 16 2" xfId="32966"/>
    <cellStyle name="Normal 3 4 12 17" xfId="15390"/>
    <cellStyle name="Normal 3 4 12 17 2" xfId="32967"/>
    <cellStyle name="Normal 3 4 12 18" xfId="15391"/>
    <cellStyle name="Normal 3 4 12 18 2" xfId="32968"/>
    <cellStyle name="Normal 3 4 12 19" xfId="15392"/>
    <cellStyle name="Normal 3 4 12 19 2" xfId="32969"/>
    <cellStyle name="Normal 3 4 12 2" xfId="15393"/>
    <cellStyle name="Normal 3 4 12 2 10" xfId="15394"/>
    <cellStyle name="Normal 3 4 12 2 10 2" xfId="32970"/>
    <cellStyle name="Normal 3 4 12 2 11" xfId="15395"/>
    <cellStyle name="Normal 3 4 12 2 11 2" xfId="32971"/>
    <cellStyle name="Normal 3 4 12 2 12" xfId="15396"/>
    <cellStyle name="Normal 3 4 12 2 12 2" xfId="32972"/>
    <cellStyle name="Normal 3 4 12 2 13" xfId="15397"/>
    <cellStyle name="Normal 3 4 12 2 13 2" xfId="32973"/>
    <cellStyle name="Normal 3 4 12 2 14" xfId="15398"/>
    <cellStyle name="Normal 3 4 12 2 14 2" xfId="32974"/>
    <cellStyle name="Normal 3 4 12 2 15" xfId="15399"/>
    <cellStyle name="Normal 3 4 12 2 15 2" xfId="32975"/>
    <cellStyle name="Normal 3 4 12 2 16" xfId="32976"/>
    <cellStyle name="Normal 3 4 12 2 2" xfId="15400"/>
    <cellStyle name="Normal 3 4 12 2 2 10" xfId="15401"/>
    <cellStyle name="Normal 3 4 12 2 2 10 2" xfId="32977"/>
    <cellStyle name="Normal 3 4 12 2 2 11" xfId="15402"/>
    <cellStyle name="Normal 3 4 12 2 2 11 2" xfId="32978"/>
    <cellStyle name="Normal 3 4 12 2 2 12" xfId="15403"/>
    <cellStyle name="Normal 3 4 12 2 2 12 2" xfId="32979"/>
    <cellStyle name="Normal 3 4 12 2 2 13" xfId="15404"/>
    <cellStyle name="Normal 3 4 12 2 2 13 2" xfId="32980"/>
    <cellStyle name="Normal 3 4 12 2 2 14" xfId="15405"/>
    <cellStyle name="Normal 3 4 12 2 2 14 2" xfId="32981"/>
    <cellStyle name="Normal 3 4 12 2 2 15" xfId="32982"/>
    <cellStyle name="Normal 3 4 12 2 2 2" xfId="15406"/>
    <cellStyle name="Normal 3 4 12 2 2 2 2" xfId="32983"/>
    <cellStyle name="Normal 3 4 12 2 2 3" xfId="15407"/>
    <cellStyle name="Normal 3 4 12 2 2 3 2" xfId="32984"/>
    <cellStyle name="Normal 3 4 12 2 2 4" xfId="15408"/>
    <cellStyle name="Normal 3 4 12 2 2 4 2" xfId="32985"/>
    <cellStyle name="Normal 3 4 12 2 2 5" xfId="15409"/>
    <cellStyle name="Normal 3 4 12 2 2 5 2" xfId="32986"/>
    <cellStyle name="Normal 3 4 12 2 2 6" xfId="15410"/>
    <cellStyle name="Normal 3 4 12 2 2 6 2" xfId="32987"/>
    <cellStyle name="Normal 3 4 12 2 2 7" xfId="15411"/>
    <cellStyle name="Normal 3 4 12 2 2 7 2" xfId="32988"/>
    <cellStyle name="Normal 3 4 12 2 2 8" xfId="15412"/>
    <cellStyle name="Normal 3 4 12 2 2 8 2" xfId="32989"/>
    <cellStyle name="Normal 3 4 12 2 2 9" xfId="15413"/>
    <cellStyle name="Normal 3 4 12 2 2 9 2" xfId="32990"/>
    <cellStyle name="Normal 3 4 12 2 3" xfId="15414"/>
    <cellStyle name="Normal 3 4 12 2 3 2" xfId="32991"/>
    <cellStyle name="Normal 3 4 12 2 4" xfId="15415"/>
    <cellStyle name="Normal 3 4 12 2 4 2" xfId="32992"/>
    <cellStyle name="Normal 3 4 12 2 5" xfId="15416"/>
    <cellStyle name="Normal 3 4 12 2 5 2" xfId="32993"/>
    <cellStyle name="Normal 3 4 12 2 6" xfId="15417"/>
    <cellStyle name="Normal 3 4 12 2 6 2" xfId="32994"/>
    <cellStyle name="Normal 3 4 12 2 7" xfId="15418"/>
    <cellStyle name="Normal 3 4 12 2 7 2" xfId="32995"/>
    <cellStyle name="Normal 3 4 12 2 8" xfId="15419"/>
    <cellStyle name="Normal 3 4 12 2 8 2" xfId="32996"/>
    <cellStyle name="Normal 3 4 12 2 9" xfId="15420"/>
    <cellStyle name="Normal 3 4 12 2 9 2" xfId="32997"/>
    <cellStyle name="Normal 3 4 12 20" xfId="15421"/>
    <cellStyle name="Normal 3 4 12 20 2" xfId="32998"/>
    <cellStyle name="Normal 3 4 12 21" xfId="15422"/>
    <cellStyle name="Normal 3 4 12 21 2" xfId="32999"/>
    <cellStyle name="Normal 3 4 12 22" xfId="15423"/>
    <cellStyle name="Normal 3 4 12 22 2" xfId="33000"/>
    <cellStyle name="Normal 3 4 12 23" xfId="15424"/>
    <cellStyle name="Normal 3 4 12 23 2" xfId="33001"/>
    <cellStyle name="Normal 3 4 12 24" xfId="33002"/>
    <cellStyle name="Normal 3 4 12 3" xfId="15425"/>
    <cellStyle name="Normal 3 4 12 3 10" xfId="15426"/>
    <cellStyle name="Normal 3 4 12 3 10 2" xfId="33003"/>
    <cellStyle name="Normal 3 4 12 3 11" xfId="15427"/>
    <cellStyle name="Normal 3 4 12 3 11 2" xfId="33004"/>
    <cellStyle name="Normal 3 4 12 3 12" xfId="15428"/>
    <cellStyle name="Normal 3 4 12 3 12 2" xfId="33005"/>
    <cellStyle name="Normal 3 4 12 3 13" xfId="15429"/>
    <cellStyle name="Normal 3 4 12 3 13 2" xfId="33006"/>
    <cellStyle name="Normal 3 4 12 3 14" xfId="15430"/>
    <cellStyle name="Normal 3 4 12 3 14 2" xfId="33007"/>
    <cellStyle name="Normal 3 4 12 3 15" xfId="15431"/>
    <cellStyle name="Normal 3 4 12 3 15 2" xfId="33008"/>
    <cellStyle name="Normal 3 4 12 3 16" xfId="33009"/>
    <cellStyle name="Normal 3 4 12 3 2" xfId="15432"/>
    <cellStyle name="Normal 3 4 12 3 2 10" xfId="15433"/>
    <cellStyle name="Normal 3 4 12 3 2 10 2" xfId="33010"/>
    <cellStyle name="Normal 3 4 12 3 2 11" xfId="15434"/>
    <cellStyle name="Normal 3 4 12 3 2 11 2" xfId="33011"/>
    <cellStyle name="Normal 3 4 12 3 2 12" xfId="15435"/>
    <cellStyle name="Normal 3 4 12 3 2 12 2" xfId="33012"/>
    <cellStyle name="Normal 3 4 12 3 2 13" xfId="15436"/>
    <cellStyle name="Normal 3 4 12 3 2 13 2" xfId="33013"/>
    <cellStyle name="Normal 3 4 12 3 2 14" xfId="15437"/>
    <cellStyle name="Normal 3 4 12 3 2 14 2" xfId="33014"/>
    <cellStyle name="Normal 3 4 12 3 2 15" xfId="33015"/>
    <cellStyle name="Normal 3 4 12 3 2 2" xfId="15438"/>
    <cellStyle name="Normal 3 4 12 3 2 2 2" xfId="33016"/>
    <cellStyle name="Normal 3 4 12 3 2 3" xfId="15439"/>
    <cellStyle name="Normal 3 4 12 3 2 3 2" xfId="33017"/>
    <cellStyle name="Normal 3 4 12 3 2 4" xfId="15440"/>
    <cellStyle name="Normal 3 4 12 3 2 4 2" xfId="33018"/>
    <cellStyle name="Normal 3 4 12 3 2 5" xfId="15441"/>
    <cellStyle name="Normal 3 4 12 3 2 5 2" xfId="33019"/>
    <cellStyle name="Normal 3 4 12 3 2 6" xfId="15442"/>
    <cellStyle name="Normal 3 4 12 3 2 6 2" xfId="33020"/>
    <cellStyle name="Normal 3 4 12 3 2 7" xfId="15443"/>
    <cellStyle name="Normal 3 4 12 3 2 7 2" xfId="33021"/>
    <cellStyle name="Normal 3 4 12 3 2 8" xfId="15444"/>
    <cellStyle name="Normal 3 4 12 3 2 8 2" xfId="33022"/>
    <cellStyle name="Normal 3 4 12 3 2 9" xfId="15445"/>
    <cellStyle name="Normal 3 4 12 3 2 9 2" xfId="33023"/>
    <cellStyle name="Normal 3 4 12 3 3" xfId="15446"/>
    <cellStyle name="Normal 3 4 12 3 3 2" xfId="33024"/>
    <cellStyle name="Normal 3 4 12 3 4" xfId="15447"/>
    <cellStyle name="Normal 3 4 12 3 4 2" xfId="33025"/>
    <cellStyle name="Normal 3 4 12 3 5" xfId="15448"/>
    <cellStyle name="Normal 3 4 12 3 5 2" xfId="33026"/>
    <cellStyle name="Normal 3 4 12 3 6" xfId="15449"/>
    <cellStyle name="Normal 3 4 12 3 6 2" xfId="33027"/>
    <cellStyle name="Normal 3 4 12 3 7" xfId="15450"/>
    <cellStyle name="Normal 3 4 12 3 7 2" xfId="33028"/>
    <cellStyle name="Normal 3 4 12 3 8" xfId="15451"/>
    <cellStyle name="Normal 3 4 12 3 8 2" xfId="33029"/>
    <cellStyle name="Normal 3 4 12 3 9" xfId="15452"/>
    <cellStyle name="Normal 3 4 12 3 9 2" xfId="33030"/>
    <cellStyle name="Normal 3 4 12 4" xfId="15453"/>
    <cellStyle name="Normal 3 4 12 4 10" xfId="15454"/>
    <cellStyle name="Normal 3 4 12 4 10 2" xfId="33031"/>
    <cellStyle name="Normal 3 4 12 4 11" xfId="15455"/>
    <cellStyle name="Normal 3 4 12 4 11 2" xfId="33032"/>
    <cellStyle name="Normal 3 4 12 4 12" xfId="15456"/>
    <cellStyle name="Normal 3 4 12 4 12 2" xfId="33033"/>
    <cellStyle name="Normal 3 4 12 4 13" xfId="15457"/>
    <cellStyle name="Normal 3 4 12 4 13 2" xfId="33034"/>
    <cellStyle name="Normal 3 4 12 4 14" xfId="15458"/>
    <cellStyle name="Normal 3 4 12 4 14 2" xfId="33035"/>
    <cellStyle name="Normal 3 4 12 4 15" xfId="15459"/>
    <cellStyle name="Normal 3 4 12 4 15 2" xfId="33036"/>
    <cellStyle name="Normal 3 4 12 4 16" xfId="33037"/>
    <cellStyle name="Normal 3 4 12 4 2" xfId="15460"/>
    <cellStyle name="Normal 3 4 12 4 2 10" xfId="15461"/>
    <cellStyle name="Normal 3 4 12 4 2 10 2" xfId="33038"/>
    <cellStyle name="Normal 3 4 12 4 2 11" xfId="15462"/>
    <cellStyle name="Normal 3 4 12 4 2 11 2" xfId="33039"/>
    <cellStyle name="Normal 3 4 12 4 2 12" xfId="15463"/>
    <cellStyle name="Normal 3 4 12 4 2 12 2" xfId="33040"/>
    <cellStyle name="Normal 3 4 12 4 2 13" xfId="15464"/>
    <cellStyle name="Normal 3 4 12 4 2 13 2" xfId="33041"/>
    <cellStyle name="Normal 3 4 12 4 2 14" xfId="15465"/>
    <cellStyle name="Normal 3 4 12 4 2 14 2" xfId="33042"/>
    <cellStyle name="Normal 3 4 12 4 2 15" xfId="33043"/>
    <cellStyle name="Normal 3 4 12 4 2 2" xfId="15466"/>
    <cellStyle name="Normal 3 4 12 4 2 2 2" xfId="33044"/>
    <cellStyle name="Normal 3 4 12 4 2 3" xfId="15467"/>
    <cellStyle name="Normal 3 4 12 4 2 3 2" xfId="33045"/>
    <cellStyle name="Normal 3 4 12 4 2 4" xfId="15468"/>
    <cellStyle name="Normal 3 4 12 4 2 4 2" xfId="33046"/>
    <cellStyle name="Normal 3 4 12 4 2 5" xfId="15469"/>
    <cellStyle name="Normal 3 4 12 4 2 5 2" xfId="33047"/>
    <cellStyle name="Normal 3 4 12 4 2 6" xfId="15470"/>
    <cellStyle name="Normal 3 4 12 4 2 6 2" xfId="33048"/>
    <cellStyle name="Normal 3 4 12 4 2 7" xfId="15471"/>
    <cellStyle name="Normal 3 4 12 4 2 7 2" xfId="33049"/>
    <cellStyle name="Normal 3 4 12 4 2 8" xfId="15472"/>
    <cellStyle name="Normal 3 4 12 4 2 8 2" xfId="33050"/>
    <cellStyle name="Normal 3 4 12 4 2 9" xfId="15473"/>
    <cellStyle name="Normal 3 4 12 4 2 9 2" xfId="33051"/>
    <cellStyle name="Normal 3 4 12 4 3" xfId="15474"/>
    <cellStyle name="Normal 3 4 12 4 3 2" xfId="33052"/>
    <cellStyle name="Normal 3 4 12 4 4" xfId="15475"/>
    <cellStyle name="Normal 3 4 12 4 4 2" xfId="33053"/>
    <cellStyle name="Normal 3 4 12 4 5" xfId="15476"/>
    <cellStyle name="Normal 3 4 12 4 5 2" xfId="33054"/>
    <cellStyle name="Normal 3 4 12 4 6" xfId="15477"/>
    <cellStyle name="Normal 3 4 12 4 6 2" xfId="33055"/>
    <cellStyle name="Normal 3 4 12 4 7" xfId="15478"/>
    <cellStyle name="Normal 3 4 12 4 7 2" xfId="33056"/>
    <cellStyle name="Normal 3 4 12 4 8" xfId="15479"/>
    <cellStyle name="Normal 3 4 12 4 8 2" xfId="33057"/>
    <cellStyle name="Normal 3 4 12 4 9" xfId="15480"/>
    <cellStyle name="Normal 3 4 12 4 9 2" xfId="33058"/>
    <cellStyle name="Normal 3 4 12 5" xfId="15481"/>
    <cellStyle name="Normal 3 4 12 5 10" xfId="15482"/>
    <cellStyle name="Normal 3 4 12 5 10 2" xfId="33059"/>
    <cellStyle name="Normal 3 4 12 5 11" xfId="15483"/>
    <cellStyle name="Normal 3 4 12 5 11 2" xfId="33060"/>
    <cellStyle name="Normal 3 4 12 5 12" xfId="15484"/>
    <cellStyle name="Normal 3 4 12 5 12 2" xfId="33061"/>
    <cellStyle name="Normal 3 4 12 5 13" xfId="15485"/>
    <cellStyle name="Normal 3 4 12 5 13 2" xfId="33062"/>
    <cellStyle name="Normal 3 4 12 5 14" xfId="15486"/>
    <cellStyle name="Normal 3 4 12 5 14 2" xfId="33063"/>
    <cellStyle name="Normal 3 4 12 5 15" xfId="33064"/>
    <cellStyle name="Normal 3 4 12 5 2" xfId="15487"/>
    <cellStyle name="Normal 3 4 12 5 2 2" xfId="33065"/>
    <cellStyle name="Normal 3 4 12 5 3" xfId="15488"/>
    <cellStyle name="Normal 3 4 12 5 3 2" xfId="33066"/>
    <cellStyle name="Normal 3 4 12 5 4" xfId="15489"/>
    <cellStyle name="Normal 3 4 12 5 4 2" xfId="33067"/>
    <cellStyle name="Normal 3 4 12 5 5" xfId="15490"/>
    <cellStyle name="Normal 3 4 12 5 5 2" xfId="33068"/>
    <cellStyle name="Normal 3 4 12 5 6" xfId="15491"/>
    <cellStyle name="Normal 3 4 12 5 6 2" xfId="33069"/>
    <cellStyle name="Normal 3 4 12 5 7" xfId="15492"/>
    <cellStyle name="Normal 3 4 12 5 7 2" xfId="33070"/>
    <cellStyle name="Normal 3 4 12 5 8" xfId="15493"/>
    <cellStyle name="Normal 3 4 12 5 8 2" xfId="33071"/>
    <cellStyle name="Normal 3 4 12 5 9" xfId="15494"/>
    <cellStyle name="Normal 3 4 12 5 9 2" xfId="33072"/>
    <cellStyle name="Normal 3 4 12 6" xfId="15495"/>
    <cellStyle name="Normal 3 4 12 6 10" xfId="15496"/>
    <cellStyle name="Normal 3 4 12 6 10 2" xfId="33073"/>
    <cellStyle name="Normal 3 4 12 6 11" xfId="15497"/>
    <cellStyle name="Normal 3 4 12 6 11 2" xfId="33074"/>
    <cellStyle name="Normal 3 4 12 6 12" xfId="15498"/>
    <cellStyle name="Normal 3 4 12 6 12 2" xfId="33075"/>
    <cellStyle name="Normal 3 4 12 6 13" xfId="15499"/>
    <cellStyle name="Normal 3 4 12 6 13 2" xfId="33076"/>
    <cellStyle name="Normal 3 4 12 6 14" xfId="15500"/>
    <cellStyle name="Normal 3 4 12 6 14 2" xfId="33077"/>
    <cellStyle name="Normal 3 4 12 6 15" xfId="33078"/>
    <cellStyle name="Normal 3 4 12 6 2" xfId="15501"/>
    <cellStyle name="Normal 3 4 12 6 2 2" xfId="33079"/>
    <cellStyle name="Normal 3 4 12 6 3" xfId="15502"/>
    <cellStyle name="Normal 3 4 12 6 3 2" xfId="33080"/>
    <cellStyle name="Normal 3 4 12 6 4" xfId="15503"/>
    <cellStyle name="Normal 3 4 12 6 4 2" xfId="33081"/>
    <cellStyle name="Normal 3 4 12 6 5" xfId="15504"/>
    <cellStyle name="Normal 3 4 12 6 5 2" xfId="33082"/>
    <cellStyle name="Normal 3 4 12 6 6" xfId="15505"/>
    <cellStyle name="Normal 3 4 12 6 6 2" xfId="33083"/>
    <cellStyle name="Normal 3 4 12 6 7" xfId="15506"/>
    <cellStyle name="Normal 3 4 12 6 7 2" xfId="33084"/>
    <cellStyle name="Normal 3 4 12 6 8" xfId="15507"/>
    <cellStyle name="Normal 3 4 12 6 8 2" xfId="33085"/>
    <cellStyle name="Normal 3 4 12 6 9" xfId="15508"/>
    <cellStyle name="Normal 3 4 12 6 9 2" xfId="33086"/>
    <cellStyle name="Normal 3 4 12 7" xfId="15509"/>
    <cellStyle name="Normal 3 4 12 7 10" xfId="15510"/>
    <cellStyle name="Normal 3 4 12 7 10 2" xfId="33087"/>
    <cellStyle name="Normal 3 4 12 7 11" xfId="15511"/>
    <cellStyle name="Normal 3 4 12 7 11 2" xfId="33088"/>
    <cellStyle name="Normal 3 4 12 7 12" xfId="15512"/>
    <cellStyle name="Normal 3 4 12 7 12 2" xfId="33089"/>
    <cellStyle name="Normal 3 4 12 7 13" xfId="15513"/>
    <cellStyle name="Normal 3 4 12 7 13 2" xfId="33090"/>
    <cellStyle name="Normal 3 4 12 7 14" xfId="15514"/>
    <cellStyle name="Normal 3 4 12 7 14 2" xfId="33091"/>
    <cellStyle name="Normal 3 4 12 7 15" xfId="33092"/>
    <cellStyle name="Normal 3 4 12 7 2" xfId="15515"/>
    <cellStyle name="Normal 3 4 12 7 2 2" xfId="33093"/>
    <cellStyle name="Normal 3 4 12 7 3" xfId="15516"/>
    <cellStyle name="Normal 3 4 12 7 3 2" xfId="33094"/>
    <cellStyle name="Normal 3 4 12 7 4" xfId="15517"/>
    <cellStyle name="Normal 3 4 12 7 4 2" xfId="33095"/>
    <cellStyle name="Normal 3 4 12 7 5" xfId="15518"/>
    <cellStyle name="Normal 3 4 12 7 5 2" xfId="33096"/>
    <cellStyle name="Normal 3 4 12 7 6" xfId="15519"/>
    <cellStyle name="Normal 3 4 12 7 6 2" xfId="33097"/>
    <cellStyle name="Normal 3 4 12 7 7" xfId="15520"/>
    <cellStyle name="Normal 3 4 12 7 7 2" xfId="33098"/>
    <cellStyle name="Normal 3 4 12 7 8" xfId="15521"/>
    <cellStyle name="Normal 3 4 12 7 8 2" xfId="33099"/>
    <cellStyle name="Normal 3 4 12 7 9" xfId="15522"/>
    <cellStyle name="Normal 3 4 12 7 9 2" xfId="33100"/>
    <cellStyle name="Normal 3 4 12 8" xfId="15523"/>
    <cellStyle name="Normal 3 4 12 8 10" xfId="15524"/>
    <cellStyle name="Normal 3 4 12 8 10 2" xfId="33101"/>
    <cellStyle name="Normal 3 4 12 8 11" xfId="15525"/>
    <cellStyle name="Normal 3 4 12 8 11 2" xfId="33102"/>
    <cellStyle name="Normal 3 4 12 8 12" xfId="15526"/>
    <cellStyle name="Normal 3 4 12 8 12 2" xfId="33103"/>
    <cellStyle name="Normal 3 4 12 8 13" xfId="15527"/>
    <cellStyle name="Normal 3 4 12 8 13 2" xfId="33104"/>
    <cellStyle name="Normal 3 4 12 8 14" xfId="15528"/>
    <cellStyle name="Normal 3 4 12 8 14 2" xfId="33105"/>
    <cellStyle name="Normal 3 4 12 8 15" xfId="33106"/>
    <cellStyle name="Normal 3 4 12 8 2" xfId="15529"/>
    <cellStyle name="Normal 3 4 12 8 2 2" xfId="33107"/>
    <cellStyle name="Normal 3 4 12 8 3" xfId="15530"/>
    <cellStyle name="Normal 3 4 12 8 3 2" xfId="33108"/>
    <cellStyle name="Normal 3 4 12 8 4" xfId="15531"/>
    <cellStyle name="Normal 3 4 12 8 4 2" xfId="33109"/>
    <cellStyle name="Normal 3 4 12 8 5" xfId="15532"/>
    <cellStyle name="Normal 3 4 12 8 5 2" xfId="33110"/>
    <cellStyle name="Normal 3 4 12 8 6" xfId="15533"/>
    <cellStyle name="Normal 3 4 12 8 6 2" xfId="33111"/>
    <cellStyle name="Normal 3 4 12 8 7" xfId="15534"/>
    <cellStyle name="Normal 3 4 12 8 7 2" xfId="33112"/>
    <cellStyle name="Normal 3 4 12 8 8" xfId="15535"/>
    <cellStyle name="Normal 3 4 12 8 8 2" xfId="33113"/>
    <cellStyle name="Normal 3 4 12 8 9" xfId="15536"/>
    <cellStyle name="Normal 3 4 12 8 9 2" xfId="33114"/>
    <cellStyle name="Normal 3 4 12 9" xfId="15537"/>
    <cellStyle name="Normal 3 4 12 9 10" xfId="15538"/>
    <cellStyle name="Normal 3 4 12 9 10 2" xfId="33115"/>
    <cellStyle name="Normal 3 4 12 9 11" xfId="15539"/>
    <cellStyle name="Normal 3 4 12 9 11 2" xfId="33116"/>
    <cellStyle name="Normal 3 4 12 9 12" xfId="15540"/>
    <cellStyle name="Normal 3 4 12 9 12 2" xfId="33117"/>
    <cellStyle name="Normal 3 4 12 9 13" xfId="15541"/>
    <cellStyle name="Normal 3 4 12 9 13 2" xfId="33118"/>
    <cellStyle name="Normal 3 4 12 9 14" xfId="15542"/>
    <cellStyle name="Normal 3 4 12 9 14 2" xfId="33119"/>
    <cellStyle name="Normal 3 4 12 9 15" xfId="33120"/>
    <cellStyle name="Normal 3 4 12 9 2" xfId="15543"/>
    <cellStyle name="Normal 3 4 12 9 2 2" xfId="33121"/>
    <cellStyle name="Normal 3 4 12 9 3" xfId="15544"/>
    <cellStyle name="Normal 3 4 12 9 3 2" xfId="33122"/>
    <cellStyle name="Normal 3 4 12 9 4" xfId="15545"/>
    <cellStyle name="Normal 3 4 12 9 4 2" xfId="33123"/>
    <cellStyle name="Normal 3 4 12 9 5" xfId="15546"/>
    <cellStyle name="Normal 3 4 12 9 5 2" xfId="33124"/>
    <cellStyle name="Normal 3 4 12 9 6" xfId="15547"/>
    <cellStyle name="Normal 3 4 12 9 6 2" xfId="33125"/>
    <cellStyle name="Normal 3 4 12 9 7" xfId="15548"/>
    <cellStyle name="Normal 3 4 12 9 7 2" xfId="33126"/>
    <cellStyle name="Normal 3 4 12 9 8" xfId="15549"/>
    <cellStyle name="Normal 3 4 12 9 8 2" xfId="33127"/>
    <cellStyle name="Normal 3 4 12 9 9" xfId="15550"/>
    <cellStyle name="Normal 3 4 12 9 9 2" xfId="33128"/>
    <cellStyle name="Normal 3 4 13" xfId="15551"/>
    <cellStyle name="Normal 3 4 13 10" xfId="15552"/>
    <cellStyle name="Normal 3 4 13 10 2" xfId="33129"/>
    <cellStyle name="Normal 3 4 13 11" xfId="15553"/>
    <cellStyle name="Normal 3 4 13 11 2" xfId="33130"/>
    <cellStyle name="Normal 3 4 13 12" xfId="15554"/>
    <cellStyle name="Normal 3 4 13 12 2" xfId="33131"/>
    <cellStyle name="Normal 3 4 13 13" xfId="15555"/>
    <cellStyle name="Normal 3 4 13 13 2" xfId="33132"/>
    <cellStyle name="Normal 3 4 13 14" xfId="15556"/>
    <cellStyle name="Normal 3 4 13 14 2" xfId="33133"/>
    <cellStyle name="Normal 3 4 13 15" xfId="15557"/>
    <cellStyle name="Normal 3 4 13 15 2" xfId="33134"/>
    <cellStyle name="Normal 3 4 13 16" xfId="33135"/>
    <cellStyle name="Normal 3 4 13 2" xfId="15558"/>
    <cellStyle name="Normal 3 4 13 2 10" xfId="15559"/>
    <cellStyle name="Normal 3 4 13 2 10 2" xfId="33136"/>
    <cellStyle name="Normal 3 4 13 2 11" xfId="15560"/>
    <cellStyle name="Normal 3 4 13 2 11 2" xfId="33137"/>
    <cellStyle name="Normal 3 4 13 2 12" xfId="15561"/>
    <cellStyle name="Normal 3 4 13 2 12 2" xfId="33138"/>
    <cellStyle name="Normal 3 4 13 2 13" xfId="15562"/>
    <cellStyle name="Normal 3 4 13 2 13 2" xfId="33139"/>
    <cellStyle name="Normal 3 4 13 2 14" xfId="15563"/>
    <cellStyle name="Normal 3 4 13 2 14 2" xfId="33140"/>
    <cellStyle name="Normal 3 4 13 2 15" xfId="33141"/>
    <cellStyle name="Normal 3 4 13 2 2" xfId="15564"/>
    <cellStyle name="Normal 3 4 13 2 2 2" xfId="33142"/>
    <cellStyle name="Normal 3 4 13 2 3" xfId="15565"/>
    <cellStyle name="Normal 3 4 13 2 3 2" xfId="33143"/>
    <cellStyle name="Normal 3 4 13 2 4" xfId="15566"/>
    <cellStyle name="Normal 3 4 13 2 4 2" xfId="33144"/>
    <cellStyle name="Normal 3 4 13 2 5" xfId="15567"/>
    <cellStyle name="Normal 3 4 13 2 5 2" xfId="33145"/>
    <cellStyle name="Normal 3 4 13 2 6" xfId="15568"/>
    <cellStyle name="Normal 3 4 13 2 6 2" xfId="33146"/>
    <cellStyle name="Normal 3 4 13 2 7" xfId="15569"/>
    <cellStyle name="Normal 3 4 13 2 7 2" xfId="33147"/>
    <cellStyle name="Normal 3 4 13 2 8" xfId="15570"/>
    <cellStyle name="Normal 3 4 13 2 8 2" xfId="33148"/>
    <cellStyle name="Normal 3 4 13 2 9" xfId="15571"/>
    <cellStyle name="Normal 3 4 13 2 9 2" xfId="33149"/>
    <cellStyle name="Normal 3 4 13 3" xfId="15572"/>
    <cellStyle name="Normal 3 4 13 3 2" xfId="33150"/>
    <cellStyle name="Normal 3 4 13 4" xfId="15573"/>
    <cellStyle name="Normal 3 4 13 4 2" xfId="33151"/>
    <cellStyle name="Normal 3 4 13 5" xfId="15574"/>
    <cellStyle name="Normal 3 4 13 5 2" xfId="33152"/>
    <cellStyle name="Normal 3 4 13 6" xfId="15575"/>
    <cellStyle name="Normal 3 4 13 6 2" xfId="33153"/>
    <cellStyle name="Normal 3 4 13 7" xfId="15576"/>
    <cellStyle name="Normal 3 4 13 7 2" xfId="33154"/>
    <cellStyle name="Normal 3 4 13 8" xfId="15577"/>
    <cellStyle name="Normal 3 4 13 8 2" xfId="33155"/>
    <cellStyle name="Normal 3 4 13 9" xfId="15578"/>
    <cellStyle name="Normal 3 4 13 9 2" xfId="33156"/>
    <cellStyle name="Normal 3 4 14" xfId="15579"/>
    <cellStyle name="Normal 3 4 14 10" xfId="15580"/>
    <cellStyle name="Normal 3 4 14 10 2" xfId="33157"/>
    <cellStyle name="Normal 3 4 14 11" xfId="15581"/>
    <cellStyle name="Normal 3 4 14 11 2" xfId="33158"/>
    <cellStyle name="Normal 3 4 14 12" xfId="15582"/>
    <cellStyle name="Normal 3 4 14 12 2" xfId="33159"/>
    <cellStyle name="Normal 3 4 14 13" xfId="15583"/>
    <cellStyle name="Normal 3 4 14 13 2" xfId="33160"/>
    <cellStyle name="Normal 3 4 14 14" xfId="15584"/>
    <cellStyle name="Normal 3 4 14 14 2" xfId="33161"/>
    <cellStyle name="Normal 3 4 14 15" xfId="15585"/>
    <cellStyle name="Normal 3 4 14 15 2" xfId="33162"/>
    <cellStyle name="Normal 3 4 14 16" xfId="33163"/>
    <cellStyle name="Normal 3 4 14 2" xfId="15586"/>
    <cellStyle name="Normal 3 4 14 2 10" xfId="15587"/>
    <cellStyle name="Normal 3 4 14 2 10 2" xfId="33164"/>
    <cellStyle name="Normal 3 4 14 2 11" xfId="15588"/>
    <cellStyle name="Normal 3 4 14 2 11 2" xfId="33165"/>
    <cellStyle name="Normal 3 4 14 2 12" xfId="15589"/>
    <cellStyle name="Normal 3 4 14 2 12 2" xfId="33166"/>
    <cellStyle name="Normal 3 4 14 2 13" xfId="15590"/>
    <cellStyle name="Normal 3 4 14 2 13 2" xfId="33167"/>
    <cellStyle name="Normal 3 4 14 2 14" xfId="15591"/>
    <cellStyle name="Normal 3 4 14 2 14 2" xfId="33168"/>
    <cellStyle name="Normal 3 4 14 2 15" xfId="33169"/>
    <cellStyle name="Normal 3 4 14 2 2" xfId="15592"/>
    <cellStyle name="Normal 3 4 14 2 2 2" xfId="33170"/>
    <cellStyle name="Normal 3 4 14 2 3" xfId="15593"/>
    <cellStyle name="Normal 3 4 14 2 3 2" xfId="33171"/>
    <cellStyle name="Normal 3 4 14 2 4" xfId="15594"/>
    <cellStyle name="Normal 3 4 14 2 4 2" xfId="33172"/>
    <cellStyle name="Normal 3 4 14 2 5" xfId="15595"/>
    <cellStyle name="Normal 3 4 14 2 5 2" xfId="33173"/>
    <cellStyle name="Normal 3 4 14 2 6" xfId="15596"/>
    <cellStyle name="Normal 3 4 14 2 6 2" xfId="33174"/>
    <cellStyle name="Normal 3 4 14 2 7" xfId="15597"/>
    <cellStyle name="Normal 3 4 14 2 7 2" xfId="33175"/>
    <cellStyle name="Normal 3 4 14 2 8" xfId="15598"/>
    <cellStyle name="Normal 3 4 14 2 8 2" xfId="33176"/>
    <cellStyle name="Normal 3 4 14 2 9" xfId="15599"/>
    <cellStyle name="Normal 3 4 14 2 9 2" xfId="33177"/>
    <cellStyle name="Normal 3 4 14 3" xfId="15600"/>
    <cellStyle name="Normal 3 4 14 3 2" xfId="33178"/>
    <cellStyle name="Normal 3 4 14 4" xfId="15601"/>
    <cellStyle name="Normal 3 4 14 4 2" xfId="33179"/>
    <cellStyle name="Normal 3 4 14 5" xfId="15602"/>
    <cellStyle name="Normal 3 4 14 5 2" xfId="33180"/>
    <cellStyle name="Normal 3 4 14 6" xfId="15603"/>
    <cellStyle name="Normal 3 4 14 6 2" xfId="33181"/>
    <cellStyle name="Normal 3 4 14 7" xfId="15604"/>
    <cellStyle name="Normal 3 4 14 7 2" xfId="33182"/>
    <cellStyle name="Normal 3 4 14 8" xfId="15605"/>
    <cellStyle name="Normal 3 4 14 8 2" xfId="33183"/>
    <cellStyle name="Normal 3 4 14 9" xfId="15606"/>
    <cellStyle name="Normal 3 4 14 9 2" xfId="33184"/>
    <cellStyle name="Normal 3 4 15" xfId="15607"/>
    <cellStyle name="Normal 3 4 15 10" xfId="15608"/>
    <cellStyle name="Normal 3 4 15 10 2" xfId="33185"/>
    <cellStyle name="Normal 3 4 15 11" xfId="15609"/>
    <cellStyle name="Normal 3 4 15 11 2" xfId="33186"/>
    <cellStyle name="Normal 3 4 15 12" xfId="15610"/>
    <cellStyle name="Normal 3 4 15 12 2" xfId="33187"/>
    <cellStyle name="Normal 3 4 15 13" xfId="15611"/>
    <cellStyle name="Normal 3 4 15 13 2" xfId="33188"/>
    <cellStyle name="Normal 3 4 15 14" xfId="15612"/>
    <cellStyle name="Normal 3 4 15 14 2" xfId="33189"/>
    <cellStyle name="Normal 3 4 15 15" xfId="15613"/>
    <cellStyle name="Normal 3 4 15 15 2" xfId="33190"/>
    <cellStyle name="Normal 3 4 15 16" xfId="33191"/>
    <cellStyle name="Normal 3 4 15 2" xfId="15614"/>
    <cellStyle name="Normal 3 4 15 2 10" xfId="15615"/>
    <cellStyle name="Normal 3 4 15 2 10 2" xfId="33192"/>
    <cellStyle name="Normal 3 4 15 2 11" xfId="15616"/>
    <cellStyle name="Normal 3 4 15 2 11 2" xfId="33193"/>
    <cellStyle name="Normal 3 4 15 2 12" xfId="15617"/>
    <cellStyle name="Normal 3 4 15 2 12 2" xfId="33194"/>
    <cellStyle name="Normal 3 4 15 2 13" xfId="15618"/>
    <cellStyle name="Normal 3 4 15 2 13 2" xfId="33195"/>
    <cellStyle name="Normal 3 4 15 2 14" xfId="15619"/>
    <cellStyle name="Normal 3 4 15 2 14 2" xfId="33196"/>
    <cellStyle name="Normal 3 4 15 2 15" xfId="33197"/>
    <cellStyle name="Normal 3 4 15 2 2" xfId="15620"/>
    <cellStyle name="Normal 3 4 15 2 2 2" xfId="33198"/>
    <cellStyle name="Normal 3 4 15 2 3" xfId="15621"/>
    <cellStyle name="Normal 3 4 15 2 3 2" xfId="33199"/>
    <cellStyle name="Normal 3 4 15 2 4" xfId="15622"/>
    <cellStyle name="Normal 3 4 15 2 4 2" xfId="33200"/>
    <cellStyle name="Normal 3 4 15 2 5" xfId="15623"/>
    <cellStyle name="Normal 3 4 15 2 5 2" xfId="33201"/>
    <cellStyle name="Normal 3 4 15 2 6" xfId="15624"/>
    <cellStyle name="Normal 3 4 15 2 6 2" xfId="33202"/>
    <cellStyle name="Normal 3 4 15 2 7" xfId="15625"/>
    <cellStyle name="Normal 3 4 15 2 7 2" xfId="33203"/>
    <cellStyle name="Normal 3 4 15 2 8" xfId="15626"/>
    <cellStyle name="Normal 3 4 15 2 8 2" xfId="33204"/>
    <cellStyle name="Normal 3 4 15 2 9" xfId="15627"/>
    <cellStyle name="Normal 3 4 15 2 9 2" xfId="33205"/>
    <cellStyle name="Normal 3 4 15 3" xfId="15628"/>
    <cellStyle name="Normal 3 4 15 3 2" xfId="33206"/>
    <cellStyle name="Normal 3 4 15 4" xfId="15629"/>
    <cellStyle name="Normal 3 4 15 4 2" xfId="33207"/>
    <cellStyle name="Normal 3 4 15 5" xfId="15630"/>
    <cellStyle name="Normal 3 4 15 5 2" xfId="33208"/>
    <cellStyle name="Normal 3 4 15 6" xfId="15631"/>
    <cellStyle name="Normal 3 4 15 6 2" xfId="33209"/>
    <cellStyle name="Normal 3 4 15 7" xfId="15632"/>
    <cellStyle name="Normal 3 4 15 7 2" xfId="33210"/>
    <cellStyle name="Normal 3 4 15 8" xfId="15633"/>
    <cellStyle name="Normal 3 4 15 8 2" xfId="33211"/>
    <cellStyle name="Normal 3 4 15 9" xfId="15634"/>
    <cellStyle name="Normal 3 4 15 9 2" xfId="33212"/>
    <cellStyle name="Normal 3 4 16" xfId="15635"/>
    <cellStyle name="Normal 3 4 16 10" xfId="15636"/>
    <cellStyle name="Normal 3 4 16 10 2" xfId="33213"/>
    <cellStyle name="Normal 3 4 16 11" xfId="15637"/>
    <cellStyle name="Normal 3 4 16 11 2" xfId="33214"/>
    <cellStyle name="Normal 3 4 16 12" xfId="15638"/>
    <cellStyle name="Normal 3 4 16 12 2" xfId="33215"/>
    <cellStyle name="Normal 3 4 16 13" xfId="15639"/>
    <cellStyle name="Normal 3 4 16 13 2" xfId="33216"/>
    <cellStyle name="Normal 3 4 16 14" xfId="15640"/>
    <cellStyle name="Normal 3 4 16 14 2" xfId="33217"/>
    <cellStyle name="Normal 3 4 16 15" xfId="33218"/>
    <cellStyle name="Normal 3 4 16 2" xfId="15641"/>
    <cellStyle name="Normal 3 4 16 2 2" xfId="33219"/>
    <cellStyle name="Normal 3 4 16 3" xfId="15642"/>
    <cellStyle name="Normal 3 4 16 3 2" xfId="33220"/>
    <cellStyle name="Normal 3 4 16 4" xfId="15643"/>
    <cellStyle name="Normal 3 4 16 4 2" xfId="33221"/>
    <cellStyle name="Normal 3 4 16 5" xfId="15644"/>
    <cellStyle name="Normal 3 4 16 5 2" xfId="33222"/>
    <cellStyle name="Normal 3 4 16 6" xfId="15645"/>
    <cellStyle name="Normal 3 4 16 6 2" xfId="33223"/>
    <cellStyle name="Normal 3 4 16 7" xfId="15646"/>
    <cellStyle name="Normal 3 4 16 7 2" xfId="33224"/>
    <cellStyle name="Normal 3 4 16 8" xfId="15647"/>
    <cellStyle name="Normal 3 4 16 8 2" xfId="33225"/>
    <cellStyle name="Normal 3 4 16 9" xfId="15648"/>
    <cellStyle name="Normal 3 4 16 9 2" xfId="33226"/>
    <cellStyle name="Normal 3 4 17" xfId="15649"/>
    <cellStyle name="Normal 3 4 17 10" xfId="15650"/>
    <cellStyle name="Normal 3 4 17 10 2" xfId="33227"/>
    <cellStyle name="Normal 3 4 17 11" xfId="15651"/>
    <cellStyle name="Normal 3 4 17 11 2" xfId="33228"/>
    <cellStyle name="Normal 3 4 17 12" xfId="15652"/>
    <cellStyle name="Normal 3 4 17 12 2" xfId="33229"/>
    <cellStyle name="Normal 3 4 17 13" xfId="15653"/>
    <cellStyle name="Normal 3 4 17 13 2" xfId="33230"/>
    <cellStyle name="Normal 3 4 17 14" xfId="15654"/>
    <cellStyle name="Normal 3 4 17 14 2" xfId="33231"/>
    <cellStyle name="Normal 3 4 17 15" xfId="33232"/>
    <cellStyle name="Normal 3 4 17 2" xfId="15655"/>
    <cellStyle name="Normal 3 4 17 2 2" xfId="33233"/>
    <cellStyle name="Normal 3 4 17 3" xfId="15656"/>
    <cellStyle name="Normal 3 4 17 3 2" xfId="33234"/>
    <cellStyle name="Normal 3 4 17 4" xfId="15657"/>
    <cellStyle name="Normal 3 4 17 4 2" xfId="33235"/>
    <cellStyle name="Normal 3 4 17 5" xfId="15658"/>
    <cellStyle name="Normal 3 4 17 5 2" xfId="33236"/>
    <cellStyle name="Normal 3 4 17 6" xfId="15659"/>
    <cellStyle name="Normal 3 4 17 6 2" xfId="33237"/>
    <cellStyle name="Normal 3 4 17 7" xfId="15660"/>
    <cellStyle name="Normal 3 4 17 7 2" xfId="33238"/>
    <cellStyle name="Normal 3 4 17 8" xfId="15661"/>
    <cellStyle name="Normal 3 4 17 8 2" xfId="33239"/>
    <cellStyle name="Normal 3 4 17 9" xfId="15662"/>
    <cellStyle name="Normal 3 4 17 9 2" xfId="33240"/>
    <cellStyle name="Normal 3 4 18" xfId="15663"/>
    <cellStyle name="Normal 3 4 18 10" xfId="15664"/>
    <cellStyle name="Normal 3 4 18 10 2" xfId="33241"/>
    <cellStyle name="Normal 3 4 18 11" xfId="15665"/>
    <cellStyle name="Normal 3 4 18 11 2" xfId="33242"/>
    <cellStyle name="Normal 3 4 18 12" xfId="15666"/>
    <cellStyle name="Normal 3 4 18 12 2" xfId="33243"/>
    <cellStyle name="Normal 3 4 18 13" xfId="15667"/>
    <cellStyle name="Normal 3 4 18 13 2" xfId="33244"/>
    <cellStyle name="Normal 3 4 18 14" xfId="15668"/>
    <cellStyle name="Normal 3 4 18 14 2" xfId="33245"/>
    <cellStyle name="Normal 3 4 18 15" xfId="33246"/>
    <cellStyle name="Normal 3 4 18 2" xfId="15669"/>
    <cellStyle name="Normal 3 4 18 2 2" xfId="33247"/>
    <cellStyle name="Normal 3 4 18 3" xfId="15670"/>
    <cellStyle name="Normal 3 4 18 3 2" xfId="33248"/>
    <cellStyle name="Normal 3 4 18 4" xfId="15671"/>
    <cellStyle name="Normal 3 4 18 4 2" xfId="33249"/>
    <cellStyle name="Normal 3 4 18 5" xfId="15672"/>
    <cellStyle name="Normal 3 4 18 5 2" xfId="33250"/>
    <cellStyle name="Normal 3 4 18 6" xfId="15673"/>
    <cellStyle name="Normal 3 4 18 6 2" xfId="33251"/>
    <cellStyle name="Normal 3 4 18 7" xfId="15674"/>
    <cellStyle name="Normal 3 4 18 7 2" xfId="33252"/>
    <cellStyle name="Normal 3 4 18 8" xfId="15675"/>
    <cellStyle name="Normal 3 4 18 8 2" xfId="33253"/>
    <cellStyle name="Normal 3 4 18 9" xfId="15676"/>
    <cellStyle name="Normal 3 4 18 9 2" xfId="33254"/>
    <cellStyle name="Normal 3 4 19" xfId="15677"/>
    <cellStyle name="Normal 3 4 19 10" xfId="15678"/>
    <cellStyle name="Normal 3 4 19 10 2" xfId="33255"/>
    <cellStyle name="Normal 3 4 19 11" xfId="15679"/>
    <cellStyle name="Normal 3 4 19 11 2" xfId="33256"/>
    <cellStyle name="Normal 3 4 19 12" xfId="15680"/>
    <cellStyle name="Normal 3 4 19 12 2" xfId="33257"/>
    <cellStyle name="Normal 3 4 19 13" xfId="15681"/>
    <cellStyle name="Normal 3 4 19 13 2" xfId="33258"/>
    <cellStyle name="Normal 3 4 19 14" xfId="15682"/>
    <cellStyle name="Normal 3 4 19 14 2" xfId="33259"/>
    <cellStyle name="Normal 3 4 19 15" xfId="33260"/>
    <cellStyle name="Normal 3 4 19 2" xfId="15683"/>
    <cellStyle name="Normal 3 4 19 2 2" xfId="33261"/>
    <cellStyle name="Normal 3 4 19 3" xfId="15684"/>
    <cellStyle name="Normal 3 4 19 3 2" xfId="33262"/>
    <cellStyle name="Normal 3 4 19 4" xfId="15685"/>
    <cellStyle name="Normal 3 4 19 4 2" xfId="33263"/>
    <cellStyle name="Normal 3 4 19 5" xfId="15686"/>
    <cellStyle name="Normal 3 4 19 5 2" xfId="33264"/>
    <cellStyle name="Normal 3 4 19 6" xfId="15687"/>
    <cellStyle name="Normal 3 4 19 6 2" xfId="33265"/>
    <cellStyle name="Normal 3 4 19 7" xfId="15688"/>
    <cellStyle name="Normal 3 4 19 7 2" xfId="33266"/>
    <cellStyle name="Normal 3 4 19 8" xfId="15689"/>
    <cellStyle name="Normal 3 4 19 8 2" xfId="33267"/>
    <cellStyle name="Normal 3 4 19 9" xfId="15690"/>
    <cellStyle name="Normal 3 4 19 9 2" xfId="33268"/>
    <cellStyle name="Normal 3 4 2" xfId="15691"/>
    <cellStyle name="Normal 3 4 2 10" xfId="15692"/>
    <cellStyle name="Normal 3 4 2 10 10" xfId="15693"/>
    <cellStyle name="Normal 3 4 2 10 10 2" xfId="33269"/>
    <cellStyle name="Normal 3 4 2 10 11" xfId="15694"/>
    <cellStyle name="Normal 3 4 2 10 11 2" xfId="33270"/>
    <cellStyle name="Normal 3 4 2 10 12" xfId="15695"/>
    <cellStyle name="Normal 3 4 2 10 12 2" xfId="33271"/>
    <cellStyle name="Normal 3 4 2 10 13" xfId="15696"/>
    <cellStyle name="Normal 3 4 2 10 13 2" xfId="33272"/>
    <cellStyle name="Normal 3 4 2 10 14" xfId="15697"/>
    <cellStyle name="Normal 3 4 2 10 14 2" xfId="33273"/>
    <cellStyle name="Normal 3 4 2 10 15" xfId="33274"/>
    <cellStyle name="Normal 3 4 2 10 2" xfId="15698"/>
    <cellStyle name="Normal 3 4 2 10 2 2" xfId="33275"/>
    <cellStyle name="Normal 3 4 2 10 3" xfId="15699"/>
    <cellStyle name="Normal 3 4 2 10 3 2" xfId="33276"/>
    <cellStyle name="Normal 3 4 2 10 4" xfId="15700"/>
    <cellStyle name="Normal 3 4 2 10 4 2" xfId="33277"/>
    <cellStyle name="Normal 3 4 2 10 5" xfId="15701"/>
    <cellStyle name="Normal 3 4 2 10 5 2" xfId="33278"/>
    <cellStyle name="Normal 3 4 2 10 6" xfId="15702"/>
    <cellStyle name="Normal 3 4 2 10 6 2" xfId="33279"/>
    <cellStyle name="Normal 3 4 2 10 7" xfId="15703"/>
    <cellStyle name="Normal 3 4 2 10 7 2" xfId="33280"/>
    <cellStyle name="Normal 3 4 2 10 8" xfId="15704"/>
    <cellStyle name="Normal 3 4 2 10 8 2" xfId="33281"/>
    <cellStyle name="Normal 3 4 2 10 9" xfId="15705"/>
    <cellStyle name="Normal 3 4 2 10 9 2" xfId="33282"/>
    <cellStyle name="Normal 3 4 2 11" xfId="15706"/>
    <cellStyle name="Normal 3 4 2 11 10" xfId="15707"/>
    <cellStyle name="Normal 3 4 2 11 10 2" xfId="33283"/>
    <cellStyle name="Normal 3 4 2 11 11" xfId="15708"/>
    <cellStyle name="Normal 3 4 2 11 11 2" xfId="33284"/>
    <cellStyle name="Normal 3 4 2 11 12" xfId="15709"/>
    <cellStyle name="Normal 3 4 2 11 12 2" xfId="33285"/>
    <cellStyle name="Normal 3 4 2 11 13" xfId="15710"/>
    <cellStyle name="Normal 3 4 2 11 13 2" xfId="33286"/>
    <cellStyle name="Normal 3 4 2 11 14" xfId="15711"/>
    <cellStyle name="Normal 3 4 2 11 14 2" xfId="33287"/>
    <cellStyle name="Normal 3 4 2 11 15" xfId="33288"/>
    <cellStyle name="Normal 3 4 2 11 2" xfId="15712"/>
    <cellStyle name="Normal 3 4 2 11 2 2" xfId="33289"/>
    <cellStyle name="Normal 3 4 2 11 3" xfId="15713"/>
    <cellStyle name="Normal 3 4 2 11 3 2" xfId="33290"/>
    <cellStyle name="Normal 3 4 2 11 4" xfId="15714"/>
    <cellStyle name="Normal 3 4 2 11 4 2" xfId="33291"/>
    <cellStyle name="Normal 3 4 2 11 5" xfId="15715"/>
    <cellStyle name="Normal 3 4 2 11 5 2" xfId="33292"/>
    <cellStyle name="Normal 3 4 2 11 6" xfId="15716"/>
    <cellStyle name="Normal 3 4 2 11 6 2" xfId="33293"/>
    <cellStyle name="Normal 3 4 2 11 7" xfId="15717"/>
    <cellStyle name="Normal 3 4 2 11 7 2" xfId="33294"/>
    <cellStyle name="Normal 3 4 2 11 8" xfId="15718"/>
    <cellStyle name="Normal 3 4 2 11 8 2" xfId="33295"/>
    <cellStyle name="Normal 3 4 2 11 9" xfId="15719"/>
    <cellStyle name="Normal 3 4 2 11 9 2" xfId="33296"/>
    <cellStyle name="Normal 3 4 2 12" xfId="15720"/>
    <cellStyle name="Normal 3 4 2 12 10" xfId="15721"/>
    <cellStyle name="Normal 3 4 2 12 10 2" xfId="33297"/>
    <cellStyle name="Normal 3 4 2 12 11" xfId="15722"/>
    <cellStyle name="Normal 3 4 2 12 11 2" xfId="33298"/>
    <cellStyle name="Normal 3 4 2 12 12" xfId="15723"/>
    <cellStyle name="Normal 3 4 2 12 12 2" xfId="33299"/>
    <cellStyle name="Normal 3 4 2 12 13" xfId="15724"/>
    <cellStyle name="Normal 3 4 2 12 13 2" xfId="33300"/>
    <cellStyle name="Normal 3 4 2 12 14" xfId="15725"/>
    <cellStyle name="Normal 3 4 2 12 14 2" xfId="33301"/>
    <cellStyle name="Normal 3 4 2 12 15" xfId="33302"/>
    <cellStyle name="Normal 3 4 2 12 2" xfId="15726"/>
    <cellStyle name="Normal 3 4 2 12 2 2" xfId="33303"/>
    <cellStyle name="Normal 3 4 2 12 3" xfId="15727"/>
    <cellStyle name="Normal 3 4 2 12 3 2" xfId="33304"/>
    <cellStyle name="Normal 3 4 2 12 4" xfId="15728"/>
    <cellStyle name="Normal 3 4 2 12 4 2" xfId="33305"/>
    <cellStyle name="Normal 3 4 2 12 5" xfId="15729"/>
    <cellStyle name="Normal 3 4 2 12 5 2" xfId="33306"/>
    <cellStyle name="Normal 3 4 2 12 6" xfId="15730"/>
    <cellStyle name="Normal 3 4 2 12 6 2" xfId="33307"/>
    <cellStyle name="Normal 3 4 2 12 7" xfId="15731"/>
    <cellStyle name="Normal 3 4 2 12 7 2" xfId="33308"/>
    <cellStyle name="Normal 3 4 2 12 8" xfId="15732"/>
    <cellStyle name="Normal 3 4 2 12 8 2" xfId="33309"/>
    <cellStyle name="Normal 3 4 2 12 9" xfId="15733"/>
    <cellStyle name="Normal 3 4 2 12 9 2" xfId="33310"/>
    <cellStyle name="Normal 3 4 2 13" xfId="15734"/>
    <cellStyle name="Normal 3 4 2 13 10" xfId="15735"/>
    <cellStyle name="Normal 3 4 2 13 10 2" xfId="33311"/>
    <cellStyle name="Normal 3 4 2 13 11" xfId="15736"/>
    <cellStyle name="Normal 3 4 2 13 11 2" xfId="33312"/>
    <cellStyle name="Normal 3 4 2 13 12" xfId="15737"/>
    <cellStyle name="Normal 3 4 2 13 12 2" xfId="33313"/>
    <cellStyle name="Normal 3 4 2 13 13" xfId="15738"/>
    <cellStyle name="Normal 3 4 2 13 13 2" xfId="33314"/>
    <cellStyle name="Normal 3 4 2 13 14" xfId="15739"/>
    <cellStyle name="Normal 3 4 2 13 14 2" xfId="33315"/>
    <cellStyle name="Normal 3 4 2 13 15" xfId="33316"/>
    <cellStyle name="Normal 3 4 2 13 2" xfId="15740"/>
    <cellStyle name="Normal 3 4 2 13 2 2" xfId="33317"/>
    <cellStyle name="Normal 3 4 2 13 3" xfId="15741"/>
    <cellStyle name="Normal 3 4 2 13 3 2" xfId="33318"/>
    <cellStyle name="Normal 3 4 2 13 4" xfId="15742"/>
    <cellStyle name="Normal 3 4 2 13 4 2" xfId="33319"/>
    <cellStyle name="Normal 3 4 2 13 5" xfId="15743"/>
    <cellStyle name="Normal 3 4 2 13 5 2" xfId="33320"/>
    <cellStyle name="Normal 3 4 2 13 6" xfId="15744"/>
    <cellStyle name="Normal 3 4 2 13 6 2" xfId="33321"/>
    <cellStyle name="Normal 3 4 2 13 7" xfId="15745"/>
    <cellStyle name="Normal 3 4 2 13 7 2" xfId="33322"/>
    <cellStyle name="Normal 3 4 2 13 8" xfId="15746"/>
    <cellStyle name="Normal 3 4 2 13 8 2" xfId="33323"/>
    <cellStyle name="Normal 3 4 2 13 9" xfId="15747"/>
    <cellStyle name="Normal 3 4 2 13 9 2" xfId="33324"/>
    <cellStyle name="Normal 3 4 2 14" xfId="15748"/>
    <cellStyle name="Normal 3 4 2 14 10" xfId="15749"/>
    <cellStyle name="Normal 3 4 2 14 10 2" xfId="33325"/>
    <cellStyle name="Normal 3 4 2 14 11" xfId="15750"/>
    <cellStyle name="Normal 3 4 2 14 11 2" xfId="33326"/>
    <cellStyle name="Normal 3 4 2 14 12" xfId="15751"/>
    <cellStyle name="Normal 3 4 2 14 12 2" xfId="33327"/>
    <cellStyle name="Normal 3 4 2 14 13" xfId="15752"/>
    <cellStyle name="Normal 3 4 2 14 13 2" xfId="33328"/>
    <cellStyle name="Normal 3 4 2 14 14" xfId="15753"/>
    <cellStyle name="Normal 3 4 2 14 14 2" xfId="33329"/>
    <cellStyle name="Normal 3 4 2 14 15" xfId="33330"/>
    <cellStyle name="Normal 3 4 2 14 2" xfId="15754"/>
    <cellStyle name="Normal 3 4 2 14 2 2" xfId="33331"/>
    <cellStyle name="Normal 3 4 2 14 3" xfId="15755"/>
    <cellStyle name="Normal 3 4 2 14 3 2" xfId="33332"/>
    <cellStyle name="Normal 3 4 2 14 4" xfId="15756"/>
    <cellStyle name="Normal 3 4 2 14 4 2" xfId="33333"/>
    <cellStyle name="Normal 3 4 2 14 5" xfId="15757"/>
    <cellStyle name="Normal 3 4 2 14 5 2" xfId="33334"/>
    <cellStyle name="Normal 3 4 2 14 6" xfId="15758"/>
    <cellStyle name="Normal 3 4 2 14 6 2" xfId="33335"/>
    <cellStyle name="Normal 3 4 2 14 7" xfId="15759"/>
    <cellStyle name="Normal 3 4 2 14 7 2" xfId="33336"/>
    <cellStyle name="Normal 3 4 2 14 8" xfId="15760"/>
    <cellStyle name="Normal 3 4 2 14 8 2" xfId="33337"/>
    <cellStyle name="Normal 3 4 2 14 9" xfId="15761"/>
    <cellStyle name="Normal 3 4 2 14 9 2" xfId="33338"/>
    <cellStyle name="Normal 3 4 2 15" xfId="15762"/>
    <cellStyle name="Normal 3 4 2 16" xfId="15763"/>
    <cellStyle name="Normal 3 4 2 17" xfId="15764"/>
    <cellStyle name="Normal 3 4 2 17 10" xfId="15765"/>
    <cellStyle name="Normal 3 4 2 17 10 2" xfId="33339"/>
    <cellStyle name="Normal 3 4 2 17 11" xfId="15766"/>
    <cellStyle name="Normal 3 4 2 17 11 2" xfId="33340"/>
    <cellStyle name="Normal 3 4 2 17 12" xfId="15767"/>
    <cellStyle name="Normal 3 4 2 17 12 2" xfId="33341"/>
    <cellStyle name="Normal 3 4 2 17 13" xfId="15768"/>
    <cellStyle name="Normal 3 4 2 17 13 2" xfId="33342"/>
    <cellStyle name="Normal 3 4 2 17 14" xfId="15769"/>
    <cellStyle name="Normal 3 4 2 17 14 2" xfId="33343"/>
    <cellStyle name="Normal 3 4 2 17 15" xfId="33344"/>
    <cellStyle name="Normal 3 4 2 17 2" xfId="15770"/>
    <cellStyle name="Normal 3 4 2 17 2 2" xfId="33345"/>
    <cellStyle name="Normal 3 4 2 17 3" xfId="15771"/>
    <cellStyle name="Normal 3 4 2 17 3 2" xfId="33346"/>
    <cellStyle name="Normal 3 4 2 17 4" xfId="15772"/>
    <cellStyle name="Normal 3 4 2 17 4 2" xfId="33347"/>
    <cellStyle name="Normal 3 4 2 17 5" xfId="15773"/>
    <cellStyle name="Normal 3 4 2 17 5 2" xfId="33348"/>
    <cellStyle name="Normal 3 4 2 17 6" xfId="15774"/>
    <cellStyle name="Normal 3 4 2 17 6 2" xfId="33349"/>
    <cellStyle name="Normal 3 4 2 17 7" xfId="15775"/>
    <cellStyle name="Normal 3 4 2 17 7 2" xfId="33350"/>
    <cellStyle name="Normal 3 4 2 17 8" xfId="15776"/>
    <cellStyle name="Normal 3 4 2 17 8 2" xfId="33351"/>
    <cellStyle name="Normal 3 4 2 17 9" xfId="15777"/>
    <cellStyle name="Normal 3 4 2 17 9 2" xfId="33352"/>
    <cellStyle name="Normal 3 4 2 18" xfId="15778"/>
    <cellStyle name="Normal 3 4 2 18 10" xfId="15779"/>
    <cellStyle name="Normal 3 4 2 18 10 2" xfId="33353"/>
    <cellStyle name="Normal 3 4 2 18 11" xfId="15780"/>
    <cellStyle name="Normal 3 4 2 18 11 2" xfId="33354"/>
    <cellStyle name="Normal 3 4 2 18 12" xfId="15781"/>
    <cellStyle name="Normal 3 4 2 18 12 2" xfId="33355"/>
    <cellStyle name="Normal 3 4 2 18 13" xfId="15782"/>
    <cellStyle name="Normal 3 4 2 18 13 2" xfId="33356"/>
    <cellStyle name="Normal 3 4 2 18 14" xfId="15783"/>
    <cellStyle name="Normal 3 4 2 18 14 2" xfId="33357"/>
    <cellStyle name="Normal 3 4 2 18 15" xfId="33358"/>
    <cellStyle name="Normal 3 4 2 18 2" xfId="15784"/>
    <cellStyle name="Normal 3 4 2 18 2 2" xfId="33359"/>
    <cellStyle name="Normal 3 4 2 18 3" xfId="15785"/>
    <cellStyle name="Normal 3 4 2 18 3 2" xfId="33360"/>
    <cellStyle name="Normal 3 4 2 18 4" xfId="15786"/>
    <cellStyle name="Normal 3 4 2 18 4 2" xfId="33361"/>
    <cellStyle name="Normal 3 4 2 18 5" xfId="15787"/>
    <cellStyle name="Normal 3 4 2 18 5 2" xfId="33362"/>
    <cellStyle name="Normal 3 4 2 18 6" xfId="15788"/>
    <cellStyle name="Normal 3 4 2 18 6 2" xfId="33363"/>
    <cellStyle name="Normal 3 4 2 18 7" xfId="15789"/>
    <cellStyle name="Normal 3 4 2 18 7 2" xfId="33364"/>
    <cellStyle name="Normal 3 4 2 18 8" xfId="15790"/>
    <cellStyle name="Normal 3 4 2 18 8 2" xfId="33365"/>
    <cellStyle name="Normal 3 4 2 18 9" xfId="15791"/>
    <cellStyle name="Normal 3 4 2 18 9 2" xfId="33366"/>
    <cellStyle name="Normal 3 4 2 2" xfId="15792"/>
    <cellStyle name="Normal 3 4 2 2 10" xfId="15793"/>
    <cellStyle name="Normal 3 4 2 2 10 2" xfId="33367"/>
    <cellStyle name="Normal 3 4 2 2 11" xfId="15794"/>
    <cellStyle name="Normal 3 4 2 2 11 2" xfId="33368"/>
    <cellStyle name="Normal 3 4 2 2 12" xfId="15795"/>
    <cellStyle name="Normal 3 4 2 2 12 2" xfId="33369"/>
    <cellStyle name="Normal 3 4 2 2 13" xfId="15796"/>
    <cellStyle name="Normal 3 4 2 2 13 2" xfId="33370"/>
    <cellStyle name="Normal 3 4 2 2 14" xfId="15797"/>
    <cellStyle name="Normal 3 4 2 2 14 2" xfId="33371"/>
    <cellStyle name="Normal 3 4 2 2 15" xfId="15798"/>
    <cellStyle name="Normal 3 4 2 2 15 2" xfId="33372"/>
    <cellStyle name="Normal 3 4 2 2 16" xfId="15799"/>
    <cellStyle name="Normal 3 4 2 2 16 2" xfId="33373"/>
    <cellStyle name="Normal 3 4 2 2 17" xfId="15800"/>
    <cellStyle name="Normal 3 4 2 2 17 2" xfId="33374"/>
    <cellStyle name="Normal 3 4 2 2 18" xfId="33375"/>
    <cellStyle name="Normal 3 4 2 2 2" xfId="15801"/>
    <cellStyle name="Normal 3 4 2 2 3" xfId="15802"/>
    <cellStyle name="Normal 3 4 2 2 4" xfId="15803"/>
    <cellStyle name="Normal 3 4 2 2 5" xfId="15804"/>
    <cellStyle name="Normal 3 4 2 2 5 2" xfId="33376"/>
    <cellStyle name="Normal 3 4 2 2 6" xfId="15805"/>
    <cellStyle name="Normal 3 4 2 2 6 2" xfId="33377"/>
    <cellStyle name="Normal 3 4 2 2 7" xfId="15806"/>
    <cellStyle name="Normal 3 4 2 2 7 2" xfId="33378"/>
    <cellStyle name="Normal 3 4 2 2 8" xfId="15807"/>
    <cellStyle name="Normal 3 4 2 2 8 2" xfId="33379"/>
    <cellStyle name="Normal 3 4 2 2 9" xfId="15808"/>
    <cellStyle name="Normal 3 4 2 2 9 2" xfId="33380"/>
    <cellStyle name="Normal 3 4 2 3" xfId="15809"/>
    <cellStyle name="Normal 3 4 2 4" xfId="15810"/>
    <cellStyle name="Normal 3 4 2 5" xfId="15811"/>
    <cellStyle name="Normal 3 4 2 6" xfId="15812"/>
    <cellStyle name="Normal 3 4 2 6 10" xfId="15813"/>
    <cellStyle name="Normal 3 4 2 6 10 2" xfId="33381"/>
    <cellStyle name="Normal 3 4 2 6 11" xfId="15814"/>
    <cellStyle name="Normal 3 4 2 6 11 2" xfId="33382"/>
    <cellStyle name="Normal 3 4 2 6 12" xfId="15815"/>
    <cellStyle name="Normal 3 4 2 6 12 2" xfId="33383"/>
    <cellStyle name="Normal 3 4 2 6 13" xfId="15816"/>
    <cellStyle name="Normal 3 4 2 6 13 2" xfId="33384"/>
    <cellStyle name="Normal 3 4 2 6 14" xfId="15817"/>
    <cellStyle name="Normal 3 4 2 6 14 2" xfId="33385"/>
    <cellStyle name="Normal 3 4 2 6 15" xfId="15818"/>
    <cellStyle name="Normal 3 4 2 6 15 2" xfId="33386"/>
    <cellStyle name="Normal 3 4 2 6 16" xfId="33387"/>
    <cellStyle name="Normal 3 4 2 6 2" xfId="15819"/>
    <cellStyle name="Normal 3 4 2 6 2 10" xfId="15820"/>
    <cellStyle name="Normal 3 4 2 6 2 10 2" xfId="33388"/>
    <cellStyle name="Normal 3 4 2 6 2 11" xfId="15821"/>
    <cellStyle name="Normal 3 4 2 6 2 11 2" xfId="33389"/>
    <cellStyle name="Normal 3 4 2 6 2 12" xfId="15822"/>
    <cellStyle name="Normal 3 4 2 6 2 12 2" xfId="33390"/>
    <cellStyle name="Normal 3 4 2 6 2 13" xfId="15823"/>
    <cellStyle name="Normal 3 4 2 6 2 13 2" xfId="33391"/>
    <cellStyle name="Normal 3 4 2 6 2 14" xfId="15824"/>
    <cellStyle name="Normal 3 4 2 6 2 14 2" xfId="33392"/>
    <cellStyle name="Normal 3 4 2 6 2 15" xfId="33393"/>
    <cellStyle name="Normal 3 4 2 6 2 2" xfId="15825"/>
    <cellStyle name="Normal 3 4 2 6 2 2 2" xfId="33394"/>
    <cellStyle name="Normal 3 4 2 6 2 3" xfId="15826"/>
    <cellStyle name="Normal 3 4 2 6 2 3 2" xfId="33395"/>
    <cellStyle name="Normal 3 4 2 6 2 4" xfId="15827"/>
    <cellStyle name="Normal 3 4 2 6 2 4 2" xfId="33396"/>
    <cellStyle name="Normal 3 4 2 6 2 5" xfId="15828"/>
    <cellStyle name="Normal 3 4 2 6 2 5 2" xfId="33397"/>
    <cellStyle name="Normal 3 4 2 6 2 6" xfId="15829"/>
    <cellStyle name="Normal 3 4 2 6 2 6 2" xfId="33398"/>
    <cellStyle name="Normal 3 4 2 6 2 7" xfId="15830"/>
    <cellStyle name="Normal 3 4 2 6 2 7 2" xfId="33399"/>
    <cellStyle name="Normal 3 4 2 6 2 8" xfId="15831"/>
    <cellStyle name="Normal 3 4 2 6 2 8 2" xfId="33400"/>
    <cellStyle name="Normal 3 4 2 6 2 9" xfId="15832"/>
    <cellStyle name="Normal 3 4 2 6 2 9 2" xfId="33401"/>
    <cellStyle name="Normal 3 4 2 6 3" xfId="15833"/>
    <cellStyle name="Normal 3 4 2 6 3 2" xfId="33402"/>
    <cellStyle name="Normal 3 4 2 6 4" xfId="15834"/>
    <cellStyle name="Normal 3 4 2 6 4 2" xfId="33403"/>
    <cellStyle name="Normal 3 4 2 6 5" xfId="15835"/>
    <cellStyle name="Normal 3 4 2 6 5 2" xfId="33404"/>
    <cellStyle name="Normal 3 4 2 6 6" xfId="15836"/>
    <cellStyle name="Normal 3 4 2 6 6 2" xfId="33405"/>
    <cellStyle name="Normal 3 4 2 6 7" xfId="15837"/>
    <cellStyle name="Normal 3 4 2 6 7 2" xfId="33406"/>
    <cellStyle name="Normal 3 4 2 6 8" xfId="15838"/>
    <cellStyle name="Normal 3 4 2 6 8 2" xfId="33407"/>
    <cellStyle name="Normal 3 4 2 6 9" xfId="15839"/>
    <cellStyle name="Normal 3 4 2 6 9 2" xfId="33408"/>
    <cellStyle name="Normal 3 4 2 7" xfId="15840"/>
    <cellStyle name="Normal 3 4 2 7 10" xfId="15841"/>
    <cellStyle name="Normal 3 4 2 7 10 2" xfId="33409"/>
    <cellStyle name="Normal 3 4 2 7 11" xfId="15842"/>
    <cellStyle name="Normal 3 4 2 7 11 2" xfId="33410"/>
    <cellStyle name="Normal 3 4 2 7 12" xfId="15843"/>
    <cellStyle name="Normal 3 4 2 7 12 2" xfId="33411"/>
    <cellStyle name="Normal 3 4 2 7 13" xfId="15844"/>
    <cellStyle name="Normal 3 4 2 7 13 2" xfId="33412"/>
    <cellStyle name="Normal 3 4 2 7 14" xfId="15845"/>
    <cellStyle name="Normal 3 4 2 7 14 2" xfId="33413"/>
    <cellStyle name="Normal 3 4 2 7 15" xfId="15846"/>
    <cellStyle name="Normal 3 4 2 7 15 2" xfId="33414"/>
    <cellStyle name="Normal 3 4 2 7 16" xfId="33415"/>
    <cellStyle name="Normal 3 4 2 7 2" xfId="15847"/>
    <cellStyle name="Normal 3 4 2 7 2 10" xfId="15848"/>
    <cellStyle name="Normal 3 4 2 7 2 10 2" xfId="33416"/>
    <cellStyle name="Normal 3 4 2 7 2 11" xfId="15849"/>
    <cellStyle name="Normal 3 4 2 7 2 11 2" xfId="33417"/>
    <cellStyle name="Normal 3 4 2 7 2 12" xfId="15850"/>
    <cellStyle name="Normal 3 4 2 7 2 12 2" xfId="33418"/>
    <cellStyle name="Normal 3 4 2 7 2 13" xfId="15851"/>
    <cellStyle name="Normal 3 4 2 7 2 13 2" xfId="33419"/>
    <cellStyle name="Normal 3 4 2 7 2 14" xfId="15852"/>
    <cellStyle name="Normal 3 4 2 7 2 14 2" xfId="33420"/>
    <cellStyle name="Normal 3 4 2 7 2 15" xfId="33421"/>
    <cellStyle name="Normal 3 4 2 7 2 2" xfId="15853"/>
    <cellStyle name="Normal 3 4 2 7 2 2 2" xfId="33422"/>
    <cellStyle name="Normal 3 4 2 7 2 3" xfId="15854"/>
    <cellStyle name="Normal 3 4 2 7 2 3 2" xfId="33423"/>
    <cellStyle name="Normal 3 4 2 7 2 4" xfId="15855"/>
    <cellStyle name="Normal 3 4 2 7 2 4 2" xfId="33424"/>
    <cellStyle name="Normal 3 4 2 7 2 5" xfId="15856"/>
    <cellStyle name="Normal 3 4 2 7 2 5 2" xfId="33425"/>
    <cellStyle name="Normal 3 4 2 7 2 6" xfId="15857"/>
    <cellStyle name="Normal 3 4 2 7 2 6 2" xfId="33426"/>
    <cellStyle name="Normal 3 4 2 7 2 7" xfId="15858"/>
    <cellStyle name="Normal 3 4 2 7 2 7 2" xfId="33427"/>
    <cellStyle name="Normal 3 4 2 7 2 8" xfId="15859"/>
    <cellStyle name="Normal 3 4 2 7 2 8 2" xfId="33428"/>
    <cellStyle name="Normal 3 4 2 7 2 9" xfId="15860"/>
    <cellStyle name="Normal 3 4 2 7 2 9 2" xfId="33429"/>
    <cellStyle name="Normal 3 4 2 7 3" xfId="15861"/>
    <cellStyle name="Normal 3 4 2 7 3 2" xfId="33430"/>
    <cellStyle name="Normal 3 4 2 7 4" xfId="15862"/>
    <cellStyle name="Normal 3 4 2 7 4 2" xfId="33431"/>
    <cellStyle name="Normal 3 4 2 7 5" xfId="15863"/>
    <cellStyle name="Normal 3 4 2 7 5 2" xfId="33432"/>
    <cellStyle name="Normal 3 4 2 7 6" xfId="15864"/>
    <cellStyle name="Normal 3 4 2 7 6 2" xfId="33433"/>
    <cellStyle name="Normal 3 4 2 7 7" xfId="15865"/>
    <cellStyle name="Normal 3 4 2 7 7 2" xfId="33434"/>
    <cellStyle name="Normal 3 4 2 7 8" xfId="15866"/>
    <cellStyle name="Normal 3 4 2 7 8 2" xfId="33435"/>
    <cellStyle name="Normal 3 4 2 7 9" xfId="15867"/>
    <cellStyle name="Normal 3 4 2 7 9 2" xfId="33436"/>
    <cellStyle name="Normal 3 4 2 8" xfId="15868"/>
    <cellStyle name="Normal 3 4 2 8 10" xfId="15869"/>
    <cellStyle name="Normal 3 4 2 8 10 2" xfId="33437"/>
    <cellStyle name="Normal 3 4 2 8 11" xfId="15870"/>
    <cellStyle name="Normal 3 4 2 8 11 2" xfId="33438"/>
    <cellStyle name="Normal 3 4 2 8 12" xfId="15871"/>
    <cellStyle name="Normal 3 4 2 8 12 2" xfId="33439"/>
    <cellStyle name="Normal 3 4 2 8 13" xfId="15872"/>
    <cellStyle name="Normal 3 4 2 8 13 2" xfId="33440"/>
    <cellStyle name="Normal 3 4 2 8 14" xfId="15873"/>
    <cellStyle name="Normal 3 4 2 8 14 2" xfId="33441"/>
    <cellStyle name="Normal 3 4 2 8 15" xfId="15874"/>
    <cellStyle name="Normal 3 4 2 8 15 2" xfId="33442"/>
    <cellStyle name="Normal 3 4 2 8 16" xfId="33443"/>
    <cellStyle name="Normal 3 4 2 8 2" xfId="15875"/>
    <cellStyle name="Normal 3 4 2 8 2 10" xfId="15876"/>
    <cellStyle name="Normal 3 4 2 8 2 10 2" xfId="33444"/>
    <cellStyle name="Normal 3 4 2 8 2 11" xfId="15877"/>
    <cellStyle name="Normal 3 4 2 8 2 11 2" xfId="33445"/>
    <cellStyle name="Normal 3 4 2 8 2 12" xfId="15878"/>
    <cellStyle name="Normal 3 4 2 8 2 12 2" xfId="33446"/>
    <cellStyle name="Normal 3 4 2 8 2 13" xfId="15879"/>
    <cellStyle name="Normal 3 4 2 8 2 13 2" xfId="33447"/>
    <cellStyle name="Normal 3 4 2 8 2 14" xfId="15880"/>
    <cellStyle name="Normal 3 4 2 8 2 14 2" xfId="33448"/>
    <cellStyle name="Normal 3 4 2 8 2 15" xfId="33449"/>
    <cellStyle name="Normal 3 4 2 8 2 2" xfId="15881"/>
    <cellStyle name="Normal 3 4 2 8 2 2 2" xfId="33450"/>
    <cellStyle name="Normal 3 4 2 8 2 3" xfId="15882"/>
    <cellStyle name="Normal 3 4 2 8 2 3 2" xfId="33451"/>
    <cellStyle name="Normal 3 4 2 8 2 4" xfId="15883"/>
    <cellStyle name="Normal 3 4 2 8 2 4 2" xfId="33452"/>
    <cellStyle name="Normal 3 4 2 8 2 5" xfId="15884"/>
    <cellStyle name="Normal 3 4 2 8 2 5 2" xfId="33453"/>
    <cellStyle name="Normal 3 4 2 8 2 6" xfId="15885"/>
    <cellStyle name="Normal 3 4 2 8 2 6 2" xfId="33454"/>
    <cellStyle name="Normal 3 4 2 8 2 7" xfId="15886"/>
    <cellStyle name="Normal 3 4 2 8 2 7 2" xfId="33455"/>
    <cellStyle name="Normal 3 4 2 8 2 8" xfId="15887"/>
    <cellStyle name="Normal 3 4 2 8 2 8 2" xfId="33456"/>
    <cellStyle name="Normal 3 4 2 8 2 9" xfId="15888"/>
    <cellStyle name="Normal 3 4 2 8 2 9 2" xfId="33457"/>
    <cellStyle name="Normal 3 4 2 8 3" xfId="15889"/>
    <cellStyle name="Normal 3 4 2 8 3 2" xfId="33458"/>
    <cellStyle name="Normal 3 4 2 8 4" xfId="15890"/>
    <cellStyle name="Normal 3 4 2 8 4 2" xfId="33459"/>
    <cellStyle name="Normal 3 4 2 8 5" xfId="15891"/>
    <cellStyle name="Normal 3 4 2 8 5 2" xfId="33460"/>
    <cellStyle name="Normal 3 4 2 8 6" xfId="15892"/>
    <cellStyle name="Normal 3 4 2 8 6 2" xfId="33461"/>
    <cellStyle name="Normal 3 4 2 8 7" xfId="15893"/>
    <cellStyle name="Normal 3 4 2 8 7 2" xfId="33462"/>
    <cellStyle name="Normal 3 4 2 8 8" xfId="15894"/>
    <cellStyle name="Normal 3 4 2 8 8 2" xfId="33463"/>
    <cellStyle name="Normal 3 4 2 8 9" xfId="15895"/>
    <cellStyle name="Normal 3 4 2 8 9 2" xfId="33464"/>
    <cellStyle name="Normal 3 4 2 9" xfId="15896"/>
    <cellStyle name="Normal 3 4 2 9 10" xfId="15897"/>
    <cellStyle name="Normal 3 4 2 9 10 2" xfId="33465"/>
    <cellStyle name="Normal 3 4 2 9 11" xfId="15898"/>
    <cellStyle name="Normal 3 4 2 9 11 2" xfId="33466"/>
    <cellStyle name="Normal 3 4 2 9 12" xfId="15899"/>
    <cellStyle name="Normal 3 4 2 9 12 2" xfId="33467"/>
    <cellStyle name="Normal 3 4 2 9 13" xfId="15900"/>
    <cellStyle name="Normal 3 4 2 9 13 2" xfId="33468"/>
    <cellStyle name="Normal 3 4 2 9 14" xfId="15901"/>
    <cellStyle name="Normal 3 4 2 9 14 2" xfId="33469"/>
    <cellStyle name="Normal 3 4 2 9 15" xfId="33470"/>
    <cellStyle name="Normal 3 4 2 9 2" xfId="15902"/>
    <cellStyle name="Normal 3 4 2 9 2 2" xfId="33471"/>
    <cellStyle name="Normal 3 4 2 9 3" xfId="15903"/>
    <cellStyle name="Normal 3 4 2 9 3 2" xfId="33472"/>
    <cellStyle name="Normal 3 4 2 9 4" xfId="15904"/>
    <cellStyle name="Normal 3 4 2 9 4 2" xfId="33473"/>
    <cellStyle name="Normal 3 4 2 9 5" xfId="15905"/>
    <cellStyle name="Normal 3 4 2 9 5 2" xfId="33474"/>
    <cellStyle name="Normal 3 4 2 9 6" xfId="15906"/>
    <cellStyle name="Normal 3 4 2 9 6 2" xfId="33475"/>
    <cellStyle name="Normal 3 4 2 9 7" xfId="15907"/>
    <cellStyle name="Normal 3 4 2 9 7 2" xfId="33476"/>
    <cellStyle name="Normal 3 4 2 9 8" xfId="15908"/>
    <cellStyle name="Normal 3 4 2 9 8 2" xfId="33477"/>
    <cellStyle name="Normal 3 4 2 9 9" xfId="15909"/>
    <cellStyle name="Normal 3 4 2 9 9 2" xfId="33478"/>
    <cellStyle name="Normal 3 4 20" xfId="15910"/>
    <cellStyle name="Normal 3 4 20 10" xfId="15911"/>
    <cellStyle name="Normal 3 4 20 10 2" xfId="33479"/>
    <cellStyle name="Normal 3 4 20 11" xfId="15912"/>
    <cellStyle name="Normal 3 4 20 11 2" xfId="33480"/>
    <cellStyle name="Normal 3 4 20 12" xfId="15913"/>
    <cellStyle name="Normal 3 4 20 12 2" xfId="33481"/>
    <cellStyle name="Normal 3 4 20 13" xfId="15914"/>
    <cellStyle name="Normal 3 4 20 13 2" xfId="33482"/>
    <cellStyle name="Normal 3 4 20 14" xfId="15915"/>
    <cellStyle name="Normal 3 4 20 14 2" xfId="33483"/>
    <cellStyle name="Normal 3 4 20 15" xfId="33484"/>
    <cellStyle name="Normal 3 4 20 2" xfId="15916"/>
    <cellStyle name="Normal 3 4 20 2 2" xfId="33485"/>
    <cellStyle name="Normal 3 4 20 3" xfId="15917"/>
    <cellStyle name="Normal 3 4 20 3 2" xfId="33486"/>
    <cellStyle name="Normal 3 4 20 4" xfId="15918"/>
    <cellStyle name="Normal 3 4 20 4 2" xfId="33487"/>
    <cellStyle name="Normal 3 4 20 5" xfId="15919"/>
    <cellStyle name="Normal 3 4 20 5 2" xfId="33488"/>
    <cellStyle name="Normal 3 4 20 6" xfId="15920"/>
    <cellStyle name="Normal 3 4 20 6 2" xfId="33489"/>
    <cellStyle name="Normal 3 4 20 7" xfId="15921"/>
    <cellStyle name="Normal 3 4 20 7 2" xfId="33490"/>
    <cellStyle name="Normal 3 4 20 8" xfId="15922"/>
    <cellStyle name="Normal 3 4 20 8 2" xfId="33491"/>
    <cellStyle name="Normal 3 4 20 9" xfId="15923"/>
    <cellStyle name="Normal 3 4 20 9 2" xfId="33492"/>
    <cellStyle name="Normal 3 4 21" xfId="15924"/>
    <cellStyle name="Normal 3 4 21 10" xfId="15925"/>
    <cellStyle name="Normal 3 4 21 10 2" xfId="33493"/>
    <cellStyle name="Normal 3 4 21 11" xfId="15926"/>
    <cellStyle name="Normal 3 4 21 11 2" xfId="33494"/>
    <cellStyle name="Normal 3 4 21 12" xfId="15927"/>
    <cellStyle name="Normal 3 4 21 12 2" xfId="33495"/>
    <cellStyle name="Normal 3 4 21 13" xfId="15928"/>
    <cellStyle name="Normal 3 4 21 13 2" xfId="33496"/>
    <cellStyle name="Normal 3 4 21 14" xfId="15929"/>
    <cellStyle name="Normal 3 4 21 14 2" xfId="33497"/>
    <cellStyle name="Normal 3 4 21 15" xfId="33498"/>
    <cellStyle name="Normal 3 4 21 2" xfId="15930"/>
    <cellStyle name="Normal 3 4 21 2 2" xfId="33499"/>
    <cellStyle name="Normal 3 4 21 3" xfId="15931"/>
    <cellStyle name="Normal 3 4 21 3 2" xfId="33500"/>
    <cellStyle name="Normal 3 4 21 4" xfId="15932"/>
    <cellStyle name="Normal 3 4 21 4 2" xfId="33501"/>
    <cellStyle name="Normal 3 4 21 5" xfId="15933"/>
    <cellStyle name="Normal 3 4 21 5 2" xfId="33502"/>
    <cellStyle name="Normal 3 4 21 6" xfId="15934"/>
    <cellStyle name="Normal 3 4 21 6 2" xfId="33503"/>
    <cellStyle name="Normal 3 4 21 7" xfId="15935"/>
    <cellStyle name="Normal 3 4 21 7 2" xfId="33504"/>
    <cellStyle name="Normal 3 4 21 8" xfId="15936"/>
    <cellStyle name="Normal 3 4 21 8 2" xfId="33505"/>
    <cellStyle name="Normal 3 4 21 9" xfId="15937"/>
    <cellStyle name="Normal 3 4 21 9 2" xfId="33506"/>
    <cellStyle name="Normal 3 4 22" xfId="15938"/>
    <cellStyle name="Normal 3 4 23" xfId="15939"/>
    <cellStyle name="Normal 3 4 24" xfId="15940"/>
    <cellStyle name="Normal 3 4 24 10" xfId="15941"/>
    <cellStyle name="Normal 3 4 24 10 2" xfId="33507"/>
    <cellStyle name="Normal 3 4 24 11" xfId="15942"/>
    <cellStyle name="Normal 3 4 24 11 2" xfId="33508"/>
    <cellStyle name="Normal 3 4 24 12" xfId="15943"/>
    <cellStyle name="Normal 3 4 24 12 2" xfId="33509"/>
    <cellStyle name="Normal 3 4 24 13" xfId="15944"/>
    <cellStyle name="Normal 3 4 24 13 2" xfId="33510"/>
    <cellStyle name="Normal 3 4 24 14" xfId="15945"/>
    <cellStyle name="Normal 3 4 24 14 2" xfId="33511"/>
    <cellStyle name="Normal 3 4 24 15" xfId="33512"/>
    <cellStyle name="Normal 3 4 24 2" xfId="15946"/>
    <cellStyle name="Normal 3 4 24 2 2" xfId="33513"/>
    <cellStyle name="Normal 3 4 24 3" xfId="15947"/>
    <cellStyle name="Normal 3 4 24 3 2" xfId="33514"/>
    <cellStyle name="Normal 3 4 24 4" xfId="15948"/>
    <cellStyle name="Normal 3 4 24 4 2" xfId="33515"/>
    <cellStyle name="Normal 3 4 24 5" xfId="15949"/>
    <cellStyle name="Normal 3 4 24 5 2" xfId="33516"/>
    <cellStyle name="Normal 3 4 24 6" xfId="15950"/>
    <cellStyle name="Normal 3 4 24 6 2" xfId="33517"/>
    <cellStyle name="Normal 3 4 24 7" xfId="15951"/>
    <cellStyle name="Normal 3 4 24 7 2" xfId="33518"/>
    <cellStyle name="Normal 3 4 24 8" xfId="15952"/>
    <cellStyle name="Normal 3 4 24 8 2" xfId="33519"/>
    <cellStyle name="Normal 3 4 24 9" xfId="15953"/>
    <cellStyle name="Normal 3 4 24 9 2" xfId="33520"/>
    <cellStyle name="Normal 3 4 25" xfId="15954"/>
    <cellStyle name="Normal 3 4 25 10" xfId="15955"/>
    <cellStyle name="Normal 3 4 25 10 2" xfId="33521"/>
    <cellStyle name="Normal 3 4 25 11" xfId="15956"/>
    <cellStyle name="Normal 3 4 25 11 2" xfId="33522"/>
    <cellStyle name="Normal 3 4 25 12" xfId="15957"/>
    <cellStyle name="Normal 3 4 25 12 2" xfId="33523"/>
    <cellStyle name="Normal 3 4 25 13" xfId="15958"/>
    <cellStyle name="Normal 3 4 25 13 2" xfId="33524"/>
    <cellStyle name="Normal 3 4 25 14" xfId="15959"/>
    <cellStyle name="Normal 3 4 25 14 2" xfId="33525"/>
    <cellStyle name="Normal 3 4 25 15" xfId="33526"/>
    <cellStyle name="Normal 3 4 25 2" xfId="15960"/>
    <cellStyle name="Normal 3 4 25 2 2" xfId="33527"/>
    <cellStyle name="Normal 3 4 25 3" xfId="15961"/>
    <cellStyle name="Normal 3 4 25 3 2" xfId="33528"/>
    <cellStyle name="Normal 3 4 25 4" xfId="15962"/>
    <cellStyle name="Normal 3 4 25 4 2" xfId="33529"/>
    <cellStyle name="Normal 3 4 25 5" xfId="15963"/>
    <cellStyle name="Normal 3 4 25 5 2" xfId="33530"/>
    <cellStyle name="Normal 3 4 25 6" xfId="15964"/>
    <cellStyle name="Normal 3 4 25 6 2" xfId="33531"/>
    <cellStyle name="Normal 3 4 25 7" xfId="15965"/>
    <cellStyle name="Normal 3 4 25 7 2" xfId="33532"/>
    <cellStyle name="Normal 3 4 25 8" xfId="15966"/>
    <cellStyle name="Normal 3 4 25 8 2" xfId="33533"/>
    <cellStyle name="Normal 3 4 25 9" xfId="15967"/>
    <cellStyle name="Normal 3 4 25 9 2" xfId="33534"/>
    <cellStyle name="Normal 3 4 3" xfId="15968"/>
    <cellStyle name="Normal 3 4 3 10" xfId="15969"/>
    <cellStyle name="Normal 3 4 3 10 10" xfId="15970"/>
    <cellStyle name="Normal 3 4 3 10 10 2" xfId="33535"/>
    <cellStyle name="Normal 3 4 3 10 11" xfId="15971"/>
    <cellStyle name="Normal 3 4 3 10 11 2" xfId="33536"/>
    <cellStyle name="Normal 3 4 3 10 12" xfId="15972"/>
    <cellStyle name="Normal 3 4 3 10 12 2" xfId="33537"/>
    <cellStyle name="Normal 3 4 3 10 13" xfId="15973"/>
    <cellStyle name="Normal 3 4 3 10 13 2" xfId="33538"/>
    <cellStyle name="Normal 3 4 3 10 14" xfId="15974"/>
    <cellStyle name="Normal 3 4 3 10 14 2" xfId="33539"/>
    <cellStyle name="Normal 3 4 3 10 15" xfId="33540"/>
    <cellStyle name="Normal 3 4 3 10 2" xfId="15975"/>
    <cellStyle name="Normal 3 4 3 10 2 2" xfId="33541"/>
    <cellStyle name="Normal 3 4 3 10 3" xfId="15976"/>
    <cellStyle name="Normal 3 4 3 10 3 2" xfId="33542"/>
    <cellStyle name="Normal 3 4 3 10 4" xfId="15977"/>
    <cellStyle name="Normal 3 4 3 10 4 2" xfId="33543"/>
    <cellStyle name="Normal 3 4 3 10 5" xfId="15978"/>
    <cellStyle name="Normal 3 4 3 10 5 2" xfId="33544"/>
    <cellStyle name="Normal 3 4 3 10 6" xfId="15979"/>
    <cellStyle name="Normal 3 4 3 10 6 2" xfId="33545"/>
    <cellStyle name="Normal 3 4 3 10 7" xfId="15980"/>
    <cellStyle name="Normal 3 4 3 10 7 2" xfId="33546"/>
    <cellStyle name="Normal 3 4 3 10 8" xfId="15981"/>
    <cellStyle name="Normal 3 4 3 10 8 2" xfId="33547"/>
    <cellStyle name="Normal 3 4 3 10 9" xfId="15982"/>
    <cellStyle name="Normal 3 4 3 10 9 2" xfId="33548"/>
    <cellStyle name="Normal 3 4 3 11" xfId="15983"/>
    <cellStyle name="Normal 3 4 3 11 10" xfId="15984"/>
    <cellStyle name="Normal 3 4 3 11 10 2" xfId="33549"/>
    <cellStyle name="Normal 3 4 3 11 11" xfId="15985"/>
    <cellStyle name="Normal 3 4 3 11 11 2" xfId="33550"/>
    <cellStyle name="Normal 3 4 3 11 12" xfId="15986"/>
    <cellStyle name="Normal 3 4 3 11 12 2" xfId="33551"/>
    <cellStyle name="Normal 3 4 3 11 13" xfId="15987"/>
    <cellStyle name="Normal 3 4 3 11 13 2" xfId="33552"/>
    <cellStyle name="Normal 3 4 3 11 14" xfId="15988"/>
    <cellStyle name="Normal 3 4 3 11 14 2" xfId="33553"/>
    <cellStyle name="Normal 3 4 3 11 15" xfId="33554"/>
    <cellStyle name="Normal 3 4 3 11 2" xfId="15989"/>
    <cellStyle name="Normal 3 4 3 11 2 2" xfId="33555"/>
    <cellStyle name="Normal 3 4 3 11 3" xfId="15990"/>
    <cellStyle name="Normal 3 4 3 11 3 2" xfId="33556"/>
    <cellStyle name="Normal 3 4 3 11 4" xfId="15991"/>
    <cellStyle name="Normal 3 4 3 11 4 2" xfId="33557"/>
    <cellStyle name="Normal 3 4 3 11 5" xfId="15992"/>
    <cellStyle name="Normal 3 4 3 11 5 2" xfId="33558"/>
    <cellStyle name="Normal 3 4 3 11 6" xfId="15993"/>
    <cellStyle name="Normal 3 4 3 11 6 2" xfId="33559"/>
    <cellStyle name="Normal 3 4 3 11 7" xfId="15994"/>
    <cellStyle name="Normal 3 4 3 11 7 2" xfId="33560"/>
    <cellStyle name="Normal 3 4 3 11 8" xfId="15995"/>
    <cellStyle name="Normal 3 4 3 11 8 2" xfId="33561"/>
    <cellStyle name="Normal 3 4 3 11 9" xfId="15996"/>
    <cellStyle name="Normal 3 4 3 11 9 2" xfId="33562"/>
    <cellStyle name="Normal 3 4 3 12" xfId="15997"/>
    <cellStyle name="Normal 3 4 3 12 10" xfId="15998"/>
    <cellStyle name="Normal 3 4 3 12 10 2" xfId="33563"/>
    <cellStyle name="Normal 3 4 3 12 11" xfId="15999"/>
    <cellStyle name="Normal 3 4 3 12 11 2" xfId="33564"/>
    <cellStyle name="Normal 3 4 3 12 12" xfId="16000"/>
    <cellStyle name="Normal 3 4 3 12 12 2" xfId="33565"/>
    <cellStyle name="Normal 3 4 3 12 13" xfId="16001"/>
    <cellStyle name="Normal 3 4 3 12 13 2" xfId="33566"/>
    <cellStyle name="Normal 3 4 3 12 14" xfId="16002"/>
    <cellStyle name="Normal 3 4 3 12 14 2" xfId="33567"/>
    <cellStyle name="Normal 3 4 3 12 15" xfId="33568"/>
    <cellStyle name="Normal 3 4 3 12 2" xfId="16003"/>
    <cellStyle name="Normal 3 4 3 12 2 2" xfId="33569"/>
    <cellStyle name="Normal 3 4 3 12 3" xfId="16004"/>
    <cellStyle name="Normal 3 4 3 12 3 2" xfId="33570"/>
    <cellStyle name="Normal 3 4 3 12 4" xfId="16005"/>
    <cellStyle name="Normal 3 4 3 12 4 2" xfId="33571"/>
    <cellStyle name="Normal 3 4 3 12 5" xfId="16006"/>
    <cellStyle name="Normal 3 4 3 12 5 2" xfId="33572"/>
    <cellStyle name="Normal 3 4 3 12 6" xfId="16007"/>
    <cellStyle name="Normal 3 4 3 12 6 2" xfId="33573"/>
    <cellStyle name="Normal 3 4 3 12 7" xfId="16008"/>
    <cellStyle name="Normal 3 4 3 12 7 2" xfId="33574"/>
    <cellStyle name="Normal 3 4 3 12 8" xfId="16009"/>
    <cellStyle name="Normal 3 4 3 12 8 2" xfId="33575"/>
    <cellStyle name="Normal 3 4 3 12 9" xfId="16010"/>
    <cellStyle name="Normal 3 4 3 12 9 2" xfId="33576"/>
    <cellStyle name="Normal 3 4 3 13" xfId="16011"/>
    <cellStyle name="Normal 3 4 3 13 10" xfId="16012"/>
    <cellStyle name="Normal 3 4 3 13 10 2" xfId="33577"/>
    <cellStyle name="Normal 3 4 3 13 11" xfId="16013"/>
    <cellStyle name="Normal 3 4 3 13 11 2" xfId="33578"/>
    <cellStyle name="Normal 3 4 3 13 12" xfId="16014"/>
    <cellStyle name="Normal 3 4 3 13 12 2" xfId="33579"/>
    <cellStyle name="Normal 3 4 3 13 13" xfId="16015"/>
    <cellStyle name="Normal 3 4 3 13 13 2" xfId="33580"/>
    <cellStyle name="Normal 3 4 3 13 14" xfId="16016"/>
    <cellStyle name="Normal 3 4 3 13 14 2" xfId="33581"/>
    <cellStyle name="Normal 3 4 3 13 15" xfId="33582"/>
    <cellStyle name="Normal 3 4 3 13 2" xfId="16017"/>
    <cellStyle name="Normal 3 4 3 13 2 2" xfId="33583"/>
    <cellStyle name="Normal 3 4 3 13 3" xfId="16018"/>
    <cellStyle name="Normal 3 4 3 13 3 2" xfId="33584"/>
    <cellStyle name="Normal 3 4 3 13 4" xfId="16019"/>
    <cellStyle name="Normal 3 4 3 13 4 2" xfId="33585"/>
    <cellStyle name="Normal 3 4 3 13 5" xfId="16020"/>
    <cellStyle name="Normal 3 4 3 13 5 2" xfId="33586"/>
    <cellStyle name="Normal 3 4 3 13 6" xfId="16021"/>
    <cellStyle name="Normal 3 4 3 13 6 2" xfId="33587"/>
    <cellStyle name="Normal 3 4 3 13 7" xfId="16022"/>
    <cellStyle name="Normal 3 4 3 13 7 2" xfId="33588"/>
    <cellStyle name="Normal 3 4 3 13 8" xfId="16023"/>
    <cellStyle name="Normal 3 4 3 13 8 2" xfId="33589"/>
    <cellStyle name="Normal 3 4 3 13 9" xfId="16024"/>
    <cellStyle name="Normal 3 4 3 13 9 2" xfId="33590"/>
    <cellStyle name="Normal 3 4 3 14" xfId="16025"/>
    <cellStyle name="Normal 3 4 3 14 10" xfId="16026"/>
    <cellStyle name="Normal 3 4 3 14 10 2" xfId="33591"/>
    <cellStyle name="Normal 3 4 3 14 11" xfId="16027"/>
    <cellStyle name="Normal 3 4 3 14 11 2" xfId="33592"/>
    <cellStyle name="Normal 3 4 3 14 12" xfId="16028"/>
    <cellStyle name="Normal 3 4 3 14 12 2" xfId="33593"/>
    <cellStyle name="Normal 3 4 3 14 13" xfId="16029"/>
    <cellStyle name="Normal 3 4 3 14 13 2" xfId="33594"/>
    <cellStyle name="Normal 3 4 3 14 14" xfId="16030"/>
    <cellStyle name="Normal 3 4 3 14 14 2" xfId="33595"/>
    <cellStyle name="Normal 3 4 3 14 15" xfId="33596"/>
    <cellStyle name="Normal 3 4 3 14 2" xfId="16031"/>
    <cellStyle name="Normal 3 4 3 14 2 2" xfId="33597"/>
    <cellStyle name="Normal 3 4 3 14 3" xfId="16032"/>
    <cellStyle name="Normal 3 4 3 14 3 2" xfId="33598"/>
    <cellStyle name="Normal 3 4 3 14 4" xfId="16033"/>
    <cellStyle name="Normal 3 4 3 14 4 2" xfId="33599"/>
    <cellStyle name="Normal 3 4 3 14 5" xfId="16034"/>
    <cellStyle name="Normal 3 4 3 14 5 2" xfId="33600"/>
    <cellStyle name="Normal 3 4 3 14 6" xfId="16035"/>
    <cellStyle name="Normal 3 4 3 14 6 2" xfId="33601"/>
    <cellStyle name="Normal 3 4 3 14 7" xfId="16036"/>
    <cellStyle name="Normal 3 4 3 14 7 2" xfId="33602"/>
    <cellStyle name="Normal 3 4 3 14 8" xfId="16037"/>
    <cellStyle name="Normal 3 4 3 14 8 2" xfId="33603"/>
    <cellStyle name="Normal 3 4 3 14 9" xfId="16038"/>
    <cellStyle name="Normal 3 4 3 14 9 2" xfId="33604"/>
    <cellStyle name="Normal 3 4 3 15" xfId="16039"/>
    <cellStyle name="Normal 3 4 3 15 2" xfId="33605"/>
    <cellStyle name="Normal 3 4 3 16" xfId="16040"/>
    <cellStyle name="Normal 3 4 3 16 2" xfId="33606"/>
    <cellStyle name="Normal 3 4 3 17" xfId="16041"/>
    <cellStyle name="Normal 3 4 3 17 2" xfId="33607"/>
    <cellStyle name="Normal 3 4 3 18" xfId="16042"/>
    <cellStyle name="Normal 3 4 3 18 2" xfId="33608"/>
    <cellStyle name="Normal 3 4 3 19" xfId="16043"/>
    <cellStyle name="Normal 3 4 3 19 2" xfId="33609"/>
    <cellStyle name="Normal 3 4 3 2" xfId="16044"/>
    <cellStyle name="Normal 3 4 3 20" xfId="16045"/>
    <cellStyle name="Normal 3 4 3 20 2" xfId="33610"/>
    <cellStyle name="Normal 3 4 3 21" xfId="16046"/>
    <cellStyle name="Normal 3 4 3 21 2" xfId="33611"/>
    <cellStyle name="Normal 3 4 3 22" xfId="16047"/>
    <cellStyle name="Normal 3 4 3 22 2" xfId="33612"/>
    <cellStyle name="Normal 3 4 3 23" xfId="16048"/>
    <cellStyle name="Normal 3 4 3 23 2" xfId="33613"/>
    <cellStyle name="Normal 3 4 3 24" xfId="16049"/>
    <cellStyle name="Normal 3 4 3 24 2" xfId="33614"/>
    <cellStyle name="Normal 3 4 3 25" xfId="16050"/>
    <cellStyle name="Normal 3 4 3 25 2" xfId="33615"/>
    <cellStyle name="Normal 3 4 3 26" xfId="16051"/>
    <cellStyle name="Normal 3 4 3 26 2" xfId="33616"/>
    <cellStyle name="Normal 3 4 3 27" xfId="16052"/>
    <cellStyle name="Normal 3 4 3 27 2" xfId="33617"/>
    <cellStyle name="Normal 3 4 3 28" xfId="33618"/>
    <cellStyle name="Normal 3 4 3 3" xfId="16053"/>
    <cellStyle name="Normal 3 4 3 4" xfId="16054"/>
    <cellStyle name="Normal 3 4 3 5" xfId="16055"/>
    <cellStyle name="Normal 3 4 3 6" xfId="16056"/>
    <cellStyle name="Normal 3 4 3 6 10" xfId="16057"/>
    <cellStyle name="Normal 3 4 3 6 10 2" xfId="33619"/>
    <cellStyle name="Normal 3 4 3 6 11" xfId="16058"/>
    <cellStyle name="Normal 3 4 3 6 11 2" xfId="33620"/>
    <cellStyle name="Normal 3 4 3 6 12" xfId="16059"/>
    <cellStyle name="Normal 3 4 3 6 12 2" xfId="33621"/>
    <cellStyle name="Normal 3 4 3 6 13" xfId="16060"/>
    <cellStyle name="Normal 3 4 3 6 13 2" xfId="33622"/>
    <cellStyle name="Normal 3 4 3 6 14" xfId="16061"/>
    <cellStyle name="Normal 3 4 3 6 14 2" xfId="33623"/>
    <cellStyle name="Normal 3 4 3 6 15" xfId="16062"/>
    <cellStyle name="Normal 3 4 3 6 15 2" xfId="33624"/>
    <cellStyle name="Normal 3 4 3 6 16" xfId="33625"/>
    <cellStyle name="Normal 3 4 3 6 2" xfId="16063"/>
    <cellStyle name="Normal 3 4 3 6 2 10" xfId="16064"/>
    <cellStyle name="Normal 3 4 3 6 2 10 2" xfId="33626"/>
    <cellStyle name="Normal 3 4 3 6 2 11" xfId="16065"/>
    <cellStyle name="Normal 3 4 3 6 2 11 2" xfId="33627"/>
    <cellStyle name="Normal 3 4 3 6 2 12" xfId="16066"/>
    <cellStyle name="Normal 3 4 3 6 2 12 2" xfId="33628"/>
    <cellStyle name="Normal 3 4 3 6 2 13" xfId="16067"/>
    <cellStyle name="Normal 3 4 3 6 2 13 2" xfId="33629"/>
    <cellStyle name="Normal 3 4 3 6 2 14" xfId="16068"/>
    <cellStyle name="Normal 3 4 3 6 2 14 2" xfId="33630"/>
    <cellStyle name="Normal 3 4 3 6 2 15" xfId="33631"/>
    <cellStyle name="Normal 3 4 3 6 2 2" xfId="16069"/>
    <cellStyle name="Normal 3 4 3 6 2 2 2" xfId="33632"/>
    <cellStyle name="Normal 3 4 3 6 2 3" xfId="16070"/>
    <cellStyle name="Normal 3 4 3 6 2 3 2" xfId="33633"/>
    <cellStyle name="Normal 3 4 3 6 2 4" xfId="16071"/>
    <cellStyle name="Normal 3 4 3 6 2 4 2" xfId="33634"/>
    <cellStyle name="Normal 3 4 3 6 2 5" xfId="16072"/>
    <cellStyle name="Normal 3 4 3 6 2 5 2" xfId="33635"/>
    <cellStyle name="Normal 3 4 3 6 2 6" xfId="16073"/>
    <cellStyle name="Normal 3 4 3 6 2 6 2" xfId="33636"/>
    <cellStyle name="Normal 3 4 3 6 2 7" xfId="16074"/>
    <cellStyle name="Normal 3 4 3 6 2 7 2" xfId="33637"/>
    <cellStyle name="Normal 3 4 3 6 2 8" xfId="16075"/>
    <cellStyle name="Normal 3 4 3 6 2 8 2" xfId="33638"/>
    <cellStyle name="Normal 3 4 3 6 2 9" xfId="16076"/>
    <cellStyle name="Normal 3 4 3 6 2 9 2" xfId="33639"/>
    <cellStyle name="Normal 3 4 3 6 3" xfId="16077"/>
    <cellStyle name="Normal 3 4 3 6 3 2" xfId="33640"/>
    <cellStyle name="Normal 3 4 3 6 4" xfId="16078"/>
    <cellStyle name="Normal 3 4 3 6 4 2" xfId="33641"/>
    <cellStyle name="Normal 3 4 3 6 5" xfId="16079"/>
    <cellStyle name="Normal 3 4 3 6 5 2" xfId="33642"/>
    <cellStyle name="Normal 3 4 3 6 6" xfId="16080"/>
    <cellStyle name="Normal 3 4 3 6 6 2" xfId="33643"/>
    <cellStyle name="Normal 3 4 3 6 7" xfId="16081"/>
    <cellStyle name="Normal 3 4 3 6 7 2" xfId="33644"/>
    <cellStyle name="Normal 3 4 3 6 8" xfId="16082"/>
    <cellStyle name="Normal 3 4 3 6 8 2" xfId="33645"/>
    <cellStyle name="Normal 3 4 3 6 9" xfId="16083"/>
    <cellStyle name="Normal 3 4 3 6 9 2" xfId="33646"/>
    <cellStyle name="Normal 3 4 3 7" xfId="16084"/>
    <cellStyle name="Normal 3 4 3 7 10" xfId="16085"/>
    <cellStyle name="Normal 3 4 3 7 10 2" xfId="33647"/>
    <cellStyle name="Normal 3 4 3 7 11" xfId="16086"/>
    <cellStyle name="Normal 3 4 3 7 11 2" xfId="33648"/>
    <cellStyle name="Normal 3 4 3 7 12" xfId="16087"/>
    <cellStyle name="Normal 3 4 3 7 12 2" xfId="33649"/>
    <cellStyle name="Normal 3 4 3 7 13" xfId="16088"/>
    <cellStyle name="Normal 3 4 3 7 13 2" xfId="33650"/>
    <cellStyle name="Normal 3 4 3 7 14" xfId="16089"/>
    <cellStyle name="Normal 3 4 3 7 14 2" xfId="33651"/>
    <cellStyle name="Normal 3 4 3 7 15" xfId="16090"/>
    <cellStyle name="Normal 3 4 3 7 15 2" xfId="33652"/>
    <cellStyle name="Normal 3 4 3 7 16" xfId="33653"/>
    <cellStyle name="Normal 3 4 3 7 2" xfId="16091"/>
    <cellStyle name="Normal 3 4 3 7 2 10" xfId="16092"/>
    <cellStyle name="Normal 3 4 3 7 2 10 2" xfId="33654"/>
    <cellStyle name="Normal 3 4 3 7 2 11" xfId="16093"/>
    <cellStyle name="Normal 3 4 3 7 2 11 2" xfId="33655"/>
    <cellStyle name="Normal 3 4 3 7 2 12" xfId="16094"/>
    <cellStyle name="Normal 3 4 3 7 2 12 2" xfId="33656"/>
    <cellStyle name="Normal 3 4 3 7 2 13" xfId="16095"/>
    <cellStyle name="Normal 3 4 3 7 2 13 2" xfId="33657"/>
    <cellStyle name="Normal 3 4 3 7 2 14" xfId="16096"/>
    <cellStyle name="Normal 3 4 3 7 2 14 2" xfId="33658"/>
    <cellStyle name="Normal 3 4 3 7 2 15" xfId="33659"/>
    <cellStyle name="Normal 3 4 3 7 2 2" xfId="16097"/>
    <cellStyle name="Normal 3 4 3 7 2 2 2" xfId="33660"/>
    <cellStyle name="Normal 3 4 3 7 2 3" xfId="16098"/>
    <cellStyle name="Normal 3 4 3 7 2 3 2" xfId="33661"/>
    <cellStyle name="Normal 3 4 3 7 2 4" xfId="16099"/>
    <cellStyle name="Normal 3 4 3 7 2 4 2" xfId="33662"/>
    <cellStyle name="Normal 3 4 3 7 2 5" xfId="16100"/>
    <cellStyle name="Normal 3 4 3 7 2 5 2" xfId="33663"/>
    <cellStyle name="Normal 3 4 3 7 2 6" xfId="16101"/>
    <cellStyle name="Normal 3 4 3 7 2 6 2" xfId="33664"/>
    <cellStyle name="Normal 3 4 3 7 2 7" xfId="16102"/>
    <cellStyle name="Normal 3 4 3 7 2 7 2" xfId="33665"/>
    <cellStyle name="Normal 3 4 3 7 2 8" xfId="16103"/>
    <cellStyle name="Normal 3 4 3 7 2 8 2" xfId="33666"/>
    <cellStyle name="Normal 3 4 3 7 2 9" xfId="16104"/>
    <cellStyle name="Normal 3 4 3 7 2 9 2" xfId="33667"/>
    <cellStyle name="Normal 3 4 3 7 3" xfId="16105"/>
    <cellStyle name="Normal 3 4 3 7 3 2" xfId="33668"/>
    <cellStyle name="Normal 3 4 3 7 4" xfId="16106"/>
    <cellStyle name="Normal 3 4 3 7 4 2" xfId="33669"/>
    <cellStyle name="Normal 3 4 3 7 5" xfId="16107"/>
    <cellStyle name="Normal 3 4 3 7 5 2" xfId="33670"/>
    <cellStyle name="Normal 3 4 3 7 6" xfId="16108"/>
    <cellStyle name="Normal 3 4 3 7 6 2" xfId="33671"/>
    <cellStyle name="Normal 3 4 3 7 7" xfId="16109"/>
    <cellStyle name="Normal 3 4 3 7 7 2" xfId="33672"/>
    <cellStyle name="Normal 3 4 3 7 8" xfId="16110"/>
    <cellStyle name="Normal 3 4 3 7 8 2" xfId="33673"/>
    <cellStyle name="Normal 3 4 3 7 9" xfId="16111"/>
    <cellStyle name="Normal 3 4 3 7 9 2" xfId="33674"/>
    <cellStyle name="Normal 3 4 3 8" xfId="16112"/>
    <cellStyle name="Normal 3 4 3 8 10" xfId="16113"/>
    <cellStyle name="Normal 3 4 3 8 10 2" xfId="33675"/>
    <cellStyle name="Normal 3 4 3 8 11" xfId="16114"/>
    <cellStyle name="Normal 3 4 3 8 11 2" xfId="33676"/>
    <cellStyle name="Normal 3 4 3 8 12" xfId="16115"/>
    <cellStyle name="Normal 3 4 3 8 12 2" xfId="33677"/>
    <cellStyle name="Normal 3 4 3 8 13" xfId="16116"/>
    <cellStyle name="Normal 3 4 3 8 13 2" xfId="33678"/>
    <cellStyle name="Normal 3 4 3 8 14" xfId="16117"/>
    <cellStyle name="Normal 3 4 3 8 14 2" xfId="33679"/>
    <cellStyle name="Normal 3 4 3 8 15" xfId="16118"/>
    <cellStyle name="Normal 3 4 3 8 15 2" xfId="33680"/>
    <cellStyle name="Normal 3 4 3 8 16" xfId="33681"/>
    <cellStyle name="Normal 3 4 3 8 2" xfId="16119"/>
    <cellStyle name="Normal 3 4 3 8 2 10" xfId="16120"/>
    <cellStyle name="Normal 3 4 3 8 2 10 2" xfId="33682"/>
    <cellStyle name="Normal 3 4 3 8 2 11" xfId="16121"/>
    <cellStyle name="Normal 3 4 3 8 2 11 2" xfId="33683"/>
    <cellStyle name="Normal 3 4 3 8 2 12" xfId="16122"/>
    <cellStyle name="Normal 3 4 3 8 2 12 2" xfId="33684"/>
    <cellStyle name="Normal 3 4 3 8 2 13" xfId="16123"/>
    <cellStyle name="Normal 3 4 3 8 2 13 2" xfId="33685"/>
    <cellStyle name="Normal 3 4 3 8 2 14" xfId="16124"/>
    <cellStyle name="Normal 3 4 3 8 2 14 2" xfId="33686"/>
    <cellStyle name="Normal 3 4 3 8 2 15" xfId="33687"/>
    <cellStyle name="Normal 3 4 3 8 2 2" xfId="16125"/>
    <cellStyle name="Normal 3 4 3 8 2 2 2" xfId="33688"/>
    <cellStyle name="Normal 3 4 3 8 2 3" xfId="16126"/>
    <cellStyle name="Normal 3 4 3 8 2 3 2" xfId="33689"/>
    <cellStyle name="Normal 3 4 3 8 2 4" xfId="16127"/>
    <cellStyle name="Normal 3 4 3 8 2 4 2" xfId="33690"/>
    <cellStyle name="Normal 3 4 3 8 2 5" xfId="16128"/>
    <cellStyle name="Normal 3 4 3 8 2 5 2" xfId="33691"/>
    <cellStyle name="Normal 3 4 3 8 2 6" xfId="16129"/>
    <cellStyle name="Normal 3 4 3 8 2 6 2" xfId="33692"/>
    <cellStyle name="Normal 3 4 3 8 2 7" xfId="16130"/>
    <cellStyle name="Normal 3 4 3 8 2 7 2" xfId="33693"/>
    <cellStyle name="Normal 3 4 3 8 2 8" xfId="16131"/>
    <cellStyle name="Normal 3 4 3 8 2 8 2" xfId="33694"/>
    <cellStyle name="Normal 3 4 3 8 2 9" xfId="16132"/>
    <cellStyle name="Normal 3 4 3 8 2 9 2" xfId="33695"/>
    <cellStyle name="Normal 3 4 3 8 3" xfId="16133"/>
    <cellStyle name="Normal 3 4 3 8 3 2" xfId="33696"/>
    <cellStyle name="Normal 3 4 3 8 4" xfId="16134"/>
    <cellStyle name="Normal 3 4 3 8 4 2" xfId="33697"/>
    <cellStyle name="Normal 3 4 3 8 5" xfId="16135"/>
    <cellStyle name="Normal 3 4 3 8 5 2" xfId="33698"/>
    <cellStyle name="Normal 3 4 3 8 6" xfId="16136"/>
    <cellStyle name="Normal 3 4 3 8 6 2" xfId="33699"/>
    <cellStyle name="Normal 3 4 3 8 7" xfId="16137"/>
    <cellStyle name="Normal 3 4 3 8 7 2" xfId="33700"/>
    <cellStyle name="Normal 3 4 3 8 8" xfId="16138"/>
    <cellStyle name="Normal 3 4 3 8 8 2" xfId="33701"/>
    <cellStyle name="Normal 3 4 3 8 9" xfId="16139"/>
    <cellStyle name="Normal 3 4 3 8 9 2" xfId="33702"/>
    <cellStyle name="Normal 3 4 3 9" xfId="16140"/>
    <cellStyle name="Normal 3 4 3 9 10" xfId="16141"/>
    <cellStyle name="Normal 3 4 3 9 10 2" xfId="33703"/>
    <cellStyle name="Normal 3 4 3 9 11" xfId="16142"/>
    <cellStyle name="Normal 3 4 3 9 11 2" xfId="33704"/>
    <cellStyle name="Normal 3 4 3 9 12" xfId="16143"/>
    <cellStyle name="Normal 3 4 3 9 12 2" xfId="33705"/>
    <cellStyle name="Normal 3 4 3 9 13" xfId="16144"/>
    <cellStyle name="Normal 3 4 3 9 13 2" xfId="33706"/>
    <cellStyle name="Normal 3 4 3 9 14" xfId="16145"/>
    <cellStyle name="Normal 3 4 3 9 14 2" xfId="33707"/>
    <cellStyle name="Normal 3 4 3 9 15" xfId="33708"/>
    <cellStyle name="Normal 3 4 3 9 2" xfId="16146"/>
    <cellStyle name="Normal 3 4 3 9 2 2" xfId="33709"/>
    <cellStyle name="Normal 3 4 3 9 3" xfId="16147"/>
    <cellStyle name="Normal 3 4 3 9 3 2" xfId="33710"/>
    <cellStyle name="Normal 3 4 3 9 4" xfId="16148"/>
    <cellStyle name="Normal 3 4 3 9 4 2" xfId="33711"/>
    <cellStyle name="Normal 3 4 3 9 5" xfId="16149"/>
    <cellStyle name="Normal 3 4 3 9 5 2" xfId="33712"/>
    <cellStyle name="Normal 3 4 3 9 6" xfId="16150"/>
    <cellStyle name="Normal 3 4 3 9 6 2" xfId="33713"/>
    <cellStyle name="Normal 3 4 3 9 7" xfId="16151"/>
    <cellStyle name="Normal 3 4 3 9 7 2" xfId="33714"/>
    <cellStyle name="Normal 3 4 3 9 8" xfId="16152"/>
    <cellStyle name="Normal 3 4 3 9 8 2" xfId="33715"/>
    <cellStyle name="Normal 3 4 3 9 9" xfId="16153"/>
    <cellStyle name="Normal 3 4 3 9 9 2" xfId="33716"/>
    <cellStyle name="Normal 3 4 4" xfId="16154"/>
    <cellStyle name="Normal 3 4 4 10" xfId="16155"/>
    <cellStyle name="Normal 3 4 4 10 10" xfId="16156"/>
    <cellStyle name="Normal 3 4 4 10 10 2" xfId="33717"/>
    <cellStyle name="Normal 3 4 4 10 11" xfId="16157"/>
    <cellStyle name="Normal 3 4 4 10 11 2" xfId="33718"/>
    <cellStyle name="Normal 3 4 4 10 12" xfId="16158"/>
    <cellStyle name="Normal 3 4 4 10 12 2" xfId="33719"/>
    <cellStyle name="Normal 3 4 4 10 13" xfId="16159"/>
    <cellStyle name="Normal 3 4 4 10 13 2" xfId="33720"/>
    <cellStyle name="Normal 3 4 4 10 14" xfId="16160"/>
    <cellStyle name="Normal 3 4 4 10 14 2" xfId="33721"/>
    <cellStyle name="Normal 3 4 4 10 15" xfId="33722"/>
    <cellStyle name="Normal 3 4 4 10 2" xfId="16161"/>
    <cellStyle name="Normal 3 4 4 10 2 2" xfId="33723"/>
    <cellStyle name="Normal 3 4 4 10 3" xfId="16162"/>
    <cellStyle name="Normal 3 4 4 10 3 2" xfId="33724"/>
    <cellStyle name="Normal 3 4 4 10 4" xfId="16163"/>
    <cellStyle name="Normal 3 4 4 10 4 2" xfId="33725"/>
    <cellStyle name="Normal 3 4 4 10 5" xfId="16164"/>
    <cellStyle name="Normal 3 4 4 10 5 2" xfId="33726"/>
    <cellStyle name="Normal 3 4 4 10 6" xfId="16165"/>
    <cellStyle name="Normal 3 4 4 10 6 2" xfId="33727"/>
    <cellStyle name="Normal 3 4 4 10 7" xfId="16166"/>
    <cellStyle name="Normal 3 4 4 10 7 2" xfId="33728"/>
    <cellStyle name="Normal 3 4 4 10 8" xfId="16167"/>
    <cellStyle name="Normal 3 4 4 10 8 2" xfId="33729"/>
    <cellStyle name="Normal 3 4 4 10 9" xfId="16168"/>
    <cellStyle name="Normal 3 4 4 10 9 2" xfId="33730"/>
    <cellStyle name="Normal 3 4 4 11" xfId="16169"/>
    <cellStyle name="Normal 3 4 4 11 10" xfId="16170"/>
    <cellStyle name="Normal 3 4 4 11 10 2" xfId="33731"/>
    <cellStyle name="Normal 3 4 4 11 11" xfId="16171"/>
    <cellStyle name="Normal 3 4 4 11 11 2" xfId="33732"/>
    <cellStyle name="Normal 3 4 4 11 12" xfId="16172"/>
    <cellStyle name="Normal 3 4 4 11 12 2" xfId="33733"/>
    <cellStyle name="Normal 3 4 4 11 13" xfId="16173"/>
    <cellStyle name="Normal 3 4 4 11 13 2" xfId="33734"/>
    <cellStyle name="Normal 3 4 4 11 14" xfId="16174"/>
    <cellStyle name="Normal 3 4 4 11 14 2" xfId="33735"/>
    <cellStyle name="Normal 3 4 4 11 15" xfId="33736"/>
    <cellStyle name="Normal 3 4 4 11 2" xfId="16175"/>
    <cellStyle name="Normal 3 4 4 11 2 2" xfId="33737"/>
    <cellStyle name="Normal 3 4 4 11 3" xfId="16176"/>
    <cellStyle name="Normal 3 4 4 11 3 2" xfId="33738"/>
    <cellStyle name="Normal 3 4 4 11 4" xfId="16177"/>
    <cellStyle name="Normal 3 4 4 11 4 2" xfId="33739"/>
    <cellStyle name="Normal 3 4 4 11 5" xfId="16178"/>
    <cellStyle name="Normal 3 4 4 11 5 2" xfId="33740"/>
    <cellStyle name="Normal 3 4 4 11 6" xfId="16179"/>
    <cellStyle name="Normal 3 4 4 11 6 2" xfId="33741"/>
    <cellStyle name="Normal 3 4 4 11 7" xfId="16180"/>
    <cellStyle name="Normal 3 4 4 11 7 2" xfId="33742"/>
    <cellStyle name="Normal 3 4 4 11 8" xfId="16181"/>
    <cellStyle name="Normal 3 4 4 11 8 2" xfId="33743"/>
    <cellStyle name="Normal 3 4 4 11 9" xfId="16182"/>
    <cellStyle name="Normal 3 4 4 11 9 2" xfId="33744"/>
    <cellStyle name="Normal 3 4 4 12" xfId="16183"/>
    <cellStyle name="Normal 3 4 4 12 10" xfId="16184"/>
    <cellStyle name="Normal 3 4 4 12 10 2" xfId="33745"/>
    <cellStyle name="Normal 3 4 4 12 11" xfId="16185"/>
    <cellStyle name="Normal 3 4 4 12 11 2" xfId="33746"/>
    <cellStyle name="Normal 3 4 4 12 12" xfId="16186"/>
    <cellStyle name="Normal 3 4 4 12 12 2" xfId="33747"/>
    <cellStyle name="Normal 3 4 4 12 13" xfId="16187"/>
    <cellStyle name="Normal 3 4 4 12 13 2" xfId="33748"/>
    <cellStyle name="Normal 3 4 4 12 14" xfId="16188"/>
    <cellStyle name="Normal 3 4 4 12 14 2" xfId="33749"/>
    <cellStyle name="Normal 3 4 4 12 15" xfId="33750"/>
    <cellStyle name="Normal 3 4 4 12 2" xfId="16189"/>
    <cellStyle name="Normal 3 4 4 12 2 2" xfId="33751"/>
    <cellStyle name="Normal 3 4 4 12 3" xfId="16190"/>
    <cellStyle name="Normal 3 4 4 12 3 2" xfId="33752"/>
    <cellStyle name="Normal 3 4 4 12 4" xfId="16191"/>
    <cellStyle name="Normal 3 4 4 12 4 2" xfId="33753"/>
    <cellStyle name="Normal 3 4 4 12 5" xfId="16192"/>
    <cellStyle name="Normal 3 4 4 12 5 2" xfId="33754"/>
    <cellStyle name="Normal 3 4 4 12 6" xfId="16193"/>
    <cellStyle name="Normal 3 4 4 12 6 2" xfId="33755"/>
    <cellStyle name="Normal 3 4 4 12 7" xfId="16194"/>
    <cellStyle name="Normal 3 4 4 12 7 2" xfId="33756"/>
    <cellStyle name="Normal 3 4 4 12 8" xfId="16195"/>
    <cellStyle name="Normal 3 4 4 12 8 2" xfId="33757"/>
    <cellStyle name="Normal 3 4 4 12 9" xfId="16196"/>
    <cellStyle name="Normal 3 4 4 12 9 2" xfId="33758"/>
    <cellStyle name="Normal 3 4 4 13" xfId="16197"/>
    <cellStyle name="Normal 3 4 4 13 10" xfId="16198"/>
    <cellStyle name="Normal 3 4 4 13 10 2" xfId="33759"/>
    <cellStyle name="Normal 3 4 4 13 11" xfId="16199"/>
    <cellStyle name="Normal 3 4 4 13 11 2" xfId="33760"/>
    <cellStyle name="Normal 3 4 4 13 12" xfId="16200"/>
    <cellStyle name="Normal 3 4 4 13 12 2" xfId="33761"/>
    <cellStyle name="Normal 3 4 4 13 13" xfId="16201"/>
    <cellStyle name="Normal 3 4 4 13 13 2" xfId="33762"/>
    <cellStyle name="Normal 3 4 4 13 14" xfId="16202"/>
    <cellStyle name="Normal 3 4 4 13 14 2" xfId="33763"/>
    <cellStyle name="Normal 3 4 4 13 15" xfId="33764"/>
    <cellStyle name="Normal 3 4 4 13 2" xfId="16203"/>
    <cellStyle name="Normal 3 4 4 13 2 2" xfId="33765"/>
    <cellStyle name="Normal 3 4 4 13 3" xfId="16204"/>
    <cellStyle name="Normal 3 4 4 13 3 2" xfId="33766"/>
    <cellStyle name="Normal 3 4 4 13 4" xfId="16205"/>
    <cellStyle name="Normal 3 4 4 13 4 2" xfId="33767"/>
    <cellStyle name="Normal 3 4 4 13 5" xfId="16206"/>
    <cellStyle name="Normal 3 4 4 13 5 2" xfId="33768"/>
    <cellStyle name="Normal 3 4 4 13 6" xfId="16207"/>
    <cellStyle name="Normal 3 4 4 13 6 2" xfId="33769"/>
    <cellStyle name="Normal 3 4 4 13 7" xfId="16208"/>
    <cellStyle name="Normal 3 4 4 13 7 2" xfId="33770"/>
    <cellStyle name="Normal 3 4 4 13 8" xfId="16209"/>
    <cellStyle name="Normal 3 4 4 13 8 2" xfId="33771"/>
    <cellStyle name="Normal 3 4 4 13 9" xfId="16210"/>
    <cellStyle name="Normal 3 4 4 13 9 2" xfId="33772"/>
    <cellStyle name="Normal 3 4 4 14" xfId="16211"/>
    <cellStyle name="Normal 3 4 4 14 10" xfId="16212"/>
    <cellStyle name="Normal 3 4 4 14 10 2" xfId="33773"/>
    <cellStyle name="Normal 3 4 4 14 11" xfId="16213"/>
    <cellStyle name="Normal 3 4 4 14 11 2" xfId="33774"/>
    <cellStyle name="Normal 3 4 4 14 12" xfId="16214"/>
    <cellStyle name="Normal 3 4 4 14 12 2" xfId="33775"/>
    <cellStyle name="Normal 3 4 4 14 13" xfId="16215"/>
    <cellStyle name="Normal 3 4 4 14 13 2" xfId="33776"/>
    <cellStyle name="Normal 3 4 4 14 14" xfId="16216"/>
    <cellStyle name="Normal 3 4 4 14 14 2" xfId="33777"/>
    <cellStyle name="Normal 3 4 4 14 15" xfId="33778"/>
    <cellStyle name="Normal 3 4 4 14 2" xfId="16217"/>
    <cellStyle name="Normal 3 4 4 14 2 2" xfId="33779"/>
    <cellStyle name="Normal 3 4 4 14 3" xfId="16218"/>
    <cellStyle name="Normal 3 4 4 14 3 2" xfId="33780"/>
    <cellStyle name="Normal 3 4 4 14 4" xfId="16219"/>
    <cellStyle name="Normal 3 4 4 14 4 2" xfId="33781"/>
    <cellStyle name="Normal 3 4 4 14 5" xfId="16220"/>
    <cellStyle name="Normal 3 4 4 14 5 2" xfId="33782"/>
    <cellStyle name="Normal 3 4 4 14 6" xfId="16221"/>
    <cellStyle name="Normal 3 4 4 14 6 2" xfId="33783"/>
    <cellStyle name="Normal 3 4 4 14 7" xfId="16222"/>
    <cellStyle name="Normal 3 4 4 14 7 2" xfId="33784"/>
    <cellStyle name="Normal 3 4 4 14 8" xfId="16223"/>
    <cellStyle name="Normal 3 4 4 14 8 2" xfId="33785"/>
    <cellStyle name="Normal 3 4 4 14 9" xfId="16224"/>
    <cellStyle name="Normal 3 4 4 14 9 2" xfId="33786"/>
    <cellStyle name="Normal 3 4 4 15" xfId="16225"/>
    <cellStyle name="Normal 3 4 4 15 2" xfId="33787"/>
    <cellStyle name="Normal 3 4 4 16" xfId="16226"/>
    <cellStyle name="Normal 3 4 4 16 2" xfId="33788"/>
    <cellStyle name="Normal 3 4 4 17" xfId="16227"/>
    <cellStyle name="Normal 3 4 4 17 2" xfId="33789"/>
    <cellStyle name="Normal 3 4 4 18" xfId="16228"/>
    <cellStyle name="Normal 3 4 4 18 2" xfId="33790"/>
    <cellStyle name="Normal 3 4 4 19" xfId="16229"/>
    <cellStyle name="Normal 3 4 4 19 2" xfId="33791"/>
    <cellStyle name="Normal 3 4 4 2" xfId="16230"/>
    <cellStyle name="Normal 3 4 4 20" xfId="16231"/>
    <cellStyle name="Normal 3 4 4 20 2" xfId="33792"/>
    <cellStyle name="Normal 3 4 4 21" xfId="16232"/>
    <cellStyle name="Normal 3 4 4 21 2" xfId="33793"/>
    <cellStyle name="Normal 3 4 4 22" xfId="16233"/>
    <cellStyle name="Normal 3 4 4 22 2" xfId="33794"/>
    <cellStyle name="Normal 3 4 4 23" xfId="16234"/>
    <cellStyle name="Normal 3 4 4 23 2" xfId="33795"/>
    <cellStyle name="Normal 3 4 4 24" xfId="16235"/>
    <cellStyle name="Normal 3 4 4 24 2" xfId="33796"/>
    <cellStyle name="Normal 3 4 4 25" xfId="16236"/>
    <cellStyle name="Normal 3 4 4 25 2" xfId="33797"/>
    <cellStyle name="Normal 3 4 4 26" xfId="16237"/>
    <cellStyle name="Normal 3 4 4 26 2" xfId="33798"/>
    <cellStyle name="Normal 3 4 4 27" xfId="16238"/>
    <cellStyle name="Normal 3 4 4 27 2" xfId="33799"/>
    <cellStyle name="Normal 3 4 4 28" xfId="33800"/>
    <cellStyle name="Normal 3 4 4 3" xfId="16239"/>
    <cellStyle name="Normal 3 4 4 4" xfId="16240"/>
    <cellStyle name="Normal 3 4 4 5" xfId="16241"/>
    <cellStyle name="Normal 3 4 4 6" xfId="16242"/>
    <cellStyle name="Normal 3 4 4 6 10" xfId="16243"/>
    <cellStyle name="Normal 3 4 4 6 10 2" xfId="33801"/>
    <cellStyle name="Normal 3 4 4 6 11" xfId="16244"/>
    <cellStyle name="Normal 3 4 4 6 11 2" xfId="33802"/>
    <cellStyle name="Normal 3 4 4 6 12" xfId="16245"/>
    <cellStyle name="Normal 3 4 4 6 12 2" xfId="33803"/>
    <cellStyle name="Normal 3 4 4 6 13" xfId="16246"/>
    <cellStyle name="Normal 3 4 4 6 13 2" xfId="33804"/>
    <cellStyle name="Normal 3 4 4 6 14" xfId="16247"/>
    <cellStyle name="Normal 3 4 4 6 14 2" xfId="33805"/>
    <cellStyle name="Normal 3 4 4 6 15" xfId="16248"/>
    <cellStyle name="Normal 3 4 4 6 15 2" xfId="33806"/>
    <cellStyle name="Normal 3 4 4 6 16" xfId="33807"/>
    <cellStyle name="Normal 3 4 4 6 2" xfId="16249"/>
    <cellStyle name="Normal 3 4 4 6 2 10" xfId="16250"/>
    <cellStyle name="Normal 3 4 4 6 2 10 2" xfId="33808"/>
    <cellStyle name="Normal 3 4 4 6 2 11" xfId="16251"/>
    <cellStyle name="Normal 3 4 4 6 2 11 2" xfId="33809"/>
    <cellStyle name="Normal 3 4 4 6 2 12" xfId="16252"/>
    <cellStyle name="Normal 3 4 4 6 2 12 2" xfId="33810"/>
    <cellStyle name="Normal 3 4 4 6 2 13" xfId="16253"/>
    <cellStyle name="Normal 3 4 4 6 2 13 2" xfId="33811"/>
    <cellStyle name="Normal 3 4 4 6 2 14" xfId="16254"/>
    <cellStyle name="Normal 3 4 4 6 2 14 2" xfId="33812"/>
    <cellStyle name="Normal 3 4 4 6 2 15" xfId="33813"/>
    <cellStyle name="Normal 3 4 4 6 2 2" xfId="16255"/>
    <cellStyle name="Normal 3 4 4 6 2 2 2" xfId="33814"/>
    <cellStyle name="Normal 3 4 4 6 2 3" xfId="16256"/>
    <cellStyle name="Normal 3 4 4 6 2 3 2" xfId="33815"/>
    <cellStyle name="Normal 3 4 4 6 2 4" xfId="16257"/>
    <cellStyle name="Normal 3 4 4 6 2 4 2" xfId="33816"/>
    <cellStyle name="Normal 3 4 4 6 2 5" xfId="16258"/>
    <cellStyle name="Normal 3 4 4 6 2 5 2" xfId="33817"/>
    <cellStyle name="Normal 3 4 4 6 2 6" xfId="16259"/>
    <cellStyle name="Normal 3 4 4 6 2 6 2" xfId="33818"/>
    <cellStyle name="Normal 3 4 4 6 2 7" xfId="16260"/>
    <cellStyle name="Normal 3 4 4 6 2 7 2" xfId="33819"/>
    <cellStyle name="Normal 3 4 4 6 2 8" xfId="16261"/>
    <cellStyle name="Normal 3 4 4 6 2 8 2" xfId="33820"/>
    <cellStyle name="Normal 3 4 4 6 2 9" xfId="16262"/>
    <cellStyle name="Normal 3 4 4 6 2 9 2" xfId="33821"/>
    <cellStyle name="Normal 3 4 4 6 3" xfId="16263"/>
    <cellStyle name="Normal 3 4 4 6 3 2" xfId="33822"/>
    <cellStyle name="Normal 3 4 4 6 4" xfId="16264"/>
    <cellStyle name="Normal 3 4 4 6 4 2" xfId="33823"/>
    <cellStyle name="Normal 3 4 4 6 5" xfId="16265"/>
    <cellStyle name="Normal 3 4 4 6 5 2" xfId="33824"/>
    <cellStyle name="Normal 3 4 4 6 6" xfId="16266"/>
    <cellStyle name="Normal 3 4 4 6 6 2" xfId="33825"/>
    <cellStyle name="Normal 3 4 4 6 7" xfId="16267"/>
    <cellStyle name="Normal 3 4 4 6 7 2" xfId="33826"/>
    <cellStyle name="Normal 3 4 4 6 8" xfId="16268"/>
    <cellStyle name="Normal 3 4 4 6 8 2" xfId="33827"/>
    <cellStyle name="Normal 3 4 4 6 9" xfId="16269"/>
    <cellStyle name="Normal 3 4 4 6 9 2" xfId="33828"/>
    <cellStyle name="Normal 3 4 4 7" xfId="16270"/>
    <cellStyle name="Normal 3 4 4 7 10" xfId="16271"/>
    <cellStyle name="Normal 3 4 4 7 10 2" xfId="33829"/>
    <cellStyle name="Normal 3 4 4 7 11" xfId="16272"/>
    <cellStyle name="Normal 3 4 4 7 11 2" xfId="33830"/>
    <cellStyle name="Normal 3 4 4 7 12" xfId="16273"/>
    <cellStyle name="Normal 3 4 4 7 12 2" xfId="33831"/>
    <cellStyle name="Normal 3 4 4 7 13" xfId="16274"/>
    <cellStyle name="Normal 3 4 4 7 13 2" xfId="33832"/>
    <cellStyle name="Normal 3 4 4 7 14" xfId="16275"/>
    <cellStyle name="Normal 3 4 4 7 14 2" xfId="33833"/>
    <cellStyle name="Normal 3 4 4 7 15" xfId="16276"/>
    <cellStyle name="Normal 3 4 4 7 15 2" xfId="33834"/>
    <cellStyle name="Normal 3 4 4 7 16" xfId="33835"/>
    <cellStyle name="Normal 3 4 4 7 2" xfId="16277"/>
    <cellStyle name="Normal 3 4 4 7 2 10" xfId="16278"/>
    <cellStyle name="Normal 3 4 4 7 2 10 2" xfId="33836"/>
    <cellStyle name="Normal 3 4 4 7 2 11" xfId="16279"/>
    <cellStyle name="Normal 3 4 4 7 2 11 2" xfId="33837"/>
    <cellStyle name="Normal 3 4 4 7 2 12" xfId="16280"/>
    <cellStyle name="Normal 3 4 4 7 2 12 2" xfId="33838"/>
    <cellStyle name="Normal 3 4 4 7 2 13" xfId="16281"/>
    <cellStyle name="Normal 3 4 4 7 2 13 2" xfId="33839"/>
    <cellStyle name="Normal 3 4 4 7 2 14" xfId="16282"/>
    <cellStyle name="Normal 3 4 4 7 2 14 2" xfId="33840"/>
    <cellStyle name="Normal 3 4 4 7 2 15" xfId="33841"/>
    <cellStyle name="Normal 3 4 4 7 2 2" xfId="16283"/>
    <cellStyle name="Normal 3 4 4 7 2 2 2" xfId="33842"/>
    <cellStyle name="Normal 3 4 4 7 2 3" xfId="16284"/>
    <cellStyle name="Normal 3 4 4 7 2 3 2" xfId="33843"/>
    <cellStyle name="Normal 3 4 4 7 2 4" xfId="16285"/>
    <cellStyle name="Normal 3 4 4 7 2 4 2" xfId="33844"/>
    <cellStyle name="Normal 3 4 4 7 2 5" xfId="16286"/>
    <cellStyle name="Normal 3 4 4 7 2 5 2" xfId="33845"/>
    <cellStyle name="Normal 3 4 4 7 2 6" xfId="16287"/>
    <cellStyle name="Normal 3 4 4 7 2 6 2" xfId="33846"/>
    <cellStyle name="Normal 3 4 4 7 2 7" xfId="16288"/>
    <cellStyle name="Normal 3 4 4 7 2 7 2" xfId="33847"/>
    <cellStyle name="Normal 3 4 4 7 2 8" xfId="16289"/>
    <cellStyle name="Normal 3 4 4 7 2 8 2" xfId="33848"/>
    <cellStyle name="Normal 3 4 4 7 2 9" xfId="16290"/>
    <cellStyle name="Normal 3 4 4 7 2 9 2" xfId="33849"/>
    <cellStyle name="Normal 3 4 4 7 3" xfId="16291"/>
    <cellStyle name="Normal 3 4 4 7 3 2" xfId="33850"/>
    <cellStyle name="Normal 3 4 4 7 4" xfId="16292"/>
    <cellStyle name="Normal 3 4 4 7 4 2" xfId="33851"/>
    <cellStyle name="Normal 3 4 4 7 5" xfId="16293"/>
    <cellStyle name="Normal 3 4 4 7 5 2" xfId="33852"/>
    <cellStyle name="Normal 3 4 4 7 6" xfId="16294"/>
    <cellStyle name="Normal 3 4 4 7 6 2" xfId="33853"/>
    <cellStyle name="Normal 3 4 4 7 7" xfId="16295"/>
    <cellStyle name="Normal 3 4 4 7 7 2" xfId="33854"/>
    <cellStyle name="Normal 3 4 4 7 8" xfId="16296"/>
    <cellStyle name="Normal 3 4 4 7 8 2" xfId="33855"/>
    <cellStyle name="Normal 3 4 4 7 9" xfId="16297"/>
    <cellStyle name="Normal 3 4 4 7 9 2" xfId="33856"/>
    <cellStyle name="Normal 3 4 4 8" xfId="16298"/>
    <cellStyle name="Normal 3 4 4 8 10" xfId="16299"/>
    <cellStyle name="Normal 3 4 4 8 10 2" xfId="33857"/>
    <cellStyle name="Normal 3 4 4 8 11" xfId="16300"/>
    <cellStyle name="Normal 3 4 4 8 11 2" xfId="33858"/>
    <cellStyle name="Normal 3 4 4 8 12" xfId="16301"/>
    <cellStyle name="Normal 3 4 4 8 12 2" xfId="33859"/>
    <cellStyle name="Normal 3 4 4 8 13" xfId="16302"/>
    <cellStyle name="Normal 3 4 4 8 13 2" xfId="33860"/>
    <cellStyle name="Normal 3 4 4 8 14" xfId="16303"/>
    <cellStyle name="Normal 3 4 4 8 14 2" xfId="33861"/>
    <cellStyle name="Normal 3 4 4 8 15" xfId="16304"/>
    <cellStyle name="Normal 3 4 4 8 15 2" xfId="33862"/>
    <cellStyle name="Normal 3 4 4 8 16" xfId="33863"/>
    <cellStyle name="Normal 3 4 4 8 2" xfId="16305"/>
    <cellStyle name="Normal 3 4 4 8 2 10" xfId="16306"/>
    <cellStyle name="Normal 3 4 4 8 2 10 2" xfId="33864"/>
    <cellStyle name="Normal 3 4 4 8 2 11" xfId="16307"/>
    <cellStyle name="Normal 3 4 4 8 2 11 2" xfId="33865"/>
    <cellStyle name="Normal 3 4 4 8 2 12" xfId="16308"/>
    <cellStyle name="Normal 3 4 4 8 2 12 2" xfId="33866"/>
    <cellStyle name="Normal 3 4 4 8 2 13" xfId="16309"/>
    <cellStyle name="Normal 3 4 4 8 2 13 2" xfId="33867"/>
    <cellStyle name="Normal 3 4 4 8 2 14" xfId="16310"/>
    <cellStyle name="Normal 3 4 4 8 2 14 2" xfId="33868"/>
    <cellStyle name="Normal 3 4 4 8 2 15" xfId="33869"/>
    <cellStyle name="Normal 3 4 4 8 2 2" xfId="16311"/>
    <cellStyle name="Normal 3 4 4 8 2 2 2" xfId="33870"/>
    <cellStyle name="Normal 3 4 4 8 2 3" xfId="16312"/>
    <cellStyle name="Normal 3 4 4 8 2 3 2" xfId="33871"/>
    <cellStyle name="Normal 3 4 4 8 2 4" xfId="16313"/>
    <cellStyle name="Normal 3 4 4 8 2 4 2" xfId="33872"/>
    <cellStyle name="Normal 3 4 4 8 2 5" xfId="16314"/>
    <cellStyle name="Normal 3 4 4 8 2 5 2" xfId="33873"/>
    <cellStyle name="Normal 3 4 4 8 2 6" xfId="16315"/>
    <cellStyle name="Normal 3 4 4 8 2 6 2" xfId="33874"/>
    <cellStyle name="Normal 3 4 4 8 2 7" xfId="16316"/>
    <cellStyle name="Normal 3 4 4 8 2 7 2" xfId="33875"/>
    <cellStyle name="Normal 3 4 4 8 2 8" xfId="16317"/>
    <cellStyle name="Normal 3 4 4 8 2 8 2" xfId="33876"/>
    <cellStyle name="Normal 3 4 4 8 2 9" xfId="16318"/>
    <cellStyle name="Normal 3 4 4 8 2 9 2" xfId="33877"/>
    <cellStyle name="Normal 3 4 4 8 3" xfId="16319"/>
    <cellStyle name="Normal 3 4 4 8 3 2" xfId="33878"/>
    <cellStyle name="Normal 3 4 4 8 4" xfId="16320"/>
    <cellStyle name="Normal 3 4 4 8 4 2" xfId="33879"/>
    <cellStyle name="Normal 3 4 4 8 5" xfId="16321"/>
    <cellStyle name="Normal 3 4 4 8 5 2" xfId="33880"/>
    <cellStyle name="Normal 3 4 4 8 6" xfId="16322"/>
    <cellStyle name="Normal 3 4 4 8 6 2" xfId="33881"/>
    <cellStyle name="Normal 3 4 4 8 7" xfId="16323"/>
    <cellStyle name="Normal 3 4 4 8 7 2" xfId="33882"/>
    <cellStyle name="Normal 3 4 4 8 8" xfId="16324"/>
    <cellStyle name="Normal 3 4 4 8 8 2" xfId="33883"/>
    <cellStyle name="Normal 3 4 4 8 9" xfId="16325"/>
    <cellStyle name="Normal 3 4 4 8 9 2" xfId="33884"/>
    <cellStyle name="Normal 3 4 4 9" xfId="16326"/>
    <cellStyle name="Normal 3 4 4 9 10" xfId="16327"/>
    <cellStyle name="Normal 3 4 4 9 10 2" xfId="33885"/>
    <cellStyle name="Normal 3 4 4 9 11" xfId="16328"/>
    <cellStyle name="Normal 3 4 4 9 11 2" xfId="33886"/>
    <cellStyle name="Normal 3 4 4 9 12" xfId="16329"/>
    <cellStyle name="Normal 3 4 4 9 12 2" xfId="33887"/>
    <cellStyle name="Normal 3 4 4 9 13" xfId="16330"/>
    <cellStyle name="Normal 3 4 4 9 13 2" xfId="33888"/>
    <cellStyle name="Normal 3 4 4 9 14" xfId="16331"/>
    <cellStyle name="Normal 3 4 4 9 14 2" xfId="33889"/>
    <cellStyle name="Normal 3 4 4 9 15" xfId="33890"/>
    <cellStyle name="Normal 3 4 4 9 2" xfId="16332"/>
    <cellStyle name="Normal 3 4 4 9 2 2" xfId="33891"/>
    <cellStyle name="Normal 3 4 4 9 3" xfId="16333"/>
    <cellStyle name="Normal 3 4 4 9 3 2" xfId="33892"/>
    <cellStyle name="Normal 3 4 4 9 4" xfId="16334"/>
    <cellStyle name="Normal 3 4 4 9 4 2" xfId="33893"/>
    <cellStyle name="Normal 3 4 4 9 5" xfId="16335"/>
    <cellStyle name="Normal 3 4 4 9 5 2" xfId="33894"/>
    <cellStyle name="Normal 3 4 4 9 6" xfId="16336"/>
    <cellStyle name="Normal 3 4 4 9 6 2" xfId="33895"/>
    <cellStyle name="Normal 3 4 4 9 7" xfId="16337"/>
    <cellStyle name="Normal 3 4 4 9 7 2" xfId="33896"/>
    <cellStyle name="Normal 3 4 4 9 8" xfId="16338"/>
    <cellStyle name="Normal 3 4 4 9 8 2" xfId="33897"/>
    <cellStyle name="Normal 3 4 4 9 9" xfId="16339"/>
    <cellStyle name="Normal 3 4 4 9 9 2" xfId="33898"/>
    <cellStyle name="Normal 3 4 5" xfId="16340"/>
    <cellStyle name="Normal 3 4 5 10" xfId="16341"/>
    <cellStyle name="Normal 3 4 5 10 10" xfId="16342"/>
    <cellStyle name="Normal 3 4 5 10 10 2" xfId="33899"/>
    <cellStyle name="Normal 3 4 5 10 11" xfId="16343"/>
    <cellStyle name="Normal 3 4 5 10 11 2" xfId="33900"/>
    <cellStyle name="Normal 3 4 5 10 12" xfId="16344"/>
    <cellStyle name="Normal 3 4 5 10 12 2" xfId="33901"/>
    <cellStyle name="Normal 3 4 5 10 13" xfId="16345"/>
    <cellStyle name="Normal 3 4 5 10 13 2" xfId="33902"/>
    <cellStyle name="Normal 3 4 5 10 14" xfId="16346"/>
    <cellStyle name="Normal 3 4 5 10 14 2" xfId="33903"/>
    <cellStyle name="Normal 3 4 5 10 15" xfId="33904"/>
    <cellStyle name="Normal 3 4 5 10 2" xfId="16347"/>
    <cellStyle name="Normal 3 4 5 10 2 2" xfId="33905"/>
    <cellStyle name="Normal 3 4 5 10 3" xfId="16348"/>
    <cellStyle name="Normal 3 4 5 10 3 2" xfId="33906"/>
    <cellStyle name="Normal 3 4 5 10 4" xfId="16349"/>
    <cellStyle name="Normal 3 4 5 10 4 2" xfId="33907"/>
    <cellStyle name="Normal 3 4 5 10 5" xfId="16350"/>
    <cellStyle name="Normal 3 4 5 10 5 2" xfId="33908"/>
    <cellStyle name="Normal 3 4 5 10 6" xfId="16351"/>
    <cellStyle name="Normal 3 4 5 10 6 2" xfId="33909"/>
    <cellStyle name="Normal 3 4 5 10 7" xfId="16352"/>
    <cellStyle name="Normal 3 4 5 10 7 2" xfId="33910"/>
    <cellStyle name="Normal 3 4 5 10 8" xfId="16353"/>
    <cellStyle name="Normal 3 4 5 10 8 2" xfId="33911"/>
    <cellStyle name="Normal 3 4 5 10 9" xfId="16354"/>
    <cellStyle name="Normal 3 4 5 10 9 2" xfId="33912"/>
    <cellStyle name="Normal 3 4 5 11" xfId="16355"/>
    <cellStyle name="Normal 3 4 5 11 10" xfId="16356"/>
    <cellStyle name="Normal 3 4 5 11 10 2" xfId="33913"/>
    <cellStyle name="Normal 3 4 5 11 11" xfId="16357"/>
    <cellStyle name="Normal 3 4 5 11 11 2" xfId="33914"/>
    <cellStyle name="Normal 3 4 5 11 12" xfId="16358"/>
    <cellStyle name="Normal 3 4 5 11 12 2" xfId="33915"/>
    <cellStyle name="Normal 3 4 5 11 13" xfId="16359"/>
    <cellStyle name="Normal 3 4 5 11 13 2" xfId="33916"/>
    <cellStyle name="Normal 3 4 5 11 14" xfId="16360"/>
    <cellStyle name="Normal 3 4 5 11 14 2" xfId="33917"/>
    <cellStyle name="Normal 3 4 5 11 15" xfId="33918"/>
    <cellStyle name="Normal 3 4 5 11 2" xfId="16361"/>
    <cellStyle name="Normal 3 4 5 11 2 2" xfId="33919"/>
    <cellStyle name="Normal 3 4 5 11 3" xfId="16362"/>
    <cellStyle name="Normal 3 4 5 11 3 2" xfId="33920"/>
    <cellStyle name="Normal 3 4 5 11 4" xfId="16363"/>
    <cellStyle name="Normal 3 4 5 11 4 2" xfId="33921"/>
    <cellStyle name="Normal 3 4 5 11 5" xfId="16364"/>
    <cellStyle name="Normal 3 4 5 11 5 2" xfId="33922"/>
    <cellStyle name="Normal 3 4 5 11 6" xfId="16365"/>
    <cellStyle name="Normal 3 4 5 11 6 2" xfId="33923"/>
    <cellStyle name="Normal 3 4 5 11 7" xfId="16366"/>
    <cellStyle name="Normal 3 4 5 11 7 2" xfId="33924"/>
    <cellStyle name="Normal 3 4 5 11 8" xfId="16367"/>
    <cellStyle name="Normal 3 4 5 11 8 2" xfId="33925"/>
    <cellStyle name="Normal 3 4 5 11 9" xfId="16368"/>
    <cellStyle name="Normal 3 4 5 11 9 2" xfId="33926"/>
    <cellStyle name="Normal 3 4 5 12" xfId="16369"/>
    <cellStyle name="Normal 3 4 5 12 10" xfId="16370"/>
    <cellStyle name="Normal 3 4 5 12 10 2" xfId="33927"/>
    <cellStyle name="Normal 3 4 5 12 11" xfId="16371"/>
    <cellStyle name="Normal 3 4 5 12 11 2" xfId="33928"/>
    <cellStyle name="Normal 3 4 5 12 12" xfId="16372"/>
    <cellStyle name="Normal 3 4 5 12 12 2" xfId="33929"/>
    <cellStyle name="Normal 3 4 5 12 13" xfId="16373"/>
    <cellStyle name="Normal 3 4 5 12 13 2" xfId="33930"/>
    <cellStyle name="Normal 3 4 5 12 14" xfId="16374"/>
    <cellStyle name="Normal 3 4 5 12 14 2" xfId="33931"/>
    <cellStyle name="Normal 3 4 5 12 15" xfId="33932"/>
    <cellStyle name="Normal 3 4 5 12 2" xfId="16375"/>
    <cellStyle name="Normal 3 4 5 12 2 2" xfId="33933"/>
    <cellStyle name="Normal 3 4 5 12 3" xfId="16376"/>
    <cellStyle name="Normal 3 4 5 12 3 2" xfId="33934"/>
    <cellStyle name="Normal 3 4 5 12 4" xfId="16377"/>
    <cellStyle name="Normal 3 4 5 12 4 2" xfId="33935"/>
    <cellStyle name="Normal 3 4 5 12 5" xfId="16378"/>
    <cellStyle name="Normal 3 4 5 12 5 2" xfId="33936"/>
    <cellStyle name="Normal 3 4 5 12 6" xfId="16379"/>
    <cellStyle name="Normal 3 4 5 12 6 2" xfId="33937"/>
    <cellStyle name="Normal 3 4 5 12 7" xfId="16380"/>
    <cellStyle name="Normal 3 4 5 12 7 2" xfId="33938"/>
    <cellStyle name="Normal 3 4 5 12 8" xfId="16381"/>
    <cellStyle name="Normal 3 4 5 12 8 2" xfId="33939"/>
    <cellStyle name="Normal 3 4 5 12 9" xfId="16382"/>
    <cellStyle name="Normal 3 4 5 12 9 2" xfId="33940"/>
    <cellStyle name="Normal 3 4 5 13" xfId="16383"/>
    <cellStyle name="Normal 3 4 5 13 10" xfId="16384"/>
    <cellStyle name="Normal 3 4 5 13 10 2" xfId="33941"/>
    <cellStyle name="Normal 3 4 5 13 11" xfId="16385"/>
    <cellStyle name="Normal 3 4 5 13 11 2" xfId="33942"/>
    <cellStyle name="Normal 3 4 5 13 12" xfId="16386"/>
    <cellStyle name="Normal 3 4 5 13 12 2" xfId="33943"/>
    <cellStyle name="Normal 3 4 5 13 13" xfId="16387"/>
    <cellStyle name="Normal 3 4 5 13 13 2" xfId="33944"/>
    <cellStyle name="Normal 3 4 5 13 14" xfId="16388"/>
    <cellStyle name="Normal 3 4 5 13 14 2" xfId="33945"/>
    <cellStyle name="Normal 3 4 5 13 15" xfId="33946"/>
    <cellStyle name="Normal 3 4 5 13 2" xfId="16389"/>
    <cellStyle name="Normal 3 4 5 13 2 2" xfId="33947"/>
    <cellStyle name="Normal 3 4 5 13 3" xfId="16390"/>
    <cellStyle name="Normal 3 4 5 13 3 2" xfId="33948"/>
    <cellStyle name="Normal 3 4 5 13 4" xfId="16391"/>
    <cellStyle name="Normal 3 4 5 13 4 2" xfId="33949"/>
    <cellStyle name="Normal 3 4 5 13 5" xfId="16392"/>
    <cellStyle name="Normal 3 4 5 13 5 2" xfId="33950"/>
    <cellStyle name="Normal 3 4 5 13 6" xfId="16393"/>
    <cellStyle name="Normal 3 4 5 13 6 2" xfId="33951"/>
    <cellStyle name="Normal 3 4 5 13 7" xfId="16394"/>
    <cellStyle name="Normal 3 4 5 13 7 2" xfId="33952"/>
    <cellStyle name="Normal 3 4 5 13 8" xfId="16395"/>
    <cellStyle name="Normal 3 4 5 13 8 2" xfId="33953"/>
    <cellStyle name="Normal 3 4 5 13 9" xfId="16396"/>
    <cellStyle name="Normal 3 4 5 13 9 2" xfId="33954"/>
    <cellStyle name="Normal 3 4 5 14" xfId="16397"/>
    <cellStyle name="Normal 3 4 5 14 10" xfId="16398"/>
    <cellStyle name="Normal 3 4 5 14 10 2" xfId="33955"/>
    <cellStyle name="Normal 3 4 5 14 11" xfId="16399"/>
    <cellStyle name="Normal 3 4 5 14 11 2" xfId="33956"/>
    <cellStyle name="Normal 3 4 5 14 12" xfId="16400"/>
    <cellStyle name="Normal 3 4 5 14 12 2" xfId="33957"/>
    <cellStyle name="Normal 3 4 5 14 13" xfId="16401"/>
    <cellStyle name="Normal 3 4 5 14 13 2" xfId="33958"/>
    <cellStyle name="Normal 3 4 5 14 14" xfId="16402"/>
    <cellStyle name="Normal 3 4 5 14 14 2" xfId="33959"/>
    <cellStyle name="Normal 3 4 5 14 15" xfId="33960"/>
    <cellStyle name="Normal 3 4 5 14 2" xfId="16403"/>
    <cellStyle name="Normal 3 4 5 14 2 2" xfId="33961"/>
    <cellStyle name="Normal 3 4 5 14 3" xfId="16404"/>
    <cellStyle name="Normal 3 4 5 14 3 2" xfId="33962"/>
    <cellStyle name="Normal 3 4 5 14 4" xfId="16405"/>
    <cellStyle name="Normal 3 4 5 14 4 2" xfId="33963"/>
    <cellStyle name="Normal 3 4 5 14 5" xfId="16406"/>
    <cellStyle name="Normal 3 4 5 14 5 2" xfId="33964"/>
    <cellStyle name="Normal 3 4 5 14 6" xfId="16407"/>
    <cellStyle name="Normal 3 4 5 14 6 2" xfId="33965"/>
    <cellStyle name="Normal 3 4 5 14 7" xfId="16408"/>
    <cellStyle name="Normal 3 4 5 14 7 2" xfId="33966"/>
    <cellStyle name="Normal 3 4 5 14 8" xfId="16409"/>
    <cellStyle name="Normal 3 4 5 14 8 2" xfId="33967"/>
    <cellStyle name="Normal 3 4 5 14 9" xfId="16410"/>
    <cellStyle name="Normal 3 4 5 14 9 2" xfId="33968"/>
    <cellStyle name="Normal 3 4 5 15" xfId="16411"/>
    <cellStyle name="Normal 3 4 5 15 2" xfId="33969"/>
    <cellStyle name="Normal 3 4 5 16" xfId="16412"/>
    <cellStyle name="Normal 3 4 5 16 2" xfId="33970"/>
    <cellStyle name="Normal 3 4 5 17" xfId="16413"/>
    <cellStyle name="Normal 3 4 5 17 2" xfId="33971"/>
    <cellStyle name="Normal 3 4 5 18" xfId="16414"/>
    <cellStyle name="Normal 3 4 5 18 2" xfId="33972"/>
    <cellStyle name="Normal 3 4 5 19" xfId="16415"/>
    <cellStyle name="Normal 3 4 5 19 2" xfId="33973"/>
    <cellStyle name="Normal 3 4 5 2" xfId="16416"/>
    <cellStyle name="Normal 3 4 5 20" xfId="16417"/>
    <cellStyle name="Normal 3 4 5 20 2" xfId="33974"/>
    <cellStyle name="Normal 3 4 5 21" xfId="16418"/>
    <cellStyle name="Normal 3 4 5 21 2" xfId="33975"/>
    <cellStyle name="Normal 3 4 5 22" xfId="16419"/>
    <cellStyle name="Normal 3 4 5 22 2" xfId="33976"/>
    <cellStyle name="Normal 3 4 5 23" xfId="16420"/>
    <cellStyle name="Normal 3 4 5 23 2" xfId="33977"/>
    <cellStyle name="Normal 3 4 5 24" xfId="16421"/>
    <cellStyle name="Normal 3 4 5 24 2" xfId="33978"/>
    <cellStyle name="Normal 3 4 5 25" xfId="16422"/>
    <cellStyle name="Normal 3 4 5 25 2" xfId="33979"/>
    <cellStyle name="Normal 3 4 5 26" xfId="16423"/>
    <cellStyle name="Normal 3 4 5 26 2" xfId="33980"/>
    <cellStyle name="Normal 3 4 5 27" xfId="16424"/>
    <cellStyle name="Normal 3 4 5 27 2" xfId="33981"/>
    <cellStyle name="Normal 3 4 5 28" xfId="33982"/>
    <cellStyle name="Normal 3 4 5 3" xfId="16425"/>
    <cellStyle name="Normal 3 4 5 4" xfId="16426"/>
    <cellStyle name="Normal 3 4 5 5" xfId="16427"/>
    <cellStyle name="Normal 3 4 5 6" xfId="16428"/>
    <cellStyle name="Normal 3 4 5 6 10" xfId="16429"/>
    <cellStyle name="Normal 3 4 5 6 10 2" xfId="33983"/>
    <cellStyle name="Normal 3 4 5 6 11" xfId="16430"/>
    <cellStyle name="Normal 3 4 5 6 11 2" xfId="33984"/>
    <cellStyle name="Normal 3 4 5 6 12" xfId="16431"/>
    <cellStyle name="Normal 3 4 5 6 12 2" xfId="33985"/>
    <cellStyle name="Normal 3 4 5 6 13" xfId="16432"/>
    <cellStyle name="Normal 3 4 5 6 13 2" xfId="33986"/>
    <cellStyle name="Normal 3 4 5 6 14" xfId="16433"/>
    <cellStyle name="Normal 3 4 5 6 14 2" xfId="33987"/>
    <cellStyle name="Normal 3 4 5 6 15" xfId="16434"/>
    <cellStyle name="Normal 3 4 5 6 15 2" xfId="33988"/>
    <cellStyle name="Normal 3 4 5 6 16" xfId="33989"/>
    <cellStyle name="Normal 3 4 5 6 2" xfId="16435"/>
    <cellStyle name="Normal 3 4 5 6 2 10" xfId="16436"/>
    <cellStyle name="Normal 3 4 5 6 2 10 2" xfId="33990"/>
    <cellStyle name="Normal 3 4 5 6 2 11" xfId="16437"/>
    <cellStyle name="Normal 3 4 5 6 2 11 2" xfId="33991"/>
    <cellStyle name="Normal 3 4 5 6 2 12" xfId="16438"/>
    <cellStyle name="Normal 3 4 5 6 2 12 2" xfId="33992"/>
    <cellStyle name="Normal 3 4 5 6 2 13" xfId="16439"/>
    <cellStyle name="Normal 3 4 5 6 2 13 2" xfId="33993"/>
    <cellStyle name="Normal 3 4 5 6 2 14" xfId="16440"/>
    <cellStyle name="Normal 3 4 5 6 2 14 2" xfId="33994"/>
    <cellStyle name="Normal 3 4 5 6 2 15" xfId="33995"/>
    <cellStyle name="Normal 3 4 5 6 2 2" xfId="16441"/>
    <cellStyle name="Normal 3 4 5 6 2 2 2" xfId="33996"/>
    <cellStyle name="Normal 3 4 5 6 2 3" xfId="16442"/>
    <cellStyle name="Normal 3 4 5 6 2 3 2" xfId="33997"/>
    <cellStyle name="Normal 3 4 5 6 2 4" xfId="16443"/>
    <cellStyle name="Normal 3 4 5 6 2 4 2" xfId="33998"/>
    <cellStyle name="Normal 3 4 5 6 2 5" xfId="16444"/>
    <cellStyle name="Normal 3 4 5 6 2 5 2" xfId="33999"/>
    <cellStyle name="Normal 3 4 5 6 2 6" xfId="16445"/>
    <cellStyle name="Normal 3 4 5 6 2 6 2" xfId="34000"/>
    <cellStyle name="Normal 3 4 5 6 2 7" xfId="16446"/>
    <cellStyle name="Normal 3 4 5 6 2 7 2" xfId="34001"/>
    <cellStyle name="Normal 3 4 5 6 2 8" xfId="16447"/>
    <cellStyle name="Normal 3 4 5 6 2 8 2" xfId="34002"/>
    <cellStyle name="Normal 3 4 5 6 2 9" xfId="16448"/>
    <cellStyle name="Normal 3 4 5 6 2 9 2" xfId="34003"/>
    <cellStyle name="Normal 3 4 5 6 3" xfId="16449"/>
    <cellStyle name="Normal 3 4 5 6 3 2" xfId="34004"/>
    <cellStyle name="Normal 3 4 5 6 4" xfId="16450"/>
    <cellStyle name="Normal 3 4 5 6 4 2" xfId="34005"/>
    <cellStyle name="Normal 3 4 5 6 5" xfId="16451"/>
    <cellStyle name="Normal 3 4 5 6 5 2" xfId="34006"/>
    <cellStyle name="Normal 3 4 5 6 6" xfId="16452"/>
    <cellStyle name="Normal 3 4 5 6 6 2" xfId="34007"/>
    <cellStyle name="Normal 3 4 5 6 7" xfId="16453"/>
    <cellStyle name="Normal 3 4 5 6 7 2" xfId="34008"/>
    <cellStyle name="Normal 3 4 5 6 8" xfId="16454"/>
    <cellStyle name="Normal 3 4 5 6 8 2" xfId="34009"/>
    <cellStyle name="Normal 3 4 5 6 9" xfId="16455"/>
    <cellStyle name="Normal 3 4 5 6 9 2" xfId="34010"/>
    <cellStyle name="Normal 3 4 5 7" xfId="16456"/>
    <cellStyle name="Normal 3 4 5 7 10" xfId="16457"/>
    <cellStyle name="Normal 3 4 5 7 10 2" xfId="34011"/>
    <cellStyle name="Normal 3 4 5 7 11" xfId="16458"/>
    <cellStyle name="Normal 3 4 5 7 11 2" xfId="34012"/>
    <cellStyle name="Normal 3 4 5 7 12" xfId="16459"/>
    <cellStyle name="Normal 3 4 5 7 12 2" xfId="34013"/>
    <cellStyle name="Normal 3 4 5 7 13" xfId="16460"/>
    <cellStyle name="Normal 3 4 5 7 13 2" xfId="34014"/>
    <cellStyle name="Normal 3 4 5 7 14" xfId="16461"/>
    <cellStyle name="Normal 3 4 5 7 14 2" xfId="34015"/>
    <cellStyle name="Normal 3 4 5 7 15" xfId="16462"/>
    <cellStyle name="Normal 3 4 5 7 15 2" xfId="34016"/>
    <cellStyle name="Normal 3 4 5 7 16" xfId="34017"/>
    <cellStyle name="Normal 3 4 5 7 2" xfId="16463"/>
    <cellStyle name="Normal 3 4 5 7 2 10" xfId="16464"/>
    <cellStyle name="Normal 3 4 5 7 2 10 2" xfId="34018"/>
    <cellStyle name="Normal 3 4 5 7 2 11" xfId="16465"/>
    <cellStyle name="Normal 3 4 5 7 2 11 2" xfId="34019"/>
    <cellStyle name="Normal 3 4 5 7 2 12" xfId="16466"/>
    <cellStyle name="Normal 3 4 5 7 2 12 2" xfId="34020"/>
    <cellStyle name="Normal 3 4 5 7 2 13" xfId="16467"/>
    <cellStyle name="Normal 3 4 5 7 2 13 2" xfId="34021"/>
    <cellStyle name="Normal 3 4 5 7 2 14" xfId="16468"/>
    <cellStyle name="Normal 3 4 5 7 2 14 2" xfId="34022"/>
    <cellStyle name="Normal 3 4 5 7 2 15" xfId="34023"/>
    <cellStyle name="Normal 3 4 5 7 2 2" xfId="16469"/>
    <cellStyle name="Normal 3 4 5 7 2 2 2" xfId="34024"/>
    <cellStyle name="Normal 3 4 5 7 2 3" xfId="16470"/>
    <cellStyle name="Normal 3 4 5 7 2 3 2" xfId="34025"/>
    <cellStyle name="Normal 3 4 5 7 2 4" xfId="16471"/>
    <cellStyle name="Normal 3 4 5 7 2 4 2" xfId="34026"/>
    <cellStyle name="Normal 3 4 5 7 2 5" xfId="16472"/>
    <cellStyle name="Normal 3 4 5 7 2 5 2" xfId="34027"/>
    <cellStyle name="Normal 3 4 5 7 2 6" xfId="16473"/>
    <cellStyle name="Normal 3 4 5 7 2 6 2" xfId="34028"/>
    <cellStyle name="Normal 3 4 5 7 2 7" xfId="16474"/>
    <cellStyle name="Normal 3 4 5 7 2 7 2" xfId="34029"/>
    <cellStyle name="Normal 3 4 5 7 2 8" xfId="16475"/>
    <cellStyle name="Normal 3 4 5 7 2 8 2" xfId="34030"/>
    <cellStyle name="Normal 3 4 5 7 2 9" xfId="16476"/>
    <cellStyle name="Normal 3 4 5 7 2 9 2" xfId="34031"/>
    <cellStyle name="Normal 3 4 5 7 3" xfId="16477"/>
    <cellStyle name="Normal 3 4 5 7 3 2" xfId="34032"/>
    <cellStyle name="Normal 3 4 5 7 4" xfId="16478"/>
    <cellStyle name="Normal 3 4 5 7 4 2" xfId="34033"/>
    <cellStyle name="Normal 3 4 5 7 5" xfId="16479"/>
    <cellStyle name="Normal 3 4 5 7 5 2" xfId="34034"/>
    <cellStyle name="Normal 3 4 5 7 6" xfId="16480"/>
    <cellStyle name="Normal 3 4 5 7 6 2" xfId="34035"/>
    <cellStyle name="Normal 3 4 5 7 7" xfId="16481"/>
    <cellStyle name="Normal 3 4 5 7 7 2" xfId="34036"/>
    <cellStyle name="Normal 3 4 5 7 8" xfId="16482"/>
    <cellStyle name="Normal 3 4 5 7 8 2" xfId="34037"/>
    <cellStyle name="Normal 3 4 5 7 9" xfId="16483"/>
    <cellStyle name="Normal 3 4 5 7 9 2" xfId="34038"/>
    <cellStyle name="Normal 3 4 5 8" xfId="16484"/>
    <cellStyle name="Normal 3 4 5 8 10" xfId="16485"/>
    <cellStyle name="Normal 3 4 5 8 10 2" xfId="34039"/>
    <cellStyle name="Normal 3 4 5 8 11" xfId="16486"/>
    <cellStyle name="Normal 3 4 5 8 11 2" xfId="34040"/>
    <cellStyle name="Normal 3 4 5 8 12" xfId="16487"/>
    <cellStyle name="Normal 3 4 5 8 12 2" xfId="34041"/>
    <cellStyle name="Normal 3 4 5 8 13" xfId="16488"/>
    <cellStyle name="Normal 3 4 5 8 13 2" xfId="34042"/>
    <cellStyle name="Normal 3 4 5 8 14" xfId="16489"/>
    <cellStyle name="Normal 3 4 5 8 14 2" xfId="34043"/>
    <cellStyle name="Normal 3 4 5 8 15" xfId="16490"/>
    <cellStyle name="Normal 3 4 5 8 15 2" xfId="34044"/>
    <cellStyle name="Normal 3 4 5 8 16" xfId="34045"/>
    <cellStyle name="Normal 3 4 5 8 2" xfId="16491"/>
    <cellStyle name="Normal 3 4 5 8 2 10" xfId="16492"/>
    <cellStyle name="Normal 3 4 5 8 2 10 2" xfId="34046"/>
    <cellStyle name="Normal 3 4 5 8 2 11" xfId="16493"/>
    <cellStyle name="Normal 3 4 5 8 2 11 2" xfId="34047"/>
    <cellStyle name="Normal 3 4 5 8 2 12" xfId="16494"/>
    <cellStyle name="Normal 3 4 5 8 2 12 2" xfId="34048"/>
    <cellStyle name="Normal 3 4 5 8 2 13" xfId="16495"/>
    <cellStyle name="Normal 3 4 5 8 2 13 2" xfId="34049"/>
    <cellStyle name="Normal 3 4 5 8 2 14" xfId="16496"/>
    <cellStyle name="Normal 3 4 5 8 2 14 2" xfId="34050"/>
    <cellStyle name="Normal 3 4 5 8 2 15" xfId="34051"/>
    <cellStyle name="Normal 3 4 5 8 2 2" xfId="16497"/>
    <cellStyle name="Normal 3 4 5 8 2 2 2" xfId="34052"/>
    <cellStyle name="Normal 3 4 5 8 2 3" xfId="16498"/>
    <cellStyle name="Normal 3 4 5 8 2 3 2" xfId="34053"/>
    <cellStyle name="Normal 3 4 5 8 2 4" xfId="16499"/>
    <cellStyle name="Normal 3 4 5 8 2 4 2" xfId="34054"/>
    <cellStyle name="Normal 3 4 5 8 2 5" xfId="16500"/>
    <cellStyle name="Normal 3 4 5 8 2 5 2" xfId="34055"/>
    <cellStyle name="Normal 3 4 5 8 2 6" xfId="16501"/>
    <cellStyle name="Normal 3 4 5 8 2 6 2" xfId="34056"/>
    <cellStyle name="Normal 3 4 5 8 2 7" xfId="16502"/>
    <cellStyle name="Normal 3 4 5 8 2 7 2" xfId="34057"/>
    <cellStyle name="Normal 3 4 5 8 2 8" xfId="16503"/>
    <cellStyle name="Normal 3 4 5 8 2 8 2" xfId="34058"/>
    <cellStyle name="Normal 3 4 5 8 2 9" xfId="16504"/>
    <cellStyle name="Normal 3 4 5 8 2 9 2" xfId="34059"/>
    <cellStyle name="Normal 3 4 5 8 3" xfId="16505"/>
    <cellStyle name="Normal 3 4 5 8 3 2" xfId="34060"/>
    <cellStyle name="Normal 3 4 5 8 4" xfId="16506"/>
    <cellStyle name="Normal 3 4 5 8 4 2" xfId="34061"/>
    <cellStyle name="Normal 3 4 5 8 5" xfId="16507"/>
    <cellStyle name="Normal 3 4 5 8 5 2" xfId="34062"/>
    <cellStyle name="Normal 3 4 5 8 6" xfId="16508"/>
    <cellStyle name="Normal 3 4 5 8 6 2" xfId="34063"/>
    <cellStyle name="Normal 3 4 5 8 7" xfId="16509"/>
    <cellStyle name="Normal 3 4 5 8 7 2" xfId="34064"/>
    <cellStyle name="Normal 3 4 5 8 8" xfId="16510"/>
    <cellStyle name="Normal 3 4 5 8 8 2" xfId="34065"/>
    <cellStyle name="Normal 3 4 5 8 9" xfId="16511"/>
    <cellStyle name="Normal 3 4 5 8 9 2" xfId="34066"/>
    <cellStyle name="Normal 3 4 5 9" xfId="16512"/>
    <cellStyle name="Normal 3 4 5 9 10" xfId="16513"/>
    <cellStyle name="Normal 3 4 5 9 10 2" xfId="34067"/>
    <cellStyle name="Normal 3 4 5 9 11" xfId="16514"/>
    <cellStyle name="Normal 3 4 5 9 11 2" xfId="34068"/>
    <cellStyle name="Normal 3 4 5 9 12" xfId="16515"/>
    <cellStyle name="Normal 3 4 5 9 12 2" xfId="34069"/>
    <cellStyle name="Normal 3 4 5 9 13" xfId="16516"/>
    <cellStyle name="Normal 3 4 5 9 13 2" xfId="34070"/>
    <cellStyle name="Normal 3 4 5 9 14" xfId="16517"/>
    <cellStyle name="Normal 3 4 5 9 14 2" xfId="34071"/>
    <cellStyle name="Normal 3 4 5 9 15" xfId="34072"/>
    <cellStyle name="Normal 3 4 5 9 2" xfId="16518"/>
    <cellStyle name="Normal 3 4 5 9 2 2" xfId="34073"/>
    <cellStyle name="Normal 3 4 5 9 3" xfId="16519"/>
    <cellStyle name="Normal 3 4 5 9 3 2" xfId="34074"/>
    <cellStyle name="Normal 3 4 5 9 4" xfId="16520"/>
    <cellStyle name="Normal 3 4 5 9 4 2" xfId="34075"/>
    <cellStyle name="Normal 3 4 5 9 5" xfId="16521"/>
    <cellStyle name="Normal 3 4 5 9 5 2" xfId="34076"/>
    <cellStyle name="Normal 3 4 5 9 6" xfId="16522"/>
    <cellStyle name="Normal 3 4 5 9 6 2" xfId="34077"/>
    <cellStyle name="Normal 3 4 5 9 7" xfId="16523"/>
    <cellStyle name="Normal 3 4 5 9 7 2" xfId="34078"/>
    <cellStyle name="Normal 3 4 5 9 8" xfId="16524"/>
    <cellStyle name="Normal 3 4 5 9 8 2" xfId="34079"/>
    <cellStyle name="Normal 3 4 5 9 9" xfId="16525"/>
    <cellStyle name="Normal 3 4 5 9 9 2" xfId="34080"/>
    <cellStyle name="Normal 3 4 6" xfId="16526"/>
    <cellStyle name="Normal 3 4 6 10" xfId="16527"/>
    <cellStyle name="Normal 3 4 6 10 10" xfId="16528"/>
    <cellStyle name="Normal 3 4 6 10 10 2" xfId="34081"/>
    <cellStyle name="Normal 3 4 6 10 11" xfId="16529"/>
    <cellStyle name="Normal 3 4 6 10 11 2" xfId="34082"/>
    <cellStyle name="Normal 3 4 6 10 12" xfId="16530"/>
    <cellStyle name="Normal 3 4 6 10 12 2" xfId="34083"/>
    <cellStyle name="Normal 3 4 6 10 13" xfId="16531"/>
    <cellStyle name="Normal 3 4 6 10 13 2" xfId="34084"/>
    <cellStyle name="Normal 3 4 6 10 14" xfId="16532"/>
    <cellStyle name="Normal 3 4 6 10 14 2" xfId="34085"/>
    <cellStyle name="Normal 3 4 6 10 15" xfId="34086"/>
    <cellStyle name="Normal 3 4 6 10 2" xfId="16533"/>
    <cellStyle name="Normal 3 4 6 10 2 2" xfId="34087"/>
    <cellStyle name="Normal 3 4 6 10 3" xfId="16534"/>
    <cellStyle name="Normal 3 4 6 10 3 2" xfId="34088"/>
    <cellStyle name="Normal 3 4 6 10 4" xfId="16535"/>
    <cellStyle name="Normal 3 4 6 10 4 2" xfId="34089"/>
    <cellStyle name="Normal 3 4 6 10 5" xfId="16536"/>
    <cellStyle name="Normal 3 4 6 10 5 2" xfId="34090"/>
    <cellStyle name="Normal 3 4 6 10 6" xfId="16537"/>
    <cellStyle name="Normal 3 4 6 10 6 2" xfId="34091"/>
    <cellStyle name="Normal 3 4 6 10 7" xfId="16538"/>
    <cellStyle name="Normal 3 4 6 10 7 2" xfId="34092"/>
    <cellStyle name="Normal 3 4 6 10 8" xfId="16539"/>
    <cellStyle name="Normal 3 4 6 10 8 2" xfId="34093"/>
    <cellStyle name="Normal 3 4 6 10 9" xfId="16540"/>
    <cellStyle name="Normal 3 4 6 10 9 2" xfId="34094"/>
    <cellStyle name="Normal 3 4 6 11" xfId="16541"/>
    <cellStyle name="Normal 3 4 6 11 10" xfId="16542"/>
    <cellStyle name="Normal 3 4 6 11 10 2" xfId="34095"/>
    <cellStyle name="Normal 3 4 6 11 11" xfId="16543"/>
    <cellStyle name="Normal 3 4 6 11 11 2" xfId="34096"/>
    <cellStyle name="Normal 3 4 6 11 12" xfId="16544"/>
    <cellStyle name="Normal 3 4 6 11 12 2" xfId="34097"/>
    <cellStyle name="Normal 3 4 6 11 13" xfId="16545"/>
    <cellStyle name="Normal 3 4 6 11 13 2" xfId="34098"/>
    <cellStyle name="Normal 3 4 6 11 14" xfId="16546"/>
    <cellStyle name="Normal 3 4 6 11 14 2" xfId="34099"/>
    <cellStyle name="Normal 3 4 6 11 15" xfId="34100"/>
    <cellStyle name="Normal 3 4 6 11 2" xfId="16547"/>
    <cellStyle name="Normal 3 4 6 11 2 2" xfId="34101"/>
    <cellStyle name="Normal 3 4 6 11 3" xfId="16548"/>
    <cellStyle name="Normal 3 4 6 11 3 2" xfId="34102"/>
    <cellStyle name="Normal 3 4 6 11 4" xfId="16549"/>
    <cellStyle name="Normal 3 4 6 11 4 2" xfId="34103"/>
    <cellStyle name="Normal 3 4 6 11 5" xfId="16550"/>
    <cellStyle name="Normal 3 4 6 11 5 2" xfId="34104"/>
    <cellStyle name="Normal 3 4 6 11 6" xfId="16551"/>
    <cellStyle name="Normal 3 4 6 11 6 2" xfId="34105"/>
    <cellStyle name="Normal 3 4 6 11 7" xfId="16552"/>
    <cellStyle name="Normal 3 4 6 11 7 2" xfId="34106"/>
    <cellStyle name="Normal 3 4 6 11 8" xfId="16553"/>
    <cellStyle name="Normal 3 4 6 11 8 2" xfId="34107"/>
    <cellStyle name="Normal 3 4 6 11 9" xfId="16554"/>
    <cellStyle name="Normal 3 4 6 11 9 2" xfId="34108"/>
    <cellStyle name="Normal 3 4 6 12" xfId="16555"/>
    <cellStyle name="Normal 3 4 6 12 10" xfId="16556"/>
    <cellStyle name="Normal 3 4 6 12 10 2" xfId="34109"/>
    <cellStyle name="Normal 3 4 6 12 11" xfId="16557"/>
    <cellStyle name="Normal 3 4 6 12 11 2" xfId="34110"/>
    <cellStyle name="Normal 3 4 6 12 12" xfId="16558"/>
    <cellStyle name="Normal 3 4 6 12 12 2" xfId="34111"/>
    <cellStyle name="Normal 3 4 6 12 13" xfId="16559"/>
    <cellStyle name="Normal 3 4 6 12 13 2" xfId="34112"/>
    <cellStyle name="Normal 3 4 6 12 14" xfId="16560"/>
    <cellStyle name="Normal 3 4 6 12 14 2" xfId="34113"/>
    <cellStyle name="Normal 3 4 6 12 15" xfId="34114"/>
    <cellStyle name="Normal 3 4 6 12 2" xfId="16561"/>
    <cellStyle name="Normal 3 4 6 12 2 2" xfId="34115"/>
    <cellStyle name="Normal 3 4 6 12 3" xfId="16562"/>
    <cellStyle name="Normal 3 4 6 12 3 2" xfId="34116"/>
    <cellStyle name="Normal 3 4 6 12 4" xfId="16563"/>
    <cellStyle name="Normal 3 4 6 12 4 2" xfId="34117"/>
    <cellStyle name="Normal 3 4 6 12 5" xfId="16564"/>
    <cellStyle name="Normal 3 4 6 12 5 2" xfId="34118"/>
    <cellStyle name="Normal 3 4 6 12 6" xfId="16565"/>
    <cellStyle name="Normal 3 4 6 12 6 2" xfId="34119"/>
    <cellStyle name="Normal 3 4 6 12 7" xfId="16566"/>
    <cellStyle name="Normal 3 4 6 12 7 2" xfId="34120"/>
    <cellStyle name="Normal 3 4 6 12 8" xfId="16567"/>
    <cellStyle name="Normal 3 4 6 12 8 2" xfId="34121"/>
    <cellStyle name="Normal 3 4 6 12 9" xfId="16568"/>
    <cellStyle name="Normal 3 4 6 12 9 2" xfId="34122"/>
    <cellStyle name="Normal 3 4 6 13" xfId="16569"/>
    <cellStyle name="Normal 3 4 6 13 10" xfId="16570"/>
    <cellStyle name="Normal 3 4 6 13 10 2" xfId="34123"/>
    <cellStyle name="Normal 3 4 6 13 11" xfId="16571"/>
    <cellStyle name="Normal 3 4 6 13 11 2" xfId="34124"/>
    <cellStyle name="Normal 3 4 6 13 12" xfId="16572"/>
    <cellStyle name="Normal 3 4 6 13 12 2" xfId="34125"/>
    <cellStyle name="Normal 3 4 6 13 13" xfId="16573"/>
    <cellStyle name="Normal 3 4 6 13 13 2" xfId="34126"/>
    <cellStyle name="Normal 3 4 6 13 14" xfId="16574"/>
    <cellStyle name="Normal 3 4 6 13 14 2" xfId="34127"/>
    <cellStyle name="Normal 3 4 6 13 15" xfId="34128"/>
    <cellStyle name="Normal 3 4 6 13 2" xfId="16575"/>
    <cellStyle name="Normal 3 4 6 13 2 2" xfId="34129"/>
    <cellStyle name="Normal 3 4 6 13 3" xfId="16576"/>
    <cellStyle name="Normal 3 4 6 13 3 2" xfId="34130"/>
    <cellStyle name="Normal 3 4 6 13 4" xfId="16577"/>
    <cellStyle name="Normal 3 4 6 13 4 2" xfId="34131"/>
    <cellStyle name="Normal 3 4 6 13 5" xfId="16578"/>
    <cellStyle name="Normal 3 4 6 13 5 2" xfId="34132"/>
    <cellStyle name="Normal 3 4 6 13 6" xfId="16579"/>
    <cellStyle name="Normal 3 4 6 13 6 2" xfId="34133"/>
    <cellStyle name="Normal 3 4 6 13 7" xfId="16580"/>
    <cellStyle name="Normal 3 4 6 13 7 2" xfId="34134"/>
    <cellStyle name="Normal 3 4 6 13 8" xfId="16581"/>
    <cellStyle name="Normal 3 4 6 13 8 2" xfId="34135"/>
    <cellStyle name="Normal 3 4 6 13 9" xfId="16582"/>
    <cellStyle name="Normal 3 4 6 13 9 2" xfId="34136"/>
    <cellStyle name="Normal 3 4 6 14" xfId="16583"/>
    <cellStyle name="Normal 3 4 6 14 10" xfId="16584"/>
    <cellStyle name="Normal 3 4 6 14 10 2" xfId="34137"/>
    <cellStyle name="Normal 3 4 6 14 11" xfId="16585"/>
    <cellStyle name="Normal 3 4 6 14 11 2" xfId="34138"/>
    <cellStyle name="Normal 3 4 6 14 12" xfId="16586"/>
    <cellStyle name="Normal 3 4 6 14 12 2" xfId="34139"/>
    <cellStyle name="Normal 3 4 6 14 13" xfId="16587"/>
    <cellStyle name="Normal 3 4 6 14 13 2" xfId="34140"/>
    <cellStyle name="Normal 3 4 6 14 14" xfId="16588"/>
    <cellStyle name="Normal 3 4 6 14 14 2" xfId="34141"/>
    <cellStyle name="Normal 3 4 6 14 15" xfId="34142"/>
    <cellStyle name="Normal 3 4 6 14 2" xfId="16589"/>
    <cellStyle name="Normal 3 4 6 14 2 2" xfId="34143"/>
    <cellStyle name="Normal 3 4 6 14 3" xfId="16590"/>
    <cellStyle name="Normal 3 4 6 14 3 2" xfId="34144"/>
    <cellStyle name="Normal 3 4 6 14 4" xfId="16591"/>
    <cellStyle name="Normal 3 4 6 14 4 2" xfId="34145"/>
    <cellStyle name="Normal 3 4 6 14 5" xfId="16592"/>
    <cellStyle name="Normal 3 4 6 14 5 2" xfId="34146"/>
    <cellStyle name="Normal 3 4 6 14 6" xfId="16593"/>
    <cellStyle name="Normal 3 4 6 14 6 2" xfId="34147"/>
    <cellStyle name="Normal 3 4 6 14 7" xfId="16594"/>
    <cellStyle name="Normal 3 4 6 14 7 2" xfId="34148"/>
    <cellStyle name="Normal 3 4 6 14 8" xfId="16595"/>
    <cellStyle name="Normal 3 4 6 14 8 2" xfId="34149"/>
    <cellStyle name="Normal 3 4 6 14 9" xfId="16596"/>
    <cellStyle name="Normal 3 4 6 14 9 2" xfId="34150"/>
    <cellStyle name="Normal 3 4 6 15" xfId="16597"/>
    <cellStyle name="Normal 3 4 6 15 2" xfId="34151"/>
    <cellStyle name="Normal 3 4 6 16" xfId="16598"/>
    <cellStyle name="Normal 3 4 6 16 2" xfId="34152"/>
    <cellStyle name="Normal 3 4 6 17" xfId="16599"/>
    <cellStyle name="Normal 3 4 6 17 2" xfId="34153"/>
    <cellStyle name="Normal 3 4 6 18" xfId="16600"/>
    <cellStyle name="Normal 3 4 6 18 2" xfId="34154"/>
    <cellStyle name="Normal 3 4 6 19" xfId="16601"/>
    <cellStyle name="Normal 3 4 6 19 2" xfId="34155"/>
    <cellStyle name="Normal 3 4 6 2" xfId="16602"/>
    <cellStyle name="Normal 3 4 6 20" xfId="16603"/>
    <cellStyle name="Normal 3 4 6 20 2" xfId="34156"/>
    <cellStyle name="Normal 3 4 6 21" xfId="16604"/>
    <cellStyle name="Normal 3 4 6 21 2" xfId="34157"/>
    <cellStyle name="Normal 3 4 6 22" xfId="16605"/>
    <cellStyle name="Normal 3 4 6 22 2" xfId="34158"/>
    <cellStyle name="Normal 3 4 6 23" xfId="16606"/>
    <cellStyle name="Normal 3 4 6 23 2" xfId="34159"/>
    <cellStyle name="Normal 3 4 6 24" xfId="16607"/>
    <cellStyle name="Normal 3 4 6 24 2" xfId="34160"/>
    <cellStyle name="Normal 3 4 6 25" xfId="16608"/>
    <cellStyle name="Normal 3 4 6 25 2" xfId="34161"/>
    <cellStyle name="Normal 3 4 6 26" xfId="16609"/>
    <cellStyle name="Normal 3 4 6 26 2" xfId="34162"/>
    <cellStyle name="Normal 3 4 6 27" xfId="16610"/>
    <cellStyle name="Normal 3 4 6 27 2" xfId="34163"/>
    <cellStyle name="Normal 3 4 6 28" xfId="34164"/>
    <cellStyle name="Normal 3 4 6 3" xfId="16611"/>
    <cellStyle name="Normal 3 4 6 4" xfId="16612"/>
    <cellStyle name="Normal 3 4 6 5" xfId="16613"/>
    <cellStyle name="Normal 3 4 6 6" xfId="16614"/>
    <cellStyle name="Normal 3 4 6 6 10" xfId="16615"/>
    <cellStyle name="Normal 3 4 6 6 10 2" xfId="34165"/>
    <cellStyle name="Normal 3 4 6 6 11" xfId="16616"/>
    <cellStyle name="Normal 3 4 6 6 11 2" xfId="34166"/>
    <cellStyle name="Normal 3 4 6 6 12" xfId="16617"/>
    <cellStyle name="Normal 3 4 6 6 12 2" xfId="34167"/>
    <cellStyle name="Normal 3 4 6 6 13" xfId="16618"/>
    <cellStyle name="Normal 3 4 6 6 13 2" xfId="34168"/>
    <cellStyle name="Normal 3 4 6 6 14" xfId="16619"/>
    <cellStyle name="Normal 3 4 6 6 14 2" xfId="34169"/>
    <cellStyle name="Normal 3 4 6 6 15" xfId="16620"/>
    <cellStyle name="Normal 3 4 6 6 15 2" xfId="34170"/>
    <cellStyle name="Normal 3 4 6 6 16" xfId="34171"/>
    <cellStyle name="Normal 3 4 6 6 2" xfId="16621"/>
    <cellStyle name="Normal 3 4 6 6 2 10" xfId="16622"/>
    <cellStyle name="Normal 3 4 6 6 2 10 2" xfId="34172"/>
    <cellStyle name="Normal 3 4 6 6 2 11" xfId="16623"/>
    <cellStyle name="Normal 3 4 6 6 2 11 2" xfId="34173"/>
    <cellStyle name="Normal 3 4 6 6 2 12" xfId="16624"/>
    <cellStyle name="Normal 3 4 6 6 2 12 2" xfId="34174"/>
    <cellStyle name="Normal 3 4 6 6 2 13" xfId="16625"/>
    <cellStyle name="Normal 3 4 6 6 2 13 2" xfId="34175"/>
    <cellStyle name="Normal 3 4 6 6 2 14" xfId="16626"/>
    <cellStyle name="Normal 3 4 6 6 2 14 2" xfId="34176"/>
    <cellStyle name="Normal 3 4 6 6 2 15" xfId="34177"/>
    <cellStyle name="Normal 3 4 6 6 2 2" xfId="16627"/>
    <cellStyle name="Normal 3 4 6 6 2 2 2" xfId="34178"/>
    <cellStyle name="Normal 3 4 6 6 2 3" xfId="16628"/>
    <cellStyle name="Normal 3 4 6 6 2 3 2" xfId="34179"/>
    <cellStyle name="Normal 3 4 6 6 2 4" xfId="16629"/>
    <cellStyle name="Normal 3 4 6 6 2 4 2" xfId="34180"/>
    <cellStyle name="Normal 3 4 6 6 2 5" xfId="16630"/>
    <cellStyle name="Normal 3 4 6 6 2 5 2" xfId="34181"/>
    <cellStyle name="Normal 3 4 6 6 2 6" xfId="16631"/>
    <cellStyle name="Normal 3 4 6 6 2 6 2" xfId="34182"/>
    <cellStyle name="Normal 3 4 6 6 2 7" xfId="16632"/>
    <cellStyle name="Normal 3 4 6 6 2 7 2" xfId="34183"/>
    <cellStyle name="Normal 3 4 6 6 2 8" xfId="16633"/>
    <cellStyle name="Normal 3 4 6 6 2 8 2" xfId="34184"/>
    <cellStyle name="Normal 3 4 6 6 2 9" xfId="16634"/>
    <cellStyle name="Normal 3 4 6 6 2 9 2" xfId="34185"/>
    <cellStyle name="Normal 3 4 6 6 3" xfId="16635"/>
    <cellStyle name="Normal 3 4 6 6 3 2" xfId="34186"/>
    <cellStyle name="Normal 3 4 6 6 4" xfId="16636"/>
    <cellStyle name="Normal 3 4 6 6 4 2" xfId="34187"/>
    <cellStyle name="Normal 3 4 6 6 5" xfId="16637"/>
    <cellStyle name="Normal 3 4 6 6 5 2" xfId="34188"/>
    <cellStyle name="Normal 3 4 6 6 6" xfId="16638"/>
    <cellStyle name="Normal 3 4 6 6 6 2" xfId="34189"/>
    <cellStyle name="Normal 3 4 6 6 7" xfId="16639"/>
    <cellStyle name="Normal 3 4 6 6 7 2" xfId="34190"/>
    <cellStyle name="Normal 3 4 6 6 8" xfId="16640"/>
    <cellStyle name="Normal 3 4 6 6 8 2" xfId="34191"/>
    <cellStyle name="Normal 3 4 6 6 9" xfId="16641"/>
    <cellStyle name="Normal 3 4 6 6 9 2" xfId="34192"/>
    <cellStyle name="Normal 3 4 6 7" xfId="16642"/>
    <cellStyle name="Normal 3 4 6 7 10" xfId="16643"/>
    <cellStyle name="Normal 3 4 6 7 10 2" xfId="34193"/>
    <cellStyle name="Normal 3 4 6 7 11" xfId="16644"/>
    <cellStyle name="Normal 3 4 6 7 11 2" xfId="34194"/>
    <cellStyle name="Normal 3 4 6 7 12" xfId="16645"/>
    <cellStyle name="Normal 3 4 6 7 12 2" xfId="34195"/>
    <cellStyle name="Normal 3 4 6 7 13" xfId="16646"/>
    <cellStyle name="Normal 3 4 6 7 13 2" xfId="34196"/>
    <cellStyle name="Normal 3 4 6 7 14" xfId="16647"/>
    <cellStyle name="Normal 3 4 6 7 14 2" xfId="34197"/>
    <cellStyle name="Normal 3 4 6 7 15" xfId="16648"/>
    <cellStyle name="Normal 3 4 6 7 15 2" xfId="34198"/>
    <cellStyle name="Normal 3 4 6 7 16" xfId="34199"/>
    <cellStyle name="Normal 3 4 6 7 2" xfId="16649"/>
    <cellStyle name="Normal 3 4 6 7 2 10" xfId="16650"/>
    <cellStyle name="Normal 3 4 6 7 2 10 2" xfId="34200"/>
    <cellStyle name="Normal 3 4 6 7 2 11" xfId="16651"/>
    <cellStyle name="Normal 3 4 6 7 2 11 2" xfId="34201"/>
    <cellStyle name="Normal 3 4 6 7 2 12" xfId="16652"/>
    <cellStyle name="Normal 3 4 6 7 2 12 2" xfId="34202"/>
    <cellStyle name="Normal 3 4 6 7 2 13" xfId="16653"/>
    <cellStyle name="Normal 3 4 6 7 2 13 2" xfId="34203"/>
    <cellStyle name="Normal 3 4 6 7 2 14" xfId="16654"/>
    <cellStyle name="Normal 3 4 6 7 2 14 2" xfId="34204"/>
    <cellStyle name="Normal 3 4 6 7 2 15" xfId="34205"/>
    <cellStyle name="Normal 3 4 6 7 2 2" xfId="16655"/>
    <cellStyle name="Normal 3 4 6 7 2 2 2" xfId="34206"/>
    <cellStyle name="Normal 3 4 6 7 2 3" xfId="16656"/>
    <cellStyle name="Normal 3 4 6 7 2 3 2" xfId="34207"/>
    <cellStyle name="Normal 3 4 6 7 2 4" xfId="16657"/>
    <cellStyle name="Normal 3 4 6 7 2 4 2" xfId="34208"/>
    <cellStyle name="Normal 3 4 6 7 2 5" xfId="16658"/>
    <cellStyle name="Normal 3 4 6 7 2 5 2" xfId="34209"/>
    <cellStyle name="Normal 3 4 6 7 2 6" xfId="16659"/>
    <cellStyle name="Normal 3 4 6 7 2 6 2" xfId="34210"/>
    <cellStyle name="Normal 3 4 6 7 2 7" xfId="16660"/>
    <cellStyle name="Normal 3 4 6 7 2 7 2" xfId="34211"/>
    <cellStyle name="Normal 3 4 6 7 2 8" xfId="16661"/>
    <cellStyle name="Normal 3 4 6 7 2 8 2" xfId="34212"/>
    <cellStyle name="Normal 3 4 6 7 2 9" xfId="16662"/>
    <cellStyle name="Normal 3 4 6 7 2 9 2" xfId="34213"/>
    <cellStyle name="Normal 3 4 6 7 3" xfId="16663"/>
    <cellStyle name="Normal 3 4 6 7 3 2" xfId="34214"/>
    <cellStyle name="Normal 3 4 6 7 4" xfId="16664"/>
    <cellStyle name="Normal 3 4 6 7 4 2" xfId="34215"/>
    <cellStyle name="Normal 3 4 6 7 5" xfId="16665"/>
    <cellStyle name="Normal 3 4 6 7 5 2" xfId="34216"/>
    <cellStyle name="Normal 3 4 6 7 6" xfId="16666"/>
    <cellStyle name="Normal 3 4 6 7 6 2" xfId="34217"/>
    <cellStyle name="Normal 3 4 6 7 7" xfId="16667"/>
    <cellStyle name="Normal 3 4 6 7 7 2" xfId="34218"/>
    <cellStyle name="Normal 3 4 6 7 8" xfId="16668"/>
    <cellStyle name="Normal 3 4 6 7 8 2" xfId="34219"/>
    <cellStyle name="Normal 3 4 6 7 9" xfId="16669"/>
    <cellStyle name="Normal 3 4 6 7 9 2" xfId="34220"/>
    <cellStyle name="Normal 3 4 6 8" xfId="16670"/>
    <cellStyle name="Normal 3 4 6 8 10" xfId="16671"/>
    <cellStyle name="Normal 3 4 6 8 10 2" xfId="34221"/>
    <cellStyle name="Normal 3 4 6 8 11" xfId="16672"/>
    <cellStyle name="Normal 3 4 6 8 11 2" xfId="34222"/>
    <cellStyle name="Normal 3 4 6 8 12" xfId="16673"/>
    <cellStyle name="Normal 3 4 6 8 12 2" xfId="34223"/>
    <cellStyle name="Normal 3 4 6 8 13" xfId="16674"/>
    <cellStyle name="Normal 3 4 6 8 13 2" xfId="34224"/>
    <cellStyle name="Normal 3 4 6 8 14" xfId="16675"/>
    <cellStyle name="Normal 3 4 6 8 14 2" xfId="34225"/>
    <cellStyle name="Normal 3 4 6 8 15" xfId="16676"/>
    <cellStyle name="Normal 3 4 6 8 15 2" xfId="34226"/>
    <cellStyle name="Normal 3 4 6 8 16" xfId="34227"/>
    <cellStyle name="Normal 3 4 6 8 2" xfId="16677"/>
    <cellStyle name="Normal 3 4 6 8 2 10" xfId="16678"/>
    <cellStyle name="Normal 3 4 6 8 2 10 2" xfId="34228"/>
    <cellStyle name="Normal 3 4 6 8 2 11" xfId="16679"/>
    <cellStyle name="Normal 3 4 6 8 2 11 2" xfId="34229"/>
    <cellStyle name="Normal 3 4 6 8 2 12" xfId="16680"/>
    <cellStyle name="Normal 3 4 6 8 2 12 2" xfId="34230"/>
    <cellStyle name="Normal 3 4 6 8 2 13" xfId="16681"/>
    <cellStyle name="Normal 3 4 6 8 2 13 2" xfId="34231"/>
    <cellStyle name="Normal 3 4 6 8 2 14" xfId="16682"/>
    <cellStyle name="Normal 3 4 6 8 2 14 2" xfId="34232"/>
    <cellStyle name="Normal 3 4 6 8 2 15" xfId="34233"/>
    <cellStyle name="Normal 3 4 6 8 2 2" xfId="16683"/>
    <cellStyle name="Normal 3 4 6 8 2 2 2" xfId="34234"/>
    <cellStyle name="Normal 3 4 6 8 2 3" xfId="16684"/>
    <cellStyle name="Normal 3 4 6 8 2 3 2" xfId="34235"/>
    <cellStyle name="Normal 3 4 6 8 2 4" xfId="16685"/>
    <cellStyle name="Normal 3 4 6 8 2 4 2" xfId="34236"/>
    <cellStyle name="Normal 3 4 6 8 2 5" xfId="16686"/>
    <cellStyle name="Normal 3 4 6 8 2 5 2" xfId="34237"/>
    <cellStyle name="Normal 3 4 6 8 2 6" xfId="16687"/>
    <cellStyle name="Normal 3 4 6 8 2 6 2" xfId="34238"/>
    <cellStyle name="Normal 3 4 6 8 2 7" xfId="16688"/>
    <cellStyle name="Normal 3 4 6 8 2 7 2" xfId="34239"/>
    <cellStyle name="Normal 3 4 6 8 2 8" xfId="16689"/>
    <cellStyle name="Normal 3 4 6 8 2 8 2" xfId="34240"/>
    <cellStyle name="Normal 3 4 6 8 2 9" xfId="16690"/>
    <cellStyle name="Normal 3 4 6 8 2 9 2" xfId="34241"/>
    <cellStyle name="Normal 3 4 6 8 3" xfId="16691"/>
    <cellStyle name="Normal 3 4 6 8 3 2" xfId="34242"/>
    <cellStyle name="Normal 3 4 6 8 4" xfId="16692"/>
    <cellStyle name="Normal 3 4 6 8 4 2" xfId="34243"/>
    <cellStyle name="Normal 3 4 6 8 5" xfId="16693"/>
    <cellStyle name="Normal 3 4 6 8 5 2" xfId="34244"/>
    <cellStyle name="Normal 3 4 6 8 6" xfId="16694"/>
    <cellStyle name="Normal 3 4 6 8 6 2" xfId="34245"/>
    <cellStyle name="Normal 3 4 6 8 7" xfId="16695"/>
    <cellStyle name="Normal 3 4 6 8 7 2" xfId="34246"/>
    <cellStyle name="Normal 3 4 6 8 8" xfId="16696"/>
    <cellStyle name="Normal 3 4 6 8 8 2" xfId="34247"/>
    <cellStyle name="Normal 3 4 6 8 9" xfId="16697"/>
    <cellStyle name="Normal 3 4 6 8 9 2" xfId="34248"/>
    <cellStyle name="Normal 3 4 6 9" xfId="16698"/>
    <cellStyle name="Normal 3 4 6 9 10" xfId="16699"/>
    <cellStyle name="Normal 3 4 6 9 10 2" xfId="34249"/>
    <cellStyle name="Normal 3 4 6 9 11" xfId="16700"/>
    <cellStyle name="Normal 3 4 6 9 11 2" xfId="34250"/>
    <cellStyle name="Normal 3 4 6 9 12" xfId="16701"/>
    <cellStyle name="Normal 3 4 6 9 12 2" xfId="34251"/>
    <cellStyle name="Normal 3 4 6 9 13" xfId="16702"/>
    <cellStyle name="Normal 3 4 6 9 13 2" xfId="34252"/>
    <cellStyle name="Normal 3 4 6 9 14" xfId="16703"/>
    <cellStyle name="Normal 3 4 6 9 14 2" xfId="34253"/>
    <cellStyle name="Normal 3 4 6 9 15" xfId="34254"/>
    <cellStyle name="Normal 3 4 6 9 2" xfId="16704"/>
    <cellStyle name="Normal 3 4 6 9 2 2" xfId="34255"/>
    <cellStyle name="Normal 3 4 6 9 3" xfId="16705"/>
    <cellStyle name="Normal 3 4 6 9 3 2" xfId="34256"/>
    <cellStyle name="Normal 3 4 6 9 4" xfId="16706"/>
    <cellStyle name="Normal 3 4 6 9 4 2" xfId="34257"/>
    <cellStyle name="Normal 3 4 6 9 5" xfId="16707"/>
    <cellStyle name="Normal 3 4 6 9 5 2" xfId="34258"/>
    <cellStyle name="Normal 3 4 6 9 6" xfId="16708"/>
    <cellStyle name="Normal 3 4 6 9 6 2" xfId="34259"/>
    <cellStyle name="Normal 3 4 6 9 7" xfId="16709"/>
    <cellStyle name="Normal 3 4 6 9 7 2" xfId="34260"/>
    <cellStyle name="Normal 3 4 6 9 8" xfId="16710"/>
    <cellStyle name="Normal 3 4 6 9 8 2" xfId="34261"/>
    <cellStyle name="Normal 3 4 6 9 9" xfId="16711"/>
    <cellStyle name="Normal 3 4 6 9 9 2" xfId="34262"/>
    <cellStyle name="Normal 3 4 7" xfId="16712"/>
    <cellStyle name="Normal 3 4 7 10" xfId="16713"/>
    <cellStyle name="Normal 3 4 7 10 10" xfId="16714"/>
    <cellStyle name="Normal 3 4 7 10 10 2" xfId="34263"/>
    <cellStyle name="Normal 3 4 7 10 11" xfId="16715"/>
    <cellStyle name="Normal 3 4 7 10 11 2" xfId="34264"/>
    <cellStyle name="Normal 3 4 7 10 12" xfId="16716"/>
    <cellStyle name="Normal 3 4 7 10 12 2" xfId="34265"/>
    <cellStyle name="Normal 3 4 7 10 13" xfId="16717"/>
    <cellStyle name="Normal 3 4 7 10 13 2" xfId="34266"/>
    <cellStyle name="Normal 3 4 7 10 14" xfId="16718"/>
    <cellStyle name="Normal 3 4 7 10 14 2" xfId="34267"/>
    <cellStyle name="Normal 3 4 7 10 15" xfId="34268"/>
    <cellStyle name="Normal 3 4 7 10 2" xfId="16719"/>
    <cellStyle name="Normal 3 4 7 10 2 2" xfId="34269"/>
    <cellStyle name="Normal 3 4 7 10 3" xfId="16720"/>
    <cellStyle name="Normal 3 4 7 10 3 2" xfId="34270"/>
    <cellStyle name="Normal 3 4 7 10 4" xfId="16721"/>
    <cellStyle name="Normal 3 4 7 10 4 2" xfId="34271"/>
    <cellStyle name="Normal 3 4 7 10 5" xfId="16722"/>
    <cellStyle name="Normal 3 4 7 10 5 2" xfId="34272"/>
    <cellStyle name="Normal 3 4 7 10 6" xfId="16723"/>
    <cellStyle name="Normal 3 4 7 10 6 2" xfId="34273"/>
    <cellStyle name="Normal 3 4 7 10 7" xfId="16724"/>
    <cellStyle name="Normal 3 4 7 10 7 2" xfId="34274"/>
    <cellStyle name="Normal 3 4 7 10 8" xfId="16725"/>
    <cellStyle name="Normal 3 4 7 10 8 2" xfId="34275"/>
    <cellStyle name="Normal 3 4 7 10 9" xfId="16726"/>
    <cellStyle name="Normal 3 4 7 10 9 2" xfId="34276"/>
    <cellStyle name="Normal 3 4 7 11" xfId="16727"/>
    <cellStyle name="Normal 3 4 7 11 2" xfId="34277"/>
    <cellStyle name="Normal 3 4 7 12" xfId="16728"/>
    <cellStyle name="Normal 3 4 7 12 2" xfId="34278"/>
    <cellStyle name="Normal 3 4 7 13" xfId="16729"/>
    <cellStyle name="Normal 3 4 7 13 2" xfId="34279"/>
    <cellStyle name="Normal 3 4 7 14" xfId="16730"/>
    <cellStyle name="Normal 3 4 7 14 2" xfId="34280"/>
    <cellStyle name="Normal 3 4 7 15" xfId="16731"/>
    <cellStyle name="Normal 3 4 7 15 2" xfId="34281"/>
    <cellStyle name="Normal 3 4 7 16" xfId="16732"/>
    <cellStyle name="Normal 3 4 7 16 2" xfId="34282"/>
    <cellStyle name="Normal 3 4 7 17" xfId="16733"/>
    <cellStyle name="Normal 3 4 7 17 2" xfId="34283"/>
    <cellStyle name="Normal 3 4 7 18" xfId="16734"/>
    <cellStyle name="Normal 3 4 7 18 2" xfId="34284"/>
    <cellStyle name="Normal 3 4 7 19" xfId="16735"/>
    <cellStyle name="Normal 3 4 7 19 2" xfId="34285"/>
    <cellStyle name="Normal 3 4 7 2" xfId="16736"/>
    <cellStyle name="Normal 3 4 7 2 10" xfId="16737"/>
    <cellStyle name="Normal 3 4 7 2 10 2" xfId="34286"/>
    <cellStyle name="Normal 3 4 7 2 11" xfId="16738"/>
    <cellStyle name="Normal 3 4 7 2 11 2" xfId="34287"/>
    <cellStyle name="Normal 3 4 7 2 12" xfId="16739"/>
    <cellStyle name="Normal 3 4 7 2 12 2" xfId="34288"/>
    <cellStyle name="Normal 3 4 7 2 13" xfId="16740"/>
    <cellStyle name="Normal 3 4 7 2 13 2" xfId="34289"/>
    <cellStyle name="Normal 3 4 7 2 14" xfId="16741"/>
    <cellStyle name="Normal 3 4 7 2 14 2" xfId="34290"/>
    <cellStyle name="Normal 3 4 7 2 15" xfId="16742"/>
    <cellStyle name="Normal 3 4 7 2 15 2" xfId="34291"/>
    <cellStyle name="Normal 3 4 7 2 16" xfId="34292"/>
    <cellStyle name="Normal 3 4 7 2 2" xfId="16743"/>
    <cellStyle name="Normal 3 4 7 2 2 10" xfId="16744"/>
    <cellStyle name="Normal 3 4 7 2 2 10 2" xfId="34293"/>
    <cellStyle name="Normal 3 4 7 2 2 11" xfId="16745"/>
    <cellStyle name="Normal 3 4 7 2 2 11 2" xfId="34294"/>
    <cellStyle name="Normal 3 4 7 2 2 12" xfId="16746"/>
    <cellStyle name="Normal 3 4 7 2 2 12 2" xfId="34295"/>
    <cellStyle name="Normal 3 4 7 2 2 13" xfId="16747"/>
    <cellStyle name="Normal 3 4 7 2 2 13 2" xfId="34296"/>
    <cellStyle name="Normal 3 4 7 2 2 14" xfId="16748"/>
    <cellStyle name="Normal 3 4 7 2 2 14 2" xfId="34297"/>
    <cellStyle name="Normal 3 4 7 2 2 15" xfId="34298"/>
    <cellStyle name="Normal 3 4 7 2 2 2" xfId="16749"/>
    <cellStyle name="Normal 3 4 7 2 2 2 2" xfId="34299"/>
    <cellStyle name="Normal 3 4 7 2 2 3" xfId="16750"/>
    <cellStyle name="Normal 3 4 7 2 2 3 2" xfId="34300"/>
    <cellStyle name="Normal 3 4 7 2 2 4" xfId="16751"/>
    <cellStyle name="Normal 3 4 7 2 2 4 2" xfId="34301"/>
    <cellStyle name="Normal 3 4 7 2 2 5" xfId="16752"/>
    <cellStyle name="Normal 3 4 7 2 2 5 2" xfId="34302"/>
    <cellStyle name="Normal 3 4 7 2 2 6" xfId="16753"/>
    <cellStyle name="Normal 3 4 7 2 2 6 2" xfId="34303"/>
    <cellStyle name="Normal 3 4 7 2 2 7" xfId="16754"/>
    <cellStyle name="Normal 3 4 7 2 2 7 2" xfId="34304"/>
    <cellStyle name="Normal 3 4 7 2 2 8" xfId="16755"/>
    <cellStyle name="Normal 3 4 7 2 2 8 2" xfId="34305"/>
    <cellStyle name="Normal 3 4 7 2 2 9" xfId="16756"/>
    <cellStyle name="Normal 3 4 7 2 2 9 2" xfId="34306"/>
    <cellStyle name="Normal 3 4 7 2 3" xfId="16757"/>
    <cellStyle name="Normal 3 4 7 2 3 2" xfId="34307"/>
    <cellStyle name="Normal 3 4 7 2 4" xfId="16758"/>
    <cellStyle name="Normal 3 4 7 2 4 2" xfId="34308"/>
    <cellStyle name="Normal 3 4 7 2 5" xfId="16759"/>
    <cellStyle name="Normal 3 4 7 2 5 2" xfId="34309"/>
    <cellStyle name="Normal 3 4 7 2 6" xfId="16760"/>
    <cellStyle name="Normal 3 4 7 2 6 2" xfId="34310"/>
    <cellStyle name="Normal 3 4 7 2 7" xfId="16761"/>
    <cellStyle name="Normal 3 4 7 2 7 2" xfId="34311"/>
    <cellStyle name="Normal 3 4 7 2 8" xfId="16762"/>
    <cellStyle name="Normal 3 4 7 2 8 2" xfId="34312"/>
    <cellStyle name="Normal 3 4 7 2 9" xfId="16763"/>
    <cellStyle name="Normal 3 4 7 2 9 2" xfId="34313"/>
    <cellStyle name="Normal 3 4 7 20" xfId="16764"/>
    <cellStyle name="Normal 3 4 7 20 2" xfId="34314"/>
    <cellStyle name="Normal 3 4 7 21" xfId="16765"/>
    <cellStyle name="Normal 3 4 7 21 2" xfId="34315"/>
    <cellStyle name="Normal 3 4 7 22" xfId="16766"/>
    <cellStyle name="Normal 3 4 7 22 2" xfId="34316"/>
    <cellStyle name="Normal 3 4 7 23" xfId="16767"/>
    <cellStyle name="Normal 3 4 7 23 2" xfId="34317"/>
    <cellStyle name="Normal 3 4 7 24" xfId="34318"/>
    <cellStyle name="Normal 3 4 7 3" xfId="16768"/>
    <cellStyle name="Normal 3 4 7 3 10" xfId="16769"/>
    <cellStyle name="Normal 3 4 7 3 10 2" xfId="34319"/>
    <cellStyle name="Normal 3 4 7 3 11" xfId="16770"/>
    <cellStyle name="Normal 3 4 7 3 11 2" xfId="34320"/>
    <cellStyle name="Normal 3 4 7 3 12" xfId="16771"/>
    <cellStyle name="Normal 3 4 7 3 12 2" xfId="34321"/>
    <cellStyle name="Normal 3 4 7 3 13" xfId="16772"/>
    <cellStyle name="Normal 3 4 7 3 13 2" xfId="34322"/>
    <cellStyle name="Normal 3 4 7 3 14" xfId="16773"/>
    <cellStyle name="Normal 3 4 7 3 14 2" xfId="34323"/>
    <cellStyle name="Normal 3 4 7 3 15" xfId="16774"/>
    <cellStyle name="Normal 3 4 7 3 15 2" xfId="34324"/>
    <cellStyle name="Normal 3 4 7 3 16" xfId="34325"/>
    <cellStyle name="Normal 3 4 7 3 2" xfId="16775"/>
    <cellStyle name="Normal 3 4 7 3 2 10" xfId="16776"/>
    <cellStyle name="Normal 3 4 7 3 2 10 2" xfId="34326"/>
    <cellStyle name="Normal 3 4 7 3 2 11" xfId="16777"/>
    <cellStyle name="Normal 3 4 7 3 2 11 2" xfId="34327"/>
    <cellStyle name="Normal 3 4 7 3 2 12" xfId="16778"/>
    <cellStyle name="Normal 3 4 7 3 2 12 2" xfId="34328"/>
    <cellStyle name="Normal 3 4 7 3 2 13" xfId="16779"/>
    <cellStyle name="Normal 3 4 7 3 2 13 2" xfId="34329"/>
    <cellStyle name="Normal 3 4 7 3 2 14" xfId="16780"/>
    <cellStyle name="Normal 3 4 7 3 2 14 2" xfId="34330"/>
    <cellStyle name="Normal 3 4 7 3 2 15" xfId="34331"/>
    <cellStyle name="Normal 3 4 7 3 2 2" xfId="16781"/>
    <cellStyle name="Normal 3 4 7 3 2 2 2" xfId="34332"/>
    <cellStyle name="Normal 3 4 7 3 2 3" xfId="16782"/>
    <cellStyle name="Normal 3 4 7 3 2 3 2" xfId="34333"/>
    <cellStyle name="Normal 3 4 7 3 2 4" xfId="16783"/>
    <cellStyle name="Normal 3 4 7 3 2 4 2" xfId="34334"/>
    <cellStyle name="Normal 3 4 7 3 2 5" xfId="16784"/>
    <cellStyle name="Normal 3 4 7 3 2 5 2" xfId="34335"/>
    <cellStyle name="Normal 3 4 7 3 2 6" xfId="16785"/>
    <cellStyle name="Normal 3 4 7 3 2 6 2" xfId="34336"/>
    <cellStyle name="Normal 3 4 7 3 2 7" xfId="16786"/>
    <cellStyle name="Normal 3 4 7 3 2 7 2" xfId="34337"/>
    <cellStyle name="Normal 3 4 7 3 2 8" xfId="16787"/>
    <cellStyle name="Normal 3 4 7 3 2 8 2" xfId="34338"/>
    <cellStyle name="Normal 3 4 7 3 2 9" xfId="16788"/>
    <cellStyle name="Normal 3 4 7 3 2 9 2" xfId="34339"/>
    <cellStyle name="Normal 3 4 7 3 3" xfId="16789"/>
    <cellStyle name="Normal 3 4 7 3 3 2" xfId="34340"/>
    <cellStyle name="Normal 3 4 7 3 4" xfId="16790"/>
    <cellStyle name="Normal 3 4 7 3 4 2" xfId="34341"/>
    <cellStyle name="Normal 3 4 7 3 5" xfId="16791"/>
    <cellStyle name="Normal 3 4 7 3 5 2" xfId="34342"/>
    <cellStyle name="Normal 3 4 7 3 6" xfId="16792"/>
    <cellStyle name="Normal 3 4 7 3 6 2" xfId="34343"/>
    <cellStyle name="Normal 3 4 7 3 7" xfId="16793"/>
    <cellStyle name="Normal 3 4 7 3 7 2" xfId="34344"/>
    <cellStyle name="Normal 3 4 7 3 8" xfId="16794"/>
    <cellStyle name="Normal 3 4 7 3 8 2" xfId="34345"/>
    <cellStyle name="Normal 3 4 7 3 9" xfId="16795"/>
    <cellStyle name="Normal 3 4 7 3 9 2" xfId="34346"/>
    <cellStyle name="Normal 3 4 7 4" xfId="16796"/>
    <cellStyle name="Normal 3 4 7 4 10" xfId="16797"/>
    <cellStyle name="Normal 3 4 7 4 10 2" xfId="34347"/>
    <cellStyle name="Normal 3 4 7 4 11" xfId="16798"/>
    <cellStyle name="Normal 3 4 7 4 11 2" xfId="34348"/>
    <cellStyle name="Normal 3 4 7 4 12" xfId="16799"/>
    <cellStyle name="Normal 3 4 7 4 12 2" xfId="34349"/>
    <cellStyle name="Normal 3 4 7 4 13" xfId="16800"/>
    <cellStyle name="Normal 3 4 7 4 13 2" xfId="34350"/>
    <cellStyle name="Normal 3 4 7 4 14" xfId="16801"/>
    <cellStyle name="Normal 3 4 7 4 14 2" xfId="34351"/>
    <cellStyle name="Normal 3 4 7 4 15" xfId="16802"/>
    <cellStyle name="Normal 3 4 7 4 15 2" xfId="34352"/>
    <cellStyle name="Normal 3 4 7 4 16" xfId="34353"/>
    <cellStyle name="Normal 3 4 7 4 2" xfId="16803"/>
    <cellStyle name="Normal 3 4 7 4 2 10" xfId="16804"/>
    <cellStyle name="Normal 3 4 7 4 2 10 2" xfId="34354"/>
    <cellStyle name="Normal 3 4 7 4 2 11" xfId="16805"/>
    <cellStyle name="Normal 3 4 7 4 2 11 2" xfId="34355"/>
    <cellStyle name="Normal 3 4 7 4 2 12" xfId="16806"/>
    <cellStyle name="Normal 3 4 7 4 2 12 2" xfId="34356"/>
    <cellStyle name="Normal 3 4 7 4 2 13" xfId="16807"/>
    <cellStyle name="Normal 3 4 7 4 2 13 2" xfId="34357"/>
    <cellStyle name="Normal 3 4 7 4 2 14" xfId="16808"/>
    <cellStyle name="Normal 3 4 7 4 2 14 2" xfId="34358"/>
    <cellStyle name="Normal 3 4 7 4 2 15" xfId="34359"/>
    <cellStyle name="Normal 3 4 7 4 2 2" xfId="16809"/>
    <cellStyle name="Normal 3 4 7 4 2 2 2" xfId="34360"/>
    <cellStyle name="Normal 3 4 7 4 2 3" xfId="16810"/>
    <cellStyle name="Normal 3 4 7 4 2 3 2" xfId="34361"/>
    <cellStyle name="Normal 3 4 7 4 2 4" xfId="16811"/>
    <cellStyle name="Normal 3 4 7 4 2 4 2" xfId="34362"/>
    <cellStyle name="Normal 3 4 7 4 2 5" xfId="16812"/>
    <cellStyle name="Normal 3 4 7 4 2 5 2" xfId="34363"/>
    <cellStyle name="Normal 3 4 7 4 2 6" xfId="16813"/>
    <cellStyle name="Normal 3 4 7 4 2 6 2" xfId="34364"/>
    <cellStyle name="Normal 3 4 7 4 2 7" xfId="16814"/>
    <cellStyle name="Normal 3 4 7 4 2 7 2" xfId="34365"/>
    <cellStyle name="Normal 3 4 7 4 2 8" xfId="16815"/>
    <cellStyle name="Normal 3 4 7 4 2 8 2" xfId="34366"/>
    <cellStyle name="Normal 3 4 7 4 2 9" xfId="16816"/>
    <cellStyle name="Normal 3 4 7 4 2 9 2" xfId="34367"/>
    <cellStyle name="Normal 3 4 7 4 3" xfId="16817"/>
    <cellStyle name="Normal 3 4 7 4 3 2" xfId="34368"/>
    <cellStyle name="Normal 3 4 7 4 4" xfId="16818"/>
    <cellStyle name="Normal 3 4 7 4 4 2" xfId="34369"/>
    <cellStyle name="Normal 3 4 7 4 5" xfId="16819"/>
    <cellStyle name="Normal 3 4 7 4 5 2" xfId="34370"/>
    <cellStyle name="Normal 3 4 7 4 6" xfId="16820"/>
    <cellStyle name="Normal 3 4 7 4 6 2" xfId="34371"/>
    <cellStyle name="Normal 3 4 7 4 7" xfId="16821"/>
    <cellStyle name="Normal 3 4 7 4 7 2" xfId="34372"/>
    <cellStyle name="Normal 3 4 7 4 8" xfId="16822"/>
    <cellStyle name="Normal 3 4 7 4 8 2" xfId="34373"/>
    <cellStyle name="Normal 3 4 7 4 9" xfId="16823"/>
    <cellStyle name="Normal 3 4 7 4 9 2" xfId="34374"/>
    <cellStyle name="Normal 3 4 7 5" xfId="16824"/>
    <cellStyle name="Normal 3 4 7 5 10" xfId="16825"/>
    <cellStyle name="Normal 3 4 7 5 10 2" xfId="34375"/>
    <cellStyle name="Normal 3 4 7 5 11" xfId="16826"/>
    <cellStyle name="Normal 3 4 7 5 11 2" xfId="34376"/>
    <cellStyle name="Normal 3 4 7 5 12" xfId="16827"/>
    <cellStyle name="Normal 3 4 7 5 12 2" xfId="34377"/>
    <cellStyle name="Normal 3 4 7 5 13" xfId="16828"/>
    <cellStyle name="Normal 3 4 7 5 13 2" xfId="34378"/>
    <cellStyle name="Normal 3 4 7 5 14" xfId="16829"/>
    <cellStyle name="Normal 3 4 7 5 14 2" xfId="34379"/>
    <cellStyle name="Normal 3 4 7 5 15" xfId="34380"/>
    <cellStyle name="Normal 3 4 7 5 2" xfId="16830"/>
    <cellStyle name="Normal 3 4 7 5 2 2" xfId="34381"/>
    <cellStyle name="Normal 3 4 7 5 3" xfId="16831"/>
    <cellStyle name="Normal 3 4 7 5 3 2" xfId="34382"/>
    <cellStyle name="Normal 3 4 7 5 4" xfId="16832"/>
    <cellStyle name="Normal 3 4 7 5 4 2" xfId="34383"/>
    <cellStyle name="Normal 3 4 7 5 5" xfId="16833"/>
    <cellStyle name="Normal 3 4 7 5 5 2" xfId="34384"/>
    <cellStyle name="Normal 3 4 7 5 6" xfId="16834"/>
    <cellStyle name="Normal 3 4 7 5 6 2" xfId="34385"/>
    <cellStyle name="Normal 3 4 7 5 7" xfId="16835"/>
    <cellStyle name="Normal 3 4 7 5 7 2" xfId="34386"/>
    <cellStyle name="Normal 3 4 7 5 8" xfId="16836"/>
    <cellStyle name="Normal 3 4 7 5 8 2" xfId="34387"/>
    <cellStyle name="Normal 3 4 7 5 9" xfId="16837"/>
    <cellStyle name="Normal 3 4 7 5 9 2" xfId="34388"/>
    <cellStyle name="Normal 3 4 7 6" xfId="16838"/>
    <cellStyle name="Normal 3 4 7 6 10" xfId="16839"/>
    <cellStyle name="Normal 3 4 7 6 10 2" xfId="34389"/>
    <cellStyle name="Normal 3 4 7 6 11" xfId="16840"/>
    <cellStyle name="Normal 3 4 7 6 11 2" xfId="34390"/>
    <cellStyle name="Normal 3 4 7 6 12" xfId="16841"/>
    <cellStyle name="Normal 3 4 7 6 12 2" xfId="34391"/>
    <cellStyle name="Normal 3 4 7 6 13" xfId="16842"/>
    <cellStyle name="Normal 3 4 7 6 13 2" xfId="34392"/>
    <cellStyle name="Normal 3 4 7 6 14" xfId="16843"/>
    <cellStyle name="Normal 3 4 7 6 14 2" xfId="34393"/>
    <cellStyle name="Normal 3 4 7 6 15" xfId="34394"/>
    <cellStyle name="Normal 3 4 7 6 2" xfId="16844"/>
    <cellStyle name="Normal 3 4 7 6 2 2" xfId="34395"/>
    <cellStyle name="Normal 3 4 7 6 3" xfId="16845"/>
    <cellStyle name="Normal 3 4 7 6 3 2" xfId="34396"/>
    <cellStyle name="Normal 3 4 7 6 4" xfId="16846"/>
    <cellStyle name="Normal 3 4 7 6 4 2" xfId="34397"/>
    <cellStyle name="Normal 3 4 7 6 5" xfId="16847"/>
    <cellStyle name="Normal 3 4 7 6 5 2" xfId="34398"/>
    <cellStyle name="Normal 3 4 7 6 6" xfId="16848"/>
    <cellStyle name="Normal 3 4 7 6 6 2" xfId="34399"/>
    <cellStyle name="Normal 3 4 7 6 7" xfId="16849"/>
    <cellStyle name="Normal 3 4 7 6 7 2" xfId="34400"/>
    <cellStyle name="Normal 3 4 7 6 8" xfId="16850"/>
    <cellStyle name="Normal 3 4 7 6 8 2" xfId="34401"/>
    <cellStyle name="Normal 3 4 7 6 9" xfId="16851"/>
    <cellStyle name="Normal 3 4 7 6 9 2" xfId="34402"/>
    <cellStyle name="Normal 3 4 7 7" xfId="16852"/>
    <cellStyle name="Normal 3 4 7 7 10" xfId="16853"/>
    <cellStyle name="Normal 3 4 7 7 10 2" xfId="34403"/>
    <cellStyle name="Normal 3 4 7 7 11" xfId="16854"/>
    <cellStyle name="Normal 3 4 7 7 11 2" xfId="34404"/>
    <cellStyle name="Normal 3 4 7 7 12" xfId="16855"/>
    <cellStyle name="Normal 3 4 7 7 12 2" xfId="34405"/>
    <cellStyle name="Normal 3 4 7 7 13" xfId="16856"/>
    <cellStyle name="Normal 3 4 7 7 13 2" xfId="34406"/>
    <cellStyle name="Normal 3 4 7 7 14" xfId="16857"/>
    <cellStyle name="Normal 3 4 7 7 14 2" xfId="34407"/>
    <cellStyle name="Normal 3 4 7 7 15" xfId="34408"/>
    <cellStyle name="Normal 3 4 7 7 2" xfId="16858"/>
    <cellStyle name="Normal 3 4 7 7 2 2" xfId="34409"/>
    <cellStyle name="Normal 3 4 7 7 3" xfId="16859"/>
    <cellStyle name="Normal 3 4 7 7 3 2" xfId="34410"/>
    <cellStyle name="Normal 3 4 7 7 4" xfId="16860"/>
    <cellStyle name="Normal 3 4 7 7 4 2" xfId="34411"/>
    <cellStyle name="Normal 3 4 7 7 5" xfId="16861"/>
    <cellStyle name="Normal 3 4 7 7 5 2" xfId="34412"/>
    <cellStyle name="Normal 3 4 7 7 6" xfId="16862"/>
    <cellStyle name="Normal 3 4 7 7 6 2" xfId="34413"/>
    <cellStyle name="Normal 3 4 7 7 7" xfId="16863"/>
    <cellStyle name="Normal 3 4 7 7 7 2" xfId="34414"/>
    <cellStyle name="Normal 3 4 7 7 8" xfId="16864"/>
    <cellStyle name="Normal 3 4 7 7 8 2" xfId="34415"/>
    <cellStyle name="Normal 3 4 7 7 9" xfId="16865"/>
    <cellStyle name="Normal 3 4 7 7 9 2" xfId="34416"/>
    <cellStyle name="Normal 3 4 7 8" xfId="16866"/>
    <cellStyle name="Normal 3 4 7 8 10" xfId="16867"/>
    <cellStyle name="Normal 3 4 7 8 10 2" xfId="34417"/>
    <cellStyle name="Normal 3 4 7 8 11" xfId="16868"/>
    <cellStyle name="Normal 3 4 7 8 11 2" xfId="34418"/>
    <cellStyle name="Normal 3 4 7 8 12" xfId="16869"/>
    <cellStyle name="Normal 3 4 7 8 12 2" xfId="34419"/>
    <cellStyle name="Normal 3 4 7 8 13" xfId="16870"/>
    <cellStyle name="Normal 3 4 7 8 13 2" xfId="34420"/>
    <cellStyle name="Normal 3 4 7 8 14" xfId="16871"/>
    <cellStyle name="Normal 3 4 7 8 14 2" xfId="34421"/>
    <cellStyle name="Normal 3 4 7 8 15" xfId="34422"/>
    <cellStyle name="Normal 3 4 7 8 2" xfId="16872"/>
    <cellStyle name="Normal 3 4 7 8 2 2" xfId="34423"/>
    <cellStyle name="Normal 3 4 7 8 3" xfId="16873"/>
    <cellStyle name="Normal 3 4 7 8 3 2" xfId="34424"/>
    <cellStyle name="Normal 3 4 7 8 4" xfId="16874"/>
    <cellStyle name="Normal 3 4 7 8 4 2" xfId="34425"/>
    <cellStyle name="Normal 3 4 7 8 5" xfId="16875"/>
    <cellStyle name="Normal 3 4 7 8 5 2" xfId="34426"/>
    <cellStyle name="Normal 3 4 7 8 6" xfId="16876"/>
    <cellStyle name="Normal 3 4 7 8 6 2" xfId="34427"/>
    <cellStyle name="Normal 3 4 7 8 7" xfId="16877"/>
    <cellStyle name="Normal 3 4 7 8 7 2" xfId="34428"/>
    <cellStyle name="Normal 3 4 7 8 8" xfId="16878"/>
    <cellStyle name="Normal 3 4 7 8 8 2" xfId="34429"/>
    <cellStyle name="Normal 3 4 7 8 9" xfId="16879"/>
    <cellStyle name="Normal 3 4 7 8 9 2" xfId="34430"/>
    <cellStyle name="Normal 3 4 7 9" xfId="16880"/>
    <cellStyle name="Normal 3 4 7 9 10" xfId="16881"/>
    <cellStyle name="Normal 3 4 7 9 10 2" xfId="34431"/>
    <cellStyle name="Normal 3 4 7 9 11" xfId="16882"/>
    <cellStyle name="Normal 3 4 7 9 11 2" xfId="34432"/>
    <cellStyle name="Normal 3 4 7 9 12" xfId="16883"/>
    <cellStyle name="Normal 3 4 7 9 12 2" xfId="34433"/>
    <cellStyle name="Normal 3 4 7 9 13" xfId="16884"/>
    <cellStyle name="Normal 3 4 7 9 13 2" xfId="34434"/>
    <cellStyle name="Normal 3 4 7 9 14" xfId="16885"/>
    <cellStyle name="Normal 3 4 7 9 14 2" xfId="34435"/>
    <cellStyle name="Normal 3 4 7 9 15" xfId="34436"/>
    <cellStyle name="Normal 3 4 7 9 2" xfId="16886"/>
    <cellStyle name="Normal 3 4 7 9 2 2" xfId="34437"/>
    <cellStyle name="Normal 3 4 7 9 3" xfId="16887"/>
    <cellStyle name="Normal 3 4 7 9 3 2" xfId="34438"/>
    <cellStyle name="Normal 3 4 7 9 4" xfId="16888"/>
    <cellStyle name="Normal 3 4 7 9 4 2" xfId="34439"/>
    <cellStyle name="Normal 3 4 7 9 5" xfId="16889"/>
    <cellStyle name="Normal 3 4 7 9 5 2" xfId="34440"/>
    <cellStyle name="Normal 3 4 7 9 6" xfId="16890"/>
    <cellStyle name="Normal 3 4 7 9 6 2" xfId="34441"/>
    <cellStyle name="Normal 3 4 7 9 7" xfId="16891"/>
    <cellStyle name="Normal 3 4 7 9 7 2" xfId="34442"/>
    <cellStyle name="Normal 3 4 7 9 8" xfId="16892"/>
    <cellStyle name="Normal 3 4 7 9 8 2" xfId="34443"/>
    <cellStyle name="Normal 3 4 7 9 9" xfId="16893"/>
    <cellStyle name="Normal 3 4 7 9 9 2" xfId="34444"/>
    <cellStyle name="Normal 3 4 8" xfId="16894"/>
    <cellStyle name="Normal 3 4 8 10" xfId="16895"/>
    <cellStyle name="Normal 3 4 8 10 10" xfId="16896"/>
    <cellStyle name="Normal 3 4 8 10 10 2" xfId="34445"/>
    <cellStyle name="Normal 3 4 8 10 11" xfId="16897"/>
    <cellStyle name="Normal 3 4 8 10 11 2" xfId="34446"/>
    <cellStyle name="Normal 3 4 8 10 12" xfId="16898"/>
    <cellStyle name="Normal 3 4 8 10 12 2" xfId="34447"/>
    <cellStyle name="Normal 3 4 8 10 13" xfId="16899"/>
    <cellStyle name="Normal 3 4 8 10 13 2" xfId="34448"/>
    <cellStyle name="Normal 3 4 8 10 14" xfId="16900"/>
    <cellStyle name="Normal 3 4 8 10 14 2" xfId="34449"/>
    <cellStyle name="Normal 3 4 8 10 15" xfId="34450"/>
    <cellStyle name="Normal 3 4 8 10 2" xfId="16901"/>
    <cellStyle name="Normal 3 4 8 10 2 2" xfId="34451"/>
    <cellStyle name="Normal 3 4 8 10 3" xfId="16902"/>
    <cellStyle name="Normal 3 4 8 10 3 2" xfId="34452"/>
    <cellStyle name="Normal 3 4 8 10 4" xfId="16903"/>
    <cellStyle name="Normal 3 4 8 10 4 2" xfId="34453"/>
    <cellStyle name="Normal 3 4 8 10 5" xfId="16904"/>
    <cellStyle name="Normal 3 4 8 10 5 2" xfId="34454"/>
    <cellStyle name="Normal 3 4 8 10 6" xfId="16905"/>
    <cellStyle name="Normal 3 4 8 10 6 2" xfId="34455"/>
    <cellStyle name="Normal 3 4 8 10 7" xfId="16906"/>
    <cellStyle name="Normal 3 4 8 10 7 2" xfId="34456"/>
    <cellStyle name="Normal 3 4 8 10 8" xfId="16907"/>
    <cellStyle name="Normal 3 4 8 10 8 2" xfId="34457"/>
    <cellStyle name="Normal 3 4 8 10 9" xfId="16908"/>
    <cellStyle name="Normal 3 4 8 10 9 2" xfId="34458"/>
    <cellStyle name="Normal 3 4 8 11" xfId="16909"/>
    <cellStyle name="Normal 3 4 8 11 2" xfId="34459"/>
    <cellStyle name="Normal 3 4 8 12" xfId="16910"/>
    <cellStyle name="Normal 3 4 8 12 2" xfId="34460"/>
    <cellStyle name="Normal 3 4 8 13" xfId="16911"/>
    <cellStyle name="Normal 3 4 8 13 2" xfId="34461"/>
    <cellStyle name="Normal 3 4 8 14" xfId="16912"/>
    <cellStyle name="Normal 3 4 8 14 2" xfId="34462"/>
    <cellStyle name="Normal 3 4 8 15" xfId="16913"/>
    <cellStyle name="Normal 3 4 8 15 2" xfId="34463"/>
    <cellStyle name="Normal 3 4 8 16" xfId="16914"/>
    <cellStyle name="Normal 3 4 8 16 2" xfId="34464"/>
    <cellStyle name="Normal 3 4 8 17" xfId="16915"/>
    <cellStyle name="Normal 3 4 8 17 2" xfId="34465"/>
    <cellStyle name="Normal 3 4 8 18" xfId="16916"/>
    <cellStyle name="Normal 3 4 8 18 2" xfId="34466"/>
    <cellStyle name="Normal 3 4 8 19" xfId="16917"/>
    <cellStyle name="Normal 3 4 8 19 2" xfId="34467"/>
    <cellStyle name="Normal 3 4 8 2" xfId="16918"/>
    <cellStyle name="Normal 3 4 8 2 10" xfId="16919"/>
    <cellStyle name="Normal 3 4 8 2 10 2" xfId="34468"/>
    <cellStyle name="Normal 3 4 8 2 11" xfId="16920"/>
    <cellStyle name="Normal 3 4 8 2 11 2" xfId="34469"/>
    <cellStyle name="Normal 3 4 8 2 12" xfId="16921"/>
    <cellStyle name="Normal 3 4 8 2 12 2" xfId="34470"/>
    <cellStyle name="Normal 3 4 8 2 13" xfId="16922"/>
    <cellStyle name="Normal 3 4 8 2 13 2" xfId="34471"/>
    <cellStyle name="Normal 3 4 8 2 14" xfId="16923"/>
    <cellStyle name="Normal 3 4 8 2 14 2" xfId="34472"/>
    <cellStyle name="Normal 3 4 8 2 15" xfId="16924"/>
    <cellStyle name="Normal 3 4 8 2 15 2" xfId="34473"/>
    <cellStyle name="Normal 3 4 8 2 16" xfId="34474"/>
    <cellStyle name="Normal 3 4 8 2 2" xfId="16925"/>
    <cellStyle name="Normal 3 4 8 2 2 10" xfId="16926"/>
    <cellStyle name="Normal 3 4 8 2 2 10 2" xfId="34475"/>
    <cellStyle name="Normal 3 4 8 2 2 11" xfId="16927"/>
    <cellStyle name="Normal 3 4 8 2 2 11 2" xfId="34476"/>
    <cellStyle name="Normal 3 4 8 2 2 12" xfId="16928"/>
    <cellStyle name="Normal 3 4 8 2 2 12 2" xfId="34477"/>
    <cellStyle name="Normal 3 4 8 2 2 13" xfId="16929"/>
    <cellStyle name="Normal 3 4 8 2 2 13 2" xfId="34478"/>
    <cellStyle name="Normal 3 4 8 2 2 14" xfId="16930"/>
    <cellStyle name="Normal 3 4 8 2 2 14 2" xfId="34479"/>
    <cellStyle name="Normal 3 4 8 2 2 15" xfId="34480"/>
    <cellStyle name="Normal 3 4 8 2 2 2" xfId="16931"/>
    <cellStyle name="Normal 3 4 8 2 2 2 2" xfId="34481"/>
    <cellStyle name="Normal 3 4 8 2 2 3" xfId="16932"/>
    <cellStyle name="Normal 3 4 8 2 2 3 2" xfId="34482"/>
    <cellStyle name="Normal 3 4 8 2 2 4" xfId="16933"/>
    <cellStyle name="Normal 3 4 8 2 2 4 2" xfId="34483"/>
    <cellStyle name="Normal 3 4 8 2 2 5" xfId="16934"/>
    <cellStyle name="Normal 3 4 8 2 2 5 2" xfId="34484"/>
    <cellStyle name="Normal 3 4 8 2 2 6" xfId="16935"/>
    <cellStyle name="Normal 3 4 8 2 2 6 2" xfId="34485"/>
    <cellStyle name="Normal 3 4 8 2 2 7" xfId="16936"/>
    <cellStyle name="Normal 3 4 8 2 2 7 2" xfId="34486"/>
    <cellStyle name="Normal 3 4 8 2 2 8" xfId="16937"/>
    <cellStyle name="Normal 3 4 8 2 2 8 2" xfId="34487"/>
    <cellStyle name="Normal 3 4 8 2 2 9" xfId="16938"/>
    <cellStyle name="Normal 3 4 8 2 2 9 2" xfId="34488"/>
    <cellStyle name="Normal 3 4 8 2 3" xfId="16939"/>
    <cellStyle name="Normal 3 4 8 2 3 2" xfId="34489"/>
    <cellStyle name="Normal 3 4 8 2 4" xfId="16940"/>
    <cellStyle name="Normal 3 4 8 2 4 2" xfId="34490"/>
    <cellStyle name="Normal 3 4 8 2 5" xfId="16941"/>
    <cellStyle name="Normal 3 4 8 2 5 2" xfId="34491"/>
    <cellStyle name="Normal 3 4 8 2 6" xfId="16942"/>
    <cellStyle name="Normal 3 4 8 2 6 2" xfId="34492"/>
    <cellStyle name="Normal 3 4 8 2 7" xfId="16943"/>
    <cellStyle name="Normal 3 4 8 2 7 2" xfId="34493"/>
    <cellStyle name="Normal 3 4 8 2 8" xfId="16944"/>
    <cellStyle name="Normal 3 4 8 2 8 2" xfId="34494"/>
    <cellStyle name="Normal 3 4 8 2 9" xfId="16945"/>
    <cellStyle name="Normal 3 4 8 2 9 2" xfId="34495"/>
    <cellStyle name="Normal 3 4 8 20" xfId="16946"/>
    <cellStyle name="Normal 3 4 8 20 2" xfId="34496"/>
    <cellStyle name="Normal 3 4 8 21" xfId="16947"/>
    <cellStyle name="Normal 3 4 8 21 2" xfId="34497"/>
    <cellStyle name="Normal 3 4 8 22" xfId="16948"/>
    <cellStyle name="Normal 3 4 8 22 2" xfId="34498"/>
    <cellStyle name="Normal 3 4 8 23" xfId="16949"/>
    <cellStyle name="Normal 3 4 8 23 2" xfId="34499"/>
    <cellStyle name="Normal 3 4 8 24" xfId="34500"/>
    <cellStyle name="Normal 3 4 8 3" xfId="16950"/>
    <cellStyle name="Normal 3 4 8 3 10" xfId="16951"/>
    <cellStyle name="Normal 3 4 8 3 10 2" xfId="34501"/>
    <cellStyle name="Normal 3 4 8 3 11" xfId="16952"/>
    <cellStyle name="Normal 3 4 8 3 11 2" xfId="34502"/>
    <cellStyle name="Normal 3 4 8 3 12" xfId="16953"/>
    <cellStyle name="Normal 3 4 8 3 12 2" xfId="34503"/>
    <cellStyle name="Normal 3 4 8 3 13" xfId="16954"/>
    <cellStyle name="Normal 3 4 8 3 13 2" xfId="34504"/>
    <cellStyle name="Normal 3 4 8 3 14" xfId="16955"/>
    <cellStyle name="Normal 3 4 8 3 14 2" xfId="34505"/>
    <cellStyle name="Normal 3 4 8 3 15" xfId="16956"/>
    <cellStyle name="Normal 3 4 8 3 15 2" xfId="34506"/>
    <cellStyle name="Normal 3 4 8 3 16" xfId="34507"/>
    <cellStyle name="Normal 3 4 8 3 2" xfId="16957"/>
    <cellStyle name="Normal 3 4 8 3 2 10" xfId="16958"/>
    <cellStyle name="Normal 3 4 8 3 2 10 2" xfId="34508"/>
    <cellStyle name="Normal 3 4 8 3 2 11" xfId="16959"/>
    <cellStyle name="Normal 3 4 8 3 2 11 2" xfId="34509"/>
    <cellStyle name="Normal 3 4 8 3 2 12" xfId="16960"/>
    <cellStyle name="Normal 3 4 8 3 2 12 2" xfId="34510"/>
    <cellStyle name="Normal 3 4 8 3 2 13" xfId="16961"/>
    <cellStyle name="Normal 3 4 8 3 2 13 2" xfId="34511"/>
    <cellStyle name="Normal 3 4 8 3 2 14" xfId="16962"/>
    <cellStyle name="Normal 3 4 8 3 2 14 2" xfId="34512"/>
    <cellStyle name="Normal 3 4 8 3 2 15" xfId="34513"/>
    <cellStyle name="Normal 3 4 8 3 2 2" xfId="16963"/>
    <cellStyle name="Normal 3 4 8 3 2 2 2" xfId="34514"/>
    <cellStyle name="Normal 3 4 8 3 2 3" xfId="16964"/>
    <cellStyle name="Normal 3 4 8 3 2 3 2" xfId="34515"/>
    <cellStyle name="Normal 3 4 8 3 2 4" xfId="16965"/>
    <cellStyle name="Normal 3 4 8 3 2 4 2" xfId="34516"/>
    <cellStyle name="Normal 3 4 8 3 2 5" xfId="16966"/>
    <cellStyle name="Normal 3 4 8 3 2 5 2" xfId="34517"/>
    <cellStyle name="Normal 3 4 8 3 2 6" xfId="16967"/>
    <cellStyle name="Normal 3 4 8 3 2 6 2" xfId="34518"/>
    <cellStyle name="Normal 3 4 8 3 2 7" xfId="16968"/>
    <cellStyle name="Normal 3 4 8 3 2 7 2" xfId="34519"/>
    <cellStyle name="Normal 3 4 8 3 2 8" xfId="16969"/>
    <cellStyle name="Normal 3 4 8 3 2 8 2" xfId="34520"/>
    <cellStyle name="Normal 3 4 8 3 2 9" xfId="16970"/>
    <cellStyle name="Normal 3 4 8 3 2 9 2" xfId="34521"/>
    <cellStyle name="Normal 3 4 8 3 3" xfId="16971"/>
    <cellStyle name="Normal 3 4 8 3 3 2" xfId="34522"/>
    <cellStyle name="Normal 3 4 8 3 4" xfId="16972"/>
    <cellStyle name="Normal 3 4 8 3 4 2" xfId="34523"/>
    <cellStyle name="Normal 3 4 8 3 5" xfId="16973"/>
    <cellStyle name="Normal 3 4 8 3 5 2" xfId="34524"/>
    <cellStyle name="Normal 3 4 8 3 6" xfId="16974"/>
    <cellStyle name="Normal 3 4 8 3 6 2" xfId="34525"/>
    <cellStyle name="Normal 3 4 8 3 7" xfId="16975"/>
    <cellStyle name="Normal 3 4 8 3 7 2" xfId="34526"/>
    <cellStyle name="Normal 3 4 8 3 8" xfId="16976"/>
    <cellStyle name="Normal 3 4 8 3 8 2" xfId="34527"/>
    <cellStyle name="Normal 3 4 8 3 9" xfId="16977"/>
    <cellStyle name="Normal 3 4 8 3 9 2" xfId="34528"/>
    <cellStyle name="Normal 3 4 8 4" xfId="16978"/>
    <cellStyle name="Normal 3 4 8 4 10" xfId="16979"/>
    <cellStyle name="Normal 3 4 8 4 10 2" xfId="34529"/>
    <cellStyle name="Normal 3 4 8 4 11" xfId="16980"/>
    <cellStyle name="Normal 3 4 8 4 11 2" xfId="34530"/>
    <cellStyle name="Normal 3 4 8 4 12" xfId="16981"/>
    <cellStyle name="Normal 3 4 8 4 12 2" xfId="34531"/>
    <cellStyle name="Normal 3 4 8 4 13" xfId="16982"/>
    <cellStyle name="Normal 3 4 8 4 13 2" xfId="34532"/>
    <cellStyle name="Normal 3 4 8 4 14" xfId="16983"/>
    <cellStyle name="Normal 3 4 8 4 14 2" xfId="34533"/>
    <cellStyle name="Normal 3 4 8 4 15" xfId="16984"/>
    <cellStyle name="Normal 3 4 8 4 15 2" xfId="34534"/>
    <cellStyle name="Normal 3 4 8 4 16" xfId="34535"/>
    <cellStyle name="Normal 3 4 8 4 2" xfId="16985"/>
    <cellStyle name="Normal 3 4 8 4 2 10" xfId="16986"/>
    <cellStyle name="Normal 3 4 8 4 2 10 2" xfId="34536"/>
    <cellStyle name="Normal 3 4 8 4 2 11" xfId="16987"/>
    <cellStyle name="Normal 3 4 8 4 2 11 2" xfId="34537"/>
    <cellStyle name="Normal 3 4 8 4 2 12" xfId="16988"/>
    <cellStyle name="Normal 3 4 8 4 2 12 2" xfId="34538"/>
    <cellStyle name="Normal 3 4 8 4 2 13" xfId="16989"/>
    <cellStyle name="Normal 3 4 8 4 2 13 2" xfId="34539"/>
    <cellStyle name="Normal 3 4 8 4 2 14" xfId="16990"/>
    <cellStyle name="Normal 3 4 8 4 2 14 2" xfId="34540"/>
    <cellStyle name="Normal 3 4 8 4 2 15" xfId="34541"/>
    <cellStyle name="Normal 3 4 8 4 2 2" xfId="16991"/>
    <cellStyle name="Normal 3 4 8 4 2 2 2" xfId="34542"/>
    <cellStyle name="Normal 3 4 8 4 2 3" xfId="16992"/>
    <cellStyle name="Normal 3 4 8 4 2 3 2" xfId="34543"/>
    <cellStyle name="Normal 3 4 8 4 2 4" xfId="16993"/>
    <cellStyle name="Normal 3 4 8 4 2 4 2" xfId="34544"/>
    <cellStyle name="Normal 3 4 8 4 2 5" xfId="16994"/>
    <cellStyle name="Normal 3 4 8 4 2 5 2" xfId="34545"/>
    <cellStyle name="Normal 3 4 8 4 2 6" xfId="16995"/>
    <cellStyle name="Normal 3 4 8 4 2 6 2" xfId="34546"/>
    <cellStyle name="Normal 3 4 8 4 2 7" xfId="16996"/>
    <cellStyle name="Normal 3 4 8 4 2 7 2" xfId="34547"/>
    <cellStyle name="Normal 3 4 8 4 2 8" xfId="16997"/>
    <cellStyle name="Normal 3 4 8 4 2 8 2" xfId="34548"/>
    <cellStyle name="Normal 3 4 8 4 2 9" xfId="16998"/>
    <cellStyle name="Normal 3 4 8 4 2 9 2" xfId="34549"/>
    <cellStyle name="Normal 3 4 8 4 3" xfId="16999"/>
    <cellStyle name="Normal 3 4 8 4 3 2" xfId="34550"/>
    <cellStyle name="Normal 3 4 8 4 4" xfId="17000"/>
    <cellStyle name="Normal 3 4 8 4 4 2" xfId="34551"/>
    <cellStyle name="Normal 3 4 8 4 5" xfId="17001"/>
    <cellStyle name="Normal 3 4 8 4 5 2" xfId="34552"/>
    <cellStyle name="Normal 3 4 8 4 6" xfId="17002"/>
    <cellStyle name="Normal 3 4 8 4 6 2" xfId="34553"/>
    <cellStyle name="Normal 3 4 8 4 7" xfId="17003"/>
    <cellStyle name="Normal 3 4 8 4 7 2" xfId="34554"/>
    <cellStyle name="Normal 3 4 8 4 8" xfId="17004"/>
    <cellStyle name="Normal 3 4 8 4 8 2" xfId="34555"/>
    <cellStyle name="Normal 3 4 8 4 9" xfId="17005"/>
    <cellStyle name="Normal 3 4 8 4 9 2" xfId="34556"/>
    <cellStyle name="Normal 3 4 8 5" xfId="17006"/>
    <cellStyle name="Normal 3 4 8 5 10" xfId="17007"/>
    <cellStyle name="Normal 3 4 8 5 10 2" xfId="34557"/>
    <cellStyle name="Normal 3 4 8 5 11" xfId="17008"/>
    <cellStyle name="Normal 3 4 8 5 11 2" xfId="34558"/>
    <cellStyle name="Normal 3 4 8 5 12" xfId="17009"/>
    <cellStyle name="Normal 3 4 8 5 12 2" xfId="34559"/>
    <cellStyle name="Normal 3 4 8 5 13" xfId="17010"/>
    <cellStyle name="Normal 3 4 8 5 13 2" xfId="34560"/>
    <cellStyle name="Normal 3 4 8 5 14" xfId="17011"/>
    <cellStyle name="Normal 3 4 8 5 14 2" xfId="34561"/>
    <cellStyle name="Normal 3 4 8 5 15" xfId="34562"/>
    <cellStyle name="Normal 3 4 8 5 2" xfId="17012"/>
    <cellStyle name="Normal 3 4 8 5 2 2" xfId="34563"/>
    <cellStyle name="Normal 3 4 8 5 3" xfId="17013"/>
    <cellStyle name="Normal 3 4 8 5 3 2" xfId="34564"/>
    <cellStyle name="Normal 3 4 8 5 4" xfId="17014"/>
    <cellStyle name="Normal 3 4 8 5 4 2" xfId="34565"/>
    <cellStyle name="Normal 3 4 8 5 5" xfId="17015"/>
    <cellStyle name="Normal 3 4 8 5 5 2" xfId="34566"/>
    <cellStyle name="Normal 3 4 8 5 6" xfId="17016"/>
    <cellStyle name="Normal 3 4 8 5 6 2" xfId="34567"/>
    <cellStyle name="Normal 3 4 8 5 7" xfId="17017"/>
    <cellStyle name="Normal 3 4 8 5 7 2" xfId="34568"/>
    <cellStyle name="Normal 3 4 8 5 8" xfId="17018"/>
    <cellStyle name="Normal 3 4 8 5 8 2" xfId="34569"/>
    <cellStyle name="Normal 3 4 8 5 9" xfId="17019"/>
    <cellStyle name="Normal 3 4 8 5 9 2" xfId="34570"/>
    <cellStyle name="Normal 3 4 8 6" xfId="17020"/>
    <cellStyle name="Normal 3 4 8 6 10" xfId="17021"/>
    <cellStyle name="Normal 3 4 8 6 10 2" xfId="34571"/>
    <cellStyle name="Normal 3 4 8 6 11" xfId="17022"/>
    <cellStyle name="Normal 3 4 8 6 11 2" xfId="34572"/>
    <cellStyle name="Normal 3 4 8 6 12" xfId="17023"/>
    <cellStyle name="Normal 3 4 8 6 12 2" xfId="34573"/>
    <cellStyle name="Normal 3 4 8 6 13" xfId="17024"/>
    <cellStyle name="Normal 3 4 8 6 13 2" xfId="34574"/>
    <cellStyle name="Normal 3 4 8 6 14" xfId="17025"/>
    <cellStyle name="Normal 3 4 8 6 14 2" xfId="34575"/>
    <cellStyle name="Normal 3 4 8 6 15" xfId="34576"/>
    <cellStyle name="Normal 3 4 8 6 2" xfId="17026"/>
    <cellStyle name="Normal 3 4 8 6 2 2" xfId="34577"/>
    <cellStyle name="Normal 3 4 8 6 3" xfId="17027"/>
    <cellStyle name="Normal 3 4 8 6 3 2" xfId="34578"/>
    <cellStyle name="Normal 3 4 8 6 4" xfId="17028"/>
    <cellStyle name="Normal 3 4 8 6 4 2" xfId="34579"/>
    <cellStyle name="Normal 3 4 8 6 5" xfId="17029"/>
    <cellStyle name="Normal 3 4 8 6 5 2" xfId="34580"/>
    <cellStyle name="Normal 3 4 8 6 6" xfId="17030"/>
    <cellStyle name="Normal 3 4 8 6 6 2" xfId="34581"/>
    <cellStyle name="Normal 3 4 8 6 7" xfId="17031"/>
    <cellStyle name="Normal 3 4 8 6 7 2" xfId="34582"/>
    <cellStyle name="Normal 3 4 8 6 8" xfId="17032"/>
    <cellStyle name="Normal 3 4 8 6 8 2" xfId="34583"/>
    <cellStyle name="Normal 3 4 8 6 9" xfId="17033"/>
    <cellStyle name="Normal 3 4 8 6 9 2" xfId="34584"/>
    <cellStyle name="Normal 3 4 8 7" xfId="17034"/>
    <cellStyle name="Normal 3 4 8 7 10" xfId="17035"/>
    <cellStyle name="Normal 3 4 8 7 10 2" xfId="34585"/>
    <cellStyle name="Normal 3 4 8 7 11" xfId="17036"/>
    <cellStyle name="Normal 3 4 8 7 11 2" xfId="34586"/>
    <cellStyle name="Normal 3 4 8 7 12" xfId="17037"/>
    <cellStyle name="Normal 3 4 8 7 12 2" xfId="34587"/>
    <cellStyle name="Normal 3 4 8 7 13" xfId="17038"/>
    <cellStyle name="Normal 3 4 8 7 13 2" xfId="34588"/>
    <cellStyle name="Normal 3 4 8 7 14" xfId="17039"/>
    <cellStyle name="Normal 3 4 8 7 14 2" xfId="34589"/>
    <cellStyle name="Normal 3 4 8 7 15" xfId="34590"/>
    <cellStyle name="Normal 3 4 8 7 2" xfId="17040"/>
    <cellStyle name="Normal 3 4 8 7 2 2" xfId="34591"/>
    <cellStyle name="Normal 3 4 8 7 3" xfId="17041"/>
    <cellStyle name="Normal 3 4 8 7 3 2" xfId="34592"/>
    <cellStyle name="Normal 3 4 8 7 4" xfId="17042"/>
    <cellStyle name="Normal 3 4 8 7 4 2" xfId="34593"/>
    <cellStyle name="Normal 3 4 8 7 5" xfId="17043"/>
    <cellStyle name="Normal 3 4 8 7 5 2" xfId="34594"/>
    <cellStyle name="Normal 3 4 8 7 6" xfId="17044"/>
    <cellStyle name="Normal 3 4 8 7 6 2" xfId="34595"/>
    <cellStyle name="Normal 3 4 8 7 7" xfId="17045"/>
    <cellStyle name="Normal 3 4 8 7 7 2" xfId="34596"/>
    <cellStyle name="Normal 3 4 8 7 8" xfId="17046"/>
    <cellStyle name="Normal 3 4 8 7 8 2" xfId="34597"/>
    <cellStyle name="Normal 3 4 8 7 9" xfId="17047"/>
    <cellStyle name="Normal 3 4 8 7 9 2" xfId="34598"/>
    <cellStyle name="Normal 3 4 8 8" xfId="17048"/>
    <cellStyle name="Normal 3 4 8 8 10" xfId="17049"/>
    <cellStyle name="Normal 3 4 8 8 10 2" xfId="34599"/>
    <cellStyle name="Normal 3 4 8 8 11" xfId="17050"/>
    <cellStyle name="Normal 3 4 8 8 11 2" xfId="34600"/>
    <cellStyle name="Normal 3 4 8 8 12" xfId="17051"/>
    <cellStyle name="Normal 3 4 8 8 12 2" xfId="34601"/>
    <cellStyle name="Normal 3 4 8 8 13" xfId="17052"/>
    <cellStyle name="Normal 3 4 8 8 13 2" xfId="34602"/>
    <cellStyle name="Normal 3 4 8 8 14" xfId="17053"/>
    <cellStyle name="Normal 3 4 8 8 14 2" xfId="34603"/>
    <cellStyle name="Normal 3 4 8 8 15" xfId="34604"/>
    <cellStyle name="Normal 3 4 8 8 2" xfId="17054"/>
    <cellStyle name="Normal 3 4 8 8 2 2" xfId="34605"/>
    <cellStyle name="Normal 3 4 8 8 3" xfId="17055"/>
    <cellStyle name="Normal 3 4 8 8 3 2" xfId="34606"/>
    <cellStyle name="Normal 3 4 8 8 4" xfId="17056"/>
    <cellStyle name="Normal 3 4 8 8 4 2" xfId="34607"/>
    <cellStyle name="Normal 3 4 8 8 5" xfId="17057"/>
    <cellStyle name="Normal 3 4 8 8 5 2" xfId="34608"/>
    <cellStyle name="Normal 3 4 8 8 6" xfId="17058"/>
    <cellStyle name="Normal 3 4 8 8 6 2" xfId="34609"/>
    <cellStyle name="Normal 3 4 8 8 7" xfId="17059"/>
    <cellStyle name="Normal 3 4 8 8 7 2" xfId="34610"/>
    <cellStyle name="Normal 3 4 8 8 8" xfId="17060"/>
    <cellStyle name="Normal 3 4 8 8 8 2" xfId="34611"/>
    <cellStyle name="Normal 3 4 8 8 9" xfId="17061"/>
    <cellStyle name="Normal 3 4 8 8 9 2" xfId="34612"/>
    <cellStyle name="Normal 3 4 8 9" xfId="17062"/>
    <cellStyle name="Normal 3 4 8 9 10" xfId="17063"/>
    <cellStyle name="Normal 3 4 8 9 10 2" xfId="34613"/>
    <cellStyle name="Normal 3 4 8 9 11" xfId="17064"/>
    <cellStyle name="Normal 3 4 8 9 11 2" xfId="34614"/>
    <cellStyle name="Normal 3 4 8 9 12" xfId="17065"/>
    <cellStyle name="Normal 3 4 8 9 12 2" xfId="34615"/>
    <cellStyle name="Normal 3 4 8 9 13" xfId="17066"/>
    <cellStyle name="Normal 3 4 8 9 13 2" xfId="34616"/>
    <cellStyle name="Normal 3 4 8 9 14" xfId="17067"/>
    <cellStyle name="Normal 3 4 8 9 14 2" xfId="34617"/>
    <cellStyle name="Normal 3 4 8 9 15" xfId="34618"/>
    <cellStyle name="Normal 3 4 8 9 2" xfId="17068"/>
    <cellStyle name="Normal 3 4 8 9 2 2" xfId="34619"/>
    <cellStyle name="Normal 3 4 8 9 3" xfId="17069"/>
    <cellStyle name="Normal 3 4 8 9 3 2" xfId="34620"/>
    <cellStyle name="Normal 3 4 8 9 4" xfId="17070"/>
    <cellStyle name="Normal 3 4 8 9 4 2" xfId="34621"/>
    <cellStyle name="Normal 3 4 8 9 5" xfId="17071"/>
    <cellStyle name="Normal 3 4 8 9 5 2" xfId="34622"/>
    <cellStyle name="Normal 3 4 8 9 6" xfId="17072"/>
    <cellStyle name="Normal 3 4 8 9 6 2" xfId="34623"/>
    <cellStyle name="Normal 3 4 8 9 7" xfId="17073"/>
    <cellStyle name="Normal 3 4 8 9 7 2" xfId="34624"/>
    <cellStyle name="Normal 3 4 8 9 8" xfId="17074"/>
    <cellStyle name="Normal 3 4 8 9 8 2" xfId="34625"/>
    <cellStyle name="Normal 3 4 8 9 9" xfId="17075"/>
    <cellStyle name="Normal 3 4 8 9 9 2" xfId="34626"/>
    <cellStyle name="Normal 3 4 9" xfId="17076"/>
    <cellStyle name="Normal 3 4 9 10" xfId="17077"/>
    <cellStyle name="Normal 3 4 9 10 10" xfId="17078"/>
    <cellStyle name="Normal 3 4 9 10 10 2" xfId="34627"/>
    <cellStyle name="Normal 3 4 9 10 11" xfId="17079"/>
    <cellStyle name="Normal 3 4 9 10 11 2" xfId="34628"/>
    <cellStyle name="Normal 3 4 9 10 12" xfId="17080"/>
    <cellStyle name="Normal 3 4 9 10 12 2" xfId="34629"/>
    <cellStyle name="Normal 3 4 9 10 13" xfId="17081"/>
    <cellStyle name="Normal 3 4 9 10 13 2" xfId="34630"/>
    <cellStyle name="Normal 3 4 9 10 14" xfId="17082"/>
    <cellStyle name="Normal 3 4 9 10 14 2" xfId="34631"/>
    <cellStyle name="Normal 3 4 9 10 15" xfId="34632"/>
    <cellStyle name="Normal 3 4 9 10 2" xfId="17083"/>
    <cellStyle name="Normal 3 4 9 10 2 2" xfId="34633"/>
    <cellStyle name="Normal 3 4 9 10 3" xfId="17084"/>
    <cellStyle name="Normal 3 4 9 10 3 2" xfId="34634"/>
    <cellStyle name="Normal 3 4 9 10 4" xfId="17085"/>
    <cellStyle name="Normal 3 4 9 10 4 2" xfId="34635"/>
    <cellStyle name="Normal 3 4 9 10 5" xfId="17086"/>
    <cellStyle name="Normal 3 4 9 10 5 2" xfId="34636"/>
    <cellStyle name="Normal 3 4 9 10 6" xfId="17087"/>
    <cellStyle name="Normal 3 4 9 10 6 2" xfId="34637"/>
    <cellStyle name="Normal 3 4 9 10 7" xfId="17088"/>
    <cellStyle name="Normal 3 4 9 10 7 2" xfId="34638"/>
    <cellStyle name="Normal 3 4 9 10 8" xfId="17089"/>
    <cellStyle name="Normal 3 4 9 10 8 2" xfId="34639"/>
    <cellStyle name="Normal 3 4 9 10 9" xfId="17090"/>
    <cellStyle name="Normal 3 4 9 10 9 2" xfId="34640"/>
    <cellStyle name="Normal 3 4 9 11" xfId="17091"/>
    <cellStyle name="Normal 3 4 9 11 2" xfId="34641"/>
    <cellStyle name="Normal 3 4 9 12" xfId="17092"/>
    <cellStyle name="Normal 3 4 9 12 2" xfId="34642"/>
    <cellStyle name="Normal 3 4 9 13" xfId="17093"/>
    <cellStyle name="Normal 3 4 9 13 2" xfId="34643"/>
    <cellStyle name="Normal 3 4 9 14" xfId="17094"/>
    <cellStyle name="Normal 3 4 9 14 2" xfId="34644"/>
    <cellStyle name="Normal 3 4 9 15" xfId="17095"/>
    <cellStyle name="Normal 3 4 9 15 2" xfId="34645"/>
    <cellStyle name="Normal 3 4 9 16" xfId="17096"/>
    <cellStyle name="Normal 3 4 9 16 2" xfId="34646"/>
    <cellStyle name="Normal 3 4 9 17" xfId="17097"/>
    <cellStyle name="Normal 3 4 9 17 2" xfId="34647"/>
    <cellStyle name="Normal 3 4 9 18" xfId="17098"/>
    <cellStyle name="Normal 3 4 9 18 2" xfId="34648"/>
    <cellStyle name="Normal 3 4 9 19" xfId="17099"/>
    <cellStyle name="Normal 3 4 9 19 2" xfId="34649"/>
    <cellStyle name="Normal 3 4 9 2" xfId="17100"/>
    <cellStyle name="Normal 3 4 9 2 10" xfId="17101"/>
    <cellStyle name="Normal 3 4 9 2 10 2" xfId="34650"/>
    <cellStyle name="Normal 3 4 9 2 11" xfId="17102"/>
    <cellStyle name="Normal 3 4 9 2 11 2" xfId="34651"/>
    <cellStyle name="Normal 3 4 9 2 12" xfId="17103"/>
    <cellStyle name="Normal 3 4 9 2 12 2" xfId="34652"/>
    <cellStyle name="Normal 3 4 9 2 13" xfId="17104"/>
    <cellStyle name="Normal 3 4 9 2 13 2" xfId="34653"/>
    <cellStyle name="Normal 3 4 9 2 14" xfId="17105"/>
    <cellStyle name="Normal 3 4 9 2 14 2" xfId="34654"/>
    <cellStyle name="Normal 3 4 9 2 15" xfId="17106"/>
    <cellStyle name="Normal 3 4 9 2 15 2" xfId="34655"/>
    <cellStyle name="Normal 3 4 9 2 16" xfId="34656"/>
    <cellStyle name="Normal 3 4 9 2 2" xfId="17107"/>
    <cellStyle name="Normal 3 4 9 2 2 10" xfId="17108"/>
    <cellStyle name="Normal 3 4 9 2 2 10 2" xfId="34657"/>
    <cellStyle name="Normal 3 4 9 2 2 11" xfId="17109"/>
    <cellStyle name="Normal 3 4 9 2 2 11 2" xfId="34658"/>
    <cellStyle name="Normal 3 4 9 2 2 12" xfId="17110"/>
    <cellStyle name="Normal 3 4 9 2 2 12 2" xfId="34659"/>
    <cellStyle name="Normal 3 4 9 2 2 13" xfId="17111"/>
    <cellStyle name="Normal 3 4 9 2 2 13 2" xfId="34660"/>
    <cellStyle name="Normal 3 4 9 2 2 14" xfId="17112"/>
    <cellStyle name="Normal 3 4 9 2 2 14 2" xfId="34661"/>
    <cellStyle name="Normal 3 4 9 2 2 15" xfId="34662"/>
    <cellStyle name="Normal 3 4 9 2 2 2" xfId="17113"/>
    <cellStyle name="Normal 3 4 9 2 2 2 2" xfId="34663"/>
    <cellStyle name="Normal 3 4 9 2 2 3" xfId="17114"/>
    <cellStyle name="Normal 3 4 9 2 2 3 2" xfId="34664"/>
    <cellStyle name="Normal 3 4 9 2 2 4" xfId="17115"/>
    <cellStyle name="Normal 3 4 9 2 2 4 2" xfId="34665"/>
    <cellStyle name="Normal 3 4 9 2 2 5" xfId="17116"/>
    <cellStyle name="Normal 3 4 9 2 2 5 2" xfId="34666"/>
    <cellStyle name="Normal 3 4 9 2 2 6" xfId="17117"/>
    <cellStyle name="Normal 3 4 9 2 2 6 2" xfId="34667"/>
    <cellStyle name="Normal 3 4 9 2 2 7" xfId="17118"/>
    <cellStyle name="Normal 3 4 9 2 2 7 2" xfId="34668"/>
    <cellStyle name="Normal 3 4 9 2 2 8" xfId="17119"/>
    <cellStyle name="Normal 3 4 9 2 2 8 2" xfId="34669"/>
    <cellStyle name="Normal 3 4 9 2 2 9" xfId="17120"/>
    <cellStyle name="Normal 3 4 9 2 2 9 2" xfId="34670"/>
    <cellStyle name="Normal 3 4 9 2 3" xfId="17121"/>
    <cellStyle name="Normal 3 4 9 2 3 2" xfId="34671"/>
    <cellStyle name="Normal 3 4 9 2 4" xfId="17122"/>
    <cellStyle name="Normal 3 4 9 2 4 2" xfId="34672"/>
    <cellStyle name="Normal 3 4 9 2 5" xfId="17123"/>
    <cellStyle name="Normal 3 4 9 2 5 2" xfId="34673"/>
    <cellStyle name="Normal 3 4 9 2 6" xfId="17124"/>
    <cellStyle name="Normal 3 4 9 2 6 2" xfId="34674"/>
    <cellStyle name="Normal 3 4 9 2 7" xfId="17125"/>
    <cellStyle name="Normal 3 4 9 2 7 2" xfId="34675"/>
    <cellStyle name="Normal 3 4 9 2 8" xfId="17126"/>
    <cellStyle name="Normal 3 4 9 2 8 2" xfId="34676"/>
    <cellStyle name="Normal 3 4 9 2 9" xfId="17127"/>
    <cellStyle name="Normal 3 4 9 2 9 2" xfId="34677"/>
    <cellStyle name="Normal 3 4 9 20" xfId="17128"/>
    <cellStyle name="Normal 3 4 9 20 2" xfId="34678"/>
    <cellStyle name="Normal 3 4 9 21" xfId="17129"/>
    <cellStyle name="Normal 3 4 9 21 2" xfId="34679"/>
    <cellStyle name="Normal 3 4 9 22" xfId="17130"/>
    <cellStyle name="Normal 3 4 9 22 2" xfId="34680"/>
    <cellStyle name="Normal 3 4 9 23" xfId="17131"/>
    <cellStyle name="Normal 3 4 9 23 2" xfId="34681"/>
    <cellStyle name="Normal 3 4 9 24" xfId="34682"/>
    <cellStyle name="Normal 3 4 9 3" xfId="17132"/>
    <cellStyle name="Normal 3 4 9 3 10" xfId="17133"/>
    <cellStyle name="Normal 3 4 9 3 10 2" xfId="34683"/>
    <cellStyle name="Normal 3 4 9 3 11" xfId="17134"/>
    <cellStyle name="Normal 3 4 9 3 11 2" xfId="34684"/>
    <cellStyle name="Normal 3 4 9 3 12" xfId="17135"/>
    <cellStyle name="Normal 3 4 9 3 12 2" xfId="34685"/>
    <cellStyle name="Normal 3 4 9 3 13" xfId="17136"/>
    <cellStyle name="Normal 3 4 9 3 13 2" xfId="34686"/>
    <cellStyle name="Normal 3 4 9 3 14" xfId="17137"/>
    <cellStyle name="Normal 3 4 9 3 14 2" xfId="34687"/>
    <cellStyle name="Normal 3 4 9 3 15" xfId="17138"/>
    <cellStyle name="Normal 3 4 9 3 15 2" xfId="34688"/>
    <cellStyle name="Normal 3 4 9 3 16" xfId="34689"/>
    <cellStyle name="Normal 3 4 9 3 2" xfId="17139"/>
    <cellStyle name="Normal 3 4 9 3 2 10" xfId="17140"/>
    <cellStyle name="Normal 3 4 9 3 2 10 2" xfId="34690"/>
    <cellStyle name="Normal 3 4 9 3 2 11" xfId="17141"/>
    <cellStyle name="Normal 3 4 9 3 2 11 2" xfId="34691"/>
    <cellStyle name="Normal 3 4 9 3 2 12" xfId="17142"/>
    <cellStyle name="Normal 3 4 9 3 2 12 2" xfId="34692"/>
    <cellStyle name="Normal 3 4 9 3 2 13" xfId="17143"/>
    <cellStyle name="Normal 3 4 9 3 2 13 2" xfId="34693"/>
    <cellStyle name="Normal 3 4 9 3 2 14" xfId="17144"/>
    <cellStyle name="Normal 3 4 9 3 2 14 2" xfId="34694"/>
    <cellStyle name="Normal 3 4 9 3 2 15" xfId="34695"/>
    <cellStyle name="Normal 3 4 9 3 2 2" xfId="17145"/>
    <cellStyle name="Normal 3 4 9 3 2 2 2" xfId="34696"/>
    <cellStyle name="Normal 3 4 9 3 2 3" xfId="17146"/>
    <cellStyle name="Normal 3 4 9 3 2 3 2" xfId="34697"/>
    <cellStyle name="Normal 3 4 9 3 2 4" xfId="17147"/>
    <cellStyle name="Normal 3 4 9 3 2 4 2" xfId="34698"/>
    <cellStyle name="Normal 3 4 9 3 2 5" xfId="17148"/>
    <cellStyle name="Normal 3 4 9 3 2 5 2" xfId="34699"/>
    <cellStyle name="Normal 3 4 9 3 2 6" xfId="17149"/>
    <cellStyle name="Normal 3 4 9 3 2 6 2" xfId="34700"/>
    <cellStyle name="Normal 3 4 9 3 2 7" xfId="17150"/>
    <cellStyle name="Normal 3 4 9 3 2 7 2" xfId="34701"/>
    <cellStyle name="Normal 3 4 9 3 2 8" xfId="17151"/>
    <cellStyle name="Normal 3 4 9 3 2 8 2" xfId="34702"/>
    <cellStyle name="Normal 3 4 9 3 2 9" xfId="17152"/>
    <cellStyle name="Normal 3 4 9 3 2 9 2" xfId="34703"/>
    <cellStyle name="Normal 3 4 9 3 3" xfId="17153"/>
    <cellStyle name="Normal 3 4 9 3 3 2" xfId="34704"/>
    <cellStyle name="Normal 3 4 9 3 4" xfId="17154"/>
    <cellStyle name="Normal 3 4 9 3 4 2" xfId="34705"/>
    <cellStyle name="Normal 3 4 9 3 5" xfId="17155"/>
    <cellStyle name="Normal 3 4 9 3 5 2" xfId="34706"/>
    <cellStyle name="Normal 3 4 9 3 6" xfId="17156"/>
    <cellStyle name="Normal 3 4 9 3 6 2" xfId="34707"/>
    <cellStyle name="Normal 3 4 9 3 7" xfId="17157"/>
    <cellStyle name="Normal 3 4 9 3 7 2" xfId="34708"/>
    <cellStyle name="Normal 3 4 9 3 8" xfId="17158"/>
    <cellStyle name="Normal 3 4 9 3 8 2" xfId="34709"/>
    <cellStyle name="Normal 3 4 9 3 9" xfId="17159"/>
    <cellStyle name="Normal 3 4 9 3 9 2" xfId="34710"/>
    <cellStyle name="Normal 3 4 9 4" xfId="17160"/>
    <cellStyle name="Normal 3 4 9 4 10" xfId="17161"/>
    <cellStyle name="Normal 3 4 9 4 10 2" xfId="34711"/>
    <cellStyle name="Normal 3 4 9 4 11" xfId="17162"/>
    <cellStyle name="Normal 3 4 9 4 11 2" xfId="34712"/>
    <cellStyle name="Normal 3 4 9 4 12" xfId="17163"/>
    <cellStyle name="Normal 3 4 9 4 12 2" xfId="34713"/>
    <cellStyle name="Normal 3 4 9 4 13" xfId="17164"/>
    <cellStyle name="Normal 3 4 9 4 13 2" xfId="34714"/>
    <cellStyle name="Normal 3 4 9 4 14" xfId="17165"/>
    <cellStyle name="Normal 3 4 9 4 14 2" xfId="34715"/>
    <cellStyle name="Normal 3 4 9 4 15" xfId="17166"/>
    <cellStyle name="Normal 3 4 9 4 15 2" xfId="34716"/>
    <cellStyle name="Normal 3 4 9 4 16" xfId="34717"/>
    <cellStyle name="Normal 3 4 9 4 2" xfId="17167"/>
    <cellStyle name="Normal 3 4 9 4 2 10" xfId="17168"/>
    <cellStyle name="Normal 3 4 9 4 2 10 2" xfId="34718"/>
    <cellStyle name="Normal 3 4 9 4 2 11" xfId="17169"/>
    <cellStyle name="Normal 3 4 9 4 2 11 2" xfId="34719"/>
    <cellStyle name="Normal 3 4 9 4 2 12" xfId="17170"/>
    <cellStyle name="Normal 3 4 9 4 2 12 2" xfId="34720"/>
    <cellStyle name="Normal 3 4 9 4 2 13" xfId="17171"/>
    <cellStyle name="Normal 3 4 9 4 2 13 2" xfId="34721"/>
    <cellStyle name="Normal 3 4 9 4 2 14" xfId="17172"/>
    <cellStyle name="Normal 3 4 9 4 2 14 2" xfId="34722"/>
    <cellStyle name="Normal 3 4 9 4 2 15" xfId="34723"/>
    <cellStyle name="Normal 3 4 9 4 2 2" xfId="17173"/>
    <cellStyle name="Normal 3 4 9 4 2 2 2" xfId="34724"/>
    <cellStyle name="Normal 3 4 9 4 2 3" xfId="17174"/>
    <cellStyle name="Normal 3 4 9 4 2 3 2" xfId="34725"/>
    <cellStyle name="Normal 3 4 9 4 2 4" xfId="17175"/>
    <cellStyle name="Normal 3 4 9 4 2 4 2" xfId="34726"/>
    <cellStyle name="Normal 3 4 9 4 2 5" xfId="17176"/>
    <cellStyle name="Normal 3 4 9 4 2 5 2" xfId="34727"/>
    <cellStyle name="Normal 3 4 9 4 2 6" xfId="17177"/>
    <cellStyle name="Normal 3 4 9 4 2 6 2" xfId="34728"/>
    <cellStyle name="Normal 3 4 9 4 2 7" xfId="17178"/>
    <cellStyle name="Normal 3 4 9 4 2 7 2" xfId="34729"/>
    <cellStyle name="Normal 3 4 9 4 2 8" xfId="17179"/>
    <cellStyle name="Normal 3 4 9 4 2 8 2" xfId="34730"/>
    <cellStyle name="Normal 3 4 9 4 2 9" xfId="17180"/>
    <cellStyle name="Normal 3 4 9 4 2 9 2" xfId="34731"/>
    <cellStyle name="Normal 3 4 9 4 3" xfId="17181"/>
    <cellStyle name="Normal 3 4 9 4 3 2" xfId="34732"/>
    <cellStyle name="Normal 3 4 9 4 4" xfId="17182"/>
    <cellStyle name="Normal 3 4 9 4 4 2" xfId="34733"/>
    <cellStyle name="Normal 3 4 9 4 5" xfId="17183"/>
    <cellStyle name="Normal 3 4 9 4 5 2" xfId="34734"/>
    <cellStyle name="Normal 3 4 9 4 6" xfId="17184"/>
    <cellStyle name="Normal 3 4 9 4 6 2" xfId="34735"/>
    <cellStyle name="Normal 3 4 9 4 7" xfId="17185"/>
    <cellStyle name="Normal 3 4 9 4 7 2" xfId="34736"/>
    <cellStyle name="Normal 3 4 9 4 8" xfId="17186"/>
    <cellStyle name="Normal 3 4 9 4 8 2" xfId="34737"/>
    <cellStyle name="Normal 3 4 9 4 9" xfId="17187"/>
    <cellStyle name="Normal 3 4 9 4 9 2" xfId="34738"/>
    <cellStyle name="Normal 3 4 9 5" xfId="17188"/>
    <cellStyle name="Normal 3 4 9 5 10" xfId="17189"/>
    <cellStyle name="Normal 3 4 9 5 10 2" xfId="34739"/>
    <cellStyle name="Normal 3 4 9 5 11" xfId="17190"/>
    <cellStyle name="Normal 3 4 9 5 11 2" xfId="34740"/>
    <cellStyle name="Normal 3 4 9 5 12" xfId="17191"/>
    <cellStyle name="Normal 3 4 9 5 12 2" xfId="34741"/>
    <cellStyle name="Normal 3 4 9 5 13" xfId="17192"/>
    <cellStyle name="Normal 3 4 9 5 13 2" xfId="34742"/>
    <cellStyle name="Normal 3 4 9 5 14" xfId="17193"/>
    <cellStyle name="Normal 3 4 9 5 14 2" xfId="34743"/>
    <cellStyle name="Normal 3 4 9 5 15" xfId="34744"/>
    <cellStyle name="Normal 3 4 9 5 2" xfId="17194"/>
    <cellStyle name="Normal 3 4 9 5 2 2" xfId="34745"/>
    <cellStyle name="Normal 3 4 9 5 3" xfId="17195"/>
    <cellStyle name="Normal 3 4 9 5 3 2" xfId="34746"/>
    <cellStyle name="Normal 3 4 9 5 4" xfId="17196"/>
    <cellStyle name="Normal 3 4 9 5 4 2" xfId="34747"/>
    <cellStyle name="Normal 3 4 9 5 5" xfId="17197"/>
    <cellStyle name="Normal 3 4 9 5 5 2" xfId="34748"/>
    <cellStyle name="Normal 3 4 9 5 6" xfId="17198"/>
    <cellStyle name="Normal 3 4 9 5 6 2" xfId="34749"/>
    <cellStyle name="Normal 3 4 9 5 7" xfId="17199"/>
    <cellStyle name="Normal 3 4 9 5 7 2" xfId="34750"/>
    <cellStyle name="Normal 3 4 9 5 8" xfId="17200"/>
    <cellStyle name="Normal 3 4 9 5 8 2" xfId="34751"/>
    <cellStyle name="Normal 3 4 9 5 9" xfId="17201"/>
    <cellStyle name="Normal 3 4 9 5 9 2" xfId="34752"/>
    <cellStyle name="Normal 3 4 9 6" xfId="17202"/>
    <cellStyle name="Normal 3 4 9 6 10" xfId="17203"/>
    <cellStyle name="Normal 3 4 9 6 10 2" xfId="34753"/>
    <cellStyle name="Normal 3 4 9 6 11" xfId="17204"/>
    <cellStyle name="Normal 3 4 9 6 11 2" xfId="34754"/>
    <cellStyle name="Normal 3 4 9 6 12" xfId="17205"/>
    <cellStyle name="Normal 3 4 9 6 12 2" xfId="34755"/>
    <cellStyle name="Normal 3 4 9 6 13" xfId="17206"/>
    <cellStyle name="Normal 3 4 9 6 13 2" xfId="34756"/>
    <cellStyle name="Normal 3 4 9 6 14" xfId="17207"/>
    <cellStyle name="Normal 3 4 9 6 14 2" xfId="34757"/>
    <cellStyle name="Normal 3 4 9 6 15" xfId="34758"/>
    <cellStyle name="Normal 3 4 9 6 2" xfId="17208"/>
    <cellStyle name="Normal 3 4 9 6 2 2" xfId="34759"/>
    <cellStyle name="Normal 3 4 9 6 3" xfId="17209"/>
    <cellStyle name="Normal 3 4 9 6 3 2" xfId="34760"/>
    <cellStyle name="Normal 3 4 9 6 4" xfId="17210"/>
    <cellStyle name="Normal 3 4 9 6 4 2" xfId="34761"/>
    <cellStyle name="Normal 3 4 9 6 5" xfId="17211"/>
    <cellStyle name="Normal 3 4 9 6 5 2" xfId="34762"/>
    <cellStyle name="Normal 3 4 9 6 6" xfId="17212"/>
    <cellStyle name="Normal 3 4 9 6 6 2" xfId="34763"/>
    <cellStyle name="Normal 3 4 9 6 7" xfId="17213"/>
    <cellStyle name="Normal 3 4 9 6 7 2" xfId="34764"/>
    <cellStyle name="Normal 3 4 9 6 8" xfId="17214"/>
    <cellStyle name="Normal 3 4 9 6 8 2" xfId="34765"/>
    <cellStyle name="Normal 3 4 9 6 9" xfId="17215"/>
    <cellStyle name="Normal 3 4 9 6 9 2" xfId="34766"/>
    <cellStyle name="Normal 3 4 9 7" xfId="17216"/>
    <cellStyle name="Normal 3 4 9 7 10" xfId="17217"/>
    <cellStyle name="Normal 3 4 9 7 10 2" xfId="34767"/>
    <cellStyle name="Normal 3 4 9 7 11" xfId="17218"/>
    <cellStyle name="Normal 3 4 9 7 11 2" xfId="34768"/>
    <cellStyle name="Normal 3 4 9 7 12" xfId="17219"/>
    <cellStyle name="Normal 3 4 9 7 12 2" xfId="34769"/>
    <cellStyle name="Normal 3 4 9 7 13" xfId="17220"/>
    <cellStyle name="Normal 3 4 9 7 13 2" xfId="34770"/>
    <cellStyle name="Normal 3 4 9 7 14" xfId="17221"/>
    <cellStyle name="Normal 3 4 9 7 14 2" xfId="34771"/>
    <cellStyle name="Normal 3 4 9 7 15" xfId="34772"/>
    <cellStyle name="Normal 3 4 9 7 2" xfId="17222"/>
    <cellStyle name="Normal 3 4 9 7 2 2" xfId="34773"/>
    <cellStyle name="Normal 3 4 9 7 3" xfId="17223"/>
    <cellStyle name="Normal 3 4 9 7 3 2" xfId="34774"/>
    <cellStyle name="Normal 3 4 9 7 4" xfId="17224"/>
    <cellStyle name="Normal 3 4 9 7 4 2" xfId="34775"/>
    <cellStyle name="Normal 3 4 9 7 5" xfId="17225"/>
    <cellStyle name="Normal 3 4 9 7 5 2" xfId="34776"/>
    <cellStyle name="Normal 3 4 9 7 6" xfId="17226"/>
    <cellStyle name="Normal 3 4 9 7 6 2" xfId="34777"/>
    <cellStyle name="Normal 3 4 9 7 7" xfId="17227"/>
    <cellStyle name="Normal 3 4 9 7 7 2" xfId="34778"/>
    <cellStyle name="Normal 3 4 9 7 8" xfId="17228"/>
    <cellStyle name="Normal 3 4 9 7 8 2" xfId="34779"/>
    <cellStyle name="Normal 3 4 9 7 9" xfId="17229"/>
    <cellStyle name="Normal 3 4 9 7 9 2" xfId="34780"/>
    <cellStyle name="Normal 3 4 9 8" xfId="17230"/>
    <cellStyle name="Normal 3 4 9 8 10" xfId="17231"/>
    <cellStyle name="Normal 3 4 9 8 10 2" xfId="34781"/>
    <cellStyle name="Normal 3 4 9 8 11" xfId="17232"/>
    <cellStyle name="Normal 3 4 9 8 11 2" xfId="34782"/>
    <cellStyle name="Normal 3 4 9 8 12" xfId="17233"/>
    <cellStyle name="Normal 3 4 9 8 12 2" xfId="34783"/>
    <cellStyle name="Normal 3 4 9 8 13" xfId="17234"/>
    <cellStyle name="Normal 3 4 9 8 13 2" xfId="34784"/>
    <cellStyle name="Normal 3 4 9 8 14" xfId="17235"/>
    <cellStyle name="Normal 3 4 9 8 14 2" xfId="34785"/>
    <cellStyle name="Normal 3 4 9 8 15" xfId="34786"/>
    <cellStyle name="Normal 3 4 9 8 2" xfId="17236"/>
    <cellStyle name="Normal 3 4 9 8 2 2" xfId="34787"/>
    <cellStyle name="Normal 3 4 9 8 3" xfId="17237"/>
    <cellStyle name="Normal 3 4 9 8 3 2" xfId="34788"/>
    <cellStyle name="Normal 3 4 9 8 4" xfId="17238"/>
    <cellStyle name="Normal 3 4 9 8 4 2" xfId="34789"/>
    <cellStyle name="Normal 3 4 9 8 5" xfId="17239"/>
    <cellStyle name="Normal 3 4 9 8 5 2" xfId="34790"/>
    <cellStyle name="Normal 3 4 9 8 6" xfId="17240"/>
    <cellStyle name="Normal 3 4 9 8 6 2" xfId="34791"/>
    <cellStyle name="Normal 3 4 9 8 7" xfId="17241"/>
    <cellStyle name="Normal 3 4 9 8 7 2" xfId="34792"/>
    <cellStyle name="Normal 3 4 9 8 8" xfId="17242"/>
    <cellStyle name="Normal 3 4 9 8 8 2" xfId="34793"/>
    <cellStyle name="Normal 3 4 9 8 9" xfId="17243"/>
    <cellStyle name="Normal 3 4 9 8 9 2" xfId="34794"/>
    <cellStyle name="Normal 3 4 9 9" xfId="17244"/>
    <cellStyle name="Normal 3 4 9 9 10" xfId="17245"/>
    <cellStyle name="Normal 3 4 9 9 10 2" xfId="34795"/>
    <cellStyle name="Normal 3 4 9 9 11" xfId="17246"/>
    <cellStyle name="Normal 3 4 9 9 11 2" xfId="34796"/>
    <cellStyle name="Normal 3 4 9 9 12" xfId="17247"/>
    <cellStyle name="Normal 3 4 9 9 12 2" xfId="34797"/>
    <cellStyle name="Normal 3 4 9 9 13" xfId="17248"/>
    <cellStyle name="Normal 3 4 9 9 13 2" xfId="34798"/>
    <cellStyle name="Normal 3 4 9 9 14" xfId="17249"/>
    <cellStyle name="Normal 3 4 9 9 14 2" xfId="34799"/>
    <cellStyle name="Normal 3 4 9 9 15" xfId="34800"/>
    <cellStyle name="Normal 3 4 9 9 2" xfId="17250"/>
    <cellStyle name="Normal 3 4 9 9 2 2" xfId="34801"/>
    <cellStyle name="Normal 3 4 9 9 3" xfId="17251"/>
    <cellStyle name="Normal 3 4 9 9 3 2" xfId="34802"/>
    <cellStyle name="Normal 3 4 9 9 4" xfId="17252"/>
    <cellStyle name="Normal 3 4 9 9 4 2" xfId="34803"/>
    <cellStyle name="Normal 3 4 9 9 5" xfId="17253"/>
    <cellStyle name="Normal 3 4 9 9 5 2" xfId="34804"/>
    <cellStyle name="Normal 3 4 9 9 6" xfId="17254"/>
    <cellStyle name="Normal 3 4 9 9 6 2" xfId="34805"/>
    <cellStyle name="Normal 3 4 9 9 7" xfId="17255"/>
    <cellStyle name="Normal 3 4 9 9 7 2" xfId="34806"/>
    <cellStyle name="Normal 3 4 9 9 8" xfId="17256"/>
    <cellStyle name="Normal 3 4 9 9 8 2" xfId="34807"/>
    <cellStyle name="Normal 3 4 9 9 9" xfId="17257"/>
    <cellStyle name="Normal 3 4 9 9 9 2" xfId="34808"/>
    <cellStyle name="Normal 3 40" xfId="109"/>
    <cellStyle name="Normal 3 40 10" xfId="17258"/>
    <cellStyle name="Normal 3 40 10 2" xfId="34809"/>
    <cellStyle name="Normal 3 40 11" xfId="17259"/>
    <cellStyle name="Normal 3 40 11 2" xfId="34810"/>
    <cellStyle name="Normal 3 40 12" xfId="17260"/>
    <cellStyle name="Normal 3 40 12 2" xfId="34811"/>
    <cellStyle name="Normal 3 40 13" xfId="17261"/>
    <cellStyle name="Normal 3 40 13 2" xfId="34812"/>
    <cellStyle name="Normal 3 40 14" xfId="17262"/>
    <cellStyle name="Normal 3 40 14 2" xfId="34813"/>
    <cellStyle name="Normal 3 40 15" xfId="17263"/>
    <cellStyle name="Normal 3 40 16" xfId="34814"/>
    <cellStyle name="Normal 3 40 17" xfId="37997"/>
    <cellStyle name="Normal 3 40 18" xfId="690"/>
    <cellStyle name="Normal 3 40 2" xfId="355"/>
    <cellStyle name="Normal 3 40 2 2" xfId="552"/>
    <cellStyle name="Normal 3 40 2 2 2" xfId="38170"/>
    <cellStyle name="Normal 3 40 2 2 3" xfId="863"/>
    <cellStyle name="Normal 3 40 2 3" xfId="17264"/>
    <cellStyle name="Normal 3 40 2 4" xfId="34815"/>
    <cellStyle name="Normal 3 40 2 5" xfId="38056"/>
    <cellStyle name="Normal 3 40 2 6" xfId="749"/>
    <cellStyle name="Normal 3 40 3" xfId="466"/>
    <cellStyle name="Normal 3 40 3 2" xfId="17265"/>
    <cellStyle name="Normal 3 40 3 3" xfId="34816"/>
    <cellStyle name="Normal 3 40 3 4" xfId="38110"/>
    <cellStyle name="Normal 3 40 3 5" xfId="803"/>
    <cellStyle name="Normal 3 40 4" xfId="17266"/>
    <cellStyle name="Normal 3 40 4 2" xfId="34817"/>
    <cellStyle name="Normal 3 40 5" xfId="17267"/>
    <cellStyle name="Normal 3 40 5 2" xfId="34818"/>
    <cellStyle name="Normal 3 40 6" xfId="17268"/>
    <cellStyle name="Normal 3 40 6 2" xfId="34819"/>
    <cellStyle name="Normal 3 40 7" xfId="17269"/>
    <cellStyle name="Normal 3 40 7 2" xfId="34820"/>
    <cellStyle name="Normal 3 40 8" xfId="17270"/>
    <cellStyle name="Normal 3 40 8 2" xfId="34821"/>
    <cellStyle name="Normal 3 40 9" xfId="17271"/>
    <cellStyle name="Normal 3 40 9 2" xfId="34822"/>
    <cellStyle name="Normal 3 41" xfId="17272"/>
    <cellStyle name="Normal 3 41 2" xfId="34823"/>
    <cellStyle name="Normal 3 42" xfId="17273"/>
    <cellStyle name="Normal 3 42 2" xfId="34824"/>
    <cellStyle name="Normal 3 43" xfId="17274"/>
    <cellStyle name="Normal 3 43 2" xfId="34825"/>
    <cellStyle name="Normal 3 44" xfId="17275"/>
    <cellStyle name="Normal 3 44 2" xfId="34826"/>
    <cellStyle name="Normal 3 45" xfId="17276"/>
    <cellStyle name="Normal 3 45 2" xfId="34827"/>
    <cellStyle name="Normal 3 46" xfId="17277"/>
    <cellStyle name="Normal 3 46 2" xfId="34828"/>
    <cellStyle name="Normal 3 47" xfId="17278"/>
    <cellStyle name="Normal 3 47 2" xfId="34829"/>
    <cellStyle name="Normal 3 48" xfId="17279"/>
    <cellStyle name="Normal 3 48 2" xfId="34830"/>
    <cellStyle name="Normal 3 49" xfId="17280"/>
    <cellStyle name="Normal 3 49 2" xfId="34831"/>
    <cellStyle name="Normal 3 5" xfId="652"/>
    <cellStyle name="Normal 3 5 10" xfId="17282"/>
    <cellStyle name="Normal 3 5 10 10" xfId="17283"/>
    <cellStyle name="Normal 3 5 10 10 2" xfId="34832"/>
    <cellStyle name="Normal 3 5 10 11" xfId="17284"/>
    <cellStyle name="Normal 3 5 10 11 2" xfId="34833"/>
    <cellStyle name="Normal 3 5 10 12" xfId="17285"/>
    <cellStyle name="Normal 3 5 10 12 2" xfId="34834"/>
    <cellStyle name="Normal 3 5 10 13" xfId="17286"/>
    <cellStyle name="Normal 3 5 10 13 2" xfId="34835"/>
    <cellStyle name="Normal 3 5 10 14" xfId="17287"/>
    <cellStyle name="Normal 3 5 10 14 2" xfId="34836"/>
    <cellStyle name="Normal 3 5 10 15" xfId="34837"/>
    <cellStyle name="Normal 3 5 10 2" xfId="17288"/>
    <cellStyle name="Normal 3 5 10 2 2" xfId="34838"/>
    <cellStyle name="Normal 3 5 10 3" xfId="17289"/>
    <cellStyle name="Normal 3 5 10 3 2" xfId="34839"/>
    <cellStyle name="Normal 3 5 10 4" xfId="17290"/>
    <cellStyle name="Normal 3 5 10 4 2" xfId="34840"/>
    <cellStyle name="Normal 3 5 10 5" xfId="17291"/>
    <cellStyle name="Normal 3 5 10 5 2" xfId="34841"/>
    <cellStyle name="Normal 3 5 10 6" xfId="17292"/>
    <cellStyle name="Normal 3 5 10 6 2" xfId="34842"/>
    <cellStyle name="Normal 3 5 10 7" xfId="17293"/>
    <cellStyle name="Normal 3 5 10 7 2" xfId="34843"/>
    <cellStyle name="Normal 3 5 10 8" xfId="17294"/>
    <cellStyle name="Normal 3 5 10 8 2" xfId="34844"/>
    <cellStyle name="Normal 3 5 10 9" xfId="17295"/>
    <cellStyle name="Normal 3 5 10 9 2" xfId="34845"/>
    <cellStyle name="Normal 3 5 11" xfId="17296"/>
    <cellStyle name="Normal 3 5 11 10" xfId="17297"/>
    <cellStyle name="Normal 3 5 11 10 2" xfId="34846"/>
    <cellStyle name="Normal 3 5 11 11" xfId="17298"/>
    <cellStyle name="Normal 3 5 11 11 2" xfId="34847"/>
    <cellStyle name="Normal 3 5 11 12" xfId="17299"/>
    <cellStyle name="Normal 3 5 11 12 2" xfId="34848"/>
    <cellStyle name="Normal 3 5 11 13" xfId="17300"/>
    <cellStyle name="Normal 3 5 11 13 2" xfId="34849"/>
    <cellStyle name="Normal 3 5 11 14" xfId="17301"/>
    <cellStyle name="Normal 3 5 11 14 2" xfId="34850"/>
    <cellStyle name="Normal 3 5 11 15" xfId="34851"/>
    <cellStyle name="Normal 3 5 11 2" xfId="17302"/>
    <cellStyle name="Normal 3 5 11 2 2" xfId="34852"/>
    <cellStyle name="Normal 3 5 11 3" xfId="17303"/>
    <cellStyle name="Normal 3 5 11 3 2" xfId="34853"/>
    <cellStyle name="Normal 3 5 11 4" xfId="17304"/>
    <cellStyle name="Normal 3 5 11 4 2" xfId="34854"/>
    <cellStyle name="Normal 3 5 11 5" xfId="17305"/>
    <cellStyle name="Normal 3 5 11 5 2" xfId="34855"/>
    <cellStyle name="Normal 3 5 11 6" xfId="17306"/>
    <cellStyle name="Normal 3 5 11 6 2" xfId="34856"/>
    <cellStyle name="Normal 3 5 11 7" xfId="17307"/>
    <cellStyle name="Normal 3 5 11 7 2" xfId="34857"/>
    <cellStyle name="Normal 3 5 11 8" xfId="17308"/>
    <cellStyle name="Normal 3 5 11 8 2" xfId="34858"/>
    <cellStyle name="Normal 3 5 11 9" xfId="17309"/>
    <cellStyle name="Normal 3 5 11 9 2" xfId="34859"/>
    <cellStyle name="Normal 3 5 12" xfId="17310"/>
    <cellStyle name="Normal 3 5 12 10" xfId="17311"/>
    <cellStyle name="Normal 3 5 12 10 2" xfId="34860"/>
    <cellStyle name="Normal 3 5 12 11" xfId="17312"/>
    <cellStyle name="Normal 3 5 12 11 2" xfId="34861"/>
    <cellStyle name="Normal 3 5 12 12" xfId="17313"/>
    <cellStyle name="Normal 3 5 12 12 2" xfId="34862"/>
    <cellStyle name="Normal 3 5 12 13" xfId="17314"/>
    <cellStyle name="Normal 3 5 12 13 2" xfId="34863"/>
    <cellStyle name="Normal 3 5 12 14" xfId="17315"/>
    <cellStyle name="Normal 3 5 12 14 2" xfId="34864"/>
    <cellStyle name="Normal 3 5 12 15" xfId="34865"/>
    <cellStyle name="Normal 3 5 12 2" xfId="17316"/>
    <cellStyle name="Normal 3 5 12 2 2" xfId="34866"/>
    <cellStyle name="Normal 3 5 12 3" xfId="17317"/>
    <cellStyle name="Normal 3 5 12 3 2" xfId="34867"/>
    <cellStyle name="Normal 3 5 12 4" xfId="17318"/>
    <cellStyle name="Normal 3 5 12 4 2" xfId="34868"/>
    <cellStyle name="Normal 3 5 12 5" xfId="17319"/>
    <cellStyle name="Normal 3 5 12 5 2" xfId="34869"/>
    <cellStyle name="Normal 3 5 12 6" xfId="17320"/>
    <cellStyle name="Normal 3 5 12 6 2" xfId="34870"/>
    <cellStyle name="Normal 3 5 12 7" xfId="17321"/>
    <cellStyle name="Normal 3 5 12 7 2" xfId="34871"/>
    <cellStyle name="Normal 3 5 12 8" xfId="17322"/>
    <cellStyle name="Normal 3 5 12 8 2" xfId="34872"/>
    <cellStyle name="Normal 3 5 12 9" xfId="17323"/>
    <cellStyle name="Normal 3 5 12 9 2" xfId="34873"/>
    <cellStyle name="Normal 3 5 13" xfId="17324"/>
    <cellStyle name="Normal 3 5 13 10" xfId="17325"/>
    <cellStyle name="Normal 3 5 13 10 2" xfId="34874"/>
    <cellStyle name="Normal 3 5 13 11" xfId="17326"/>
    <cellStyle name="Normal 3 5 13 11 2" xfId="34875"/>
    <cellStyle name="Normal 3 5 13 12" xfId="17327"/>
    <cellStyle name="Normal 3 5 13 12 2" xfId="34876"/>
    <cellStyle name="Normal 3 5 13 13" xfId="17328"/>
    <cellStyle name="Normal 3 5 13 13 2" xfId="34877"/>
    <cellStyle name="Normal 3 5 13 14" xfId="17329"/>
    <cellStyle name="Normal 3 5 13 14 2" xfId="34878"/>
    <cellStyle name="Normal 3 5 13 15" xfId="34879"/>
    <cellStyle name="Normal 3 5 13 2" xfId="17330"/>
    <cellStyle name="Normal 3 5 13 2 2" xfId="34880"/>
    <cellStyle name="Normal 3 5 13 3" xfId="17331"/>
    <cellStyle name="Normal 3 5 13 3 2" xfId="34881"/>
    <cellStyle name="Normal 3 5 13 4" xfId="17332"/>
    <cellStyle name="Normal 3 5 13 4 2" xfId="34882"/>
    <cellStyle name="Normal 3 5 13 5" xfId="17333"/>
    <cellStyle name="Normal 3 5 13 5 2" xfId="34883"/>
    <cellStyle name="Normal 3 5 13 6" xfId="17334"/>
    <cellStyle name="Normal 3 5 13 6 2" xfId="34884"/>
    <cellStyle name="Normal 3 5 13 7" xfId="17335"/>
    <cellStyle name="Normal 3 5 13 7 2" xfId="34885"/>
    <cellStyle name="Normal 3 5 13 8" xfId="17336"/>
    <cellStyle name="Normal 3 5 13 8 2" xfId="34886"/>
    <cellStyle name="Normal 3 5 13 9" xfId="17337"/>
    <cellStyle name="Normal 3 5 13 9 2" xfId="34887"/>
    <cellStyle name="Normal 3 5 14" xfId="17338"/>
    <cellStyle name="Normal 3 5 14 10" xfId="17339"/>
    <cellStyle name="Normal 3 5 14 10 2" xfId="34888"/>
    <cellStyle name="Normal 3 5 14 11" xfId="17340"/>
    <cellStyle name="Normal 3 5 14 11 2" xfId="34889"/>
    <cellStyle name="Normal 3 5 14 12" xfId="17341"/>
    <cellStyle name="Normal 3 5 14 12 2" xfId="34890"/>
    <cellStyle name="Normal 3 5 14 13" xfId="17342"/>
    <cellStyle name="Normal 3 5 14 13 2" xfId="34891"/>
    <cellStyle name="Normal 3 5 14 14" xfId="17343"/>
    <cellStyle name="Normal 3 5 14 14 2" xfId="34892"/>
    <cellStyle name="Normal 3 5 14 15" xfId="34893"/>
    <cellStyle name="Normal 3 5 14 2" xfId="17344"/>
    <cellStyle name="Normal 3 5 14 2 2" xfId="34894"/>
    <cellStyle name="Normal 3 5 14 3" xfId="17345"/>
    <cellStyle name="Normal 3 5 14 3 2" xfId="34895"/>
    <cellStyle name="Normal 3 5 14 4" xfId="17346"/>
    <cellStyle name="Normal 3 5 14 4 2" xfId="34896"/>
    <cellStyle name="Normal 3 5 14 5" xfId="17347"/>
    <cellStyle name="Normal 3 5 14 5 2" xfId="34897"/>
    <cellStyle name="Normal 3 5 14 6" xfId="17348"/>
    <cellStyle name="Normal 3 5 14 6 2" xfId="34898"/>
    <cellStyle name="Normal 3 5 14 7" xfId="17349"/>
    <cellStyle name="Normal 3 5 14 7 2" xfId="34899"/>
    <cellStyle name="Normal 3 5 14 8" xfId="17350"/>
    <cellStyle name="Normal 3 5 14 8 2" xfId="34900"/>
    <cellStyle name="Normal 3 5 14 9" xfId="17351"/>
    <cellStyle name="Normal 3 5 14 9 2" xfId="34901"/>
    <cellStyle name="Normal 3 5 15" xfId="17352"/>
    <cellStyle name="Normal 3 5 16" xfId="17353"/>
    <cellStyle name="Normal 3 5 17" xfId="17354"/>
    <cellStyle name="Normal 3 5 17 10" xfId="17355"/>
    <cellStyle name="Normal 3 5 17 10 2" xfId="34902"/>
    <cellStyle name="Normal 3 5 17 11" xfId="17356"/>
    <cellStyle name="Normal 3 5 17 11 2" xfId="34903"/>
    <cellStyle name="Normal 3 5 17 12" xfId="17357"/>
    <cellStyle name="Normal 3 5 17 12 2" xfId="34904"/>
    <cellStyle name="Normal 3 5 17 13" xfId="17358"/>
    <cellStyle name="Normal 3 5 17 13 2" xfId="34905"/>
    <cellStyle name="Normal 3 5 17 14" xfId="17359"/>
    <cellStyle name="Normal 3 5 17 14 2" xfId="34906"/>
    <cellStyle name="Normal 3 5 17 15" xfId="34907"/>
    <cellStyle name="Normal 3 5 17 2" xfId="17360"/>
    <cellStyle name="Normal 3 5 17 2 2" xfId="34908"/>
    <cellStyle name="Normal 3 5 17 3" xfId="17361"/>
    <cellStyle name="Normal 3 5 17 3 2" xfId="34909"/>
    <cellStyle name="Normal 3 5 17 4" xfId="17362"/>
    <cellStyle name="Normal 3 5 17 4 2" xfId="34910"/>
    <cellStyle name="Normal 3 5 17 5" xfId="17363"/>
    <cellStyle name="Normal 3 5 17 5 2" xfId="34911"/>
    <cellStyle name="Normal 3 5 17 6" xfId="17364"/>
    <cellStyle name="Normal 3 5 17 6 2" xfId="34912"/>
    <cellStyle name="Normal 3 5 17 7" xfId="17365"/>
    <cellStyle name="Normal 3 5 17 7 2" xfId="34913"/>
    <cellStyle name="Normal 3 5 17 8" xfId="17366"/>
    <cellStyle name="Normal 3 5 17 8 2" xfId="34914"/>
    <cellStyle name="Normal 3 5 17 9" xfId="17367"/>
    <cellStyle name="Normal 3 5 17 9 2" xfId="34915"/>
    <cellStyle name="Normal 3 5 18" xfId="17368"/>
    <cellStyle name="Normal 3 5 18 10" xfId="17369"/>
    <cellStyle name="Normal 3 5 18 10 2" xfId="34916"/>
    <cellStyle name="Normal 3 5 18 11" xfId="17370"/>
    <cellStyle name="Normal 3 5 18 11 2" xfId="34917"/>
    <cellStyle name="Normal 3 5 18 12" xfId="17371"/>
    <cellStyle name="Normal 3 5 18 12 2" xfId="34918"/>
    <cellStyle name="Normal 3 5 18 13" xfId="17372"/>
    <cellStyle name="Normal 3 5 18 13 2" xfId="34919"/>
    <cellStyle name="Normal 3 5 18 14" xfId="17373"/>
    <cellStyle name="Normal 3 5 18 14 2" xfId="34920"/>
    <cellStyle name="Normal 3 5 18 15" xfId="34921"/>
    <cellStyle name="Normal 3 5 18 2" xfId="17374"/>
    <cellStyle name="Normal 3 5 18 2 2" xfId="34922"/>
    <cellStyle name="Normal 3 5 18 3" xfId="17375"/>
    <cellStyle name="Normal 3 5 18 3 2" xfId="34923"/>
    <cellStyle name="Normal 3 5 18 4" xfId="17376"/>
    <cellStyle name="Normal 3 5 18 4 2" xfId="34924"/>
    <cellStyle name="Normal 3 5 18 5" xfId="17377"/>
    <cellStyle name="Normal 3 5 18 5 2" xfId="34925"/>
    <cellStyle name="Normal 3 5 18 6" xfId="17378"/>
    <cellStyle name="Normal 3 5 18 6 2" xfId="34926"/>
    <cellStyle name="Normal 3 5 18 7" xfId="17379"/>
    <cellStyle name="Normal 3 5 18 7 2" xfId="34927"/>
    <cellStyle name="Normal 3 5 18 8" xfId="17380"/>
    <cellStyle name="Normal 3 5 18 8 2" xfId="34928"/>
    <cellStyle name="Normal 3 5 18 9" xfId="17381"/>
    <cellStyle name="Normal 3 5 18 9 2" xfId="34929"/>
    <cellStyle name="Normal 3 5 19" xfId="38220"/>
    <cellStyle name="Normal 3 5 2" xfId="17382"/>
    <cellStyle name="Normal 3 5 20" xfId="17281"/>
    <cellStyle name="Normal 3 5 3" xfId="17383"/>
    <cellStyle name="Normal 3 5 3 10" xfId="17384"/>
    <cellStyle name="Normal 3 5 3 10 2" xfId="34930"/>
    <cellStyle name="Normal 3 5 3 11" xfId="17385"/>
    <cellStyle name="Normal 3 5 3 11 2" xfId="34931"/>
    <cellStyle name="Normal 3 5 3 12" xfId="17386"/>
    <cellStyle name="Normal 3 5 3 12 2" xfId="34932"/>
    <cellStyle name="Normal 3 5 3 13" xfId="17387"/>
    <cellStyle name="Normal 3 5 3 13 2" xfId="34933"/>
    <cellStyle name="Normal 3 5 3 14" xfId="17388"/>
    <cellStyle name="Normal 3 5 3 14 2" xfId="34934"/>
    <cellStyle name="Normal 3 5 3 15" xfId="17389"/>
    <cellStyle name="Normal 3 5 3 15 2" xfId="34935"/>
    <cellStyle name="Normal 3 5 3 16" xfId="17390"/>
    <cellStyle name="Normal 3 5 3 16 2" xfId="34936"/>
    <cellStyle name="Normal 3 5 3 17" xfId="17391"/>
    <cellStyle name="Normal 3 5 3 17 2" xfId="34937"/>
    <cellStyle name="Normal 3 5 3 18" xfId="34938"/>
    <cellStyle name="Normal 3 5 3 2" xfId="17392"/>
    <cellStyle name="Normal 3 5 3 3" xfId="17393"/>
    <cellStyle name="Normal 3 5 3 4" xfId="17394"/>
    <cellStyle name="Normal 3 5 3 5" xfId="17395"/>
    <cellStyle name="Normal 3 5 3 5 2" xfId="34939"/>
    <cellStyle name="Normal 3 5 3 6" xfId="17396"/>
    <cellStyle name="Normal 3 5 3 6 2" xfId="34940"/>
    <cellStyle name="Normal 3 5 3 7" xfId="17397"/>
    <cellStyle name="Normal 3 5 3 7 2" xfId="34941"/>
    <cellStyle name="Normal 3 5 3 8" xfId="17398"/>
    <cellStyle name="Normal 3 5 3 8 2" xfId="34942"/>
    <cellStyle name="Normal 3 5 3 9" xfId="17399"/>
    <cellStyle name="Normal 3 5 3 9 2" xfId="34943"/>
    <cellStyle name="Normal 3 5 4" xfId="17400"/>
    <cellStyle name="Normal 3 5 5" xfId="17401"/>
    <cellStyle name="Normal 3 5 6" xfId="17402"/>
    <cellStyle name="Normal 3 5 6 10" xfId="17403"/>
    <cellStyle name="Normal 3 5 6 10 2" xfId="34944"/>
    <cellStyle name="Normal 3 5 6 11" xfId="17404"/>
    <cellStyle name="Normal 3 5 6 11 2" xfId="34945"/>
    <cellStyle name="Normal 3 5 6 12" xfId="17405"/>
    <cellStyle name="Normal 3 5 6 12 2" xfId="34946"/>
    <cellStyle name="Normal 3 5 6 13" xfId="17406"/>
    <cellStyle name="Normal 3 5 6 13 2" xfId="34947"/>
    <cellStyle name="Normal 3 5 6 14" xfId="17407"/>
    <cellStyle name="Normal 3 5 6 14 2" xfId="34948"/>
    <cellStyle name="Normal 3 5 6 15" xfId="17408"/>
    <cellStyle name="Normal 3 5 6 15 2" xfId="34949"/>
    <cellStyle name="Normal 3 5 6 16" xfId="34950"/>
    <cellStyle name="Normal 3 5 6 2" xfId="17409"/>
    <cellStyle name="Normal 3 5 6 2 10" xfId="17410"/>
    <cellStyle name="Normal 3 5 6 2 10 2" xfId="34951"/>
    <cellStyle name="Normal 3 5 6 2 11" xfId="17411"/>
    <cellStyle name="Normal 3 5 6 2 11 2" xfId="34952"/>
    <cellStyle name="Normal 3 5 6 2 12" xfId="17412"/>
    <cellStyle name="Normal 3 5 6 2 12 2" xfId="34953"/>
    <cellStyle name="Normal 3 5 6 2 13" xfId="17413"/>
    <cellStyle name="Normal 3 5 6 2 13 2" xfId="34954"/>
    <cellStyle name="Normal 3 5 6 2 14" xfId="17414"/>
    <cellStyle name="Normal 3 5 6 2 14 2" xfId="34955"/>
    <cellStyle name="Normal 3 5 6 2 15" xfId="34956"/>
    <cellStyle name="Normal 3 5 6 2 2" xfId="17415"/>
    <cellStyle name="Normal 3 5 6 2 2 2" xfId="34957"/>
    <cellStyle name="Normal 3 5 6 2 3" xfId="17416"/>
    <cellStyle name="Normal 3 5 6 2 3 2" xfId="34958"/>
    <cellStyle name="Normal 3 5 6 2 4" xfId="17417"/>
    <cellStyle name="Normal 3 5 6 2 4 2" xfId="34959"/>
    <cellStyle name="Normal 3 5 6 2 5" xfId="17418"/>
    <cellStyle name="Normal 3 5 6 2 5 2" xfId="34960"/>
    <cellStyle name="Normal 3 5 6 2 6" xfId="17419"/>
    <cellStyle name="Normal 3 5 6 2 6 2" xfId="34961"/>
    <cellStyle name="Normal 3 5 6 2 7" xfId="17420"/>
    <cellStyle name="Normal 3 5 6 2 7 2" xfId="34962"/>
    <cellStyle name="Normal 3 5 6 2 8" xfId="17421"/>
    <cellStyle name="Normal 3 5 6 2 8 2" xfId="34963"/>
    <cellStyle name="Normal 3 5 6 2 9" xfId="17422"/>
    <cellStyle name="Normal 3 5 6 2 9 2" xfId="34964"/>
    <cellStyle name="Normal 3 5 6 3" xfId="17423"/>
    <cellStyle name="Normal 3 5 6 3 2" xfId="34965"/>
    <cellStyle name="Normal 3 5 6 4" xfId="17424"/>
    <cellStyle name="Normal 3 5 6 4 2" xfId="34966"/>
    <cellStyle name="Normal 3 5 6 5" xfId="17425"/>
    <cellStyle name="Normal 3 5 6 5 2" xfId="34967"/>
    <cellStyle name="Normal 3 5 6 6" xfId="17426"/>
    <cellStyle name="Normal 3 5 6 6 2" xfId="34968"/>
    <cellStyle name="Normal 3 5 6 7" xfId="17427"/>
    <cellStyle name="Normal 3 5 6 7 2" xfId="34969"/>
    <cellStyle name="Normal 3 5 6 8" xfId="17428"/>
    <cellStyle name="Normal 3 5 6 8 2" xfId="34970"/>
    <cellStyle name="Normal 3 5 6 9" xfId="17429"/>
    <cellStyle name="Normal 3 5 6 9 2" xfId="34971"/>
    <cellStyle name="Normal 3 5 7" xfId="17430"/>
    <cellStyle name="Normal 3 5 7 10" xfId="17431"/>
    <cellStyle name="Normal 3 5 7 10 2" xfId="34972"/>
    <cellStyle name="Normal 3 5 7 11" xfId="17432"/>
    <cellStyle name="Normal 3 5 7 11 2" xfId="34973"/>
    <cellStyle name="Normal 3 5 7 12" xfId="17433"/>
    <cellStyle name="Normal 3 5 7 12 2" xfId="34974"/>
    <cellStyle name="Normal 3 5 7 13" xfId="17434"/>
    <cellStyle name="Normal 3 5 7 13 2" xfId="34975"/>
    <cellStyle name="Normal 3 5 7 14" xfId="17435"/>
    <cellStyle name="Normal 3 5 7 14 2" xfId="34976"/>
    <cellStyle name="Normal 3 5 7 15" xfId="17436"/>
    <cellStyle name="Normal 3 5 7 15 2" xfId="34977"/>
    <cellStyle name="Normal 3 5 7 16" xfId="34978"/>
    <cellStyle name="Normal 3 5 7 2" xfId="17437"/>
    <cellStyle name="Normal 3 5 7 2 10" xfId="17438"/>
    <cellStyle name="Normal 3 5 7 2 10 2" xfId="34979"/>
    <cellStyle name="Normal 3 5 7 2 11" xfId="17439"/>
    <cellStyle name="Normal 3 5 7 2 11 2" xfId="34980"/>
    <cellStyle name="Normal 3 5 7 2 12" xfId="17440"/>
    <cellStyle name="Normal 3 5 7 2 12 2" xfId="34981"/>
    <cellStyle name="Normal 3 5 7 2 13" xfId="17441"/>
    <cellStyle name="Normal 3 5 7 2 13 2" xfId="34982"/>
    <cellStyle name="Normal 3 5 7 2 14" xfId="17442"/>
    <cellStyle name="Normal 3 5 7 2 14 2" xfId="34983"/>
    <cellStyle name="Normal 3 5 7 2 15" xfId="34984"/>
    <cellStyle name="Normal 3 5 7 2 2" xfId="17443"/>
    <cellStyle name="Normal 3 5 7 2 2 2" xfId="34985"/>
    <cellStyle name="Normal 3 5 7 2 3" xfId="17444"/>
    <cellStyle name="Normal 3 5 7 2 3 2" xfId="34986"/>
    <cellStyle name="Normal 3 5 7 2 4" xfId="17445"/>
    <cellStyle name="Normal 3 5 7 2 4 2" xfId="34987"/>
    <cellStyle name="Normal 3 5 7 2 5" xfId="17446"/>
    <cellStyle name="Normal 3 5 7 2 5 2" xfId="34988"/>
    <cellStyle name="Normal 3 5 7 2 6" xfId="17447"/>
    <cellStyle name="Normal 3 5 7 2 6 2" xfId="34989"/>
    <cellStyle name="Normal 3 5 7 2 7" xfId="17448"/>
    <cellStyle name="Normal 3 5 7 2 7 2" xfId="34990"/>
    <cellStyle name="Normal 3 5 7 2 8" xfId="17449"/>
    <cellStyle name="Normal 3 5 7 2 8 2" xfId="34991"/>
    <cellStyle name="Normal 3 5 7 2 9" xfId="17450"/>
    <cellStyle name="Normal 3 5 7 2 9 2" xfId="34992"/>
    <cellStyle name="Normal 3 5 7 3" xfId="17451"/>
    <cellStyle name="Normal 3 5 7 3 2" xfId="34993"/>
    <cellStyle name="Normal 3 5 7 4" xfId="17452"/>
    <cellStyle name="Normal 3 5 7 4 2" xfId="34994"/>
    <cellStyle name="Normal 3 5 7 5" xfId="17453"/>
    <cellStyle name="Normal 3 5 7 5 2" xfId="34995"/>
    <cellStyle name="Normal 3 5 7 6" xfId="17454"/>
    <cellStyle name="Normal 3 5 7 6 2" xfId="34996"/>
    <cellStyle name="Normal 3 5 7 7" xfId="17455"/>
    <cellStyle name="Normal 3 5 7 7 2" xfId="34997"/>
    <cellStyle name="Normal 3 5 7 8" xfId="17456"/>
    <cellStyle name="Normal 3 5 7 8 2" xfId="34998"/>
    <cellStyle name="Normal 3 5 7 9" xfId="17457"/>
    <cellStyle name="Normal 3 5 7 9 2" xfId="34999"/>
    <cellStyle name="Normal 3 5 8" xfId="17458"/>
    <cellStyle name="Normal 3 5 8 10" xfId="17459"/>
    <cellStyle name="Normal 3 5 8 10 2" xfId="35000"/>
    <cellStyle name="Normal 3 5 8 11" xfId="17460"/>
    <cellStyle name="Normal 3 5 8 11 2" xfId="35001"/>
    <cellStyle name="Normal 3 5 8 12" xfId="17461"/>
    <cellStyle name="Normal 3 5 8 12 2" xfId="35002"/>
    <cellStyle name="Normal 3 5 8 13" xfId="17462"/>
    <cellStyle name="Normal 3 5 8 13 2" xfId="35003"/>
    <cellStyle name="Normal 3 5 8 14" xfId="17463"/>
    <cellStyle name="Normal 3 5 8 14 2" xfId="35004"/>
    <cellStyle name="Normal 3 5 8 15" xfId="17464"/>
    <cellStyle name="Normal 3 5 8 15 2" xfId="35005"/>
    <cellStyle name="Normal 3 5 8 16" xfId="35006"/>
    <cellStyle name="Normal 3 5 8 2" xfId="17465"/>
    <cellStyle name="Normal 3 5 8 2 10" xfId="17466"/>
    <cellStyle name="Normal 3 5 8 2 10 2" xfId="35007"/>
    <cellStyle name="Normal 3 5 8 2 11" xfId="17467"/>
    <cellStyle name="Normal 3 5 8 2 11 2" xfId="35008"/>
    <cellStyle name="Normal 3 5 8 2 12" xfId="17468"/>
    <cellStyle name="Normal 3 5 8 2 12 2" xfId="35009"/>
    <cellStyle name="Normal 3 5 8 2 13" xfId="17469"/>
    <cellStyle name="Normal 3 5 8 2 13 2" xfId="35010"/>
    <cellStyle name="Normal 3 5 8 2 14" xfId="17470"/>
    <cellStyle name="Normal 3 5 8 2 14 2" xfId="35011"/>
    <cellStyle name="Normal 3 5 8 2 15" xfId="35012"/>
    <cellStyle name="Normal 3 5 8 2 2" xfId="17471"/>
    <cellStyle name="Normal 3 5 8 2 2 2" xfId="35013"/>
    <cellStyle name="Normal 3 5 8 2 3" xfId="17472"/>
    <cellStyle name="Normal 3 5 8 2 3 2" xfId="35014"/>
    <cellStyle name="Normal 3 5 8 2 4" xfId="17473"/>
    <cellStyle name="Normal 3 5 8 2 4 2" xfId="35015"/>
    <cellStyle name="Normal 3 5 8 2 5" xfId="17474"/>
    <cellStyle name="Normal 3 5 8 2 5 2" xfId="35016"/>
    <cellStyle name="Normal 3 5 8 2 6" xfId="17475"/>
    <cellStyle name="Normal 3 5 8 2 6 2" xfId="35017"/>
    <cellStyle name="Normal 3 5 8 2 7" xfId="17476"/>
    <cellStyle name="Normal 3 5 8 2 7 2" xfId="35018"/>
    <cellStyle name="Normal 3 5 8 2 8" xfId="17477"/>
    <cellStyle name="Normal 3 5 8 2 8 2" xfId="35019"/>
    <cellStyle name="Normal 3 5 8 2 9" xfId="17478"/>
    <cellStyle name="Normal 3 5 8 2 9 2" xfId="35020"/>
    <cellStyle name="Normal 3 5 8 3" xfId="17479"/>
    <cellStyle name="Normal 3 5 8 3 2" xfId="35021"/>
    <cellStyle name="Normal 3 5 8 4" xfId="17480"/>
    <cellStyle name="Normal 3 5 8 4 2" xfId="35022"/>
    <cellStyle name="Normal 3 5 8 5" xfId="17481"/>
    <cellStyle name="Normal 3 5 8 5 2" xfId="35023"/>
    <cellStyle name="Normal 3 5 8 6" xfId="17482"/>
    <cellStyle name="Normal 3 5 8 6 2" xfId="35024"/>
    <cellStyle name="Normal 3 5 8 7" xfId="17483"/>
    <cellStyle name="Normal 3 5 8 7 2" xfId="35025"/>
    <cellStyle name="Normal 3 5 8 8" xfId="17484"/>
    <cellStyle name="Normal 3 5 8 8 2" xfId="35026"/>
    <cellStyle name="Normal 3 5 8 9" xfId="17485"/>
    <cellStyle name="Normal 3 5 8 9 2" xfId="35027"/>
    <cellStyle name="Normal 3 5 9" xfId="17486"/>
    <cellStyle name="Normal 3 5 9 10" xfId="17487"/>
    <cellStyle name="Normal 3 5 9 10 2" xfId="35028"/>
    <cellStyle name="Normal 3 5 9 11" xfId="17488"/>
    <cellStyle name="Normal 3 5 9 11 2" xfId="35029"/>
    <cellStyle name="Normal 3 5 9 12" xfId="17489"/>
    <cellStyle name="Normal 3 5 9 12 2" xfId="35030"/>
    <cellStyle name="Normal 3 5 9 13" xfId="17490"/>
    <cellStyle name="Normal 3 5 9 13 2" xfId="35031"/>
    <cellStyle name="Normal 3 5 9 14" xfId="17491"/>
    <cellStyle name="Normal 3 5 9 14 2" xfId="35032"/>
    <cellStyle name="Normal 3 5 9 15" xfId="35033"/>
    <cellStyle name="Normal 3 5 9 2" xfId="17492"/>
    <cellStyle name="Normal 3 5 9 2 2" xfId="35034"/>
    <cellStyle name="Normal 3 5 9 3" xfId="17493"/>
    <cellStyle name="Normal 3 5 9 3 2" xfId="35035"/>
    <cellStyle name="Normal 3 5 9 4" xfId="17494"/>
    <cellStyle name="Normal 3 5 9 4 2" xfId="35036"/>
    <cellStyle name="Normal 3 5 9 5" xfId="17495"/>
    <cellStyle name="Normal 3 5 9 5 2" xfId="35037"/>
    <cellStyle name="Normal 3 5 9 6" xfId="17496"/>
    <cellStyle name="Normal 3 5 9 6 2" xfId="35038"/>
    <cellStyle name="Normal 3 5 9 7" xfId="17497"/>
    <cellStyle name="Normal 3 5 9 7 2" xfId="35039"/>
    <cellStyle name="Normal 3 5 9 8" xfId="17498"/>
    <cellStyle name="Normal 3 5 9 8 2" xfId="35040"/>
    <cellStyle name="Normal 3 5 9 9" xfId="17499"/>
    <cellStyle name="Normal 3 5 9 9 2" xfId="35041"/>
    <cellStyle name="Normal 3 50" xfId="17500"/>
    <cellStyle name="Normal 3 50 2" xfId="35042"/>
    <cellStyle name="Normal 3 51" xfId="17501"/>
    <cellStyle name="Normal 3 51 2" xfId="35043"/>
    <cellStyle name="Normal 3 52" xfId="17502"/>
    <cellStyle name="Normal 3 52 2" xfId="35044"/>
    <cellStyle name="Normal 3 53" xfId="17503"/>
    <cellStyle name="Normal 3 53 2" xfId="35045"/>
    <cellStyle name="Normal 3 54" xfId="17504"/>
    <cellStyle name="Normal 3 54 2" xfId="35046"/>
    <cellStyle name="Normal 3 55" xfId="35047"/>
    <cellStyle name="Normal 3 56" xfId="35048"/>
    <cellStyle name="Normal 3 6" xfId="653"/>
    <cellStyle name="Normal 3 6 10" xfId="17505"/>
    <cellStyle name="Normal 3 6 11" xfId="17506"/>
    <cellStyle name="Normal 3 6 11 10" xfId="17507"/>
    <cellStyle name="Normal 3 6 11 10 2" xfId="35049"/>
    <cellStyle name="Normal 3 6 11 11" xfId="17508"/>
    <cellStyle name="Normal 3 6 11 11 2" xfId="35050"/>
    <cellStyle name="Normal 3 6 11 12" xfId="17509"/>
    <cellStyle name="Normal 3 6 11 12 2" xfId="35051"/>
    <cellStyle name="Normal 3 6 11 13" xfId="17510"/>
    <cellStyle name="Normal 3 6 11 13 2" xfId="35052"/>
    <cellStyle name="Normal 3 6 11 14" xfId="17511"/>
    <cellStyle name="Normal 3 6 11 14 2" xfId="35053"/>
    <cellStyle name="Normal 3 6 11 15" xfId="17512"/>
    <cellStyle name="Normal 3 6 11 15 2" xfId="35054"/>
    <cellStyle name="Normal 3 6 11 16" xfId="17513"/>
    <cellStyle name="Normal 3 6 11 16 2" xfId="35055"/>
    <cellStyle name="Normal 3 6 11 17" xfId="17514"/>
    <cellStyle name="Normal 3 6 11 17 2" xfId="35056"/>
    <cellStyle name="Normal 3 6 11 18" xfId="35057"/>
    <cellStyle name="Normal 3 6 11 2" xfId="17515"/>
    <cellStyle name="Normal 3 6 11 3" xfId="17516"/>
    <cellStyle name="Normal 3 6 11 4" xfId="17517"/>
    <cellStyle name="Normal 3 6 11 5" xfId="17518"/>
    <cellStyle name="Normal 3 6 11 5 2" xfId="35058"/>
    <cellStyle name="Normal 3 6 11 6" xfId="17519"/>
    <cellStyle name="Normal 3 6 11 6 2" xfId="35059"/>
    <cellStyle name="Normal 3 6 11 7" xfId="17520"/>
    <cellStyle name="Normal 3 6 11 7 2" xfId="35060"/>
    <cellStyle name="Normal 3 6 11 8" xfId="17521"/>
    <cellStyle name="Normal 3 6 11 8 2" xfId="35061"/>
    <cellStyle name="Normal 3 6 11 9" xfId="17522"/>
    <cellStyle name="Normal 3 6 11 9 2" xfId="35062"/>
    <cellStyle name="Normal 3 6 12" xfId="17523"/>
    <cellStyle name="Normal 3 6 13" xfId="17524"/>
    <cellStyle name="Normal 3 6 14" xfId="17525"/>
    <cellStyle name="Normal 3 6 14 10" xfId="17526"/>
    <cellStyle name="Normal 3 6 14 10 2" xfId="35063"/>
    <cellStyle name="Normal 3 6 14 11" xfId="17527"/>
    <cellStyle name="Normal 3 6 14 11 2" xfId="35064"/>
    <cellStyle name="Normal 3 6 14 12" xfId="17528"/>
    <cellStyle name="Normal 3 6 14 12 2" xfId="35065"/>
    <cellStyle name="Normal 3 6 14 13" xfId="17529"/>
    <cellStyle name="Normal 3 6 14 13 2" xfId="35066"/>
    <cellStyle name="Normal 3 6 14 14" xfId="17530"/>
    <cellStyle name="Normal 3 6 14 14 2" xfId="35067"/>
    <cellStyle name="Normal 3 6 14 15" xfId="17531"/>
    <cellStyle name="Normal 3 6 14 15 2" xfId="35068"/>
    <cellStyle name="Normal 3 6 14 16" xfId="35069"/>
    <cellStyle name="Normal 3 6 14 2" xfId="17532"/>
    <cellStyle name="Normal 3 6 14 2 10" xfId="17533"/>
    <cellStyle name="Normal 3 6 14 2 10 2" xfId="35070"/>
    <cellStyle name="Normal 3 6 14 2 11" xfId="17534"/>
    <cellStyle name="Normal 3 6 14 2 11 2" xfId="35071"/>
    <cellStyle name="Normal 3 6 14 2 12" xfId="17535"/>
    <cellStyle name="Normal 3 6 14 2 12 2" xfId="35072"/>
    <cellStyle name="Normal 3 6 14 2 13" xfId="17536"/>
    <cellStyle name="Normal 3 6 14 2 13 2" xfId="35073"/>
    <cellStyle name="Normal 3 6 14 2 14" xfId="17537"/>
    <cellStyle name="Normal 3 6 14 2 14 2" xfId="35074"/>
    <cellStyle name="Normal 3 6 14 2 15" xfId="35075"/>
    <cellStyle name="Normal 3 6 14 2 2" xfId="17538"/>
    <cellStyle name="Normal 3 6 14 2 2 2" xfId="35076"/>
    <cellStyle name="Normal 3 6 14 2 3" xfId="17539"/>
    <cellStyle name="Normal 3 6 14 2 3 2" xfId="35077"/>
    <cellStyle name="Normal 3 6 14 2 4" xfId="17540"/>
    <cellStyle name="Normal 3 6 14 2 4 2" xfId="35078"/>
    <cellStyle name="Normal 3 6 14 2 5" xfId="17541"/>
    <cellStyle name="Normal 3 6 14 2 5 2" xfId="35079"/>
    <cellStyle name="Normal 3 6 14 2 6" xfId="17542"/>
    <cellStyle name="Normal 3 6 14 2 6 2" xfId="35080"/>
    <cellStyle name="Normal 3 6 14 2 7" xfId="17543"/>
    <cellStyle name="Normal 3 6 14 2 7 2" xfId="35081"/>
    <cellStyle name="Normal 3 6 14 2 8" xfId="17544"/>
    <cellStyle name="Normal 3 6 14 2 8 2" xfId="35082"/>
    <cellStyle name="Normal 3 6 14 2 9" xfId="17545"/>
    <cellStyle name="Normal 3 6 14 2 9 2" xfId="35083"/>
    <cellStyle name="Normal 3 6 14 3" xfId="17546"/>
    <cellStyle name="Normal 3 6 14 3 2" xfId="35084"/>
    <cellStyle name="Normal 3 6 14 4" xfId="17547"/>
    <cellStyle name="Normal 3 6 14 4 2" xfId="35085"/>
    <cellStyle name="Normal 3 6 14 5" xfId="17548"/>
    <cellStyle name="Normal 3 6 14 5 2" xfId="35086"/>
    <cellStyle name="Normal 3 6 14 6" xfId="17549"/>
    <cellStyle name="Normal 3 6 14 6 2" xfId="35087"/>
    <cellStyle name="Normal 3 6 14 7" xfId="17550"/>
    <cellStyle name="Normal 3 6 14 7 2" xfId="35088"/>
    <cellStyle name="Normal 3 6 14 8" xfId="17551"/>
    <cellStyle name="Normal 3 6 14 8 2" xfId="35089"/>
    <cellStyle name="Normal 3 6 14 9" xfId="17552"/>
    <cellStyle name="Normal 3 6 14 9 2" xfId="35090"/>
    <cellStyle name="Normal 3 6 15" xfId="17553"/>
    <cellStyle name="Normal 3 6 15 10" xfId="17554"/>
    <cellStyle name="Normal 3 6 15 10 2" xfId="35091"/>
    <cellStyle name="Normal 3 6 15 11" xfId="17555"/>
    <cellStyle name="Normal 3 6 15 11 2" xfId="35092"/>
    <cellStyle name="Normal 3 6 15 12" xfId="17556"/>
    <cellStyle name="Normal 3 6 15 12 2" xfId="35093"/>
    <cellStyle name="Normal 3 6 15 13" xfId="17557"/>
    <cellStyle name="Normal 3 6 15 13 2" xfId="35094"/>
    <cellStyle name="Normal 3 6 15 14" xfId="17558"/>
    <cellStyle name="Normal 3 6 15 14 2" xfId="35095"/>
    <cellStyle name="Normal 3 6 15 15" xfId="17559"/>
    <cellStyle name="Normal 3 6 15 15 2" xfId="35096"/>
    <cellStyle name="Normal 3 6 15 16" xfId="35097"/>
    <cellStyle name="Normal 3 6 15 2" xfId="17560"/>
    <cellStyle name="Normal 3 6 15 2 10" xfId="17561"/>
    <cellStyle name="Normal 3 6 15 2 10 2" xfId="35098"/>
    <cellStyle name="Normal 3 6 15 2 11" xfId="17562"/>
    <cellStyle name="Normal 3 6 15 2 11 2" xfId="35099"/>
    <cellStyle name="Normal 3 6 15 2 12" xfId="17563"/>
    <cellStyle name="Normal 3 6 15 2 12 2" xfId="35100"/>
    <cellStyle name="Normal 3 6 15 2 13" xfId="17564"/>
    <cellStyle name="Normal 3 6 15 2 13 2" xfId="35101"/>
    <cellStyle name="Normal 3 6 15 2 14" xfId="17565"/>
    <cellStyle name="Normal 3 6 15 2 14 2" xfId="35102"/>
    <cellStyle name="Normal 3 6 15 2 15" xfId="35103"/>
    <cellStyle name="Normal 3 6 15 2 2" xfId="17566"/>
    <cellStyle name="Normal 3 6 15 2 2 2" xfId="35104"/>
    <cellStyle name="Normal 3 6 15 2 3" xfId="17567"/>
    <cellStyle name="Normal 3 6 15 2 3 2" xfId="35105"/>
    <cellStyle name="Normal 3 6 15 2 4" xfId="17568"/>
    <cellStyle name="Normal 3 6 15 2 4 2" xfId="35106"/>
    <cellStyle name="Normal 3 6 15 2 5" xfId="17569"/>
    <cellStyle name="Normal 3 6 15 2 5 2" xfId="35107"/>
    <cellStyle name="Normal 3 6 15 2 6" xfId="17570"/>
    <cellStyle name="Normal 3 6 15 2 6 2" xfId="35108"/>
    <cellStyle name="Normal 3 6 15 2 7" xfId="17571"/>
    <cellStyle name="Normal 3 6 15 2 7 2" xfId="35109"/>
    <cellStyle name="Normal 3 6 15 2 8" xfId="17572"/>
    <cellStyle name="Normal 3 6 15 2 8 2" xfId="35110"/>
    <cellStyle name="Normal 3 6 15 2 9" xfId="17573"/>
    <cellStyle name="Normal 3 6 15 2 9 2" xfId="35111"/>
    <cellStyle name="Normal 3 6 15 3" xfId="17574"/>
    <cellStyle name="Normal 3 6 15 3 2" xfId="35112"/>
    <cellStyle name="Normal 3 6 15 4" xfId="17575"/>
    <cellStyle name="Normal 3 6 15 4 2" xfId="35113"/>
    <cellStyle name="Normal 3 6 15 5" xfId="17576"/>
    <cellStyle name="Normal 3 6 15 5 2" xfId="35114"/>
    <cellStyle name="Normal 3 6 15 6" xfId="17577"/>
    <cellStyle name="Normal 3 6 15 6 2" xfId="35115"/>
    <cellStyle name="Normal 3 6 15 7" xfId="17578"/>
    <cellStyle name="Normal 3 6 15 7 2" xfId="35116"/>
    <cellStyle name="Normal 3 6 15 8" xfId="17579"/>
    <cellStyle name="Normal 3 6 15 8 2" xfId="35117"/>
    <cellStyle name="Normal 3 6 15 9" xfId="17580"/>
    <cellStyle name="Normal 3 6 15 9 2" xfId="35118"/>
    <cellStyle name="Normal 3 6 16" xfId="17581"/>
    <cellStyle name="Normal 3 6 16 10" xfId="17582"/>
    <cellStyle name="Normal 3 6 16 10 2" xfId="35119"/>
    <cellStyle name="Normal 3 6 16 11" xfId="17583"/>
    <cellStyle name="Normal 3 6 16 11 2" xfId="35120"/>
    <cellStyle name="Normal 3 6 16 12" xfId="17584"/>
    <cellStyle name="Normal 3 6 16 12 2" xfId="35121"/>
    <cellStyle name="Normal 3 6 16 13" xfId="17585"/>
    <cellStyle name="Normal 3 6 16 13 2" xfId="35122"/>
    <cellStyle name="Normal 3 6 16 14" xfId="17586"/>
    <cellStyle name="Normal 3 6 16 14 2" xfId="35123"/>
    <cellStyle name="Normal 3 6 16 15" xfId="17587"/>
    <cellStyle name="Normal 3 6 16 15 2" xfId="35124"/>
    <cellStyle name="Normal 3 6 16 16" xfId="35125"/>
    <cellStyle name="Normal 3 6 16 2" xfId="17588"/>
    <cellStyle name="Normal 3 6 16 2 10" xfId="17589"/>
    <cellStyle name="Normal 3 6 16 2 10 2" xfId="35126"/>
    <cellStyle name="Normal 3 6 16 2 11" xfId="17590"/>
    <cellStyle name="Normal 3 6 16 2 11 2" xfId="35127"/>
    <cellStyle name="Normal 3 6 16 2 12" xfId="17591"/>
    <cellStyle name="Normal 3 6 16 2 12 2" xfId="35128"/>
    <cellStyle name="Normal 3 6 16 2 13" xfId="17592"/>
    <cellStyle name="Normal 3 6 16 2 13 2" xfId="35129"/>
    <cellStyle name="Normal 3 6 16 2 14" xfId="17593"/>
    <cellStyle name="Normal 3 6 16 2 14 2" xfId="35130"/>
    <cellStyle name="Normal 3 6 16 2 15" xfId="35131"/>
    <cellStyle name="Normal 3 6 16 2 2" xfId="17594"/>
    <cellStyle name="Normal 3 6 16 2 2 2" xfId="35132"/>
    <cellStyle name="Normal 3 6 16 2 3" xfId="17595"/>
    <cellStyle name="Normal 3 6 16 2 3 2" xfId="35133"/>
    <cellStyle name="Normal 3 6 16 2 4" xfId="17596"/>
    <cellStyle name="Normal 3 6 16 2 4 2" xfId="35134"/>
    <cellStyle name="Normal 3 6 16 2 5" xfId="17597"/>
    <cellStyle name="Normal 3 6 16 2 5 2" xfId="35135"/>
    <cellStyle name="Normal 3 6 16 2 6" xfId="17598"/>
    <cellStyle name="Normal 3 6 16 2 6 2" xfId="35136"/>
    <cellStyle name="Normal 3 6 16 2 7" xfId="17599"/>
    <cellStyle name="Normal 3 6 16 2 7 2" xfId="35137"/>
    <cellStyle name="Normal 3 6 16 2 8" xfId="17600"/>
    <cellStyle name="Normal 3 6 16 2 8 2" xfId="35138"/>
    <cellStyle name="Normal 3 6 16 2 9" xfId="17601"/>
    <cellStyle name="Normal 3 6 16 2 9 2" xfId="35139"/>
    <cellStyle name="Normal 3 6 16 3" xfId="17602"/>
    <cellStyle name="Normal 3 6 16 3 2" xfId="35140"/>
    <cellStyle name="Normal 3 6 16 4" xfId="17603"/>
    <cellStyle name="Normal 3 6 16 4 2" xfId="35141"/>
    <cellStyle name="Normal 3 6 16 5" xfId="17604"/>
    <cellStyle name="Normal 3 6 16 5 2" xfId="35142"/>
    <cellStyle name="Normal 3 6 16 6" xfId="17605"/>
    <cellStyle name="Normal 3 6 16 6 2" xfId="35143"/>
    <cellStyle name="Normal 3 6 16 7" xfId="17606"/>
    <cellStyle name="Normal 3 6 16 7 2" xfId="35144"/>
    <cellStyle name="Normal 3 6 16 8" xfId="17607"/>
    <cellStyle name="Normal 3 6 16 8 2" xfId="35145"/>
    <cellStyle name="Normal 3 6 16 9" xfId="17608"/>
    <cellStyle name="Normal 3 6 16 9 2" xfId="35146"/>
    <cellStyle name="Normal 3 6 17" xfId="17609"/>
    <cellStyle name="Normal 3 6 17 10" xfId="17610"/>
    <cellStyle name="Normal 3 6 17 10 2" xfId="35147"/>
    <cellStyle name="Normal 3 6 17 11" xfId="17611"/>
    <cellStyle name="Normal 3 6 17 11 2" xfId="35148"/>
    <cellStyle name="Normal 3 6 17 12" xfId="17612"/>
    <cellStyle name="Normal 3 6 17 12 2" xfId="35149"/>
    <cellStyle name="Normal 3 6 17 13" xfId="17613"/>
    <cellStyle name="Normal 3 6 17 13 2" xfId="35150"/>
    <cellStyle name="Normal 3 6 17 14" xfId="17614"/>
    <cellStyle name="Normal 3 6 17 14 2" xfId="35151"/>
    <cellStyle name="Normal 3 6 17 15" xfId="35152"/>
    <cellStyle name="Normal 3 6 17 2" xfId="17615"/>
    <cellStyle name="Normal 3 6 17 2 2" xfId="35153"/>
    <cellStyle name="Normal 3 6 17 3" xfId="17616"/>
    <cellStyle name="Normal 3 6 17 3 2" xfId="35154"/>
    <cellStyle name="Normal 3 6 17 4" xfId="17617"/>
    <cellStyle name="Normal 3 6 17 4 2" xfId="35155"/>
    <cellStyle name="Normal 3 6 17 5" xfId="17618"/>
    <cellStyle name="Normal 3 6 17 5 2" xfId="35156"/>
    <cellStyle name="Normal 3 6 17 6" xfId="17619"/>
    <cellStyle name="Normal 3 6 17 6 2" xfId="35157"/>
    <cellStyle name="Normal 3 6 17 7" xfId="17620"/>
    <cellStyle name="Normal 3 6 17 7 2" xfId="35158"/>
    <cellStyle name="Normal 3 6 17 8" xfId="17621"/>
    <cellStyle name="Normal 3 6 17 8 2" xfId="35159"/>
    <cellStyle name="Normal 3 6 17 9" xfId="17622"/>
    <cellStyle name="Normal 3 6 17 9 2" xfId="35160"/>
    <cellStyle name="Normal 3 6 18" xfId="17623"/>
    <cellStyle name="Normal 3 6 18 10" xfId="17624"/>
    <cellStyle name="Normal 3 6 18 10 2" xfId="35161"/>
    <cellStyle name="Normal 3 6 18 11" xfId="17625"/>
    <cellStyle name="Normal 3 6 18 11 2" xfId="35162"/>
    <cellStyle name="Normal 3 6 18 12" xfId="17626"/>
    <cellStyle name="Normal 3 6 18 12 2" xfId="35163"/>
    <cellStyle name="Normal 3 6 18 13" xfId="17627"/>
    <cellStyle name="Normal 3 6 18 13 2" xfId="35164"/>
    <cellStyle name="Normal 3 6 18 14" xfId="17628"/>
    <cellStyle name="Normal 3 6 18 14 2" xfId="35165"/>
    <cellStyle name="Normal 3 6 18 15" xfId="35166"/>
    <cellStyle name="Normal 3 6 18 2" xfId="17629"/>
    <cellStyle name="Normal 3 6 18 2 2" xfId="35167"/>
    <cellStyle name="Normal 3 6 18 3" xfId="17630"/>
    <cellStyle name="Normal 3 6 18 3 2" xfId="35168"/>
    <cellStyle name="Normal 3 6 18 4" xfId="17631"/>
    <cellStyle name="Normal 3 6 18 4 2" xfId="35169"/>
    <cellStyle name="Normal 3 6 18 5" xfId="17632"/>
    <cellStyle name="Normal 3 6 18 5 2" xfId="35170"/>
    <cellStyle name="Normal 3 6 18 6" xfId="17633"/>
    <cellStyle name="Normal 3 6 18 6 2" xfId="35171"/>
    <cellStyle name="Normal 3 6 18 7" xfId="17634"/>
    <cellStyle name="Normal 3 6 18 7 2" xfId="35172"/>
    <cellStyle name="Normal 3 6 18 8" xfId="17635"/>
    <cellStyle name="Normal 3 6 18 8 2" xfId="35173"/>
    <cellStyle name="Normal 3 6 18 9" xfId="17636"/>
    <cellStyle name="Normal 3 6 18 9 2" xfId="35174"/>
    <cellStyle name="Normal 3 6 19" xfId="17637"/>
    <cellStyle name="Normal 3 6 19 10" xfId="17638"/>
    <cellStyle name="Normal 3 6 19 10 2" xfId="35175"/>
    <cellStyle name="Normal 3 6 19 11" xfId="17639"/>
    <cellStyle name="Normal 3 6 19 11 2" xfId="35176"/>
    <cellStyle name="Normal 3 6 19 12" xfId="17640"/>
    <cellStyle name="Normal 3 6 19 12 2" xfId="35177"/>
    <cellStyle name="Normal 3 6 19 13" xfId="17641"/>
    <cellStyle name="Normal 3 6 19 13 2" xfId="35178"/>
    <cellStyle name="Normal 3 6 19 14" xfId="17642"/>
    <cellStyle name="Normal 3 6 19 14 2" xfId="35179"/>
    <cellStyle name="Normal 3 6 19 15" xfId="35180"/>
    <cellStyle name="Normal 3 6 19 2" xfId="17643"/>
    <cellStyle name="Normal 3 6 19 2 2" xfId="35181"/>
    <cellStyle name="Normal 3 6 19 3" xfId="17644"/>
    <cellStyle name="Normal 3 6 19 3 2" xfId="35182"/>
    <cellStyle name="Normal 3 6 19 4" xfId="17645"/>
    <cellStyle name="Normal 3 6 19 4 2" xfId="35183"/>
    <cellStyle name="Normal 3 6 19 5" xfId="17646"/>
    <cellStyle name="Normal 3 6 19 5 2" xfId="35184"/>
    <cellStyle name="Normal 3 6 19 6" xfId="17647"/>
    <cellStyle name="Normal 3 6 19 6 2" xfId="35185"/>
    <cellStyle name="Normal 3 6 19 7" xfId="17648"/>
    <cellStyle name="Normal 3 6 19 7 2" xfId="35186"/>
    <cellStyle name="Normal 3 6 19 8" xfId="17649"/>
    <cellStyle name="Normal 3 6 19 8 2" xfId="35187"/>
    <cellStyle name="Normal 3 6 19 9" xfId="17650"/>
    <cellStyle name="Normal 3 6 19 9 2" xfId="35188"/>
    <cellStyle name="Normal 3 6 2" xfId="17651"/>
    <cellStyle name="Normal 3 6 20" xfId="17652"/>
    <cellStyle name="Normal 3 6 20 10" xfId="17653"/>
    <cellStyle name="Normal 3 6 20 10 2" xfId="35189"/>
    <cellStyle name="Normal 3 6 20 11" xfId="17654"/>
    <cellStyle name="Normal 3 6 20 11 2" xfId="35190"/>
    <cellStyle name="Normal 3 6 20 12" xfId="17655"/>
    <cellStyle name="Normal 3 6 20 12 2" xfId="35191"/>
    <cellStyle name="Normal 3 6 20 13" xfId="17656"/>
    <cellStyle name="Normal 3 6 20 13 2" xfId="35192"/>
    <cellStyle name="Normal 3 6 20 14" xfId="17657"/>
    <cellStyle name="Normal 3 6 20 14 2" xfId="35193"/>
    <cellStyle name="Normal 3 6 20 15" xfId="35194"/>
    <cellStyle name="Normal 3 6 20 2" xfId="17658"/>
    <cellStyle name="Normal 3 6 20 2 2" xfId="35195"/>
    <cellStyle name="Normal 3 6 20 3" xfId="17659"/>
    <cellStyle name="Normal 3 6 20 3 2" xfId="35196"/>
    <cellStyle name="Normal 3 6 20 4" xfId="17660"/>
    <cellStyle name="Normal 3 6 20 4 2" xfId="35197"/>
    <cellStyle name="Normal 3 6 20 5" xfId="17661"/>
    <cellStyle name="Normal 3 6 20 5 2" xfId="35198"/>
    <cellStyle name="Normal 3 6 20 6" xfId="17662"/>
    <cellStyle name="Normal 3 6 20 6 2" xfId="35199"/>
    <cellStyle name="Normal 3 6 20 7" xfId="17663"/>
    <cellStyle name="Normal 3 6 20 7 2" xfId="35200"/>
    <cellStyle name="Normal 3 6 20 8" xfId="17664"/>
    <cellStyle name="Normal 3 6 20 8 2" xfId="35201"/>
    <cellStyle name="Normal 3 6 20 9" xfId="17665"/>
    <cellStyle name="Normal 3 6 20 9 2" xfId="35202"/>
    <cellStyle name="Normal 3 6 21" xfId="17666"/>
    <cellStyle name="Normal 3 6 21 10" xfId="17667"/>
    <cellStyle name="Normal 3 6 21 10 2" xfId="35203"/>
    <cellStyle name="Normal 3 6 21 11" xfId="17668"/>
    <cellStyle name="Normal 3 6 21 11 2" xfId="35204"/>
    <cellStyle name="Normal 3 6 21 12" xfId="17669"/>
    <cellStyle name="Normal 3 6 21 12 2" xfId="35205"/>
    <cellStyle name="Normal 3 6 21 13" xfId="17670"/>
    <cellStyle name="Normal 3 6 21 13 2" xfId="35206"/>
    <cellStyle name="Normal 3 6 21 14" xfId="17671"/>
    <cellStyle name="Normal 3 6 21 14 2" xfId="35207"/>
    <cellStyle name="Normal 3 6 21 15" xfId="35208"/>
    <cellStyle name="Normal 3 6 21 2" xfId="17672"/>
    <cellStyle name="Normal 3 6 21 2 2" xfId="35209"/>
    <cellStyle name="Normal 3 6 21 3" xfId="17673"/>
    <cellStyle name="Normal 3 6 21 3 2" xfId="35210"/>
    <cellStyle name="Normal 3 6 21 4" xfId="17674"/>
    <cellStyle name="Normal 3 6 21 4 2" xfId="35211"/>
    <cellStyle name="Normal 3 6 21 5" xfId="17675"/>
    <cellStyle name="Normal 3 6 21 5 2" xfId="35212"/>
    <cellStyle name="Normal 3 6 21 6" xfId="17676"/>
    <cellStyle name="Normal 3 6 21 6 2" xfId="35213"/>
    <cellStyle name="Normal 3 6 21 7" xfId="17677"/>
    <cellStyle name="Normal 3 6 21 7 2" xfId="35214"/>
    <cellStyle name="Normal 3 6 21 8" xfId="17678"/>
    <cellStyle name="Normal 3 6 21 8 2" xfId="35215"/>
    <cellStyle name="Normal 3 6 21 9" xfId="17679"/>
    <cellStyle name="Normal 3 6 21 9 2" xfId="35216"/>
    <cellStyle name="Normal 3 6 22" xfId="17680"/>
    <cellStyle name="Normal 3 6 22 10" xfId="17681"/>
    <cellStyle name="Normal 3 6 22 10 2" xfId="35217"/>
    <cellStyle name="Normal 3 6 22 11" xfId="17682"/>
    <cellStyle name="Normal 3 6 22 11 2" xfId="35218"/>
    <cellStyle name="Normal 3 6 22 12" xfId="17683"/>
    <cellStyle name="Normal 3 6 22 12 2" xfId="35219"/>
    <cellStyle name="Normal 3 6 22 13" xfId="17684"/>
    <cellStyle name="Normal 3 6 22 13 2" xfId="35220"/>
    <cellStyle name="Normal 3 6 22 14" xfId="17685"/>
    <cellStyle name="Normal 3 6 22 14 2" xfId="35221"/>
    <cellStyle name="Normal 3 6 22 15" xfId="35222"/>
    <cellStyle name="Normal 3 6 22 2" xfId="17686"/>
    <cellStyle name="Normal 3 6 22 2 2" xfId="35223"/>
    <cellStyle name="Normal 3 6 22 3" xfId="17687"/>
    <cellStyle name="Normal 3 6 22 3 2" xfId="35224"/>
    <cellStyle name="Normal 3 6 22 4" xfId="17688"/>
    <cellStyle name="Normal 3 6 22 4 2" xfId="35225"/>
    <cellStyle name="Normal 3 6 22 5" xfId="17689"/>
    <cellStyle name="Normal 3 6 22 5 2" xfId="35226"/>
    <cellStyle name="Normal 3 6 22 6" xfId="17690"/>
    <cellStyle name="Normal 3 6 22 6 2" xfId="35227"/>
    <cellStyle name="Normal 3 6 22 7" xfId="17691"/>
    <cellStyle name="Normal 3 6 22 7 2" xfId="35228"/>
    <cellStyle name="Normal 3 6 22 8" xfId="17692"/>
    <cellStyle name="Normal 3 6 22 8 2" xfId="35229"/>
    <cellStyle name="Normal 3 6 22 9" xfId="17693"/>
    <cellStyle name="Normal 3 6 22 9 2" xfId="35230"/>
    <cellStyle name="Normal 3 6 23" xfId="17694"/>
    <cellStyle name="Normal 3 6 24" xfId="17695"/>
    <cellStyle name="Normal 3 6 25" xfId="17696"/>
    <cellStyle name="Normal 3 6 25 10" xfId="17697"/>
    <cellStyle name="Normal 3 6 25 10 2" xfId="35231"/>
    <cellStyle name="Normal 3 6 25 11" xfId="17698"/>
    <cellStyle name="Normal 3 6 25 11 2" xfId="35232"/>
    <cellStyle name="Normal 3 6 25 12" xfId="17699"/>
    <cellStyle name="Normal 3 6 25 12 2" xfId="35233"/>
    <cellStyle name="Normal 3 6 25 13" xfId="17700"/>
    <cellStyle name="Normal 3 6 25 13 2" xfId="35234"/>
    <cellStyle name="Normal 3 6 25 14" xfId="17701"/>
    <cellStyle name="Normal 3 6 25 14 2" xfId="35235"/>
    <cellStyle name="Normal 3 6 25 15" xfId="35236"/>
    <cellStyle name="Normal 3 6 25 2" xfId="17702"/>
    <cellStyle name="Normal 3 6 25 2 2" xfId="35237"/>
    <cellStyle name="Normal 3 6 25 3" xfId="17703"/>
    <cellStyle name="Normal 3 6 25 3 2" xfId="35238"/>
    <cellStyle name="Normal 3 6 25 4" xfId="17704"/>
    <cellStyle name="Normal 3 6 25 4 2" xfId="35239"/>
    <cellStyle name="Normal 3 6 25 5" xfId="17705"/>
    <cellStyle name="Normal 3 6 25 5 2" xfId="35240"/>
    <cellStyle name="Normal 3 6 25 6" xfId="17706"/>
    <cellStyle name="Normal 3 6 25 6 2" xfId="35241"/>
    <cellStyle name="Normal 3 6 25 7" xfId="17707"/>
    <cellStyle name="Normal 3 6 25 7 2" xfId="35242"/>
    <cellStyle name="Normal 3 6 25 8" xfId="17708"/>
    <cellStyle name="Normal 3 6 25 8 2" xfId="35243"/>
    <cellStyle name="Normal 3 6 25 9" xfId="17709"/>
    <cellStyle name="Normal 3 6 25 9 2" xfId="35244"/>
    <cellStyle name="Normal 3 6 26" xfId="17710"/>
    <cellStyle name="Normal 3 6 26 10" xfId="17711"/>
    <cellStyle name="Normal 3 6 26 10 2" xfId="35245"/>
    <cellStyle name="Normal 3 6 26 11" xfId="17712"/>
    <cellStyle name="Normal 3 6 26 11 2" xfId="35246"/>
    <cellStyle name="Normal 3 6 26 12" xfId="17713"/>
    <cellStyle name="Normal 3 6 26 12 2" xfId="35247"/>
    <cellStyle name="Normal 3 6 26 13" xfId="17714"/>
    <cellStyle name="Normal 3 6 26 13 2" xfId="35248"/>
    <cellStyle name="Normal 3 6 26 14" xfId="17715"/>
    <cellStyle name="Normal 3 6 26 14 2" xfId="35249"/>
    <cellStyle name="Normal 3 6 26 15" xfId="35250"/>
    <cellStyle name="Normal 3 6 26 2" xfId="17716"/>
    <cellStyle name="Normal 3 6 26 2 2" xfId="35251"/>
    <cellStyle name="Normal 3 6 26 3" xfId="17717"/>
    <cellStyle name="Normal 3 6 26 3 2" xfId="35252"/>
    <cellStyle name="Normal 3 6 26 4" xfId="17718"/>
    <cellStyle name="Normal 3 6 26 4 2" xfId="35253"/>
    <cellStyle name="Normal 3 6 26 5" xfId="17719"/>
    <cellStyle name="Normal 3 6 26 5 2" xfId="35254"/>
    <cellStyle name="Normal 3 6 26 6" xfId="17720"/>
    <cellStyle name="Normal 3 6 26 6 2" xfId="35255"/>
    <cellStyle name="Normal 3 6 26 7" xfId="17721"/>
    <cellStyle name="Normal 3 6 26 7 2" xfId="35256"/>
    <cellStyle name="Normal 3 6 26 8" xfId="17722"/>
    <cellStyle name="Normal 3 6 26 8 2" xfId="35257"/>
    <cellStyle name="Normal 3 6 26 9" xfId="17723"/>
    <cellStyle name="Normal 3 6 26 9 2" xfId="35258"/>
    <cellStyle name="Normal 3 6 3" xfId="17724"/>
    <cellStyle name="Normal 3 6 4" xfId="17725"/>
    <cellStyle name="Normal 3 6 5" xfId="17726"/>
    <cellStyle name="Normal 3 6 6" xfId="17727"/>
    <cellStyle name="Normal 3 6 7" xfId="17728"/>
    <cellStyle name="Normal 3 6 8" xfId="17729"/>
    <cellStyle name="Normal 3 6 9" xfId="17730"/>
    <cellStyle name="Normal 3 7" xfId="17731"/>
    <cellStyle name="Normal 3 7 10" xfId="17732"/>
    <cellStyle name="Normal 3 7 11" xfId="17733"/>
    <cellStyle name="Normal 3 7 11 10" xfId="17734"/>
    <cellStyle name="Normal 3 7 11 10 2" xfId="35259"/>
    <cellStyle name="Normal 3 7 11 11" xfId="17735"/>
    <cellStyle name="Normal 3 7 11 11 2" xfId="35260"/>
    <cellStyle name="Normal 3 7 11 12" xfId="17736"/>
    <cellStyle name="Normal 3 7 11 12 2" xfId="35261"/>
    <cellStyle name="Normal 3 7 11 13" xfId="17737"/>
    <cellStyle name="Normal 3 7 11 13 2" xfId="35262"/>
    <cellStyle name="Normal 3 7 11 14" xfId="17738"/>
    <cellStyle name="Normal 3 7 11 14 2" xfId="35263"/>
    <cellStyle name="Normal 3 7 11 15" xfId="17739"/>
    <cellStyle name="Normal 3 7 11 15 2" xfId="35264"/>
    <cellStyle name="Normal 3 7 11 16" xfId="17740"/>
    <cellStyle name="Normal 3 7 11 16 2" xfId="35265"/>
    <cellStyle name="Normal 3 7 11 17" xfId="17741"/>
    <cellStyle name="Normal 3 7 11 17 2" xfId="35266"/>
    <cellStyle name="Normal 3 7 11 18" xfId="35267"/>
    <cellStyle name="Normal 3 7 11 2" xfId="17742"/>
    <cellStyle name="Normal 3 7 11 3" xfId="17743"/>
    <cellStyle name="Normal 3 7 11 4" xfId="17744"/>
    <cellStyle name="Normal 3 7 11 5" xfId="17745"/>
    <cellStyle name="Normal 3 7 11 5 2" xfId="35268"/>
    <cellStyle name="Normal 3 7 11 6" xfId="17746"/>
    <cellStyle name="Normal 3 7 11 6 2" xfId="35269"/>
    <cellStyle name="Normal 3 7 11 7" xfId="17747"/>
    <cellStyle name="Normal 3 7 11 7 2" xfId="35270"/>
    <cellStyle name="Normal 3 7 11 8" xfId="17748"/>
    <cellStyle name="Normal 3 7 11 8 2" xfId="35271"/>
    <cellStyle name="Normal 3 7 11 9" xfId="17749"/>
    <cellStyle name="Normal 3 7 11 9 2" xfId="35272"/>
    <cellStyle name="Normal 3 7 12" xfId="17750"/>
    <cellStyle name="Normal 3 7 13" xfId="17751"/>
    <cellStyle name="Normal 3 7 14" xfId="17752"/>
    <cellStyle name="Normal 3 7 14 10" xfId="17753"/>
    <cellStyle name="Normal 3 7 14 10 2" xfId="35273"/>
    <cellStyle name="Normal 3 7 14 11" xfId="17754"/>
    <cellStyle name="Normal 3 7 14 11 2" xfId="35274"/>
    <cellStyle name="Normal 3 7 14 12" xfId="17755"/>
    <cellStyle name="Normal 3 7 14 12 2" xfId="35275"/>
    <cellStyle name="Normal 3 7 14 13" xfId="17756"/>
    <cellStyle name="Normal 3 7 14 13 2" xfId="35276"/>
    <cellStyle name="Normal 3 7 14 14" xfId="17757"/>
    <cellStyle name="Normal 3 7 14 14 2" xfId="35277"/>
    <cellStyle name="Normal 3 7 14 15" xfId="17758"/>
    <cellStyle name="Normal 3 7 14 15 2" xfId="35278"/>
    <cellStyle name="Normal 3 7 14 16" xfId="35279"/>
    <cellStyle name="Normal 3 7 14 2" xfId="17759"/>
    <cellStyle name="Normal 3 7 14 2 10" xfId="17760"/>
    <cellStyle name="Normal 3 7 14 2 10 2" xfId="35280"/>
    <cellStyle name="Normal 3 7 14 2 11" xfId="17761"/>
    <cellStyle name="Normal 3 7 14 2 11 2" xfId="35281"/>
    <cellStyle name="Normal 3 7 14 2 12" xfId="17762"/>
    <cellStyle name="Normal 3 7 14 2 12 2" xfId="35282"/>
    <cellStyle name="Normal 3 7 14 2 13" xfId="17763"/>
    <cellStyle name="Normal 3 7 14 2 13 2" xfId="35283"/>
    <cellStyle name="Normal 3 7 14 2 14" xfId="17764"/>
    <cellStyle name="Normal 3 7 14 2 14 2" xfId="35284"/>
    <cellStyle name="Normal 3 7 14 2 15" xfId="35285"/>
    <cellStyle name="Normal 3 7 14 2 2" xfId="17765"/>
    <cellStyle name="Normal 3 7 14 2 2 2" xfId="35286"/>
    <cellStyle name="Normal 3 7 14 2 3" xfId="17766"/>
    <cellStyle name="Normal 3 7 14 2 3 2" xfId="35287"/>
    <cellStyle name="Normal 3 7 14 2 4" xfId="17767"/>
    <cellStyle name="Normal 3 7 14 2 4 2" xfId="35288"/>
    <cellStyle name="Normal 3 7 14 2 5" xfId="17768"/>
    <cellStyle name="Normal 3 7 14 2 5 2" xfId="35289"/>
    <cellStyle name="Normal 3 7 14 2 6" xfId="17769"/>
    <cellStyle name="Normal 3 7 14 2 6 2" xfId="35290"/>
    <cellStyle name="Normal 3 7 14 2 7" xfId="17770"/>
    <cellStyle name="Normal 3 7 14 2 7 2" xfId="35291"/>
    <cellStyle name="Normal 3 7 14 2 8" xfId="17771"/>
    <cellStyle name="Normal 3 7 14 2 8 2" xfId="35292"/>
    <cellStyle name="Normal 3 7 14 2 9" xfId="17772"/>
    <cellStyle name="Normal 3 7 14 2 9 2" xfId="35293"/>
    <cellStyle name="Normal 3 7 14 3" xfId="17773"/>
    <cellStyle name="Normal 3 7 14 3 2" xfId="35294"/>
    <cellStyle name="Normal 3 7 14 4" xfId="17774"/>
    <cellStyle name="Normal 3 7 14 4 2" xfId="35295"/>
    <cellStyle name="Normal 3 7 14 5" xfId="17775"/>
    <cellStyle name="Normal 3 7 14 5 2" xfId="35296"/>
    <cellStyle name="Normal 3 7 14 6" xfId="17776"/>
    <cellStyle name="Normal 3 7 14 6 2" xfId="35297"/>
    <cellStyle name="Normal 3 7 14 7" xfId="17777"/>
    <cellStyle name="Normal 3 7 14 7 2" xfId="35298"/>
    <cellStyle name="Normal 3 7 14 8" xfId="17778"/>
    <cellStyle name="Normal 3 7 14 8 2" xfId="35299"/>
    <cellStyle name="Normal 3 7 14 9" xfId="17779"/>
    <cellStyle name="Normal 3 7 14 9 2" xfId="35300"/>
    <cellStyle name="Normal 3 7 15" xfId="17780"/>
    <cellStyle name="Normal 3 7 15 10" xfId="17781"/>
    <cellStyle name="Normal 3 7 15 10 2" xfId="35301"/>
    <cellStyle name="Normal 3 7 15 11" xfId="17782"/>
    <cellStyle name="Normal 3 7 15 11 2" xfId="35302"/>
    <cellStyle name="Normal 3 7 15 12" xfId="17783"/>
    <cellStyle name="Normal 3 7 15 12 2" xfId="35303"/>
    <cellStyle name="Normal 3 7 15 13" xfId="17784"/>
    <cellStyle name="Normal 3 7 15 13 2" xfId="35304"/>
    <cellStyle name="Normal 3 7 15 14" xfId="17785"/>
    <cellStyle name="Normal 3 7 15 14 2" xfId="35305"/>
    <cellStyle name="Normal 3 7 15 15" xfId="17786"/>
    <cellStyle name="Normal 3 7 15 15 2" xfId="35306"/>
    <cellStyle name="Normal 3 7 15 16" xfId="35307"/>
    <cellStyle name="Normal 3 7 15 2" xfId="17787"/>
    <cellStyle name="Normal 3 7 15 2 10" xfId="17788"/>
    <cellStyle name="Normal 3 7 15 2 10 2" xfId="35308"/>
    <cellStyle name="Normal 3 7 15 2 11" xfId="17789"/>
    <cellStyle name="Normal 3 7 15 2 11 2" xfId="35309"/>
    <cellStyle name="Normal 3 7 15 2 12" xfId="17790"/>
    <cellStyle name="Normal 3 7 15 2 12 2" xfId="35310"/>
    <cellStyle name="Normal 3 7 15 2 13" xfId="17791"/>
    <cellStyle name="Normal 3 7 15 2 13 2" xfId="35311"/>
    <cellStyle name="Normal 3 7 15 2 14" xfId="17792"/>
    <cellStyle name="Normal 3 7 15 2 14 2" xfId="35312"/>
    <cellStyle name="Normal 3 7 15 2 15" xfId="35313"/>
    <cellStyle name="Normal 3 7 15 2 2" xfId="17793"/>
    <cellStyle name="Normal 3 7 15 2 2 2" xfId="35314"/>
    <cellStyle name="Normal 3 7 15 2 3" xfId="17794"/>
    <cellStyle name="Normal 3 7 15 2 3 2" xfId="35315"/>
    <cellStyle name="Normal 3 7 15 2 4" xfId="17795"/>
    <cellStyle name="Normal 3 7 15 2 4 2" xfId="35316"/>
    <cellStyle name="Normal 3 7 15 2 5" xfId="17796"/>
    <cellStyle name="Normal 3 7 15 2 5 2" xfId="35317"/>
    <cellStyle name="Normal 3 7 15 2 6" xfId="17797"/>
    <cellStyle name="Normal 3 7 15 2 6 2" xfId="35318"/>
    <cellStyle name="Normal 3 7 15 2 7" xfId="17798"/>
    <cellStyle name="Normal 3 7 15 2 7 2" xfId="35319"/>
    <cellStyle name="Normal 3 7 15 2 8" xfId="17799"/>
    <cellStyle name="Normal 3 7 15 2 8 2" xfId="35320"/>
    <cellStyle name="Normal 3 7 15 2 9" xfId="17800"/>
    <cellStyle name="Normal 3 7 15 2 9 2" xfId="35321"/>
    <cellStyle name="Normal 3 7 15 3" xfId="17801"/>
    <cellStyle name="Normal 3 7 15 3 2" xfId="35322"/>
    <cellStyle name="Normal 3 7 15 4" xfId="17802"/>
    <cellStyle name="Normal 3 7 15 4 2" xfId="35323"/>
    <cellStyle name="Normal 3 7 15 5" xfId="17803"/>
    <cellStyle name="Normal 3 7 15 5 2" xfId="35324"/>
    <cellStyle name="Normal 3 7 15 6" xfId="17804"/>
    <cellStyle name="Normal 3 7 15 6 2" xfId="35325"/>
    <cellStyle name="Normal 3 7 15 7" xfId="17805"/>
    <cellStyle name="Normal 3 7 15 7 2" xfId="35326"/>
    <cellStyle name="Normal 3 7 15 8" xfId="17806"/>
    <cellStyle name="Normal 3 7 15 8 2" xfId="35327"/>
    <cellStyle name="Normal 3 7 15 9" xfId="17807"/>
    <cellStyle name="Normal 3 7 15 9 2" xfId="35328"/>
    <cellStyle name="Normal 3 7 16" xfId="17808"/>
    <cellStyle name="Normal 3 7 16 10" xfId="17809"/>
    <cellStyle name="Normal 3 7 16 10 2" xfId="35329"/>
    <cellStyle name="Normal 3 7 16 11" xfId="17810"/>
    <cellStyle name="Normal 3 7 16 11 2" xfId="35330"/>
    <cellStyle name="Normal 3 7 16 12" xfId="17811"/>
    <cellStyle name="Normal 3 7 16 12 2" xfId="35331"/>
    <cellStyle name="Normal 3 7 16 13" xfId="17812"/>
    <cellStyle name="Normal 3 7 16 13 2" xfId="35332"/>
    <cellStyle name="Normal 3 7 16 14" xfId="17813"/>
    <cellStyle name="Normal 3 7 16 14 2" xfId="35333"/>
    <cellStyle name="Normal 3 7 16 15" xfId="17814"/>
    <cellStyle name="Normal 3 7 16 15 2" xfId="35334"/>
    <cellStyle name="Normal 3 7 16 16" xfId="35335"/>
    <cellStyle name="Normal 3 7 16 2" xfId="17815"/>
    <cellStyle name="Normal 3 7 16 2 10" xfId="17816"/>
    <cellStyle name="Normal 3 7 16 2 10 2" xfId="35336"/>
    <cellStyle name="Normal 3 7 16 2 11" xfId="17817"/>
    <cellStyle name="Normal 3 7 16 2 11 2" xfId="35337"/>
    <cellStyle name="Normal 3 7 16 2 12" xfId="17818"/>
    <cellStyle name="Normal 3 7 16 2 12 2" xfId="35338"/>
    <cellStyle name="Normal 3 7 16 2 13" xfId="17819"/>
    <cellStyle name="Normal 3 7 16 2 13 2" xfId="35339"/>
    <cellStyle name="Normal 3 7 16 2 14" xfId="17820"/>
    <cellStyle name="Normal 3 7 16 2 14 2" xfId="35340"/>
    <cellStyle name="Normal 3 7 16 2 15" xfId="35341"/>
    <cellStyle name="Normal 3 7 16 2 2" xfId="17821"/>
    <cellStyle name="Normal 3 7 16 2 2 2" xfId="35342"/>
    <cellStyle name="Normal 3 7 16 2 3" xfId="17822"/>
    <cellStyle name="Normal 3 7 16 2 3 2" xfId="35343"/>
    <cellStyle name="Normal 3 7 16 2 4" xfId="17823"/>
    <cellStyle name="Normal 3 7 16 2 4 2" xfId="35344"/>
    <cellStyle name="Normal 3 7 16 2 5" xfId="17824"/>
    <cellStyle name="Normal 3 7 16 2 5 2" xfId="35345"/>
    <cellStyle name="Normal 3 7 16 2 6" xfId="17825"/>
    <cellStyle name="Normal 3 7 16 2 6 2" xfId="35346"/>
    <cellStyle name="Normal 3 7 16 2 7" xfId="17826"/>
    <cellStyle name="Normal 3 7 16 2 7 2" xfId="35347"/>
    <cellStyle name="Normal 3 7 16 2 8" xfId="17827"/>
    <cellStyle name="Normal 3 7 16 2 8 2" xfId="35348"/>
    <cellStyle name="Normal 3 7 16 2 9" xfId="17828"/>
    <cellStyle name="Normal 3 7 16 2 9 2" xfId="35349"/>
    <cellStyle name="Normal 3 7 16 3" xfId="17829"/>
    <cellStyle name="Normal 3 7 16 3 2" xfId="35350"/>
    <cellStyle name="Normal 3 7 16 4" xfId="17830"/>
    <cellStyle name="Normal 3 7 16 4 2" xfId="35351"/>
    <cellStyle name="Normal 3 7 16 5" xfId="17831"/>
    <cellStyle name="Normal 3 7 16 5 2" xfId="35352"/>
    <cellStyle name="Normal 3 7 16 6" xfId="17832"/>
    <cellStyle name="Normal 3 7 16 6 2" xfId="35353"/>
    <cellStyle name="Normal 3 7 16 7" xfId="17833"/>
    <cellStyle name="Normal 3 7 16 7 2" xfId="35354"/>
    <cellStyle name="Normal 3 7 16 8" xfId="17834"/>
    <cellStyle name="Normal 3 7 16 8 2" xfId="35355"/>
    <cellStyle name="Normal 3 7 16 9" xfId="17835"/>
    <cellStyle name="Normal 3 7 16 9 2" xfId="35356"/>
    <cellStyle name="Normal 3 7 17" xfId="17836"/>
    <cellStyle name="Normal 3 7 17 10" xfId="17837"/>
    <cellStyle name="Normal 3 7 17 10 2" xfId="35357"/>
    <cellStyle name="Normal 3 7 17 11" xfId="17838"/>
    <cellStyle name="Normal 3 7 17 11 2" xfId="35358"/>
    <cellStyle name="Normal 3 7 17 12" xfId="17839"/>
    <cellStyle name="Normal 3 7 17 12 2" xfId="35359"/>
    <cellStyle name="Normal 3 7 17 13" xfId="17840"/>
    <cellStyle name="Normal 3 7 17 13 2" xfId="35360"/>
    <cellStyle name="Normal 3 7 17 14" xfId="17841"/>
    <cellStyle name="Normal 3 7 17 14 2" xfId="35361"/>
    <cellStyle name="Normal 3 7 17 15" xfId="35362"/>
    <cellStyle name="Normal 3 7 17 2" xfId="17842"/>
    <cellStyle name="Normal 3 7 17 2 2" xfId="35363"/>
    <cellStyle name="Normal 3 7 17 3" xfId="17843"/>
    <cellStyle name="Normal 3 7 17 3 2" xfId="35364"/>
    <cellStyle name="Normal 3 7 17 4" xfId="17844"/>
    <cellStyle name="Normal 3 7 17 4 2" xfId="35365"/>
    <cellStyle name="Normal 3 7 17 5" xfId="17845"/>
    <cellStyle name="Normal 3 7 17 5 2" xfId="35366"/>
    <cellStyle name="Normal 3 7 17 6" xfId="17846"/>
    <cellStyle name="Normal 3 7 17 6 2" xfId="35367"/>
    <cellStyle name="Normal 3 7 17 7" xfId="17847"/>
    <cellStyle name="Normal 3 7 17 7 2" xfId="35368"/>
    <cellStyle name="Normal 3 7 17 8" xfId="17848"/>
    <cellStyle name="Normal 3 7 17 8 2" xfId="35369"/>
    <cellStyle name="Normal 3 7 17 9" xfId="17849"/>
    <cellStyle name="Normal 3 7 17 9 2" xfId="35370"/>
    <cellStyle name="Normal 3 7 18" xfId="17850"/>
    <cellStyle name="Normal 3 7 18 10" xfId="17851"/>
    <cellStyle name="Normal 3 7 18 10 2" xfId="35371"/>
    <cellStyle name="Normal 3 7 18 11" xfId="17852"/>
    <cellStyle name="Normal 3 7 18 11 2" xfId="35372"/>
    <cellStyle name="Normal 3 7 18 12" xfId="17853"/>
    <cellStyle name="Normal 3 7 18 12 2" xfId="35373"/>
    <cellStyle name="Normal 3 7 18 13" xfId="17854"/>
    <cellStyle name="Normal 3 7 18 13 2" xfId="35374"/>
    <cellStyle name="Normal 3 7 18 14" xfId="17855"/>
    <cellStyle name="Normal 3 7 18 14 2" xfId="35375"/>
    <cellStyle name="Normal 3 7 18 15" xfId="35376"/>
    <cellStyle name="Normal 3 7 18 2" xfId="17856"/>
    <cellStyle name="Normal 3 7 18 2 2" xfId="35377"/>
    <cellStyle name="Normal 3 7 18 3" xfId="17857"/>
    <cellStyle name="Normal 3 7 18 3 2" xfId="35378"/>
    <cellStyle name="Normal 3 7 18 4" xfId="17858"/>
    <cellStyle name="Normal 3 7 18 4 2" xfId="35379"/>
    <cellStyle name="Normal 3 7 18 5" xfId="17859"/>
    <cellStyle name="Normal 3 7 18 5 2" xfId="35380"/>
    <cellStyle name="Normal 3 7 18 6" xfId="17860"/>
    <cellStyle name="Normal 3 7 18 6 2" xfId="35381"/>
    <cellStyle name="Normal 3 7 18 7" xfId="17861"/>
    <cellStyle name="Normal 3 7 18 7 2" xfId="35382"/>
    <cellStyle name="Normal 3 7 18 8" xfId="17862"/>
    <cellStyle name="Normal 3 7 18 8 2" xfId="35383"/>
    <cellStyle name="Normal 3 7 18 9" xfId="17863"/>
    <cellStyle name="Normal 3 7 18 9 2" xfId="35384"/>
    <cellStyle name="Normal 3 7 19" xfId="17864"/>
    <cellStyle name="Normal 3 7 19 10" xfId="17865"/>
    <cellStyle name="Normal 3 7 19 10 2" xfId="35385"/>
    <cellStyle name="Normal 3 7 19 11" xfId="17866"/>
    <cellStyle name="Normal 3 7 19 11 2" xfId="35386"/>
    <cellStyle name="Normal 3 7 19 12" xfId="17867"/>
    <cellStyle name="Normal 3 7 19 12 2" xfId="35387"/>
    <cellStyle name="Normal 3 7 19 13" xfId="17868"/>
    <cellStyle name="Normal 3 7 19 13 2" xfId="35388"/>
    <cellStyle name="Normal 3 7 19 14" xfId="17869"/>
    <cellStyle name="Normal 3 7 19 14 2" xfId="35389"/>
    <cellStyle name="Normal 3 7 19 15" xfId="35390"/>
    <cellStyle name="Normal 3 7 19 2" xfId="17870"/>
    <cellStyle name="Normal 3 7 19 2 2" xfId="35391"/>
    <cellStyle name="Normal 3 7 19 3" xfId="17871"/>
    <cellStyle name="Normal 3 7 19 3 2" xfId="35392"/>
    <cellStyle name="Normal 3 7 19 4" xfId="17872"/>
    <cellStyle name="Normal 3 7 19 4 2" xfId="35393"/>
    <cellStyle name="Normal 3 7 19 5" xfId="17873"/>
    <cellStyle name="Normal 3 7 19 5 2" xfId="35394"/>
    <cellStyle name="Normal 3 7 19 6" xfId="17874"/>
    <cellStyle name="Normal 3 7 19 6 2" xfId="35395"/>
    <cellStyle name="Normal 3 7 19 7" xfId="17875"/>
    <cellStyle name="Normal 3 7 19 7 2" xfId="35396"/>
    <cellStyle name="Normal 3 7 19 8" xfId="17876"/>
    <cellStyle name="Normal 3 7 19 8 2" xfId="35397"/>
    <cellStyle name="Normal 3 7 19 9" xfId="17877"/>
    <cellStyle name="Normal 3 7 19 9 2" xfId="35398"/>
    <cellStyle name="Normal 3 7 2" xfId="17878"/>
    <cellStyle name="Normal 3 7 20" xfId="17879"/>
    <cellStyle name="Normal 3 7 20 10" xfId="17880"/>
    <cellStyle name="Normal 3 7 20 10 2" xfId="35399"/>
    <cellStyle name="Normal 3 7 20 11" xfId="17881"/>
    <cellStyle name="Normal 3 7 20 11 2" xfId="35400"/>
    <cellStyle name="Normal 3 7 20 12" xfId="17882"/>
    <cellStyle name="Normal 3 7 20 12 2" xfId="35401"/>
    <cellStyle name="Normal 3 7 20 13" xfId="17883"/>
    <cellStyle name="Normal 3 7 20 13 2" xfId="35402"/>
    <cellStyle name="Normal 3 7 20 14" xfId="17884"/>
    <cellStyle name="Normal 3 7 20 14 2" xfId="35403"/>
    <cellStyle name="Normal 3 7 20 15" xfId="35404"/>
    <cellStyle name="Normal 3 7 20 2" xfId="17885"/>
    <cellStyle name="Normal 3 7 20 2 2" xfId="35405"/>
    <cellStyle name="Normal 3 7 20 3" xfId="17886"/>
    <cellStyle name="Normal 3 7 20 3 2" xfId="35406"/>
    <cellStyle name="Normal 3 7 20 4" xfId="17887"/>
    <cellStyle name="Normal 3 7 20 4 2" xfId="35407"/>
    <cellStyle name="Normal 3 7 20 5" xfId="17888"/>
    <cellStyle name="Normal 3 7 20 5 2" xfId="35408"/>
    <cellStyle name="Normal 3 7 20 6" xfId="17889"/>
    <cellStyle name="Normal 3 7 20 6 2" xfId="35409"/>
    <cellStyle name="Normal 3 7 20 7" xfId="17890"/>
    <cellStyle name="Normal 3 7 20 7 2" xfId="35410"/>
    <cellStyle name="Normal 3 7 20 8" xfId="17891"/>
    <cellStyle name="Normal 3 7 20 8 2" xfId="35411"/>
    <cellStyle name="Normal 3 7 20 9" xfId="17892"/>
    <cellStyle name="Normal 3 7 20 9 2" xfId="35412"/>
    <cellStyle name="Normal 3 7 21" xfId="17893"/>
    <cellStyle name="Normal 3 7 21 10" xfId="17894"/>
    <cellStyle name="Normal 3 7 21 10 2" xfId="35413"/>
    <cellStyle name="Normal 3 7 21 11" xfId="17895"/>
    <cellStyle name="Normal 3 7 21 11 2" xfId="35414"/>
    <cellStyle name="Normal 3 7 21 12" xfId="17896"/>
    <cellStyle name="Normal 3 7 21 12 2" xfId="35415"/>
    <cellStyle name="Normal 3 7 21 13" xfId="17897"/>
    <cellStyle name="Normal 3 7 21 13 2" xfId="35416"/>
    <cellStyle name="Normal 3 7 21 14" xfId="17898"/>
    <cellStyle name="Normal 3 7 21 14 2" xfId="35417"/>
    <cellStyle name="Normal 3 7 21 15" xfId="35418"/>
    <cellStyle name="Normal 3 7 21 2" xfId="17899"/>
    <cellStyle name="Normal 3 7 21 2 2" xfId="35419"/>
    <cellStyle name="Normal 3 7 21 3" xfId="17900"/>
    <cellStyle name="Normal 3 7 21 3 2" xfId="35420"/>
    <cellStyle name="Normal 3 7 21 4" xfId="17901"/>
    <cellStyle name="Normal 3 7 21 4 2" xfId="35421"/>
    <cellStyle name="Normal 3 7 21 5" xfId="17902"/>
    <cellStyle name="Normal 3 7 21 5 2" xfId="35422"/>
    <cellStyle name="Normal 3 7 21 6" xfId="17903"/>
    <cellStyle name="Normal 3 7 21 6 2" xfId="35423"/>
    <cellStyle name="Normal 3 7 21 7" xfId="17904"/>
    <cellStyle name="Normal 3 7 21 7 2" xfId="35424"/>
    <cellStyle name="Normal 3 7 21 8" xfId="17905"/>
    <cellStyle name="Normal 3 7 21 8 2" xfId="35425"/>
    <cellStyle name="Normal 3 7 21 9" xfId="17906"/>
    <cellStyle name="Normal 3 7 21 9 2" xfId="35426"/>
    <cellStyle name="Normal 3 7 22" xfId="17907"/>
    <cellStyle name="Normal 3 7 22 10" xfId="17908"/>
    <cellStyle name="Normal 3 7 22 10 2" xfId="35427"/>
    <cellStyle name="Normal 3 7 22 11" xfId="17909"/>
    <cellStyle name="Normal 3 7 22 11 2" xfId="35428"/>
    <cellStyle name="Normal 3 7 22 12" xfId="17910"/>
    <cellStyle name="Normal 3 7 22 12 2" xfId="35429"/>
    <cellStyle name="Normal 3 7 22 13" xfId="17911"/>
    <cellStyle name="Normal 3 7 22 13 2" xfId="35430"/>
    <cellStyle name="Normal 3 7 22 14" xfId="17912"/>
    <cellStyle name="Normal 3 7 22 14 2" xfId="35431"/>
    <cellStyle name="Normal 3 7 22 15" xfId="35432"/>
    <cellStyle name="Normal 3 7 22 2" xfId="17913"/>
    <cellStyle name="Normal 3 7 22 2 2" xfId="35433"/>
    <cellStyle name="Normal 3 7 22 3" xfId="17914"/>
    <cellStyle name="Normal 3 7 22 3 2" xfId="35434"/>
    <cellStyle name="Normal 3 7 22 4" xfId="17915"/>
    <cellStyle name="Normal 3 7 22 4 2" xfId="35435"/>
    <cellStyle name="Normal 3 7 22 5" xfId="17916"/>
    <cellStyle name="Normal 3 7 22 5 2" xfId="35436"/>
    <cellStyle name="Normal 3 7 22 6" xfId="17917"/>
    <cellStyle name="Normal 3 7 22 6 2" xfId="35437"/>
    <cellStyle name="Normal 3 7 22 7" xfId="17918"/>
    <cellStyle name="Normal 3 7 22 7 2" xfId="35438"/>
    <cellStyle name="Normal 3 7 22 8" xfId="17919"/>
    <cellStyle name="Normal 3 7 22 8 2" xfId="35439"/>
    <cellStyle name="Normal 3 7 22 9" xfId="17920"/>
    <cellStyle name="Normal 3 7 22 9 2" xfId="35440"/>
    <cellStyle name="Normal 3 7 23" xfId="17921"/>
    <cellStyle name="Normal 3 7 24" xfId="17922"/>
    <cellStyle name="Normal 3 7 25" xfId="17923"/>
    <cellStyle name="Normal 3 7 25 10" xfId="17924"/>
    <cellStyle name="Normal 3 7 25 10 2" xfId="35441"/>
    <cellStyle name="Normal 3 7 25 11" xfId="17925"/>
    <cellStyle name="Normal 3 7 25 11 2" xfId="35442"/>
    <cellStyle name="Normal 3 7 25 12" xfId="17926"/>
    <cellStyle name="Normal 3 7 25 12 2" xfId="35443"/>
    <cellStyle name="Normal 3 7 25 13" xfId="17927"/>
    <cellStyle name="Normal 3 7 25 13 2" xfId="35444"/>
    <cellStyle name="Normal 3 7 25 14" xfId="17928"/>
    <cellStyle name="Normal 3 7 25 14 2" xfId="35445"/>
    <cellStyle name="Normal 3 7 25 15" xfId="35446"/>
    <cellStyle name="Normal 3 7 25 2" xfId="17929"/>
    <cellStyle name="Normal 3 7 25 2 2" xfId="35447"/>
    <cellStyle name="Normal 3 7 25 3" xfId="17930"/>
    <cellStyle name="Normal 3 7 25 3 2" xfId="35448"/>
    <cellStyle name="Normal 3 7 25 4" xfId="17931"/>
    <cellStyle name="Normal 3 7 25 4 2" xfId="35449"/>
    <cellStyle name="Normal 3 7 25 5" xfId="17932"/>
    <cellStyle name="Normal 3 7 25 5 2" xfId="35450"/>
    <cellStyle name="Normal 3 7 25 6" xfId="17933"/>
    <cellStyle name="Normal 3 7 25 6 2" xfId="35451"/>
    <cellStyle name="Normal 3 7 25 7" xfId="17934"/>
    <cellStyle name="Normal 3 7 25 7 2" xfId="35452"/>
    <cellStyle name="Normal 3 7 25 8" xfId="17935"/>
    <cellStyle name="Normal 3 7 25 8 2" xfId="35453"/>
    <cellStyle name="Normal 3 7 25 9" xfId="17936"/>
    <cellStyle name="Normal 3 7 25 9 2" xfId="35454"/>
    <cellStyle name="Normal 3 7 26" xfId="17937"/>
    <cellStyle name="Normal 3 7 26 10" xfId="17938"/>
    <cellStyle name="Normal 3 7 26 10 2" xfId="35455"/>
    <cellStyle name="Normal 3 7 26 11" xfId="17939"/>
    <cellStyle name="Normal 3 7 26 11 2" xfId="35456"/>
    <cellStyle name="Normal 3 7 26 12" xfId="17940"/>
    <cellStyle name="Normal 3 7 26 12 2" xfId="35457"/>
    <cellStyle name="Normal 3 7 26 13" xfId="17941"/>
    <cellStyle name="Normal 3 7 26 13 2" xfId="35458"/>
    <cellStyle name="Normal 3 7 26 14" xfId="17942"/>
    <cellStyle name="Normal 3 7 26 14 2" xfId="35459"/>
    <cellStyle name="Normal 3 7 26 15" xfId="35460"/>
    <cellStyle name="Normal 3 7 26 2" xfId="17943"/>
    <cellStyle name="Normal 3 7 26 2 2" xfId="35461"/>
    <cellStyle name="Normal 3 7 26 3" xfId="17944"/>
    <cellStyle name="Normal 3 7 26 3 2" xfId="35462"/>
    <cellStyle name="Normal 3 7 26 4" xfId="17945"/>
    <cellStyle name="Normal 3 7 26 4 2" xfId="35463"/>
    <cellStyle name="Normal 3 7 26 5" xfId="17946"/>
    <cellStyle name="Normal 3 7 26 5 2" xfId="35464"/>
    <cellStyle name="Normal 3 7 26 6" xfId="17947"/>
    <cellStyle name="Normal 3 7 26 6 2" xfId="35465"/>
    <cellStyle name="Normal 3 7 26 7" xfId="17948"/>
    <cellStyle name="Normal 3 7 26 7 2" xfId="35466"/>
    <cellStyle name="Normal 3 7 26 8" xfId="17949"/>
    <cellStyle name="Normal 3 7 26 8 2" xfId="35467"/>
    <cellStyle name="Normal 3 7 26 9" xfId="17950"/>
    <cellStyle name="Normal 3 7 26 9 2" xfId="35468"/>
    <cellStyle name="Normal 3 7 3" xfId="17951"/>
    <cellStyle name="Normal 3 7 4" xfId="17952"/>
    <cellStyle name="Normal 3 7 5" xfId="17953"/>
    <cellStyle name="Normal 3 7 6" xfId="17954"/>
    <cellStyle name="Normal 3 7 7" xfId="17955"/>
    <cellStyle name="Normal 3 7 8" xfId="17956"/>
    <cellStyle name="Normal 3 7 9" xfId="17957"/>
    <cellStyle name="Normal 3 8" xfId="17958"/>
    <cellStyle name="Normal 3 8 10" xfId="17959"/>
    <cellStyle name="Normal 3 8 11" xfId="17960"/>
    <cellStyle name="Normal 3 8 11 10" xfId="17961"/>
    <cellStyle name="Normal 3 8 11 10 2" xfId="35469"/>
    <cellStyle name="Normal 3 8 11 11" xfId="17962"/>
    <cellStyle name="Normal 3 8 11 11 2" xfId="35470"/>
    <cellStyle name="Normal 3 8 11 12" xfId="17963"/>
    <cellStyle name="Normal 3 8 11 12 2" xfId="35471"/>
    <cellStyle name="Normal 3 8 11 13" xfId="17964"/>
    <cellStyle name="Normal 3 8 11 13 2" xfId="35472"/>
    <cellStyle name="Normal 3 8 11 14" xfId="17965"/>
    <cellStyle name="Normal 3 8 11 14 2" xfId="35473"/>
    <cellStyle name="Normal 3 8 11 15" xfId="17966"/>
    <cellStyle name="Normal 3 8 11 15 2" xfId="35474"/>
    <cellStyle name="Normal 3 8 11 16" xfId="17967"/>
    <cellStyle name="Normal 3 8 11 16 2" xfId="35475"/>
    <cellStyle name="Normal 3 8 11 17" xfId="17968"/>
    <cellStyle name="Normal 3 8 11 17 2" xfId="35476"/>
    <cellStyle name="Normal 3 8 11 18" xfId="35477"/>
    <cellStyle name="Normal 3 8 11 2" xfId="17969"/>
    <cellStyle name="Normal 3 8 11 3" xfId="17970"/>
    <cellStyle name="Normal 3 8 11 4" xfId="17971"/>
    <cellStyle name="Normal 3 8 11 5" xfId="17972"/>
    <cellStyle name="Normal 3 8 11 5 2" xfId="35478"/>
    <cellStyle name="Normal 3 8 11 6" xfId="17973"/>
    <cellStyle name="Normal 3 8 11 6 2" xfId="35479"/>
    <cellStyle name="Normal 3 8 11 7" xfId="17974"/>
    <cellStyle name="Normal 3 8 11 7 2" xfId="35480"/>
    <cellStyle name="Normal 3 8 11 8" xfId="17975"/>
    <cellStyle name="Normal 3 8 11 8 2" xfId="35481"/>
    <cellStyle name="Normal 3 8 11 9" xfId="17976"/>
    <cellStyle name="Normal 3 8 11 9 2" xfId="35482"/>
    <cellStyle name="Normal 3 8 12" xfId="17977"/>
    <cellStyle name="Normal 3 8 13" xfId="17978"/>
    <cellStyle name="Normal 3 8 14" xfId="17979"/>
    <cellStyle name="Normal 3 8 14 10" xfId="17980"/>
    <cellStyle name="Normal 3 8 14 10 2" xfId="35483"/>
    <cellStyle name="Normal 3 8 14 11" xfId="17981"/>
    <cellStyle name="Normal 3 8 14 11 2" xfId="35484"/>
    <cellStyle name="Normal 3 8 14 12" xfId="17982"/>
    <cellStyle name="Normal 3 8 14 12 2" xfId="35485"/>
    <cellStyle name="Normal 3 8 14 13" xfId="17983"/>
    <cellStyle name="Normal 3 8 14 13 2" xfId="35486"/>
    <cellStyle name="Normal 3 8 14 14" xfId="17984"/>
    <cellStyle name="Normal 3 8 14 14 2" xfId="35487"/>
    <cellStyle name="Normal 3 8 14 15" xfId="17985"/>
    <cellStyle name="Normal 3 8 14 15 2" xfId="35488"/>
    <cellStyle name="Normal 3 8 14 16" xfId="35489"/>
    <cellStyle name="Normal 3 8 14 2" xfId="17986"/>
    <cellStyle name="Normal 3 8 14 2 10" xfId="17987"/>
    <cellStyle name="Normal 3 8 14 2 10 2" xfId="35490"/>
    <cellStyle name="Normal 3 8 14 2 11" xfId="17988"/>
    <cellStyle name="Normal 3 8 14 2 11 2" xfId="35491"/>
    <cellStyle name="Normal 3 8 14 2 12" xfId="17989"/>
    <cellStyle name="Normal 3 8 14 2 12 2" xfId="35492"/>
    <cellStyle name="Normal 3 8 14 2 13" xfId="17990"/>
    <cellStyle name="Normal 3 8 14 2 13 2" xfId="35493"/>
    <cellStyle name="Normal 3 8 14 2 14" xfId="17991"/>
    <cellStyle name="Normal 3 8 14 2 14 2" xfId="35494"/>
    <cellStyle name="Normal 3 8 14 2 15" xfId="35495"/>
    <cellStyle name="Normal 3 8 14 2 2" xfId="17992"/>
    <cellStyle name="Normal 3 8 14 2 2 2" xfId="35496"/>
    <cellStyle name="Normal 3 8 14 2 3" xfId="17993"/>
    <cellStyle name="Normal 3 8 14 2 3 2" xfId="35497"/>
    <cellStyle name="Normal 3 8 14 2 4" xfId="17994"/>
    <cellStyle name="Normal 3 8 14 2 4 2" xfId="35498"/>
    <cellStyle name="Normal 3 8 14 2 5" xfId="17995"/>
    <cellStyle name="Normal 3 8 14 2 5 2" xfId="35499"/>
    <cellStyle name="Normal 3 8 14 2 6" xfId="17996"/>
    <cellStyle name="Normal 3 8 14 2 6 2" xfId="35500"/>
    <cellStyle name="Normal 3 8 14 2 7" xfId="17997"/>
    <cellStyle name="Normal 3 8 14 2 7 2" xfId="35501"/>
    <cellStyle name="Normal 3 8 14 2 8" xfId="17998"/>
    <cellStyle name="Normal 3 8 14 2 8 2" xfId="35502"/>
    <cellStyle name="Normal 3 8 14 2 9" xfId="17999"/>
    <cellStyle name="Normal 3 8 14 2 9 2" xfId="35503"/>
    <cellStyle name="Normal 3 8 14 3" xfId="18000"/>
    <cellStyle name="Normal 3 8 14 3 2" xfId="35504"/>
    <cellStyle name="Normal 3 8 14 4" xfId="18001"/>
    <cellStyle name="Normal 3 8 14 4 2" xfId="35505"/>
    <cellStyle name="Normal 3 8 14 5" xfId="18002"/>
    <cellStyle name="Normal 3 8 14 5 2" xfId="35506"/>
    <cellStyle name="Normal 3 8 14 6" xfId="18003"/>
    <cellStyle name="Normal 3 8 14 6 2" xfId="35507"/>
    <cellStyle name="Normal 3 8 14 7" xfId="18004"/>
    <cellStyle name="Normal 3 8 14 7 2" xfId="35508"/>
    <cellStyle name="Normal 3 8 14 8" xfId="18005"/>
    <cellStyle name="Normal 3 8 14 8 2" xfId="35509"/>
    <cellStyle name="Normal 3 8 14 9" xfId="18006"/>
    <cellStyle name="Normal 3 8 14 9 2" xfId="35510"/>
    <cellStyle name="Normal 3 8 15" xfId="18007"/>
    <cellStyle name="Normal 3 8 15 10" xfId="18008"/>
    <cellStyle name="Normal 3 8 15 10 2" xfId="35511"/>
    <cellStyle name="Normal 3 8 15 11" xfId="18009"/>
    <cellStyle name="Normal 3 8 15 11 2" xfId="35512"/>
    <cellStyle name="Normal 3 8 15 12" xfId="18010"/>
    <cellStyle name="Normal 3 8 15 12 2" xfId="35513"/>
    <cellStyle name="Normal 3 8 15 13" xfId="18011"/>
    <cellStyle name="Normal 3 8 15 13 2" xfId="35514"/>
    <cellStyle name="Normal 3 8 15 14" xfId="18012"/>
    <cellStyle name="Normal 3 8 15 14 2" xfId="35515"/>
    <cellStyle name="Normal 3 8 15 15" xfId="18013"/>
    <cellStyle name="Normal 3 8 15 15 2" xfId="35516"/>
    <cellStyle name="Normal 3 8 15 16" xfId="35517"/>
    <cellStyle name="Normal 3 8 15 2" xfId="18014"/>
    <cellStyle name="Normal 3 8 15 2 10" xfId="18015"/>
    <cellStyle name="Normal 3 8 15 2 10 2" xfId="35518"/>
    <cellStyle name="Normal 3 8 15 2 11" xfId="18016"/>
    <cellStyle name="Normal 3 8 15 2 11 2" xfId="35519"/>
    <cellStyle name="Normal 3 8 15 2 12" xfId="18017"/>
    <cellStyle name="Normal 3 8 15 2 12 2" xfId="35520"/>
    <cellStyle name="Normal 3 8 15 2 13" xfId="18018"/>
    <cellStyle name="Normal 3 8 15 2 13 2" xfId="35521"/>
    <cellStyle name="Normal 3 8 15 2 14" xfId="18019"/>
    <cellStyle name="Normal 3 8 15 2 14 2" xfId="35522"/>
    <cellStyle name="Normal 3 8 15 2 15" xfId="35523"/>
    <cellStyle name="Normal 3 8 15 2 2" xfId="18020"/>
    <cellStyle name="Normal 3 8 15 2 2 2" xfId="35524"/>
    <cellStyle name="Normal 3 8 15 2 3" xfId="18021"/>
    <cellStyle name="Normal 3 8 15 2 3 2" xfId="35525"/>
    <cellStyle name="Normal 3 8 15 2 4" xfId="18022"/>
    <cellStyle name="Normal 3 8 15 2 4 2" xfId="35526"/>
    <cellStyle name="Normal 3 8 15 2 5" xfId="18023"/>
    <cellStyle name="Normal 3 8 15 2 5 2" xfId="35527"/>
    <cellStyle name="Normal 3 8 15 2 6" xfId="18024"/>
    <cellStyle name="Normal 3 8 15 2 6 2" xfId="35528"/>
    <cellStyle name="Normal 3 8 15 2 7" xfId="18025"/>
    <cellStyle name="Normal 3 8 15 2 7 2" xfId="35529"/>
    <cellStyle name="Normal 3 8 15 2 8" xfId="18026"/>
    <cellStyle name="Normal 3 8 15 2 8 2" xfId="35530"/>
    <cellStyle name="Normal 3 8 15 2 9" xfId="18027"/>
    <cellStyle name="Normal 3 8 15 2 9 2" xfId="35531"/>
    <cellStyle name="Normal 3 8 15 3" xfId="18028"/>
    <cellStyle name="Normal 3 8 15 3 2" xfId="35532"/>
    <cellStyle name="Normal 3 8 15 4" xfId="18029"/>
    <cellStyle name="Normal 3 8 15 4 2" xfId="35533"/>
    <cellStyle name="Normal 3 8 15 5" xfId="18030"/>
    <cellStyle name="Normal 3 8 15 5 2" xfId="35534"/>
    <cellStyle name="Normal 3 8 15 6" xfId="18031"/>
    <cellStyle name="Normal 3 8 15 6 2" xfId="35535"/>
    <cellStyle name="Normal 3 8 15 7" xfId="18032"/>
    <cellStyle name="Normal 3 8 15 7 2" xfId="35536"/>
    <cellStyle name="Normal 3 8 15 8" xfId="18033"/>
    <cellStyle name="Normal 3 8 15 8 2" xfId="35537"/>
    <cellStyle name="Normal 3 8 15 9" xfId="18034"/>
    <cellStyle name="Normal 3 8 15 9 2" xfId="35538"/>
    <cellStyle name="Normal 3 8 16" xfId="18035"/>
    <cellStyle name="Normal 3 8 16 10" xfId="18036"/>
    <cellStyle name="Normal 3 8 16 10 2" xfId="35539"/>
    <cellStyle name="Normal 3 8 16 11" xfId="18037"/>
    <cellStyle name="Normal 3 8 16 11 2" xfId="35540"/>
    <cellStyle name="Normal 3 8 16 12" xfId="18038"/>
    <cellStyle name="Normal 3 8 16 12 2" xfId="35541"/>
    <cellStyle name="Normal 3 8 16 13" xfId="18039"/>
    <cellStyle name="Normal 3 8 16 13 2" xfId="35542"/>
    <cellStyle name="Normal 3 8 16 14" xfId="18040"/>
    <cellStyle name="Normal 3 8 16 14 2" xfId="35543"/>
    <cellStyle name="Normal 3 8 16 15" xfId="18041"/>
    <cellStyle name="Normal 3 8 16 15 2" xfId="35544"/>
    <cellStyle name="Normal 3 8 16 16" xfId="35545"/>
    <cellStyle name="Normal 3 8 16 2" xfId="18042"/>
    <cellStyle name="Normal 3 8 16 2 10" xfId="18043"/>
    <cellStyle name="Normal 3 8 16 2 10 2" xfId="35546"/>
    <cellStyle name="Normal 3 8 16 2 11" xfId="18044"/>
    <cellStyle name="Normal 3 8 16 2 11 2" xfId="35547"/>
    <cellStyle name="Normal 3 8 16 2 12" xfId="18045"/>
    <cellStyle name="Normal 3 8 16 2 12 2" xfId="35548"/>
    <cellStyle name="Normal 3 8 16 2 13" xfId="18046"/>
    <cellStyle name="Normal 3 8 16 2 13 2" xfId="35549"/>
    <cellStyle name="Normal 3 8 16 2 14" xfId="18047"/>
    <cellStyle name="Normal 3 8 16 2 14 2" xfId="35550"/>
    <cellStyle name="Normal 3 8 16 2 15" xfId="35551"/>
    <cellStyle name="Normal 3 8 16 2 2" xfId="18048"/>
    <cellStyle name="Normal 3 8 16 2 2 2" xfId="35552"/>
    <cellStyle name="Normal 3 8 16 2 3" xfId="18049"/>
    <cellStyle name="Normal 3 8 16 2 3 2" xfId="35553"/>
    <cellStyle name="Normal 3 8 16 2 4" xfId="18050"/>
    <cellStyle name="Normal 3 8 16 2 4 2" xfId="35554"/>
    <cellStyle name="Normal 3 8 16 2 5" xfId="18051"/>
    <cellStyle name="Normal 3 8 16 2 5 2" xfId="35555"/>
    <cellStyle name="Normal 3 8 16 2 6" xfId="18052"/>
    <cellStyle name="Normal 3 8 16 2 6 2" xfId="35556"/>
    <cellStyle name="Normal 3 8 16 2 7" xfId="18053"/>
    <cellStyle name="Normal 3 8 16 2 7 2" xfId="35557"/>
    <cellStyle name="Normal 3 8 16 2 8" xfId="18054"/>
    <cellStyle name="Normal 3 8 16 2 8 2" xfId="35558"/>
    <cellStyle name="Normal 3 8 16 2 9" xfId="18055"/>
    <cellStyle name="Normal 3 8 16 2 9 2" xfId="35559"/>
    <cellStyle name="Normal 3 8 16 3" xfId="18056"/>
    <cellStyle name="Normal 3 8 16 3 2" xfId="35560"/>
    <cellStyle name="Normal 3 8 16 4" xfId="18057"/>
    <cellStyle name="Normal 3 8 16 4 2" xfId="35561"/>
    <cellStyle name="Normal 3 8 16 5" xfId="18058"/>
    <cellStyle name="Normal 3 8 16 5 2" xfId="35562"/>
    <cellStyle name="Normal 3 8 16 6" xfId="18059"/>
    <cellStyle name="Normal 3 8 16 6 2" xfId="35563"/>
    <cellStyle name="Normal 3 8 16 7" xfId="18060"/>
    <cellStyle name="Normal 3 8 16 7 2" xfId="35564"/>
    <cellStyle name="Normal 3 8 16 8" xfId="18061"/>
    <cellStyle name="Normal 3 8 16 8 2" xfId="35565"/>
    <cellStyle name="Normal 3 8 16 9" xfId="18062"/>
    <cellStyle name="Normal 3 8 16 9 2" xfId="35566"/>
    <cellStyle name="Normal 3 8 17" xfId="18063"/>
    <cellStyle name="Normal 3 8 17 10" xfId="18064"/>
    <cellStyle name="Normal 3 8 17 10 2" xfId="35567"/>
    <cellStyle name="Normal 3 8 17 11" xfId="18065"/>
    <cellStyle name="Normal 3 8 17 11 2" xfId="35568"/>
    <cellStyle name="Normal 3 8 17 12" xfId="18066"/>
    <cellStyle name="Normal 3 8 17 12 2" xfId="35569"/>
    <cellStyle name="Normal 3 8 17 13" xfId="18067"/>
    <cellStyle name="Normal 3 8 17 13 2" xfId="35570"/>
    <cellStyle name="Normal 3 8 17 14" xfId="18068"/>
    <cellStyle name="Normal 3 8 17 14 2" xfId="35571"/>
    <cellStyle name="Normal 3 8 17 15" xfId="35572"/>
    <cellStyle name="Normal 3 8 17 2" xfId="18069"/>
    <cellStyle name="Normal 3 8 17 2 2" xfId="35573"/>
    <cellStyle name="Normal 3 8 17 3" xfId="18070"/>
    <cellStyle name="Normal 3 8 17 3 2" xfId="35574"/>
    <cellStyle name="Normal 3 8 17 4" xfId="18071"/>
    <cellStyle name="Normal 3 8 17 4 2" xfId="35575"/>
    <cellStyle name="Normal 3 8 17 5" xfId="18072"/>
    <cellStyle name="Normal 3 8 17 5 2" xfId="35576"/>
    <cellStyle name="Normal 3 8 17 6" xfId="18073"/>
    <cellStyle name="Normal 3 8 17 6 2" xfId="35577"/>
    <cellStyle name="Normal 3 8 17 7" xfId="18074"/>
    <cellStyle name="Normal 3 8 17 7 2" xfId="35578"/>
    <cellStyle name="Normal 3 8 17 8" xfId="18075"/>
    <cellStyle name="Normal 3 8 17 8 2" xfId="35579"/>
    <cellStyle name="Normal 3 8 17 9" xfId="18076"/>
    <cellStyle name="Normal 3 8 17 9 2" xfId="35580"/>
    <cellStyle name="Normal 3 8 18" xfId="18077"/>
    <cellStyle name="Normal 3 8 18 10" xfId="18078"/>
    <cellStyle name="Normal 3 8 18 10 2" xfId="35581"/>
    <cellStyle name="Normal 3 8 18 11" xfId="18079"/>
    <cellStyle name="Normal 3 8 18 11 2" xfId="35582"/>
    <cellStyle name="Normal 3 8 18 12" xfId="18080"/>
    <cellStyle name="Normal 3 8 18 12 2" xfId="35583"/>
    <cellStyle name="Normal 3 8 18 13" xfId="18081"/>
    <cellStyle name="Normal 3 8 18 13 2" xfId="35584"/>
    <cellStyle name="Normal 3 8 18 14" xfId="18082"/>
    <cellStyle name="Normal 3 8 18 14 2" xfId="35585"/>
    <cellStyle name="Normal 3 8 18 15" xfId="35586"/>
    <cellStyle name="Normal 3 8 18 2" xfId="18083"/>
    <cellStyle name="Normal 3 8 18 2 2" xfId="35587"/>
    <cellStyle name="Normal 3 8 18 3" xfId="18084"/>
    <cellStyle name="Normal 3 8 18 3 2" xfId="35588"/>
    <cellStyle name="Normal 3 8 18 4" xfId="18085"/>
    <cellStyle name="Normal 3 8 18 4 2" xfId="35589"/>
    <cellStyle name="Normal 3 8 18 5" xfId="18086"/>
    <cellStyle name="Normal 3 8 18 5 2" xfId="35590"/>
    <cellStyle name="Normal 3 8 18 6" xfId="18087"/>
    <cellStyle name="Normal 3 8 18 6 2" xfId="35591"/>
    <cellStyle name="Normal 3 8 18 7" xfId="18088"/>
    <cellStyle name="Normal 3 8 18 7 2" xfId="35592"/>
    <cellStyle name="Normal 3 8 18 8" xfId="18089"/>
    <cellStyle name="Normal 3 8 18 8 2" xfId="35593"/>
    <cellStyle name="Normal 3 8 18 9" xfId="18090"/>
    <cellStyle name="Normal 3 8 18 9 2" xfId="35594"/>
    <cellStyle name="Normal 3 8 19" xfId="18091"/>
    <cellStyle name="Normal 3 8 19 10" xfId="18092"/>
    <cellStyle name="Normal 3 8 19 10 2" xfId="35595"/>
    <cellStyle name="Normal 3 8 19 11" xfId="18093"/>
    <cellStyle name="Normal 3 8 19 11 2" xfId="35596"/>
    <cellStyle name="Normal 3 8 19 12" xfId="18094"/>
    <cellStyle name="Normal 3 8 19 12 2" xfId="35597"/>
    <cellStyle name="Normal 3 8 19 13" xfId="18095"/>
    <cellStyle name="Normal 3 8 19 13 2" xfId="35598"/>
    <cellStyle name="Normal 3 8 19 14" xfId="18096"/>
    <cellStyle name="Normal 3 8 19 14 2" xfId="35599"/>
    <cellStyle name="Normal 3 8 19 15" xfId="35600"/>
    <cellStyle name="Normal 3 8 19 2" xfId="18097"/>
    <cellStyle name="Normal 3 8 19 2 2" xfId="35601"/>
    <cellStyle name="Normal 3 8 19 3" xfId="18098"/>
    <cellStyle name="Normal 3 8 19 3 2" xfId="35602"/>
    <cellStyle name="Normal 3 8 19 4" xfId="18099"/>
    <cellStyle name="Normal 3 8 19 4 2" xfId="35603"/>
    <cellStyle name="Normal 3 8 19 5" xfId="18100"/>
    <cellStyle name="Normal 3 8 19 5 2" xfId="35604"/>
    <cellStyle name="Normal 3 8 19 6" xfId="18101"/>
    <cellStyle name="Normal 3 8 19 6 2" xfId="35605"/>
    <cellStyle name="Normal 3 8 19 7" xfId="18102"/>
    <cellStyle name="Normal 3 8 19 7 2" xfId="35606"/>
    <cellStyle name="Normal 3 8 19 8" xfId="18103"/>
    <cellStyle name="Normal 3 8 19 8 2" xfId="35607"/>
    <cellStyle name="Normal 3 8 19 9" xfId="18104"/>
    <cellStyle name="Normal 3 8 19 9 2" xfId="35608"/>
    <cellStyle name="Normal 3 8 2" xfId="18105"/>
    <cellStyle name="Normal 3 8 20" xfId="18106"/>
    <cellStyle name="Normal 3 8 20 10" xfId="18107"/>
    <cellStyle name="Normal 3 8 20 10 2" xfId="35609"/>
    <cellStyle name="Normal 3 8 20 11" xfId="18108"/>
    <cellStyle name="Normal 3 8 20 11 2" xfId="35610"/>
    <cellStyle name="Normal 3 8 20 12" xfId="18109"/>
    <cellStyle name="Normal 3 8 20 12 2" xfId="35611"/>
    <cellStyle name="Normal 3 8 20 13" xfId="18110"/>
    <cellStyle name="Normal 3 8 20 13 2" xfId="35612"/>
    <cellStyle name="Normal 3 8 20 14" xfId="18111"/>
    <cellStyle name="Normal 3 8 20 14 2" xfId="35613"/>
    <cellStyle name="Normal 3 8 20 15" xfId="35614"/>
    <cellStyle name="Normal 3 8 20 2" xfId="18112"/>
    <cellStyle name="Normal 3 8 20 2 2" xfId="35615"/>
    <cellStyle name="Normal 3 8 20 3" xfId="18113"/>
    <cellStyle name="Normal 3 8 20 3 2" xfId="35616"/>
    <cellStyle name="Normal 3 8 20 4" xfId="18114"/>
    <cellStyle name="Normal 3 8 20 4 2" xfId="35617"/>
    <cellStyle name="Normal 3 8 20 5" xfId="18115"/>
    <cellStyle name="Normal 3 8 20 5 2" xfId="35618"/>
    <cellStyle name="Normal 3 8 20 6" xfId="18116"/>
    <cellStyle name="Normal 3 8 20 6 2" xfId="35619"/>
    <cellStyle name="Normal 3 8 20 7" xfId="18117"/>
    <cellStyle name="Normal 3 8 20 7 2" xfId="35620"/>
    <cellStyle name="Normal 3 8 20 8" xfId="18118"/>
    <cellStyle name="Normal 3 8 20 8 2" xfId="35621"/>
    <cellStyle name="Normal 3 8 20 9" xfId="18119"/>
    <cellStyle name="Normal 3 8 20 9 2" xfId="35622"/>
    <cellStyle name="Normal 3 8 21" xfId="18120"/>
    <cellStyle name="Normal 3 8 21 10" xfId="18121"/>
    <cellStyle name="Normal 3 8 21 10 2" xfId="35623"/>
    <cellStyle name="Normal 3 8 21 11" xfId="18122"/>
    <cellStyle name="Normal 3 8 21 11 2" xfId="35624"/>
    <cellStyle name="Normal 3 8 21 12" xfId="18123"/>
    <cellStyle name="Normal 3 8 21 12 2" xfId="35625"/>
    <cellStyle name="Normal 3 8 21 13" xfId="18124"/>
    <cellStyle name="Normal 3 8 21 13 2" xfId="35626"/>
    <cellStyle name="Normal 3 8 21 14" xfId="18125"/>
    <cellStyle name="Normal 3 8 21 14 2" xfId="35627"/>
    <cellStyle name="Normal 3 8 21 15" xfId="35628"/>
    <cellStyle name="Normal 3 8 21 2" xfId="18126"/>
    <cellStyle name="Normal 3 8 21 2 2" xfId="35629"/>
    <cellStyle name="Normal 3 8 21 3" xfId="18127"/>
    <cellStyle name="Normal 3 8 21 3 2" xfId="35630"/>
    <cellStyle name="Normal 3 8 21 4" xfId="18128"/>
    <cellStyle name="Normal 3 8 21 4 2" xfId="35631"/>
    <cellStyle name="Normal 3 8 21 5" xfId="18129"/>
    <cellStyle name="Normal 3 8 21 5 2" xfId="35632"/>
    <cellStyle name="Normal 3 8 21 6" xfId="18130"/>
    <cellStyle name="Normal 3 8 21 6 2" xfId="35633"/>
    <cellStyle name="Normal 3 8 21 7" xfId="18131"/>
    <cellStyle name="Normal 3 8 21 7 2" xfId="35634"/>
    <cellStyle name="Normal 3 8 21 8" xfId="18132"/>
    <cellStyle name="Normal 3 8 21 8 2" xfId="35635"/>
    <cellStyle name="Normal 3 8 21 9" xfId="18133"/>
    <cellStyle name="Normal 3 8 21 9 2" xfId="35636"/>
    <cellStyle name="Normal 3 8 22" xfId="18134"/>
    <cellStyle name="Normal 3 8 22 10" xfId="18135"/>
    <cellStyle name="Normal 3 8 22 10 2" xfId="35637"/>
    <cellStyle name="Normal 3 8 22 11" xfId="18136"/>
    <cellStyle name="Normal 3 8 22 11 2" xfId="35638"/>
    <cellStyle name="Normal 3 8 22 12" xfId="18137"/>
    <cellStyle name="Normal 3 8 22 12 2" xfId="35639"/>
    <cellStyle name="Normal 3 8 22 13" xfId="18138"/>
    <cellStyle name="Normal 3 8 22 13 2" xfId="35640"/>
    <cellStyle name="Normal 3 8 22 14" xfId="18139"/>
    <cellStyle name="Normal 3 8 22 14 2" xfId="35641"/>
    <cellStyle name="Normal 3 8 22 15" xfId="35642"/>
    <cellStyle name="Normal 3 8 22 2" xfId="18140"/>
    <cellStyle name="Normal 3 8 22 2 2" xfId="35643"/>
    <cellStyle name="Normal 3 8 22 3" xfId="18141"/>
    <cellStyle name="Normal 3 8 22 3 2" xfId="35644"/>
    <cellStyle name="Normal 3 8 22 4" xfId="18142"/>
    <cellStyle name="Normal 3 8 22 4 2" xfId="35645"/>
    <cellStyle name="Normal 3 8 22 5" xfId="18143"/>
    <cellStyle name="Normal 3 8 22 5 2" xfId="35646"/>
    <cellStyle name="Normal 3 8 22 6" xfId="18144"/>
    <cellStyle name="Normal 3 8 22 6 2" xfId="35647"/>
    <cellStyle name="Normal 3 8 22 7" xfId="18145"/>
    <cellStyle name="Normal 3 8 22 7 2" xfId="35648"/>
    <cellStyle name="Normal 3 8 22 8" xfId="18146"/>
    <cellStyle name="Normal 3 8 22 8 2" xfId="35649"/>
    <cellStyle name="Normal 3 8 22 9" xfId="18147"/>
    <cellStyle name="Normal 3 8 22 9 2" xfId="35650"/>
    <cellStyle name="Normal 3 8 23" xfId="18148"/>
    <cellStyle name="Normal 3 8 24" xfId="18149"/>
    <cellStyle name="Normal 3 8 25" xfId="18150"/>
    <cellStyle name="Normal 3 8 25 10" xfId="18151"/>
    <cellStyle name="Normal 3 8 25 10 2" xfId="35651"/>
    <cellStyle name="Normal 3 8 25 11" xfId="18152"/>
    <cellStyle name="Normal 3 8 25 11 2" xfId="35652"/>
    <cellStyle name="Normal 3 8 25 12" xfId="18153"/>
    <cellStyle name="Normal 3 8 25 12 2" xfId="35653"/>
    <cellStyle name="Normal 3 8 25 13" xfId="18154"/>
    <cellStyle name="Normal 3 8 25 13 2" xfId="35654"/>
    <cellStyle name="Normal 3 8 25 14" xfId="18155"/>
    <cellStyle name="Normal 3 8 25 14 2" xfId="35655"/>
    <cellStyle name="Normal 3 8 25 15" xfId="35656"/>
    <cellStyle name="Normal 3 8 25 2" xfId="18156"/>
    <cellStyle name="Normal 3 8 25 2 2" xfId="35657"/>
    <cellStyle name="Normal 3 8 25 3" xfId="18157"/>
    <cellStyle name="Normal 3 8 25 3 2" xfId="35658"/>
    <cellStyle name="Normal 3 8 25 4" xfId="18158"/>
    <cellStyle name="Normal 3 8 25 4 2" xfId="35659"/>
    <cellStyle name="Normal 3 8 25 5" xfId="18159"/>
    <cellStyle name="Normal 3 8 25 5 2" xfId="35660"/>
    <cellStyle name="Normal 3 8 25 6" xfId="18160"/>
    <cellStyle name="Normal 3 8 25 6 2" xfId="35661"/>
    <cellStyle name="Normal 3 8 25 7" xfId="18161"/>
    <cellStyle name="Normal 3 8 25 7 2" xfId="35662"/>
    <cellStyle name="Normal 3 8 25 8" xfId="18162"/>
    <cellStyle name="Normal 3 8 25 8 2" xfId="35663"/>
    <cellStyle name="Normal 3 8 25 9" xfId="18163"/>
    <cellStyle name="Normal 3 8 25 9 2" xfId="35664"/>
    <cellStyle name="Normal 3 8 26" xfId="18164"/>
    <cellStyle name="Normal 3 8 26 10" xfId="18165"/>
    <cellStyle name="Normal 3 8 26 10 2" xfId="35665"/>
    <cellStyle name="Normal 3 8 26 11" xfId="18166"/>
    <cellStyle name="Normal 3 8 26 11 2" xfId="35666"/>
    <cellStyle name="Normal 3 8 26 12" xfId="18167"/>
    <cellStyle name="Normal 3 8 26 12 2" xfId="35667"/>
    <cellStyle name="Normal 3 8 26 13" xfId="18168"/>
    <cellStyle name="Normal 3 8 26 13 2" xfId="35668"/>
    <cellStyle name="Normal 3 8 26 14" xfId="18169"/>
    <cellStyle name="Normal 3 8 26 14 2" xfId="35669"/>
    <cellStyle name="Normal 3 8 26 15" xfId="35670"/>
    <cellStyle name="Normal 3 8 26 2" xfId="18170"/>
    <cellStyle name="Normal 3 8 26 2 2" xfId="35671"/>
    <cellStyle name="Normal 3 8 26 3" xfId="18171"/>
    <cellStyle name="Normal 3 8 26 3 2" xfId="35672"/>
    <cellStyle name="Normal 3 8 26 4" xfId="18172"/>
    <cellStyle name="Normal 3 8 26 4 2" xfId="35673"/>
    <cellStyle name="Normal 3 8 26 5" xfId="18173"/>
    <cellStyle name="Normal 3 8 26 5 2" xfId="35674"/>
    <cellStyle name="Normal 3 8 26 6" xfId="18174"/>
    <cellStyle name="Normal 3 8 26 6 2" xfId="35675"/>
    <cellStyle name="Normal 3 8 26 7" xfId="18175"/>
    <cellStyle name="Normal 3 8 26 7 2" xfId="35676"/>
    <cellStyle name="Normal 3 8 26 8" xfId="18176"/>
    <cellStyle name="Normal 3 8 26 8 2" xfId="35677"/>
    <cellStyle name="Normal 3 8 26 9" xfId="18177"/>
    <cellStyle name="Normal 3 8 26 9 2" xfId="35678"/>
    <cellStyle name="Normal 3 8 3" xfId="18178"/>
    <cellStyle name="Normal 3 8 4" xfId="18179"/>
    <cellStyle name="Normal 3 8 5" xfId="18180"/>
    <cellStyle name="Normal 3 8 6" xfId="18181"/>
    <cellStyle name="Normal 3 8 7" xfId="18182"/>
    <cellStyle name="Normal 3 8 8" xfId="18183"/>
    <cellStyle name="Normal 3 8 9" xfId="18184"/>
    <cellStyle name="Normal 3 9" xfId="18185"/>
    <cellStyle name="Normal 3 9 10" xfId="18186"/>
    <cellStyle name="Normal 3 9 11" xfId="18187"/>
    <cellStyle name="Normal 3 9 11 10" xfId="18188"/>
    <cellStyle name="Normal 3 9 11 10 2" xfId="35679"/>
    <cellStyle name="Normal 3 9 11 11" xfId="18189"/>
    <cellStyle name="Normal 3 9 11 11 2" xfId="35680"/>
    <cellStyle name="Normal 3 9 11 12" xfId="18190"/>
    <cellStyle name="Normal 3 9 11 12 2" xfId="35681"/>
    <cellStyle name="Normal 3 9 11 13" xfId="18191"/>
    <cellStyle name="Normal 3 9 11 13 2" xfId="35682"/>
    <cellStyle name="Normal 3 9 11 14" xfId="18192"/>
    <cellStyle name="Normal 3 9 11 14 2" xfId="35683"/>
    <cellStyle name="Normal 3 9 11 15" xfId="18193"/>
    <cellStyle name="Normal 3 9 11 15 2" xfId="35684"/>
    <cellStyle name="Normal 3 9 11 16" xfId="18194"/>
    <cellStyle name="Normal 3 9 11 16 2" xfId="35685"/>
    <cellStyle name="Normal 3 9 11 17" xfId="18195"/>
    <cellStyle name="Normal 3 9 11 17 2" xfId="35686"/>
    <cellStyle name="Normal 3 9 11 18" xfId="35687"/>
    <cellStyle name="Normal 3 9 11 2" xfId="18196"/>
    <cellStyle name="Normal 3 9 11 3" xfId="18197"/>
    <cellStyle name="Normal 3 9 11 4" xfId="18198"/>
    <cellStyle name="Normal 3 9 11 5" xfId="18199"/>
    <cellStyle name="Normal 3 9 11 5 2" xfId="35688"/>
    <cellStyle name="Normal 3 9 11 6" xfId="18200"/>
    <cellStyle name="Normal 3 9 11 6 2" xfId="35689"/>
    <cellStyle name="Normal 3 9 11 7" xfId="18201"/>
    <cellStyle name="Normal 3 9 11 7 2" xfId="35690"/>
    <cellStyle name="Normal 3 9 11 8" xfId="18202"/>
    <cellStyle name="Normal 3 9 11 8 2" xfId="35691"/>
    <cellStyle name="Normal 3 9 11 9" xfId="18203"/>
    <cellStyle name="Normal 3 9 11 9 2" xfId="35692"/>
    <cellStyle name="Normal 3 9 12" xfId="18204"/>
    <cellStyle name="Normal 3 9 13" xfId="18205"/>
    <cellStyle name="Normal 3 9 14" xfId="18206"/>
    <cellStyle name="Normal 3 9 14 10" xfId="18207"/>
    <cellStyle name="Normal 3 9 14 10 2" xfId="35693"/>
    <cellStyle name="Normal 3 9 14 11" xfId="18208"/>
    <cellStyle name="Normal 3 9 14 11 2" xfId="35694"/>
    <cellStyle name="Normal 3 9 14 12" xfId="18209"/>
    <cellStyle name="Normal 3 9 14 12 2" xfId="35695"/>
    <cellStyle name="Normal 3 9 14 13" xfId="18210"/>
    <cellStyle name="Normal 3 9 14 13 2" xfId="35696"/>
    <cellStyle name="Normal 3 9 14 14" xfId="18211"/>
    <cellStyle name="Normal 3 9 14 14 2" xfId="35697"/>
    <cellStyle name="Normal 3 9 14 15" xfId="18212"/>
    <cellStyle name="Normal 3 9 14 15 2" xfId="35698"/>
    <cellStyle name="Normal 3 9 14 16" xfId="35699"/>
    <cellStyle name="Normal 3 9 14 2" xfId="18213"/>
    <cellStyle name="Normal 3 9 14 2 10" xfId="18214"/>
    <cellStyle name="Normal 3 9 14 2 10 2" xfId="35700"/>
    <cellStyle name="Normal 3 9 14 2 11" xfId="18215"/>
    <cellStyle name="Normal 3 9 14 2 11 2" xfId="35701"/>
    <cellStyle name="Normal 3 9 14 2 12" xfId="18216"/>
    <cellStyle name="Normal 3 9 14 2 12 2" xfId="35702"/>
    <cellStyle name="Normal 3 9 14 2 13" xfId="18217"/>
    <cellStyle name="Normal 3 9 14 2 13 2" xfId="35703"/>
    <cellStyle name="Normal 3 9 14 2 14" xfId="18218"/>
    <cellStyle name="Normal 3 9 14 2 14 2" xfId="35704"/>
    <cellStyle name="Normal 3 9 14 2 15" xfId="35705"/>
    <cellStyle name="Normal 3 9 14 2 2" xfId="18219"/>
    <cellStyle name="Normal 3 9 14 2 2 2" xfId="35706"/>
    <cellStyle name="Normal 3 9 14 2 3" xfId="18220"/>
    <cellStyle name="Normal 3 9 14 2 3 2" xfId="35707"/>
    <cellStyle name="Normal 3 9 14 2 4" xfId="18221"/>
    <cellStyle name="Normal 3 9 14 2 4 2" xfId="35708"/>
    <cellStyle name="Normal 3 9 14 2 5" xfId="18222"/>
    <cellStyle name="Normal 3 9 14 2 5 2" xfId="35709"/>
    <cellStyle name="Normal 3 9 14 2 6" xfId="18223"/>
    <cellStyle name="Normal 3 9 14 2 6 2" xfId="35710"/>
    <cellStyle name="Normal 3 9 14 2 7" xfId="18224"/>
    <cellStyle name="Normal 3 9 14 2 7 2" xfId="35711"/>
    <cellStyle name="Normal 3 9 14 2 8" xfId="18225"/>
    <cellStyle name="Normal 3 9 14 2 8 2" xfId="35712"/>
    <cellStyle name="Normal 3 9 14 2 9" xfId="18226"/>
    <cellStyle name="Normal 3 9 14 2 9 2" xfId="35713"/>
    <cellStyle name="Normal 3 9 14 3" xfId="18227"/>
    <cellStyle name="Normal 3 9 14 3 2" xfId="35714"/>
    <cellStyle name="Normal 3 9 14 4" xfId="18228"/>
    <cellStyle name="Normal 3 9 14 4 2" xfId="35715"/>
    <cellStyle name="Normal 3 9 14 5" xfId="18229"/>
    <cellStyle name="Normal 3 9 14 5 2" xfId="35716"/>
    <cellStyle name="Normal 3 9 14 6" xfId="18230"/>
    <cellStyle name="Normal 3 9 14 6 2" xfId="35717"/>
    <cellStyle name="Normal 3 9 14 7" xfId="18231"/>
    <cellStyle name="Normal 3 9 14 7 2" xfId="35718"/>
    <cellStyle name="Normal 3 9 14 8" xfId="18232"/>
    <cellStyle name="Normal 3 9 14 8 2" xfId="35719"/>
    <cellStyle name="Normal 3 9 14 9" xfId="18233"/>
    <cellStyle name="Normal 3 9 14 9 2" xfId="35720"/>
    <cellStyle name="Normal 3 9 15" xfId="18234"/>
    <cellStyle name="Normal 3 9 15 10" xfId="18235"/>
    <cellStyle name="Normal 3 9 15 10 2" xfId="35721"/>
    <cellStyle name="Normal 3 9 15 11" xfId="18236"/>
    <cellStyle name="Normal 3 9 15 11 2" xfId="35722"/>
    <cellStyle name="Normal 3 9 15 12" xfId="18237"/>
    <cellStyle name="Normal 3 9 15 12 2" xfId="35723"/>
    <cellStyle name="Normal 3 9 15 13" xfId="18238"/>
    <cellStyle name="Normal 3 9 15 13 2" xfId="35724"/>
    <cellStyle name="Normal 3 9 15 14" xfId="18239"/>
    <cellStyle name="Normal 3 9 15 14 2" xfId="35725"/>
    <cellStyle name="Normal 3 9 15 15" xfId="18240"/>
    <cellStyle name="Normal 3 9 15 15 2" xfId="35726"/>
    <cellStyle name="Normal 3 9 15 16" xfId="35727"/>
    <cellStyle name="Normal 3 9 15 2" xfId="18241"/>
    <cellStyle name="Normal 3 9 15 2 10" xfId="18242"/>
    <cellStyle name="Normal 3 9 15 2 10 2" xfId="35728"/>
    <cellStyle name="Normal 3 9 15 2 11" xfId="18243"/>
    <cellStyle name="Normal 3 9 15 2 11 2" xfId="35729"/>
    <cellStyle name="Normal 3 9 15 2 12" xfId="18244"/>
    <cellStyle name="Normal 3 9 15 2 12 2" xfId="35730"/>
    <cellStyle name="Normal 3 9 15 2 13" xfId="18245"/>
    <cellStyle name="Normal 3 9 15 2 13 2" xfId="35731"/>
    <cellStyle name="Normal 3 9 15 2 14" xfId="18246"/>
    <cellStyle name="Normal 3 9 15 2 14 2" xfId="35732"/>
    <cellStyle name="Normal 3 9 15 2 15" xfId="35733"/>
    <cellStyle name="Normal 3 9 15 2 2" xfId="18247"/>
    <cellStyle name="Normal 3 9 15 2 2 2" xfId="35734"/>
    <cellStyle name="Normal 3 9 15 2 3" xfId="18248"/>
    <cellStyle name="Normal 3 9 15 2 3 2" xfId="35735"/>
    <cellStyle name="Normal 3 9 15 2 4" xfId="18249"/>
    <cellStyle name="Normal 3 9 15 2 4 2" xfId="35736"/>
    <cellStyle name="Normal 3 9 15 2 5" xfId="18250"/>
    <cellStyle name="Normal 3 9 15 2 5 2" xfId="35737"/>
    <cellStyle name="Normal 3 9 15 2 6" xfId="18251"/>
    <cellStyle name="Normal 3 9 15 2 6 2" xfId="35738"/>
    <cellStyle name="Normal 3 9 15 2 7" xfId="18252"/>
    <cellStyle name="Normal 3 9 15 2 7 2" xfId="35739"/>
    <cellStyle name="Normal 3 9 15 2 8" xfId="18253"/>
    <cellStyle name="Normal 3 9 15 2 8 2" xfId="35740"/>
    <cellStyle name="Normal 3 9 15 2 9" xfId="18254"/>
    <cellStyle name="Normal 3 9 15 2 9 2" xfId="35741"/>
    <cellStyle name="Normal 3 9 15 3" xfId="18255"/>
    <cellStyle name="Normal 3 9 15 3 2" xfId="35742"/>
    <cellStyle name="Normal 3 9 15 4" xfId="18256"/>
    <cellStyle name="Normal 3 9 15 4 2" xfId="35743"/>
    <cellStyle name="Normal 3 9 15 5" xfId="18257"/>
    <cellStyle name="Normal 3 9 15 5 2" xfId="35744"/>
    <cellStyle name="Normal 3 9 15 6" xfId="18258"/>
    <cellStyle name="Normal 3 9 15 6 2" xfId="35745"/>
    <cellStyle name="Normal 3 9 15 7" xfId="18259"/>
    <cellStyle name="Normal 3 9 15 7 2" xfId="35746"/>
    <cellStyle name="Normal 3 9 15 8" xfId="18260"/>
    <cellStyle name="Normal 3 9 15 8 2" xfId="35747"/>
    <cellStyle name="Normal 3 9 15 9" xfId="18261"/>
    <cellStyle name="Normal 3 9 15 9 2" xfId="35748"/>
    <cellStyle name="Normal 3 9 16" xfId="18262"/>
    <cellStyle name="Normal 3 9 16 10" xfId="18263"/>
    <cellStyle name="Normal 3 9 16 10 2" xfId="35749"/>
    <cellStyle name="Normal 3 9 16 11" xfId="18264"/>
    <cellStyle name="Normal 3 9 16 11 2" xfId="35750"/>
    <cellStyle name="Normal 3 9 16 12" xfId="18265"/>
    <cellStyle name="Normal 3 9 16 12 2" xfId="35751"/>
    <cellStyle name="Normal 3 9 16 13" xfId="18266"/>
    <cellStyle name="Normal 3 9 16 13 2" xfId="35752"/>
    <cellStyle name="Normal 3 9 16 14" xfId="18267"/>
    <cellStyle name="Normal 3 9 16 14 2" xfId="35753"/>
    <cellStyle name="Normal 3 9 16 15" xfId="18268"/>
    <cellStyle name="Normal 3 9 16 15 2" xfId="35754"/>
    <cellStyle name="Normal 3 9 16 16" xfId="35755"/>
    <cellStyle name="Normal 3 9 16 2" xfId="18269"/>
    <cellStyle name="Normal 3 9 16 2 10" xfId="18270"/>
    <cellStyle name="Normal 3 9 16 2 10 2" xfId="35756"/>
    <cellStyle name="Normal 3 9 16 2 11" xfId="18271"/>
    <cellStyle name="Normal 3 9 16 2 11 2" xfId="35757"/>
    <cellStyle name="Normal 3 9 16 2 12" xfId="18272"/>
    <cellStyle name="Normal 3 9 16 2 12 2" xfId="35758"/>
    <cellStyle name="Normal 3 9 16 2 13" xfId="18273"/>
    <cellStyle name="Normal 3 9 16 2 13 2" xfId="35759"/>
    <cellStyle name="Normal 3 9 16 2 14" xfId="18274"/>
    <cellStyle name="Normal 3 9 16 2 14 2" xfId="35760"/>
    <cellStyle name="Normal 3 9 16 2 15" xfId="35761"/>
    <cellStyle name="Normal 3 9 16 2 2" xfId="18275"/>
    <cellStyle name="Normal 3 9 16 2 2 2" xfId="35762"/>
    <cellStyle name="Normal 3 9 16 2 3" xfId="18276"/>
    <cellStyle name="Normal 3 9 16 2 3 2" xfId="35763"/>
    <cellStyle name="Normal 3 9 16 2 4" xfId="18277"/>
    <cellStyle name="Normal 3 9 16 2 4 2" xfId="35764"/>
    <cellStyle name="Normal 3 9 16 2 5" xfId="18278"/>
    <cellStyle name="Normal 3 9 16 2 5 2" xfId="35765"/>
    <cellStyle name="Normal 3 9 16 2 6" xfId="18279"/>
    <cellStyle name="Normal 3 9 16 2 6 2" xfId="35766"/>
    <cellStyle name="Normal 3 9 16 2 7" xfId="18280"/>
    <cellStyle name="Normal 3 9 16 2 7 2" xfId="35767"/>
    <cellStyle name="Normal 3 9 16 2 8" xfId="18281"/>
    <cellStyle name="Normal 3 9 16 2 8 2" xfId="35768"/>
    <cellStyle name="Normal 3 9 16 2 9" xfId="18282"/>
    <cellStyle name="Normal 3 9 16 2 9 2" xfId="35769"/>
    <cellStyle name="Normal 3 9 16 3" xfId="18283"/>
    <cellStyle name="Normal 3 9 16 3 2" xfId="35770"/>
    <cellStyle name="Normal 3 9 16 4" xfId="18284"/>
    <cellStyle name="Normal 3 9 16 4 2" xfId="35771"/>
    <cellStyle name="Normal 3 9 16 5" xfId="18285"/>
    <cellStyle name="Normal 3 9 16 5 2" xfId="35772"/>
    <cellStyle name="Normal 3 9 16 6" xfId="18286"/>
    <cellStyle name="Normal 3 9 16 6 2" xfId="35773"/>
    <cellStyle name="Normal 3 9 16 7" xfId="18287"/>
    <cellStyle name="Normal 3 9 16 7 2" xfId="35774"/>
    <cellStyle name="Normal 3 9 16 8" xfId="18288"/>
    <cellStyle name="Normal 3 9 16 8 2" xfId="35775"/>
    <cellStyle name="Normal 3 9 16 9" xfId="18289"/>
    <cellStyle name="Normal 3 9 16 9 2" xfId="35776"/>
    <cellStyle name="Normal 3 9 17" xfId="18290"/>
    <cellStyle name="Normal 3 9 17 10" xfId="18291"/>
    <cellStyle name="Normal 3 9 17 10 2" xfId="35777"/>
    <cellStyle name="Normal 3 9 17 11" xfId="18292"/>
    <cellStyle name="Normal 3 9 17 11 2" xfId="35778"/>
    <cellStyle name="Normal 3 9 17 12" xfId="18293"/>
    <cellStyle name="Normal 3 9 17 12 2" xfId="35779"/>
    <cellStyle name="Normal 3 9 17 13" xfId="18294"/>
    <cellStyle name="Normal 3 9 17 13 2" xfId="35780"/>
    <cellStyle name="Normal 3 9 17 14" xfId="18295"/>
    <cellStyle name="Normal 3 9 17 14 2" xfId="35781"/>
    <cellStyle name="Normal 3 9 17 15" xfId="35782"/>
    <cellStyle name="Normal 3 9 17 2" xfId="18296"/>
    <cellStyle name="Normal 3 9 17 2 2" xfId="35783"/>
    <cellStyle name="Normal 3 9 17 3" xfId="18297"/>
    <cellStyle name="Normal 3 9 17 3 2" xfId="35784"/>
    <cellStyle name="Normal 3 9 17 4" xfId="18298"/>
    <cellStyle name="Normal 3 9 17 4 2" xfId="35785"/>
    <cellStyle name="Normal 3 9 17 5" xfId="18299"/>
    <cellStyle name="Normal 3 9 17 5 2" xfId="35786"/>
    <cellStyle name="Normal 3 9 17 6" xfId="18300"/>
    <cellStyle name="Normal 3 9 17 6 2" xfId="35787"/>
    <cellStyle name="Normal 3 9 17 7" xfId="18301"/>
    <cellStyle name="Normal 3 9 17 7 2" xfId="35788"/>
    <cellStyle name="Normal 3 9 17 8" xfId="18302"/>
    <cellStyle name="Normal 3 9 17 8 2" xfId="35789"/>
    <cellStyle name="Normal 3 9 17 9" xfId="18303"/>
    <cellStyle name="Normal 3 9 17 9 2" xfId="35790"/>
    <cellStyle name="Normal 3 9 18" xfId="18304"/>
    <cellStyle name="Normal 3 9 18 10" xfId="18305"/>
    <cellStyle name="Normal 3 9 18 10 2" xfId="35791"/>
    <cellStyle name="Normal 3 9 18 11" xfId="18306"/>
    <cellStyle name="Normal 3 9 18 11 2" xfId="35792"/>
    <cellStyle name="Normal 3 9 18 12" xfId="18307"/>
    <cellStyle name="Normal 3 9 18 12 2" xfId="35793"/>
    <cellStyle name="Normal 3 9 18 13" xfId="18308"/>
    <cellStyle name="Normal 3 9 18 13 2" xfId="35794"/>
    <cellStyle name="Normal 3 9 18 14" xfId="18309"/>
    <cellStyle name="Normal 3 9 18 14 2" xfId="35795"/>
    <cellStyle name="Normal 3 9 18 15" xfId="35796"/>
    <cellStyle name="Normal 3 9 18 2" xfId="18310"/>
    <cellStyle name="Normal 3 9 18 2 2" xfId="35797"/>
    <cellStyle name="Normal 3 9 18 3" xfId="18311"/>
    <cellStyle name="Normal 3 9 18 3 2" xfId="35798"/>
    <cellStyle name="Normal 3 9 18 4" xfId="18312"/>
    <cellStyle name="Normal 3 9 18 4 2" xfId="35799"/>
    <cellStyle name="Normal 3 9 18 5" xfId="18313"/>
    <cellStyle name="Normal 3 9 18 5 2" xfId="35800"/>
    <cellStyle name="Normal 3 9 18 6" xfId="18314"/>
    <cellStyle name="Normal 3 9 18 6 2" xfId="35801"/>
    <cellStyle name="Normal 3 9 18 7" xfId="18315"/>
    <cellStyle name="Normal 3 9 18 7 2" xfId="35802"/>
    <cellStyle name="Normal 3 9 18 8" xfId="18316"/>
    <cellStyle name="Normal 3 9 18 8 2" xfId="35803"/>
    <cellStyle name="Normal 3 9 18 9" xfId="18317"/>
    <cellStyle name="Normal 3 9 18 9 2" xfId="35804"/>
    <cellStyle name="Normal 3 9 19" xfId="18318"/>
    <cellStyle name="Normal 3 9 19 10" xfId="18319"/>
    <cellStyle name="Normal 3 9 19 10 2" xfId="35805"/>
    <cellStyle name="Normal 3 9 19 11" xfId="18320"/>
    <cellStyle name="Normal 3 9 19 11 2" xfId="35806"/>
    <cellStyle name="Normal 3 9 19 12" xfId="18321"/>
    <cellStyle name="Normal 3 9 19 12 2" xfId="35807"/>
    <cellStyle name="Normal 3 9 19 13" xfId="18322"/>
    <cellStyle name="Normal 3 9 19 13 2" xfId="35808"/>
    <cellStyle name="Normal 3 9 19 14" xfId="18323"/>
    <cellStyle name="Normal 3 9 19 14 2" xfId="35809"/>
    <cellStyle name="Normal 3 9 19 15" xfId="35810"/>
    <cellStyle name="Normal 3 9 19 2" xfId="18324"/>
    <cellStyle name="Normal 3 9 19 2 2" xfId="35811"/>
    <cellStyle name="Normal 3 9 19 3" xfId="18325"/>
    <cellStyle name="Normal 3 9 19 3 2" xfId="35812"/>
    <cellStyle name="Normal 3 9 19 4" xfId="18326"/>
    <cellStyle name="Normal 3 9 19 4 2" xfId="35813"/>
    <cellStyle name="Normal 3 9 19 5" xfId="18327"/>
    <cellStyle name="Normal 3 9 19 5 2" xfId="35814"/>
    <cellStyle name="Normal 3 9 19 6" xfId="18328"/>
    <cellStyle name="Normal 3 9 19 6 2" xfId="35815"/>
    <cellStyle name="Normal 3 9 19 7" xfId="18329"/>
    <cellStyle name="Normal 3 9 19 7 2" xfId="35816"/>
    <cellStyle name="Normal 3 9 19 8" xfId="18330"/>
    <cellStyle name="Normal 3 9 19 8 2" xfId="35817"/>
    <cellStyle name="Normal 3 9 19 9" xfId="18331"/>
    <cellStyle name="Normal 3 9 19 9 2" xfId="35818"/>
    <cellStyle name="Normal 3 9 2" xfId="18332"/>
    <cellStyle name="Normal 3 9 20" xfId="18333"/>
    <cellStyle name="Normal 3 9 20 10" xfId="18334"/>
    <cellStyle name="Normal 3 9 20 10 2" xfId="35819"/>
    <cellStyle name="Normal 3 9 20 11" xfId="18335"/>
    <cellStyle name="Normal 3 9 20 11 2" xfId="35820"/>
    <cellStyle name="Normal 3 9 20 12" xfId="18336"/>
    <cellStyle name="Normal 3 9 20 12 2" xfId="35821"/>
    <cellStyle name="Normal 3 9 20 13" xfId="18337"/>
    <cellStyle name="Normal 3 9 20 13 2" xfId="35822"/>
    <cellStyle name="Normal 3 9 20 14" xfId="18338"/>
    <cellStyle name="Normal 3 9 20 14 2" xfId="35823"/>
    <cellStyle name="Normal 3 9 20 15" xfId="35824"/>
    <cellStyle name="Normal 3 9 20 2" xfId="18339"/>
    <cellStyle name="Normal 3 9 20 2 2" xfId="35825"/>
    <cellStyle name="Normal 3 9 20 3" xfId="18340"/>
    <cellStyle name="Normal 3 9 20 3 2" xfId="35826"/>
    <cellStyle name="Normal 3 9 20 4" xfId="18341"/>
    <cellStyle name="Normal 3 9 20 4 2" xfId="35827"/>
    <cellStyle name="Normal 3 9 20 5" xfId="18342"/>
    <cellStyle name="Normal 3 9 20 5 2" xfId="35828"/>
    <cellStyle name="Normal 3 9 20 6" xfId="18343"/>
    <cellStyle name="Normal 3 9 20 6 2" xfId="35829"/>
    <cellStyle name="Normal 3 9 20 7" xfId="18344"/>
    <cellStyle name="Normal 3 9 20 7 2" xfId="35830"/>
    <cellStyle name="Normal 3 9 20 8" xfId="18345"/>
    <cellStyle name="Normal 3 9 20 8 2" xfId="35831"/>
    <cellStyle name="Normal 3 9 20 9" xfId="18346"/>
    <cellStyle name="Normal 3 9 20 9 2" xfId="35832"/>
    <cellStyle name="Normal 3 9 21" xfId="18347"/>
    <cellStyle name="Normal 3 9 21 10" xfId="18348"/>
    <cellStyle name="Normal 3 9 21 10 2" xfId="35833"/>
    <cellStyle name="Normal 3 9 21 11" xfId="18349"/>
    <cellStyle name="Normal 3 9 21 11 2" xfId="35834"/>
    <cellStyle name="Normal 3 9 21 12" xfId="18350"/>
    <cellStyle name="Normal 3 9 21 12 2" xfId="35835"/>
    <cellStyle name="Normal 3 9 21 13" xfId="18351"/>
    <cellStyle name="Normal 3 9 21 13 2" xfId="35836"/>
    <cellStyle name="Normal 3 9 21 14" xfId="18352"/>
    <cellStyle name="Normal 3 9 21 14 2" xfId="35837"/>
    <cellStyle name="Normal 3 9 21 15" xfId="35838"/>
    <cellStyle name="Normal 3 9 21 2" xfId="18353"/>
    <cellStyle name="Normal 3 9 21 2 2" xfId="35839"/>
    <cellStyle name="Normal 3 9 21 3" xfId="18354"/>
    <cellStyle name="Normal 3 9 21 3 2" xfId="35840"/>
    <cellStyle name="Normal 3 9 21 4" xfId="18355"/>
    <cellStyle name="Normal 3 9 21 4 2" xfId="35841"/>
    <cellStyle name="Normal 3 9 21 5" xfId="18356"/>
    <cellStyle name="Normal 3 9 21 5 2" xfId="35842"/>
    <cellStyle name="Normal 3 9 21 6" xfId="18357"/>
    <cellStyle name="Normal 3 9 21 6 2" xfId="35843"/>
    <cellStyle name="Normal 3 9 21 7" xfId="18358"/>
    <cellStyle name="Normal 3 9 21 7 2" xfId="35844"/>
    <cellStyle name="Normal 3 9 21 8" xfId="18359"/>
    <cellStyle name="Normal 3 9 21 8 2" xfId="35845"/>
    <cellStyle name="Normal 3 9 21 9" xfId="18360"/>
    <cellStyle name="Normal 3 9 21 9 2" xfId="35846"/>
    <cellStyle name="Normal 3 9 22" xfId="18361"/>
    <cellStyle name="Normal 3 9 22 10" xfId="18362"/>
    <cellStyle name="Normal 3 9 22 10 2" xfId="35847"/>
    <cellStyle name="Normal 3 9 22 11" xfId="18363"/>
    <cellStyle name="Normal 3 9 22 11 2" xfId="35848"/>
    <cellStyle name="Normal 3 9 22 12" xfId="18364"/>
    <cellStyle name="Normal 3 9 22 12 2" xfId="35849"/>
    <cellStyle name="Normal 3 9 22 13" xfId="18365"/>
    <cellStyle name="Normal 3 9 22 13 2" xfId="35850"/>
    <cellStyle name="Normal 3 9 22 14" xfId="18366"/>
    <cellStyle name="Normal 3 9 22 14 2" xfId="35851"/>
    <cellStyle name="Normal 3 9 22 15" xfId="35852"/>
    <cellStyle name="Normal 3 9 22 2" xfId="18367"/>
    <cellStyle name="Normal 3 9 22 2 2" xfId="35853"/>
    <cellStyle name="Normal 3 9 22 3" xfId="18368"/>
    <cellStyle name="Normal 3 9 22 3 2" xfId="35854"/>
    <cellStyle name="Normal 3 9 22 4" xfId="18369"/>
    <cellStyle name="Normal 3 9 22 4 2" xfId="35855"/>
    <cellStyle name="Normal 3 9 22 5" xfId="18370"/>
    <cellStyle name="Normal 3 9 22 5 2" xfId="35856"/>
    <cellStyle name="Normal 3 9 22 6" xfId="18371"/>
    <cellStyle name="Normal 3 9 22 6 2" xfId="35857"/>
    <cellStyle name="Normal 3 9 22 7" xfId="18372"/>
    <cellStyle name="Normal 3 9 22 7 2" xfId="35858"/>
    <cellStyle name="Normal 3 9 22 8" xfId="18373"/>
    <cellStyle name="Normal 3 9 22 8 2" xfId="35859"/>
    <cellStyle name="Normal 3 9 22 9" xfId="18374"/>
    <cellStyle name="Normal 3 9 22 9 2" xfId="35860"/>
    <cellStyle name="Normal 3 9 23" xfId="18375"/>
    <cellStyle name="Normal 3 9 24" xfId="18376"/>
    <cellStyle name="Normal 3 9 25" xfId="18377"/>
    <cellStyle name="Normal 3 9 25 10" xfId="18378"/>
    <cellStyle name="Normal 3 9 25 10 2" xfId="35861"/>
    <cellStyle name="Normal 3 9 25 11" xfId="18379"/>
    <cellStyle name="Normal 3 9 25 11 2" xfId="35862"/>
    <cellStyle name="Normal 3 9 25 12" xfId="18380"/>
    <cellStyle name="Normal 3 9 25 12 2" xfId="35863"/>
    <cellStyle name="Normal 3 9 25 13" xfId="18381"/>
    <cellStyle name="Normal 3 9 25 13 2" xfId="35864"/>
    <cellStyle name="Normal 3 9 25 14" xfId="18382"/>
    <cellStyle name="Normal 3 9 25 14 2" xfId="35865"/>
    <cellStyle name="Normal 3 9 25 15" xfId="35866"/>
    <cellStyle name="Normal 3 9 25 2" xfId="18383"/>
    <cellStyle name="Normal 3 9 25 2 2" xfId="35867"/>
    <cellStyle name="Normal 3 9 25 3" xfId="18384"/>
    <cellStyle name="Normal 3 9 25 3 2" xfId="35868"/>
    <cellStyle name="Normal 3 9 25 4" xfId="18385"/>
    <cellStyle name="Normal 3 9 25 4 2" xfId="35869"/>
    <cellStyle name="Normal 3 9 25 5" xfId="18386"/>
    <cellStyle name="Normal 3 9 25 5 2" xfId="35870"/>
    <cellStyle name="Normal 3 9 25 6" xfId="18387"/>
    <cellStyle name="Normal 3 9 25 6 2" xfId="35871"/>
    <cellStyle name="Normal 3 9 25 7" xfId="18388"/>
    <cellStyle name="Normal 3 9 25 7 2" xfId="35872"/>
    <cellStyle name="Normal 3 9 25 8" xfId="18389"/>
    <cellStyle name="Normal 3 9 25 8 2" xfId="35873"/>
    <cellStyle name="Normal 3 9 25 9" xfId="18390"/>
    <cellStyle name="Normal 3 9 25 9 2" xfId="35874"/>
    <cellStyle name="Normal 3 9 26" xfId="18391"/>
    <cellStyle name="Normal 3 9 26 10" xfId="18392"/>
    <cellStyle name="Normal 3 9 26 10 2" xfId="35875"/>
    <cellStyle name="Normal 3 9 26 11" xfId="18393"/>
    <cellStyle name="Normal 3 9 26 11 2" xfId="35876"/>
    <cellStyle name="Normal 3 9 26 12" xfId="18394"/>
    <cellStyle name="Normal 3 9 26 12 2" xfId="35877"/>
    <cellStyle name="Normal 3 9 26 13" xfId="18395"/>
    <cellStyle name="Normal 3 9 26 13 2" xfId="35878"/>
    <cellStyle name="Normal 3 9 26 14" xfId="18396"/>
    <cellStyle name="Normal 3 9 26 14 2" xfId="35879"/>
    <cellStyle name="Normal 3 9 26 15" xfId="35880"/>
    <cellStyle name="Normal 3 9 26 2" xfId="18397"/>
    <cellStyle name="Normal 3 9 26 2 2" xfId="35881"/>
    <cellStyle name="Normal 3 9 26 3" xfId="18398"/>
    <cellStyle name="Normal 3 9 26 3 2" xfId="35882"/>
    <cellStyle name="Normal 3 9 26 4" xfId="18399"/>
    <cellStyle name="Normal 3 9 26 4 2" xfId="35883"/>
    <cellStyle name="Normal 3 9 26 5" xfId="18400"/>
    <cellStyle name="Normal 3 9 26 5 2" xfId="35884"/>
    <cellStyle name="Normal 3 9 26 6" xfId="18401"/>
    <cellStyle name="Normal 3 9 26 6 2" xfId="35885"/>
    <cellStyle name="Normal 3 9 26 7" xfId="18402"/>
    <cellStyle name="Normal 3 9 26 7 2" xfId="35886"/>
    <cellStyle name="Normal 3 9 26 8" xfId="18403"/>
    <cellStyle name="Normal 3 9 26 8 2" xfId="35887"/>
    <cellStyle name="Normal 3 9 26 9" xfId="18404"/>
    <cellStyle name="Normal 3 9 26 9 2" xfId="35888"/>
    <cellStyle name="Normal 3 9 3" xfId="18405"/>
    <cellStyle name="Normal 3 9 4" xfId="18406"/>
    <cellStyle name="Normal 3 9 5" xfId="18407"/>
    <cellStyle name="Normal 3 9 6" xfId="18408"/>
    <cellStyle name="Normal 3 9 7" xfId="18409"/>
    <cellStyle name="Normal 3 9 8" xfId="18410"/>
    <cellStyle name="Normal 3 9 9" xfId="18411"/>
    <cellStyle name="Normal 3_01_ResLighting" xfId="475"/>
    <cellStyle name="Normal 30" xfId="412"/>
    <cellStyle name="Normal 30 10" xfId="38071"/>
    <cellStyle name="Normal 30 11" xfId="764"/>
    <cellStyle name="Normal 30 2" xfId="18412"/>
    <cellStyle name="Normal 30 2 10" xfId="18413"/>
    <cellStyle name="Normal 30 2 10 10" xfId="18414"/>
    <cellStyle name="Normal 30 2 10 10 2" xfId="35889"/>
    <cellStyle name="Normal 30 2 10 11" xfId="18415"/>
    <cellStyle name="Normal 30 2 10 11 2" xfId="35890"/>
    <cellStyle name="Normal 30 2 10 12" xfId="18416"/>
    <cellStyle name="Normal 30 2 10 12 2" xfId="35891"/>
    <cellStyle name="Normal 30 2 10 13" xfId="18417"/>
    <cellStyle name="Normal 30 2 10 13 2" xfId="35892"/>
    <cellStyle name="Normal 30 2 10 14" xfId="18418"/>
    <cellStyle name="Normal 30 2 10 14 2" xfId="35893"/>
    <cellStyle name="Normal 30 2 10 15" xfId="35894"/>
    <cellStyle name="Normal 30 2 10 2" xfId="18419"/>
    <cellStyle name="Normal 30 2 10 2 2" xfId="35895"/>
    <cellStyle name="Normal 30 2 10 3" xfId="18420"/>
    <cellStyle name="Normal 30 2 10 3 2" xfId="35896"/>
    <cellStyle name="Normal 30 2 10 4" xfId="18421"/>
    <cellStyle name="Normal 30 2 10 4 2" xfId="35897"/>
    <cellStyle name="Normal 30 2 10 5" xfId="18422"/>
    <cellStyle name="Normal 30 2 10 5 2" xfId="35898"/>
    <cellStyle name="Normal 30 2 10 6" xfId="18423"/>
    <cellStyle name="Normal 30 2 10 6 2" xfId="35899"/>
    <cellStyle name="Normal 30 2 10 7" xfId="18424"/>
    <cellStyle name="Normal 30 2 10 7 2" xfId="35900"/>
    <cellStyle name="Normal 30 2 10 8" xfId="18425"/>
    <cellStyle name="Normal 30 2 10 8 2" xfId="35901"/>
    <cellStyle name="Normal 30 2 10 9" xfId="18426"/>
    <cellStyle name="Normal 30 2 10 9 2" xfId="35902"/>
    <cellStyle name="Normal 30 2 11" xfId="18427"/>
    <cellStyle name="Normal 30 2 11 10" xfId="18428"/>
    <cellStyle name="Normal 30 2 11 10 2" xfId="35903"/>
    <cellStyle name="Normal 30 2 11 11" xfId="18429"/>
    <cellStyle name="Normal 30 2 11 11 2" xfId="35904"/>
    <cellStyle name="Normal 30 2 11 12" xfId="18430"/>
    <cellStyle name="Normal 30 2 11 12 2" xfId="35905"/>
    <cellStyle name="Normal 30 2 11 13" xfId="18431"/>
    <cellStyle name="Normal 30 2 11 13 2" xfId="35906"/>
    <cellStyle name="Normal 30 2 11 14" xfId="18432"/>
    <cellStyle name="Normal 30 2 11 14 2" xfId="35907"/>
    <cellStyle name="Normal 30 2 11 15" xfId="35908"/>
    <cellStyle name="Normal 30 2 11 2" xfId="18433"/>
    <cellStyle name="Normal 30 2 11 2 2" xfId="35909"/>
    <cellStyle name="Normal 30 2 11 3" xfId="18434"/>
    <cellStyle name="Normal 30 2 11 3 2" xfId="35910"/>
    <cellStyle name="Normal 30 2 11 4" xfId="18435"/>
    <cellStyle name="Normal 30 2 11 4 2" xfId="35911"/>
    <cellStyle name="Normal 30 2 11 5" xfId="18436"/>
    <cellStyle name="Normal 30 2 11 5 2" xfId="35912"/>
    <cellStyle name="Normal 30 2 11 6" xfId="18437"/>
    <cellStyle name="Normal 30 2 11 6 2" xfId="35913"/>
    <cellStyle name="Normal 30 2 11 7" xfId="18438"/>
    <cellStyle name="Normal 30 2 11 7 2" xfId="35914"/>
    <cellStyle name="Normal 30 2 11 8" xfId="18439"/>
    <cellStyle name="Normal 30 2 11 8 2" xfId="35915"/>
    <cellStyle name="Normal 30 2 11 9" xfId="18440"/>
    <cellStyle name="Normal 30 2 11 9 2" xfId="35916"/>
    <cellStyle name="Normal 30 2 12" xfId="18441"/>
    <cellStyle name="Normal 30 2 12 10" xfId="18442"/>
    <cellStyle name="Normal 30 2 12 10 2" xfId="35917"/>
    <cellStyle name="Normal 30 2 12 11" xfId="18443"/>
    <cellStyle name="Normal 30 2 12 11 2" xfId="35918"/>
    <cellStyle name="Normal 30 2 12 12" xfId="18444"/>
    <cellStyle name="Normal 30 2 12 12 2" xfId="35919"/>
    <cellStyle name="Normal 30 2 12 13" xfId="18445"/>
    <cellStyle name="Normal 30 2 12 13 2" xfId="35920"/>
    <cellStyle name="Normal 30 2 12 14" xfId="18446"/>
    <cellStyle name="Normal 30 2 12 14 2" xfId="35921"/>
    <cellStyle name="Normal 30 2 12 15" xfId="35922"/>
    <cellStyle name="Normal 30 2 12 2" xfId="18447"/>
    <cellStyle name="Normal 30 2 12 2 2" xfId="35923"/>
    <cellStyle name="Normal 30 2 12 3" xfId="18448"/>
    <cellStyle name="Normal 30 2 12 3 2" xfId="35924"/>
    <cellStyle name="Normal 30 2 12 4" xfId="18449"/>
    <cellStyle name="Normal 30 2 12 4 2" xfId="35925"/>
    <cellStyle name="Normal 30 2 12 5" xfId="18450"/>
    <cellStyle name="Normal 30 2 12 5 2" xfId="35926"/>
    <cellStyle name="Normal 30 2 12 6" xfId="18451"/>
    <cellStyle name="Normal 30 2 12 6 2" xfId="35927"/>
    <cellStyle name="Normal 30 2 12 7" xfId="18452"/>
    <cellStyle name="Normal 30 2 12 7 2" xfId="35928"/>
    <cellStyle name="Normal 30 2 12 8" xfId="18453"/>
    <cellStyle name="Normal 30 2 12 8 2" xfId="35929"/>
    <cellStyle name="Normal 30 2 12 9" xfId="18454"/>
    <cellStyle name="Normal 30 2 12 9 2" xfId="35930"/>
    <cellStyle name="Normal 30 2 13" xfId="18455"/>
    <cellStyle name="Normal 30 2 13 10" xfId="18456"/>
    <cellStyle name="Normal 30 2 13 10 2" xfId="35931"/>
    <cellStyle name="Normal 30 2 13 11" xfId="18457"/>
    <cellStyle name="Normal 30 2 13 11 2" xfId="35932"/>
    <cellStyle name="Normal 30 2 13 12" xfId="18458"/>
    <cellStyle name="Normal 30 2 13 12 2" xfId="35933"/>
    <cellStyle name="Normal 30 2 13 13" xfId="18459"/>
    <cellStyle name="Normal 30 2 13 13 2" xfId="35934"/>
    <cellStyle name="Normal 30 2 13 14" xfId="18460"/>
    <cellStyle name="Normal 30 2 13 14 2" xfId="35935"/>
    <cellStyle name="Normal 30 2 13 15" xfId="35936"/>
    <cellStyle name="Normal 30 2 13 2" xfId="18461"/>
    <cellStyle name="Normal 30 2 13 2 2" xfId="35937"/>
    <cellStyle name="Normal 30 2 13 3" xfId="18462"/>
    <cellStyle name="Normal 30 2 13 3 2" xfId="35938"/>
    <cellStyle name="Normal 30 2 13 4" xfId="18463"/>
    <cellStyle name="Normal 30 2 13 4 2" xfId="35939"/>
    <cellStyle name="Normal 30 2 13 5" xfId="18464"/>
    <cellStyle name="Normal 30 2 13 5 2" xfId="35940"/>
    <cellStyle name="Normal 30 2 13 6" xfId="18465"/>
    <cellStyle name="Normal 30 2 13 6 2" xfId="35941"/>
    <cellStyle name="Normal 30 2 13 7" xfId="18466"/>
    <cellStyle name="Normal 30 2 13 7 2" xfId="35942"/>
    <cellStyle name="Normal 30 2 13 8" xfId="18467"/>
    <cellStyle name="Normal 30 2 13 8 2" xfId="35943"/>
    <cellStyle name="Normal 30 2 13 9" xfId="18468"/>
    <cellStyle name="Normal 30 2 13 9 2" xfId="35944"/>
    <cellStyle name="Normal 30 2 14" xfId="18469"/>
    <cellStyle name="Normal 30 2 14 10" xfId="18470"/>
    <cellStyle name="Normal 30 2 14 10 2" xfId="35945"/>
    <cellStyle name="Normal 30 2 14 11" xfId="18471"/>
    <cellStyle name="Normal 30 2 14 11 2" xfId="35946"/>
    <cellStyle name="Normal 30 2 14 12" xfId="18472"/>
    <cellStyle name="Normal 30 2 14 12 2" xfId="35947"/>
    <cellStyle name="Normal 30 2 14 13" xfId="18473"/>
    <cellStyle name="Normal 30 2 14 13 2" xfId="35948"/>
    <cellStyle name="Normal 30 2 14 14" xfId="18474"/>
    <cellStyle name="Normal 30 2 14 14 2" xfId="35949"/>
    <cellStyle name="Normal 30 2 14 15" xfId="35950"/>
    <cellStyle name="Normal 30 2 14 2" xfId="18475"/>
    <cellStyle name="Normal 30 2 14 2 2" xfId="35951"/>
    <cellStyle name="Normal 30 2 14 3" xfId="18476"/>
    <cellStyle name="Normal 30 2 14 3 2" xfId="35952"/>
    <cellStyle name="Normal 30 2 14 4" xfId="18477"/>
    <cellStyle name="Normal 30 2 14 4 2" xfId="35953"/>
    <cellStyle name="Normal 30 2 14 5" xfId="18478"/>
    <cellStyle name="Normal 30 2 14 5 2" xfId="35954"/>
    <cellStyle name="Normal 30 2 14 6" xfId="18479"/>
    <cellStyle name="Normal 30 2 14 6 2" xfId="35955"/>
    <cellStyle name="Normal 30 2 14 7" xfId="18480"/>
    <cellStyle name="Normal 30 2 14 7 2" xfId="35956"/>
    <cellStyle name="Normal 30 2 14 8" xfId="18481"/>
    <cellStyle name="Normal 30 2 14 8 2" xfId="35957"/>
    <cellStyle name="Normal 30 2 14 9" xfId="18482"/>
    <cellStyle name="Normal 30 2 14 9 2" xfId="35958"/>
    <cellStyle name="Normal 30 2 15" xfId="18483"/>
    <cellStyle name="Normal 30 2 15 10" xfId="18484"/>
    <cellStyle name="Normal 30 2 15 10 2" xfId="35959"/>
    <cellStyle name="Normal 30 2 15 11" xfId="18485"/>
    <cellStyle name="Normal 30 2 15 11 2" xfId="35960"/>
    <cellStyle name="Normal 30 2 15 12" xfId="18486"/>
    <cellStyle name="Normal 30 2 15 12 2" xfId="35961"/>
    <cellStyle name="Normal 30 2 15 13" xfId="18487"/>
    <cellStyle name="Normal 30 2 15 13 2" xfId="35962"/>
    <cellStyle name="Normal 30 2 15 14" xfId="18488"/>
    <cellStyle name="Normal 30 2 15 14 2" xfId="35963"/>
    <cellStyle name="Normal 30 2 15 15" xfId="35964"/>
    <cellStyle name="Normal 30 2 15 2" xfId="18489"/>
    <cellStyle name="Normal 30 2 15 2 2" xfId="35965"/>
    <cellStyle name="Normal 30 2 15 3" xfId="18490"/>
    <cellStyle name="Normal 30 2 15 3 2" xfId="35966"/>
    <cellStyle name="Normal 30 2 15 4" xfId="18491"/>
    <cellStyle name="Normal 30 2 15 4 2" xfId="35967"/>
    <cellStyle name="Normal 30 2 15 5" xfId="18492"/>
    <cellStyle name="Normal 30 2 15 5 2" xfId="35968"/>
    <cellStyle name="Normal 30 2 15 6" xfId="18493"/>
    <cellStyle name="Normal 30 2 15 6 2" xfId="35969"/>
    <cellStyle name="Normal 30 2 15 7" xfId="18494"/>
    <cellStyle name="Normal 30 2 15 7 2" xfId="35970"/>
    <cellStyle name="Normal 30 2 15 8" xfId="18495"/>
    <cellStyle name="Normal 30 2 15 8 2" xfId="35971"/>
    <cellStyle name="Normal 30 2 15 9" xfId="18496"/>
    <cellStyle name="Normal 30 2 15 9 2" xfId="35972"/>
    <cellStyle name="Normal 30 2 16" xfId="18497"/>
    <cellStyle name="Normal 30 2 16 2" xfId="35973"/>
    <cellStyle name="Normal 30 2 17" xfId="18498"/>
    <cellStyle name="Normal 30 2 17 2" xfId="35974"/>
    <cellStyle name="Normal 30 2 18" xfId="18499"/>
    <cellStyle name="Normal 30 2 18 2" xfId="35975"/>
    <cellStyle name="Normal 30 2 19" xfId="18500"/>
    <cellStyle name="Normal 30 2 19 2" xfId="35976"/>
    <cellStyle name="Normal 30 2 2" xfId="18501"/>
    <cellStyle name="Normal 30 2 2 10" xfId="18502"/>
    <cellStyle name="Normal 30 2 2 10 2" xfId="35977"/>
    <cellStyle name="Normal 30 2 2 11" xfId="18503"/>
    <cellStyle name="Normal 30 2 2 11 2" xfId="35978"/>
    <cellStyle name="Normal 30 2 2 12" xfId="18504"/>
    <cellStyle name="Normal 30 2 2 12 2" xfId="35979"/>
    <cellStyle name="Normal 30 2 2 13" xfId="18505"/>
    <cellStyle name="Normal 30 2 2 13 2" xfId="35980"/>
    <cellStyle name="Normal 30 2 2 14" xfId="18506"/>
    <cellStyle name="Normal 30 2 2 14 2" xfId="35981"/>
    <cellStyle name="Normal 30 2 2 15" xfId="18507"/>
    <cellStyle name="Normal 30 2 2 15 2" xfId="35982"/>
    <cellStyle name="Normal 30 2 2 16" xfId="35983"/>
    <cellStyle name="Normal 30 2 2 2" xfId="18508"/>
    <cellStyle name="Normal 30 2 2 2 10" xfId="18509"/>
    <cellStyle name="Normal 30 2 2 2 10 2" xfId="35984"/>
    <cellStyle name="Normal 30 2 2 2 11" xfId="18510"/>
    <cellStyle name="Normal 30 2 2 2 11 2" xfId="35985"/>
    <cellStyle name="Normal 30 2 2 2 12" xfId="18511"/>
    <cellStyle name="Normal 30 2 2 2 12 2" xfId="35986"/>
    <cellStyle name="Normal 30 2 2 2 13" xfId="18512"/>
    <cellStyle name="Normal 30 2 2 2 13 2" xfId="35987"/>
    <cellStyle name="Normal 30 2 2 2 14" xfId="18513"/>
    <cellStyle name="Normal 30 2 2 2 14 2" xfId="35988"/>
    <cellStyle name="Normal 30 2 2 2 15" xfId="35989"/>
    <cellStyle name="Normal 30 2 2 2 2" xfId="18514"/>
    <cellStyle name="Normal 30 2 2 2 2 2" xfId="35990"/>
    <cellStyle name="Normal 30 2 2 2 3" xfId="18515"/>
    <cellStyle name="Normal 30 2 2 2 3 2" xfId="35991"/>
    <cellStyle name="Normal 30 2 2 2 4" xfId="18516"/>
    <cellStyle name="Normal 30 2 2 2 4 2" xfId="35992"/>
    <cellStyle name="Normal 30 2 2 2 5" xfId="18517"/>
    <cellStyle name="Normal 30 2 2 2 5 2" xfId="35993"/>
    <cellStyle name="Normal 30 2 2 2 6" xfId="18518"/>
    <cellStyle name="Normal 30 2 2 2 6 2" xfId="35994"/>
    <cellStyle name="Normal 30 2 2 2 7" xfId="18519"/>
    <cellStyle name="Normal 30 2 2 2 7 2" xfId="35995"/>
    <cellStyle name="Normal 30 2 2 2 8" xfId="18520"/>
    <cellStyle name="Normal 30 2 2 2 8 2" xfId="35996"/>
    <cellStyle name="Normal 30 2 2 2 9" xfId="18521"/>
    <cellStyle name="Normal 30 2 2 2 9 2" xfId="35997"/>
    <cellStyle name="Normal 30 2 2 3" xfId="18522"/>
    <cellStyle name="Normal 30 2 2 3 2" xfId="35998"/>
    <cellStyle name="Normal 30 2 2 4" xfId="18523"/>
    <cellStyle name="Normal 30 2 2 4 2" xfId="35999"/>
    <cellStyle name="Normal 30 2 2 5" xfId="18524"/>
    <cellStyle name="Normal 30 2 2 5 2" xfId="36000"/>
    <cellStyle name="Normal 30 2 2 6" xfId="18525"/>
    <cellStyle name="Normal 30 2 2 6 2" xfId="36001"/>
    <cellStyle name="Normal 30 2 2 7" xfId="18526"/>
    <cellStyle name="Normal 30 2 2 7 2" xfId="36002"/>
    <cellStyle name="Normal 30 2 2 8" xfId="18527"/>
    <cellStyle name="Normal 30 2 2 8 2" xfId="36003"/>
    <cellStyle name="Normal 30 2 2 9" xfId="18528"/>
    <cellStyle name="Normal 30 2 2 9 2" xfId="36004"/>
    <cellStyle name="Normal 30 2 20" xfId="18529"/>
    <cellStyle name="Normal 30 2 20 2" xfId="36005"/>
    <cellStyle name="Normal 30 2 21" xfId="18530"/>
    <cellStyle name="Normal 30 2 21 2" xfId="36006"/>
    <cellStyle name="Normal 30 2 22" xfId="18531"/>
    <cellStyle name="Normal 30 2 22 2" xfId="36007"/>
    <cellStyle name="Normal 30 2 23" xfId="18532"/>
    <cellStyle name="Normal 30 2 23 2" xfId="36008"/>
    <cellStyle name="Normal 30 2 24" xfId="18533"/>
    <cellStyle name="Normal 30 2 24 2" xfId="36009"/>
    <cellStyle name="Normal 30 2 25" xfId="18534"/>
    <cellStyle name="Normal 30 2 25 2" xfId="36010"/>
    <cellStyle name="Normal 30 2 26" xfId="18535"/>
    <cellStyle name="Normal 30 2 26 2" xfId="36011"/>
    <cellStyle name="Normal 30 2 27" xfId="18536"/>
    <cellStyle name="Normal 30 2 27 2" xfId="36012"/>
    <cellStyle name="Normal 30 2 28" xfId="18537"/>
    <cellStyle name="Normal 30 2 28 2" xfId="36013"/>
    <cellStyle name="Normal 30 2 29" xfId="36014"/>
    <cellStyle name="Normal 30 2 3" xfId="18538"/>
    <cellStyle name="Normal 30 2 3 10" xfId="18539"/>
    <cellStyle name="Normal 30 2 3 10 2" xfId="36015"/>
    <cellStyle name="Normal 30 2 3 11" xfId="18540"/>
    <cellStyle name="Normal 30 2 3 11 2" xfId="36016"/>
    <cellStyle name="Normal 30 2 3 12" xfId="18541"/>
    <cellStyle name="Normal 30 2 3 12 2" xfId="36017"/>
    <cellStyle name="Normal 30 2 3 13" xfId="18542"/>
    <cellStyle name="Normal 30 2 3 13 2" xfId="36018"/>
    <cellStyle name="Normal 30 2 3 14" xfId="18543"/>
    <cellStyle name="Normal 30 2 3 14 2" xfId="36019"/>
    <cellStyle name="Normal 30 2 3 15" xfId="18544"/>
    <cellStyle name="Normal 30 2 3 15 2" xfId="36020"/>
    <cellStyle name="Normal 30 2 3 16" xfId="36021"/>
    <cellStyle name="Normal 30 2 3 2" xfId="18545"/>
    <cellStyle name="Normal 30 2 3 2 10" xfId="18546"/>
    <cellStyle name="Normal 30 2 3 2 10 2" xfId="36022"/>
    <cellStyle name="Normal 30 2 3 2 11" xfId="18547"/>
    <cellStyle name="Normal 30 2 3 2 11 2" xfId="36023"/>
    <cellStyle name="Normal 30 2 3 2 12" xfId="18548"/>
    <cellStyle name="Normal 30 2 3 2 12 2" xfId="36024"/>
    <cellStyle name="Normal 30 2 3 2 13" xfId="18549"/>
    <cellStyle name="Normal 30 2 3 2 13 2" xfId="36025"/>
    <cellStyle name="Normal 30 2 3 2 14" xfId="18550"/>
    <cellStyle name="Normal 30 2 3 2 14 2" xfId="36026"/>
    <cellStyle name="Normal 30 2 3 2 15" xfId="36027"/>
    <cellStyle name="Normal 30 2 3 2 2" xfId="18551"/>
    <cellStyle name="Normal 30 2 3 2 2 2" xfId="36028"/>
    <cellStyle name="Normal 30 2 3 2 3" xfId="18552"/>
    <cellStyle name="Normal 30 2 3 2 3 2" xfId="36029"/>
    <cellStyle name="Normal 30 2 3 2 4" xfId="18553"/>
    <cellStyle name="Normal 30 2 3 2 4 2" xfId="36030"/>
    <cellStyle name="Normal 30 2 3 2 5" xfId="18554"/>
    <cellStyle name="Normal 30 2 3 2 5 2" xfId="36031"/>
    <cellStyle name="Normal 30 2 3 2 6" xfId="18555"/>
    <cellStyle name="Normal 30 2 3 2 6 2" xfId="36032"/>
    <cellStyle name="Normal 30 2 3 2 7" xfId="18556"/>
    <cellStyle name="Normal 30 2 3 2 7 2" xfId="36033"/>
    <cellStyle name="Normal 30 2 3 2 8" xfId="18557"/>
    <cellStyle name="Normal 30 2 3 2 8 2" xfId="36034"/>
    <cellStyle name="Normal 30 2 3 2 9" xfId="18558"/>
    <cellStyle name="Normal 30 2 3 2 9 2" xfId="36035"/>
    <cellStyle name="Normal 30 2 3 3" xfId="18559"/>
    <cellStyle name="Normal 30 2 3 3 2" xfId="36036"/>
    <cellStyle name="Normal 30 2 3 4" xfId="18560"/>
    <cellStyle name="Normal 30 2 3 4 2" xfId="36037"/>
    <cellStyle name="Normal 30 2 3 5" xfId="18561"/>
    <cellStyle name="Normal 30 2 3 5 2" xfId="36038"/>
    <cellStyle name="Normal 30 2 3 6" xfId="18562"/>
    <cellStyle name="Normal 30 2 3 6 2" xfId="36039"/>
    <cellStyle name="Normal 30 2 3 7" xfId="18563"/>
    <cellStyle name="Normal 30 2 3 7 2" xfId="36040"/>
    <cellStyle name="Normal 30 2 3 8" xfId="18564"/>
    <cellStyle name="Normal 30 2 3 8 2" xfId="36041"/>
    <cellStyle name="Normal 30 2 3 9" xfId="18565"/>
    <cellStyle name="Normal 30 2 3 9 2" xfId="36042"/>
    <cellStyle name="Normal 30 2 4" xfId="18566"/>
    <cellStyle name="Normal 30 2 4 10" xfId="18567"/>
    <cellStyle name="Normal 30 2 4 10 2" xfId="36043"/>
    <cellStyle name="Normal 30 2 4 11" xfId="18568"/>
    <cellStyle name="Normal 30 2 4 11 2" xfId="36044"/>
    <cellStyle name="Normal 30 2 4 12" xfId="18569"/>
    <cellStyle name="Normal 30 2 4 12 2" xfId="36045"/>
    <cellStyle name="Normal 30 2 4 13" xfId="18570"/>
    <cellStyle name="Normal 30 2 4 13 2" xfId="36046"/>
    <cellStyle name="Normal 30 2 4 14" xfId="18571"/>
    <cellStyle name="Normal 30 2 4 14 2" xfId="36047"/>
    <cellStyle name="Normal 30 2 4 15" xfId="18572"/>
    <cellStyle name="Normal 30 2 4 15 2" xfId="36048"/>
    <cellStyle name="Normal 30 2 4 16" xfId="36049"/>
    <cellStyle name="Normal 30 2 4 2" xfId="18573"/>
    <cellStyle name="Normal 30 2 4 2 10" xfId="18574"/>
    <cellStyle name="Normal 30 2 4 2 10 2" xfId="36050"/>
    <cellStyle name="Normal 30 2 4 2 11" xfId="18575"/>
    <cellStyle name="Normal 30 2 4 2 11 2" xfId="36051"/>
    <cellStyle name="Normal 30 2 4 2 12" xfId="18576"/>
    <cellStyle name="Normal 30 2 4 2 12 2" xfId="36052"/>
    <cellStyle name="Normal 30 2 4 2 13" xfId="18577"/>
    <cellStyle name="Normal 30 2 4 2 13 2" xfId="36053"/>
    <cellStyle name="Normal 30 2 4 2 14" xfId="18578"/>
    <cellStyle name="Normal 30 2 4 2 14 2" xfId="36054"/>
    <cellStyle name="Normal 30 2 4 2 15" xfId="36055"/>
    <cellStyle name="Normal 30 2 4 2 2" xfId="18579"/>
    <cellStyle name="Normal 30 2 4 2 2 2" xfId="36056"/>
    <cellStyle name="Normal 30 2 4 2 3" xfId="18580"/>
    <cellStyle name="Normal 30 2 4 2 3 2" xfId="36057"/>
    <cellStyle name="Normal 30 2 4 2 4" xfId="18581"/>
    <cellStyle name="Normal 30 2 4 2 4 2" xfId="36058"/>
    <cellStyle name="Normal 30 2 4 2 5" xfId="18582"/>
    <cellStyle name="Normal 30 2 4 2 5 2" xfId="36059"/>
    <cellStyle name="Normal 30 2 4 2 6" xfId="18583"/>
    <cellStyle name="Normal 30 2 4 2 6 2" xfId="36060"/>
    <cellStyle name="Normal 30 2 4 2 7" xfId="18584"/>
    <cellStyle name="Normal 30 2 4 2 7 2" xfId="36061"/>
    <cellStyle name="Normal 30 2 4 2 8" xfId="18585"/>
    <cellStyle name="Normal 30 2 4 2 8 2" xfId="36062"/>
    <cellStyle name="Normal 30 2 4 2 9" xfId="18586"/>
    <cellStyle name="Normal 30 2 4 2 9 2" xfId="36063"/>
    <cellStyle name="Normal 30 2 4 3" xfId="18587"/>
    <cellStyle name="Normal 30 2 4 3 2" xfId="36064"/>
    <cellStyle name="Normal 30 2 4 4" xfId="18588"/>
    <cellStyle name="Normal 30 2 4 4 2" xfId="36065"/>
    <cellStyle name="Normal 30 2 4 5" xfId="18589"/>
    <cellStyle name="Normal 30 2 4 5 2" xfId="36066"/>
    <cellStyle name="Normal 30 2 4 6" xfId="18590"/>
    <cellStyle name="Normal 30 2 4 6 2" xfId="36067"/>
    <cellStyle name="Normal 30 2 4 7" xfId="18591"/>
    <cellStyle name="Normal 30 2 4 7 2" xfId="36068"/>
    <cellStyle name="Normal 30 2 4 8" xfId="18592"/>
    <cellStyle name="Normal 30 2 4 8 2" xfId="36069"/>
    <cellStyle name="Normal 30 2 4 9" xfId="18593"/>
    <cellStyle name="Normal 30 2 4 9 2" xfId="36070"/>
    <cellStyle name="Normal 30 2 5" xfId="18594"/>
    <cellStyle name="Normal 30 2 5 10" xfId="18595"/>
    <cellStyle name="Normal 30 2 5 10 2" xfId="36071"/>
    <cellStyle name="Normal 30 2 5 11" xfId="18596"/>
    <cellStyle name="Normal 30 2 5 11 2" xfId="36072"/>
    <cellStyle name="Normal 30 2 5 12" xfId="18597"/>
    <cellStyle name="Normal 30 2 5 12 2" xfId="36073"/>
    <cellStyle name="Normal 30 2 5 13" xfId="18598"/>
    <cellStyle name="Normal 30 2 5 13 2" xfId="36074"/>
    <cellStyle name="Normal 30 2 5 14" xfId="18599"/>
    <cellStyle name="Normal 30 2 5 14 2" xfId="36075"/>
    <cellStyle name="Normal 30 2 5 15" xfId="36076"/>
    <cellStyle name="Normal 30 2 5 2" xfId="18600"/>
    <cellStyle name="Normal 30 2 5 2 2" xfId="36077"/>
    <cellStyle name="Normal 30 2 5 3" xfId="18601"/>
    <cellStyle name="Normal 30 2 5 3 2" xfId="36078"/>
    <cellStyle name="Normal 30 2 5 4" xfId="18602"/>
    <cellStyle name="Normal 30 2 5 4 2" xfId="36079"/>
    <cellStyle name="Normal 30 2 5 5" xfId="18603"/>
    <cellStyle name="Normal 30 2 5 5 2" xfId="36080"/>
    <cellStyle name="Normal 30 2 5 6" xfId="18604"/>
    <cellStyle name="Normal 30 2 5 6 2" xfId="36081"/>
    <cellStyle name="Normal 30 2 5 7" xfId="18605"/>
    <cellStyle name="Normal 30 2 5 7 2" xfId="36082"/>
    <cellStyle name="Normal 30 2 5 8" xfId="18606"/>
    <cellStyle name="Normal 30 2 5 8 2" xfId="36083"/>
    <cellStyle name="Normal 30 2 5 9" xfId="18607"/>
    <cellStyle name="Normal 30 2 5 9 2" xfId="36084"/>
    <cellStyle name="Normal 30 2 6" xfId="18608"/>
    <cellStyle name="Normal 30 2 6 10" xfId="18609"/>
    <cellStyle name="Normal 30 2 6 10 2" xfId="36085"/>
    <cellStyle name="Normal 30 2 6 11" xfId="18610"/>
    <cellStyle name="Normal 30 2 6 11 2" xfId="36086"/>
    <cellStyle name="Normal 30 2 6 12" xfId="18611"/>
    <cellStyle name="Normal 30 2 6 12 2" xfId="36087"/>
    <cellStyle name="Normal 30 2 6 13" xfId="18612"/>
    <cellStyle name="Normal 30 2 6 13 2" xfId="36088"/>
    <cellStyle name="Normal 30 2 6 14" xfId="18613"/>
    <cellStyle name="Normal 30 2 6 14 2" xfId="36089"/>
    <cellStyle name="Normal 30 2 6 15" xfId="36090"/>
    <cellStyle name="Normal 30 2 6 2" xfId="18614"/>
    <cellStyle name="Normal 30 2 6 2 2" xfId="36091"/>
    <cellStyle name="Normal 30 2 6 3" xfId="18615"/>
    <cellStyle name="Normal 30 2 6 3 2" xfId="36092"/>
    <cellStyle name="Normal 30 2 6 4" xfId="18616"/>
    <cellStyle name="Normal 30 2 6 4 2" xfId="36093"/>
    <cellStyle name="Normal 30 2 6 5" xfId="18617"/>
    <cellStyle name="Normal 30 2 6 5 2" xfId="36094"/>
    <cellStyle name="Normal 30 2 6 6" xfId="18618"/>
    <cellStyle name="Normal 30 2 6 6 2" xfId="36095"/>
    <cellStyle name="Normal 30 2 6 7" xfId="18619"/>
    <cellStyle name="Normal 30 2 6 7 2" xfId="36096"/>
    <cellStyle name="Normal 30 2 6 8" xfId="18620"/>
    <cellStyle name="Normal 30 2 6 8 2" xfId="36097"/>
    <cellStyle name="Normal 30 2 6 9" xfId="18621"/>
    <cellStyle name="Normal 30 2 6 9 2" xfId="36098"/>
    <cellStyle name="Normal 30 2 7" xfId="18622"/>
    <cellStyle name="Normal 30 2 7 10" xfId="18623"/>
    <cellStyle name="Normal 30 2 7 10 2" xfId="36099"/>
    <cellStyle name="Normal 30 2 7 11" xfId="18624"/>
    <cellStyle name="Normal 30 2 7 11 2" xfId="36100"/>
    <cellStyle name="Normal 30 2 7 12" xfId="18625"/>
    <cellStyle name="Normal 30 2 7 12 2" xfId="36101"/>
    <cellStyle name="Normal 30 2 7 13" xfId="18626"/>
    <cellStyle name="Normal 30 2 7 13 2" xfId="36102"/>
    <cellStyle name="Normal 30 2 7 14" xfId="18627"/>
    <cellStyle name="Normal 30 2 7 14 2" xfId="36103"/>
    <cellStyle name="Normal 30 2 7 15" xfId="36104"/>
    <cellStyle name="Normal 30 2 7 2" xfId="18628"/>
    <cellStyle name="Normal 30 2 7 2 2" xfId="36105"/>
    <cellStyle name="Normal 30 2 7 3" xfId="18629"/>
    <cellStyle name="Normal 30 2 7 3 2" xfId="36106"/>
    <cellStyle name="Normal 30 2 7 4" xfId="18630"/>
    <cellStyle name="Normal 30 2 7 4 2" xfId="36107"/>
    <cellStyle name="Normal 30 2 7 5" xfId="18631"/>
    <cellStyle name="Normal 30 2 7 5 2" xfId="36108"/>
    <cellStyle name="Normal 30 2 7 6" xfId="18632"/>
    <cellStyle name="Normal 30 2 7 6 2" xfId="36109"/>
    <cellStyle name="Normal 30 2 7 7" xfId="18633"/>
    <cellStyle name="Normal 30 2 7 7 2" xfId="36110"/>
    <cellStyle name="Normal 30 2 7 8" xfId="18634"/>
    <cellStyle name="Normal 30 2 7 8 2" xfId="36111"/>
    <cellStyle name="Normal 30 2 7 9" xfId="18635"/>
    <cellStyle name="Normal 30 2 7 9 2" xfId="36112"/>
    <cellStyle name="Normal 30 2 8" xfId="18636"/>
    <cellStyle name="Normal 30 2 8 10" xfId="18637"/>
    <cellStyle name="Normal 30 2 8 10 2" xfId="36113"/>
    <cellStyle name="Normal 30 2 8 11" xfId="18638"/>
    <cellStyle name="Normal 30 2 8 11 2" xfId="36114"/>
    <cellStyle name="Normal 30 2 8 12" xfId="18639"/>
    <cellStyle name="Normal 30 2 8 12 2" xfId="36115"/>
    <cellStyle name="Normal 30 2 8 13" xfId="18640"/>
    <cellStyle name="Normal 30 2 8 13 2" xfId="36116"/>
    <cellStyle name="Normal 30 2 8 14" xfId="18641"/>
    <cellStyle name="Normal 30 2 8 14 2" xfId="36117"/>
    <cellStyle name="Normal 30 2 8 15" xfId="36118"/>
    <cellStyle name="Normal 30 2 8 2" xfId="18642"/>
    <cellStyle name="Normal 30 2 8 2 2" xfId="36119"/>
    <cellStyle name="Normal 30 2 8 3" xfId="18643"/>
    <cellStyle name="Normal 30 2 8 3 2" xfId="36120"/>
    <cellStyle name="Normal 30 2 8 4" xfId="18644"/>
    <cellStyle name="Normal 30 2 8 4 2" xfId="36121"/>
    <cellStyle name="Normal 30 2 8 5" xfId="18645"/>
    <cellStyle name="Normal 30 2 8 5 2" xfId="36122"/>
    <cellStyle name="Normal 30 2 8 6" xfId="18646"/>
    <cellStyle name="Normal 30 2 8 6 2" xfId="36123"/>
    <cellStyle name="Normal 30 2 8 7" xfId="18647"/>
    <cellStyle name="Normal 30 2 8 7 2" xfId="36124"/>
    <cellStyle name="Normal 30 2 8 8" xfId="18648"/>
    <cellStyle name="Normal 30 2 8 8 2" xfId="36125"/>
    <cellStyle name="Normal 30 2 8 9" xfId="18649"/>
    <cellStyle name="Normal 30 2 8 9 2" xfId="36126"/>
    <cellStyle name="Normal 30 2 9" xfId="18650"/>
    <cellStyle name="Normal 30 2 9 10" xfId="18651"/>
    <cellStyle name="Normal 30 2 9 10 2" xfId="36127"/>
    <cellStyle name="Normal 30 2 9 11" xfId="18652"/>
    <cellStyle name="Normal 30 2 9 11 2" xfId="36128"/>
    <cellStyle name="Normal 30 2 9 12" xfId="18653"/>
    <cellStyle name="Normal 30 2 9 12 2" xfId="36129"/>
    <cellStyle name="Normal 30 2 9 13" xfId="18654"/>
    <cellStyle name="Normal 30 2 9 13 2" xfId="36130"/>
    <cellStyle name="Normal 30 2 9 14" xfId="18655"/>
    <cellStyle name="Normal 30 2 9 14 2" xfId="36131"/>
    <cellStyle name="Normal 30 2 9 15" xfId="36132"/>
    <cellStyle name="Normal 30 2 9 2" xfId="18656"/>
    <cellStyle name="Normal 30 2 9 2 2" xfId="36133"/>
    <cellStyle name="Normal 30 2 9 3" xfId="18657"/>
    <cellStyle name="Normal 30 2 9 3 2" xfId="36134"/>
    <cellStyle name="Normal 30 2 9 4" xfId="18658"/>
    <cellStyle name="Normal 30 2 9 4 2" xfId="36135"/>
    <cellStyle name="Normal 30 2 9 5" xfId="18659"/>
    <cellStyle name="Normal 30 2 9 5 2" xfId="36136"/>
    <cellStyle name="Normal 30 2 9 6" xfId="18660"/>
    <cellStyle name="Normal 30 2 9 6 2" xfId="36137"/>
    <cellStyle name="Normal 30 2 9 7" xfId="18661"/>
    <cellStyle name="Normal 30 2 9 7 2" xfId="36138"/>
    <cellStyle name="Normal 30 2 9 8" xfId="18662"/>
    <cellStyle name="Normal 30 2 9 8 2" xfId="36139"/>
    <cellStyle name="Normal 30 2 9 9" xfId="18663"/>
    <cellStyle name="Normal 30 2 9 9 2" xfId="36140"/>
    <cellStyle name="Normal 30 3" xfId="18664"/>
    <cellStyle name="Normal 30 3 10" xfId="18665"/>
    <cellStyle name="Normal 30 3 10 10" xfId="18666"/>
    <cellStyle name="Normal 30 3 10 10 2" xfId="36141"/>
    <cellStyle name="Normal 30 3 10 11" xfId="18667"/>
    <cellStyle name="Normal 30 3 10 11 2" xfId="36142"/>
    <cellStyle name="Normal 30 3 10 12" xfId="18668"/>
    <cellStyle name="Normal 30 3 10 12 2" xfId="36143"/>
    <cellStyle name="Normal 30 3 10 13" xfId="18669"/>
    <cellStyle name="Normal 30 3 10 13 2" xfId="36144"/>
    <cellStyle name="Normal 30 3 10 14" xfId="18670"/>
    <cellStyle name="Normal 30 3 10 14 2" xfId="36145"/>
    <cellStyle name="Normal 30 3 10 15" xfId="36146"/>
    <cellStyle name="Normal 30 3 10 2" xfId="18671"/>
    <cellStyle name="Normal 30 3 10 2 2" xfId="36147"/>
    <cellStyle name="Normal 30 3 10 3" xfId="18672"/>
    <cellStyle name="Normal 30 3 10 3 2" xfId="36148"/>
    <cellStyle name="Normal 30 3 10 4" xfId="18673"/>
    <cellStyle name="Normal 30 3 10 4 2" xfId="36149"/>
    <cellStyle name="Normal 30 3 10 5" xfId="18674"/>
    <cellStyle name="Normal 30 3 10 5 2" xfId="36150"/>
    <cellStyle name="Normal 30 3 10 6" xfId="18675"/>
    <cellStyle name="Normal 30 3 10 6 2" xfId="36151"/>
    <cellStyle name="Normal 30 3 10 7" xfId="18676"/>
    <cellStyle name="Normal 30 3 10 7 2" xfId="36152"/>
    <cellStyle name="Normal 30 3 10 8" xfId="18677"/>
    <cellStyle name="Normal 30 3 10 8 2" xfId="36153"/>
    <cellStyle name="Normal 30 3 10 9" xfId="18678"/>
    <cellStyle name="Normal 30 3 10 9 2" xfId="36154"/>
    <cellStyle name="Normal 30 3 11" xfId="18679"/>
    <cellStyle name="Normal 30 3 11 10" xfId="18680"/>
    <cellStyle name="Normal 30 3 11 10 2" xfId="36155"/>
    <cellStyle name="Normal 30 3 11 11" xfId="18681"/>
    <cellStyle name="Normal 30 3 11 11 2" xfId="36156"/>
    <cellStyle name="Normal 30 3 11 12" xfId="18682"/>
    <cellStyle name="Normal 30 3 11 12 2" xfId="36157"/>
    <cellStyle name="Normal 30 3 11 13" xfId="18683"/>
    <cellStyle name="Normal 30 3 11 13 2" xfId="36158"/>
    <cellStyle name="Normal 30 3 11 14" xfId="18684"/>
    <cellStyle name="Normal 30 3 11 14 2" xfId="36159"/>
    <cellStyle name="Normal 30 3 11 15" xfId="36160"/>
    <cellStyle name="Normal 30 3 11 2" xfId="18685"/>
    <cellStyle name="Normal 30 3 11 2 2" xfId="36161"/>
    <cellStyle name="Normal 30 3 11 3" xfId="18686"/>
    <cellStyle name="Normal 30 3 11 3 2" xfId="36162"/>
    <cellStyle name="Normal 30 3 11 4" xfId="18687"/>
    <cellStyle name="Normal 30 3 11 4 2" xfId="36163"/>
    <cellStyle name="Normal 30 3 11 5" xfId="18688"/>
    <cellStyle name="Normal 30 3 11 5 2" xfId="36164"/>
    <cellStyle name="Normal 30 3 11 6" xfId="18689"/>
    <cellStyle name="Normal 30 3 11 6 2" xfId="36165"/>
    <cellStyle name="Normal 30 3 11 7" xfId="18690"/>
    <cellStyle name="Normal 30 3 11 7 2" xfId="36166"/>
    <cellStyle name="Normal 30 3 11 8" xfId="18691"/>
    <cellStyle name="Normal 30 3 11 8 2" xfId="36167"/>
    <cellStyle name="Normal 30 3 11 9" xfId="18692"/>
    <cellStyle name="Normal 30 3 11 9 2" xfId="36168"/>
    <cellStyle name="Normal 30 3 12" xfId="18693"/>
    <cellStyle name="Normal 30 3 12 10" xfId="18694"/>
    <cellStyle name="Normal 30 3 12 10 2" xfId="36169"/>
    <cellStyle name="Normal 30 3 12 11" xfId="18695"/>
    <cellStyle name="Normal 30 3 12 11 2" xfId="36170"/>
    <cellStyle name="Normal 30 3 12 12" xfId="18696"/>
    <cellStyle name="Normal 30 3 12 12 2" xfId="36171"/>
    <cellStyle name="Normal 30 3 12 13" xfId="18697"/>
    <cellStyle name="Normal 30 3 12 13 2" xfId="36172"/>
    <cellStyle name="Normal 30 3 12 14" xfId="18698"/>
    <cellStyle name="Normal 30 3 12 14 2" xfId="36173"/>
    <cellStyle name="Normal 30 3 12 15" xfId="36174"/>
    <cellStyle name="Normal 30 3 12 2" xfId="18699"/>
    <cellStyle name="Normal 30 3 12 2 2" xfId="36175"/>
    <cellStyle name="Normal 30 3 12 3" xfId="18700"/>
    <cellStyle name="Normal 30 3 12 3 2" xfId="36176"/>
    <cellStyle name="Normal 30 3 12 4" xfId="18701"/>
    <cellStyle name="Normal 30 3 12 4 2" xfId="36177"/>
    <cellStyle name="Normal 30 3 12 5" xfId="18702"/>
    <cellStyle name="Normal 30 3 12 5 2" xfId="36178"/>
    <cellStyle name="Normal 30 3 12 6" xfId="18703"/>
    <cellStyle name="Normal 30 3 12 6 2" xfId="36179"/>
    <cellStyle name="Normal 30 3 12 7" xfId="18704"/>
    <cellStyle name="Normal 30 3 12 7 2" xfId="36180"/>
    <cellStyle name="Normal 30 3 12 8" xfId="18705"/>
    <cellStyle name="Normal 30 3 12 8 2" xfId="36181"/>
    <cellStyle name="Normal 30 3 12 9" xfId="18706"/>
    <cellStyle name="Normal 30 3 12 9 2" xfId="36182"/>
    <cellStyle name="Normal 30 3 13" xfId="18707"/>
    <cellStyle name="Normal 30 3 13 10" xfId="18708"/>
    <cellStyle name="Normal 30 3 13 10 2" xfId="36183"/>
    <cellStyle name="Normal 30 3 13 11" xfId="18709"/>
    <cellStyle name="Normal 30 3 13 11 2" xfId="36184"/>
    <cellStyle name="Normal 30 3 13 12" xfId="18710"/>
    <cellStyle name="Normal 30 3 13 12 2" xfId="36185"/>
    <cellStyle name="Normal 30 3 13 13" xfId="18711"/>
    <cellStyle name="Normal 30 3 13 13 2" xfId="36186"/>
    <cellStyle name="Normal 30 3 13 14" xfId="18712"/>
    <cellStyle name="Normal 30 3 13 14 2" xfId="36187"/>
    <cellStyle name="Normal 30 3 13 15" xfId="36188"/>
    <cellStyle name="Normal 30 3 13 2" xfId="18713"/>
    <cellStyle name="Normal 30 3 13 2 2" xfId="36189"/>
    <cellStyle name="Normal 30 3 13 3" xfId="18714"/>
    <cellStyle name="Normal 30 3 13 3 2" xfId="36190"/>
    <cellStyle name="Normal 30 3 13 4" xfId="18715"/>
    <cellStyle name="Normal 30 3 13 4 2" xfId="36191"/>
    <cellStyle name="Normal 30 3 13 5" xfId="18716"/>
    <cellStyle name="Normal 30 3 13 5 2" xfId="36192"/>
    <cellStyle name="Normal 30 3 13 6" xfId="18717"/>
    <cellStyle name="Normal 30 3 13 6 2" xfId="36193"/>
    <cellStyle name="Normal 30 3 13 7" xfId="18718"/>
    <cellStyle name="Normal 30 3 13 7 2" xfId="36194"/>
    <cellStyle name="Normal 30 3 13 8" xfId="18719"/>
    <cellStyle name="Normal 30 3 13 8 2" xfId="36195"/>
    <cellStyle name="Normal 30 3 13 9" xfId="18720"/>
    <cellStyle name="Normal 30 3 13 9 2" xfId="36196"/>
    <cellStyle name="Normal 30 3 14" xfId="18721"/>
    <cellStyle name="Normal 30 3 14 10" xfId="18722"/>
    <cellStyle name="Normal 30 3 14 10 2" xfId="36197"/>
    <cellStyle name="Normal 30 3 14 11" xfId="18723"/>
    <cellStyle name="Normal 30 3 14 11 2" xfId="36198"/>
    <cellStyle name="Normal 30 3 14 12" xfId="18724"/>
    <cellStyle name="Normal 30 3 14 12 2" xfId="36199"/>
    <cellStyle name="Normal 30 3 14 13" xfId="18725"/>
    <cellStyle name="Normal 30 3 14 13 2" xfId="36200"/>
    <cellStyle name="Normal 30 3 14 14" xfId="18726"/>
    <cellStyle name="Normal 30 3 14 14 2" xfId="36201"/>
    <cellStyle name="Normal 30 3 14 15" xfId="36202"/>
    <cellStyle name="Normal 30 3 14 2" xfId="18727"/>
    <cellStyle name="Normal 30 3 14 2 2" xfId="36203"/>
    <cellStyle name="Normal 30 3 14 3" xfId="18728"/>
    <cellStyle name="Normal 30 3 14 3 2" xfId="36204"/>
    <cellStyle name="Normal 30 3 14 4" xfId="18729"/>
    <cellStyle name="Normal 30 3 14 4 2" xfId="36205"/>
    <cellStyle name="Normal 30 3 14 5" xfId="18730"/>
    <cellStyle name="Normal 30 3 14 5 2" xfId="36206"/>
    <cellStyle name="Normal 30 3 14 6" xfId="18731"/>
    <cellStyle name="Normal 30 3 14 6 2" xfId="36207"/>
    <cellStyle name="Normal 30 3 14 7" xfId="18732"/>
    <cellStyle name="Normal 30 3 14 7 2" xfId="36208"/>
    <cellStyle name="Normal 30 3 14 8" xfId="18733"/>
    <cellStyle name="Normal 30 3 14 8 2" xfId="36209"/>
    <cellStyle name="Normal 30 3 14 9" xfId="18734"/>
    <cellStyle name="Normal 30 3 14 9 2" xfId="36210"/>
    <cellStyle name="Normal 30 3 15" xfId="18735"/>
    <cellStyle name="Normal 30 3 15 10" xfId="18736"/>
    <cellStyle name="Normal 30 3 15 10 2" xfId="36211"/>
    <cellStyle name="Normal 30 3 15 11" xfId="18737"/>
    <cellStyle name="Normal 30 3 15 11 2" xfId="36212"/>
    <cellStyle name="Normal 30 3 15 12" xfId="18738"/>
    <cellStyle name="Normal 30 3 15 12 2" xfId="36213"/>
    <cellStyle name="Normal 30 3 15 13" xfId="18739"/>
    <cellStyle name="Normal 30 3 15 13 2" xfId="36214"/>
    <cellStyle name="Normal 30 3 15 14" xfId="18740"/>
    <cellStyle name="Normal 30 3 15 14 2" xfId="36215"/>
    <cellStyle name="Normal 30 3 15 15" xfId="36216"/>
    <cellStyle name="Normal 30 3 15 2" xfId="18741"/>
    <cellStyle name="Normal 30 3 15 2 2" xfId="36217"/>
    <cellStyle name="Normal 30 3 15 3" xfId="18742"/>
    <cellStyle name="Normal 30 3 15 3 2" xfId="36218"/>
    <cellStyle name="Normal 30 3 15 4" xfId="18743"/>
    <cellStyle name="Normal 30 3 15 4 2" xfId="36219"/>
    <cellStyle name="Normal 30 3 15 5" xfId="18744"/>
    <cellStyle name="Normal 30 3 15 5 2" xfId="36220"/>
    <cellStyle name="Normal 30 3 15 6" xfId="18745"/>
    <cellStyle name="Normal 30 3 15 6 2" xfId="36221"/>
    <cellStyle name="Normal 30 3 15 7" xfId="18746"/>
    <cellStyle name="Normal 30 3 15 7 2" xfId="36222"/>
    <cellStyle name="Normal 30 3 15 8" xfId="18747"/>
    <cellStyle name="Normal 30 3 15 8 2" xfId="36223"/>
    <cellStyle name="Normal 30 3 15 9" xfId="18748"/>
    <cellStyle name="Normal 30 3 15 9 2" xfId="36224"/>
    <cellStyle name="Normal 30 3 16" xfId="18749"/>
    <cellStyle name="Normal 30 3 16 2" xfId="36225"/>
    <cellStyle name="Normal 30 3 17" xfId="18750"/>
    <cellStyle name="Normal 30 3 17 2" xfId="36226"/>
    <cellStyle name="Normal 30 3 18" xfId="18751"/>
    <cellStyle name="Normal 30 3 18 2" xfId="36227"/>
    <cellStyle name="Normal 30 3 19" xfId="18752"/>
    <cellStyle name="Normal 30 3 19 2" xfId="36228"/>
    <cellStyle name="Normal 30 3 2" xfId="18753"/>
    <cellStyle name="Normal 30 3 2 10" xfId="18754"/>
    <cellStyle name="Normal 30 3 2 10 2" xfId="36229"/>
    <cellStyle name="Normal 30 3 2 11" xfId="18755"/>
    <cellStyle name="Normal 30 3 2 11 2" xfId="36230"/>
    <cellStyle name="Normal 30 3 2 12" xfId="18756"/>
    <cellStyle name="Normal 30 3 2 12 2" xfId="36231"/>
    <cellStyle name="Normal 30 3 2 13" xfId="18757"/>
    <cellStyle name="Normal 30 3 2 13 2" xfId="36232"/>
    <cellStyle name="Normal 30 3 2 14" xfId="18758"/>
    <cellStyle name="Normal 30 3 2 14 2" xfId="36233"/>
    <cellStyle name="Normal 30 3 2 15" xfId="18759"/>
    <cellStyle name="Normal 30 3 2 15 2" xfId="36234"/>
    <cellStyle name="Normal 30 3 2 16" xfId="36235"/>
    <cellStyle name="Normal 30 3 2 2" xfId="18760"/>
    <cellStyle name="Normal 30 3 2 2 10" xfId="18761"/>
    <cellStyle name="Normal 30 3 2 2 10 2" xfId="36236"/>
    <cellStyle name="Normal 30 3 2 2 11" xfId="18762"/>
    <cellStyle name="Normal 30 3 2 2 11 2" xfId="36237"/>
    <cellStyle name="Normal 30 3 2 2 12" xfId="18763"/>
    <cellStyle name="Normal 30 3 2 2 12 2" xfId="36238"/>
    <cellStyle name="Normal 30 3 2 2 13" xfId="18764"/>
    <cellStyle name="Normal 30 3 2 2 13 2" xfId="36239"/>
    <cellStyle name="Normal 30 3 2 2 14" xfId="18765"/>
    <cellStyle name="Normal 30 3 2 2 14 2" xfId="36240"/>
    <cellStyle name="Normal 30 3 2 2 15" xfId="36241"/>
    <cellStyle name="Normal 30 3 2 2 2" xfId="18766"/>
    <cellStyle name="Normal 30 3 2 2 2 2" xfId="36242"/>
    <cellStyle name="Normal 30 3 2 2 3" xfId="18767"/>
    <cellStyle name="Normal 30 3 2 2 3 2" xfId="36243"/>
    <cellStyle name="Normal 30 3 2 2 4" xfId="18768"/>
    <cellStyle name="Normal 30 3 2 2 4 2" xfId="36244"/>
    <cellStyle name="Normal 30 3 2 2 5" xfId="18769"/>
    <cellStyle name="Normal 30 3 2 2 5 2" xfId="36245"/>
    <cellStyle name="Normal 30 3 2 2 6" xfId="18770"/>
    <cellStyle name="Normal 30 3 2 2 6 2" xfId="36246"/>
    <cellStyle name="Normal 30 3 2 2 7" xfId="18771"/>
    <cellStyle name="Normal 30 3 2 2 7 2" xfId="36247"/>
    <cellStyle name="Normal 30 3 2 2 8" xfId="18772"/>
    <cellStyle name="Normal 30 3 2 2 8 2" xfId="36248"/>
    <cellStyle name="Normal 30 3 2 2 9" xfId="18773"/>
    <cellStyle name="Normal 30 3 2 2 9 2" xfId="36249"/>
    <cellStyle name="Normal 30 3 2 3" xfId="18774"/>
    <cellStyle name="Normal 30 3 2 3 2" xfId="36250"/>
    <cellStyle name="Normal 30 3 2 4" xfId="18775"/>
    <cellStyle name="Normal 30 3 2 4 2" xfId="36251"/>
    <cellStyle name="Normal 30 3 2 5" xfId="18776"/>
    <cellStyle name="Normal 30 3 2 5 2" xfId="36252"/>
    <cellStyle name="Normal 30 3 2 6" xfId="18777"/>
    <cellStyle name="Normal 30 3 2 6 2" xfId="36253"/>
    <cellStyle name="Normal 30 3 2 7" xfId="18778"/>
    <cellStyle name="Normal 30 3 2 7 2" xfId="36254"/>
    <cellStyle name="Normal 30 3 2 8" xfId="18779"/>
    <cellStyle name="Normal 30 3 2 8 2" xfId="36255"/>
    <cellStyle name="Normal 30 3 2 9" xfId="18780"/>
    <cellStyle name="Normal 30 3 2 9 2" xfId="36256"/>
    <cellStyle name="Normal 30 3 20" xfId="18781"/>
    <cellStyle name="Normal 30 3 20 2" xfId="36257"/>
    <cellStyle name="Normal 30 3 21" xfId="18782"/>
    <cellStyle name="Normal 30 3 21 2" xfId="36258"/>
    <cellStyle name="Normal 30 3 22" xfId="18783"/>
    <cellStyle name="Normal 30 3 22 2" xfId="36259"/>
    <cellStyle name="Normal 30 3 23" xfId="18784"/>
    <cellStyle name="Normal 30 3 23 2" xfId="36260"/>
    <cellStyle name="Normal 30 3 24" xfId="18785"/>
    <cellStyle name="Normal 30 3 24 2" xfId="36261"/>
    <cellStyle name="Normal 30 3 25" xfId="18786"/>
    <cellStyle name="Normal 30 3 25 2" xfId="36262"/>
    <cellStyle name="Normal 30 3 26" xfId="18787"/>
    <cellStyle name="Normal 30 3 26 2" xfId="36263"/>
    <cellStyle name="Normal 30 3 27" xfId="18788"/>
    <cellStyle name="Normal 30 3 27 2" xfId="36264"/>
    <cellStyle name="Normal 30 3 28" xfId="18789"/>
    <cellStyle name="Normal 30 3 28 2" xfId="36265"/>
    <cellStyle name="Normal 30 3 29" xfId="36266"/>
    <cellStyle name="Normal 30 3 3" xfId="18790"/>
    <cellStyle name="Normal 30 3 3 10" xfId="18791"/>
    <cellStyle name="Normal 30 3 3 10 2" xfId="36267"/>
    <cellStyle name="Normal 30 3 3 11" xfId="18792"/>
    <cellStyle name="Normal 30 3 3 11 2" xfId="36268"/>
    <cellStyle name="Normal 30 3 3 12" xfId="18793"/>
    <cellStyle name="Normal 30 3 3 12 2" xfId="36269"/>
    <cellStyle name="Normal 30 3 3 13" xfId="18794"/>
    <cellStyle name="Normal 30 3 3 13 2" xfId="36270"/>
    <cellStyle name="Normal 30 3 3 14" xfId="18795"/>
    <cellStyle name="Normal 30 3 3 14 2" xfId="36271"/>
    <cellStyle name="Normal 30 3 3 15" xfId="18796"/>
    <cellStyle name="Normal 30 3 3 15 2" xfId="36272"/>
    <cellStyle name="Normal 30 3 3 16" xfId="36273"/>
    <cellStyle name="Normal 30 3 3 2" xfId="18797"/>
    <cellStyle name="Normal 30 3 3 2 10" xfId="18798"/>
    <cellStyle name="Normal 30 3 3 2 10 2" xfId="36274"/>
    <cellStyle name="Normal 30 3 3 2 11" xfId="18799"/>
    <cellStyle name="Normal 30 3 3 2 11 2" xfId="36275"/>
    <cellStyle name="Normal 30 3 3 2 12" xfId="18800"/>
    <cellStyle name="Normal 30 3 3 2 12 2" xfId="36276"/>
    <cellStyle name="Normal 30 3 3 2 13" xfId="18801"/>
    <cellStyle name="Normal 30 3 3 2 13 2" xfId="36277"/>
    <cellStyle name="Normal 30 3 3 2 14" xfId="18802"/>
    <cellStyle name="Normal 30 3 3 2 14 2" xfId="36278"/>
    <cellStyle name="Normal 30 3 3 2 15" xfId="36279"/>
    <cellStyle name="Normal 30 3 3 2 2" xfId="18803"/>
    <cellStyle name="Normal 30 3 3 2 2 2" xfId="36280"/>
    <cellStyle name="Normal 30 3 3 2 3" xfId="18804"/>
    <cellStyle name="Normal 30 3 3 2 3 2" xfId="36281"/>
    <cellStyle name="Normal 30 3 3 2 4" xfId="18805"/>
    <cellStyle name="Normal 30 3 3 2 4 2" xfId="36282"/>
    <cellStyle name="Normal 30 3 3 2 5" xfId="18806"/>
    <cellStyle name="Normal 30 3 3 2 5 2" xfId="36283"/>
    <cellStyle name="Normal 30 3 3 2 6" xfId="18807"/>
    <cellStyle name="Normal 30 3 3 2 6 2" xfId="36284"/>
    <cellStyle name="Normal 30 3 3 2 7" xfId="18808"/>
    <cellStyle name="Normal 30 3 3 2 7 2" xfId="36285"/>
    <cellStyle name="Normal 30 3 3 2 8" xfId="18809"/>
    <cellStyle name="Normal 30 3 3 2 8 2" xfId="36286"/>
    <cellStyle name="Normal 30 3 3 2 9" xfId="18810"/>
    <cellStyle name="Normal 30 3 3 2 9 2" xfId="36287"/>
    <cellStyle name="Normal 30 3 3 3" xfId="18811"/>
    <cellStyle name="Normal 30 3 3 3 2" xfId="36288"/>
    <cellStyle name="Normal 30 3 3 4" xfId="18812"/>
    <cellStyle name="Normal 30 3 3 4 2" xfId="36289"/>
    <cellStyle name="Normal 30 3 3 5" xfId="18813"/>
    <cellStyle name="Normal 30 3 3 5 2" xfId="36290"/>
    <cellStyle name="Normal 30 3 3 6" xfId="18814"/>
    <cellStyle name="Normal 30 3 3 6 2" xfId="36291"/>
    <cellStyle name="Normal 30 3 3 7" xfId="18815"/>
    <cellStyle name="Normal 30 3 3 7 2" xfId="36292"/>
    <cellStyle name="Normal 30 3 3 8" xfId="18816"/>
    <cellStyle name="Normal 30 3 3 8 2" xfId="36293"/>
    <cellStyle name="Normal 30 3 3 9" xfId="18817"/>
    <cellStyle name="Normal 30 3 3 9 2" xfId="36294"/>
    <cellStyle name="Normal 30 3 4" xfId="18818"/>
    <cellStyle name="Normal 30 3 4 10" xfId="18819"/>
    <cellStyle name="Normal 30 3 4 10 2" xfId="36295"/>
    <cellStyle name="Normal 30 3 4 11" xfId="18820"/>
    <cellStyle name="Normal 30 3 4 11 2" xfId="36296"/>
    <cellStyle name="Normal 30 3 4 12" xfId="18821"/>
    <cellStyle name="Normal 30 3 4 12 2" xfId="36297"/>
    <cellStyle name="Normal 30 3 4 13" xfId="18822"/>
    <cellStyle name="Normal 30 3 4 13 2" xfId="36298"/>
    <cellStyle name="Normal 30 3 4 14" xfId="18823"/>
    <cellStyle name="Normal 30 3 4 14 2" xfId="36299"/>
    <cellStyle name="Normal 30 3 4 15" xfId="18824"/>
    <cellStyle name="Normal 30 3 4 15 2" xfId="36300"/>
    <cellStyle name="Normal 30 3 4 16" xfId="36301"/>
    <cellStyle name="Normal 30 3 4 2" xfId="18825"/>
    <cellStyle name="Normal 30 3 4 2 10" xfId="18826"/>
    <cellStyle name="Normal 30 3 4 2 10 2" xfId="36302"/>
    <cellStyle name="Normal 30 3 4 2 11" xfId="18827"/>
    <cellStyle name="Normal 30 3 4 2 11 2" xfId="36303"/>
    <cellStyle name="Normal 30 3 4 2 12" xfId="18828"/>
    <cellStyle name="Normal 30 3 4 2 12 2" xfId="36304"/>
    <cellStyle name="Normal 30 3 4 2 13" xfId="18829"/>
    <cellStyle name="Normal 30 3 4 2 13 2" xfId="36305"/>
    <cellStyle name="Normal 30 3 4 2 14" xfId="18830"/>
    <cellStyle name="Normal 30 3 4 2 14 2" xfId="36306"/>
    <cellStyle name="Normal 30 3 4 2 15" xfId="36307"/>
    <cellStyle name="Normal 30 3 4 2 2" xfId="18831"/>
    <cellStyle name="Normal 30 3 4 2 2 2" xfId="36308"/>
    <cellStyle name="Normal 30 3 4 2 3" xfId="18832"/>
    <cellStyle name="Normal 30 3 4 2 3 2" xfId="36309"/>
    <cellStyle name="Normal 30 3 4 2 4" xfId="18833"/>
    <cellStyle name="Normal 30 3 4 2 4 2" xfId="36310"/>
    <cellStyle name="Normal 30 3 4 2 5" xfId="18834"/>
    <cellStyle name="Normal 30 3 4 2 5 2" xfId="36311"/>
    <cellStyle name="Normal 30 3 4 2 6" xfId="18835"/>
    <cellStyle name="Normal 30 3 4 2 6 2" xfId="36312"/>
    <cellStyle name="Normal 30 3 4 2 7" xfId="18836"/>
    <cellStyle name="Normal 30 3 4 2 7 2" xfId="36313"/>
    <cellStyle name="Normal 30 3 4 2 8" xfId="18837"/>
    <cellStyle name="Normal 30 3 4 2 8 2" xfId="36314"/>
    <cellStyle name="Normal 30 3 4 2 9" xfId="18838"/>
    <cellStyle name="Normal 30 3 4 2 9 2" xfId="36315"/>
    <cellStyle name="Normal 30 3 4 3" xfId="18839"/>
    <cellStyle name="Normal 30 3 4 3 2" xfId="36316"/>
    <cellStyle name="Normal 30 3 4 4" xfId="18840"/>
    <cellStyle name="Normal 30 3 4 4 2" xfId="36317"/>
    <cellStyle name="Normal 30 3 4 5" xfId="18841"/>
    <cellStyle name="Normal 30 3 4 5 2" xfId="36318"/>
    <cellStyle name="Normal 30 3 4 6" xfId="18842"/>
    <cellStyle name="Normal 30 3 4 6 2" xfId="36319"/>
    <cellStyle name="Normal 30 3 4 7" xfId="18843"/>
    <cellStyle name="Normal 30 3 4 7 2" xfId="36320"/>
    <cellStyle name="Normal 30 3 4 8" xfId="18844"/>
    <cellStyle name="Normal 30 3 4 8 2" xfId="36321"/>
    <cellStyle name="Normal 30 3 4 9" xfId="18845"/>
    <cellStyle name="Normal 30 3 4 9 2" xfId="36322"/>
    <cellStyle name="Normal 30 3 5" xfId="18846"/>
    <cellStyle name="Normal 30 3 5 10" xfId="18847"/>
    <cellStyle name="Normal 30 3 5 10 2" xfId="36323"/>
    <cellStyle name="Normal 30 3 5 11" xfId="18848"/>
    <cellStyle name="Normal 30 3 5 11 2" xfId="36324"/>
    <cellStyle name="Normal 30 3 5 12" xfId="18849"/>
    <cellStyle name="Normal 30 3 5 12 2" xfId="36325"/>
    <cellStyle name="Normal 30 3 5 13" xfId="18850"/>
    <cellStyle name="Normal 30 3 5 13 2" xfId="36326"/>
    <cellStyle name="Normal 30 3 5 14" xfId="18851"/>
    <cellStyle name="Normal 30 3 5 14 2" xfId="36327"/>
    <cellStyle name="Normal 30 3 5 15" xfId="36328"/>
    <cellStyle name="Normal 30 3 5 2" xfId="18852"/>
    <cellStyle name="Normal 30 3 5 2 2" xfId="36329"/>
    <cellStyle name="Normal 30 3 5 3" xfId="18853"/>
    <cellStyle name="Normal 30 3 5 3 2" xfId="36330"/>
    <cellStyle name="Normal 30 3 5 4" xfId="18854"/>
    <cellStyle name="Normal 30 3 5 4 2" xfId="36331"/>
    <cellStyle name="Normal 30 3 5 5" xfId="18855"/>
    <cellStyle name="Normal 30 3 5 5 2" xfId="36332"/>
    <cellStyle name="Normal 30 3 5 6" xfId="18856"/>
    <cellStyle name="Normal 30 3 5 6 2" xfId="36333"/>
    <cellStyle name="Normal 30 3 5 7" xfId="18857"/>
    <cellStyle name="Normal 30 3 5 7 2" xfId="36334"/>
    <cellStyle name="Normal 30 3 5 8" xfId="18858"/>
    <cellStyle name="Normal 30 3 5 8 2" xfId="36335"/>
    <cellStyle name="Normal 30 3 5 9" xfId="18859"/>
    <cellStyle name="Normal 30 3 5 9 2" xfId="36336"/>
    <cellStyle name="Normal 30 3 6" xfId="18860"/>
    <cellStyle name="Normal 30 3 6 10" xfId="18861"/>
    <cellStyle name="Normal 30 3 6 10 2" xfId="36337"/>
    <cellStyle name="Normal 30 3 6 11" xfId="18862"/>
    <cellStyle name="Normal 30 3 6 11 2" xfId="36338"/>
    <cellStyle name="Normal 30 3 6 12" xfId="18863"/>
    <cellStyle name="Normal 30 3 6 12 2" xfId="36339"/>
    <cellStyle name="Normal 30 3 6 13" xfId="18864"/>
    <cellStyle name="Normal 30 3 6 13 2" xfId="36340"/>
    <cellStyle name="Normal 30 3 6 14" xfId="18865"/>
    <cellStyle name="Normal 30 3 6 14 2" xfId="36341"/>
    <cellStyle name="Normal 30 3 6 15" xfId="36342"/>
    <cellStyle name="Normal 30 3 6 2" xfId="18866"/>
    <cellStyle name="Normal 30 3 6 2 2" xfId="36343"/>
    <cellStyle name="Normal 30 3 6 3" xfId="18867"/>
    <cellStyle name="Normal 30 3 6 3 2" xfId="36344"/>
    <cellStyle name="Normal 30 3 6 4" xfId="18868"/>
    <cellStyle name="Normal 30 3 6 4 2" xfId="36345"/>
    <cellStyle name="Normal 30 3 6 5" xfId="18869"/>
    <cellStyle name="Normal 30 3 6 5 2" xfId="36346"/>
    <cellStyle name="Normal 30 3 6 6" xfId="18870"/>
    <cellStyle name="Normal 30 3 6 6 2" xfId="36347"/>
    <cellStyle name="Normal 30 3 6 7" xfId="18871"/>
    <cellStyle name="Normal 30 3 6 7 2" xfId="36348"/>
    <cellStyle name="Normal 30 3 6 8" xfId="18872"/>
    <cellStyle name="Normal 30 3 6 8 2" xfId="36349"/>
    <cellStyle name="Normal 30 3 6 9" xfId="18873"/>
    <cellStyle name="Normal 30 3 6 9 2" xfId="36350"/>
    <cellStyle name="Normal 30 3 7" xfId="18874"/>
    <cellStyle name="Normal 30 3 7 10" xfId="18875"/>
    <cellStyle name="Normal 30 3 7 10 2" xfId="36351"/>
    <cellStyle name="Normal 30 3 7 11" xfId="18876"/>
    <cellStyle name="Normal 30 3 7 11 2" xfId="36352"/>
    <cellStyle name="Normal 30 3 7 12" xfId="18877"/>
    <cellStyle name="Normal 30 3 7 12 2" xfId="36353"/>
    <cellStyle name="Normal 30 3 7 13" xfId="18878"/>
    <cellStyle name="Normal 30 3 7 13 2" xfId="36354"/>
    <cellStyle name="Normal 30 3 7 14" xfId="18879"/>
    <cellStyle name="Normal 30 3 7 14 2" xfId="36355"/>
    <cellStyle name="Normal 30 3 7 15" xfId="36356"/>
    <cellStyle name="Normal 30 3 7 2" xfId="18880"/>
    <cellStyle name="Normal 30 3 7 2 2" xfId="36357"/>
    <cellStyle name="Normal 30 3 7 3" xfId="18881"/>
    <cellStyle name="Normal 30 3 7 3 2" xfId="36358"/>
    <cellStyle name="Normal 30 3 7 4" xfId="18882"/>
    <cellStyle name="Normal 30 3 7 4 2" xfId="36359"/>
    <cellStyle name="Normal 30 3 7 5" xfId="18883"/>
    <cellStyle name="Normal 30 3 7 5 2" xfId="36360"/>
    <cellStyle name="Normal 30 3 7 6" xfId="18884"/>
    <cellStyle name="Normal 30 3 7 6 2" xfId="36361"/>
    <cellStyle name="Normal 30 3 7 7" xfId="18885"/>
    <cellStyle name="Normal 30 3 7 7 2" xfId="36362"/>
    <cellStyle name="Normal 30 3 7 8" xfId="18886"/>
    <cellStyle name="Normal 30 3 7 8 2" xfId="36363"/>
    <cellStyle name="Normal 30 3 7 9" xfId="18887"/>
    <cellStyle name="Normal 30 3 7 9 2" xfId="36364"/>
    <cellStyle name="Normal 30 3 8" xfId="18888"/>
    <cellStyle name="Normal 30 3 8 10" xfId="18889"/>
    <cellStyle name="Normal 30 3 8 10 2" xfId="36365"/>
    <cellStyle name="Normal 30 3 8 11" xfId="18890"/>
    <cellStyle name="Normal 30 3 8 11 2" xfId="36366"/>
    <cellStyle name="Normal 30 3 8 12" xfId="18891"/>
    <cellStyle name="Normal 30 3 8 12 2" xfId="36367"/>
    <cellStyle name="Normal 30 3 8 13" xfId="18892"/>
    <cellStyle name="Normal 30 3 8 13 2" xfId="36368"/>
    <cellStyle name="Normal 30 3 8 14" xfId="18893"/>
    <cellStyle name="Normal 30 3 8 14 2" xfId="36369"/>
    <cellStyle name="Normal 30 3 8 15" xfId="36370"/>
    <cellStyle name="Normal 30 3 8 2" xfId="18894"/>
    <cellStyle name="Normal 30 3 8 2 2" xfId="36371"/>
    <cellStyle name="Normal 30 3 8 3" xfId="18895"/>
    <cellStyle name="Normal 30 3 8 3 2" xfId="36372"/>
    <cellStyle name="Normal 30 3 8 4" xfId="18896"/>
    <cellStyle name="Normal 30 3 8 4 2" xfId="36373"/>
    <cellStyle name="Normal 30 3 8 5" xfId="18897"/>
    <cellStyle name="Normal 30 3 8 5 2" xfId="36374"/>
    <cellStyle name="Normal 30 3 8 6" xfId="18898"/>
    <cellStyle name="Normal 30 3 8 6 2" xfId="36375"/>
    <cellStyle name="Normal 30 3 8 7" xfId="18899"/>
    <cellStyle name="Normal 30 3 8 7 2" xfId="36376"/>
    <cellStyle name="Normal 30 3 8 8" xfId="18900"/>
    <cellStyle name="Normal 30 3 8 8 2" xfId="36377"/>
    <cellStyle name="Normal 30 3 8 9" xfId="18901"/>
    <cellStyle name="Normal 30 3 8 9 2" xfId="36378"/>
    <cellStyle name="Normal 30 3 9" xfId="18902"/>
    <cellStyle name="Normal 30 3 9 10" xfId="18903"/>
    <cellStyle name="Normal 30 3 9 10 2" xfId="36379"/>
    <cellStyle name="Normal 30 3 9 11" xfId="18904"/>
    <cellStyle name="Normal 30 3 9 11 2" xfId="36380"/>
    <cellStyle name="Normal 30 3 9 12" xfId="18905"/>
    <cellStyle name="Normal 30 3 9 12 2" xfId="36381"/>
    <cellStyle name="Normal 30 3 9 13" xfId="18906"/>
    <cellStyle name="Normal 30 3 9 13 2" xfId="36382"/>
    <cellStyle name="Normal 30 3 9 14" xfId="18907"/>
    <cellStyle name="Normal 30 3 9 14 2" xfId="36383"/>
    <cellStyle name="Normal 30 3 9 15" xfId="36384"/>
    <cellStyle name="Normal 30 3 9 2" xfId="18908"/>
    <cellStyle name="Normal 30 3 9 2 2" xfId="36385"/>
    <cellStyle name="Normal 30 3 9 3" xfId="18909"/>
    <cellStyle name="Normal 30 3 9 3 2" xfId="36386"/>
    <cellStyle name="Normal 30 3 9 4" xfId="18910"/>
    <cellStyle name="Normal 30 3 9 4 2" xfId="36387"/>
    <cellStyle name="Normal 30 3 9 5" xfId="18911"/>
    <cellStyle name="Normal 30 3 9 5 2" xfId="36388"/>
    <cellStyle name="Normal 30 3 9 6" xfId="18912"/>
    <cellStyle name="Normal 30 3 9 6 2" xfId="36389"/>
    <cellStyle name="Normal 30 3 9 7" xfId="18913"/>
    <cellStyle name="Normal 30 3 9 7 2" xfId="36390"/>
    <cellStyle name="Normal 30 3 9 8" xfId="18914"/>
    <cellStyle name="Normal 30 3 9 8 2" xfId="36391"/>
    <cellStyle name="Normal 30 3 9 9" xfId="18915"/>
    <cellStyle name="Normal 30 3 9 9 2" xfId="36392"/>
    <cellStyle name="Normal 30 4" xfId="18916"/>
    <cellStyle name="Normal 30 5" xfId="18917"/>
    <cellStyle name="Normal 30 6" xfId="18918"/>
    <cellStyle name="Normal 30 7" xfId="18919"/>
    <cellStyle name="Normal 30 8" xfId="18920"/>
    <cellStyle name="Normal 30 8 10" xfId="18921"/>
    <cellStyle name="Normal 30 8 10 10" xfId="18922"/>
    <cellStyle name="Normal 30 8 10 10 2" xfId="36393"/>
    <cellStyle name="Normal 30 8 10 11" xfId="18923"/>
    <cellStyle name="Normal 30 8 10 11 2" xfId="36394"/>
    <cellStyle name="Normal 30 8 10 12" xfId="18924"/>
    <cellStyle name="Normal 30 8 10 12 2" xfId="36395"/>
    <cellStyle name="Normal 30 8 10 13" xfId="18925"/>
    <cellStyle name="Normal 30 8 10 13 2" xfId="36396"/>
    <cellStyle name="Normal 30 8 10 14" xfId="18926"/>
    <cellStyle name="Normal 30 8 10 14 2" xfId="36397"/>
    <cellStyle name="Normal 30 8 10 15" xfId="36398"/>
    <cellStyle name="Normal 30 8 10 2" xfId="18927"/>
    <cellStyle name="Normal 30 8 10 2 2" xfId="36399"/>
    <cellStyle name="Normal 30 8 10 3" xfId="18928"/>
    <cellStyle name="Normal 30 8 10 3 2" xfId="36400"/>
    <cellStyle name="Normal 30 8 10 4" xfId="18929"/>
    <cellStyle name="Normal 30 8 10 4 2" xfId="36401"/>
    <cellStyle name="Normal 30 8 10 5" xfId="18930"/>
    <cellStyle name="Normal 30 8 10 5 2" xfId="36402"/>
    <cellStyle name="Normal 30 8 10 6" xfId="18931"/>
    <cellStyle name="Normal 30 8 10 6 2" xfId="36403"/>
    <cellStyle name="Normal 30 8 10 7" xfId="18932"/>
    <cellStyle name="Normal 30 8 10 7 2" xfId="36404"/>
    <cellStyle name="Normal 30 8 10 8" xfId="18933"/>
    <cellStyle name="Normal 30 8 10 8 2" xfId="36405"/>
    <cellStyle name="Normal 30 8 10 9" xfId="18934"/>
    <cellStyle name="Normal 30 8 10 9 2" xfId="36406"/>
    <cellStyle name="Normal 30 8 11" xfId="18935"/>
    <cellStyle name="Normal 30 8 11 10" xfId="18936"/>
    <cellStyle name="Normal 30 8 11 10 2" xfId="36407"/>
    <cellStyle name="Normal 30 8 11 11" xfId="18937"/>
    <cellStyle name="Normal 30 8 11 11 2" xfId="36408"/>
    <cellStyle name="Normal 30 8 11 12" xfId="18938"/>
    <cellStyle name="Normal 30 8 11 12 2" xfId="36409"/>
    <cellStyle name="Normal 30 8 11 13" xfId="18939"/>
    <cellStyle name="Normal 30 8 11 13 2" xfId="36410"/>
    <cellStyle name="Normal 30 8 11 14" xfId="18940"/>
    <cellStyle name="Normal 30 8 11 14 2" xfId="36411"/>
    <cellStyle name="Normal 30 8 11 15" xfId="36412"/>
    <cellStyle name="Normal 30 8 11 2" xfId="18941"/>
    <cellStyle name="Normal 30 8 11 2 2" xfId="36413"/>
    <cellStyle name="Normal 30 8 11 3" xfId="18942"/>
    <cellStyle name="Normal 30 8 11 3 2" xfId="36414"/>
    <cellStyle name="Normal 30 8 11 4" xfId="18943"/>
    <cellStyle name="Normal 30 8 11 4 2" xfId="36415"/>
    <cellStyle name="Normal 30 8 11 5" xfId="18944"/>
    <cellStyle name="Normal 30 8 11 5 2" xfId="36416"/>
    <cellStyle name="Normal 30 8 11 6" xfId="18945"/>
    <cellStyle name="Normal 30 8 11 6 2" xfId="36417"/>
    <cellStyle name="Normal 30 8 11 7" xfId="18946"/>
    <cellStyle name="Normal 30 8 11 7 2" xfId="36418"/>
    <cellStyle name="Normal 30 8 11 8" xfId="18947"/>
    <cellStyle name="Normal 30 8 11 8 2" xfId="36419"/>
    <cellStyle name="Normal 30 8 11 9" xfId="18948"/>
    <cellStyle name="Normal 30 8 11 9 2" xfId="36420"/>
    <cellStyle name="Normal 30 8 12" xfId="18949"/>
    <cellStyle name="Normal 30 8 12 10" xfId="18950"/>
    <cellStyle name="Normal 30 8 12 10 2" xfId="36421"/>
    <cellStyle name="Normal 30 8 12 11" xfId="18951"/>
    <cellStyle name="Normal 30 8 12 11 2" xfId="36422"/>
    <cellStyle name="Normal 30 8 12 12" xfId="18952"/>
    <cellStyle name="Normal 30 8 12 12 2" xfId="36423"/>
    <cellStyle name="Normal 30 8 12 13" xfId="18953"/>
    <cellStyle name="Normal 30 8 12 13 2" xfId="36424"/>
    <cellStyle name="Normal 30 8 12 14" xfId="18954"/>
    <cellStyle name="Normal 30 8 12 14 2" xfId="36425"/>
    <cellStyle name="Normal 30 8 12 15" xfId="36426"/>
    <cellStyle name="Normal 30 8 12 2" xfId="18955"/>
    <cellStyle name="Normal 30 8 12 2 2" xfId="36427"/>
    <cellStyle name="Normal 30 8 12 3" xfId="18956"/>
    <cellStyle name="Normal 30 8 12 3 2" xfId="36428"/>
    <cellStyle name="Normal 30 8 12 4" xfId="18957"/>
    <cellStyle name="Normal 30 8 12 4 2" xfId="36429"/>
    <cellStyle name="Normal 30 8 12 5" xfId="18958"/>
    <cellStyle name="Normal 30 8 12 5 2" xfId="36430"/>
    <cellStyle name="Normal 30 8 12 6" xfId="18959"/>
    <cellStyle name="Normal 30 8 12 6 2" xfId="36431"/>
    <cellStyle name="Normal 30 8 12 7" xfId="18960"/>
    <cellStyle name="Normal 30 8 12 7 2" xfId="36432"/>
    <cellStyle name="Normal 30 8 12 8" xfId="18961"/>
    <cellStyle name="Normal 30 8 12 8 2" xfId="36433"/>
    <cellStyle name="Normal 30 8 12 9" xfId="18962"/>
    <cellStyle name="Normal 30 8 12 9 2" xfId="36434"/>
    <cellStyle name="Normal 30 8 13" xfId="18963"/>
    <cellStyle name="Normal 30 8 13 10" xfId="18964"/>
    <cellStyle name="Normal 30 8 13 10 2" xfId="36435"/>
    <cellStyle name="Normal 30 8 13 11" xfId="18965"/>
    <cellStyle name="Normal 30 8 13 11 2" xfId="36436"/>
    <cellStyle name="Normal 30 8 13 12" xfId="18966"/>
    <cellStyle name="Normal 30 8 13 12 2" xfId="36437"/>
    <cellStyle name="Normal 30 8 13 13" xfId="18967"/>
    <cellStyle name="Normal 30 8 13 13 2" xfId="36438"/>
    <cellStyle name="Normal 30 8 13 14" xfId="18968"/>
    <cellStyle name="Normal 30 8 13 14 2" xfId="36439"/>
    <cellStyle name="Normal 30 8 13 15" xfId="36440"/>
    <cellStyle name="Normal 30 8 13 2" xfId="18969"/>
    <cellStyle name="Normal 30 8 13 2 2" xfId="36441"/>
    <cellStyle name="Normal 30 8 13 3" xfId="18970"/>
    <cellStyle name="Normal 30 8 13 3 2" xfId="36442"/>
    <cellStyle name="Normal 30 8 13 4" xfId="18971"/>
    <cellStyle name="Normal 30 8 13 4 2" xfId="36443"/>
    <cellStyle name="Normal 30 8 13 5" xfId="18972"/>
    <cellStyle name="Normal 30 8 13 5 2" xfId="36444"/>
    <cellStyle name="Normal 30 8 13 6" xfId="18973"/>
    <cellStyle name="Normal 30 8 13 6 2" xfId="36445"/>
    <cellStyle name="Normal 30 8 13 7" xfId="18974"/>
    <cellStyle name="Normal 30 8 13 7 2" xfId="36446"/>
    <cellStyle name="Normal 30 8 13 8" xfId="18975"/>
    <cellStyle name="Normal 30 8 13 8 2" xfId="36447"/>
    <cellStyle name="Normal 30 8 13 9" xfId="18976"/>
    <cellStyle name="Normal 30 8 13 9 2" xfId="36448"/>
    <cellStyle name="Normal 30 8 14" xfId="18977"/>
    <cellStyle name="Normal 30 8 14 10" xfId="18978"/>
    <cellStyle name="Normal 30 8 14 10 2" xfId="36449"/>
    <cellStyle name="Normal 30 8 14 11" xfId="18979"/>
    <cellStyle name="Normal 30 8 14 11 2" xfId="36450"/>
    <cellStyle name="Normal 30 8 14 12" xfId="18980"/>
    <cellStyle name="Normal 30 8 14 12 2" xfId="36451"/>
    <cellStyle name="Normal 30 8 14 13" xfId="18981"/>
    <cellStyle name="Normal 30 8 14 13 2" xfId="36452"/>
    <cellStyle name="Normal 30 8 14 14" xfId="18982"/>
    <cellStyle name="Normal 30 8 14 14 2" xfId="36453"/>
    <cellStyle name="Normal 30 8 14 15" xfId="36454"/>
    <cellStyle name="Normal 30 8 14 2" xfId="18983"/>
    <cellStyle name="Normal 30 8 14 2 2" xfId="36455"/>
    <cellStyle name="Normal 30 8 14 3" xfId="18984"/>
    <cellStyle name="Normal 30 8 14 3 2" xfId="36456"/>
    <cellStyle name="Normal 30 8 14 4" xfId="18985"/>
    <cellStyle name="Normal 30 8 14 4 2" xfId="36457"/>
    <cellStyle name="Normal 30 8 14 5" xfId="18986"/>
    <cellStyle name="Normal 30 8 14 5 2" xfId="36458"/>
    <cellStyle name="Normal 30 8 14 6" xfId="18987"/>
    <cellStyle name="Normal 30 8 14 6 2" xfId="36459"/>
    <cellStyle name="Normal 30 8 14 7" xfId="18988"/>
    <cellStyle name="Normal 30 8 14 7 2" xfId="36460"/>
    <cellStyle name="Normal 30 8 14 8" xfId="18989"/>
    <cellStyle name="Normal 30 8 14 8 2" xfId="36461"/>
    <cellStyle name="Normal 30 8 14 9" xfId="18990"/>
    <cellStyle name="Normal 30 8 14 9 2" xfId="36462"/>
    <cellStyle name="Normal 30 8 15" xfId="18991"/>
    <cellStyle name="Normal 30 8 15 10" xfId="18992"/>
    <cellStyle name="Normal 30 8 15 10 2" xfId="36463"/>
    <cellStyle name="Normal 30 8 15 11" xfId="18993"/>
    <cellStyle name="Normal 30 8 15 11 2" xfId="36464"/>
    <cellStyle name="Normal 30 8 15 12" xfId="18994"/>
    <cellStyle name="Normal 30 8 15 12 2" xfId="36465"/>
    <cellStyle name="Normal 30 8 15 13" xfId="18995"/>
    <cellStyle name="Normal 30 8 15 13 2" xfId="36466"/>
    <cellStyle name="Normal 30 8 15 14" xfId="18996"/>
    <cellStyle name="Normal 30 8 15 14 2" xfId="36467"/>
    <cellStyle name="Normal 30 8 15 15" xfId="36468"/>
    <cellStyle name="Normal 30 8 15 2" xfId="18997"/>
    <cellStyle name="Normal 30 8 15 2 2" xfId="36469"/>
    <cellStyle name="Normal 30 8 15 3" xfId="18998"/>
    <cellStyle name="Normal 30 8 15 3 2" xfId="36470"/>
    <cellStyle name="Normal 30 8 15 4" xfId="18999"/>
    <cellStyle name="Normal 30 8 15 4 2" xfId="36471"/>
    <cellStyle name="Normal 30 8 15 5" xfId="19000"/>
    <cellStyle name="Normal 30 8 15 5 2" xfId="36472"/>
    <cellStyle name="Normal 30 8 15 6" xfId="19001"/>
    <cellStyle name="Normal 30 8 15 6 2" xfId="36473"/>
    <cellStyle name="Normal 30 8 15 7" xfId="19002"/>
    <cellStyle name="Normal 30 8 15 7 2" xfId="36474"/>
    <cellStyle name="Normal 30 8 15 8" xfId="19003"/>
    <cellStyle name="Normal 30 8 15 8 2" xfId="36475"/>
    <cellStyle name="Normal 30 8 15 9" xfId="19004"/>
    <cellStyle name="Normal 30 8 15 9 2" xfId="36476"/>
    <cellStyle name="Normal 30 8 16" xfId="19005"/>
    <cellStyle name="Normal 30 8 16 2" xfId="36477"/>
    <cellStyle name="Normal 30 8 17" xfId="19006"/>
    <cellStyle name="Normal 30 8 17 2" xfId="36478"/>
    <cellStyle name="Normal 30 8 18" xfId="19007"/>
    <cellStyle name="Normal 30 8 18 2" xfId="36479"/>
    <cellStyle name="Normal 30 8 19" xfId="19008"/>
    <cellStyle name="Normal 30 8 19 2" xfId="36480"/>
    <cellStyle name="Normal 30 8 2" xfId="19009"/>
    <cellStyle name="Normal 30 8 2 10" xfId="19010"/>
    <cellStyle name="Normal 30 8 2 10 2" xfId="36481"/>
    <cellStyle name="Normal 30 8 2 11" xfId="19011"/>
    <cellStyle name="Normal 30 8 2 11 2" xfId="36482"/>
    <cellStyle name="Normal 30 8 2 12" xfId="19012"/>
    <cellStyle name="Normal 30 8 2 12 2" xfId="36483"/>
    <cellStyle name="Normal 30 8 2 13" xfId="19013"/>
    <cellStyle name="Normal 30 8 2 13 2" xfId="36484"/>
    <cellStyle name="Normal 30 8 2 14" xfId="19014"/>
    <cellStyle name="Normal 30 8 2 14 2" xfId="36485"/>
    <cellStyle name="Normal 30 8 2 15" xfId="19015"/>
    <cellStyle name="Normal 30 8 2 15 2" xfId="36486"/>
    <cellStyle name="Normal 30 8 2 16" xfId="36487"/>
    <cellStyle name="Normal 30 8 2 2" xfId="19016"/>
    <cellStyle name="Normal 30 8 2 2 10" xfId="19017"/>
    <cellStyle name="Normal 30 8 2 2 10 2" xfId="36488"/>
    <cellStyle name="Normal 30 8 2 2 11" xfId="19018"/>
    <cellStyle name="Normal 30 8 2 2 11 2" xfId="36489"/>
    <cellStyle name="Normal 30 8 2 2 12" xfId="19019"/>
    <cellStyle name="Normal 30 8 2 2 12 2" xfId="36490"/>
    <cellStyle name="Normal 30 8 2 2 13" xfId="19020"/>
    <cellStyle name="Normal 30 8 2 2 13 2" xfId="36491"/>
    <cellStyle name="Normal 30 8 2 2 14" xfId="19021"/>
    <cellStyle name="Normal 30 8 2 2 14 2" xfId="36492"/>
    <cellStyle name="Normal 30 8 2 2 15" xfId="36493"/>
    <cellStyle name="Normal 30 8 2 2 2" xfId="19022"/>
    <cellStyle name="Normal 30 8 2 2 2 2" xfId="36494"/>
    <cellStyle name="Normal 30 8 2 2 3" xfId="19023"/>
    <cellStyle name="Normal 30 8 2 2 3 2" xfId="36495"/>
    <cellStyle name="Normal 30 8 2 2 4" xfId="19024"/>
    <cellStyle name="Normal 30 8 2 2 4 2" xfId="36496"/>
    <cellStyle name="Normal 30 8 2 2 5" xfId="19025"/>
    <cellStyle name="Normal 30 8 2 2 5 2" xfId="36497"/>
    <cellStyle name="Normal 30 8 2 2 6" xfId="19026"/>
    <cellStyle name="Normal 30 8 2 2 6 2" xfId="36498"/>
    <cellStyle name="Normal 30 8 2 2 7" xfId="19027"/>
    <cellStyle name="Normal 30 8 2 2 7 2" xfId="36499"/>
    <cellStyle name="Normal 30 8 2 2 8" xfId="19028"/>
    <cellStyle name="Normal 30 8 2 2 8 2" xfId="36500"/>
    <cellStyle name="Normal 30 8 2 2 9" xfId="19029"/>
    <cellStyle name="Normal 30 8 2 2 9 2" xfId="36501"/>
    <cellStyle name="Normal 30 8 2 3" xfId="19030"/>
    <cellStyle name="Normal 30 8 2 3 2" xfId="36502"/>
    <cellStyle name="Normal 30 8 2 4" xfId="19031"/>
    <cellStyle name="Normal 30 8 2 4 2" xfId="36503"/>
    <cellStyle name="Normal 30 8 2 5" xfId="19032"/>
    <cellStyle name="Normal 30 8 2 5 2" xfId="36504"/>
    <cellStyle name="Normal 30 8 2 6" xfId="19033"/>
    <cellStyle name="Normal 30 8 2 6 2" xfId="36505"/>
    <cellStyle name="Normal 30 8 2 7" xfId="19034"/>
    <cellStyle name="Normal 30 8 2 7 2" xfId="36506"/>
    <cellStyle name="Normal 30 8 2 8" xfId="19035"/>
    <cellStyle name="Normal 30 8 2 8 2" xfId="36507"/>
    <cellStyle name="Normal 30 8 2 9" xfId="19036"/>
    <cellStyle name="Normal 30 8 2 9 2" xfId="36508"/>
    <cellStyle name="Normal 30 8 20" xfId="19037"/>
    <cellStyle name="Normal 30 8 20 2" xfId="36509"/>
    <cellStyle name="Normal 30 8 21" xfId="19038"/>
    <cellStyle name="Normal 30 8 21 2" xfId="36510"/>
    <cellStyle name="Normal 30 8 22" xfId="19039"/>
    <cellStyle name="Normal 30 8 22 2" xfId="36511"/>
    <cellStyle name="Normal 30 8 23" xfId="19040"/>
    <cellStyle name="Normal 30 8 23 2" xfId="36512"/>
    <cellStyle name="Normal 30 8 24" xfId="19041"/>
    <cellStyle name="Normal 30 8 24 2" xfId="36513"/>
    <cellStyle name="Normal 30 8 25" xfId="19042"/>
    <cellStyle name="Normal 30 8 25 2" xfId="36514"/>
    <cellStyle name="Normal 30 8 26" xfId="19043"/>
    <cellStyle name="Normal 30 8 26 2" xfId="36515"/>
    <cellStyle name="Normal 30 8 27" xfId="19044"/>
    <cellStyle name="Normal 30 8 27 2" xfId="36516"/>
    <cellStyle name="Normal 30 8 28" xfId="19045"/>
    <cellStyle name="Normal 30 8 28 2" xfId="36517"/>
    <cellStyle name="Normal 30 8 29" xfId="36518"/>
    <cellStyle name="Normal 30 8 3" xfId="19046"/>
    <cellStyle name="Normal 30 8 3 10" xfId="19047"/>
    <cellStyle name="Normal 30 8 3 10 2" xfId="36519"/>
    <cellStyle name="Normal 30 8 3 11" xfId="19048"/>
    <cellStyle name="Normal 30 8 3 11 2" xfId="36520"/>
    <cellStyle name="Normal 30 8 3 12" xfId="19049"/>
    <cellStyle name="Normal 30 8 3 12 2" xfId="36521"/>
    <cellStyle name="Normal 30 8 3 13" xfId="19050"/>
    <cellStyle name="Normal 30 8 3 13 2" xfId="36522"/>
    <cellStyle name="Normal 30 8 3 14" xfId="19051"/>
    <cellStyle name="Normal 30 8 3 14 2" xfId="36523"/>
    <cellStyle name="Normal 30 8 3 15" xfId="19052"/>
    <cellStyle name="Normal 30 8 3 15 2" xfId="36524"/>
    <cellStyle name="Normal 30 8 3 16" xfId="36525"/>
    <cellStyle name="Normal 30 8 3 2" xfId="19053"/>
    <cellStyle name="Normal 30 8 3 2 10" xfId="19054"/>
    <cellStyle name="Normal 30 8 3 2 10 2" xfId="36526"/>
    <cellStyle name="Normal 30 8 3 2 11" xfId="19055"/>
    <cellStyle name="Normal 30 8 3 2 11 2" xfId="36527"/>
    <cellStyle name="Normal 30 8 3 2 12" xfId="19056"/>
    <cellStyle name="Normal 30 8 3 2 12 2" xfId="36528"/>
    <cellStyle name="Normal 30 8 3 2 13" xfId="19057"/>
    <cellStyle name="Normal 30 8 3 2 13 2" xfId="36529"/>
    <cellStyle name="Normal 30 8 3 2 14" xfId="19058"/>
    <cellStyle name="Normal 30 8 3 2 14 2" xfId="36530"/>
    <cellStyle name="Normal 30 8 3 2 15" xfId="36531"/>
    <cellStyle name="Normal 30 8 3 2 2" xfId="19059"/>
    <cellStyle name="Normal 30 8 3 2 2 2" xfId="36532"/>
    <cellStyle name="Normal 30 8 3 2 3" xfId="19060"/>
    <cellStyle name="Normal 30 8 3 2 3 2" xfId="36533"/>
    <cellStyle name="Normal 30 8 3 2 4" xfId="19061"/>
    <cellStyle name="Normal 30 8 3 2 4 2" xfId="36534"/>
    <cellStyle name="Normal 30 8 3 2 5" xfId="19062"/>
    <cellStyle name="Normal 30 8 3 2 5 2" xfId="36535"/>
    <cellStyle name="Normal 30 8 3 2 6" xfId="19063"/>
    <cellStyle name="Normal 30 8 3 2 6 2" xfId="36536"/>
    <cellStyle name="Normal 30 8 3 2 7" xfId="19064"/>
    <cellStyle name="Normal 30 8 3 2 7 2" xfId="36537"/>
    <cellStyle name="Normal 30 8 3 2 8" xfId="19065"/>
    <cellStyle name="Normal 30 8 3 2 8 2" xfId="36538"/>
    <cellStyle name="Normal 30 8 3 2 9" xfId="19066"/>
    <cellStyle name="Normal 30 8 3 2 9 2" xfId="36539"/>
    <cellStyle name="Normal 30 8 3 3" xfId="19067"/>
    <cellStyle name="Normal 30 8 3 3 2" xfId="36540"/>
    <cellStyle name="Normal 30 8 3 4" xfId="19068"/>
    <cellStyle name="Normal 30 8 3 4 2" xfId="36541"/>
    <cellStyle name="Normal 30 8 3 5" xfId="19069"/>
    <cellStyle name="Normal 30 8 3 5 2" xfId="36542"/>
    <cellStyle name="Normal 30 8 3 6" xfId="19070"/>
    <cellStyle name="Normal 30 8 3 6 2" xfId="36543"/>
    <cellStyle name="Normal 30 8 3 7" xfId="19071"/>
    <cellStyle name="Normal 30 8 3 7 2" xfId="36544"/>
    <cellStyle name="Normal 30 8 3 8" xfId="19072"/>
    <cellStyle name="Normal 30 8 3 8 2" xfId="36545"/>
    <cellStyle name="Normal 30 8 3 9" xfId="19073"/>
    <cellStyle name="Normal 30 8 3 9 2" xfId="36546"/>
    <cellStyle name="Normal 30 8 4" xfId="19074"/>
    <cellStyle name="Normal 30 8 4 10" xfId="19075"/>
    <cellStyle name="Normal 30 8 4 10 2" xfId="36547"/>
    <cellStyle name="Normal 30 8 4 11" xfId="19076"/>
    <cellStyle name="Normal 30 8 4 11 2" xfId="36548"/>
    <cellStyle name="Normal 30 8 4 12" xfId="19077"/>
    <cellStyle name="Normal 30 8 4 12 2" xfId="36549"/>
    <cellStyle name="Normal 30 8 4 13" xfId="19078"/>
    <cellStyle name="Normal 30 8 4 13 2" xfId="36550"/>
    <cellStyle name="Normal 30 8 4 14" xfId="19079"/>
    <cellStyle name="Normal 30 8 4 14 2" xfId="36551"/>
    <cellStyle name="Normal 30 8 4 15" xfId="19080"/>
    <cellStyle name="Normal 30 8 4 15 2" xfId="36552"/>
    <cellStyle name="Normal 30 8 4 16" xfId="36553"/>
    <cellStyle name="Normal 30 8 4 2" xfId="19081"/>
    <cellStyle name="Normal 30 8 4 2 10" xfId="19082"/>
    <cellStyle name="Normal 30 8 4 2 10 2" xfId="36554"/>
    <cellStyle name="Normal 30 8 4 2 11" xfId="19083"/>
    <cellStyle name="Normal 30 8 4 2 11 2" xfId="36555"/>
    <cellStyle name="Normal 30 8 4 2 12" xfId="19084"/>
    <cellStyle name="Normal 30 8 4 2 12 2" xfId="36556"/>
    <cellStyle name="Normal 30 8 4 2 13" xfId="19085"/>
    <cellStyle name="Normal 30 8 4 2 13 2" xfId="36557"/>
    <cellStyle name="Normal 30 8 4 2 14" xfId="19086"/>
    <cellStyle name="Normal 30 8 4 2 14 2" xfId="36558"/>
    <cellStyle name="Normal 30 8 4 2 15" xfId="36559"/>
    <cellStyle name="Normal 30 8 4 2 2" xfId="19087"/>
    <cellStyle name="Normal 30 8 4 2 2 2" xfId="36560"/>
    <cellStyle name="Normal 30 8 4 2 3" xfId="19088"/>
    <cellStyle name="Normal 30 8 4 2 3 2" xfId="36561"/>
    <cellStyle name="Normal 30 8 4 2 4" xfId="19089"/>
    <cellStyle name="Normal 30 8 4 2 4 2" xfId="36562"/>
    <cellStyle name="Normal 30 8 4 2 5" xfId="19090"/>
    <cellStyle name="Normal 30 8 4 2 5 2" xfId="36563"/>
    <cellStyle name="Normal 30 8 4 2 6" xfId="19091"/>
    <cellStyle name="Normal 30 8 4 2 6 2" xfId="36564"/>
    <cellStyle name="Normal 30 8 4 2 7" xfId="19092"/>
    <cellStyle name="Normal 30 8 4 2 7 2" xfId="36565"/>
    <cellStyle name="Normal 30 8 4 2 8" xfId="19093"/>
    <cellStyle name="Normal 30 8 4 2 8 2" xfId="36566"/>
    <cellStyle name="Normal 30 8 4 2 9" xfId="19094"/>
    <cellStyle name="Normal 30 8 4 2 9 2" xfId="36567"/>
    <cellStyle name="Normal 30 8 4 3" xfId="19095"/>
    <cellStyle name="Normal 30 8 4 3 2" xfId="36568"/>
    <cellStyle name="Normal 30 8 4 4" xfId="19096"/>
    <cellStyle name="Normal 30 8 4 4 2" xfId="36569"/>
    <cellStyle name="Normal 30 8 4 5" xfId="19097"/>
    <cellStyle name="Normal 30 8 4 5 2" xfId="36570"/>
    <cellStyle name="Normal 30 8 4 6" xfId="19098"/>
    <cellStyle name="Normal 30 8 4 6 2" xfId="36571"/>
    <cellStyle name="Normal 30 8 4 7" xfId="19099"/>
    <cellStyle name="Normal 30 8 4 7 2" xfId="36572"/>
    <cellStyle name="Normal 30 8 4 8" xfId="19100"/>
    <cellStyle name="Normal 30 8 4 8 2" xfId="36573"/>
    <cellStyle name="Normal 30 8 4 9" xfId="19101"/>
    <cellStyle name="Normal 30 8 4 9 2" xfId="36574"/>
    <cellStyle name="Normal 30 8 5" xfId="19102"/>
    <cellStyle name="Normal 30 8 5 10" xfId="19103"/>
    <cellStyle name="Normal 30 8 5 10 2" xfId="36575"/>
    <cellStyle name="Normal 30 8 5 11" xfId="19104"/>
    <cellStyle name="Normal 30 8 5 11 2" xfId="36576"/>
    <cellStyle name="Normal 30 8 5 12" xfId="19105"/>
    <cellStyle name="Normal 30 8 5 12 2" xfId="36577"/>
    <cellStyle name="Normal 30 8 5 13" xfId="19106"/>
    <cellStyle name="Normal 30 8 5 13 2" xfId="36578"/>
    <cellStyle name="Normal 30 8 5 14" xfId="19107"/>
    <cellStyle name="Normal 30 8 5 14 2" xfId="36579"/>
    <cellStyle name="Normal 30 8 5 15" xfId="36580"/>
    <cellStyle name="Normal 30 8 5 2" xfId="19108"/>
    <cellStyle name="Normal 30 8 5 2 2" xfId="36581"/>
    <cellStyle name="Normal 30 8 5 3" xfId="19109"/>
    <cellStyle name="Normal 30 8 5 3 2" xfId="36582"/>
    <cellStyle name="Normal 30 8 5 4" xfId="19110"/>
    <cellStyle name="Normal 30 8 5 4 2" xfId="36583"/>
    <cellStyle name="Normal 30 8 5 5" xfId="19111"/>
    <cellStyle name="Normal 30 8 5 5 2" xfId="36584"/>
    <cellStyle name="Normal 30 8 5 6" xfId="19112"/>
    <cellStyle name="Normal 30 8 5 6 2" xfId="36585"/>
    <cellStyle name="Normal 30 8 5 7" xfId="19113"/>
    <cellStyle name="Normal 30 8 5 7 2" xfId="36586"/>
    <cellStyle name="Normal 30 8 5 8" xfId="19114"/>
    <cellStyle name="Normal 30 8 5 8 2" xfId="36587"/>
    <cellStyle name="Normal 30 8 5 9" xfId="19115"/>
    <cellStyle name="Normal 30 8 5 9 2" xfId="36588"/>
    <cellStyle name="Normal 30 8 6" xfId="19116"/>
    <cellStyle name="Normal 30 8 6 10" xfId="19117"/>
    <cellStyle name="Normal 30 8 6 10 2" xfId="36589"/>
    <cellStyle name="Normal 30 8 6 11" xfId="19118"/>
    <cellStyle name="Normal 30 8 6 11 2" xfId="36590"/>
    <cellStyle name="Normal 30 8 6 12" xfId="19119"/>
    <cellStyle name="Normal 30 8 6 12 2" xfId="36591"/>
    <cellStyle name="Normal 30 8 6 13" xfId="19120"/>
    <cellStyle name="Normal 30 8 6 13 2" xfId="36592"/>
    <cellStyle name="Normal 30 8 6 14" xfId="19121"/>
    <cellStyle name="Normal 30 8 6 14 2" xfId="36593"/>
    <cellStyle name="Normal 30 8 6 15" xfId="36594"/>
    <cellStyle name="Normal 30 8 6 2" xfId="19122"/>
    <cellStyle name="Normal 30 8 6 2 2" xfId="36595"/>
    <cellStyle name="Normal 30 8 6 3" xfId="19123"/>
    <cellStyle name="Normal 30 8 6 3 2" xfId="36596"/>
    <cellStyle name="Normal 30 8 6 4" xfId="19124"/>
    <cellStyle name="Normal 30 8 6 4 2" xfId="36597"/>
    <cellStyle name="Normal 30 8 6 5" xfId="19125"/>
    <cellStyle name="Normal 30 8 6 5 2" xfId="36598"/>
    <cellStyle name="Normal 30 8 6 6" xfId="19126"/>
    <cellStyle name="Normal 30 8 6 6 2" xfId="36599"/>
    <cellStyle name="Normal 30 8 6 7" xfId="19127"/>
    <cellStyle name="Normal 30 8 6 7 2" xfId="36600"/>
    <cellStyle name="Normal 30 8 6 8" xfId="19128"/>
    <cellStyle name="Normal 30 8 6 8 2" xfId="36601"/>
    <cellStyle name="Normal 30 8 6 9" xfId="19129"/>
    <cellStyle name="Normal 30 8 6 9 2" xfId="36602"/>
    <cellStyle name="Normal 30 8 7" xfId="19130"/>
    <cellStyle name="Normal 30 8 7 10" xfId="19131"/>
    <cellStyle name="Normal 30 8 7 10 2" xfId="36603"/>
    <cellStyle name="Normal 30 8 7 11" xfId="19132"/>
    <cellStyle name="Normal 30 8 7 11 2" xfId="36604"/>
    <cellStyle name="Normal 30 8 7 12" xfId="19133"/>
    <cellStyle name="Normal 30 8 7 12 2" xfId="36605"/>
    <cellStyle name="Normal 30 8 7 13" xfId="19134"/>
    <cellStyle name="Normal 30 8 7 13 2" xfId="36606"/>
    <cellStyle name="Normal 30 8 7 14" xfId="19135"/>
    <cellStyle name="Normal 30 8 7 14 2" xfId="36607"/>
    <cellStyle name="Normal 30 8 7 15" xfId="36608"/>
    <cellStyle name="Normal 30 8 7 2" xfId="19136"/>
    <cellStyle name="Normal 30 8 7 2 2" xfId="36609"/>
    <cellStyle name="Normal 30 8 7 3" xfId="19137"/>
    <cellStyle name="Normal 30 8 7 3 2" xfId="36610"/>
    <cellStyle name="Normal 30 8 7 4" xfId="19138"/>
    <cellStyle name="Normal 30 8 7 4 2" xfId="36611"/>
    <cellStyle name="Normal 30 8 7 5" xfId="19139"/>
    <cellStyle name="Normal 30 8 7 5 2" xfId="36612"/>
    <cellStyle name="Normal 30 8 7 6" xfId="19140"/>
    <cellStyle name="Normal 30 8 7 6 2" xfId="36613"/>
    <cellStyle name="Normal 30 8 7 7" xfId="19141"/>
    <cellStyle name="Normal 30 8 7 7 2" xfId="36614"/>
    <cellStyle name="Normal 30 8 7 8" xfId="19142"/>
    <cellStyle name="Normal 30 8 7 8 2" xfId="36615"/>
    <cellStyle name="Normal 30 8 7 9" xfId="19143"/>
    <cellStyle name="Normal 30 8 7 9 2" xfId="36616"/>
    <cellStyle name="Normal 30 8 8" xfId="19144"/>
    <cellStyle name="Normal 30 8 8 10" xfId="19145"/>
    <cellStyle name="Normal 30 8 8 10 2" xfId="36617"/>
    <cellStyle name="Normal 30 8 8 11" xfId="19146"/>
    <cellStyle name="Normal 30 8 8 11 2" xfId="36618"/>
    <cellStyle name="Normal 30 8 8 12" xfId="19147"/>
    <cellStyle name="Normal 30 8 8 12 2" xfId="36619"/>
    <cellStyle name="Normal 30 8 8 13" xfId="19148"/>
    <cellStyle name="Normal 30 8 8 13 2" xfId="36620"/>
    <cellStyle name="Normal 30 8 8 14" xfId="19149"/>
    <cellStyle name="Normal 30 8 8 14 2" xfId="36621"/>
    <cellStyle name="Normal 30 8 8 15" xfId="36622"/>
    <cellStyle name="Normal 30 8 8 2" xfId="19150"/>
    <cellStyle name="Normal 30 8 8 2 2" xfId="36623"/>
    <cellStyle name="Normal 30 8 8 3" xfId="19151"/>
    <cellStyle name="Normal 30 8 8 3 2" xfId="36624"/>
    <cellStyle name="Normal 30 8 8 4" xfId="19152"/>
    <cellStyle name="Normal 30 8 8 4 2" xfId="36625"/>
    <cellStyle name="Normal 30 8 8 5" xfId="19153"/>
    <cellStyle name="Normal 30 8 8 5 2" xfId="36626"/>
    <cellStyle name="Normal 30 8 8 6" xfId="19154"/>
    <cellStyle name="Normal 30 8 8 6 2" xfId="36627"/>
    <cellStyle name="Normal 30 8 8 7" xfId="19155"/>
    <cellStyle name="Normal 30 8 8 7 2" xfId="36628"/>
    <cellStyle name="Normal 30 8 8 8" xfId="19156"/>
    <cellStyle name="Normal 30 8 8 8 2" xfId="36629"/>
    <cellStyle name="Normal 30 8 8 9" xfId="19157"/>
    <cellStyle name="Normal 30 8 8 9 2" xfId="36630"/>
    <cellStyle name="Normal 30 8 9" xfId="19158"/>
    <cellStyle name="Normal 30 8 9 10" xfId="19159"/>
    <cellStyle name="Normal 30 8 9 10 2" xfId="36631"/>
    <cellStyle name="Normal 30 8 9 11" xfId="19160"/>
    <cellStyle name="Normal 30 8 9 11 2" xfId="36632"/>
    <cellStyle name="Normal 30 8 9 12" xfId="19161"/>
    <cellStyle name="Normal 30 8 9 12 2" xfId="36633"/>
    <cellStyle name="Normal 30 8 9 13" xfId="19162"/>
    <cellStyle name="Normal 30 8 9 13 2" xfId="36634"/>
    <cellStyle name="Normal 30 8 9 14" xfId="19163"/>
    <cellStyle name="Normal 30 8 9 14 2" xfId="36635"/>
    <cellStyle name="Normal 30 8 9 15" xfId="36636"/>
    <cellStyle name="Normal 30 8 9 2" xfId="19164"/>
    <cellStyle name="Normal 30 8 9 2 2" xfId="36637"/>
    <cellStyle name="Normal 30 8 9 3" xfId="19165"/>
    <cellStyle name="Normal 30 8 9 3 2" xfId="36638"/>
    <cellStyle name="Normal 30 8 9 4" xfId="19166"/>
    <cellStyle name="Normal 30 8 9 4 2" xfId="36639"/>
    <cellStyle name="Normal 30 8 9 5" xfId="19167"/>
    <cellStyle name="Normal 30 8 9 5 2" xfId="36640"/>
    <cellStyle name="Normal 30 8 9 6" xfId="19168"/>
    <cellStyle name="Normal 30 8 9 6 2" xfId="36641"/>
    <cellStyle name="Normal 30 8 9 7" xfId="19169"/>
    <cellStyle name="Normal 30 8 9 7 2" xfId="36642"/>
    <cellStyle name="Normal 30 8 9 8" xfId="19170"/>
    <cellStyle name="Normal 30 8 9 8 2" xfId="36643"/>
    <cellStyle name="Normal 30 8 9 9" xfId="19171"/>
    <cellStyle name="Normal 30 8 9 9 2" xfId="36644"/>
    <cellStyle name="Normal 30 9" xfId="19172"/>
    <cellStyle name="Normal 31" xfId="413"/>
    <cellStyle name="Normal 31 2" xfId="19173"/>
    <cellStyle name="Normal 31 3" xfId="19174"/>
    <cellStyle name="Normal 31 4" xfId="19175"/>
    <cellStyle name="Normal 31 5" xfId="19176"/>
    <cellStyle name="Normal 31 6" xfId="19177"/>
    <cellStyle name="Normal 31 7" xfId="19178"/>
    <cellStyle name="Normal 31 8" xfId="38072"/>
    <cellStyle name="Normal 31 9" xfId="765"/>
    <cellStyle name="Normal 32" xfId="415"/>
    <cellStyle name="Normal 32 2" xfId="19179"/>
    <cellStyle name="Normal 32 3" xfId="19180"/>
    <cellStyle name="Normal 32 4" xfId="19181"/>
    <cellStyle name="Normal 33" xfId="277"/>
    <cellStyle name="Normal 33 2" xfId="19182"/>
    <cellStyle name="Normal 33 3" xfId="19183"/>
    <cellStyle name="Normal 33 4" xfId="19184"/>
    <cellStyle name="Normal 34" xfId="586"/>
    <cellStyle name="Normal 34 2" xfId="19185"/>
    <cellStyle name="Normal 34 3" xfId="19186"/>
    <cellStyle name="Normal 34 4" xfId="19187"/>
    <cellStyle name="Normal 34 5" xfId="19188"/>
    <cellStyle name="Normal 34 6" xfId="19189"/>
    <cellStyle name="Normal 34 7" xfId="19190"/>
    <cellStyle name="Normal 34 8" xfId="38186"/>
    <cellStyle name="Normal 34 9" xfId="879"/>
    <cellStyle name="Normal 35" xfId="301"/>
    <cellStyle name="Normal 35 2" xfId="360"/>
    <cellStyle name="Normal 35 2 2" xfId="557"/>
    <cellStyle name="Normal 35 2 2 2" xfId="38175"/>
    <cellStyle name="Normal 35 2 2 3" xfId="868"/>
    <cellStyle name="Normal 35 2 3" xfId="19191"/>
    <cellStyle name="Normal 35 2 4" xfId="38061"/>
    <cellStyle name="Normal 35 2 5" xfId="754"/>
    <cellStyle name="Normal 35 3" xfId="498"/>
    <cellStyle name="Normal 35 3 2" xfId="19192"/>
    <cellStyle name="Normal 35 3 3" xfId="38116"/>
    <cellStyle name="Normal 35 3 4" xfId="809"/>
    <cellStyle name="Normal 35 4" xfId="19193"/>
    <cellStyle name="Normal 35 5" xfId="19194"/>
    <cellStyle name="Normal 35 5 2" xfId="36645"/>
    <cellStyle name="Normal 35 6" xfId="19195"/>
    <cellStyle name="Normal 35 7" xfId="38002"/>
    <cellStyle name="Normal 35 8" xfId="695"/>
    <cellStyle name="Normal 36" xfId="134"/>
    <cellStyle name="Normal 36 2" xfId="220"/>
    <cellStyle name="Normal 36 3" xfId="19196"/>
    <cellStyle name="Normal 36 4" xfId="36646"/>
    <cellStyle name="Normal 37" xfId="135"/>
    <cellStyle name="Normal 37 2" xfId="221"/>
    <cellStyle name="Normal 37 2 10" xfId="19197"/>
    <cellStyle name="Normal 37 2 10 10" xfId="19198"/>
    <cellStyle name="Normal 37 2 10 10 2" xfId="36647"/>
    <cellStyle name="Normal 37 2 10 11" xfId="19199"/>
    <cellStyle name="Normal 37 2 10 11 2" xfId="36648"/>
    <cellStyle name="Normal 37 2 10 12" xfId="19200"/>
    <cellStyle name="Normal 37 2 10 12 2" xfId="36649"/>
    <cellStyle name="Normal 37 2 10 13" xfId="19201"/>
    <cellStyle name="Normal 37 2 10 13 2" xfId="36650"/>
    <cellStyle name="Normal 37 2 10 14" xfId="19202"/>
    <cellStyle name="Normal 37 2 10 14 2" xfId="36651"/>
    <cellStyle name="Normal 37 2 10 15" xfId="36652"/>
    <cellStyle name="Normal 37 2 10 2" xfId="19203"/>
    <cellStyle name="Normal 37 2 10 2 2" xfId="36653"/>
    <cellStyle name="Normal 37 2 10 3" xfId="19204"/>
    <cellStyle name="Normal 37 2 10 3 2" xfId="36654"/>
    <cellStyle name="Normal 37 2 10 4" xfId="19205"/>
    <cellStyle name="Normal 37 2 10 4 2" xfId="36655"/>
    <cellStyle name="Normal 37 2 10 5" xfId="19206"/>
    <cellStyle name="Normal 37 2 10 5 2" xfId="36656"/>
    <cellStyle name="Normal 37 2 10 6" xfId="19207"/>
    <cellStyle name="Normal 37 2 10 6 2" xfId="36657"/>
    <cellStyle name="Normal 37 2 10 7" xfId="19208"/>
    <cellStyle name="Normal 37 2 10 7 2" xfId="36658"/>
    <cellStyle name="Normal 37 2 10 8" xfId="19209"/>
    <cellStyle name="Normal 37 2 10 8 2" xfId="36659"/>
    <cellStyle name="Normal 37 2 10 9" xfId="19210"/>
    <cellStyle name="Normal 37 2 10 9 2" xfId="36660"/>
    <cellStyle name="Normal 37 2 11" xfId="19211"/>
    <cellStyle name="Normal 37 2 11 10" xfId="19212"/>
    <cellStyle name="Normal 37 2 11 10 2" xfId="36661"/>
    <cellStyle name="Normal 37 2 11 11" xfId="19213"/>
    <cellStyle name="Normal 37 2 11 11 2" xfId="36662"/>
    <cellStyle name="Normal 37 2 11 12" xfId="19214"/>
    <cellStyle name="Normal 37 2 11 12 2" xfId="36663"/>
    <cellStyle name="Normal 37 2 11 13" xfId="19215"/>
    <cellStyle name="Normal 37 2 11 13 2" xfId="36664"/>
    <cellStyle name="Normal 37 2 11 14" xfId="19216"/>
    <cellStyle name="Normal 37 2 11 14 2" xfId="36665"/>
    <cellStyle name="Normal 37 2 11 15" xfId="36666"/>
    <cellStyle name="Normal 37 2 11 2" xfId="19217"/>
    <cellStyle name="Normal 37 2 11 2 2" xfId="36667"/>
    <cellStyle name="Normal 37 2 11 3" xfId="19218"/>
    <cellStyle name="Normal 37 2 11 3 2" xfId="36668"/>
    <cellStyle name="Normal 37 2 11 4" xfId="19219"/>
    <cellStyle name="Normal 37 2 11 4 2" xfId="36669"/>
    <cellStyle name="Normal 37 2 11 5" xfId="19220"/>
    <cellStyle name="Normal 37 2 11 5 2" xfId="36670"/>
    <cellStyle name="Normal 37 2 11 6" xfId="19221"/>
    <cellStyle name="Normal 37 2 11 6 2" xfId="36671"/>
    <cellStyle name="Normal 37 2 11 7" xfId="19222"/>
    <cellStyle name="Normal 37 2 11 7 2" xfId="36672"/>
    <cellStyle name="Normal 37 2 11 8" xfId="19223"/>
    <cellStyle name="Normal 37 2 11 8 2" xfId="36673"/>
    <cellStyle name="Normal 37 2 11 9" xfId="19224"/>
    <cellStyle name="Normal 37 2 11 9 2" xfId="36674"/>
    <cellStyle name="Normal 37 2 12" xfId="19225"/>
    <cellStyle name="Normal 37 2 12 10" xfId="19226"/>
    <cellStyle name="Normal 37 2 12 10 2" xfId="36675"/>
    <cellStyle name="Normal 37 2 12 11" xfId="19227"/>
    <cellStyle name="Normal 37 2 12 11 2" xfId="36676"/>
    <cellStyle name="Normal 37 2 12 12" xfId="19228"/>
    <cellStyle name="Normal 37 2 12 12 2" xfId="36677"/>
    <cellStyle name="Normal 37 2 12 13" xfId="19229"/>
    <cellStyle name="Normal 37 2 12 13 2" xfId="36678"/>
    <cellStyle name="Normal 37 2 12 14" xfId="19230"/>
    <cellStyle name="Normal 37 2 12 14 2" xfId="36679"/>
    <cellStyle name="Normal 37 2 12 15" xfId="36680"/>
    <cellStyle name="Normal 37 2 12 2" xfId="19231"/>
    <cellStyle name="Normal 37 2 12 2 2" xfId="36681"/>
    <cellStyle name="Normal 37 2 12 3" xfId="19232"/>
    <cellStyle name="Normal 37 2 12 3 2" xfId="36682"/>
    <cellStyle name="Normal 37 2 12 4" xfId="19233"/>
    <cellStyle name="Normal 37 2 12 4 2" xfId="36683"/>
    <cellStyle name="Normal 37 2 12 5" xfId="19234"/>
    <cellStyle name="Normal 37 2 12 5 2" xfId="36684"/>
    <cellStyle name="Normal 37 2 12 6" xfId="19235"/>
    <cellStyle name="Normal 37 2 12 6 2" xfId="36685"/>
    <cellStyle name="Normal 37 2 12 7" xfId="19236"/>
    <cellStyle name="Normal 37 2 12 7 2" xfId="36686"/>
    <cellStyle name="Normal 37 2 12 8" xfId="19237"/>
    <cellStyle name="Normal 37 2 12 8 2" xfId="36687"/>
    <cellStyle name="Normal 37 2 12 9" xfId="19238"/>
    <cellStyle name="Normal 37 2 12 9 2" xfId="36688"/>
    <cellStyle name="Normal 37 2 13" xfId="19239"/>
    <cellStyle name="Normal 37 2 13 10" xfId="19240"/>
    <cellStyle name="Normal 37 2 13 10 2" xfId="36689"/>
    <cellStyle name="Normal 37 2 13 11" xfId="19241"/>
    <cellStyle name="Normal 37 2 13 11 2" xfId="36690"/>
    <cellStyle name="Normal 37 2 13 12" xfId="19242"/>
    <cellStyle name="Normal 37 2 13 12 2" xfId="36691"/>
    <cellStyle name="Normal 37 2 13 13" xfId="19243"/>
    <cellStyle name="Normal 37 2 13 13 2" xfId="36692"/>
    <cellStyle name="Normal 37 2 13 14" xfId="19244"/>
    <cellStyle name="Normal 37 2 13 14 2" xfId="36693"/>
    <cellStyle name="Normal 37 2 13 15" xfId="36694"/>
    <cellStyle name="Normal 37 2 13 2" xfId="19245"/>
    <cellStyle name="Normal 37 2 13 2 2" xfId="36695"/>
    <cellStyle name="Normal 37 2 13 3" xfId="19246"/>
    <cellStyle name="Normal 37 2 13 3 2" xfId="36696"/>
    <cellStyle name="Normal 37 2 13 4" xfId="19247"/>
    <cellStyle name="Normal 37 2 13 4 2" xfId="36697"/>
    <cellStyle name="Normal 37 2 13 5" xfId="19248"/>
    <cellStyle name="Normal 37 2 13 5 2" xfId="36698"/>
    <cellStyle name="Normal 37 2 13 6" xfId="19249"/>
    <cellStyle name="Normal 37 2 13 6 2" xfId="36699"/>
    <cellStyle name="Normal 37 2 13 7" xfId="19250"/>
    <cellStyle name="Normal 37 2 13 7 2" xfId="36700"/>
    <cellStyle name="Normal 37 2 13 8" xfId="19251"/>
    <cellStyle name="Normal 37 2 13 8 2" xfId="36701"/>
    <cellStyle name="Normal 37 2 13 9" xfId="19252"/>
    <cellStyle name="Normal 37 2 13 9 2" xfId="36702"/>
    <cellStyle name="Normal 37 2 14" xfId="19253"/>
    <cellStyle name="Normal 37 2 14 10" xfId="19254"/>
    <cellStyle name="Normal 37 2 14 10 2" xfId="36703"/>
    <cellStyle name="Normal 37 2 14 11" xfId="19255"/>
    <cellStyle name="Normal 37 2 14 11 2" xfId="36704"/>
    <cellStyle name="Normal 37 2 14 12" xfId="19256"/>
    <cellStyle name="Normal 37 2 14 12 2" xfId="36705"/>
    <cellStyle name="Normal 37 2 14 13" xfId="19257"/>
    <cellStyle name="Normal 37 2 14 13 2" xfId="36706"/>
    <cellStyle name="Normal 37 2 14 14" xfId="19258"/>
    <cellStyle name="Normal 37 2 14 14 2" xfId="36707"/>
    <cellStyle name="Normal 37 2 14 15" xfId="36708"/>
    <cellStyle name="Normal 37 2 14 2" xfId="19259"/>
    <cellStyle name="Normal 37 2 14 2 2" xfId="36709"/>
    <cellStyle name="Normal 37 2 14 3" xfId="19260"/>
    <cellStyle name="Normal 37 2 14 3 2" xfId="36710"/>
    <cellStyle name="Normal 37 2 14 4" xfId="19261"/>
    <cellStyle name="Normal 37 2 14 4 2" xfId="36711"/>
    <cellStyle name="Normal 37 2 14 5" xfId="19262"/>
    <cellStyle name="Normal 37 2 14 5 2" xfId="36712"/>
    <cellStyle name="Normal 37 2 14 6" xfId="19263"/>
    <cellStyle name="Normal 37 2 14 6 2" xfId="36713"/>
    <cellStyle name="Normal 37 2 14 7" xfId="19264"/>
    <cellStyle name="Normal 37 2 14 7 2" xfId="36714"/>
    <cellStyle name="Normal 37 2 14 8" xfId="19265"/>
    <cellStyle name="Normal 37 2 14 8 2" xfId="36715"/>
    <cellStyle name="Normal 37 2 14 9" xfId="19266"/>
    <cellStyle name="Normal 37 2 14 9 2" xfId="36716"/>
    <cellStyle name="Normal 37 2 15" xfId="19267"/>
    <cellStyle name="Normal 37 2 15 10" xfId="19268"/>
    <cellStyle name="Normal 37 2 15 10 2" xfId="36717"/>
    <cellStyle name="Normal 37 2 15 11" xfId="19269"/>
    <cellStyle name="Normal 37 2 15 11 2" xfId="36718"/>
    <cellStyle name="Normal 37 2 15 12" xfId="19270"/>
    <cellStyle name="Normal 37 2 15 12 2" xfId="36719"/>
    <cellStyle name="Normal 37 2 15 13" xfId="19271"/>
    <cellStyle name="Normal 37 2 15 13 2" xfId="36720"/>
    <cellStyle name="Normal 37 2 15 14" xfId="19272"/>
    <cellStyle name="Normal 37 2 15 14 2" xfId="36721"/>
    <cellStyle name="Normal 37 2 15 15" xfId="36722"/>
    <cellStyle name="Normal 37 2 15 2" xfId="19273"/>
    <cellStyle name="Normal 37 2 15 2 2" xfId="36723"/>
    <cellStyle name="Normal 37 2 15 3" xfId="19274"/>
    <cellStyle name="Normal 37 2 15 3 2" xfId="36724"/>
    <cellStyle name="Normal 37 2 15 4" xfId="19275"/>
    <cellStyle name="Normal 37 2 15 4 2" xfId="36725"/>
    <cellStyle name="Normal 37 2 15 5" xfId="19276"/>
    <cellStyle name="Normal 37 2 15 5 2" xfId="36726"/>
    <cellStyle name="Normal 37 2 15 6" xfId="19277"/>
    <cellStyle name="Normal 37 2 15 6 2" xfId="36727"/>
    <cellStyle name="Normal 37 2 15 7" xfId="19278"/>
    <cellStyle name="Normal 37 2 15 7 2" xfId="36728"/>
    <cellStyle name="Normal 37 2 15 8" xfId="19279"/>
    <cellStyle name="Normal 37 2 15 8 2" xfId="36729"/>
    <cellStyle name="Normal 37 2 15 9" xfId="19280"/>
    <cellStyle name="Normal 37 2 15 9 2" xfId="36730"/>
    <cellStyle name="Normal 37 2 16" xfId="19281"/>
    <cellStyle name="Normal 37 2 16 10" xfId="19282"/>
    <cellStyle name="Normal 37 2 16 10 2" xfId="36731"/>
    <cellStyle name="Normal 37 2 16 11" xfId="19283"/>
    <cellStyle name="Normal 37 2 16 11 2" xfId="36732"/>
    <cellStyle name="Normal 37 2 16 12" xfId="19284"/>
    <cellStyle name="Normal 37 2 16 12 2" xfId="36733"/>
    <cellStyle name="Normal 37 2 16 13" xfId="19285"/>
    <cellStyle name="Normal 37 2 16 13 2" xfId="36734"/>
    <cellStyle name="Normal 37 2 16 14" xfId="19286"/>
    <cellStyle name="Normal 37 2 16 14 2" xfId="36735"/>
    <cellStyle name="Normal 37 2 16 15" xfId="36736"/>
    <cellStyle name="Normal 37 2 16 2" xfId="19287"/>
    <cellStyle name="Normal 37 2 16 2 2" xfId="36737"/>
    <cellStyle name="Normal 37 2 16 3" xfId="19288"/>
    <cellStyle name="Normal 37 2 16 3 2" xfId="36738"/>
    <cellStyle name="Normal 37 2 16 4" xfId="19289"/>
    <cellStyle name="Normal 37 2 16 4 2" xfId="36739"/>
    <cellStyle name="Normal 37 2 16 5" xfId="19290"/>
    <cellStyle name="Normal 37 2 16 5 2" xfId="36740"/>
    <cellStyle name="Normal 37 2 16 6" xfId="19291"/>
    <cellStyle name="Normal 37 2 16 6 2" xfId="36741"/>
    <cellStyle name="Normal 37 2 16 7" xfId="19292"/>
    <cellStyle name="Normal 37 2 16 7 2" xfId="36742"/>
    <cellStyle name="Normal 37 2 16 8" xfId="19293"/>
    <cellStyle name="Normal 37 2 16 8 2" xfId="36743"/>
    <cellStyle name="Normal 37 2 16 9" xfId="19294"/>
    <cellStyle name="Normal 37 2 16 9 2" xfId="36744"/>
    <cellStyle name="Normal 37 2 17" xfId="19295"/>
    <cellStyle name="Normal 37 2 17 10" xfId="19296"/>
    <cellStyle name="Normal 37 2 17 10 2" xfId="36745"/>
    <cellStyle name="Normal 37 2 17 11" xfId="19297"/>
    <cellStyle name="Normal 37 2 17 11 2" xfId="36746"/>
    <cellStyle name="Normal 37 2 17 12" xfId="19298"/>
    <cellStyle name="Normal 37 2 17 12 2" xfId="36747"/>
    <cellStyle name="Normal 37 2 17 13" xfId="19299"/>
    <cellStyle name="Normal 37 2 17 13 2" xfId="36748"/>
    <cellStyle name="Normal 37 2 17 14" xfId="19300"/>
    <cellStyle name="Normal 37 2 17 14 2" xfId="36749"/>
    <cellStyle name="Normal 37 2 17 15" xfId="36750"/>
    <cellStyle name="Normal 37 2 17 2" xfId="19301"/>
    <cellStyle name="Normal 37 2 17 2 2" xfId="36751"/>
    <cellStyle name="Normal 37 2 17 3" xfId="19302"/>
    <cellStyle name="Normal 37 2 17 3 2" xfId="36752"/>
    <cellStyle name="Normal 37 2 17 4" xfId="19303"/>
    <cellStyle name="Normal 37 2 17 4 2" xfId="36753"/>
    <cellStyle name="Normal 37 2 17 5" xfId="19304"/>
    <cellStyle name="Normal 37 2 17 5 2" xfId="36754"/>
    <cellStyle name="Normal 37 2 17 6" xfId="19305"/>
    <cellStyle name="Normal 37 2 17 6 2" xfId="36755"/>
    <cellStyle name="Normal 37 2 17 7" xfId="19306"/>
    <cellStyle name="Normal 37 2 17 7 2" xfId="36756"/>
    <cellStyle name="Normal 37 2 17 8" xfId="19307"/>
    <cellStyle name="Normal 37 2 17 8 2" xfId="36757"/>
    <cellStyle name="Normal 37 2 17 9" xfId="19308"/>
    <cellStyle name="Normal 37 2 17 9 2" xfId="36758"/>
    <cellStyle name="Normal 37 2 18" xfId="19309"/>
    <cellStyle name="Normal 37 2 18 2" xfId="36759"/>
    <cellStyle name="Normal 37 2 19" xfId="19310"/>
    <cellStyle name="Normal 37 2 19 2" xfId="36760"/>
    <cellStyle name="Normal 37 2 2" xfId="19311"/>
    <cellStyle name="Normal 37 2 20" xfId="19312"/>
    <cellStyle name="Normal 37 2 20 2" xfId="36761"/>
    <cellStyle name="Normal 37 2 21" xfId="19313"/>
    <cellStyle name="Normal 37 2 21 2" xfId="36762"/>
    <cellStyle name="Normal 37 2 22" xfId="19314"/>
    <cellStyle name="Normal 37 2 22 2" xfId="36763"/>
    <cellStyle name="Normal 37 2 23" xfId="19315"/>
    <cellStyle name="Normal 37 2 23 2" xfId="36764"/>
    <cellStyle name="Normal 37 2 24" xfId="19316"/>
    <cellStyle name="Normal 37 2 24 2" xfId="36765"/>
    <cellStyle name="Normal 37 2 25" xfId="19317"/>
    <cellStyle name="Normal 37 2 25 2" xfId="36766"/>
    <cellStyle name="Normal 37 2 26" xfId="19318"/>
    <cellStyle name="Normal 37 2 26 2" xfId="36767"/>
    <cellStyle name="Normal 37 2 27" xfId="19319"/>
    <cellStyle name="Normal 37 2 27 2" xfId="36768"/>
    <cellStyle name="Normal 37 2 28" xfId="19320"/>
    <cellStyle name="Normal 37 2 28 2" xfId="36769"/>
    <cellStyle name="Normal 37 2 29" xfId="19321"/>
    <cellStyle name="Normal 37 2 29 2" xfId="36770"/>
    <cellStyle name="Normal 37 2 3" xfId="19322"/>
    <cellStyle name="Normal 37 2 30" xfId="19323"/>
    <cellStyle name="Normal 37 2 30 2" xfId="36771"/>
    <cellStyle name="Normal 37 2 31" xfId="19324"/>
    <cellStyle name="Normal 37 2 32" xfId="36772"/>
    <cellStyle name="Normal 37 2 4" xfId="19325"/>
    <cellStyle name="Normal 37 2 4 10" xfId="19326"/>
    <cellStyle name="Normal 37 2 4 10 2" xfId="36773"/>
    <cellStyle name="Normal 37 2 4 11" xfId="19327"/>
    <cellStyle name="Normal 37 2 4 11 2" xfId="36774"/>
    <cellStyle name="Normal 37 2 4 12" xfId="19328"/>
    <cellStyle name="Normal 37 2 4 12 2" xfId="36775"/>
    <cellStyle name="Normal 37 2 4 13" xfId="19329"/>
    <cellStyle name="Normal 37 2 4 13 2" xfId="36776"/>
    <cellStyle name="Normal 37 2 4 14" xfId="19330"/>
    <cellStyle name="Normal 37 2 4 14 2" xfId="36777"/>
    <cellStyle name="Normal 37 2 4 15" xfId="19331"/>
    <cellStyle name="Normal 37 2 4 15 2" xfId="36778"/>
    <cellStyle name="Normal 37 2 4 16" xfId="36779"/>
    <cellStyle name="Normal 37 2 4 2" xfId="19332"/>
    <cellStyle name="Normal 37 2 4 2 10" xfId="19333"/>
    <cellStyle name="Normal 37 2 4 2 10 2" xfId="36780"/>
    <cellStyle name="Normal 37 2 4 2 11" xfId="19334"/>
    <cellStyle name="Normal 37 2 4 2 11 2" xfId="36781"/>
    <cellStyle name="Normal 37 2 4 2 12" xfId="19335"/>
    <cellStyle name="Normal 37 2 4 2 12 2" xfId="36782"/>
    <cellStyle name="Normal 37 2 4 2 13" xfId="19336"/>
    <cellStyle name="Normal 37 2 4 2 13 2" xfId="36783"/>
    <cellStyle name="Normal 37 2 4 2 14" xfId="19337"/>
    <cellStyle name="Normal 37 2 4 2 14 2" xfId="36784"/>
    <cellStyle name="Normal 37 2 4 2 15" xfId="36785"/>
    <cellStyle name="Normal 37 2 4 2 2" xfId="19338"/>
    <cellStyle name="Normal 37 2 4 2 2 2" xfId="36786"/>
    <cellStyle name="Normal 37 2 4 2 3" xfId="19339"/>
    <cellStyle name="Normal 37 2 4 2 3 2" xfId="36787"/>
    <cellStyle name="Normal 37 2 4 2 4" xfId="19340"/>
    <cellStyle name="Normal 37 2 4 2 4 2" xfId="36788"/>
    <cellStyle name="Normal 37 2 4 2 5" xfId="19341"/>
    <cellStyle name="Normal 37 2 4 2 5 2" xfId="36789"/>
    <cellStyle name="Normal 37 2 4 2 6" xfId="19342"/>
    <cellStyle name="Normal 37 2 4 2 6 2" xfId="36790"/>
    <cellStyle name="Normal 37 2 4 2 7" xfId="19343"/>
    <cellStyle name="Normal 37 2 4 2 7 2" xfId="36791"/>
    <cellStyle name="Normal 37 2 4 2 8" xfId="19344"/>
    <cellStyle name="Normal 37 2 4 2 8 2" xfId="36792"/>
    <cellStyle name="Normal 37 2 4 2 9" xfId="19345"/>
    <cellStyle name="Normal 37 2 4 2 9 2" xfId="36793"/>
    <cellStyle name="Normal 37 2 4 3" xfId="19346"/>
    <cellStyle name="Normal 37 2 4 3 2" xfId="36794"/>
    <cellStyle name="Normal 37 2 4 4" xfId="19347"/>
    <cellStyle name="Normal 37 2 4 4 2" xfId="36795"/>
    <cellStyle name="Normal 37 2 4 5" xfId="19348"/>
    <cellStyle name="Normal 37 2 4 5 2" xfId="36796"/>
    <cellStyle name="Normal 37 2 4 6" xfId="19349"/>
    <cellStyle name="Normal 37 2 4 6 2" xfId="36797"/>
    <cellStyle name="Normal 37 2 4 7" xfId="19350"/>
    <cellStyle name="Normal 37 2 4 7 2" xfId="36798"/>
    <cellStyle name="Normal 37 2 4 8" xfId="19351"/>
    <cellStyle name="Normal 37 2 4 8 2" xfId="36799"/>
    <cellStyle name="Normal 37 2 4 9" xfId="19352"/>
    <cellStyle name="Normal 37 2 4 9 2" xfId="36800"/>
    <cellStyle name="Normal 37 2 5" xfId="19353"/>
    <cellStyle name="Normal 37 2 5 10" xfId="19354"/>
    <cellStyle name="Normal 37 2 5 10 2" xfId="36801"/>
    <cellStyle name="Normal 37 2 5 11" xfId="19355"/>
    <cellStyle name="Normal 37 2 5 11 2" xfId="36802"/>
    <cellStyle name="Normal 37 2 5 12" xfId="19356"/>
    <cellStyle name="Normal 37 2 5 12 2" xfId="36803"/>
    <cellStyle name="Normal 37 2 5 13" xfId="19357"/>
    <cellStyle name="Normal 37 2 5 13 2" xfId="36804"/>
    <cellStyle name="Normal 37 2 5 14" xfId="19358"/>
    <cellStyle name="Normal 37 2 5 14 2" xfId="36805"/>
    <cellStyle name="Normal 37 2 5 15" xfId="19359"/>
    <cellStyle name="Normal 37 2 5 15 2" xfId="36806"/>
    <cellStyle name="Normal 37 2 5 16" xfId="36807"/>
    <cellStyle name="Normal 37 2 5 2" xfId="19360"/>
    <cellStyle name="Normal 37 2 5 2 10" xfId="19361"/>
    <cellStyle name="Normal 37 2 5 2 10 2" xfId="36808"/>
    <cellStyle name="Normal 37 2 5 2 11" xfId="19362"/>
    <cellStyle name="Normal 37 2 5 2 11 2" xfId="36809"/>
    <cellStyle name="Normal 37 2 5 2 12" xfId="19363"/>
    <cellStyle name="Normal 37 2 5 2 12 2" xfId="36810"/>
    <cellStyle name="Normal 37 2 5 2 13" xfId="19364"/>
    <cellStyle name="Normal 37 2 5 2 13 2" xfId="36811"/>
    <cellStyle name="Normal 37 2 5 2 14" xfId="19365"/>
    <cellStyle name="Normal 37 2 5 2 14 2" xfId="36812"/>
    <cellStyle name="Normal 37 2 5 2 15" xfId="36813"/>
    <cellStyle name="Normal 37 2 5 2 2" xfId="19366"/>
    <cellStyle name="Normal 37 2 5 2 2 2" xfId="36814"/>
    <cellStyle name="Normal 37 2 5 2 3" xfId="19367"/>
    <cellStyle name="Normal 37 2 5 2 3 2" xfId="36815"/>
    <cellStyle name="Normal 37 2 5 2 4" xfId="19368"/>
    <cellStyle name="Normal 37 2 5 2 4 2" xfId="36816"/>
    <cellStyle name="Normal 37 2 5 2 5" xfId="19369"/>
    <cellStyle name="Normal 37 2 5 2 5 2" xfId="36817"/>
    <cellStyle name="Normal 37 2 5 2 6" xfId="19370"/>
    <cellStyle name="Normal 37 2 5 2 6 2" xfId="36818"/>
    <cellStyle name="Normal 37 2 5 2 7" xfId="19371"/>
    <cellStyle name="Normal 37 2 5 2 7 2" xfId="36819"/>
    <cellStyle name="Normal 37 2 5 2 8" xfId="19372"/>
    <cellStyle name="Normal 37 2 5 2 8 2" xfId="36820"/>
    <cellStyle name="Normal 37 2 5 2 9" xfId="19373"/>
    <cellStyle name="Normal 37 2 5 2 9 2" xfId="36821"/>
    <cellStyle name="Normal 37 2 5 3" xfId="19374"/>
    <cellStyle name="Normal 37 2 5 3 2" xfId="36822"/>
    <cellStyle name="Normal 37 2 5 4" xfId="19375"/>
    <cellStyle name="Normal 37 2 5 4 2" xfId="36823"/>
    <cellStyle name="Normal 37 2 5 5" xfId="19376"/>
    <cellStyle name="Normal 37 2 5 5 2" xfId="36824"/>
    <cellStyle name="Normal 37 2 5 6" xfId="19377"/>
    <cellStyle name="Normal 37 2 5 6 2" xfId="36825"/>
    <cellStyle name="Normal 37 2 5 7" xfId="19378"/>
    <cellStyle name="Normal 37 2 5 7 2" xfId="36826"/>
    <cellStyle name="Normal 37 2 5 8" xfId="19379"/>
    <cellStyle name="Normal 37 2 5 8 2" xfId="36827"/>
    <cellStyle name="Normal 37 2 5 9" xfId="19380"/>
    <cellStyle name="Normal 37 2 5 9 2" xfId="36828"/>
    <cellStyle name="Normal 37 2 6" xfId="19381"/>
    <cellStyle name="Normal 37 2 6 10" xfId="19382"/>
    <cellStyle name="Normal 37 2 6 10 2" xfId="36829"/>
    <cellStyle name="Normal 37 2 6 11" xfId="19383"/>
    <cellStyle name="Normal 37 2 6 11 2" xfId="36830"/>
    <cellStyle name="Normal 37 2 6 12" xfId="19384"/>
    <cellStyle name="Normal 37 2 6 12 2" xfId="36831"/>
    <cellStyle name="Normal 37 2 6 13" xfId="19385"/>
    <cellStyle name="Normal 37 2 6 13 2" xfId="36832"/>
    <cellStyle name="Normal 37 2 6 14" xfId="19386"/>
    <cellStyle name="Normal 37 2 6 14 2" xfId="36833"/>
    <cellStyle name="Normal 37 2 6 15" xfId="19387"/>
    <cellStyle name="Normal 37 2 6 15 2" xfId="36834"/>
    <cellStyle name="Normal 37 2 6 16" xfId="36835"/>
    <cellStyle name="Normal 37 2 6 2" xfId="19388"/>
    <cellStyle name="Normal 37 2 6 2 10" xfId="19389"/>
    <cellStyle name="Normal 37 2 6 2 10 2" xfId="36836"/>
    <cellStyle name="Normal 37 2 6 2 11" xfId="19390"/>
    <cellStyle name="Normal 37 2 6 2 11 2" xfId="36837"/>
    <cellStyle name="Normal 37 2 6 2 12" xfId="19391"/>
    <cellStyle name="Normal 37 2 6 2 12 2" xfId="36838"/>
    <cellStyle name="Normal 37 2 6 2 13" xfId="19392"/>
    <cellStyle name="Normal 37 2 6 2 13 2" xfId="36839"/>
    <cellStyle name="Normal 37 2 6 2 14" xfId="19393"/>
    <cellStyle name="Normal 37 2 6 2 14 2" xfId="36840"/>
    <cellStyle name="Normal 37 2 6 2 15" xfId="36841"/>
    <cellStyle name="Normal 37 2 6 2 2" xfId="19394"/>
    <cellStyle name="Normal 37 2 6 2 2 2" xfId="36842"/>
    <cellStyle name="Normal 37 2 6 2 3" xfId="19395"/>
    <cellStyle name="Normal 37 2 6 2 3 2" xfId="36843"/>
    <cellStyle name="Normal 37 2 6 2 4" xfId="19396"/>
    <cellStyle name="Normal 37 2 6 2 4 2" xfId="36844"/>
    <cellStyle name="Normal 37 2 6 2 5" xfId="19397"/>
    <cellStyle name="Normal 37 2 6 2 5 2" xfId="36845"/>
    <cellStyle name="Normal 37 2 6 2 6" xfId="19398"/>
    <cellStyle name="Normal 37 2 6 2 6 2" xfId="36846"/>
    <cellStyle name="Normal 37 2 6 2 7" xfId="19399"/>
    <cellStyle name="Normal 37 2 6 2 7 2" xfId="36847"/>
    <cellStyle name="Normal 37 2 6 2 8" xfId="19400"/>
    <cellStyle name="Normal 37 2 6 2 8 2" xfId="36848"/>
    <cellStyle name="Normal 37 2 6 2 9" xfId="19401"/>
    <cellStyle name="Normal 37 2 6 2 9 2" xfId="36849"/>
    <cellStyle name="Normal 37 2 6 3" xfId="19402"/>
    <cellStyle name="Normal 37 2 6 3 2" xfId="36850"/>
    <cellStyle name="Normal 37 2 6 4" xfId="19403"/>
    <cellStyle name="Normal 37 2 6 4 2" xfId="36851"/>
    <cellStyle name="Normal 37 2 6 5" xfId="19404"/>
    <cellStyle name="Normal 37 2 6 5 2" xfId="36852"/>
    <cellStyle name="Normal 37 2 6 6" xfId="19405"/>
    <cellStyle name="Normal 37 2 6 6 2" xfId="36853"/>
    <cellStyle name="Normal 37 2 6 7" xfId="19406"/>
    <cellStyle name="Normal 37 2 6 7 2" xfId="36854"/>
    <cellStyle name="Normal 37 2 6 8" xfId="19407"/>
    <cellStyle name="Normal 37 2 6 8 2" xfId="36855"/>
    <cellStyle name="Normal 37 2 6 9" xfId="19408"/>
    <cellStyle name="Normal 37 2 6 9 2" xfId="36856"/>
    <cellStyle name="Normal 37 2 7" xfId="19409"/>
    <cellStyle name="Normal 37 2 7 10" xfId="19410"/>
    <cellStyle name="Normal 37 2 7 10 2" xfId="36857"/>
    <cellStyle name="Normal 37 2 7 11" xfId="19411"/>
    <cellStyle name="Normal 37 2 7 11 2" xfId="36858"/>
    <cellStyle name="Normal 37 2 7 12" xfId="19412"/>
    <cellStyle name="Normal 37 2 7 12 2" xfId="36859"/>
    <cellStyle name="Normal 37 2 7 13" xfId="19413"/>
    <cellStyle name="Normal 37 2 7 13 2" xfId="36860"/>
    <cellStyle name="Normal 37 2 7 14" xfId="19414"/>
    <cellStyle name="Normal 37 2 7 14 2" xfId="36861"/>
    <cellStyle name="Normal 37 2 7 15" xfId="36862"/>
    <cellStyle name="Normal 37 2 7 2" xfId="19415"/>
    <cellStyle name="Normal 37 2 7 2 2" xfId="36863"/>
    <cellStyle name="Normal 37 2 7 3" xfId="19416"/>
    <cellStyle name="Normal 37 2 7 3 2" xfId="36864"/>
    <cellStyle name="Normal 37 2 7 4" xfId="19417"/>
    <cellStyle name="Normal 37 2 7 4 2" xfId="36865"/>
    <cellStyle name="Normal 37 2 7 5" xfId="19418"/>
    <cellStyle name="Normal 37 2 7 5 2" xfId="36866"/>
    <cellStyle name="Normal 37 2 7 6" xfId="19419"/>
    <cellStyle name="Normal 37 2 7 6 2" xfId="36867"/>
    <cellStyle name="Normal 37 2 7 7" xfId="19420"/>
    <cellStyle name="Normal 37 2 7 7 2" xfId="36868"/>
    <cellStyle name="Normal 37 2 7 8" xfId="19421"/>
    <cellStyle name="Normal 37 2 7 8 2" xfId="36869"/>
    <cellStyle name="Normal 37 2 7 9" xfId="19422"/>
    <cellStyle name="Normal 37 2 7 9 2" xfId="36870"/>
    <cellStyle name="Normal 37 2 8" xfId="19423"/>
    <cellStyle name="Normal 37 2 8 10" xfId="19424"/>
    <cellStyle name="Normal 37 2 8 10 2" xfId="36871"/>
    <cellStyle name="Normal 37 2 8 11" xfId="19425"/>
    <cellStyle name="Normal 37 2 8 11 2" xfId="36872"/>
    <cellStyle name="Normal 37 2 8 12" xfId="19426"/>
    <cellStyle name="Normal 37 2 8 12 2" xfId="36873"/>
    <cellStyle name="Normal 37 2 8 13" xfId="19427"/>
    <cellStyle name="Normal 37 2 8 13 2" xfId="36874"/>
    <cellStyle name="Normal 37 2 8 14" xfId="19428"/>
    <cellStyle name="Normal 37 2 8 14 2" xfId="36875"/>
    <cellStyle name="Normal 37 2 8 15" xfId="36876"/>
    <cellStyle name="Normal 37 2 8 2" xfId="19429"/>
    <cellStyle name="Normal 37 2 8 2 2" xfId="36877"/>
    <cellStyle name="Normal 37 2 8 3" xfId="19430"/>
    <cellStyle name="Normal 37 2 8 3 2" xfId="36878"/>
    <cellStyle name="Normal 37 2 8 4" xfId="19431"/>
    <cellStyle name="Normal 37 2 8 4 2" xfId="36879"/>
    <cellStyle name="Normal 37 2 8 5" xfId="19432"/>
    <cellStyle name="Normal 37 2 8 5 2" xfId="36880"/>
    <cellStyle name="Normal 37 2 8 6" xfId="19433"/>
    <cellStyle name="Normal 37 2 8 6 2" xfId="36881"/>
    <cellStyle name="Normal 37 2 8 7" xfId="19434"/>
    <cellStyle name="Normal 37 2 8 7 2" xfId="36882"/>
    <cellStyle name="Normal 37 2 8 8" xfId="19435"/>
    <cellStyle name="Normal 37 2 8 8 2" xfId="36883"/>
    <cellStyle name="Normal 37 2 8 9" xfId="19436"/>
    <cellStyle name="Normal 37 2 8 9 2" xfId="36884"/>
    <cellStyle name="Normal 37 2 9" xfId="19437"/>
    <cellStyle name="Normal 37 2 9 10" xfId="19438"/>
    <cellStyle name="Normal 37 2 9 10 2" xfId="36885"/>
    <cellStyle name="Normal 37 2 9 11" xfId="19439"/>
    <cellStyle name="Normal 37 2 9 11 2" xfId="36886"/>
    <cellStyle name="Normal 37 2 9 12" xfId="19440"/>
    <cellStyle name="Normal 37 2 9 12 2" xfId="36887"/>
    <cellStyle name="Normal 37 2 9 13" xfId="19441"/>
    <cellStyle name="Normal 37 2 9 13 2" xfId="36888"/>
    <cellStyle name="Normal 37 2 9 14" xfId="19442"/>
    <cellStyle name="Normal 37 2 9 14 2" xfId="36889"/>
    <cellStyle name="Normal 37 2 9 15" xfId="36890"/>
    <cellStyle name="Normal 37 2 9 2" xfId="19443"/>
    <cellStyle name="Normal 37 2 9 2 2" xfId="36891"/>
    <cellStyle name="Normal 37 2 9 3" xfId="19444"/>
    <cellStyle name="Normal 37 2 9 3 2" xfId="36892"/>
    <cellStyle name="Normal 37 2 9 4" xfId="19445"/>
    <cellStyle name="Normal 37 2 9 4 2" xfId="36893"/>
    <cellStyle name="Normal 37 2 9 5" xfId="19446"/>
    <cellStyle name="Normal 37 2 9 5 2" xfId="36894"/>
    <cellStyle name="Normal 37 2 9 6" xfId="19447"/>
    <cellStyle name="Normal 37 2 9 6 2" xfId="36895"/>
    <cellStyle name="Normal 37 2 9 7" xfId="19448"/>
    <cellStyle name="Normal 37 2 9 7 2" xfId="36896"/>
    <cellStyle name="Normal 37 2 9 8" xfId="19449"/>
    <cellStyle name="Normal 37 2 9 8 2" xfId="36897"/>
    <cellStyle name="Normal 37 2 9 9" xfId="19450"/>
    <cellStyle name="Normal 37 2 9 9 2" xfId="36898"/>
    <cellStyle name="Normal 37 3" xfId="19451"/>
    <cellStyle name="Normal 37 4" xfId="19452"/>
    <cellStyle name="Normal 37 4 10" xfId="19453"/>
    <cellStyle name="Normal 37 4 10 10" xfId="19454"/>
    <cellStyle name="Normal 37 4 10 10 2" xfId="36899"/>
    <cellStyle name="Normal 37 4 10 11" xfId="19455"/>
    <cellStyle name="Normal 37 4 10 11 2" xfId="36900"/>
    <cellStyle name="Normal 37 4 10 12" xfId="19456"/>
    <cellStyle name="Normal 37 4 10 12 2" xfId="36901"/>
    <cellStyle name="Normal 37 4 10 13" xfId="19457"/>
    <cellStyle name="Normal 37 4 10 13 2" xfId="36902"/>
    <cellStyle name="Normal 37 4 10 14" xfId="19458"/>
    <cellStyle name="Normal 37 4 10 14 2" xfId="36903"/>
    <cellStyle name="Normal 37 4 10 15" xfId="36904"/>
    <cellStyle name="Normal 37 4 10 2" xfId="19459"/>
    <cellStyle name="Normal 37 4 10 2 2" xfId="36905"/>
    <cellStyle name="Normal 37 4 10 3" xfId="19460"/>
    <cellStyle name="Normal 37 4 10 3 2" xfId="36906"/>
    <cellStyle name="Normal 37 4 10 4" xfId="19461"/>
    <cellStyle name="Normal 37 4 10 4 2" xfId="36907"/>
    <cellStyle name="Normal 37 4 10 5" xfId="19462"/>
    <cellStyle name="Normal 37 4 10 5 2" xfId="36908"/>
    <cellStyle name="Normal 37 4 10 6" xfId="19463"/>
    <cellStyle name="Normal 37 4 10 6 2" xfId="36909"/>
    <cellStyle name="Normal 37 4 10 7" xfId="19464"/>
    <cellStyle name="Normal 37 4 10 7 2" xfId="36910"/>
    <cellStyle name="Normal 37 4 10 8" xfId="19465"/>
    <cellStyle name="Normal 37 4 10 8 2" xfId="36911"/>
    <cellStyle name="Normal 37 4 10 9" xfId="19466"/>
    <cellStyle name="Normal 37 4 10 9 2" xfId="36912"/>
    <cellStyle name="Normal 37 4 11" xfId="19467"/>
    <cellStyle name="Normal 37 4 11 10" xfId="19468"/>
    <cellStyle name="Normal 37 4 11 10 2" xfId="36913"/>
    <cellStyle name="Normal 37 4 11 11" xfId="19469"/>
    <cellStyle name="Normal 37 4 11 11 2" xfId="36914"/>
    <cellStyle name="Normal 37 4 11 12" xfId="19470"/>
    <cellStyle name="Normal 37 4 11 12 2" xfId="36915"/>
    <cellStyle name="Normal 37 4 11 13" xfId="19471"/>
    <cellStyle name="Normal 37 4 11 13 2" xfId="36916"/>
    <cellStyle name="Normal 37 4 11 14" xfId="19472"/>
    <cellStyle name="Normal 37 4 11 14 2" xfId="36917"/>
    <cellStyle name="Normal 37 4 11 15" xfId="36918"/>
    <cellStyle name="Normal 37 4 11 2" xfId="19473"/>
    <cellStyle name="Normal 37 4 11 2 2" xfId="36919"/>
    <cellStyle name="Normal 37 4 11 3" xfId="19474"/>
    <cellStyle name="Normal 37 4 11 3 2" xfId="36920"/>
    <cellStyle name="Normal 37 4 11 4" xfId="19475"/>
    <cellStyle name="Normal 37 4 11 4 2" xfId="36921"/>
    <cellStyle name="Normal 37 4 11 5" xfId="19476"/>
    <cellStyle name="Normal 37 4 11 5 2" xfId="36922"/>
    <cellStyle name="Normal 37 4 11 6" xfId="19477"/>
    <cellStyle name="Normal 37 4 11 6 2" xfId="36923"/>
    <cellStyle name="Normal 37 4 11 7" xfId="19478"/>
    <cellStyle name="Normal 37 4 11 7 2" xfId="36924"/>
    <cellStyle name="Normal 37 4 11 8" xfId="19479"/>
    <cellStyle name="Normal 37 4 11 8 2" xfId="36925"/>
    <cellStyle name="Normal 37 4 11 9" xfId="19480"/>
    <cellStyle name="Normal 37 4 11 9 2" xfId="36926"/>
    <cellStyle name="Normal 37 4 12" xfId="19481"/>
    <cellStyle name="Normal 37 4 12 10" xfId="19482"/>
    <cellStyle name="Normal 37 4 12 10 2" xfId="36927"/>
    <cellStyle name="Normal 37 4 12 11" xfId="19483"/>
    <cellStyle name="Normal 37 4 12 11 2" xfId="36928"/>
    <cellStyle name="Normal 37 4 12 12" xfId="19484"/>
    <cellStyle name="Normal 37 4 12 12 2" xfId="36929"/>
    <cellStyle name="Normal 37 4 12 13" xfId="19485"/>
    <cellStyle name="Normal 37 4 12 13 2" xfId="36930"/>
    <cellStyle name="Normal 37 4 12 14" xfId="19486"/>
    <cellStyle name="Normal 37 4 12 14 2" xfId="36931"/>
    <cellStyle name="Normal 37 4 12 15" xfId="36932"/>
    <cellStyle name="Normal 37 4 12 2" xfId="19487"/>
    <cellStyle name="Normal 37 4 12 2 2" xfId="36933"/>
    <cellStyle name="Normal 37 4 12 3" xfId="19488"/>
    <cellStyle name="Normal 37 4 12 3 2" xfId="36934"/>
    <cellStyle name="Normal 37 4 12 4" xfId="19489"/>
    <cellStyle name="Normal 37 4 12 4 2" xfId="36935"/>
    <cellStyle name="Normal 37 4 12 5" xfId="19490"/>
    <cellStyle name="Normal 37 4 12 5 2" xfId="36936"/>
    <cellStyle name="Normal 37 4 12 6" xfId="19491"/>
    <cellStyle name="Normal 37 4 12 6 2" xfId="36937"/>
    <cellStyle name="Normal 37 4 12 7" xfId="19492"/>
    <cellStyle name="Normal 37 4 12 7 2" xfId="36938"/>
    <cellStyle name="Normal 37 4 12 8" xfId="19493"/>
    <cellStyle name="Normal 37 4 12 8 2" xfId="36939"/>
    <cellStyle name="Normal 37 4 12 9" xfId="19494"/>
    <cellStyle name="Normal 37 4 12 9 2" xfId="36940"/>
    <cellStyle name="Normal 37 4 13" xfId="19495"/>
    <cellStyle name="Normal 37 4 13 10" xfId="19496"/>
    <cellStyle name="Normal 37 4 13 10 2" xfId="36941"/>
    <cellStyle name="Normal 37 4 13 11" xfId="19497"/>
    <cellStyle name="Normal 37 4 13 11 2" xfId="36942"/>
    <cellStyle name="Normal 37 4 13 12" xfId="19498"/>
    <cellStyle name="Normal 37 4 13 12 2" xfId="36943"/>
    <cellStyle name="Normal 37 4 13 13" xfId="19499"/>
    <cellStyle name="Normal 37 4 13 13 2" xfId="36944"/>
    <cellStyle name="Normal 37 4 13 14" xfId="19500"/>
    <cellStyle name="Normal 37 4 13 14 2" xfId="36945"/>
    <cellStyle name="Normal 37 4 13 15" xfId="36946"/>
    <cellStyle name="Normal 37 4 13 2" xfId="19501"/>
    <cellStyle name="Normal 37 4 13 2 2" xfId="36947"/>
    <cellStyle name="Normal 37 4 13 3" xfId="19502"/>
    <cellStyle name="Normal 37 4 13 3 2" xfId="36948"/>
    <cellStyle name="Normal 37 4 13 4" xfId="19503"/>
    <cellStyle name="Normal 37 4 13 4 2" xfId="36949"/>
    <cellStyle name="Normal 37 4 13 5" xfId="19504"/>
    <cellStyle name="Normal 37 4 13 5 2" xfId="36950"/>
    <cellStyle name="Normal 37 4 13 6" xfId="19505"/>
    <cellStyle name="Normal 37 4 13 6 2" xfId="36951"/>
    <cellStyle name="Normal 37 4 13 7" xfId="19506"/>
    <cellStyle name="Normal 37 4 13 7 2" xfId="36952"/>
    <cellStyle name="Normal 37 4 13 8" xfId="19507"/>
    <cellStyle name="Normal 37 4 13 8 2" xfId="36953"/>
    <cellStyle name="Normal 37 4 13 9" xfId="19508"/>
    <cellStyle name="Normal 37 4 13 9 2" xfId="36954"/>
    <cellStyle name="Normal 37 4 14" xfId="19509"/>
    <cellStyle name="Normal 37 4 14 10" xfId="19510"/>
    <cellStyle name="Normal 37 4 14 10 2" xfId="36955"/>
    <cellStyle name="Normal 37 4 14 11" xfId="19511"/>
    <cellStyle name="Normal 37 4 14 11 2" xfId="36956"/>
    <cellStyle name="Normal 37 4 14 12" xfId="19512"/>
    <cellStyle name="Normal 37 4 14 12 2" xfId="36957"/>
    <cellStyle name="Normal 37 4 14 13" xfId="19513"/>
    <cellStyle name="Normal 37 4 14 13 2" xfId="36958"/>
    <cellStyle name="Normal 37 4 14 14" xfId="19514"/>
    <cellStyle name="Normal 37 4 14 14 2" xfId="36959"/>
    <cellStyle name="Normal 37 4 14 15" xfId="36960"/>
    <cellStyle name="Normal 37 4 14 2" xfId="19515"/>
    <cellStyle name="Normal 37 4 14 2 2" xfId="36961"/>
    <cellStyle name="Normal 37 4 14 3" xfId="19516"/>
    <cellStyle name="Normal 37 4 14 3 2" xfId="36962"/>
    <cellStyle name="Normal 37 4 14 4" xfId="19517"/>
    <cellStyle name="Normal 37 4 14 4 2" xfId="36963"/>
    <cellStyle name="Normal 37 4 14 5" xfId="19518"/>
    <cellStyle name="Normal 37 4 14 5 2" xfId="36964"/>
    <cellStyle name="Normal 37 4 14 6" xfId="19519"/>
    <cellStyle name="Normal 37 4 14 6 2" xfId="36965"/>
    <cellStyle name="Normal 37 4 14 7" xfId="19520"/>
    <cellStyle name="Normal 37 4 14 7 2" xfId="36966"/>
    <cellStyle name="Normal 37 4 14 8" xfId="19521"/>
    <cellStyle name="Normal 37 4 14 8 2" xfId="36967"/>
    <cellStyle name="Normal 37 4 14 9" xfId="19522"/>
    <cellStyle name="Normal 37 4 14 9 2" xfId="36968"/>
    <cellStyle name="Normal 37 4 15" xfId="19523"/>
    <cellStyle name="Normal 37 4 15 10" xfId="19524"/>
    <cellStyle name="Normal 37 4 15 10 2" xfId="36969"/>
    <cellStyle name="Normal 37 4 15 11" xfId="19525"/>
    <cellStyle name="Normal 37 4 15 11 2" xfId="36970"/>
    <cellStyle name="Normal 37 4 15 12" xfId="19526"/>
    <cellStyle name="Normal 37 4 15 12 2" xfId="36971"/>
    <cellStyle name="Normal 37 4 15 13" xfId="19527"/>
    <cellStyle name="Normal 37 4 15 13 2" xfId="36972"/>
    <cellStyle name="Normal 37 4 15 14" xfId="19528"/>
    <cellStyle name="Normal 37 4 15 14 2" xfId="36973"/>
    <cellStyle name="Normal 37 4 15 15" xfId="36974"/>
    <cellStyle name="Normal 37 4 15 2" xfId="19529"/>
    <cellStyle name="Normal 37 4 15 2 2" xfId="36975"/>
    <cellStyle name="Normal 37 4 15 3" xfId="19530"/>
    <cellStyle name="Normal 37 4 15 3 2" xfId="36976"/>
    <cellStyle name="Normal 37 4 15 4" xfId="19531"/>
    <cellStyle name="Normal 37 4 15 4 2" xfId="36977"/>
    <cellStyle name="Normal 37 4 15 5" xfId="19532"/>
    <cellStyle name="Normal 37 4 15 5 2" xfId="36978"/>
    <cellStyle name="Normal 37 4 15 6" xfId="19533"/>
    <cellStyle name="Normal 37 4 15 6 2" xfId="36979"/>
    <cellStyle name="Normal 37 4 15 7" xfId="19534"/>
    <cellStyle name="Normal 37 4 15 7 2" xfId="36980"/>
    <cellStyle name="Normal 37 4 15 8" xfId="19535"/>
    <cellStyle name="Normal 37 4 15 8 2" xfId="36981"/>
    <cellStyle name="Normal 37 4 15 9" xfId="19536"/>
    <cellStyle name="Normal 37 4 15 9 2" xfId="36982"/>
    <cellStyle name="Normal 37 4 16" xfId="19537"/>
    <cellStyle name="Normal 37 4 16 2" xfId="36983"/>
    <cellStyle name="Normal 37 4 17" xfId="19538"/>
    <cellStyle name="Normal 37 4 17 2" xfId="36984"/>
    <cellStyle name="Normal 37 4 18" xfId="19539"/>
    <cellStyle name="Normal 37 4 18 2" xfId="36985"/>
    <cellStyle name="Normal 37 4 19" xfId="19540"/>
    <cellStyle name="Normal 37 4 19 2" xfId="36986"/>
    <cellStyle name="Normal 37 4 2" xfId="19541"/>
    <cellStyle name="Normal 37 4 2 10" xfId="19542"/>
    <cellStyle name="Normal 37 4 2 10 2" xfId="36987"/>
    <cellStyle name="Normal 37 4 2 11" xfId="19543"/>
    <cellStyle name="Normal 37 4 2 11 2" xfId="36988"/>
    <cellStyle name="Normal 37 4 2 12" xfId="19544"/>
    <cellStyle name="Normal 37 4 2 12 2" xfId="36989"/>
    <cellStyle name="Normal 37 4 2 13" xfId="19545"/>
    <cellStyle name="Normal 37 4 2 13 2" xfId="36990"/>
    <cellStyle name="Normal 37 4 2 14" xfId="19546"/>
    <cellStyle name="Normal 37 4 2 14 2" xfId="36991"/>
    <cellStyle name="Normal 37 4 2 15" xfId="19547"/>
    <cellStyle name="Normal 37 4 2 15 2" xfId="36992"/>
    <cellStyle name="Normal 37 4 2 16" xfId="36993"/>
    <cellStyle name="Normal 37 4 2 2" xfId="19548"/>
    <cellStyle name="Normal 37 4 2 2 10" xfId="19549"/>
    <cellStyle name="Normal 37 4 2 2 10 2" xfId="36994"/>
    <cellStyle name="Normal 37 4 2 2 11" xfId="19550"/>
    <cellStyle name="Normal 37 4 2 2 11 2" xfId="36995"/>
    <cellStyle name="Normal 37 4 2 2 12" xfId="19551"/>
    <cellStyle name="Normal 37 4 2 2 12 2" xfId="36996"/>
    <cellStyle name="Normal 37 4 2 2 13" xfId="19552"/>
    <cellStyle name="Normal 37 4 2 2 13 2" xfId="36997"/>
    <cellStyle name="Normal 37 4 2 2 14" xfId="19553"/>
    <cellStyle name="Normal 37 4 2 2 14 2" xfId="36998"/>
    <cellStyle name="Normal 37 4 2 2 15" xfId="36999"/>
    <cellStyle name="Normal 37 4 2 2 2" xfId="19554"/>
    <cellStyle name="Normal 37 4 2 2 2 2" xfId="37000"/>
    <cellStyle name="Normal 37 4 2 2 3" xfId="19555"/>
    <cellStyle name="Normal 37 4 2 2 3 2" xfId="37001"/>
    <cellStyle name="Normal 37 4 2 2 4" xfId="19556"/>
    <cellStyle name="Normal 37 4 2 2 4 2" xfId="37002"/>
    <cellStyle name="Normal 37 4 2 2 5" xfId="19557"/>
    <cellStyle name="Normal 37 4 2 2 5 2" xfId="37003"/>
    <cellStyle name="Normal 37 4 2 2 6" xfId="19558"/>
    <cellStyle name="Normal 37 4 2 2 6 2" xfId="37004"/>
    <cellStyle name="Normal 37 4 2 2 7" xfId="19559"/>
    <cellStyle name="Normal 37 4 2 2 7 2" xfId="37005"/>
    <cellStyle name="Normal 37 4 2 2 8" xfId="19560"/>
    <cellStyle name="Normal 37 4 2 2 8 2" xfId="37006"/>
    <cellStyle name="Normal 37 4 2 2 9" xfId="19561"/>
    <cellStyle name="Normal 37 4 2 2 9 2" xfId="37007"/>
    <cellStyle name="Normal 37 4 2 3" xfId="19562"/>
    <cellStyle name="Normal 37 4 2 3 2" xfId="37008"/>
    <cellStyle name="Normal 37 4 2 4" xfId="19563"/>
    <cellStyle name="Normal 37 4 2 4 2" xfId="37009"/>
    <cellStyle name="Normal 37 4 2 5" xfId="19564"/>
    <cellStyle name="Normal 37 4 2 5 2" xfId="37010"/>
    <cellStyle name="Normal 37 4 2 6" xfId="19565"/>
    <cellStyle name="Normal 37 4 2 6 2" xfId="37011"/>
    <cellStyle name="Normal 37 4 2 7" xfId="19566"/>
    <cellStyle name="Normal 37 4 2 7 2" xfId="37012"/>
    <cellStyle name="Normal 37 4 2 8" xfId="19567"/>
    <cellStyle name="Normal 37 4 2 8 2" xfId="37013"/>
    <cellStyle name="Normal 37 4 2 9" xfId="19568"/>
    <cellStyle name="Normal 37 4 2 9 2" xfId="37014"/>
    <cellStyle name="Normal 37 4 20" xfId="19569"/>
    <cellStyle name="Normal 37 4 20 2" xfId="37015"/>
    <cellStyle name="Normal 37 4 21" xfId="19570"/>
    <cellStyle name="Normal 37 4 21 2" xfId="37016"/>
    <cellStyle name="Normal 37 4 22" xfId="19571"/>
    <cellStyle name="Normal 37 4 22 2" xfId="37017"/>
    <cellStyle name="Normal 37 4 23" xfId="19572"/>
    <cellStyle name="Normal 37 4 23 2" xfId="37018"/>
    <cellStyle name="Normal 37 4 24" xfId="19573"/>
    <cellStyle name="Normal 37 4 24 2" xfId="37019"/>
    <cellStyle name="Normal 37 4 25" xfId="19574"/>
    <cellStyle name="Normal 37 4 25 2" xfId="37020"/>
    <cellStyle name="Normal 37 4 26" xfId="19575"/>
    <cellStyle name="Normal 37 4 26 2" xfId="37021"/>
    <cellStyle name="Normal 37 4 27" xfId="19576"/>
    <cellStyle name="Normal 37 4 27 2" xfId="37022"/>
    <cellStyle name="Normal 37 4 28" xfId="19577"/>
    <cellStyle name="Normal 37 4 28 2" xfId="37023"/>
    <cellStyle name="Normal 37 4 29" xfId="37024"/>
    <cellStyle name="Normal 37 4 3" xfId="19578"/>
    <cellStyle name="Normal 37 4 3 10" xfId="19579"/>
    <cellStyle name="Normal 37 4 3 10 2" xfId="37025"/>
    <cellStyle name="Normal 37 4 3 11" xfId="19580"/>
    <cellStyle name="Normal 37 4 3 11 2" xfId="37026"/>
    <cellStyle name="Normal 37 4 3 12" xfId="19581"/>
    <cellStyle name="Normal 37 4 3 12 2" xfId="37027"/>
    <cellStyle name="Normal 37 4 3 13" xfId="19582"/>
    <cellStyle name="Normal 37 4 3 13 2" xfId="37028"/>
    <cellStyle name="Normal 37 4 3 14" xfId="19583"/>
    <cellStyle name="Normal 37 4 3 14 2" xfId="37029"/>
    <cellStyle name="Normal 37 4 3 15" xfId="19584"/>
    <cellStyle name="Normal 37 4 3 15 2" xfId="37030"/>
    <cellStyle name="Normal 37 4 3 16" xfId="37031"/>
    <cellStyle name="Normal 37 4 3 2" xfId="19585"/>
    <cellStyle name="Normal 37 4 3 2 10" xfId="19586"/>
    <cellStyle name="Normal 37 4 3 2 10 2" xfId="37032"/>
    <cellStyle name="Normal 37 4 3 2 11" xfId="19587"/>
    <cellStyle name="Normal 37 4 3 2 11 2" xfId="37033"/>
    <cellStyle name="Normal 37 4 3 2 12" xfId="19588"/>
    <cellStyle name="Normal 37 4 3 2 12 2" xfId="37034"/>
    <cellStyle name="Normal 37 4 3 2 13" xfId="19589"/>
    <cellStyle name="Normal 37 4 3 2 13 2" xfId="37035"/>
    <cellStyle name="Normal 37 4 3 2 14" xfId="19590"/>
    <cellStyle name="Normal 37 4 3 2 14 2" xfId="37036"/>
    <cellStyle name="Normal 37 4 3 2 15" xfId="37037"/>
    <cellStyle name="Normal 37 4 3 2 2" xfId="19591"/>
    <cellStyle name="Normal 37 4 3 2 2 2" xfId="37038"/>
    <cellStyle name="Normal 37 4 3 2 3" xfId="19592"/>
    <cellStyle name="Normal 37 4 3 2 3 2" xfId="37039"/>
    <cellStyle name="Normal 37 4 3 2 4" xfId="19593"/>
    <cellStyle name="Normal 37 4 3 2 4 2" xfId="37040"/>
    <cellStyle name="Normal 37 4 3 2 5" xfId="19594"/>
    <cellStyle name="Normal 37 4 3 2 5 2" xfId="37041"/>
    <cellStyle name="Normal 37 4 3 2 6" xfId="19595"/>
    <cellStyle name="Normal 37 4 3 2 6 2" xfId="37042"/>
    <cellStyle name="Normal 37 4 3 2 7" xfId="19596"/>
    <cellStyle name="Normal 37 4 3 2 7 2" xfId="37043"/>
    <cellStyle name="Normal 37 4 3 2 8" xfId="19597"/>
    <cellStyle name="Normal 37 4 3 2 8 2" xfId="37044"/>
    <cellStyle name="Normal 37 4 3 2 9" xfId="19598"/>
    <cellStyle name="Normal 37 4 3 2 9 2" xfId="37045"/>
    <cellStyle name="Normal 37 4 3 3" xfId="19599"/>
    <cellStyle name="Normal 37 4 3 3 2" xfId="37046"/>
    <cellStyle name="Normal 37 4 3 4" xfId="19600"/>
    <cellStyle name="Normal 37 4 3 4 2" xfId="37047"/>
    <cellStyle name="Normal 37 4 3 5" xfId="19601"/>
    <cellStyle name="Normal 37 4 3 5 2" xfId="37048"/>
    <cellStyle name="Normal 37 4 3 6" xfId="19602"/>
    <cellStyle name="Normal 37 4 3 6 2" xfId="37049"/>
    <cellStyle name="Normal 37 4 3 7" xfId="19603"/>
    <cellStyle name="Normal 37 4 3 7 2" xfId="37050"/>
    <cellStyle name="Normal 37 4 3 8" xfId="19604"/>
    <cellStyle name="Normal 37 4 3 8 2" xfId="37051"/>
    <cellStyle name="Normal 37 4 3 9" xfId="19605"/>
    <cellStyle name="Normal 37 4 3 9 2" xfId="37052"/>
    <cellStyle name="Normal 37 4 4" xfId="19606"/>
    <cellStyle name="Normal 37 4 4 10" xfId="19607"/>
    <cellStyle name="Normal 37 4 4 10 2" xfId="37053"/>
    <cellStyle name="Normal 37 4 4 11" xfId="19608"/>
    <cellStyle name="Normal 37 4 4 11 2" xfId="37054"/>
    <cellStyle name="Normal 37 4 4 12" xfId="19609"/>
    <cellStyle name="Normal 37 4 4 12 2" xfId="37055"/>
    <cellStyle name="Normal 37 4 4 13" xfId="19610"/>
    <cellStyle name="Normal 37 4 4 13 2" xfId="37056"/>
    <cellStyle name="Normal 37 4 4 14" xfId="19611"/>
    <cellStyle name="Normal 37 4 4 14 2" xfId="37057"/>
    <cellStyle name="Normal 37 4 4 15" xfId="19612"/>
    <cellStyle name="Normal 37 4 4 15 2" xfId="37058"/>
    <cellStyle name="Normal 37 4 4 16" xfId="37059"/>
    <cellStyle name="Normal 37 4 4 2" xfId="19613"/>
    <cellStyle name="Normal 37 4 4 2 10" xfId="19614"/>
    <cellStyle name="Normal 37 4 4 2 10 2" xfId="37060"/>
    <cellStyle name="Normal 37 4 4 2 11" xfId="19615"/>
    <cellStyle name="Normal 37 4 4 2 11 2" xfId="37061"/>
    <cellStyle name="Normal 37 4 4 2 12" xfId="19616"/>
    <cellStyle name="Normal 37 4 4 2 12 2" xfId="37062"/>
    <cellStyle name="Normal 37 4 4 2 13" xfId="19617"/>
    <cellStyle name="Normal 37 4 4 2 13 2" xfId="37063"/>
    <cellStyle name="Normal 37 4 4 2 14" xfId="19618"/>
    <cellStyle name="Normal 37 4 4 2 14 2" xfId="37064"/>
    <cellStyle name="Normal 37 4 4 2 15" xfId="37065"/>
    <cellStyle name="Normal 37 4 4 2 2" xfId="19619"/>
    <cellStyle name="Normal 37 4 4 2 2 2" xfId="37066"/>
    <cellStyle name="Normal 37 4 4 2 3" xfId="19620"/>
    <cellStyle name="Normal 37 4 4 2 3 2" xfId="37067"/>
    <cellStyle name="Normal 37 4 4 2 4" xfId="19621"/>
    <cellStyle name="Normal 37 4 4 2 4 2" xfId="37068"/>
    <cellStyle name="Normal 37 4 4 2 5" xfId="19622"/>
    <cellStyle name="Normal 37 4 4 2 5 2" xfId="37069"/>
    <cellStyle name="Normal 37 4 4 2 6" xfId="19623"/>
    <cellStyle name="Normal 37 4 4 2 6 2" xfId="37070"/>
    <cellStyle name="Normal 37 4 4 2 7" xfId="19624"/>
    <cellStyle name="Normal 37 4 4 2 7 2" xfId="37071"/>
    <cellStyle name="Normal 37 4 4 2 8" xfId="19625"/>
    <cellStyle name="Normal 37 4 4 2 8 2" xfId="37072"/>
    <cellStyle name="Normal 37 4 4 2 9" xfId="19626"/>
    <cellStyle name="Normal 37 4 4 2 9 2" xfId="37073"/>
    <cellStyle name="Normal 37 4 4 3" xfId="19627"/>
    <cellStyle name="Normal 37 4 4 3 2" xfId="37074"/>
    <cellStyle name="Normal 37 4 4 4" xfId="19628"/>
    <cellStyle name="Normal 37 4 4 4 2" xfId="37075"/>
    <cellStyle name="Normal 37 4 4 5" xfId="19629"/>
    <cellStyle name="Normal 37 4 4 5 2" xfId="37076"/>
    <cellStyle name="Normal 37 4 4 6" xfId="19630"/>
    <cellStyle name="Normal 37 4 4 6 2" xfId="37077"/>
    <cellStyle name="Normal 37 4 4 7" xfId="19631"/>
    <cellStyle name="Normal 37 4 4 7 2" xfId="37078"/>
    <cellStyle name="Normal 37 4 4 8" xfId="19632"/>
    <cellStyle name="Normal 37 4 4 8 2" xfId="37079"/>
    <cellStyle name="Normal 37 4 4 9" xfId="19633"/>
    <cellStyle name="Normal 37 4 4 9 2" xfId="37080"/>
    <cellStyle name="Normal 37 4 5" xfId="19634"/>
    <cellStyle name="Normal 37 4 5 10" xfId="19635"/>
    <cellStyle name="Normal 37 4 5 10 2" xfId="37081"/>
    <cellStyle name="Normal 37 4 5 11" xfId="19636"/>
    <cellStyle name="Normal 37 4 5 11 2" xfId="37082"/>
    <cellStyle name="Normal 37 4 5 12" xfId="19637"/>
    <cellStyle name="Normal 37 4 5 12 2" xfId="37083"/>
    <cellStyle name="Normal 37 4 5 13" xfId="19638"/>
    <cellStyle name="Normal 37 4 5 13 2" xfId="37084"/>
    <cellStyle name="Normal 37 4 5 14" xfId="19639"/>
    <cellStyle name="Normal 37 4 5 14 2" xfId="37085"/>
    <cellStyle name="Normal 37 4 5 15" xfId="37086"/>
    <cellStyle name="Normal 37 4 5 2" xfId="19640"/>
    <cellStyle name="Normal 37 4 5 2 2" xfId="37087"/>
    <cellStyle name="Normal 37 4 5 3" xfId="19641"/>
    <cellStyle name="Normal 37 4 5 3 2" xfId="37088"/>
    <cellStyle name="Normal 37 4 5 4" xfId="19642"/>
    <cellStyle name="Normal 37 4 5 4 2" xfId="37089"/>
    <cellStyle name="Normal 37 4 5 5" xfId="19643"/>
    <cellStyle name="Normal 37 4 5 5 2" xfId="37090"/>
    <cellStyle name="Normal 37 4 5 6" xfId="19644"/>
    <cellStyle name="Normal 37 4 5 6 2" xfId="37091"/>
    <cellStyle name="Normal 37 4 5 7" xfId="19645"/>
    <cellStyle name="Normal 37 4 5 7 2" xfId="37092"/>
    <cellStyle name="Normal 37 4 5 8" xfId="19646"/>
    <cellStyle name="Normal 37 4 5 8 2" xfId="37093"/>
    <cellStyle name="Normal 37 4 5 9" xfId="19647"/>
    <cellStyle name="Normal 37 4 5 9 2" xfId="37094"/>
    <cellStyle name="Normal 37 4 6" xfId="19648"/>
    <cellStyle name="Normal 37 4 6 10" xfId="19649"/>
    <cellStyle name="Normal 37 4 6 10 2" xfId="37095"/>
    <cellStyle name="Normal 37 4 6 11" xfId="19650"/>
    <cellStyle name="Normal 37 4 6 11 2" xfId="37096"/>
    <cellStyle name="Normal 37 4 6 12" xfId="19651"/>
    <cellStyle name="Normal 37 4 6 12 2" xfId="37097"/>
    <cellStyle name="Normal 37 4 6 13" xfId="19652"/>
    <cellStyle name="Normal 37 4 6 13 2" xfId="37098"/>
    <cellStyle name="Normal 37 4 6 14" xfId="19653"/>
    <cellStyle name="Normal 37 4 6 14 2" xfId="37099"/>
    <cellStyle name="Normal 37 4 6 15" xfId="37100"/>
    <cellStyle name="Normal 37 4 6 2" xfId="19654"/>
    <cellStyle name="Normal 37 4 6 2 2" xfId="37101"/>
    <cellStyle name="Normal 37 4 6 3" xfId="19655"/>
    <cellStyle name="Normal 37 4 6 3 2" xfId="37102"/>
    <cellStyle name="Normal 37 4 6 4" xfId="19656"/>
    <cellStyle name="Normal 37 4 6 4 2" xfId="37103"/>
    <cellStyle name="Normal 37 4 6 5" xfId="19657"/>
    <cellStyle name="Normal 37 4 6 5 2" xfId="37104"/>
    <cellStyle name="Normal 37 4 6 6" xfId="19658"/>
    <cellStyle name="Normal 37 4 6 6 2" xfId="37105"/>
    <cellStyle name="Normal 37 4 6 7" xfId="19659"/>
    <cellStyle name="Normal 37 4 6 7 2" xfId="37106"/>
    <cellStyle name="Normal 37 4 6 8" xfId="19660"/>
    <cellStyle name="Normal 37 4 6 8 2" xfId="37107"/>
    <cellStyle name="Normal 37 4 6 9" xfId="19661"/>
    <cellStyle name="Normal 37 4 6 9 2" xfId="37108"/>
    <cellStyle name="Normal 37 4 7" xfId="19662"/>
    <cellStyle name="Normal 37 4 7 10" xfId="19663"/>
    <cellStyle name="Normal 37 4 7 10 2" xfId="37109"/>
    <cellStyle name="Normal 37 4 7 11" xfId="19664"/>
    <cellStyle name="Normal 37 4 7 11 2" xfId="37110"/>
    <cellStyle name="Normal 37 4 7 12" xfId="19665"/>
    <cellStyle name="Normal 37 4 7 12 2" xfId="37111"/>
    <cellStyle name="Normal 37 4 7 13" xfId="19666"/>
    <cellStyle name="Normal 37 4 7 13 2" xfId="37112"/>
    <cellStyle name="Normal 37 4 7 14" xfId="19667"/>
    <cellStyle name="Normal 37 4 7 14 2" xfId="37113"/>
    <cellStyle name="Normal 37 4 7 15" xfId="37114"/>
    <cellStyle name="Normal 37 4 7 2" xfId="19668"/>
    <cellStyle name="Normal 37 4 7 2 2" xfId="37115"/>
    <cellStyle name="Normal 37 4 7 3" xfId="19669"/>
    <cellStyle name="Normal 37 4 7 3 2" xfId="37116"/>
    <cellStyle name="Normal 37 4 7 4" xfId="19670"/>
    <cellStyle name="Normal 37 4 7 4 2" xfId="37117"/>
    <cellStyle name="Normal 37 4 7 5" xfId="19671"/>
    <cellStyle name="Normal 37 4 7 5 2" xfId="37118"/>
    <cellStyle name="Normal 37 4 7 6" xfId="19672"/>
    <cellStyle name="Normal 37 4 7 6 2" xfId="37119"/>
    <cellStyle name="Normal 37 4 7 7" xfId="19673"/>
    <cellStyle name="Normal 37 4 7 7 2" xfId="37120"/>
    <cellStyle name="Normal 37 4 7 8" xfId="19674"/>
    <cellStyle name="Normal 37 4 7 8 2" xfId="37121"/>
    <cellStyle name="Normal 37 4 7 9" xfId="19675"/>
    <cellStyle name="Normal 37 4 7 9 2" xfId="37122"/>
    <cellStyle name="Normal 37 4 8" xfId="19676"/>
    <cellStyle name="Normal 37 4 8 10" xfId="19677"/>
    <cellStyle name="Normal 37 4 8 10 2" xfId="37123"/>
    <cellStyle name="Normal 37 4 8 11" xfId="19678"/>
    <cellStyle name="Normal 37 4 8 11 2" xfId="37124"/>
    <cellStyle name="Normal 37 4 8 12" xfId="19679"/>
    <cellStyle name="Normal 37 4 8 12 2" xfId="37125"/>
    <cellStyle name="Normal 37 4 8 13" xfId="19680"/>
    <cellStyle name="Normal 37 4 8 13 2" xfId="37126"/>
    <cellStyle name="Normal 37 4 8 14" xfId="19681"/>
    <cellStyle name="Normal 37 4 8 14 2" xfId="37127"/>
    <cellStyle name="Normal 37 4 8 15" xfId="37128"/>
    <cellStyle name="Normal 37 4 8 2" xfId="19682"/>
    <cellStyle name="Normal 37 4 8 2 2" xfId="37129"/>
    <cellStyle name="Normal 37 4 8 3" xfId="19683"/>
    <cellStyle name="Normal 37 4 8 3 2" xfId="37130"/>
    <cellStyle name="Normal 37 4 8 4" xfId="19684"/>
    <cellStyle name="Normal 37 4 8 4 2" xfId="37131"/>
    <cellStyle name="Normal 37 4 8 5" xfId="19685"/>
    <cellStyle name="Normal 37 4 8 5 2" xfId="37132"/>
    <cellStyle name="Normal 37 4 8 6" xfId="19686"/>
    <cellStyle name="Normal 37 4 8 6 2" xfId="37133"/>
    <cellStyle name="Normal 37 4 8 7" xfId="19687"/>
    <cellStyle name="Normal 37 4 8 7 2" xfId="37134"/>
    <cellStyle name="Normal 37 4 8 8" xfId="19688"/>
    <cellStyle name="Normal 37 4 8 8 2" xfId="37135"/>
    <cellStyle name="Normal 37 4 8 9" xfId="19689"/>
    <cellStyle name="Normal 37 4 8 9 2" xfId="37136"/>
    <cellStyle name="Normal 37 4 9" xfId="19690"/>
    <cellStyle name="Normal 37 4 9 10" xfId="19691"/>
    <cellStyle name="Normal 37 4 9 10 2" xfId="37137"/>
    <cellStyle name="Normal 37 4 9 11" xfId="19692"/>
    <cellStyle name="Normal 37 4 9 11 2" xfId="37138"/>
    <cellStyle name="Normal 37 4 9 12" xfId="19693"/>
    <cellStyle name="Normal 37 4 9 12 2" xfId="37139"/>
    <cellStyle name="Normal 37 4 9 13" xfId="19694"/>
    <cellStyle name="Normal 37 4 9 13 2" xfId="37140"/>
    <cellStyle name="Normal 37 4 9 14" xfId="19695"/>
    <cellStyle name="Normal 37 4 9 14 2" xfId="37141"/>
    <cellStyle name="Normal 37 4 9 15" xfId="37142"/>
    <cellStyle name="Normal 37 4 9 2" xfId="19696"/>
    <cellStyle name="Normal 37 4 9 2 2" xfId="37143"/>
    <cellStyle name="Normal 37 4 9 3" xfId="19697"/>
    <cellStyle name="Normal 37 4 9 3 2" xfId="37144"/>
    <cellStyle name="Normal 37 4 9 4" xfId="19698"/>
    <cellStyle name="Normal 37 4 9 4 2" xfId="37145"/>
    <cellStyle name="Normal 37 4 9 5" xfId="19699"/>
    <cellStyle name="Normal 37 4 9 5 2" xfId="37146"/>
    <cellStyle name="Normal 37 4 9 6" xfId="19700"/>
    <cellStyle name="Normal 37 4 9 6 2" xfId="37147"/>
    <cellStyle name="Normal 37 4 9 7" xfId="19701"/>
    <cellStyle name="Normal 37 4 9 7 2" xfId="37148"/>
    <cellStyle name="Normal 37 4 9 8" xfId="19702"/>
    <cellStyle name="Normal 37 4 9 8 2" xfId="37149"/>
    <cellStyle name="Normal 37 4 9 9" xfId="19703"/>
    <cellStyle name="Normal 37 4 9 9 2" xfId="37150"/>
    <cellStyle name="Normal 38" xfId="136"/>
    <cellStyle name="Normal 38 10" xfId="19704"/>
    <cellStyle name="Normal 38 10 10" xfId="19705"/>
    <cellStyle name="Normal 38 10 10 2" xfId="37151"/>
    <cellStyle name="Normal 38 10 11" xfId="19706"/>
    <cellStyle name="Normal 38 10 11 2" xfId="37152"/>
    <cellStyle name="Normal 38 10 12" xfId="19707"/>
    <cellStyle name="Normal 38 10 12 2" xfId="37153"/>
    <cellStyle name="Normal 38 10 13" xfId="19708"/>
    <cellStyle name="Normal 38 10 13 2" xfId="37154"/>
    <cellStyle name="Normal 38 10 14" xfId="19709"/>
    <cellStyle name="Normal 38 10 14 2" xfId="37155"/>
    <cellStyle name="Normal 38 10 15" xfId="37156"/>
    <cellStyle name="Normal 38 10 2" xfId="19710"/>
    <cellStyle name="Normal 38 10 2 2" xfId="37157"/>
    <cellStyle name="Normal 38 10 3" xfId="19711"/>
    <cellStyle name="Normal 38 10 3 2" xfId="37158"/>
    <cellStyle name="Normal 38 10 4" xfId="19712"/>
    <cellStyle name="Normal 38 10 4 2" xfId="37159"/>
    <cellStyle name="Normal 38 10 5" xfId="19713"/>
    <cellStyle name="Normal 38 10 5 2" xfId="37160"/>
    <cellStyle name="Normal 38 10 6" xfId="19714"/>
    <cellStyle name="Normal 38 10 6 2" xfId="37161"/>
    <cellStyle name="Normal 38 10 7" xfId="19715"/>
    <cellStyle name="Normal 38 10 7 2" xfId="37162"/>
    <cellStyle name="Normal 38 10 8" xfId="19716"/>
    <cellStyle name="Normal 38 10 8 2" xfId="37163"/>
    <cellStyle name="Normal 38 10 9" xfId="19717"/>
    <cellStyle name="Normal 38 10 9 2" xfId="37164"/>
    <cellStyle name="Normal 38 11" xfId="19718"/>
    <cellStyle name="Normal 38 11 10" xfId="19719"/>
    <cellStyle name="Normal 38 11 10 2" xfId="37165"/>
    <cellStyle name="Normal 38 11 11" xfId="19720"/>
    <cellStyle name="Normal 38 11 11 2" xfId="37166"/>
    <cellStyle name="Normal 38 11 12" xfId="19721"/>
    <cellStyle name="Normal 38 11 12 2" xfId="37167"/>
    <cellStyle name="Normal 38 11 13" xfId="19722"/>
    <cellStyle name="Normal 38 11 13 2" xfId="37168"/>
    <cellStyle name="Normal 38 11 14" xfId="19723"/>
    <cellStyle name="Normal 38 11 14 2" xfId="37169"/>
    <cellStyle name="Normal 38 11 15" xfId="37170"/>
    <cellStyle name="Normal 38 11 2" xfId="19724"/>
    <cellStyle name="Normal 38 11 2 2" xfId="37171"/>
    <cellStyle name="Normal 38 11 3" xfId="19725"/>
    <cellStyle name="Normal 38 11 3 2" xfId="37172"/>
    <cellStyle name="Normal 38 11 4" xfId="19726"/>
    <cellStyle name="Normal 38 11 4 2" xfId="37173"/>
    <cellStyle name="Normal 38 11 5" xfId="19727"/>
    <cellStyle name="Normal 38 11 5 2" xfId="37174"/>
    <cellStyle name="Normal 38 11 6" xfId="19728"/>
    <cellStyle name="Normal 38 11 6 2" xfId="37175"/>
    <cellStyle name="Normal 38 11 7" xfId="19729"/>
    <cellStyle name="Normal 38 11 7 2" xfId="37176"/>
    <cellStyle name="Normal 38 11 8" xfId="19730"/>
    <cellStyle name="Normal 38 11 8 2" xfId="37177"/>
    <cellStyle name="Normal 38 11 9" xfId="19731"/>
    <cellStyle name="Normal 38 11 9 2" xfId="37178"/>
    <cellStyle name="Normal 38 12" xfId="19732"/>
    <cellStyle name="Normal 38 12 10" xfId="19733"/>
    <cellStyle name="Normal 38 12 10 2" xfId="37179"/>
    <cellStyle name="Normal 38 12 11" xfId="19734"/>
    <cellStyle name="Normal 38 12 11 2" xfId="37180"/>
    <cellStyle name="Normal 38 12 12" xfId="19735"/>
    <cellStyle name="Normal 38 12 12 2" xfId="37181"/>
    <cellStyle name="Normal 38 12 13" xfId="19736"/>
    <cellStyle name="Normal 38 12 13 2" xfId="37182"/>
    <cellStyle name="Normal 38 12 14" xfId="19737"/>
    <cellStyle name="Normal 38 12 14 2" xfId="37183"/>
    <cellStyle name="Normal 38 12 15" xfId="37184"/>
    <cellStyle name="Normal 38 12 2" xfId="19738"/>
    <cellStyle name="Normal 38 12 2 2" xfId="37185"/>
    <cellStyle name="Normal 38 12 3" xfId="19739"/>
    <cellStyle name="Normal 38 12 3 2" xfId="37186"/>
    <cellStyle name="Normal 38 12 4" xfId="19740"/>
    <cellStyle name="Normal 38 12 4 2" xfId="37187"/>
    <cellStyle name="Normal 38 12 5" xfId="19741"/>
    <cellStyle name="Normal 38 12 5 2" xfId="37188"/>
    <cellStyle name="Normal 38 12 6" xfId="19742"/>
    <cellStyle name="Normal 38 12 6 2" xfId="37189"/>
    <cellStyle name="Normal 38 12 7" xfId="19743"/>
    <cellStyle name="Normal 38 12 7 2" xfId="37190"/>
    <cellStyle name="Normal 38 12 8" xfId="19744"/>
    <cellStyle name="Normal 38 12 8 2" xfId="37191"/>
    <cellStyle name="Normal 38 12 9" xfId="19745"/>
    <cellStyle name="Normal 38 12 9 2" xfId="37192"/>
    <cellStyle name="Normal 38 13" xfId="19746"/>
    <cellStyle name="Normal 38 13 10" xfId="19747"/>
    <cellStyle name="Normal 38 13 10 2" xfId="37193"/>
    <cellStyle name="Normal 38 13 11" xfId="19748"/>
    <cellStyle name="Normal 38 13 11 2" xfId="37194"/>
    <cellStyle name="Normal 38 13 12" xfId="19749"/>
    <cellStyle name="Normal 38 13 12 2" xfId="37195"/>
    <cellStyle name="Normal 38 13 13" xfId="19750"/>
    <cellStyle name="Normal 38 13 13 2" xfId="37196"/>
    <cellStyle name="Normal 38 13 14" xfId="19751"/>
    <cellStyle name="Normal 38 13 14 2" xfId="37197"/>
    <cellStyle name="Normal 38 13 15" xfId="37198"/>
    <cellStyle name="Normal 38 13 2" xfId="19752"/>
    <cellStyle name="Normal 38 13 2 2" xfId="37199"/>
    <cellStyle name="Normal 38 13 3" xfId="19753"/>
    <cellStyle name="Normal 38 13 3 2" xfId="37200"/>
    <cellStyle name="Normal 38 13 4" xfId="19754"/>
    <cellStyle name="Normal 38 13 4 2" xfId="37201"/>
    <cellStyle name="Normal 38 13 5" xfId="19755"/>
    <cellStyle name="Normal 38 13 5 2" xfId="37202"/>
    <cellStyle name="Normal 38 13 6" xfId="19756"/>
    <cellStyle name="Normal 38 13 6 2" xfId="37203"/>
    <cellStyle name="Normal 38 13 7" xfId="19757"/>
    <cellStyle name="Normal 38 13 7 2" xfId="37204"/>
    <cellStyle name="Normal 38 13 8" xfId="19758"/>
    <cellStyle name="Normal 38 13 8 2" xfId="37205"/>
    <cellStyle name="Normal 38 13 9" xfId="19759"/>
    <cellStyle name="Normal 38 13 9 2" xfId="37206"/>
    <cellStyle name="Normal 38 14" xfId="19760"/>
    <cellStyle name="Normal 38 14 10" xfId="19761"/>
    <cellStyle name="Normal 38 14 10 2" xfId="37207"/>
    <cellStyle name="Normal 38 14 11" xfId="19762"/>
    <cellStyle name="Normal 38 14 11 2" xfId="37208"/>
    <cellStyle name="Normal 38 14 12" xfId="19763"/>
    <cellStyle name="Normal 38 14 12 2" xfId="37209"/>
    <cellStyle name="Normal 38 14 13" xfId="19764"/>
    <cellStyle name="Normal 38 14 13 2" xfId="37210"/>
    <cellStyle name="Normal 38 14 14" xfId="19765"/>
    <cellStyle name="Normal 38 14 14 2" xfId="37211"/>
    <cellStyle name="Normal 38 14 15" xfId="37212"/>
    <cellStyle name="Normal 38 14 2" xfId="19766"/>
    <cellStyle name="Normal 38 14 2 2" xfId="37213"/>
    <cellStyle name="Normal 38 14 3" xfId="19767"/>
    <cellStyle name="Normal 38 14 3 2" xfId="37214"/>
    <cellStyle name="Normal 38 14 4" xfId="19768"/>
    <cellStyle name="Normal 38 14 4 2" xfId="37215"/>
    <cellStyle name="Normal 38 14 5" xfId="19769"/>
    <cellStyle name="Normal 38 14 5 2" xfId="37216"/>
    <cellStyle name="Normal 38 14 6" xfId="19770"/>
    <cellStyle name="Normal 38 14 6 2" xfId="37217"/>
    <cellStyle name="Normal 38 14 7" xfId="19771"/>
    <cellStyle name="Normal 38 14 7 2" xfId="37218"/>
    <cellStyle name="Normal 38 14 8" xfId="19772"/>
    <cellStyle name="Normal 38 14 8 2" xfId="37219"/>
    <cellStyle name="Normal 38 14 9" xfId="19773"/>
    <cellStyle name="Normal 38 14 9 2" xfId="37220"/>
    <cellStyle name="Normal 38 15" xfId="19774"/>
    <cellStyle name="Normal 38 15 10" xfId="19775"/>
    <cellStyle name="Normal 38 15 10 2" xfId="37221"/>
    <cellStyle name="Normal 38 15 11" xfId="19776"/>
    <cellStyle name="Normal 38 15 11 2" xfId="37222"/>
    <cellStyle name="Normal 38 15 12" xfId="19777"/>
    <cellStyle name="Normal 38 15 12 2" xfId="37223"/>
    <cellStyle name="Normal 38 15 13" xfId="19778"/>
    <cellStyle name="Normal 38 15 13 2" xfId="37224"/>
    <cellStyle name="Normal 38 15 14" xfId="19779"/>
    <cellStyle name="Normal 38 15 14 2" xfId="37225"/>
    <cellStyle name="Normal 38 15 15" xfId="37226"/>
    <cellStyle name="Normal 38 15 2" xfId="19780"/>
    <cellStyle name="Normal 38 15 2 2" xfId="37227"/>
    <cellStyle name="Normal 38 15 3" xfId="19781"/>
    <cellStyle name="Normal 38 15 3 2" xfId="37228"/>
    <cellStyle name="Normal 38 15 4" xfId="19782"/>
    <cellStyle name="Normal 38 15 4 2" xfId="37229"/>
    <cellStyle name="Normal 38 15 5" xfId="19783"/>
    <cellStyle name="Normal 38 15 5 2" xfId="37230"/>
    <cellStyle name="Normal 38 15 6" xfId="19784"/>
    <cellStyle name="Normal 38 15 6 2" xfId="37231"/>
    <cellStyle name="Normal 38 15 7" xfId="19785"/>
    <cellStyle name="Normal 38 15 7 2" xfId="37232"/>
    <cellStyle name="Normal 38 15 8" xfId="19786"/>
    <cellStyle name="Normal 38 15 8 2" xfId="37233"/>
    <cellStyle name="Normal 38 15 9" xfId="19787"/>
    <cellStyle name="Normal 38 15 9 2" xfId="37234"/>
    <cellStyle name="Normal 38 16" xfId="19788"/>
    <cellStyle name="Normal 38 16 10" xfId="19789"/>
    <cellStyle name="Normal 38 16 10 2" xfId="37235"/>
    <cellStyle name="Normal 38 16 11" xfId="19790"/>
    <cellStyle name="Normal 38 16 11 2" xfId="37236"/>
    <cellStyle name="Normal 38 16 12" xfId="19791"/>
    <cellStyle name="Normal 38 16 12 2" xfId="37237"/>
    <cellStyle name="Normal 38 16 13" xfId="19792"/>
    <cellStyle name="Normal 38 16 13 2" xfId="37238"/>
    <cellStyle name="Normal 38 16 14" xfId="19793"/>
    <cellStyle name="Normal 38 16 14 2" xfId="37239"/>
    <cellStyle name="Normal 38 16 15" xfId="37240"/>
    <cellStyle name="Normal 38 16 2" xfId="19794"/>
    <cellStyle name="Normal 38 16 2 2" xfId="37241"/>
    <cellStyle name="Normal 38 16 3" xfId="19795"/>
    <cellStyle name="Normal 38 16 3 2" xfId="37242"/>
    <cellStyle name="Normal 38 16 4" xfId="19796"/>
    <cellStyle name="Normal 38 16 4 2" xfId="37243"/>
    <cellStyle name="Normal 38 16 5" xfId="19797"/>
    <cellStyle name="Normal 38 16 5 2" xfId="37244"/>
    <cellStyle name="Normal 38 16 6" xfId="19798"/>
    <cellStyle name="Normal 38 16 6 2" xfId="37245"/>
    <cellStyle name="Normal 38 16 7" xfId="19799"/>
    <cellStyle name="Normal 38 16 7 2" xfId="37246"/>
    <cellStyle name="Normal 38 16 8" xfId="19800"/>
    <cellStyle name="Normal 38 16 8 2" xfId="37247"/>
    <cellStyle name="Normal 38 16 9" xfId="19801"/>
    <cellStyle name="Normal 38 16 9 2" xfId="37248"/>
    <cellStyle name="Normal 38 17" xfId="19802"/>
    <cellStyle name="Normal 38 17 10" xfId="19803"/>
    <cellStyle name="Normal 38 17 10 2" xfId="37249"/>
    <cellStyle name="Normal 38 17 11" xfId="19804"/>
    <cellStyle name="Normal 38 17 11 2" xfId="37250"/>
    <cellStyle name="Normal 38 17 12" xfId="19805"/>
    <cellStyle name="Normal 38 17 12 2" xfId="37251"/>
    <cellStyle name="Normal 38 17 13" xfId="19806"/>
    <cellStyle name="Normal 38 17 13 2" xfId="37252"/>
    <cellStyle name="Normal 38 17 14" xfId="19807"/>
    <cellStyle name="Normal 38 17 14 2" xfId="37253"/>
    <cellStyle name="Normal 38 17 15" xfId="37254"/>
    <cellStyle name="Normal 38 17 2" xfId="19808"/>
    <cellStyle name="Normal 38 17 2 2" xfId="37255"/>
    <cellStyle name="Normal 38 17 3" xfId="19809"/>
    <cellStyle name="Normal 38 17 3 2" xfId="37256"/>
    <cellStyle name="Normal 38 17 4" xfId="19810"/>
    <cellStyle name="Normal 38 17 4 2" xfId="37257"/>
    <cellStyle name="Normal 38 17 5" xfId="19811"/>
    <cellStyle name="Normal 38 17 5 2" xfId="37258"/>
    <cellStyle name="Normal 38 17 6" xfId="19812"/>
    <cellStyle name="Normal 38 17 6 2" xfId="37259"/>
    <cellStyle name="Normal 38 17 7" xfId="19813"/>
    <cellStyle name="Normal 38 17 7 2" xfId="37260"/>
    <cellStyle name="Normal 38 17 8" xfId="19814"/>
    <cellStyle name="Normal 38 17 8 2" xfId="37261"/>
    <cellStyle name="Normal 38 17 9" xfId="19815"/>
    <cellStyle name="Normal 38 17 9 2" xfId="37262"/>
    <cellStyle name="Normal 38 18" xfId="19816"/>
    <cellStyle name="Normal 38 18 2" xfId="37263"/>
    <cellStyle name="Normal 38 19" xfId="19817"/>
    <cellStyle name="Normal 38 19 2" xfId="37264"/>
    <cellStyle name="Normal 38 2" xfId="222"/>
    <cellStyle name="Normal 38 20" xfId="19818"/>
    <cellStyle name="Normal 38 20 2" xfId="37265"/>
    <cellStyle name="Normal 38 21" xfId="19819"/>
    <cellStyle name="Normal 38 21 2" xfId="37266"/>
    <cellStyle name="Normal 38 22" xfId="19820"/>
    <cellStyle name="Normal 38 22 2" xfId="37267"/>
    <cellStyle name="Normal 38 23" xfId="19821"/>
    <cellStyle name="Normal 38 23 2" xfId="37268"/>
    <cellStyle name="Normal 38 24" xfId="19822"/>
    <cellStyle name="Normal 38 24 2" xfId="37269"/>
    <cellStyle name="Normal 38 25" xfId="19823"/>
    <cellStyle name="Normal 38 25 2" xfId="37270"/>
    <cellStyle name="Normal 38 26" xfId="19824"/>
    <cellStyle name="Normal 38 26 2" xfId="37271"/>
    <cellStyle name="Normal 38 27" xfId="19825"/>
    <cellStyle name="Normal 38 27 2" xfId="37272"/>
    <cellStyle name="Normal 38 28" xfId="19826"/>
    <cellStyle name="Normal 38 28 2" xfId="37273"/>
    <cellStyle name="Normal 38 29" xfId="19827"/>
    <cellStyle name="Normal 38 29 2" xfId="37274"/>
    <cellStyle name="Normal 38 3" xfId="19828"/>
    <cellStyle name="Normal 38 30" xfId="19829"/>
    <cellStyle name="Normal 38 30 2" xfId="37275"/>
    <cellStyle name="Normal 38 31" xfId="37276"/>
    <cellStyle name="Normal 38 4" xfId="19830"/>
    <cellStyle name="Normal 38 4 10" xfId="19831"/>
    <cellStyle name="Normal 38 4 10 2" xfId="37277"/>
    <cellStyle name="Normal 38 4 11" xfId="19832"/>
    <cellStyle name="Normal 38 4 11 2" xfId="37278"/>
    <cellStyle name="Normal 38 4 12" xfId="19833"/>
    <cellStyle name="Normal 38 4 12 2" xfId="37279"/>
    <cellStyle name="Normal 38 4 13" xfId="19834"/>
    <cellStyle name="Normal 38 4 13 2" xfId="37280"/>
    <cellStyle name="Normal 38 4 14" xfId="19835"/>
    <cellStyle name="Normal 38 4 14 2" xfId="37281"/>
    <cellStyle name="Normal 38 4 15" xfId="19836"/>
    <cellStyle name="Normal 38 4 15 2" xfId="37282"/>
    <cellStyle name="Normal 38 4 16" xfId="37283"/>
    <cellStyle name="Normal 38 4 2" xfId="19837"/>
    <cellStyle name="Normal 38 4 2 10" xfId="19838"/>
    <cellStyle name="Normal 38 4 2 10 2" xfId="37284"/>
    <cellStyle name="Normal 38 4 2 11" xfId="19839"/>
    <cellStyle name="Normal 38 4 2 11 2" xfId="37285"/>
    <cellStyle name="Normal 38 4 2 12" xfId="19840"/>
    <cellStyle name="Normal 38 4 2 12 2" xfId="37286"/>
    <cellStyle name="Normal 38 4 2 13" xfId="19841"/>
    <cellStyle name="Normal 38 4 2 13 2" xfId="37287"/>
    <cellStyle name="Normal 38 4 2 14" xfId="19842"/>
    <cellStyle name="Normal 38 4 2 14 2" xfId="37288"/>
    <cellStyle name="Normal 38 4 2 15" xfId="37289"/>
    <cellStyle name="Normal 38 4 2 2" xfId="19843"/>
    <cellStyle name="Normal 38 4 2 2 2" xfId="37290"/>
    <cellStyle name="Normal 38 4 2 3" xfId="19844"/>
    <cellStyle name="Normal 38 4 2 3 2" xfId="37291"/>
    <cellStyle name="Normal 38 4 2 4" xfId="19845"/>
    <cellStyle name="Normal 38 4 2 4 2" xfId="37292"/>
    <cellStyle name="Normal 38 4 2 5" xfId="19846"/>
    <cellStyle name="Normal 38 4 2 5 2" xfId="37293"/>
    <cellStyle name="Normal 38 4 2 6" xfId="19847"/>
    <cellStyle name="Normal 38 4 2 6 2" xfId="37294"/>
    <cellStyle name="Normal 38 4 2 7" xfId="19848"/>
    <cellStyle name="Normal 38 4 2 7 2" xfId="37295"/>
    <cellStyle name="Normal 38 4 2 8" xfId="19849"/>
    <cellStyle name="Normal 38 4 2 8 2" xfId="37296"/>
    <cellStyle name="Normal 38 4 2 9" xfId="19850"/>
    <cellStyle name="Normal 38 4 2 9 2" xfId="37297"/>
    <cellStyle name="Normal 38 4 3" xfId="19851"/>
    <cellStyle name="Normal 38 4 3 2" xfId="37298"/>
    <cellStyle name="Normal 38 4 4" xfId="19852"/>
    <cellStyle name="Normal 38 4 4 2" xfId="37299"/>
    <cellStyle name="Normal 38 4 5" xfId="19853"/>
    <cellStyle name="Normal 38 4 5 2" xfId="37300"/>
    <cellStyle name="Normal 38 4 6" xfId="19854"/>
    <cellStyle name="Normal 38 4 6 2" xfId="37301"/>
    <cellStyle name="Normal 38 4 7" xfId="19855"/>
    <cellStyle name="Normal 38 4 7 2" xfId="37302"/>
    <cellStyle name="Normal 38 4 8" xfId="19856"/>
    <cellStyle name="Normal 38 4 8 2" xfId="37303"/>
    <cellStyle name="Normal 38 4 9" xfId="19857"/>
    <cellStyle name="Normal 38 4 9 2" xfId="37304"/>
    <cellStyle name="Normal 38 5" xfId="19858"/>
    <cellStyle name="Normal 38 5 10" xfId="19859"/>
    <cellStyle name="Normal 38 5 10 2" xfId="37305"/>
    <cellStyle name="Normal 38 5 11" xfId="19860"/>
    <cellStyle name="Normal 38 5 11 2" xfId="37306"/>
    <cellStyle name="Normal 38 5 12" xfId="19861"/>
    <cellStyle name="Normal 38 5 12 2" xfId="37307"/>
    <cellStyle name="Normal 38 5 13" xfId="19862"/>
    <cellStyle name="Normal 38 5 13 2" xfId="37308"/>
    <cellStyle name="Normal 38 5 14" xfId="19863"/>
    <cellStyle name="Normal 38 5 14 2" xfId="37309"/>
    <cellStyle name="Normal 38 5 15" xfId="19864"/>
    <cellStyle name="Normal 38 5 15 2" xfId="37310"/>
    <cellStyle name="Normal 38 5 16" xfId="37311"/>
    <cellStyle name="Normal 38 5 2" xfId="19865"/>
    <cellStyle name="Normal 38 5 2 10" xfId="19866"/>
    <cellStyle name="Normal 38 5 2 10 2" xfId="37312"/>
    <cellStyle name="Normal 38 5 2 11" xfId="19867"/>
    <cellStyle name="Normal 38 5 2 11 2" xfId="37313"/>
    <cellStyle name="Normal 38 5 2 12" xfId="19868"/>
    <cellStyle name="Normal 38 5 2 12 2" xfId="37314"/>
    <cellStyle name="Normal 38 5 2 13" xfId="19869"/>
    <cellStyle name="Normal 38 5 2 13 2" xfId="37315"/>
    <cellStyle name="Normal 38 5 2 14" xfId="19870"/>
    <cellStyle name="Normal 38 5 2 14 2" xfId="37316"/>
    <cellStyle name="Normal 38 5 2 15" xfId="37317"/>
    <cellStyle name="Normal 38 5 2 2" xfId="19871"/>
    <cellStyle name="Normal 38 5 2 2 2" xfId="37318"/>
    <cellStyle name="Normal 38 5 2 3" xfId="19872"/>
    <cellStyle name="Normal 38 5 2 3 2" xfId="37319"/>
    <cellStyle name="Normal 38 5 2 4" xfId="19873"/>
    <cellStyle name="Normal 38 5 2 4 2" xfId="37320"/>
    <cellStyle name="Normal 38 5 2 5" xfId="19874"/>
    <cellStyle name="Normal 38 5 2 5 2" xfId="37321"/>
    <cellStyle name="Normal 38 5 2 6" xfId="19875"/>
    <cellStyle name="Normal 38 5 2 6 2" xfId="37322"/>
    <cellStyle name="Normal 38 5 2 7" xfId="19876"/>
    <cellStyle name="Normal 38 5 2 7 2" xfId="37323"/>
    <cellStyle name="Normal 38 5 2 8" xfId="19877"/>
    <cellStyle name="Normal 38 5 2 8 2" xfId="37324"/>
    <cellStyle name="Normal 38 5 2 9" xfId="19878"/>
    <cellStyle name="Normal 38 5 2 9 2" xfId="37325"/>
    <cellStyle name="Normal 38 5 3" xfId="19879"/>
    <cellStyle name="Normal 38 5 3 2" xfId="37326"/>
    <cellStyle name="Normal 38 5 4" xfId="19880"/>
    <cellStyle name="Normal 38 5 4 2" xfId="37327"/>
    <cellStyle name="Normal 38 5 5" xfId="19881"/>
    <cellStyle name="Normal 38 5 5 2" xfId="37328"/>
    <cellStyle name="Normal 38 5 6" xfId="19882"/>
    <cellStyle name="Normal 38 5 6 2" xfId="37329"/>
    <cellStyle name="Normal 38 5 7" xfId="19883"/>
    <cellStyle name="Normal 38 5 7 2" xfId="37330"/>
    <cellStyle name="Normal 38 5 8" xfId="19884"/>
    <cellStyle name="Normal 38 5 8 2" xfId="37331"/>
    <cellStyle name="Normal 38 5 9" xfId="19885"/>
    <cellStyle name="Normal 38 5 9 2" xfId="37332"/>
    <cellStyle name="Normal 38 6" xfId="19886"/>
    <cellStyle name="Normal 38 6 10" xfId="19887"/>
    <cellStyle name="Normal 38 6 10 2" xfId="37333"/>
    <cellStyle name="Normal 38 6 11" xfId="19888"/>
    <cellStyle name="Normal 38 6 11 2" xfId="37334"/>
    <cellStyle name="Normal 38 6 12" xfId="19889"/>
    <cellStyle name="Normal 38 6 12 2" xfId="37335"/>
    <cellStyle name="Normal 38 6 13" xfId="19890"/>
    <cellStyle name="Normal 38 6 13 2" xfId="37336"/>
    <cellStyle name="Normal 38 6 14" xfId="19891"/>
    <cellStyle name="Normal 38 6 14 2" xfId="37337"/>
    <cellStyle name="Normal 38 6 15" xfId="19892"/>
    <cellStyle name="Normal 38 6 15 2" xfId="37338"/>
    <cellStyle name="Normal 38 6 16" xfId="37339"/>
    <cellStyle name="Normal 38 6 2" xfId="19893"/>
    <cellStyle name="Normal 38 6 2 10" xfId="19894"/>
    <cellStyle name="Normal 38 6 2 10 2" xfId="37340"/>
    <cellStyle name="Normal 38 6 2 11" xfId="19895"/>
    <cellStyle name="Normal 38 6 2 11 2" xfId="37341"/>
    <cellStyle name="Normal 38 6 2 12" xfId="19896"/>
    <cellStyle name="Normal 38 6 2 12 2" xfId="37342"/>
    <cellStyle name="Normal 38 6 2 13" xfId="19897"/>
    <cellStyle name="Normal 38 6 2 13 2" xfId="37343"/>
    <cellStyle name="Normal 38 6 2 14" xfId="19898"/>
    <cellStyle name="Normal 38 6 2 14 2" xfId="37344"/>
    <cellStyle name="Normal 38 6 2 15" xfId="37345"/>
    <cellStyle name="Normal 38 6 2 2" xfId="19899"/>
    <cellStyle name="Normal 38 6 2 2 2" xfId="37346"/>
    <cellStyle name="Normal 38 6 2 3" xfId="19900"/>
    <cellStyle name="Normal 38 6 2 3 2" xfId="37347"/>
    <cellStyle name="Normal 38 6 2 4" xfId="19901"/>
    <cellStyle name="Normal 38 6 2 4 2" xfId="37348"/>
    <cellStyle name="Normal 38 6 2 5" xfId="19902"/>
    <cellStyle name="Normal 38 6 2 5 2" xfId="37349"/>
    <cellStyle name="Normal 38 6 2 6" xfId="19903"/>
    <cellStyle name="Normal 38 6 2 6 2" xfId="37350"/>
    <cellStyle name="Normal 38 6 2 7" xfId="19904"/>
    <cellStyle name="Normal 38 6 2 7 2" xfId="37351"/>
    <cellStyle name="Normal 38 6 2 8" xfId="19905"/>
    <cellStyle name="Normal 38 6 2 8 2" xfId="37352"/>
    <cellStyle name="Normal 38 6 2 9" xfId="19906"/>
    <cellStyle name="Normal 38 6 2 9 2" xfId="37353"/>
    <cellStyle name="Normal 38 6 3" xfId="19907"/>
    <cellStyle name="Normal 38 6 3 2" xfId="37354"/>
    <cellStyle name="Normal 38 6 4" xfId="19908"/>
    <cellStyle name="Normal 38 6 4 2" xfId="37355"/>
    <cellStyle name="Normal 38 6 5" xfId="19909"/>
    <cellStyle name="Normal 38 6 5 2" xfId="37356"/>
    <cellStyle name="Normal 38 6 6" xfId="19910"/>
    <cellStyle name="Normal 38 6 6 2" xfId="37357"/>
    <cellStyle name="Normal 38 6 7" xfId="19911"/>
    <cellStyle name="Normal 38 6 7 2" xfId="37358"/>
    <cellStyle name="Normal 38 6 8" xfId="19912"/>
    <cellStyle name="Normal 38 6 8 2" xfId="37359"/>
    <cellStyle name="Normal 38 6 9" xfId="19913"/>
    <cellStyle name="Normal 38 6 9 2" xfId="37360"/>
    <cellStyle name="Normal 38 7" xfId="19914"/>
    <cellStyle name="Normal 38 7 10" xfId="19915"/>
    <cellStyle name="Normal 38 7 10 2" xfId="37361"/>
    <cellStyle name="Normal 38 7 11" xfId="19916"/>
    <cellStyle name="Normal 38 7 11 2" xfId="37362"/>
    <cellStyle name="Normal 38 7 12" xfId="19917"/>
    <cellStyle name="Normal 38 7 12 2" xfId="37363"/>
    <cellStyle name="Normal 38 7 13" xfId="19918"/>
    <cellStyle name="Normal 38 7 13 2" xfId="37364"/>
    <cellStyle name="Normal 38 7 14" xfId="19919"/>
    <cellStyle name="Normal 38 7 14 2" xfId="37365"/>
    <cellStyle name="Normal 38 7 15" xfId="37366"/>
    <cellStyle name="Normal 38 7 2" xfId="19920"/>
    <cellStyle name="Normal 38 7 2 2" xfId="37367"/>
    <cellStyle name="Normal 38 7 3" xfId="19921"/>
    <cellStyle name="Normal 38 7 3 2" xfId="37368"/>
    <cellStyle name="Normal 38 7 4" xfId="19922"/>
    <cellStyle name="Normal 38 7 4 2" xfId="37369"/>
    <cellStyle name="Normal 38 7 5" xfId="19923"/>
    <cellStyle name="Normal 38 7 5 2" xfId="37370"/>
    <cellStyle name="Normal 38 7 6" xfId="19924"/>
    <cellStyle name="Normal 38 7 6 2" xfId="37371"/>
    <cellStyle name="Normal 38 7 7" xfId="19925"/>
    <cellStyle name="Normal 38 7 7 2" xfId="37372"/>
    <cellStyle name="Normal 38 7 8" xfId="19926"/>
    <cellStyle name="Normal 38 7 8 2" xfId="37373"/>
    <cellStyle name="Normal 38 7 9" xfId="19927"/>
    <cellStyle name="Normal 38 7 9 2" xfId="37374"/>
    <cellStyle name="Normal 38 8" xfId="19928"/>
    <cellStyle name="Normal 38 8 10" xfId="19929"/>
    <cellStyle name="Normal 38 8 10 2" xfId="37375"/>
    <cellStyle name="Normal 38 8 11" xfId="19930"/>
    <cellStyle name="Normal 38 8 11 2" xfId="37376"/>
    <cellStyle name="Normal 38 8 12" xfId="19931"/>
    <cellStyle name="Normal 38 8 12 2" xfId="37377"/>
    <cellStyle name="Normal 38 8 13" xfId="19932"/>
    <cellStyle name="Normal 38 8 13 2" xfId="37378"/>
    <cellStyle name="Normal 38 8 14" xfId="19933"/>
    <cellStyle name="Normal 38 8 14 2" xfId="37379"/>
    <cellStyle name="Normal 38 8 15" xfId="37380"/>
    <cellStyle name="Normal 38 8 2" xfId="19934"/>
    <cellStyle name="Normal 38 8 2 2" xfId="37381"/>
    <cellStyle name="Normal 38 8 3" xfId="19935"/>
    <cellStyle name="Normal 38 8 3 2" xfId="37382"/>
    <cellStyle name="Normal 38 8 4" xfId="19936"/>
    <cellStyle name="Normal 38 8 4 2" xfId="37383"/>
    <cellStyle name="Normal 38 8 5" xfId="19937"/>
    <cellStyle name="Normal 38 8 5 2" xfId="37384"/>
    <cellStyle name="Normal 38 8 6" xfId="19938"/>
    <cellStyle name="Normal 38 8 6 2" xfId="37385"/>
    <cellStyle name="Normal 38 8 7" xfId="19939"/>
    <cellStyle name="Normal 38 8 7 2" xfId="37386"/>
    <cellStyle name="Normal 38 8 8" xfId="19940"/>
    <cellStyle name="Normal 38 8 8 2" xfId="37387"/>
    <cellStyle name="Normal 38 8 9" xfId="19941"/>
    <cellStyle name="Normal 38 8 9 2" xfId="37388"/>
    <cellStyle name="Normal 38 9" xfId="19942"/>
    <cellStyle name="Normal 38 9 10" xfId="19943"/>
    <cellStyle name="Normal 38 9 10 2" xfId="37389"/>
    <cellStyle name="Normal 38 9 11" xfId="19944"/>
    <cellStyle name="Normal 38 9 11 2" xfId="37390"/>
    <cellStyle name="Normal 38 9 12" xfId="19945"/>
    <cellStyle name="Normal 38 9 12 2" xfId="37391"/>
    <cellStyle name="Normal 38 9 13" xfId="19946"/>
    <cellStyle name="Normal 38 9 13 2" xfId="37392"/>
    <cellStyle name="Normal 38 9 14" xfId="19947"/>
    <cellStyle name="Normal 38 9 14 2" xfId="37393"/>
    <cellStyle name="Normal 38 9 15" xfId="37394"/>
    <cellStyle name="Normal 38 9 2" xfId="19948"/>
    <cellStyle name="Normal 38 9 2 2" xfId="37395"/>
    <cellStyle name="Normal 38 9 3" xfId="19949"/>
    <cellStyle name="Normal 38 9 3 2" xfId="37396"/>
    <cellStyle name="Normal 38 9 4" xfId="19950"/>
    <cellStyle name="Normal 38 9 4 2" xfId="37397"/>
    <cellStyle name="Normal 38 9 5" xfId="19951"/>
    <cellStyle name="Normal 38 9 5 2" xfId="37398"/>
    <cellStyle name="Normal 38 9 6" xfId="19952"/>
    <cellStyle name="Normal 38 9 6 2" xfId="37399"/>
    <cellStyle name="Normal 38 9 7" xfId="19953"/>
    <cellStyle name="Normal 38 9 7 2" xfId="37400"/>
    <cellStyle name="Normal 38 9 8" xfId="19954"/>
    <cellStyle name="Normal 38 9 8 2" xfId="37401"/>
    <cellStyle name="Normal 38 9 9" xfId="19955"/>
    <cellStyle name="Normal 38 9 9 2" xfId="37402"/>
    <cellStyle name="Normal 39" xfId="137"/>
    <cellStyle name="Normal 39 10" xfId="19956"/>
    <cellStyle name="Normal 39 10 10" xfId="19957"/>
    <cellStyle name="Normal 39 10 10 2" xfId="37403"/>
    <cellStyle name="Normal 39 10 11" xfId="19958"/>
    <cellStyle name="Normal 39 10 11 2" xfId="37404"/>
    <cellStyle name="Normal 39 10 12" xfId="19959"/>
    <cellStyle name="Normal 39 10 12 2" xfId="37405"/>
    <cellStyle name="Normal 39 10 13" xfId="19960"/>
    <cellStyle name="Normal 39 10 13 2" xfId="37406"/>
    <cellStyle name="Normal 39 10 14" xfId="19961"/>
    <cellStyle name="Normal 39 10 14 2" xfId="37407"/>
    <cellStyle name="Normal 39 10 15" xfId="37408"/>
    <cellStyle name="Normal 39 10 2" xfId="19962"/>
    <cellStyle name="Normal 39 10 2 2" xfId="37409"/>
    <cellStyle name="Normal 39 10 3" xfId="19963"/>
    <cellStyle name="Normal 39 10 3 2" xfId="37410"/>
    <cellStyle name="Normal 39 10 4" xfId="19964"/>
    <cellStyle name="Normal 39 10 4 2" xfId="37411"/>
    <cellStyle name="Normal 39 10 5" xfId="19965"/>
    <cellStyle name="Normal 39 10 5 2" xfId="37412"/>
    <cellStyle name="Normal 39 10 6" xfId="19966"/>
    <cellStyle name="Normal 39 10 6 2" xfId="37413"/>
    <cellStyle name="Normal 39 10 7" xfId="19967"/>
    <cellStyle name="Normal 39 10 7 2" xfId="37414"/>
    <cellStyle name="Normal 39 10 8" xfId="19968"/>
    <cellStyle name="Normal 39 10 8 2" xfId="37415"/>
    <cellStyle name="Normal 39 10 9" xfId="19969"/>
    <cellStyle name="Normal 39 10 9 2" xfId="37416"/>
    <cellStyle name="Normal 39 11" xfId="19970"/>
    <cellStyle name="Normal 39 11 10" xfId="19971"/>
    <cellStyle name="Normal 39 11 10 2" xfId="37417"/>
    <cellStyle name="Normal 39 11 11" xfId="19972"/>
    <cellStyle name="Normal 39 11 11 2" xfId="37418"/>
    <cellStyle name="Normal 39 11 12" xfId="19973"/>
    <cellStyle name="Normal 39 11 12 2" xfId="37419"/>
    <cellStyle name="Normal 39 11 13" xfId="19974"/>
    <cellStyle name="Normal 39 11 13 2" xfId="37420"/>
    <cellStyle name="Normal 39 11 14" xfId="19975"/>
    <cellStyle name="Normal 39 11 14 2" xfId="37421"/>
    <cellStyle name="Normal 39 11 15" xfId="37422"/>
    <cellStyle name="Normal 39 11 2" xfId="19976"/>
    <cellStyle name="Normal 39 11 2 2" xfId="37423"/>
    <cellStyle name="Normal 39 11 3" xfId="19977"/>
    <cellStyle name="Normal 39 11 3 2" xfId="37424"/>
    <cellStyle name="Normal 39 11 4" xfId="19978"/>
    <cellStyle name="Normal 39 11 4 2" xfId="37425"/>
    <cellStyle name="Normal 39 11 5" xfId="19979"/>
    <cellStyle name="Normal 39 11 5 2" xfId="37426"/>
    <cellStyle name="Normal 39 11 6" xfId="19980"/>
    <cellStyle name="Normal 39 11 6 2" xfId="37427"/>
    <cellStyle name="Normal 39 11 7" xfId="19981"/>
    <cellStyle name="Normal 39 11 7 2" xfId="37428"/>
    <cellStyle name="Normal 39 11 8" xfId="19982"/>
    <cellStyle name="Normal 39 11 8 2" xfId="37429"/>
    <cellStyle name="Normal 39 11 9" xfId="19983"/>
    <cellStyle name="Normal 39 11 9 2" xfId="37430"/>
    <cellStyle name="Normal 39 12" xfId="19984"/>
    <cellStyle name="Normal 39 12 10" xfId="19985"/>
    <cellStyle name="Normal 39 12 10 2" xfId="37431"/>
    <cellStyle name="Normal 39 12 11" xfId="19986"/>
    <cellStyle name="Normal 39 12 11 2" xfId="37432"/>
    <cellStyle name="Normal 39 12 12" xfId="19987"/>
    <cellStyle name="Normal 39 12 12 2" xfId="37433"/>
    <cellStyle name="Normal 39 12 13" xfId="19988"/>
    <cellStyle name="Normal 39 12 13 2" xfId="37434"/>
    <cellStyle name="Normal 39 12 14" xfId="19989"/>
    <cellStyle name="Normal 39 12 14 2" xfId="37435"/>
    <cellStyle name="Normal 39 12 15" xfId="37436"/>
    <cellStyle name="Normal 39 12 2" xfId="19990"/>
    <cellStyle name="Normal 39 12 2 2" xfId="37437"/>
    <cellStyle name="Normal 39 12 3" xfId="19991"/>
    <cellStyle name="Normal 39 12 3 2" xfId="37438"/>
    <cellStyle name="Normal 39 12 4" xfId="19992"/>
    <cellStyle name="Normal 39 12 4 2" xfId="37439"/>
    <cellStyle name="Normal 39 12 5" xfId="19993"/>
    <cellStyle name="Normal 39 12 5 2" xfId="37440"/>
    <cellStyle name="Normal 39 12 6" xfId="19994"/>
    <cellStyle name="Normal 39 12 6 2" xfId="37441"/>
    <cellStyle name="Normal 39 12 7" xfId="19995"/>
    <cellStyle name="Normal 39 12 7 2" xfId="37442"/>
    <cellStyle name="Normal 39 12 8" xfId="19996"/>
    <cellStyle name="Normal 39 12 8 2" xfId="37443"/>
    <cellStyle name="Normal 39 12 9" xfId="19997"/>
    <cellStyle name="Normal 39 12 9 2" xfId="37444"/>
    <cellStyle name="Normal 39 13" xfId="19998"/>
    <cellStyle name="Normal 39 13 10" xfId="19999"/>
    <cellStyle name="Normal 39 13 10 2" xfId="37445"/>
    <cellStyle name="Normal 39 13 11" xfId="20000"/>
    <cellStyle name="Normal 39 13 11 2" xfId="37446"/>
    <cellStyle name="Normal 39 13 12" xfId="20001"/>
    <cellStyle name="Normal 39 13 12 2" xfId="37447"/>
    <cellStyle name="Normal 39 13 13" xfId="20002"/>
    <cellStyle name="Normal 39 13 13 2" xfId="37448"/>
    <cellStyle name="Normal 39 13 14" xfId="20003"/>
    <cellStyle name="Normal 39 13 14 2" xfId="37449"/>
    <cellStyle name="Normal 39 13 15" xfId="37450"/>
    <cellStyle name="Normal 39 13 2" xfId="20004"/>
    <cellStyle name="Normal 39 13 2 2" xfId="37451"/>
    <cellStyle name="Normal 39 13 3" xfId="20005"/>
    <cellStyle name="Normal 39 13 3 2" xfId="37452"/>
    <cellStyle name="Normal 39 13 4" xfId="20006"/>
    <cellStyle name="Normal 39 13 4 2" xfId="37453"/>
    <cellStyle name="Normal 39 13 5" xfId="20007"/>
    <cellStyle name="Normal 39 13 5 2" xfId="37454"/>
    <cellStyle name="Normal 39 13 6" xfId="20008"/>
    <cellStyle name="Normal 39 13 6 2" xfId="37455"/>
    <cellStyle name="Normal 39 13 7" xfId="20009"/>
    <cellStyle name="Normal 39 13 7 2" xfId="37456"/>
    <cellStyle name="Normal 39 13 8" xfId="20010"/>
    <cellStyle name="Normal 39 13 8 2" xfId="37457"/>
    <cellStyle name="Normal 39 13 9" xfId="20011"/>
    <cellStyle name="Normal 39 13 9 2" xfId="37458"/>
    <cellStyle name="Normal 39 14" xfId="20012"/>
    <cellStyle name="Normal 39 14 10" xfId="20013"/>
    <cellStyle name="Normal 39 14 10 2" xfId="37459"/>
    <cellStyle name="Normal 39 14 11" xfId="20014"/>
    <cellStyle name="Normal 39 14 11 2" xfId="37460"/>
    <cellStyle name="Normal 39 14 12" xfId="20015"/>
    <cellStyle name="Normal 39 14 12 2" xfId="37461"/>
    <cellStyle name="Normal 39 14 13" xfId="20016"/>
    <cellStyle name="Normal 39 14 13 2" xfId="37462"/>
    <cellStyle name="Normal 39 14 14" xfId="20017"/>
    <cellStyle name="Normal 39 14 14 2" xfId="37463"/>
    <cellStyle name="Normal 39 14 15" xfId="37464"/>
    <cellStyle name="Normal 39 14 2" xfId="20018"/>
    <cellStyle name="Normal 39 14 2 2" xfId="37465"/>
    <cellStyle name="Normal 39 14 3" xfId="20019"/>
    <cellStyle name="Normal 39 14 3 2" xfId="37466"/>
    <cellStyle name="Normal 39 14 4" xfId="20020"/>
    <cellStyle name="Normal 39 14 4 2" xfId="37467"/>
    <cellStyle name="Normal 39 14 5" xfId="20021"/>
    <cellStyle name="Normal 39 14 5 2" xfId="37468"/>
    <cellStyle name="Normal 39 14 6" xfId="20022"/>
    <cellStyle name="Normal 39 14 6 2" xfId="37469"/>
    <cellStyle name="Normal 39 14 7" xfId="20023"/>
    <cellStyle name="Normal 39 14 7 2" xfId="37470"/>
    <cellStyle name="Normal 39 14 8" xfId="20024"/>
    <cellStyle name="Normal 39 14 8 2" xfId="37471"/>
    <cellStyle name="Normal 39 14 9" xfId="20025"/>
    <cellStyle name="Normal 39 14 9 2" xfId="37472"/>
    <cellStyle name="Normal 39 15" xfId="20026"/>
    <cellStyle name="Normal 39 15 10" xfId="20027"/>
    <cellStyle name="Normal 39 15 10 2" xfId="37473"/>
    <cellStyle name="Normal 39 15 11" xfId="20028"/>
    <cellStyle name="Normal 39 15 11 2" xfId="37474"/>
    <cellStyle name="Normal 39 15 12" xfId="20029"/>
    <cellStyle name="Normal 39 15 12 2" xfId="37475"/>
    <cellStyle name="Normal 39 15 13" xfId="20030"/>
    <cellStyle name="Normal 39 15 13 2" xfId="37476"/>
    <cellStyle name="Normal 39 15 14" xfId="20031"/>
    <cellStyle name="Normal 39 15 14 2" xfId="37477"/>
    <cellStyle name="Normal 39 15 15" xfId="37478"/>
    <cellStyle name="Normal 39 15 2" xfId="20032"/>
    <cellStyle name="Normal 39 15 2 2" xfId="37479"/>
    <cellStyle name="Normal 39 15 3" xfId="20033"/>
    <cellStyle name="Normal 39 15 3 2" xfId="37480"/>
    <cellStyle name="Normal 39 15 4" xfId="20034"/>
    <cellStyle name="Normal 39 15 4 2" xfId="37481"/>
    <cellStyle name="Normal 39 15 5" xfId="20035"/>
    <cellStyle name="Normal 39 15 5 2" xfId="37482"/>
    <cellStyle name="Normal 39 15 6" xfId="20036"/>
    <cellStyle name="Normal 39 15 6 2" xfId="37483"/>
    <cellStyle name="Normal 39 15 7" xfId="20037"/>
    <cellStyle name="Normal 39 15 7 2" xfId="37484"/>
    <cellStyle name="Normal 39 15 8" xfId="20038"/>
    <cellStyle name="Normal 39 15 8 2" xfId="37485"/>
    <cellStyle name="Normal 39 15 9" xfId="20039"/>
    <cellStyle name="Normal 39 15 9 2" xfId="37486"/>
    <cellStyle name="Normal 39 16" xfId="20040"/>
    <cellStyle name="Normal 39 16 10" xfId="20041"/>
    <cellStyle name="Normal 39 16 10 2" xfId="37487"/>
    <cellStyle name="Normal 39 16 11" xfId="20042"/>
    <cellStyle name="Normal 39 16 11 2" xfId="37488"/>
    <cellStyle name="Normal 39 16 12" xfId="20043"/>
    <cellStyle name="Normal 39 16 12 2" xfId="37489"/>
    <cellStyle name="Normal 39 16 13" xfId="20044"/>
    <cellStyle name="Normal 39 16 13 2" xfId="37490"/>
    <cellStyle name="Normal 39 16 14" xfId="20045"/>
    <cellStyle name="Normal 39 16 14 2" xfId="37491"/>
    <cellStyle name="Normal 39 16 15" xfId="37492"/>
    <cellStyle name="Normal 39 16 2" xfId="20046"/>
    <cellStyle name="Normal 39 16 2 2" xfId="37493"/>
    <cellStyle name="Normal 39 16 3" xfId="20047"/>
    <cellStyle name="Normal 39 16 3 2" xfId="37494"/>
    <cellStyle name="Normal 39 16 4" xfId="20048"/>
    <cellStyle name="Normal 39 16 4 2" xfId="37495"/>
    <cellStyle name="Normal 39 16 5" xfId="20049"/>
    <cellStyle name="Normal 39 16 5 2" xfId="37496"/>
    <cellStyle name="Normal 39 16 6" xfId="20050"/>
    <cellStyle name="Normal 39 16 6 2" xfId="37497"/>
    <cellStyle name="Normal 39 16 7" xfId="20051"/>
    <cellStyle name="Normal 39 16 7 2" xfId="37498"/>
    <cellStyle name="Normal 39 16 8" xfId="20052"/>
    <cellStyle name="Normal 39 16 8 2" xfId="37499"/>
    <cellStyle name="Normal 39 16 9" xfId="20053"/>
    <cellStyle name="Normal 39 16 9 2" xfId="37500"/>
    <cellStyle name="Normal 39 17" xfId="20054"/>
    <cellStyle name="Normal 39 17 10" xfId="20055"/>
    <cellStyle name="Normal 39 17 10 2" xfId="37501"/>
    <cellStyle name="Normal 39 17 11" xfId="20056"/>
    <cellStyle name="Normal 39 17 11 2" xfId="37502"/>
    <cellStyle name="Normal 39 17 12" xfId="20057"/>
    <cellStyle name="Normal 39 17 12 2" xfId="37503"/>
    <cellStyle name="Normal 39 17 13" xfId="20058"/>
    <cellStyle name="Normal 39 17 13 2" xfId="37504"/>
    <cellStyle name="Normal 39 17 14" xfId="20059"/>
    <cellStyle name="Normal 39 17 14 2" xfId="37505"/>
    <cellStyle name="Normal 39 17 15" xfId="37506"/>
    <cellStyle name="Normal 39 17 2" xfId="20060"/>
    <cellStyle name="Normal 39 17 2 2" xfId="37507"/>
    <cellStyle name="Normal 39 17 3" xfId="20061"/>
    <cellStyle name="Normal 39 17 3 2" xfId="37508"/>
    <cellStyle name="Normal 39 17 4" xfId="20062"/>
    <cellStyle name="Normal 39 17 4 2" xfId="37509"/>
    <cellStyle name="Normal 39 17 5" xfId="20063"/>
    <cellStyle name="Normal 39 17 5 2" xfId="37510"/>
    <cellStyle name="Normal 39 17 6" xfId="20064"/>
    <cellStyle name="Normal 39 17 6 2" xfId="37511"/>
    <cellStyle name="Normal 39 17 7" xfId="20065"/>
    <cellStyle name="Normal 39 17 7 2" xfId="37512"/>
    <cellStyle name="Normal 39 17 8" xfId="20066"/>
    <cellStyle name="Normal 39 17 8 2" xfId="37513"/>
    <cellStyle name="Normal 39 17 9" xfId="20067"/>
    <cellStyle name="Normal 39 17 9 2" xfId="37514"/>
    <cellStyle name="Normal 39 18" xfId="20068"/>
    <cellStyle name="Normal 39 18 2" xfId="37515"/>
    <cellStyle name="Normal 39 19" xfId="20069"/>
    <cellStyle name="Normal 39 19 2" xfId="37516"/>
    <cellStyle name="Normal 39 2" xfId="223"/>
    <cellStyle name="Normal 39 20" xfId="20070"/>
    <cellStyle name="Normal 39 20 2" xfId="37517"/>
    <cellStyle name="Normal 39 21" xfId="20071"/>
    <cellStyle name="Normal 39 21 2" xfId="37518"/>
    <cellStyle name="Normal 39 22" xfId="20072"/>
    <cellStyle name="Normal 39 22 2" xfId="37519"/>
    <cellStyle name="Normal 39 23" xfId="20073"/>
    <cellStyle name="Normal 39 23 2" xfId="37520"/>
    <cellStyle name="Normal 39 24" xfId="20074"/>
    <cellStyle name="Normal 39 24 2" xfId="37521"/>
    <cellStyle name="Normal 39 25" xfId="20075"/>
    <cellStyle name="Normal 39 25 2" xfId="37522"/>
    <cellStyle name="Normal 39 26" xfId="20076"/>
    <cellStyle name="Normal 39 26 2" xfId="37523"/>
    <cellStyle name="Normal 39 27" xfId="20077"/>
    <cellStyle name="Normal 39 27 2" xfId="37524"/>
    <cellStyle name="Normal 39 28" xfId="20078"/>
    <cellStyle name="Normal 39 28 2" xfId="37525"/>
    <cellStyle name="Normal 39 29" xfId="20079"/>
    <cellStyle name="Normal 39 29 2" xfId="37526"/>
    <cellStyle name="Normal 39 3" xfId="20080"/>
    <cellStyle name="Normal 39 30" xfId="20081"/>
    <cellStyle name="Normal 39 30 2" xfId="37527"/>
    <cellStyle name="Normal 39 31" xfId="37528"/>
    <cellStyle name="Normal 39 4" xfId="20082"/>
    <cellStyle name="Normal 39 4 10" xfId="20083"/>
    <cellStyle name="Normal 39 4 10 2" xfId="37529"/>
    <cellStyle name="Normal 39 4 11" xfId="20084"/>
    <cellStyle name="Normal 39 4 11 2" xfId="37530"/>
    <cellStyle name="Normal 39 4 12" xfId="20085"/>
    <cellStyle name="Normal 39 4 12 2" xfId="37531"/>
    <cellStyle name="Normal 39 4 13" xfId="20086"/>
    <cellStyle name="Normal 39 4 13 2" xfId="37532"/>
    <cellStyle name="Normal 39 4 14" xfId="20087"/>
    <cellStyle name="Normal 39 4 14 2" xfId="37533"/>
    <cellStyle name="Normal 39 4 15" xfId="20088"/>
    <cellStyle name="Normal 39 4 15 2" xfId="37534"/>
    <cellStyle name="Normal 39 4 16" xfId="37535"/>
    <cellStyle name="Normal 39 4 2" xfId="20089"/>
    <cellStyle name="Normal 39 4 2 10" xfId="20090"/>
    <cellStyle name="Normal 39 4 2 10 2" xfId="37536"/>
    <cellStyle name="Normal 39 4 2 11" xfId="20091"/>
    <cellStyle name="Normal 39 4 2 11 2" xfId="37537"/>
    <cellStyle name="Normal 39 4 2 12" xfId="20092"/>
    <cellStyle name="Normal 39 4 2 12 2" xfId="37538"/>
    <cellStyle name="Normal 39 4 2 13" xfId="20093"/>
    <cellStyle name="Normal 39 4 2 13 2" xfId="37539"/>
    <cellStyle name="Normal 39 4 2 14" xfId="20094"/>
    <cellStyle name="Normal 39 4 2 14 2" xfId="37540"/>
    <cellStyle name="Normal 39 4 2 15" xfId="37541"/>
    <cellStyle name="Normal 39 4 2 2" xfId="20095"/>
    <cellStyle name="Normal 39 4 2 2 2" xfId="37542"/>
    <cellStyle name="Normal 39 4 2 3" xfId="20096"/>
    <cellStyle name="Normal 39 4 2 3 2" xfId="37543"/>
    <cellStyle name="Normal 39 4 2 4" xfId="20097"/>
    <cellStyle name="Normal 39 4 2 4 2" xfId="37544"/>
    <cellStyle name="Normal 39 4 2 5" xfId="20098"/>
    <cellStyle name="Normal 39 4 2 5 2" xfId="37545"/>
    <cellStyle name="Normal 39 4 2 6" xfId="20099"/>
    <cellStyle name="Normal 39 4 2 6 2" xfId="37546"/>
    <cellStyle name="Normal 39 4 2 7" xfId="20100"/>
    <cellStyle name="Normal 39 4 2 7 2" xfId="37547"/>
    <cellStyle name="Normal 39 4 2 8" xfId="20101"/>
    <cellStyle name="Normal 39 4 2 8 2" xfId="37548"/>
    <cellStyle name="Normal 39 4 2 9" xfId="20102"/>
    <cellStyle name="Normal 39 4 2 9 2" xfId="37549"/>
    <cellStyle name="Normal 39 4 3" xfId="20103"/>
    <cellStyle name="Normal 39 4 3 2" xfId="37550"/>
    <cellStyle name="Normal 39 4 4" xfId="20104"/>
    <cellStyle name="Normal 39 4 4 2" xfId="37551"/>
    <cellStyle name="Normal 39 4 5" xfId="20105"/>
    <cellStyle name="Normal 39 4 5 2" xfId="37552"/>
    <cellStyle name="Normal 39 4 6" xfId="20106"/>
    <cellStyle name="Normal 39 4 6 2" xfId="37553"/>
    <cellStyle name="Normal 39 4 7" xfId="20107"/>
    <cellStyle name="Normal 39 4 7 2" xfId="37554"/>
    <cellStyle name="Normal 39 4 8" xfId="20108"/>
    <cellStyle name="Normal 39 4 8 2" xfId="37555"/>
    <cellStyle name="Normal 39 4 9" xfId="20109"/>
    <cellStyle name="Normal 39 4 9 2" xfId="37556"/>
    <cellStyle name="Normal 39 5" xfId="20110"/>
    <cellStyle name="Normal 39 5 10" xfId="20111"/>
    <cellStyle name="Normal 39 5 10 2" xfId="37557"/>
    <cellStyle name="Normal 39 5 11" xfId="20112"/>
    <cellStyle name="Normal 39 5 11 2" xfId="37558"/>
    <cellStyle name="Normal 39 5 12" xfId="20113"/>
    <cellStyle name="Normal 39 5 12 2" xfId="37559"/>
    <cellStyle name="Normal 39 5 13" xfId="20114"/>
    <cellStyle name="Normal 39 5 13 2" xfId="37560"/>
    <cellStyle name="Normal 39 5 14" xfId="20115"/>
    <cellStyle name="Normal 39 5 14 2" xfId="37561"/>
    <cellStyle name="Normal 39 5 15" xfId="20116"/>
    <cellStyle name="Normal 39 5 15 2" xfId="37562"/>
    <cellStyle name="Normal 39 5 16" xfId="37563"/>
    <cellStyle name="Normal 39 5 2" xfId="20117"/>
    <cellStyle name="Normal 39 5 2 10" xfId="20118"/>
    <cellStyle name="Normal 39 5 2 10 2" xfId="37564"/>
    <cellStyle name="Normal 39 5 2 11" xfId="20119"/>
    <cellStyle name="Normal 39 5 2 11 2" xfId="37565"/>
    <cellStyle name="Normal 39 5 2 12" xfId="20120"/>
    <cellStyle name="Normal 39 5 2 12 2" xfId="37566"/>
    <cellStyle name="Normal 39 5 2 13" xfId="20121"/>
    <cellStyle name="Normal 39 5 2 13 2" xfId="37567"/>
    <cellStyle name="Normal 39 5 2 14" xfId="20122"/>
    <cellStyle name="Normal 39 5 2 14 2" xfId="37568"/>
    <cellStyle name="Normal 39 5 2 15" xfId="37569"/>
    <cellStyle name="Normal 39 5 2 2" xfId="20123"/>
    <cellStyle name="Normal 39 5 2 2 2" xfId="37570"/>
    <cellStyle name="Normal 39 5 2 3" xfId="20124"/>
    <cellStyle name="Normal 39 5 2 3 2" xfId="37571"/>
    <cellStyle name="Normal 39 5 2 4" xfId="20125"/>
    <cellStyle name="Normal 39 5 2 4 2" xfId="37572"/>
    <cellStyle name="Normal 39 5 2 5" xfId="20126"/>
    <cellStyle name="Normal 39 5 2 5 2" xfId="37573"/>
    <cellStyle name="Normal 39 5 2 6" xfId="20127"/>
    <cellStyle name="Normal 39 5 2 6 2" xfId="37574"/>
    <cellStyle name="Normal 39 5 2 7" xfId="20128"/>
    <cellStyle name="Normal 39 5 2 7 2" xfId="37575"/>
    <cellStyle name="Normal 39 5 2 8" xfId="20129"/>
    <cellStyle name="Normal 39 5 2 8 2" xfId="37576"/>
    <cellStyle name="Normal 39 5 2 9" xfId="20130"/>
    <cellStyle name="Normal 39 5 2 9 2" xfId="37577"/>
    <cellStyle name="Normal 39 5 3" xfId="20131"/>
    <cellStyle name="Normal 39 5 3 2" xfId="37578"/>
    <cellStyle name="Normal 39 5 4" xfId="20132"/>
    <cellStyle name="Normal 39 5 4 2" xfId="37579"/>
    <cellStyle name="Normal 39 5 5" xfId="20133"/>
    <cellStyle name="Normal 39 5 5 2" xfId="37580"/>
    <cellStyle name="Normal 39 5 6" xfId="20134"/>
    <cellStyle name="Normal 39 5 6 2" xfId="37581"/>
    <cellStyle name="Normal 39 5 7" xfId="20135"/>
    <cellStyle name="Normal 39 5 7 2" xfId="37582"/>
    <cellStyle name="Normal 39 5 8" xfId="20136"/>
    <cellStyle name="Normal 39 5 8 2" xfId="37583"/>
    <cellStyle name="Normal 39 5 9" xfId="20137"/>
    <cellStyle name="Normal 39 5 9 2" xfId="37584"/>
    <cellStyle name="Normal 39 6" xfId="20138"/>
    <cellStyle name="Normal 39 6 10" xfId="20139"/>
    <cellStyle name="Normal 39 6 10 2" xfId="37585"/>
    <cellStyle name="Normal 39 6 11" xfId="20140"/>
    <cellStyle name="Normal 39 6 11 2" xfId="37586"/>
    <cellStyle name="Normal 39 6 12" xfId="20141"/>
    <cellStyle name="Normal 39 6 12 2" xfId="37587"/>
    <cellStyle name="Normal 39 6 13" xfId="20142"/>
    <cellStyle name="Normal 39 6 13 2" xfId="37588"/>
    <cellStyle name="Normal 39 6 14" xfId="20143"/>
    <cellStyle name="Normal 39 6 14 2" xfId="37589"/>
    <cellStyle name="Normal 39 6 15" xfId="20144"/>
    <cellStyle name="Normal 39 6 15 2" xfId="37590"/>
    <cellStyle name="Normal 39 6 16" xfId="37591"/>
    <cellStyle name="Normal 39 6 2" xfId="20145"/>
    <cellStyle name="Normal 39 6 2 10" xfId="20146"/>
    <cellStyle name="Normal 39 6 2 10 2" xfId="37592"/>
    <cellStyle name="Normal 39 6 2 11" xfId="20147"/>
    <cellStyle name="Normal 39 6 2 11 2" xfId="37593"/>
    <cellStyle name="Normal 39 6 2 12" xfId="20148"/>
    <cellStyle name="Normal 39 6 2 12 2" xfId="37594"/>
    <cellStyle name="Normal 39 6 2 13" xfId="20149"/>
    <cellStyle name="Normal 39 6 2 13 2" xfId="37595"/>
    <cellStyle name="Normal 39 6 2 14" xfId="20150"/>
    <cellStyle name="Normal 39 6 2 14 2" xfId="37596"/>
    <cellStyle name="Normal 39 6 2 15" xfId="37597"/>
    <cellStyle name="Normal 39 6 2 2" xfId="20151"/>
    <cellStyle name="Normal 39 6 2 2 2" xfId="37598"/>
    <cellStyle name="Normal 39 6 2 3" xfId="20152"/>
    <cellStyle name="Normal 39 6 2 3 2" xfId="37599"/>
    <cellStyle name="Normal 39 6 2 4" xfId="20153"/>
    <cellStyle name="Normal 39 6 2 4 2" xfId="37600"/>
    <cellStyle name="Normal 39 6 2 5" xfId="20154"/>
    <cellStyle name="Normal 39 6 2 5 2" xfId="37601"/>
    <cellStyle name="Normal 39 6 2 6" xfId="20155"/>
    <cellStyle name="Normal 39 6 2 6 2" xfId="37602"/>
    <cellStyle name="Normal 39 6 2 7" xfId="20156"/>
    <cellStyle name="Normal 39 6 2 7 2" xfId="37603"/>
    <cellStyle name="Normal 39 6 2 8" xfId="20157"/>
    <cellStyle name="Normal 39 6 2 8 2" xfId="37604"/>
    <cellStyle name="Normal 39 6 2 9" xfId="20158"/>
    <cellStyle name="Normal 39 6 2 9 2" xfId="37605"/>
    <cellStyle name="Normal 39 6 3" xfId="20159"/>
    <cellStyle name="Normal 39 6 3 2" xfId="37606"/>
    <cellStyle name="Normal 39 6 4" xfId="20160"/>
    <cellStyle name="Normal 39 6 4 2" xfId="37607"/>
    <cellStyle name="Normal 39 6 5" xfId="20161"/>
    <cellStyle name="Normal 39 6 5 2" xfId="37608"/>
    <cellStyle name="Normal 39 6 6" xfId="20162"/>
    <cellStyle name="Normal 39 6 6 2" xfId="37609"/>
    <cellStyle name="Normal 39 6 7" xfId="20163"/>
    <cellStyle name="Normal 39 6 7 2" xfId="37610"/>
    <cellStyle name="Normal 39 6 8" xfId="20164"/>
    <cellStyle name="Normal 39 6 8 2" xfId="37611"/>
    <cellStyle name="Normal 39 6 9" xfId="20165"/>
    <cellStyle name="Normal 39 6 9 2" xfId="37612"/>
    <cellStyle name="Normal 39 7" xfId="20166"/>
    <cellStyle name="Normal 39 7 10" xfId="20167"/>
    <cellStyle name="Normal 39 7 10 2" xfId="37613"/>
    <cellStyle name="Normal 39 7 11" xfId="20168"/>
    <cellStyle name="Normal 39 7 11 2" xfId="37614"/>
    <cellStyle name="Normal 39 7 12" xfId="20169"/>
    <cellStyle name="Normal 39 7 12 2" xfId="37615"/>
    <cellStyle name="Normal 39 7 13" xfId="20170"/>
    <cellStyle name="Normal 39 7 13 2" xfId="37616"/>
    <cellStyle name="Normal 39 7 14" xfId="20171"/>
    <cellStyle name="Normal 39 7 14 2" xfId="37617"/>
    <cellStyle name="Normal 39 7 15" xfId="37618"/>
    <cellStyle name="Normal 39 7 2" xfId="20172"/>
    <cellStyle name="Normal 39 7 2 2" xfId="37619"/>
    <cellStyle name="Normal 39 7 3" xfId="20173"/>
    <cellStyle name="Normal 39 7 3 2" xfId="37620"/>
    <cellStyle name="Normal 39 7 4" xfId="20174"/>
    <cellStyle name="Normal 39 7 4 2" xfId="37621"/>
    <cellStyle name="Normal 39 7 5" xfId="20175"/>
    <cellStyle name="Normal 39 7 5 2" xfId="37622"/>
    <cellStyle name="Normal 39 7 6" xfId="20176"/>
    <cellStyle name="Normal 39 7 6 2" xfId="37623"/>
    <cellStyle name="Normal 39 7 7" xfId="20177"/>
    <cellStyle name="Normal 39 7 7 2" xfId="37624"/>
    <cellStyle name="Normal 39 7 8" xfId="20178"/>
    <cellStyle name="Normal 39 7 8 2" xfId="37625"/>
    <cellStyle name="Normal 39 7 9" xfId="20179"/>
    <cellStyle name="Normal 39 7 9 2" xfId="37626"/>
    <cellStyle name="Normal 39 8" xfId="20180"/>
    <cellStyle name="Normal 39 8 10" xfId="20181"/>
    <cellStyle name="Normal 39 8 10 2" xfId="37627"/>
    <cellStyle name="Normal 39 8 11" xfId="20182"/>
    <cellStyle name="Normal 39 8 11 2" xfId="37628"/>
    <cellStyle name="Normal 39 8 12" xfId="20183"/>
    <cellStyle name="Normal 39 8 12 2" xfId="37629"/>
    <cellStyle name="Normal 39 8 13" xfId="20184"/>
    <cellStyle name="Normal 39 8 13 2" xfId="37630"/>
    <cellStyle name="Normal 39 8 14" xfId="20185"/>
    <cellStyle name="Normal 39 8 14 2" xfId="37631"/>
    <cellStyle name="Normal 39 8 15" xfId="37632"/>
    <cellStyle name="Normal 39 8 2" xfId="20186"/>
    <cellStyle name="Normal 39 8 2 2" xfId="37633"/>
    <cellStyle name="Normal 39 8 3" xfId="20187"/>
    <cellStyle name="Normal 39 8 3 2" xfId="37634"/>
    <cellStyle name="Normal 39 8 4" xfId="20188"/>
    <cellStyle name="Normal 39 8 4 2" xfId="37635"/>
    <cellStyle name="Normal 39 8 5" xfId="20189"/>
    <cellStyle name="Normal 39 8 5 2" xfId="37636"/>
    <cellStyle name="Normal 39 8 6" xfId="20190"/>
    <cellStyle name="Normal 39 8 6 2" xfId="37637"/>
    <cellStyle name="Normal 39 8 7" xfId="20191"/>
    <cellStyle name="Normal 39 8 7 2" xfId="37638"/>
    <cellStyle name="Normal 39 8 8" xfId="20192"/>
    <cellStyle name="Normal 39 8 8 2" xfId="37639"/>
    <cellStyle name="Normal 39 8 9" xfId="20193"/>
    <cellStyle name="Normal 39 8 9 2" xfId="37640"/>
    <cellStyle name="Normal 39 9" xfId="20194"/>
    <cellStyle name="Normal 39 9 10" xfId="20195"/>
    <cellStyle name="Normal 39 9 10 2" xfId="37641"/>
    <cellStyle name="Normal 39 9 11" xfId="20196"/>
    <cellStyle name="Normal 39 9 11 2" xfId="37642"/>
    <cellStyle name="Normal 39 9 12" xfId="20197"/>
    <cellStyle name="Normal 39 9 12 2" xfId="37643"/>
    <cellStyle name="Normal 39 9 13" xfId="20198"/>
    <cellStyle name="Normal 39 9 13 2" xfId="37644"/>
    <cellStyle name="Normal 39 9 14" xfId="20199"/>
    <cellStyle name="Normal 39 9 14 2" xfId="37645"/>
    <cellStyle name="Normal 39 9 15" xfId="37646"/>
    <cellStyle name="Normal 39 9 2" xfId="20200"/>
    <cellStyle name="Normal 39 9 2 2" xfId="37647"/>
    <cellStyle name="Normal 39 9 3" xfId="20201"/>
    <cellStyle name="Normal 39 9 3 2" xfId="37648"/>
    <cellStyle name="Normal 39 9 4" xfId="20202"/>
    <cellStyle name="Normal 39 9 4 2" xfId="37649"/>
    <cellStyle name="Normal 39 9 5" xfId="20203"/>
    <cellStyle name="Normal 39 9 5 2" xfId="37650"/>
    <cellStyle name="Normal 39 9 6" xfId="20204"/>
    <cellStyle name="Normal 39 9 6 2" xfId="37651"/>
    <cellStyle name="Normal 39 9 7" xfId="20205"/>
    <cellStyle name="Normal 39 9 7 2" xfId="37652"/>
    <cellStyle name="Normal 39 9 8" xfId="20206"/>
    <cellStyle name="Normal 39 9 8 2" xfId="37653"/>
    <cellStyle name="Normal 39 9 9" xfId="20207"/>
    <cellStyle name="Normal 39 9 9 2" xfId="37654"/>
    <cellStyle name="Normal 4" xfId="46"/>
    <cellStyle name="Normal 4 10" xfId="20208"/>
    <cellStyle name="Normal 4 11" xfId="20209"/>
    <cellStyle name="Normal 4 12" xfId="20210"/>
    <cellStyle name="Normal 4 12 2" xfId="37655"/>
    <cellStyle name="Normal 4 13" xfId="37977"/>
    <cellStyle name="Normal 4 14" xfId="670"/>
    <cellStyle name="Normal 4 2" xfId="94"/>
    <cellStyle name="Normal 4 2 2" xfId="20211"/>
    <cellStyle name="Normal 4 2 3" xfId="37656"/>
    <cellStyle name="Normal 4 3" xfId="93"/>
    <cellStyle name="Normal 4 3 2" xfId="495"/>
    <cellStyle name="Normal 4 3 3" xfId="493"/>
    <cellStyle name="Normal 4 3 3 2" xfId="476"/>
    <cellStyle name="Normal 4 3 4" xfId="37657"/>
    <cellStyle name="Normal 4 4" xfId="278"/>
    <cellStyle name="Normal 4 4 2" xfId="20212"/>
    <cellStyle name="Normal 4 5" xfId="321"/>
    <cellStyle name="Normal 4 5 2" xfId="518"/>
    <cellStyle name="Normal 4 5 2 2" xfId="20213"/>
    <cellStyle name="Normal 4 5 2 3" xfId="38136"/>
    <cellStyle name="Normal 4 5 2 4" xfId="829"/>
    <cellStyle name="Normal 4 5 3" xfId="20214"/>
    <cellStyle name="Normal 4 5 4" xfId="38022"/>
    <cellStyle name="Normal 4 5 5" xfId="715"/>
    <cellStyle name="Normal 4 6" xfId="441"/>
    <cellStyle name="Normal 4 6 2" xfId="20215"/>
    <cellStyle name="Normal 4 6 3" xfId="38090"/>
    <cellStyle name="Normal 4 6 4" xfId="783"/>
    <cellStyle name="Normal 4 7" xfId="20216"/>
    <cellStyle name="Normal 4 8" xfId="20217"/>
    <cellStyle name="Normal 4 9" xfId="20218"/>
    <cellStyle name="Normal 40" xfId="138"/>
    <cellStyle name="Normal 40 10" xfId="20219"/>
    <cellStyle name="Normal 40 10 10" xfId="20220"/>
    <cellStyle name="Normal 40 10 10 2" xfId="37658"/>
    <cellStyle name="Normal 40 10 11" xfId="20221"/>
    <cellStyle name="Normal 40 10 11 2" xfId="37659"/>
    <cellStyle name="Normal 40 10 12" xfId="20222"/>
    <cellStyle name="Normal 40 10 12 2" xfId="37660"/>
    <cellStyle name="Normal 40 10 13" xfId="20223"/>
    <cellStyle name="Normal 40 10 13 2" xfId="37661"/>
    <cellStyle name="Normal 40 10 14" xfId="20224"/>
    <cellStyle name="Normal 40 10 14 2" xfId="37662"/>
    <cellStyle name="Normal 40 10 15" xfId="37663"/>
    <cellStyle name="Normal 40 10 2" xfId="20225"/>
    <cellStyle name="Normal 40 10 2 2" xfId="37664"/>
    <cellStyle name="Normal 40 10 3" xfId="20226"/>
    <cellStyle name="Normal 40 10 3 2" xfId="37665"/>
    <cellStyle name="Normal 40 10 4" xfId="20227"/>
    <cellStyle name="Normal 40 10 4 2" xfId="37666"/>
    <cellStyle name="Normal 40 10 5" xfId="20228"/>
    <cellStyle name="Normal 40 10 5 2" xfId="37667"/>
    <cellStyle name="Normal 40 10 6" xfId="20229"/>
    <cellStyle name="Normal 40 10 6 2" xfId="37668"/>
    <cellStyle name="Normal 40 10 7" xfId="20230"/>
    <cellStyle name="Normal 40 10 7 2" xfId="37669"/>
    <cellStyle name="Normal 40 10 8" xfId="20231"/>
    <cellStyle name="Normal 40 10 8 2" xfId="37670"/>
    <cellStyle name="Normal 40 10 9" xfId="20232"/>
    <cellStyle name="Normal 40 10 9 2" xfId="37671"/>
    <cellStyle name="Normal 40 11" xfId="20233"/>
    <cellStyle name="Normal 40 11 10" xfId="20234"/>
    <cellStyle name="Normal 40 11 10 2" xfId="37672"/>
    <cellStyle name="Normal 40 11 11" xfId="20235"/>
    <cellStyle name="Normal 40 11 11 2" xfId="37673"/>
    <cellStyle name="Normal 40 11 12" xfId="20236"/>
    <cellStyle name="Normal 40 11 12 2" xfId="37674"/>
    <cellStyle name="Normal 40 11 13" xfId="20237"/>
    <cellStyle name="Normal 40 11 13 2" xfId="37675"/>
    <cellStyle name="Normal 40 11 14" xfId="20238"/>
    <cellStyle name="Normal 40 11 14 2" xfId="37676"/>
    <cellStyle name="Normal 40 11 15" xfId="37677"/>
    <cellStyle name="Normal 40 11 2" xfId="20239"/>
    <cellStyle name="Normal 40 11 2 2" xfId="37678"/>
    <cellStyle name="Normal 40 11 3" xfId="20240"/>
    <cellStyle name="Normal 40 11 3 2" xfId="37679"/>
    <cellStyle name="Normal 40 11 4" xfId="20241"/>
    <cellStyle name="Normal 40 11 4 2" xfId="37680"/>
    <cellStyle name="Normal 40 11 5" xfId="20242"/>
    <cellStyle name="Normal 40 11 5 2" xfId="37681"/>
    <cellStyle name="Normal 40 11 6" xfId="20243"/>
    <cellStyle name="Normal 40 11 6 2" xfId="37682"/>
    <cellStyle name="Normal 40 11 7" xfId="20244"/>
    <cellStyle name="Normal 40 11 7 2" xfId="37683"/>
    <cellStyle name="Normal 40 11 8" xfId="20245"/>
    <cellStyle name="Normal 40 11 8 2" xfId="37684"/>
    <cellStyle name="Normal 40 11 9" xfId="20246"/>
    <cellStyle name="Normal 40 11 9 2" xfId="37685"/>
    <cellStyle name="Normal 40 12" xfId="20247"/>
    <cellStyle name="Normal 40 12 10" xfId="20248"/>
    <cellStyle name="Normal 40 12 10 2" xfId="37686"/>
    <cellStyle name="Normal 40 12 11" xfId="20249"/>
    <cellStyle name="Normal 40 12 11 2" xfId="37687"/>
    <cellStyle name="Normal 40 12 12" xfId="20250"/>
    <cellStyle name="Normal 40 12 12 2" xfId="37688"/>
    <cellStyle name="Normal 40 12 13" xfId="20251"/>
    <cellStyle name="Normal 40 12 13 2" xfId="37689"/>
    <cellStyle name="Normal 40 12 14" xfId="20252"/>
    <cellStyle name="Normal 40 12 14 2" xfId="37690"/>
    <cellStyle name="Normal 40 12 15" xfId="37691"/>
    <cellStyle name="Normal 40 12 2" xfId="20253"/>
    <cellStyle name="Normal 40 12 2 2" xfId="37692"/>
    <cellStyle name="Normal 40 12 3" xfId="20254"/>
    <cellStyle name="Normal 40 12 3 2" xfId="37693"/>
    <cellStyle name="Normal 40 12 4" xfId="20255"/>
    <cellStyle name="Normal 40 12 4 2" xfId="37694"/>
    <cellStyle name="Normal 40 12 5" xfId="20256"/>
    <cellStyle name="Normal 40 12 5 2" xfId="37695"/>
    <cellStyle name="Normal 40 12 6" xfId="20257"/>
    <cellStyle name="Normal 40 12 6 2" xfId="37696"/>
    <cellStyle name="Normal 40 12 7" xfId="20258"/>
    <cellStyle name="Normal 40 12 7 2" xfId="37697"/>
    <cellStyle name="Normal 40 12 8" xfId="20259"/>
    <cellStyle name="Normal 40 12 8 2" xfId="37698"/>
    <cellStyle name="Normal 40 12 9" xfId="20260"/>
    <cellStyle name="Normal 40 12 9 2" xfId="37699"/>
    <cellStyle name="Normal 40 13" xfId="20261"/>
    <cellStyle name="Normal 40 13 10" xfId="20262"/>
    <cellStyle name="Normal 40 13 10 2" xfId="37700"/>
    <cellStyle name="Normal 40 13 11" xfId="20263"/>
    <cellStyle name="Normal 40 13 11 2" xfId="37701"/>
    <cellStyle name="Normal 40 13 12" xfId="20264"/>
    <cellStyle name="Normal 40 13 12 2" xfId="37702"/>
    <cellStyle name="Normal 40 13 13" xfId="20265"/>
    <cellStyle name="Normal 40 13 13 2" xfId="37703"/>
    <cellStyle name="Normal 40 13 14" xfId="20266"/>
    <cellStyle name="Normal 40 13 14 2" xfId="37704"/>
    <cellStyle name="Normal 40 13 15" xfId="37705"/>
    <cellStyle name="Normal 40 13 2" xfId="20267"/>
    <cellStyle name="Normal 40 13 2 2" xfId="37706"/>
    <cellStyle name="Normal 40 13 3" xfId="20268"/>
    <cellStyle name="Normal 40 13 3 2" xfId="37707"/>
    <cellStyle name="Normal 40 13 4" xfId="20269"/>
    <cellStyle name="Normal 40 13 4 2" xfId="37708"/>
    <cellStyle name="Normal 40 13 5" xfId="20270"/>
    <cellStyle name="Normal 40 13 5 2" xfId="37709"/>
    <cellStyle name="Normal 40 13 6" xfId="20271"/>
    <cellStyle name="Normal 40 13 6 2" xfId="37710"/>
    <cellStyle name="Normal 40 13 7" xfId="20272"/>
    <cellStyle name="Normal 40 13 7 2" xfId="37711"/>
    <cellStyle name="Normal 40 13 8" xfId="20273"/>
    <cellStyle name="Normal 40 13 8 2" xfId="37712"/>
    <cellStyle name="Normal 40 13 9" xfId="20274"/>
    <cellStyle name="Normal 40 13 9 2" xfId="37713"/>
    <cellStyle name="Normal 40 14" xfId="20275"/>
    <cellStyle name="Normal 40 14 10" xfId="20276"/>
    <cellStyle name="Normal 40 14 10 2" xfId="37714"/>
    <cellStyle name="Normal 40 14 11" xfId="20277"/>
    <cellStyle name="Normal 40 14 11 2" xfId="37715"/>
    <cellStyle name="Normal 40 14 12" xfId="20278"/>
    <cellStyle name="Normal 40 14 12 2" xfId="37716"/>
    <cellStyle name="Normal 40 14 13" xfId="20279"/>
    <cellStyle name="Normal 40 14 13 2" xfId="37717"/>
    <cellStyle name="Normal 40 14 14" xfId="20280"/>
    <cellStyle name="Normal 40 14 14 2" xfId="37718"/>
    <cellStyle name="Normal 40 14 15" xfId="37719"/>
    <cellStyle name="Normal 40 14 2" xfId="20281"/>
    <cellStyle name="Normal 40 14 2 2" xfId="37720"/>
    <cellStyle name="Normal 40 14 3" xfId="20282"/>
    <cellStyle name="Normal 40 14 3 2" xfId="37721"/>
    <cellStyle name="Normal 40 14 4" xfId="20283"/>
    <cellStyle name="Normal 40 14 4 2" xfId="37722"/>
    <cellStyle name="Normal 40 14 5" xfId="20284"/>
    <cellStyle name="Normal 40 14 5 2" xfId="37723"/>
    <cellStyle name="Normal 40 14 6" xfId="20285"/>
    <cellStyle name="Normal 40 14 6 2" xfId="37724"/>
    <cellStyle name="Normal 40 14 7" xfId="20286"/>
    <cellStyle name="Normal 40 14 7 2" xfId="37725"/>
    <cellStyle name="Normal 40 14 8" xfId="20287"/>
    <cellStyle name="Normal 40 14 8 2" xfId="37726"/>
    <cellStyle name="Normal 40 14 9" xfId="20288"/>
    <cellStyle name="Normal 40 14 9 2" xfId="37727"/>
    <cellStyle name="Normal 40 15" xfId="20289"/>
    <cellStyle name="Normal 40 15 10" xfId="20290"/>
    <cellStyle name="Normal 40 15 10 2" xfId="37728"/>
    <cellStyle name="Normal 40 15 11" xfId="20291"/>
    <cellStyle name="Normal 40 15 11 2" xfId="37729"/>
    <cellStyle name="Normal 40 15 12" xfId="20292"/>
    <cellStyle name="Normal 40 15 12 2" xfId="37730"/>
    <cellStyle name="Normal 40 15 13" xfId="20293"/>
    <cellStyle name="Normal 40 15 13 2" xfId="37731"/>
    <cellStyle name="Normal 40 15 14" xfId="20294"/>
    <cellStyle name="Normal 40 15 14 2" xfId="37732"/>
    <cellStyle name="Normal 40 15 15" xfId="37733"/>
    <cellStyle name="Normal 40 15 2" xfId="20295"/>
    <cellStyle name="Normal 40 15 2 2" xfId="37734"/>
    <cellStyle name="Normal 40 15 3" xfId="20296"/>
    <cellStyle name="Normal 40 15 3 2" xfId="37735"/>
    <cellStyle name="Normal 40 15 4" xfId="20297"/>
    <cellStyle name="Normal 40 15 4 2" xfId="37736"/>
    <cellStyle name="Normal 40 15 5" xfId="20298"/>
    <cellStyle name="Normal 40 15 5 2" xfId="37737"/>
    <cellStyle name="Normal 40 15 6" xfId="20299"/>
    <cellStyle name="Normal 40 15 6 2" xfId="37738"/>
    <cellStyle name="Normal 40 15 7" xfId="20300"/>
    <cellStyle name="Normal 40 15 7 2" xfId="37739"/>
    <cellStyle name="Normal 40 15 8" xfId="20301"/>
    <cellStyle name="Normal 40 15 8 2" xfId="37740"/>
    <cellStyle name="Normal 40 15 9" xfId="20302"/>
    <cellStyle name="Normal 40 15 9 2" xfId="37741"/>
    <cellStyle name="Normal 40 16" xfId="20303"/>
    <cellStyle name="Normal 40 16 10" xfId="20304"/>
    <cellStyle name="Normal 40 16 10 2" xfId="37742"/>
    <cellStyle name="Normal 40 16 11" xfId="20305"/>
    <cellStyle name="Normal 40 16 11 2" xfId="37743"/>
    <cellStyle name="Normal 40 16 12" xfId="20306"/>
    <cellStyle name="Normal 40 16 12 2" xfId="37744"/>
    <cellStyle name="Normal 40 16 13" xfId="20307"/>
    <cellStyle name="Normal 40 16 13 2" xfId="37745"/>
    <cellStyle name="Normal 40 16 14" xfId="20308"/>
    <cellStyle name="Normal 40 16 14 2" xfId="37746"/>
    <cellStyle name="Normal 40 16 15" xfId="37747"/>
    <cellStyle name="Normal 40 16 2" xfId="20309"/>
    <cellStyle name="Normal 40 16 2 2" xfId="37748"/>
    <cellStyle name="Normal 40 16 3" xfId="20310"/>
    <cellStyle name="Normal 40 16 3 2" xfId="37749"/>
    <cellStyle name="Normal 40 16 4" xfId="20311"/>
    <cellStyle name="Normal 40 16 4 2" xfId="37750"/>
    <cellStyle name="Normal 40 16 5" xfId="20312"/>
    <cellStyle name="Normal 40 16 5 2" xfId="37751"/>
    <cellStyle name="Normal 40 16 6" xfId="20313"/>
    <cellStyle name="Normal 40 16 6 2" xfId="37752"/>
    <cellStyle name="Normal 40 16 7" xfId="20314"/>
    <cellStyle name="Normal 40 16 7 2" xfId="37753"/>
    <cellStyle name="Normal 40 16 8" xfId="20315"/>
    <cellStyle name="Normal 40 16 8 2" xfId="37754"/>
    <cellStyle name="Normal 40 16 9" xfId="20316"/>
    <cellStyle name="Normal 40 16 9 2" xfId="37755"/>
    <cellStyle name="Normal 40 17" xfId="20317"/>
    <cellStyle name="Normal 40 17 10" xfId="20318"/>
    <cellStyle name="Normal 40 17 10 2" xfId="37756"/>
    <cellStyle name="Normal 40 17 11" xfId="20319"/>
    <cellStyle name="Normal 40 17 11 2" xfId="37757"/>
    <cellStyle name="Normal 40 17 12" xfId="20320"/>
    <cellStyle name="Normal 40 17 12 2" xfId="37758"/>
    <cellStyle name="Normal 40 17 13" xfId="20321"/>
    <cellStyle name="Normal 40 17 13 2" xfId="37759"/>
    <cellStyle name="Normal 40 17 14" xfId="20322"/>
    <cellStyle name="Normal 40 17 14 2" xfId="37760"/>
    <cellStyle name="Normal 40 17 15" xfId="37761"/>
    <cellStyle name="Normal 40 17 2" xfId="20323"/>
    <cellStyle name="Normal 40 17 2 2" xfId="37762"/>
    <cellStyle name="Normal 40 17 3" xfId="20324"/>
    <cellStyle name="Normal 40 17 3 2" xfId="37763"/>
    <cellStyle name="Normal 40 17 4" xfId="20325"/>
    <cellStyle name="Normal 40 17 4 2" xfId="37764"/>
    <cellStyle name="Normal 40 17 5" xfId="20326"/>
    <cellStyle name="Normal 40 17 5 2" xfId="37765"/>
    <cellStyle name="Normal 40 17 6" xfId="20327"/>
    <cellStyle name="Normal 40 17 6 2" xfId="37766"/>
    <cellStyle name="Normal 40 17 7" xfId="20328"/>
    <cellStyle name="Normal 40 17 7 2" xfId="37767"/>
    <cellStyle name="Normal 40 17 8" xfId="20329"/>
    <cellStyle name="Normal 40 17 8 2" xfId="37768"/>
    <cellStyle name="Normal 40 17 9" xfId="20330"/>
    <cellStyle name="Normal 40 17 9 2" xfId="37769"/>
    <cellStyle name="Normal 40 18" xfId="20331"/>
    <cellStyle name="Normal 40 18 2" xfId="37770"/>
    <cellStyle name="Normal 40 19" xfId="20332"/>
    <cellStyle name="Normal 40 19 2" xfId="37771"/>
    <cellStyle name="Normal 40 2" xfId="224"/>
    <cellStyle name="Normal 40 20" xfId="20333"/>
    <cellStyle name="Normal 40 20 2" xfId="37772"/>
    <cellStyle name="Normal 40 21" xfId="20334"/>
    <cellStyle name="Normal 40 21 2" xfId="37773"/>
    <cellStyle name="Normal 40 22" xfId="20335"/>
    <cellStyle name="Normal 40 22 2" xfId="37774"/>
    <cellStyle name="Normal 40 23" xfId="20336"/>
    <cellStyle name="Normal 40 23 2" xfId="37775"/>
    <cellStyle name="Normal 40 24" xfId="20337"/>
    <cellStyle name="Normal 40 24 2" xfId="37776"/>
    <cellStyle name="Normal 40 25" xfId="20338"/>
    <cellStyle name="Normal 40 25 2" xfId="37777"/>
    <cellStyle name="Normal 40 26" xfId="20339"/>
    <cellStyle name="Normal 40 26 2" xfId="37778"/>
    <cellStyle name="Normal 40 27" xfId="20340"/>
    <cellStyle name="Normal 40 27 2" xfId="37779"/>
    <cellStyle name="Normal 40 28" xfId="20341"/>
    <cellStyle name="Normal 40 28 2" xfId="37780"/>
    <cellStyle name="Normal 40 29" xfId="20342"/>
    <cellStyle name="Normal 40 29 2" xfId="37781"/>
    <cellStyle name="Normal 40 3" xfId="20343"/>
    <cellStyle name="Normal 40 30" xfId="20344"/>
    <cellStyle name="Normal 40 30 2" xfId="37782"/>
    <cellStyle name="Normal 40 31" xfId="37783"/>
    <cellStyle name="Normal 40 4" xfId="20345"/>
    <cellStyle name="Normal 40 4 10" xfId="20346"/>
    <cellStyle name="Normal 40 4 10 2" xfId="37784"/>
    <cellStyle name="Normal 40 4 11" xfId="20347"/>
    <cellStyle name="Normal 40 4 11 2" xfId="37785"/>
    <cellStyle name="Normal 40 4 12" xfId="20348"/>
    <cellStyle name="Normal 40 4 12 2" xfId="37786"/>
    <cellStyle name="Normal 40 4 13" xfId="20349"/>
    <cellStyle name="Normal 40 4 13 2" xfId="37787"/>
    <cellStyle name="Normal 40 4 14" xfId="20350"/>
    <cellStyle name="Normal 40 4 14 2" xfId="37788"/>
    <cellStyle name="Normal 40 4 15" xfId="20351"/>
    <cellStyle name="Normal 40 4 15 2" xfId="37789"/>
    <cellStyle name="Normal 40 4 16" xfId="37790"/>
    <cellStyle name="Normal 40 4 2" xfId="20352"/>
    <cellStyle name="Normal 40 4 2 10" xfId="20353"/>
    <cellStyle name="Normal 40 4 2 10 2" xfId="37791"/>
    <cellStyle name="Normal 40 4 2 11" xfId="20354"/>
    <cellStyle name="Normal 40 4 2 11 2" xfId="37792"/>
    <cellStyle name="Normal 40 4 2 12" xfId="20355"/>
    <cellStyle name="Normal 40 4 2 12 2" xfId="37793"/>
    <cellStyle name="Normal 40 4 2 13" xfId="20356"/>
    <cellStyle name="Normal 40 4 2 13 2" xfId="37794"/>
    <cellStyle name="Normal 40 4 2 14" xfId="20357"/>
    <cellStyle name="Normal 40 4 2 14 2" xfId="37795"/>
    <cellStyle name="Normal 40 4 2 15" xfId="37796"/>
    <cellStyle name="Normal 40 4 2 2" xfId="20358"/>
    <cellStyle name="Normal 40 4 2 2 2" xfId="37797"/>
    <cellStyle name="Normal 40 4 2 3" xfId="20359"/>
    <cellStyle name="Normal 40 4 2 3 2" xfId="37798"/>
    <cellStyle name="Normal 40 4 2 4" xfId="20360"/>
    <cellStyle name="Normal 40 4 2 4 2" xfId="37799"/>
    <cellStyle name="Normal 40 4 2 5" xfId="20361"/>
    <cellStyle name="Normal 40 4 2 5 2" xfId="37800"/>
    <cellStyle name="Normal 40 4 2 6" xfId="20362"/>
    <cellStyle name="Normal 40 4 2 6 2" xfId="37801"/>
    <cellStyle name="Normal 40 4 2 7" xfId="20363"/>
    <cellStyle name="Normal 40 4 2 7 2" xfId="37802"/>
    <cellStyle name="Normal 40 4 2 8" xfId="20364"/>
    <cellStyle name="Normal 40 4 2 8 2" xfId="37803"/>
    <cellStyle name="Normal 40 4 2 9" xfId="20365"/>
    <cellStyle name="Normal 40 4 2 9 2" xfId="37804"/>
    <cellStyle name="Normal 40 4 3" xfId="20366"/>
    <cellStyle name="Normal 40 4 3 2" xfId="37805"/>
    <cellStyle name="Normal 40 4 4" xfId="20367"/>
    <cellStyle name="Normal 40 4 4 2" xfId="37806"/>
    <cellStyle name="Normal 40 4 5" xfId="20368"/>
    <cellStyle name="Normal 40 4 5 2" xfId="37807"/>
    <cellStyle name="Normal 40 4 6" xfId="20369"/>
    <cellStyle name="Normal 40 4 6 2" xfId="37808"/>
    <cellStyle name="Normal 40 4 7" xfId="20370"/>
    <cellStyle name="Normal 40 4 7 2" xfId="37809"/>
    <cellStyle name="Normal 40 4 8" xfId="20371"/>
    <cellStyle name="Normal 40 4 8 2" xfId="37810"/>
    <cellStyle name="Normal 40 4 9" xfId="20372"/>
    <cellStyle name="Normal 40 4 9 2" xfId="37811"/>
    <cellStyle name="Normal 40 5" xfId="20373"/>
    <cellStyle name="Normal 40 5 10" xfId="20374"/>
    <cellStyle name="Normal 40 5 10 2" xfId="37812"/>
    <cellStyle name="Normal 40 5 11" xfId="20375"/>
    <cellStyle name="Normal 40 5 11 2" xfId="37813"/>
    <cellStyle name="Normal 40 5 12" xfId="20376"/>
    <cellStyle name="Normal 40 5 12 2" xfId="37814"/>
    <cellStyle name="Normal 40 5 13" xfId="20377"/>
    <cellStyle name="Normal 40 5 13 2" xfId="37815"/>
    <cellStyle name="Normal 40 5 14" xfId="20378"/>
    <cellStyle name="Normal 40 5 14 2" xfId="37816"/>
    <cellStyle name="Normal 40 5 15" xfId="20379"/>
    <cellStyle name="Normal 40 5 15 2" xfId="37817"/>
    <cellStyle name="Normal 40 5 16" xfId="37818"/>
    <cellStyle name="Normal 40 5 2" xfId="20380"/>
    <cellStyle name="Normal 40 5 2 10" xfId="20381"/>
    <cellStyle name="Normal 40 5 2 10 2" xfId="37819"/>
    <cellStyle name="Normal 40 5 2 11" xfId="20382"/>
    <cellStyle name="Normal 40 5 2 11 2" xfId="37820"/>
    <cellStyle name="Normal 40 5 2 12" xfId="20383"/>
    <cellStyle name="Normal 40 5 2 12 2" xfId="37821"/>
    <cellStyle name="Normal 40 5 2 13" xfId="20384"/>
    <cellStyle name="Normal 40 5 2 13 2" xfId="37822"/>
    <cellStyle name="Normal 40 5 2 14" xfId="20385"/>
    <cellStyle name="Normal 40 5 2 14 2" xfId="37823"/>
    <cellStyle name="Normal 40 5 2 15" xfId="37824"/>
    <cellStyle name="Normal 40 5 2 2" xfId="20386"/>
    <cellStyle name="Normal 40 5 2 2 2" xfId="37825"/>
    <cellStyle name="Normal 40 5 2 3" xfId="20387"/>
    <cellStyle name="Normal 40 5 2 3 2" xfId="37826"/>
    <cellStyle name="Normal 40 5 2 4" xfId="20388"/>
    <cellStyle name="Normal 40 5 2 4 2" xfId="37827"/>
    <cellStyle name="Normal 40 5 2 5" xfId="20389"/>
    <cellStyle name="Normal 40 5 2 5 2" xfId="37828"/>
    <cellStyle name="Normal 40 5 2 6" xfId="20390"/>
    <cellStyle name="Normal 40 5 2 6 2" xfId="37829"/>
    <cellStyle name="Normal 40 5 2 7" xfId="20391"/>
    <cellStyle name="Normal 40 5 2 7 2" xfId="37830"/>
    <cellStyle name="Normal 40 5 2 8" xfId="20392"/>
    <cellStyle name="Normal 40 5 2 8 2" xfId="37831"/>
    <cellStyle name="Normal 40 5 2 9" xfId="20393"/>
    <cellStyle name="Normal 40 5 2 9 2" xfId="37832"/>
    <cellStyle name="Normal 40 5 3" xfId="20394"/>
    <cellStyle name="Normal 40 5 3 2" xfId="37833"/>
    <cellStyle name="Normal 40 5 4" xfId="20395"/>
    <cellStyle name="Normal 40 5 4 2" xfId="37834"/>
    <cellStyle name="Normal 40 5 5" xfId="20396"/>
    <cellStyle name="Normal 40 5 5 2" xfId="37835"/>
    <cellStyle name="Normal 40 5 6" xfId="20397"/>
    <cellStyle name="Normal 40 5 6 2" xfId="37836"/>
    <cellStyle name="Normal 40 5 7" xfId="20398"/>
    <cellStyle name="Normal 40 5 7 2" xfId="37837"/>
    <cellStyle name="Normal 40 5 8" xfId="20399"/>
    <cellStyle name="Normal 40 5 8 2" xfId="37838"/>
    <cellStyle name="Normal 40 5 9" xfId="20400"/>
    <cellStyle name="Normal 40 5 9 2" xfId="37839"/>
    <cellStyle name="Normal 40 6" xfId="20401"/>
    <cellStyle name="Normal 40 6 10" xfId="20402"/>
    <cellStyle name="Normal 40 6 10 2" xfId="37840"/>
    <cellStyle name="Normal 40 6 11" xfId="20403"/>
    <cellStyle name="Normal 40 6 11 2" xfId="37841"/>
    <cellStyle name="Normal 40 6 12" xfId="20404"/>
    <cellStyle name="Normal 40 6 12 2" xfId="37842"/>
    <cellStyle name="Normal 40 6 13" xfId="20405"/>
    <cellStyle name="Normal 40 6 13 2" xfId="37843"/>
    <cellStyle name="Normal 40 6 14" xfId="20406"/>
    <cellStyle name="Normal 40 6 14 2" xfId="37844"/>
    <cellStyle name="Normal 40 6 15" xfId="20407"/>
    <cellStyle name="Normal 40 6 15 2" xfId="37845"/>
    <cellStyle name="Normal 40 6 16" xfId="37846"/>
    <cellStyle name="Normal 40 6 2" xfId="20408"/>
    <cellStyle name="Normal 40 6 2 10" xfId="20409"/>
    <cellStyle name="Normal 40 6 2 10 2" xfId="37847"/>
    <cellStyle name="Normal 40 6 2 11" xfId="20410"/>
    <cellStyle name="Normal 40 6 2 11 2" xfId="37848"/>
    <cellStyle name="Normal 40 6 2 12" xfId="20411"/>
    <cellStyle name="Normal 40 6 2 12 2" xfId="37849"/>
    <cellStyle name="Normal 40 6 2 13" xfId="20412"/>
    <cellStyle name="Normal 40 6 2 13 2" xfId="37850"/>
    <cellStyle name="Normal 40 6 2 14" xfId="20413"/>
    <cellStyle name="Normal 40 6 2 14 2" xfId="37851"/>
    <cellStyle name="Normal 40 6 2 15" xfId="37852"/>
    <cellStyle name="Normal 40 6 2 2" xfId="20414"/>
    <cellStyle name="Normal 40 6 2 2 2" xfId="37853"/>
    <cellStyle name="Normal 40 6 2 3" xfId="20415"/>
    <cellStyle name="Normal 40 6 2 3 2" xfId="37854"/>
    <cellStyle name="Normal 40 6 2 4" xfId="20416"/>
    <cellStyle name="Normal 40 6 2 4 2" xfId="37855"/>
    <cellStyle name="Normal 40 6 2 5" xfId="20417"/>
    <cellStyle name="Normal 40 6 2 5 2" xfId="37856"/>
    <cellStyle name="Normal 40 6 2 6" xfId="20418"/>
    <cellStyle name="Normal 40 6 2 6 2" xfId="37857"/>
    <cellStyle name="Normal 40 6 2 7" xfId="20419"/>
    <cellStyle name="Normal 40 6 2 7 2" xfId="37858"/>
    <cellStyle name="Normal 40 6 2 8" xfId="20420"/>
    <cellStyle name="Normal 40 6 2 8 2" xfId="37859"/>
    <cellStyle name="Normal 40 6 2 9" xfId="20421"/>
    <cellStyle name="Normal 40 6 2 9 2" xfId="37860"/>
    <cellStyle name="Normal 40 6 3" xfId="20422"/>
    <cellStyle name="Normal 40 6 3 2" xfId="37861"/>
    <cellStyle name="Normal 40 6 4" xfId="20423"/>
    <cellStyle name="Normal 40 6 4 2" xfId="37862"/>
    <cellStyle name="Normal 40 6 5" xfId="20424"/>
    <cellStyle name="Normal 40 6 5 2" xfId="37863"/>
    <cellStyle name="Normal 40 6 6" xfId="20425"/>
    <cellStyle name="Normal 40 6 6 2" xfId="37864"/>
    <cellStyle name="Normal 40 6 7" xfId="20426"/>
    <cellStyle name="Normal 40 6 7 2" xfId="37865"/>
    <cellStyle name="Normal 40 6 8" xfId="20427"/>
    <cellStyle name="Normal 40 6 8 2" xfId="37866"/>
    <cellStyle name="Normal 40 6 9" xfId="20428"/>
    <cellStyle name="Normal 40 6 9 2" xfId="37867"/>
    <cellStyle name="Normal 40 7" xfId="20429"/>
    <cellStyle name="Normal 40 7 10" xfId="20430"/>
    <cellStyle name="Normal 40 7 10 2" xfId="37868"/>
    <cellStyle name="Normal 40 7 11" xfId="20431"/>
    <cellStyle name="Normal 40 7 11 2" xfId="37869"/>
    <cellStyle name="Normal 40 7 12" xfId="20432"/>
    <cellStyle name="Normal 40 7 12 2" xfId="37870"/>
    <cellStyle name="Normal 40 7 13" xfId="20433"/>
    <cellStyle name="Normal 40 7 13 2" xfId="37871"/>
    <cellStyle name="Normal 40 7 14" xfId="20434"/>
    <cellStyle name="Normal 40 7 14 2" xfId="37872"/>
    <cellStyle name="Normal 40 7 15" xfId="37873"/>
    <cellStyle name="Normal 40 7 2" xfId="20435"/>
    <cellStyle name="Normal 40 7 2 2" xfId="37874"/>
    <cellStyle name="Normal 40 7 3" xfId="20436"/>
    <cellStyle name="Normal 40 7 3 2" xfId="37875"/>
    <cellStyle name="Normal 40 7 4" xfId="20437"/>
    <cellStyle name="Normal 40 7 4 2" xfId="37876"/>
    <cellStyle name="Normal 40 7 5" xfId="20438"/>
    <cellStyle name="Normal 40 7 5 2" xfId="37877"/>
    <cellStyle name="Normal 40 7 6" xfId="20439"/>
    <cellStyle name="Normal 40 7 6 2" xfId="37878"/>
    <cellStyle name="Normal 40 7 7" xfId="20440"/>
    <cellStyle name="Normal 40 7 7 2" xfId="37879"/>
    <cellStyle name="Normal 40 7 8" xfId="20441"/>
    <cellStyle name="Normal 40 7 8 2" xfId="37880"/>
    <cellStyle name="Normal 40 7 9" xfId="20442"/>
    <cellStyle name="Normal 40 7 9 2" xfId="37881"/>
    <cellStyle name="Normal 40 8" xfId="20443"/>
    <cellStyle name="Normal 40 8 10" xfId="20444"/>
    <cellStyle name="Normal 40 8 10 2" xfId="37882"/>
    <cellStyle name="Normal 40 8 11" xfId="20445"/>
    <cellStyle name="Normal 40 8 11 2" xfId="37883"/>
    <cellStyle name="Normal 40 8 12" xfId="20446"/>
    <cellStyle name="Normal 40 8 12 2" xfId="37884"/>
    <cellStyle name="Normal 40 8 13" xfId="20447"/>
    <cellStyle name="Normal 40 8 13 2" xfId="37885"/>
    <cellStyle name="Normal 40 8 14" xfId="20448"/>
    <cellStyle name="Normal 40 8 14 2" xfId="37886"/>
    <cellStyle name="Normal 40 8 15" xfId="37887"/>
    <cellStyle name="Normal 40 8 2" xfId="20449"/>
    <cellStyle name="Normal 40 8 2 2" xfId="37888"/>
    <cellStyle name="Normal 40 8 3" xfId="20450"/>
    <cellStyle name="Normal 40 8 3 2" xfId="37889"/>
    <cellStyle name="Normal 40 8 4" xfId="20451"/>
    <cellStyle name="Normal 40 8 4 2" xfId="37890"/>
    <cellStyle name="Normal 40 8 5" xfId="20452"/>
    <cellStyle name="Normal 40 8 5 2" xfId="37891"/>
    <cellStyle name="Normal 40 8 6" xfId="20453"/>
    <cellStyle name="Normal 40 8 6 2" xfId="37892"/>
    <cellStyle name="Normal 40 8 7" xfId="20454"/>
    <cellStyle name="Normal 40 8 7 2" xfId="37893"/>
    <cellStyle name="Normal 40 8 8" xfId="20455"/>
    <cellStyle name="Normal 40 8 8 2" xfId="37894"/>
    <cellStyle name="Normal 40 8 9" xfId="20456"/>
    <cellStyle name="Normal 40 8 9 2" xfId="37895"/>
    <cellStyle name="Normal 40 9" xfId="20457"/>
    <cellStyle name="Normal 40 9 10" xfId="20458"/>
    <cellStyle name="Normal 40 9 10 2" xfId="37896"/>
    <cellStyle name="Normal 40 9 11" xfId="20459"/>
    <cellStyle name="Normal 40 9 11 2" xfId="37897"/>
    <cellStyle name="Normal 40 9 12" xfId="20460"/>
    <cellStyle name="Normal 40 9 12 2" xfId="37898"/>
    <cellStyle name="Normal 40 9 13" xfId="20461"/>
    <cellStyle name="Normal 40 9 13 2" xfId="37899"/>
    <cellStyle name="Normal 40 9 14" xfId="20462"/>
    <cellStyle name="Normal 40 9 14 2" xfId="37900"/>
    <cellStyle name="Normal 40 9 15" xfId="37901"/>
    <cellStyle name="Normal 40 9 2" xfId="20463"/>
    <cellStyle name="Normal 40 9 2 2" xfId="37902"/>
    <cellStyle name="Normal 40 9 3" xfId="20464"/>
    <cellStyle name="Normal 40 9 3 2" xfId="37903"/>
    <cellStyle name="Normal 40 9 4" xfId="20465"/>
    <cellStyle name="Normal 40 9 4 2" xfId="37904"/>
    <cellStyle name="Normal 40 9 5" xfId="20466"/>
    <cellStyle name="Normal 40 9 5 2" xfId="37905"/>
    <cellStyle name="Normal 40 9 6" xfId="20467"/>
    <cellStyle name="Normal 40 9 6 2" xfId="37906"/>
    <cellStyle name="Normal 40 9 7" xfId="20468"/>
    <cellStyle name="Normal 40 9 7 2" xfId="37907"/>
    <cellStyle name="Normal 40 9 8" xfId="20469"/>
    <cellStyle name="Normal 40 9 8 2" xfId="37908"/>
    <cellStyle name="Normal 40 9 9" xfId="20470"/>
    <cellStyle name="Normal 40 9 9 2" xfId="37909"/>
    <cellStyle name="Normal 41" xfId="139"/>
    <cellStyle name="Normal 41 2" xfId="225"/>
    <cellStyle name="Normal 41 3" xfId="20471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10" xfId="20472"/>
    <cellStyle name="Normal 5 11" xfId="20473"/>
    <cellStyle name="Normal 5 12" xfId="20474"/>
    <cellStyle name="Normal 5 13" xfId="20475"/>
    <cellStyle name="Normal 5 14" xfId="20476"/>
    <cellStyle name="Normal 5 15" xfId="20477"/>
    <cellStyle name="Normal 5 16" xfId="20478"/>
    <cellStyle name="Normal 5 17" xfId="20479"/>
    <cellStyle name="Normal 5 18" xfId="20480"/>
    <cellStyle name="Normal 5 19" xfId="20481"/>
    <cellStyle name="Normal 5 2" xfId="96"/>
    <cellStyle name="Normal 5 2 10" xfId="20482"/>
    <cellStyle name="Normal 5 2 11" xfId="20483"/>
    <cellStyle name="Normal 5 2 12" xfId="20484"/>
    <cellStyle name="Normal 5 2 13" xfId="20485"/>
    <cellStyle name="Normal 5 2 14" xfId="37910"/>
    <cellStyle name="Normal 5 2 2" xfId="20486"/>
    <cellStyle name="Normal 5 2 2 10" xfId="20487"/>
    <cellStyle name="Normal 5 2 2 2" xfId="20488"/>
    <cellStyle name="Normal 5 2 2 2 2" xfId="20489"/>
    <cellStyle name="Normal 5 2 2 2 3" xfId="20490"/>
    <cellStyle name="Normal 5 2 2 2 4" xfId="20491"/>
    <cellStyle name="Normal 5 2 2 3" xfId="20492"/>
    <cellStyle name="Normal 5 2 2 4" xfId="20493"/>
    <cellStyle name="Normal 5 2 2 5" xfId="20494"/>
    <cellStyle name="Normal 5 2 2 6" xfId="20495"/>
    <cellStyle name="Normal 5 2 2 7" xfId="20496"/>
    <cellStyle name="Normal 5 2 2 8" xfId="20497"/>
    <cellStyle name="Normal 5 2 2 9" xfId="20498"/>
    <cellStyle name="Normal 5 2 3" xfId="20499"/>
    <cellStyle name="Normal 5 2 4" xfId="20500"/>
    <cellStyle name="Normal 5 2 5" xfId="20501"/>
    <cellStyle name="Normal 5 2 6" xfId="20502"/>
    <cellStyle name="Normal 5 2 6 2" xfId="20503"/>
    <cellStyle name="Normal 5 2 6 3" xfId="20504"/>
    <cellStyle name="Normal 5 2 6 4" xfId="20505"/>
    <cellStyle name="Normal 5 2 7" xfId="20506"/>
    <cellStyle name="Normal 5 2 8" xfId="20507"/>
    <cellStyle name="Normal 5 2 9" xfId="20508"/>
    <cellStyle name="Normal 5 20" xfId="20509"/>
    <cellStyle name="Normal 5 20 2" xfId="37911"/>
    <cellStyle name="Normal 5 21" xfId="20510"/>
    <cellStyle name="Normal 5 21 2" xfId="37912"/>
    <cellStyle name="Normal 5 22" xfId="20511"/>
    <cellStyle name="Normal 5 22 2" xfId="37913"/>
    <cellStyle name="Normal 5 23" xfId="20512"/>
    <cellStyle name="Normal 5 23 2" xfId="37914"/>
    <cellStyle name="Normal 5 24" xfId="20513"/>
    <cellStyle name="Normal 5 24 2" xfId="37915"/>
    <cellStyle name="Normal 5 25" xfId="20514"/>
    <cellStyle name="Normal 5 25 2" xfId="37916"/>
    <cellStyle name="Normal 5 26" xfId="20515"/>
    <cellStyle name="Normal 5 26 2" xfId="37917"/>
    <cellStyle name="Normal 5 27" xfId="20516"/>
    <cellStyle name="Normal 5 27 2" xfId="37918"/>
    <cellStyle name="Normal 5 28" xfId="20517"/>
    <cellStyle name="Normal 5 28 2" xfId="37919"/>
    <cellStyle name="Normal 5 29" xfId="20518"/>
    <cellStyle name="Normal 5 29 2" xfId="37920"/>
    <cellStyle name="Normal 5 3" xfId="97"/>
    <cellStyle name="Normal 5 3 2" xfId="562"/>
    <cellStyle name="Normal 5 3 3" xfId="474"/>
    <cellStyle name="Normal 5 3 3 2" xfId="585"/>
    <cellStyle name="Normal 5 3 4" xfId="37921"/>
    <cellStyle name="Normal 5 30" xfId="20519"/>
    <cellStyle name="Normal 5 30 2" xfId="37922"/>
    <cellStyle name="Normal 5 31" xfId="20520"/>
    <cellStyle name="Normal 5 31 2" xfId="37923"/>
    <cellStyle name="Normal 5 32" xfId="20521"/>
    <cellStyle name="Normal 5 32 2" xfId="37924"/>
    <cellStyle name="Normal 5 33" xfId="37925"/>
    <cellStyle name="Normal 5 34" xfId="37926"/>
    <cellStyle name="Normal 5 4" xfId="98"/>
    <cellStyle name="Normal 5 4 2" xfId="20522"/>
    <cellStyle name="Normal 5 4 3" xfId="37927"/>
    <cellStyle name="Normal 5 5" xfId="491"/>
    <cellStyle name="Normal 5 5 2" xfId="20523"/>
    <cellStyle name="Normal 5 5 3" xfId="20524"/>
    <cellStyle name="Normal 5 6" xfId="20525"/>
    <cellStyle name="Normal 5 7" xfId="20526"/>
    <cellStyle name="Normal 5 8" xfId="20527"/>
    <cellStyle name="Normal 5 9" xfId="20528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10" xfId="20529"/>
    <cellStyle name="Normal 6 11" xfId="20530"/>
    <cellStyle name="Normal 6 12" xfId="20531"/>
    <cellStyle name="Normal 6 13" xfId="20532"/>
    <cellStyle name="Normal 6 14" xfId="20533"/>
    <cellStyle name="Normal 6 15" xfId="20534"/>
    <cellStyle name="Normal 6 16" xfId="20535"/>
    <cellStyle name="Normal 6 2" xfId="100"/>
    <cellStyle name="Normal 6 2 10" xfId="20536"/>
    <cellStyle name="Normal 6 2 11" xfId="20537"/>
    <cellStyle name="Normal 6 2 12" xfId="20538"/>
    <cellStyle name="Normal 6 2 13" xfId="20539"/>
    <cellStyle name="Normal 6 2 14" xfId="37928"/>
    <cellStyle name="Normal 6 2 2" xfId="20540"/>
    <cellStyle name="Normal 6 2 2 10" xfId="20541"/>
    <cellStyle name="Normal 6 2 2 2" xfId="20542"/>
    <cellStyle name="Normal 6 2 2 2 2" xfId="20543"/>
    <cellStyle name="Normal 6 2 2 2 3" xfId="20544"/>
    <cellStyle name="Normal 6 2 2 2 4" xfId="20545"/>
    <cellStyle name="Normal 6 2 2 3" xfId="20546"/>
    <cellStyle name="Normal 6 2 2 4" xfId="20547"/>
    <cellStyle name="Normal 6 2 2 5" xfId="20548"/>
    <cellStyle name="Normal 6 2 2 6" xfId="20549"/>
    <cellStyle name="Normal 6 2 2 7" xfId="20550"/>
    <cellStyle name="Normal 6 2 2 8" xfId="20551"/>
    <cellStyle name="Normal 6 2 2 9" xfId="20552"/>
    <cellStyle name="Normal 6 2 3" xfId="20553"/>
    <cellStyle name="Normal 6 2 4" xfId="20554"/>
    <cellStyle name="Normal 6 2 5" xfId="20555"/>
    <cellStyle name="Normal 6 2 6" xfId="20556"/>
    <cellStyle name="Normal 6 2 6 2" xfId="20557"/>
    <cellStyle name="Normal 6 2 6 3" xfId="20558"/>
    <cellStyle name="Normal 6 2 6 4" xfId="20559"/>
    <cellStyle name="Normal 6 2 7" xfId="20560"/>
    <cellStyle name="Normal 6 2 8" xfId="20561"/>
    <cellStyle name="Normal 6 2 9" xfId="20562"/>
    <cellStyle name="Normal 6 3" xfId="101"/>
    <cellStyle name="Normal 6 3 2" xfId="487"/>
    <cellStyle name="Normal 6 3 3" xfId="419"/>
    <cellStyle name="Normal 6 3 3 2" xfId="573"/>
    <cellStyle name="Normal 6 3 4" xfId="37929"/>
    <cellStyle name="Normal 6 4" xfId="20563"/>
    <cellStyle name="Normal 6 4 2" xfId="20564"/>
    <cellStyle name="Normal 6 4 3" xfId="37930"/>
    <cellStyle name="Normal 6 5" xfId="20565"/>
    <cellStyle name="Normal 6 5 2" xfId="20566"/>
    <cellStyle name="Normal 6 6" xfId="20567"/>
    <cellStyle name="Normal 6 7" xfId="20568"/>
    <cellStyle name="Normal 6 8" xfId="20569"/>
    <cellStyle name="Normal 6 9" xfId="20570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8" xfId="587"/>
    <cellStyle name="Normal 68 2" xfId="38187"/>
    <cellStyle name="Normal 68 3" xfId="889"/>
    <cellStyle name="Normal 69" xfId="166"/>
    <cellStyle name="Normal 69 2" xfId="252"/>
    <cellStyle name="Normal 7" xfId="102"/>
    <cellStyle name="Normal 7 10" xfId="20571"/>
    <cellStyle name="Normal 7 11" xfId="37931"/>
    <cellStyle name="Normal 7 2" xfId="575"/>
    <cellStyle name="Normal 7 2 2" xfId="20572"/>
    <cellStyle name="Normal 7 3" xfId="584"/>
    <cellStyle name="Normal 7 3 2" xfId="463"/>
    <cellStyle name="Normal 7 3 3" xfId="583"/>
    <cellStyle name="Normal 7 3 3 2" xfId="418"/>
    <cellStyle name="Normal 7 3 4" xfId="20573"/>
    <cellStyle name="Normal 7 4" xfId="20574"/>
    <cellStyle name="Normal 7 5" xfId="20575"/>
    <cellStyle name="Normal 7 6" xfId="20576"/>
    <cellStyle name="Normal 7 7" xfId="20577"/>
    <cellStyle name="Normal 7 8" xfId="20578"/>
    <cellStyle name="Normal 7 9" xfId="20579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 10" xfId="20580"/>
    <cellStyle name="Normal 8 11" xfId="20581"/>
    <cellStyle name="Normal 8 12" xfId="20582"/>
    <cellStyle name="Normal 8 13" xfId="20583"/>
    <cellStyle name="Normal 8 14" xfId="20584"/>
    <cellStyle name="Normal 8 15" xfId="20585"/>
    <cellStyle name="Normal 8 16" xfId="20586"/>
    <cellStyle name="Normal 8 17" xfId="37932"/>
    <cellStyle name="Normal 8 2" xfId="417"/>
    <cellStyle name="Normal 8 2 2" xfId="20587"/>
    <cellStyle name="Normal 8 2 3" xfId="20588"/>
    <cellStyle name="Normal 8 2 4" xfId="20589"/>
    <cellStyle name="Normal 8 2 5" xfId="20590"/>
    <cellStyle name="Normal 8 2 6" xfId="20591"/>
    <cellStyle name="Normal 8 3" xfId="485"/>
    <cellStyle name="Normal 8 3 2" xfId="488"/>
    <cellStyle name="Normal 8 3 3" xfId="560"/>
    <cellStyle name="Normal 8 3 3 2" xfId="563"/>
    <cellStyle name="Normal 8 4" xfId="20592"/>
    <cellStyle name="Normal 8 4 2" xfId="20593"/>
    <cellStyle name="Normal 8 5" xfId="20594"/>
    <cellStyle name="Normal 8 5 2" xfId="20595"/>
    <cellStyle name="Normal 8 6" xfId="20596"/>
    <cellStyle name="Normal 8 7" xfId="20597"/>
    <cellStyle name="Normal 8 8" xfId="20598"/>
    <cellStyle name="Normal 8 9" xfId="20599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88" xfId="588"/>
    <cellStyle name="Normal 88 2" xfId="20600"/>
    <cellStyle name="Normal 88 3" xfId="38188"/>
    <cellStyle name="Normal 88 4" xfId="892"/>
    <cellStyle name="Normal 89" xfId="589"/>
    <cellStyle name="Normal 89 2" xfId="38189"/>
    <cellStyle name="Normal 89 3" xfId="20601"/>
    <cellStyle name="Normal 9" xfId="104"/>
    <cellStyle name="Normal 9 10" xfId="20602"/>
    <cellStyle name="Normal 9 11" xfId="20603"/>
    <cellStyle name="Normal 9 12" xfId="20604"/>
    <cellStyle name="Normal 9 13" xfId="20605"/>
    <cellStyle name="Normal 9 14" xfId="20606"/>
    <cellStyle name="Normal 9 15" xfId="20607"/>
    <cellStyle name="Normal 9 16" xfId="20608"/>
    <cellStyle name="Normal 9 17" xfId="20609"/>
    <cellStyle name="Normal 9 18" xfId="20610"/>
    <cellStyle name="Normal 9 19" xfId="37933"/>
    <cellStyle name="Normal 9 2" xfId="105"/>
    <cellStyle name="Normal 9 2 2" xfId="198"/>
    <cellStyle name="Normal 9 2 3" xfId="20611"/>
    <cellStyle name="Normal 9 2 4" xfId="20612"/>
    <cellStyle name="Normal 9 2 5" xfId="20613"/>
    <cellStyle name="Normal 9 2 6" xfId="37934"/>
    <cellStyle name="Normal 9 3" xfId="654"/>
    <cellStyle name="Normal 9 3 2" xfId="20615"/>
    <cellStyle name="Normal 9 3 3" xfId="38221"/>
    <cellStyle name="Normal 9 3 4" xfId="20614"/>
    <cellStyle name="Normal 9 4" xfId="20616"/>
    <cellStyle name="Normal 9 4 2" xfId="20617"/>
    <cellStyle name="Normal 9 5" xfId="20618"/>
    <cellStyle name="Normal 9 5 2" xfId="20619"/>
    <cellStyle name="Normal 9 6" xfId="20620"/>
    <cellStyle name="Normal 9 7" xfId="20621"/>
    <cellStyle name="Normal 9 8" xfId="20622"/>
    <cellStyle name="Normal 9 9" xfId="20623"/>
    <cellStyle name="Normal 90" xfId="590"/>
    <cellStyle name="Normal 90 2" xfId="38190"/>
    <cellStyle name="Normal 90 3" xfId="20624"/>
    <cellStyle name="Normal 91" xfId="591"/>
    <cellStyle name="Normal 91 2" xfId="38191"/>
    <cellStyle name="Normal 91 3" xfId="20625"/>
    <cellStyle name="Normal 92" xfId="592"/>
    <cellStyle name="Normal 92 2" xfId="38192"/>
    <cellStyle name="Normal 92 3" xfId="20626"/>
    <cellStyle name="Normal 93" xfId="593"/>
    <cellStyle name="Normal 94" xfId="637"/>
    <cellStyle name="Normal 94 2" xfId="38205"/>
    <cellStyle name="Normal 94 3" xfId="901"/>
    <cellStyle name="Normal 95" xfId="641"/>
    <cellStyle name="Normal 95 2" xfId="38209"/>
    <cellStyle name="Normal 95 3" xfId="20627"/>
    <cellStyle name="Normal 96" xfId="642"/>
    <cellStyle name="Normal 96 2" xfId="38210"/>
    <cellStyle name="Normal 96 3" xfId="20628"/>
    <cellStyle name="Normal 97" xfId="643"/>
    <cellStyle name="Normal 97 2" xfId="38211"/>
    <cellStyle name="Normal 97 3" xfId="895"/>
    <cellStyle name="Normal 98" xfId="647"/>
    <cellStyle name="Normal 98 2" xfId="38215"/>
    <cellStyle name="Normal 98 3" xfId="896"/>
    <cellStyle name="Normal 99" xfId="648"/>
    <cellStyle name="Normal 99 2" xfId="38216"/>
    <cellStyle name="Normal 99 3" xfId="20629"/>
    <cellStyle name="Normal_Sheet1" xfId="407"/>
    <cellStyle name="Note 10 2" xfId="20630"/>
    <cellStyle name="Note 10 3" xfId="20631"/>
    <cellStyle name="Note 11 2" xfId="20632"/>
    <cellStyle name="Note 11 3" xfId="20633"/>
    <cellStyle name="Note 12 2" xfId="20634"/>
    <cellStyle name="Note 12 3" xfId="20635"/>
    <cellStyle name="Note 13 2" xfId="20636"/>
    <cellStyle name="Note 13 3" xfId="20637"/>
    <cellStyle name="Note 14 2" xfId="20638"/>
    <cellStyle name="Note 14 3" xfId="20639"/>
    <cellStyle name="Note 15 2" xfId="20640"/>
    <cellStyle name="Note 15 3" xfId="20641"/>
    <cellStyle name="Note 16" xfId="20642"/>
    <cellStyle name="Note 16 2" xfId="20643"/>
    <cellStyle name="Note 16 3" xfId="20644"/>
    <cellStyle name="Note 16 4" xfId="20645"/>
    <cellStyle name="Note 16 5" xfId="20646"/>
    <cellStyle name="Note 16 6" xfId="20647"/>
    <cellStyle name="Note 16 7" xfId="20648"/>
    <cellStyle name="Note 17" xfId="20649"/>
    <cellStyle name="Note 18" xfId="20650"/>
    <cellStyle name="Note 19" xfId="20651"/>
    <cellStyle name="Note 2" xfId="53"/>
    <cellStyle name="Note 2 10" xfId="20652"/>
    <cellStyle name="Note 2 11" xfId="20653"/>
    <cellStyle name="Note 2 11 2" xfId="20654"/>
    <cellStyle name="Note 2 11 2 2" xfId="20655"/>
    <cellStyle name="Note 2 11 2 3" xfId="20656"/>
    <cellStyle name="Note 2 11 2 4" xfId="20657"/>
    <cellStyle name="Note 2 11 2 5" xfId="20658"/>
    <cellStyle name="Note 2 11 2 6" xfId="20659"/>
    <cellStyle name="Note 2 11 2 7" xfId="20660"/>
    <cellStyle name="Note 2 11 3" xfId="20661"/>
    <cellStyle name="Note 2 11 4" xfId="20662"/>
    <cellStyle name="Note 2 11 5" xfId="20663"/>
    <cellStyle name="Note 2 11 6" xfId="20664"/>
    <cellStyle name="Note 2 11 7" xfId="20665"/>
    <cellStyle name="Note 2 12" xfId="20666"/>
    <cellStyle name="Note 2 13" xfId="20667"/>
    <cellStyle name="Note 2 14" xfId="20668"/>
    <cellStyle name="Note 2 15" xfId="20669"/>
    <cellStyle name="Note 2 16" xfId="20670"/>
    <cellStyle name="Note 2 17" xfId="20671"/>
    <cellStyle name="Note 2 18" xfId="20672"/>
    <cellStyle name="Note 2 19" xfId="20673"/>
    <cellStyle name="Note 2 2" xfId="339"/>
    <cellStyle name="Note 2 2 2" xfId="536"/>
    <cellStyle name="Note 2 2 2 2" xfId="38154"/>
    <cellStyle name="Note 2 2 2 3" xfId="847"/>
    <cellStyle name="Note 2 2 3" xfId="20674"/>
    <cellStyle name="Note 2 2 4" xfId="38040"/>
    <cellStyle name="Note 2 2 5" xfId="733"/>
    <cellStyle name="Note 2 20" xfId="20675"/>
    <cellStyle name="Note 2 20 2" xfId="20676"/>
    <cellStyle name="Note 2 20 2 2" xfId="20677"/>
    <cellStyle name="Note 2 20 2 3" xfId="20678"/>
    <cellStyle name="Note 2 20 3" xfId="20679"/>
    <cellStyle name="Note 2 20 4" xfId="20680"/>
    <cellStyle name="Note 2 21" xfId="20681"/>
    <cellStyle name="Note 2 22" xfId="20682"/>
    <cellStyle name="Note 2 23" xfId="20683"/>
    <cellStyle name="Note 2 23 2" xfId="20684"/>
    <cellStyle name="Note 2 23 3" xfId="20685"/>
    <cellStyle name="Note 2 24" xfId="20686"/>
    <cellStyle name="Note 2 24 2" xfId="20687"/>
    <cellStyle name="Note 2 24 3" xfId="20688"/>
    <cellStyle name="Note 2 25" xfId="20689"/>
    <cellStyle name="Note 2 25 2" xfId="20690"/>
    <cellStyle name="Note 2 25 3" xfId="20691"/>
    <cellStyle name="Note 2 26" xfId="20692"/>
    <cellStyle name="Note 2 26 2" xfId="20693"/>
    <cellStyle name="Note 2 26 3" xfId="20694"/>
    <cellStyle name="Note 2 27" xfId="20695"/>
    <cellStyle name="Note 2 28" xfId="20696"/>
    <cellStyle name="Note 2 29" xfId="20697"/>
    <cellStyle name="Note 2 3" xfId="445"/>
    <cellStyle name="Note 2 3 2" xfId="20698"/>
    <cellStyle name="Note 2 3 3" xfId="38094"/>
    <cellStyle name="Note 2 3 4" xfId="787"/>
    <cellStyle name="Note 2 30" xfId="20699"/>
    <cellStyle name="Note 2 31" xfId="20700"/>
    <cellStyle name="Note 2 32" xfId="37935"/>
    <cellStyle name="Note 2 33" xfId="37981"/>
    <cellStyle name="Note 2 34" xfId="674"/>
    <cellStyle name="Note 2 4" xfId="20701"/>
    <cellStyle name="Note 2 5" xfId="20702"/>
    <cellStyle name="Note 2 6" xfId="20703"/>
    <cellStyle name="Note 2 7" xfId="20704"/>
    <cellStyle name="Note 2 8" xfId="20705"/>
    <cellStyle name="Note 2 8 10" xfId="20706"/>
    <cellStyle name="Note 2 8 11" xfId="20707"/>
    <cellStyle name="Note 2 8 2" xfId="20708"/>
    <cellStyle name="Note 2 8 2 2" xfId="20709"/>
    <cellStyle name="Note 2 8 2 3" xfId="20710"/>
    <cellStyle name="Note 2 8 2 4" xfId="20711"/>
    <cellStyle name="Note 2 8 2 5" xfId="20712"/>
    <cellStyle name="Note 2 8 2 6" xfId="20713"/>
    <cellStyle name="Note 2 8 2 7" xfId="20714"/>
    <cellStyle name="Note 2 8 2 8" xfId="20715"/>
    <cellStyle name="Note 2 8 2 9" xfId="20716"/>
    <cellStyle name="Note 2 8 3" xfId="20717"/>
    <cellStyle name="Note 2 8 4" xfId="20718"/>
    <cellStyle name="Note 2 8 5" xfId="20719"/>
    <cellStyle name="Note 2 8 5 2" xfId="20720"/>
    <cellStyle name="Note 2 8 5 3" xfId="20721"/>
    <cellStyle name="Note 2 8 6" xfId="20722"/>
    <cellStyle name="Note 2 8 6 2" xfId="20723"/>
    <cellStyle name="Note 2 8 6 3" xfId="20724"/>
    <cellStyle name="Note 2 8 7" xfId="20725"/>
    <cellStyle name="Note 2 8 7 2" xfId="20726"/>
    <cellStyle name="Note 2 8 7 3" xfId="20727"/>
    <cellStyle name="Note 2 8 8" xfId="20728"/>
    <cellStyle name="Note 2 8 8 2" xfId="20729"/>
    <cellStyle name="Note 2 8 8 3" xfId="20730"/>
    <cellStyle name="Note 2 8 9" xfId="20731"/>
    <cellStyle name="Note 2 8 9 2" xfId="20732"/>
    <cellStyle name="Note 2 8 9 3" xfId="20733"/>
    <cellStyle name="Note 2 9" xfId="20734"/>
    <cellStyle name="Note 20" xfId="20735"/>
    <cellStyle name="Note 21" xfId="20736"/>
    <cellStyle name="Note 22" xfId="20737"/>
    <cellStyle name="Note 23" xfId="20738"/>
    <cellStyle name="Note 24" xfId="20739"/>
    <cellStyle name="Note 25" xfId="20740"/>
    <cellStyle name="Note 3" xfId="44"/>
    <cellStyle name="Note 3 10" xfId="669"/>
    <cellStyle name="Note 3 2" xfId="440"/>
    <cellStyle name="Note 3 2 2" xfId="20741"/>
    <cellStyle name="Note 3 2 3" xfId="38089"/>
    <cellStyle name="Note 3 2 4" xfId="782"/>
    <cellStyle name="Note 3 3" xfId="20742"/>
    <cellStyle name="Note 3 4" xfId="20743"/>
    <cellStyle name="Note 3 5" xfId="20744"/>
    <cellStyle name="Note 3 6" xfId="20745"/>
    <cellStyle name="Note 3 7" xfId="20746"/>
    <cellStyle name="Note 3 8" xfId="20747"/>
    <cellStyle name="Note 3 9" xfId="37976"/>
    <cellStyle name="Note 4" xfId="303"/>
    <cellStyle name="Note 4 2" xfId="500"/>
    <cellStyle name="Note 4 2 2" xfId="20748"/>
    <cellStyle name="Note 4 2 3" xfId="38118"/>
    <cellStyle name="Note 4 2 4" xfId="811"/>
    <cellStyle name="Note 4 3" xfId="20749"/>
    <cellStyle name="Note 4 4" xfId="20750"/>
    <cellStyle name="Note 4 5" xfId="37936"/>
    <cellStyle name="Note 4 6" xfId="38004"/>
    <cellStyle name="Note 4 7" xfId="697"/>
    <cellStyle name="Note 5" xfId="323"/>
    <cellStyle name="Note 5 2" xfId="520"/>
    <cellStyle name="Note 5 2 2" xfId="20751"/>
    <cellStyle name="Note 5 2 3" xfId="38138"/>
    <cellStyle name="Note 5 2 4" xfId="831"/>
    <cellStyle name="Note 5 3" xfId="20752"/>
    <cellStyle name="Note 5 4" xfId="38024"/>
    <cellStyle name="Note 5 5" xfId="717"/>
    <cellStyle name="Note 6" xfId="375"/>
    <cellStyle name="Note 6 2" xfId="20753"/>
    <cellStyle name="Note 6 3" xfId="20754"/>
    <cellStyle name="Note 7" xfId="880"/>
    <cellStyle name="Note 7 2" xfId="20755"/>
    <cellStyle name="Note 7 3" xfId="20756"/>
    <cellStyle name="Note 8" xfId="37945"/>
    <cellStyle name="Note 8 2" xfId="20757"/>
    <cellStyle name="Note 8 3" xfId="20758"/>
    <cellStyle name="Note 9 2" xfId="20759"/>
    <cellStyle name="Note 9 3" xfId="20760"/>
    <cellStyle name="Output" xfId="11" builtinId="21" customBuiltin="1"/>
    <cellStyle name="Output 10 2" xfId="20761"/>
    <cellStyle name="Output 10 3" xfId="20762"/>
    <cellStyle name="Output 11 2" xfId="20763"/>
    <cellStyle name="Output 11 3" xfId="20764"/>
    <cellStyle name="Output 12 2" xfId="20765"/>
    <cellStyle name="Output 12 3" xfId="20766"/>
    <cellStyle name="Output 13 2" xfId="20767"/>
    <cellStyle name="Output 13 3" xfId="20768"/>
    <cellStyle name="Output 14 2" xfId="20769"/>
    <cellStyle name="Output 14 3" xfId="20770"/>
    <cellStyle name="Output 15" xfId="20771"/>
    <cellStyle name="Output 15 2" xfId="20772"/>
    <cellStyle name="Output 15 3" xfId="20773"/>
    <cellStyle name="Output 15 4" xfId="20774"/>
    <cellStyle name="Output 15 5" xfId="20775"/>
    <cellStyle name="Output 15 6" xfId="20776"/>
    <cellStyle name="Output 15 7" xfId="20777"/>
    <cellStyle name="Output 16" xfId="20778"/>
    <cellStyle name="Output 17" xfId="20779"/>
    <cellStyle name="Output 18" xfId="20780"/>
    <cellStyle name="Output 19" xfId="20781"/>
    <cellStyle name="Output 2" xfId="370"/>
    <cellStyle name="Output 2 2" xfId="464"/>
    <cellStyle name="Output 2 2 2" xfId="20782"/>
    <cellStyle name="Output 2 3" xfId="20783"/>
    <cellStyle name="Output 20" xfId="20784"/>
    <cellStyle name="Output 21" xfId="20785"/>
    <cellStyle name="Output 22" xfId="20786"/>
    <cellStyle name="Output 3" xfId="633"/>
    <cellStyle name="Output 3 2" xfId="20787"/>
    <cellStyle name="Output 3 3" xfId="20788"/>
    <cellStyle name="Output 4 2" xfId="20789"/>
    <cellStyle name="Output 4 3" xfId="20790"/>
    <cellStyle name="Output 5 2" xfId="20791"/>
    <cellStyle name="Output 5 3" xfId="20792"/>
    <cellStyle name="Output 6 2" xfId="20793"/>
    <cellStyle name="Output 6 3" xfId="20794"/>
    <cellStyle name="Output 7 2" xfId="20795"/>
    <cellStyle name="Output 7 3" xfId="20796"/>
    <cellStyle name="Output 8 2" xfId="20797"/>
    <cellStyle name="Output 8 3" xfId="20798"/>
    <cellStyle name="Output 9 2" xfId="20799"/>
    <cellStyle name="Output 9 3" xfId="20800"/>
    <cellStyle name="Percent" xfId="38222" builtinId="5"/>
    <cellStyle name="Percent 10" xfId="113"/>
    <cellStyle name="Percent 10 10" xfId="20801"/>
    <cellStyle name="Percent 10 11" xfId="20802"/>
    <cellStyle name="Percent 10 12" xfId="20803"/>
    <cellStyle name="Percent 10 13" xfId="37999"/>
    <cellStyle name="Percent 10 14" xfId="692"/>
    <cellStyle name="Percent 10 2" xfId="357"/>
    <cellStyle name="Percent 10 2 2" xfId="554"/>
    <cellStyle name="Percent 10 2 2 2" xfId="20804"/>
    <cellStyle name="Percent 10 2 2 3" xfId="38172"/>
    <cellStyle name="Percent 10 2 2 4" xfId="865"/>
    <cellStyle name="Percent 10 2 3" xfId="20805"/>
    <cellStyle name="Percent 10 2 4" xfId="20806"/>
    <cellStyle name="Percent 10 2 5" xfId="20807"/>
    <cellStyle name="Percent 10 2 6" xfId="20808"/>
    <cellStyle name="Percent 10 2 7" xfId="38058"/>
    <cellStyle name="Percent 10 2 8" xfId="751"/>
    <cellStyle name="Percent 10 3" xfId="468"/>
    <cellStyle name="Percent 10 3 2" xfId="20809"/>
    <cellStyle name="Percent 10 3 3" xfId="38112"/>
    <cellStyle name="Percent 10 3 4" xfId="805"/>
    <cellStyle name="Percent 10 4" xfId="20810"/>
    <cellStyle name="Percent 10 5" xfId="20811"/>
    <cellStyle name="Percent 10 6" xfId="20812"/>
    <cellStyle name="Percent 10 7" xfId="20813"/>
    <cellStyle name="Percent 10 8" xfId="20814"/>
    <cellStyle name="Percent 10 9" xfId="20815"/>
    <cellStyle name="Percent 11" xfId="49"/>
    <cellStyle name="Percent 11 2" xfId="290"/>
    <cellStyle name="Percent 12" xfId="320"/>
    <cellStyle name="Percent 12 2" xfId="517"/>
    <cellStyle name="Percent 12 2 2" xfId="20816"/>
    <cellStyle name="Percent 12 2 3" xfId="38135"/>
    <cellStyle name="Percent 12 2 4" xfId="828"/>
    <cellStyle name="Percent 12 3" xfId="20817"/>
    <cellStyle name="Percent 12 4" xfId="38021"/>
    <cellStyle name="Percent 12 5" xfId="714"/>
    <cellStyle name="Percent 13" xfId="403"/>
    <cellStyle name="Percent 13 2" xfId="565"/>
    <cellStyle name="Percent 13 2 2" xfId="20818"/>
    <cellStyle name="Percent 13 2 3" xfId="38177"/>
    <cellStyle name="Percent 13 2 4" xfId="870"/>
    <cellStyle name="Percent 13 3" xfId="20819"/>
    <cellStyle name="Percent 13 4" xfId="38063"/>
    <cellStyle name="Percent 13 5" xfId="756"/>
    <cellStyle name="Percent 14" xfId="409"/>
    <cellStyle name="Percent 14 2" xfId="570"/>
    <cellStyle name="Percent 14 2 2" xfId="20820"/>
    <cellStyle name="Percent 14 2 3" xfId="38182"/>
    <cellStyle name="Percent 14 2 4" xfId="875"/>
    <cellStyle name="Percent 14 3" xfId="20821"/>
    <cellStyle name="Percent 14 4" xfId="38068"/>
    <cellStyle name="Percent 14 5" xfId="761"/>
    <cellStyle name="Percent 15" xfId="634"/>
    <cellStyle name="Percent 15 2" xfId="20822"/>
    <cellStyle name="Percent 15 3" xfId="20823"/>
    <cellStyle name="Percent 16" xfId="638"/>
    <cellStyle name="Percent 16 2" xfId="20825"/>
    <cellStyle name="Percent 16 3" xfId="20826"/>
    <cellStyle name="Percent 16 4" xfId="38206"/>
    <cellStyle name="Percent 16 5" xfId="20824"/>
    <cellStyle name="Percent 17" xfId="644"/>
    <cellStyle name="Percent 17 2" xfId="20828"/>
    <cellStyle name="Percent 17 3" xfId="20829"/>
    <cellStyle name="Percent 17 4" xfId="38212"/>
    <cellStyle name="Percent 17 5" xfId="20827"/>
    <cellStyle name="Percent 18" xfId="650"/>
    <cellStyle name="Percent 18 2" xfId="20831"/>
    <cellStyle name="Percent 18 3" xfId="38218"/>
    <cellStyle name="Percent 18 4" xfId="20830"/>
    <cellStyle name="Percent 19" xfId="20832"/>
    <cellStyle name="Percent 19 2" xfId="20833"/>
    <cellStyle name="Percent 2" xfId="185"/>
    <cellStyle name="Percent 2 10" xfId="20834"/>
    <cellStyle name="Percent 2 11" xfId="20835"/>
    <cellStyle name="Percent 2 12" xfId="20836"/>
    <cellStyle name="Percent 2 13" xfId="20837"/>
    <cellStyle name="Percent 2 14" xfId="20838"/>
    <cellStyle name="Percent 2 15" xfId="20839"/>
    <cellStyle name="Percent 2 16" xfId="20840"/>
    <cellStyle name="Percent 2 17" xfId="20841"/>
    <cellStyle name="Percent 2 18" xfId="20842"/>
    <cellStyle name="Percent 2 19" xfId="20843"/>
    <cellStyle name="Percent 2 2" xfId="271"/>
    <cellStyle name="Percent 2 2 10" xfId="20844"/>
    <cellStyle name="Percent 2 2 10 2" xfId="20845"/>
    <cellStyle name="Percent 2 2 10 3" xfId="20846"/>
    <cellStyle name="Percent 2 2 11" xfId="20847"/>
    <cellStyle name="Percent 2 2 11 2" xfId="20848"/>
    <cellStyle name="Percent 2 2 11 3" xfId="20849"/>
    <cellStyle name="Percent 2 2 12" xfId="20850"/>
    <cellStyle name="Percent 2 2 12 2" xfId="20851"/>
    <cellStyle name="Percent 2 2 12 3" xfId="20852"/>
    <cellStyle name="Percent 2 2 13" xfId="20853"/>
    <cellStyle name="Percent 2 2 13 2" xfId="20854"/>
    <cellStyle name="Percent 2 2 13 3" xfId="20855"/>
    <cellStyle name="Percent 2 2 14" xfId="20856"/>
    <cellStyle name="Percent 2 2 14 2" xfId="20857"/>
    <cellStyle name="Percent 2 2 14 3" xfId="20858"/>
    <cellStyle name="Percent 2 2 15" xfId="20859"/>
    <cellStyle name="Percent 2 2 16" xfId="20860"/>
    <cellStyle name="Percent 2 2 17" xfId="20861"/>
    <cellStyle name="Percent 2 2 18" xfId="20862"/>
    <cellStyle name="Percent 2 2 19" xfId="20863"/>
    <cellStyle name="Percent 2 2 2" xfId="20864"/>
    <cellStyle name="Percent 2 2 2 10" xfId="20865"/>
    <cellStyle name="Percent 2 2 2 2" xfId="20866"/>
    <cellStyle name="Percent 2 2 2 3" xfId="20867"/>
    <cellStyle name="Percent 2 2 2 4" xfId="20868"/>
    <cellStyle name="Percent 2 2 2 5" xfId="20869"/>
    <cellStyle name="Percent 2 2 2 6" xfId="20870"/>
    <cellStyle name="Percent 2 2 2 7" xfId="20871"/>
    <cellStyle name="Percent 2 2 2 8" xfId="20872"/>
    <cellStyle name="Percent 2 2 2 9" xfId="20873"/>
    <cellStyle name="Percent 2 2 20" xfId="20874"/>
    <cellStyle name="Percent 2 2 21" xfId="20875"/>
    <cellStyle name="Percent 2 2 3" xfId="20876"/>
    <cellStyle name="Percent 2 2 3 2" xfId="20877"/>
    <cellStyle name="Percent 2 2 3 3" xfId="20878"/>
    <cellStyle name="Percent 2 2 4" xfId="20879"/>
    <cellStyle name="Percent 2 2 4 2" xfId="20880"/>
    <cellStyle name="Percent 2 2 4 3" xfId="20881"/>
    <cellStyle name="Percent 2 2 5" xfId="20882"/>
    <cellStyle name="Percent 2 2 5 2" xfId="20883"/>
    <cellStyle name="Percent 2 2 5 3" xfId="20884"/>
    <cellStyle name="Percent 2 2 6" xfId="20885"/>
    <cellStyle name="Percent 2 2 6 2" xfId="20886"/>
    <cellStyle name="Percent 2 2 6 3" xfId="20887"/>
    <cellStyle name="Percent 2 2 7" xfId="20888"/>
    <cellStyle name="Percent 2 2 7 2" xfId="20889"/>
    <cellStyle name="Percent 2 2 7 3" xfId="20890"/>
    <cellStyle name="Percent 2 2 8" xfId="20891"/>
    <cellStyle name="Percent 2 2 8 2" xfId="20892"/>
    <cellStyle name="Percent 2 2 8 3" xfId="20893"/>
    <cellStyle name="Percent 2 2 9" xfId="20894"/>
    <cellStyle name="Percent 2 2 9 2" xfId="20895"/>
    <cellStyle name="Percent 2 2 9 3" xfId="20896"/>
    <cellStyle name="Percent 2 20" xfId="20897"/>
    <cellStyle name="Percent 2 21" xfId="20898"/>
    <cellStyle name="Percent 2 22" xfId="20899"/>
    <cellStyle name="Percent 2 23" xfId="20900"/>
    <cellStyle name="Percent 2 24" xfId="20901"/>
    <cellStyle name="Percent 2 25" xfId="20902"/>
    <cellStyle name="Percent 2 26" xfId="20903"/>
    <cellStyle name="Percent 2 3" xfId="429"/>
    <cellStyle name="Percent 2 3 10" xfId="20904"/>
    <cellStyle name="Percent 2 3 11" xfId="20905"/>
    <cellStyle name="Percent 2 3 12" xfId="38080"/>
    <cellStyle name="Percent 2 3 13" xfId="773"/>
    <cellStyle name="Percent 2 3 2" xfId="20906"/>
    <cellStyle name="Percent 2 3 3" xfId="20907"/>
    <cellStyle name="Percent 2 3 4" xfId="20908"/>
    <cellStyle name="Percent 2 3 5" xfId="20909"/>
    <cellStyle name="Percent 2 3 6" xfId="20910"/>
    <cellStyle name="Percent 2 3 7" xfId="20911"/>
    <cellStyle name="Percent 2 3 8" xfId="20912"/>
    <cellStyle name="Percent 2 3 9" xfId="20913"/>
    <cellStyle name="Percent 2 4" xfId="20914"/>
    <cellStyle name="Percent 2 4 10" xfId="20915"/>
    <cellStyle name="Percent 2 4 2" xfId="20916"/>
    <cellStyle name="Percent 2 4 3" xfId="20917"/>
    <cellStyle name="Percent 2 4 4" xfId="20918"/>
    <cellStyle name="Percent 2 4 5" xfId="20919"/>
    <cellStyle name="Percent 2 4 6" xfId="20920"/>
    <cellStyle name="Percent 2 4 7" xfId="20921"/>
    <cellStyle name="Percent 2 4 8" xfId="20922"/>
    <cellStyle name="Percent 2 4 9" xfId="20923"/>
    <cellStyle name="Percent 2 5" xfId="20924"/>
    <cellStyle name="Percent 2 5 10" xfId="20925"/>
    <cellStyle name="Percent 2 5 2" xfId="20926"/>
    <cellStyle name="Percent 2 5 3" xfId="20927"/>
    <cellStyle name="Percent 2 5 4" xfId="20928"/>
    <cellStyle name="Percent 2 5 5" xfId="20929"/>
    <cellStyle name="Percent 2 5 6" xfId="20930"/>
    <cellStyle name="Percent 2 5 7" xfId="20931"/>
    <cellStyle name="Percent 2 5 8" xfId="20932"/>
    <cellStyle name="Percent 2 5 9" xfId="20933"/>
    <cellStyle name="Percent 2 6" xfId="20934"/>
    <cellStyle name="Percent 2 6 10" xfId="20935"/>
    <cellStyle name="Percent 2 6 2" xfId="20936"/>
    <cellStyle name="Percent 2 6 3" xfId="20937"/>
    <cellStyle name="Percent 2 6 4" xfId="20938"/>
    <cellStyle name="Percent 2 6 5" xfId="20939"/>
    <cellStyle name="Percent 2 6 6" xfId="20940"/>
    <cellStyle name="Percent 2 6 7" xfId="20941"/>
    <cellStyle name="Percent 2 6 8" xfId="20942"/>
    <cellStyle name="Percent 2 6 9" xfId="20943"/>
    <cellStyle name="Percent 2 7" xfId="20944"/>
    <cellStyle name="Percent 2 8" xfId="20945"/>
    <cellStyle name="Percent 2 9" xfId="20946"/>
    <cellStyle name="Percent 20" xfId="20947"/>
    <cellStyle name="Percent 20 2" xfId="20948"/>
    <cellStyle name="Percent 21" xfId="20949"/>
    <cellStyle name="Percent 21 2" xfId="20950"/>
    <cellStyle name="Percent 22" xfId="20951"/>
    <cellStyle name="Percent 22 2" xfId="20952"/>
    <cellStyle name="Percent 23" xfId="20953"/>
    <cellStyle name="Percent 24" xfId="20954"/>
    <cellStyle name="Percent 25" xfId="20955"/>
    <cellStyle name="Percent 26" xfId="20956"/>
    <cellStyle name="Percent 27" xfId="20957"/>
    <cellStyle name="Percent 28" xfId="20958"/>
    <cellStyle name="Percent 29" xfId="20959"/>
    <cellStyle name="Percent 3" xfId="186"/>
    <cellStyle name="Percent 3 2" xfId="272"/>
    <cellStyle name="Percent 3 3" xfId="283"/>
    <cellStyle name="Percent 3 3 2" xfId="477"/>
    <cellStyle name="Percent 3 3 3" xfId="20960"/>
    <cellStyle name="Percent 3 4" xfId="20961"/>
    <cellStyle name="Percent 3 5" xfId="20962"/>
    <cellStyle name="Percent 30" xfId="20963"/>
    <cellStyle name="Percent 31" xfId="20964"/>
    <cellStyle name="Percent 32" xfId="20965"/>
    <cellStyle name="Percent 33" xfId="20966"/>
    <cellStyle name="Percent 34" xfId="20967"/>
    <cellStyle name="Percent 35" xfId="20968"/>
    <cellStyle name="Percent 36" xfId="20969"/>
    <cellStyle name="Percent 37" xfId="20970"/>
    <cellStyle name="Percent 38" xfId="20971"/>
    <cellStyle name="Percent 39" xfId="20972"/>
    <cellStyle name="Percent 39 2" xfId="20973"/>
    <cellStyle name="Percent 39 2 2" xfId="20974"/>
    <cellStyle name="Percent 39 3" xfId="20975"/>
    <cellStyle name="Percent 39 3 2" xfId="20976"/>
    <cellStyle name="Percent 39 4" xfId="20977"/>
    <cellStyle name="Percent 39 4 2" xfId="20978"/>
    <cellStyle name="Percent 39 5" xfId="20979"/>
    <cellStyle name="Percent 39 5 2" xfId="20980"/>
    <cellStyle name="Percent 39 6" xfId="20981"/>
    <cellStyle name="Percent 39 6 2" xfId="20982"/>
    <cellStyle name="Percent 39 7" xfId="20983"/>
    <cellStyle name="Percent 39 7 2" xfId="20984"/>
    <cellStyle name="Percent 39 8" xfId="20985"/>
    <cellStyle name="Percent 4" xfId="187"/>
    <cellStyle name="Percent 4 10" xfId="20986"/>
    <cellStyle name="Percent 4 11" xfId="20987"/>
    <cellStyle name="Percent 4 12" xfId="20988"/>
    <cellStyle name="Percent 4 13" xfId="20989"/>
    <cellStyle name="Percent 4 2" xfId="273"/>
    <cellStyle name="Percent 4 2 10" xfId="20990"/>
    <cellStyle name="Percent 4 2 2" xfId="20991"/>
    <cellStyle name="Percent 4 2 2 2" xfId="20992"/>
    <cellStyle name="Percent 4 2 2 3" xfId="20993"/>
    <cellStyle name="Percent 4 2 2 4" xfId="20994"/>
    <cellStyle name="Percent 4 2 3" xfId="20995"/>
    <cellStyle name="Percent 4 2 4" xfId="20996"/>
    <cellStyle name="Percent 4 2 5" xfId="20997"/>
    <cellStyle name="Percent 4 2 6" xfId="20998"/>
    <cellStyle name="Percent 4 2 7" xfId="20999"/>
    <cellStyle name="Percent 4 2 8" xfId="21000"/>
    <cellStyle name="Percent 4 2 9" xfId="21001"/>
    <cellStyle name="Percent 4 3" xfId="284"/>
    <cellStyle name="Percent 4 3 2" xfId="21002"/>
    <cellStyle name="Percent 4 4" xfId="21003"/>
    <cellStyle name="Percent 4 5" xfId="21004"/>
    <cellStyle name="Percent 4 6" xfId="21005"/>
    <cellStyle name="Percent 4 6 2" xfId="21006"/>
    <cellStyle name="Percent 4 6 3" xfId="21007"/>
    <cellStyle name="Percent 4 6 4" xfId="21008"/>
    <cellStyle name="Percent 4 7" xfId="21009"/>
    <cellStyle name="Percent 4 8" xfId="21010"/>
    <cellStyle name="Percent 4 9" xfId="21011"/>
    <cellStyle name="Percent 40" xfId="21012"/>
    <cellStyle name="Percent 40 2" xfId="21013"/>
    <cellStyle name="Percent 40 2 2" xfId="21014"/>
    <cellStyle name="Percent 40 3" xfId="21015"/>
    <cellStyle name="Percent 40 3 2" xfId="21016"/>
    <cellStyle name="Percent 40 4" xfId="21017"/>
    <cellStyle name="Percent 40 4 2" xfId="21018"/>
    <cellStyle name="Percent 40 5" xfId="21019"/>
    <cellStyle name="Percent 40 5 2" xfId="21020"/>
    <cellStyle name="Percent 40 6" xfId="21021"/>
    <cellStyle name="Percent 40 6 2" xfId="21022"/>
    <cellStyle name="Percent 40 7" xfId="21023"/>
    <cellStyle name="Percent 40 7 2" xfId="21024"/>
    <cellStyle name="Percent 40 8" xfId="21025"/>
    <cellStyle name="Percent 41" xfId="21026"/>
    <cellStyle name="Percent 41 2" xfId="21027"/>
    <cellStyle name="Percent 42" xfId="21028"/>
    <cellStyle name="Percent 42 2" xfId="21029"/>
    <cellStyle name="Percent 42 2 2" xfId="21030"/>
    <cellStyle name="Percent 42 3" xfId="21031"/>
    <cellStyle name="Percent 42 3 2" xfId="21032"/>
    <cellStyle name="Percent 42 4" xfId="21033"/>
    <cellStyle name="Percent 42 4 2" xfId="21034"/>
    <cellStyle name="Percent 42 5" xfId="21035"/>
    <cellStyle name="Percent 42 5 2" xfId="21036"/>
    <cellStyle name="Percent 42 6" xfId="21037"/>
    <cellStyle name="Percent 42 6 2" xfId="21038"/>
    <cellStyle name="Percent 42 7" xfId="21039"/>
    <cellStyle name="Percent 42 7 2" xfId="21040"/>
    <cellStyle name="Percent 42 8" xfId="21041"/>
    <cellStyle name="Percent 43" xfId="21042"/>
    <cellStyle name="Percent 43 10" xfId="21043"/>
    <cellStyle name="Percent 43 2" xfId="21044"/>
    <cellStyle name="Percent 43 3" xfId="21045"/>
    <cellStyle name="Percent 43 4" xfId="21046"/>
    <cellStyle name="Percent 43 5" xfId="21047"/>
    <cellStyle name="Percent 43 6" xfId="21048"/>
    <cellStyle name="Percent 43 7" xfId="21049"/>
    <cellStyle name="Percent 43 8" xfId="21050"/>
    <cellStyle name="Percent 43 9" xfId="21051"/>
    <cellStyle name="Percent 44" xfId="21052"/>
    <cellStyle name="Percent 44 10" xfId="21053"/>
    <cellStyle name="Percent 44 2" xfId="21054"/>
    <cellStyle name="Percent 44 3" xfId="21055"/>
    <cellStyle name="Percent 44 4" xfId="21056"/>
    <cellStyle name="Percent 44 5" xfId="21057"/>
    <cellStyle name="Percent 44 6" xfId="21058"/>
    <cellStyle name="Percent 44 7" xfId="21059"/>
    <cellStyle name="Percent 44 8" xfId="21060"/>
    <cellStyle name="Percent 44 9" xfId="21061"/>
    <cellStyle name="Percent 45" xfId="21062"/>
    <cellStyle name="Percent 45 10" xfId="21063"/>
    <cellStyle name="Percent 45 2" xfId="21064"/>
    <cellStyle name="Percent 45 3" xfId="21065"/>
    <cellStyle name="Percent 45 4" xfId="21066"/>
    <cellStyle name="Percent 45 5" xfId="21067"/>
    <cellStyle name="Percent 45 6" xfId="21068"/>
    <cellStyle name="Percent 45 7" xfId="21069"/>
    <cellStyle name="Percent 45 8" xfId="21070"/>
    <cellStyle name="Percent 45 9" xfId="21071"/>
    <cellStyle name="Percent 46" xfId="21072"/>
    <cellStyle name="Percent 46 10" xfId="21073"/>
    <cellStyle name="Percent 46 2" xfId="21074"/>
    <cellStyle name="Percent 46 3" xfId="21075"/>
    <cellStyle name="Percent 46 4" xfId="21076"/>
    <cellStyle name="Percent 46 5" xfId="21077"/>
    <cellStyle name="Percent 46 6" xfId="21078"/>
    <cellStyle name="Percent 46 7" xfId="21079"/>
    <cellStyle name="Percent 46 8" xfId="21080"/>
    <cellStyle name="Percent 46 9" xfId="21081"/>
    <cellStyle name="Percent 47" xfId="21082"/>
    <cellStyle name="Percent 47 10" xfId="21083"/>
    <cellStyle name="Percent 47 2" xfId="21084"/>
    <cellStyle name="Percent 47 3" xfId="21085"/>
    <cellStyle name="Percent 47 4" xfId="21086"/>
    <cellStyle name="Percent 47 5" xfId="21087"/>
    <cellStyle name="Percent 47 6" xfId="21088"/>
    <cellStyle name="Percent 47 7" xfId="21089"/>
    <cellStyle name="Percent 47 8" xfId="21090"/>
    <cellStyle name="Percent 47 9" xfId="21091"/>
    <cellStyle name="Percent 48" xfId="21092"/>
    <cellStyle name="Percent 48 10" xfId="21093"/>
    <cellStyle name="Percent 48 2" xfId="21094"/>
    <cellStyle name="Percent 48 3" xfId="21095"/>
    <cellStyle name="Percent 48 4" xfId="21096"/>
    <cellStyle name="Percent 48 5" xfId="21097"/>
    <cellStyle name="Percent 48 6" xfId="21098"/>
    <cellStyle name="Percent 48 7" xfId="21099"/>
    <cellStyle name="Percent 48 8" xfId="21100"/>
    <cellStyle name="Percent 48 9" xfId="21101"/>
    <cellStyle name="Percent 49" xfId="897"/>
    <cellStyle name="Percent 5" xfId="188"/>
    <cellStyle name="Percent 5 2" xfId="274"/>
    <cellStyle name="Percent 5 3" xfId="21102"/>
    <cellStyle name="Percent 5 4" xfId="21103"/>
    <cellStyle name="Percent 5 5" xfId="21104"/>
    <cellStyle name="Percent 5 6" xfId="37937"/>
    <cellStyle name="Percent 50" xfId="37938"/>
    <cellStyle name="Percent 51" xfId="37959"/>
    <cellStyle name="Percent 51 2" xfId="21105"/>
    <cellStyle name="Percent 51 3" xfId="21106"/>
    <cellStyle name="Percent 51 4" xfId="21107"/>
    <cellStyle name="Percent 52 2" xfId="21108"/>
    <cellStyle name="Percent 52 3" xfId="21109"/>
    <cellStyle name="Percent 52 4" xfId="21110"/>
    <cellStyle name="Percent 52 5" xfId="21111"/>
    <cellStyle name="Percent 52 6" xfId="21112"/>
    <cellStyle name="Percent 52 7" xfId="21113"/>
    <cellStyle name="Percent 52 8" xfId="21114"/>
    <cellStyle name="Percent 55 2" xfId="21115"/>
    <cellStyle name="Percent 55 3" xfId="21116"/>
    <cellStyle name="Percent 57 2" xfId="21117"/>
    <cellStyle name="Percent 57 2 2" xfId="21118"/>
    <cellStyle name="Percent 57 2 3" xfId="21119"/>
    <cellStyle name="Percent 57 3" xfId="21120"/>
    <cellStyle name="Percent 57 4" xfId="21121"/>
    <cellStyle name="Percent 58 2" xfId="21122"/>
    <cellStyle name="Percent 58 3" xfId="21123"/>
    <cellStyle name="Percent 59 2" xfId="21124"/>
    <cellStyle name="Percent 59 3" xfId="21125"/>
    <cellStyle name="Percent 6" xfId="189"/>
    <cellStyle name="Percent 6 2" xfId="275"/>
    <cellStyle name="Percent 6 3" xfId="21126"/>
    <cellStyle name="Percent 6 4" xfId="21127"/>
    <cellStyle name="Percent 6 5" xfId="21128"/>
    <cellStyle name="Percent 6 6" xfId="37939"/>
    <cellStyle name="Percent 60 2" xfId="21129"/>
    <cellStyle name="Percent 60 3" xfId="21130"/>
    <cellStyle name="Percent 61 2" xfId="21131"/>
    <cellStyle name="Percent 61 3" xfId="21132"/>
    <cellStyle name="Percent 62" xfId="21133"/>
    <cellStyle name="Percent 64" xfId="21134"/>
    <cellStyle name="Percent 68" xfId="21135"/>
    <cellStyle name="Percent 7" xfId="190"/>
    <cellStyle name="Percent 7 10" xfId="21136"/>
    <cellStyle name="Percent 7 11" xfId="21137"/>
    <cellStyle name="Percent 7 12" xfId="37940"/>
    <cellStyle name="Percent 7 13" xfId="37941"/>
    <cellStyle name="Percent 7 2" xfId="21138"/>
    <cellStyle name="Percent 7 2 10" xfId="21139"/>
    <cellStyle name="Percent 7 2 2" xfId="21140"/>
    <cellStyle name="Percent 7 2 3" xfId="21141"/>
    <cellStyle name="Percent 7 2 4" xfId="21142"/>
    <cellStyle name="Percent 7 2 5" xfId="21143"/>
    <cellStyle name="Percent 7 2 6" xfId="21144"/>
    <cellStyle name="Percent 7 2 7" xfId="21145"/>
    <cellStyle name="Percent 7 2 8" xfId="21146"/>
    <cellStyle name="Percent 7 2 9" xfId="21147"/>
    <cellStyle name="Percent 7 3" xfId="21148"/>
    <cellStyle name="Percent 7 3 10" xfId="21149"/>
    <cellStyle name="Percent 7 3 2" xfId="21150"/>
    <cellStyle name="Percent 7 3 3" xfId="21151"/>
    <cellStyle name="Percent 7 3 4" xfId="21152"/>
    <cellStyle name="Percent 7 3 5" xfId="21153"/>
    <cellStyle name="Percent 7 3 6" xfId="21154"/>
    <cellStyle name="Percent 7 3 7" xfId="21155"/>
    <cellStyle name="Percent 7 3 8" xfId="21156"/>
    <cellStyle name="Percent 7 3 9" xfId="21157"/>
    <cellStyle name="Percent 7 4" xfId="21158"/>
    <cellStyle name="Percent 7 4 10" xfId="21159"/>
    <cellStyle name="Percent 7 4 2" xfId="21160"/>
    <cellStyle name="Percent 7 4 3" xfId="21161"/>
    <cellStyle name="Percent 7 4 4" xfId="21162"/>
    <cellStyle name="Percent 7 4 5" xfId="21163"/>
    <cellStyle name="Percent 7 4 6" xfId="21164"/>
    <cellStyle name="Percent 7 4 7" xfId="21165"/>
    <cellStyle name="Percent 7 4 8" xfId="21166"/>
    <cellStyle name="Percent 7 4 9" xfId="21167"/>
    <cellStyle name="Percent 7 5" xfId="21168"/>
    <cellStyle name="Percent 7 5 10" xfId="21169"/>
    <cellStyle name="Percent 7 5 2" xfId="21170"/>
    <cellStyle name="Percent 7 5 3" xfId="21171"/>
    <cellStyle name="Percent 7 5 4" xfId="21172"/>
    <cellStyle name="Percent 7 5 5" xfId="21173"/>
    <cellStyle name="Percent 7 5 6" xfId="21174"/>
    <cellStyle name="Percent 7 5 7" xfId="21175"/>
    <cellStyle name="Percent 7 5 8" xfId="21176"/>
    <cellStyle name="Percent 7 5 9" xfId="21177"/>
    <cellStyle name="Percent 7 6" xfId="21178"/>
    <cellStyle name="Percent 7 6 10" xfId="21179"/>
    <cellStyle name="Percent 7 6 2" xfId="21180"/>
    <cellStyle name="Percent 7 6 3" xfId="21181"/>
    <cellStyle name="Percent 7 6 4" xfId="21182"/>
    <cellStyle name="Percent 7 6 5" xfId="21183"/>
    <cellStyle name="Percent 7 6 6" xfId="21184"/>
    <cellStyle name="Percent 7 6 7" xfId="21185"/>
    <cellStyle name="Percent 7 6 8" xfId="21186"/>
    <cellStyle name="Percent 7 6 9" xfId="21187"/>
    <cellStyle name="Percent 7 7" xfId="21188"/>
    <cellStyle name="Percent 7 7 10" xfId="21189"/>
    <cellStyle name="Percent 7 7 2" xfId="21190"/>
    <cellStyle name="Percent 7 7 3" xfId="21191"/>
    <cellStyle name="Percent 7 7 4" xfId="21192"/>
    <cellStyle name="Percent 7 7 5" xfId="21193"/>
    <cellStyle name="Percent 7 7 6" xfId="21194"/>
    <cellStyle name="Percent 7 7 7" xfId="21195"/>
    <cellStyle name="Percent 7 7 8" xfId="21196"/>
    <cellStyle name="Percent 7 7 9" xfId="21197"/>
    <cellStyle name="Percent 7 8" xfId="21198"/>
    <cellStyle name="Percent 7 9" xfId="21199"/>
    <cellStyle name="Percent 8" xfId="191"/>
    <cellStyle name="Percent 8 10" xfId="21200"/>
    <cellStyle name="Percent 8 11" xfId="21201"/>
    <cellStyle name="Percent 8 2" xfId="276"/>
    <cellStyle name="Percent 8 2 10" xfId="21202"/>
    <cellStyle name="Percent 8 2 2" xfId="21203"/>
    <cellStyle name="Percent 8 2 3" xfId="21204"/>
    <cellStyle name="Percent 8 2 4" xfId="21205"/>
    <cellStyle name="Percent 8 2 5" xfId="21206"/>
    <cellStyle name="Percent 8 2 6" xfId="21207"/>
    <cellStyle name="Percent 8 2 7" xfId="21208"/>
    <cellStyle name="Percent 8 2 8" xfId="21209"/>
    <cellStyle name="Percent 8 2 9" xfId="21210"/>
    <cellStyle name="Percent 8 3" xfId="21211"/>
    <cellStyle name="Percent 8 3 10" xfId="21212"/>
    <cellStyle name="Percent 8 3 2" xfId="21213"/>
    <cellStyle name="Percent 8 3 3" xfId="21214"/>
    <cellStyle name="Percent 8 3 4" xfId="21215"/>
    <cellStyle name="Percent 8 3 5" xfId="21216"/>
    <cellStyle name="Percent 8 3 6" xfId="21217"/>
    <cellStyle name="Percent 8 3 7" xfId="21218"/>
    <cellStyle name="Percent 8 3 8" xfId="21219"/>
    <cellStyle name="Percent 8 3 9" xfId="21220"/>
    <cellStyle name="Percent 8 4" xfId="21221"/>
    <cellStyle name="Percent 8 4 10" xfId="21222"/>
    <cellStyle name="Percent 8 4 2" xfId="21223"/>
    <cellStyle name="Percent 8 4 3" xfId="21224"/>
    <cellStyle name="Percent 8 4 4" xfId="21225"/>
    <cellStyle name="Percent 8 4 5" xfId="21226"/>
    <cellStyle name="Percent 8 4 6" xfId="21227"/>
    <cellStyle name="Percent 8 4 7" xfId="21228"/>
    <cellStyle name="Percent 8 4 8" xfId="21229"/>
    <cellStyle name="Percent 8 4 9" xfId="21230"/>
    <cellStyle name="Percent 8 5" xfId="21231"/>
    <cellStyle name="Percent 8 5 10" xfId="21232"/>
    <cellStyle name="Percent 8 5 2" xfId="21233"/>
    <cellStyle name="Percent 8 5 3" xfId="21234"/>
    <cellStyle name="Percent 8 5 4" xfId="21235"/>
    <cellStyle name="Percent 8 5 5" xfId="21236"/>
    <cellStyle name="Percent 8 5 6" xfId="21237"/>
    <cellStyle name="Percent 8 5 7" xfId="21238"/>
    <cellStyle name="Percent 8 5 8" xfId="21239"/>
    <cellStyle name="Percent 8 5 9" xfId="21240"/>
    <cellStyle name="Percent 8 6" xfId="21241"/>
    <cellStyle name="Percent 8 6 10" xfId="21242"/>
    <cellStyle name="Percent 8 6 2" xfId="21243"/>
    <cellStyle name="Percent 8 6 3" xfId="21244"/>
    <cellStyle name="Percent 8 6 4" xfId="21245"/>
    <cellStyle name="Percent 8 6 5" xfId="21246"/>
    <cellStyle name="Percent 8 6 6" xfId="21247"/>
    <cellStyle name="Percent 8 6 7" xfId="21248"/>
    <cellStyle name="Percent 8 6 8" xfId="21249"/>
    <cellStyle name="Percent 8 6 9" xfId="21250"/>
    <cellStyle name="Percent 8 7" xfId="21251"/>
    <cellStyle name="Percent 8 7 10" xfId="21252"/>
    <cellStyle name="Percent 8 7 2" xfId="21253"/>
    <cellStyle name="Percent 8 7 3" xfId="21254"/>
    <cellStyle name="Percent 8 7 4" xfId="21255"/>
    <cellStyle name="Percent 8 7 5" xfId="21256"/>
    <cellStyle name="Percent 8 7 6" xfId="21257"/>
    <cellStyle name="Percent 8 7 7" xfId="21258"/>
    <cellStyle name="Percent 8 7 8" xfId="21259"/>
    <cellStyle name="Percent 8 7 9" xfId="21260"/>
    <cellStyle name="Percent 8 8" xfId="21261"/>
    <cellStyle name="Percent 8 9" xfId="21262"/>
    <cellStyle name="Percent 9" xfId="196"/>
    <cellStyle name="Percent 9 2" xfId="21263"/>
    <cellStyle name="Percent 9 3" xfId="21264"/>
    <cellStyle name="Percent 9 4" xfId="21265"/>
    <cellStyle name="Percent 9 5" xfId="21266"/>
    <cellStyle name="Title" xfId="2" builtinId="15" customBuiltin="1"/>
    <cellStyle name="Title 10 2" xfId="21267"/>
    <cellStyle name="Title 10 3" xfId="21268"/>
    <cellStyle name="Title 11 2" xfId="21269"/>
    <cellStyle name="Title 11 3" xfId="21270"/>
    <cellStyle name="Title 12 2" xfId="21271"/>
    <cellStyle name="Title 12 3" xfId="21272"/>
    <cellStyle name="Title 13 2" xfId="21273"/>
    <cellStyle name="Title 13 3" xfId="21274"/>
    <cellStyle name="Title 14 2" xfId="21275"/>
    <cellStyle name="Title 14 3" xfId="21276"/>
    <cellStyle name="Title 15" xfId="21277"/>
    <cellStyle name="Title 15 2" xfId="21278"/>
    <cellStyle name="Title 15 3" xfId="21279"/>
    <cellStyle name="Title 15 4" xfId="21280"/>
    <cellStyle name="Title 15 5" xfId="21281"/>
    <cellStyle name="Title 15 6" xfId="21282"/>
    <cellStyle name="Title 15 7" xfId="21283"/>
    <cellStyle name="Title 16" xfId="21284"/>
    <cellStyle name="Title 17" xfId="21285"/>
    <cellStyle name="Title 18" xfId="21286"/>
    <cellStyle name="Title 19" xfId="21287"/>
    <cellStyle name="Title 2" xfId="21288"/>
    <cellStyle name="Title 2 10" xfId="21289"/>
    <cellStyle name="Title 2 2" xfId="21290"/>
    <cellStyle name="Title 2 3" xfId="21291"/>
    <cellStyle name="Title 2 4" xfId="21292"/>
    <cellStyle name="Title 2 5" xfId="21293"/>
    <cellStyle name="Title 2 6" xfId="21294"/>
    <cellStyle name="Title 2 7" xfId="21295"/>
    <cellStyle name="Title 2 8" xfId="21296"/>
    <cellStyle name="Title 2 9" xfId="21297"/>
    <cellStyle name="Title 20" xfId="21298"/>
    <cellStyle name="Title 21" xfId="21299"/>
    <cellStyle name="Title 22" xfId="21300"/>
    <cellStyle name="Title 3 2" xfId="21301"/>
    <cellStyle name="Title 3 3" xfId="21302"/>
    <cellStyle name="Title 4 2" xfId="21303"/>
    <cellStyle name="Title 4 3" xfId="21304"/>
    <cellStyle name="Title 5 2" xfId="21305"/>
    <cellStyle name="Title 5 3" xfId="21306"/>
    <cellStyle name="Title 6 2" xfId="21307"/>
    <cellStyle name="Title 6 3" xfId="21308"/>
    <cellStyle name="Title 7 2" xfId="21309"/>
    <cellStyle name="Title 7 3" xfId="21310"/>
    <cellStyle name="Title 8 2" xfId="21311"/>
    <cellStyle name="Title 8 3" xfId="21312"/>
    <cellStyle name="Title 9 2" xfId="21313"/>
    <cellStyle name="Title 9 3" xfId="21314"/>
    <cellStyle name="Total" xfId="17" builtinId="25" customBuiltin="1"/>
    <cellStyle name="Total 10 2" xfId="21315"/>
    <cellStyle name="Total 10 3" xfId="21316"/>
    <cellStyle name="Total 11 2" xfId="21317"/>
    <cellStyle name="Total 11 3" xfId="21318"/>
    <cellStyle name="Total 12 2" xfId="21319"/>
    <cellStyle name="Total 12 3" xfId="21320"/>
    <cellStyle name="Total 13 2" xfId="21321"/>
    <cellStyle name="Total 13 3" xfId="21322"/>
    <cellStyle name="Total 14 2" xfId="21323"/>
    <cellStyle name="Total 14 3" xfId="21324"/>
    <cellStyle name="Total 15" xfId="21325"/>
    <cellStyle name="Total 15 2" xfId="21326"/>
    <cellStyle name="Total 15 3" xfId="21327"/>
    <cellStyle name="Total 15 4" xfId="21328"/>
    <cellStyle name="Total 15 5" xfId="21329"/>
    <cellStyle name="Total 15 6" xfId="21330"/>
    <cellStyle name="Total 15 7" xfId="21331"/>
    <cellStyle name="Total 16" xfId="21332"/>
    <cellStyle name="Total 17" xfId="21333"/>
    <cellStyle name="Total 18" xfId="21334"/>
    <cellStyle name="Total 19" xfId="21335"/>
    <cellStyle name="Total 2" xfId="377"/>
    <cellStyle name="Total 2 2" xfId="490"/>
    <cellStyle name="Total 2 2 2" xfId="21336"/>
    <cellStyle name="Total 2 3" xfId="21337"/>
    <cellStyle name="Total 20" xfId="21338"/>
    <cellStyle name="Total 21" xfId="21339"/>
    <cellStyle name="Total 22" xfId="21340"/>
    <cellStyle name="Total 3" xfId="635"/>
    <cellStyle name="Total 3 2" xfId="21341"/>
    <cellStyle name="Total 3 3" xfId="21342"/>
    <cellStyle name="Total 4 2" xfId="21343"/>
    <cellStyle name="Total 4 3" xfId="21344"/>
    <cellStyle name="Total 5 2" xfId="21345"/>
    <cellStyle name="Total 5 3" xfId="21346"/>
    <cellStyle name="Total 6 2" xfId="21347"/>
    <cellStyle name="Total 6 3" xfId="21348"/>
    <cellStyle name="Total 7 2" xfId="21349"/>
    <cellStyle name="Total 7 3" xfId="21350"/>
    <cellStyle name="Total 8 2" xfId="21351"/>
    <cellStyle name="Total 8 3" xfId="21352"/>
    <cellStyle name="Total 9 2" xfId="21353"/>
    <cellStyle name="Total 9 3" xfId="21354"/>
    <cellStyle name="Warning Text" xfId="15" builtinId="11" customBuiltin="1"/>
    <cellStyle name="Warning Text 10 2" xfId="21355"/>
    <cellStyle name="Warning Text 10 3" xfId="21356"/>
    <cellStyle name="Warning Text 11 2" xfId="21357"/>
    <cellStyle name="Warning Text 11 3" xfId="21358"/>
    <cellStyle name="Warning Text 12 2" xfId="21359"/>
    <cellStyle name="Warning Text 12 3" xfId="21360"/>
    <cellStyle name="Warning Text 13 2" xfId="21361"/>
    <cellStyle name="Warning Text 13 3" xfId="21362"/>
    <cellStyle name="Warning Text 14 2" xfId="21363"/>
    <cellStyle name="Warning Text 14 3" xfId="21364"/>
    <cellStyle name="Warning Text 15" xfId="21365"/>
    <cellStyle name="Warning Text 15 2" xfId="21366"/>
    <cellStyle name="Warning Text 15 3" xfId="21367"/>
    <cellStyle name="Warning Text 15 4" xfId="21368"/>
    <cellStyle name="Warning Text 15 5" xfId="21369"/>
    <cellStyle name="Warning Text 15 6" xfId="21370"/>
    <cellStyle name="Warning Text 15 7" xfId="21371"/>
    <cellStyle name="Warning Text 16" xfId="21372"/>
    <cellStyle name="Warning Text 17" xfId="21373"/>
    <cellStyle name="Warning Text 18" xfId="21374"/>
    <cellStyle name="Warning Text 19" xfId="21375"/>
    <cellStyle name="Warning Text 2" xfId="374"/>
    <cellStyle name="Warning Text 2 2" xfId="472"/>
    <cellStyle name="Warning Text 2 2 2" xfId="21376"/>
    <cellStyle name="Warning Text 2 3" xfId="21377"/>
    <cellStyle name="Warning Text 20" xfId="21378"/>
    <cellStyle name="Warning Text 21" xfId="21379"/>
    <cellStyle name="Warning Text 22" xfId="21380"/>
    <cellStyle name="Warning Text 3" xfId="636"/>
    <cellStyle name="Warning Text 3 2" xfId="21381"/>
    <cellStyle name="Warning Text 3 3" xfId="21382"/>
    <cellStyle name="Warning Text 4 2" xfId="21383"/>
    <cellStyle name="Warning Text 4 3" xfId="21384"/>
    <cellStyle name="Warning Text 5 2" xfId="21385"/>
    <cellStyle name="Warning Text 5 3" xfId="21386"/>
    <cellStyle name="Warning Text 6 2" xfId="21387"/>
    <cellStyle name="Warning Text 6 3" xfId="21388"/>
    <cellStyle name="Warning Text 7 2" xfId="21389"/>
    <cellStyle name="Warning Text 7 3" xfId="21390"/>
    <cellStyle name="Warning Text 8 2" xfId="21391"/>
    <cellStyle name="Warning Text 8 3" xfId="21392"/>
    <cellStyle name="Warning Text 9 2" xfId="21393"/>
    <cellStyle name="Warning Text 9 3" xfId="21394"/>
  </cellStyles>
  <dxfs count="2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>
          <bgColor theme="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name val="Calibri"/>
        <scheme val="minor"/>
      </font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142069</xdr:colOff>
      <xdr:row>39</xdr:row>
      <xdr:rowOff>141889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6447619" cy="7895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142069</xdr:colOff>
      <xdr:row>39</xdr:row>
      <xdr:rowOff>141889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6447619" cy="7895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8</xdr:col>
      <xdr:colOff>970319</xdr:colOff>
      <xdr:row>24</xdr:row>
      <xdr:rowOff>28032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9857144" cy="4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66675</xdr:rowOff>
    </xdr:from>
    <xdr:to>
      <xdr:col>8</xdr:col>
      <xdr:colOff>1113176</xdr:colOff>
      <xdr:row>39</xdr:row>
      <xdr:rowOff>85304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86325"/>
          <a:ext cx="10000001" cy="33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979989</xdr:colOff>
      <xdr:row>23</xdr:row>
      <xdr:rowOff>199503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"/>
          <a:ext cx="8695239" cy="41809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11</xdr:col>
      <xdr:colOff>123825</xdr:colOff>
      <xdr:row>20</xdr:row>
      <xdr:rowOff>47625</xdr:rowOff>
    </xdr:to>
    <xdr:pic>
      <xdr:nvPicPr>
        <xdr:cNvPr id="3" name="Picture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766762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/Rider/Library/Rider%20Filing/Nov%202015%20filing/DO%20NOT%20FILE/DO%20NOT%20FILE/Total%20kwh%20monthly%20by%20rate%20class%20for%20Nov%202015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gan, Raysene" refreshedDate="42681.378025231483" createdVersion="4" refreshedVersion="4" minRefreshableVersion="3" recordCount="7709">
  <cacheSource type="worksheet">
    <worksheetSource ref="A1:AF1048576" sheet="PCR.1 query"/>
  </cacheSource>
  <cacheFields count="32">
    <cacheField name="corporation" numFmtId="0">
      <sharedItems containsBlank="1"/>
    </cacheField>
    <cacheField name="utility" numFmtId="0">
      <sharedItems containsBlank="1" containsMixedTypes="1" containsNumber="1" containsInteger="1" minValue="1" maxValue="1"/>
    </cacheField>
    <cacheField name="business_division" numFmtId="0">
      <sharedItems containsBlank="1" containsMixedTypes="1" containsNumber="1" containsInteger="1" minValue="21" maxValue="21"/>
    </cacheField>
    <cacheField name="major" numFmtId="0">
      <sharedItems containsBlank="1" containsMixedTypes="1" containsNumber="1" containsInteger="1" minValue="908" maxValue="908"/>
    </cacheField>
    <cacheField name="minor" numFmtId="0">
      <sharedItems containsBlank="1"/>
    </cacheField>
    <cacheField name="major_minor" numFmtId="0">
      <sharedItems containsBlank="1"/>
    </cacheField>
    <cacheField name="fmc" numFmtId="0">
      <sharedItems containsBlank="1" containsMixedTypes="1" containsNumber="1" containsInteger="1" minValue="20" maxValue="22"/>
    </cacheField>
    <cacheField name="rmc" numFmtId="0">
      <sharedItems containsBlank="1" containsMixedTypes="1" containsNumber="1" containsInteger="1" minValue="20" maxValue="22"/>
    </cacheField>
    <cacheField name="transaction_type" numFmtId="0">
      <sharedItems containsBlank="1"/>
    </cacheField>
    <cacheField name="project" numFmtId="0">
      <sharedItems containsBlank="1" count="23">
        <s v="J01TZ"/>
        <s v="J01V1"/>
        <s v="J01V3"/>
        <s v="J01V8"/>
        <s v="J01V9"/>
        <s v="J01VB"/>
        <s v="J01VC"/>
        <s v="J01VD"/>
        <s v="J01VG"/>
        <s v="J01VH"/>
        <s v="J01VJ"/>
        <s v="J01VM"/>
        <s v="J0262"/>
        <s v="J01V5"/>
        <s v="J01VK"/>
        <s v="J01VL"/>
        <s v="J01V0"/>
        <s v="J01V4"/>
        <s v="J01VF"/>
        <s v="J01V7"/>
        <s v="J01V2"/>
        <s v="J01V6"/>
        <m/>
      </sharedItems>
    </cacheField>
    <cacheField name="original_project" numFmtId="0">
      <sharedItems containsBlank="1"/>
    </cacheField>
    <cacheField name="product" numFmtId="0">
      <sharedItems containsBlank="1" containsMixedTypes="1" containsNumber="1" containsInteger="1" minValue="1" maxValue="1"/>
    </cacheField>
    <cacheField name="activity" numFmtId="0">
      <sharedItems containsBlank="1"/>
    </cacheField>
    <cacheField name="resource_type" numFmtId="0">
      <sharedItems containsBlank="1" containsMixedTypes="1" containsNumber="1" containsInteger="1" minValue="34" maxValue="82"/>
    </cacheField>
    <cacheField name="feeder_reference" numFmtId="0">
      <sharedItems containsBlank="1" containsMixedTypes="1" containsNumber="1" containsInteger="1" minValue="171707112" maxValue="8990515119"/>
    </cacheField>
    <cacheField name="vendor_name" numFmtId="0">
      <sharedItems containsBlank="1"/>
    </cacheField>
    <cacheField name="description" numFmtId="0">
      <sharedItems containsBlank="1"/>
    </cacheField>
    <cacheField name="voucher_number" numFmtId="0">
      <sharedItems containsBlank="1" containsMixedTypes="1" containsNumber="1" containsInteger="1" minValue="2543710" maxValue="2866323"/>
    </cacheField>
    <cacheField name="month_number" numFmtId="0">
      <sharedItems containsString="0" containsBlank="1" containsNumber="1" containsInteger="1" minValue="201301" maxValue="201610" count="47">
        <n v="201301"/>
        <n v="201302"/>
        <n v="201303"/>
        <n v="201304"/>
        <n v="201305"/>
        <n v="201306"/>
        <n v="201307"/>
        <n v="201308"/>
        <n v="201309"/>
        <n v="201310"/>
        <n v="201311"/>
        <n v="201312"/>
        <n v="201401"/>
        <n v="201402"/>
        <n v="201403"/>
        <n v="201404"/>
        <n v="201405"/>
        <n v="201406"/>
        <n v="201407"/>
        <n v="201408"/>
        <n v="201409"/>
        <n v="201410"/>
        <n v="201411"/>
        <n v="201412"/>
        <n v="201501"/>
        <n v="201502"/>
        <n v="201503"/>
        <n v="201504"/>
        <n v="201505"/>
        <n v="201506"/>
        <n v="201507"/>
        <n v="201508"/>
        <n v="201509"/>
        <n v="201510"/>
        <n v="201511"/>
        <n v="201512"/>
        <n v="201601"/>
        <n v="201602"/>
        <n v="201603"/>
        <n v="201604"/>
        <n v="201605"/>
        <n v="201606"/>
        <n v="201607"/>
        <n v="201608"/>
        <n v="201609"/>
        <n v="201610"/>
        <m/>
      </sharedItems>
    </cacheField>
    <cacheField name="debit_credit" numFmtId="0">
      <sharedItems containsBlank="1"/>
    </cacheField>
    <cacheField name="quantity" numFmtId="0">
      <sharedItems containsString="0" containsBlank="1" containsNumber="1" minValue="-334631.37" maxValue="2548818.98"/>
    </cacheField>
    <cacheField name="amount" numFmtId="43">
      <sharedItems containsString="0" containsBlank="1" containsNumber="1" minValue="-2548818.98" maxValue="2548818.98"/>
    </cacheField>
    <cacheField name="unit_of_measure" numFmtId="0">
      <sharedItems containsBlank="1"/>
    </cacheField>
    <cacheField name="purchase_order" numFmtId="0">
      <sharedItems containsBlank="1" containsMixedTypes="1" containsNumber="1" containsInteger="1" minValue="604438" maxValue="759846"/>
    </cacheField>
    <cacheField name="billing_type" numFmtId="0">
      <sharedItems containsBlank="1"/>
    </cacheField>
    <cacheField name="amount_type" numFmtId="0">
      <sharedItems containsBlank="1"/>
    </cacheField>
    <cacheField name="source" numFmtId="0">
      <sharedItems containsBlank="1"/>
    </cacheField>
    <cacheField name="gl_account" numFmtId="0">
      <sharedItems containsBlank="1"/>
    </cacheField>
    <cacheField name="gl_journal_category" numFmtId="0">
      <sharedItems containsBlank="1"/>
    </cacheField>
    <cacheField name="source_table" numFmtId="0">
      <sharedItems containsBlank="1"/>
    </cacheField>
    <cacheField name="stock_number" numFmtId="0">
      <sharedItems containsBlank="1"/>
    </cacheField>
    <cacheField name="vendor_number" numFmtId="0">
      <sharedItems containsBlank="1" containsMixedTypes="1" containsNumber="1" containsInteger="1" minValue="8224" maxValue="770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09">
  <r>
    <s v="UEC"/>
    <s v="1"/>
    <s v="21"/>
    <s v="908"/>
    <s v="EED"/>
    <s v="908EED"/>
    <s v="020"/>
    <s v="020"/>
    <s v=" "/>
    <x v="0"/>
    <s v="J01TZ"/>
    <s v="01"/>
    <s v="EECY"/>
    <s v="BX"/>
    <s v="E37907"/>
    <m/>
    <s v="CC JONES - SEARS"/>
    <s v="1764427"/>
    <x v="0"/>
    <s v="DR"/>
    <n v="0"/>
    <n v="65.44"/>
    <m/>
    <m/>
    <m/>
    <s v="Actuals"/>
    <s v="MATHIS"/>
    <s v=" "/>
    <s v="TD513-01/31/2013-10002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1/12"/>
    <m/>
    <x v="0"/>
    <s v="DR"/>
    <n v="0"/>
    <n v="629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1/12"/>
    <m/>
    <x v="0"/>
    <s v="DR"/>
    <n v="0"/>
    <n v="12580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2/12"/>
    <m/>
    <x v="0"/>
    <s v="DR"/>
    <n v="0"/>
    <n v="68166.759999999995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2/12"/>
    <m/>
    <x v="0"/>
    <s v="DR"/>
    <n v="0"/>
    <n v="1071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0"/>
    <s v="DR"/>
    <n v="0"/>
    <n v="230716.05"/>
    <m/>
    <s v="602762"/>
    <m/>
    <s v="Actuals"/>
    <s v="MATHIS"/>
    <s v=" "/>
    <s v="TD512-01/31/2013-1000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0"/>
    <s v="DR"/>
    <n v="0"/>
    <n v="1354.88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0"/>
    <s v="DR"/>
    <n v="0"/>
    <n v="27097.66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0"/>
    <s v="DR"/>
    <n v="0"/>
    <n v="345.12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0"/>
    <s v="DR"/>
    <n v="0"/>
    <n v="61941.48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X"/>
    <s v=" "/>
    <m/>
    <s v="WEST MONROE 11/12"/>
    <m/>
    <x v="0"/>
    <s v="DR"/>
    <n v="0"/>
    <n v="58270.49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LUNCHEON DEPOSIT 12/12"/>
    <m/>
    <x v="0"/>
    <s v="CR"/>
    <n v="0"/>
    <n v="-90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BX"/>
    <s v="E37907"/>
    <m/>
    <s v="CC JONES - SEARS"/>
    <s v="1764427"/>
    <x v="0"/>
    <s v="CR"/>
    <n v="0"/>
    <n v="-65.44"/>
    <m/>
    <m/>
    <m/>
    <s v="Actuals"/>
    <s v="MATHIS"/>
    <s v=" "/>
    <s v="TD513-01/31/2013-1000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34"/>
    <s v=" "/>
    <m/>
    <s v="L M SERVICES 12/12"/>
    <m/>
    <x v="0"/>
    <s v="DR"/>
    <n v="0"/>
    <n v="1700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0"/>
    <s v="DR"/>
    <n v="0"/>
    <n v="321225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0"/>
    <s v="DR"/>
    <n v="0"/>
    <n v="150000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0"/>
    <s v="DR"/>
    <n v="0"/>
    <n v="23584.97"/>
    <m/>
    <s v="604438"/>
    <m/>
    <s v="Actuals"/>
    <s v="MATHIS"/>
    <s v=" "/>
    <s v="TD512-01/31/2013-10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"/>
    <m/>
    <x v="0"/>
    <s v="CR"/>
    <n v="0"/>
    <n v="-150000"/>
    <m/>
    <s v="604438"/>
    <m/>
    <s v="Actuals"/>
    <s v="MATHIS"/>
    <s v=" "/>
    <s v="TD512-01/31/2013-1201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0"/>
    <s v="DR"/>
    <n v="0"/>
    <n v="156115"/>
    <m/>
    <s v="610844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0"/>
    <s v="DR"/>
    <n v="0"/>
    <n v="48975"/>
    <m/>
    <s v="610845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0"/>
    <s v="DR"/>
    <n v="0"/>
    <n v="81554"/>
    <m/>
    <s v="610846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0"/>
    <s v="DR"/>
    <n v="0"/>
    <n v="870"/>
    <m/>
    <s v="610847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82"/>
    <s v=" "/>
    <m/>
    <s v="TIM VIA CC EXP 12/12"/>
    <m/>
    <x v="0"/>
    <s v="DR"/>
    <n v="0"/>
    <n v="84.16"/>
    <m/>
    <m/>
    <m/>
    <s v="Actuals"/>
    <s v="STACY"/>
    <s v=" "/>
    <s v="MJ530-01/31/2013-0000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0"/>
    <s v="DR"/>
    <n v="0"/>
    <n v="142432"/>
    <m/>
    <s v="607127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0"/>
    <s v="DR"/>
    <n v="0"/>
    <n v="3135"/>
    <m/>
    <s v="610843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80"/>
    <s v=" "/>
    <m/>
    <s v="TIM VIA CC EXP 12/12"/>
    <m/>
    <x v="0"/>
    <s v="DR"/>
    <n v="0"/>
    <n v="47.33"/>
    <m/>
    <m/>
    <m/>
    <s v="Actuals"/>
    <s v="STACY"/>
    <s v=" "/>
    <s v="MJ530-01/31/2013-0000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0"/>
    <s v="DR"/>
    <n v="0"/>
    <n v="16013"/>
    <m/>
    <s v="610718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0"/>
    <s v="DR"/>
    <n v="0"/>
    <n v="10050"/>
    <m/>
    <s v="610719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82"/>
    <s v=" "/>
    <m/>
    <s v="GENDRON CC 12/12"/>
    <m/>
    <x v="0"/>
    <s v="DR"/>
    <n v="0"/>
    <n v="11.71"/>
    <m/>
    <m/>
    <m/>
    <s v="Actuals"/>
    <s v="STACY"/>
    <s v=" "/>
    <s v="MJ530-01/31/2013-0000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80"/>
    <s v=" "/>
    <m/>
    <s v="GENDRON CC 12/12"/>
    <m/>
    <x v="0"/>
    <s v="DR"/>
    <n v="0"/>
    <n v="229.16"/>
    <m/>
    <m/>
    <m/>
    <s v="Actuals"/>
    <s v="STACY"/>
    <s v=" "/>
    <s v="MJ530-01/31/2013-0000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0"/>
    <s v="DR"/>
    <n v="0"/>
    <n v="22411"/>
    <m/>
    <s v="607293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80"/>
    <s v=" "/>
    <m/>
    <s v="TIM VIA CC EXP 12/12"/>
    <m/>
    <x v="0"/>
    <s v="DR"/>
    <n v="0"/>
    <n v="57.09"/>
    <m/>
    <m/>
    <m/>
    <s v="Actuals"/>
    <s v="STACY"/>
    <s v=" "/>
    <s v="MJ530-01/31/2013-0000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0"/>
    <s v="DR"/>
    <n v="0"/>
    <n v="101046"/>
    <m/>
    <s v="610716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0"/>
    <s v="DR"/>
    <n v="0"/>
    <n v="108405"/>
    <m/>
    <s v="610717"/>
    <m/>
    <s v="Actuals"/>
    <s v="MATHIS"/>
    <s v=" "/>
    <s v="TD512-01/31/2013-10008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BX"/>
    <s v=" "/>
    <m/>
    <s v="HBA OF ST LOUIS 12/12"/>
    <m/>
    <x v="0"/>
    <s v="DR"/>
    <n v="0"/>
    <n v="2490"/>
    <m/>
    <m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CC EXEC DININ 12/12"/>
    <m/>
    <x v="0"/>
    <s v="DR"/>
    <n v="0"/>
    <n v="33.6"/>
    <m/>
    <m/>
    <m/>
    <s v="Actuals"/>
    <s v="STACY"/>
    <s v=" "/>
    <s v="MJ530-01/31/2013-00000"/>
    <s v="cr_gl_manual_journals"/>
    <m/>
    <m/>
  </r>
  <r>
    <s v="UEC"/>
    <s v="1"/>
    <s v="21"/>
    <s v="921"/>
    <s v="072"/>
    <s v="921072"/>
    <s v="020"/>
    <s v="020"/>
    <s v=" "/>
    <x v="10"/>
    <s v="J01VJ"/>
    <s v="01"/>
    <s v="EECY"/>
    <s v="MT"/>
    <s v=" "/>
    <m/>
    <s v="TRF MEMBERSHIP TO PROJECT"/>
    <m/>
    <x v="0"/>
    <s v="DR"/>
    <n v="0"/>
    <n v="159"/>
    <m/>
    <m/>
    <m/>
    <s v="Actuals"/>
    <s v="SCOTT"/>
    <s v=" "/>
    <s v="GL102-01/31/2013-00001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MT"/>
    <s v=" "/>
    <m/>
    <s v="MEMBERSHIP TRANSFERS"/>
    <m/>
    <x v="0"/>
    <s v="CR"/>
    <n v="0"/>
    <n v="-159"/>
    <m/>
    <m/>
    <m/>
    <s v="Actuals"/>
    <s v="SCOTT"/>
    <s v=" "/>
    <s v="GL102-01/31/2013-00002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EECY"/>
    <s v="EX"/>
    <s v=" "/>
    <m/>
    <s v="WEBER SHANDWICK 12/12"/>
    <s v="001742837"/>
    <x v="0"/>
    <s v="DR"/>
    <n v="0"/>
    <n v="400000"/>
    <m/>
    <s v="810"/>
    <m/>
    <s v="Actuals"/>
    <s v="STACY"/>
    <s v=" "/>
    <s v="MJ530-01/31/2013-00000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BX"/>
    <s v="E44313"/>
    <s v="Harrison(MOProdSvc 9"/>
    <s v="Purchases - Other (RT BX)::VEOLIA ES TECH SOL"/>
    <s v="001764444"/>
    <x v="0"/>
    <s v="DR"/>
    <n v="0"/>
    <n v="2900"/>
    <m/>
    <m/>
    <m/>
    <s v="Actuals"/>
    <s v="CC"/>
    <s v=" "/>
    <s v="AP001-01/25/2013-00025"/>
    <s v="cr_accounts_payable"/>
    <m/>
    <s v="52595"/>
  </r>
  <r>
    <s v="UEC"/>
    <s v="1"/>
    <s v="21"/>
    <s v="908"/>
    <s v="EED"/>
    <s v="908EED"/>
    <s v="020"/>
    <s v="020"/>
    <s v=" "/>
    <x v="2"/>
    <s v="J01V3"/>
    <s v="01"/>
    <s v="EECY"/>
    <s v="80"/>
    <s v="E28223"/>
    <s v="Laurent(ALT EDTS 145"/>
    <s v="Purchases - Other (RT BX)::KIENER WEST GARAGE 5004"/>
    <s v="001766850"/>
    <x v="0"/>
    <s v="DR"/>
    <n v="0"/>
    <n v="4"/>
    <m/>
    <m/>
    <m/>
    <s v="Actuals"/>
    <s v="CC"/>
    <s v=" "/>
    <s v="AP001-01/29/2013-0002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EECY"/>
    <s v="BX"/>
    <s v="E37907"/>
    <s v="Jones(MOProdSvc 921)"/>
    <s v="Purchases - Other (RT BX)::SEARS HHO INC   5320"/>
    <s v="001764427"/>
    <x v="0"/>
    <s v="DR"/>
    <n v="0"/>
    <n v="65.44"/>
    <m/>
    <m/>
    <m/>
    <s v="Actuals"/>
    <s v="CC"/>
    <s v=" "/>
    <s v="AP001-01/25/2013-00025"/>
    <s v="cr_accounts_payable"/>
    <m/>
    <s v="52971"/>
  </r>
  <r>
    <s v="UEC"/>
    <s v="1"/>
    <s v="21"/>
    <s v="908"/>
    <s v="EED"/>
    <s v="908EED"/>
    <s v="020"/>
    <s v="020"/>
    <s v=" "/>
    <x v="3"/>
    <s v="J01V8"/>
    <s v="01"/>
    <s v="EECY"/>
    <s v="EX"/>
    <s v=" "/>
    <s v="L M SERVICES INC"/>
    <s v="TAX"/>
    <s v="001758551"/>
    <x v="0"/>
    <s v="DR"/>
    <n v="0"/>
    <n v="7075"/>
    <s v="UD"/>
    <s v="604438"/>
    <m/>
    <s v="Actuals"/>
    <s v="AP"/>
    <s v=" "/>
    <s v="AP001-01/29/2013-00029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EECY"/>
    <s v="BQ"/>
    <s v="E26633"/>
    <s v="Hendry(MOProdSvc 921"/>
    <s v="Purchases - Other (RT BX)::MSFT   *ONLINE"/>
    <s v="001764441"/>
    <x v="0"/>
    <s v="DR"/>
    <n v="0"/>
    <n v="56.59"/>
    <m/>
    <m/>
    <m/>
    <s v="Actuals"/>
    <s v="CC"/>
    <s v=" "/>
    <s v="AP001-01/25/2013-00025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Transportation (RT 80)::AMTRAK .COM 3541129077509"/>
    <s v="001764425"/>
    <x v="0"/>
    <s v="DR"/>
    <n v="0"/>
    <n v="79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Tips,Tolls,Parking Meter (RT80)::STL PARKING AMTRA"/>
    <s v="001764425"/>
    <x v="0"/>
    <s v="DR"/>
    <n v="0"/>
    <n v="28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Individual Exp - Other (RT 80)::PAYPAL *HSWIRELESS"/>
    <s v="001764425"/>
    <x v="0"/>
    <s v="DR"/>
    <n v="0"/>
    <n v="15.63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ProdSvc 921"/>
    <s v="Individual Exp - Other (RT 80)::MIDWEST ENERGY EFF"/>
    <s v="001764425"/>
    <x v="0"/>
    <s v="DR"/>
    <n v="0"/>
    <n v="495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ProdSvc 921"/>
    <s v="Meals/Entertainment (RT82)::AMTRAK MIDWEST CAFE  Q"/>
    <s v="001764425"/>
    <x v="0"/>
    <s v="DR"/>
    <n v="0"/>
    <n v="9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ProdSvc 921"/>
    <s v="Meals/Entertainment (RT82)::SWISSOTEL CHICAGO"/>
    <s v="001764425"/>
    <x v="0"/>
    <s v="DR"/>
    <n v="0"/>
    <n v="26.1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ProdSvc 921"/>
    <s v="Meals/Entertainment (RT82)::GIORDANO S PRUDENTIAL"/>
    <s v="001764425"/>
    <x v="0"/>
    <s v="DR"/>
    <n v="0"/>
    <n v="22.79"/>
    <m/>
    <m/>
    <m/>
    <s v="Actuals"/>
    <s v="CC"/>
    <s v=" "/>
    <s v="AP001-01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EX"/>
    <s v=" "/>
    <s v="L M SERVICES INC"/>
    <s v="Biz Program Gen Expense - Professional Services (M"/>
    <s v="001758551"/>
    <x v="0"/>
    <s v="DR"/>
    <n v="100000"/>
    <n v="100000"/>
    <s v="UD"/>
    <s v="604438"/>
    <m/>
    <s v="Actuals"/>
    <s v="AP"/>
    <s v=" "/>
    <s v="AP001-01/29/2013-00029"/>
    <s v="cr_accounts_payable"/>
    <m/>
    <s v="26141"/>
  </r>
  <r>
    <s v="UEC"/>
    <s v="1"/>
    <s v="21"/>
    <s v="908"/>
    <s v="01M"/>
    <s v="90801M"/>
    <s v="020"/>
    <s v="020"/>
    <s v=" "/>
    <x v="4"/>
    <s v="J01V9"/>
    <s v="01"/>
    <s v="EECY"/>
    <s v="BX"/>
    <s v="E34751"/>
    <s v="Via(MOProdSvc 921),"/>
    <s v="Purchases - Other (RT BX)::FEDEX 801795242959"/>
    <s v="001766913"/>
    <x v="0"/>
    <s v="DR"/>
    <n v="0"/>
    <n v="52.55"/>
    <m/>
    <m/>
    <m/>
    <s v="Actuals"/>
    <s v="CC"/>
    <s v=" "/>
    <s v="AP001-01/29/2013-00029"/>
    <s v="cr_accounts_payable"/>
    <m/>
    <s v="57874"/>
  </r>
  <r>
    <s v="UEC"/>
    <s v="1"/>
    <s v="21"/>
    <s v="908"/>
    <s v="01M"/>
    <s v="90801M"/>
    <s v="020"/>
    <s v="020"/>
    <s v=" "/>
    <x v="4"/>
    <s v="J01V9"/>
    <s v="01"/>
    <s v="EECY"/>
    <s v="EX"/>
    <s v=" "/>
    <s v="APPLIED PROACTIVE TE"/>
    <s v="2013-2015 MEEIA Residential Lighting Program Admin"/>
    <s v="001762362"/>
    <x v="0"/>
    <s v="DR"/>
    <n v="70000"/>
    <n v="70000"/>
    <s v="UD"/>
    <s v="610844"/>
    <m/>
    <s v="Actuals"/>
    <s v="AP"/>
    <s v=" "/>
    <s v="AP001-01/29/2013-0002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EECY"/>
    <s v="34"/>
    <s v=" "/>
    <s v="APPLIED PROACTIVE TE"/>
    <s v="PURCHASING RATE"/>
    <s v="001762362"/>
    <x v="0"/>
    <s v="DR"/>
    <n v="0"/>
    <n v="1700"/>
    <m/>
    <s v="610844"/>
    <m/>
    <s v="Actuals"/>
    <s v="AP"/>
    <s v=" "/>
    <s v="AP001-01/29/2013-00029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EECY"/>
    <s v="EX"/>
    <s v=" "/>
    <s v="APPLIED PROACTIVE TE"/>
    <s v="2013-2015 MEEIA Residential Energy Efficiency Prod"/>
    <s v="001762360"/>
    <x v="0"/>
    <s v="DR"/>
    <n v="30000"/>
    <n v="30000"/>
    <s v="UD"/>
    <s v="610846"/>
    <m/>
    <s v="Actuals"/>
    <s v="AP"/>
    <s v=" "/>
    <s v="AP001-01/29/2013-00029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EECY"/>
    <s v="34"/>
    <s v=" "/>
    <s v="APPLIED PROACTIVE TE"/>
    <s v="PURCHASING RATE"/>
    <s v="001762360"/>
    <x v="0"/>
    <s v="DR"/>
    <n v="0"/>
    <n v="1500"/>
    <m/>
    <s v="610846"/>
    <m/>
    <s v="Actuals"/>
    <s v="AP"/>
    <s v=" "/>
    <s v="AP001-01/29/2013-00029"/>
    <s v="cr_accounts_payable"/>
    <m/>
    <s v="67065"/>
  </r>
  <r>
    <s v="UEC"/>
    <s v="1"/>
    <s v="21"/>
    <s v="908"/>
    <s v="01M"/>
    <s v="90801M"/>
    <s v="020"/>
    <s v="020"/>
    <s v=" "/>
    <x v="6"/>
    <s v="J01VC"/>
    <s v="01"/>
    <s v="EECY"/>
    <s v="EX"/>
    <s v=" "/>
    <s v="I C F RESOURCES LLC"/>
    <s v="RESIDENTIAL HVAC ADMINISTRATIVE AMEREN MISSOURI ME"/>
    <s v="001760141"/>
    <x v="0"/>
    <s v="DR"/>
    <n v="25000"/>
    <n v="25000"/>
    <s v="UD"/>
    <s v="607127"/>
    <m/>
    <s v="Actuals"/>
    <s v="AP"/>
    <s v=" "/>
    <s v="AP001-01/29/2013-00029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EECY"/>
    <s v="34"/>
    <s v=" "/>
    <s v="I C F RESOURCES LLC"/>
    <s v="PURCHASING RATE"/>
    <s v="001760141"/>
    <x v="0"/>
    <s v="DR"/>
    <n v="0"/>
    <n v="1250"/>
    <m/>
    <s v="607127"/>
    <m/>
    <s v="Actuals"/>
    <s v="AP"/>
    <s v=" "/>
    <s v="AP001-01/29/2013-00029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EECY"/>
    <s v="EX"/>
    <s v=" "/>
    <s v="I C F RESOURCES LLC"/>
    <s v="RESIDENTIAL ADMINISTRATIVE NEW HOMES AMEREN MISSOU"/>
    <s v="001758655"/>
    <x v="0"/>
    <s v="DR"/>
    <n v="25000"/>
    <n v="25000"/>
    <s v="UD"/>
    <s v="607293"/>
    <m/>
    <s v="Actuals"/>
    <s v="AP"/>
    <s v=" "/>
    <s v="AP001-01/29/2013-00029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EECY"/>
    <s v="34"/>
    <s v=" "/>
    <s v="I C F RESOURCES LLC"/>
    <s v="PURCHASING RATE"/>
    <s v="001758655"/>
    <x v="0"/>
    <s v="DR"/>
    <n v="0"/>
    <n v="1250"/>
    <m/>
    <s v="607293"/>
    <m/>
    <s v="Actuals"/>
    <s v="AP"/>
    <s v=" "/>
    <s v="AP001-01/29/2013-00029"/>
    <s v="cr_accounts_payable"/>
    <m/>
    <s v="08454"/>
  </r>
  <r>
    <s v="UEC"/>
    <s v="1"/>
    <s v="21"/>
    <s v="908"/>
    <s v="01M"/>
    <s v="90801M"/>
    <s v="020"/>
    <s v="020"/>
    <s v=" "/>
    <x v="10"/>
    <s v="J01VJ"/>
    <s v="01"/>
    <s v="EECY"/>
    <s v="MT"/>
    <s v="E34751"/>
    <s v="Via(MOProdSvc 921),"/>
    <s v="Membership-Individual (RT MT)::PROJECT MANAGEMENT"/>
    <s v="001766913"/>
    <x v="0"/>
    <s v="DR"/>
    <n v="0"/>
    <n v="159"/>
    <m/>
    <m/>
    <m/>
    <s v="Actuals"/>
    <s v="CC"/>
    <s v=" "/>
    <s v="AP001-01/29/2013-00029"/>
    <s v="cr_accounts_payable"/>
    <m/>
    <s v="57874"/>
  </r>
  <r>
    <s v="UEC"/>
    <s v="1"/>
    <s v="21"/>
    <s v="908"/>
    <s v="01M"/>
    <s v="90801M"/>
    <s v="020"/>
    <s v="020"/>
    <s v=" "/>
    <x v="10"/>
    <s v="J01VJ"/>
    <s v="01"/>
    <s v="EECY"/>
    <s v="80"/>
    <s v="GENDRONLK"/>
    <s v="Gendron(MOProdSvc 92"/>
    <s v="Tips,Tolls,Parking Meter (RT80)::UNION STATION PAR"/>
    <s v="001766737"/>
    <x v="0"/>
    <s v="DR"/>
    <n v="0"/>
    <n v="8"/>
    <m/>
    <m/>
    <m/>
    <s v="Actuals"/>
    <s v="CC"/>
    <s v=" "/>
    <s v="AP001-01/29/2013-00029"/>
    <s v="cr_accounts_payable"/>
    <m/>
    <s v="59686"/>
  </r>
  <r>
    <s v="UEC"/>
    <s v="1"/>
    <s v="21"/>
    <s v="908"/>
    <s v="01M"/>
    <s v="90801M"/>
    <s v="020"/>
    <s v="020"/>
    <s v=" "/>
    <x v="9"/>
    <s v="J01VH"/>
    <s v="01"/>
    <s v="EECY"/>
    <s v="EX"/>
    <s v=" "/>
    <s v="HONEYWELL INTERNATIO"/>
    <s v="2013-2015 MEEIA Residential Low Income Program Adm"/>
    <s v="001755550"/>
    <x v="0"/>
    <s v="DR"/>
    <n v="25000"/>
    <n v="25000"/>
    <s v="UD"/>
    <s v="610716"/>
    <m/>
    <s v="Actuals"/>
    <s v="AP"/>
    <s v=" "/>
    <s v="AP001-01/28/2013-00028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EECY"/>
    <s v="34"/>
    <s v=" "/>
    <s v="HONEYWELL INTERNATIO"/>
    <s v="PURCHASING RATE"/>
    <s v="001755550"/>
    <x v="0"/>
    <s v="DR"/>
    <n v="0"/>
    <n v="1250"/>
    <m/>
    <s v="610716"/>
    <m/>
    <s v="Actuals"/>
    <s v="AP"/>
    <s v=" "/>
    <s v="AP001-01/28/2013-00028"/>
    <s v="cr_accounts_payable"/>
    <m/>
    <s v="08224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Airfare (RT 80)::SOUTHWES    5262489977170"/>
    <s v="001764411"/>
    <x v="0"/>
    <s v="DR"/>
    <n v="0"/>
    <n v="322.8"/>
    <m/>
    <m/>
    <m/>
    <s v="Actuals"/>
    <s v="CC"/>
    <s v=" "/>
    <s v="AP001-01/25/2013-00025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Airfare (RT 80)::SOUTHWES    5260622038409"/>
    <s v="001764411"/>
    <x v="0"/>
    <s v="DR"/>
    <n v="0"/>
    <n v="20"/>
    <m/>
    <m/>
    <m/>
    <s v="Actuals"/>
    <s v="CC"/>
    <s v=" "/>
    <s v="AP001-01/25/2013-00025"/>
    <s v="cr_accounts_payable"/>
    <m/>
    <s v="54691"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1"/>
    <s v="CR"/>
    <n v="0"/>
    <n v="-230716.05"/>
    <m/>
    <s v="602762"/>
    <m/>
    <s v="Actuals"/>
    <s v="MATHIS"/>
    <s v=" "/>
    <s v="TD512-02/28/2013-1000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1"/>
    <s v="DR"/>
    <n v="0"/>
    <n v="171800"/>
    <m/>
    <s v="602762"/>
    <m/>
    <s v="Actuals"/>
    <s v="MATHIS"/>
    <s v=" "/>
    <s v="TD512-02/28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1"/>
    <s v="CR"/>
    <n v="0"/>
    <n v="-23584.97"/>
    <m/>
    <s v="604438"/>
    <m/>
    <s v="Actuals"/>
    <s v="MATHIS"/>
    <s v=" "/>
    <s v="TD512-02/28/2013-10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48"/>
    <x v="1"/>
    <s v="DR"/>
    <n v="0"/>
    <n v="6010"/>
    <m/>
    <s v="604438"/>
    <m/>
    <s v="Actuals"/>
    <s v="MATHIS"/>
    <s v=" "/>
    <s v="TD512-02/28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31"/>
    <x v="1"/>
    <s v="DR"/>
    <n v="0"/>
    <n v="26850.99"/>
    <m/>
    <s v="604438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1"/>
    <s v="CR"/>
    <n v="0"/>
    <n v="-156115"/>
    <m/>
    <s v="610844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- INCENTIVES"/>
    <m/>
    <x v="1"/>
    <s v="DR"/>
    <n v="0"/>
    <n v="341025"/>
    <m/>
    <m/>
    <m/>
    <s v="Actuals"/>
    <s v="MATHIS"/>
    <s v=" "/>
    <s v="TD513-02/28/2013-2000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12"/>
    <x v="1"/>
    <s v="DR"/>
    <n v="0"/>
    <n v="235885.5"/>
    <m/>
    <s v="604438"/>
    <m/>
    <s v="Actuals"/>
    <s v="MATHIS"/>
    <s v=" "/>
    <s v="TD512-02/28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193"/>
    <x v="1"/>
    <s v="DR"/>
    <n v="0"/>
    <n v="100000"/>
    <m/>
    <s v="604438"/>
    <m/>
    <s v="Actuals"/>
    <s v="MATHIS"/>
    <s v=" "/>
    <s v="TD512-02/28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1"/>
    <s v="DR"/>
    <n v="0"/>
    <n v="68000"/>
    <m/>
    <s v="604438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1"/>
    <s v="CR"/>
    <n v="0"/>
    <n v="-48975"/>
    <m/>
    <s v="610845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1"/>
    <s v="DR"/>
    <n v="0"/>
    <n v="121800"/>
    <m/>
    <s v="610844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1"/>
    <s v="CR"/>
    <n v="0"/>
    <n v="-81554"/>
    <m/>
    <s v="610846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1"/>
    <s v="CR"/>
    <n v="0"/>
    <n v="-870"/>
    <m/>
    <s v="610847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- INCENTIVES"/>
    <m/>
    <x v="1"/>
    <s v="DR"/>
    <n v="0"/>
    <n v="6130"/>
    <m/>
    <m/>
    <m/>
    <s v="Actuals"/>
    <s v="MATHIS"/>
    <s v=" "/>
    <s v="TD513-02/28/2013-2000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1"/>
    <s v="DR"/>
    <n v="0"/>
    <n v="52575"/>
    <m/>
    <s v="610846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JAN INCENTIVES"/>
    <m/>
    <x v="1"/>
    <s v="DR"/>
    <n v="0"/>
    <n v="48975"/>
    <m/>
    <m/>
    <m/>
    <s v="Actuals"/>
    <s v="MATHIS"/>
    <s v=" "/>
    <s v="TD513-02/28/2013-2001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JAN INCENTIVES"/>
    <m/>
    <x v="1"/>
    <s v="DR"/>
    <n v="0"/>
    <n v="870"/>
    <m/>
    <m/>
    <m/>
    <s v="Actuals"/>
    <s v="MATHIS"/>
    <s v=" "/>
    <s v="TD513-02/28/2013-2001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1"/>
    <s v="CR"/>
    <n v="0"/>
    <n v="-142432"/>
    <m/>
    <s v="607127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1"/>
    <s v="CR"/>
    <n v="0"/>
    <n v="-3135"/>
    <m/>
    <s v="610843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- INCENTIVES"/>
    <m/>
    <x v="1"/>
    <s v="DR"/>
    <n v="0"/>
    <n v="60280"/>
    <m/>
    <m/>
    <m/>
    <s v="Actuals"/>
    <s v="MATHIS"/>
    <s v=" "/>
    <s v="TD513-02/28/2013-20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1"/>
    <s v="DR"/>
    <n v="0"/>
    <n v="145015"/>
    <m/>
    <s v="607127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JAN INCENTIVES"/>
    <m/>
    <x v="1"/>
    <s v="DR"/>
    <n v="0"/>
    <n v="3135"/>
    <m/>
    <m/>
    <m/>
    <s v="Actuals"/>
    <s v="MATHIS"/>
    <s v=" "/>
    <s v="TD513-02/28/2013-2001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1"/>
    <s v="CR"/>
    <n v="0"/>
    <n v="-16013"/>
    <m/>
    <s v="610718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1"/>
    <s v="CR"/>
    <n v="0"/>
    <n v="-10050"/>
    <m/>
    <s v="610719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- INCENTIVES"/>
    <m/>
    <x v="1"/>
    <s v="DR"/>
    <n v="0"/>
    <n v="13400"/>
    <m/>
    <m/>
    <m/>
    <s v="Actuals"/>
    <s v="MATHIS"/>
    <s v=" "/>
    <s v="TD513-02/28/2013-20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1"/>
    <s v="DR"/>
    <n v="0"/>
    <n v="65516"/>
    <m/>
    <s v="610718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JAN INCENTIVES"/>
    <m/>
    <x v="1"/>
    <s v="DR"/>
    <n v="0"/>
    <n v="10050"/>
    <m/>
    <m/>
    <m/>
    <s v="Actuals"/>
    <s v="MATHIS"/>
    <s v=" "/>
    <s v="TD513-02/28/2013-20017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1"/>
    <s v="CR"/>
    <n v="0"/>
    <n v="-22411"/>
    <m/>
    <s v="607293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1"/>
    <s v="DR"/>
    <n v="0"/>
    <n v="25290"/>
    <m/>
    <s v="607293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1"/>
    <s v="CR"/>
    <n v="0"/>
    <n v="-101046"/>
    <m/>
    <s v="610716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1"/>
    <s v="CR"/>
    <n v="0"/>
    <n v="-108405"/>
    <m/>
    <s v="610717"/>
    <m/>
    <s v="Actuals"/>
    <s v="MATHIS"/>
    <s v=" "/>
    <s v="TD512-02/28/2013-10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INCENTIVES"/>
    <m/>
    <x v="1"/>
    <s v="DR"/>
    <n v="0"/>
    <n v="29595"/>
    <m/>
    <m/>
    <m/>
    <s v="Actuals"/>
    <s v="MATHIS"/>
    <s v=" "/>
    <s v="TD513-02/28/2013-2000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1"/>
    <s v="DR"/>
    <n v="0"/>
    <n v="42460"/>
    <m/>
    <s v="610716"/>
    <m/>
    <s v="Actuals"/>
    <s v="MATHIS"/>
    <s v=" "/>
    <s v="TD512-02/28/2013-20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 JAN NCENT"/>
    <m/>
    <x v="1"/>
    <s v="DR"/>
    <n v="0"/>
    <n v="108405"/>
    <m/>
    <m/>
    <m/>
    <s v="Actuals"/>
    <s v="MATHIS"/>
    <s v=" "/>
    <s v="TD513-02/28/2013-20017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1.3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649999999999999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1.87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4.13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649999999999999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079999999999998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31.64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25.99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E44313"/>
    <s v="Harrison(MOProdSvc 9"/>
    <s v="Mileage (RT 80)"/>
    <s v="001774338"/>
    <x v="1"/>
    <s v="DR"/>
    <n v="0"/>
    <n v="18.649999999999999"/>
    <m/>
    <m/>
    <m/>
    <s v="Actuals"/>
    <s v="OP"/>
    <s v=" "/>
    <s v="AP001-02/07/2013-00007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VX"/>
    <s v=" "/>
    <s v="Thielemann(MOProdSvc"/>
    <s v="Transportation (RT 80)::ENTERPRISE RENT-A-CAR"/>
    <s v="001788212"/>
    <x v="1"/>
    <s v="DR"/>
    <n v="0"/>
    <n v="60.4"/>
    <m/>
    <m/>
    <m/>
    <s v="Actuals"/>
    <s v="CC"/>
    <s v=" "/>
    <s v="AP001-02/26/2013-00026"/>
    <s v="cr_accounts_payable"/>
    <m/>
    <s v="77028"/>
  </r>
  <r>
    <s v="UEC"/>
    <s v="1"/>
    <s v="21"/>
    <s v="908"/>
    <s v="EED"/>
    <s v="908EED"/>
    <s v="020"/>
    <s v="020"/>
    <s v=" "/>
    <x v="0"/>
    <s v="J01TZ"/>
    <s v="01"/>
    <s v="EECY"/>
    <s v="BX"/>
    <s v=" "/>
    <s v="ST LOUIS EARTH DAY"/>
    <s v="2013 St. Louis Earth Day Sponshorship, Invoice 832"/>
    <s v="001788940"/>
    <x v="1"/>
    <s v="DR"/>
    <n v="10000"/>
    <n v="10000"/>
    <s v="UD"/>
    <s v="616387"/>
    <m/>
    <s v="Actuals"/>
    <s v="AP"/>
    <s v=" "/>
    <s v="AP001-02/28/2013-00128"/>
    <s v="cr_accounts_payable"/>
    <m/>
    <s v="15141"/>
  </r>
  <r>
    <s v="UEC"/>
    <s v="1"/>
    <s v="21"/>
    <s v="908"/>
    <s v="EED"/>
    <s v="908EED"/>
    <s v="020"/>
    <s v="020"/>
    <s v=" "/>
    <x v="0"/>
    <s v="J01TZ"/>
    <s v="01"/>
    <s v="EECY"/>
    <s v="34"/>
    <s v=" "/>
    <s v="ST LOUIS EARTH DAY"/>
    <s v="PURCHASING RATE"/>
    <s v="001788940"/>
    <x v="1"/>
    <s v="DR"/>
    <n v="0"/>
    <n v="500"/>
    <m/>
    <s v="616387"/>
    <m/>
    <s v="Actuals"/>
    <s v="AP"/>
    <s v=" "/>
    <s v="AP001-02/28/2013-00128"/>
    <s v="cr_accounts_payable"/>
    <m/>
    <s v="15141"/>
  </r>
  <r>
    <s v="UEC"/>
    <s v="1"/>
    <s v="21"/>
    <s v="908"/>
    <s v="EED"/>
    <s v="908EED"/>
    <s v="020"/>
    <s v="020"/>
    <s v=" "/>
    <x v="1"/>
    <s v="J01V1"/>
    <s v="01"/>
    <s v="EECY"/>
    <s v="EX"/>
    <s v=" "/>
    <s v="ENERNOC INC"/>
    <s v="DSM Potential Study Ameren Missouri to be provided"/>
    <s v="001777569"/>
    <x v="1"/>
    <s v="DR"/>
    <n v="146283"/>
    <n v="146283"/>
    <s v="UD"/>
    <s v="602762"/>
    <m/>
    <s v="Actuals"/>
    <s v="AP"/>
    <s v=" "/>
    <s v="AP001-02/19/2013-00019"/>
    <s v="cr_accounts_payable"/>
    <m/>
    <s v="43295"/>
  </r>
  <r>
    <s v="UEC"/>
    <s v="1"/>
    <s v="21"/>
    <s v="908"/>
    <s v="EED"/>
    <s v="908EED"/>
    <s v="020"/>
    <s v="020"/>
    <s v=" "/>
    <x v="1"/>
    <s v="J01V1"/>
    <s v="01"/>
    <s v="EECY"/>
    <s v="EX"/>
    <s v=" "/>
    <s v="ENERNOC INC"/>
    <s v="DSM Potential Study Ameren Missouri to be provided"/>
    <s v="001777568"/>
    <x v="1"/>
    <s v="DR"/>
    <n v="70212.55"/>
    <n v="70212.55"/>
    <s v="UD"/>
    <s v="602762"/>
    <m/>
    <s v="Actuals"/>
    <s v="AP"/>
    <s v=" "/>
    <s v="AP001-02/19/2013-00019"/>
    <s v="cr_accounts_payable"/>
    <m/>
    <s v="43295"/>
  </r>
  <r>
    <s v="UEC"/>
    <s v="1"/>
    <s v="21"/>
    <s v="908"/>
    <s v="EED"/>
    <s v="908EED"/>
    <s v="020"/>
    <s v="020"/>
    <s v=" "/>
    <x v="2"/>
    <s v="J01V3"/>
    <s v="01"/>
    <s v="EECY"/>
    <s v="BQ"/>
    <s v="E35112"/>
    <s v="Brueggemann(MOEngEf&amp;"/>
    <s v="Purchases - Other (RT BX)::ADD-INS.COM LLC"/>
    <s v="001790548"/>
    <x v="1"/>
    <s v="DR"/>
    <n v="0"/>
    <n v="38.9"/>
    <m/>
    <m/>
    <m/>
    <s v="Actuals"/>
    <s v="CC"/>
    <s v=" "/>
    <s v="AP001-02/28/2013-00128"/>
    <s v="cr_accounts_payable"/>
    <m/>
    <s v="57952"/>
  </r>
  <r>
    <s v="UEC"/>
    <s v="1"/>
    <s v="21"/>
    <s v="908"/>
    <s v="EED"/>
    <s v="908EED"/>
    <s v="020"/>
    <s v="020"/>
    <s v=" "/>
    <x v="13"/>
    <s v="J01V5"/>
    <s v="01"/>
    <s v="EECY"/>
    <s v="EX"/>
    <s v=" "/>
    <s v="L M SERVICES INC"/>
    <s v="TAX"/>
    <s v="001758558"/>
    <x v="1"/>
    <s v="DR"/>
    <n v="0"/>
    <n v="1668.64"/>
    <s v="UD"/>
    <s v="604438"/>
    <m/>
    <s v="Actuals"/>
    <s v="AP"/>
    <s v=" "/>
    <s v="AP001-02/04/2013-00004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EECY"/>
    <s v="EX"/>
    <s v=" "/>
    <s v="L M SERVICES INC"/>
    <s v="Biz Custom - Professional Services (MO MEEIA)"/>
    <s v="001758558"/>
    <x v="1"/>
    <s v="DR"/>
    <n v="23584.97"/>
    <n v="23584.97"/>
    <s v="UD"/>
    <s v="604438"/>
    <m/>
    <s v="Actuals"/>
    <s v="AP"/>
    <s v=" "/>
    <s v="AP001-02/04/2013-00004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Tips,Tolls,Parking Meter (RT80)::CPS METROPOLITAN"/>
    <s v="001774319"/>
    <x v="1"/>
    <s v="DR"/>
    <n v="0"/>
    <n v="4.5"/>
    <m/>
    <m/>
    <m/>
    <s v="Actuals"/>
    <s v="CC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Transportation (RT 80)::No VISA Merchat"/>
    <s v="001774319"/>
    <x v="1"/>
    <s v="DR"/>
    <n v="0"/>
    <n v="6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Transportation (RT 80)::No VISA Merchant"/>
    <s v="001774319"/>
    <x v="1"/>
    <s v="DR"/>
    <n v="0"/>
    <n v="13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Mileage (RT 80)"/>
    <s v="001774319"/>
    <x v="1"/>
    <s v="DR"/>
    <n v="0"/>
    <n v="11.3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Mileage (RT 80)"/>
    <s v="001774319"/>
    <x v="1"/>
    <s v="DR"/>
    <n v="0"/>
    <n v="4.5199999999999996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5165"/>
    <s v="Justis(MOEngEf&amp;R 921"/>
    <s v="Hotels (RT 80)::Swissotel Chicago"/>
    <s v="001774319"/>
    <x v="1"/>
    <s v="DR"/>
    <n v="0"/>
    <n v="270.02999999999997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4.5199999999999996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18.079999999999998"/>
    <m/>
    <m/>
    <m/>
    <s v="Actuals"/>
    <s v="OP"/>
    <s v=" "/>
    <s v="AP001-02/12/2013-0001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4.5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3.3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2"/>
    <s v="E25165"/>
    <s v="Justis(MOEngEf&amp;R 921"/>
    <s v="Meals/Entertainment (RT82)::No VISA Merchant"/>
    <s v="001774319"/>
    <x v="1"/>
    <s v="DR"/>
    <n v="0"/>
    <n v="9"/>
    <m/>
    <m/>
    <m/>
    <s v="Actuals"/>
    <s v="OP"/>
    <s v=" "/>
    <s v="AP001-02/07/2013-00007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Hotels (RT 80)::COURTYARD BY MARRIOTT COL"/>
    <s v="001777508"/>
    <x v="1"/>
    <s v="DR"/>
    <n v="0"/>
    <n v="154.78"/>
    <m/>
    <m/>
    <m/>
    <s v="Actuals"/>
    <s v="CC"/>
    <s v=" "/>
    <s v="AP001-02/12/2013-0001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141.25"/>
    <m/>
    <m/>
    <m/>
    <s v="Actuals"/>
    <s v="OP"/>
    <s v=" "/>
    <s v="AP001-02/12/2013-0001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42.38"/>
    <m/>
    <m/>
    <m/>
    <s v="Actuals"/>
    <s v="OP"/>
    <s v=" "/>
    <s v="AP001-02/12/2013-0001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29.95"/>
    <m/>
    <m/>
    <m/>
    <s v="Actuals"/>
    <s v="OP"/>
    <s v=" "/>
    <s v="AP001-02/12/2013-0001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80"/>
    <s v="E26633"/>
    <s v="Hendry(MOProdSvc 921"/>
    <s v="Mileage (RT 80)"/>
    <s v="001777508"/>
    <x v="1"/>
    <s v="DR"/>
    <n v="0"/>
    <n v="22.6"/>
    <m/>
    <m/>
    <m/>
    <s v="Actuals"/>
    <s v="OP"/>
    <s v=" "/>
    <s v="AP001-02/12/2013-0001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BX"/>
    <s v="E25165"/>
    <s v="Justis(MOEngEf&amp;R 921"/>
    <s v="Purchases - Other (RT BX)::UMC CONFER SHORT COURSE"/>
    <s v="001790452"/>
    <x v="1"/>
    <s v="DR"/>
    <n v="0"/>
    <n v="1500"/>
    <m/>
    <m/>
    <m/>
    <s v="Actuals"/>
    <s v="CC"/>
    <s v=" "/>
    <s v="AP001-02/28/2013-00128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BX"/>
    <s v="E26633"/>
    <s v="Hendry(MOProdSvc 921"/>
    <s v="Purchases - Other (RT BX)::MSFT   *ONLINE"/>
    <s v="001790474"/>
    <x v="1"/>
    <s v="DR"/>
    <n v="0"/>
    <n v="68.25"/>
    <m/>
    <m/>
    <m/>
    <s v="Actuals"/>
    <s v="CC"/>
    <s v=" "/>
    <s v="AP001-02/28/2013-00128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EECY"/>
    <s v="BX"/>
    <s v="E35112"/>
    <s v="Brueggemann(MOEngEf&amp;"/>
    <s v="Purchases - Other (RT BX)::USGBC MO GATEWAY CHAPTE"/>
    <s v="001790548"/>
    <x v="1"/>
    <s v="DR"/>
    <n v="0"/>
    <n v="454"/>
    <m/>
    <m/>
    <m/>
    <s v="Actuals"/>
    <s v="CC"/>
    <s v=" "/>
    <s v="AP001-02/28/2013-00128"/>
    <s v="cr_accounts_payable"/>
    <m/>
    <s v="57952"/>
  </r>
  <r>
    <s v="UEC"/>
    <s v="1"/>
    <s v="21"/>
    <s v="908"/>
    <s v="EED"/>
    <s v="908EED"/>
    <s v="020"/>
    <s v="020"/>
    <s v=" "/>
    <x v="3"/>
    <s v="J01V8"/>
    <s v="01"/>
    <s v="EECY"/>
    <s v="80"/>
    <s v="E35112"/>
    <s v="Brueggemann(MOEngEf&amp;"/>
    <s v="Purchases - Other (RT BX)::FREDPRYOR CAREERTRACK"/>
    <s v="001790548"/>
    <x v="1"/>
    <s v="DR"/>
    <n v="0"/>
    <n v="159"/>
    <m/>
    <m/>
    <m/>
    <s v="Actuals"/>
    <s v="CC"/>
    <s v=" "/>
    <s v="AP001-02/28/2013-00128"/>
    <s v="cr_accounts_payable"/>
    <m/>
    <s v="57952"/>
  </r>
  <r>
    <s v="UEC"/>
    <s v="1"/>
    <s v="21"/>
    <s v="908"/>
    <s v="01M"/>
    <s v="90801M"/>
    <s v="020"/>
    <s v="020"/>
    <s v=" "/>
    <x v="4"/>
    <s v="J01V9"/>
    <s v="01"/>
    <s v="EECY"/>
    <s v="BX"/>
    <s v="BERGJR"/>
    <s v="Berg(MOProdSvc 921),"/>
    <s v="Purchases - Other (RT BX)::FEDEX 045761215128639"/>
    <s v="001774376"/>
    <x v="1"/>
    <s v="DR"/>
    <n v="0"/>
    <n v="8.24"/>
    <m/>
    <m/>
    <m/>
    <s v="Actuals"/>
    <s v="CC"/>
    <s v=" "/>
    <s v="AP001-02/07/2013-00007"/>
    <s v="cr_accounts_payable"/>
    <m/>
    <s v="76145"/>
  </r>
  <r>
    <s v="UEC"/>
    <s v="1"/>
    <s v="21"/>
    <s v="908"/>
    <s v="01M"/>
    <s v="90801M"/>
    <s v="020"/>
    <s v="020"/>
    <s v=" "/>
    <x v="6"/>
    <s v="J01VC"/>
    <s v="01"/>
    <s v="EECY"/>
    <s v="BX"/>
    <s v="BERGJR"/>
    <s v="Berg(MOProdSvc 921),"/>
    <s v="Purchases - Other (RT BX)::FEDEX 801795250670"/>
    <s v="001774376"/>
    <x v="1"/>
    <s v="DR"/>
    <n v="0"/>
    <n v="53.63"/>
    <m/>
    <m/>
    <m/>
    <s v="Actuals"/>
    <s v="CC"/>
    <s v=" "/>
    <s v="AP001-02/07/2013-00007"/>
    <s v="cr_accounts_payable"/>
    <m/>
    <s v="76145"/>
  </r>
  <r>
    <s v="UEC"/>
    <s v="1"/>
    <s v="21"/>
    <s v="908"/>
    <s v="01M"/>
    <s v="90801M"/>
    <s v="020"/>
    <s v="020"/>
    <s v=" "/>
    <x v="6"/>
    <s v="J01VC"/>
    <s v="01"/>
    <s v="EECY"/>
    <s v="82"/>
    <s v="BERGJR"/>
    <s v="Berg(MOProdSvc 921),"/>
    <s v="Meals/Entertainment (RT82)::MILE 277"/>
    <s v="001774376"/>
    <x v="1"/>
    <s v="DR"/>
    <n v="0"/>
    <n v="31.25"/>
    <m/>
    <m/>
    <m/>
    <s v="Actuals"/>
    <s v="CC"/>
    <s v=" "/>
    <s v="AP001-02/07/2013-00007"/>
    <s v="cr_accounts_payable"/>
    <m/>
    <s v="76145"/>
  </r>
  <r>
    <s v="UEC"/>
    <s v="1"/>
    <s v="21"/>
    <s v="908"/>
    <s v="01M"/>
    <s v="90801M"/>
    <s v="020"/>
    <s v="020"/>
    <s v=" "/>
    <x v="6"/>
    <s v="J01VC"/>
    <s v="01"/>
    <s v="EECY"/>
    <s v="EX"/>
    <s v=" "/>
    <s v="I C F RESOURCES LLC"/>
    <s v="RESIDENTIAL HVAC ADMINISTRATIVE AMEREN MISSOURI ME"/>
    <s v="001774092"/>
    <x v="1"/>
    <s v="DR"/>
    <n v="141033.44"/>
    <n v="141033.44"/>
    <s v="UD"/>
    <s v="607127"/>
    <m/>
    <s v="Actuals"/>
    <s v="AP"/>
    <s v=" "/>
    <s v="AP001-02/14/2013-00014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EECY"/>
    <s v="34"/>
    <s v=" "/>
    <s v="I C F RESOURCES LLC"/>
    <s v="PURCHASING RATE"/>
    <s v="001774092"/>
    <x v="1"/>
    <s v="DR"/>
    <n v="0"/>
    <n v="450"/>
    <m/>
    <s v="607127"/>
    <m/>
    <s v="Actuals"/>
    <s v="AP"/>
    <s v=" "/>
    <s v="AP001-02/14/2013-00014"/>
    <s v="cr_accounts_payable"/>
    <m/>
    <s v="08454"/>
  </r>
  <r>
    <s v="UEC"/>
    <s v="1"/>
    <s v="21"/>
    <s v="908"/>
    <s v="01M"/>
    <s v="90801M"/>
    <s v="020"/>
    <s v="020"/>
    <s v=" "/>
    <x v="7"/>
    <s v="J01VD"/>
    <s v="01"/>
    <s v="EECY"/>
    <s v="EX"/>
    <s v=" "/>
    <s v="APPLIANCE RECYCLING"/>
    <s v="Residential Appliance Recycling Program Administr"/>
    <s v="001771567"/>
    <x v="1"/>
    <s v="DR"/>
    <n v="21350"/>
    <n v="21350"/>
    <s v="UD"/>
    <s v="610718"/>
    <m/>
    <s v="Actuals"/>
    <s v="AP"/>
    <s v=" "/>
    <s v="AP001-02/12/2013-00012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EECY"/>
    <s v="34"/>
    <s v=" "/>
    <s v="APPLIANCE RECYCLING"/>
    <s v="PURCHASING RATE"/>
    <s v="001771567"/>
    <x v="1"/>
    <s v="DR"/>
    <n v="0"/>
    <n v="1067.5"/>
    <m/>
    <s v="610718"/>
    <m/>
    <s v="Actuals"/>
    <s v="AP"/>
    <s v=" "/>
    <s v="AP001-02/12/2013-00012"/>
    <s v="cr_accounts_payable"/>
    <m/>
    <s v="75450"/>
  </r>
  <r>
    <s v="UEC"/>
    <s v="1"/>
    <s v="21"/>
    <s v="908"/>
    <s v="01M"/>
    <s v="90801M"/>
    <s v="020"/>
    <s v="020"/>
    <s v=" "/>
    <x v="8"/>
    <s v="J01VG"/>
    <s v="01"/>
    <s v="EECY"/>
    <s v="EX"/>
    <s v=" "/>
    <s v="I C F RESOURCES LLC"/>
    <s v="RESIDENTIAL ADMINISTRATIVE NEW HOMES AMEREN MISSOU"/>
    <s v="001774097"/>
    <x v="1"/>
    <s v="DR"/>
    <n v="25290"/>
    <n v="25290"/>
    <s v="UD"/>
    <s v="607293"/>
    <m/>
    <s v="Actuals"/>
    <s v="AP"/>
    <s v=" "/>
    <s v="AP001-02/12/2013-00012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EECY"/>
    <s v="34"/>
    <s v=" "/>
    <s v="I C F RESOURCES LLC"/>
    <s v="PURCHASING RATE"/>
    <s v="001774097"/>
    <x v="1"/>
    <s v="DR"/>
    <n v="0"/>
    <n v="450"/>
    <m/>
    <s v="607293"/>
    <m/>
    <s v="Actuals"/>
    <s v="AP"/>
    <s v=" "/>
    <s v="AP001-02/12/2013-00012"/>
    <s v="cr_accounts_payable"/>
    <m/>
    <s v="08454"/>
  </r>
  <r>
    <s v="UEC"/>
    <s v="1"/>
    <s v="21"/>
    <s v="908"/>
    <s v="01M"/>
    <s v="90801M"/>
    <s v="020"/>
    <s v="020"/>
    <s v=" "/>
    <x v="10"/>
    <s v="J01VJ"/>
    <s v="01"/>
    <s v="EECY"/>
    <s v="82"/>
    <s v=" "/>
    <s v="Thielemann(MOProdSvc"/>
    <s v="Meals/Entertainment (RT82)::VINDESET"/>
    <s v="001774228"/>
    <x v="1"/>
    <s v="DR"/>
    <n v="0"/>
    <n v="689.68"/>
    <m/>
    <m/>
    <m/>
    <s v="Actuals"/>
    <s v="CC"/>
    <s v=" "/>
    <s v="AP001-02/07/2013-00007"/>
    <s v="cr_accounts_payable"/>
    <m/>
    <s v="77028"/>
  </r>
  <r>
    <s v="UEC"/>
    <s v="1"/>
    <s v="21"/>
    <s v="908"/>
    <s v="01M"/>
    <s v="90801M"/>
    <s v="020"/>
    <s v="020"/>
    <s v=" "/>
    <x v="10"/>
    <s v="J01VJ"/>
    <s v="01"/>
    <s v="EECY"/>
    <s v="82"/>
    <s v=" "/>
    <s v="Thielemann(MOProdSvc"/>
    <s v="Meals/Entertainment (RT82)::PAPPY S SMOKEHOUSE"/>
    <s v="001774228"/>
    <x v="1"/>
    <s v="DR"/>
    <n v="0"/>
    <n v="1014.47"/>
    <m/>
    <m/>
    <m/>
    <s v="Actuals"/>
    <s v="CC"/>
    <s v=" "/>
    <s v="AP001-02/07/2013-00007"/>
    <s v="cr_accounts_payable"/>
    <m/>
    <s v="77028"/>
  </r>
  <r>
    <s v="UEC"/>
    <s v="1"/>
    <s v="21"/>
    <s v="908"/>
    <s v="01M"/>
    <s v="90801M"/>
    <s v="020"/>
    <s v="020"/>
    <s v=" "/>
    <x v="10"/>
    <s v="J01VJ"/>
    <s v="01"/>
    <s v="EECY"/>
    <s v="82"/>
    <s v=" "/>
    <s v="Thielemann(MOProdSvc"/>
    <s v="Meals/Entertainment (RT82)::EXECUTIVE DINING MAIN"/>
    <s v="001774228"/>
    <x v="1"/>
    <s v="DR"/>
    <n v="0"/>
    <n v="294.22000000000003"/>
    <m/>
    <m/>
    <m/>
    <s v="Actuals"/>
    <s v="CC"/>
    <s v=" "/>
    <s v="AP001-02/07/2013-00007"/>
    <s v="cr_accounts_payable"/>
    <m/>
    <s v="77028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ProdSvc 921)"/>
    <s v="Purchases - Other (RT BX)::DIS*RADIO DISNEY-WSDZ"/>
    <s v="001769669"/>
    <x v="1"/>
    <s v="DR"/>
    <n v="0"/>
    <n v="1000"/>
    <m/>
    <m/>
    <m/>
    <s v="Actuals"/>
    <s v="CC"/>
    <s v=" "/>
    <s v="AP001-02/04/2013-00004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ProdSvc 921)"/>
    <s v="Purchases - Other (RT BX)::HBA OF ST LOUIS AND EAS"/>
    <s v="001769669"/>
    <x v="1"/>
    <s v="DR"/>
    <n v="0"/>
    <n v="400"/>
    <m/>
    <m/>
    <m/>
    <s v="Actuals"/>
    <s v="CC"/>
    <s v=" "/>
    <s v="AP001-02/04/2013-00004"/>
    <s v="cr_accounts_payable"/>
    <m/>
    <s v="52473"/>
  </r>
  <r>
    <s v="UEC"/>
    <s v="1"/>
    <s v="21"/>
    <s v="908"/>
    <s v="EED"/>
    <s v="908EED"/>
    <s v="020"/>
    <s v="020"/>
    <s v=" "/>
    <x v="14"/>
    <s v="J01VK"/>
    <s v="01"/>
    <s v="EECY"/>
    <s v="82"/>
    <s v=" "/>
    <s v="Thielemann(MOProdSvc"/>
    <s v="Meals/Entertainment (RT82)::THE ART OF ENTERTAININ"/>
    <s v="001774228"/>
    <x v="1"/>
    <s v="DR"/>
    <n v="0"/>
    <n v="104.24"/>
    <m/>
    <m/>
    <m/>
    <s v="Actuals"/>
    <s v="CC"/>
    <s v=" "/>
    <s v="AP001-02/07/2013-00007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EECY"/>
    <s v="82"/>
    <s v=" "/>
    <s v="Thielemann(MOProdSvc"/>
    <s v="Meals/Entertainment (RT82)::CALLIERS CATERING"/>
    <s v="001774228"/>
    <x v="1"/>
    <s v="DR"/>
    <n v="0"/>
    <n v="158.65"/>
    <m/>
    <m/>
    <m/>
    <s v="Actuals"/>
    <s v="CC"/>
    <s v=" "/>
    <s v="AP001-02/07/2013-00007"/>
    <s v="cr_accounts_payable"/>
    <m/>
    <s v="77028"/>
  </r>
  <r>
    <s v="UEC"/>
    <s v="1"/>
    <s v="21"/>
    <s v="908"/>
    <s v="EED"/>
    <s v="908EED"/>
    <s v="020"/>
    <s v="020"/>
    <s v=" "/>
    <x v="11"/>
    <s v="J01VM"/>
    <s v="01"/>
    <s v="EECY"/>
    <s v="EX"/>
    <s v=" "/>
    <s v="MORGAN MARKETING PAR"/>
    <s v="DSMore Applications Training and travel expenses."/>
    <s v="001777764"/>
    <x v="1"/>
    <s v="DR"/>
    <n v="2347.06"/>
    <n v="2347.06"/>
    <s v="UD"/>
    <s v="614171"/>
    <m/>
    <s v="Actuals"/>
    <s v="AP"/>
    <s v=" "/>
    <s v="AP001-02/19/2013-00019"/>
    <s v="cr_accounts_payable"/>
    <m/>
    <s v="72834"/>
  </r>
  <r>
    <s v="UEC"/>
    <s v="1"/>
    <s v="21"/>
    <s v="908"/>
    <s v="EED"/>
    <s v="908EED"/>
    <s v="020"/>
    <s v="020"/>
    <s v=" "/>
    <x v="11"/>
    <s v="J01VM"/>
    <s v="01"/>
    <s v="EECY"/>
    <s v="34"/>
    <s v=" "/>
    <s v="MORGAN MARKETING PAR"/>
    <s v="PURCHASING RATE"/>
    <s v="001777764"/>
    <x v="1"/>
    <s v="DR"/>
    <n v="0"/>
    <n v="117.35"/>
    <m/>
    <s v="614171"/>
    <m/>
    <s v="Actuals"/>
    <s v="AP"/>
    <s v=" "/>
    <s v="AP001-02/19/2013-00019"/>
    <s v="cr_accounts_payable"/>
    <m/>
    <s v="72834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ProdSvc 921)"/>
    <s v="Purchases - Other (RT BX)::HBA OF ST LOUIS AND EAS"/>
    <s v="001769669"/>
    <x v="1"/>
    <s v="DR"/>
    <n v="0"/>
    <n v="50"/>
    <m/>
    <m/>
    <m/>
    <s v="Actuals"/>
    <s v="CC"/>
    <s v=" "/>
    <s v="AP001-02/04/2013-00004"/>
    <s v="cr_accounts_payable"/>
    <m/>
    <s v="52473"/>
  </r>
  <r>
    <s v="UEC"/>
    <s v="1"/>
    <s v="21"/>
    <s v="908"/>
    <s v="EED"/>
    <s v="908EED"/>
    <s v="020"/>
    <s v="020"/>
    <s v=" "/>
    <x v="12"/>
    <s v="J0262"/>
    <s v="01"/>
    <s v="EECY"/>
    <s v="EX"/>
    <s v="E10901047"/>
    <s v="Bowling-Roberts(Corp"/>
    <s v="Purchases - Other (RT BX)::ADVERTISERS PRINTING C"/>
    <s v="001789115"/>
    <x v="1"/>
    <s v="DR"/>
    <n v="0"/>
    <n v="1057.79"/>
    <m/>
    <m/>
    <m/>
    <s v="Actuals"/>
    <s v="CC"/>
    <s v=" "/>
    <s v="AP001-02/27/2013-00027"/>
    <s v="cr_accounts_payable"/>
    <m/>
    <s v="76935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1.8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BX"/>
    <s v="E44313"/>
    <m/>
    <s v="VEOLIA ES TECH SOL"/>
    <m/>
    <x v="2"/>
    <s v="CR"/>
    <n v="0"/>
    <n v="-29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07999999999999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31.6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4.1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25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BX"/>
    <s v="E37907"/>
    <m/>
    <s v="CC JONES - SEARS"/>
    <m/>
    <x v="2"/>
    <s v="CR"/>
    <n v="0"/>
    <n v="-65.4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VX"/>
    <s v=" "/>
    <m/>
    <s v="ENTERPRISE RENT"/>
    <m/>
    <x v="2"/>
    <s v="CR"/>
    <n v="0"/>
    <n v="-60.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BX"/>
    <s v=" "/>
    <m/>
    <s v="2013 STL EARTH DAY"/>
    <m/>
    <x v="2"/>
    <s v="CR"/>
    <n v="0"/>
    <n v="-1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34"/>
    <s v=" "/>
    <m/>
    <s v="PURCHASING RATE"/>
    <m/>
    <x v="2"/>
    <s v="CR"/>
    <n v="0"/>
    <n v="-5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29.3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21.4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5.82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7.3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1.8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5.6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9.6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m/>
    <s v="MILEAGE (RT 80)"/>
    <m/>
    <x v="2"/>
    <s v="CR"/>
    <n v="0"/>
    <n v="-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25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m/>
    <s v="CC JONES - SEARS"/>
    <m/>
    <x v="2"/>
    <s v="DR"/>
    <n v="0"/>
    <n v="65.4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VX"/>
    <s v=" "/>
    <m/>
    <s v="ENTERPRISE RENT"/>
    <m/>
    <x v="2"/>
    <s v="DR"/>
    <n v="0"/>
    <n v="60.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m/>
    <s v="2013 STL EARTH DAY S"/>
    <m/>
    <x v="2"/>
    <s v="DR"/>
    <n v="0"/>
    <n v="1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m/>
    <s v="PURCHASING RATE"/>
    <m/>
    <x v="2"/>
    <s v="DR"/>
    <n v="0"/>
    <n v="5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29.3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21.4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5.82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7.3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1.8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5.6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9.6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07999999999999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m/>
    <s v="VEOLIA ES TECH SOL"/>
    <m/>
    <x v="2"/>
    <s v="DR"/>
    <n v="0"/>
    <n v="29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1.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1.8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8.6499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31.6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m/>
    <s v="MILEAGE (RT 80)"/>
    <m/>
    <x v="2"/>
    <s v="DR"/>
    <n v="0"/>
    <n v="14.1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EECY"/>
    <s v="BX"/>
    <s v=" "/>
    <m/>
    <s v="POSTAGE ENERGY RPTS"/>
    <m/>
    <x v="2"/>
    <s v="CR"/>
    <n v="0"/>
    <n v="-35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EECY"/>
    <s v="34"/>
    <s v=" "/>
    <m/>
    <s v="PURCHASING RATE"/>
    <m/>
    <x v="2"/>
    <s v="CR"/>
    <n v="0"/>
    <n v="-17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POSTAGE ENERGY RPTS"/>
    <m/>
    <x v="2"/>
    <s v="DR"/>
    <n v="0"/>
    <n v="35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PURCHASING RATE"/>
    <m/>
    <x v="2"/>
    <s v="DR"/>
    <n v="0"/>
    <n v="17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1/12"/>
    <m/>
    <x v="2"/>
    <s v="CR"/>
    <n v="0"/>
    <n v="-1258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DSM POTENTIAL STUDY"/>
    <m/>
    <x v="2"/>
    <s v="DR"/>
    <n v="0"/>
    <n v="171498.5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1/12"/>
    <m/>
    <x v="2"/>
    <s v="CR"/>
    <n v="0"/>
    <n v="-62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DSM POTENTIAL STUDY"/>
    <m/>
    <x v="2"/>
    <s v="CR"/>
    <n v="0"/>
    <n v="-14628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DSM POTENTIAL STUDY"/>
    <m/>
    <x v="2"/>
    <s v="CR"/>
    <n v="0"/>
    <n v="-70212.5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DSM POTENTIAL STUDY"/>
    <m/>
    <x v="2"/>
    <s v="DR"/>
    <n v="0"/>
    <n v="14628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DSM POTENTIAL STUDY"/>
    <m/>
    <x v="2"/>
    <s v="DR"/>
    <n v="0"/>
    <n v="70212.5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2/12"/>
    <m/>
    <x v="2"/>
    <s v="CR"/>
    <n v="0"/>
    <n v="-68166.75999999999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2/12"/>
    <m/>
    <x v="2"/>
    <s v="CR"/>
    <n v="0"/>
    <n v="-107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DR"/>
    <n v="0"/>
    <n v="230716.0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CR"/>
    <n v="0"/>
    <n v="-230716.0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CR"/>
    <n v="0"/>
    <n v="-1718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DR"/>
    <n v="0"/>
    <n v="1718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2/12"/>
    <m/>
    <x v="2"/>
    <s v="DR"/>
    <n v="0"/>
    <n v="68166.75999999999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2/12"/>
    <m/>
    <x v="2"/>
    <s v="DR"/>
    <n v="0"/>
    <n v="107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CR"/>
    <n v="0"/>
    <n v="-230716.0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DSM POTENTIAL STUDY"/>
    <m/>
    <x v="2"/>
    <s v="CR"/>
    <n v="0"/>
    <n v="-171498.5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DR"/>
    <n v="0"/>
    <n v="230716.0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DR"/>
    <n v="0"/>
    <n v="1718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2"/>
    <s v="CR"/>
    <n v="0"/>
    <n v="-1718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1/12"/>
    <m/>
    <x v="2"/>
    <s v="DR"/>
    <n v="0"/>
    <n v="62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1/12"/>
    <m/>
    <x v="2"/>
    <s v="DR"/>
    <n v="0"/>
    <n v="1258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1/12"/>
    <m/>
    <x v="2"/>
    <s v="CR"/>
    <n v="0"/>
    <n v="-629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1/12"/>
    <m/>
    <x v="2"/>
    <s v="CR"/>
    <n v="0"/>
    <n v="-1258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 12/12"/>
    <m/>
    <x v="2"/>
    <s v="CR"/>
    <n v="0"/>
    <n v="-68166.759999999995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34"/>
    <s v=" "/>
    <m/>
    <s v="ENERNOC 12/12"/>
    <m/>
    <x v="2"/>
    <s v="CR"/>
    <n v="0"/>
    <n v="-1071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1/12"/>
    <m/>
    <x v="2"/>
    <s v="DR"/>
    <n v="0"/>
    <n v="629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1/12"/>
    <m/>
    <x v="2"/>
    <s v="DR"/>
    <n v="0"/>
    <n v="1258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 12/12"/>
    <m/>
    <x v="2"/>
    <s v="DR"/>
    <n v="0"/>
    <n v="68166.759999999995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ENERNOC 12/12"/>
    <m/>
    <x v="2"/>
    <s v="DR"/>
    <n v="0"/>
    <n v="1071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EECY"/>
    <s v="EX"/>
    <s v=" "/>
    <m/>
    <s v="ENERNOC"/>
    <m/>
    <x v="2"/>
    <s v="CR"/>
    <n v="0"/>
    <n v="-171800"/>
    <m/>
    <s v="602762"/>
    <m/>
    <s v="Actuals"/>
    <s v="MATHIS"/>
    <s v=" "/>
    <s v="TD512-03/31/2013-20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CR"/>
    <n v="0"/>
    <n v="-1354.8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CR"/>
    <n v="0"/>
    <n v="-27097.6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CR"/>
    <n v="0"/>
    <n v="-345.12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CR"/>
    <n v="0"/>
    <n v="-61941.4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WEST MONROE 11/12"/>
    <m/>
    <x v="2"/>
    <s v="CR"/>
    <n v="0"/>
    <n v="-58270.4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LUNCH DEPOSIT 12/12"/>
    <m/>
    <x v="2"/>
    <s v="DR"/>
    <n v="0"/>
    <n v="9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BX"/>
    <s v="E37907"/>
    <m/>
    <s v="SEARS HHO INC   5320"/>
    <m/>
    <x v="2"/>
    <s v="CR"/>
    <n v="0"/>
    <n v="-65.4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BX"/>
    <s v="E37907"/>
    <m/>
    <s v="CC JONES - SEARS"/>
    <m/>
    <x v="2"/>
    <s v="DR"/>
    <n v="0"/>
    <n v="65.4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BQ"/>
    <s v="E35112"/>
    <m/>
    <s v="ADD-INS.COM LLC"/>
    <m/>
    <x v="2"/>
    <s v="CR"/>
    <n v="0"/>
    <n v="-38.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LUNCH DEPOSIT 12/12"/>
    <m/>
    <x v="2"/>
    <s v="CR"/>
    <n v="0"/>
    <n v="-9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BX"/>
    <s v="E37907"/>
    <m/>
    <s v="CC JONES - SEARS"/>
    <m/>
    <x v="2"/>
    <s v="CR"/>
    <n v="0"/>
    <n v="-65.4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BQ"/>
    <s v="E35112"/>
    <m/>
    <s v="ADD-INS.COM LLC"/>
    <m/>
    <x v="2"/>
    <s v="DR"/>
    <n v="0"/>
    <n v="38.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BX"/>
    <s v="E37907"/>
    <m/>
    <s v="SEARS HHO INC   5320"/>
    <m/>
    <x v="2"/>
    <s v="DR"/>
    <n v="0"/>
    <n v="65.4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1354.8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27097.6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345.12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61941.4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WEST MONROE 11/12"/>
    <m/>
    <x v="2"/>
    <s v="DR"/>
    <n v="0"/>
    <n v="58270.4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2"/>
    <s v="CR"/>
    <n v="0"/>
    <n v="-1354.88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09/12"/>
    <m/>
    <x v="2"/>
    <s v="CR"/>
    <n v="0"/>
    <n v="-27097.66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2"/>
    <s v="CR"/>
    <n v="0"/>
    <n v="-345.12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I"/>
    <s v=" "/>
    <m/>
    <s v="WEST MONROE 10/12"/>
    <m/>
    <x v="2"/>
    <s v="CR"/>
    <n v="0"/>
    <n v="-61941.48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EX"/>
    <s v=" "/>
    <m/>
    <s v="WEST MONROE 11/12"/>
    <m/>
    <x v="2"/>
    <s v="CR"/>
    <n v="0"/>
    <n v="-58270.49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LUNCH DEPOSIT 12/12"/>
    <m/>
    <x v="2"/>
    <s v="DR"/>
    <n v="0"/>
    <n v="9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1354.88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09/12"/>
    <m/>
    <x v="2"/>
    <s v="DR"/>
    <n v="0"/>
    <n v="27097.66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345.12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WEST MONROE 10/12"/>
    <m/>
    <x v="2"/>
    <s v="DR"/>
    <n v="0"/>
    <n v="61941.48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WEST MONROE 11/12"/>
    <m/>
    <x v="2"/>
    <s v="DR"/>
    <n v="0"/>
    <n v="58270.49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LUNCH DEPOSIT 12/12"/>
    <m/>
    <x v="2"/>
    <s v="CR"/>
    <n v="0"/>
    <n v="-9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EECY"/>
    <s v="CI"/>
    <s v=" "/>
    <m/>
    <s v="BIZ STANDARD"/>
    <m/>
    <x v="2"/>
    <s v="CR"/>
    <n v="0"/>
    <n v="-601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EECY"/>
    <s v="EX"/>
    <s v=" "/>
    <m/>
    <s v="BIZ STANDARD"/>
    <m/>
    <x v="2"/>
    <s v="CR"/>
    <n v="0"/>
    <n v="-26850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EECY"/>
    <s v="CI"/>
    <s v=" "/>
    <m/>
    <s v="BILL ADJUST CUSTOMER"/>
    <m/>
    <x v="2"/>
    <s v="DR"/>
    <n v="0"/>
    <n v="4134.08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BILL ADJUST CUSTOMER"/>
    <m/>
    <x v="2"/>
    <s v="CR"/>
    <n v="0"/>
    <n v="-4134.08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MARY S. CROOK"/>
    <m/>
    <x v="2"/>
    <s v="CR"/>
    <n v="0"/>
    <n v="-104"/>
    <m/>
    <m/>
    <m/>
    <s v="Actuals"/>
    <s v="RECONNET"/>
    <s v=" "/>
    <s v="RN002-03/21/2013-0002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82"/>
    <s v=" "/>
    <m/>
    <s v="MARY S. CROOK"/>
    <m/>
    <x v="2"/>
    <s v="DR"/>
    <n v="0"/>
    <n v="10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EECY"/>
    <s v="80"/>
    <s v="E28223"/>
    <m/>
    <s v="KIENER WEST GARAGE"/>
    <m/>
    <x v="2"/>
    <s v="CR"/>
    <n v="0"/>
    <n v="-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MARY S. CROOK"/>
    <m/>
    <x v="2"/>
    <s v="CR"/>
    <n v="0"/>
    <n v="-10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E28223"/>
    <m/>
    <s v="KIENER WEST GARAGE"/>
    <m/>
    <x v="2"/>
    <s v="DR"/>
    <n v="0"/>
    <n v="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BIZ STANDARD"/>
    <m/>
    <x v="2"/>
    <s v="DR"/>
    <n v="0"/>
    <n v="601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BIZ STANDARD"/>
    <m/>
    <x v="2"/>
    <s v="DR"/>
    <n v="0"/>
    <n v="26850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EECY"/>
    <s v="CI"/>
    <s v=" "/>
    <m/>
    <s v="BILL ADJUST CUSTOMER"/>
    <m/>
    <x v="2"/>
    <s v="CR"/>
    <n v="0"/>
    <n v="-4134.08"/>
    <m/>
    <m/>
    <m/>
    <s v="Actuals"/>
    <s v="CHAPMAN"/>
    <s v=" "/>
    <s v="CA106-03/31/2013-0000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2"/>
    <s v="DR"/>
    <n v="0"/>
    <n v="16268.85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2"/>
    <s v="DR"/>
    <n v="0"/>
    <n v="14022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2"/>
    <s v="DR"/>
    <n v="0"/>
    <n v="24894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BIZ CUSTOM"/>
    <m/>
    <x v="2"/>
    <s v="DR"/>
    <n v="0"/>
    <n v="235885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TAX"/>
    <m/>
    <x v="2"/>
    <s v="CR"/>
    <n v="0"/>
    <n v="-1668.6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BIZ CUSTOM MO MEEIA"/>
    <m/>
    <x v="2"/>
    <s v="CR"/>
    <n v="0"/>
    <n v="-23584.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BIZ CUSTOM"/>
    <m/>
    <x v="2"/>
    <s v="CR"/>
    <n v="0"/>
    <n v="-235885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TAX"/>
    <m/>
    <x v="2"/>
    <s v="DR"/>
    <n v="0"/>
    <n v="1668.6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BIZ CUSTOM MO MEEIA"/>
    <m/>
    <x v="2"/>
    <s v="DR"/>
    <n v="0"/>
    <n v="23584.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2"/>
    <s v="DR"/>
    <n v="0"/>
    <n v="94993.25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TAX"/>
    <m/>
    <x v="2"/>
    <s v="CR"/>
    <n v="0"/>
    <n v="-707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BIZ PROGRAM"/>
    <m/>
    <x v="2"/>
    <s v="DR"/>
    <n v="0"/>
    <n v="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NO VISA MERCHANT"/>
    <m/>
    <x v="2"/>
    <s v="DR"/>
    <n v="0"/>
    <n v="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19.2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2.259999999999999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21.4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m/>
    <s v="MILEAGE (RT 80)"/>
    <m/>
    <x v="2"/>
    <s v="DR"/>
    <n v="0"/>
    <n v="159.3300000000000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m/>
    <x v="2"/>
    <s v="CR"/>
    <n v="0"/>
    <n v="-15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L M SERVICES 12/12"/>
    <m/>
    <x v="2"/>
    <s v="CR"/>
    <n v="0"/>
    <n v="-17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CR"/>
    <n v="0"/>
    <n v="-32122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CR"/>
    <n v="0"/>
    <n v="-15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23584.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23584.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BQ"/>
    <s v="E26633"/>
    <m/>
    <s v="MSFT   *ONLINE"/>
    <m/>
    <x v="2"/>
    <s v="CR"/>
    <n v="0"/>
    <n v="-56.5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AMTRAK .COM"/>
    <m/>
    <x v="2"/>
    <s v="CR"/>
    <n v="0"/>
    <n v="-7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STL PARKING AMTRA"/>
    <m/>
    <x v="2"/>
    <s v="CR"/>
    <n v="0"/>
    <n v="-2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PAYPAL *HSWIRELESS"/>
    <m/>
    <x v="2"/>
    <s v="CR"/>
    <n v="0"/>
    <n v="-15.6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MIDWEST ENERGY EFF"/>
    <m/>
    <x v="2"/>
    <s v="CR"/>
    <n v="0"/>
    <n v="-49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AMTRAK MIDWEST CAFE"/>
    <m/>
    <x v="2"/>
    <s v="CR"/>
    <n v="0"/>
    <n v="-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SWISSOTEL CHICAGO"/>
    <m/>
    <x v="2"/>
    <s v="CR"/>
    <n v="0"/>
    <n v="-26.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GIORDANO S PRUDENTI"/>
    <m/>
    <x v="2"/>
    <s v="CR"/>
    <n v="0"/>
    <n v="-22.7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CPS METROPOLITAN"/>
    <m/>
    <x v="2"/>
    <s v="CR"/>
    <n v="0"/>
    <n v="-4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NO VISA MERCHAT"/>
    <m/>
    <x v="2"/>
    <s v="CR"/>
    <n v="0"/>
    <n v="-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NO VISA MERCHANT"/>
    <m/>
    <x v="2"/>
    <s v="CR"/>
    <n v="0"/>
    <n v="-1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MILEAGE (RT 80)"/>
    <m/>
    <x v="2"/>
    <s v="CR"/>
    <n v="0"/>
    <n v="-11.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MILEAGE (RT 80)"/>
    <m/>
    <x v="2"/>
    <s v="CR"/>
    <n v="0"/>
    <n v="-4.519999999999999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5165"/>
    <m/>
    <s v="SWISSOTEL CHICAGO"/>
    <m/>
    <x v="2"/>
    <s v="CR"/>
    <n v="0"/>
    <n v="-270.029999999999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4.519999999999999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4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3.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2"/>
    <s v="E25165"/>
    <m/>
    <s v="NO VISA MERCHANT"/>
    <m/>
    <x v="2"/>
    <s v="CR"/>
    <n v="0"/>
    <n v="-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601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26850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235885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601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COURTYARD MARRIOT"/>
    <m/>
    <x v="2"/>
    <s v="CR"/>
    <n v="0"/>
    <n v="-154.7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141.2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42.3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29.9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22.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26633"/>
    <m/>
    <s v="MILEAGE (RT 80)"/>
    <m/>
    <x v="2"/>
    <s v="CR"/>
    <n v="0"/>
    <n v="-18.07999999999999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BX"/>
    <s v=" "/>
    <m/>
    <s v="USGBC"/>
    <m/>
    <x v="2"/>
    <s v="CR"/>
    <n v="0"/>
    <n v="-5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34"/>
    <s v=" "/>
    <m/>
    <s v="PURCHASING RATE"/>
    <m/>
    <x v="2"/>
    <s v="CR"/>
    <n v="0"/>
    <n v="-25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L M SERVICES 12/12"/>
    <m/>
    <x v="2"/>
    <s v="DR"/>
    <n v="0"/>
    <n v="17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32122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15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BIZ PROGRAM"/>
    <m/>
    <x v="2"/>
    <s v="CR"/>
    <n v="0"/>
    <n v="-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NO VISA MERCHANT"/>
    <m/>
    <x v="2"/>
    <s v="CR"/>
    <n v="0"/>
    <n v="-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19.2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2.259999999999999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21.4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 "/>
    <m/>
    <s v="MILEAGE (RT 80)"/>
    <m/>
    <x v="2"/>
    <s v="CR"/>
    <n v="0"/>
    <n v="-159.3300000000000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"/>
    <m/>
    <x v="2"/>
    <s v="DR"/>
    <n v="0"/>
    <n v="15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23584.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23584.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CPS METROPOLITAN"/>
    <m/>
    <x v="2"/>
    <s v="DR"/>
    <n v="0"/>
    <n v="4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NO VISA MERCHAT"/>
    <m/>
    <x v="2"/>
    <s v="DR"/>
    <n v="0"/>
    <n v="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NO VISA MERCHANT"/>
    <m/>
    <x v="2"/>
    <s v="DR"/>
    <n v="0"/>
    <n v="1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MILEAGE (RT 80)"/>
    <m/>
    <x v="2"/>
    <s v="DR"/>
    <n v="0"/>
    <n v="11.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MILEAGE (RT 80)"/>
    <m/>
    <x v="2"/>
    <s v="DR"/>
    <n v="0"/>
    <n v="4.519999999999999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SWISSOTEL CHICAGO"/>
    <m/>
    <x v="2"/>
    <s v="DR"/>
    <n v="0"/>
    <n v="270.02999999999997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4.519999999999999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4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3.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NO VISA MERCHANT"/>
    <m/>
    <x v="2"/>
    <s v="DR"/>
    <n v="0"/>
    <n v="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601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26850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235885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601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26850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DR"/>
    <n v="0"/>
    <n v="68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18.07999999999999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m/>
    <s v="UMC CONFER SHORT"/>
    <m/>
    <x v="2"/>
    <s v="DR"/>
    <n v="0"/>
    <n v="15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m/>
    <s v="MSFT   *ONLINE"/>
    <m/>
    <x v="2"/>
    <s v="DR"/>
    <n v="0"/>
    <n v="68.2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35112"/>
    <m/>
    <s v="USGBC MO GATEWAY"/>
    <m/>
    <x v="2"/>
    <s v="DR"/>
    <n v="0"/>
    <n v="45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35112"/>
    <m/>
    <s v="FREDPRYOR CAREERTRAC"/>
    <m/>
    <x v="2"/>
    <s v="DR"/>
    <n v="0"/>
    <n v="15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235885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2"/>
    <s v="CR"/>
    <n v="0"/>
    <n v="-68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TAX"/>
    <m/>
    <x v="2"/>
    <s v="DR"/>
    <n v="0"/>
    <n v="707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BIZ PROG GEN EXPENSE"/>
    <m/>
    <x v="2"/>
    <s v="DR"/>
    <n v="0"/>
    <n v="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Q"/>
    <s v="E26633"/>
    <m/>
    <s v="MSFT   *ONLINE"/>
    <m/>
    <x v="2"/>
    <s v="DR"/>
    <n v="0"/>
    <n v="56.5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AMTRAK .COM"/>
    <m/>
    <x v="2"/>
    <s v="DR"/>
    <n v="0"/>
    <n v="7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STL PARKING AMTRA"/>
    <m/>
    <x v="2"/>
    <s v="DR"/>
    <n v="0"/>
    <n v="2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PAYPAL *HSWIRELESS"/>
    <m/>
    <x v="2"/>
    <s v="DR"/>
    <n v="0"/>
    <n v="15.6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m/>
    <s v="MIDWEST ENERGY EFF"/>
    <m/>
    <x v="2"/>
    <s v="DR"/>
    <n v="0"/>
    <n v="49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AMTRAK MIDWEST CAFE"/>
    <m/>
    <x v="2"/>
    <s v="DR"/>
    <n v="0"/>
    <n v="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SWISSOTEL CHICAGO"/>
    <m/>
    <x v="2"/>
    <s v="DR"/>
    <n v="0"/>
    <n v="26.1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m/>
    <s v="GIORDANO S PRUDENTI"/>
    <m/>
    <x v="2"/>
    <s v="DR"/>
    <n v="0"/>
    <n v="22.7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BX"/>
    <s v="E25165"/>
    <m/>
    <s v="UMC CONFER SHORT"/>
    <m/>
    <x v="2"/>
    <s v="CR"/>
    <n v="0"/>
    <n v="-15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BX"/>
    <s v="E26633"/>
    <m/>
    <s v="MSFT   *ONLINE"/>
    <m/>
    <x v="2"/>
    <s v="CR"/>
    <n v="0"/>
    <n v="-68.2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BX"/>
    <s v="E35112"/>
    <m/>
    <s v="USGBC MO GATEWAY"/>
    <m/>
    <x v="2"/>
    <s v="CR"/>
    <n v="0"/>
    <n v="-45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80"/>
    <s v="E35112"/>
    <m/>
    <s v="FREDPRYOR CAREERTRAC"/>
    <m/>
    <x v="2"/>
    <s v="CR"/>
    <n v="0"/>
    <n v="-15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34"/>
    <s v=" "/>
    <m/>
    <s v="L M SERVICES 12/12"/>
    <m/>
    <x v="2"/>
    <s v="CR"/>
    <n v="0"/>
    <n v="-170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2"/>
    <s v="CR"/>
    <n v="0"/>
    <n v="-321225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 M SERVICES 12/12"/>
    <m/>
    <x v="2"/>
    <s v="CR"/>
    <n v="0"/>
    <n v="-15000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L M SERVICES 12/12"/>
    <m/>
    <x v="2"/>
    <s v="DR"/>
    <n v="0"/>
    <n v="170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321225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 12/12"/>
    <m/>
    <x v="2"/>
    <s v="DR"/>
    <n v="0"/>
    <n v="15000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12336"/>
    <x v="2"/>
    <s v="DR"/>
    <n v="0"/>
    <n v="100000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MIDWEST ENERGY ASSOC"/>
    <s v="001758551"/>
    <x v="2"/>
    <s v="CR"/>
    <n v="0"/>
    <n v="-7075"/>
    <m/>
    <m/>
    <m/>
    <s v="Actuals"/>
    <s v="OTT"/>
    <s v=" "/>
    <s v="CE103-03/31/2013-0000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EECY"/>
    <s v="EX"/>
    <s v="V001758558"/>
    <m/>
    <s v="MO USE TAX ADJUSTMENT"/>
    <m/>
    <x v="2"/>
    <s v="CR"/>
    <n v="0"/>
    <n v="-1668.64"/>
    <m/>
    <m/>
    <m/>
    <s v="Actuals"/>
    <s v="SCHROEDER"/>
    <s v=" "/>
    <s v="TX107-03/31/2013-0000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V001758551"/>
    <m/>
    <s v="MO USE TAX ADJUSTMENT"/>
    <m/>
    <x v="2"/>
    <s v="CR"/>
    <n v="0"/>
    <n v="-7075"/>
    <m/>
    <m/>
    <m/>
    <s v="Actuals"/>
    <s v="SCHROEDER"/>
    <s v=" "/>
    <s v="TX107-03/31/2013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2"/>
    <s v="DR"/>
    <n v="0"/>
    <n v="8623.9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2"/>
    <s v="DR"/>
    <n v="0"/>
    <n v="162151.35"/>
    <m/>
    <s v="604438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EECY"/>
    <s v="EX"/>
    <s v=" "/>
    <m/>
    <s v="MIDWEST ENERGY ASSOC"/>
    <s v="001758558"/>
    <x v="2"/>
    <s v="DR"/>
    <n v="0"/>
    <n v="1668.64"/>
    <m/>
    <m/>
    <m/>
    <s v="Actuals"/>
    <s v="OTT"/>
    <s v=" "/>
    <s v="CE103-03/31/2013-0000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MIDWEST ENERGY ASSOC"/>
    <s v="001758558"/>
    <x v="2"/>
    <s v="CR"/>
    <n v="0"/>
    <n v="-1668.64"/>
    <m/>
    <m/>
    <m/>
    <s v="Actuals"/>
    <s v="OTT"/>
    <s v=" "/>
    <s v="CE103-03/31/2013-0000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MIDWEST ENERGY ASSOC"/>
    <s v="001758551"/>
    <x v="2"/>
    <s v="DR"/>
    <n v="0"/>
    <n v="7075"/>
    <m/>
    <m/>
    <m/>
    <s v="Actuals"/>
    <s v="OTT"/>
    <s v=" "/>
    <s v="CE103-03/31/2013-0000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26850.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68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235885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DR"/>
    <n v="0"/>
    <n v="68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BIZ PROG GEN EXPENSE"/>
    <m/>
    <x v="2"/>
    <s v="CR"/>
    <n v="0"/>
    <n v="-100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COURTYARD MARRIOT"/>
    <m/>
    <x v="2"/>
    <s v="DR"/>
    <n v="0"/>
    <n v="154.7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141.2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42.3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29.9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m/>
    <s v="MILEAGE (RT 80)"/>
    <m/>
    <x v="2"/>
    <s v="DR"/>
    <n v="0"/>
    <n v="22.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 "/>
    <m/>
    <s v="USGBC"/>
    <m/>
    <x v="2"/>
    <s v="DR"/>
    <n v="0"/>
    <n v="50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PURCHASING RATE"/>
    <m/>
    <x v="2"/>
    <s v="DR"/>
    <n v="0"/>
    <n v="25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48"/>
    <x v="2"/>
    <s v="CR"/>
    <n v="0"/>
    <n v="-6010"/>
    <m/>
    <s v="604438"/>
    <m/>
    <s v="Actuals"/>
    <s v="MATHIS"/>
    <s v=" "/>
    <s v="TD512-03/31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31"/>
    <x v="2"/>
    <s v="CR"/>
    <n v="0"/>
    <n v="-26850.99"/>
    <m/>
    <s v="604438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2"/>
    <s v="CR"/>
    <n v="0"/>
    <n v="-1218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2"/>
    <s v="DR"/>
    <n v="0"/>
    <n v="1218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JAN INCENTIVES"/>
    <m/>
    <x v="2"/>
    <s v="CR"/>
    <n v="0"/>
    <n v="-489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MEEIA RES LIGHTING"/>
    <m/>
    <x v="2"/>
    <s v="DR"/>
    <n v="0"/>
    <n v="8111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BX"/>
    <s v="E34751"/>
    <m/>
    <s v="FEDEX 801795242959"/>
    <m/>
    <x v="2"/>
    <s v="CR"/>
    <n v="0"/>
    <n v="-52.5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MEEIA RES LIGHTING"/>
    <m/>
    <x v="2"/>
    <s v="DR"/>
    <n v="0"/>
    <n v="113059.6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2"/>
    <s v="DR"/>
    <n v="0"/>
    <n v="1561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2"/>
    <s v="DR"/>
    <n v="0"/>
    <n v="489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MEEIA RES LIGHTING"/>
    <m/>
    <x v="2"/>
    <s v="CR"/>
    <n v="0"/>
    <n v="-70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34"/>
    <s v=" "/>
    <m/>
    <s v="PURCHASING RATE"/>
    <m/>
    <x v="2"/>
    <s v="CR"/>
    <n v="0"/>
    <n v="-17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"/>
    <m/>
    <x v="2"/>
    <s v="CR"/>
    <n v="0"/>
    <n v="-1561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"/>
    <m/>
    <x v="2"/>
    <s v="CR"/>
    <n v="0"/>
    <n v="-489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CI"/>
    <s v=" "/>
    <m/>
    <s v="APT - INCENTIVES"/>
    <m/>
    <x v="2"/>
    <s v="CR"/>
    <n v="0"/>
    <n v="-34102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MEEIA RES LIGHTING"/>
    <m/>
    <x v="2"/>
    <s v="CR"/>
    <n v="0"/>
    <n v="-8111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MEEIA RES LIGHTING"/>
    <m/>
    <x v="2"/>
    <s v="CR"/>
    <n v="0"/>
    <n v="-113059.6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2"/>
    <s v="CR"/>
    <n v="0"/>
    <n v="-1561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2"/>
    <s v="CR"/>
    <n v="0"/>
    <n v="-489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2"/>
    <s v="DR"/>
    <n v="0"/>
    <n v="1561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2"/>
    <s v="DR"/>
    <n v="0"/>
    <n v="489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2"/>
    <s v="DR"/>
    <n v="0"/>
    <n v="34102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-LIGHTING"/>
    <m/>
    <x v="2"/>
    <s v="DR"/>
    <n v="0"/>
    <n v="1218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BX"/>
    <s v="BERGJR"/>
    <m/>
    <s v="FEDEX 04576121512863"/>
    <m/>
    <x v="2"/>
    <s v="DR"/>
    <n v="0"/>
    <n v="8.2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-LIGHTING"/>
    <m/>
    <x v="2"/>
    <s v="CR"/>
    <n v="0"/>
    <n v="-1218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JAN INCENTIVES"/>
    <m/>
    <x v="2"/>
    <s v="DR"/>
    <n v="0"/>
    <n v="489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- INCENTIVES"/>
    <m/>
    <x v="2"/>
    <s v="DR"/>
    <n v="0"/>
    <n v="356832"/>
    <m/>
    <m/>
    <m/>
    <s v="Actuals"/>
    <s v="MATHIS"/>
    <s v=" "/>
    <s v="TD513-03/31/2013-30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LIGHTSAVERS"/>
    <m/>
    <x v="2"/>
    <s v="DR"/>
    <n v="0"/>
    <n v="125243"/>
    <m/>
    <s v="610844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212"/>
    <x v="2"/>
    <s v="CR"/>
    <n v="0"/>
    <n v="-235885.5"/>
    <m/>
    <s v="604438"/>
    <m/>
    <s v="Actuals"/>
    <s v="MATHIS"/>
    <s v=" "/>
    <s v="TD512-03/31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s v="001780193"/>
    <x v="2"/>
    <s v="CR"/>
    <n v="0"/>
    <n v="-100000"/>
    <m/>
    <s v="604438"/>
    <m/>
    <s v="Actuals"/>
    <s v="MATHIS"/>
    <s v=" "/>
    <s v="TD512-03/31/2013-20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EECY"/>
    <s v="EX"/>
    <s v=" "/>
    <m/>
    <s v="LOCKHEED MARTIN"/>
    <m/>
    <x v="2"/>
    <s v="CR"/>
    <n v="0"/>
    <n v="-68000"/>
    <m/>
    <s v="604438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BX"/>
    <s v="BERGJR"/>
    <m/>
    <s v="FEDEX 04576121512863"/>
    <m/>
    <x v="2"/>
    <s v="CR"/>
    <n v="0"/>
    <n v="-8.2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BX"/>
    <s v="E34751"/>
    <m/>
    <s v="FEDEX 801795242959"/>
    <m/>
    <x v="2"/>
    <s v="DR"/>
    <n v="0"/>
    <n v="52.5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MEEIA RES LIGHTING"/>
    <m/>
    <x v="2"/>
    <s v="DR"/>
    <n v="0"/>
    <n v="70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PURCHASING RATE"/>
    <m/>
    <x v="2"/>
    <s v="DR"/>
    <n v="0"/>
    <n v="17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EECY"/>
    <s v="EX"/>
    <s v=" "/>
    <m/>
    <s v="APT-LIGHTING"/>
    <m/>
    <x v="2"/>
    <s v="CR"/>
    <n v="0"/>
    <n v="-121800"/>
    <m/>
    <s v="610844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2"/>
    <s v="CR"/>
    <n v="0"/>
    <n v="-525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2"/>
    <s v="DR"/>
    <n v="0"/>
    <n v="525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JAN INCENTIVES"/>
    <m/>
    <x v="2"/>
    <s v="CR"/>
    <n v="0"/>
    <n v="-87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PURCHASING RATE"/>
    <m/>
    <x v="2"/>
    <s v="DR"/>
    <n v="0"/>
    <n v="2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MEEIA RES ENERGY EFF"/>
    <m/>
    <x v="2"/>
    <s v="CR"/>
    <n v="0"/>
    <n v="-30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34"/>
    <s v=" "/>
    <m/>
    <s v="PURCHASING RATE"/>
    <m/>
    <x v="2"/>
    <s v="CR"/>
    <n v="0"/>
    <n v="-15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MEEIA RES ENRRGY EFF"/>
    <m/>
    <x v="2"/>
    <s v="DR"/>
    <n v="0"/>
    <n v="52578.7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2"/>
    <s v="DR"/>
    <n v="0"/>
    <n v="8155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2"/>
    <s v="DR"/>
    <n v="0"/>
    <n v="87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"/>
    <m/>
    <x v="2"/>
    <s v="CR"/>
    <n v="0"/>
    <n v="-8155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"/>
    <m/>
    <x v="2"/>
    <s v="CR"/>
    <n v="0"/>
    <n v="-87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CI"/>
    <s v=" "/>
    <m/>
    <s v="APT - INCENTIVES"/>
    <m/>
    <x v="2"/>
    <s v="CR"/>
    <n v="0"/>
    <n v="-613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MEEIA RES ENRRGY EFF"/>
    <m/>
    <x v="2"/>
    <s v="CR"/>
    <n v="0"/>
    <n v="-52578.7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2"/>
    <s v="CR"/>
    <n v="0"/>
    <n v="-8155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2"/>
    <s v="CR"/>
    <n v="0"/>
    <n v="-87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2"/>
    <s v="DR"/>
    <n v="0"/>
    <n v="8155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MEEIA RES ENERGY EFF"/>
    <m/>
    <x v="2"/>
    <s v="CR"/>
    <n v="0"/>
    <n v="-51464.7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34"/>
    <s v=" "/>
    <m/>
    <s v="PURCHASING RATE"/>
    <m/>
    <x v="2"/>
    <s v="CR"/>
    <n v="0"/>
    <n v="-2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2"/>
    <s v="DR"/>
    <n v="0"/>
    <n v="87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2"/>
    <s v="DR"/>
    <n v="0"/>
    <n v="613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-EFF PRODUCTS"/>
    <m/>
    <x v="2"/>
    <s v="DR"/>
    <n v="0"/>
    <n v="525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-EFF PRODUCTS"/>
    <m/>
    <x v="2"/>
    <s v="CR"/>
    <n v="0"/>
    <n v="-5257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JAN INCENTIVES"/>
    <m/>
    <x v="2"/>
    <s v="DR"/>
    <n v="0"/>
    <n v="87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MEEIA RES ENERGY EFF"/>
    <m/>
    <x v="2"/>
    <s v="DR"/>
    <n v="0"/>
    <n v="30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PURCHASING RATE"/>
    <m/>
    <x v="2"/>
    <s v="DR"/>
    <n v="0"/>
    <n v="15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MEEIA RES ENERGY EFF"/>
    <m/>
    <x v="2"/>
    <s v="DR"/>
    <n v="0"/>
    <n v="51464.7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- INCENTIVES"/>
    <m/>
    <x v="2"/>
    <s v="DR"/>
    <n v="0"/>
    <n v="5916"/>
    <m/>
    <m/>
    <m/>
    <s v="Actuals"/>
    <s v="MATHIS"/>
    <s v=" "/>
    <s v="TD513-03/31/2013-30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REBATESAVERS"/>
    <m/>
    <x v="2"/>
    <s v="DR"/>
    <n v="0"/>
    <n v="52411"/>
    <m/>
    <s v="610846"/>
    <m/>
    <s v="Actuals"/>
    <s v="MATHIS"/>
    <s v=" "/>
    <s v="TD512-03/31/2013-3001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EECY"/>
    <s v="EX"/>
    <s v=" "/>
    <m/>
    <s v="APT-EFF PRODUCTS"/>
    <m/>
    <x v="2"/>
    <s v="CR"/>
    <n v="0"/>
    <n v="-52575"/>
    <m/>
    <s v="610846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2"/>
    <s v="CR"/>
    <n v="0"/>
    <n v="-1450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2"/>
    <s v="DR"/>
    <n v="0"/>
    <n v="1450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JAN INCENTIVES"/>
    <m/>
    <x v="2"/>
    <s v="CR"/>
    <n v="0"/>
    <n v="-313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RES HVAC ADMIN"/>
    <m/>
    <x v="2"/>
    <s v="DR"/>
    <n v="0"/>
    <n v="141093.7300000000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RESIDENTIAL HVAC ADM"/>
    <m/>
    <x v="2"/>
    <s v="CR"/>
    <n v="0"/>
    <n v="-25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34"/>
    <s v=" "/>
    <m/>
    <s v="PURCHASING RATE"/>
    <m/>
    <x v="2"/>
    <s v="CR"/>
    <n v="0"/>
    <n v="-12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 "/>
    <m/>
    <s v="TIM VIA CC EXP 12/12"/>
    <m/>
    <x v="2"/>
    <s v="CR"/>
    <n v="0"/>
    <n v="-84.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2"/>
    <s v="DR"/>
    <n v="0"/>
    <n v="14243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2"/>
    <s v="DR"/>
    <n v="0"/>
    <n v="313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BX"/>
    <s v="BERGJR"/>
    <m/>
    <s v="FEDEX 801795250670"/>
    <m/>
    <x v="2"/>
    <s v="CR"/>
    <n v="0"/>
    <n v="-53.6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82"/>
    <s v="BERGJR"/>
    <m/>
    <s v="MILE 277"/>
    <m/>
    <x v="2"/>
    <s v="CR"/>
    <n v="0"/>
    <n v="-31.2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"/>
    <m/>
    <x v="2"/>
    <s v="CR"/>
    <n v="0"/>
    <n v="-14243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"/>
    <m/>
    <x v="2"/>
    <s v="CR"/>
    <n v="0"/>
    <n v="-313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CI"/>
    <s v=" "/>
    <m/>
    <s v="ICF - INCENTIVES"/>
    <m/>
    <x v="2"/>
    <s v="CR"/>
    <n v="0"/>
    <n v="-6028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RES HVAC ADMIN"/>
    <m/>
    <x v="2"/>
    <s v="CR"/>
    <n v="0"/>
    <n v="-141033.4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34"/>
    <s v=" "/>
    <m/>
    <s v="PURCHASING RATE"/>
    <m/>
    <x v="2"/>
    <s v="CR"/>
    <n v="0"/>
    <n v="-4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BX"/>
    <s v="E44266"/>
    <m/>
    <s v="HERITAGE EXPO SRV"/>
    <m/>
    <x v="2"/>
    <s v="CR"/>
    <n v="0"/>
    <n v="-63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BX"/>
    <s v="E44266"/>
    <m/>
    <s v="HERITAGE EXPO SRV"/>
    <m/>
    <x v="2"/>
    <s v="CR"/>
    <n v="0"/>
    <n v="-680.8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"/>
    <m/>
    <x v="2"/>
    <s v="CR"/>
    <n v="0"/>
    <n v="-14243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"/>
    <m/>
    <x v="2"/>
    <s v="CR"/>
    <n v="0"/>
    <n v="-313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"/>
    <m/>
    <x v="2"/>
    <s v="DR"/>
    <n v="0"/>
    <n v="14243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RES HVAC ADMIN"/>
    <m/>
    <x v="2"/>
    <s v="CR"/>
    <n v="0"/>
    <n v="-141093.7300000000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BX"/>
    <s v="BERGJR"/>
    <m/>
    <s v="FEDEX 801795250670"/>
    <m/>
    <x v="2"/>
    <s v="DR"/>
    <n v="0"/>
    <n v="53.6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BERGJR"/>
    <m/>
    <s v="MILE 277"/>
    <m/>
    <x v="2"/>
    <s v="DR"/>
    <n v="0"/>
    <n v="31.2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"/>
    <m/>
    <x v="2"/>
    <s v="DR"/>
    <n v="0"/>
    <n v="313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2"/>
    <s v="DR"/>
    <n v="0"/>
    <n v="6028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2"/>
    <s v="DR"/>
    <n v="0"/>
    <n v="1450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RES HVAC ADMIN"/>
    <m/>
    <x v="2"/>
    <s v="DR"/>
    <n v="0"/>
    <n v="141033.44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PURCHASING RATE"/>
    <m/>
    <x v="2"/>
    <s v="DR"/>
    <n v="0"/>
    <n v="4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BX"/>
    <s v="E44266"/>
    <m/>
    <s v="EDLEN ELECTRICAL EX"/>
    <m/>
    <x v="2"/>
    <s v="DR"/>
    <n v="0"/>
    <n v="23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2"/>
    <s v="CR"/>
    <n v="0"/>
    <n v="-14501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JAN INCENTIVES"/>
    <m/>
    <x v="2"/>
    <s v="DR"/>
    <n v="0"/>
    <n v="313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RESIDENTIAL HVAC ADM"/>
    <m/>
    <x v="2"/>
    <s v="DR"/>
    <n v="0"/>
    <n v="25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PURCHASING RATE"/>
    <m/>
    <x v="2"/>
    <s v="DR"/>
    <n v="0"/>
    <n v="12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BX"/>
    <s v="E44266"/>
    <m/>
    <s v="HERITAGE EXPO SRV"/>
    <m/>
    <x v="2"/>
    <s v="DR"/>
    <n v="0"/>
    <n v="632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BX"/>
    <s v="E44266"/>
    <m/>
    <s v="HERITAGE EXPO SRV"/>
    <m/>
    <x v="2"/>
    <s v="DR"/>
    <n v="0"/>
    <n v="680.8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 "/>
    <m/>
    <s v="TIM VIA CC EXP 12/12"/>
    <m/>
    <x v="2"/>
    <s v="DR"/>
    <n v="0"/>
    <n v="84.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BX"/>
    <s v="E44266"/>
    <m/>
    <s v="EDLEN ELECTRICAL EX"/>
    <m/>
    <x v="2"/>
    <s v="CR"/>
    <n v="0"/>
    <n v="-23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82"/>
    <s v=" "/>
    <m/>
    <s v="TIM VIA CC EXP 12/12"/>
    <m/>
    <x v="2"/>
    <s v="CR"/>
    <n v="0"/>
    <n v="-84.16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 "/>
    <m/>
    <s v="TIM VIA CC EXP 12/12"/>
    <m/>
    <x v="2"/>
    <s v="DR"/>
    <n v="0"/>
    <n v="84.16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EECY"/>
    <s v="EX"/>
    <s v=" "/>
    <m/>
    <s v="ICF - HVAC"/>
    <m/>
    <x v="2"/>
    <s v="CR"/>
    <n v="0"/>
    <n v="-145015"/>
    <m/>
    <s v="607127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CR"/>
    <n v="0"/>
    <n v="-655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DR"/>
    <n v="0"/>
    <n v="655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JAN INCENTIVES"/>
    <m/>
    <x v="2"/>
    <s v="CR"/>
    <n v="0"/>
    <n v="-100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RES APP RECYC PROG"/>
    <m/>
    <x v="2"/>
    <s v="DR"/>
    <n v="0"/>
    <n v="100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m/>
    <s v="TIM VIA CC EXP 12/12"/>
    <m/>
    <x v="2"/>
    <s v="CR"/>
    <n v="0"/>
    <n v="-47.3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DR"/>
    <n v="0"/>
    <n v="1601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2"/>
    <s v="DR"/>
    <n v="0"/>
    <n v="100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CR"/>
    <n v="0"/>
    <n v="-1601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"/>
    <m/>
    <x v="2"/>
    <s v="CR"/>
    <n v="0"/>
    <n v="-100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CI"/>
    <s v=" "/>
    <m/>
    <s v="ARCA - INCENTIVES"/>
    <m/>
    <x v="2"/>
    <s v="CR"/>
    <n v="0"/>
    <n v="-134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RES APPLIANCE RECYC"/>
    <m/>
    <x v="2"/>
    <s v="CR"/>
    <n v="0"/>
    <n v="-213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34"/>
    <s v=" "/>
    <m/>
    <s v="PURCHASING RATE"/>
    <m/>
    <x v="2"/>
    <s v="CR"/>
    <n v="0"/>
    <n v="-1067.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RES APP RECYC PROG"/>
    <m/>
    <x v="2"/>
    <s v="CR"/>
    <n v="0"/>
    <n v="-2672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34"/>
    <s v=" "/>
    <m/>
    <s v="PURCHASING RATE"/>
    <m/>
    <x v="2"/>
    <s v="CR"/>
    <n v="0"/>
    <n v="-632.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CR"/>
    <n v="0"/>
    <n v="-1601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2"/>
    <s v="CR"/>
    <n v="0"/>
    <n v="-100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DR"/>
    <n v="0"/>
    <n v="1601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RES APP RECYC PROG"/>
    <m/>
    <x v="2"/>
    <s v="CR"/>
    <n v="0"/>
    <n v="-100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2"/>
    <s v="DR"/>
    <n v="0"/>
    <n v="100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2"/>
    <s v="DR"/>
    <n v="0"/>
    <n v="134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RES APPLIANCE RECYC"/>
    <m/>
    <x v="2"/>
    <s v="DR"/>
    <n v="0"/>
    <n v="213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PURCHASING RATE"/>
    <m/>
    <x v="2"/>
    <s v="DR"/>
    <n v="0"/>
    <n v="1067.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DR"/>
    <n v="0"/>
    <n v="655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2"/>
    <s v="CR"/>
    <n v="0"/>
    <n v="-655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JAN INCENTIVES"/>
    <m/>
    <x v="2"/>
    <s v="DR"/>
    <n v="0"/>
    <n v="100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BX"/>
    <s v="E44266"/>
    <m/>
    <s v="DIS*RADIO DISNEY"/>
    <m/>
    <x v="2"/>
    <s v="DR"/>
    <n v="0"/>
    <n v="1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RES APP RECYC PROG"/>
    <m/>
    <x v="2"/>
    <s v="DR"/>
    <n v="0"/>
    <n v="2672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PURCHASING RATE"/>
    <m/>
    <x v="2"/>
    <s v="DR"/>
    <n v="0"/>
    <n v="632.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m/>
    <s v="TIM VIA CC EXP 12/12"/>
    <m/>
    <x v="2"/>
    <s v="DR"/>
    <n v="0"/>
    <n v="47.33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BX"/>
    <s v="E44266"/>
    <m/>
    <s v="DIS*RADIO DISNEY"/>
    <m/>
    <x v="2"/>
    <s v="CR"/>
    <n v="0"/>
    <n v="-1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80"/>
    <s v=" "/>
    <m/>
    <s v="TIM VIA CC EXP 12/12"/>
    <m/>
    <x v="2"/>
    <s v="CR"/>
    <n v="0"/>
    <n v="-47.33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m/>
    <s v="TIM VIA CC EXP 12/12"/>
    <m/>
    <x v="2"/>
    <s v="DR"/>
    <n v="0"/>
    <n v="47.33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EECY"/>
    <s v="EX"/>
    <s v=" "/>
    <m/>
    <s v="ARCA"/>
    <m/>
    <x v="2"/>
    <s v="CR"/>
    <n v="0"/>
    <n v="-65516"/>
    <m/>
    <s v="610718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2"/>
    <s v="CR"/>
    <n v="0"/>
    <n v="-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2"/>
    <s v="DR"/>
    <n v="0"/>
    <n v="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RES ADMIN NEW HOMES"/>
    <m/>
    <x v="2"/>
    <s v="DR"/>
    <n v="0"/>
    <n v="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RES ADMIN NEW HOMES"/>
    <m/>
    <x v="2"/>
    <s v="CR"/>
    <n v="0"/>
    <n v="-25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34"/>
    <s v=" "/>
    <m/>
    <s v="PURCHASING RATE"/>
    <m/>
    <x v="2"/>
    <s v="CR"/>
    <n v="0"/>
    <n v="-12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82"/>
    <s v=" "/>
    <m/>
    <s v="GENDRON CC 12/12"/>
    <m/>
    <x v="2"/>
    <s v="CR"/>
    <n v="0"/>
    <n v="-11.7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80"/>
    <s v=" "/>
    <m/>
    <s v="GENDRON CC 12/12"/>
    <m/>
    <x v="2"/>
    <s v="CR"/>
    <n v="0"/>
    <n v="-229.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2"/>
    <s v="DR"/>
    <n v="0"/>
    <n v="2241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"/>
    <m/>
    <x v="2"/>
    <s v="CR"/>
    <n v="0"/>
    <n v="-2241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RES ADMIN NEW HOMES"/>
    <m/>
    <x v="2"/>
    <s v="CR"/>
    <n v="0"/>
    <n v="-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34"/>
    <s v=" "/>
    <m/>
    <s v="PURCHASING RATE"/>
    <m/>
    <x v="2"/>
    <s v="CR"/>
    <n v="0"/>
    <n v="-4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RES ADMIN NEW HOMES"/>
    <m/>
    <x v="2"/>
    <s v="CR"/>
    <n v="0"/>
    <n v="-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"/>
    <m/>
    <x v="2"/>
    <s v="CR"/>
    <n v="0"/>
    <n v="-2241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"/>
    <m/>
    <x v="2"/>
    <s v="DR"/>
    <n v="0"/>
    <n v="2241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RES ADMIN NEW HOMES"/>
    <m/>
    <x v="2"/>
    <s v="DR"/>
    <n v="0"/>
    <n v="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PURCHASING RATE"/>
    <m/>
    <x v="2"/>
    <s v="DR"/>
    <n v="0"/>
    <n v="4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2"/>
    <s v="DR"/>
    <n v="0"/>
    <n v="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2"/>
    <s v="CR"/>
    <n v="0"/>
    <n v="-252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RES ADMIN NEW HOMES"/>
    <m/>
    <x v="2"/>
    <s v="DR"/>
    <n v="0"/>
    <n v="25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PURCHASING RATE"/>
    <m/>
    <x v="2"/>
    <s v="DR"/>
    <n v="0"/>
    <n v="12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82"/>
    <s v=" "/>
    <m/>
    <s v="GENDRON CC 12/12"/>
    <m/>
    <x v="2"/>
    <s v="DR"/>
    <n v="0"/>
    <n v="11.71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80"/>
    <s v=" "/>
    <m/>
    <s v="GENDRON CC 12/12"/>
    <m/>
    <x v="2"/>
    <s v="DR"/>
    <n v="0"/>
    <n v="229.1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82"/>
    <s v=" "/>
    <m/>
    <s v="GENDRON CC 12/12"/>
    <m/>
    <x v="2"/>
    <s v="CR"/>
    <n v="0"/>
    <n v="-11.71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80"/>
    <s v=" "/>
    <m/>
    <s v="GENDRON CC 12/12"/>
    <m/>
    <x v="2"/>
    <s v="CR"/>
    <n v="0"/>
    <n v="-229.16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82"/>
    <s v=" "/>
    <m/>
    <s v="GENDRON CC 12/12"/>
    <m/>
    <x v="2"/>
    <s v="DR"/>
    <n v="0"/>
    <n v="11.71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80"/>
    <s v=" "/>
    <m/>
    <s v="GENDRON CC 12/12"/>
    <m/>
    <x v="2"/>
    <s v="DR"/>
    <n v="0"/>
    <n v="229.16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CR"/>
    <n v="0"/>
    <n v="-4246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DR"/>
    <n v="0"/>
    <n v="4246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 JAN NCENT"/>
    <m/>
    <x v="2"/>
    <s v="CR"/>
    <n v="0"/>
    <n v="-10840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 "/>
    <m/>
    <s v="TIM VIA CC EXP 12/12"/>
    <m/>
    <x v="2"/>
    <s v="CR"/>
    <n v="0"/>
    <n v="-57.0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DR"/>
    <n v="0"/>
    <n v="10104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2"/>
    <s v="DR"/>
    <n v="0"/>
    <n v="10840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MEEIA RES LOW INCOME"/>
    <m/>
    <x v="2"/>
    <s v="CR"/>
    <n v="0"/>
    <n v="-25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34"/>
    <s v=" "/>
    <m/>
    <s v="PURCHASING RATE"/>
    <m/>
    <x v="2"/>
    <s v="CR"/>
    <n v="0"/>
    <n v="-12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CR"/>
    <n v="0"/>
    <n v="-10104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"/>
    <m/>
    <x v="2"/>
    <s v="CR"/>
    <n v="0"/>
    <n v="-10840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CI"/>
    <s v=" "/>
    <m/>
    <s v="HONEYWELL-INCENTIVES"/>
    <m/>
    <x v="2"/>
    <s v="CR"/>
    <n v="0"/>
    <n v="-2959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CR"/>
    <n v="0"/>
    <n v="-10104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2"/>
    <s v="CR"/>
    <n v="0"/>
    <n v="-10840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DR"/>
    <n v="0"/>
    <n v="101046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2"/>
    <s v="DR"/>
    <n v="0"/>
    <n v="10840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-INCENTIVES"/>
    <m/>
    <x v="2"/>
    <s v="DR"/>
    <n v="0"/>
    <n v="2959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DR"/>
    <n v="0"/>
    <n v="4246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CR"/>
    <n v="0"/>
    <n v="-4246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- JAN NCENT"/>
    <m/>
    <x v="2"/>
    <s v="DR"/>
    <n v="0"/>
    <n v="108405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MEEIA RES LOW INCOME"/>
    <m/>
    <x v="2"/>
    <s v="DR"/>
    <n v="0"/>
    <n v="25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PURCHASING RATE"/>
    <m/>
    <x v="2"/>
    <s v="DR"/>
    <n v="0"/>
    <n v="12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-INCENTIVES"/>
    <m/>
    <x v="2"/>
    <s v="DR"/>
    <n v="0"/>
    <n v="176018"/>
    <m/>
    <m/>
    <m/>
    <s v="Actuals"/>
    <s v="MATHIS"/>
    <s v=" "/>
    <s v="TD513-03/31/2013-30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 "/>
    <m/>
    <s v="TIM VIA CC EXP 12/12"/>
    <m/>
    <x v="2"/>
    <s v="DR"/>
    <n v="0"/>
    <n v="57.0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80"/>
    <s v=" "/>
    <m/>
    <s v="TIM VIA CC EXP 12/12"/>
    <m/>
    <x v="2"/>
    <s v="CR"/>
    <n v="0"/>
    <n v="-57.09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 "/>
    <m/>
    <s v="TIM VIA CC EXP 12/12"/>
    <m/>
    <x v="2"/>
    <s v="DR"/>
    <n v="0"/>
    <n v="57.09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2"/>
    <s v="DR"/>
    <n v="0"/>
    <n v="76708"/>
    <m/>
    <s v="610716"/>
    <m/>
    <s v="Actuals"/>
    <s v="MATHIS"/>
    <s v=" "/>
    <s v="TD512-03/31/2013-3001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s v="001810387"/>
    <x v="2"/>
    <s v="DR"/>
    <n v="0"/>
    <n v="75902.240000000005"/>
    <m/>
    <s v="610716"/>
    <m/>
    <s v="Actuals"/>
    <s v="MATHIS"/>
    <s v=" "/>
    <s v="TD512-03/31/2013-30015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EECY"/>
    <s v="EX"/>
    <s v=" "/>
    <m/>
    <s v="ICF - NEW HOMES"/>
    <m/>
    <x v="2"/>
    <s v="CR"/>
    <n v="0"/>
    <n v="-25290"/>
    <m/>
    <s v="607293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EECY"/>
    <s v="EX"/>
    <s v=" "/>
    <m/>
    <s v="HONEYWELL"/>
    <m/>
    <x v="2"/>
    <s v="CR"/>
    <n v="0"/>
    <n v="-42460"/>
    <m/>
    <s v="610716"/>
    <m/>
    <s v="Actuals"/>
    <s v="MATHIS"/>
    <s v=" "/>
    <s v="TD512-03/31/2013-20012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MT"/>
    <s v="E34751"/>
    <m/>
    <s v="PROJECT MANAGEMENT"/>
    <m/>
    <x v="2"/>
    <s v="CR"/>
    <n v="0"/>
    <n v="-15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80"/>
    <s v="GENDRONLK"/>
    <m/>
    <s v="UNION STATION PAR"/>
    <m/>
    <x v="2"/>
    <s v="CR"/>
    <n v="0"/>
    <n v="-8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DIS*RADIO DISNEY"/>
    <m/>
    <x v="2"/>
    <s v="CR"/>
    <n v="0"/>
    <n v="-1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HBA OF ST LOUIS EAS"/>
    <m/>
    <x v="2"/>
    <s v="CR"/>
    <n v="0"/>
    <n v="-4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HBA OF ST LOUIS EAS"/>
    <m/>
    <x v="2"/>
    <s v="CR"/>
    <n v="0"/>
    <n v="-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 "/>
    <m/>
    <s v="HBA ST LOUIS 12/12"/>
    <m/>
    <x v="2"/>
    <s v="CR"/>
    <n v="0"/>
    <n v="-24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82"/>
    <s v=" "/>
    <m/>
    <s v="VINDESET"/>
    <m/>
    <x v="2"/>
    <s v="CR"/>
    <n v="0"/>
    <n v="-689.68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82"/>
    <s v=" "/>
    <m/>
    <s v="PAPPY S SMOKEHOUSE"/>
    <m/>
    <x v="2"/>
    <s v="CR"/>
    <n v="0"/>
    <n v="-1014.4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82"/>
    <s v=" "/>
    <m/>
    <s v="EXECUTIVE DINING"/>
    <m/>
    <x v="2"/>
    <s v="CR"/>
    <n v="0"/>
    <n v="-294.22000000000003"/>
    <m/>
    <m/>
    <m/>
    <s v="Actuals"/>
    <s v="MATHIS"/>
    <s v=" "/>
    <s v="TD513-03/31/2013-30014"/>
    <s v="cr_gl_manual_journals"/>
    <m/>
    <m/>
  </r>
  <r>
    <s v="UEC"/>
    <s v="1"/>
    <s v="21"/>
    <s v="921"/>
    <s v="072"/>
    <s v="921072"/>
    <s v="020"/>
    <s v="020"/>
    <s v=" "/>
    <x v="10"/>
    <s v="J01VJ"/>
    <s v="01"/>
    <s v="EECY"/>
    <s v="MT"/>
    <s v=" "/>
    <m/>
    <s v="TRF MEM TO PROJ"/>
    <m/>
    <x v="2"/>
    <s v="CR"/>
    <n v="0"/>
    <n v="-15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MT"/>
    <s v=" "/>
    <m/>
    <s v="MEMBERSHIP TRANSFERS"/>
    <m/>
    <x v="2"/>
    <s v="DR"/>
    <n v="0"/>
    <n v="15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82"/>
    <s v="E44266"/>
    <m/>
    <s v="STEWARTS S REST"/>
    <m/>
    <x v="2"/>
    <s v="CR"/>
    <n v="0"/>
    <n v="-25.08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82"/>
    <s v="E44266"/>
    <m/>
    <s v="SQUARE ONE BREWERY"/>
    <m/>
    <x v="2"/>
    <s v="CR"/>
    <n v="0"/>
    <n v="-56.8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 "/>
    <m/>
    <s v="HBA ST LOUIS 12/12"/>
    <m/>
    <x v="2"/>
    <s v="DR"/>
    <n v="0"/>
    <n v="249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m/>
    <s v="VINDESET"/>
    <m/>
    <x v="2"/>
    <s v="DR"/>
    <n v="0"/>
    <n v="689.68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m/>
    <s v="PAPPY S SMOKEHOUSE"/>
    <m/>
    <x v="2"/>
    <s v="DR"/>
    <n v="0"/>
    <n v="1014.47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m/>
    <s v="EXECUTIVE DINING"/>
    <m/>
    <x v="2"/>
    <s v="DR"/>
    <n v="0"/>
    <n v="294.22000000000003"/>
    <m/>
    <m/>
    <m/>
    <s v="Actuals"/>
    <s v="MATHIS"/>
    <s v=" "/>
    <s v="TD513-03/31/2013-30014"/>
    <s v="cr_gl_manual_journals"/>
    <m/>
    <m/>
  </r>
  <r>
    <s v="UEC"/>
    <s v="1"/>
    <s v="21"/>
    <s v="921"/>
    <s v="072"/>
    <s v="921072"/>
    <s v="020"/>
    <s v="020"/>
    <s v=" "/>
    <x v="10"/>
    <s v="J01VJ"/>
    <s v="01"/>
    <s v="MEPC"/>
    <s v="MT"/>
    <s v=" "/>
    <m/>
    <s v="TRF MEM TO PROJ"/>
    <m/>
    <x v="2"/>
    <s v="DR"/>
    <n v="0"/>
    <n v="15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MT"/>
    <s v=" "/>
    <m/>
    <s v="MEMBERSHIP TRANSFERS"/>
    <m/>
    <x v="2"/>
    <s v="CR"/>
    <n v="0"/>
    <n v="-15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MPC 7"/>
    <m/>
    <x v="2"/>
    <s v="DR"/>
    <n v="0"/>
    <n v="3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E44266"/>
    <m/>
    <s v="STEWARTS S REST"/>
    <m/>
    <x v="2"/>
    <s v="DR"/>
    <n v="0"/>
    <n v="25.08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E44266"/>
    <m/>
    <s v="SQUARE ONE BREWERY"/>
    <m/>
    <x v="2"/>
    <s v="DR"/>
    <n v="0"/>
    <n v="56.8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MT"/>
    <s v="E34751"/>
    <m/>
    <s v="PROJECT MANAGEMENT"/>
    <m/>
    <x v="2"/>
    <s v="DR"/>
    <n v="0"/>
    <n v="159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m/>
    <s v="UNION STATION PAR"/>
    <m/>
    <x v="2"/>
    <s v="DR"/>
    <n v="0"/>
    <n v="8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DIS*RADIO DISNEY"/>
    <m/>
    <x v="2"/>
    <s v="DR"/>
    <n v="0"/>
    <n v="10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HBA OF ST LOUIS EAS"/>
    <m/>
    <x v="2"/>
    <s v="DR"/>
    <n v="0"/>
    <n v="40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E44266"/>
    <m/>
    <s v="HBA OF ST LOUIS EAS"/>
    <m/>
    <x v="2"/>
    <s v="DR"/>
    <n v="0"/>
    <n v="5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BX"/>
    <s v="E44266"/>
    <m/>
    <s v="MPC 7"/>
    <m/>
    <x v="2"/>
    <s v="CR"/>
    <n v="0"/>
    <n v="-30"/>
    <m/>
    <m/>
    <m/>
    <s v="Actuals"/>
    <s v="MATHIS"/>
    <s v=" "/>
    <s v="TD513-03/31/2013-3001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EECY"/>
    <s v="BX"/>
    <s v=" "/>
    <m/>
    <s v="HBA ST LOUIS 12/12"/>
    <m/>
    <x v="2"/>
    <s v="CR"/>
    <n v="0"/>
    <n v="-2490"/>
    <m/>
    <m/>
    <m/>
    <s v="Actuals"/>
    <s v="MATHIS"/>
    <s v=" "/>
    <s v="TD513-03/31/2013-30018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 "/>
    <m/>
    <s v="HBA ST LOUIS 12/12"/>
    <m/>
    <x v="2"/>
    <s v="DR"/>
    <n v="0"/>
    <n v="249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EECY"/>
    <s v="82"/>
    <s v=" "/>
    <m/>
    <s v="THE ART OF ENTERT"/>
    <m/>
    <x v="2"/>
    <s v="CR"/>
    <n v="0"/>
    <n v="-104.2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82"/>
    <s v=" "/>
    <m/>
    <s v="THE ART OF ENTERT"/>
    <m/>
    <x v="2"/>
    <s v="DR"/>
    <n v="0"/>
    <n v="104.2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EECY"/>
    <s v="82"/>
    <s v=" "/>
    <m/>
    <s v="CALLIERS CATERING"/>
    <m/>
    <x v="2"/>
    <s v="CR"/>
    <n v="0"/>
    <n v="-158.6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82"/>
    <s v=" "/>
    <m/>
    <s v="CALLIERS CATERING"/>
    <m/>
    <x v="2"/>
    <s v="DR"/>
    <n v="0"/>
    <n v="158.6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2"/>
    <s v="DR"/>
    <n v="0"/>
    <n v="18000"/>
    <m/>
    <s v="618936"/>
    <m/>
    <s v="Actuals"/>
    <s v="MATHIS"/>
    <s v=" "/>
    <s v="TD512-03/31/2013-30015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CR"/>
    <n v="0"/>
    <n v="-100"/>
    <m/>
    <m/>
    <m/>
    <s v="Actuals"/>
    <s v="RECONNET"/>
    <s v=" "/>
    <s v="RN002-03/21/2013-00021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CR"/>
    <n v="0"/>
    <n v="-50"/>
    <m/>
    <m/>
    <m/>
    <s v="Actuals"/>
    <s v="RECONNET"/>
    <s v=" "/>
    <s v="RN002-03/21/2013-00021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DR"/>
    <n v="0"/>
    <n v="1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MARY S. CROOK"/>
    <m/>
    <x v="2"/>
    <s v="DR"/>
    <n v="0"/>
    <n v="5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CC EXEC DININ 12/12"/>
    <m/>
    <x v="2"/>
    <s v="CR"/>
    <n v="0"/>
    <n v="-33.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SOUTHWES"/>
    <m/>
    <x v="2"/>
    <s v="CR"/>
    <n v="0"/>
    <n v="-322.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SOUTHWES"/>
    <m/>
    <x v="2"/>
    <s v="CR"/>
    <n v="0"/>
    <n v="-2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EX"/>
    <s v=" "/>
    <m/>
    <s v="DSMORE APP EXP"/>
    <m/>
    <x v="2"/>
    <s v="CR"/>
    <n v="0"/>
    <n v="-2347.0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34"/>
    <s v=" "/>
    <m/>
    <s v="PURCHASING RATE"/>
    <m/>
    <x v="2"/>
    <s v="CR"/>
    <n v="0"/>
    <n v="-117.3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LAMBERT ST. LOUIS"/>
    <m/>
    <x v="2"/>
    <s v="CR"/>
    <n v="0"/>
    <n v="-2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HYATT HOTELS"/>
    <m/>
    <x v="2"/>
    <s v="CR"/>
    <n v="0"/>
    <n v="-1175.86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MEARS TRANS AIRPORT"/>
    <m/>
    <x v="2"/>
    <s v="CR"/>
    <n v="0"/>
    <n v="-3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0"/>
    <s v="E28247"/>
    <m/>
    <s v="STADIUM WEST"/>
    <m/>
    <x v="2"/>
    <s v="CR"/>
    <n v="0"/>
    <n v="-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EX"/>
    <s v=" "/>
    <m/>
    <s v="DSMORE APP EXP"/>
    <m/>
    <x v="2"/>
    <s v="DR"/>
    <n v="0"/>
    <n v="2347.0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34"/>
    <s v=" "/>
    <m/>
    <s v="PURCHASING RATE"/>
    <m/>
    <x v="2"/>
    <s v="DR"/>
    <n v="0"/>
    <n v="117.3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MARY S. CROOK"/>
    <m/>
    <x v="2"/>
    <s v="CR"/>
    <n v="0"/>
    <n v="-10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MARY S. CROOK"/>
    <m/>
    <x v="2"/>
    <s v="CR"/>
    <n v="0"/>
    <n v="-5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LAMBERT ST. LOUIS"/>
    <m/>
    <x v="2"/>
    <s v="DR"/>
    <n v="0"/>
    <n v="2.5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HYATT HOTELS"/>
    <m/>
    <x v="2"/>
    <s v="DR"/>
    <n v="0"/>
    <n v="1175.8699999999999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MEARS TRANS AIRPORT"/>
    <m/>
    <x v="2"/>
    <s v="DR"/>
    <n v="0"/>
    <n v="34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STADIUM WEST"/>
    <m/>
    <x v="2"/>
    <s v="DR"/>
    <n v="0"/>
    <n v="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SOUTHWES"/>
    <m/>
    <x v="2"/>
    <s v="DR"/>
    <n v="0"/>
    <n v="322.8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m/>
    <s v="SOUTHWES"/>
    <m/>
    <x v="2"/>
    <s v="DR"/>
    <n v="0"/>
    <n v="20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CC EXEC DININ 12/12"/>
    <m/>
    <x v="2"/>
    <s v="DR"/>
    <n v="0"/>
    <n v="33.6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EECY"/>
    <s v="82"/>
    <s v=" "/>
    <m/>
    <s v="CC EXEC DININ 12/12"/>
    <m/>
    <x v="2"/>
    <s v="CR"/>
    <n v="0"/>
    <n v="-33.6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m/>
    <s v="CC EXEC DININ 12/12"/>
    <m/>
    <x v="2"/>
    <s v="DR"/>
    <n v="0"/>
    <n v="33.6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EECY"/>
    <s v="EX"/>
    <s v=" "/>
    <m/>
    <s v="WEBER SHANDWIC 12/12"/>
    <s v="001742837"/>
    <x v="2"/>
    <s v="CR"/>
    <n v="0"/>
    <n v="-40000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EECY"/>
    <s v="EX"/>
    <s v=" "/>
    <m/>
    <s v="ADVERTISERS PRINT"/>
    <s v="001789115"/>
    <x v="2"/>
    <s v="CR"/>
    <n v="0"/>
    <n v="-1057.79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 12/12"/>
    <s v="001742837"/>
    <x v="2"/>
    <s v="DR"/>
    <n v="0"/>
    <n v="400000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ADVERTISERS PRINT"/>
    <s v="001789115"/>
    <x v="2"/>
    <s v="DR"/>
    <n v="0"/>
    <n v="1057.79"/>
    <m/>
    <m/>
    <m/>
    <s v="Actuals"/>
    <s v="MATHIS"/>
    <s v=" "/>
    <s v="TD513-03/31/2013-30018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8.649999999999999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29.38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21.47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5.82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8.649999999999999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7.35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11.87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5.65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EECY"/>
    <s v="80"/>
    <s v=" "/>
    <s v="Harrison(MOEngEf&amp;R 9"/>
    <s v="Mileage (RT 80)"/>
    <s v="001795459"/>
    <x v="2"/>
    <s v="DR"/>
    <n v="0"/>
    <n v="9.61"/>
    <m/>
    <m/>
    <m/>
    <s v="Actuals"/>
    <s v="OP"/>
    <s v=" "/>
    <s v="AP001-03/06/2013-00006"/>
    <s v="cr_accounts_payable"/>
    <m/>
    <s v="52595"/>
  </r>
  <r>
    <s v="UEC"/>
    <s v="1"/>
    <s v="21"/>
    <s v="908"/>
    <s v="EED"/>
    <s v="908EED"/>
    <s v="020"/>
    <s v="020"/>
    <s v=" "/>
    <x v="16"/>
    <s v="J01V0"/>
    <s v="01"/>
    <s v="EECY"/>
    <s v="BX"/>
    <s v=" "/>
    <s v="UNITED STATES POSTAL"/>
    <s v="Postage for Personal and Business Energy Reports"/>
    <s v="001792810"/>
    <x v="2"/>
    <s v="DR"/>
    <n v="350000"/>
    <n v="350000"/>
    <s v="UD"/>
    <s v="617349"/>
    <m/>
    <s v="Actuals"/>
    <s v="AP"/>
    <s v=" "/>
    <s v="AP001-03/06/2013-00006"/>
    <s v="cr_accounts_payable"/>
    <m/>
    <s v="17790"/>
  </r>
  <r>
    <s v="UEC"/>
    <s v="1"/>
    <s v="21"/>
    <s v="908"/>
    <s v="EED"/>
    <s v="908EED"/>
    <s v="020"/>
    <s v="020"/>
    <s v=" "/>
    <x v="16"/>
    <s v="J01V0"/>
    <s v="01"/>
    <s v="EECY"/>
    <s v="34"/>
    <s v=" "/>
    <s v="UNITED STATES POSTAL"/>
    <s v="PURCHASING RATE"/>
    <s v="001792810"/>
    <x v="2"/>
    <s v="DR"/>
    <n v="0"/>
    <n v="1700"/>
    <m/>
    <s v="617349"/>
    <m/>
    <s v="Actuals"/>
    <s v="AP"/>
    <s v=" "/>
    <s v="AP001-03/06/2013-00006"/>
    <s v="cr_accounts_payable"/>
    <m/>
    <s v="17790"/>
  </r>
  <r>
    <s v="UEC"/>
    <s v="1"/>
    <s v="21"/>
    <s v="908"/>
    <s v="EED"/>
    <s v="908EED"/>
    <s v="020"/>
    <s v="020"/>
    <s v=" "/>
    <x v="16"/>
    <s v="J01V0"/>
    <s v="01"/>
    <s v="MEPC"/>
    <s v="BX"/>
    <s v=" "/>
    <s v="Thielemann(MOEngEf&amp;R"/>
    <s v="Purchases - Other (RT BX)::ADVERTISERS PRINTING C"/>
    <s v="001812664"/>
    <x v="2"/>
    <s v="DR"/>
    <n v="0"/>
    <n v="2007.08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BX"/>
    <s v=" "/>
    <s v="Thielemann(MOEngEf&amp;R"/>
    <s v="Purchases - Other (RT BX)::WAL-MART #1514"/>
    <s v="001812664"/>
    <x v="2"/>
    <s v="DR"/>
    <n v="0"/>
    <n v="3.7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1812664"/>
    <x v="2"/>
    <s v="DR"/>
    <n v="0"/>
    <n v="42.38"/>
    <m/>
    <m/>
    <m/>
    <s v="Actuals"/>
    <s v="OP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/Entertainment (RT82)::CALLIERS CATERING"/>
    <s v="001812664"/>
    <x v="2"/>
    <s v="DR"/>
    <n v="0"/>
    <n v="250.63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1"/>
    <s v="J01V1"/>
    <s v="01"/>
    <s v="EECY"/>
    <s v="EX"/>
    <s v=" "/>
    <s v="ENERNOC INC"/>
    <s v="DSM Potential Study Ameren Missouri to be provided"/>
    <s v="001807344"/>
    <x v="2"/>
    <s v="DR"/>
    <n v="171498.57"/>
    <n v="171498.57"/>
    <s v="UD"/>
    <s v="602762"/>
    <m/>
    <s v="Actuals"/>
    <s v="AP"/>
    <s v=" "/>
    <s v="AP001-03/22/2013-00022"/>
    <s v="cr_accounts_payable"/>
    <m/>
    <s v="43295"/>
  </r>
  <r>
    <s v="UEC"/>
    <s v="1"/>
    <s v="21"/>
    <s v="908"/>
    <s v="EED"/>
    <s v="908EED"/>
    <s v="020"/>
    <s v="020"/>
    <s v=" "/>
    <x v="17"/>
    <s v="J01V4"/>
    <s v="01"/>
    <s v="EECY"/>
    <s v="CI"/>
    <s v=" "/>
    <s v="L M SERVICES INC"/>
    <s v="Biz Standard - Incentives paid to customers (MO ME"/>
    <s v="001780248"/>
    <x v="2"/>
    <s v="DR"/>
    <n v="6010"/>
    <n v="6010"/>
    <s v="UD"/>
    <s v="604438"/>
    <m/>
    <s v="Actuals"/>
    <s v="AP"/>
    <s v=" "/>
    <s v="AP001-03/21/2013-00021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EECY"/>
    <s v="EX"/>
    <s v=" "/>
    <s v="L M SERVICES INC"/>
    <s v="Biz Standard - Professional Services (MO MEEIA)"/>
    <s v="001780231"/>
    <x v="2"/>
    <s v="DR"/>
    <n v="26850.99"/>
    <n v="26850.99"/>
    <s v="UD"/>
    <s v="604438"/>
    <m/>
    <s v="Actuals"/>
    <s v="AP"/>
    <s v=" "/>
    <s v="AP001-03/21/2013-00021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EECY"/>
    <s v="EX"/>
    <s v=" "/>
    <s v="L M SERVICES INC"/>
    <s v="Biz Custom - Professional Services (MO MEEIA)"/>
    <s v="001780212"/>
    <x v="2"/>
    <s v="DR"/>
    <n v="235885.5"/>
    <n v="235885.5"/>
    <s v="UD"/>
    <s v="604438"/>
    <m/>
    <s v="Actuals"/>
    <s v="AP"/>
    <s v=" "/>
    <s v="AP001-03/21/2013-00021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EECY"/>
    <s v="EX"/>
    <s v=" "/>
    <s v="L M SERVICES INC"/>
    <s v="Biz Program Gen Expense - Professional Services (M"/>
    <s v="001780193"/>
    <x v="2"/>
    <s v="DR"/>
    <n v="100000"/>
    <n v="100000"/>
    <s v="UD"/>
    <s v="604438"/>
    <m/>
    <s v="Actuals"/>
    <s v="AP"/>
    <s v=" "/>
    <s v="AP001-03/21/2013-00021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Tips,Tolls,Parking Meter (RT80)::No Visa Merchant"/>
    <s v="001810617"/>
    <x v="2"/>
    <s v="DR"/>
    <n v="0"/>
    <n v="3"/>
    <m/>
    <m/>
    <m/>
    <s v="Actuals"/>
    <s v="OP"/>
    <s v=" "/>
    <s v="AP001-03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19.21"/>
    <m/>
    <m/>
    <m/>
    <s v="Actuals"/>
    <s v="OP"/>
    <s v=" "/>
    <s v="AP001-03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2.2599999999999998"/>
    <m/>
    <m/>
    <m/>
    <s v="Actuals"/>
    <s v="OP"/>
    <s v=" "/>
    <s v="AP001-03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21.47"/>
    <m/>
    <m/>
    <m/>
    <s v="Actuals"/>
    <s v="OP"/>
    <s v=" "/>
    <s v="AP001-03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80"/>
    <s v=" "/>
    <s v="Justis(MOEngEf&amp;R 921"/>
    <s v="Mileage (RT 80)"/>
    <s v="001810617"/>
    <x v="2"/>
    <s v="DR"/>
    <n v="0"/>
    <n v="159.33000000000001"/>
    <m/>
    <m/>
    <m/>
    <s v="Actuals"/>
    <s v="OP"/>
    <s v=" "/>
    <s v="AP001-03/25/2013-00025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EECY"/>
    <s v="BX"/>
    <s v=" "/>
    <s v="U S GREEN BUILDING C"/>
    <s v="USGBC - Missouri Gateway Chapter Sponsorship, Invo"/>
    <s v="001792369"/>
    <x v="2"/>
    <s v="DR"/>
    <n v="5000"/>
    <n v="5000"/>
    <s v="UD"/>
    <s v="616911"/>
    <m/>
    <s v="Actuals"/>
    <s v="AP"/>
    <s v=" "/>
    <s v="AP001-03/05/2013-00005"/>
    <s v="cr_accounts_payable"/>
    <m/>
    <s v="62537"/>
  </r>
  <r>
    <s v="UEC"/>
    <s v="1"/>
    <s v="21"/>
    <s v="908"/>
    <s v="EED"/>
    <s v="908EED"/>
    <s v="020"/>
    <s v="020"/>
    <s v=" "/>
    <x v="3"/>
    <s v="J01V8"/>
    <s v="01"/>
    <s v="EECY"/>
    <s v="34"/>
    <s v=" "/>
    <s v="U S GREEN BUILDING C"/>
    <s v="PURCHASING RATE"/>
    <s v="001792369"/>
    <x v="2"/>
    <s v="DR"/>
    <n v="0"/>
    <n v="250"/>
    <m/>
    <s v="616911"/>
    <m/>
    <s v="Actuals"/>
    <s v="AP"/>
    <s v=" "/>
    <s v="AP001-03/05/2013-00005"/>
    <s v="cr_accounts_payable"/>
    <m/>
    <s v="62537"/>
  </r>
  <r>
    <s v="UEC"/>
    <s v="1"/>
    <s v="21"/>
    <s v="908"/>
    <s v="01M"/>
    <s v="90801M"/>
    <s v="020"/>
    <s v="020"/>
    <s v=" "/>
    <x v="4"/>
    <s v="J01V9"/>
    <s v="01"/>
    <s v="EECY"/>
    <s v="EX"/>
    <s v=" "/>
    <s v="APPLIED PROACTIVE TE"/>
    <s v="2013-2015 MEEIA Residential Lighting Program Admin"/>
    <s v="001807970"/>
    <x v="2"/>
    <s v="DR"/>
    <n v="113059.62"/>
    <n v="113059.62"/>
    <s v="UD"/>
    <s v="610844"/>
    <m/>
    <s v="Actuals"/>
    <s v="AP"/>
    <s v=" "/>
    <s v="AP001-03/31/2013-00031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EECY"/>
    <s v="EX"/>
    <s v=" "/>
    <s v="APPLIED PROACTIVE TE"/>
    <s v="2013-2015 MEEIA Residential Lighting Program Admin"/>
    <s v="001799237"/>
    <x v="2"/>
    <s v="DR"/>
    <n v="81111"/>
    <n v="81111"/>
    <s v="UD"/>
    <s v="610844"/>
    <m/>
    <s v="Actuals"/>
    <s v="AP"/>
    <s v=" "/>
    <s v="AP001-03/19/2013-00019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EECY"/>
    <s v="EX"/>
    <s v=" "/>
    <s v="APPLIED PROACTIVE TE"/>
    <s v="2013-2015 MEEIA Residential Energy Efficiency Prod"/>
    <s v="001807966"/>
    <x v="2"/>
    <s v="DR"/>
    <n v="52578.74"/>
    <n v="52578.74"/>
    <s v="UD"/>
    <s v="610846"/>
    <m/>
    <s v="Actuals"/>
    <s v="AP"/>
    <s v=" "/>
    <s v="AP001-03/26/2013-00026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EECY"/>
    <s v="EX"/>
    <s v=" "/>
    <s v="APPLIED PROACTIVE TE"/>
    <s v="2013-2015 MEEIA Residential Energy Efficiency Prod"/>
    <s v="001799241"/>
    <x v="2"/>
    <s v="DR"/>
    <n v="51464.770000000004"/>
    <n v="51464.77"/>
    <s v="UD"/>
    <s v="610846"/>
    <m/>
    <s v="Actuals"/>
    <s v="AP"/>
    <s v=" "/>
    <s v="AP001-03/19/2013-00019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EECY"/>
    <s v="34"/>
    <s v=" "/>
    <s v="APPLIED PROACTIVE TE"/>
    <s v="PURCHASING RATE"/>
    <s v="001799241"/>
    <x v="2"/>
    <s v="DR"/>
    <n v="0"/>
    <n v="200"/>
    <m/>
    <s v="610846"/>
    <m/>
    <s v="Actuals"/>
    <s v="AP"/>
    <s v=" "/>
    <s v="AP001-03/19/2013-00019"/>
    <s v="cr_accounts_payable"/>
    <m/>
    <s v="67065"/>
  </r>
  <r>
    <s v="UEC"/>
    <s v="1"/>
    <s v="21"/>
    <s v="908"/>
    <s v="01M"/>
    <s v="90801M"/>
    <s v="020"/>
    <s v="020"/>
    <s v=" "/>
    <x v="6"/>
    <s v="J01VC"/>
    <s v="01"/>
    <s v="EECY"/>
    <s v="BX"/>
    <s v="E44266"/>
    <s v="Dolly(MOEngEf&amp;R 921)"/>
    <s v="Purchases - Other (RT BX)::HERITAGE EXPOSITION SRV"/>
    <s v="001794255"/>
    <x v="2"/>
    <s v="DR"/>
    <n v="0"/>
    <n v="632"/>
    <m/>
    <m/>
    <m/>
    <s v="Actuals"/>
    <s v="CC"/>
    <s v=" "/>
    <s v="AP001-03/05/2013-00005"/>
    <s v="cr_accounts_payable"/>
    <m/>
    <s v="52473"/>
  </r>
  <r>
    <s v="UEC"/>
    <s v="1"/>
    <s v="21"/>
    <s v="908"/>
    <s v="01M"/>
    <s v="90801M"/>
    <s v="020"/>
    <s v="020"/>
    <s v=" "/>
    <x v="6"/>
    <s v="J01VC"/>
    <s v="01"/>
    <s v="EECY"/>
    <s v="BX"/>
    <s v="E44266"/>
    <s v="Dolly(MOEngEf&amp;R 921)"/>
    <s v="Purchases - Other (RT BX)::HERITAGE EXPOSITION SRV"/>
    <s v="001794255"/>
    <x v="2"/>
    <s v="DR"/>
    <n v="0"/>
    <n v="680.89"/>
    <m/>
    <m/>
    <m/>
    <s v="Actuals"/>
    <s v="CC"/>
    <s v=" "/>
    <s v="AP001-03/05/2013-00005"/>
    <s v="cr_accounts_payable"/>
    <m/>
    <s v="52473"/>
  </r>
  <r>
    <s v="UEC"/>
    <s v="1"/>
    <s v="21"/>
    <s v="908"/>
    <s v="01M"/>
    <s v="90801M"/>
    <s v="020"/>
    <s v="020"/>
    <s v=" "/>
    <x v="6"/>
    <s v="J01VC"/>
    <s v="01"/>
    <s v="EECY"/>
    <s v="EX"/>
    <s v=" "/>
    <s v="I C F RESOURCES LLC"/>
    <s v="RESIDENTIAL HVAC ADMINISTRATIVE AMEREN MISSOURI ME"/>
    <s v="001797304"/>
    <x v="2"/>
    <s v="DR"/>
    <n v="141093.73000000001"/>
    <n v="141093.73000000001"/>
    <s v="UD"/>
    <s v="607127"/>
    <m/>
    <s v="Actuals"/>
    <s v="AP"/>
    <s v=" "/>
    <s v="AP001-03/19/2013-00019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EECY"/>
    <s v="BX"/>
    <s v="E44266"/>
    <s v="Dolly(MOEngEf&amp;R 921)"/>
    <s v="Purchases - Other (RT BX)::EDLEN ELECTRICAL EXHIBI"/>
    <s v="001794255"/>
    <x v="2"/>
    <s v="DR"/>
    <n v="0"/>
    <n v="237"/>
    <m/>
    <m/>
    <m/>
    <s v="Actuals"/>
    <s v="CC"/>
    <s v=" "/>
    <s v="AP001-03/05/2013-00005"/>
    <s v="cr_accounts_payable"/>
    <m/>
    <s v="52473"/>
  </r>
  <r>
    <s v="UEC"/>
    <s v="1"/>
    <s v="21"/>
    <s v="908"/>
    <s v="01M"/>
    <s v="90801M"/>
    <s v="020"/>
    <s v="020"/>
    <s v=" "/>
    <x v="7"/>
    <s v="J01VD"/>
    <s v="01"/>
    <s v="EECY"/>
    <s v="BX"/>
    <s v="E44266"/>
    <s v="Dolly(MOEngEf&amp;R 921)"/>
    <s v="Purchases - Other (RT BX)::DIS*RADIO DISNEY-WSDZ"/>
    <s v="001794255"/>
    <x v="2"/>
    <s v="DR"/>
    <n v="0"/>
    <n v="1000"/>
    <m/>
    <m/>
    <m/>
    <s v="Actuals"/>
    <s v="CC"/>
    <s v=" "/>
    <s v="AP001-03/05/2013-00005"/>
    <s v="cr_accounts_payable"/>
    <m/>
    <s v="52473"/>
  </r>
  <r>
    <s v="UEC"/>
    <s v="1"/>
    <s v="21"/>
    <s v="908"/>
    <s v="01M"/>
    <s v="90801M"/>
    <s v="020"/>
    <s v="020"/>
    <s v=" "/>
    <x v="7"/>
    <s v="J01VD"/>
    <s v="01"/>
    <s v="EECY"/>
    <s v="EX"/>
    <s v=" "/>
    <s v="APPLIANCE RECYCLING"/>
    <s v="Residential Appliance Recycling Program Administr"/>
    <s v="001793772"/>
    <x v="2"/>
    <s v="DR"/>
    <n v="26727"/>
    <n v="26727"/>
    <s v="UD"/>
    <s v="610718"/>
    <m/>
    <s v="Actuals"/>
    <s v="AP"/>
    <s v=" "/>
    <s v="AP001-03/06/2013-00006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EECY"/>
    <s v="34"/>
    <s v=" "/>
    <s v="APPLIANCE RECYCLING"/>
    <s v="PURCHASING RATE"/>
    <s v="001793772"/>
    <x v="2"/>
    <s v="DR"/>
    <n v="0"/>
    <n v="632.5"/>
    <m/>
    <s v="610718"/>
    <m/>
    <s v="Actuals"/>
    <s v="AP"/>
    <s v=" "/>
    <s v="AP001-03/06/2013-00006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EECY"/>
    <s v="EX"/>
    <s v=" "/>
    <s v="APPLIANCE RECYCLING"/>
    <s v="Residential Appliance Recycling Program Administr"/>
    <s v="001804474"/>
    <x v="2"/>
    <s v="DR"/>
    <n v="100000"/>
    <n v="100000"/>
    <s v="UD"/>
    <s v="610718"/>
    <m/>
    <s v="Actuals"/>
    <s v="AP"/>
    <s v=" "/>
    <s v="AP001-03/19/2013-00019"/>
    <s v="cr_accounts_payable"/>
    <m/>
    <s v="75450"/>
  </r>
  <r>
    <s v="UEC"/>
    <s v="1"/>
    <s v="21"/>
    <s v="908"/>
    <s v="01M"/>
    <s v="90801M"/>
    <s v="020"/>
    <s v="020"/>
    <s v=" "/>
    <x v="8"/>
    <s v="J01VG"/>
    <s v="01"/>
    <s v="EECY"/>
    <s v="EX"/>
    <s v=" "/>
    <s v="I C F RESOURCES LLC"/>
    <s v="RESIDENTIAL ADMINISTRATIVE NEW HOMES AMEREN MISSOU"/>
    <s v="001797303"/>
    <x v="2"/>
    <s v="DR"/>
    <n v="25290"/>
    <n v="25290"/>
    <s v="UD"/>
    <s v="607293"/>
    <m/>
    <s v="Actuals"/>
    <s v="AP"/>
    <s v=" "/>
    <s v="AP001-03/19/2013-00019"/>
    <s v="cr_accounts_payable"/>
    <m/>
    <s v="08454"/>
  </r>
  <r>
    <s v="UEC"/>
    <s v="1"/>
    <s v="21"/>
    <s v="908"/>
    <s v="01M"/>
    <s v="90801M"/>
    <s v="020"/>
    <s v="020"/>
    <s v=" "/>
    <x v="10"/>
    <s v="J01VJ"/>
    <s v="01"/>
    <s v="MEPC"/>
    <s v="VX"/>
    <s v=" "/>
    <s v="Thielemann(MOEngEf&amp;R"/>
    <s v="Transportation (RT 80)::ENTERPRISE RENT-A-CAR"/>
    <s v="001812664"/>
    <x v="2"/>
    <s v="DR"/>
    <n v="0"/>
    <n v="71.8"/>
    <m/>
    <m/>
    <m/>
    <s v="Actuals"/>
    <s v="CC"/>
    <s v=" "/>
    <s v="AP001-03/27/2013-00027"/>
    <s v="cr_accounts_payable"/>
    <m/>
    <s v="77028"/>
  </r>
  <r>
    <s v="UEC"/>
    <s v="1"/>
    <s v="21"/>
    <s v="908"/>
    <s v="01M"/>
    <s v="90801M"/>
    <s v="020"/>
    <s v="020"/>
    <s v=" "/>
    <x v="10"/>
    <s v="J01VJ"/>
    <s v="01"/>
    <s v="EECY"/>
    <s v="BX"/>
    <s v="E44266"/>
    <s v="Dolly(MOEngEf&amp;R 921)"/>
    <s v="Purchases - Other (RT BX)::MPC 7"/>
    <s v="001794255"/>
    <x v="2"/>
    <s v="DR"/>
    <n v="0"/>
    <n v="30"/>
    <m/>
    <m/>
    <m/>
    <s v="Actuals"/>
    <s v="CC"/>
    <s v=" "/>
    <s v="AP001-03/05/2013-00005"/>
    <s v="cr_accounts_payable"/>
    <m/>
    <s v="52473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CALLIERS CATERING"/>
    <s v="001812664"/>
    <x v="2"/>
    <s v="DR"/>
    <n v="0"/>
    <n v="263.95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CALLIERS CATERING"/>
    <s v="001812664"/>
    <x v="2"/>
    <s v="DR"/>
    <n v="0"/>
    <n v="233.43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CALLIERS CATERING"/>
    <s v="001812664"/>
    <x v="2"/>
    <s v="DR"/>
    <n v="0"/>
    <n v="169.04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CALLIERS CATERING"/>
    <s v="001812664"/>
    <x v="2"/>
    <s v="DR"/>
    <n v="0"/>
    <n v="191.14"/>
    <m/>
    <m/>
    <m/>
    <s v="Actuals"/>
    <s v="CC"/>
    <s v=" "/>
    <s v="AP001-03/27/2013-00027"/>
    <s v="cr_accounts_payable"/>
    <m/>
    <s v="77028"/>
  </r>
  <r>
    <s v="UEC"/>
    <s v="1"/>
    <s v="21"/>
    <s v="908"/>
    <s v="EED"/>
    <s v="908EED"/>
    <s v="020"/>
    <s v="020"/>
    <s v=" "/>
    <x v="11"/>
    <s v="J01VM"/>
    <s v="01"/>
    <s v="MEPC"/>
    <s v="BX"/>
    <s v=" "/>
    <s v="Thielemann(MOEngEf&amp;R"/>
    <s v="Purchases - Other (RT BX)::WAL-MART #1514"/>
    <s v="001812664"/>
    <x v="2"/>
    <s v="DR"/>
    <n v="0"/>
    <n v="108.31"/>
    <m/>
    <m/>
    <m/>
    <s v="Actuals"/>
    <s v="CC"/>
    <s v=" "/>
    <s v="AP001-03/27/2013-00027"/>
    <s v="cr_accounts_payable"/>
    <m/>
    <s v="77028"/>
  </r>
  <r>
    <s v="UEC"/>
    <s v="1"/>
    <s v="21"/>
    <s v="908"/>
    <s v="01M"/>
    <s v="90801M"/>
    <s v="020"/>
    <s v="020"/>
    <s v=" "/>
    <x v="10"/>
    <s v="J01VJ"/>
    <s v="01"/>
    <s v="EECY"/>
    <s v="82"/>
    <s v="E44266"/>
    <s v="Dolly(MOEngEf&amp;R 921)"/>
    <s v="Meals/Entertainment (RT82)::STEWARTS S RESTAURA"/>
    <s v="001794255"/>
    <x v="2"/>
    <s v="DR"/>
    <n v="0"/>
    <n v="25.08"/>
    <m/>
    <m/>
    <m/>
    <s v="Actuals"/>
    <s v="CC"/>
    <s v=" "/>
    <s v="AP001-03/05/2013-00005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EECY"/>
    <s v="82"/>
    <s v="E44266"/>
    <s v="Dolly(MOEngEf&amp;R 921)"/>
    <s v="Meals/Entertainment (RT82)::SQUARE ONE BREWERY"/>
    <s v="001794255"/>
    <x v="2"/>
    <s v="DR"/>
    <n v="0"/>
    <n v="56.89"/>
    <m/>
    <m/>
    <m/>
    <s v="Actuals"/>
    <s v="CC"/>
    <s v=" "/>
    <s v="AP001-03/05/2013-00005"/>
    <s v="cr_accounts_payable"/>
    <m/>
    <s v="52473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Tips,Tolls,Parking Meter (RT80)::LAMBERT ST. LOUIS"/>
    <s v="001796781"/>
    <x v="2"/>
    <s v="DR"/>
    <n v="0"/>
    <n v="2.5"/>
    <m/>
    <m/>
    <m/>
    <s v="Actuals"/>
    <s v="CC"/>
    <s v=" "/>
    <s v="AP001-03/07/2013-00007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Hotels (RT 80)::HYATT HOTELS GRND CYPRESS"/>
    <s v="001796781"/>
    <x v="2"/>
    <s v="DR"/>
    <n v="0"/>
    <n v="1175.8699999999999"/>
    <m/>
    <m/>
    <m/>
    <s v="Actuals"/>
    <s v="CC"/>
    <s v=" "/>
    <s v="AP001-03/07/2013-00007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Transportation (RT 80)::MEARS TRANS. AIRPORT"/>
    <s v="001796781"/>
    <x v="2"/>
    <s v="DR"/>
    <n v="0"/>
    <n v="34"/>
    <m/>
    <m/>
    <m/>
    <s v="Actuals"/>
    <s v="CC"/>
    <s v=" "/>
    <s v="AP001-03/07/2013-00007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EECY"/>
    <s v="80"/>
    <s v="E28247"/>
    <s v="Lovett(MOEngEf&amp;R 921"/>
    <s v="Tips,Tolls,Parking Meter (RT80)::STADIUM WEST #500"/>
    <s v="001796781"/>
    <x v="2"/>
    <s v="DR"/>
    <n v="0"/>
    <n v="6"/>
    <m/>
    <m/>
    <m/>
    <s v="Actuals"/>
    <s v="CC"/>
    <s v=" "/>
    <s v="AP001-03/07/2013-00007"/>
    <s v="cr_accounts_payable"/>
    <m/>
    <s v="54691"/>
  </r>
  <r>
    <s v="UEC"/>
    <s v="1"/>
    <s v="21"/>
    <s v="908"/>
    <s v="EED"/>
    <s v="908EED"/>
    <s v="020"/>
    <s v="020"/>
    <s v=" "/>
    <x v="0"/>
    <s v="J01TZ"/>
    <s v="01"/>
    <s v="EECY"/>
    <s v="80"/>
    <s v="E44313"/>
    <m/>
    <s v="MILEAGE (RT 80)"/>
    <m/>
    <x v="2"/>
    <s v="CR"/>
    <n v="0"/>
    <n v="-11.3"/>
    <m/>
    <m/>
    <m/>
    <s v="Actuals"/>
    <s v="MATHIS"/>
    <s v=" "/>
    <s v="TD513-03/31/2013-30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m/>
    <s v="REV PURCH RATE"/>
    <s v="001788940"/>
    <x v="3"/>
    <s v="CR"/>
    <n v="0"/>
    <n v="-500"/>
    <m/>
    <s v="616387"/>
    <m/>
    <s v="Actuals"/>
    <s v="MATHIS"/>
    <s v=" "/>
    <s v="TD513-04/30/2013-4000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CR"/>
    <n v="0"/>
    <n v="-58765.93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DR"/>
    <n v="0"/>
    <n v="58765.93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CORR ACTV"/>
    <s v="001818339"/>
    <x v="3"/>
    <s v="DR"/>
    <n v="0"/>
    <n v="9.8800000000000008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CR"/>
    <n v="0"/>
    <n v="-176.16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CR"/>
    <n v="0"/>
    <n v="-197.62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DR"/>
    <n v="0"/>
    <n v="176.16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CORR ACTV"/>
    <s v="001818339"/>
    <x v="3"/>
    <s v="DR"/>
    <n v="0"/>
    <n v="1690.12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18339"/>
    <x v="3"/>
    <s v="DR"/>
    <n v="0"/>
    <n v="197.62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31207"/>
    <x v="3"/>
    <s v="DR"/>
    <n v="0"/>
    <n v="197.62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CORR ACTV"/>
    <s v="001831207"/>
    <x v="3"/>
    <s v="DR"/>
    <n v="0"/>
    <n v="58942.09"/>
    <m/>
    <s v="617340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REV PURCH RATE"/>
    <s v="001818339"/>
    <x v="3"/>
    <s v="CR"/>
    <n v="0"/>
    <n v="-1700"/>
    <m/>
    <s v="617340"/>
    <m/>
    <s v="Actuals"/>
    <s v="MATHIS"/>
    <s v=" "/>
    <s v="TD513-04/30/2013-4000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m/>
    <s v="REV PURCH RATE"/>
    <s v="001792810"/>
    <x v="3"/>
    <s v="CR"/>
    <n v="0"/>
    <n v="-1700"/>
    <m/>
    <s v="617349"/>
    <m/>
    <s v="Actuals"/>
    <s v="MATHIS"/>
    <s v=" "/>
    <s v="TD513-04/30/2013-4000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3"/>
    <s v="DR"/>
    <n v="0"/>
    <n v="132000"/>
    <m/>
    <s v="602762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ORR ACTV"/>
    <s v="001812336"/>
    <x v="3"/>
    <s v="DR"/>
    <n v="0"/>
    <n v="14022"/>
    <m/>
    <s v="604438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CORR ACTV"/>
    <s v="001812336"/>
    <x v="3"/>
    <s v="DR"/>
    <n v="0"/>
    <n v="16268.85"/>
    <m/>
    <s v="604438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PURCH RATE CORR"/>
    <s v="001662886"/>
    <x v="3"/>
    <s v="CR"/>
    <n v="0"/>
    <n v="-1354.88"/>
    <m/>
    <s v="595715"/>
    <m/>
    <s v="Actuals"/>
    <s v="MATHIS"/>
    <s v=" "/>
    <s v="TD513-04/30/2013-4000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PURCH RATE CORR"/>
    <s v="001662886"/>
    <x v="3"/>
    <s v="DR"/>
    <n v="0"/>
    <n v="1354.88"/>
    <m/>
    <s v="595715"/>
    <m/>
    <s v="Actuals"/>
    <s v="MATHIS"/>
    <s v=" "/>
    <s v="TD513-04/30/2013-4000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I"/>
    <s v=" "/>
    <m/>
    <s v="PURCH RATE CORR"/>
    <s v="001671828"/>
    <x v="3"/>
    <s v="CR"/>
    <n v="0"/>
    <n v="-345.12"/>
    <m/>
    <s v="595715"/>
    <m/>
    <s v="Actuals"/>
    <s v="MATHIS"/>
    <s v=" "/>
    <s v="TD513-04/30/2013-4000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PURCH RATE CORR"/>
    <s v="001671828"/>
    <x v="3"/>
    <s v="DR"/>
    <n v="0"/>
    <n v="345.12"/>
    <m/>
    <s v="595715"/>
    <m/>
    <s v="Actuals"/>
    <s v="MATHIS"/>
    <s v=" "/>
    <s v="TD513-04/30/2013-4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3"/>
    <s v="CR"/>
    <n v="0"/>
    <n v="-16268.85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12336"/>
    <x v="3"/>
    <s v="CR"/>
    <n v="0"/>
    <n v="-14022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3"/>
    <s v="CR"/>
    <n v="0"/>
    <n v="-24894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3"/>
    <s v="DR"/>
    <n v="0"/>
    <n v="83623.34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3"/>
    <s v="DR"/>
    <n v="0"/>
    <n v="33300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3"/>
    <s v="DR"/>
    <n v="0"/>
    <n v="5392.99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3"/>
    <s v="DR"/>
    <n v="0"/>
    <n v="3653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3"/>
    <s v="CR"/>
    <n v="0"/>
    <n v="-162151.35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3"/>
    <s v="CR"/>
    <n v="0"/>
    <n v="-94993.25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ORR ACTV"/>
    <s v="001812336"/>
    <x v="3"/>
    <s v="DR"/>
    <n v="0"/>
    <n v="8623.9"/>
    <m/>
    <s v="604438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CORR ACTV"/>
    <s v="001812336"/>
    <x v="3"/>
    <s v="DR"/>
    <n v="0"/>
    <n v="162151.35"/>
    <m/>
    <s v="604438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3"/>
    <s v="DR"/>
    <n v="0"/>
    <n v="78859.679999999993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3"/>
    <s v="DR"/>
    <n v="0"/>
    <n v="163393.47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3"/>
    <s v="DR"/>
    <n v="0"/>
    <n v="46510.84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3"/>
    <s v="DR"/>
    <n v="0"/>
    <n v="6379.22"/>
    <m/>
    <s v="6044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12336"/>
    <x v="3"/>
    <s v="CR"/>
    <n v="0"/>
    <n v="-100000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12336"/>
    <x v="3"/>
    <s v="CR"/>
    <n v="0"/>
    <n v="-8623.9"/>
    <m/>
    <s v="604438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CORR ACTV"/>
    <s v="001812336"/>
    <x v="3"/>
    <s v="DR"/>
    <n v="0"/>
    <n v="100000"/>
    <m/>
    <s v="604438"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REV PURCH RATE"/>
    <s v="001792369"/>
    <x v="3"/>
    <s v="CR"/>
    <n v="0"/>
    <n v="-250"/>
    <m/>
    <s v="616911"/>
    <m/>
    <s v="Actuals"/>
    <s v="MATHIS"/>
    <s v=" "/>
    <s v="TD513-04/30/2013-4000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m/>
    <x v="3"/>
    <s v="DR"/>
    <n v="0"/>
    <n v="100000"/>
    <m/>
    <s v="604438"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LIGHTSAVERS"/>
    <m/>
    <x v="3"/>
    <s v="CR"/>
    <n v="0"/>
    <n v="-125243"/>
    <m/>
    <s v="610844"/>
    <m/>
    <s v="Actuals"/>
    <s v="MATHIS"/>
    <s v=" "/>
    <s v="TD512-04/30/2013-3001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001762362"/>
    <x v="3"/>
    <s v="CR"/>
    <n v="0"/>
    <n v="-1700"/>
    <m/>
    <s v="610844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11121"/>
    <x v="3"/>
    <s v="CR"/>
    <n v="0"/>
    <n v="-11.15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11142"/>
    <x v="3"/>
    <s v="CR"/>
    <n v="0"/>
    <n v="-11.15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LIGHTSAVERS"/>
    <m/>
    <x v="3"/>
    <s v="DR"/>
    <n v="0"/>
    <n v="121961.77"/>
    <m/>
    <m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V001735555"/>
    <m/>
    <s v="MO USE TAX ADJUSTMENT"/>
    <m/>
    <x v="3"/>
    <s v="CR"/>
    <n v="0"/>
    <n v="-10612.5"/>
    <m/>
    <m/>
    <m/>
    <s v="Actuals"/>
    <s v="SCHROEDER"/>
    <s v=" "/>
    <s v="TX107-04/30/2013-0000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V001712337"/>
    <m/>
    <s v="MO USE TAX ADJUSTMENT"/>
    <m/>
    <x v="3"/>
    <s v="CR"/>
    <n v="0"/>
    <n v="-10612.5"/>
    <m/>
    <m/>
    <m/>
    <s v="Actuals"/>
    <s v="SCHROEDER"/>
    <s v=" "/>
    <s v="TX107-04/30/2013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17598"/>
    <x v="3"/>
    <s v="CR"/>
    <n v="0"/>
    <n v="-8.92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22123"/>
    <x v="3"/>
    <s v="CR"/>
    <n v="0"/>
    <n v="-6.6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 PURCH RATE"/>
    <s v="1829159"/>
    <x v="3"/>
    <s v="CR"/>
    <n v="0"/>
    <n v="-10.5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YTD CORR MPREST FUND"/>
    <m/>
    <x v="3"/>
    <s v="DR"/>
    <n v="0"/>
    <n v="128719.9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YTD CORR MPREST FUND"/>
    <m/>
    <x v="3"/>
    <s v="CR"/>
    <n v="0"/>
    <n v="-341025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LIGHTING"/>
    <m/>
    <x v="3"/>
    <s v="DR"/>
    <n v="0"/>
    <n v="410999.06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REBATESAVERS"/>
    <m/>
    <x v="3"/>
    <s v="CR"/>
    <n v="0"/>
    <n v="-52411"/>
    <m/>
    <s v="610846"/>
    <m/>
    <s v="Actuals"/>
    <s v="MATHIS"/>
    <s v=" "/>
    <s v="TD512-04/30/2013-3001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29159"/>
    <x v="3"/>
    <s v="CR"/>
    <n v="0"/>
    <n v="-9.8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001762360"/>
    <x v="3"/>
    <s v="CR"/>
    <n v="0"/>
    <n v="-1500"/>
    <m/>
    <s v="610846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001799241"/>
    <x v="3"/>
    <s v="CR"/>
    <n v="0"/>
    <n v="-200"/>
    <m/>
    <s v="610846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YTD CORR MPREST FUND"/>
    <m/>
    <x v="3"/>
    <s v="DR"/>
    <n v="0"/>
    <n v="14413.62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YTD CORR MPREST FUND"/>
    <m/>
    <x v="3"/>
    <s v="CR"/>
    <n v="0"/>
    <n v="-12916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PRODUCTS"/>
    <m/>
    <x v="3"/>
    <s v="DR"/>
    <n v="0"/>
    <n v="8545.73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REBATESAVERS"/>
    <m/>
    <x v="3"/>
    <s v="DR"/>
    <n v="0"/>
    <n v="52605.51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17598"/>
    <x v="3"/>
    <s v="CR"/>
    <n v="0"/>
    <n v="-8.92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22123"/>
    <x v="3"/>
    <s v="CR"/>
    <n v="0"/>
    <n v="-6.6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29159"/>
    <x v="3"/>
    <s v="CR"/>
    <n v="0"/>
    <n v="-10.5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001774092"/>
    <x v="3"/>
    <s v="CR"/>
    <n v="0"/>
    <n v="-450"/>
    <m/>
    <s v="607127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11121"/>
    <x v="3"/>
    <s v="CR"/>
    <n v="0"/>
    <n v="-11.15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1811142"/>
    <x v="3"/>
    <s v="CR"/>
    <n v="0"/>
    <n v="-11.15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YTD CORR MPREST FUND"/>
    <m/>
    <x v="3"/>
    <s v="DR"/>
    <n v="0"/>
    <n v="16934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YTD CORR MPREST FUND"/>
    <m/>
    <x v="3"/>
    <s v="DR"/>
    <n v="0"/>
    <n v="78440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 PURCH RATE"/>
    <s v="001760141"/>
    <x v="3"/>
    <s v="CR"/>
    <n v="0"/>
    <n v="-1250"/>
    <m/>
    <s v="607127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"/>
    <m/>
    <x v="3"/>
    <s v="DR"/>
    <n v="0"/>
    <n v="122235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3"/>
    <s v="DR"/>
    <n v="0"/>
    <n v="141052.53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3"/>
    <s v="DR"/>
    <n v="0"/>
    <n v="2288.91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29159"/>
    <x v="3"/>
    <s v="CR"/>
    <n v="0"/>
    <n v="-9.8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001771567"/>
    <x v="3"/>
    <s v="CR"/>
    <n v="0"/>
    <n v="-1067.5"/>
    <m/>
    <s v="6107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001793772"/>
    <x v="3"/>
    <s v="CR"/>
    <n v="0"/>
    <n v="-632.5"/>
    <m/>
    <s v="6107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YTD CORR MPREST FUND"/>
    <m/>
    <x v="3"/>
    <s v="DR"/>
    <n v="0"/>
    <n v="35200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YTD CORR MPREST FUND"/>
    <m/>
    <x v="3"/>
    <s v="CR"/>
    <n v="0"/>
    <n v="-37160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3"/>
    <s v="DR"/>
    <n v="0"/>
    <n v="6099.3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APPL RCYL"/>
    <m/>
    <x v="3"/>
    <s v="DR"/>
    <n v="0"/>
    <n v="17650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3"/>
    <s v="DR"/>
    <n v="0"/>
    <n v="28072.5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29159"/>
    <x v="3"/>
    <s v="CR"/>
    <n v="0"/>
    <n v="-9.8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YTD CORR MPREST FUND"/>
    <m/>
    <x v="3"/>
    <s v="DR"/>
    <n v="0"/>
    <n v="311.76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- HEP"/>
    <m/>
    <x v="3"/>
    <s v="DR"/>
    <n v="0"/>
    <n v="3649.48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HEP"/>
    <m/>
    <x v="3"/>
    <s v="DR"/>
    <n v="0"/>
    <n v="3650.14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22123"/>
    <x v="3"/>
    <s v="CR"/>
    <n v="0"/>
    <n v="-6.24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ERSE PURCH RATE"/>
    <s v="1829159"/>
    <x v="3"/>
    <s v="CR"/>
    <n v="0"/>
    <n v="-9.8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001758655"/>
    <x v="3"/>
    <s v="CR"/>
    <n v="0"/>
    <n v="-1250"/>
    <m/>
    <s v="607293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001774097"/>
    <x v="3"/>
    <s v="CR"/>
    <n v="0"/>
    <n v="-450"/>
    <m/>
    <s v="607293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3"/>
    <s v="DR"/>
    <n v="0"/>
    <n v="25290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3"/>
    <s v="CR"/>
    <n v="0"/>
    <n v="-76708"/>
    <m/>
    <s v="610716"/>
    <m/>
    <s v="Actuals"/>
    <s v="MATHIS"/>
    <s v=" "/>
    <s v="TD512-04/30/2013-3001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s v="001810387"/>
    <x v="3"/>
    <s v="CR"/>
    <n v="0"/>
    <n v="-75902.240000000005"/>
    <m/>
    <s v="610716"/>
    <m/>
    <s v="Actuals"/>
    <s v="MATHIS"/>
    <s v=" "/>
    <s v="TD512-04/30/2013-3001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11142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17598"/>
    <x v="3"/>
    <s v="CR"/>
    <n v="0"/>
    <n v="-8.33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22123"/>
    <x v="3"/>
    <s v="CR"/>
    <n v="0"/>
    <n v="-6.25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ERSE PURCH RATE"/>
    <s v="1829159"/>
    <x v="3"/>
    <s v="CR"/>
    <n v="0"/>
    <n v="-9.89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001755550"/>
    <x v="3"/>
    <s v="CR"/>
    <n v="0"/>
    <n v="-1250"/>
    <m/>
    <s v="610716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001810387"/>
    <x v="3"/>
    <s v="CR"/>
    <n v="0"/>
    <n v="-450"/>
    <m/>
    <s v="610716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 PURCH RATE"/>
    <s v="1811121"/>
    <x v="3"/>
    <s v="CR"/>
    <n v="0"/>
    <n v="-10.41"/>
    <m/>
    <s v="618218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YTD CORR MPREST FUND"/>
    <m/>
    <x v="3"/>
    <s v="DR"/>
    <n v="0"/>
    <n v="16793.12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YTD CORR MPREST FUND"/>
    <m/>
    <x v="3"/>
    <s v="CR"/>
    <n v="0"/>
    <n v="-29595"/>
    <m/>
    <m/>
    <m/>
    <s v="Actuals"/>
    <s v="MATHIS"/>
    <s v=" "/>
    <s v="TD513-04/30/2013-40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LOW INCOME"/>
    <m/>
    <x v="3"/>
    <s v="DR"/>
    <n v="0"/>
    <n v="201615"/>
    <m/>
    <m/>
    <m/>
    <s v="Actuals"/>
    <s v="MATHIS"/>
    <s v=" "/>
    <s v="TD512-04/30/2013-4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LOW INCOME"/>
    <m/>
    <x v="3"/>
    <s v="DR"/>
    <n v="0"/>
    <n v="57304"/>
    <m/>
    <m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3"/>
    <s v="DR"/>
    <n v="0"/>
    <n v="284271.5"/>
    <m/>
    <s v="618938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3"/>
    <s v="CR"/>
    <n v="0"/>
    <n v="-18000"/>
    <m/>
    <s v="618936"/>
    <m/>
    <s v="Actuals"/>
    <s v="MATHIS"/>
    <s v=" "/>
    <s v="TD512-04/30/2013-30015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82"/>
    <s v=" "/>
    <m/>
    <s v="CORR ACTV"/>
    <m/>
    <x v="3"/>
    <s v="CR"/>
    <n v="0"/>
    <n v="-28"/>
    <m/>
    <m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m/>
    <x v="3"/>
    <s v="DR"/>
    <n v="0"/>
    <n v="52000"/>
    <m/>
    <s v="618936"/>
    <m/>
    <s v="Actuals"/>
    <s v="MATHIS"/>
    <s v=" "/>
    <s v="TD512-04/30/2013-40014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34"/>
    <s v=" "/>
    <m/>
    <s v="REV PURCH RATE"/>
    <s v="001777764"/>
    <x v="3"/>
    <s v="CR"/>
    <n v="0"/>
    <n v="-117.35"/>
    <m/>
    <s v="614171"/>
    <m/>
    <s v="Actuals"/>
    <s v="MATHIS"/>
    <s v=" "/>
    <s v="TD513-04/30/2013-40004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VF"/>
    <s v="E44266"/>
    <m/>
    <s v="CORR ACTV"/>
    <s v="001838600"/>
    <x v="3"/>
    <s v="DR"/>
    <n v="0"/>
    <n v="48.45"/>
    <m/>
    <m/>
    <m/>
    <s v="Actuals"/>
    <s v="MATHIS"/>
    <s v=" "/>
    <s v="TD513-04/30/2013-40005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VF"/>
    <s v="E44266"/>
    <m/>
    <s v="CORR ACTV"/>
    <s v="001838600"/>
    <x v="3"/>
    <s v="DR"/>
    <n v="0"/>
    <n v="55.16"/>
    <m/>
    <m/>
    <m/>
    <s v="Actuals"/>
    <s v="MATHIS"/>
    <s v=" "/>
    <s v="TD513-04/30/2013-40005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VX"/>
    <s v="E44266"/>
    <m/>
    <s v="CORR ACTV"/>
    <s v="001838600"/>
    <x v="3"/>
    <s v="DR"/>
    <n v="0"/>
    <n v="124.2"/>
    <m/>
    <m/>
    <m/>
    <s v="Actuals"/>
    <s v="MATHIS"/>
    <s v=" "/>
    <s v="TD513-04/30/2013-40005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82"/>
    <s v=" "/>
    <m/>
    <s v="MARY S. CROOK"/>
    <m/>
    <x v="3"/>
    <s v="CR"/>
    <n v="0"/>
    <n v="-42"/>
    <m/>
    <m/>
    <m/>
    <s v="Actuals"/>
    <s v="RECONNET"/>
    <s v=" "/>
    <s v="RN002-04/19/2013-00019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IL STATE UNIVERSITY PA"/>
    <s v="001830682"/>
    <x v="3"/>
    <s v="DR"/>
    <n v="0"/>
    <n v="299"/>
    <m/>
    <m/>
    <m/>
    <s v="Actuals"/>
    <s v="CC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0"/>
    <s v="J01TZ"/>
    <s v="01"/>
    <s v="MEPC"/>
    <s v="EX"/>
    <s v=" "/>
    <s v="FREDERICK STITH"/>
    <s v="SECURITY DETAIL  EARTH DAY"/>
    <s v="001835914"/>
    <x v="3"/>
    <s v="DR"/>
    <n v="0"/>
    <n v="332.5"/>
    <m/>
    <m/>
    <m/>
    <s v="Actuals"/>
    <s v="AP"/>
    <s v=" "/>
    <s v="AP001-04/24/2013-00024"/>
    <s v="cr_accounts_payable"/>
    <m/>
    <s v="74560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PASCO SCIENTIFIC"/>
    <s v="001840807"/>
    <x v="3"/>
    <s v="DR"/>
    <n v="0"/>
    <n v="449"/>
    <m/>
    <m/>
    <m/>
    <s v="Actuals"/>
    <s v="CC"/>
    <s v=" "/>
    <s v="AP001-04/29/2013-00029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460::MAILING &amp;amp; STORAGE TAPE"/>
    <s v="001840303"/>
    <x v="3"/>
    <s v="DR"/>
    <n v="0"/>
    <n v="6.05"/>
    <m/>
    <s v="621726"/>
    <m/>
    <s v="Actuals"/>
    <s v="AP"/>
    <s v=" "/>
    <s v="AP001-04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017::MAILING &amp;amp; STORAGE TAPE"/>
    <s v="001840303"/>
    <x v="3"/>
    <s v="DR"/>
    <n v="0"/>
    <n v="27.96"/>
    <m/>
    <s v="621726"/>
    <m/>
    <s v="Actuals"/>
    <s v="AP"/>
    <s v=" "/>
    <s v="AP001-04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1840807"/>
    <x v="3"/>
    <s v="DR"/>
    <n v="0"/>
    <n v="2430.92"/>
    <m/>
    <m/>
    <m/>
    <s v="Actuals"/>
    <s v="CC"/>
    <s v=" "/>
    <s v="AP001-04/29/2013-00029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OFFICE MAX"/>
    <s v="001840807"/>
    <x v="3"/>
    <s v="DR"/>
    <n v="0"/>
    <n v="30.54"/>
    <m/>
    <m/>
    <m/>
    <s v="Actuals"/>
    <s v="CC"/>
    <s v=" "/>
    <s v="AP001-04/29/2013-00029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MARYVILLE DRY CLEANERS"/>
    <s v="001840807"/>
    <x v="3"/>
    <s v="DR"/>
    <n v="0"/>
    <n v="155"/>
    <m/>
    <m/>
    <m/>
    <s v="Actuals"/>
    <s v="CC"/>
    <s v=" "/>
    <s v="AP001-04/29/2013-00029"/>
    <s v="cr_accounts_payable"/>
    <m/>
    <s v="52971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826559"/>
    <x v="3"/>
    <s v="DR"/>
    <n v="193789.51"/>
    <n v="193789.51"/>
    <s v="UD"/>
    <s v="602762"/>
    <m/>
    <s v="Actuals"/>
    <s v="AP"/>
    <s v=" "/>
    <s v="AP001-04/17/2013-00017"/>
    <s v="cr_accounts_payable"/>
    <m/>
    <s v="43295"/>
  </r>
  <r>
    <s v="UEC"/>
    <s v="1"/>
    <s v="21"/>
    <s v="908"/>
    <s v="EED"/>
    <s v="908EED"/>
    <s v="020"/>
    <s v="020"/>
    <s v=" "/>
    <x v="3"/>
    <s v="J01V8"/>
    <s v="01"/>
    <s v="MEPC"/>
    <s v="80"/>
    <s v="E35112"/>
    <s v="Brueggemann(MOEngEf&amp;"/>
    <s v="Tips,Tolls,Parking Meter (RT80)::STADIUM EAST"/>
    <s v="001830844"/>
    <x v="3"/>
    <s v="DR"/>
    <n v="0"/>
    <n v="5"/>
    <m/>
    <m/>
    <m/>
    <s v="Actuals"/>
    <s v="CC"/>
    <s v=" "/>
    <s v="AP001-04/17/2013-00017"/>
    <s v="cr_accounts_payable"/>
    <m/>
    <s v="57952"/>
  </r>
  <r>
    <s v="UEC"/>
    <s v="1"/>
    <s v="21"/>
    <s v="908"/>
    <s v="EED"/>
    <s v="908EED"/>
    <s v="020"/>
    <s v="020"/>
    <s v=" "/>
    <x v="3"/>
    <s v="J01V8"/>
    <s v="01"/>
    <s v="MEPC"/>
    <s v="82"/>
    <s v="E35112"/>
    <s v="Brueggemann(MOEngEf&amp;"/>
    <s v="Meals/Entertainment (RT82)::TGI FRIDAY S #1491"/>
    <s v="001830844"/>
    <x v="3"/>
    <s v="DR"/>
    <n v="0"/>
    <n v="17.39"/>
    <m/>
    <m/>
    <m/>
    <s v="Actuals"/>
    <s v="CC"/>
    <s v=" "/>
    <s v="AP001-04/17/2013-00017"/>
    <s v="cr_accounts_payable"/>
    <m/>
    <s v="57952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Individual Exp - Other (RT 80)::PLN*PRICELINE.COM"/>
    <s v="001836459"/>
    <x v="3"/>
    <s v="DR"/>
    <n v="0"/>
    <n v="80.58"/>
    <m/>
    <m/>
    <m/>
    <s v="Actuals"/>
    <s v="CC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SHAKESPEARE S PIZZA- D"/>
    <s v="001836459"/>
    <x v="3"/>
    <s v="DR"/>
    <n v="0"/>
    <n v="10.029999999999999"/>
    <m/>
    <m/>
    <m/>
    <s v="Actuals"/>
    <s v="CC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GUIDOS PIZZERIA AND TA"/>
    <s v="001836459"/>
    <x v="3"/>
    <s v="DR"/>
    <n v="0"/>
    <n v="18.28"/>
    <m/>
    <m/>
    <m/>
    <s v="Actuals"/>
    <s v="CC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UMC BRADY FOOD COURT"/>
    <s v="001836459"/>
    <x v="3"/>
    <s v="DR"/>
    <n v="0"/>
    <n v="5.97"/>
    <m/>
    <m/>
    <m/>
    <s v="Actuals"/>
    <s v="CC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ileage (RT 80)"/>
    <s v="001836459"/>
    <x v="3"/>
    <s v="DR"/>
    <n v="0"/>
    <n v="29.38"/>
    <m/>
    <m/>
    <m/>
    <s v="Actuals"/>
    <s v="OP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ileage (RT 80)"/>
    <s v="001836459"/>
    <x v="3"/>
    <s v="DR"/>
    <n v="0"/>
    <n v="73.45"/>
    <m/>
    <m/>
    <m/>
    <s v="Actuals"/>
    <s v="OP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ileage (RT 80)"/>
    <s v="001836459"/>
    <x v="3"/>
    <s v="DR"/>
    <n v="0"/>
    <n v="73.45"/>
    <m/>
    <m/>
    <m/>
    <s v="Actuals"/>
    <s v="OP"/>
    <s v=" "/>
    <s v="AP001-04/23/2013-0002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20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/Entertainment (RT82)::MCDONALD S F5779"/>
    <s v="001837443"/>
    <x v="3"/>
    <s v="DR"/>
    <n v="0"/>
    <n v="4.33"/>
    <m/>
    <m/>
    <m/>
    <s v="Actuals"/>
    <s v="CC"/>
    <s v=" "/>
    <s v="AP001-04/24/2013-00024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Mileage (RT 80)"/>
    <s v="001838604"/>
    <x v="3"/>
    <s v="DR"/>
    <n v="0"/>
    <n v="282.5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Mileage (RT 80)"/>
    <s v="001838604"/>
    <x v="3"/>
    <s v="DR"/>
    <n v="0"/>
    <n v="248.6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Hotels (RT 80)::Isle of Capri"/>
    <s v="001838604"/>
    <x v="3"/>
    <s v="DR"/>
    <n v="0"/>
    <n v="77.78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Hotels (RT 80)::Holiday Inn Express"/>
    <s v="001838604"/>
    <x v="3"/>
    <s v="DR"/>
    <n v="0"/>
    <n v="95.41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Rick s Steakhouse"/>
    <s v="001838604"/>
    <x v="3"/>
    <s v="DR"/>
    <n v="0"/>
    <n v="25.68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9.69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15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9.24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Merchant"/>
    <s v="001838604"/>
    <x v="3"/>
    <s v="DR"/>
    <n v="0"/>
    <n v="8.5"/>
    <m/>
    <m/>
    <m/>
    <s v="Actuals"/>
    <s v="OP"/>
    <s v=" "/>
    <s v="AP001-04/25/2013-00025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Isle of Capri"/>
    <s v="001838604"/>
    <x v="3"/>
    <s v="DR"/>
    <n v="0"/>
    <n v="27.38"/>
    <m/>
    <m/>
    <m/>
    <s v="Actuals"/>
    <s v="OP"/>
    <s v=" "/>
    <s v="AP001-04/25/2013-00025"/>
    <s v="cr_accounts_payable"/>
    <m/>
    <s v="55534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29393"/>
    <x v="3"/>
    <s v="DR"/>
    <n v="136065.91"/>
    <n v="136065.91"/>
    <s v="UD"/>
    <s v="610844"/>
    <m/>
    <s v="Actuals"/>
    <s v="AP"/>
    <s v=" "/>
    <s v="AP001-04/23/2013-00023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11121"/>
    <x v="3"/>
    <s v="DR"/>
    <n v="208.16"/>
    <n v="208.16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11121"/>
    <x v="3"/>
    <s v="DR"/>
    <n v="223.02"/>
    <n v="223.0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11121"/>
    <x v="3"/>
    <s v="DR"/>
    <n v="0"/>
    <n v="11.15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17598"/>
    <x v="3"/>
    <s v="DR"/>
    <n v="178.42000000000002"/>
    <n v="178.4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17598"/>
    <x v="3"/>
    <s v="DR"/>
    <n v="0"/>
    <n v="8.92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11142"/>
    <x v="3"/>
    <s v="DR"/>
    <n v="223.03"/>
    <n v="223.03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11142"/>
    <x v="3"/>
    <s v="DR"/>
    <n v="0"/>
    <n v="11.15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22123"/>
    <x v="3"/>
    <s v="DR"/>
    <n v="133.81"/>
    <n v="133.81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22123"/>
    <x v="3"/>
    <s v="DR"/>
    <n v="0"/>
    <n v="6.69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29159"/>
    <x v="3"/>
    <s v="DR"/>
    <n v="211.87"/>
    <n v="211.87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29159"/>
    <x v="3"/>
    <s v="DR"/>
    <n v="0"/>
    <n v="10.5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17598"/>
    <x v="3"/>
    <s v="DR"/>
    <n v="178.42000000000002"/>
    <n v="178.4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17598"/>
    <x v="3"/>
    <s v="DR"/>
    <n v="0"/>
    <n v="8.92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11121"/>
    <x v="3"/>
    <s v="DR"/>
    <n v="223.02"/>
    <n v="223.0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11121"/>
    <x v="3"/>
    <s v="DR"/>
    <n v="0"/>
    <n v="11.15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22123"/>
    <x v="3"/>
    <s v="DR"/>
    <n v="0"/>
    <n v="6.69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11142"/>
    <x v="3"/>
    <s v="DR"/>
    <n v="223.02"/>
    <n v="223.02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11142"/>
    <x v="3"/>
    <s v="DR"/>
    <n v="0"/>
    <n v="11.15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22123"/>
    <x v="3"/>
    <s v="DR"/>
    <n v="133.81"/>
    <n v="133.81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29397"/>
    <x v="3"/>
    <s v="DR"/>
    <n v="52484.67"/>
    <n v="52484.67"/>
    <s v="UD"/>
    <s v="610846"/>
    <m/>
    <s v="Actuals"/>
    <s v="AP"/>
    <s v=" "/>
    <s v="AP001-04/22/2013-00022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BX"/>
    <s v="E34751"/>
    <s v="Via(MOEngEf&amp;R 921),"/>
    <s v="Purchases - Other (RT BX)::EFI.ORG"/>
    <s v="001838475"/>
    <x v="3"/>
    <s v="DR"/>
    <n v="0"/>
    <n v="48.85"/>
    <m/>
    <m/>
    <m/>
    <s v="Actuals"/>
    <s v="CC"/>
    <s v=" "/>
    <s v="AP001-04/25/2013-00025"/>
    <s v="cr_accounts_payable"/>
    <m/>
    <s v="57874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22295"/>
    <x v="3"/>
    <s v="DR"/>
    <n v="27000"/>
    <n v="27000"/>
    <s v="UD"/>
    <s v="607127"/>
    <m/>
    <s v="Actuals"/>
    <s v="AP"/>
    <s v=" "/>
    <s v="AP001-04/12/2013-00012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29159"/>
    <x v="3"/>
    <s v="DR"/>
    <n v="0"/>
    <n v="10.5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22294"/>
    <x v="3"/>
    <s v="DR"/>
    <n v="141215.53"/>
    <n v="141215.53"/>
    <s v="UD"/>
    <s v="607127"/>
    <m/>
    <s v="Actuals"/>
    <s v="AP"/>
    <s v=" "/>
    <s v="AP001-04/24/2013-00024"/>
    <s v="cr_accounts_payable"/>
    <m/>
    <s v="08454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823951"/>
    <x v="3"/>
    <s v="DR"/>
    <n v="44734.5"/>
    <n v="44734.5"/>
    <s v="UD"/>
    <s v="610718"/>
    <m/>
    <s v="Actuals"/>
    <s v="AP"/>
    <s v=" "/>
    <s v="AP001-04/12/2013-00012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29159"/>
    <x v="3"/>
    <s v="DR"/>
    <n v="211.87"/>
    <n v="211.87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22292"/>
    <x v="3"/>
    <s v="DR"/>
    <n v="25290"/>
    <n v="25290"/>
    <s v="UD"/>
    <s v="607293"/>
    <m/>
    <s v="Actuals"/>
    <s v="AP"/>
    <s v=" "/>
    <s v="AP001-04/12/2013-00012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22123"/>
    <x v="3"/>
    <s v="DR"/>
    <n v="124.89"/>
    <n v="124.89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22123"/>
    <x v="3"/>
    <s v="DR"/>
    <n v="0"/>
    <n v="6.24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22293"/>
    <x v="3"/>
    <s v="DR"/>
    <n v="8334"/>
    <n v="8334"/>
    <s v="UD"/>
    <s v="607293"/>
    <m/>
    <s v="Actuals"/>
    <s v="AP"/>
    <s v=" "/>
    <s v="AP001-04/12/2013-00012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29159"/>
    <x v="3"/>
    <s v="DR"/>
    <n v="197.74"/>
    <n v="197.74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17598"/>
    <x v="3"/>
    <s v="DR"/>
    <n v="166.52"/>
    <n v="166.52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17598"/>
    <x v="3"/>
    <s v="DR"/>
    <n v="0"/>
    <n v="8.33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11121"/>
    <x v="3"/>
    <s v="DR"/>
    <n v="208.15"/>
    <n v="208.15"/>
    <s v="UD"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11121"/>
    <x v="3"/>
    <s v="DR"/>
    <n v="0"/>
    <n v="10.41"/>
    <m/>
    <s v="618218"/>
    <m/>
    <s v="Actuals"/>
    <s v="AP"/>
    <s v=" "/>
    <s v="AP001-04/04/2013-0000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10387"/>
    <x v="3"/>
    <s v="DR"/>
    <n v="75902.240000000005"/>
    <n v="75902.240000000005"/>
    <s v="UD"/>
    <s v="610716"/>
    <m/>
    <s v="Actuals"/>
    <s v="AP"/>
    <s v=" "/>
    <s v="AP001-04/04/2013-00004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MEPC"/>
    <s v="34"/>
    <s v=" "/>
    <s v="HONEYWELL INTERNATIO"/>
    <s v="PURCHASING RATE"/>
    <s v="001810387"/>
    <x v="3"/>
    <s v="DR"/>
    <n v="0"/>
    <n v="450"/>
    <m/>
    <s v="610716"/>
    <m/>
    <s v="Actuals"/>
    <s v="AP"/>
    <s v=" "/>
    <s v="AP001-04/04/2013-00004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11142"/>
    <x v="3"/>
    <s v="DR"/>
    <n v="208.15"/>
    <n v="208.15"/>
    <s v="UD"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11142"/>
    <x v="3"/>
    <s v="DR"/>
    <n v="0"/>
    <n v="10.41"/>
    <m/>
    <s v="618218"/>
    <m/>
    <s v="Actuals"/>
    <s v="AP"/>
    <s v=" "/>
    <s v="AP001-04/05/2013-00005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22123"/>
    <x v="3"/>
    <s v="DR"/>
    <n v="124.9"/>
    <n v="124.9"/>
    <s v="UD"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22123"/>
    <x v="3"/>
    <s v="DR"/>
    <n v="0"/>
    <n v="6.25"/>
    <m/>
    <s v="618218"/>
    <m/>
    <s v="Actuals"/>
    <s v="AP"/>
    <s v=" "/>
    <s v="AP001-04/12/2013-00012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24839"/>
    <x v="3"/>
    <s v="DR"/>
    <n v="42374.07"/>
    <n v="42374.07"/>
    <s v="UD"/>
    <s v="610716"/>
    <m/>
    <s v="Actuals"/>
    <s v="AP"/>
    <s v=" "/>
    <s v="AP001-04/12/2013-00012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29159"/>
    <x v="3"/>
    <s v="DR"/>
    <n v="197.76"/>
    <n v="197.76"/>
    <s v="UD"/>
    <s v="618218"/>
    <m/>
    <s v="Actuals"/>
    <s v="AP"/>
    <s v=" "/>
    <s v="AP001-04/18/2013-00018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29159"/>
    <x v="3"/>
    <s v="DR"/>
    <n v="0"/>
    <n v="9.89"/>
    <m/>
    <s v="618218"/>
    <m/>
    <s v="Actuals"/>
    <s v="AP"/>
    <s v=" "/>
    <s v="AP001-04/18/2013-00018"/>
    <s v="cr_accounts_payable"/>
    <m/>
    <s v="71963"/>
  </r>
  <r>
    <s v="UEC"/>
    <s v="1"/>
    <s v="21"/>
    <s v="908"/>
    <s v="EED"/>
    <s v="908EED"/>
    <s v="020"/>
    <s v="020"/>
    <s v=" "/>
    <x v="14"/>
    <s v="J01VK"/>
    <s v="01"/>
    <s v="MEPC"/>
    <s v="BX"/>
    <s v=" "/>
    <s v="Thielemann(MOEngEf&amp;R"/>
    <s v="Purchases - Other (RT BX)::WAL-MART #1514"/>
    <s v="001830682"/>
    <x v="3"/>
    <s v="DR"/>
    <n v="0"/>
    <n v="3.18"/>
    <m/>
    <m/>
    <m/>
    <s v="Actuals"/>
    <s v="CC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14"/>
    <s v="J01VK"/>
    <s v="01"/>
    <s v="MEPC"/>
    <s v="BX"/>
    <s v=" "/>
    <s v="Thielemann(MOEngEf&amp;R"/>
    <s v="Mileage (RT 80)"/>
    <s v="001830682"/>
    <x v="3"/>
    <s v="DR"/>
    <n v="0"/>
    <n v="25.43"/>
    <m/>
    <m/>
    <m/>
    <s v="Actuals"/>
    <s v="OP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EXECUTIVE DINING MAIN"/>
    <s v="001830682"/>
    <x v="3"/>
    <s v="DR"/>
    <n v="0"/>
    <n v="34.31"/>
    <m/>
    <m/>
    <m/>
    <s v="Actuals"/>
    <s v="CC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14"/>
    <s v="J01VK"/>
    <s v="01"/>
    <s v="MEPC"/>
    <s v="82"/>
    <s v="E28247"/>
    <s v="Lovett(MOEngEf&amp;R 921"/>
    <s v="Meals/Entertainment (RT82)::HARRYS RESTAURANT &amp; BA"/>
    <s v="001836435"/>
    <x v="3"/>
    <s v="DR"/>
    <n v="0"/>
    <n v="643.04"/>
    <m/>
    <m/>
    <m/>
    <s v="Actuals"/>
    <s v="CC"/>
    <s v=" "/>
    <s v="AP001-04/23/2013-00023"/>
    <s v="cr_accounts_payable"/>
    <m/>
    <s v="54691"/>
  </r>
  <r>
    <s v="UEC"/>
    <s v="1"/>
    <s v="21"/>
    <s v="908"/>
    <s v="EED"/>
    <s v="908EED"/>
    <s v="020"/>
    <s v="020"/>
    <s v=" "/>
    <x v="15"/>
    <s v="J01VL"/>
    <s v="01"/>
    <s v="MEPC"/>
    <s v="BX"/>
    <s v=" "/>
    <s v="Thielemann(MOEngEf&amp;R"/>
    <s v="Purchases - Other (RT BX)::WAL-MART #1514"/>
    <s v="001830682"/>
    <x v="3"/>
    <s v="DR"/>
    <n v="0"/>
    <n v="2.12"/>
    <m/>
    <m/>
    <m/>
    <s v="Actuals"/>
    <s v="CC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BX"/>
    <s v=" "/>
    <s v="Thielemann(MOEngEf&amp;R"/>
    <s v="Mileage (RT 80)"/>
    <s v="001830682"/>
    <x v="3"/>
    <s v="DR"/>
    <n v="0"/>
    <n v="16.95"/>
    <m/>
    <m/>
    <m/>
    <s v="Actuals"/>
    <s v="OP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EXECUTIVE DINING MAIN"/>
    <s v="001830682"/>
    <x v="3"/>
    <s v="DR"/>
    <n v="0"/>
    <n v="22.88"/>
    <m/>
    <m/>
    <m/>
    <s v="Actuals"/>
    <s v="CC"/>
    <s v=" "/>
    <s v="AP001-04/17/2013-00017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82"/>
    <s v="E28247"/>
    <s v="Lovett(MOEngEf&amp;R 921"/>
    <s v="Meals/Entertainment (RT82)::HARRYS RESTAURANT &amp; BA"/>
    <s v="001836435"/>
    <x v="3"/>
    <s v="DR"/>
    <n v="0"/>
    <n v="465.65"/>
    <m/>
    <m/>
    <m/>
    <s v="Actuals"/>
    <s v="CC"/>
    <s v=" "/>
    <s v="AP001-04/23/2013-00023"/>
    <s v="cr_accounts_payable"/>
    <m/>
    <s v="54691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35645"/>
    <x v="3"/>
    <s v="DR"/>
    <n v="25172.440000000002"/>
    <n v="25172.44"/>
    <s v="UD"/>
    <s v="618936"/>
    <m/>
    <s v="Actuals"/>
    <s v="AP"/>
    <s v=" "/>
    <s v="AP001-04/29/2013-00029"/>
    <s v="cr_accounts_payable"/>
    <m/>
    <s v="67053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35643"/>
    <x v="3"/>
    <s v="DR"/>
    <n v="36139.5"/>
    <n v="36139.5"/>
    <s v="UD"/>
    <s v="618936"/>
    <m/>
    <s v="Actuals"/>
    <s v="AP"/>
    <s v=" "/>
    <s v="AP001-04/29/2013-00029"/>
    <s v="cr_accounts_payable"/>
    <m/>
    <s v="67053"/>
  </r>
  <r>
    <s v="UEC"/>
    <s v="1"/>
    <s v="21"/>
    <s v="908"/>
    <s v="EED"/>
    <s v="908EED"/>
    <s v="020"/>
    <s v="020"/>
    <s v=" "/>
    <x v="15"/>
    <s v="J01VL"/>
    <s v="01"/>
    <s v="MEPC"/>
    <s v="34"/>
    <s v=" "/>
    <s v="A D M ASSOCIATES INC"/>
    <s v="PURCHASING RATE"/>
    <s v="001835643"/>
    <x v="3"/>
    <s v="DR"/>
    <n v="0"/>
    <n v="1700"/>
    <m/>
    <s v="618936"/>
    <m/>
    <s v="Actuals"/>
    <s v="AP"/>
    <s v=" "/>
    <s v="AP001-04/29/2013-00029"/>
    <s v="cr_accounts_payable"/>
    <m/>
    <s v="67053"/>
  </r>
  <r>
    <s v="UEC"/>
    <s v="1"/>
    <s v="21"/>
    <s v="908"/>
    <s v="01M"/>
    <s v="90801M"/>
    <s v="020"/>
    <s v="020"/>
    <s v=" "/>
    <x v="10"/>
    <s v="J01VJ"/>
    <s v="01"/>
    <s v="MEPC"/>
    <s v="BX"/>
    <s v="E37907"/>
    <s v="Jones(MOProdSvc 921)"/>
    <s v="Purchases - Other (RT BX)::SQ *DOGWOOD PROMOTIONS,"/>
    <s v="001840807"/>
    <x v="3"/>
    <s v="DR"/>
    <n v="0"/>
    <n v="352"/>
    <m/>
    <m/>
    <m/>
    <s v="Actuals"/>
    <s v="CC"/>
    <s v=" "/>
    <s v="AP001-04/29/2013-00029"/>
    <s v="cr_accounts_payable"/>
    <m/>
    <s v="52971"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4"/>
    <s v="DR"/>
    <n v="0"/>
    <n v="6915.17"/>
    <m/>
    <s v="620026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4"/>
    <s v="DR"/>
    <n v="0"/>
    <n v="82079.009999999995"/>
    <m/>
    <s v="620026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4"/>
    <s v="CR"/>
    <n v="0"/>
    <n v="-132000"/>
    <m/>
    <s v="602762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REVERSE PURCH RATE"/>
    <s v="001705520"/>
    <x v="4"/>
    <s v="CR"/>
    <n v="0"/>
    <n v="-629"/>
    <m/>
    <s v="602762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34"/>
    <s v=" "/>
    <m/>
    <s v="REVERSE PURCH RATE"/>
    <s v="001721626"/>
    <x v="4"/>
    <s v="CR"/>
    <n v="0"/>
    <n v="-1071"/>
    <m/>
    <s v="602762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4"/>
    <s v="DR"/>
    <n v="0"/>
    <n v="70000"/>
    <m/>
    <s v="602762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REVERSE PURCH RATE"/>
    <s v="001662886"/>
    <x v="4"/>
    <s v="CR"/>
    <n v="0"/>
    <n v="-1354.88"/>
    <m/>
    <s v="595715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REVERSE PURCH RATE"/>
    <s v="001671828"/>
    <x v="4"/>
    <s v="CR"/>
    <n v="0"/>
    <n v="-345.12"/>
    <m/>
    <s v="595715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REVERSE PURCH RATE"/>
    <s v="001851467"/>
    <x v="4"/>
    <s v="CR"/>
    <n v="0"/>
    <n v="-585.88"/>
    <m/>
    <s v="620878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4"/>
    <s v="DR"/>
    <n v="0"/>
    <n v="46990"/>
    <m/>
    <s v="62087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4"/>
    <s v="CR"/>
    <n v="0"/>
    <n v="-83623.34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4"/>
    <s v="CR"/>
    <n v="0"/>
    <n v="-33300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4"/>
    <s v="CR"/>
    <n v="0"/>
    <n v="-5392.99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4"/>
    <s v="CR"/>
    <n v="0"/>
    <n v="-3653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4"/>
    <s v="DR"/>
    <n v="0"/>
    <n v="36433.839999999997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4"/>
    <s v="DR"/>
    <n v="0"/>
    <n v="33352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s v="001859603"/>
    <x v="4"/>
    <s v="DR"/>
    <n v="0"/>
    <n v="68683.88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s v="001859603"/>
    <x v="4"/>
    <s v="DR"/>
    <n v="0"/>
    <n v="43372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ORR PRJT"/>
    <m/>
    <x v="4"/>
    <s v="DR"/>
    <n v="0"/>
    <n v="23119"/>
    <m/>
    <m/>
    <m/>
    <s v="Actuals"/>
    <s v="MATHIS"/>
    <s v=" "/>
    <s v="TD513-05/31/2013-0500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4"/>
    <s v="CR"/>
    <n v="0"/>
    <n v="-78859.679999999993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4"/>
    <s v="CR"/>
    <n v="0"/>
    <n v="-163393.47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4"/>
    <s v="CR"/>
    <n v="0"/>
    <n v="-46510.84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4"/>
    <s v="CR"/>
    <n v="0"/>
    <n v="-6379.22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ORR PRJT"/>
    <m/>
    <x v="4"/>
    <s v="DR"/>
    <n v="0"/>
    <n v="8243.5400000000009"/>
    <m/>
    <m/>
    <m/>
    <s v="Actuals"/>
    <s v="MATHIS"/>
    <s v=" "/>
    <s v="TD513-05/31/2013-0500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4"/>
    <s v="DR"/>
    <n v="0"/>
    <n v="122056.85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4"/>
    <s v="DR"/>
    <n v="0"/>
    <n v="82526.320000000007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s v="001859603"/>
    <x v="4"/>
    <s v="DR"/>
    <n v="0"/>
    <n v="258089.04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s v="001859603"/>
    <x v="4"/>
    <s v="DR"/>
    <n v="0"/>
    <n v="237689.51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 M SERVICES"/>
    <s v="001859603"/>
    <x v="4"/>
    <s v="DR"/>
    <n v="0"/>
    <n v="3423.53"/>
    <m/>
    <s v="6044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m/>
    <x v="4"/>
    <s v="CR"/>
    <n v="0"/>
    <n v="-100000"/>
    <m/>
    <s v="6044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m/>
    <s v="REVERSE PURCH RATE"/>
    <s v="001712337"/>
    <x v="4"/>
    <s v="CR"/>
    <n v="0"/>
    <n v="-1700"/>
    <m/>
    <s v="604438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s v="001859603"/>
    <x v="4"/>
    <s v="DR"/>
    <n v="0"/>
    <n v="100000"/>
    <m/>
    <s v="604438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ERSE PURCH RATE"/>
    <s v="001834636"/>
    <x v="4"/>
    <s v="CR"/>
    <n v="0"/>
    <n v="-10.87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REVERSE PURCH RATE"/>
    <s v="001841465"/>
    <x v="4"/>
    <s v="CR"/>
    <n v="0"/>
    <n v="-2.79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LIGHTSAVERS"/>
    <m/>
    <x v="4"/>
    <s v="CR"/>
    <n v="0"/>
    <n v="-121961.77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LIGHTING"/>
    <m/>
    <x v="4"/>
    <s v="CR"/>
    <n v="0"/>
    <n v="-410999.06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301"/>
    <x v="4"/>
    <s v="DR"/>
    <n v="0"/>
    <n v="122076.94"/>
    <m/>
    <s v="610844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908"/>
    <x v="4"/>
    <s v="DR"/>
    <n v="0"/>
    <n v="14000"/>
    <m/>
    <s v="610844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REBATESAVERS"/>
    <m/>
    <x v="4"/>
    <s v="CR"/>
    <n v="0"/>
    <n v="-52605.51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PRODUCTS"/>
    <m/>
    <x v="4"/>
    <s v="CR"/>
    <n v="0"/>
    <n v="-8545.73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302"/>
    <x v="4"/>
    <s v="DR"/>
    <n v="0"/>
    <n v="53556.24"/>
    <m/>
    <s v="610846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907"/>
    <x v="4"/>
    <s v="DR"/>
    <n v="0"/>
    <n v="8000"/>
    <m/>
    <s v="610846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4"/>
    <s v="DR"/>
    <n v="0"/>
    <n v="185927.95"/>
    <m/>
    <s v="610844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4"/>
    <s v="DR"/>
    <n v="0"/>
    <n v="376190.94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4"/>
    <s v="DR"/>
    <n v="0"/>
    <n v="119038.08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4"/>
    <s v="DR"/>
    <n v="0"/>
    <n v="60806.48"/>
    <m/>
    <s v="610846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4"/>
    <s v="DR"/>
    <n v="0"/>
    <n v="11367.25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4"/>
    <s v="DR"/>
    <n v="0"/>
    <n v="250947.86"/>
    <m/>
    <m/>
    <m/>
    <s v="Actuals"/>
    <s v="MATHIS"/>
    <s v=" "/>
    <s v="TD513-05/31/2013-05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4"/>
    <s v="DR"/>
    <n v="0"/>
    <n v="8520.73"/>
    <m/>
    <m/>
    <m/>
    <s v="Actuals"/>
    <s v="MATHIS"/>
    <s v=" "/>
    <s v="TD513-05/31/2013-05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4"/>
    <s v="CR"/>
    <n v="0"/>
    <n v="-141052.53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HVAC"/>
    <m/>
    <x v="4"/>
    <s v="CR"/>
    <n v="0"/>
    <n v="-2288.91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"/>
    <m/>
    <x v="4"/>
    <s v="CR"/>
    <n v="0"/>
    <n v="-122235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ERSE PURCH RATE"/>
    <s v="001834636"/>
    <x v="4"/>
    <s v="CR"/>
    <n v="0"/>
    <n v="-10.87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REVERSE PURCH RATE"/>
    <s v="001841465"/>
    <x v="4"/>
    <s v="CR"/>
    <n v="0"/>
    <n v="-2.79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4"/>
    <s v="DR"/>
    <n v="0"/>
    <n v="141023.85"/>
    <m/>
    <s v="607127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RESOURCES"/>
    <m/>
    <x v="4"/>
    <s v="DR"/>
    <n v="0"/>
    <n v="264610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4"/>
    <s v="DR"/>
    <n v="0"/>
    <n v="997.77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 INCENTIVE"/>
    <m/>
    <x v="4"/>
    <s v="DR"/>
    <n v="0"/>
    <n v="155640"/>
    <m/>
    <m/>
    <m/>
    <s v="Actuals"/>
    <s v="MATHIS"/>
    <s v=" "/>
    <s v="TD513-05/31/2013-05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4"/>
    <s v="CR"/>
    <n v="0"/>
    <n v="-28072.5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PPL RCYL"/>
    <m/>
    <x v="4"/>
    <s v="CR"/>
    <n v="0"/>
    <n v="-6099.3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APPL RCYL"/>
    <m/>
    <x v="4"/>
    <s v="CR"/>
    <n v="0"/>
    <n v="-17650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4"/>
    <s v="DR"/>
    <n v="0"/>
    <n v="29740.5"/>
    <m/>
    <s v="610718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4"/>
    <s v="DR"/>
    <n v="0"/>
    <n v="18950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4"/>
    <s v="DR"/>
    <n v="0"/>
    <n v="30178.57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4"/>
    <s v="DR"/>
    <n v="0"/>
    <n v="28072"/>
    <m/>
    <m/>
    <m/>
    <s v="Actuals"/>
    <s v="MATHIS"/>
    <s v=" "/>
    <s v="TD513-05/31/2013-05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4"/>
    <s v="DR"/>
    <n v="0"/>
    <n v="6099"/>
    <m/>
    <m/>
    <m/>
    <s v="Actuals"/>
    <s v="MATHIS"/>
    <s v=" "/>
    <s v="TD513-05/31/2013-05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HEP"/>
    <m/>
    <x v="4"/>
    <s v="CR"/>
    <n v="0"/>
    <n v="-3650.14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- HEP"/>
    <m/>
    <x v="4"/>
    <s v="CR"/>
    <n v="0"/>
    <n v="-3649.48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4"/>
    <s v="DR"/>
    <n v="0"/>
    <n v="3901"/>
    <m/>
    <s v="618696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"/>
    <m/>
    <x v="4"/>
    <s v="DR"/>
    <n v="0"/>
    <n v="6382.52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4"/>
    <s v="DR"/>
    <n v="0"/>
    <n v="3984"/>
    <m/>
    <m/>
    <m/>
    <s v="Actuals"/>
    <s v="MATHIS"/>
    <s v=" "/>
    <s v="TD513-05/31/2013-0501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NEW HOMES"/>
    <m/>
    <x v="4"/>
    <s v="CR"/>
    <n v="0"/>
    <n v="-25290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RESOURCES"/>
    <m/>
    <x v="4"/>
    <s v="DR"/>
    <n v="0"/>
    <n v="25290"/>
    <m/>
    <s v="607293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LOW INCOME"/>
    <m/>
    <x v="4"/>
    <s v="CR"/>
    <n v="0"/>
    <n v="-57304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LOW INCOME"/>
    <m/>
    <x v="4"/>
    <s v="CR"/>
    <n v="0"/>
    <n v="-201615"/>
    <m/>
    <m/>
    <m/>
    <s v="Actuals"/>
    <s v="MATHIS"/>
    <s v=" "/>
    <s v="TD512-05/31/2013-40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ERSE PURCH RATE"/>
    <s v="001834636"/>
    <x v="4"/>
    <s v="CR"/>
    <n v="0"/>
    <n v="-10.15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REVERSE PURCH RATE"/>
    <s v="001841465"/>
    <x v="4"/>
    <s v="CR"/>
    <n v="0"/>
    <n v="-2.6"/>
    <m/>
    <s v="618218"/>
    <m/>
    <s v="Actuals"/>
    <s v="MATHIS"/>
    <s v=" "/>
    <s v="TD513-05/31/2013-0500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APR IMPREST FUND COR"/>
    <m/>
    <x v="4"/>
    <s v="CR"/>
    <n v="0"/>
    <n v="-30235.64"/>
    <m/>
    <m/>
    <m/>
    <s v="Actuals"/>
    <s v="MATHIS"/>
    <s v=" "/>
    <s v="TD513-05/31/2013-05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4"/>
    <s v="DR"/>
    <n v="0"/>
    <n v="70798"/>
    <m/>
    <s v="610716"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4"/>
    <s v="DR"/>
    <n v="0"/>
    <n v="311535"/>
    <m/>
    <m/>
    <m/>
    <s v="Actuals"/>
    <s v="MATHIS"/>
    <s v=" "/>
    <s v="TD512-05/31/2013-05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4"/>
    <s v="DR"/>
    <n v="0"/>
    <n v="238189.39"/>
    <m/>
    <m/>
    <m/>
    <s v="Actuals"/>
    <s v="MATHIS"/>
    <s v=" "/>
    <s v="TD513-05/31/2013-05010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4"/>
    <s v="CR"/>
    <n v="0"/>
    <n v="-284271.5"/>
    <m/>
    <s v="618938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4"/>
    <s v="DR"/>
    <n v="0"/>
    <n v="439580.5"/>
    <m/>
    <s v="618938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m/>
    <x v="4"/>
    <s v="CR"/>
    <n v="0"/>
    <n v="-52000"/>
    <m/>
    <s v="618936"/>
    <m/>
    <s v="Actuals"/>
    <s v="MATHIS"/>
    <s v=" "/>
    <s v="TD512-05/31/2013-40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34"/>
    <s v=" "/>
    <m/>
    <s v="REVERSE PURCH RATE"/>
    <s v="001835643"/>
    <x v="4"/>
    <s v="CR"/>
    <n v="0"/>
    <n v="-1700"/>
    <m/>
    <s v="618936"/>
    <m/>
    <s v="Actuals"/>
    <s v="MATHIS"/>
    <s v=" "/>
    <s v="TD513-05/31/2013-05005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4"/>
    <s v="DR"/>
    <n v="0"/>
    <n v="38000"/>
    <m/>
    <s v="618936"/>
    <m/>
    <s v="Actuals"/>
    <s v="MATHIS"/>
    <s v=" "/>
    <s v="TD512-05/31/2013-05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4"/>
    <s v="DR"/>
    <n v="0"/>
    <n v="20182"/>
    <m/>
    <s v="624539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4"/>
    <s v="DR"/>
    <n v="0"/>
    <n v="44234"/>
    <m/>
    <s v="624539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4"/>
    <s v="DR"/>
    <n v="0"/>
    <n v="33288.379999999997"/>
    <m/>
    <s v="624539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4"/>
    <s v="DR"/>
    <n v="0"/>
    <n v="32255"/>
    <m/>
    <s v="624539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4"/>
    <s v="DR"/>
    <n v="0"/>
    <n v="17477.490000000002"/>
    <m/>
    <s v="624539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4"/>
    <s v="DR"/>
    <n v="0"/>
    <n v="14990"/>
    <m/>
    <s v="624539"/>
    <m/>
    <s v="Actuals"/>
    <s v="MATHIS"/>
    <s v=" "/>
    <s v="TD513-05/31/2013-05014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8.48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23.73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3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6.95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6.39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7.35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20.34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21.47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11.3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CFL-RCY"/>
    <s v="Harrison(MOEngEf&amp;R 9"/>
    <s v="Mileage (RT 80)"/>
    <s v="001846800"/>
    <x v="4"/>
    <s v="DR"/>
    <n v="0"/>
    <n v="8.48"/>
    <m/>
    <m/>
    <m/>
    <s v="Actuals"/>
    <s v="OP"/>
    <s v=" "/>
    <s v="AP001-05/06/2013-00006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VX"/>
    <s v=" "/>
    <s v="Thielemann(MOEngEf&amp;R"/>
    <s v="Transportation (RT 80)::ENTERPRISE RENT-A-CAR"/>
    <s v="001862462"/>
    <x v="4"/>
    <s v="DR"/>
    <n v="0"/>
    <n v="143.69999999999999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338282::CORRUGATED BOX BRN 18X18X2"/>
    <s v="001865646"/>
    <x v="4"/>
    <s v="DR"/>
    <n v="0"/>
    <n v="329.34"/>
    <m/>
    <s v="623841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BUBBBLE WRAP 24 X175-62553"/>
    <s v="001865646"/>
    <x v="4"/>
    <s v="DR"/>
    <n v="0"/>
    <n v="97.64"/>
    <m/>
    <s v="625537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ACRYLIC SIGN HOLDER 8.5X11"/>
    <s v="001865646"/>
    <x v="4"/>
    <s v="DR"/>
    <n v="0"/>
    <n v="41.47"/>
    <m/>
    <s v="625537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ACRYLIC SIGN HOLDER 11X8.5"/>
    <s v="001865646"/>
    <x v="4"/>
    <s v="DR"/>
    <n v="0"/>
    <n v="43.03"/>
    <m/>
    <s v="625537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4 TIER LIT LEAFLET HOLDER-"/>
    <s v="001865646"/>
    <x v="4"/>
    <s v="DR"/>
    <n v="0"/>
    <n v="49.86"/>
    <m/>
    <s v="625537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3 TIER MAGAZINE LIT HOLDER"/>
    <s v="001865646"/>
    <x v="4"/>
    <s v="DR"/>
    <n v="0"/>
    <n v="22.76"/>
    <m/>
    <s v="625537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86883::MAGAZINE LIT HOLDER-625537"/>
    <s v="001865646"/>
    <x v="4"/>
    <s v="DR"/>
    <n v="0"/>
    <n v="28.16"/>
    <m/>
    <s v="625537"/>
    <m/>
    <s v="Actuals"/>
    <s v="AP"/>
    <s v=" "/>
    <s v="AP001-05/29/2013-00029"/>
    <s v="cr_accounts_payable"/>
    <m/>
    <s v="77566"/>
  </r>
  <r>
    <s v="UEC"/>
    <s v="1"/>
    <s v="21"/>
    <s v="908"/>
    <s v="EED"/>
    <s v="908EED"/>
    <s v="020"/>
    <s v="020"/>
    <s v=" "/>
    <x v="20"/>
    <s v="J01V2"/>
    <s v="01"/>
    <s v="MEPC"/>
    <s v="80"/>
    <s v=" "/>
    <s v="Thielemann(MOEngEf&amp;R"/>
    <s v="Meals/Entertainment (RT82)::EXECUTIVE DINING AMERE"/>
    <s v="001862462"/>
    <x v="4"/>
    <s v="DR"/>
    <n v="0"/>
    <n v="19.18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/Entertainment (RT82)::AMIGHETTIS CAFE THE HI"/>
    <s v="001862462"/>
    <x v="4"/>
    <s v="DR"/>
    <n v="0"/>
    <n v="204.07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851467"/>
    <x v="4"/>
    <s v="DR"/>
    <n v="11717.56"/>
    <n v="11717.56"/>
    <s v="UD"/>
    <s v="620878"/>
    <m/>
    <s v="Actuals"/>
    <s v="AP"/>
    <s v=" "/>
    <s v="AP001-05/13/2013-00013"/>
    <s v="cr_accounts_payable"/>
    <m/>
    <s v="79809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845671"/>
    <x v="4"/>
    <s v="DR"/>
    <n v="132051.43"/>
    <n v="132051.43"/>
    <s v="UD"/>
    <s v="602762"/>
    <m/>
    <s v="Actuals"/>
    <s v="AP"/>
    <s v=" "/>
    <s v="AP001-05/15/2013-00015"/>
    <s v="cr_accounts_payable"/>
    <m/>
    <s v="43295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41.81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148.03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156.51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56.5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38.99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48.59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16.39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1850777"/>
    <x v="4"/>
    <s v="DR"/>
    <n v="0"/>
    <n v="40.119999999999997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/Entertainment (RT82)::QT"/>
    <s v="001850777"/>
    <x v="4"/>
    <s v="DR"/>
    <n v="0"/>
    <n v="4.38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/Entertainment (RT82)::McDonalds &amp; Taco Bell"/>
    <s v="001850777"/>
    <x v="4"/>
    <s v="DR"/>
    <n v="0"/>
    <n v="12.46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/Entertainment (RT82)::McDonalds"/>
    <s v="001850777"/>
    <x v="4"/>
    <s v="DR"/>
    <n v="0"/>
    <n v="8.27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2"/>
    <s v="J01V3"/>
    <s v="01"/>
    <s v="MEPC"/>
    <s v="34"/>
    <s v=" "/>
    <s v="SHELTON GROUP"/>
    <s v="PURCHASING RATE"/>
    <s v="001851467"/>
    <x v="4"/>
    <s v="DR"/>
    <n v="0"/>
    <n v="585.88"/>
    <m/>
    <s v="620878"/>
    <m/>
    <s v="Actuals"/>
    <s v="AP"/>
    <s v=" "/>
    <s v="AP001-05/13/2013-00013"/>
    <s v="cr_accounts_payable"/>
    <m/>
    <s v="79809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Purchases - Other (RT BX)::ENERGY PROGRAM EVALUATI"/>
    <s v="001862462"/>
    <x v="4"/>
    <s v="DR"/>
    <n v="0"/>
    <n v="635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Airfare (RT 80)::SOUTHWES    5260629259558"/>
    <s v="001862462"/>
    <x v="4"/>
    <s v="DR"/>
    <n v="0"/>
    <n v="12.5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Airfare (RT 80)::SOUTHWES    5262130957453"/>
    <s v="001862462"/>
    <x v="4"/>
    <s v="DR"/>
    <n v="0"/>
    <n v="232.8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Airfare (RT 80)::SOUTHWES    5260629259559"/>
    <s v="001862462"/>
    <x v="4"/>
    <s v="DR"/>
    <n v="0"/>
    <n v="12.5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837086"/>
    <x v="4"/>
    <s v="DR"/>
    <n v="33300"/>
    <n v="33300"/>
    <s v="UD"/>
    <s v="604438"/>
    <m/>
    <s v="Actuals"/>
    <s v="AP"/>
    <s v=" "/>
    <s v="AP001-05/06/2013-00006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837086"/>
    <x v="4"/>
    <s v="DR"/>
    <n v="83623.34"/>
    <n v="83623.34"/>
    <s v="UD"/>
    <s v="604438"/>
    <m/>
    <s v="Actuals"/>
    <s v="AP"/>
    <s v=" "/>
    <s v="AP001-05/06/2013-00006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837086"/>
    <x v="4"/>
    <s v="DR"/>
    <n v="78859.680000000008"/>
    <n v="78859.679999999993"/>
    <s v="UD"/>
    <s v="604438"/>
    <m/>
    <s v="Actuals"/>
    <s v="AP"/>
    <s v=" "/>
    <s v="AP001-05/06/2013-00006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837086"/>
    <x v="4"/>
    <s v="DR"/>
    <n v="163393.47"/>
    <n v="163393.47"/>
    <s v="UD"/>
    <s v="604438"/>
    <m/>
    <s v="Actuals"/>
    <s v="AP"/>
    <s v=" "/>
    <s v="AP001-05/06/2013-00006"/>
    <s v="cr_accounts_payable"/>
    <m/>
    <s v="26141"/>
  </r>
  <r>
    <s v="UEC"/>
    <s v="1"/>
    <s v="21"/>
    <s v="908"/>
    <s v="EED"/>
    <s v="908EED"/>
    <s v="020"/>
    <s v="020"/>
    <s v=" "/>
    <x v="2"/>
    <s v="J01V3"/>
    <s v="01"/>
    <s v="MEPC"/>
    <s v="80"/>
    <s v="E34751"/>
    <s v="Via(MOEngEf&amp;R 921),"/>
    <s v="Mileage (RT 80)"/>
    <s v="001861055"/>
    <x v="4"/>
    <s v="DR"/>
    <n v="0"/>
    <n v="192.1"/>
    <m/>
    <m/>
    <m/>
    <s v="Actuals"/>
    <s v="OP"/>
    <s v=" "/>
    <s v="AP001-05/22/2013-00022"/>
    <s v="cr_accounts_payable"/>
    <m/>
    <s v="57874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1862462"/>
    <x v="4"/>
    <s v="DR"/>
    <n v="0"/>
    <n v="42.38"/>
    <m/>
    <m/>
    <m/>
    <s v="Actuals"/>
    <s v="OP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837086"/>
    <x v="4"/>
    <s v="DR"/>
    <n v="100000"/>
    <n v="100000"/>
    <s v="UD"/>
    <s v="604438"/>
    <m/>
    <s v="Actuals"/>
    <s v="AP"/>
    <s v=" "/>
    <s v="AP001-05/06/2013-00006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850777"/>
    <x v="4"/>
    <s v="DR"/>
    <n v="0"/>
    <n v="28.82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850777"/>
    <x v="4"/>
    <s v="DR"/>
    <n v="0"/>
    <n v="1.7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860945"/>
    <x v="4"/>
    <s v="DR"/>
    <n v="0"/>
    <n v="80.06"/>
    <m/>
    <m/>
    <m/>
    <s v="Actuals"/>
    <s v="CC"/>
    <s v=" "/>
    <s v="AP001-05/22/2013-0002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CHICK-FIL-A #02629"/>
    <s v="001861209"/>
    <x v="4"/>
    <s v="DR"/>
    <n v="0"/>
    <n v="4.8099999999999996"/>
    <m/>
    <m/>
    <m/>
    <s v="Actuals"/>
    <s v="CC"/>
    <s v=" "/>
    <s v="AP001-05/22/2013-0002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Tips,Tolls,Parking Meter (RT80)::No VISA merchant"/>
    <s v="001845301"/>
    <x v="4"/>
    <s v="DR"/>
    <n v="0"/>
    <n v="2"/>
    <m/>
    <m/>
    <m/>
    <s v="Actuals"/>
    <s v="OP"/>
    <s v=" "/>
    <s v="AP001-05/03/2013-0000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45301"/>
    <x v="4"/>
    <s v="DR"/>
    <n v="0"/>
    <n v="259.89999999999998"/>
    <m/>
    <m/>
    <m/>
    <s v="Actuals"/>
    <s v="OP"/>
    <s v=" "/>
    <s v="AP001-05/03/2013-0000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45301"/>
    <x v="4"/>
    <s v="DR"/>
    <n v="0"/>
    <n v="22.6"/>
    <m/>
    <m/>
    <m/>
    <s v="Actuals"/>
    <s v="OP"/>
    <s v=" "/>
    <s v="AP001-05/03/2013-0000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 "/>
    <s v="Justis(MOEngEf&amp;R 921"/>
    <s v="Tips,Tolls,Parking Meter (RT80)::No VISA merchant"/>
    <s v="001845301"/>
    <x v="4"/>
    <s v="DR"/>
    <n v="0"/>
    <n v="2"/>
    <m/>
    <m/>
    <m/>
    <s v="Actuals"/>
    <s v="OP"/>
    <s v=" "/>
    <s v="AP001-05/03/2013-00003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 "/>
    <s v="Laurent(ALT EDTS 145"/>
    <s v="Meals/Entertainment (RT82)::Taco Bell"/>
    <s v="001850777"/>
    <x v="4"/>
    <s v="DR"/>
    <n v="0"/>
    <n v="6.12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82"/>
    <s v=" "/>
    <s v="Laurent(ALT EDTS 145"/>
    <s v="Meals/Entertainment (RT82)::QT &amp; The Scoreboard"/>
    <s v="001850777"/>
    <x v="4"/>
    <s v="DR"/>
    <n v="0"/>
    <n v="14.38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Mileage (RT 80)"/>
    <s v="001856656"/>
    <x v="4"/>
    <s v="DR"/>
    <n v="0"/>
    <n v="196.62"/>
    <m/>
    <m/>
    <m/>
    <s v="Actuals"/>
    <s v="OP"/>
    <s v=" "/>
    <s v="AP001-05/16/2013-00016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/Entertainment (RT82)::BOO S MARKET"/>
    <s v="001856656"/>
    <x v="4"/>
    <s v="DR"/>
    <n v="0"/>
    <n v="14.92"/>
    <m/>
    <m/>
    <m/>
    <s v="Actuals"/>
    <s v="CC"/>
    <s v=" "/>
    <s v="AP001-05/16/2013-00016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Hotels (RT 80)::PLN*PRICELINE.COM HTL"/>
    <s v="001861209"/>
    <x v="4"/>
    <s v="DR"/>
    <n v="0"/>
    <n v="92.64"/>
    <m/>
    <m/>
    <m/>
    <s v="Actuals"/>
    <s v="CC"/>
    <s v=" "/>
    <s v="AP001-05/22/2013-0002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Hotels (RT 80)::DRURY CARUTHERSVILLE"/>
    <s v="001861209"/>
    <x v="4"/>
    <s v="DR"/>
    <n v="0"/>
    <n v="82.62"/>
    <m/>
    <m/>
    <m/>
    <s v="Actuals"/>
    <s v="CC"/>
    <s v=" "/>
    <s v="AP001-05/22/2013-0002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PIZZA HUT 024822"/>
    <s v="001861209"/>
    <x v="4"/>
    <s v="DR"/>
    <n v="0"/>
    <n v="16.010000000000002"/>
    <m/>
    <m/>
    <m/>
    <s v="Actuals"/>
    <s v="CC"/>
    <s v=" "/>
    <s v="AP001-05/22/2013-0002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CORNER STOP CAFE"/>
    <s v="001861209"/>
    <x v="4"/>
    <s v="DR"/>
    <n v="0"/>
    <n v="7.23"/>
    <m/>
    <m/>
    <m/>
    <s v="Actuals"/>
    <s v="CC"/>
    <s v=" "/>
    <s v="AP001-05/22/2013-0002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/Entertainment (RT82)::COPIA"/>
    <s v="001861209"/>
    <x v="4"/>
    <s v="DR"/>
    <n v="0"/>
    <n v="130.28"/>
    <m/>
    <m/>
    <m/>
    <s v="Actuals"/>
    <s v="CC"/>
    <s v=" "/>
    <s v="AP001-05/22/2013-0002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BX"/>
    <s v="E37907"/>
    <s v="Jones(MOProdSvc 921)"/>
    <s v="Purchases - Other (RT BX)::INDEPENDENT ELECTRICAL"/>
    <s v="001864708"/>
    <x v="4"/>
    <s v="DR"/>
    <n v="0"/>
    <n v="400"/>
    <m/>
    <m/>
    <m/>
    <s v="Actuals"/>
    <s v="CC"/>
    <s v=" "/>
    <s v="AP001-05/28/2013-00028"/>
    <s v="cr_accounts_payable"/>
    <m/>
    <s v="52971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41465"/>
    <x v="4"/>
    <s v="DR"/>
    <n v="55.76"/>
    <n v="55.76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41465"/>
    <x v="4"/>
    <s v="DR"/>
    <n v="0"/>
    <n v="2.79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34636"/>
    <x v="4"/>
    <s v="DR"/>
    <n v="217.44"/>
    <n v="217.44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34636"/>
    <x v="4"/>
    <s v="DR"/>
    <n v="0"/>
    <n v="10.87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46389"/>
    <x v="4"/>
    <s v="DR"/>
    <n v="133.81"/>
    <n v="133.81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46389"/>
    <x v="4"/>
    <s v="DR"/>
    <n v="0"/>
    <n v="6.69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53486"/>
    <x v="4"/>
    <s v="DR"/>
    <n v="223.02"/>
    <n v="223.02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53486"/>
    <x v="4"/>
    <s v="DR"/>
    <n v="0"/>
    <n v="11.15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58347"/>
    <x v="4"/>
    <s v="DR"/>
    <n v="223.02"/>
    <n v="223.02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58347"/>
    <x v="4"/>
    <s v="DR"/>
    <n v="0"/>
    <n v="11.15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34636"/>
    <x v="4"/>
    <s v="DR"/>
    <n v="217.44"/>
    <n v="217.44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34636"/>
    <x v="4"/>
    <s v="DR"/>
    <n v="0"/>
    <n v="10.87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41465"/>
    <x v="4"/>
    <s v="DR"/>
    <n v="55.76"/>
    <n v="55.76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41465"/>
    <x v="4"/>
    <s v="DR"/>
    <n v="0"/>
    <n v="2.79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46389"/>
    <x v="4"/>
    <s v="DR"/>
    <n v="133.81"/>
    <n v="133.81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46389"/>
    <x v="4"/>
    <s v="DR"/>
    <n v="0"/>
    <n v="6.69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58347"/>
    <x v="4"/>
    <s v="DR"/>
    <n v="223.02"/>
    <n v="223.02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48222"/>
    <x v="4"/>
    <s v="DR"/>
    <n v="141052.53"/>
    <n v="141052.53"/>
    <s v="UD"/>
    <s v="607127"/>
    <m/>
    <s v="Actuals"/>
    <s v="AP"/>
    <s v=" "/>
    <s v="AP001-05/23/2013-00023"/>
    <s v="cr_accounts_payable"/>
    <m/>
    <s v="08454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848043"/>
    <x v="4"/>
    <s v="DR"/>
    <n v="28072"/>
    <n v="28072"/>
    <s v="UD"/>
    <s v="610718"/>
    <m/>
    <s v="Actuals"/>
    <s v="AP"/>
    <s v=" "/>
    <s v="AP001-05/14/2013-00014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58347"/>
    <x v="4"/>
    <s v="DR"/>
    <n v="0"/>
    <n v="11.15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53486"/>
    <x v="4"/>
    <s v="DR"/>
    <n v="223.02"/>
    <n v="223.02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53486"/>
    <x v="4"/>
    <s v="DR"/>
    <n v="0"/>
    <n v="11.15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845664"/>
    <x v="4"/>
    <s v="DR"/>
    <n v="3750"/>
    <n v="3750"/>
    <s v="UD"/>
    <s v="618696"/>
    <m/>
    <s v="Actuals"/>
    <s v="AP"/>
    <s v=" "/>
    <s v="AP001-05/14/2013-00014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845664"/>
    <x v="4"/>
    <s v="DR"/>
    <n v="0"/>
    <n v="187.5"/>
    <m/>
    <s v="618696"/>
    <m/>
    <s v="Actuals"/>
    <s v="AP"/>
    <s v=" "/>
    <s v="AP001-05/14/2013-00014"/>
    <s v="cr_accounts_payable"/>
    <m/>
    <s v="0822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41465"/>
    <x v="4"/>
    <s v="DR"/>
    <n v="52.04"/>
    <n v="52.04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48235"/>
    <x v="4"/>
    <s v="DR"/>
    <n v="25290"/>
    <n v="25290"/>
    <s v="UD"/>
    <s v="607293"/>
    <m/>
    <s v="Actuals"/>
    <s v="AP"/>
    <s v=" "/>
    <s v="AP001-05/14/2013-00014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46389"/>
    <x v="4"/>
    <s v="DR"/>
    <n v="124.89"/>
    <n v="124.89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46389"/>
    <x v="4"/>
    <s v="DR"/>
    <n v="0"/>
    <n v="6.24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53486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58347"/>
    <x v="4"/>
    <s v="DR"/>
    <n v="208.15"/>
    <n v="208.15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34636"/>
    <x v="4"/>
    <s v="DR"/>
    <n v="202.95000000000002"/>
    <n v="202.95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34636"/>
    <x v="4"/>
    <s v="DR"/>
    <n v="0"/>
    <n v="10.15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41465"/>
    <x v="4"/>
    <s v="DR"/>
    <n v="52.02"/>
    <n v="52.02"/>
    <s v="UD"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41465"/>
    <x v="4"/>
    <s v="DR"/>
    <n v="0"/>
    <n v="2.6"/>
    <m/>
    <s v="618218"/>
    <m/>
    <s v="Actuals"/>
    <s v="AP"/>
    <s v=" "/>
    <s v="AP001-05/07/2013-0000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46389"/>
    <x v="4"/>
    <s v="DR"/>
    <n v="124.9"/>
    <n v="124.9"/>
    <s v="UD"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46389"/>
    <x v="4"/>
    <s v="DR"/>
    <n v="0"/>
    <n v="6.25"/>
    <m/>
    <s v="618218"/>
    <m/>
    <s v="Actuals"/>
    <s v="AP"/>
    <s v=" "/>
    <s v="AP001-05/14/2013-0001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53486"/>
    <x v="4"/>
    <s v="DR"/>
    <n v="208.16"/>
    <n v="208.16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53486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56377"/>
    <x v="4"/>
    <s v="DR"/>
    <n v="57355.97"/>
    <n v="57355.97"/>
    <s v="UD"/>
    <s v="610716"/>
    <m/>
    <s v="Actuals"/>
    <s v="AP"/>
    <s v=" "/>
    <s v="AP001-05/21/2013-00021"/>
    <s v="cr_accounts_payable"/>
    <m/>
    <s v="08224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Tips,Tolls,Parking Meter (RT80)::Parking Garage"/>
    <s v="001850777"/>
    <x v="4"/>
    <s v="DR"/>
    <n v="0"/>
    <n v="10"/>
    <m/>
    <m/>
    <m/>
    <s v="Actuals"/>
    <s v="OP"/>
    <s v=" "/>
    <s v="AP001-05/09/2013-00009"/>
    <s v="cr_accounts_payable"/>
    <m/>
    <s v="54693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Tips,Tolls,Parking Meter (RT80)::PI Pizza"/>
    <s v="001850777"/>
    <x v="4"/>
    <s v="DR"/>
    <n v="0"/>
    <n v="3"/>
    <m/>
    <m/>
    <m/>
    <s v="Actuals"/>
    <s v="OP"/>
    <s v=" "/>
    <s v="AP001-05/09/2013-00009"/>
    <s v="cr_accounts_payable"/>
    <m/>
    <s v="54693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Mileage (RT 80)"/>
    <s v="001850777"/>
    <x v="4"/>
    <s v="DR"/>
    <n v="0"/>
    <n v="14.69"/>
    <m/>
    <m/>
    <m/>
    <s v="Actuals"/>
    <s v="OP"/>
    <s v=" "/>
    <s v="AP001-05/09/2013-00009"/>
    <s v="cr_accounts_payable"/>
    <m/>
    <s v="54693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Mileage (RT 80)"/>
    <s v="001850777"/>
    <x v="4"/>
    <s v="DR"/>
    <n v="0"/>
    <n v="40.119999999999997"/>
    <m/>
    <m/>
    <m/>
    <s v="Actuals"/>
    <s v="OP"/>
    <s v=" "/>
    <s v="AP001-05/09/2013-00009"/>
    <s v="cr_accounts_payable"/>
    <m/>
    <s v="54693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Mileage (RT 80)"/>
    <s v="001860969"/>
    <x v="4"/>
    <s v="DR"/>
    <n v="0"/>
    <n v="13.56"/>
    <m/>
    <m/>
    <m/>
    <s v="Actuals"/>
    <s v="OP"/>
    <s v=" "/>
    <s v="AP001-05/22/2013-00022"/>
    <s v="cr_accounts_payable"/>
    <m/>
    <s v="59686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58347"/>
    <x v="4"/>
    <s v="DR"/>
    <n v="208.16"/>
    <n v="208.16"/>
    <s v="UD"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58347"/>
    <x v="4"/>
    <s v="DR"/>
    <n v="0"/>
    <n v="10.41"/>
    <m/>
    <s v="618218"/>
    <m/>
    <s v="Actuals"/>
    <s v="AP"/>
    <s v=" "/>
    <s v="AP001-05/21/2013-0002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Mileage (RT 80)"/>
    <s v="001861055"/>
    <x v="4"/>
    <s v="DR"/>
    <n v="0"/>
    <n v="22.6"/>
    <m/>
    <m/>
    <m/>
    <s v="Actuals"/>
    <s v="OP"/>
    <s v=" "/>
    <s v="AP001-05/22/2013-00022"/>
    <s v="cr_accounts_payable"/>
    <m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"/>
    <s v="Mileage (RT 80)"/>
    <s v="001861055"/>
    <x v="4"/>
    <s v="DR"/>
    <n v="0"/>
    <n v="15.82"/>
    <m/>
    <m/>
    <m/>
    <s v="Actuals"/>
    <s v="OP"/>
    <s v=" "/>
    <s v="AP001-05/22/2013-00022"/>
    <s v="cr_accounts_payable"/>
    <m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Hotels (RT 80)::FAMMO HAMPTON INN FARMING"/>
    <s v="001860969"/>
    <x v="4"/>
    <s v="DR"/>
    <n v="0"/>
    <n v="106.2"/>
    <m/>
    <m/>
    <m/>
    <s v="Actuals"/>
    <s v="CC"/>
    <s v=" "/>
    <s v="AP001-05/22/2013-00022"/>
    <s v="cr_accounts_payable"/>
    <m/>
    <s v="59686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60534"/>
    <x v="4"/>
    <s v="DR"/>
    <n v="61364.28"/>
    <n v="61364.28"/>
    <s v="UD"/>
    <s v="610716"/>
    <m/>
    <s v="Actuals"/>
    <s v="AP"/>
    <s v=" "/>
    <s v="AP001-05/30/2013-00030"/>
    <s v="cr_accounts_payable"/>
    <m/>
    <s v="08224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Mileage (RT 80)"/>
    <s v="001860969"/>
    <x v="4"/>
    <s v="DR"/>
    <n v="0"/>
    <n v="102.83"/>
    <m/>
    <m/>
    <m/>
    <s v="Actuals"/>
    <s v="OP"/>
    <s v=" "/>
    <s v="AP001-05/22/2013-00022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/Entertainment (RT82)::PASTA HOUSE"/>
    <s v="001860969"/>
    <x v="4"/>
    <s v="DR"/>
    <n v="0"/>
    <n v="18.11"/>
    <m/>
    <m/>
    <m/>
    <s v="Actuals"/>
    <s v="CC"/>
    <s v=" "/>
    <s v="AP001-05/22/2013-00022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/Entertainment (RT82)::BOO S MARKET"/>
    <s v="001860969"/>
    <x v="4"/>
    <s v="DR"/>
    <n v="0"/>
    <n v="11.76"/>
    <m/>
    <m/>
    <m/>
    <s v="Actuals"/>
    <s v="CC"/>
    <s v=" "/>
    <s v="AP001-05/22/2013-00022"/>
    <s v="cr_accounts_payable"/>
    <m/>
    <s v="59686"/>
  </r>
  <r>
    <s v="UEC"/>
    <s v="1"/>
    <s v="21"/>
    <s v="908"/>
    <s v="EED"/>
    <s v="908EED"/>
    <s v="020"/>
    <s v="020"/>
    <s v=" "/>
    <x v="14"/>
    <s v="J01VK"/>
    <s v="01"/>
    <s v="MEPC"/>
    <s v="82"/>
    <s v=" "/>
    <s v="Thielemann(MOEngEf&amp;R"/>
    <s v="Meals/Entertainment (RT82)::GRAPPA GRILL"/>
    <s v="001862462"/>
    <x v="4"/>
    <s v="DR"/>
    <n v="0"/>
    <n v="198.61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42702"/>
    <x v="4"/>
    <s v="DR"/>
    <n v="37857.61"/>
    <n v="37857.61"/>
    <s v="UD"/>
    <s v="618936"/>
    <m/>
    <s v="Actuals"/>
    <s v="AP"/>
    <s v=" "/>
    <s v="AP001-05/16/2013-00016"/>
    <s v="cr_accounts_payable"/>
    <m/>
    <s v="67053"/>
  </r>
  <r>
    <s v="UEC"/>
    <s v="1"/>
    <s v="21"/>
    <s v="908"/>
    <s v="EED"/>
    <s v="908EED"/>
    <s v="020"/>
    <s v="020"/>
    <s v=" "/>
    <x v="15"/>
    <s v="J01VL"/>
    <s v="01"/>
    <s v="MEPC"/>
    <s v="82"/>
    <s v=" "/>
    <s v="Thielemann(MOEngEf&amp;R"/>
    <s v="Meals/Entertainment (RT82)::GRAPPA GRILL"/>
    <s v="001862462"/>
    <x v="4"/>
    <s v="DR"/>
    <n v="0"/>
    <n v="132.4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1850777"/>
    <x v="4"/>
    <s v="DR"/>
    <n v="0"/>
    <n v="47.46"/>
    <m/>
    <m/>
    <m/>
    <s v="Actuals"/>
    <s v="OP"/>
    <s v=" "/>
    <s v="AP001-05/09/2013-00009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/Entertainment (RT82)::SUBWAY        03100450"/>
    <s v="001861184"/>
    <x v="4"/>
    <s v="DR"/>
    <n v="0"/>
    <n v="13.5"/>
    <m/>
    <m/>
    <m/>
    <s v="Actuals"/>
    <s v="CC"/>
    <s v=" "/>
    <s v="AP001-05/22/2013-00022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Purchases - Other (RT BX)::ENERGY PROGRAM EVALUATI"/>
    <s v="001862462"/>
    <x v="4"/>
    <s v="DR"/>
    <n v="0"/>
    <n v="635"/>
    <m/>
    <m/>
    <m/>
    <s v="Actuals"/>
    <s v="CC"/>
    <s v=" "/>
    <s v="AP001-05/23/2013-00023"/>
    <s v="cr_accounts_payable"/>
    <m/>
    <s v="77028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58117"/>
    <x v="4"/>
    <s v="DR"/>
    <n v="37133.360000000001"/>
    <n v="37133.360000000001"/>
    <s v="UD"/>
    <s v="618936"/>
    <m/>
    <s v="Actuals"/>
    <s v="AP"/>
    <s v=" "/>
    <s v="AP001-05/24/2013-00024"/>
    <s v="cr_accounts_payable"/>
    <m/>
    <s v="67053"/>
  </r>
  <r>
    <s v="UEC"/>
    <s v="1"/>
    <s v="21"/>
    <s v="908"/>
    <s v="EED"/>
    <s v="908EED"/>
    <s v="020"/>
    <s v="020"/>
    <s v=" "/>
    <x v="11"/>
    <s v="J01VM"/>
    <s v="01"/>
    <s v="MEPC"/>
    <s v="BX"/>
    <s v="NONE"/>
    <m/>
    <s v="ENVELOPE,NM,F46UE,ST"/>
    <m/>
    <x v="4"/>
    <s v="DR"/>
    <n v="1000"/>
    <n v="184"/>
    <s v="EA"/>
    <m/>
    <m/>
    <s v="Actuals"/>
    <s v="ST"/>
    <s v=" "/>
    <s v="ST001-05/02/2013-00002"/>
    <s v="cr_mmis"/>
    <s v="3714161"/>
    <m/>
  </r>
  <r>
    <s v="UEC"/>
    <s v="1"/>
    <s v="21"/>
    <s v="908"/>
    <s v="EED"/>
    <s v="908EED"/>
    <s v="020"/>
    <s v="020"/>
    <s v=" "/>
    <x v="11"/>
    <s v="J01VM"/>
    <s v="01"/>
    <s v="MEPC"/>
    <s v="35"/>
    <s v="NONE"/>
    <m/>
    <s v="STORES HANDLING"/>
    <m/>
    <x v="4"/>
    <s v="DR"/>
    <n v="0"/>
    <n v="16.559999999999999"/>
    <m/>
    <m/>
    <m/>
    <s v="Actuals"/>
    <s v="ST"/>
    <s v=" "/>
    <s v="ST001-05/02/2013-00002"/>
    <s v="cr_mmis"/>
    <s v="3714161"/>
    <m/>
  </r>
  <r>
    <s v="UEC"/>
    <s v="1"/>
    <s v="21"/>
    <s v="908"/>
    <s v="EED"/>
    <s v="908EED"/>
    <s v="020"/>
    <s v="020"/>
    <s v=" "/>
    <x v="0"/>
    <s v="J01TZ"/>
    <s v="01"/>
    <s v="MEPC"/>
    <s v="EX"/>
    <s v=" "/>
    <m/>
    <s v="SECURITAS SECURITY S"/>
    <s v="001868100"/>
    <x v="5"/>
    <s v="DR"/>
    <n v="0"/>
    <n v="372"/>
    <m/>
    <s v="556737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DR"/>
    <n v="0"/>
    <n v="6915.17"/>
    <m/>
    <s v="620026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DR"/>
    <n v="0"/>
    <n v="82079.009999999995"/>
    <m/>
    <s v="620026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CR"/>
    <n v="0"/>
    <n v="-6915.17"/>
    <m/>
    <s v="620026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m/>
    <s v="FISERV SOLUTIONS INC"/>
    <s v="001818338"/>
    <x v="5"/>
    <s v="CR"/>
    <n v="0"/>
    <n v="-82079.009999999995"/>
    <m/>
    <s v="620026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5"/>
    <s v="DR"/>
    <n v="0"/>
    <n v="71500"/>
    <m/>
    <s v="602762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5"/>
    <s v="CR"/>
    <n v="0"/>
    <n v="-70000"/>
    <m/>
    <s v="602762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5"/>
    <s v="DR"/>
    <n v="0"/>
    <n v="40000"/>
    <m/>
    <s v="62087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5"/>
    <s v="DR"/>
    <n v="0"/>
    <n v="125004.96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5"/>
    <s v="DR"/>
    <n v="0"/>
    <n v="72835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s v="001859603"/>
    <x v="5"/>
    <s v="CR"/>
    <n v="0"/>
    <n v="-68683.88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5"/>
    <s v="CR"/>
    <n v="0"/>
    <n v="-46990"/>
    <m/>
    <s v="62087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5"/>
    <s v="CR"/>
    <n v="0"/>
    <n v="-36433.839999999997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5"/>
    <s v="CR"/>
    <n v="0"/>
    <n v="-33352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MARY S. CROOK"/>
    <m/>
    <x v="5"/>
    <s v="CR"/>
    <n v="0"/>
    <n v="-35"/>
    <m/>
    <m/>
    <m/>
    <s v="Actuals"/>
    <s v="RECONNET"/>
    <s v=" "/>
    <s v="RN002-06/21/2013-0002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m/>
    <s v="HARRY ALPER"/>
    <m/>
    <x v="5"/>
    <s v="CR"/>
    <n v="0"/>
    <n v="-10"/>
    <m/>
    <m/>
    <m/>
    <s v="Actuals"/>
    <s v="RECONNET"/>
    <s v=" "/>
    <s v="RN002-06/21/2013-00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SS NON-SERV REVENUE"/>
    <m/>
    <x v="5"/>
    <s v="DR"/>
    <n v="0"/>
    <n v="33317"/>
    <m/>
    <m/>
    <m/>
    <s v="Actuals"/>
    <s v="MATHIS"/>
    <s v=" "/>
    <s v="TD513-06/30/2013-06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5"/>
    <s v="DR"/>
    <n v="0"/>
    <n v="75861.2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5"/>
    <s v="DR"/>
    <n v="0"/>
    <n v="59435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s v="001859603"/>
    <x v="5"/>
    <s v="CR"/>
    <n v="0"/>
    <n v="-43372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SS NON-SERV REVENUE"/>
    <m/>
    <x v="5"/>
    <s v="DR"/>
    <n v="0"/>
    <n v="17259"/>
    <m/>
    <m/>
    <m/>
    <s v="Actuals"/>
    <s v="MATHIS"/>
    <s v=" "/>
    <s v="TD513-06/30/2013-06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5"/>
    <s v="DR"/>
    <n v="0"/>
    <n v="74129.53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5"/>
    <s v="DR"/>
    <n v="0"/>
    <n v="59049.01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5"/>
    <s v="DR"/>
    <n v="0"/>
    <n v="179538.16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5"/>
    <s v="DR"/>
    <n v="0"/>
    <n v="281440.53999999998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s v="001859603"/>
    <x v="5"/>
    <s v="CR"/>
    <n v="0"/>
    <n v="-258089.04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s v="001859603"/>
    <x v="5"/>
    <s v="CR"/>
    <n v="0"/>
    <n v="-237689.51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s v="001889520"/>
    <x v="5"/>
    <s v="DR"/>
    <n v="0"/>
    <n v="6952.68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5"/>
    <s v="DR"/>
    <n v="0"/>
    <n v="45692.04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5"/>
    <s v="DR"/>
    <n v="0"/>
    <n v="15405.16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5"/>
    <s v="DR"/>
    <n v="0"/>
    <n v="2566.86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 M SERVICES"/>
    <s v="001859603"/>
    <x v="5"/>
    <s v="CR"/>
    <n v="0"/>
    <n v="-3423.53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89520"/>
    <x v="5"/>
    <s v="DR"/>
    <n v="0"/>
    <n v="100000"/>
    <m/>
    <s v="6044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5"/>
    <s v="CR"/>
    <n v="0"/>
    <n v="-122056.85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5"/>
    <s v="CR"/>
    <n v="0"/>
    <n v="-82526.320000000007"/>
    <m/>
    <s v="6044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s v="001859603"/>
    <x v="5"/>
    <s v="CR"/>
    <n v="0"/>
    <n v="-100000"/>
    <m/>
    <s v="604438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5"/>
    <s v="DR"/>
    <n v="0"/>
    <n v="372651.59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5"/>
    <s v="DR"/>
    <n v="0"/>
    <n v="119038.08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5"/>
    <s v="DR"/>
    <n v="0"/>
    <n v="376190.94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5"/>
    <s v="DR"/>
    <n v="0"/>
    <n v="129851.67"/>
    <m/>
    <s v="610844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5"/>
    <s v="CR"/>
    <n v="0"/>
    <n v="-376190.94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"/>
    <m/>
    <x v="5"/>
    <s v="CR"/>
    <n v="0"/>
    <n v="-119038.08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301"/>
    <x v="5"/>
    <s v="CR"/>
    <n v="0"/>
    <n v="-122076.94"/>
    <m/>
    <s v="610844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863908"/>
    <x v="5"/>
    <s v="CR"/>
    <n v="0"/>
    <n v="-14000"/>
    <m/>
    <s v="610844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5"/>
    <s v="DR"/>
    <n v="0"/>
    <n v="11367.25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5"/>
    <s v="DR"/>
    <n v="0"/>
    <n v="52827.8"/>
    <m/>
    <s v="610846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5"/>
    <s v="DR"/>
    <n v="0"/>
    <n v="9978.0400000000009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"/>
    <m/>
    <x v="5"/>
    <s v="CR"/>
    <n v="0"/>
    <n v="-11367.25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302"/>
    <x v="5"/>
    <s v="CR"/>
    <n v="0"/>
    <n v="-53556.24"/>
    <m/>
    <s v="610846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s v="001863907"/>
    <x v="5"/>
    <s v="CR"/>
    <n v="0"/>
    <n v="-8000"/>
    <m/>
    <s v="610846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BERGJR"/>
    <m/>
    <s v="PROJECT REV"/>
    <s v="001869719"/>
    <x v="5"/>
    <s v="CR"/>
    <n v="0"/>
    <n v="-364.76"/>
    <m/>
    <m/>
    <m/>
    <s v="Actuals"/>
    <s v="MATHIS"/>
    <s v=" "/>
    <s v="TD513-06/30/2013-0600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5"/>
    <s v="DR"/>
    <n v="0"/>
    <n v="168002.3"/>
    <m/>
    <s v="607127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5"/>
    <s v="DR"/>
    <n v="0"/>
    <n v="315885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5"/>
    <s v="DR"/>
    <n v="0"/>
    <n v="96.37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m/>
    <x v="5"/>
    <s v="CR"/>
    <n v="0"/>
    <n v="-185927.95"/>
    <m/>
    <s v="610844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"/>
    <m/>
    <x v="5"/>
    <s v="CR"/>
    <n v="0"/>
    <n v="-60806.48"/>
    <m/>
    <s v="610846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 INCENTIVE"/>
    <m/>
    <x v="5"/>
    <s v="DR"/>
    <n v="0"/>
    <n v="276980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5"/>
    <s v="DR"/>
    <n v="0"/>
    <n v="1048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5"/>
    <s v="CR"/>
    <n v="0"/>
    <n v="-141023.85"/>
    <m/>
    <s v="607127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RESOURCES"/>
    <m/>
    <x v="5"/>
    <s v="CR"/>
    <n v="0"/>
    <n v="-264610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RESOURCES"/>
    <m/>
    <x v="5"/>
    <s v="CR"/>
    <n v="0"/>
    <n v="-997.77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5"/>
    <s v="DR"/>
    <n v="0"/>
    <n v="19700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5"/>
    <s v="DR"/>
    <n v="0"/>
    <n v="30178.57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5"/>
    <s v="DR"/>
    <n v="0"/>
    <n v="36995.5"/>
    <m/>
    <s v="610718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5"/>
    <s v="DR"/>
    <n v="0"/>
    <n v="23250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5"/>
    <s v="DR"/>
    <n v="0"/>
    <n v="42779.09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5"/>
    <s v="CR"/>
    <n v="0"/>
    <n v="-29740.5"/>
    <m/>
    <s v="610718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"/>
    <m/>
    <x v="5"/>
    <s v="CR"/>
    <n v="0"/>
    <n v="-18950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"/>
    <m/>
    <x v="5"/>
    <s v="CR"/>
    <n v="0"/>
    <n v="-30178.57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5"/>
    <s v="DR"/>
    <n v="0"/>
    <n v="6400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5"/>
    <s v="DR"/>
    <n v="0"/>
    <n v="4408.79"/>
    <m/>
    <s v="618696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5"/>
    <s v="DR"/>
    <n v="0"/>
    <n v="9934.7900000000009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5"/>
    <s v="CR"/>
    <n v="0"/>
    <n v="-3901"/>
    <m/>
    <s v="618696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"/>
    <m/>
    <x v="5"/>
    <s v="CR"/>
    <n v="0"/>
    <n v="-6382.52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5"/>
    <s v="DR"/>
    <n v="0"/>
    <n v="33624"/>
    <m/>
    <s v="607293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RESOURCES"/>
    <m/>
    <x v="5"/>
    <s v="CR"/>
    <n v="0"/>
    <n v="-25290"/>
    <m/>
    <s v="607293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5"/>
    <s v="DR"/>
    <n v="0"/>
    <n v="323435.48"/>
    <m/>
    <m/>
    <m/>
    <s v="Actuals"/>
    <s v="MATHIS"/>
    <s v=" "/>
    <s v="TD513-06/30/2013-06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5"/>
    <s v="DR"/>
    <n v="0"/>
    <n v="86225.44"/>
    <m/>
    <s v="610716"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5"/>
    <s v="DR"/>
    <n v="0"/>
    <n v="286852"/>
    <m/>
    <m/>
    <m/>
    <s v="Actuals"/>
    <s v="MATHIS"/>
    <s v=" "/>
    <s v="TD512-06/30/2013-06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5"/>
    <s v="CR"/>
    <n v="0"/>
    <n v="-70798"/>
    <m/>
    <s v="610716"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"/>
    <m/>
    <x v="5"/>
    <s v="CR"/>
    <n v="0"/>
    <n v="-311535"/>
    <m/>
    <m/>
    <m/>
    <s v="Actuals"/>
    <s v="MATHIS"/>
    <s v=" "/>
    <s v="TD512-06/30/2013-05011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BERGJR"/>
    <m/>
    <s v="PROJECT REV"/>
    <s v="001869719"/>
    <x v="5"/>
    <s v="DR"/>
    <n v="0"/>
    <n v="364.76"/>
    <m/>
    <m/>
    <m/>
    <s v="Actuals"/>
    <s v="MATHIS"/>
    <s v=" "/>
    <s v="TD513-06/30/2013-0600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5"/>
    <s v="DR"/>
    <n v="0"/>
    <n v="648840.5"/>
    <m/>
    <s v="618938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5"/>
    <s v="CR"/>
    <n v="0"/>
    <n v="-439580.5"/>
    <m/>
    <s v="618938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5"/>
    <s v="DR"/>
    <n v="0"/>
    <n v="43597.5"/>
    <m/>
    <s v="618936"/>
    <m/>
    <s v="Actuals"/>
    <s v="MATHIS"/>
    <s v=" "/>
    <s v="TD512-06/30/2013-06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5"/>
    <s v="CR"/>
    <n v="0"/>
    <n v="-38000"/>
    <m/>
    <s v="618936"/>
    <m/>
    <s v="Actuals"/>
    <s v="MATHIS"/>
    <s v=" "/>
    <s v="TD512-06/30/2013-05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5"/>
    <s v="DR"/>
    <n v="0"/>
    <n v="20182"/>
    <m/>
    <s v="624539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5"/>
    <s v="DR"/>
    <n v="0"/>
    <n v="44234"/>
    <m/>
    <s v="624539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5"/>
    <s v="CR"/>
    <n v="0"/>
    <n v="-20182"/>
    <m/>
    <s v="624539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5"/>
    <s v="CR"/>
    <n v="0"/>
    <n v="-44234"/>
    <m/>
    <s v="624539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5"/>
    <s v="CR"/>
    <n v="0"/>
    <n v="-33288.379999999997"/>
    <m/>
    <s v="624539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5"/>
    <s v="CR"/>
    <n v="0"/>
    <n v="-32255"/>
    <m/>
    <s v="624539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5"/>
    <s v="CR"/>
    <n v="0"/>
    <n v="-17477.490000000002"/>
    <m/>
    <s v="624539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5"/>
    <s v="CR"/>
    <n v="0"/>
    <n v="-14990"/>
    <m/>
    <s v="624539"/>
    <m/>
    <s v="Actuals"/>
    <s v="MATHIS"/>
    <s v=" "/>
    <s v="TD513-06/30/2013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ST LOUIS CARDINALS L"/>
    <s v="001858158"/>
    <x v="5"/>
    <s v="DR"/>
    <n v="0"/>
    <n v="8800"/>
    <m/>
    <s v="615658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5"/>
    <s v="CR"/>
    <n v="0"/>
    <n v="-32255"/>
    <m/>
    <s v="624539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5"/>
    <s v="DR"/>
    <n v="0"/>
    <n v="33288.379999999997"/>
    <m/>
    <s v="624539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9"/>
    <x v="5"/>
    <s v="DR"/>
    <n v="0"/>
    <n v="32255"/>
    <m/>
    <s v="624539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5"/>
    <s v="DR"/>
    <n v="0"/>
    <n v="17477.490000000002"/>
    <m/>
    <s v="624539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5"/>
    <s v="DR"/>
    <n v="0"/>
    <n v="14990"/>
    <m/>
    <s v="624539"/>
    <m/>
    <s v="Actuals"/>
    <s v="MATHIS"/>
    <s v=" "/>
    <s v="TD513-06/30/2013-06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48"/>
    <x v="5"/>
    <s v="CR"/>
    <n v="0"/>
    <n v="-14990"/>
    <m/>
    <s v="624539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3"/>
    <x v="5"/>
    <s v="CR"/>
    <n v="0"/>
    <n v="-20182"/>
    <m/>
    <s v="624539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4"/>
    <x v="5"/>
    <s v="CR"/>
    <n v="0"/>
    <n v="-44234"/>
    <m/>
    <s v="624539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62926"/>
    <x v="5"/>
    <s v="CR"/>
    <n v="0"/>
    <n v="-33288.379999999997"/>
    <m/>
    <s v="624539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m/>
    <s v="WEBER SHANDWICK"/>
    <s v="001847753"/>
    <x v="5"/>
    <s v="CR"/>
    <n v="0"/>
    <n v="-17477.490000000002"/>
    <m/>
    <s v="624539"/>
    <m/>
    <s v="Actuals"/>
    <s v="MATHIS"/>
    <s v=" "/>
    <s v="TD513-06/30/2013-06013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5.82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BX"/>
    <s v=" "/>
    <s v="EARTHWAYS CENTER"/>
    <s v="2013 Green Homes &amp; Great Health Festival Sponsorsh"/>
    <s v="001891493"/>
    <x v="5"/>
    <s v="DR"/>
    <n v="12000"/>
    <n v="12000"/>
    <s v="UD"/>
    <s v="631021"/>
    <m/>
    <s v="Actuals"/>
    <s v="AP"/>
    <s v=" "/>
    <s v="AP001-06/27/2013-00027"/>
    <s v="cr_accounts_payable"/>
    <m/>
    <s v="11721"/>
  </r>
  <r>
    <s v="UEC"/>
    <s v="1"/>
    <s v="21"/>
    <s v="908"/>
    <s v="EED"/>
    <s v="908EED"/>
    <s v="020"/>
    <s v="020"/>
    <s v=" "/>
    <x v="0"/>
    <s v="J01TZ"/>
    <s v="01"/>
    <s v="MEPC"/>
    <s v="34"/>
    <s v=" "/>
    <s v="EARTHWAYS CENTER"/>
    <s v="PURCHASING RATE"/>
    <s v="001891493"/>
    <x v="5"/>
    <s v="DR"/>
    <n v="0"/>
    <n v="600"/>
    <m/>
    <s v="631021"/>
    <m/>
    <s v="Actuals"/>
    <s v="AP"/>
    <s v=" "/>
    <s v="AP001-06/27/2013-00027"/>
    <s v="cr_accounts_payable"/>
    <m/>
    <s v="11721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0.91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8.649999999999999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6.39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0.34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4.3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8.079999999999998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8.48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18.649999999999999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893396"/>
    <x v="5"/>
    <s v="DR"/>
    <n v="0"/>
    <n v="20.34"/>
    <m/>
    <m/>
    <m/>
    <s v="Actuals"/>
    <s v="OP"/>
    <s v=" "/>
    <s v="AP001-06/28/2013-00028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P N C BANK NA"/>
    <s v="OFFICEMAX CT*IN#345703::MAILING &amp;amp; STORAGE TAPE"/>
    <s v="001892089"/>
    <x v="5"/>
    <s v="DR"/>
    <n v="0"/>
    <n v="34"/>
    <m/>
    <s v="630228"/>
    <m/>
    <s v="Actuals"/>
    <s v="AP"/>
    <s v=" "/>
    <s v="AP001-06/28/2013-00028"/>
    <s v="cr_accounts_payable"/>
    <m/>
    <s v="77566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878301"/>
    <x v="5"/>
    <s v="DR"/>
    <n v="46767.090000000004"/>
    <n v="46767.09"/>
    <s v="UD"/>
    <s v="620878"/>
    <m/>
    <s v="Actuals"/>
    <s v="AP"/>
    <s v=" "/>
    <s v="AP001-06/13/2013-00013"/>
    <s v="cr_accounts_payable"/>
    <m/>
    <s v="79809"/>
  </r>
  <r>
    <s v="UEC"/>
    <s v="1"/>
    <s v="21"/>
    <s v="908"/>
    <s v="EED"/>
    <s v="908EED"/>
    <s v="020"/>
    <s v="020"/>
    <s v=" "/>
    <x v="2"/>
    <s v="J01V3"/>
    <s v="01"/>
    <s v="MEPC"/>
    <s v="34"/>
    <s v=" "/>
    <s v="SHELTON GROUP"/>
    <s v="PURCHASING RATE"/>
    <s v="001878301"/>
    <x v="5"/>
    <s v="DR"/>
    <n v="0"/>
    <n v="1114.1199999999999"/>
    <m/>
    <s v="620878"/>
    <m/>
    <s v="Actuals"/>
    <s v="AP"/>
    <s v=" "/>
    <s v="AP001-06/13/2013-00013"/>
    <s v="cr_accounts_payable"/>
    <m/>
    <s v="79809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875259"/>
    <x v="5"/>
    <s v="DR"/>
    <n v="70644"/>
    <n v="70644"/>
    <s v="UD"/>
    <s v="602762"/>
    <m/>
    <s v="Actuals"/>
    <s v="AP"/>
    <s v=" "/>
    <s v="AP001-06/11/2013-00011"/>
    <s v="cr_accounts_payable"/>
    <m/>
    <s v="43295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/Entertainment (RT82)::JOE BUCKS RESTAURANT -"/>
    <s v="001877713"/>
    <x v="5"/>
    <s v="DR"/>
    <n v="0"/>
    <n v="167.51"/>
    <m/>
    <m/>
    <m/>
    <s v="Actuals"/>
    <s v="CC"/>
    <s v=" "/>
    <s v="AP001-06/11/2013-00011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BX"/>
    <s v=" "/>
    <s v="Thielemann(MOEngEf&amp;R"/>
    <s v="Purchases - Other (RT BX)::PETRO MART #7"/>
    <s v="001877713"/>
    <x v="5"/>
    <s v="DR"/>
    <n v="0"/>
    <n v="4.78"/>
    <m/>
    <m/>
    <m/>
    <s v="Actuals"/>
    <s v="CC"/>
    <s v=" "/>
    <s v="AP001-06/11/2013-00011"/>
    <s v="cr_accounts_payable"/>
    <m/>
    <s v="77028"/>
  </r>
  <r>
    <s v="UEC"/>
    <s v="1"/>
    <s v="21"/>
    <s v="930"/>
    <s v="228"/>
    <s v="930228"/>
    <s v="020"/>
    <s v="020"/>
    <s v=" "/>
    <x v="2"/>
    <s v="J01V3"/>
    <s v="01"/>
    <s v="MEPC"/>
    <s v="MD"/>
    <s v=" "/>
    <s v="CONSORTIUM FOR ENERG"/>
    <s v="CEE Membership Dues 1/1/2013-12/31/2013 per Invoic"/>
    <s v="001871394"/>
    <x v="5"/>
    <s v="DR"/>
    <n v="10000"/>
    <n v="10000"/>
    <s v="UD"/>
    <s v="628077"/>
    <m/>
    <s v="Actuals"/>
    <s v="AP"/>
    <s v=" "/>
    <s v="AP001-06/06/2013-00006"/>
    <s v="cr_accounts_payable"/>
    <m/>
    <s v="68526"/>
  </r>
  <r>
    <s v="UEC"/>
    <s v="1"/>
    <s v="21"/>
    <s v="930"/>
    <s v="228"/>
    <s v="930228"/>
    <s v="020"/>
    <s v="020"/>
    <s v=" "/>
    <x v="2"/>
    <s v="J01V3"/>
    <s v="01"/>
    <s v="MEPC"/>
    <s v="34"/>
    <s v=" "/>
    <s v="CONSORTIUM FOR ENERG"/>
    <s v="PURCHASING RATE"/>
    <s v="001871394"/>
    <x v="5"/>
    <s v="DR"/>
    <n v="0"/>
    <n v="500"/>
    <m/>
    <s v="628077"/>
    <m/>
    <s v="Actuals"/>
    <s v="AP"/>
    <s v=" "/>
    <s v="AP001-06/06/2013-00006"/>
    <s v="cr_accounts_payable"/>
    <m/>
    <s v="68526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/Entertainment (RT82)::CALLIERS CATERING"/>
    <s v="001877713"/>
    <x v="5"/>
    <s v="DR"/>
    <n v="0"/>
    <n v="277.83"/>
    <m/>
    <m/>
    <m/>
    <s v="Actuals"/>
    <s v="CC"/>
    <s v=" "/>
    <s v="AP001-06/11/2013-00011"/>
    <s v="cr_accounts_payable"/>
    <m/>
    <s v="77028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859603"/>
    <x v="5"/>
    <s v="DR"/>
    <n v="3423.53"/>
    <n v="3423.53"/>
    <s v="UD"/>
    <s v="604438"/>
    <m/>
    <s v="Actuals"/>
    <s v="AP"/>
    <s v=" "/>
    <s v="AP001-06/05/2013-00005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859603"/>
    <x v="5"/>
    <s v="DR"/>
    <n v="43372"/>
    <n v="43372"/>
    <s v="UD"/>
    <s v="604438"/>
    <m/>
    <s v="Actuals"/>
    <s v="AP"/>
    <s v=" "/>
    <s v="AP001-06/05/2013-00005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859603"/>
    <x v="5"/>
    <s v="DR"/>
    <n v="68683.88"/>
    <n v="68683.88"/>
    <s v="UD"/>
    <s v="604438"/>
    <m/>
    <s v="Actuals"/>
    <s v="AP"/>
    <s v=" "/>
    <s v="AP001-06/05/2013-00005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859603"/>
    <x v="5"/>
    <s v="DR"/>
    <n v="258089.04"/>
    <n v="258089.04"/>
    <s v="UD"/>
    <s v="604438"/>
    <m/>
    <s v="Actuals"/>
    <s v="AP"/>
    <s v=" "/>
    <s v="AP001-06/05/2013-00005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859603"/>
    <x v="5"/>
    <s v="DR"/>
    <n v="237689.51"/>
    <n v="237689.51"/>
    <s v="UD"/>
    <s v="604438"/>
    <m/>
    <s v="Actuals"/>
    <s v="AP"/>
    <s v=" "/>
    <s v="AP001-06/05/2013-00005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859603"/>
    <x v="5"/>
    <s v="DR"/>
    <n v="100000"/>
    <n v="100000"/>
    <s v="UD"/>
    <s v="604438"/>
    <m/>
    <s v="Actuals"/>
    <s v="AP"/>
    <s v=" "/>
    <s v="AP001-06/05/2013-00005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876000"/>
    <x v="5"/>
    <s v="DR"/>
    <n v="0"/>
    <n v="131.08000000000001"/>
    <m/>
    <m/>
    <m/>
    <s v="Actuals"/>
    <s v="OP"/>
    <s v=" "/>
    <s v="AP001-06/10/2013-00010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876000"/>
    <x v="5"/>
    <s v="DR"/>
    <n v="0"/>
    <n v="13.56"/>
    <m/>
    <m/>
    <m/>
    <s v="Actuals"/>
    <s v="OP"/>
    <s v=" "/>
    <s v="AP001-06/10/2013-00010"/>
    <s v="cr_accounts_payable"/>
    <m/>
    <s v="54507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63301"/>
    <x v="5"/>
    <s v="DR"/>
    <n v="122076.94"/>
    <n v="122076.94"/>
    <s v="UD"/>
    <s v="610844"/>
    <m/>
    <s v="Actuals"/>
    <s v="AP"/>
    <s v=" "/>
    <s v="AP001-06/05/2013-00005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65182"/>
    <x v="5"/>
    <s v="DR"/>
    <n v="223.02"/>
    <n v="223.02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65182"/>
    <x v="5"/>
    <s v="DR"/>
    <n v="0"/>
    <n v="11.15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63908"/>
    <x v="5"/>
    <s v="DR"/>
    <n v="14000"/>
    <n v="14000"/>
    <s v="UD"/>
    <s v="610844"/>
    <m/>
    <s v="Actuals"/>
    <s v="AP"/>
    <s v=" "/>
    <s v="AP001-06/05/2013-00005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63302"/>
    <x v="5"/>
    <s v="DR"/>
    <n v="53556.24"/>
    <n v="53556.24"/>
    <s v="UD"/>
    <s v="610846"/>
    <m/>
    <s v="Actuals"/>
    <s v="AP"/>
    <s v=" "/>
    <s v="AP001-06/05/2013-00005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63907"/>
    <x v="5"/>
    <s v="DR"/>
    <n v="8000"/>
    <n v="8000"/>
    <s v="UD"/>
    <s v="610846"/>
    <m/>
    <s v="Actuals"/>
    <s v="AP"/>
    <s v=" "/>
    <s v="AP001-06/05/2013-00005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70282"/>
    <x v="5"/>
    <s v="DR"/>
    <n v="223.02"/>
    <n v="223.02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70282"/>
    <x v="5"/>
    <s v="DR"/>
    <n v="0"/>
    <n v="11.15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76452"/>
    <x v="5"/>
    <s v="DR"/>
    <n v="178.42000000000002"/>
    <n v="178.4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76452"/>
    <x v="5"/>
    <s v="DR"/>
    <n v="0"/>
    <n v="8.92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81972"/>
    <x v="5"/>
    <s v="DR"/>
    <n v="223.02"/>
    <n v="223.02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81972"/>
    <x v="5"/>
    <s v="DR"/>
    <n v="0"/>
    <n v="11.15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90262"/>
    <x v="5"/>
    <s v="DR"/>
    <n v="223.02"/>
    <n v="223.02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90262"/>
    <x v="5"/>
    <s v="DR"/>
    <n v="0"/>
    <n v="11.15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70282"/>
    <x v="5"/>
    <s v="DR"/>
    <n v="223.02"/>
    <n v="223.02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70282"/>
    <x v="5"/>
    <s v="DR"/>
    <n v="0"/>
    <n v="11.15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72261"/>
    <x v="5"/>
    <s v="DR"/>
    <n v="75000"/>
    <n v="75000"/>
    <s v="UD"/>
    <s v="607127"/>
    <m/>
    <s v="Actuals"/>
    <s v="AP"/>
    <s v=" "/>
    <s v="AP001-06/11/2013-00011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76452"/>
    <x v="5"/>
    <s v="DR"/>
    <n v="178.42000000000002"/>
    <n v="178.4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65182"/>
    <x v="5"/>
    <s v="DR"/>
    <n v="223.02"/>
    <n v="223.02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65182"/>
    <x v="5"/>
    <s v="DR"/>
    <n v="0"/>
    <n v="11.15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82"/>
    <s v="BERGJR"/>
    <s v="Berg(MOEngEf&amp;R 921),"/>
    <s v="Meals/Entertainment (RT82)::HELEN FITZGERALDS"/>
    <s v="001869719"/>
    <x v="5"/>
    <s v="DR"/>
    <n v="0"/>
    <n v="364.76"/>
    <m/>
    <m/>
    <m/>
    <s v="Actuals"/>
    <s v="CC"/>
    <s v=" "/>
    <s v="AP001-06/04/2013-00004"/>
    <s v="cr_accounts_payable"/>
    <m/>
    <s v="76145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76452"/>
    <x v="5"/>
    <s v="DR"/>
    <n v="0"/>
    <n v="8.92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875343"/>
    <x v="5"/>
    <s v="DR"/>
    <n v="141025.04"/>
    <n v="141025.04"/>
    <s v="UD"/>
    <s v="607127"/>
    <m/>
    <s v="Actuals"/>
    <s v="AP"/>
    <s v=" "/>
    <s v="AP001-06/13/2013-00013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90262"/>
    <x v="5"/>
    <s v="DR"/>
    <n v="223.02"/>
    <n v="223.02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90262"/>
    <x v="5"/>
    <s v="DR"/>
    <n v="0"/>
    <n v="11.15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81972"/>
    <x v="5"/>
    <s v="DR"/>
    <n v="223.02"/>
    <n v="223.02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81972"/>
    <x v="5"/>
    <s v="DR"/>
    <n v="0"/>
    <n v="11.15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870605"/>
    <x v="5"/>
    <s v="DR"/>
    <n v="30881"/>
    <n v="30881"/>
    <s v="UD"/>
    <s v="610718"/>
    <m/>
    <s v="Actuals"/>
    <s v="AP"/>
    <s v=" "/>
    <s v="AP001-06/11/2013-00011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65182"/>
    <x v="5"/>
    <s v="DR"/>
    <n v="208.15"/>
    <n v="208.15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70282"/>
    <x v="5"/>
    <s v="DR"/>
    <n v="208.15"/>
    <n v="208.15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8197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90262"/>
    <x v="5"/>
    <s v="DR"/>
    <n v="208.15"/>
    <n v="208.15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65182"/>
    <x v="5"/>
    <s v="DR"/>
    <n v="208.16"/>
    <n v="208.16"/>
    <s v="UD"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65182"/>
    <x v="5"/>
    <s v="DR"/>
    <n v="0"/>
    <n v="10.41"/>
    <m/>
    <s v="618218"/>
    <m/>
    <s v="Actuals"/>
    <s v="AP"/>
    <s v=" "/>
    <s v="AP001-06/05/2013-00005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70282"/>
    <x v="5"/>
    <s v="DR"/>
    <n v="208.16"/>
    <n v="208.16"/>
    <s v="UD"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70282"/>
    <x v="5"/>
    <s v="DR"/>
    <n v="0"/>
    <n v="10.41"/>
    <m/>
    <s v="618218"/>
    <m/>
    <s v="Actuals"/>
    <s v="AP"/>
    <s v=" "/>
    <s v="AP001-06/11/2013-00011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76452"/>
    <x v="5"/>
    <s v="DR"/>
    <n v="166.52"/>
    <n v="166.52"/>
    <s v="UD"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76452"/>
    <x v="5"/>
    <s v="DR"/>
    <n v="0"/>
    <n v="8.33"/>
    <m/>
    <s v="618218"/>
    <m/>
    <s v="Actuals"/>
    <s v="AP"/>
    <s v=" "/>
    <s v="AP001-06/13/2013-00013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90262"/>
    <x v="5"/>
    <s v="DR"/>
    <n v="208.16"/>
    <n v="208.16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9026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81972"/>
    <x v="5"/>
    <s v="DR"/>
    <n v="208.16"/>
    <n v="208.16"/>
    <s v="UD"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81972"/>
    <x v="5"/>
    <s v="DR"/>
    <n v="0"/>
    <n v="10.41"/>
    <m/>
    <s v="618218"/>
    <m/>
    <s v="Actuals"/>
    <s v="AP"/>
    <s v=" "/>
    <s v="AP001-06/27/2013-00027"/>
    <s v="cr_accounts_payable"/>
    <m/>
    <s v="71963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CHARTER MEDIA-ST LOUIS"/>
    <s v="001872206"/>
    <x v="5"/>
    <s v="DR"/>
    <n v="0"/>
    <n v="2750"/>
    <m/>
    <m/>
    <m/>
    <s v="Actuals"/>
    <s v="CC"/>
    <s v=" "/>
    <s v="AP001-06/05/2013-00005"/>
    <s v="cr_accounts_payable"/>
    <m/>
    <s v="5247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879454"/>
    <x v="5"/>
    <s v="DR"/>
    <n v="25290"/>
    <n v="25290"/>
    <s v="UD"/>
    <s v="607293"/>
    <m/>
    <s v="Actuals"/>
    <s v="AP"/>
    <s v=" "/>
    <s v="AP001-06/14/2013-00014"/>
    <s v="cr_accounts_payable"/>
    <m/>
    <s v="08454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Via(MOEngEf&amp;R 921),"/>
    <s v="Meals/Entertainment (RT82)::ELEVEN ELEVEN MISSISSI"/>
    <s v="001884063"/>
    <x v="5"/>
    <s v="DR"/>
    <n v="0"/>
    <n v="75.61"/>
    <m/>
    <m/>
    <m/>
    <s v="Actuals"/>
    <s v="CC"/>
    <s v=" "/>
    <s v="AP001-06/18/2013-00018"/>
    <s v="cr_accounts_payable"/>
    <m/>
    <s v="57874"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(RT 80)::SOUTHWES    5262132670742"/>
    <s v="001877713"/>
    <x v="5"/>
    <s v="DR"/>
    <n v="0"/>
    <n v="199.8"/>
    <m/>
    <m/>
    <m/>
    <s v="Actuals"/>
    <s v="CC"/>
    <s v=" "/>
    <s v="AP001-06/11/2013-00011"/>
    <s v="cr_accounts_payable"/>
    <m/>
    <s v="77028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880864"/>
    <x v="5"/>
    <s v="DR"/>
    <n v="3828"/>
    <n v="3828"/>
    <s v="UD"/>
    <s v="615658"/>
    <m/>
    <s v="Actuals"/>
    <s v="AP"/>
    <s v=" "/>
    <s v="AP001-06/18/2013-00018"/>
    <s v="cr_accounts_payable"/>
    <m/>
    <s v="16347"/>
  </r>
  <r>
    <s v="UEC"/>
    <s v="1"/>
    <s v="21"/>
    <s v="908"/>
    <s v="EED"/>
    <s v="908EED"/>
    <s v="020"/>
    <s v="020"/>
    <s v=" "/>
    <x v="12"/>
    <s v="J0262"/>
    <s v="01"/>
    <s v="MEPC"/>
    <s v="34"/>
    <s v=" "/>
    <s v="ST LOUIS CARDINALS L"/>
    <s v="PURCHASING RATE"/>
    <s v="001880864"/>
    <x v="5"/>
    <s v="DR"/>
    <n v="0"/>
    <n v="191.4"/>
    <m/>
    <s v="615658"/>
    <m/>
    <s v="Actuals"/>
    <s v="AP"/>
    <s v=" "/>
    <s v="AP001-06/18/2013-00018"/>
    <s v="cr_accounts_payable"/>
    <m/>
    <s v="16347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880864"/>
    <x v="5"/>
    <s v="CR"/>
    <n v="-3828"/>
    <n v="-3828"/>
    <s v="UD"/>
    <s v="615658"/>
    <m/>
    <s v="Actuals"/>
    <s v="AP"/>
    <s v=" "/>
    <s v="AP001-06/26/2013-00026"/>
    <s v="cr_accounts_payable"/>
    <m/>
    <s v="16347"/>
  </r>
  <r>
    <s v="UEC"/>
    <s v="1"/>
    <s v="21"/>
    <s v="908"/>
    <s v="EED"/>
    <s v="908EED"/>
    <s v="020"/>
    <s v="020"/>
    <s v=" "/>
    <x v="17"/>
    <s v="J01V4"/>
    <s v="01"/>
    <s v="MEPC"/>
    <s v="CI"/>
    <s v="3043123018"/>
    <m/>
    <s v="CSS NON-SERV REVENUE"/>
    <m/>
    <x v="5"/>
    <s v="DR"/>
    <n v="0"/>
    <n v="660"/>
    <m/>
    <m/>
    <m/>
    <s v="Actuals"/>
    <s v="CS662M"/>
    <s v=" "/>
    <s v="CA010-06/30/2013-00000"/>
    <s v="cr_css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m/>
    <s v="EARTHWAYS"/>
    <s v="001891493"/>
    <x v="6"/>
    <s v="CR"/>
    <n v="0"/>
    <n v="-600"/>
    <m/>
    <s v="631021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6"/>
    <s v="CR"/>
    <n v="0"/>
    <n v="-71500"/>
    <m/>
    <s v="602762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6"/>
    <s v="DR"/>
    <n v="0"/>
    <n v="63000"/>
    <m/>
    <s v="602762"/>
    <m/>
    <s v="Actuals"/>
    <s v="MATHIS"/>
    <s v=" "/>
    <s v="TD512-07/31/2013-07023"/>
    <s v="cr_gl_manual_journals"/>
    <m/>
    <m/>
  </r>
  <r>
    <s v="UEC"/>
    <s v="1"/>
    <s v="21"/>
    <s v="930"/>
    <s v="228"/>
    <s v="930228"/>
    <s v="020"/>
    <s v="020"/>
    <s v=" "/>
    <x v="2"/>
    <s v="J01V3"/>
    <s v="01"/>
    <s v="MEPC"/>
    <s v="34"/>
    <s v=" "/>
    <m/>
    <s v="CONSORTIUM"/>
    <s v="001871394"/>
    <x v="6"/>
    <s v="CR"/>
    <n v="0"/>
    <n v="-500"/>
    <m/>
    <s v="628077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m/>
    <s v="SHELTON GROUP"/>
    <s v="001878301"/>
    <x v="6"/>
    <s v="CR"/>
    <n v="0"/>
    <n v="-1114.1199999999999"/>
    <m/>
    <s v="620878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6"/>
    <s v="DR"/>
    <n v="0"/>
    <n v="20187.82"/>
    <m/>
    <s v="62087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6"/>
    <s v="CR"/>
    <n v="0"/>
    <n v="-125004.96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889520"/>
    <x v="6"/>
    <s v="CR"/>
    <n v="0"/>
    <n v="-72835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6"/>
    <s v="DR"/>
    <n v="0"/>
    <n v="30125.94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6"/>
    <s v="DR"/>
    <n v="0"/>
    <n v="2277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914099"/>
    <x v="6"/>
    <s v="DR"/>
    <n v="0"/>
    <n v="86166.67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s v="001914099"/>
    <x v="6"/>
    <s v="DR"/>
    <n v="0"/>
    <n v="45276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6"/>
    <s v="CR"/>
    <n v="0"/>
    <n v="-40000"/>
    <m/>
    <s v="62087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6"/>
    <s v="CR"/>
    <n v="0"/>
    <n v="-75861.2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6"/>
    <s v="CR"/>
    <n v="0"/>
    <n v="-59435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CSS NON-SERV REVENUE"/>
    <m/>
    <x v="6"/>
    <s v="DR"/>
    <n v="0"/>
    <n v="15221"/>
    <m/>
    <m/>
    <m/>
    <s v="Actuals"/>
    <s v="MATHIS"/>
    <s v=" "/>
    <s v="TD513-07/31/2013-07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6"/>
    <s v="CR"/>
    <n v="0"/>
    <n v="-74129.53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6"/>
    <s v="CR"/>
    <n v="0"/>
    <n v="-59049.01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6"/>
    <s v="CR"/>
    <n v="0"/>
    <n v="-179538.16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889520"/>
    <x v="6"/>
    <s v="CR"/>
    <n v="0"/>
    <n v="-281440.53999999998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CSS NON-SERV REVENUE"/>
    <m/>
    <x v="6"/>
    <s v="DR"/>
    <n v="0"/>
    <n v="13009.26"/>
    <m/>
    <m/>
    <m/>
    <s v="Actuals"/>
    <s v="MATHIS"/>
    <s v=" "/>
    <s v="TD513-07/31/2013-07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6"/>
    <s v="DR"/>
    <n v="0"/>
    <n v="248147.81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6"/>
    <s v="DR"/>
    <n v="0"/>
    <n v="7414.72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s v="001914099"/>
    <x v="6"/>
    <s v="DR"/>
    <n v="0"/>
    <n v="120712.31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914099"/>
    <x v="6"/>
    <s v="DR"/>
    <n v="0"/>
    <n v="191502.94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s v="001889520"/>
    <x v="6"/>
    <s v="CR"/>
    <n v="0"/>
    <n v="-6952.68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6"/>
    <s v="CR"/>
    <n v="0"/>
    <n v="-45692.04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6"/>
    <s v="CR"/>
    <n v="0"/>
    <n v="-15405.16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889520"/>
    <x v="6"/>
    <s v="CR"/>
    <n v="0"/>
    <n v="-2566.86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914099"/>
    <x v="6"/>
    <s v="DR"/>
    <n v="0"/>
    <n v="63350.96"/>
    <m/>
    <s v="6044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889520"/>
    <x v="6"/>
    <s v="CR"/>
    <n v="0"/>
    <n v="-100000"/>
    <m/>
    <s v="6044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914099"/>
    <x v="6"/>
    <s v="DR"/>
    <n v="0"/>
    <n v="50000"/>
    <m/>
    <s v="604438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6518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7028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76452"/>
    <x v="6"/>
    <s v="CR"/>
    <n v="0"/>
    <n v="-8.92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8197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9026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DR"/>
    <n v="0"/>
    <n v="292549.71999999997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DR"/>
    <n v="0"/>
    <n v="379071.26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CR"/>
    <n v="0"/>
    <n v="-372651.59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6"/>
    <s v="CR"/>
    <n v="0"/>
    <n v="-119038.08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6"/>
    <s v="CR"/>
    <n v="0"/>
    <n v="-129851.67"/>
    <m/>
    <s v="610844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6"/>
    <s v="DR"/>
    <n v="0"/>
    <n v="372651.59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1846389"/>
    <x v="6"/>
    <s v="CR"/>
    <n v="0"/>
    <n v="-6.69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1853486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1858347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894307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01374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05496"/>
    <x v="6"/>
    <s v="CR"/>
    <n v="0"/>
    <n v="-8.92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10784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6"/>
    <s v="DR"/>
    <n v="0"/>
    <n v="230259.62"/>
    <m/>
    <s v="610844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"/>
    <s v="001907794"/>
    <x v="6"/>
    <s v="DR"/>
    <n v="0"/>
    <n v="119038.08"/>
    <m/>
    <s v="610845"/>
    <m/>
    <s v="Actuals"/>
    <s v="OTT"/>
    <s v=" "/>
    <s v="CE103-07/31/2013-0000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6"/>
    <s v="CR"/>
    <n v="0"/>
    <n v="-9978.0400000000009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6"/>
    <s v="CR"/>
    <n v="0"/>
    <n v="-52827.8"/>
    <m/>
    <s v="610846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6"/>
    <s v="DR"/>
    <n v="0"/>
    <n v="9978.0400000000009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1846389"/>
    <x v="6"/>
    <s v="CR"/>
    <n v="0"/>
    <n v="-6.24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1853486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6"/>
    <s v="DR"/>
    <n v="0"/>
    <n v="67120.73"/>
    <m/>
    <s v="610846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6"/>
    <s v="DR"/>
    <n v="0"/>
    <n v="12285.82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6"/>
    <s v="DR"/>
    <n v="0"/>
    <n v="104965.05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6"/>
    <s v="CR"/>
    <n v="0"/>
    <n v="-168002.3"/>
    <m/>
    <s v="607127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6"/>
    <s v="CR"/>
    <n v="0"/>
    <n v="-315885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6"/>
    <s v="CR"/>
    <n v="0"/>
    <n v="-96.37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MARKETING"/>
    <s v="001872261"/>
    <x v="6"/>
    <s v="CR"/>
    <n v="0"/>
    <n v="-75000"/>
    <m/>
    <s v="607127"/>
    <m/>
    <s v="Actuals"/>
    <s v="MATHIS"/>
    <s v=" "/>
    <s v="TD513-07/31/2013-07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MARKETING"/>
    <m/>
    <x v="6"/>
    <s v="DR"/>
    <n v="0"/>
    <n v="2288.91"/>
    <m/>
    <m/>
    <m/>
    <s v="Actuals"/>
    <s v="MATHIS"/>
    <s v=" "/>
    <s v="TD513-07/31/2013-07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46389"/>
    <x v="6"/>
    <s v="CR"/>
    <n v="0"/>
    <n v="-6.69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58347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1853486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8197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HVAC INCENTIVE"/>
    <m/>
    <x v="6"/>
    <s v="DR"/>
    <n v="0"/>
    <n v="326135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6"/>
    <s v="DR"/>
    <n v="0"/>
    <n v="11079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6518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7028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76452"/>
    <x v="6"/>
    <s v="CR"/>
    <n v="0"/>
    <n v="-8.92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90262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894307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01374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05496"/>
    <x v="6"/>
    <s v="CR"/>
    <n v="0"/>
    <n v="-8.92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10784"/>
    <x v="6"/>
    <s v="CR"/>
    <n v="0"/>
    <n v="-11.1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6"/>
    <s v="DR"/>
    <n v="0"/>
    <n v="141026.54999999999"/>
    <m/>
    <s v="607127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6"/>
    <s v="DR"/>
    <n v="0"/>
    <n v="365125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6"/>
    <s v="CR"/>
    <n v="0"/>
    <n v="-36995.5"/>
    <m/>
    <s v="610718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6"/>
    <s v="CR"/>
    <n v="0"/>
    <n v="-23250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6"/>
    <s v="CR"/>
    <n v="0"/>
    <n v="-42779.09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REVERSE ARCA INCENTI"/>
    <m/>
    <x v="6"/>
    <s v="CR"/>
    <n v="0"/>
    <n v="-28072"/>
    <m/>
    <m/>
    <m/>
    <s v="Actuals"/>
    <s v="MATHIS"/>
    <s v=" "/>
    <s v="TD513-07/31/2013-07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TIVES"/>
    <m/>
    <x v="6"/>
    <s v="DR"/>
    <n v="0"/>
    <n v="17700"/>
    <m/>
    <m/>
    <m/>
    <s v="Actuals"/>
    <s v="MATHIS"/>
    <s v=" "/>
    <s v="TD513-07/31/2013-07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6"/>
    <s v="DR"/>
    <n v="0"/>
    <n v="23250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MARKETING"/>
    <m/>
    <x v="6"/>
    <s v="DR"/>
    <n v="0"/>
    <n v="42779.09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1846389"/>
    <x v="6"/>
    <s v="CR"/>
    <n v="0"/>
    <n v="-6.24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1853486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185834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6"/>
    <s v="DR"/>
    <n v="0"/>
    <n v="39318.5"/>
    <m/>
    <s v="610718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6"/>
    <s v="CR"/>
    <n v="0"/>
    <n v="-4408.79"/>
    <m/>
    <s v="618696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6"/>
    <s v="CR"/>
    <n v="0"/>
    <n v="-9934.7900000000009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"/>
    <m/>
    <x v="6"/>
    <s v="DR"/>
    <n v="0"/>
    <n v="10181.1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46389"/>
    <x v="6"/>
    <s v="CR"/>
    <n v="0"/>
    <n v="-6.24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845664"/>
    <x v="6"/>
    <s v="CR"/>
    <n v="0"/>
    <n v="-187.5"/>
    <m/>
    <s v="618696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53486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890357"/>
    <x v="6"/>
    <s v="CR"/>
    <n v="0"/>
    <n v="-192.87"/>
    <m/>
    <s v="618696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903683"/>
    <x v="6"/>
    <s v="CR"/>
    <n v="0"/>
    <n v="-696.41"/>
    <m/>
    <s v="618696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HONEYWELL"/>
    <s v="001909139"/>
    <x v="6"/>
    <s v="CR"/>
    <n v="0"/>
    <n v="-182.28"/>
    <m/>
    <s v="618696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6"/>
    <s v="DR"/>
    <n v="0"/>
    <n v="5080.17"/>
    <m/>
    <s v="618696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6"/>
    <s v="DR"/>
    <n v="0"/>
    <n v="13958.36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MARKETING"/>
    <m/>
    <x v="6"/>
    <s v="DR"/>
    <n v="0"/>
    <n v="1110.8399999999999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6"/>
    <s v="DR"/>
    <n v="0"/>
    <n v="24650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6"/>
    <s v="CR"/>
    <n v="0"/>
    <n v="-33624"/>
    <m/>
    <s v="607293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46389"/>
    <x v="6"/>
    <s v="CR"/>
    <n v="0"/>
    <n v="-6.24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53486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6"/>
    <s v="DR"/>
    <n v="0"/>
    <n v="25290"/>
    <m/>
    <s v="607293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6"/>
    <s v="CR"/>
    <n v="0"/>
    <n v="-86225.44"/>
    <m/>
    <s v="610716"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6"/>
    <s v="CR"/>
    <n v="0"/>
    <n v="-286852"/>
    <m/>
    <m/>
    <m/>
    <s v="Actuals"/>
    <s v="MATHIS"/>
    <s v=" "/>
    <s v="TD512-07/31/2013-06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6"/>
    <s v="DR"/>
    <n v="0"/>
    <n v="303498.14"/>
    <m/>
    <m/>
    <m/>
    <s v="Actuals"/>
    <s v="MATHIS"/>
    <s v=" "/>
    <s v="TD513-07/31/2013-07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46389"/>
    <x v="6"/>
    <s v="CR"/>
    <n v="0"/>
    <n v="-6.25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5834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53486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651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7028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76452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9026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81972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6"/>
    <s v="DR"/>
    <n v="0"/>
    <n v="78588"/>
    <m/>
    <s v="610716"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6"/>
    <s v="DR"/>
    <n v="0"/>
    <n v="379108"/>
    <m/>
    <m/>
    <m/>
    <s v="Actuals"/>
    <s v="MATHIS"/>
    <s v=" "/>
    <s v="TD512-07/31/2013-07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05496"/>
    <x v="6"/>
    <s v="CR"/>
    <n v="0"/>
    <n v="-8.33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894307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0137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10784"/>
    <x v="6"/>
    <s v="CR"/>
    <n v="0"/>
    <n v="-10.41"/>
    <m/>
    <s v="618218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CR"/>
    <n v="0"/>
    <n v="-648840.5"/>
    <m/>
    <s v="618938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DR"/>
    <n v="0"/>
    <n v="221734.56"/>
    <m/>
    <s v="6189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DR"/>
    <n v="0"/>
    <n v="129277.25"/>
    <m/>
    <s v="6189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6"/>
    <s v="DR"/>
    <n v="0"/>
    <n v="109488.5"/>
    <m/>
    <s v="618938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34"/>
    <s v=" "/>
    <m/>
    <s v="CADMUS GROUP"/>
    <s v="001895994"/>
    <x v="6"/>
    <s v="CR"/>
    <n v="0"/>
    <n v="-622.54"/>
    <m/>
    <s v="618938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34"/>
    <s v=" "/>
    <m/>
    <s v="CADMUS GROUP"/>
    <s v="001895991"/>
    <x v="6"/>
    <s v="CR"/>
    <n v="0"/>
    <n v="-1077.46"/>
    <m/>
    <s v="618938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6"/>
    <s v="CR"/>
    <n v="0"/>
    <n v="-43597.5"/>
    <m/>
    <s v="618936"/>
    <m/>
    <s v="Actuals"/>
    <s v="MATHIS"/>
    <s v=" "/>
    <s v="TD512-07/31/2013-06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6"/>
    <s v="DR"/>
    <n v="0"/>
    <n v="58726.22"/>
    <m/>
    <s v="618936"/>
    <m/>
    <s v="Actuals"/>
    <s v="MATHIS"/>
    <s v=" "/>
    <s v="TD512-07/31/2013-0702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m/>
    <s v="ST LOUIS CARDS"/>
    <s v="001880864"/>
    <x v="6"/>
    <s v="CR"/>
    <n v="0"/>
    <n v="-191.4"/>
    <m/>
    <s v="615658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m/>
    <s v="ST LOUIS CARDS"/>
    <s v="001894174"/>
    <x v="6"/>
    <s v="CR"/>
    <n v="0"/>
    <n v="-90.58"/>
    <m/>
    <s v="615658"/>
    <m/>
    <s v="Actuals"/>
    <s v="MATHIS"/>
    <s v=" "/>
    <s v="TD513-07/31/2013-07020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377630::3X24 WE MAILING TBES-63321"/>
    <s v="001918366"/>
    <x v="6"/>
    <s v="DR"/>
    <n v="0"/>
    <n v="6.68"/>
    <m/>
    <s v="633214"/>
    <m/>
    <s v="Actuals"/>
    <s v="AP"/>
    <s v=" "/>
    <s v="AP001-07/30/2013-00030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1913403"/>
    <x v="6"/>
    <s v="DR"/>
    <n v="0"/>
    <n v="2900"/>
    <m/>
    <m/>
    <m/>
    <s v="Actuals"/>
    <s v="CC"/>
    <s v=" "/>
    <s v="AP001-07/23/2013-00023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ADVERTISERS PRINTING C"/>
    <s v="001913403"/>
    <x v="6"/>
    <s v="DR"/>
    <n v="0"/>
    <n v="2630.91"/>
    <m/>
    <m/>
    <m/>
    <s v="Actuals"/>
    <s v="CC"/>
    <s v=" "/>
    <s v="AP001-07/23/2013-00023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Laurent(ALT EDTS 145"/>
    <s v="Mileage (RT 80)"/>
    <s v="001910566"/>
    <x v="6"/>
    <s v="DR"/>
    <n v="0"/>
    <n v="47.46"/>
    <m/>
    <m/>
    <m/>
    <s v="Actuals"/>
    <s v="OP"/>
    <s v=" "/>
    <s v="AP001-07/22/2013-00022"/>
    <s v="cr_accounts_payable"/>
    <m/>
    <s v="54693"/>
  </r>
  <r>
    <s v="UEC"/>
    <s v="1"/>
    <s v="21"/>
    <s v="908"/>
    <s v="EED"/>
    <s v="908EED"/>
    <s v="020"/>
    <s v="020"/>
    <s v=" "/>
    <x v="0"/>
    <s v="J01TZ"/>
    <s v="01"/>
    <s v="MEPC"/>
    <s v="80"/>
    <s v=" "/>
    <s v="Laurent(ALT EDTS 145"/>
    <s v="Mileage (RT 80)"/>
    <s v="001910566"/>
    <x v="6"/>
    <s v="DR"/>
    <n v="0"/>
    <n v="38.42"/>
    <m/>
    <m/>
    <m/>
    <s v="Actuals"/>
    <s v="OP"/>
    <s v=" "/>
    <s v="AP001-07/22/2013-00022"/>
    <s v="cr_accounts_payable"/>
    <m/>
    <s v="54693"/>
  </r>
  <r>
    <s v="UEC"/>
    <s v="1"/>
    <s v="21"/>
    <s v="908"/>
    <s v="EED"/>
    <s v="908EED"/>
    <s v="020"/>
    <s v="020"/>
    <s v=" "/>
    <x v="0"/>
    <s v="J01TZ"/>
    <s v="01"/>
    <s v="MEPC"/>
    <s v="82"/>
    <s v=" "/>
    <s v="Laurent(ALT EDTS 145"/>
    <s v="Meals/Entertainment (RT82)::McDonalds"/>
    <s v="001910566"/>
    <x v="6"/>
    <s v="DR"/>
    <n v="0"/>
    <n v="6.27"/>
    <m/>
    <m/>
    <m/>
    <s v="Actuals"/>
    <s v="OP"/>
    <s v=" "/>
    <s v="AP001-07/22/2013-00022"/>
    <s v="cr_accounts_payable"/>
    <m/>
    <s v="54693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884620::3X24 WE MAILING TBES-63321"/>
    <s v="001918366"/>
    <x v="6"/>
    <s v="CR"/>
    <n v="0"/>
    <n v="-4.38"/>
    <m/>
    <s v="633214"/>
    <m/>
    <s v="Actuals"/>
    <s v="AP"/>
    <s v=" "/>
    <s v="AP001-07/30/2013-00030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98434::3X24 WE MAILING TBES-63321"/>
    <s v="001918366"/>
    <x v="6"/>
    <s v="DR"/>
    <n v="0"/>
    <n v="3.5"/>
    <m/>
    <s v="633214"/>
    <m/>
    <s v="Actuals"/>
    <s v="AP"/>
    <s v=" "/>
    <s v="AP001-07/30/2013-00030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98311::3X24 WE MAILING TBES-63321"/>
    <s v="001918366"/>
    <x v="6"/>
    <s v="DR"/>
    <n v="0"/>
    <n v="93.42"/>
    <m/>
    <s v="633214"/>
    <m/>
    <s v="Actuals"/>
    <s v="AP"/>
    <s v=" "/>
    <s v="AP001-07/30/2013-00030"/>
    <s v="cr_accounts_payable"/>
    <m/>
    <s v="77566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902598"/>
    <x v="6"/>
    <s v="DR"/>
    <n v="71710"/>
    <n v="71710"/>
    <s v="UD"/>
    <s v="602762"/>
    <m/>
    <s v="Actuals"/>
    <s v="AP"/>
    <s v=" "/>
    <s v="AP001-07/15/2013-00015"/>
    <s v="cr_accounts_payable"/>
    <m/>
    <s v="43295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00426"/>
    <x v="6"/>
    <s v="DR"/>
    <n v="40000"/>
    <n v="40000"/>
    <s v="UD"/>
    <s v="620878"/>
    <m/>
    <s v="Actuals"/>
    <s v="AP"/>
    <s v=" "/>
    <s v="AP001-07/10/2013-00010"/>
    <s v="cr_accounts_payable"/>
    <m/>
    <s v="79809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889520"/>
    <x v="6"/>
    <s v="DR"/>
    <n v="72835"/>
    <n v="72835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889520"/>
    <x v="6"/>
    <s v="DR"/>
    <n v="125004.96"/>
    <n v="125004.96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889520"/>
    <x v="6"/>
    <s v="DR"/>
    <n v="179538.16"/>
    <n v="179538.16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889520"/>
    <x v="6"/>
    <s v="DR"/>
    <n v="281440.53999999998"/>
    <n v="281440.53999999998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1889520"/>
    <x v="6"/>
    <s v="DR"/>
    <n v="6952.68"/>
    <n v="6952.68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1889520"/>
    <x v="6"/>
    <s v="DR"/>
    <n v="15405.16"/>
    <n v="15405.16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889520"/>
    <x v="6"/>
    <s v="DR"/>
    <n v="2566.86"/>
    <n v="2566.86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13398"/>
    <x v="6"/>
    <s v="DR"/>
    <n v="0"/>
    <n v="105.95"/>
    <m/>
    <m/>
    <m/>
    <s v="Actuals"/>
    <s v="CC"/>
    <s v=" "/>
    <s v="AP001-07/23/2013-00023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13398"/>
    <x v="6"/>
    <s v="DR"/>
    <n v="0"/>
    <n v="76.5"/>
    <m/>
    <m/>
    <m/>
    <s v="Actuals"/>
    <s v="CC"/>
    <s v=" "/>
    <s v="AP001-07/23/2013-00023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Mileage (RT 80)"/>
    <s v="001913433"/>
    <x v="6"/>
    <s v="DR"/>
    <n v="0"/>
    <n v="180.8"/>
    <m/>
    <m/>
    <m/>
    <s v="Actuals"/>
    <s v="OP"/>
    <s v=" "/>
    <s v="AP001-07/23/2013-00023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0"/>
    <s v=" "/>
    <s v="Danahy(MOEngEf&amp;R 921"/>
    <s v="Hotels (RT 80)::Doubletree Hotel"/>
    <s v="001913433"/>
    <x v="6"/>
    <s v="DR"/>
    <n v="0"/>
    <n v="125.05"/>
    <m/>
    <m/>
    <m/>
    <s v="Actuals"/>
    <s v="OP"/>
    <s v=" "/>
    <s v="AP001-07/23/2013-00023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charge"/>
    <s v="001913433"/>
    <x v="6"/>
    <s v="DR"/>
    <n v="0"/>
    <n v="8"/>
    <m/>
    <m/>
    <m/>
    <s v="Actuals"/>
    <s v="OP"/>
    <s v=" "/>
    <s v="AP001-07/23/2013-00023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charge"/>
    <s v="001913433"/>
    <x v="6"/>
    <s v="DR"/>
    <n v="0"/>
    <n v="16.93"/>
    <m/>
    <m/>
    <m/>
    <s v="Actuals"/>
    <s v="OP"/>
    <s v=" "/>
    <s v="AP001-07/23/2013-00023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No VISA charge"/>
    <s v="001913433"/>
    <x v="6"/>
    <s v="DR"/>
    <n v="0"/>
    <n v="16.559999999999999"/>
    <m/>
    <m/>
    <m/>
    <s v="Actuals"/>
    <s v="OP"/>
    <s v=" "/>
    <s v="AP001-07/23/2013-00023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82"/>
    <s v=" "/>
    <s v="Danahy(MOEngEf&amp;R 921"/>
    <s v="Meals/Entertainment (RT82)::Doubletree Hotel Resta"/>
    <s v="001913433"/>
    <x v="6"/>
    <s v="DR"/>
    <n v="0"/>
    <n v="31.93"/>
    <m/>
    <m/>
    <m/>
    <s v="Actuals"/>
    <s v="OP"/>
    <s v=" "/>
    <s v="AP001-07/23/2013-00023"/>
    <s v="cr_accounts_payable"/>
    <m/>
    <s v="55534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889520"/>
    <x v="6"/>
    <s v="DR"/>
    <n v="100000"/>
    <n v="100000"/>
    <s v="UD"/>
    <s v="604438"/>
    <m/>
    <s v="Actuals"/>
    <s v="AP"/>
    <s v=" "/>
    <s v="AP001-07/15/2013-00015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910566"/>
    <x v="6"/>
    <s v="DR"/>
    <n v="0"/>
    <n v="2.2599999999999998"/>
    <m/>
    <m/>
    <m/>
    <s v="Actuals"/>
    <s v="OP"/>
    <s v=" "/>
    <s v="AP001-07/22/2013-00022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910566"/>
    <x v="6"/>
    <s v="DR"/>
    <n v="0"/>
    <n v="19.78"/>
    <m/>
    <m/>
    <m/>
    <s v="Actuals"/>
    <s v="OP"/>
    <s v=" "/>
    <s v="AP001-07/22/2013-00022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1910566"/>
    <x v="6"/>
    <s v="DR"/>
    <n v="0"/>
    <n v="2.83"/>
    <m/>
    <m/>
    <m/>
    <s v="Actuals"/>
    <s v="OP"/>
    <s v=" "/>
    <s v="AP001-07/22/2013-00022"/>
    <s v="cr_accounts_payable"/>
    <m/>
    <s v="54693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96323"/>
    <x v="6"/>
    <s v="DR"/>
    <n v="0"/>
    <n v="33.9"/>
    <m/>
    <m/>
    <m/>
    <s v="Actuals"/>
    <s v="OP"/>
    <s v=" "/>
    <s v="AP001-07/02/2013-0000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96323"/>
    <x v="6"/>
    <s v="DR"/>
    <n v="0"/>
    <n v="56.5"/>
    <m/>
    <m/>
    <m/>
    <s v="Actuals"/>
    <s v="OP"/>
    <s v=" "/>
    <s v="AP001-07/02/2013-00002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896323"/>
    <x v="6"/>
    <s v="DR"/>
    <n v="0"/>
    <n v="28.82"/>
    <m/>
    <m/>
    <m/>
    <s v="Actuals"/>
    <s v="OP"/>
    <s v=" "/>
    <s v="AP001-07/02/2013-00002"/>
    <s v="cr_accounts_payable"/>
    <m/>
    <s v="67674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887772"/>
    <x v="6"/>
    <s v="DR"/>
    <n v="181966.77"/>
    <n v="181966.77"/>
    <s v="UD"/>
    <s v="610844"/>
    <m/>
    <s v="Actuals"/>
    <s v="AP"/>
    <s v=" "/>
    <s v="AP001-07/09/2013-0000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894307"/>
    <x v="6"/>
    <s v="DR"/>
    <n v="223.02"/>
    <n v="223.02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894307"/>
    <x v="6"/>
    <s v="DR"/>
    <n v="0"/>
    <n v="11.15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01374"/>
    <x v="6"/>
    <s v="DR"/>
    <n v="223.02"/>
    <n v="223.02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01374"/>
    <x v="6"/>
    <s v="DR"/>
    <n v="0"/>
    <n v="11.15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05496"/>
    <x v="6"/>
    <s v="DR"/>
    <n v="178.42000000000002"/>
    <n v="178.4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05496"/>
    <x v="6"/>
    <s v="DR"/>
    <n v="0"/>
    <n v="8.92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09050"/>
    <x v="6"/>
    <s v="DR"/>
    <n v="138093.41"/>
    <n v="138093.41"/>
    <s v="UD"/>
    <s v="610844"/>
    <m/>
    <s v="Actuals"/>
    <s v="AP"/>
    <s v=" "/>
    <s v="AP001-07/22/2013-00022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10784"/>
    <x v="6"/>
    <s v="DR"/>
    <n v="223.02"/>
    <n v="223.02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10784"/>
    <x v="6"/>
    <s v="DR"/>
    <n v="0"/>
    <n v="11.15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09049"/>
    <x v="6"/>
    <s v="DR"/>
    <n v="52815.35"/>
    <n v="52815.35"/>
    <s v="UD"/>
    <s v="610846"/>
    <m/>
    <s v="Actuals"/>
    <s v="AP"/>
    <s v=" "/>
    <s v="AP001-07/22/2013-00022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887773"/>
    <x v="6"/>
    <s v="DR"/>
    <n v="52794.9"/>
    <n v="52794.9"/>
    <s v="UD"/>
    <s v="610846"/>
    <m/>
    <s v="Actuals"/>
    <s v="AP"/>
    <s v=" "/>
    <s v="AP001-07/09/2013-00009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894307"/>
    <x v="6"/>
    <s v="DR"/>
    <n v="223.02"/>
    <n v="223.02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894307"/>
    <x v="6"/>
    <s v="DR"/>
    <n v="0"/>
    <n v="11.15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01374"/>
    <x v="6"/>
    <s v="DR"/>
    <n v="223.02"/>
    <n v="223.02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01374"/>
    <x v="6"/>
    <s v="DR"/>
    <n v="0"/>
    <n v="11.15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00583"/>
    <x v="6"/>
    <s v="DR"/>
    <n v="141264.80000000002"/>
    <n v="141264.79999999999"/>
    <s v="UD"/>
    <s v="607127"/>
    <m/>
    <s v="Actuals"/>
    <s v="AP"/>
    <s v=" "/>
    <s v="AP001-07/15/2013-00015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05496"/>
    <x v="6"/>
    <s v="DR"/>
    <n v="178.42000000000002"/>
    <n v="178.4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05496"/>
    <x v="6"/>
    <s v="DR"/>
    <n v="0"/>
    <n v="8.92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10784"/>
    <x v="6"/>
    <s v="DR"/>
    <n v="223.02"/>
    <n v="223.02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10784"/>
    <x v="6"/>
    <s v="DR"/>
    <n v="0"/>
    <n v="11.15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890357"/>
    <x v="6"/>
    <s v="DR"/>
    <n v="3857.4700000000003"/>
    <n v="3857.47"/>
    <s v="UD"/>
    <s v="618696"/>
    <m/>
    <s v="Actuals"/>
    <s v="AP"/>
    <s v=" "/>
    <s v="AP001-07/09/2013-00009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903683"/>
    <x v="6"/>
    <s v="DR"/>
    <n v="0"/>
    <n v="696.41"/>
    <m/>
    <s v="618696"/>
    <m/>
    <s v="Actuals"/>
    <s v="AP"/>
    <s v=" "/>
    <s v="AP001-07/15/2013-00015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02660"/>
    <x v="6"/>
    <s v="DR"/>
    <n v="35242.5"/>
    <n v="35242.5"/>
    <s v="UD"/>
    <s v="610718"/>
    <m/>
    <s v="Actuals"/>
    <s v="AP"/>
    <s v=" "/>
    <s v="AP001-07/16/2013-00016"/>
    <s v="cr_accounts_payable"/>
    <m/>
    <s v="75450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890357"/>
    <x v="6"/>
    <s v="DR"/>
    <n v="0"/>
    <n v="192.87"/>
    <m/>
    <s v="618696"/>
    <m/>
    <s v="Actuals"/>
    <s v="AP"/>
    <s v=" "/>
    <s v="AP001-07/09/2013-00009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03683"/>
    <x v="6"/>
    <s v="DR"/>
    <n v="13928.15"/>
    <n v="13928.15"/>
    <s v="UD"/>
    <s v="618696"/>
    <m/>
    <s v="Actuals"/>
    <s v="AP"/>
    <s v=" "/>
    <s v="AP001-07/15/2013-00015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09139"/>
    <x v="6"/>
    <s v="DR"/>
    <n v="3645.59"/>
    <n v="3645.59"/>
    <s v="UD"/>
    <s v="618696"/>
    <m/>
    <s v="Actuals"/>
    <s v="AP"/>
    <s v=" "/>
    <s v="AP001-07/22/2013-00022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909139"/>
    <x v="6"/>
    <s v="DR"/>
    <n v="0"/>
    <n v="182.28"/>
    <m/>
    <s v="618696"/>
    <m/>
    <s v="Actuals"/>
    <s v="AP"/>
    <s v=" "/>
    <s v="AP001-07/22/2013-00022"/>
    <s v="cr_accounts_payable"/>
    <m/>
    <s v="0822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894307"/>
    <x v="6"/>
    <s v="DR"/>
    <n v="208.15"/>
    <n v="208.15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01374"/>
    <x v="6"/>
    <s v="DR"/>
    <n v="208.15"/>
    <n v="208.15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00581"/>
    <x v="6"/>
    <s v="DR"/>
    <n v="25290"/>
    <n v="25290"/>
    <s v="UD"/>
    <s v="607293"/>
    <m/>
    <s v="Actuals"/>
    <s v="AP"/>
    <s v=" "/>
    <s v="AP001-07/16/2013-00016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10784"/>
    <x v="6"/>
    <s v="DR"/>
    <n v="208.15"/>
    <n v="208.15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894307"/>
    <x v="6"/>
    <s v="DR"/>
    <n v="208.16"/>
    <n v="208.16"/>
    <s v="UD"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894307"/>
    <x v="6"/>
    <s v="DR"/>
    <n v="0"/>
    <n v="10.41"/>
    <m/>
    <s v="618218"/>
    <m/>
    <s v="Actuals"/>
    <s v="AP"/>
    <s v=" "/>
    <s v="AP001-07/09/2013-0000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896016"/>
    <x v="6"/>
    <s v="DR"/>
    <n v="69246.78"/>
    <n v="69246.78"/>
    <s v="UD"/>
    <s v="610716"/>
    <m/>
    <s v="Actuals"/>
    <s v="AP"/>
    <s v=" "/>
    <s v="AP001-07/09/2013-00009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01374"/>
    <x v="6"/>
    <s v="DR"/>
    <n v="208.16"/>
    <n v="208.16"/>
    <s v="UD"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01374"/>
    <x v="6"/>
    <s v="DR"/>
    <n v="0"/>
    <n v="10.41"/>
    <m/>
    <s v="618218"/>
    <m/>
    <s v="Actuals"/>
    <s v="AP"/>
    <s v=" "/>
    <s v="AP001-07/15/2013-00015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05496"/>
    <x v="6"/>
    <s v="DR"/>
    <n v="166.52"/>
    <n v="166.52"/>
    <s v="UD"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05496"/>
    <x v="6"/>
    <s v="DR"/>
    <n v="0"/>
    <n v="8.33"/>
    <m/>
    <s v="618218"/>
    <m/>
    <s v="Actuals"/>
    <s v="AP"/>
    <s v=" "/>
    <s v="AP001-07/18/2013-00018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10784"/>
    <x v="6"/>
    <s v="DR"/>
    <n v="208.16"/>
    <n v="208.16"/>
    <s v="UD"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10784"/>
    <x v="6"/>
    <s v="DR"/>
    <n v="0"/>
    <n v="10.41"/>
    <m/>
    <s v="618218"/>
    <m/>
    <s v="Actuals"/>
    <s v="AP"/>
    <s v=" "/>
    <s v="AP001-07/30/2013-0003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Parking, Taxi, Tips, Tolls &amp; Fares(RT80)::PARK EXP"/>
    <s v="001913289"/>
    <x v="6"/>
    <s v="DR"/>
    <n v="0"/>
    <n v="27.15"/>
    <m/>
    <m/>
    <m/>
    <s v="Actuals"/>
    <s v="CC"/>
    <s v=" "/>
    <s v="AP001-07/23/2013-00023"/>
    <s v="cr_accounts_payable"/>
    <m/>
    <s v="57874"/>
  </r>
  <r>
    <s v="UEC"/>
    <s v="1"/>
    <s v="21"/>
    <s v="908"/>
    <s v="01M"/>
    <s v="90801M"/>
    <s v="020"/>
    <s v="020"/>
    <s v=" "/>
    <x v="9"/>
    <s v="J01VH"/>
    <s v="01"/>
    <s v="MEPC"/>
    <s v="82"/>
    <s v="E34751"/>
    <s v="Via(MOEngEf&amp;R 921),"/>
    <s v="Meals / Entertainment (RT82)::PARADISE BAKERY PHOE"/>
    <s v="001913289"/>
    <x v="6"/>
    <s v="DR"/>
    <n v="0"/>
    <n v="12.97"/>
    <m/>
    <m/>
    <m/>
    <s v="Actuals"/>
    <s v="CC"/>
    <s v=" "/>
    <s v="AP001-07/23/2013-00023"/>
    <s v="cr_accounts_payable"/>
    <m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Tips,Tolls,Parking Meter (RT80)::ICF Building"/>
    <s v="001910566"/>
    <x v="6"/>
    <s v="DR"/>
    <n v="0"/>
    <n v="15"/>
    <m/>
    <m/>
    <m/>
    <s v="Actuals"/>
    <s v="OP"/>
    <s v=" "/>
    <s v="AP001-07/22/2013-00022"/>
    <s v="cr_accounts_payable"/>
    <m/>
    <s v="54693"/>
  </r>
  <r>
    <s v="UEC"/>
    <s v="1"/>
    <s v="21"/>
    <s v="908"/>
    <s v="01M"/>
    <s v="90801M"/>
    <s v="020"/>
    <s v="020"/>
    <s v=" "/>
    <x v="10"/>
    <s v="J01VJ"/>
    <s v="01"/>
    <s v="MEPC"/>
    <s v="80"/>
    <s v=" "/>
    <s v="Laurent(ALT EDTS 145"/>
    <s v="Mileage (RT 80)"/>
    <s v="001910566"/>
    <x v="6"/>
    <s v="DR"/>
    <n v="0"/>
    <n v="2.2599999999999998"/>
    <m/>
    <m/>
    <m/>
    <s v="Actuals"/>
    <s v="OP"/>
    <s v=" "/>
    <s v="AP001-07/22/2013-00022"/>
    <s v="cr_accounts_payable"/>
    <m/>
    <s v="54693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MO BOTANICAL GARDEN #6"/>
    <s v="001917544"/>
    <x v="6"/>
    <s v="DR"/>
    <n v="0"/>
    <n v="2135.96"/>
    <m/>
    <m/>
    <m/>
    <s v="Actuals"/>
    <s v="CC"/>
    <s v=" "/>
    <s v="AP001-07/30/2013-00030"/>
    <s v="cr_accounts_payable"/>
    <m/>
    <s v="52473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895994"/>
    <x v="6"/>
    <s v="DR"/>
    <n v="183485.61000000002"/>
    <n v="183485.61"/>
    <s v="UD"/>
    <s v="618938"/>
    <m/>
    <s v="Actuals"/>
    <s v="AP"/>
    <s v=" "/>
    <s v="AP001-07/15/2013-00015"/>
    <s v="cr_accounts_payable"/>
    <m/>
    <s v="68917"/>
  </r>
  <r>
    <s v="UEC"/>
    <s v="1"/>
    <s v="21"/>
    <s v="908"/>
    <s v="EED"/>
    <s v="908EED"/>
    <s v="020"/>
    <s v="020"/>
    <s v=" "/>
    <x v="14"/>
    <s v="J01VK"/>
    <s v="01"/>
    <s v="MEPC"/>
    <s v="34"/>
    <s v=" "/>
    <s v="CADMUS GROUP INC"/>
    <s v="PURCHASING RATE"/>
    <s v="001895994"/>
    <x v="6"/>
    <s v="DR"/>
    <n v="0"/>
    <n v="622.54"/>
    <m/>
    <s v="618938"/>
    <m/>
    <s v="Actuals"/>
    <s v="AP"/>
    <s v=" "/>
    <s v="AP001-07/15/2013-00015"/>
    <s v="cr_accounts_payable"/>
    <m/>
    <s v="68917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895991"/>
    <x v="6"/>
    <s v="DR"/>
    <n v="21549.27"/>
    <n v="21549.27"/>
    <s v="UD"/>
    <s v="618938"/>
    <m/>
    <s v="Actuals"/>
    <s v="AP"/>
    <s v=" "/>
    <s v="AP001-07/15/2013-00015"/>
    <s v="cr_accounts_payable"/>
    <m/>
    <s v="68917"/>
  </r>
  <r>
    <s v="UEC"/>
    <s v="1"/>
    <s v="21"/>
    <s v="908"/>
    <s v="EED"/>
    <s v="908EED"/>
    <s v="020"/>
    <s v="020"/>
    <s v=" "/>
    <x v="14"/>
    <s v="J01VK"/>
    <s v="01"/>
    <s v="MEPC"/>
    <s v="34"/>
    <s v=" "/>
    <s v="CADMUS GROUP INC"/>
    <s v="PURCHASING RATE"/>
    <s v="001895991"/>
    <x v="6"/>
    <s v="DR"/>
    <n v="0"/>
    <n v="1077.46"/>
    <m/>
    <s v="618938"/>
    <m/>
    <s v="Actuals"/>
    <s v="AP"/>
    <s v=" "/>
    <s v="AP001-07/15/2013-00015"/>
    <s v="cr_accounts_payable"/>
    <m/>
    <s v="68917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894174"/>
    <x v="6"/>
    <s v="DR"/>
    <n v="8800"/>
    <n v="8800"/>
    <s v="UD"/>
    <s v="615658"/>
    <m/>
    <s v="Actuals"/>
    <s v="AP"/>
    <s v=" "/>
    <s v="AP001-07/09/2013-00009"/>
    <s v="cr_accounts_payable"/>
    <m/>
    <s v="16347"/>
  </r>
  <r>
    <s v="UEC"/>
    <s v="1"/>
    <s v="21"/>
    <s v="908"/>
    <s v="EED"/>
    <s v="908EED"/>
    <s v="020"/>
    <s v="020"/>
    <s v=" "/>
    <x v="12"/>
    <s v="J0262"/>
    <s v="01"/>
    <s v="MEPC"/>
    <s v="34"/>
    <s v=" "/>
    <s v="ST LOUIS CARDINALS L"/>
    <s v="PURCHASING RATE"/>
    <s v="001894174"/>
    <x v="6"/>
    <s v="DR"/>
    <n v="0"/>
    <n v="90.58"/>
    <m/>
    <s v="615658"/>
    <m/>
    <s v="Actuals"/>
    <s v="AP"/>
    <s v=" "/>
    <s v="AP001-07/09/2013-00009"/>
    <s v="cr_accounts_payable"/>
    <m/>
    <s v="16347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03422"/>
    <x v="6"/>
    <s v="DR"/>
    <n v="8800"/>
    <n v="8800"/>
    <s v="UD"/>
    <s v="615658"/>
    <m/>
    <s v="Actuals"/>
    <s v="AP"/>
    <s v=" "/>
    <s v="AP001-07/23/2013-00023"/>
    <s v="cr_accounts_payable"/>
    <m/>
    <s v="16347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00487"/>
    <x v="6"/>
    <s v="DR"/>
    <n v="34721.279999999999"/>
    <n v="34721.279999999999"/>
    <s v="UD"/>
    <s v="618936"/>
    <m/>
    <s v="Actuals"/>
    <s v="AP"/>
    <s v=" "/>
    <s v="AP001-07/11/2013-00011"/>
    <s v="cr_accounts_payable"/>
    <m/>
    <s v="67053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899169"/>
    <x v="6"/>
    <s v="DR"/>
    <n v="45526.28"/>
    <n v="45526.28"/>
    <s v="UD"/>
    <s v="618936"/>
    <m/>
    <s v="Actuals"/>
    <s v="AP"/>
    <s v=" "/>
    <s v="AP001-07/11/2013-00011"/>
    <s v="cr_accounts_payable"/>
    <m/>
    <s v="67053"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 - Other (RT BX)::ENERGY PROGRAM EVALUATI"/>
    <s v="001897564"/>
    <x v="6"/>
    <s v="DR"/>
    <n v="0"/>
    <n v="695"/>
    <m/>
    <m/>
    <m/>
    <s v="Actuals"/>
    <s v="CC"/>
    <s v=" "/>
    <s v="AP001-07/03/2013-00003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(RT 80)::SOUTHWES    5262130850579"/>
    <s v="001897564"/>
    <x v="6"/>
    <s v="DR"/>
    <n v="0"/>
    <n v="199.8"/>
    <m/>
    <m/>
    <m/>
    <s v="Actuals"/>
    <s v="CC"/>
    <s v=" "/>
    <s v="AP001-07/03/2013-00003"/>
    <s v="cr_accounts_payable"/>
    <m/>
    <s v="54691"/>
  </r>
  <r>
    <s v="UEC"/>
    <s v="1"/>
    <s v="21"/>
    <s v="908"/>
    <s v="EED"/>
    <s v="908EED"/>
    <s v="020"/>
    <s v="020"/>
    <s v=" "/>
    <x v="13"/>
    <s v="J01V5"/>
    <s v="01"/>
    <s v="MEPC"/>
    <s v="CI"/>
    <s v="9639302118"/>
    <m/>
    <s v="CSS NON-SERV REVENUE"/>
    <m/>
    <x v="6"/>
    <s v="DR"/>
    <n v="0"/>
    <n v="381.48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440003436"/>
    <m/>
    <s v="CSS NON-SERV REVENUE"/>
    <m/>
    <x v="6"/>
    <s v="DR"/>
    <n v="0"/>
    <n v="601.79999999999995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411302122"/>
    <m/>
    <s v="CSS NON-SERV REVENUE"/>
    <m/>
    <x v="6"/>
    <s v="DR"/>
    <n v="0"/>
    <n v="194.88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600002428"/>
    <m/>
    <s v="CSS NON-SERV REVENUE"/>
    <m/>
    <x v="6"/>
    <s v="DR"/>
    <n v="0"/>
    <n v="5121.42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390003819"/>
    <m/>
    <s v="CSS NON-SERV REVENUE"/>
    <m/>
    <x v="6"/>
    <s v="DR"/>
    <n v="0"/>
    <n v="435.24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654108110"/>
    <m/>
    <s v="CSS NON-SERV REVENUE"/>
    <m/>
    <x v="6"/>
    <s v="DR"/>
    <n v="0"/>
    <n v="965.33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402038004"/>
    <m/>
    <s v="CSS NON-SERV REVENUE"/>
    <m/>
    <x v="6"/>
    <s v="DR"/>
    <n v="0"/>
    <n v="12727.29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700009123"/>
    <m/>
    <s v="CSS NON-SERV REVENUE"/>
    <m/>
    <x v="6"/>
    <s v="DR"/>
    <n v="0"/>
    <n v="6864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639302118"/>
    <m/>
    <s v="CSS NON-SERV REVENUE"/>
    <m/>
    <x v="6"/>
    <s v="DR"/>
    <n v="0"/>
    <n v="560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471135005"/>
    <m/>
    <s v="CSS NON-SERV REVENUE"/>
    <m/>
    <x v="6"/>
    <s v="DR"/>
    <n v="0"/>
    <n v="210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020003714"/>
    <m/>
    <s v="CSS NON-SERV REVENUE"/>
    <m/>
    <x v="6"/>
    <s v="DR"/>
    <n v="0"/>
    <n v="2035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910120118"/>
    <m/>
    <s v="CSS NON-SERV REVENUE"/>
    <m/>
    <x v="6"/>
    <s v="DR"/>
    <n v="0"/>
    <n v="308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630006219"/>
    <m/>
    <s v="CSS NON-SERV REVENUE"/>
    <m/>
    <x v="6"/>
    <s v="DR"/>
    <n v="0"/>
    <n v="277.62"/>
    <m/>
    <m/>
    <m/>
    <s v="Actuals"/>
    <s v="CS662M"/>
    <s v=" "/>
    <s v="CA010-07/31/2013-00000"/>
    <s v="cr_cs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7"/>
    <s v="CR"/>
    <n v="0"/>
    <n v="-63000"/>
    <m/>
    <s v="602762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7"/>
    <s v="DR"/>
    <n v="0"/>
    <n v="20000"/>
    <m/>
    <s v="602762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7"/>
    <s v="CR"/>
    <n v="0"/>
    <n v="-20187.82"/>
    <m/>
    <s v="62087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7"/>
    <s v="DR"/>
    <n v="0"/>
    <n v="17645"/>
    <m/>
    <s v="62087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7"/>
    <s v="DR"/>
    <n v="0"/>
    <n v="27502.99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7"/>
    <s v="DR"/>
    <n v="0"/>
    <n v="39367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7"/>
    <s v="DR"/>
    <n v="0"/>
    <n v="70829.8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7"/>
    <s v="DR"/>
    <n v="0"/>
    <n v="54745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7"/>
    <s v="CR"/>
    <n v="0"/>
    <n v="-30125.94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7"/>
    <s v="CR"/>
    <n v="0"/>
    <n v="-2277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s v="001914099"/>
    <x v="7"/>
    <s v="CR"/>
    <n v="0"/>
    <n v="-86166.67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s v="001914099"/>
    <x v="7"/>
    <s v="CR"/>
    <n v="0"/>
    <n v="-45276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7"/>
    <s v="CR"/>
    <n v="0"/>
    <n v="-248147.81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7"/>
    <s v="CR"/>
    <n v="0"/>
    <n v="-7414.72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s v="001914099"/>
    <x v="7"/>
    <s v="CR"/>
    <n v="0"/>
    <n v="-120712.31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s v="001914099"/>
    <x v="7"/>
    <s v="CR"/>
    <n v="0"/>
    <n v="-191502.94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7"/>
    <s v="DR"/>
    <n v="0"/>
    <n v="119384.25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7"/>
    <s v="DR"/>
    <n v="0"/>
    <n v="139405.69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7"/>
    <s v="DR"/>
    <n v="0"/>
    <n v="216494.68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7"/>
    <s v="DR"/>
    <n v="0"/>
    <n v="391543.1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m/>
    <x v="7"/>
    <s v="DR"/>
    <n v="0"/>
    <n v="5056.5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M SERVICES"/>
    <m/>
    <x v="7"/>
    <s v="DR"/>
    <n v="0"/>
    <n v="26574.29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s v="001914099"/>
    <x v="7"/>
    <s v="CR"/>
    <n v="0"/>
    <n v="-63350.96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7"/>
    <s v="DR"/>
    <n v="0"/>
    <n v="2414.79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7"/>
    <s v="DR"/>
    <n v="0"/>
    <n v="80.12"/>
    <m/>
    <s v="6044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s v="001914099"/>
    <x v="7"/>
    <s v="CR"/>
    <n v="0"/>
    <n v="-50000"/>
    <m/>
    <s v="6044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m/>
    <x v="7"/>
    <s v="DR"/>
    <n v="0"/>
    <n v="50000"/>
    <m/>
    <s v="604438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7"/>
    <s v="CR"/>
    <n v="0"/>
    <n v="-230259.62"/>
    <m/>
    <s v="610844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7"/>
    <s v="CR"/>
    <n v="0"/>
    <n v="-292549.71999999997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7"/>
    <s v="CR"/>
    <n v="0"/>
    <n v="-379071.26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CORR ACCT"/>
    <s v="001907794"/>
    <x v="7"/>
    <s v="CR"/>
    <n v="0"/>
    <n v="-119038.08"/>
    <m/>
    <s v="610845"/>
    <m/>
    <s v="Actuals"/>
    <s v="MATHIS"/>
    <s v=" "/>
    <s v="TD513-08/31/2013-08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CORR ACCT"/>
    <s v="001907794"/>
    <x v="7"/>
    <s v="DR"/>
    <n v="0"/>
    <n v="119038.08"/>
    <m/>
    <s v="610845"/>
    <m/>
    <s v="Actuals"/>
    <s v="MATHIS"/>
    <s v=" "/>
    <s v="TD513-08/31/2013-08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CORR ACCT"/>
    <s v="001924001"/>
    <x v="7"/>
    <s v="DR"/>
    <n v="0"/>
    <n v="20321.28"/>
    <m/>
    <s v="610845"/>
    <m/>
    <s v="Actuals"/>
    <s v="MATHIS"/>
    <s v=" "/>
    <s v="TD513-08/31/2013-08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CORR ACCT"/>
    <s v="001924002"/>
    <x v="7"/>
    <s v="DR"/>
    <n v="0"/>
    <n v="358525.44"/>
    <m/>
    <s v="610845"/>
    <m/>
    <s v="Actuals"/>
    <s v="MATHIS"/>
    <s v=" "/>
    <s v="TD513-08/31/2013-08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7"/>
    <s v="DR"/>
    <n v="0"/>
    <n v="292549.71999999997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7"/>
    <s v="DR"/>
    <n v="0"/>
    <n v="152458.79"/>
    <m/>
    <s v="610844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7"/>
    <s v="DR"/>
    <n v="0"/>
    <n v="382759.37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17982"/>
    <x v="7"/>
    <s v="CR"/>
    <n v="0"/>
    <n v="-11.15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24196"/>
    <x v="7"/>
    <s v="CR"/>
    <n v="0"/>
    <n v="-11.15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34232"/>
    <x v="7"/>
    <s v="CR"/>
    <n v="0"/>
    <n v="-11.15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34138"/>
    <x v="7"/>
    <s v="CR"/>
    <n v="0"/>
    <n v="-10.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CORR ACCT"/>
    <s v="1941589"/>
    <x v="7"/>
    <s v="CR"/>
    <n v="0"/>
    <n v="-11.38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7"/>
    <s v="CR"/>
    <n v="0"/>
    <n v="-67120.73"/>
    <m/>
    <s v="610846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CR"/>
    <n v="0"/>
    <n v="-12285.82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CR"/>
    <n v="0"/>
    <n v="-104965.05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CORR ACCT"/>
    <s v="001929728"/>
    <x v="7"/>
    <s v="DR"/>
    <n v="0"/>
    <n v="104965.05"/>
    <m/>
    <s v="610847"/>
    <m/>
    <s v="Actuals"/>
    <s v="MATHIS"/>
    <s v=" "/>
    <s v="TD513-08/31/2013-08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7"/>
    <s v="DR"/>
    <n v="0"/>
    <n v="63919.839999999997"/>
    <m/>
    <s v="610846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DR"/>
    <n v="0"/>
    <n v="16723.330000000002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7"/>
    <s v="DR"/>
    <n v="0"/>
    <n v="29540.32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7"/>
    <s v="DR"/>
    <n v="0"/>
    <n v="12286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7"/>
    <s v="CR"/>
    <n v="0"/>
    <n v="-141026.54999999999"/>
    <m/>
    <s v="607127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7"/>
    <s v="CR"/>
    <n v="0"/>
    <n v="-365125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MARKETING"/>
    <m/>
    <x v="7"/>
    <s v="CR"/>
    <n v="0"/>
    <n v="-1110.8399999999999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HVAC INCENTIVES"/>
    <m/>
    <x v="7"/>
    <s v="DR"/>
    <n v="0"/>
    <n v="459400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7"/>
    <s v="DR"/>
    <n v="0"/>
    <n v="1111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7"/>
    <s v="DR"/>
    <n v="0"/>
    <n v="143033.16"/>
    <m/>
    <s v="607127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7"/>
    <s v="DR"/>
    <n v="0"/>
    <n v="465295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7"/>
    <s v="DR"/>
    <n v="0"/>
    <n v="85069.37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17982"/>
    <x v="7"/>
    <s v="CR"/>
    <n v="0"/>
    <n v="-11.15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24196"/>
    <x v="7"/>
    <s v="CR"/>
    <n v="0"/>
    <n v="-11.15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34232"/>
    <x v="7"/>
    <s v="CR"/>
    <n v="0"/>
    <n v="-11.15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41589"/>
    <x v="7"/>
    <s v="CR"/>
    <n v="0"/>
    <n v="-11.38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CORR ACCT"/>
    <s v="1934138"/>
    <x v="7"/>
    <s v="CR"/>
    <n v="0"/>
    <n v="-10.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7"/>
    <s v="CR"/>
    <n v="0"/>
    <n v="-39318.5"/>
    <m/>
    <s v="610718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7"/>
    <s v="CR"/>
    <n v="0"/>
    <n v="-24650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7"/>
    <s v="DR"/>
    <n v="0"/>
    <n v="23650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7"/>
    <s v="DR"/>
    <n v="0"/>
    <n v="84870"/>
    <m/>
    <s v="610718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7"/>
    <s v="DR"/>
    <n v="0"/>
    <n v="53300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-ADMIN"/>
    <m/>
    <x v="7"/>
    <s v="CR"/>
    <n v="0"/>
    <n v="-5080.17"/>
    <m/>
    <s v="618696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7"/>
    <s v="CR"/>
    <n v="0"/>
    <n v="-13958.36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7"/>
    <s v="DR"/>
    <n v="0"/>
    <n v="13056.45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ADMN"/>
    <m/>
    <x v="7"/>
    <s v="DR"/>
    <n v="0"/>
    <n v="5416.35"/>
    <m/>
    <s v="618696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7"/>
    <s v="DR"/>
    <n v="0"/>
    <n v="15189.4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27454"/>
    <x v="7"/>
    <s v="CR"/>
    <n v="0"/>
    <n v="-440.94"/>
    <m/>
    <s v="618696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7"/>
    <s v="CR"/>
    <n v="0"/>
    <n v="-25290"/>
    <m/>
    <s v="607293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7"/>
    <s v="DR"/>
    <n v="0"/>
    <n v="25290"/>
    <m/>
    <s v="607293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- INCENTIVES"/>
    <m/>
    <x v="7"/>
    <s v="DR"/>
    <n v="0"/>
    <n v="800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-ADMIN"/>
    <m/>
    <x v="7"/>
    <s v="CR"/>
    <n v="0"/>
    <n v="-78588"/>
    <m/>
    <s v="610716"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7"/>
    <s v="CR"/>
    <n v="0"/>
    <n v="-379108"/>
    <m/>
    <m/>
    <m/>
    <s v="Actuals"/>
    <s v="MATHIS"/>
    <s v=" "/>
    <s v="TD512-08/31/2013-07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7"/>
    <s v="DR"/>
    <n v="0"/>
    <n v="396908.46"/>
    <m/>
    <m/>
    <m/>
    <s v="Actuals"/>
    <s v="MATHIS"/>
    <s v=" "/>
    <s v="TD513-08/31/2013-08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- ADMN"/>
    <m/>
    <x v="7"/>
    <s v="DR"/>
    <n v="0"/>
    <n v="237243"/>
    <m/>
    <s v="610716"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7"/>
    <s v="DR"/>
    <n v="0"/>
    <n v="367011"/>
    <m/>
    <m/>
    <m/>
    <s v="Actuals"/>
    <s v="MATHIS"/>
    <s v=" "/>
    <s v="TD512-08/31/2013-0803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1798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24196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34138"/>
    <x v="7"/>
    <s v="CR"/>
    <n v="0"/>
    <n v="-9.43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34232"/>
    <x v="7"/>
    <s v="CR"/>
    <n v="0"/>
    <n v="-10.41"/>
    <m/>
    <s v="618218"/>
    <m/>
    <s v="Actuals"/>
    <s v="MATHIS"/>
    <s v=" "/>
    <s v="TD513-08/31/2013-0803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CORR ACCT"/>
    <s v="1941589"/>
    <x v="7"/>
    <s v="CR"/>
    <n v="0"/>
    <n v="-10.62"/>
    <m/>
    <s v="618218"/>
    <m/>
    <s v="Actuals"/>
    <s v="MATHIS"/>
    <s v=" "/>
    <s v="TD513-08/31/2013-0803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CR"/>
    <n v="0"/>
    <n v="-221734.56"/>
    <m/>
    <s v="6189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CR"/>
    <n v="0"/>
    <n v="-129277.25"/>
    <m/>
    <s v="6189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CR"/>
    <n v="0"/>
    <n v="-109488.5"/>
    <m/>
    <s v="618938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7"/>
    <s v="DR"/>
    <n v="0"/>
    <n v="53371.62"/>
    <m/>
    <s v="618938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"/>
    <m/>
    <x v="7"/>
    <s v="CR"/>
    <n v="0"/>
    <n v="-58726.22"/>
    <m/>
    <s v="618936"/>
    <m/>
    <s v="Actuals"/>
    <s v="MATHIS"/>
    <s v=" "/>
    <s v="TD512-08/31/2013-0702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."/>
    <m/>
    <x v="7"/>
    <s v="DR"/>
    <n v="0"/>
    <n v="51752.5"/>
    <m/>
    <s v="618696"/>
    <m/>
    <s v="Actuals"/>
    <s v="MATHIS"/>
    <s v=" "/>
    <s v="TD512-08/31/2013-08032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m/>
    <s v="CORR ACCT"/>
    <s v="1943381"/>
    <x v="7"/>
    <s v="DR"/>
    <n v="0"/>
    <n v="60"/>
    <m/>
    <m/>
    <m/>
    <s v="Actuals"/>
    <s v="MATHIS"/>
    <s v=" "/>
    <s v="TD513-08/31/2013-08033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14.69"/>
    <m/>
    <m/>
    <m/>
    <s v="Actuals"/>
    <s v="OP"/>
    <s v=" "/>
    <s v="AP001-08/19/2013-00019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20.34"/>
    <m/>
    <m/>
    <m/>
    <s v="Actuals"/>
    <s v="OP"/>
    <s v=" "/>
    <s v="AP001-08/19/2013-00019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19.78"/>
    <m/>
    <m/>
    <m/>
    <s v="Actuals"/>
    <s v="OP"/>
    <s v=" "/>
    <s v="AP001-08/19/2013-00019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1935888"/>
    <x v="7"/>
    <s v="DR"/>
    <n v="0"/>
    <n v="18.649999999999999"/>
    <m/>
    <m/>
    <m/>
    <s v="Actuals"/>
    <s v="OP"/>
    <s v=" "/>
    <s v="AP001-08/19/2013-00019"/>
    <s v="cr_accounts_payable"/>
    <m/>
    <s v="52595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932957"/>
    <x v="7"/>
    <s v="DR"/>
    <n v="62766"/>
    <n v="62766"/>
    <s v="UD"/>
    <s v="602762"/>
    <m/>
    <s v="Actuals"/>
    <s v="AP"/>
    <s v=" "/>
    <s v="AP001-08/20/2013-00020"/>
    <s v="cr_accounts_payable"/>
    <m/>
    <s v="43295"/>
  </r>
  <r>
    <s v="UEC"/>
    <s v="1"/>
    <s v="21"/>
    <s v="908"/>
    <s v="EED"/>
    <s v="908EED"/>
    <s v="020"/>
    <s v="020"/>
    <s v=" "/>
    <x v="20"/>
    <s v="J01V2"/>
    <s v="01"/>
    <s v="MEPC"/>
    <s v="BX"/>
    <s v=" "/>
    <s v="Thielemann(MOEngEf&amp;R"/>
    <s v="Purchases - Other (RT BX)::WAL-MART #1514"/>
    <s v="001943381"/>
    <x v="7"/>
    <s v="DR"/>
    <n v="0"/>
    <n v="23.8"/>
    <m/>
    <m/>
    <m/>
    <s v="Actuals"/>
    <s v="CC"/>
    <s v=" "/>
    <s v="AP001-08/27/2013-00027"/>
    <s v="cr_accounts_payable"/>
    <m/>
    <s v="77028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JOE BUCKS RESTAURANT"/>
    <s v="001943381"/>
    <x v="7"/>
    <s v="DR"/>
    <n v="0"/>
    <n v="265.95"/>
    <m/>
    <m/>
    <m/>
    <s v="Actuals"/>
    <s v="CC"/>
    <s v=" "/>
    <s v="AP001-08/27/2013-00027"/>
    <s v="cr_accounts_payable"/>
    <m/>
    <s v="77028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EXECUTIVE DINING MAI"/>
    <s v="001943381"/>
    <x v="7"/>
    <s v="DR"/>
    <n v="0"/>
    <n v="44.54"/>
    <m/>
    <m/>
    <m/>
    <s v="Actuals"/>
    <s v="CC"/>
    <s v=" "/>
    <s v="AP001-08/27/2013-00027"/>
    <s v="cr_accounts_payable"/>
    <m/>
    <s v="77028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CALLIERS CATERING"/>
    <s v="001943381"/>
    <x v="7"/>
    <s v="DR"/>
    <n v="0"/>
    <n v="234.66"/>
    <m/>
    <m/>
    <m/>
    <s v="Actuals"/>
    <s v="CC"/>
    <s v=" "/>
    <s v="AP001-08/27/2013-00027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VX"/>
    <s v=" "/>
    <s v="Thielemann(MOEngEf&amp;R"/>
    <s v="DO NOT USE Transportation (RT 80)::ENTERPRISE RENT"/>
    <s v="001943381"/>
    <x v="7"/>
    <s v="DR"/>
    <n v="0"/>
    <n v="87.9"/>
    <m/>
    <m/>
    <m/>
    <s v="Actuals"/>
    <s v="CC"/>
    <s v=" "/>
    <s v="AP001-08/27/2013-00027"/>
    <s v="cr_accounts_payable"/>
    <m/>
    <s v="77028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14099"/>
    <x v="7"/>
    <s v="DR"/>
    <n v="86166.67"/>
    <n v="86166.67"/>
    <s v="UD"/>
    <s v="604438"/>
    <m/>
    <s v="Actuals"/>
    <s v="AP"/>
    <s v=" "/>
    <s v="AP001-08/13/2013-00013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14099"/>
    <x v="7"/>
    <s v="DR"/>
    <n v="120712.31"/>
    <n v="120712.31"/>
    <s v="UD"/>
    <s v="604438"/>
    <m/>
    <s v="Actuals"/>
    <s v="AP"/>
    <s v=" "/>
    <s v="AP001-08/13/2013-00013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14099"/>
    <x v="7"/>
    <s v="DR"/>
    <n v="191502.94"/>
    <n v="191502.94"/>
    <s v="UD"/>
    <s v="604438"/>
    <m/>
    <s v="Actuals"/>
    <s v="AP"/>
    <s v=" "/>
    <s v="AP001-08/13/2013-00013"/>
    <s v="cr_accounts_payable"/>
    <m/>
    <s v="26141"/>
  </r>
  <r>
    <s v="UEC"/>
    <s v="1"/>
    <s v="21"/>
    <s v="908"/>
    <s v="EED"/>
    <s v="908EED"/>
    <s v="020"/>
    <s v="020"/>
    <s v=" "/>
    <x v="2"/>
    <s v="J01V3"/>
    <s v="01"/>
    <s v="MEPC"/>
    <s v="82"/>
    <s v=" "/>
    <s v="MISSOURI ENERGY INIT"/>
    <s v="TO REIMBURSE MISSOURI ENERGY INITIATIVE FOR AMEREN"/>
    <s v="001935109"/>
    <x v="7"/>
    <s v="DR"/>
    <n v="0"/>
    <n v="195"/>
    <m/>
    <m/>
    <m/>
    <s v="Actuals"/>
    <s v="AP"/>
    <s v=" "/>
    <s v="AP001-08/20/2013-00020"/>
    <s v="cr_accounts_payable"/>
    <m/>
    <s v="75786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14099"/>
    <x v="7"/>
    <s v="DR"/>
    <n v="45276"/>
    <n v="45276"/>
    <s v="UD"/>
    <s v="604438"/>
    <m/>
    <s v="Actuals"/>
    <s v="AP"/>
    <s v=" "/>
    <s v="AP001-08/13/2013-00013"/>
    <s v="cr_accounts_payable"/>
    <m/>
    <s v="26141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14099"/>
    <x v="7"/>
    <s v="DR"/>
    <n v="63350.96"/>
    <n v="63350.96"/>
    <s v="UD"/>
    <s v="604438"/>
    <m/>
    <s v="Actuals"/>
    <s v="AP"/>
    <s v=" "/>
    <s v="AP001-08/13/2013-00013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945317"/>
    <x v="7"/>
    <s v="DR"/>
    <n v="0"/>
    <n v="188.71"/>
    <m/>
    <m/>
    <m/>
    <s v="Actuals"/>
    <s v="OP"/>
    <s v=" "/>
    <s v="AP001-08/29/2013-00029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14099"/>
    <x v="7"/>
    <s v="DR"/>
    <n v="50000"/>
    <n v="50000"/>
    <s v="UD"/>
    <s v="604438"/>
    <m/>
    <s v="Actuals"/>
    <s v="AP"/>
    <s v=" "/>
    <s v="AP001-08/13/2013-00013"/>
    <s v="cr_accounts_payable"/>
    <m/>
    <s v="26141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34232"/>
    <x v="7"/>
    <s v="DR"/>
    <n v="223.02"/>
    <n v="223.02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34232"/>
    <x v="7"/>
    <s v="DR"/>
    <n v="0"/>
    <n v="11.15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34138"/>
    <x v="7"/>
    <s v="DR"/>
    <n v="201.98000000000002"/>
    <n v="201.98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41589"/>
    <x v="7"/>
    <s v="DR"/>
    <n v="0"/>
    <n v="11.38"/>
    <m/>
    <s v="618218"/>
    <m/>
    <s v="Actuals"/>
    <s v="AP"/>
    <s v=" "/>
    <s v="AP001-08/29/2013-00029"/>
    <s v="cr_accounts_payable"/>
    <m/>
    <s v="71963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39667"/>
    <x v="7"/>
    <s v="DR"/>
    <n v="0"/>
    <n v="93.5"/>
    <m/>
    <m/>
    <m/>
    <s v="Actuals"/>
    <s v="CC"/>
    <s v=" "/>
    <s v="AP001-08/22/2013-0002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/ Entertainment (RT82)::ARBY S 8323"/>
    <s v="001939667"/>
    <x v="7"/>
    <s v="DR"/>
    <n v="0"/>
    <n v="8.5399999999999991"/>
    <m/>
    <m/>
    <m/>
    <s v="Actuals"/>
    <s v="CC"/>
    <s v=" "/>
    <s v="AP001-08/22/2013-00022"/>
    <s v="cr_accounts_payable"/>
    <m/>
    <s v="54507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34138"/>
    <x v="7"/>
    <s v="DR"/>
    <n v="0"/>
    <n v="10.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41589"/>
    <x v="7"/>
    <s v="DR"/>
    <n v="227.58"/>
    <n v="227.58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"/>
    <s v="Airfare / Airline Fees (RT 80)::SOUTHWES    526215"/>
    <s v="001945428"/>
    <x v="7"/>
    <s v="DR"/>
    <n v="0"/>
    <n v="291.7"/>
    <m/>
    <m/>
    <m/>
    <s v="Actuals"/>
    <s v="CC"/>
    <s v=" "/>
    <s v="AP001-08/29/2013-00029"/>
    <s v="cr_accounts_payable"/>
    <m/>
    <s v="57874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1939953"/>
    <x v="7"/>
    <s v="DR"/>
    <n v="6814.93"/>
    <n v="6814.93"/>
    <s v="UD"/>
    <s v="610845"/>
    <m/>
    <s v="Actuals"/>
    <s v="AP"/>
    <s v=" "/>
    <s v="AP001-08/29/2013-0002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1939951"/>
    <x v="7"/>
    <s v="DR"/>
    <n v="20525.580000000002"/>
    <n v="20525.580000000002"/>
    <s v="UD"/>
    <s v="610845"/>
    <m/>
    <s v="Actuals"/>
    <s v="AP"/>
    <s v=" "/>
    <s v="AP001-08/29/2013-0002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1939950"/>
    <x v="7"/>
    <s v="DR"/>
    <n v="858.57"/>
    <n v="858.57"/>
    <s v="UD"/>
    <s v="610845"/>
    <m/>
    <s v="Actuals"/>
    <s v="AP"/>
    <s v=" "/>
    <s v="AP001-08/29/2013-0002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33932"/>
    <x v="7"/>
    <s v="DR"/>
    <n v="234952.71"/>
    <n v="234952.71"/>
    <s v="UD"/>
    <s v="610844"/>
    <m/>
    <s v="Actuals"/>
    <s v="AP"/>
    <s v=" "/>
    <s v="AP001-08/30/2013-00030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33931"/>
    <x v="7"/>
    <s v="DR"/>
    <n v="67118.83"/>
    <n v="67118.83"/>
    <s v="UD"/>
    <s v="610846"/>
    <m/>
    <s v="Actuals"/>
    <s v="AP"/>
    <s v=" "/>
    <s v="AP001-08/29/2013-00029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17982"/>
    <x v="7"/>
    <s v="DR"/>
    <n v="223.02"/>
    <n v="223.02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17982"/>
    <x v="7"/>
    <s v="DR"/>
    <n v="0"/>
    <n v="11.15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24196"/>
    <x v="7"/>
    <s v="DR"/>
    <n v="223.02"/>
    <n v="223.02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24196"/>
    <x v="7"/>
    <s v="DR"/>
    <n v="0"/>
    <n v="11.15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34232"/>
    <x v="7"/>
    <s v="DR"/>
    <n v="223.02"/>
    <n v="223.02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34232"/>
    <x v="7"/>
    <s v="DR"/>
    <n v="0"/>
    <n v="11.15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41589"/>
    <x v="7"/>
    <s v="DR"/>
    <n v="227.58"/>
    <n v="227.58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41589"/>
    <x v="7"/>
    <s v="DR"/>
    <n v="0"/>
    <n v="11.38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34138"/>
    <x v="7"/>
    <s v="DR"/>
    <n v="201.98000000000002"/>
    <n v="201.98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34138"/>
    <x v="7"/>
    <s v="DR"/>
    <n v="0"/>
    <n v="10.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24196"/>
    <x v="7"/>
    <s v="DR"/>
    <n v="223.02"/>
    <n v="223.02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24196"/>
    <x v="7"/>
    <s v="DR"/>
    <n v="0"/>
    <n v="11.15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17982"/>
    <x v="7"/>
    <s v="DR"/>
    <n v="223.02"/>
    <n v="223.02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17982"/>
    <x v="7"/>
    <s v="DR"/>
    <n v="0"/>
    <n v="11.15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16341"/>
    <x v="7"/>
    <s v="DR"/>
    <n v="27000"/>
    <n v="27000"/>
    <s v="UD"/>
    <s v="607127"/>
    <m/>
    <s v="Actuals"/>
    <s v="AP"/>
    <s v=" "/>
    <s v="AP001-08/02/2013-00002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25877"/>
    <x v="7"/>
    <s v="DR"/>
    <n v="141023.56"/>
    <n v="141023.56"/>
    <s v="UD"/>
    <s v="607127"/>
    <m/>
    <s v="Actuals"/>
    <s v="AP"/>
    <s v=" "/>
    <s v="AP001-08/15/2013-00015"/>
    <s v="cr_accounts_payable"/>
    <m/>
    <s v="08454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24631"/>
    <x v="7"/>
    <s v="DR"/>
    <n v="37688.5"/>
    <n v="37688.5"/>
    <s v="UD"/>
    <s v="610718"/>
    <m/>
    <s v="Actuals"/>
    <s v="AP"/>
    <s v=" "/>
    <s v="AP001-08/15/2013-00015"/>
    <s v="cr_accounts_payable"/>
    <m/>
    <s v="75450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27454"/>
    <x v="7"/>
    <s v="DR"/>
    <n v="10003.33"/>
    <n v="10003.33"/>
    <s v="UD"/>
    <s v="618696"/>
    <m/>
    <s v="Actuals"/>
    <s v="AP"/>
    <s v=" "/>
    <s v="AP001-08/15/2013-00015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34"/>
    <s v=" "/>
    <s v="HONEYWELL INTERNATIO"/>
    <s v="PURCHASING RATE"/>
    <s v="001927454"/>
    <x v="7"/>
    <s v="DR"/>
    <n v="0"/>
    <n v="440.94"/>
    <m/>
    <s v="618696"/>
    <m/>
    <s v="Actuals"/>
    <s v="AP"/>
    <s v=" "/>
    <s v="AP001-08/15/2013-00015"/>
    <s v="cr_accounts_payable"/>
    <m/>
    <s v="08224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41589"/>
    <x v="7"/>
    <s v="DR"/>
    <n v="212.41"/>
    <n v="212.4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34232"/>
    <x v="7"/>
    <s v="DR"/>
    <n v="208.15"/>
    <n v="208.15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34138"/>
    <x v="7"/>
    <s v="DR"/>
    <n v="188.51"/>
    <n v="188.51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16340"/>
    <x v="7"/>
    <s v="DR"/>
    <n v="8334"/>
    <n v="8334"/>
    <s v="UD"/>
    <s v="607293"/>
    <m/>
    <s v="Actuals"/>
    <s v="AP"/>
    <s v=" "/>
    <s v="AP001-08/02/2013-00002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17982"/>
    <x v="7"/>
    <s v="DR"/>
    <n v="208.15"/>
    <n v="208.15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24196"/>
    <x v="7"/>
    <s v="DR"/>
    <n v="208.15"/>
    <n v="208.15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24735"/>
    <x v="7"/>
    <s v="DR"/>
    <n v="25290"/>
    <n v="25290"/>
    <s v="UD"/>
    <s v="607293"/>
    <m/>
    <s v="Actuals"/>
    <s v="AP"/>
    <s v=" "/>
    <s v="AP001-08/15/2013-00015"/>
    <s v="cr_accounts_payable"/>
    <m/>
    <s v="0845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34138"/>
    <x v="7"/>
    <s v="DR"/>
    <n v="188.52"/>
    <n v="188.52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34138"/>
    <x v="7"/>
    <s v="DR"/>
    <n v="0"/>
    <n v="9.43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34232"/>
    <x v="7"/>
    <s v="DR"/>
    <n v="208.16"/>
    <n v="208.16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34232"/>
    <x v="7"/>
    <s v="DR"/>
    <n v="0"/>
    <n v="10.41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41589"/>
    <x v="7"/>
    <s v="DR"/>
    <n v="212.4"/>
    <n v="212.4"/>
    <s v="UD"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41589"/>
    <x v="7"/>
    <s v="DR"/>
    <n v="0"/>
    <n v="10.62"/>
    <m/>
    <s v="618218"/>
    <m/>
    <s v="Actuals"/>
    <s v="AP"/>
    <s v=" "/>
    <s v="AP001-08/29/2013-0002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17982"/>
    <x v="7"/>
    <s v="DR"/>
    <n v="208.16"/>
    <n v="208.16"/>
    <s v="UD"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17982"/>
    <x v="7"/>
    <s v="DR"/>
    <n v="0"/>
    <n v="10.41"/>
    <m/>
    <s v="618218"/>
    <m/>
    <s v="Actuals"/>
    <s v="AP"/>
    <s v=" "/>
    <s v="AP001-08/02/2013-00002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24196"/>
    <x v="7"/>
    <s v="DR"/>
    <n v="208.16"/>
    <n v="208.16"/>
    <s v="UD"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24196"/>
    <x v="7"/>
    <s v="DR"/>
    <n v="0"/>
    <n v="10.41"/>
    <m/>
    <s v="618218"/>
    <m/>
    <s v="Actuals"/>
    <s v="AP"/>
    <s v=" "/>
    <s v="AP001-08/07/2013-00007"/>
    <s v="cr_accounts_payable"/>
    <m/>
    <s v="71963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ACEEE"/>
    <s v="001939447"/>
    <x v="7"/>
    <s v="DR"/>
    <n v="0"/>
    <n v="500"/>
    <m/>
    <m/>
    <m/>
    <s v="Actuals"/>
    <s v="CC"/>
    <s v=" "/>
    <s v="AP001-08/22/2013-00022"/>
    <s v="cr_accounts_payable"/>
    <m/>
    <s v="52473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41759"/>
    <x v="7"/>
    <s v="DR"/>
    <n v="8800"/>
    <n v="8800"/>
    <s v="UD"/>
    <s v="615658"/>
    <m/>
    <s v="Actuals"/>
    <s v="AP"/>
    <s v=" "/>
    <s v="AP001-08/30/2013-00030"/>
    <s v="cr_accounts_payable"/>
    <m/>
    <s v="16347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16166"/>
    <x v="7"/>
    <s v="DR"/>
    <n v="221734.56"/>
    <n v="221734.56"/>
    <s v="UD"/>
    <s v="618938"/>
    <m/>
    <s v="Actuals"/>
    <s v="AP"/>
    <s v=" "/>
    <s v="AP001-08/06/2013-00006"/>
    <s v="cr_accounts_payable"/>
    <m/>
    <s v="68917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31914"/>
    <x v="7"/>
    <s v="DR"/>
    <n v="274726.24"/>
    <n v="274726.24"/>
    <s v="UD"/>
    <s v="618938"/>
    <m/>
    <s v="Actuals"/>
    <s v="AP"/>
    <s v=" "/>
    <s v="AP001-08/26/2013-00026"/>
    <s v="cr_accounts_payable"/>
    <m/>
    <s v="68917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30860"/>
    <x v="7"/>
    <s v="DR"/>
    <n v="66545.25"/>
    <n v="66545.25"/>
    <s v="UD"/>
    <s v="618936"/>
    <m/>
    <s v="Actuals"/>
    <s v="AP"/>
    <s v=" "/>
    <s v="AP001-08/26/2013-00026"/>
    <s v="cr_accounts_payable"/>
    <m/>
    <s v="67053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29514"/>
    <x v="7"/>
    <s v="DR"/>
    <n v="109488.5"/>
    <n v="109488.5"/>
    <s v="UD"/>
    <s v="618938"/>
    <m/>
    <s v="Actuals"/>
    <s v="AP"/>
    <s v=" "/>
    <s v="AP001-08/15/2013-00015"/>
    <s v="cr_accounts_payable"/>
    <m/>
    <s v="68917"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Hotels (RT 80)::RENAISSANCE HOTELS 9671E"/>
    <s v="001940736"/>
    <x v="7"/>
    <s v="DR"/>
    <n v="0"/>
    <n v="661.15"/>
    <m/>
    <m/>
    <m/>
    <s v="Actuals"/>
    <s v="CC"/>
    <s v=" "/>
    <s v="AP001-08/23/2013-00023"/>
    <s v="cr_accounts_payable"/>
    <m/>
    <s v="54691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MOTHER HUBBARD"/>
    <s v="001940736"/>
    <x v="7"/>
    <s v="DR"/>
    <n v="0"/>
    <n v="78.75"/>
    <m/>
    <m/>
    <m/>
    <s v="Actuals"/>
    <s v="CC"/>
    <s v=" "/>
    <s v="AP001-08/23/2013-00023"/>
    <s v="cr_accounts_payable"/>
    <m/>
    <s v="54691"/>
  </r>
  <r>
    <s v="UEC"/>
    <s v="1"/>
    <s v="21"/>
    <s v="908"/>
    <s v="EED"/>
    <s v="908EED"/>
    <s v="020"/>
    <s v="020"/>
    <s v=" "/>
    <x v="13"/>
    <s v="J01V5"/>
    <s v="01"/>
    <s v="MEPC"/>
    <s v="CI"/>
    <s v="9570003117"/>
    <m/>
    <s v="CSS NON-SERV REVENUE"/>
    <m/>
    <x v="7"/>
    <s v="DR"/>
    <n v="0"/>
    <n v="2399.46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020007422"/>
    <m/>
    <s v="CSS NON-SERV REVENUE"/>
    <m/>
    <x v="7"/>
    <s v="DR"/>
    <n v="0"/>
    <n v="8202.74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454108119"/>
    <m/>
    <s v="CSS NON-SERV REVENUE"/>
    <m/>
    <x v="7"/>
    <s v="DR"/>
    <n v="0"/>
    <n v="1491.3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702807127"/>
    <m/>
    <s v="CSS NON-SERV REVENUE"/>
    <m/>
    <x v="7"/>
    <s v="DR"/>
    <n v="0"/>
    <n v="1034.04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390008138"/>
    <m/>
    <s v="CSS NON-SERV REVENUE"/>
    <m/>
    <x v="7"/>
    <s v="DR"/>
    <n v="0"/>
    <n v="1420.86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262214111"/>
    <m/>
    <s v="CSS NON-SERV REVENUE"/>
    <m/>
    <x v="7"/>
    <s v="DR"/>
    <n v="0"/>
    <n v="649.79999999999995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893026016"/>
    <m/>
    <s v="CSS NON-SERV REVENUE"/>
    <m/>
    <x v="7"/>
    <s v="DR"/>
    <n v="0"/>
    <n v="168.36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453095034"/>
    <m/>
    <s v="CSS NON-SERV REVENUE"/>
    <m/>
    <x v="7"/>
    <s v="DR"/>
    <n v="0"/>
    <n v="2684.22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m/>
    <s v="CSS NON-SERV REVENUE"/>
    <m/>
    <x v="7"/>
    <s v="DR"/>
    <n v="0"/>
    <n v="1914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442048023"/>
    <m/>
    <s v="CSS NON-SERV REVENUE"/>
    <m/>
    <x v="7"/>
    <s v="DR"/>
    <n v="0"/>
    <n v="671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451095018"/>
    <m/>
    <s v="CSS NON-SERV REVENUE"/>
    <m/>
    <x v="7"/>
    <s v="DR"/>
    <n v="0"/>
    <n v="220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893026016"/>
    <m/>
    <s v="CSS NON-SERV REVENUE"/>
    <m/>
    <x v="7"/>
    <s v="DR"/>
    <n v="0"/>
    <n v="1144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011007812"/>
    <m/>
    <s v="CSS NON-SERV REVENUE"/>
    <m/>
    <x v="7"/>
    <s v="DR"/>
    <n v="0"/>
    <n v="200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m/>
    <s v="CSS NON-SERV REVENUE"/>
    <m/>
    <x v="7"/>
    <s v="DR"/>
    <n v="0"/>
    <n v="1584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390008138"/>
    <m/>
    <s v="CSS NON-SERV REVENUE"/>
    <m/>
    <x v="7"/>
    <s v="DR"/>
    <n v="0"/>
    <n v="2889"/>
    <m/>
    <m/>
    <m/>
    <s v="Actuals"/>
    <s v="CS662M"/>
    <s v=" "/>
    <s v="CA010-08/31/2013-00000"/>
    <s v="cr_cs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8"/>
    <s v="CR"/>
    <n v="0"/>
    <n v="-20000"/>
    <m/>
    <s v="602762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8"/>
    <s v="DR"/>
    <n v="0"/>
    <n v="15000"/>
    <m/>
    <s v="602762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8"/>
    <s v="DR"/>
    <n v="0"/>
    <n v="36028.04"/>
    <m/>
    <s v="634553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8"/>
    <s v="DR"/>
    <n v="0"/>
    <n v="72411.199999999997"/>
    <m/>
    <s v="634553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34"/>
    <s v=" "/>
    <m/>
    <s v="APPLIED ENERGY GROUP"/>
    <s v="001944712"/>
    <x v="8"/>
    <s v="CR"/>
    <n v="0"/>
    <n v="-182.58"/>
    <m/>
    <s v="634553"/>
    <m/>
    <s v="Actuals"/>
    <s v="OTT"/>
    <s v=" "/>
    <s v="CE103-09/30/2013-00003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8"/>
    <s v="CR"/>
    <n v="0"/>
    <n v="-17645"/>
    <m/>
    <s v="62087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8"/>
    <s v="DR"/>
    <n v="0"/>
    <n v="19056.62"/>
    <m/>
    <s v="62087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8"/>
    <s v="CR"/>
    <n v="0"/>
    <n v="-70829.8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8"/>
    <s v="CR"/>
    <n v="0"/>
    <n v="-54745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8"/>
    <s v="DR"/>
    <n v="0"/>
    <n v="94044.4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PWC"/>
    <m/>
    <x v="8"/>
    <s v="DR"/>
    <n v="0"/>
    <n v="22000"/>
    <m/>
    <s v="625257"/>
    <m/>
    <s v="Actuals"/>
    <s v="OTT"/>
    <s v=" "/>
    <s v="GL303-09/30/2013-0900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M SERVICES"/>
    <m/>
    <x v="8"/>
    <s v="CR"/>
    <n v="0"/>
    <n v="-27502.99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M SERVICES"/>
    <m/>
    <x v="8"/>
    <s v="CR"/>
    <n v="0"/>
    <n v="-39367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8"/>
    <s v="DR"/>
    <n v="0"/>
    <n v="11438.37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8"/>
    <s v="DR"/>
    <n v="0"/>
    <n v="18930.849999999999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8"/>
    <s v="DR"/>
    <n v="0"/>
    <n v="85268.7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8"/>
    <s v="CR"/>
    <n v="0"/>
    <n v="-119384.25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8"/>
    <s v="CR"/>
    <n v="0"/>
    <n v="-139405.69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M SERVICES"/>
    <m/>
    <x v="8"/>
    <s v="CR"/>
    <n v="0"/>
    <n v="-216494.68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M SERVICES"/>
    <m/>
    <x v="8"/>
    <s v="CR"/>
    <n v="0"/>
    <n v="-391543.1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8"/>
    <s v="DR"/>
    <n v="0"/>
    <n v="117816.66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8"/>
    <s v="DR"/>
    <n v="0"/>
    <n v="351967.06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8"/>
    <s v="DR"/>
    <n v="0"/>
    <n v="335054.81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8"/>
    <s v="DR"/>
    <n v="0"/>
    <n v="255522.08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M SERVICES"/>
    <m/>
    <x v="8"/>
    <s v="CR"/>
    <n v="0"/>
    <n v="-5056.5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M SERVICES"/>
    <m/>
    <x v="8"/>
    <s v="CR"/>
    <n v="0"/>
    <n v="-26574.29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OCKHEED MARTIN"/>
    <m/>
    <x v="8"/>
    <s v="DR"/>
    <n v="0"/>
    <n v="25282.48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OCKHEED MARTIN"/>
    <m/>
    <x v="8"/>
    <s v="DR"/>
    <n v="0"/>
    <n v="5056.5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8"/>
    <s v="CR"/>
    <n v="0"/>
    <n v="-2414.79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M SERVICES"/>
    <m/>
    <x v="8"/>
    <s v="CR"/>
    <n v="0"/>
    <n v="-80.12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OCKHEED MARTIN"/>
    <m/>
    <x v="8"/>
    <s v="DR"/>
    <n v="0"/>
    <n v="2414.79"/>
    <m/>
    <s v="6044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M SERVICES"/>
    <m/>
    <x v="8"/>
    <s v="CR"/>
    <n v="0"/>
    <n v="-50000"/>
    <m/>
    <s v="6044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8"/>
    <s v="DR"/>
    <n v="0"/>
    <n v="50000"/>
    <m/>
    <s v="604438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- INCENTIVES"/>
    <m/>
    <x v="8"/>
    <s v="CR"/>
    <n v="0"/>
    <n v="-382759.37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ADMIN"/>
    <m/>
    <x v="8"/>
    <s v="DR"/>
    <n v="0"/>
    <n v="160866.23000000001"/>
    <m/>
    <s v="610844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48357"/>
    <x v="8"/>
    <s v="CR"/>
    <n v="0"/>
    <n v="-11.38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8"/>
    <s v="DR"/>
    <n v="0"/>
    <n v="382759.37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- ADMIN"/>
    <m/>
    <x v="8"/>
    <s v="CR"/>
    <n v="0"/>
    <n v="-152458.79"/>
    <m/>
    <s v="610844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INCENTIVES"/>
    <m/>
    <x v="8"/>
    <s v="DR"/>
    <n v="0"/>
    <n v="460845.02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34"/>
    <s v=" "/>
    <m/>
    <s v="ZEMPLEO INC"/>
    <s v="001958052"/>
    <x v="8"/>
    <s v="CR"/>
    <n v="0"/>
    <n v="-8.74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8"/>
    <s v="DR"/>
    <n v="0"/>
    <n v="16723.23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- ADMIN"/>
    <m/>
    <x v="8"/>
    <s v="CR"/>
    <n v="0"/>
    <n v="-63919.839999999997"/>
    <m/>
    <s v="610846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8"/>
    <s v="CR"/>
    <n v="0"/>
    <n v="-16723.330000000002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- INCENTIVES"/>
    <m/>
    <x v="8"/>
    <s v="CR"/>
    <n v="0"/>
    <n v="-29540.32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ADMIN"/>
    <m/>
    <x v="8"/>
    <s v="DR"/>
    <n v="0"/>
    <n v="53546.15"/>
    <m/>
    <s v="610846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8"/>
    <s v="DR"/>
    <n v="0"/>
    <n v="11971.65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8"/>
    <s v="DR"/>
    <n v="0"/>
    <n v="3129.03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ZEMPLEO INC"/>
    <s v="001958052"/>
    <x v="8"/>
    <s v="CR"/>
    <n v="0"/>
    <n v="-2.14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34"/>
    <s v=" "/>
    <m/>
    <s v="K C CREATIVE SERVICE"/>
    <s v="001966301"/>
    <x v="8"/>
    <s v="CR"/>
    <n v="0"/>
    <n v="-648"/>
    <m/>
    <s v="642714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HVAC INCENTIVES"/>
    <m/>
    <x v="8"/>
    <s v="DR"/>
    <n v="0"/>
    <n v="444445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8"/>
    <s v="DR"/>
    <n v="0"/>
    <n v="88534.43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ADMIN"/>
    <m/>
    <x v="8"/>
    <s v="CR"/>
    <n v="0"/>
    <n v="-143033.16"/>
    <m/>
    <s v="607127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- INCENTIVES"/>
    <m/>
    <x v="8"/>
    <s v="CR"/>
    <n v="0"/>
    <n v="-465295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8"/>
    <s v="CR"/>
    <n v="0"/>
    <n v="-85069.37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ADMIN"/>
    <m/>
    <x v="8"/>
    <s v="DR"/>
    <n v="0"/>
    <n v="168328"/>
    <m/>
    <s v="607127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INCENTIVES"/>
    <m/>
    <x v="8"/>
    <s v="DR"/>
    <n v="0"/>
    <n v="356935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8"/>
    <s v="DR"/>
    <n v="0"/>
    <n v="13720.89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ZEMPLEO INC"/>
    <s v="001948357"/>
    <x v="8"/>
    <s v="CR"/>
    <n v="0"/>
    <n v="-11.38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m/>
    <s v="K C CREATIVE SERVICE"/>
    <s v="001966301"/>
    <x v="8"/>
    <s v="CR"/>
    <n v="0"/>
    <n v="-1052"/>
    <m/>
    <s v="642714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8"/>
    <s v="DR"/>
    <n v="0"/>
    <n v="82302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ADMIN"/>
    <m/>
    <x v="8"/>
    <s v="CR"/>
    <n v="0"/>
    <n v="-84870"/>
    <m/>
    <s v="610718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- INCENTIVES"/>
    <m/>
    <x v="8"/>
    <s v="CR"/>
    <n v="0"/>
    <n v="-53300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8"/>
    <s v="DR"/>
    <n v="0"/>
    <n v="43000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8"/>
    <s v="DR"/>
    <n v="0"/>
    <n v="6183.98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ADMIN"/>
    <m/>
    <x v="8"/>
    <s v="DR"/>
    <n v="0"/>
    <n v="67917"/>
    <m/>
    <s v="610718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8"/>
    <s v="DR"/>
    <n v="0"/>
    <n v="16381.76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- ADMN"/>
    <m/>
    <x v="8"/>
    <s v="CR"/>
    <n v="0"/>
    <n v="-5416.35"/>
    <m/>
    <s v="618696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- INCENTIVES"/>
    <m/>
    <x v="8"/>
    <s v="CR"/>
    <n v="0"/>
    <n v="-15189.4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INCENTIVES"/>
    <m/>
    <x v="8"/>
    <s v="DR"/>
    <n v="0"/>
    <n v="11784.76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8"/>
    <s v="DR"/>
    <n v="0"/>
    <n v="10561.79"/>
    <m/>
    <s v="618696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NEW HOMES"/>
    <m/>
    <x v="8"/>
    <s v="DR"/>
    <n v="0"/>
    <n v="4300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- ADMIN"/>
    <m/>
    <x v="8"/>
    <s v="CR"/>
    <n v="0"/>
    <n v="-25290"/>
    <m/>
    <s v="607293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- INCENTIVES"/>
    <m/>
    <x v="8"/>
    <s v="CR"/>
    <n v="0"/>
    <n v="-800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INCENTIVES"/>
    <m/>
    <x v="8"/>
    <s v="DR"/>
    <n v="0"/>
    <n v="21500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ADMIN"/>
    <m/>
    <x v="8"/>
    <s v="DR"/>
    <n v="0"/>
    <n v="33624"/>
    <m/>
    <s v="607293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8"/>
    <s v="DR"/>
    <n v="0"/>
    <n v="290826.77"/>
    <m/>
    <m/>
    <m/>
    <s v="Actuals"/>
    <s v="MATHIS"/>
    <s v=" "/>
    <s v="TD513-09/30/2013-09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- ADMN"/>
    <m/>
    <x v="8"/>
    <s v="CR"/>
    <n v="0"/>
    <n v="-237243"/>
    <m/>
    <s v="610716"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- INCENTIVES"/>
    <m/>
    <x v="8"/>
    <s v="CR"/>
    <n v="0"/>
    <n v="-367011"/>
    <m/>
    <m/>
    <m/>
    <s v="Actuals"/>
    <s v="MATHIS"/>
    <s v=" "/>
    <s v="TD512-09/30/2013-0803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INCENTIVES"/>
    <m/>
    <x v="8"/>
    <s v="DR"/>
    <n v="0"/>
    <n v="318433"/>
    <m/>
    <m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8"/>
    <s v="DR"/>
    <n v="0"/>
    <n v="89882"/>
    <m/>
    <s v="610716"/>
    <m/>
    <s v="Actuals"/>
    <s v="MATHIS"/>
    <s v=" "/>
    <s v="TD512-09/30/2013-0902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34"/>
    <s v=" "/>
    <m/>
    <s v="ZEMPLEO INC"/>
    <s v="001948357"/>
    <x v="8"/>
    <s v="CR"/>
    <n v="0"/>
    <n v="-10.62"/>
    <m/>
    <s v="618218"/>
    <m/>
    <s v="Actuals"/>
    <s v="OTT"/>
    <s v=" "/>
    <s v="CE103-09/30/2013-0000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8"/>
    <s v="CR"/>
    <n v="0"/>
    <n v="-53371.62"/>
    <m/>
    <s v="618938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8"/>
    <s v="DR"/>
    <n v="0"/>
    <n v="79238"/>
    <m/>
    <s v="6189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8"/>
    <s v="DR"/>
    <n v="0"/>
    <n v="173204.2"/>
    <m/>
    <s v="618938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 ASSOC."/>
    <m/>
    <x v="8"/>
    <s v="CR"/>
    <n v="0"/>
    <n v="-51752.5"/>
    <m/>
    <s v="618696"/>
    <m/>
    <s v="Actuals"/>
    <s v="MATHIS"/>
    <s v=" "/>
    <s v="TD512-09/30/2013-0803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8"/>
    <s v="DR"/>
    <n v="0"/>
    <n v="45585"/>
    <m/>
    <s v="618936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8"/>
    <s v="DR"/>
    <n v="0"/>
    <n v="54727.88"/>
    <m/>
    <s v="618936"/>
    <m/>
    <s v="Actuals"/>
    <s v="MATHIS"/>
    <s v=" "/>
    <s v="TD512-09/30/2013-09021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MICHAELS STORES 7735"/>
    <s v="001947618"/>
    <x v="8"/>
    <s v="DR"/>
    <n v="0"/>
    <n v="34.4"/>
    <m/>
    <m/>
    <m/>
    <s v="Actuals"/>
    <s v="CC"/>
    <s v=" "/>
    <s v="AP001-09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E I PRODUCTS INC"/>
    <s v="001947618"/>
    <x v="8"/>
    <s v="DR"/>
    <n v="0"/>
    <n v="2223.19"/>
    <m/>
    <m/>
    <m/>
    <s v="Actuals"/>
    <s v="CC"/>
    <s v=" "/>
    <s v="AP001-09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E I PRODUCTS INC"/>
    <s v="001947618"/>
    <x v="8"/>
    <s v="DR"/>
    <n v="0"/>
    <n v="3000"/>
    <m/>
    <m/>
    <m/>
    <s v="Actuals"/>
    <s v="CC"/>
    <s v=" "/>
    <s v="AP001-09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1947758"/>
    <x v="8"/>
    <s v="DR"/>
    <n v="0"/>
    <n v="2900"/>
    <m/>
    <m/>
    <m/>
    <s v="Actuals"/>
    <s v="CC"/>
    <s v=" "/>
    <s v="AP001-09/04/2013-00004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885323::3X24 WE MAILING TBES-63321"/>
    <s v="001969294"/>
    <x v="8"/>
    <s v="CR"/>
    <n v="0"/>
    <n v="-3.5"/>
    <m/>
    <s v="633214"/>
    <m/>
    <s v="Actuals"/>
    <s v="AP"/>
    <s v=" "/>
    <s v="AP001-09/30/2013-00130"/>
    <s v="cr_accounts_payable"/>
    <m/>
    <s v="77566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1955274"/>
    <x v="8"/>
    <s v="DR"/>
    <n v="19946"/>
    <n v="19946"/>
    <s v="UD"/>
    <s v="602762"/>
    <m/>
    <s v="Actuals"/>
    <s v="AP"/>
    <s v=" "/>
    <s v="AP001-09/16/2013-00016"/>
    <s v="cr_accounts_payable"/>
    <m/>
    <s v="43295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One-time Configuration"/>
    <s v="001944712"/>
    <x v="8"/>
    <s v="DR"/>
    <n v="3651.6"/>
    <n v="3651.6"/>
    <s v="UD"/>
    <s v="634553"/>
    <m/>
    <s v="Actuals"/>
    <s v="AP"/>
    <s v=" "/>
    <s v="AP001-09/09/2013-00009"/>
    <s v="cr_accounts_payable"/>
    <m/>
    <s v="64877"/>
  </r>
  <r>
    <s v="UEC"/>
    <s v="1"/>
    <s v="21"/>
    <s v="908"/>
    <s v="EED"/>
    <s v="908EED"/>
    <s v="020"/>
    <s v="020"/>
    <s v=" "/>
    <x v="20"/>
    <s v="J01V2"/>
    <s v="01"/>
    <s v="MEPC"/>
    <s v="34"/>
    <s v=" "/>
    <s v="APPLIED ENERGY GROUP"/>
    <s v="PURCHASING RATE"/>
    <s v="001944712"/>
    <x v="8"/>
    <s v="DR"/>
    <n v="0"/>
    <n v="182.58"/>
    <m/>
    <s v="634553"/>
    <m/>
    <s v="Actuals"/>
    <s v="AP"/>
    <s v=" "/>
    <s v="AP001-09/09/2013-00009"/>
    <s v="cr_accounts_payable"/>
    <m/>
    <s v="64877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53527"/>
    <x v="8"/>
    <s v="DR"/>
    <n v="17645"/>
    <n v="17645"/>
    <s v="UD"/>
    <s v="620878"/>
    <m/>
    <s v="Actuals"/>
    <s v="AP"/>
    <s v=" "/>
    <s v="AP001-09/10/2013-00010"/>
    <s v="cr_accounts_payable"/>
    <m/>
    <s v="79809"/>
  </r>
  <r>
    <s v="UEC"/>
    <s v="1"/>
    <s v="21"/>
    <s v="908"/>
    <s v="EED"/>
    <s v="908EED"/>
    <s v="020"/>
    <s v="020"/>
    <s v=" "/>
    <x v="2"/>
    <s v="J01V3"/>
    <s v="01"/>
    <s v="MEPC"/>
    <s v="BX"/>
    <s v=" "/>
    <s v="Thielemann(MOEngEf&amp;R"/>
    <s v="Purchases - Other (RT BX)::PETRO MART #7"/>
    <s v="001960608"/>
    <x v="8"/>
    <s v="DR"/>
    <n v="0"/>
    <n v="5.19"/>
    <m/>
    <m/>
    <m/>
    <s v="Actuals"/>
    <s v="CC"/>
    <s v=" "/>
    <s v="AP001-09/19/2013-00019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1960608"/>
    <x v="8"/>
    <s v="DR"/>
    <n v="0"/>
    <n v="42.38"/>
    <m/>
    <m/>
    <m/>
    <s v="Actuals"/>
    <s v="OP"/>
    <s v=" "/>
    <s v="AP001-09/19/2013-00019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CALLIERS CATERING"/>
    <s v="001960608"/>
    <x v="8"/>
    <s v="DR"/>
    <n v="0"/>
    <n v="58.05"/>
    <m/>
    <m/>
    <m/>
    <s v="Actuals"/>
    <s v="CC"/>
    <s v=" "/>
    <s v="AP001-09/19/2013-00019"/>
    <s v="cr_accounts_payable"/>
    <m/>
    <s v="77028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CALLIERS CATERING"/>
    <s v="001960608"/>
    <x v="8"/>
    <s v="DR"/>
    <n v="0"/>
    <n v="343.25"/>
    <m/>
    <m/>
    <m/>
    <s v="Actuals"/>
    <s v="CC"/>
    <s v=" "/>
    <s v="AP001-09/19/2013-00019"/>
    <s v="cr_accounts_payable"/>
    <m/>
    <s v="77028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38750"/>
    <x v="8"/>
    <s v="DR"/>
    <n v="54745"/>
    <n v="54745"/>
    <s v="UD"/>
    <s v="604438"/>
    <m/>
    <s v="Actuals"/>
    <s v="AP"/>
    <s v=" "/>
    <s v="AP001-09/04/2013-00004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38750"/>
    <x v="8"/>
    <s v="DR"/>
    <n v="70829.8"/>
    <n v="70829.8"/>
    <s v="UD"/>
    <s v="604438"/>
    <m/>
    <s v="Actuals"/>
    <s v="AP"/>
    <s v=" "/>
    <s v="AP001-09/04/2013-00004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38750"/>
    <x v="8"/>
    <s v="DR"/>
    <n v="216494.68"/>
    <n v="216494.68"/>
    <s v="UD"/>
    <s v="604438"/>
    <m/>
    <s v="Actuals"/>
    <s v="AP"/>
    <s v=" "/>
    <s v="AP001-09/04/2013-00004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38750"/>
    <x v="8"/>
    <s v="DR"/>
    <n v="391543.10000000003"/>
    <n v="391543.1"/>
    <s v="UD"/>
    <s v="604438"/>
    <m/>
    <s v="Actuals"/>
    <s v="AP"/>
    <s v=" "/>
    <s v="AP001-09/04/2013-00004"/>
    <s v="cr_accounts_payable"/>
    <m/>
    <s v="26141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38750"/>
    <x v="8"/>
    <s v="DR"/>
    <n v="80.12"/>
    <n v="80.12"/>
    <s v="UD"/>
    <s v="604438"/>
    <m/>
    <s v="Actuals"/>
    <s v="AP"/>
    <s v=" "/>
    <s v="AP001-09/04/2013-00004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38750"/>
    <x v="8"/>
    <s v="DR"/>
    <n v="50000"/>
    <n v="50000"/>
    <s v="UD"/>
    <s v="604438"/>
    <m/>
    <s v="Actuals"/>
    <s v="AP"/>
    <s v=" "/>
    <s v="AP001-09/04/2013-00004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65838"/>
    <x v="8"/>
    <s v="DR"/>
    <n v="0"/>
    <n v="93.5"/>
    <m/>
    <m/>
    <m/>
    <s v="Actuals"/>
    <s v="CC"/>
    <s v=" "/>
    <s v="AP001-09/25/2013-00025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Mileage (RT 80)"/>
    <s v="001965838"/>
    <x v="8"/>
    <s v="DR"/>
    <n v="0"/>
    <n v="34.47"/>
    <m/>
    <m/>
    <m/>
    <s v="Actuals"/>
    <s v="OP"/>
    <s v=" "/>
    <s v="AP001-09/25/2013-00025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Parking, Taxi, Tips, Tolls &amp; Fares(RT80)::Non VISA"/>
    <s v="001965838"/>
    <x v="8"/>
    <s v="DR"/>
    <n v="0"/>
    <n v="6"/>
    <m/>
    <m/>
    <m/>
    <s v="Actuals"/>
    <s v="OP"/>
    <s v=" "/>
    <s v="AP001-09/25/2013-00025"/>
    <s v="cr_accounts_payable"/>
    <m/>
    <s v="54507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45864"/>
    <x v="8"/>
    <s v="DR"/>
    <n v="8000"/>
    <n v="8000"/>
    <s v="UD"/>
    <s v="610846"/>
    <m/>
    <s v="Actuals"/>
    <s v="AP"/>
    <s v=" "/>
    <s v="AP001-09/09/2013-0000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48357"/>
    <x v="8"/>
    <s v="DR"/>
    <n v="227.58"/>
    <n v="227.58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48357"/>
    <x v="8"/>
    <s v="DR"/>
    <n v="0"/>
    <n v="11.38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45863"/>
    <x v="8"/>
    <s v="DR"/>
    <n v="14000"/>
    <n v="14000"/>
    <s v="UD"/>
    <s v="610844"/>
    <m/>
    <s v="Actuals"/>
    <s v="AP"/>
    <s v=" "/>
    <s v="AP001-09/09/2013-00009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1957688"/>
    <x v="8"/>
    <s v="DR"/>
    <n v="138458.79999999999"/>
    <n v="138458.79999999999"/>
    <s v="UD"/>
    <s v="610844"/>
    <m/>
    <s v="Actuals"/>
    <s v="AP"/>
    <s v=" "/>
    <s v="AP001-09/25/2013-00025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52769"/>
    <x v="8"/>
    <s v="DR"/>
    <n v="227.58"/>
    <n v="227.58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58052"/>
    <x v="8"/>
    <s v="DR"/>
    <n v="182.06"/>
    <n v="182.06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34"/>
    <s v=" "/>
    <s v="ZEMPLEO INC"/>
    <s v="PURCHASING RATE"/>
    <s v="001958052"/>
    <x v="8"/>
    <s v="DR"/>
    <n v="0"/>
    <n v="8.74"/>
    <m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64732"/>
    <x v="8"/>
    <s v="DR"/>
    <n v="227.58"/>
    <n v="227.58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57687"/>
    <x v="8"/>
    <s v="DR"/>
    <n v="56870.57"/>
    <n v="56870.57"/>
    <s v="UD"/>
    <s v="610846"/>
    <m/>
    <s v="Actuals"/>
    <s v="AP"/>
    <s v=" "/>
    <s v="AP001-09/23/2013-00023"/>
    <s v="cr_accounts_payable"/>
    <m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34"/>
    <s v=" "/>
    <s v="ZEMPLEO INC"/>
    <s v="PURCHASING RATE"/>
    <s v="001958052"/>
    <x v="8"/>
    <s v="DR"/>
    <n v="0"/>
    <n v="2.14"/>
    <m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BH"/>
    <s v=" "/>
    <s v="K C CREATIVE SERVICE"/>
    <s v="Invoice AMO_PC_REV and AMO_PC_0919 attached for he"/>
    <s v="001966301"/>
    <x v="8"/>
    <s v="DR"/>
    <n v="13500"/>
    <n v="13500"/>
    <s v="UD"/>
    <s v="642714"/>
    <m/>
    <s v="Actuals"/>
    <s v="AP"/>
    <s v=" "/>
    <s v="AP001-09/26/2013-00026"/>
    <s v="cr_accounts_payable"/>
    <m/>
    <s v="64531"/>
  </r>
  <r>
    <s v="UEC"/>
    <s v="1"/>
    <s v="21"/>
    <s v="908"/>
    <s v="01M"/>
    <s v="90801M"/>
    <s v="020"/>
    <s v="020"/>
    <s v=" "/>
    <x v="5"/>
    <s v="J01VB"/>
    <s v="01"/>
    <s v="MEPC"/>
    <s v="34"/>
    <s v=" "/>
    <s v="K C CREATIVE SERVICE"/>
    <s v="PURCHASING RATE"/>
    <s v="001966301"/>
    <x v="8"/>
    <s v="DR"/>
    <n v="0"/>
    <n v="648"/>
    <m/>
    <s v="642714"/>
    <m/>
    <s v="Actuals"/>
    <s v="AP"/>
    <s v=" "/>
    <s v="AP001-09/26/2013-00026"/>
    <s v="cr_accounts_payable"/>
    <m/>
    <s v="64531"/>
  </r>
  <r>
    <s v="UEC"/>
    <s v="1"/>
    <s v="21"/>
    <s v="908"/>
    <s v="01M"/>
    <s v="90801M"/>
    <s v="020"/>
    <s v="020"/>
    <s v=" "/>
    <x v="5"/>
    <s v="J01VB"/>
    <s v="01"/>
    <s v="MEPC"/>
    <s v="BH"/>
    <s v=" "/>
    <s v="K C CREATIVE SERVICE"/>
    <s v="Invoice AMO_PC_REV and AMO_PC_0919 attached for he"/>
    <s v="001966296"/>
    <x v="8"/>
    <s v="DR"/>
    <n v="1514.6200000000001"/>
    <n v="1514.62"/>
    <s v="UD"/>
    <s v="642714"/>
    <m/>
    <s v="Actuals"/>
    <s v="AP"/>
    <s v=" "/>
    <s v="AP001-09/26/2013-00026"/>
    <s v="cr_accounts_payable"/>
    <m/>
    <s v="64531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48357"/>
    <x v="8"/>
    <s v="DR"/>
    <n v="227.58"/>
    <n v="227.58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34"/>
    <s v=" "/>
    <s v="ZEMPLEO INC"/>
    <s v="PURCHASING RATE"/>
    <s v="001948357"/>
    <x v="8"/>
    <s v="DR"/>
    <n v="0"/>
    <n v="11.38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51959"/>
    <x v="8"/>
    <s v="DR"/>
    <n v="143115.98000000001"/>
    <n v="143115.98000000001"/>
    <s v="UD"/>
    <s v="607127"/>
    <m/>
    <s v="Actuals"/>
    <s v="AP"/>
    <s v=" "/>
    <s v="AP001-09/25/2013-00025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58052"/>
    <x v="8"/>
    <s v="DR"/>
    <n v="182.06"/>
    <n v="182.06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52769"/>
    <x v="8"/>
    <s v="DR"/>
    <n v="227.58"/>
    <n v="227.58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64732"/>
    <x v="8"/>
    <s v="DR"/>
    <n v="227.58"/>
    <n v="227.58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BH"/>
    <s v=" "/>
    <s v="K C CREATIVE SERVICE"/>
    <s v="Invoice AMO_PC_REV and AMO_PC_0919 attached for he"/>
    <s v="001966296"/>
    <x v="8"/>
    <s v="DR"/>
    <n v="3534.13"/>
    <n v="3534.13"/>
    <s v="UD"/>
    <s v="642714"/>
    <m/>
    <s v="Actuals"/>
    <s v="AP"/>
    <s v=" "/>
    <s v="AP001-09/26/2013-00026"/>
    <s v="cr_accounts_payable"/>
    <m/>
    <s v="64531"/>
  </r>
  <r>
    <s v="UEC"/>
    <s v="1"/>
    <s v="21"/>
    <s v="908"/>
    <s v="01M"/>
    <s v="90801M"/>
    <s v="020"/>
    <s v="020"/>
    <s v=" "/>
    <x v="6"/>
    <s v="J01VC"/>
    <s v="01"/>
    <s v="MEPC"/>
    <s v="BH"/>
    <s v=" "/>
    <s v="K C CREATIVE SERVICE"/>
    <s v="Invoice AMO_PC_REV and AMO_PC_0919 attached for he"/>
    <s v="001966301"/>
    <x v="8"/>
    <s v="DR"/>
    <n v="31500"/>
    <n v="31500"/>
    <s v="UD"/>
    <s v="642714"/>
    <m/>
    <s v="Actuals"/>
    <s v="AP"/>
    <s v=" "/>
    <s v="AP001-09/26/2013-00026"/>
    <s v="cr_accounts_payable"/>
    <m/>
    <s v="64531"/>
  </r>
  <r>
    <s v="UEC"/>
    <s v="1"/>
    <s v="21"/>
    <s v="908"/>
    <s v="01M"/>
    <s v="90801M"/>
    <s v="020"/>
    <s v="020"/>
    <s v=" "/>
    <x v="6"/>
    <s v="J01VC"/>
    <s v="01"/>
    <s v="MEPC"/>
    <s v="34"/>
    <s v=" "/>
    <s v="K C CREATIVE SERVICE"/>
    <s v="PURCHASING RATE"/>
    <s v="001966301"/>
    <x v="8"/>
    <s v="DR"/>
    <n v="0"/>
    <n v="1052"/>
    <m/>
    <s v="642714"/>
    <m/>
    <s v="Actuals"/>
    <s v="AP"/>
    <s v=" "/>
    <s v="AP001-09/26/2013-00026"/>
    <s v="cr_accounts_payable"/>
    <m/>
    <s v="64531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49289"/>
    <x v="8"/>
    <s v="DR"/>
    <n v="82302"/>
    <n v="82302"/>
    <s v="UD"/>
    <s v="610718"/>
    <m/>
    <s v="Actuals"/>
    <s v="AP"/>
    <s v=" "/>
    <s v="AP001-09/18/2013-00018"/>
    <s v="cr_accounts_payable"/>
    <m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58609"/>
    <x v="8"/>
    <s v="DR"/>
    <n v="5014.91"/>
    <n v="5014.91"/>
    <s v="UD"/>
    <s v="618696"/>
    <m/>
    <s v="Actuals"/>
    <s v="AP"/>
    <s v=" "/>
    <s v="AP001-09/23/2013-00023"/>
    <s v="cr_accounts_payable"/>
    <m/>
    <s v="0822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48357"/>
    <x v="8"/>
    <s v="DR"/>
    <n v="212.41"/>
    <n v="212.41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52769"/>
    <x v="8"/>
    <s v="DR"/>
    <n v="212.41"/>
    <n v="212.41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51958"/>
    <x v="8"/>
    <s v="DR"/>
    <n v="25290"/>
    <n v="25290"/>
    <s v="UD"/>
    <s v="607293"/>
    <m/>
    <s v="Actuals"/>
    <s v="AP"/>
    <s v=" "/>
    <s v="AP001-09/20/2013-00020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58052"/>
    <x v="8"/>
    <s v="DR"/>
    <n v="169.93"/>
    <n v="169.93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64732"/>
    <x v="8"/>
    <s v="DR"/>
    <n v="212.41"/>
    <n v="212.41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58052"/>
    <x v="8"/>
    <s v="DR"/>
    <n v="169.92000000000002"/>
    <n v="169.92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52769"/>
    <x v="8"/>
    <s v="DR"/>
    <n v="212.4"/>
    <n v="212.4"/>
    <s v="UD"/>
    <s v="618218"/>
    <m/>
    <s v="Actuals"/>
    <s v="AP"/>
    <s v=" "/>
    <s v="AP001-09/20/2013-0002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64732"/>
    <x v="8"/>
    <s v="DR"/>
    <n v="212.4"/>
    <n v="212.4"/>
    <s v="UD"/>
    <s v="618218"/>
    <m/>
    <s v="Actuals"/>
    <s v="AP"/>
    <s v=" "/>
    <s v="AP001-09/30/2013-0003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966147"/>
    <x v="8"/>
    <s v="DR"/>
    <n v="74811.8"/>
    <n v="74811.8"/>
    <s v="UD"/>
    <s v="610716"/>
    <m/>
    <s v="Actuals"/>
    <s v="AP"/>
    <s v=" "/>
    <s v="AP001-09/30/2013-00030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959896"/>
    <x v="8"/>
    <s v="DR"/>
    <n v="78582.11"/>
    <n v="78582.11"/>
    <s v="UD"/>
    <s v="610716"/>
    <m/>
    <s v="Actuals"/>
    <s v="AP"/>
    <s v=" "/>
    <s v="AP001-09/30/2013-00030"/>
    <s v="cr_accounts_payable"/>
    <m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48357"/>
    <x v="8"/>
    <s v="DR"/>
    <n v="212.4"/>
    <n v="212.4"/>
    <s v="UD"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34"/>
    <s v=" "/>
    <s v="ZEMPLEO INC"/>
    <s v="PURCHASING RATE"/>
    <s v="001948357"/>
    <x v="8"/>
    <s v="DR"/>
    <n v="0"/>
    <n v="10.62"/>
    <m/>
    <s v="618218"/>
    <m/>
    <s v="Actuals"/>
    <s v="AP"/>
    <s v=" "/>
    <s v="AP001-09/09/2013-00009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1959894"/>
    <x v="8"/>
    <s v="DR"/>
    <n v="79166.509999999995"/>
    <n v="79166.509999999995"/>
    <s v="UD"/>
    <s v="610716"/>
    <m/>
    <s v="Actuals"/>
    <s v="AP"/>
    <s v=" "/>
    <s v="AP001-09/27/2013-00027"/>
    <s v="cr_accounts_payable"/>
    <m/>
    <s v="08224"/>
  </r>
  <r>
    <s v="UEC"/>
    <s v="1"/>
    <s v="21"/>
    <s v="908"/>
    <s v="EED"/>
    <s v="908EED"/>
    <s v="020"/>
    <s v="020"/>
    <s v=" "/>
    <x v="11"/>
    <s v="J01VM"/>
    <s v="01"/>
    <s v="MEPC"/>
    <s v="BX"/>
    <s v=" "/>
    <s v="Laurent(ALT EDTS 145"/>
    <s v="Purchases - Other (RT BX)::Renaissance Chicago Dow"/>
    <s v="001947578"/>
    <x v="8"/>
    <s v="DR"/>
    <n v="0"/>
    <n v="220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BX"/>
    <s v=" "/>
    <s v="Laurent(ALT EDTS 145"/>
    <s v="Purchases - Other (RT BX)::Renaissance Chicago Dow"/>
    <s v="001947578"/>
    <x v="8"/>
    <s v="DR"/>
    <n v="0"/>
    <n v="221.1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BX"/>
    <s v=" "/>
    <s v="Laurent(ALT EDTS 145"/>
    <s v="Purchases - Other (RT BX)::Renaissance Chicago Dow"/>
    <s v="001947578"/>
    <x v="8"/>
    <s v="DR"/>
    <n v="0"/>
    <n v="221.1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Park Exp"/>
    <s v="001947578"/>
    <x v="8"/>
    <s v="DR"/>
    <n v="0"/>
    <n v="31.1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Chicago"/>
    <s v="001947578"/>
    <x v="8"/>
    <s v="DR"/>
    <n v="0"/>
    <n v="2.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Chicago"/>
    <s v="001947578"/>
    <x v="8"/>
    <s v="DR"/>
    <n v="0"/>
    <n v="2.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1947578"/>
    <x v="8"/>
    <s v="DR"/>
    <n v="0"/>
    <n v="20.91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1947578"/>
    <x v="8"/>
    <s v="DR"/>
    <n v="0"/>
    <n v="9.61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St. Louis Airport"/>
    <s v="001947578"/>
    <x v="8"/>
    <s v="DR"/>
    <n v="0"/>
    <n v="8.4700000000000006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Renaissance Chicago"/>
    <s v="001947578"/>
    <x v="8"/>
    <s v="DR"/>
    <n v="0"/>
    <n v="23.3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Renaissance Chicago"/>
    <s v="001947578"/>
    <x v="8"/>
    <s v="DR"/>
    <n v="0"/>
    <n v="8.1199999999999992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McDonalds"/>
    <s v="001947578"/>
    <x v="8"/>
    <s v="DR"/>
    <n v="0"/>
    <n v="3.95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Cardozos"/>
    <s v="001947578"/>
    <x v="8"/>
    <s v="DR"/>
    <n v="0"/>
    <n v="21.38"/>
    <m/>
    <m/>
    <m/>
    <s v="Actuals"/>
    <s v="OP"/>
    <s v=" "/>
    <s v="AP001-09/04/2013-00004"/>
    <s v="cr_accounts_payable"/>
    <m/>
    <s v="54693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55223"/>
    <x v="8"/>
    <s v="DR"/>
    <n v="8800"/>
    <n v="8800"/>
    <s v="UD"/>
    <s v="615658"/>
    <m/>
    <s v="Actuals"/>
    <s v="AP"/>
    <s v=" "/>
    <s v="AP001-09/16/2013-00016"/>
    <s v="cr_accounts_payable"/>
    <m/>
    <s v="16347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1958654"/>
    <x v="8"/>
    <s v="DR"/>
    <n v="193134.5"/>
    <n v="193134.5"/>
    <s v="UD"/>
    <s v="607810"/>
    <m/>
    <s v="Actuals"/>
    <s v="AP"/>
    <s v=" "/>
    <s v="AP001-09/18/2013-00018"/>
    <s v="cr_accounts_payable"/>
    <m/>
    <s v="79564"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1958653"/>
    <x v="8"/>
    <s v="DR"/>
    <n v="34976.35"/>
    <n v="34976.35"/>
    <s v="UD"/>
    <s v="607810"/>
    <m/>
    <s v="Actuals"/>
    <s v="AP"/>
    <s v=" "/>
    <s v="AP001-09/18/2013-00018"/>
    <s v="cr_accounts_payable"/>
    <m/>
    <s v="79564"/>
  </r>
  <r>
    <s v="UEC"/>
    <s v="1"/>
    <s v="21"/>
    <s v="908"/>
    <s v="EED"/>
    <s v="908EED"/>
    <s v="020"/>
    <s v="020"/>
    <s v=" "/>
    <x v="13"/>
    <s v="J01V5"/>
    <s v="01"/>
    <s v="MEPC"/>
    <s v="CI"/>
    <s v="9540005635"/>
    <m/>
    <s v="CSS NON-SERV REVENUE"/>
    <m/>
    <x v="8"/>
    <s v="DR"/>
    <n v="0"/>
    <n v="256.08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203416116"/>
    <m/>
    <s v="CSS NON-SERV REVENUE"/>
    <m/>
    <x v="8"/>
    <s v="DR"/>
    <n v="0"/>
    <n v="1159.68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850008413"/>
    <m/>
    <s v="CSS NON-SERV REVENUE"/>
    <m/>
    <x v="8"/>
    <s v="DR"/>
    <n v="0"/>
    <n v="250.2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662508150"/>
    <m/>
    <s v="CSS NON-SERV REVENUE"/>
    <m/>
    <x v="8"/>
    <s v="DR"/>
    <n v="0"/>
    <n v="412.08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941000615"/>
    <m/>
    <s v="CSS NON-SERV REVENUE"/>
    <m/>
    <x v="8"/>
    <s v="DR"/>
    <n v="0"/>
    <n v="3216.9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803107110"/>
    <m/>
    <s v="CSS NON-SERV REVENUE"/>
    <m/>
    <x v="8"/>
    <s v="DR"/>
    <n v="0"/>
    <n v="536.1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370002655"/>
    <m/>
    <s v="CSS NON-SERV REVENUE"/>
    <m/>
    <x v="8"/>
    <s v="DR"/>
    <n v="0"/>
    <n v="194.64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700009123"/>
    <m/>
    <s v="CSS NON-SERV REVENUE"/>
    <m/>
    <x v="8"/>
    <s v="DR"/>
    <n v="0"/>
    <n v="3432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054804187"/>
    <m/>
    <s v="CSS NON-SERV REVENUE"/>
    <m/>
    <x v="8"/>
    <s v="DR"/>
    <n v="0"/>
    <n v="220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m/>
    <s v="CSS NON-SERV REVENUE"/>
    <m/>
    <x v="8"/>
    <s v="DR"/>
    <n v="0"/>
    <n v="6292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641003711"/>
    <m/>
    <s v="CSS NON-SERV REVENUE"/>
    <m/>
    <x v="8"/>
    <s v="DR"/>
    <n v="0"/>
    <n v="3168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540005635"/>
    <m/>
    <s v="CSS NON-SERV REVENUE"/>
    <m/>
    <x v="8"/>
    <s v="DR"/>
    <n v="0"/>
    <n v="175"/>
    <m/>
    <m/>
    <m/>
    <s v="Actuals"/>
    <s v="CS662M"/>
    <s v=" "/>
    <s v="CA010-09/30/2013-00000"/>
    <s v="cr_cs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MEREN ENERGY GROUP"/>
    <m/>
    <x v="9"/>
    <s v="DR"/>
    <n v="0"/>
    <n v="101566.88"/>
    <m/>
    <s v="634553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m/>
    <s v="ENERNOC"/>
    <m/>
    <x v="9"/>
    <s v="CR"/>
    <n v="0"/>
    <n v="-15000"/>
    <m/>
    <s v="602762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9"/>
    <s v="CR"/>
    <n v="0"/>
    <n v="-36028.04"/>
    <m/>
    <s v="634553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EG"/>
    <m/>
    <x v="9"/>
    <s v="CR"/>
    <n v="0"/>
    <n v="-72411.199999999997"/>
    <m/>
    <s v="634553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34"/>
    <s v=" "/>
    <m/>
    <s v="APPLIED ENERGY GROUP"/>
    <s v="001960956"/>
    <x v="9"/>
    <s v="CR"/>
    <n v="0"/>
    <n v="-1517.42"/>
    <m/>
    <s v="634553"/>
    <m/>
    <s v="Actuals"/>
    <s v="MATHIS"/>
    <s v=" "/>
    <s v="TD513-10/31/2013-0101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PPLIED ENERGY GROUP"/>
    <s v="001944712"/>
    <x v="9"/>
    <s v="DR"/>
    <n v="0"/>
    <n v="2921.28"/>
    <m/>
    <s v="634553"/>
    <m/>
    <s v="Actuals"/>
    <s v="MATHIS"/>
    <s v=" "/>
    <s v="TD513-10/31/2013-01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PPLIED ENERGY GROUP"/>
    <s v="001960956"/>
    <x v="9"/>
    <s v="CR"/>
    <n v="0"/>
    <n v="-36028.04"/>
    <m/>
    <s v="634553"/>
    <m/>
    <s v="Actuals"/>
    <s v="MATHIS"/>
    <s v=" "/>
    <s v="TD513-10/31/2013-01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PPLIED ENERGY GROUP"/>
    <s v="001960956"/>
    <x v="9"/>
    <s v="DR"/>
    <n v="0"/>
    <n v="36028.04"/>
    <m/>
    <s v="634553"/>
    <m/>
    <s v="Actuals"/>
    <s v="MATHIS"/>
    <s v=" "/>
    <s v="TD513-10/31/2013-01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m/>
    <s v="APPLIED ENERGY GROUP"/>
    <s v="001944712"/>
    <x v="9"/>
    <s v="CR"/>
    <n v="0"/>
    <n v="-3651.6"/>
    <m/>
    <s v="634553"/>
    <m/>
    <s v="Actuals"/>
    <s v="MATHIS"/>
    <s v=" "/>
    <s v="TD513-10/31/2013-01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m/>
    <s v="APPLIED ENERGY GROUP"/>
    <s v="001944712"/>
    <x v="9"/>
    <s v="DR"/>
    <n v="0"/>
    <n v="730.32"/>
    <m/>
    <s v="634553"/>
    <m/>
    <s v="Actuals"/>
    <s v="MATHIS"/>
    <s v=" "/>
    <s v="TD513-10/31/2013-0100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9"/>
    <s v="CR"/>
    <n v="0"/>
    <n v="-19056.62"/>
    <m/>
    <s v="62087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SHELTON GROUP"/>
    <m/>
    <x v="9"/>
    <s v="DR"/>
    <n v="0"/>
    <n v="31560"/>
    <m/>
    <s v="62087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9"/>
    <s v="CR"/>
    <n v="0"/>
    <n v="-11438.37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9"/>
    <s v="CR"/>
    <n v="0"/>
    <n v="-18930.849999999999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OCKHEED MARTIN"/>
    <m/>
    <x v="9"/>
    <s v="CR"/>
    <n v="0"/>
    <n v="-85268.7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OCKHEED MARTIN"/>
    <m/>
    <x v="9"/>
    <s v="CR"/>
    <n v="0"/>
    <n v="-94044.4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m/>
    <s v="PWC"/>
    <m/>
    <x v="9"/>
    <s v="CR"/>
    <n v="0"/>
    <n v="-22000"/>
    <m/>
    <s v="625257"/>
    <m/>
    <s v="Actuals"/>
    <s v="OTT"/>
    <s v=" "/>
    <s v="GL303-10/31/2013-0900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m/>
    <x v="9"/>
    <s v="DR"/>
    <n v="0"/>
    <n v="47814.32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m/>
    <x v="9"/>
    <s v="DR"/>
    <n v="0"/>
    <n v="119409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m/>
    <s v="L M SERVICES"/>
    <s v="001989936"/>
    <x v="9"/>
    <s v="DR"/>
    <n v="0"/>
    <n v="78889.42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m/>
    <s v="L M SERVICES"/>
    <s v="001989936"/>
    <x v="9"/>
    <s v="DR"/>
    <n v="0"/>
    <n v="59515.85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9"/>
    <s v="CR"/>
    <n v="0"/>
    <n v="-117816.66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9"/>
    <s v="CR"/>
    <n v="0"/>
    <n v="-351967.06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OCKHEED MARTIN"/>
    <m/>
    <x v="9"/>
    <s v="CR"/>
    <n v="0"/>
    <n v="-335054.81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OCKHEED MARTIN"/>
    <m/>
    <x v="9"/>
    <s v="CR"/>
    <n v="0"/>
    <n v="-255522.08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m/>
    <x v="9"/>
    <s v="DR"/>
    <n v="0"/>
    <n v="118969.02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m/>
    <x v="9"/>
    <s v="DR"/>
    <n v="0"/>
    <n v="220908.86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m/>
    <s v="L M SERVICES"/>
    <s v="001989936"/>
    <x v="9"/>
    <s v="DR"/>
    <n v="0"/>
    <n v="511110.84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m/>
    <s v="L M SERVICES"/>
    <s v="001989936"/>
    <x v="9"/>
    <s v="DR"/>
    <n v="0"/>
    <n v="267878.21000000002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m/>
    <s v="LOCKHEED MARTIN"/>
    <m/>
    <x v="9"/>
    <s v="CR"/>
    <n v="0"/>
    <n v="-25282.48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OCKHEED MARTIN"/>
    <m/>
    <x v="9"/>
    <s v="CR"/>
    <n v="0"/>
    <n v="-5056.5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m/>
    <s v="L M SERVICES"/>
    <s v="001989936"/>
    <x v="9"/>
    <s v="DR"/>
    <n v="0"/>
    <n v="8799.89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OCKHEED MARTIN"/>
    <m/>
    <x v="9"/>
    <s v="CR"/>
    <n v="0"/>
    <n v="-2414.79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m/>
    <s v="L M SERVICES"/>
    <s v="001989936"/>
    <x v="9"/>
    <s v="DR"/>
    <n v="0"/>
    <n v="20909.349999999999"/>
    <m/>
    <s v="6044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OCKHEED MARTIN"/>
    <m/>
    <x v="9"/>
    <s v="CR"/>
    <n v="0"/>
    <n v="-50000"/>
    <m/>
    <s v="6044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m/>
    <s v="L M SERVICES"/>
    <s v="001989936"/>
    <x v="9"/>
    <s v="DR"/>
    <n v="0"/>
    <n v="50000"/>
    <m/>
    <s v="604438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ADMIN"/>
    <m/>
    <x v="9"/>
    <s v="CR"/>
    <n v="0"/>
    <n v="-160866.23000000001"/>
    <m/>
    <s v="610844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LIGHTING INCENTI"/>
    <m/>
    <x v="9"/>
    <s v="DR"/>
    <n v="0"/>
    <n v="460845.02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INCENTIVES"/>
    <m/>
    <x v="9"/>
    <s v="CR"/>
    <n v="0"/>
    <n v="-460845.02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INCENTIVES"/>
    <m/>
    <x v="9"/>
    <s v="DR"/>
    <n v="0"/>
    <n v="468816.51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m/>
    <s v="APT ADMIN"/>
    <m/>
    <x v="9"/>
    <s v="DR"/>
    <n v="0"/>
    <n v="260987.5"/>
    <m/>
    <s v="610844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m/>
    <s v="APT SMD INCENTIVES"/>
    <m/>
    <x v="9"/>
    <s v="DR"/>
    <n v="0"/>
    <n v="417517.45"/>
    <m/>
    <s v="610845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9"/>
    <s v="CR"/>
    <n v="0"/>
    <n v="-11971.65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9"/>
    <s v="CR"/>
    <n v="0"/>
    <n v="-3129.03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ADMIN"/>
    <m/>
    <x v="9"/>
    <s v="CR"/>
    <n v="0"/>
    <n v="-53546.15"/>
    <m/>
    <s v="610846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INCENTIVES"/>
    <m/>
    <x v="9"/>
    <s v="DR"/>
    <n v="0"/>
    <n v="16085.04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m/>
    <s v="APT ADMIN"/>
    <m/>
    <x v="9"/>
    <s v="DR"/>
    <n v="0"/>
    <n v="59317.38"/>
    <m/>
    <s v="610846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SMD INCENTIVES"/>
    <m/>
    <x v="9"/>
    <s v="DR"/>
    <n v="0"/>
    <n v="48930.44"/>
    <m/>
    <s v="610847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m/>
    <s v="APT PRODUCTS INCENTI"/>
    <m/>
    <x v="9"/>
    <s v="DR"/>
    <n v="0"/>
    <n v="11971.65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INCENTIVES"/>
    <m/>
    <x v="9"/>
    <s v="CR"/>
    <n v="0"/>
    <n v="-356935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- MARKETING"/>
    <m/>
    <x v="9"/>
    <s v="CR"/>
    <n v="0"/>
    <n v="-13720.89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ADMIN"/>
    <m/>
    <x v="9"/>
    <s v="CR"/>
    <n v="0"/>
    <n v="-168328"/>
    <m/>
    <s v="607127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INCENTIVES"/>
    <m/>
    <x v="9"/>
    <s v="DR"/>
    <n v="0"/>
    <n v="300995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m/>
    <s v="ICF HVAC INCENTIVES"/>
    <m/>
    <x v="9"/>
    <s v="DR"/>
    <n v="0"/>
    <n v="355355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HVAC MARKETING"/>
    <m/>
    <x v="9"/>
    <s v="DR"/>
    <n v="0"/>
    <n v="13997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ADMIN"/>
    <m/>
    <x v="9"/>
    <s v="CR"/>
    <n v="0"/>
    <n v="-67917"/>
    <m/>
    <s v="610718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ICF INCENTIVES"/>
    <m/>
    <x v="9"/>
    <s v="DR"/>
    <n v="0"/>
    <n v="26650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MARKETING"/>
    <m/>
    <x v="9"/>
    <s v="DR"/>
    <n v="0"/>
    <n v="4389.16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ADMIN"/>
    <m/>
    <x v="9"/>
    <s v="DR"/>
    <n v="0"/>
    <n v="42740.5"/>
    <m/>
    <s v="610718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MKTG"/>
    <m/>
    <x v="9"/>
    <s v="DR"/>
    <n v="0"/>
    <n v="12848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m/>
    <s v="ICF ADMIN"/>
    <m/>
    <x v="9"/>
    <s v="DR"/>
    <n v="0"/>
    <n v="141307"/>
    <m/>
    <s v="607127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9"/>
    <s v="CR"/>
    <n v="0"/>
    <n v="-43000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- MARKETING"/>
    <m/>
    <x v="9"/>
    <s v="CR"/>
    <n v="0"/>
    <n v="-6183.98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m/>
    <s v="ARCA INCENTIVES"/>
    <m/>
    <x v="9"/>
    <s v="DR"/>
    <n v="0"/>
    <n v="43000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m/>
    <s v="ARCA MARKETING"/>
    <m/>
    <x v="9"/>
    <s v="DR"/>
    <n v="0"/>
    <n v="13221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INCENTIVES"/>
    <m/>
    <x v="9"/>
    <s v="CR"/>
    <n v="0"/>
    <n v="-11784.76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"/>
    <m/>
    <x v="9"/>
    <s v="CR"/>
    <n v="0"/>
    <n v="-10561.79"/>
    <m/>
    <s v="618696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ONEYWELL INCENTIVES"/>
    <m/>
    <x v="9"/>
    <s v="DR"/>
    <n v="0"/>
    <n v="12684.62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m/>
    <s v="HONEYWELL ADMIN"/>
    <m/>
    <x v="9"/>
    <s v="DR"/>
    <n v="0"/>
    <n v="5204.79"/>
    <m/>
    <s v="618696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INCENTIVES"/>
    <m/>
    <x v="9"/>
    <s v="CR"/>
    <n v="0"/>
    <n v="-21500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ADMIN"/>
    <m/>
    <x v="9"/>
    <s v="CR"/>
    <n v="0"/>
    <n v="-33624"/>
    <m/>
    <s v="607293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NEW HOMES"/>
    <m/>
    <x v="9"/>
    <s v="DR"/>
    <n v="0"/>
    <n v="20500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m/>
    <s v="ICF INCENTIVES"/>
    <m/>
    <x v="9"/>
    <s v="DR"/>
    <n v="0"/>
    <n v="500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m/>
    <s v="ICF ADMIN"/>
    <m/>
    <x v="9"/>
    <s v="DR"/>
    <n v="0"/>
    <n v="25290"/>
    <m/>
    <s v="607293"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m/>
    <s v="HW HEP INCENTIVES"/>
    <m/>
    <x v="9"/>
    <s v="DR"/>
    <n v="0"/>
    <n v="11031.08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INCENTIVES"/>
    <m/>
    <x v="9"/>
    <s v="CR"/>
    <n v="0"/>
    <n v="-318433"/>
    <m/>
    <m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"/>
    <m/>
    <x v="9"/>
    <s v="CR"/>
    <n v="0"/>
    <n v="-89882"/>
    <m/>
    <s v="610716"/>
    <m/>
    <s v="Actuals"/>
    <s v="MATHIS"/>
    <s v=" "/>
    <s v="TD512-10/31/2013-0902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W LOW INC INCENTIVE"/>
    <m/>
    <x v="9"/>
    <s v="DR"/>
    <n v="0"/>
    <n v="301873"/>
    <m/>
    <m/>
    <m/>
    <s v="Actuals"/>
    <s v="MATHIS"/>
    <s v=" "/>
    <s v="TD513-10/31/2013-01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m/>
    <s v="HONEYWELL INCENTIVES"/>
    <m/>
    <x v="9"/>
    <s v="DR"/>
    <n v="0"/>
    <n v="333112"/>
    <m/>
    <m/>
    <m/>
    <s v="Actuals"/>
    <s v="MATHIS"/>
    <s v=" "/>
    <s v="TD512-10/31/2013-01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m/>
    <s v="HONEYWELL ADMIN"/>
    <m/>
    <x v="9"/>
    <s v="DR"/>
    <n v="0"/>
    <n v="135683"/>
    <m/>
    <s v="610716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9"/>
    <s v="CR"/>
    <n v="0"/>
    <n v="-79238"/>
    <m/>
    <s v="6189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"/>
    <m/>
    <x v="9"/>
    <s v="CR"/>
    <n v="0"/>
    <n v="-173204.2"/>
    <m/>
    <s v="618938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m/>
    <s v="CADMUS GROUP"/>
    <m/>
    <x v="9"/>
    <s v="DR"/>
    <n v="0"/>
    <n v="78649.2"/>
    <m/>
    <s v="618938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9"/>
    <s v="CR"/>
    <n v="0"/>
    <n v="-45585"/>
    <m/>
    <s v="618936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DM"/>
    <m/>
    <x v="9"/>
    <s v="CR"/>
    <n v="0"/>
    <n v="-54727.88"/>
    <m/>
    <s v="618936"/>
    <m/>
    <s v="Actuals"/>
    <s v="MATHIS"/>
    <s v=" "/>
    <s v="TD512-10/31/2013-0902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m/>
    <x v="9"/>
    <s v="DR"/>
    <n v="0"/>
    <n v="45429.5"/>
    <m/>
    <s v="618936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m/>
    <s v="A D M ASSOCIATES"/>
    <s v="001989893"/>
    <x v="9"/>
    <s v="DR"/>
    <n v="0"/>
    <n v="48328.1"/>
    <m/>
    <s v="618936"/>
    <m/>
    <s v="Actuals"/>
    <s v="MATHIS"/>
    <s v=" "/>
    <s v="TD512-10/31/2013-01016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EX"/>
    <s v=" "/>
    <s v="WALLACE LEOPOLD JR"/>
    <s v="SECURITY DETAIL FOR GREEN HOME FESTIVAL"/>
    <s v="001978070"/>
    <x v="9"/>
    <s v="DR"/>
    <n v="0"/>
    <n v="280"/>
    <m/>
    <m/>
    <m/>
    <s v="Actuals"/>
    <s v="AP"/>
    <s v=" "/>
    <s v="AP001-10/09/2013-00009"/>
    <s v="cr_accounts_payable"/>
    <m/>
    <s v="82873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07361::HD PKGTAPE 1.88 X54.6YD 6-"/>
    <s v="001996301"/>
    <x v="9"/>
    <s v="CR"/>
    <n v="0"/>
    <n v="-3.59"/>
    <m/>
    <s v="64492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E28247"/>
    <s v="Lovett(MOEngEf&amp;R 921"/>
    <s v="Purchases - Other (RT BX)::SQ *DOGWOOD PROMOTIONS,"/>
    <s v="001977114"/>
    <x v="9"/>
    <s v="DR"/>
    <n v="0"/>
    <n v="9900"/>
    <m/>
    <m/>
    <m/>
    <s v="Actuals"/>
    <s v="CC"/>
    <s v=" "/>
    <s v="AP001-10/07/2013-00007"/>
    <s v="cr_accounts_payable"/>
    <m/>
    <s v="5469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THE HOME DEPOT #6961"/>
    <s v="001976121"/>
    <x v="9"/>
    <s v="DR"/>
    <n v="0"/>
    <n v="181"/>
    <m/>
    <m/>
    <m/>
    <s v="Actuals"/>
    <s v="CC"/>
    <s v=" "/>
    <s v="AP001-10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THE HOME DEPOT #6961"/>
    <s v="001976121"/>
    <x v="9"/>
    <s v="DR"/>
    <n v="0"/>
    <n v="243.87"/>
    <m/>
    <m/>
    <m/>
    <s v="Actuals"/>
    <s v="CC"/>
    <s v=" "/>
    <s v="AP001-10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1976121"/>
    <x v="9"/>
    <s v="DR"/>
    <n v="0"/>
    <n v="2000"/>
    <m/>
    <m/>
    <m/>
    <s v="Actuals"/>
    <s v="CC"/>
    <s v=" "/>
    <s v="AP001-10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1976121"/>
    <x v="9"/>
    <s v="DR"/>
    <n v="0"/>
    <n v="2716.85"/>
    <m/>
    <m/>
    <m/>
    <s v="Actuals"/>
    <s v="CC"/>
    <s v=" "/>
    <s v="AP001-10/04/2013-00004"/>
    <s v="cr_accounts_payable"/>
    <m/>
    <s v="52971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2.43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6.95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8.48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1.87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20.34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0.17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Mileage (RT 80)"/>
    <s v="001981790"/>
    <x v="9"/>
    <s v="DR"/>
    <n v="0"/>
    <n v="14.69"/>
    <m/>
    <m/>
    <m/>
    <s v="Actuals"/>
    <s v="OP"/>
    <s v=" "/>
    <s v="AP001-10/11/2013-00011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EX"/>
    <s v=" "/>
    <s v="ROGER ENGELHARDT"/>
    <s v="SCHEDULING FOR GREEN HOME GREAT HEALTH FESTIVAL AT"/>
    <s v="001992651"/>
    <x v="9"/>
    <s v="DR"/>
    <n v="0"/>
    <n v="45"/>
    <m/>
    <m/>
    <m/>
    <s v="Actuals"/>
    <s v="AP"/>
    <s v=" "/>
    <s v="AP001-10/25/2013-00025"/>
    <s v="cr_accounts_payable"/>
    <m/>
    <s v="74557"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WAL-MART #1514"/>
    <s v="001990673"/>
    <x v="9"/>
    <s v="DR"/>
    <n v="0"/>
    <n v="4.33"/>
    <m/>
    <m/>
    <m/>
    <s v="Actuals"/>
    <s v="CC"/>
    <s v=" "/>
    <s v="AP001-10/22/2013-00022"/>
    <s v="cr_accounts_payable"/>
    <m/>
    <s v="77028"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ADVERTISERS PRINTING C"/>
    <s v="001990673"/>
    <x v="9"/>
    <s v="DR"/>
    <n v="0"/>
    <n v="2007.08"/>
    <m/>
    <m/>
    <m/>
    <s v="Actuals"/>
    <s v="CC"/>
    <s v=" "/>
    <s v="AP001-10/22/2013-00022"/>
    <s v="cr_accounts_payable"/>
    <m/>
    <s v="77028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1990894"/>
    <x v="9"/>
    <s v="DR"/>
    <n v="0"/>
    <n v="2900"/>
    <m/>
    <m/>
    <m/>
    <s v="Actuals"/>
    <s v="CC"/>
    <s v=" "/>
    <s v="AP001-10/22/2013-00022"/>
    <s v="cr_accounts_payable"/>
    <m/>
    <s v="52595"/>
  </r>
  <r>
    <s v="UEC"/>
    <s v="1"/>
    <s v="21"/>
    <s v="908"/>
    <s v="EED"/>
    <s v="908EED"/>
    <s v="020"/>
    <s v="020"/>
    <s v=" "/>
    <x v="0"/>
    <s v="J01TZ"/>
    <s v="01"/>
    <s v="MEPC"/>
    <s v="VX"/>
    <s v=" "/>
    <s v="Thielemann(MOEngEf&amp;R"/>
    <s v="Purchases - Other (RT BX)::ENTERPRISE RENT-A-CAR"/>
    <s v="001990673"/>
    <x v="9"/>
    <s v="DR"/>
    <n v="0"/>
    <n v="281.5"/>
    <m/>
    <m/>
    <m/>
    <s v="Actuals"/>
    <s v="CC"/>
    <s v=" "/>
    <s v="AP001-10/22/2013-00022"/>
    <s v="cr_accounts_payable"/>
    <m/>
    <s v="77028"/>
  </r>
  <r>
    <s v="UEC"/>
    <s v="1"/>
    <s v="21"/>
    <s v="908"/>
    <s v="EED"/>
    <s v="908EED"/>
    <s v="020"/>
    <s v="020"/>
    <s v=" "/>
    <x v="0"/>
    <s v="J01TZ"/>
    <s v="01"/>
    <s v="MEPC"/>
    <s v="EX"/>
    <s v=" "/>
    <s v="ROGER ENGELHARDT"/>
    <s v="GREEN HOME GREAT HEALTH FESTIVAL SCHEDULING 09/28/"/>
    <s v="001996051"/>
    <x v="9"/>
    <s v="DR"/>
    <n v="0"/>
    <n v="45"/>
    <m/>
    <m/>
    <m/>
    <s v="Actuals"/>
    <s v="AP"/>
    <s v=" "/>
    <s v="AP001-10/30/2013-00030"/>
    <s v="cr_accounts_payable"/>
    <m/>
    <s v="74557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83296::HD PKGTAPE 1.88 X54.6YD 6-"/>
    <s v="001996301"/>
    <x v="9"/>
    <s v="DR"/>
    <n v="0"/>
    <n v="32.69"/>
    <m/>
    <s v="64492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78::MAILING &amp;amp; STORAGE TAPE"/>
    <s v="001996301"/>
    <x v="9"/>
    <s v="DR"/>
    <n v="0"/>
    <n v="23.92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78::DISPENSER TAPE PACKAGING 2"/>
    <s v="001996301"/>
    <x v="9"/>
    <s v="DR"/>
    <n v="0"/>
    <n v="18.84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78::CORRUGATED BOX BRN 18X18X2"/>
    <s v="001996301"/>
    <x v="9"/>
    <s v="DR"/>
    <n v="0"/>
    <n v="154.34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12::MAILING &amp;amp; STORAGE TAPE"/>
    <s v="001996301"/>
    <x v="9"/>
    <s v="DR"/>
    <n v="0"/>
    <n v="3.51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12::DISPENSER TAPE PACKAGING 2"/>
    <s v="001996301"/>
    <x v="9"/>
    <s v="DR"/>
    <n v="0"/>
    <n v="2.77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7212::CORRUGATED BOX BRN 18X18X2"/>
    <s v="001996301"/>
    <x v="9"/>
    <s v="DR"/>
    <n v="0"/>
    <n v="22.66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892::MAILING &amp;amp; STORAGE TAPE"/>
    <s v="001996301"/>
    <x v="9"/>
    <s v="DR"/>
    <n v="0"/>
    <n v="6.63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892::DISPENSER TAPE PACKAGING 2"/>
    <s v="001996301"/>
    <x v="9"/>
    <s v="DR"/>
    <n v="0"/>
    <n v="5.22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96892::CORRUGATED BOX BRN 18X18X2"/>
    <s v="001996301"/>
    <x v="9"/>
    <s v="DR"/>
    <n v="0"/>
    <n v="42.77"/>
    <m/>
    <s v="646050"/>
    <m/>
    <s v="Actuals"/>
    <s v="AP"/>
    <s v=" "/>
    <s v="AP001-10/31/2013-00031"/>
    <s v="cr_accounts_payable"/>
    <m/>
    <s v="77566"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 DSM Tracking Tool - other expenses."/>
    <s v="001960956"/>
    <x v="9"/>
    <s v="DR"/>
    <n v="36028.04"/>
    <n v="36028.04"/>
    <s v="UD"/>
    <s v="634553"/>
    <m/>
    <s v="Actuals"/>
    <s v="AP"/>
    <s v=" "/>
    <s v="AP001-10/04/2013-00004"/>
    <s v="cr_accounts_payable"/>
    <m/>
    <s v="64877"/>
  </r>
  <r>
    <s v="UEC"/>
    <s v="1"/>
    <s v="21"/>
    <s v="908"/>
    <s v="EED"/>
    <s v="908EED"/>
    <s v="020"/>
    <s v="020"/>
    <s v=" "/>
    <x v="20"/>
    <s v="J01V2"/>
    <s v="01"/>
    <s v="MEPC"/>
    <s v="34"/>
    <s v=" "/>
    <s v="APPLIED ENERGY GROUP"/>
    <s v="PURCHASING RATE"/>
    <s v="001960956"/>
    <x v="9"/>
    <s v="DR"/>
    <n v="0"/>
    <n v="1517.42"/>
    <m/>
    <s v="634553"/>
    <m/>
    <s v="Actuals"/>
    <s v="AP"/>
    <s v=" "/>
    <s v="AP001-10/04/2013-00004"/>
    <s v="cr_accounts_payable"/>
    <m/>
    <s v="64877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IMOS 20TH &amp; WASHINGT"/>
    <s v="001990673"/>
    <x v="9"/>
    <s v="DR"/>
    <n v="0"/>
    <n v="148.41"/>
    <m/>
    <m/>
    <m/>
    <s v="Actuals"/>
    <s v="CC"/>
    <s v=" "/>
    <s v="AP001-10/22/2013-00022"/>
    <s v="cr_accounts_payable"/>
    <m/>
    <s v="77028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 DSM Tracking Tool - other expenses."/>
    <s v="001980212"/>
    <x v="9"/>
    <s v="DR"/>
    <n v="32050.2"/>
    <n v="32050.2"/>
    <s v="UD"/>
    <s v="634553"/>
    <m/>
    <s v="Actuals"/>
    <s v="AP"/>
    <s v=" "/>
    <s v="AP001-10/14/2013-00014"/>
    <s v="cr_accounts_payable"/>
    <m/>
    <s v="64877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1980212"/>
    <x v="9"/>
    <s v="CR"/>
    <n v="0"/>
    <n v="-641.01"/>
    <s v="UD"/>
    <s v="634553"/>
    <m/>
    <s v="Actuals"/>
    <s v="AP"/>
    <s v=" "/>
    <s v="AP001-10/16/2013-00016"/>
    <s v="cr_accounts_payable"/>
    <m/>
    <s v="64877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72716"/>
    <x v="9"/>
    <s v="DR"/>
    <n v="20185.310000000001"/>
    <n v="20185.310000000001"/>
    <s v="UD"/>
    <s v="620878"/>
    <m/>
    <s v="Actuals"/>
    <s v="AP"/>
    <s v=" "/>
    <s v="AP001-10/02/2013-00002"/>
    <s v="cr_accounts_payable"/>
    <m/>
    <s v="79809"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Auditing Services from PricewaterhouseCoopers for"/>
    <s v="001975222"/>
    <x v="9"/>
    <s v="DR"/>
    <n v="22000"/>
    <n v="22000"/>
    <s v="UD"/>
    <s v="625257"/>
    <m/>
    <s v="Actuals"/>
    <s v="AP"/>
    <s v=" "/>
    <s v="AP001-10/08/2013-00008"/>
    <s v="cr_accounts_payable"/>
    <m/>
    <s v="13970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1977411"/>
    <x v="9"/>
    <s v="DR"/>
    <n v="19064.080000000002"/>
    <n v="19064.080000000002"/>
    <s v="UD"/>
    <s v="620878"/>
    <m/>
    <s v="Actuals"/>
    <s v="AP"/>
    <s v=" "/>
    <s v="AP001-10/08/2013-00008"/>
    <s v="cr_accounts_payable"/>
    <m/>
    <s v="79809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67739"/>
    <x v="9"/>
    <s v="DR"/>
    <n v="94044.400000000009"/>
    <n v="94044.4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67739"/>
    <x v="9"/>
    <s v="DR"/>
    <n v="85268.7"/>
    <n v="85268.7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67739"/>
    <x v="9"/>
    <s v="DR"/>
    <n v="335054.81"/>
    <n v="335054.81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67739"/>
    <x v="9"/>
    <s v="DR"/>
    <n v="255522.08000000002"/>
    <n v="255522.08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1967739"/>
    <x v="9"/>
    <s v="DR"/>
    <n v="25282.48"/>
    <n v="25282.48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1967739"/>
    <x v="9"/>
    <s v="DR"/>
    <n v="5056.5"/>
    <n v="5056.5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67739"/>
    <x v="9"/>
    <s v="DR"/>
    <n v="2414.79"/>
    <n v="2414.79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972261"/>
    <x v="9"/>
    <s v="DR"/>
    <n v="0"/>
    <n v="55.37"/>
    <m/>
    <m/>
    <m/>
    <s v="Actuals"/>
    <s v="OP"/>
    <s v=" "/>
    <s v="AP001-10/02/2013-0000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978655"/>
    <x v="9"/>
    <s v="DR"/>
    <n v="0"/>
    <n v="146.9"/>
    <m/>
    <m/>
    <m/>
    <s v="Actuals"/>
    <s v="OP"/>
    <s v=" "/>
    <s v="AP001-10/08/2013-00008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EngEf&amp;R 921"/>
    <s v="Mileage (RT 80)"/>
    <s v="001978655"/>
    <x v="9"/>
    <s v="DR"/>
    <n v="0"/>
    <n v="29.38"/>
    <m/>
    <m/>
    <m/>
    <s v="Actuals"/>
    <s v="OP"/>
    <s v=" "/>
    <s v="AP001-10/08/2013-00008"/>
    <s v="cr_accounts_payable"/>
    <m/>
    <s v="67674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67739"/>
    <x v="9"/>
    <s v="DR"/>
    <n v="50000"/>
    <n v="50000"/>
    <s v="UD"/>
    <s v="604438"/>
    <m/>
    <s v="Actuals"/>
    <s v="AP"/>
    <s v=" "/>
    <s v="AP001-10/24/2013-00024"/>
    <s v="cr_accounts_payable"/>
    <m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1972261"/>
    <x v="9"/>
    <s v="DR"/>
    <n v="0"/>
    <n v="19.21"/>
    <m/>
    <m/>
    <m/>
    <s v="Actuals"/>
    <s v="OP"/>
    <s v=" "/>
    <s v="AP001-10/02/2013-00002"/>
    <s v="cr_accounts_payable"/>
    <m/>
    <s v="54507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1995492"/>
    <x v="9"/>
    <s v="DR"/>
    <n v="0"/>
    <n v="93.5"/>
    <m/>
    <m/>
    <m/>
    <s v="Actuals"/>
    <s v="CC"/>
    <s v=" "/>
    <s v="AP001-10/28/2013-00028"/>
    <s v="cr_accounts_payable"/>
    <m/>
    <s v="54507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1989884"/>
    <x v="9"/>
    <s v="DR"/>
    <n v="53554.12"/>
    <n v="53554.12"/>
    <s v="UD"/>
    <s v="610846"/>
    <m/>
    <s v="Actuals"/>
    <s v="AP"/>
    <s v=" "/>
    <s v="AP001-10/31/2013-00031"/>
    <s v="cr_accounts_payable"/>
    <m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70297"/>
    <x v="9"/>
    <s v="DR"/>
    <n v="227.58"/>
    <n v="227.58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76909"/>
    <x v="9"/>
    <s v="DR"/>
    <n v="261.72000000000003"/>
    <n v="261.72000000000003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BH"/>
    <s v=" "/>
    <s v="K C CREATIVE SERVICE"/>
    <s v="Invoice AMO_PC_REV and AMO_PC_0919 attached for he"/>
    <s v="001979328"/>
    <x v="9"/>
    <s v="DR"/>
    <n v="2737.5"/>
    <n v="2737.5"/>
    <s v="UD"/>
    <s v="642714"/>
    <m/>
    <s v="Actuals"/>
    <s v="AP"/>
    <s v=" "/>
    <s v="AP001-10/10/2013-00010"/>
    <s v="cr_accounts_payable"/>
    <m/>
    <s v="64531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82631"/>
    <x v="9"/>
    <s v="DR"/>
    <n v="221.79"/>
    <n v="221.79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1989609"/>
    <x v="9"/>
    <s v="DR"/>
    <n v="222.9"/>
    <n v="222.9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70297"/>
    <x v="9"/>
    <s v="DR"/>
    <n v="227.58"/>
    <n v="227.58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BH"/>
    <s v=" "/>
    <s v="K C CREATIVE SERVICE"/>
    <s v="Invoice AMO_PC_REV and AMO_PC_0919 attached for he"/>
    <s v="001979328"/>
    <x v="9"/>
    <s v="DR"/>
    <n v="6387.5"/>
    <n v="6387.5"/>
    <s v="UD"/>
    <s v="642714"/>
    <m/>
    <s v="Actuals"/>
    <s v="AP"/>
    <s v=" "/>
    <s v="AP001-10/10/2013-00010"/>
    <s v="cr_accounts_payable"/>
    <m/>
    <s v="64531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76909"/>
    <x v="9"/>
    <s v="DR"/>
    <n v="261.72000000000003"/>
    <n v="261.72000000000003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76985"/>
    <x v="9"/>
    <s v="DR"/>
    <n v="141334.04"/>
    <n v="141334.04"/>
    <s v="UD"/>
    <s v="607127"/>
    <m/>
    <s v="Actuals"/>
    <s v="AP"/>
    <s v=" "/>
    <s v="AP001-10/24/2013-00024"/>
    <s v="cr_accounts_payable"/>
    <m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82631"/>
    <x v="9"/>
    <s v="DR"/>
    <n v="221.79"/>
    <n v="221.79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1989609"/>
    <x v="9"/>
    <s v="DR"/>
    <n v="222.9"/>
    <n v="222.9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1978543"/>
    <x v="9"/>
    <s v="DR"/>
    <n v="67794"/>
    <n v="67794"/>
    <s v="UD"/>
    <s v="610718"/>
    <m/>
    <s v="Actuals"/>
    <s v="AP"/>
    <s v=" "/>
    <s v="AP001-10/17/2013-00017"/>
    <s v="cr_accounts_payable"/>
    <m/>
    <s v="75450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73211"/>
    <x v="9"/>
    <s v="DR"/>
    <n v="5624.4800000000005"/>
    <n v="5624.48"/>
    <s v="UD"/>
    <s v="618696"/>
    <m/>
    <s v="Actuals"/>
    <s v="AP"/>
    <s v=" "/>
    <s v="AP001-10/04/2013-00004"/>
    <s v="cr_accounts_payable"/>
    <m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70297"/>
    <x v="9"/>
    <s v="DR"/>
    <n v="212.41"/>
    <n v="212.41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76909"/>
    <x v="9"/>
    <s v="DR"/>
    <n v="244.27"/>
    <n v="244.27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1977941"/>
    <x v="9"/>
    <s v="DR"/>
    <n v="25290"/>
    <n v="25290"/>
    <s v="UD"/>
    <s v="607293"/>
    <m/>
    <s v="Actuals"/>
    <s v="AP"/>
    <s v=" "/>
    <s v="AP001-10/10/2013-00010"/>
    <s v="cr_accounts_payable"/>
    <m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82631"/>
    <x v="9"/>
    <s v="DR"/>
    <n v="207"/>
    <n v="207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70297"/>
    <x v="9"/>
    <s v="DR"/>
    <n v="212.4"/>
    <n v="212.4"/>
    <s v="UD"/>
    <s v="618218"/>
    <m/>
    <s v="Actuals"/>
    <s v="AP"/>
    <s v=" "/>
    <s v="AP001-10/04/2013-00004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76909"/>
    <x v="9"/>
    <s v="DR"/>
    <n v="244.28"/>
    <n v="244.28"/>
    <s v="UD"/>
    <s v="618218"/>
    <m/>
    <s v="Actuals"/>
    <s v="AP"/>
    <s v=" "/>
    <s v="AP001-10/10/2013-00010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82631"/>
    <x v="9"/>
    <s v="DR"/>
    <n v="206.99"/>
    <n v="206.99"/>
    <s v="UD"/>
    <s v="618218"/>
    <m/>
    <s v="Actuals"/>
    <s v="AP"/>
    <s v=" "/>
    <s v="AP001-10/17/2013-00017"/>
    <s v="cr_accounts_payable"/>
    <m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1989609"/>
    <x v="9"/>
    <s v="DR"/>
    <n v="208.04"/>
    <n v="208.04"/>
    <s v="UD"/>
    <s v="618218"/>
    <m/>
    <s v="Actuals"/>
    <s v="AP"/>
    <s v=" "/>
    <s v="AP001-10/30/2013-00030"/>
    <s v="cr_accounts_payable"/>
    <m/>
    <s v="71963"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 - Other (RT BX)::LAMBERT ST. LOUIS"/>
    <s v="001977272"/>
    <x v="9"/>
    <s v="DR"/>
    <n v="0"/>
    <n v="21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AMERICAN AI 001232"/>
    <s v="001977272"/>
    <x v="9"/>
    <s v="DR"/>
    <n v="0"/>
    <n v="417.1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AMERICAN AI 001064"/>
    <s v="001977272"/>
    <x v="9"/>
    <s v="DR"/>
    <n v="0"/>
    <n v="45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THE REACH - WA"/>
    <s v="001977272"/>
    <x v="9"/>
    <s v="DR"/>
    <n v="0"/>
    <n v="229.5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HUTTON HOTEL"/>
    <s v="001977272"/>
    <x v="9"/>
    <s v="DR"/>
    <n v="0"/>
    <n v="717.26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DELTA AIR   006822"/>
    <s v="001977272"/>
    <x v="9"/>
    <s v="DR"/>
    <n v="0"/>
    <n v="25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DELTA AIR   006017"/>
    <s v="001977272"/>
    <x v="9"/>
    <s v="DR"/>
    <n v="0"/>
    <n v="25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DELTA AIR   006017"/>
    <s v="001977272"/>
    <x v="9"/>
    <s v="DR"/>
    <n v="0"/>
    <n v="19"/>
    <m/>
    <m/>
    <m/>
    <s v="Actuals"/>
    <s v="CC"/>
    <s v=" "/>
    <s v="AP001-10/07/2013-00007"/>
    <s v="cr_accounts_payable"/>
    <m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Airfare / Airline Fees (RT 80)::SOUTHWES    526215"/>
    <s v="001974986"/>
    <x v="9"/>
    <s v="DR"/>
    <n v="0"/>
    <n v="317.60000000000002"/>
    <m/>
    <m/>
    <m/>
    <s v="Actuals"/>
    <s v="CC"/>
    <s v=" "/>
    <s v="AP001-10/03/2013-0000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 / Entertainment (RT82)::PARK AVENUE COFFEE"/>
    <s v="001974986"/>
    <x v="9"/>
    <s v="DR"/>
    <n v="0"/>
    <n v="17.48"/>
    <m/>
    <m/>
    <m/>
    <s v="Actuals"/>
    <s v="CC"/>
    <s v=" "/>
    <s v="AP001-10/03/2013-0000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BX"/>
    <s v="GENDRONLK"/>
    <s v="Gendron(MOEngEf&amp;R 92"/>
    <s v="Purchases - Other (RT BX)::COMPANY STORE"/>
    <s v="001992168"/>
    <x v="9"/>
    <s v="DR"/>
    <n v="0"/>
    <n v="36.6"/>
    <m/>
    <m/>
    <m/>
    <s v="Actuals"/>
    <s v="CC"/>
    <s v=" "/>
    <s v="AP001-10/23/2013-0002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Parking, Taxi, Tips, Tolls &amp; Fares(RT80)::SQ *MOHA"/>
    <s v="001992168"/>
    <x v="9"/>
    <s v="DR"/>
    <n v="0"/>
    <n v="27.54"/>
    <m/>
    <m/>
    <m/>
    <s v="Actuals"/>
    <s v="CC"/>
    <s v=" "/>
    <s v="AP001-10/23/2013-0002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Parking, Taxi, Tips, Tolls &amp; Fares(RT80)::LAMBERT"/>
    <s v="001992168"/>
    <x v="9"/>
    <s v="DR"/>
    <n v="0"/>
    <n v="41.5"/>
    <m/>
    <m/>
    <m/>
    <s v="Actuals"/>
    <s v="CC"/>
    <s v=" "/>
    <s v="AP001-10/23/2013-0002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0"/>
    <s v="GENDRONLK"/>
    <s v="Gendron(MOEngEf&amp;R 92"/>
    <s v="Hotels (RT 80)::HILTON HOTELS COLUMBUS"/>
    <s v="001992168"/>
    <x v="9"/>
    <s v="DR"/>
    <n v="0"/>
    <n v="558.09"/>
    <m/>
    <m/>
    <m/>
    <s v="Actuals"/>
    <s v="CC"/>
    <s v=" "/>
    <s v="AP001-10/23/2013-0002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 / Entertainment (RT82)::BARLEY S BREWING C"/>
    <s v="001992168"/>
    <x v="9"/>
    <s v="DR"/>
    <n v="0"/>
    <n v="14.51"/>
    <m/>
    <m/>
    <m/>
    <s v="Actuals"/>
    <s v="CC"/>
    <s v=" "/>
    <s v="AP001-10/23/2013-00023"/>
    <s v="cr_accounts_payable"/>
    <m/>
    <s v="59686"/>
  </r>
  <r>
    <s v="UEC"/>
    <s v="1"/>
    <s v="21"/>
    <s v="908"/>
    <s v="01M"/>
    <s v="90801M"/>
    <s v="020"/>
    <s v="020"/>
    <s v=" "/>
    <x v="10"/>
    <s v="J01VJ"/>
    <s v="01"/>
    <s v="MEPC"/>
    <s v="82"/>
    <s v="GENDRONLK"/>
    <s v="Gendron(MOEngEf&amp;R 92"/>
    <s v="Meals / Entertainment (RT82)::#4 MARTINI S"/>
    <s v="001992168"/>
    <x v="9"/>
    <s v="DR"/>
    <n v="0"/>
    <n v="44.45"/>
    <m/>
    <m/>
    <m/>
    <s v="Actuals"/>
    <s v="CC"/>
    <s v=" "/>
    <s v="AP001-10/23/2013-00023"/>
    <s v="cr_accounts_payable"/>
    <m/>
    <s v="59686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48209"/>
    <x v="9"/>
    <s v="DR"/>
    <n v="173204.2"/>
    <n v="173204.2"/>
    <s v="UD"/>
    <s v="618938"/>
    <m/>
    <s v="Actuals"/>
    <s v="AP"/>
    <s v=" "/>
    <s v="AP001-10/02/2013-00002"/>
    <s v="cr_accounts_payable"/>
    <m/>
    <s v="68917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63937"/>
    <x v="9"/>
    <s v="DR"/>
    <n v="54727.880000000005"/>
    <n v="54727.88"/>
    <s v="UD"/>
    <s v="618936"/>
    <m/>
    <s v="Actuals"/>
    <s v="AP"/>
    <s v=" "/>
    <s v="AP001-10/02/2013-00002"/>
    <s v="cr_accounts_payable"/>
    <m/>
    <s v="67053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1979156"/>
    <x v="9"/>
    <s v="DR"/>
    <n v="8800"/>
    <n v="8800"/>
    <s v="UD"/>
    <s v="615658"/>
    <m/>
    <s v="Actuals"/>
    <s v="AP"/>
    <s v=" "/>
    <s v="AP001-10/11/2013-00011"/>
    <s v="cr_accounts_payable"/>
    <m/>
    <s v="16347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1982799"/>
    <x v="9"/>
    <s v="DR"/>
    <n v="75556.7"/>
    <n v="75556.7"/>
    <s v="UD"/>
    <s v="618938"/>
    <m/>
    <s v="Actuals"/>
    <s v="AP"/>
    <s v=" "/>
    <s v="AP001-10/21/2013-00021"/>
    <s v="cr_accounts_payable"/>
    <m/>
    <s v="68917"/>
  </r>
  <r>
    <s v="UEC"/>
    <s v="1"/>
    <s v="21"/>
    <s v="908"/>
    <s v="EED"/>
    <s v="908EED"/>
    <s v="020"/>
    <s v="020"/>
    <s v=" "/>
    <x v="13"/>
    <s v="J01V5"/>
    <s v="01"/>
    <s v="MEPC"/>
    <s v="CI"/>
    <s v="8835208118"/>
    <m/>
    <s v="CSS NON-SERV REVENUE"/>
    <m/>
    <x v="9"/>
    <s v="DR"/>
    <n v="0"/>
    <n v="1546.08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301517118"/>
    <m/>
    <s v="CSS NON-SERV REVENUE"/>
    <m/>
    <x v="9"/>
    <s v="DR"/>
    <n v="0"/>
    <n v="546.66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054804187"/>
    <m/>
    <s v="CSS NON-SERV REVENUE"/>
    <m/>
    <x v="9"/>
    <s v="DR"/>
    <n v="0"/>
    <n v="550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957213116"/>
    <m/>
    <s v="CSS NON-SERV REVENUE"/>
    <m/>
    <x v="9"/>
    <s v="DR"/>
    <n v="0"/>
    <n v="220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767018004"/>
    <m/>
    <s v="CSS NON-SERV REVENUE"/>
    <m/>
    <x v="9"/>
    <s v="DR"/>
    <n v="0"/>
    <n v="880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450053012"/>
    <m/>
    <s v="CSS NON-SERV REVENUE"/>
    <m/>
    <x v="9"/>
    <s v="DR"/>
    <n v="0"/>
    <n v="7150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957213116"/>
    <m/>
    <s v="CSS NON-SERV REVENUE"/>
    <m/>
    <x v="9"/>
    <s v="DR"/>
    <n v="0"/>
    <n v="1457.1"/>
    <m/>
    <m/>
    <m/>
    <s v="Actuals"/>
    <s v="CS662M"/>
    <s v=" "/>
    <s v="CA010-10/31/2013-00000"/>
    <s v="cr_cs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"/>
    <x v="10"/>
    <s v="DR"/>
    <n v="0"/>
    <n v="65203.28"/>
    <s v=""/>
    <s v="618936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0"/>
    <s v="DR"/>
    <n v="0"/>
    <n v="6142.36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0"/>
    <s v="DR"/>
    <n v="0"/>
    <n v="7310.6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"/>
    <x v="10"/>
    <s v="DR"/>
    <n v="0"/>
    <n v="220908.86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0"/>
    <s v="DR"/>
    <n v="0"/>
    <n v="93777.24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0"/>
    <s v="DR"/>
    <n v="0"/>
    <n v="119409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0"/>
    <s v="DR"/>
    <n v="0"/>
    <n v="64874.9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13952"/>
    <x v="10"/>
    <s v="DR"/>
    <n v="0"/>
    <n v="50000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13952"/>
    <x v="10"/>
    <s v="DR"/>
    <n v="0"/>
    <n v="193936.43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13952"/>
    <x v="10"/>
    <s v="DR"/>
    <n v="0"/>
    <n v="8623.7999999999993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13952"/>
    <x v="10"/>
    <s v="DR"/>
    <n v="0"/>
    <n v="118450.63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13952"/>
    <x v="10"/>
    <s v="DR"/>
    <n v="0"/>
    <n v="28831.919999999998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13952"/>
    <x v="10"/>
    <s v="DR"/>
    <n v="0"/>
    <n v="224043.13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13952"/>
    <x v="10"/>
    <s v="DR"/>
    <n v="0"/>
    <n v="402025.24"/>
    <s v=""/>
    <s v="604438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ONEYWELL ADMN"/>
    <s v=""/>
    <x v="10"/>
    <s v="DR"/>
    <n v="0"/>
    <n v="71363"/>
    <s v=""/>
    <s v="610716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ONEYWELL INCENTIVES"/>
    <s v=""/>
    <x v="10"/>
    <s v="DR"/>
    <n v="0"/>
    <n v="483903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ONEYWELL ADMN"/>
    <s v=""/>
    <x v="10"/>
    <s v="DR"/>
    <n v="0"/>
    <n v="5712.51"/>
    <s v=""/>
    <s v="618696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ONEYWELL INCENTIVES"/>
    <s v=""/>
    <x v="10"/>
    <s v="DR"/>
    <n v="0"/>
    <n v="15504.61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"/>
    <x v="10"/>
    <s v="DR"/>
    <n v="0"/>
    <n v="78371.5"/>
    <s v=""/>
    <s v="610718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KTG INCENTIVES"/>
    <s v=""/>
    <x v="10"/>
    <s v="DR"/>
    <n v="0"/>
    <n v="2011.69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0"/>
    <s v="DR"/>
    <n v="0"/>
    <n v="18148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NH ADMN"/>
    <s v=""/>
    <x v="10"/>
    <s v="DR"/>
    <n v="0"/>
    <n v="25290"/>
    <s v=""/>
    <s v="607293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NH INCENTIVES"/>
    <s v=""/>
    <x v="10"/>
    <s v="DR"/>
    <n v="0"/>
    <n v="21600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ADMN"/>
    <s v=""/>
    <x v="10"/>
    <s v="DR"/>
    <n v="0"/>
    <n v="141151"/>
    <s v=""/>
    <s v="607127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MKTG INCENT"/>
    <s v=""/>
    <x v="10"/>
    <s v="DR"/>
    <n v="0"/>
    <n v="6303.49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HVAC INCENTIVES"/>
    <s v=""/>
    <x v="10"/>
    <s v="DR"/>
    <n v="0"/>
    <n v="275515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 KITS"/>
    <s v=""/>
    <x v="10"/>
    <s v="DR"/>
    <n v="0"/>
    <n v="189205.78"/>
    <s v=""/>
    <s v="610847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PRODUCTS ADMN"/>
    <s v=""/>
    <x v="10"/>
    <s v="DR"/>
    <n v="0"/>
    <n v="95050.29"/>
    <s v=""/>
    <s v="610846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PRODUCTS INCENTI"/>
    <s v=""/>
    <x v="10"/>
    <s v="DR"/>
    <n v="0"/>
    <n v="147707.9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LIGHTING ADMN"/>
    <s v=""/>
    <x v="10"/>
    <s v="DR"/>
    <n v="0"/>
    <n v="178947.9"/>
    <s v=""/>
    <s v="610844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LIGHTING INCENTI"/>
    <s v=""/>
    <x v="10"/>
    <s v="DR"/>
    <n v="0"/>
    <n v="550427.35"/>
    <s v=""/>
    <s v="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CORRECT IMPREST"/>
    <s v=""/>
    <x v="10"/>
    <s v="CR"/>
    <n v="0"/>
    <n v="-0.13"/>
    <s v=""/>
    <s v=""/>
    <s v=""/>
    <s v="Actuals"/>
    <s v="MATHIS"/>
    <s v=" "/>
    <s v="TD513-11/30/2013-01113"/>
    <s v="cr_gl_manual_journals"/>
    <s v=""/>
    <s v="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"/>
    <s v="HOTEL"/>
    <s v="002014761"/>
    <x v="10"/>
    <s v="DR"/>
    <n v="0"/>
    <n v="653.1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"/>
    <s v="HOTEL"/>
    <s v="002014761"/>
    <x v="10"/>
    <s v="CR"/>
    <n v="0"/>
    <n v="-653.1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"/>
    <s v="TAXI"/>
    <s v="002014761"/>
    <x v="10"/>
    <s v="DR"/>
    <n v="0"/>
    <n v="37.950000000000003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"/>
    <s v="TAXI"/>
    <s v="002014761"/>
    <x v="10"/>
    <s v="CR"/>
    <n v="0"/>
    <n v="-37.950000000000003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"/>
    <s v="MEALS/ENTERTAINMENT"/>
    <s v="002014761"/>
    <x v="10"/>
    <s v="DR"/>
    <n v="0"/>
    <n v="8.81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"/>
    <s v="MEALS/ENTERTAINMENT"/>
    <s v="002014761"/>
    <x v="10"/>
    <s v="CR"/>
    <n v="0"/>
    <n v="-8.81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"/>
    <s v="MEALS/ENTERTAINMENT"/>
    <s v="002014761"/>
    <x v="10"/>
    <s v="DR"/>
    <n v="0"/>
    <n v="44.32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"/>
    <s v="MEALS/ENTERTAINMENT"/>
    <s v="002014761"/>
    <x v="10"/>
    <s v="CR"/>
    <n v="0"/>
    <n v="-44.32"/>
    <s v=""/>
    <s v=""/>
    <s v=""/>
    <s v="Actuals"/>
    <s v="MATHIS"/>
    <s v=" "/>
    <s v="TD513-11/30/2013-01110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HEP INCENTIVES"/>
    <s v=""/>
    <x v="10"/>
    <s v="DR"/>
    <n v="0"/>
    <n v="11031.3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ARKETING"/>
    <s v=""/>
    <x v="10"/>
    <s v="DR"/>
    <n v="0"/>
    <n v="4371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0"/>
    <s v="DR"/>
    <n v="0"/>
    <n v="25950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NEW HOMES"/>
    <s v=""/>
    <x v="10"/>
    <s v="DR"/>
    <n v="0"/>
    <n v="500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MARKETING"/>
    <s v=""/>
    <x v="10"/>
    <s v="DR"/>
    <n v="0"/>
    <n v="15190.32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HVAC INCENTIVES"/>
    <s v=""/>
    <x v="10"/>
    <s v="DR"/>
    <n v="0"/>
    <n v="312880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PRODUCTS INCENTI"/>
    <s v=""/>
    <x v="10"/>
    <s v="DR"/>
    <n v="0"/>
    <n v="16085.04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LIGHTING INCENTI"/>
    <s v=""/>
    <x v="10"/>
    <s v="DR"/>
    <n v="0"/>
    <n v="468665.51"/>
    <s v=""/>
    <s v=""/>
    <s v=""/>
    <s v="Actuals"/>
    <s v="MATHIS"/>
    <s v=" "/>
    <s v="TD513-11/30/2013-01106"/>
    <s v="cr_gl_manual_journals"/>
    <s v=""/>
    <s v=""/>
  </r>
  <r>
    <s v="UEC"/>
    <s v="1"/>
    <s v="21"/>
    <s v="908"/>
    <s v="EED"/>
    <s v="908EED"/>
    <s v="020"/>
    <s v="020"/>
    <s v=" "/>
    <x v="3"/>
    <s v="J01V8"/>
    <s v="01"/>
    <s v="MEPC"/>
    <s v="BX"/>
    <s v=" "/>
    <s v=""/>
    <s v="BIZSAVERS GIVEAWAYS"/>
    <s v=""/>
    <x v="10"/>
    <s v="DR"/>
    <n v="0"/>
    <n v="1347.67"/>
    <s v=""/>
    <s v=""/>
    <s v=""/>
    <s v="Actuals"/>
    <s v="MATHIS"/>
    <s v=" "/>
    <s v="TD513-11/30/2013-01102"/>
    <s v="cr_gl_manual_journals"/>
    <s v=""/>
    <s v=""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"/>
    <s v="BIZSAVERS GIVEAWAYS"/>
    <s v=""/>
    <x v="10"/>
    <s v="CR"/>
    <n v="0"/>
    <n v="-1347.67"/>
    <s v=""/>
    <s v=""/>
    <s v=""/>
    <s v="Actuals"/>
    <s v="MATHIS"/>
    <s v=" "/>
    <s v="TD513-11/30/2013-01102"/>
    <s v="cr_gl_manual_journals"/>
    <s v=""/>
    <s v="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0"/>
    <s v="DR"/>
    <n v="0"/>
    <n v="126400"/>
    <s v=""/>
    <s v="634553"/>
    <s v=""/>
    <s v="Actuals"/>
    <s v="MATHIS"/>
    <s v=" "/>
    <s v="TD512-11/30/2013-01116"/>
    <s v="cr_gl_manual_journals"/>
    <s v=""/>
    <s v=""/>
  </r>
  <r>
    <s v="UEC"/>
    <s v="1"/>
    <s v="21"/>
    <s v="908"/>
    <s v="EED"/>
    <s v="908EED"/>
    <s v="020"/>
    <s v="020"/>
    <s v=" "/>
    <x v="2"/>
    <s v="J01V3"/>
    <s v="01"/>
    <s v="MEPC"/>
    <s v="82"/>
    <s v=" "/>
    <s v=""/>
    <s v="MARY S. CROOK"/>
    <s v=""/>
    <x v="10"/>
    <s v="CR"/>
    <n v="0"/>
    <n v="-70"/>
    <s v=""/>
    <s v=""/>
    <s v=""/>
    <s v="Actuals"/>
    <s v="RECONNET"/>
    <s v=" "/>
    <s v="RN002-11/21/2013-00021"/>
    <s v="cr_gl_manual_journals"/>
    <s v=""/>
    <s v=""/>
  </r>
  <r>
    <s v="UEC"/>
    <s v="1"/>
    <s v="21"/>
    <s v="908"/>
    <s v="EED"/>
    <s v="908EED"/>
    <s v="020"/>
    <s v="020"/>
    <s v=" "/>
    <x v="2"/>
    <s v="J01V3"/>
    <s v="01"/>
    <s v="MEPC"/>
    <s v="EX"/>
    <s v=" "/>
    <s v=""/>
    <s v="SHELTON GROUP"/>
    <s v=""/>
    <x v="10"/>
    <s v="CR"/>
    <n v="0"/>
    <n v="-31560"/>
    <s v=""/>
    <s v="62087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MEREN ENERGY GROUP"/>
    <s v=""/>
    <x v="10"/>
    <s v="CR"/>
    <n v="0"/>
    <n v="-101566.88"/>
    <s v=""/>
    <s v="634553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"/>
    <x v="10"/>
    <s v="CR"/>
    <n v="0"/>
    <n v="-78649.2"/>
    <s v=""/>
    <s v="6189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 D M ASSOCIATES"/>
    <s v="001989893"/>
    <x v="10"/>
    <s v="CR"/>
    <n v="0"/>
    <n v="-48328.1"/>
    <s v=""/>
    <s v="618936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 D M ASSOCIATES"/>
    <s v=""/>
    <x v="10"/>
    <s v="CR"/>
    <n v="0"/>
    <n v="-45429.5"/>
    <s v=""/>
    <s v="618936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 M SERVICES"/>
    <s v="001989936"/>
    <x v="10"/>
    <s v="CR"/>
    <n v="0"/>
    <n v="-50000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 M SERVICES"/>
    <s v="001989936"/>
    <x v="10"/>
    <s v="CR"/>
    <n v="0"/>
    <n v="-59515.85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 M SERVICES"/>
    <s v="001989936"/>
    <x v="10"/>
    <s v="CR"/>
    <n v="0"/>
    <n v="-8799.89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 M SERVICES"/>
    <s v="001989936"/>
    <x v="10"/>
    <s v="CR"/>
    <n v="0"/>
    <n v="-78889.42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 M SERVICES"/>
    <s v="001989936"/>
    <x v="10"/>
    <s v="CR"/>
    <n v="0"/>
    <n v="-20909.349999999999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 M SERVICES"/>
    <s v="001989936"/>
    <x v="10"/>
    <s v="CR"/>
    <n v="0"/>
    <n v="-267878.21000000002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 M SERVICES"/>
    <s v="001989936"/>
    <x v="10"/>
    <s v="CR"/>
    <n v="0"/>
    <n v="-511110.84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 M SERVICES"/>
    <s v=""/>
    <x v="10"/>
    <s v="CR"/>
    <n v="0"/>
    <n v="-119409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 M SERVICES"/>
    <s v=""/>
    <x v="10"/>
    <s v="CR"/>
    <n v="0"/>
    <n v="-47814.32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 M SERVICES"/>
    <s v=""/>
    <x v="10"/>
    <s v="CR"/>
    <n v="0"/>
    <n v="-220908.86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 M SERVICES"/>
    <s v=""/>
    <x v="10"/>
    <s v="CR"/>
    <n v="0"/>
    <n v="-118969.02"/>
    <s v=""/>
    <s v="604438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ONEYWELL ADMIN"/>
    <s v=""/>
    <x v="10"/>
    <s v="CR"/>
    <n v="0"/>
    <n v="-135683"/>
    <s v=""/>
    <s v="610716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ONEYWELL INCENTIVES"/>
    <s v=""/>
    <x v="10"/>
    <s v="CR"/>
    <n v="0"/>
    <n v="-333112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ONEYWELL ADMIN"/>
    <s v=""/>
    <x v="10"/>
    <s v="CR"/>
    <n v="0"/>
    <n v="-5204.79"/>
    <s v=""/>
    <s v="618696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ONEYWELL INCENTIVES"/>
    <s v=""/>
    <x v="10"/>
    <s v="CR"/>
    <n v="0"/>
    <n v="-12684.62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IN"/>
    <s v=""/>
    <x v="10"/>
    <s v="CR"/>
    <n v="0"/>
    <n v="-42740.5"/>
    <s v=""/>
    <s v="610718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ARKETING"/>
    <s v=""/>
    <x v="10"/>
    <s v="CR"/>
    <n v="0"/>
    <n v="-4389.16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ICF INCENTIVES"/>
    <s v=""/>
    <x v="10"/>
    <s v="CR"/>
    <n v="0"/>
    <n v="-26650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0"/>
    <s v="CR"/>
    <n v="0"/>
    <n v="-25290"/>
    <s v=""/>
    <s v="607293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INCENTIVES"/>
    <s v=""/>
    <x v="10"/>
    <s v="CR"/>
    <n v="0"/>
    <n v="-500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0"/>
    <s v="CR"/>
    <n v="0"/>
    <n v="-141307"/>
    <s v=""/>
    <s v="607127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MKTG"/>
    <s v=""/>
    <x v="10"/>
    <s v="CR"/>
    <n v="0"/>
    <n v="-12848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0"/>
    <s v="CR"/>
    <n v="0"/>
    <n v="-300995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SMD INCENTIVES"/>
    <s v=""/>
    <x v="10"/>
    <s v="CR"/>
    <n v="0"/>
    <n v="-48930.44"/>
    <s v=""/>
    <s v="610847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0"/>
    <s v="CR"/>
    <n v="0"/>
    <n v="-59317.38"/>
    <s v=""/>
    <s v="610846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0"/>
    <s v="CR"/>
    <n v="0"/>
    <n v="-16085.04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SMD INCENTIVES"/>
    <s v=""/>
    <x v="10"/>
    <s v="CR"/>
    <n v="0"/>
    <n v="-417517.45"/>
    <s v=""/>
    <s v="610845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0"/>
    <s v="CR"/>
    <n v="0"/>
    <n v="-260987.5"/>
    <s v=""/>
    <s v="610844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0"/>
    <s v="CR"/>
    <n v="0"/>
    <n v="-468816.51"/>
    <s v=""/>
    <s v=""/>
    <s v=""/>
    <s v="Actuals"/>
    <s v="MATHIS"/>
    <s v=" "/>
    <s v="TD512-11/30/2013-01016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14101"/>
    <x v="10"/>
    <s v="DR"/>
    <n v="264.7"/>
    <n v="264.7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19471"/>
    <x v="10"/>
    <s v="DR"/>
    <n v="222.9"/>
    <n v="222.9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2001374"/>
    <x v="10"/>
    <s v="DR"/>
    <n v="15147.5"/>
    <n v="15147.5"/>
    <s v="UD"/>
    <s v="602762"/>
    <s v=""/>
    <s v="Actuals"/>
    <s v="AP"/>
    <s v=" "/>
    <s v="AP001-11/08/2013-00008"/>
    <s v="cr_accounts_payable"/>
    <s v=""/>
    <s v="43295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Airfare / Airline Fees (RT 80)::SOUTHWES    526216"/>
    <s v="002021621"/>
    <x v="10"/>
    <s v="DR"/>
    <n v="0"/>
    <n v="1027.5999999999999"/>
    <s v=""/>
    <s v=""/>
    <s v=""/>
    <s v="Actuals"/>
    <s v="CC"/>
    <s v=" "/>
    <s v="AP001-11/26/2013-00026"/>
    <s v="cr_accounts_payable"/>
    <s v=""/>
    <s v="52473"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THE REACH - WA"/>
    <s v="002021621"/>
    <x v="10"/>
    <s v="DR"/>
    <n v="0"/>
    <n v="229.5"/>
    <s v=""/>
    <s v=""/>
    <s v=""/>
    <s v="Actuals"/>
    <s v="CC"/>
    <s v=" "/>
    <s v="AP001-11/26/2013-00026"/>
    <s v="cr_accounts_payable"/>
    <s v=""/>
    <s v="52473"/>
  </r>
  <r>
    <s v="UEC"/>
    <s v="1"/>
    <s v="21"/>
    <s v="908"/>
    <s v="EED"/>
    <s v="908EED"/>
    <s v="020"/>
    <s v="020"/>
    <s v=" "/>
    <x v="2"/>
    <s v="J01V3"/>
    <s v="01"/>
    <s v="MEPC"/>
    <s v="82"/>
    <s v=" "/>
    <s v="Thielemann(MOEngEf&amp;R"/>
    <s v="Meals / Entertainment (RT82)::RIB CITY- ST. CHARLE"/>
    <s v="002021608"/>
    <x v="10"/>
    <s v="DR"/>
    <n v="0"/>
    <n v="361.76"/>
    <s v=""/>
    <s v=""/>
    <s v=""/>
    <s v="Actuals"/>
    <s v="CC"/>
    <s v=" "/>
    <s v="AP001-11/26/2013-00026"/>
    <s v="cr_accounts_payable"/>
    <s v=""/>
    <s v="77028"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2021608"/>
    <x v="10"/>
    <s v="DR"/>
    <n v="0"/>
    <n v="42.38"/>
    <s v=""/>
    <s v=""/>
    <s v=""/>
    <s v="Actuals"/>
    <s v="OP"/>
    <s v=" "/>
    <s v="AP001-11/26/2013-00026"/>
    <s v="cr_accounts_payable"/>
    <s v=""/>
    <s v="77028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AMIGHETTIS CAFE THE"/>
    <s v="002021608"/>
    <x v="10"/>
    <s v="DR"/>
    <n v="0"/>
    <n v="115.94"/>
    <s v=""/>
    <s v=""/>
    <s v=""/>
    <s v="Actuals"/>
    <s v="CC"/>
    <s v=" "/>
    <s v="AP001-11/26/2013-00026"/>
    <s v="cr_accounts_payable"/>
    <s v=""/>
    <s v="77028"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EXECUTIVE DINING AME"/>
    <s v="002021608"/>
    <x v="10"/>
    <s v="DR"/>
    <n v="0"/>
    <n v="6.72"/>
    <s v=""/>
    <s v=""/>
    <s v=""/>
    <s v="Actuals"/>
    <s v="CC"/>
    <s v=" "/>
    <s v="AP001-11/26/2013-00026"/>
    <s v="cr_accounts_payable"/>
    <s v=""/>
    <s v="77028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013122"/>
    <x v="10"/>
    <s v="DR"/>
    <n v="0"/>
    <n v="20.34"/>
    <s v=""/>
    <s v=""/>
    <s v=""/>
    <s v="Actuals"/>
    <s v="OP"/>
    <s v=" "/>
    <s v="AP001-11/18/2013-00018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1989936"/>
    <x v="10"/>
    <s v="DR"/>
    <n v="50000"/>
    <n v="50000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1989936"/>
    <x v="10"/>
    <s v="DR"/>
    <n v="20909.349999999999"/>
    <n v="20909.349999999999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1989936"/>
    <x v="10"/>
    <s v="DR"/>
    <n v="8799.89"/>
    <n v="8799.89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1989936"/>
    <x v="10"/>
    <s v="DR"/>
    <n v="267878.21000000002"/>
    <n v="267878.21000000002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"/>
    <s v="Parking, Taxi, Tips, Tolls &amp; Fares(RT80)::NEW ORLE"/>
    <s v="002014761"/>
    <x v="10"/>
    <s v="DR"/>
    <n v="0"/>
    <n v="37.950000000000003"/>
    <s v=""/>
    <s v=""/>
    <s v=""/>
    <s v="Actuals"/>
    <s v="CC"/>
    <s v=" "/>
    <s v="AP001-11/20/2013-00020"/>
    <s v="cr_accounts_payable"/>
    <s v=""/>
    <s v="57874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1989936"/>
    <x v="10"/>
    <s v="DR"/>
    <n v="511110.84"/>
    <n v="511110.84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1989936"/>
    <x v="10"/>
    <s v="DR"/>
    <n v="78889.42"/>
    <n v="78889.42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1989936"/>
    <x v="10"/>
    <s v="DR"/>
    <n v="59515.85"/>
    <n v="59515.85"/>
    <s v="UD"/>
    <s v="604438"/>
    <s v=""/>
    <s v="Actuals"/>
    <s v="AP"/>
    <s v=" "/>
    <s v="AP001-11/18/2013-00018"/>
    <s v="cr_accounts_payable"/>
    <s v=""/>
    <s v="26141"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2010854"/>
    <x v="10"/>
    <s v="DR"/>
    <n v="31565"/>
    <n v="31565"/>
    <s v="UD"/>
    <s v="620878"/>
    <s v=""/>
    <s v="Actuals"/>
    <s v="AP"/>
    <s v=" "/>
    <s v="AP001-11/18/2013-00018"/>
    <s v="cr_accounts_payable"/>
    <s v=""/>
    <s v="79809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07071"/>
    <x v="10"/>
    <s v="DR"/>
    <n v="306.5"/>
    <n v="306.5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01318"/>
    <x v="10"/>
    <s v="DR"/>
    <n v="222.9"/>
    <n v="222.9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10970"/>
    <x v="10"/>
    <s v="DR"/>
    <n v="143212.85"/>
    <n v="143212.85"/>
    <s v="UD"/>
    <s v="610844"/>
    <s v=""/>
    <s v="Actuals"/>
    <s v="AP"/>
    <s v=" "/>
    <s v="AP001-11/18/2013-00018"/>
    <s v="cr_accounts_payable"/>
    <s v=""/>
    <s v="67065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04825"/>
    <x v="10"/>
    <s v="DR"/>
    <n v="25290"/>
    <n v="25290"/>
    <s v="UD"/>
    <s v="607293"/>
    <s v=""/>
    <s v="Actuals"/>
    <s v="AP"/>
    <s v=" "/>
    <s v="AP001-11/18/2013-00018"/>
    <s v="cr_accounts_payable"/>
    <s v=""/>
    <s v="08454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02359"/>
    <x v="10"/>
    <s v="DR"/>
    <n v="41068.5"/>
    <n v="41068.5"/>
    <s v="UD"/>
    <s v="610718"/>
    <s v=""/>
    <s v="Actuals"/>
    <s v="AP"/>
    <s v=" "/>
    <s v="AP001-11/18/2013-00018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01318"/>
    <x v="10"/>
    <s v="DR"/>
    <n v="222.9"/>
    <n v="222.9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04822"/>
    <x v="10"/>
    <s v="DR"/>
    <n v="141378.4"/>
    <n v="141378.4"/>
    <s v="UD"/>
    <s v="607127"/>
    <s v=""/>
    <s v="Actuals"/>
    <s v="AP"/>
    <s v=" "/>
    <s v="AP001-11/18/2013-00018"/>
    <s v="cr_accounts_payable"/>
    <s v=""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1999608"/>
    <x v="10"/>
    <s v="DR"/>
    <n v="27000"/>
    <n v="27000"/>
    <s v="UD"/>
    <s v="607127"/>
    <s v=""/>
    <s v="Actuals"/>
    <s v="AP"/>
    <s v=" "/>
    <s v="AP001-11/18/2013-00018"/>
    <s v="cr_accounts_payable"/>
    <s v=""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07071"/>
    <x v="10"/>
    <s v="DR"/>
    <n v="306.5"/>
    <n v="306.5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07071"/>
    <x v="10"/>
    <s v="DR"/>
    <n v="286.06"/>
    <n v="286.06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01318"/>
    <x v="10"/>
    <s v="DR"/>
    <n v="208.04"/>
    <n v="208.04"/>
    <s v="UD"/>
    <s v="618218"/>
    <s v=""/>
    <s v="Actuals"/>
    <s v="AP"/>
    <s v=" "/>
    <s v="AP001-11/18/2013-00018"/>
    <s v="cr_accounts_payable"/>
    <s v=""/>
    <s v="71963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013122"/>
    <x v="10"/>
    <s v="DR"/>
    <n v="0"/>
    <n v="10.17"/>
    <s v=""/>
    <s v=""/>
    <s v=""/>
    <s v="Actuals"/>
    <s v="OP"/>
    <s v=" "/>
    <s v="AP001-11/18/2013-00018"/>
    <s v="cr_accounts_payable"/>
    <s v=""/>
    <s v="54507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Via(MOEngEf&amp;R 921),"/>
    <s v="Meals / Entertainment (RT82)::DEANIE S SEAFOOD"/>
    <s v="002014761"/>
    <x v="10"/>
    <s v="DR"/>
    <n v="0"/>
    <n v="44.32"/>
    <s v=""/>
    <s v=""/>
    <s v=""/>
    <s v="Actuals"/>
    <s v="CC"/>
    <s v=" "/>
    <s v="AP001-11/20/2013-00020"/>
    <s v="cr_accounts_payable"/>
    <s v=""/>
    <s v="57874"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Via(MOEngEf&amp;R 921),"/>
    <s v="Meals / Entertainment (RT82)::LUCKY DOGS AIRPORT L"/>
    <s v="002014761"/>
    <x v="10"/>
    <s v="DR"/>
    <n v="0"/>
    <n v="8.81"/>
    <s v=""/>
    <s v=""/>
    <s v=""/>
    <s v="Actuals"/>
    <s v="CC"/>
    <s v=" "/>
    <s v="AP001-11/20/2013-00020"/>
    <s v="cr_accounts_payable"/>
    <s v=""/>
    <s v="57874"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"/>
    <s v="Hotels (RT 80)::SHERATON NEW ORLEANS"/>
    <s v="002014761"/>
    <x v="10"/>
    <s v="DR"/>
    <n v="0"/>
    <n v="653.1"/>
    <s v=""/>
    <s v=""/>
    <s v=""/>
    <s v="Actuals"/>
    <s v="CC"/>
    <s v=" "/>
    <s v="AP001-11/20/2013-00020"/>
    <s v="cr_accounts_payable"/>
    <s v=""/>
    <s v="57874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04727"/>
    <x v="10"/>
    <s v="DR"/>
    <n v="274289.09000000003"/>
    <n v="274289.09000000003"/>
    <s v="UD"/>
    <s v="618938"/>
    <s v=""/>
    <s v="Actuals"/>
    <s v="AP"/>
    <s v=" "/>
    <s v="AP001-11/14/2013-00014"/>
    <s v="cr_accounts_payable"/>
    <s v=""/>
    <s v="68917"/>
  </r>
  <r>
    <s v="UEC"/>
    <s v="1"/>
    <s v="21"/>
    <s v="908"/>
    <s v="EED"/>
    <s v="908EED"/>
    <s v="020"/>
    <s v="020"/>
    <s v=" "/>
    <x v="3"/>
    <s v="J01V8"/>
    <s v="01"/>
    <s v="MEPC"/>
    <s v="82"/>
    <s v=" "/>
    <s v="Justis(MOEngEf&amp;R 921"/>
    <s v="Meals / Entertainment (RT82)::Vito s"/>
    <s v="002020021"/>
    <x v="10"/>
    <s v="DR"/>
    <n v="0"/>
    <n v="33.56"/>
    <s v=""/>
    <s v=""/>
    <s v=""/>
    <s v="Actuals"/>
    <s v="OP"/>
    <s v=" "/>
    <s v="AP001-11/25/2013-00025"/>
    <s v="cr_accounts_payable"/>
    <s v=""/>
    <s v="67674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20412"/>
    <x v="10"/>
    <s v="DR"/>
    <n v="0"/>
    <n v="93.5"/>
    <s v=""/>
    <s v=""/>
    <s v=""/>
    <s v="Actuals"/>
    <s v="CC"/>
    <s v=" "/>
    <s v="AP001-11/25/2013-00025"/>
    <s v="cr_accounts_payable"/>
    <s v=""/>
    <s v="54507"/>
  </r>
  <r>
    <s v="UEC"/>
    <s v="1"/>
    <s v="21"/>
    <s v="908"/>
    <s v="EED"/>
    <s v="908EED"/>
    <s v="020"/>
    <s v="020"/>
    <s v=" "/>
    <x v="20"/>
    <s v="J01V2"/>
    <s v="01"/>
    <s v="MEPC"/>
    <s v="82"/>
    <s v="E35363"/>
    <s v="Thompson(MOEngEf&amp;R 9"/>
    <s v="Meals / Entertainment (RT82)::EXECUTIVE DINING AME"/>
    <s v="002020028"/>
    <x v="10"/>
    <s v="DR"/>
    <n v="0"/>
    <n v="8.81"/>
    <s v=""/>
    <s v=""/>
    <s v=""/>
    <s v="Actuals"/>
    <s v="CC"/>
    <s v=" "/>
    <s v="AP001-11/25/2013-00025"/>
    <s v="cr_accounts_payable"/>
    <s v=""/>
    <s v="58346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10987"/>
    <x v="10"/>
    <s v="DR"/>
    <n v="73217.16"/>
    <n v="73217.16"/>
    <s v="UD"/>
    <s v="618936"/>
    <s v=""/>
    <s v="Actuals"/>
    <s v="AP"/>
    <s v=" "/>
    <s v="AP001-11/25/2013-00025"/>
    <s v="cr_accounts_payable"/>
    <s v=""/>
    <s v="6705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1994747"/>
    <x v="10"/>
    <s v="DR"/>
    <n v="10509.95"/>
    <n v="10509.95"/>
    <s v="UD"/>
    <s v="618696"/>
    <s v=""/>
    <s v="Actuals"/>
    <s v="AP"/>
    <s v=" "/>
    <s v="AP001-11/12/2013-00012"/>
    <s v="cr_accounts_payable"/>
    <s v=""/>
    <s v="08224"/>
  </r>
  <r>
    <s v="UEC"/>
    <s v="1"/>
    <s v="21"/>
    <s v="908"/>
    <s v="EED"/>
    <s v="908EED"/>
    <s v="020"/>
    <s v="020"/>
    <s v=" "/>
    <x v="11"/>
    <s v="J01VM"/>
    <s v="01"/>
    <s v="MEPC"/>
    <s v="82"/>
    <s v=" "/>
    <s v="Lovett(MOEngEf&amp;R 921"/>
    <s v="Meals / Entertainment (RT82)::McDonalds"/>
    <s v="002007549"/>
    <x v="10"/>
    <s v="DR"/>
    <n v="0"/>
    <n v="8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Chicago Renaissance"/>
    <s v="002007549"/>
    <x v="10"/>
    <s v="DR"/>
    <n v="0"/>
    <n v="22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40.68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Parking, Taxi, Tips, Tolls &amp; Fares(RT80)::Chicago"/>
    <s v="002007549"/>
    <x v="10"/>
    <s v="DR"/>
    <n v="0"/>
    <n v="5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40.68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40.68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16.95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2.2599999999999998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07549"/>
    <x v="10"/>
    <s v="DR"/>
    <n v="0"/>
    <n v="16.95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Midway Food Court"/>
    <s v="002007549"/>
    <x v="10"/>
    <s v="DR"/>
    <n v="0"/>
    <n v="15"/>
    <s v=""/>
    <s v=""/>
    <s v=""/>
    <s v="Actuals"/>
    <s v="OP"/>
    <s v=" "/>
    <s v="AP001-11/12/2013-00012"/>
    <s v="cr_accounts_payable"/>
    <s v=""/>
    <s v="54691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08067"/>
    <x v="10"/>
    <s v="DR"/>
    <n v="289.77999999999997"/>
    <n v="289.77999999999997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08067"/>
    <x v="10"/>
    <s v="DR"/>
    <n v="270.44"/>
    <n v="270.44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08067"/>
    <x v="10"/>
    <s v="DR"/>
    <n v="289.77999999999997"/>
    <n v="289.77999999999997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08067"/>
    <x v="10"/>
    <s v="DR"/>
    <n v="270.45999999999998"/>
    <n v="270.45999999999998"/>
    <s v="UD"/>
    <s v="618218"/>
    <s v=""/>
    <s v="Actuals"/>
    <s v="AP"/>
    <s v=" "/>
    <s v="AP001-11/19/2013-00019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CASH VOUCHERS ISSUED"/>
    <s v="001993628"/>
    <x v="10"/>
    <s v="DR"/>
    <n v="0"/>
    <n v="712.05"/>
    <s v="UD"/>
    <s v="610847"/>
    <s v=""/>
    <s v="Actuals"/>
    <s v="AP"/>
    <s v=" "/>
    <s v="AP001-11/19/2013-00019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1993628"/>
    <x v="10"/>
    <s v="DR"/>
    <n v="0"/>
    <n v="835.67"/>
    <s v="UD"/>
    <s v="610847"/>
    <s v=""/>
    <s v="Actuals"/>
    <s v="AP"/>
    <s v=" "/>
    <s v="AP001-11/19/2013-00019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1993539"/>
    <x v="10"/>
    <s v="DR"/>
    <n v="0"/>
    <n v="573.9"/>
    <s v="UD"/>
    <s v="610847"/>
    <s v=""/>
    <s v="Actuals"/>
    <s v="AP"/>
    <s v=" "/>
    <s v="AP001-11/19/2013-00019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1993628"/>
    <x v="10"/>
    <s v="DR"/>
    <n v="19779.099999999999"/>
    <n v="19779.099999999999"/>
    <s v="UD"/>
    <s v="610847"/>
    <s v=""/>
    <s v="Actuals"/>
    <s v="AP"/>
    <s v=" "/>
    <s v="AP001-11/19/2013-00019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1993539"/>
    <x v="10"/>
    <s v="DR"/>
    <n v="7334.3"/>
    <n v="7334.3"/>
    <s v="UD"/>
    <s v="610847"/>
    <s v=""/>
    <s v="Actuals"/>
    <s v="AP"/>
    <s v=" "/>
    <s v="AP001-11/19/2013-00019"/>
    <s v="cr_accounts_payable"/>
    <s v=""/>
    <s v="67065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13875"/>
    <x v="10"/>
    <s v="CR"/>
    <n v="0"/>
    <n v="-755.63"/>
    <s v="UD"/>
    <s v="634553"/>
    <s v=""/>
    <s v="Actuals"/>
    <s v="AP"/>
    <s v=" "/>
    <s v="AP001-11/22/2013-00022"/>
    <s v="cr_accounts_payable"/>
    <s v=""/>
    <s v="64877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13875"/>
    <x v="10"/>
    <s v="DR"/>
    <n v="37781.480000000003"/>
    <n v="37781.480000000003"/>
    <s v="UD"/>
    <s v="634553"/>
    <s v=""/>
    <s v="Actuals"/>
    <s v="AP"/>
    <s v=" "/>
    <s v="AP001-11/21/2013-00021"/>
    <s v="cr_accounts_payable"/>
    <s v=""/>
    <s v="64877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1989893"/>
    <x v="10"/>
    <s v="DR"/>
    <n v="48328.1"/>
    <n v="48328.1"/>
    <s v="UD"/>
    <s v="618936"/>
    <s v=""/>
    <s v="Actuals"/>
    <s v="AP"/>
    <s v=" "/>
    <s v="AP001-11/05/2013-00005"/>
    <s v="cr_accounts_payable"/>
    <s v=""/>
    <s v="6705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19471"/>
    <x v="10"/>
    <s v="DR"/>
    <n v="222.9"/>
    <n v="222.9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14101"/>
    <x v="10"/>
    <s v="DR"/>
    <n v="264.7"/>
    <n v="264.7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14101"/>
    <x v="10"/>
    <s v="DR"/>
    <n v="247.05"/>
    <n v="247.05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14273"/>
    <x v="10"/>
    <s v="DR"/>
    <n v="58775.53"/>
    <n v="58775.53"/>
    <s v="UD"/>
    <s v="610846"/>
    <s v=""/>
    <s v="Actuals"/>
    <s v="AP"/>
    <s v=" "/>
    <s v="AP001-11/27/2013-00027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19471"/>
    <x v="10"/>
    <s v="DR"/>
    <n v="208.04"/>
    <n v="208.04"/>
    <s v="UD"/>
    <s v="618218"/>
    <s v=""/>
    <s v="Actuals"/>
    <s v="AP"/>
    <s v=" "/>
    <s v="AP001-11/27/2013-00027"/>
    <s v="cr_accounts_payable"/>
    <s v=""/>
    <s v="71963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2014233"/>
    <x v="10"/>
    <s v="DR"/>
    <n v="3960"/>
    <n v="3960"/>
    <s v="UD"/>
    <s v="615658"/>
    <s v=""/>
    <s v="Actuals"/>
    <s v="AP"/>
    <s v=" "/>
    <s v="AP001-11/27/2013-00027"/>
    <s v="cr_accounts_payable"/>
    <s v=""/>
    <s v="16347"/>
  </r>
  <r>
    <s v="UEC"/>
    <s v="1"/>
    <s v="21"/>
    <s v="908"/>
    <s v="EED"/>
    <s v="908EED"/>
    <s v="020"/>
    <s v="020"/>
    <s v=" "/>
    <x v="12"/>
    <s v="J0262"/>
    <s v="01"/>
    <s v="MEPC"/>
    <s v="EX"/>
    <s v=" "/>
    <s v="ST LOUIS CARDINALS L"/>
    <s v="St. Louis Cardinals &quot;Ameren Act on Energy&quot; Radio S"/>
    <s v="002014232"/>
    <x v="10"/>
    <s v="DR"/>
    <n v="5445"/>
    <n v="5445"/>
    <s v="UD"/>
    <s v="615658"/>
    <s v=""/>
    <s v="Actuals"/>
    <s v="AP"/>
    <s v=" "/>
    <s v="AP001-11/27/2013-00027"/>
    <s v="cr_accounts_payable"/>
    <s v=""/>
    <s v="16347"/>
  </r>
  <r>
    <s v="UEC"/>
    <s v="1"/>
    <s v="21"/>
    <s v="908"/>
    <s v="EED"/>
    <s v="908EED"/>
    <s v="020"/>
    <s v="020"/>
    <s v=" "/>
    <x v="13"/>
    <s v="J01V5"/>
    <s v="01"/>
    <s v="MEPC"/>
    <s v="CI"/>
    <s v="9731001215"/>
    <s v=""/>
    <s v="CSS NON-SERV REVENUE"/>
    <s v=""/>
    <x v="10"/>
    <s v="DR"/>
    <n v="0"/>
    <n v="2211.48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7757507113"/>
    <s v=""/>
    <s v="CSS NON-SERV REVENUE"/>
    <s v=""/>
    <x v="10"/>
    <s v="DR"/>
    <n v="0"/>
    <n v="1349.34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7520001214"/>
    <s v=""/>
    <s v="CSS NON-SERV REVENUE"/>
    <s v=""/>
    <x v="10"/>
    <s v="DR"/>
    <n v="0"/>
    <n v="377.46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7420001315"/>
    <s v=""/>
    <s v="CSS NON-SERV REVENUE"/>
    <s v=""/>
    <x v="10"/>
    <s v="DR"/>
    <n v="0"/>
    <n v="224.52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3711005246"/>
    <s v=""/>
    <s v="CSS NON-SERV REVENUE"/>
    <s v=""/>
    <x v="10"/>
    <s v="DR"/>
    <n v="0"/>
    <n v="2496.7199999999998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3511002118"/>
    <s v=""/>
    <s v="CSS NON-SERV REVENUE"/>
    <s v=""/>
    <x v="10"/>
    <s v="DR"/>
    <n v="0"/>
    <n v="45319.26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2892113128"/>
    <s v=""/>
    <s v="CSS NON-SERV REVENUE"/>
    <s v=""/>
    <x v="10"/>
    <s v="DR"/>
    <n v="0"/>
    <n v="296.94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0"/>
    <s v="DR"/>
    <n v="0"/>
    <n v="5467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8131001718"/>
    <s v=""/>
    <s v="CSS NON-SERV REVENUE"/>
    <s v=""/>
    <x v="10"/>
    <s v="DR"/>
    <n v="0"/>
    <n v="2160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7520001214"/>
    <s v=""/>
    <s v="CSS NON-SERV REVENUE"/>
    <s v=""/>
    <x v="10"/>
    <s v="DR"/>
    <n v="0"/>
    <n v="12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3407809114"/>
    <s v=""/>
    <s v="CSS NON-SERV REVENUE"/>
    <s v=""/>
    <x v="10"/>
    <s v="DR"/>
    <n v="0"/>
    <n v="176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2461400124"/>
    <s v=""/>
    <s v="CSS NON-SERV REVENUE"/>
    <s v=""/>
    <x v="10"/>
    <s v="DR"/>
    <n v="0"/>
    <n v="198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1501005314"/>
    <s v=""/>
    <s v="CSS NON-SERV REVENUE"/>
    <s v=""/>
    <x v="10"/>
    <s v="DR"/>
    <n v="0"/>
    <n v="528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0932202144"/>
    <s v=""/>
    <s v="CSS NON-SERV REVENUE"/>
    <s v=""/>
    <x v="10"/>
    <s v="DR"/>
    <n v="0"/>
    <n v="286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0610003851"/>
    <s v=""/>
    <s v="CSS NON-SERV REVENUE"/>
    <s v=""/>
    <x v="10"/>
    <s v="DR"/>
    <n v="0"/>
    <n v="495"/>
    <s v=""/>
    <s v=""/>
    <s v=""/>
    <s v="Actuals"/>
    <s v="CS662M"/>
    <s v=" "/>
    <s v="CA010-11/30/2013-00000"/>
    <s v="cr_cs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0"/>
    <s v="DR"/>
    <n v="0"/>
    <n v="188724.4"/>
    <s v=""/>
    <s v="618938"/>
    <s v=""/>
    <s v="Actuals"/>
    <s v="MATHIS"/>
    <s v=" "/>
    <s v="TD512-11/30/2013-01116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BASS ROBERT OR KAREN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SCHWEISSGUTH ELROY C.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WATKINS JOHN W."/>
    <s v=""/>
    <x v="11"/>
    <s v="CR"/>
    <n v="0"/>
    <n v="-9.9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RINNE R. E."/>
    <s v=""/>
    <x v="11"/>
    <s v="CR"/>
    <n v="0"/>
    <n v="-9.9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BAKER ROSE MARIE M."/>
    <s v=""/>
    <x v="11"/>
    <s v="CR"/>
    <n v="0"/>
    <n v="-9.9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STOHR DONALD J."/>
    <s v=""/>
    <x v="11"/>
    <s v="CR"/>
    <n v="0"/>
    <n v="-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LINKE HOWARD"/>
    <s v=""/>
    <x v="11"/>
    <s v="CR"/>
    <n v="0"/>
    <n v="-9.9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BERLINER JOSEPH"/>
    <s v=""/>
    <x v="11"/>
    <s v="CR"/>
    <n v="0"/>
    <n v="-19.8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GRUEN BERNICE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MCGRAW DELORES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GOLIAN JOYCE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TRANTON MICHAEL D.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CR"/>
    <n v="0"/>
    <n v="-126400"/>
    <s v=""/>
    <s v="634553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1"/>
    <s v="CR"/>
    <n v="0"/>
    <n v="-188724.4"/>
    <s v=""/>
    <s v="6189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"/>
    <x v="11"/>
    <s v="CR"/>
    <n v="0"/>
    <n v="-65203.28"/>
    <s v=""/>
    <s v="618936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1"/>
    <s v="CR"/>
    <n v="0"/>
    <n v="-6142.36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1"/>
    <s v="CR"/>
    <n v="0"/>
    <n v="-7310.6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"/>
    <x v="11"/>
    <s v="CR"/>
    <n v="0"/>
    <n v="-220908.86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1"/>
    <s v="CR"/>
    <n v="0"/>
    <n v="-93777.24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1"/>
    <s v="CR"/>
    <n v="0"/>
    <n v="-119409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1"/>
    <s v="CR"/>
    <n v="0"/>
    <n v="-64874.9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13952"/>
    <x v="11"/>
    <s v="CR"/>
    <n v="0"/>
    <n v="-50000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13952"/>
    <x v="11"/>
    <s v="CR"/>
    <n v="0"/>
    <n v="-193936.43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13952"/>
    <x v="11"/>
    <s v="CR"/>
    <n v="0"/>
    <n v="-8623.7999999999993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13952"/>
    <x v="11"/>
    <s v="CR"/>
    <n v="0"/>
    <n v="-118450.63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13952"/>
    <x v="11"/>
    <s v="CR"/>
    <n v="0"/>
    <n v="-28831.919999999998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13952"/>
    <x v="11"/>
    <s v="CR"/>
    <n v="0"/>
    <n v="-224043.13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13952"/>
    <x v="11"/>
    <s v="CR"/>
    <n v="0"/>
    <n v="-402025.24"/>
    <s v=""/>
    <s v="604438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ONEYWELL ADMN"/>
    <s v=""/>
    <x v="11"/>
    <s v="CR"/>
    <n v="0"/>
    <n v="-71363"/>
    <s v=""/>
    <s v="610716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ONEYWELL INCENTIVES"/>
    <s v=""/>
    <x v="11"/>
    <s v="CR"/>
    <n v="0"/>
    <n v="-483903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ONEYWELL ADMN"/>
    <s v=""/>
    <x v="11"/>
    <s v="CR"/>
    <n v="0"/>
    <n v="-5712.51"/>
    <s v=""/>
    <s v="618696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ONEYWELL INCENTIVES"/>
    <s v=""/>
    <x v="11"/>
    <s v="CR"/>
    <n v="0"/>
    <n v="-15504.61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"/>
    <x v="11"/>
    <s v="CR"/>
    <n v="0"/>
    <n v="-78371.5"/>
    <s v=""/>
    <s v="610718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MKTG INCENTIVES"/>
    <s v=""/>
    <x v="11"/>
    <s v="CR"/>
    <n v="0"/>
    <n v="-2011.69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1"/>
    <s v="CR"/>
    <n v="0"/>
    <n v="-18148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NH ADMN"/>
    <s v=""/>
    <x v="11"/>
    <s v="CR"/>
    <n v="0"/>
    <n v="-25290"/>
    <s v=""/>
    <s v="607293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NH INCENTIVES"/>
    <s v=""/>
    <x v="11"/>
    <s v="CR"/>
    <n v="0"/>
    <n v="-21600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ADMN"/>
    <s v=""/>
    <x v="11"/>
    <s v="CR"/>
    <n v="0"/>
    <n v="-141151"/>
    <s v=""/>
    <s v="607127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HVAC MKTG INCENT"/>
    <s v=""/>
    <x v="11"/>
    <s v="CR"/>
    <n v="0"/>
    <n v="-6303.49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HVAC INCENTIVES"/>
    <s v=""/>
    <x v="11"/>
    <s v="CR"/>
    <n v="0"/>
    <n v="-275515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 KITS"/>
    <s v=""/>
    <x v="11"/>
    <s v="CR"/>
    <n v="0"/>
    <n v="-189205.78"/>
    <s v=""/>
    <s v="610847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PRODUCTS ADMN"/>
    <s v=""/>
    <x v="11"/>
    <s v="CR"/>
    <n v="0"/>
    <n v="-95050.29"/>
    <s v=""/>
    <s v="610846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PRODUCTS INCENTI"/>
    <s v=""/>
    <x v="11"/>
    <s v="CR"/>
    <n v="0"/>
    <n v="-147707.9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LIGHTING ADMN"/>
    <s v=""/>
    <x v="11"/>
    <s v="CR"/>
    <n v="0"/>
    <n v="-178947.9"/>
    <s v=""/>
    <s v="610844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LIGHTING INCENTI"/>
    <s v=""/>
    <x v="11"/>
    <s v="CR"/>
    <n v="0"/>
    <n v="-550427.35"/>
    <s v=""/>
    <s v=""/>
    <s v=""/>
    <s v="Actuals"/>
    <s v="MATHIS"/>
    <s v=" "/>
    <s v="TD512-12/31/2013-011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CORR MEEIA"/>
    <s v=""/>
    <x v="11"/>
    <s v="DR"/>
    <n v="0"/>
    <n v="319059.32"/>
    <s v=""/>
    <s v=""/>
    <s v=""/>
    <s v="Actuals"/>
    <s v="MATHIS"/>
    <s v=" "/>
    <s v="TD513-12/31/2013-01228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"/>
    <s v="PWC"/>
    <s v=""/>
    <x v="11"/>
    <s v="DR"/>
    <n v="0"/>
    <n v="37000"/>
    <s v=""/>
    <s v="625257"/>
    <s v=""/>
    <s v="Actuals"/>
    <s v="OTT"/>
    <s v=" "/>
    <s v="GL303-12/31/2013-1200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50233"/>
    <x v="11"/>
    <s v="DR"/>
    <n v="0"/>
    <n v="826985.66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1"/>
    <s v="DR"/>
    <n v="0"/>
    <n v="173766"/>
    <s v=""/>
    <s v="610716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1"/>
    <s v="DR"/>
    <n v="0"/>
    <n v="284320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1"/>
    <s v="DR"/>
    <n v="0"/>
    <n v="12162.67"/>
    <s v=""/>
    <s v="618696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1"/>
    <s v="DR"/>
    <n v="0"/>
    <n v="13994.54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IN"/>
    <s v=""/>
    <x v="11"/>
    <s v="DR"/>
    <n v="0"/>
    <n v="50517.5"/>
    <s v=""/>
    <s v="610718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1"/>
    <s v="DR"/>
    <n v="0"/>
    <n v="2129.3200000000002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1"/>
    <s v="DR"/>
    <n v="0"/>
    <n v="32050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1"/>
    <s v="DR"/>
    <n v="0"/>
    <n v="33624"/>
    <s v=""/>
    <s v="607293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1"/>
    <s v="DR"/>
    <n v="0"/>
    <n v="4719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1"/>
    <s v="DR"/>
    <n v="0"/>
    <n v="168113"/>
    <s v=""/>
    <s v="607127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1"/>
    <s v="DR"/>
    <n v="0"/>
    <n v="191385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1"/>
    <s v="DR"/>
    <n v="0"/>
    <n v="181293.82"/>
    <s v=""/>
    <s v="610847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1"/>
    <s v="DR"/>
    <n v="0"/>
    <n v="82996.45"/>
    <s v=""/>
    <s v="610846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1"/>
    <s v="DR"/>
    <n v="0"/>
    <n v="102583.45"/>
    <s v=""/>
    <s v="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1"/>
    <s v="DR"/>
    <n v="0"/>
    <n v="166077.63"/>
    <s v=""/>
    <s v="610844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1"/>
    <s v="DR"/>
    <n v="0"/>
    <n v="601319.4"/>
    <s v=""/>
    <s v="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DR"/>
    <n v="0"/>
    <n v="24000"/>
    <s v=""/>
    <s v="634553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DR"/>
    <n v="0"/>
    <n v="113880.03"/>
    <s v=""/>
    <s v="634553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1"/>
    <s v="DR"/>
    <n v="0"/>
    <n v="21628"/>
    <s v=""/>
    <s v="634553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002046196"/>
    <x v="11"/>
    <s v="DR"/>
    <n v="0"/>
    <n v="64257.3"/>
    <s v=""/>
    <s v="618936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1"/>
    <s v="DR"/>
    <n v="0"/>
    <n v="285190.7"/>
    <s v=""/>
    <s v="6189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1"/>
    <s v="DR"/>
    <n v="0"/>
    <n v="255559.99"/>
    <s v=""/>
    <s v="6189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50233"/>
    <x v="11"/>
    <s v="DR"/>
    <n v="0"/>
    <n v="50000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50233"/>
    <x v="11"/>
    <s v="DR"/>
    <n v="0"/>
    <n v="275389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50233"/>
    <x v="11"/>
    <s v="DR"/>
    <n v="0"/>
    <n v="25919.58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50233"/>
    <x v="11"/>
    <s v="DR"/>
    <n v="0"/>
    <n v="233617.33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50233"/>
    <x v="11"/>
    <s v="DR"/>
    <n v="0"/>
    <n v="45254.76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002050233"/>
    <x v="11"/>
    <s v="DR"/>
    <n v="0"/>
    <n v="2756.8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50233"/>
    <x v="11"/>
    <s v="DR"/>
    <n v="0"/>
    <n v="560649.12"/>
    <s v=""/>
    <s v="604438"/>
    <s v=""/>
    <s v="Actuals"/>
    <s v="MATHIS"/>
    <s v=" "/>
    <s v="TD512-12/31/2013-0122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2043055"/>
    <x v="11"/>
    <s v="DR"/>
    <n v="0"/>
    <n v="7816.4"/>
    <s v=""/>
    <s v=""/>
    <s v=""/>
    <s v="Actuals"/>
    <s v="MATHIS"/>
    <s v=" "/>
    <s v="TD513-12/31/2013-012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BH"/>
    <s v=" "/>
    <s v=""/>
    <s v="K C CREATIVE SERVICE"/>
    <s v="1909872"/>
    <x v="11"/>
    <s v="DR"/>
    <n v="0"/>
    <n v="61448.41"/>
    <s v=""/>
    <s v=""/>
    <s v=""/>
    <s v="Actuals"/>
    <s v="MATHIS"/>
    <s v=" "/>
    <s v="TD513-12/31/2013-012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1940229"/>
    <x v="11"/>
    <s v="DR"/>
    <n v="0"/>
    <n v="173866.25"/>
    <s v=""/>
    <s v=""/>
    <s v=""/>
    <s v="Actuals"/>
    <s v="MATHIS"/>
    <s v=" "/>
    <s v="TD513-12/31/2013-012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BH"/>
    <s v=" "/>
    <s v=""/>
    <s v="K C CREATIVE SERVICE"/>
    <s v="1902002"/>
    <x v="11"/>
    <s v="DR"/>
    <n v="0"/>
    <n v="61463.18"/>
    <s v=""/>
    <s v=""/>
    <s v=""/>
    <s v="Actuals"/>
    <s v="MATHIS"/>
    <s v=" "/>
    <s v="TD513-12/31/2013-012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002043777"/>
    <x v="11"/>
    <s v="DR"/>
    <n v="0"/>
    <n v="22235.79"/>
    <s v=""/>
    <s v="607810"/>
    <s v=""/>
    <s v="Actuals"/>
    <s v="MATHIS"/>
    <s v=" "/>
    <s v="TD512-12/31/2013-012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1"/>
    <s v="DR"/>
    <n v="0"/>
    <n v="166559.15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1"/>
    <s v="DR"/>
    <n v="0"/>
    <n v="14174.52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1"/>
    <s v="DR"/>
    <n v="0"/>
    <n v="49200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INCENTIVES"/>
    <s v=""/>
    <x v="11"/>
    <s v="DR"/>
    <n v="0"/>
    <n v="21600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1"/>
    <s v="DR"/>
    <n v="0"/>
    <n v="6268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1"/>
    <s v="DR"/>
    <n v="0"/>
    <n v="258430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1"/>
    <s v="DR"/>
    <n v="0"/>
    <n v="147707.9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1"/>
    <s v="DR"/>
    <n v="0"/>
    <n v="550578.35"/>
    <s v=""/>
    <s v=""/>
    <s v=""/>
    <s v="Actuals"/>
    <s v="MATHIS"/>
    <s v=" "/>
    <s v="TD513-12/31/2013-0121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CORRECTION"/>
    <s v=""/>
    <x v="11"/>
    <s v="CR"/>
    <n v="0"/>
    <n v="-1000"/>
    <s v=""/>
    <s v=""/>
    <s v=""/>
    <s v="Actuals"/>
    <s v="MATHIS"/>
    <s v=" "/>
    <s v="TD513-12/31/2013-0121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CORRECTION"/>
    <s v=""/>
    <x v="11"/>
    <s v="CR"/>
    <n v="0"/>
    <n v="-30502"/>
    <s v=""/>
    <s v=""/>
    <s v=""/>
    <s v="Actuals"/>
    <s v="MATHIS"/>
    <s v=" "/>
    <s v="TD513-12/31/2013-0121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25553"/>
    <x v="11"/>
    <s v="DR"/>
    <n v="0"/>
    <n v="2901.95"/>
    <s v=""/>
    <s v="610847"/>
    <s v=""/>
    <s v="Actuals"/>
    <s v="MATHIS"/>
    <s v=" "/>
    <s v="TD513-12/31/2013-012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25553"/>
    <x v="11"/>
    <s v="DR"/>
    <n v="0"/>
    <n v="122.61"/>
    <s v=""/>
    <s v="610847"/>
    <s v=""/>
    <s v="Actuals"/>
    <s v="MATHIS"/>
    <s v=" "/>
    <s v="TD513-12/31/2013-012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25553"/>
    <x v="11"/>
    <s v="DR"/>
    <n v="0"/>
    <n v="104.47"/>
    <s v=""/>
    <s v="610847"/>
    <s v=""/>
    <s v="Actuals"/>
    <s v="MATHIS"/>
    <s v=" "/>
    <s v="TD513-12/31/2013-012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CORR IMPREST FUND"/>
    <s v="2040669"/>
    <x v="11"/>
    <s v="DR"/>
    <n v="0"/>
    <n v="8213.51"/>
    <s v=""/>
    <s v=""/>
    <s v=""/>
    <s v="Actuals"/>
    <s v="MATHIS"/>
    <s v=" "/>
    <s v="TD513-12/31/2013-012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VITOS RESTAURANT"/>
    <s v="002048227"/>
    <x v="11"/>
    <s v="DR"/>
    <n v="0"/>
    <n v="33.56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048227"/>
    <x v="11"/>
    <s v="DR"/>
    <n v="0"/>
    <n v="24.3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048227"/>
    <x v="11"/>
    <s v="DR"/>
    <n v="0"/>
    <n v="29.38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EngEf&amp;R 921"/>
    <s v="Purchases - Other (RT BX)::AMTRAK .COM 35307235108"/>
    <s v="002048227"/>
    <x v="11"/>
    <s v="DR"/>
    <n v="0"/>
    <n v="161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EngEf&amp;R 921"/>
    <s v="Purchases - Other (RT BX)::MIDWEST ENERGY EFFICIEN"/>
    <s v="002048227"/>
    <x v="11"/>
    <s v="DR"/>
    <n v="0"/>
    <n v="600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MCDONALD S F36186"/>
    <s v="002048202"/>
    <x v="11"/>
    <s v="DR"/>
    <n v="0"/>
    <n v="4.6900000000000004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IMPERIAL/PPD"/>
    <s v="002048202"/>
    <x v="11"/>
    <s v="DR"/>
    <n v="0"/>
    <n v="42.5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Hotels (RT 80)::HOTEL VINTAGE PLAZA"/>
    <s v="002048202"/>
    <x v="11"/>
    <s v="DR"/>
    <n v="0"/>
    <n v="507.77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Parking, Taxi, Tips, Tolls &amp; Fares(RT80)::MAX"/>
    <s v="002048201"/>
    <x v="11"/>
    <s v="DR"/>
    <n v="0"/>
    <n v="2.5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13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10.17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29.38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048201"/>
    <x v="11"/>
    <s v="DR"/>
    <n v="0"/>
    <n v="1.7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S Carolinia BBQ"/>
    <s v="002048201"/>
    <x v="11"/>
    <s v="DR"/>
    <n v="0"/>
    <n v="10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eals / Entertainment (RT82)::Denver Airport"/>
    <s v="002048201"/>
    <x v="11"/>
    <s v="DR"/>
    <n v="0"/>
    <n v="8"/>
    <s v=""/>
    <s v=""/>
    <s v=""/>
    <s v="Actuals"/>
    <s v="OP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 - Other (RT BX)::PARK EXPRESS"/>
    <s v="002048202"/>
    <x v="11"/>
    <s v="DR"/>
    <n v="0"/>
    <n v="27.15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 - Other (RT BX)::SQ *NEW ROSE CITY CAB"/>
    <s v="002048202"/>
    <x v="11"/>
    <s v="DR"/>
    <n v="0"/>
    <n v="46.56"/>
    <s v=""/>
    <s v=""/>
    <s v=""/>
    <s v="Actuals"/>
    <s v="CC"/>
    <s v=" "/>
    <s v="AP001-12/30/2013-0003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16.39"/>
    <s v=""/>
    <s v=""/>
    <s v=""/>
    <s v="Actuals"/>
    <s v="OP"/>
    <s v=" "/>
    <s v="AP001-12/27/2013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31.08"/>
    <s v=""/>
    <s v=""/>
    <s v=""/>
    <s v="Actuals"/>
    <s v="OP"/>
    <s v=" "/>
    <s v="AP001-12/27/2013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18.649999999999999"/>
    <s v=""/>
    <s v=""/>
    <s v=""/>
    <s v="Actuals"/>
    <s v="OP"/>
    <s v=" "/>
    <s v="AP001-12/27/2013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046653"/>
    <x v="11"/>
    <s v="DR"/>
    <n v="0"/>
    <n v="23.73"/>
    <s v=""/>
    <s v=""/>
    <s v=""/>
    <s v="Actuals"/>
    <s v="OP"/>
    <s v=" "/>
    <s v="AP001-12/27/2013-0002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Berg(MOEngEf&amp;R 921),"/>
    <s v="Mileage (RT 80)"/>
    <s v="002030896"/>
    <x v="11"/>
    <s v="DR"/>
    <n v="0"/>
    <n v="207.92"/>
    <s v=""/>
    <s v=""/>
    <s v=""/>
    <s v="Actuals"/>
    <s v="OP"/>
    <s v=" "/>
    <s v="AP001-12/09/2013-00009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4.97"/>
    <s v=""/>
    <s v=""/>
    <s v=""/>
    <s v="Actuals"/>
    <s v="OP"/>
    <s v=" "/>
    <s v="AP001-12/26/2013-0002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3"/>
    <s v=""/>
    <s v=""/>
    <s v=""/>
    <s v="Actuals"/>
    <s v="OP"/>
    <s v=" "/>
    <s v="AP001-12/26/2013-0002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31.87"/>
    <s v=""/>
    <s v=""/>
    <s v=""/>
    <s v="Actuals"/>
    <s v="OP"/>
    <s v=" "/>
    <s v="AP001-12/26/2013-0002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14.97"/>
    <s v=""/>
    <s v=""/>
    <s v=""/>
    <s v="Actuals"/>
    <s v="OP"/>
    <s v=" "/>
    <s v="AP001-12/26/2013-0002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Gendron(MOEngEf&amp;R 92"/>
    <s v="Mileage (RT 80)"/>
    <s v="002044222"/>
    <x v="11"/>
    <s v="DR"/>
    <n v="0"/>
    <n v="98.42"/>
    <s v=""/>
    <s v=""/>
    <s v=""/>
    <s v="Actuals"/>
    <s v="OP"/>
    <s v=" "/>
    <s v="AP001-12/26/2013-0002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42344"/>
    <x v="11"/>
    <s v="DR"/>
    <n v="0"/>
    <n v="93.5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SILVER DOLLAR PIZZA"/>
    <s v="002042621"/>
    <x v="11"/>
    <s v="DR"/>
    <n v="0"/>
    <n v="15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SQ *THE FRYING SCOTS"/>
    <s v="002042621"/>
    <x v="11"/>
    <s v="DR"/>
    <n v="0"/>
    <n v="21.5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DUNKIN DONUTS EAST"/>
    <s v="002042621"/>
    <x v="11"/>
    <s v="DR"/>
    <n v="0"/>
    <n v="4.37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GUSTAVS FOOD U323588"/>
    <s v="002042621"/>
    <x v="11"/>
    <s v="DR"/>
    <n v="0"/>
    <n v="73.92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PAZZO RISTORANTE"/>
    <s v="002042621"/>
    <x v="11"/>
    <s v="DR"/>
    <n v="0"/>
    <n v="387.93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PAZZO RISTORANTE"/>
    <s v="002042621"/>
    <x v="11"/>
    <s v="DR"/>
    <n v="0"/>
    <n v="100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Vintage Plaza"/>
    <s v="002042673"/>
    <x v="11"/>
    <s v="DR"/>
    <n v="0"/>
    <n v="8.93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Vintage Plaza"/>
    <s v="002042673"/>
    <x v="11"/>
    <s v="DR"/>
    <n v="0"/>
    <n v="7.57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Denver Airport"/>
    <s v="002042673"/>
    <x v="11"/>
    <s v="DR"/>
    <n v="0"/>
    <n v="15.84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Laurent(ALT EDTS 145"/>
    <s v="Meals / Entertainment (RT82)::Airport"/>
    <s v="002042673"/>
    <x v="11"/>
    <s v="DR"/>
    <n v="0"/>
    <n v="8.6300000000000008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Vintage"/>
    <s v="002042673"/>
    <x v="11"/>
    <s v="DR"/>
    <n v="0"/>
    <n v="2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Vintage"/>
    <s v="002042673"/>
    <x v="11"/>
    <s v="DR"/>
    <n v="0"/>
    <n v="4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Radio Ca"/>
    <s v="002042673"/>
    <x v="11"/>
    <s v="DR"/>
    <n v="0"/>
    <n v="44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Parking, Taxi, Tips, Tolls &amp; Fares(RT80)::Park Exp"/>
    <s v="002042673"/>
    <x v="11"/>
    <s v="DR"/>
    <n v="0"/>
    <n v="23.65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042673"/>
    <x v="11"/>
    <s v="DR"/>
    <n v="0"/>
    <n v="10.17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042673"/>
    <x v="11"/>
    <s v="DR"/>
    <n v="0"/>
    <n v="10.17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Hotels (RT 80)::Vintage Plaza"/>
    <s v="002042673"/>
    <x v="11"/>
    <s v="DR"/>
    <n v="0"/>
    <n v="162.59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Hotels (RT 80)::Vintage Plaza"/>
    <s v="002042673"/>
    <x v="11"/>
    <s v="DR"/>
    <n v="0"/>
    <n v="162.59"/>
    <s v=""/>
    <s v=""/>
    <s v=""/>
    <s v="Actuals"/>
    <s v="OP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HOBBY-LOBBY #0194"/>
    <s v="002042808"/>
    <x v="11"/>
    <s v="DR"/>
    <n v="0"/>
    <n v="32.4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IGNATURE SIGNS &amp; GRAPH"/>
    <s v="002042808"/>
    <x v="11"/>
    <s v="DR"/>
    <n v="0"/>
    <n v="105"/>
    <s v=""/>
    <s v=""/>
    <s v=""/>
    <s v="Actuals"/>
    <s v="CC"/>
    <s v=" "/>
    <s v="AP001-12/23/2013-00023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35953"/>
    <x v="11"/>
    <s v="CR"/>
    <n v="0"/>
    <n v="-840.34"/>
    <s v="UD"/>
    <s v="634553"/>
    <s v=""/>
    <s v="Actuals"/>
    <s v="AP"/>
    <s v=" "/>
    <s v="AP001-12/20/2013-00020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35953"/>
    <x v="11"/>
    <s v="DR"/>
    <n v="42016.800000000003"/>
    <n v="42016.800000000003"/>
    <s v="UD"/>
    <s v="634553"/>
    <s v=""/>
    <s v="Actuals"/>
    <s v="AP"/>
    <s v=" "/>
    <s v="AP001-12/20/2013-0002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22396"/>
    <x v="11"/>
    <s v="DR"/>
    <n v="14350"/>
    <n v="14350"/>
    <s v="UD"/>
    <s v="610845"/>
    <s v=""/>
    <s v="Actuals"/>
    <s v="AP"/>
    <s v=" "/>
    <s v="AP001-12/05/2013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22396"/>
    <x v="11"/>
    <s v="DR"/>
    <n v="0"/>
    <n v="606.29"/>
    <s v="UD"/>
    <s v="610845"/>
    <s v=""/>
    <s v="Actuals"/>
    <s v="AP"/>
    <s v=" "/>
    <s v="AP001-12/05/2013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22397"/>
    <x v="11"/>
    <s v="DR"/>
    <n v="160949.6"/>
    <n v="160949.6"/>
    <s v="UD"/>
    <s v="610845"/>
    <s v=""/>
    <s v="Actuals"/>
    <s v="AP"/>
    <s v=" "/>
    <s v="AP001-12/05/2013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22397"/>
    <x v="11"/>
    <s v="DR"/>
    <n v="0"/>
    <n v="9214.36"/>
    <s v="UD"/>
    <s v="610845"/>
    <s v=""/>
    <s v="Actuals"/>
    <s v="AP"/>
    <s v=" "/>
    <s v="AP001-12/05/2013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22398"/>
    <x v="11"/>
    <s v="DR"/>
    <n v="229232.64000000001"/>
    <n v="229232.64000000001"/>
    <s v="UD"/>
    <s v="610845"/>
    <s v=""/>
    <s v="Actuals"/>
    <s v="AP"/>
    <s v=" "/>
    <s v="AP001-12/05/2013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22398"/>
    <x v="11"/>
    <s v="DR"/>
    <n v="0"/>
    <n v="9685.08"/>
    <s v="UD"/>
    <s v="610845"/>
    <s v=""/>
    <s v="Actuals"/>
    <s v="AP"/>
    <s v=" "/>
    <s v="AP001-12/05/2013-00005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32341"/>
    <x v="11"/>
    <s v="DR"/>
    <n v="148445.93"/>
    <n v="148445.93"/>
    <s v="UD"/>
    <s v="618938"/>
    <s v=""/>
    <s v="Actuals"/>
    <s v="AP"/>
    <s v=" "/>
    <s v="AP001-12/18/2013-0001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30209"/>
    <x v="11"/>
    <s v="DR"/>
    <n v="141150.29"/>
    <n v="141150.29"/>
    <s v="UD"/>
    <s v="607127"/>
    <s v=""/>
    <s v="Actuals"/>
    <s v="AP"/>
    <s v=" "/>
    <s v="AP001-12/17/2013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29130"/>
    <x v="11"/>
    <s v="DR"/>
    <n v="167.18"/>
    <n v="167.18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29130"/>
    <x v="11"/>
    <s v="DR"/>
    <n v="156.02000000000001"/>
    <n v="156.02000000000001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29130"/>
    <x v="11"/>
    <s v="DR"/>
    <n v="167.18"/>
    <n v="167.18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29130"/>
    <x v="11"/>
    <s v="DR"/>
    <n v="156.03"/>
    <n v="156.03"/>
    <s v="UD"/>
    <s v="618218"/>
    <s v=""/>
    <s v="Actuals"/>
    <s v="AP"/>
    <s v=" "/>
    <s v="AP001-12/16/2013-0001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Hotels (RT 80)::DOUBLETREE HOTEL"/>
    <s v="002027175"/>
    <x v="11"/>
    <s v="DR"/>
    <n v="0"/>
    <n v="113.58"/>
    <s v=""/>
    <s v=""/>
    <s v=""/>
    <s v="Actuals"/>
    <s v="CC"/>
    <s v=" "/>
    <s v="AP001-12/04/2013-0000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23520"/>
    <x v="11"/>
    <s v="DR"/>
    <n v="89148.65"/>
    <n v="89148.65"/>
    <s v="UD"/>
    <s v="610716"/>
    <s v=""/>
    <s v="Actuals"/>
    <s v="AP"/>
    <s v=" "/>
    <s v="AP001-12/04/2013-0000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23330"/>
    <x v="11"/>
    <s v="DR"/>
    <n v="88572.68"/>
    <n v="88572.68"/>
    <s v="UD"/>
    <s v="610716"/>
    <s v=""/>
    <s v="Actuals"/>
    <s v="AP"/>
    <s v=" "/>
    <s v="AP001-12/04/2013-0000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023515"/>
    <x v="11"/>
    <s v="DR"/>
    <n v="4999.18"/>
    <n v="4999.18"/>
    <s v="UD"/>
    <s v="618696"/>
    <s v=""/>
    <s v="Actuals"/>
    <s v="AP"/>
    <s v=" "/>
    <s v="AP001-12/04/2013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13952"/>
    <x v="11"/>
    <s v="DR"/>
    <n v="50000"/>
    <n v="50000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13952"/>
    <x v="11"/>
    <s v="DR"/>
    <n v="28831.919999999998"/>
    <n v="28831.919999999998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13952"/>
    <x v="11"/>
    <s v="DR"/>
    <n v="8623.7999999999993"/>
    <n v="8623.7999999999993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13952"/>
    <x v="11"/>
    <s v="DR"/>
    <n v="224043.13"/>
    <n v="224043.13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13952"/>
    <x v="11"/>
    <s v="DR"/>
    <n v="402025.24"/>
    <n v="402025.24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13952"/>
    <x v="11"/>
    <s v="DR"/>
    <n v="118450.63"/>
    <n v="118450.63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29479"/>
    <x v="11"/>
    <s v="DR"/>
    <n v="273.06"/>
    <n v="273.06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31180"/>
    <x v="11"/>
    <s v="DR"/>
    <n v="8000"/>
    <n v="8000"/>
    <s v="UD"/>
    <s v="610846"/>
    <s v=""/>
    <s v="Actuals"/>
    <s v="A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Alonzo s Oyster Bar"/>
    <s v="002035710"/>
    <x v="11"/>
    <s v="DR"/>
    <n v="0"/>
    <n v="22.75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Black Point Ocean Gr"/>
    <s v="002035710"/>
    <x v="11"/>
    <s v="DR"/>
    <n v="0"/>
    <n v="24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Conch Cafe"/>
    <s v="002035710"/>
    <x v="11"/>
    <s v="DR"/>
    <n v="0"/>
    <n v="16.239999999999998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Fort Lauderdale Airp"/>
    <s v="002035710"/>
    <x v="11"/>
    <s v="DR"/>
    <n v="0"/>
    <n v="19.829999999999998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McDonalds"/>
    <s v="002035710"/>
    <x v="11"/>
    <s v="DR"/>
    <n v="0"/>
    <n v="7.43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/ Entertainment (RT82)::The Reach"/>
    <s v="002035710"/>
    <x v="11"/>
    <s v="DR"/>
    <n v="0"/>
    <n v="17.600000000000001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Parking, Taxi, Tips, Tolls &amp; Fares(RT80)::Fort Lau"/>
    <s v="002035710"/>
    <x v="11"/>
    <s v="DR"/>
    <n v="0"/>
    <n v="4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Airfare / Airline Fees (RT 80)::Southwest"/>
    <s v="002035710"/>
    <x v="11"/>
    <s v="DR"/>
    <n v="0"/>
    <n v="170.9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Airfare / Airline Fees (RT 80)::Southwest Airlines"/>
    <s v="002035710"/>
    <x v="11"/>
    <s v="DR"/>
    <n v="0"/>
    <n v="175.9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Hotels (RT 80)::The Reach"/>
    <s v="002035710"/>
    <x v="11"/>
    <s v="DR"/>
    <n v="0"/>
    <n v="245.64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Hotels (RT 80)::The Reach"/>
    <s v="002035710"/>
    <x v="11"/>
    <s v="DR"/>
    <n v="0"/>
    <n v="245.64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Hotels (RT 80)::The Reach"/>
    <s v="002035710"/>
    <x v="11"/>
    <s v="DR"/>
    <n v="0"/>
    <n v="245.64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Parking, Taxi, Tips, Tolls &amp; Fares(RT80)::Alonzo s"/>
    <s v="002035710"/>
    <x v="11"/>
    <s v="DR"/>
    <n v="0"/>
    <n v="7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23.17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23.17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47.4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23.17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35.03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161.03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035710"/>
    <x v="11"/>
    <s v="DR"/>
    <n v="0"/>
    <n v="50.29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Park Exp"/>
    <s v="002035710"/>
    <x v="11"/>
    <s v="DR"/>
    <n v="0"/>
    <n v="7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VX"/>
    <s v=" "/>
    <s v="Laurent(ALT EDTS 145"/>
    <s v="Vehicle Rental (RT 80)::National"/>
    <s v="002035710"/>
    <x v="11"/>
    <s v="DR"/>
    <n v="0"/>
    <n v="62.66"/>
    <s v=""/>
    <s v=""/>
    <s v=""/>
    <s v="Actuals"/>
    <s v="O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VF"/>
    <s v=" "/>
    <s v="Laurent(ALT EDTS 145"/>
    <s v="Vehicle Rental Fuel (RT 80)::Dade Corners Travel C"/>
    <s v="002035710"/>
    <x v="11"/>
    <s v="DR"/>
    <n v="0"/>
    <n v="42.05"/>
    <s v=""/>
    <s v=""/>
    <s v=""/>
    <s v="Actuals"/>
    <s v="O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29479"/>
    <x v="11"/>
    <s v="DR"/>
    <n v="273.06"/>
    <n v="273.06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30590"/>
    <x v="11"/>
    <s v="DR"/>
    <n v="14000"/>
    <n v="14000"/>
    <s v="UD"/>
    <s v="610844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29479"/>
    <x v="11"/>
    <s v="DR"/>
    <n v="254.86"/>
    <n v="254.86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30241"/>
    <x v="11"/>
    <s v="DR"/>
    <n v="25290"/>
    <n v="25290"/>
    <s v="UD"/>
    <s v="607293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31214"/>
    <x v="11"/>
    <s v="DR"/>
    <n v="388"/>
    <n v="388"/>
    <s v="UD"/>
    <s v="6107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31229"/>
    <x v="11"/>
    <s v="DR"/>
    <n v="77576"/>
    <n v="77576"/>
    <s v="UD"/>
    <s v="610718"/>
    <s v=""/>
    <s v="Actuals"/>
    <s v="AP"/>
    <s v=" "/>
    <s v="AP001-12/13/2013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29479"/>
    <x v="11"/>
    <s v="DR"/>
    <n v="254.85"/>
    <n v="254.85"/>
    <s v="UD"/>
    <s v="618218"/>
    <s v=""/>
    <s v="Actuals"/>
    <s v="AP"/>
    <s v=" "/>
    <s v="AP001-12/13/2013-0001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13952"/>
    <x v="11"/>
    <s v="DR"/>
    <n v="193936.43"/>
    <n v="193936.43"/>
    <s v="UD"/>
    <s v="604438"/>
    <s v=""/>
    <s v="Actuals"/>
    <s v="AP"/>
    <s v=" "/>
    <s v="AP001-12/04/2013-0000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14279"/>
    <x v="11"/>
    <s v="DR"/>
    <n v="260243.91"/>
    <n v="260243.91"/>
    <s v="UD"/>
    <s v="610844"/>
    <s v=""/>
    <s v="Actuals"/>
    <s v="AP"/>
    <s v=" "/>
    <s v="AP001-12/03/2013-00003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0.34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3.39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s v="Dolly(MOEngEf&amp;R 921)"/>
    <s v="Meals / Entertainment (RT82)::Bellacino s"/>
    <s v="002049607"/>
    <x v="11"/>
    <s v="DR"/>
    <n v="0"/>
    <n v="7.54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29.94999999999999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38.43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57.07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83.62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88.14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31.64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53.6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67.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3.56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0.34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7.35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4.69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40.6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0.34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Nashvill"/>
    <s v="002049607"/>
    <x v="11"/>
    <s v="DR"/>
    <n v="0"/>
    <n v="25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Nashvill"/>
    <s v="002049607"/>
    <x v="11"/>
    <s v="DR"/>
    <n v="0"/>
    <n v="25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18.079999999999998"/>
    <s v=""/>
    <s v=""/>
    <s v=""/>
    <s v="Actuals"/>
    <s v="OP"/>
    <s v=" "/>
    <s v="AP001-12/31/2013-0003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Mileage (RT 80)"/>
    <s v="002049607"/>
    <x v="11"/>
    <s v="DR"/>
    <n v="0"/>
    <n v="29.38"/>
    <s v=""/>
    <s v=""/>
    <s v=""/>
    <s v="Actuals"/>
    <s v="OP"/>
    <s v=" "/>
    <s v="AP001-12/31/2013-00031"/>
    <s v="cr_accounts_payable"/>
    <m/>
    <m/>
  </r>
  <r>
    <s v="UEC"/>
    <s v="1"/>
    <s v="21"/>
    <s v="908"/>
    <s v="EED"/>
    <s v="908EED"/>
    <s v="020"/>
    <s v="020"/>
    <s v=" "/>
    <x v="1"/>
    <s v="J01V1"/>
    <s v="01"/>
    <s v="MEPC"/>
    <s v="EX"/>
    <s v=" "/>
    <s v="ENERNOC INC"/>
    <s v="DSM Potential Study Ameren Missouri to be provided"/>
    <s v="002046198"/>
    <x v="11"/>
    <s v="DR"/>
    <n v="9978.68"/>
    <n v="9978.68"/>
    <s v="UD"/>
    <s v="602762"/>
    <s v=""/>
    <s v="Actuals"/>
    <s v="AP"/>
    <s v=" "/>
    <s v="AP001-12/31/2013-0003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054419121"/>
    <s v=""/>
    <s v="CSS NON-SERV REVENUE"/>
    <s v=""/>
    <x v="11"/>
    <s v="DR"/>
    <n v="0"/>
    <n v="853.92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960006816"/>
    <s v=""/>
    <s v="CSS NON-SERV REVENUE"/>
    <s v=""/>
    <x v="11"/>
    <s v="DR"/>
    <n v="0"/>
    <n v="15962.8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612506116"/>
    <s v=""/>
    <s v="CSS NON-SERV REVENUE"/>
    <s v=""/>
    <x v="11"/>
    <s v="DR"/>
    <n v="0"/>
    <n v="710.28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137516112"/>
    <s v=""/>
    <s v="CSS NON-SERV REVENUE"/>
    <s v=""/>
    <x v="11"/>
    <s v="DR"/>
    <n v="0"/>
    <n v="445.56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135121015"/>
    <s v=""/>
    <s v="CSS NON-SERV REVENUE"/>
    <s v=""/>
    <x v="11"/>
    <s v="DR"/>
    <n v="0"/>
    <n v="11204.7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580317116"/>
    <s v=""/>
    <s v="CSS NON-SERV REVENUE"/>
    <s v=""/>
    <x v="11"/>
    <s v="DR"/>
    <n v="0"/>
    <n v="534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731001215"/>
    <s v=""/>
    <s v="CSS NON-SERV REVENUE"/>
    <s v=""/>
    <x v="11"/>
    <s v="DR"/>
    <n v="0"/>
    <n v="3674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32201120"/>
    <s v=""/>
    <s v="CSS NON-SERV REVENUE"/>
    <s v=""/>
    <x v="11"/>
    <s v="DR"/>
    <n v="0"/>
    <n v="341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200005110"/>
    <s v=""/>
    <s v="CSS NON-SERV REVENUE"/>
    <s v=""/>
    <x v="11"/>
    <s v="DR"/>
    <n v="0"/>
    <n v="154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054419121"/>
    <s v=""/>
    <s v="CSS NON-SERV REVENUE"/>
    <s v=""/>
    <x v="11"/>
    <s v="DR"/>
    <n v="0"/>
    <n v="22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731001012"/>
    <s v=""/>
    <s v="CSS NON-SERV REVENUE"/>
    <s v=""/>
    <x v="11"/>
    <s v="DR"/>
    <n v="0"/>
    <n v="242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284511123"/>
    <s v=""/>
    <s v="CSS NON-SERV REVENUE"/>
    <s v=""/>
    <x v="11"/>
    <s v="DR"/>
    <n v="0"/>
    <n v="66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731001710"/>
    <s v=""/>
    <s v="CSS NON-SERV REVENUE"/>
    <s v=""/>
    <x v="11"/>
    <s v="DR"/>
    <n v="0"/>
    <n v="374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690002227"/>
    <s v=""/>
    <s v="CSS NON-SERV REVENUE"/>
    <s v=""/>
    <x v="11"/>
    <s v="DR"/>
    <n v="0"/>
    <n v="30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190003824"/>
    <s v=""/>
    <s v="CSS NON-SERV REVENUE"/>
    <s v=""/>
    <x v="11"/>
    <s v="DR"/>
    <n v="0"/>
    <n v="35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849501119"/>
    <s v=""/>
    <s v="CSS NON-SERV REVENUE"/>
    <s v=""/>
    <x v="11"/>
    <s v="DR"/>
    <n v="0"/>
    <n v="187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690000015"/>
    <s v=""/>
    <s v="CSS NON-SERV REVENUE"/>
    <s v=""/>
    <x v="11"/>
    <s v="DR"/>
    <n v="0"/>
    <n v="1353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635149012"/>
    <s v=""/>
    <s v="CSS NON-SERV REVENUE"/>
    <s v=""/>
    <x v="11"/>
    <s v="DR"/>
    <n v="0"/>
    <n v="429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612506116"/>
    <s v=""/>
    <s v="CSS NON-SERV REVENUE"/>
    <s v=""/>
    <x v="11"/>
    <s v="DR"/>
    <n v="0"/>
    <n v="44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501026024"/>
    <s v=""/>
    <s v="CSS NON-SERV REVENUE"/>
    <s v=""/>
    <x v="11"/>
    <s v="DR"/>
    <n v="0"/>
    <n v="198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911009116"/>
    <s v=""/>
    <s v="CSS NON-SERV REVENUE"/>
    <s v=""/>
    <x v="11"/>
    <s v="DR"/>
    <n v="0"/>
    <n v="1386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382119171"/>
    <s v=""/>
    <s v="CSS NON-SERV REVENUE"/>
    <s v=""/>
    <x v="11"/>
    <s v="DR"/>
    <n v="0"/>
    <n v="176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146162032"/>
    <s v=""/>
    <s v="CSS NON-SERV REVENUE"/>
    <s v=""/>
    <x v="11"/>
    <s v="DR"/>
    <n v="0"/>
    <n v="396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1"/>
    <s v="DR"/>
    <n v="0"/>
    <n v="2860"/>
    <s v=""/>
    <s v=""/>
    <s v=""/>
    <s v="Actuals"/>
    <s v="CS662M"/>
    <s v=" "/>
    <s v="CA010-12/31/2013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865310118"/>
    <s v=""/>
    <s v="CSS NON-SERV REVENUE"/>
    <s v=""/>
    <x v="11"/>
    <s v="DR"/>
    <n v="0"/>
    <n v="176"/>
    <s v=""/>
    <s v=""/>
    <s v=""/>
    <s v="Actuals"/>
    <s v="CS662M"/>
    <s v=" "/>
    <s v="CA010-12/31/2013-00000"/>
    <s v="cr_css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 "/>
    <s v=""/>
    <s v="LADYMON C.D. OR F."/>
    <s v=""/>
    <x v="11"/>
    <s v="CR"/>
    <n v="0"/>
    <n v="-4.95"/>
    <s v=""/>
    <s v=""/>
    <s v=""/>
    <s v="Actuals"/>
    <s v="RECONNET"/>
    <s v=" "/>
    <s v="RN002-12/13/2013-00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43"/>
    <x v="12"/>
    <s v="DR"/>
    <n v="0"/>
    <n v="24975.5"/>
    <s v=""/>
    <s v="610718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39"/>
    <x v="12"/>
    <s v="DR"/>
    <n v="0"/>
    <n v="242.5"/>
    <s v=""/>
    <s v="610718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2"/>
    <s v="DR"/>
    <n v="0"/>
    <n v="124238"/>
    <s v=""/>
    <s v="610716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2"/>
    <s v="DR"/>
    <n v="0"/>
    <n v="174426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002071527"/>
    <x v="12"/>
    <s v="DR"/>
    <n v="0"/>
    <n v="12116.43"/>
    <s v=""/>
    <s v="618696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2"/>
    <s v="DR"/>
    <n v="0"/>
    <n v="4478.12"/>
    <s v=""/>
    <s v="618696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2"/>
    <s v="DR"/>
    <n v="0"/>
    <n v="5175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2"/>
    <s v="DR"/>
    <n v="0"/>
    <n v="16100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2"/>
    <s v="DR"/>
    <n v="0"/>
    <n v="25290"/>
    <s v=""/>
    <s v="607293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2"/>
    <s v="DR"/>
    <n v="0"/>
    <n v="10500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2"/>
    <s v="DR"/>
    <n v="0"/>
    <n v="171250.95"/>
    <s v=""/>
    <s v="607127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2"/>
    <s v="DR"/>
    <n v="0"/>
    <n v="137615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2"/>
    <s v="DR"/>
    <n v="0"/>
    <n v="28145.87"/>
    <s v=""/>
    <s v="610847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2"/>
    <s v="DR"/>
    <n v="0"/>
    <n v="12494.21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2"/>
    <s v="DR"/>
    <n v="0"/>
    <n v="55962.83"/>
    <s v=""/>
    <s v="610846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2"/>
    <s v="DR"/>
    <n v="0"/>
    <n v="34810.94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002062495"/>
    <x v="12"/>
    <s v="DR"/>
    <n v="0"/>
    <n v="167531.51"/>
    <s v=""/>
    <s v="610844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2"/>
    <s v="DR"/>
    <n v="0"/>
    <n v="156435.54"/>
    <s v=""/>
    <s v="610844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2"/>
    <s v="DR"/>
    <n v="0"/>
    <n v="351953"/>
    <s v=""/>
    <s v="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2"/>
    <s v="DR"/>
    <n v="0"/>
    <n v="137758.18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2"/>
    <s v="DR"/>
    <n v="0"/>
    <n v="11466.7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2"/>
    <s v="DR"/>
    <n v="0"/>
    <n v="2129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2"/>
    <s v="DR"/>
    <n v="0"/>
    <n v="32050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"/>
    <s v=""/>
    <s v="ICF INCENTIVES"/>
    <s v=""/>
    <x v="12"/>
    <s v="DR"/>
    <n v="0"/>
    <n v="7200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2"/>
    <s v="DR"/>
    <n v="0"/>
    <n v="15261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2"/>
    <s v="DR"/>
    <n v="0"/>
    <n v="311375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2"/>
    <s v="DR"/>
    <n v="0"/>
    <n v="102583.45"/>
    <s v=""/>
    <s v=""/>
    <s v=""/>
    <s v="Actuals"/>
    <s v="MATHIS"/>
    <s v=" "/>
    <s v="TD513-01/31/2014-01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2"/>
    <s v="DR"/>
    <n v="0"/>
    <n v="601319.4"/>
    <s v=""/>
    <s v=""/>
    <s v=""/>
    <s v="Actuals"/>
    <s v="MATHIS"/>
    <s v=" "/>
    <s v="TD513-01/31/2014-0100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2"/>
    <s v="DR"/>
    <n v="0"/>
    <n v="69949.600000000006"/>
    <s v=""/>
    <s v="634553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2"/>
    <s v="DR"/>
    <n v="0"/>
    <n v="113880.03"/>
    <s v=""/>
    <s v="634553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"/>
    <x v="12"/>
    <s v="DR"/>
    <n v="0"/>
    <n v="150238.26999999999"/>
    <s v=""/>
    <s v="6189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23"/>
    <x v="12"/>
    <s v="DR"/>
    <n v="0"/>
    <n v="219994.03"/>
    <s v=""/>
    <s v="6189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19"/>
    <x v="12"/>
    <s v="DR"/>
    <n v="0"/>
    <n v="255559.99"/>
    <s v=""/>
    <s v="6189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 ASSOC"/>
    <s v=""/>
    <x v="12"/>
    <s v="DR"/>
    <n v="0"/>
    <n v="79779.75"/>
    <s v=""/>
    <s v="618936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63586"/>
    <x v="12"/>
    <s v="DR"/>
    <n v="0"/>
    <n v="50000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63586"/>
    <x v="12"/>
    <s v="DR"/>
    <n v="0"/>
    <n v="66532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63586"/>
    <x v="12"/>
    <s v="DR"/>
    <n v="0"/>
    <n v="17635.25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002063586"/>
    <x v="12"/>
    <s v="DR"/>
    <n v="0"/>
    <n v="11033.68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63586"/>
    <x v="12"/>
    <s v="DR"/>
    <n v="0"/>
    <n v="41085.440000000002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63586"/>
    <x v="12"/>
    <s v="DR"/>
    <n v="0"/>
    <n v="5520.04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63586"/>
    <x v="12"/>
    <s v="DR"/>
    <n v="0"/>
    <n v="149918.32999999999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63586"/>
    <x v="12"/>
    <s v="DR"/>
    <n v="0"/>
    <n v="120522.05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"/>
    <x v="12"/>
    <s v="DR"/>
    <n v="0"/>
    <n v="140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2"/>
    <s v="DR"/>
    <n v="0"/>
    <n v="2444.06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"/>
    <x v="12"/>
    <s v="DR"/>
    <n v="0"/>
    <n v="3293.92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2"/>
    <s v="DR"/>
    <n v="0"/>
    <n v="71633.78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2"/>
    <s v="DR"/>
    <n v="0"/>
    <n v="203162.72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2"/>
    <s v="DR"/>
    <n v="0"/>
    <n v="197063.39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2"/>
    <s v="DR"/>
    <n v="0"/>
    <n v="62379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2"/>
    <s v="DR"/>
    <n v="0"/>
    <n v="38543.22"/>
    <s v=""/>
    <s v="604438"/>
    <s v=""/>
    <s v="Actuals"/>
    <s v="MATHIS"/>
    <s v=" "/>
    <s v="TD512-01/31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2"/>
    <s v="CR"/>
    <n v="0"/>
    <n v="-12162.67"/>
    <s v=""/>
    <s v="618696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2"/>
    <s v="CR"/>
    <n v="0"/>
    <n v="-13994.54"/>
    <s v=""/>
    <s v="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IN"/>
    <s v=""/>
    <x v="12"/>
    <s v="CR"/>
    <n v="0"/>
    <n v="-50517.5"/>
    <s v=""/>
    <s v="610718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2"/>
    <s v="CR"/>
    <n v="0"/>
    <n v="-2129.3200000000002"/>
    <s v=""/>
    <s v="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2"/>
    <s v="CR"/>
    <n v="0"/>
    <n v="-32050"/>
    <s v=""/>
    <s v="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2"/>
    <s v="CR"/>
    <n v="0"/>
    <n v="-33624"/>
    <s v=""/>
    <s v="607293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2"/>
    <s v="CR"/>
    <n v="0"/>
    <n v="-4719"/>
    <s v=""/>
    <s v="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2"/>
    <s v="CR"/>
    <n v="0"/>
    <n v="-168113"/>
    <s v=""/>
    <s v="607127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2"/>
    <s v="CR"/>
    <n v="0"/>
    <n v="-191385"/>
    <s v=""/>
    <s v="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2"/>
    <s v="CR"/>
    <n v="0"/>
    <n v="-181293.82"/>
    <s v=""/>
    <s v="610847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2"/>
    <s v="CR"/>
    <n v="0"/>
    <n v="-82996.45"/>
    <s v=""/>
    <s v="610846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2"/>
    <s v="CR"/>
    <n v="0"/>
    <n v="-102583.45"/>
    <s v=""/>
    <s v="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2"/>
    <s v="CR"/>
    <n v="0"/>
    <n v="-166077.63"/>
    <s v=""/>
    <s v="610844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2"/>
    <s v="CR"/>
    <n v="0"/>
    <n v="-601319.4"/>
    <s v=""/>
    <s v="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WEBER SHANDWICK"/>
    <s v="002043777"/>
    <x v="12"/>
    <s v="CR"/>
    <n v="0"/>
    <n v="-22235.79"/>
    <s v=""/>
    <s v="607810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2"/>
    <s v="CR"/>
    <n v="0"/>
    <n v="-24000"/>
    <s v=""/>
    <s v="634553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2"/>
    <s v="CR"/>
    <n v="0"/>
    <n v="-113880.03"/>
    <s v=""/>
    <s v="634553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"/>
    <x v="12"/>
    <s v="CR"/>
    <n v="0"/>
    <n v="-21628"/>
    <s v=""/>
    <s v="634553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"/>
    <s v="002046196"/>
    <x v="12"/>
    <s v="CR"/>
    <n v="0"/>
    <n v="-64257.3"/>
    <s v=""/>
    <s v="618936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2"/>
    <s v="CR"/>
    <n v="0"/>
    <n v="-285190.7"/>
    <s v=""/>
    <s v="6189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"/>
    <s v=""/>
    <x v="12"/>
    <s v="CR"/>
    <n v="0"/>
    <n v="-255559.99"/>
    <s v=""/>
    <s v="6189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50233"/>
    <x v="12"/>
    <s v="CR"/>
    <n v="0"/>
    <n v="-50000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50233"/>
    <x v="12"/>
    <s v="CR"/>
    <n v="0"/>
    <n v="-275389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50233"/>
    <x v="12"/>
    <s v="CR"/>
    <n v="0"/>
    <n v="-25919.58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50233"/>
    <x v="12"/>
    <s v="CR"/>
    <n v="0"/>
    <n v="-233617.33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50233"/>
    <x v="12"/>
    <s v="CR"/>
    <n v="0"/>
    <n v="-45254.76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002050233"/>
    <x v="12"/>
    <s v="CR"/>
    <n v="0"/>
    <n v="-2756.8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50233"/>
    <x v="12"/>
    <s v="CR"/>
    <n v="0"/>
    <n v="-560649.12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50233"/>
    <x v="12"/>
    <s v="CR"/>
    <n v="0"/>
    <n v="-826985.66"/>
    <s v=""/>
    <s v="604438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2"/>
    <s v="CR"/>
    <n v="0"/>
    <n v="-173766"/>
    <s v=""/>
    <s v="610716"/>
    <s v=""/>
    <s v="Actuals"/>
    <s v="MATHIS"/>
    <s v=" "/>
    <s v="TD512-01/31/2014-012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2"/>
    <s v="CR"/>
    <n v="0"/>
    <n v="-284320"/>
    <s v=""/>
    <s v=""/>
    <s v=""/>
    <s v="Actuals"/>
    <s v="MATHIS"/>
    <s v=" "/>
    <s v="TD512-01/31/2014-01223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"/>
    <s v="PWC"/>
    <s v=""/>
    <x v="12"/>
    <s v="CR"/>
    <n v="0"/>
    <n v="-37000"/>
    <s v=""/>
    <s v="625257"/>
    <s v=""/>
    <s v="Actuals"/>
    <s v="OTT"/>
    <s v=" "/>
    <s v="GL303-01/31/2014-1200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66868"/>
    <x v="12"/>
    <s v="DR"/>
    <n v="222.9"/>
    <n v="222.9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67151"/>
    <x v="12"/>
    <s v="DR"/>
    <n v="222.9"/>
    <n v="222.9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66590"/>
    <x v="12"/>
    <s v="DR"/>
    <n v="8334"/>
    <n v="8334"/>
    <s v="UD"/>
    <s v="607293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66591"/>
    <x v="12"/>
    <s v="DR"/>
    <n v="8334"/>
    <n v="8334"/>
    <s v="UD"/>
    <s v="607293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66868"/>
    <x v="12"/>
    <s v="DR"/>
    <n v="222.9"/>
    <n v="222.9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66592"/>
    <x v="12"/>
    <s v="DR"/>
    <n v="27000"/>
    <n v="27000"/>
    <s v="UD"/>
    <s v="607127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67151"/>
    <x v="12"/>
    <s v="DR"/>
    <n v="222.9"/>
    <n v="222.9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67151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66868"/>
    <x v="12"/>
    <s v="DR"/>
    <n v="208.04"/>
    <n v="208.04"/>
    <s v="UD"/>
    <s v="618218"/>
    <s v=""/>
    <s v="Actuals"/>
    <s v="AP"/>
    <s v=" "/>
    <s v="AP001-01/31/2014-000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54069"/>
    <x v="12"/>
    <s v="DR"/>
    <n v="141362.63"/>
    <n v="141362.63"/>
    <s v="UD"/>
    <s v="607127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2055494"/>
    <x v="12"/>
    <s v="DR"/>
    <n v="1304.57"/>
    <n v="1304.57"/>
    <s v="UD"/>
    <s v="607810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2055495"/>
    <x v="12"/>
    <s v="DR"/>
    <n v="400"/>
    <n v="400"/>
    <s v="UD"/>
    <s v="607810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50233"/>
    <x v="12"/>
    <s v="DR"/>
    <n v="50000"/>
    <n v="50000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50233"/>
    <x v="12"/>
    <s v="DR"/>
    <n v="45254.76"/>
    <n v="45254.76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050233"/>
    <x v="12"/>
    <s v="DR"/>
    <n v="2756.8"/>
    <n v="2756.8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50233"/>
    <x v="12"/>
    <s v="DR"/>
    <n v="25919.58"/>
    <n v="25919.58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50233"/>
    <x v="12"/>
    <s v="DR"/>
    <n v="560649.12"/>
    <n v="560649.12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50233"/>
    <x v="12"/>
    <s v="DR"/>
    <n v="826985.66"/>
    <n v="826985.66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50233"/>
    <x v="12"/>
    <s v="DR"/>
    <n v="233617.33"/>
    <n v="233617.33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50233"/>
    <x v="12"/>
    <s v="DR"/>
    <n v="275389"/>
    <n v="275389"/>
    <s v="UD"/>
    <s v="604438"/>
    <s v=""/>
    <s v="Actuals"/>
    <s v="AP"/>
    <s v=" "/>
    <s v="AP001-01/14/2014-0001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61296"/>
    <x v="12"/>
    <s v="DR"/>
    <n v="35607.279999999999"/>
    <n v="35607.279999999999"/>
    <s v="UD"/>
    <s v="634553"/>
    <s v=""/>
    <s v="Actuals"/>
    <s v="AP"/>
    <s v=" "/>
    <s v="AP001-01/22/2014-00022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61296"/>
    <x v="12"/>
    <s v="CR"/>
    <n v="0"/>
    <n v="-712.14"/>
    <s v="UD"/>
    <s v="634553"/>
    <s v=""/>
    <s v="Actuals"/>
    <s v="AP"/>
    <s v=" "/>
    <s v="AP001-01/22/2014-00022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14.57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8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4.7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8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9.5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4.49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Welikson(MOEngEf&amp;R 9"/>
    <s v="Meals / Entertainment (RT82)::No VISA merchant"/>
    <s v="002054446"/>
    <x v="12"/>
    <s v="DR"/>
    <n v="0"/>
    <n v="4.32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Hotels (RT 80)::Renaissance"/>
    <s v="002054446"/>
    <x v="12"/>
    <s v="DR"/>
    <n v="0"/>
    <n v="660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Hotels (RT 80)::Vintage Plaza"/>
    <s v="002054446"/>
    <x v="12"/>
    <s v="DR"/>
    <n v="0"/>
    <n v="487.77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Parking, Taxi, Tips, Tolls &amp; Fares(RT80)::Park Exp"/>
    <s v="002054446"/>
    <x v="12"/>
    <s v="DR"/>
    <n v="0"/>
    <n v="31.15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Welikson(MOEngEf&amp;R 9"/>
    <s v="Parking, Taxi, Tips, Tolls &amp; Fares(RT80)::Park Exp"/>
    <s v="002054446"/>
    <x v="12"/>
    <s v="DR"/>
    <n v="0"/>
    <n v="31.15"/>
    <s v=""/>
    <s v=""/>
    <s v=""/>
    <s v="Actuals"/>
    <s v="OP"/>
    <s v=" "/>
    <s v="AP001-01/08/2014-0000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WEBER SHANDWICK"/>
    <s v="Act On Energy Marketing Summer Campaign 2013."/>
    <s v="002043777"/>
    <x v="12"/>
    <s v="DR"/>
    <n v="22235.79"/>
    <n v="22235.79"/>
    <s v="UD"/>
    <s v="607810"/>
    <s v=""/>
    <s v="Actuals"/>
    <s v="AP"/>
    <s v=" "/>
    <s v="AP001-01/09/2014-00009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Auditing Services from PricewaterhouseCoopers for"/>
    <s v="002046085"/>
    <x v="12"/>
    <s v="DR"/>
    <n v="37000"/>
    <n v="37000"/>
    <s v="UD"/>
    <s v="625257"/>
    <s v=""/>
    <s v="Actuals"/>
    <s v="AP"/>
    <s v=" "/>
    <s v="AP001-01/09/2014-0000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49966"/>
    <x v="12"/>
    <s v="DR"/>
    <n v="87050.29"/>
    <n v="87050.29"/>
    <s v="UD"/>
    <s v="610846"/>
    <s v=""/>
    <s v="Actuals"/>
    <s v="AP"/>
    <s v=" "/>
    <s v="AP001-01/06/2014-00006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53154"/>
    <x v="12"/>
    <s v="DR"/>
    <n v="50275"/>
    <n v="50275"/>
    <s v="UD"/>
    <s v="6107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53153"/>
    <x v="12"/>
    <s v="DR"/>
    <n v="242.5"/>
    <n v="242.5"/>
    <s v="UD"/>
    <s v="6107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53203"/>
    <x v="12"/>
    <s v="CR"/>
    <n v="-163"/>
    <n v="-163"/>
    <s v="UD"/>
    <s v="6107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52267"/>
    <x v="12"/>
    <s v="DR"/>
    <n v="239.62"/>
    <n v="239.62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52267"/>
    <x v="12"/>
    <s v="DR"/>
    <n v="223.64"/>
    <n v="223.64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52267"/>
    <x v="12"/>
    <s v="DR"/>
    <n v="239.62"/>
    <n v="239.62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52267"/>
    <x v="12"/>
    <s v="DR"/>
    <n v="223.66"/>
    <n v="223.66"/>
    <s v="UD"/>
    <s v="618218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54097"/>
    <x v="12"/>
    <s v="DR"/>
    <n v="25290"/>
    <n v="25290"/>
    <s v="UD"/>
    <s v="607293"/>
    <s v=""/>
    <s v="Actuals"/>
    <s v="AP"/>
    <s v=" "/>
    <s v="AP001-01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57239"/>
    <x v="12"/>
    <s v="DR"/>
    <n v="200.61"/>
    <n v="200.61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56849"/>
    <x v="12"/>
    <s v="DR"/>
    <n v="222.9"/>
    <n v="222.9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57239"/>
    <x v="12"/>
    <s v="DR"/>
    <n v="187.22"/>
    <n v="187.22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56849"/>
    <x v="12"/>
    <s v="DR"/>
    <n v="222.9"/>
    <n v="222.9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57239"/>
    <x v="12"/>
    <s v="DR"/>
    <n v="200.61"/>
    <n v="200.61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57239"/>
    <x v="12"/>
    <s v="DR"/>
    <n v="187.24"/>
    <n v="187.2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56849"/>
    <x v="12"/>
    <s v="DR"/>
    <n v="208.04"/>
    <n v="208.04"/>
    <s v="UD"/>
    <s v="618218"/>
    <s v=""/>
    <s v="Actuals"/>
    <s v="AP"/>
    <s v=" "/>
    <s v="AP001-01/16/2014-0001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60255"/>
    <x v="12"/>
    <s v="DR"/>
    <n v="38045.199999999997"/>
    <n v="38045.199999999997"/>
    <s v="UD"/>
    <s v="610847"/>
    <s v=""/>
    <s v="Actuals"/>
    <s v="AP"/>
    <s v=" "/>
    <s v="AP001-01/29/2014-0002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60255"/>
    <x v="12"/>
    <s v="DR"/>
    <n v="0"/>
    <n v="3048.56"/>
    <s v="UD"/>
    <s v="610847"/>
    <s v=""/>
    <s v="Actuals"/>
    <s v="AP"/>
    <s v=" "/>
    <s v="AP001-01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Mileage (RT 80)"/>
    <s v="002069724"/>
    <x v="12"/>
    <s v="DR"/>
    <n v="0"/>
    <n v="11.3"/>
    <s v=""/>
    <s v=""/>
    <s v=""/>
    <s v="Actuals"/>
    <s v="OP"/>
    <s v=" "/>
    <s v="AP001-01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Airfare / Airline Fees (RT 80)::SOUTHWES    526218"/>
    <s v="002069724"/>
    <x v="12"/>
    <s v="DR"/>
    <n v="0"/>
    <n v="400"/>
    <s v=""/>
    <s v=""/>
    <s v=""/>
    <s v="Actuals"/>
    <s v="CC"/>
    <s v=" "/>
    <s v="AP001-01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Hotels (RT 80)::THE FAIRMONT HOTEL CHICAG"/>
    <s v="002069724"/>
    <x v="12"/>
    <s v="DR"/>
    <n v="0"/>
    <n v="342.22"/>
    <s v=""/>
    <s v=""/>
    <s v=""/>
    <s v="Actuals"/>
    <s v="CC"/>
    <s v=" "/>
    <s v="AP001-01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THE PARKING SPOT 213"/>
    <s v="002069724"/>
    <x v="12"/>
    <s v="DR"/>
    <n v="0"/>
    <n v="32.03"/>
    <s v=""/>
    <s v=""/>
    <s v=""/>
    <s v="Actuals"/>
    <s v="CC"/>
    <s v=" "/>
    <s v="AP001-01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IDWEST ENERGY EFFICIEN"/>
    <s v="002069724"/>
    <x v="12"/>
    <s v="DR"/>
    <n v="0"/>
    <n v="600"/>
    <s v=""/>
    <s v=""/>
    <s v=""/>
    <s v="Actuals"/>
    <s v="CC"/>
    <s v=" "/>
    <s v="AP001-01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69724"/>
    <x v="12"/>
    <s v="DR"/>
    <n v="0"/>
    <n v="93.5"/>
    <s v=""/>
    <s v=""/>
    <s v=""/>
    <s v="Actuals"/>
    <s v="CC"/>
    <s v=" "/>
    <s v="AP001-01/29/2014-0002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60271"/>
    <x v="12"/>
    <s v="DR"/>
    <n v="71892.009999999995"/>
    <n v="71892.009999999995"/>
    <s v="UD"/>
    <s v="610716"/>
    <s v=""/>
    <s v="Actuals"/>
    <s v="AP"/>
    <s v=" "/>
    <s v="AP001-01/28/2014-0002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62493"/>
    <x v="12"/>
    <s v="DR"/>
    <n v="81243.87"/>
    <n v="81243.87"/>
    <s v="UD"/>
    <s v="610846"/>
    <s v=""/>
    <s v="Actuals"/>
    <s v="AP"/>
    <s v=" "/>
    <s v="AP001-01/28/2014-00028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46196"/>
    <x v="12"/>
    <s v="DR"/>
    <n v="64257.3"/>
    <n v="64257.3"/>
    <s v="UD"/>
    <s v="618936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45161"/>
    <x v="12"/>
    <s v="DR"/>
    <n v="289.77999999999997"/>
    <n v="289.77999999999997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45003"/>
    <x v="12"/>
    <s v="DR"/>
    <n v="268.88"/>
    <n v="268.88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45003"/>
    <x v="12"/>
    <s v="DR"/>
    <n v="250.96"/>
    <n v="250.96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45161"/>
    <x v="12"/>
    <s v="DR"/>
    <n v="270.44"/>
    <n v="270.44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044948"/>
    <x v="12"/>
    <s v="DR"/>
    <n v="5615.77"/>
    <n v="5615.77"/>
    <s v="UD"/>
    <s v="618696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45003"/>
    <x v="12"/>
    <s v="DR"/>
    <n v="268.88"/>
    <n v="268.88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45161"/>
    <x v="12"/>
    <s v="DR"/>
    <n v="289.77999999999997"/>
    <n v="289.77999999999997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45161"/>
    <x v="12"/>
    <s v="DR"/>
    <n v="270.45999999999998"/>
    <n v="270.45999999999998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45003"/>
    <x v="12"/>
    <s v="DR"/>
    <n v="250.95"/>
    <n v="250.95"/>
    <s v="UD"/>
    <s v="618218"/>
    <s v=""/>
    <s v="Actuals"/>
    <s v="AP"/>
    <s v=" "/>
    <s v="AP001-01/03/2014-00003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65872"/>
    <x v="12"/>
    <s v="DR"/>
    <n v="45239.67"/>
    <n v="45239.67"/>
    <s v="UD"/>
    <s v="618936"/>
    <s v=""/>
    <s v="Actuals"/>
    <s v="AP"/>
    <s v=" "/>
    <s v="AP001-01/27/2014-0002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54248"/>
    <x v="12"/>
    <s v="DR"/>
    <n v="0"/>
    <n v="907.83"/>
    <s v="UD"/>
    <s v="610847"/>
    <s v=""/>
    <s v="Actuals"/>
    <s v="AP"/>
    <s v=" "/>
    <s v="AP001-0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54249"/>
    <x v="12"/>
    <s v="DR"/>
    <n v="175169.45"/>
    <n v="175169.45"/>
    <s v="UD"/>
    <s v="610847"/>
    <s v=""/>
    <s v="Actuals"/>
    <s v="AP"/>
    <s v=" "/>
    <s v="AP001-0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54249"/>
    <x v="12"/>
    <s v="DR"/>
    <n v="0"/>
    <n v="14036.33"/>
    <s v="UD"/>
    <s v="610847"/>
    <s v=""/>
    <s v="Actuals"/>
    <s v="AP"/>
    <s v=" "/>
    <s v="AP001-0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054247"/>
    <x v="12"/>
    <s v="DR"/>
    <n v="0"/>
    <n v="11361.36"/>
    <s v="UD"/>
    <s v="610847"/>
    <s v=""/>
    <s v="Actuals"/>
    <s v="AP"/>
    <s v=" "/>
    <s v="AP001-0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54248"/>
    <x v="12"/>
    <s v="DR"/>
    <n v="11329.5"/>
    <n v="11329.5"/>
    <s v="UD"/>
    <s v="610847"/>
    <s v=""/>
    <s v="Actuals"/>
    <s v="AP"/>
    <s v=" "/>
    <s v="AP001-0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054247"/>
    <x v="12"/>
    <s v="DR"/>
    <n v="141786.6"/>
    <n v="141786.6"/>
    <s v="UD"/>
    <s v="610847"/>
    <s v=""/>
    <s v="Actuals"/>
    <s v="AP"/>
    <s v=" "/>
    <s v="AP001-01/21/2014-0002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660001912"/>
    <s v=""/>
    <s v="CSS NON-SERV REVENUE"/>
    <s v=""/>
    <x v="12"/>
    <s v="DR"/>
    <n v="0"/>
    <n v="86307.48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900007516"/>
    <s v=""/>
    <s v="CSS NON-SERV REVENUE"/>
    <s v=""/>
    <x v="12"/>
    <s v="DR"/>
    <n v="0"/>
    <n v="7184.4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960006816"/>
    <s v=""/>
    <s v="CSS NON-SERV REVENUE"/>
    <s v=""/>
    <x v="12"/>
    <s v="DR"/>
    <n v="0"/>
    <n v="7480.2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515104010"/>
    <s v=""/>
    <s v="CSS NON-SERV REVENUE"/>
    <s v=""/>
    <x v="12"/>
    <s v="DR"/>
    <n v="0"/>
    <n v="7698.18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2"/>
    <s v="DR"/>
    <n v="0"/>
    <n v="3432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620317113"/>
    <s v=""/>
    <s v="CSS NON-SERV REVENUE"/>
    <s v=""/>
    <x v="12"/>
    <s v="DR"/>
    <n v="0"/>
    <n v="429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584809111"/>
    <s v=""/>
    <s v="CSS NON-SERV REVENUE"/>
    <s v=""/>
    <x v="12"/>
    <s v="DR"/>
    <n v="0"/>
    <n v="396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163103133"/>
    <s v=""/>
    <s v="CSS NON-SERV REVENUE"/>
    <s v=""/>
    <x v="12"/>
    <s v="DR"/>
    <n v="0"/>
    <n v="1540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699090063"/>
    <s v=""/>
    <s v="CSS NON-SERV REVENUE"/>
    <s v=""/>
    <x v="12"/>
    <s v="DR"/>
    <n v="0"/>
    <n v="1012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2"/>
    <s v="DR"/>
    <n v="0"/>
    <n v="154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834164004"/>
    <s v=""/>
    <s v="CSS NON-SERV REVENUE"/>
    <s v=""/>
    <x v="12"/>
    <s v="DR"/>
    <n v="0"/>
    <n v="341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680009750"/>
    <s v=""/>
    <s v="CSS NON-SERV REVENUE"/>
    <s v=""/>
    <x v="12"/>
    <s v="DR"/>
    <n v="0"/>
    <n v="1408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159127011"/>
    <s v=""/>
    <s v="CSS NON-SERV REVENUE"/>
    <s v=""/>
    <x v="12"/>
    <s v="DR"/>
    <n v="0"/>
    <n v="495"/>
    <s v=""/>
    <s v=""/>
    <s v=""/>
    <s v="Actuals"/>
    <s v="CS662M"/>
    <s v=" "/>
    <s v="CA010-01/31/2014-00000"/>
    <s v="cr_cs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3"/>
    <s v="DR"/>
    <n v="0"/>
    <n v="91983.29"/>
    <s v=""/>
    <s v="634553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3"/>
    <s v="DR"/>
    <n v="0"/>
    <n v="131032.8"/>
    <s v=""/>
    <s v="6189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M. SERVICES"/>
    <s v="002085878"/>
    <x v="13"/>
    <s v="DR"/>
    <n v="0"/>
    <n v="50000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002085878"/>
    <x v="13"/>
    <s v="DR"/>
    <n v="0"/>
    <n v="96069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002085878"/>
    <x v="13"/>
    <s v="DR"/>
    <n v="0"/>
    <n v="122634.78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002085878"/>
    <x v="13"/>
    <s v="DR"/>
    <n v="0"/>
    <n v="50147.78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002085878"/>
    <x v="13"/>
    <s v="DR"/>
    <n v="0"/>
    <n v="2822.11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M. SERVICES"/>
    <s v="002085878"/>
    <x v="13"/>
    <s v="DR"/>
    <n v="0"/>
    <n v="140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002085878"/>
    <x v="13"/>
    <s v="DR"/>
    <n v="0"/>
    <n v="269255.05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002085878"/>
    <x v="13"/>
    <s v="DR"/>
    <n v="0"/>
    <n v="239191.4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"/>
    <x v="13"/>
    <s v="DR"/>
    <n v="0"/>
    <n v="14264.03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M. SERVICES"/>
    <s v=""/>
    <x v="13"/>
    <s v="DR"/>
    <n v="0"/>
    <n v="43061.49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"/>
    <x v="13"/>
    <s v="DR"/>
    <n v="0"/>
    <n v="21303.65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"/>
    <x v="13"/>
    <s v="DR"/>
    <n v="0"/>
    <n v="157789.79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"/>
    <x v="13"/>
    <s v="DR"/>
    <n v="0"/>
    <n v="69387.66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"/>
    <x v="13"/>
    <s v="DR"/>
    <n v="0"/>
    <n v="66615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"/>
    <x v="13"/>
    <s v="DR"/>
    <n v="0"/>
    <n v="25402.43"/>
    <s v=""/>
    <s v="604438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3"/>
    <s v="DR"/>
    <n v="0"/>
    <n v="50126"/>
    <s v=""/>
    <s v="610716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3"/>
    <s v="DR"/>
    <n v="0"/>
    <n v="86809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3"/>
    <s v="DR"/>
    <n v="0"/>
    <n v="5358.67"/>
    <s v=""/>
    <s v="618696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3"/>
    <s v="DR"/>
    <n v="0"/>
    <n v="17636.63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002095192"/>
    <x v="13"/>
    <s v="DR"/>
    <n v="0"/>
    <n v="32148.5"/>
    <s v=""/>
    <s v="610718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3"/>
    <s v="DR"/>
    <n v="0"/>
    <n v="5631.77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3"/>
    <s v="DR"/>
    <n v="0"/>
    <n v="20050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3"/>
    <s v="DR"/>
    <n v="0"/>
    <n v="25290"/>
    <s v=""/>
    <s v="607293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MKTG"/>
    <s v=""/>
    <x v="13"/>
    <s v="DR"/>
    <n v="0"/>
    <n v="135.6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3"/>
    <s v="DR"/>
    <n v="0"/>
    <n v="171003.24"/>
    <s v=""/>
    <s v="607127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3"/>
    <s v="DR"/>
    <n v="0"/>
    <n v="144825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EEP KITS"/>
    <s v=""/>
    <x v="13"/>
    <s v="DR"/>
    <n v="0"/>
    <n v="9485.9699999999993"/>
    <s v=""/>
    <s v="610847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3"/>
    <s v="DR"/>
    <n v="0"/>
    <n v="66925.95"/>
    <s v=""/>
    <s v="610846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3"/>
    <s v="DR"/>
    <n v="0"/>
    <n v="12088.38"/>
    <s v=""/>
    <s v="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SMD INCENTIVES"/>
    <s v="002094142"/>
    <x v="13"/>
    <s v="DR"/>
    <n v="0"/>
    <n v="7441.67"/>
    <s v=""/>
    <s v="610845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3"/>
    <s v="DR"/>
    <n v="0"/>
    <n v="156435.54"/>
    <s v=""/>
    <s v="610844"/>
    <s v=""/>
    <s v="Actuals"/>
    <s v="MATHIS"/>
    <s v=" "/>
    <s v="TD512-02/28/2014-02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3"/>
    <s v="DR"/>
    <n v="0"/>
    <n v="425724.15"/>
    <s v=""/>
    <s v="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FISERV"/>
    <s v="002085507"/>
    <x v="13"/>
    <s v="CR"/>
    <n v="0"/>
    <n v="-484.9"/>
    <s v=""/>
    <s v="658989"/>
    <s v=""/>
    <s v="Actuals"/>
    <s v="MATHIS"/>
    <s v=" "/>
    <s v="TD513-02/28/2014-0200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FISERV"/>
    <s v="002085507"/>
    <x v="13"/>
    <s v="CR"/>
    <n v="0"/>
    <n v="-41.76"/>
    <s v=""/>
    <s v="658989"/>
    <s v=""/>
    <s v="Actuals"/>
    <s v="MATHIS"/>
    <s v=" "/>
    <s v="TD513-02/28/2014-0200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SHELTON GROUP"/>
    <s v="002077545"/>
    <x v="13"/>
    <s v="CR"/>
    <n v="0"/>
    <n v="-508.51"/>
    <s v=""/>
    <s v="653179"/>
    <s v=""/>
    <s v="Actuals"/>
    <s v="MATHIS"/>
    <s v=" "/>
    <s v="TD513-02/28/2014-02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S"/>
    <s v=""/>
    <s v="HW INCENTIVES"/>
    <s v=""/>
    <x v="13"/>
    <s v="DR"/>
    <n v="0"/>
    <n v="165998.20000000001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S"/>
    <s v=""/>
    <s v="HW INCENTIVES"/>
    <s v=""/>
    <x v="13"/>
    <s v="DR"/>
    <n v="0"/>
    <n v="10407.370000000001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S"/>
    <s v=""/>
    <s v="ARCA INCENTIVES"/>
    <s v=""/>
    <x v="13"/>
    <s v="DR"/>
    <n v="0"/>
    <n v="5011.6899999999996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S"/>
    <s v=""/>
    <s v="ARCA INCENTIVES"/>
    <s v=""/>
    <x v="13"/>
    <s v="DR"/>
    <n v="0"/>
    <n v="16000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S"/>
    <s v=""/>
    <s v="ICF INCENTIVES"/>
    <s v=""/>
    <x v="13"/>
    <s v="DR"/>
    <n v="0"/>
    <n v="143960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S"/>
    <s v=""/>
    <s v="APT INCENTIVES"/>
    <s v=""/>
    <x v="13"/>
    <s v="DR"/>
    <n v="0"/>
    <n v="34810.94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S"/>
    <s v=""/>
    <s v="APT INCENTIVES"/>
    <s v=""/>
    <x v="13"/>
    <s v="DR"/>
    <n v="0"/>
    <n v="351953"/>
    <s v=""/>
    <s v=""/>
    <s v=""/>
    <s v="Actuals"/>
    <s v="MATHIS"/>
    <s v=" "/>
    <s v="TD513-02/28/2014-02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"/>
    <s v="2040669"/>
    <x v="13"/>
    <s v="DR"/>
    <n v="0"/>
    <n v="8213.51"/>
    <s v=""/>
    <s v="610847"/>
    <s v=""/>
    <s v="Actuals"/>
    <s v="MATHIS"/>
    <s v=" "/>
    <s v="TD513-02/28/2014-02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3"/>
    <s v="DR"/>
    <n v="0"/>
    <n v="150238.26999999999"/>
    <s v=""/>
    <s v="618938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088937"/>
    <x v="13"/>
    <s v="DR"/>
    <n v="0"/>
    <n v="113880.03"/>
    <s v=""/>
    <s v="634553"/>
    <s v=""/>
    <s v="Actuals"/>
    <s v="MATHIS"/>
    <s v=" "/>
    <s v="TD512-02/28/2014-02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"/>
    <x v="13"/>
    <s v="CR"/>
    <n v="0"/>
    <n v="-150238.26999999999"/>
    <s v=""/>
    <s v="6189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23"/>
    <x v="13"/>
    <s v="CR"/>
    <n v="0"/>
    <n v="-219994.03"/>
    <s v=""/>
    <s v="6189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"/>
    <s v="CADMUS GROUP"/>
    <s v="002071019"/>
    <x v="13"/>
    <s v="CR"/>
    <n v="0"/>
    <n v="-255559.99"/>
    <s v=""/>
    <s v="6189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"/>
    <s v="ADM ASSOC"/>
    <s v=""/>
    <x v="13"/>
    <s v="CR"/>
    <n v="0"/>
    <n v="-79779.75"/>
    <s v=""/>
    <s v="618936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"/>
    <s v="LM SERVICES"/>
    <s v="002063586"/>
    <x v="13"/>
    <s v="CR"/>
    <n v="0"/>
    <n v="-50000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002063586"/>
    <x v="13"/>
    <s v="CR"/>
    <n v="0"/>
    <n v="-66532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002063586"/>
    <x v="13"/>
    <s v="CR"/>
    <n v="0"/>
    <n v="-17635.25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002063586"/>
    <x v="13"/>
    <s v="CR"/>
    <n v="0"/>
    <n v="-11033.68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002063586"/>
    <x v="13"/>
    <s v="CR"/>
    <n v="0"/>
    <n v="-41085.440000000002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002063586"/>
    <x v="13"/>
    <s v="CR"/>
    <n v="0"/>
    <n v="-5520.04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002063586"/>
    <x v="13"/>
    <s v="CR"/>
    <n v="0"/>
    <n v="-149918.32999999999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LM SERVICES"/>
    <s v="002063586"/>
    <x v="13"/>
    <s v="CR"/>
    <n v="0"/>
    <n v="-120522.05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LM SERVICES"/>
    <s v=""/>
    <x v="13"/>
    <s v="CR"/>
    <n v="0"/>
    <n v="-140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"/>
    <s v="LM SERVICES"/>
    <s v=""/>
    <x v="13"/>
    <s v="CR"/>
    <n v="0"/>
    <n v="-2444.06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"/>
    <s v="LM SERVICES"/>
    <s v=""/>
    <x v="13"/>
    <s v="CR"/>
    <n v="0"/>
    <n v="-3293.92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"/>
    <s v="LM SERVICES"/>
    <s v=""/>
    <x v="13"/>
    <s v="CR"/>
    <n v="0"/>
    <n v="-71633.78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3"/>
    <s v="CR"/>
    <n v="0"/>
    <n v="-203162.72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"/>
    <s v="LM SERVICES"/>
    <s v=""/>
    <x v="13"/>
    <s v="CR"/>
    <n v="0"/>
    <n v="-197063.39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LM SERVICES"/>
    <s v=""/>
    <x v="13"/>
    <s v="CR"/>
    <n v="0"/>
    <n v="-62379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"/>
    <s v="LM SERVICES"/>
    <s v=""/>
    <x v="13"/>
    <s v="CR"/>
    <n v="0"/>
    <n v="-38543.22"/>
    <s v=""/>
    <s v="604438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"/>
    <s v="HW ADMIN"/>
    <s v=""/>
    <x v="13"/>
    <s v="CR"/>
    <n v="0"/>
    <n v="-124238"/>
    <s v=""/>
    <s v="610716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 "/>
    <s v=""/>
    <s v="HW INCENTIVES"/>
    <s v=""/>
    <x v="13"/>
    <s v="CR"/>
    <n v="0"/>
    <n v="-174426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002071527"/>
    <x v="13"/>
    <s v="CR"/>
    <n v="0"/>
    <n v="-12116.43"/>
    <s v=""/>
    <s v="618696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"/>
    <s v="HW ADMIN"/>
    <s v=""/>
    <x v="13"/>
    <s v="CR"/>
    <n v="0"/>
    <n v="-4478.12"/>
    <s v=""/>
    <s v="618696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INCENTIVES"/>
    <s v=""/>
    <x v="13"/>
    <s v="CR"/>
    <n v="0"/>
    <n v="-5175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"/>
    <s v="ARCA INCENTIVES"/>
    <s v=""/>
    <x v="13"/>
    <s v="CR"/>
    <n v="0"/>
    <n v="-16100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"/>
    <s v="ICF ADMIN"/>
    <s v=""/>
    <x v="13"/>
    <s v="CR"/>
    <n v="0"/>
    <n v="-25290"/>
    <s v=""/>
    <s v="607293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INCENTIVES"/>
    <s v=""/>
    <x v="13"/>
    <s v="CR"/>
    <n v="0"/>
    <n v="-10500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"/>
    <s v="ICF ADMIN"/>
    <s v=""/>
    <x v="13"/>
    <s v="CR"/>
    <n v="0"/>
    <n v="-171250.95"/>
    <s v=""/>
    <s v="607127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 "/>
    <s v=""/>
    <s v="ICF INCENTIVES"/>
    <s v=""/>
    <x v="13"/>
    <s v="CR"/>
    <n v="0"/>
    <n v="-137615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EEP KITS"/>
    <s v=""/>
    <x v="13"/>
    <s v="CR"/>
    <n v="0"/>
    <n v="-28145.87"/>
    <s v=""/>
    <s v="610847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"/>
    <s v="APT ADMIN"/>
    <s v=""/>
    <x v="13"/>
    <s v="CR"/>
    <n v="0"/>
    <n v="-55962.83"/>
    <s v=""/>
    <s v="610846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 INCENTIVES"/>
    <s v=""/>
    <x v="13"/>
    <s v="CR"/>
    <n v="0"/>
    <n v="-34810.94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002062495"/>
    <x v="13"/>
    <s v="CR"/>
    <n v="0"/>
    <n v="-167531.51"/>
    <s v=""/>
    <s v="610844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"/>
    <s v="APT ADMIN"/>
    <s v=""/>
    <x v="13"/>
    <s v="CR"/>
    <n v="0"/>
    <n v="-156435.54"/>
    <s v=""/>
    <s v="610844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"/>
    <s v="APT INCENTIVES"/>
    <s v=""/>
    <x v="13"/>
    <s v="CR"/>
    <n v="0"/>
    <n v="-351953"/>
    <s v=""/>
    <s v="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43"/>
    <x v="13"/>
    <s v="CR"/>
    <n v="0"/>
    <n v="-24975.5"/>
    <s v=""/>
    <s v="610718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"/>
    <s v="ARCA ADMN"/>
    <s v="002073639"/>
    <x v="13"/>
    <s v="CR"/>
    <n v="0"/>
    <n v="-242.5"/>
    <s v=""/>
    <s v="610718"/>
    <s v=""/>
    <s v="Actuals"/>
    <s v="MATHIS"/>
    <s v=" "/>
    <s v="TD512-02/28/2014-01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 "/>
    <s v=""/>
    <s v="HW INCENTIVES"/>
    <s v=""/>
    <x v="13"/>
    <s v="CR"/>
    <n v="0"/>
    <n v="-12494.21"/>
    <s v=""/>
    <s v="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3"/>
    <s v="CR"/>
    <n v="0"/>
    <n v="-69949.600000000006"/>
    <s v=""/>
    <s v="634553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PPLIED ENERGY GROUP"/>
    <s v=""/>
    <x v="13"/>
    <s v="CR"/>
    <n v="0"/>
    <n v="-113880.03"/>
    <s v=""/>
    <s v="634553"/>
    <s v=""/>
    <s v="Actuals"/>
    <s v="MATHIS"/>
    <s v=" "/>
    <s v="TD512-02/28/2014-0100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SHELTON GROUP"/>
    <s v="PURCHASING RATE"/>
    <s v="002077545"/>
    <x v="13"/>
    <s v="DR"/>
    <n v="0"/>
    <n v="508.51"/>
    <s v=""/>
    <s v="653179"/>
    <s v=""/>
    <s v="Actuals"/>
    <s v="AP"/>
    <s v=" "/>
    <s v="AP001-02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077545"/>
    <x v="13"/>
    <s v="DR"/>
    <n v="55000"/>
    <n v="55000"/>
    <s v="UD"/>
    <s v="653179"/>
    <s v=""/>
    <s v="Actuals"/>
    <s v="AP"/>
    <s v=" "/>
    <s v="AP001-02/14/2014-0001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63586"/>
    <x v="13"/>
    <s v="DR"/>
    <n v="50000"/>
    <n v="50000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63586"/>
    <x v="13"/>
    <s v="DR"/>
    <n v="5520.02"/>
    <n v="5520.02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63586"/>
    <x v="13"/>
    <s v="DR"/>
    <n v="17635.25"/>
    <n v="17635.25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063586"/>
    <x v="13"/>
    <s v="DR"/>
    <n v="11033.68"/>
    <n v="11033.68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63586"/>
    <x v="13"/>
    <s v="DR"/>
    <n v="149918.32999999999"/>
    <n v="149918.32999999999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63586"/>
    <x v="13"/>
    <s v="DR"/>
    <n v="120522.05"/>
    <n v="120522.05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63586"/>
    <x v="13"/>
    <s v="DR"/>
    <n v="41085.440000000002"/>
    <n v="41085.440000000002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63586"/>
    <x v="13"/>
    <s v="DR"/>
    <n v="66532"/>
    <n v="66532"/>
    <s v="UD"/>
    <s v="604438"/>
    <s v=""/>
    <s v="Actuals"/>
    <s v="AP"/>
    <s v=" "/>
    <s v="AP001-02/06/2014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77845"/>
    <x v="13"/>
    <s v="DR"/>
    <n v="83577.27"/>
    <n v="83577.27"/>
    <s v="UD"/>
    <s v="610716"/>
    <s v=""/>
    <s v="Actuals"/>
    <s v="AP"/>
    <s v=" "/>
    <s v="AP001-02/13/2014-0001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76825"/>
    <x v="13"/>
    <s v="DR"/>
    <n v="25290"/>
    <n v="25290"/>
    <s v="UD"/>
    <s v="607293"/>
    <s v=""/>
    <s v="Actuals"/>
    <s v="AP"/>
    <s v=" "/>
    <s v="AP001-02/13/2014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76827"/>
    <x v="13"/>
    <s v="DR"/>
    <n v="171000"/>
    <n v="171000"/>
    <s v="UD"/>
    <s v="607127"/>
    <s v=""/>
    <s v="Actuals"/>
    <s v="AP"/>
    <s v=" "/>
    <s v="AP001-02/13/2014-0001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87978"/>
    <x v="13"/>
    <s v="DR"/>
    <n v="356.65"/>
    <n v="356.65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87927"/>
    <x v="13"/>
    <s v="DR"/>
    <n v="406.81"/>
    <n v="406.81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87927"/>
    <x v="13"/>
    <s v="DR"/>
    <n v="379.68"/>
    <n v="379.68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87978"/>
    <x v="13"/>
    <s v="DR"/>
    <n v="332.86"/>
    <n v="332.86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87927"/>
    <x v="13"/>
    <s v="DR"/>
    <n v="406.81"/>
    <n v="406.81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87978"/>
    <x v="13"/>
    <s v="DR"/>
    <n v="356.65"/>
    <n v="356.65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87978"/>
    <x v="13"/>
    <s v="DR"/>
    <n v="332.88"/>
    <n v="332.88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87927"/>
    <x v="13"/>
    <s v="DR"/>
    <n v="379.69"/>
    <n v="379.69"/>
    <s v="UD"/>
    <s v="618218"/>
    <s v=""/>
    <s v="Actuals"/>
    <s v="AP"/>
    <s v=" "/>
    <s v="AP001-02/28/2014-0012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30926::CORRUGATED BOX BRN 18X18X2"/>
    <s v="002091624"/>
    <x v="13"/>
    <s v="DR"/>
    <n v="0"/>
    <n v="95.88"/>
    <s v=""/>
    <s v="657275"/>
    <s v=""/>
    <s v="Actuals"/>
    <s v="AP"/>
    <s v=" "/>
    <s v="AP001-02/28/2014-0002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30803::CORRUGATED BOX BRN 18X18X2"/>
    <s v="002091624"/>
    <x v="13"/>
    <s v="DR"/>
    <n v="0"/>
    <n v="4.6900000000000004"/>
    <s v=""/>
    <s v="657275"/>
    <s v=""/>
    <s v="Actuals"/>
    <s v="AP"/>
    <s v=" "/>
    <s v="AP001-02/28/2014-0002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530712::CORRUGATED BOX BRN 18X18X2"/>
    <s v="002091624"/>
    <x v="13"/>
    <s v="DR"/>
    <n v="0"/>
    <n v="119.19"/>
    <s v=""/>
    <s v="657275"/>
    <s v=""/>
    <s v="Actuals"/>
    <s v="AP"/>
    <s v=" "/>
    <s v="AP001-02/28/2014-00028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090186"/>
    <x v="13"/>
    <s v="DR"/>
    <n v="101331.16"/>
    <n v="101331.16"/>
    <s v="UD"/>
    <s v="618936"/>
    <s v=""/>
    <s v="Actuals"/>
    <s v="AP"/>
    <s v=" "/>
    <s v="AP001-02/27/2014-0002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063"/>
    <s v="002072933"/>
    <x v="13"/>
    <s v="DR"/>
    <n v="0"/>
    <n v="25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MCDONALD S F13838"/>
    <s v="002074302"/>
    <x v="13"/>
    <s v="DR"/>
    <n v="0"/>
    <n v="2.42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HYATT HOTELS F&amp;B CHI"/>
    <s v="002074302"/>
    <x v="13"/>
    <s v="DR"/>
    <n v="0"/>
    <n v="30.75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HYATT HOTELS F&amp;B CHI"/>
    <s v="002074302"/>
    <x v="13"/>
    <s v="DR"/>
    <n v="0"/>
    <n v="6.08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GIORDANO S PRUDENTIA"/>
    <s v="002074302"/>
    <x v="13"/>
    <s v="DR"/>
    <n v="0"/>
    <n v="25.77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AMTRAK MIDWEST CAFE"/>
    <s v="002074302"/>
    <x v="13"/>
    <s v="DR"/>
    <n v="0"/>
    <n v="11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AMTRAK DINING CAR"/>
    <s v="002074302"/>
    <x v="13"/>
    <s v="DR"/>
    <n v="0"/>
    <n v="9.25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Hotels (RT 80)::PLN*PRICELINE.COM HTL"/>
    <s v="002074302"/>
    <x v="13"/>
    <s v="DR"/>
    <n v="0"/>
    <n v="285.51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82"/>
    <s v=" "/>
    <s v="Thielemann(MOEngEf&amp;R"/>
    <s v="Meals / Entertainment (RT82)::EXECUTIVE DINING MAI"/>
    <s v="002072933"/>
    <x v="13"/>
    <s v="DR"/>
    <n v="0"/>
    <n v="492.7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217"/>
    <s v="002072933"/>
    <x v="13"/>
    <s v="DR"/>
    <n v="0"/>
    <n v="1073.2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Thielemann(MOEngEf&amp;R"/>
    <s v="Airfare / Airline Fees (RT 80)::SOUTHWES    526217"/>
    <s v="002072933"/>
    <x v="13"/>
    <s v="DR"/>
    <n v="0"/>
    <n v="1461.2"/>
    <s v=""/>
    <s v=""/>
    <s v=""/>
    <s v="Actuals"/>
    <s v="CC"/>
    <s v=" "/>
    <s v="AP001-02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HARDEE S 1505482"/>
    <s v="002090908"/>
    <x v="13"/>
    <s v="DR"/>
    <n v="0"/>
    <n v="3.57"/>
    <s v=""/>
    <s v=""/>
    <s v=""/>
    <s v="Actuals"/>
    <s v="CC"/>
    <s v=" "/>
    <s v="AP001-02/26/2014-0002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Parking, Taxi, Tips, Tolls &amp; Fares(RT80)::CPS METR"/>
    <s v="002090908"/>
    <x v="13"/>
    <s v="DR"/>
    <n v="0"/>
    <n v="4.5"/>
    <s v=""/>
    <s v=""/>
    <s v=""/>
    <s v="Actuals"/>
    <s v="CC"/>
    <s v=" "/>
    <s v="AP001-02/26/2014-0002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090047"/>
    <x v="13"/>
    <s v="DR"/>
    <n v="0"/>
    <n v="70.13"/>
    <s v=""/>
    <s v=""/>
    <s v=""/>
    <s v="Actuals"/>
    <s v="CC"/>
    <s v=" "/>
    <s v="AP001-02/25/2014-00025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090052"/>
    <x v="13"/>
    <s v="DR"/>
    <n v="0"/>
    <n v="2900"/>
    <s v=""/>
    <s v=""/>
    <s v=""/>
    <s v="Actuals"/>
    <s v="CC"/>
    <s v=" "/>
    <s v="AP001-02/25/2014-00025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FISERV"/>
    <s v="PURCHASING RATE"/>
    <s v="002085507"/>
    <x v="13"/>
    <s v="DR"/>
    <n v="0"/>
    <n v="484.9"/>
    <s v=""/>
    <s v="658989"/>
    <s v=""/>
    <s v="Actuals"/>
    <s v="AP"/>
    <s v=" "/>
    <s v="AP001-02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FISERV"/>
    <s v="Missouri Energy Efficiency mailing inserts per att"/>
    <s v="002085507"/>
    <x v="13"/>
    <s v="DR"/>
    <n v="10102.120000000001"/>
    <n v="10102.120000000001"/>
    <s v="UD"/>
    <s v="658989"/>
    <s v=""/>
    <s v="Actuals"/>
    <s v="AP"/>
    <s v=" "/>
    <s v="AP001-02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FISERV"/>
    <s v="PURCHASING RATE"/>
    <s v="002085507"/>
    <x v="13"/>
    <s v="DR"/>
    <n v="0"/>
    <n v="41.76"/>
    <s v=""/>
    <s v="658989"/>
    <s v=""/>
    <s v="Actuals"/>
    <s v="AP"/>
    <s v=" "/>
    <s v="AP001-02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FISERV"/>
    <s v="TAX"/>
    <s v="002085507"/>
    <x v="13"/>
    <s v="DR"/>
    <n v="0"/>
    <n v="870.09"/>
    <s v="UD"/>
    <s v="658989"/>
    <s v=""/>
    <s v="Actuals"/>
    <s v="AP"/>
    <s v=" "/>
    <s v="AP001-02/24/2014-0002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81013"/>
    <x v="13"/>
    <s v="CR"/>
    <n v="0"/>
    <n v="-1014.22"/>
    <s v="UD"/>
    <s v="634553"/>
    <s v=""/>
    <s v="Actuals"/>
    <s v="AP"/>
    <s v=" "/>
    <s v="AP001-02/20/2014-0002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82"/>
    <s v="GENDRONLK"/>
    <s v="Gendron(MOEngEf&amp;R 92"/>
    <s v="Meals / Entertainment (RT82)::DOMENICO S ITALIAN R"/>
    <s v="002078311"/>
    <x v="13"/>
    <s v="DR"/>
    <n v="0"/>
    <n v="20.62"/>
    <s v=""/>
    <s v=""/>
    <s v=""/>
    <s v="Actuals"/>
    <s v="CC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80"/>
    <s v="GENDRONLK"/>
    <s v="Gendron(MOEngEf&amp;R 92"/>
    <s v="Mileage (RT 80)"/>
    <s v="002078311"/>
    <x v="13"/>
    <s v="DR"/>
    <n v="0"/>
    <n v="116.93"/>
    <s v=""/>
    <s v=""/>
    <s v=""/>
    <s v="Actuals"/>
    <s v="O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80"/>
    <s v="GENDRONLK"/>
    <s v="Gendron(MOEngEf&amp;R 92"/>
    <s v="Hotels (RT 80)::FAIRFIELD INN&amp;SUITES JEFF"/>
    <s v="002078311"/>
    <x v="13"/>
    <s v="DR"/>
    <n v="0"/>
    <n v="107.84"/>
    <s v=""/>
    <s v=""/>
    <s v=""/>
    <s v="Actuals"/>
    <s v="CC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071527"/>
    <x v="13"/>
    <s v="DR"/>
    <n v="12116.43"/>
    <n v="12116.43"/>
    <s v="UD"/>
    <s v="618696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73639"/>
    <x v="13"/>
    <s v="DR"/>
    <n v="242.5"/>
    <n v="242.5"/>
    <s v="UD"/>
    <s v="6107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73643"/>
    <x v="13"/>
    <s v="DR"/>
    <n v="24975.5"/>
    <n v="24975.5"/>
    <s v="UD"/>
    <s v="6107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76671"/>
    <x v="13"/>
    <s v="DR"/>
    <n v="239.62"/>
    <n v="239.62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076659"/>
    <x v="13"/>
    <s v="DR"/>
    <n v="415.17"/>
    <n v="415.17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076671"/>
    <x v="13"/>
    <s v="DR"/>
    <n v="223.64"/>
    <n v="223.64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76671"/>
    <x v="13"/>
    <s v="DR"/>
    <n v="239.62"/>
    <n v="239.62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076659"/>
    <x v="13"/>
    <s v="DR"/>
    <n v="415.17"/>
    <n v="415.17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76659"/>
    <x v="13"/>
    <s v="DR"/>
    <n v="387.49"/>
    <n v="387.49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076671"/>
    <x v="13"/>
    <s v="DR"/>
    <n v="223.66"/>
    <n v="223.66"/>
    <s v="UD"/>
    <s v="618218"/>
    <s v=""/>
    <s v="Actuals"/>
    <s v="AP"/>
    <s v=" "/>
    <s v="AP001-02/10/2014-00010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81013"/>
    <x v="13"/>
    <s v="DR"/>
    <n v="50710.8"/>
    <n v="50710.8"/>
    <s v="UD"/>
    <s v="634553"/>
    <s v=""/>
    <s v="Actuals"/>
    <s v="AP"/>
    <s v=" "/>
    <s v="AP001-02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62495"/>
    <x v="13"/>
    <s v="DR"/>
    <n v="167531.51"/>
    <n v="167531.51"/>
    <s v="UD"/>
    <s v="610844"/>
    <s v=""/>
    <s v="Actuals"/>
    <s v="AP"/>
    <s v=" "/>
    <s v="AP001-02/07/2014-00007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71023"/>
    <x v="13"/>
    <s v="DR"/>
    <n v="197994.63"/>
    <n v="197994.63"/>
    <s v="UD"/>
    <s v="618938"/>
    <s v=""/>
    <s v="Actuals"/>
    <s v="AP"/>
    <s v=" "/>
    <s v="AP001-02/07/2014-00007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071019"/>
    <x v="13"/>
    <s v="DR"/>
    <n v="230003.99"/>
    <n v="230003.99"/>
    <s v="UD"/>
    <s v="618938"/>
    <s v=""/>
    <s v="Actuals"/>
    <s v="AP"/>
    <s v=" "/>
    <s v="AP001-02/07/2014-0000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570005311"/>
    <s v=""/>
    <s v="CSS NON-SERV REVENUE"/>
    <s v=""/>
    <x v="13"/>
    <s v="DR"/>
    <n v="0"/>
    <n v="4664.9399999999996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045406122"/>
    <s v=""/>
    <s v="CSS NON-SERV REVENUE"/>
    <s v=""/>
    <x v="13"/>
    <s v="DR"/>
    <n v="0"/>
    <n v="666.82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570202117"/>
    <s v=""/>
    <s v="CSS NON-SERV REVENUE"/>
    <s v=""/>
    <x v="13"/>
    <s v="DR"/>
    <n v="0"/>
    <n v="366.6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721005553"/>
    <s v=""/>
    <s v="CSS NON-SERV REVENUE"/>
    <s v=""/>
    <x v="13"/>
    <s v="DR"/>
    <n v="0"/>
    <n v="1166.58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035020015"/>
    <s v=""/>
    <s v="CSS NON-SERV REVENUE"/>
    <s v=""/>
    <x v="13"/>
    <s v="DR"/>
    <n v="0"/>
    <n v="5693.82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949305121"/>
    <s v=""/>
    <s v="CSS NON-SERV REVENUE"/>
    <s v=""/>
    <x v="13"/>
    <s v="DR"/>
    <n v="0"/>
    <n v="1421.64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390003819"/>
    <s v=""/>
    <s v="CSS NON-SERV REVENUE"/>
    <s v=""/>
    <x v="13"/>
    <s v="DR"/>
    <n v="0"/>
    <n v="464.94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367056010"/>
    <s v=""/>
    <s v="CSS NON-SERV REVENUE"/>
    <s v=""/>
    <x v="13"/>
    <s v="DR"/>
    <n v="0"/>
    <n v="1265.7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987217111"/>
    <s v=""/>
    <s v="CSS NON-SERV REVENUE"/>
    <s v=""/>
    <x v="13"/>
    <s v="DR"/>
    <n v="0"/>
    <n v="1964.7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870001119"/>
    <s v=""/>
    <s v="CSS NON-SERV REVENUE"/>
    <s v=""/>
    <x v="13"/>
    <s v="DR"/>
    <n v="0"/>
    <n v="2921.82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131023003"/>
    <s v=""/>
    <s v="CSS NON-SERV REVENUE"/>
    <s v=""/>
    <x v="13"/>
    <s v="DR"/>
    <n v="0"/>
    <n v="1423.92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241003121"/>
    <s v=""/>
    <s v="CSS NON-SERV REVENUE"/>
    <s v=""/>
    <x v="13"/>
    <s v="DR"/>
    <n v="0"/>
    <n v="908.22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856153009"/>
    <s v=""/>
    <s v="CSS NON-SERV REVENUE"/>
    <s v=""/>
    <x v="13"/>
    <s v="DR"/>
    <n v="0"/>
    <n v="261.83999999999997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60714125"/>
    <s v=""/>
    <s v="CSS NON-SERV REVENUE"/>
    <s v=""/>
    <x v="13"/>
    <s v="DR"/>
    <n v="0"/>
    <n v="358.44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47083027"/>
    <s v=""/>
    <s v="CSS NON-SERV REVENUE"/>
    <s v=""/>
    <x v="13"/>
    <s v="DR"/>
    <n v="0"/>
    <n v="785.1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31003126"/>
    <s v=""/>
    <s v="CSS NON-SERV REVENUE"/>
    <s v=""/>
    <x v="13"/>
    <s v="DR"/>
    <n v="0"/>
    <n v="560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229702116"/>
    <s v=""/>
    <s v="CSS NON-SERV REVENUE"/>
    <s v=""/>
    <x v="13"/>
    <s v="DR"/>
    <n v="0"/>
    <n v="330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035020015"/>
    <s v=""/>
    <s v="CSS NON-SERV REVENUE"/>
    <s v=""/>
    <x v="13"/>
    <s v="DR"/>
    <n v="0"/>
    <n v="926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s v=""/>
    <s v="CSS NON-SERV REVENUE"/>
    <s v=""/>
    <x v="13"/>
    <s v="DR"/>
    <n v="0"/>
    <n v="396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520004311"/>
    <s v=""/>
    <s v="CSS NON-SERV REVENUE"/>
    <s v=""/>
    <x v="13"/>
    <s v="DR"/>
    <n v="0"/>
    <n v="165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510009817"/>
    <s v=""/>
    <s v="CSS NON-SERV REVENUE"/>
    <s v=""/>
    <x v="13"/>
    <s v="DR"/>
    <n v="0"/>
    <n v="726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900024064"/>
    <s v=""/>
    <s v="CSS NON-SERV REVENUE"/>
    <s v=""/>
    <x v="13"/>
    <s v="DR"/>
    <n v="0"/>
    <n v="319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331008712"/>
    <s v=""/>
    <s v="CSS NON-SERV REVENUE"/>
    <s v=""/>
    <x v="13"/>
    <s v="DR"/>
    <n v="0"/>
    <n v="297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644028029"/>
    <s v=""/>
    <s v="CSS NON-SERV REVENUE"/>
    <s v=""/>
    <x v="13"/>
    <s v="DR"/>
    <n v="0"/>
    <n v="440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163103135"/>
    <s v=""/>
    <s v="CSS NON-SERV REVENUE"/>
    <s v=""/>
    <x v="13"/>
    <s v="DR"/>
    <n v="0"/>
    <n v="1243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460513112"/>
    <s v=""/>
    <s v="CSS NON-SERV REVENUE"/>
    <s v=""/>
    <x v="13"/>
    <s v="DR"/>
    <n v="0"/>
    <n v="275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3"/>
    <s v="DR"/>
    <n v="0"/>
    <n v="154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341096003"/>
    <s v=""/>
    <s v="CSS NON-SERV REVENUE"/>
    <s v=""/>
    <x v="13"/>
    <s v="DR"/>
    <n v="0"/>
    <n v="363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146162032"/>
    <s v=""/>
    <s v="CSS NON-SERV REVENUE"/>
    <s v=""/>
    <x v="13"/>
    <s v="DR"/>
    <n v="0"/>
    <n v="88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653303155"/>
    <s v=""/>
    <s v="CSS NON-SERV REVENUE"/>
    <s v=""/>
    <x v="13"/>
    <s v="DR"/>
    <n v="0"/>
    <n v="1386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541001219"/>
    <s v=""/>
    <s v="CSS NON-SERV REVENUE"/>
    <s v=""/>
    <x v="13"/>
    <s v="DR"/>
    <n v="0"/>
    <n v="316.44"/>
    <s v=""/>
    <s v=""/>
    <s v=""/>
    <s v="Actuals"/>
    <s v="CS662M"/>
    <s v=" "/>
    <s v="CA010-02/28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22403112"/>
    <s v=""/>
    <s v="CSS NON-SERV REVENUE"/>
    <s v=""/>
    <x v="13"/>
    <s v="DR"/>
    <n v="0"/>
    <n v="1155"/>
    <s v=""/>
    <s v=""/>
    <s v=""/>
    <s v="Actuals"/>
    <s v="CS662M"/>
    <s v=" "/>
    <s v="CA010-02/28/2014-00000"/>
    <s v="cr_cs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4"/>
    <s v="CR"/>
    <n v="0"/>
    <n v="-5358.67"/>
    <s v=""/>
    <s v="618696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4"/>
    <s v="CR"/>
    <n v="0"/>
    <n v="-17636.63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002095192"/>
    <x v="14"/>
    <s v="CR"/>
    <n v="0"/>
    <n v="-32148.5"/>
    <s v=""/>
    <s v="610718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4"/>
    <s v="CR"/>
    <n v="0"/>
    <n v="-5631.77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4"/>
    <s v="CR"/>
    <n v="0"/>
    <n v="-20050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4"/>
    <s v="CR"/>
    <n v="0"/>
    <n v="-25290"/>
    <s v=""/>
    <s v="607293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MKTG"/>
    <s v=""/>
    <x v="14"/>
    <s v="CR"/>
    <n v="0"/>
    <n v="-135.6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4"/>
    <s v="CR"/>
    <n v="0"/>
    <n v="-171003.24"/>
    <s v=""/>
    <s v="607127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4"/>
    <s v="CR"/>
    <n v="0"/>
    <n v="-144825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EEP KITS"/>
    <s v=""/>
    <x v="14"/>
    <s v="CR"/>
    <n v="0"/>
    <n v="-9485.9699999999993"/>
    <s v=""/>
    <s v="610847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4"/>
    <s v="CR"/>
    <n v="0"/>
    <n v="-66925.95"/>
    <s v=""/>
    <s v="610846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4"/>
    <s v="CR"/>
    <n v="0"/>
    <n v="-12088.38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SMD INCENTIVES"/>
    <s v="002094142"/>
    <x v="14"/>
    <s v="CR"/>
    <n v="0"/>
    <n v="-7441.67"/>
    <s v=""/>
    <s v="610845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4"/>
    <s v="CR"/>
    <n v="0"/>
    <n v="-156435.54"/>
    <s v=""/>
    <s v="610844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4"/>
    <s v="CR"/>
    <n v="0"/>
    <n v="-425724.15"/>
    <s v=""/>
    <s v="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CR"/>
    <n v="0"/>
    <n v="-150238.26999999999"/>
    <s v=""/>
    <s v="6189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088937"/>
    <x v="14"/>
    <s v="CR"/>
    <n v="0"/>
    <n v="-113880.03"/>
    <s v=""/>
    <s v="634553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CR"/>
    <n v="0"/>
    <n v="-91983.29"/>
    <s v=""/>
    <s v="634553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CR"/>
    <n v="0"/>
    <n v="-131032.8"/>
    <s v=""/>
    <s v="6189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M. SERVICES"/>
    <s v="002085878"/>
    <x v="14"/>
    <s v="CR"/>
    <n v="0"/>
    <n v="-50000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002085878"/>
    <x v="14"/>
    <s v="CR"/>
    <n v="0"/>
    <n v="-96069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002085878"/>
    <x v="14"/>
    <s v="CR"/>
    <n v="0"/>
    <n v="-122634.78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002085878"/>
    <x v="14"/>
    <s v="CR"/>
    <n v="0"/>
    <n v="-50147.78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002085878"/>
    <x v="14"/>
    <s v="CR"/>
    <n v="0"/>
    <n v="-2822.11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M. SERVICES"/>
    <s v="002085878"/>
    <x v="14"/>
    <s v="CR"/>
    <n v="0"/>
    <n v="-140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002085878"/>
    <x v="14"/>
    <s v="CR"/>
    <n v="0"/>
    <n v="-269255.05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002085878"/>
    <x v="14"/>
    <s v="CR"/>
    <n v="0"/>
    <n v="-239191.4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M. SERVICES"/>
    <s v=""/>
    <x v="14"/>
    <s v="CR"/>
    <n v="0"/>
    <n v="-14264.03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M. SERVICES"/>
    <s v=""/>
    <x v="14"/>
    <s v="CR"/>
    <n v="0"/>
    <n v="-43061.49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M. SERVICES"/>
    <s v=""/>
    <x v="14"/>
    <s v="CR"/>
    <n v="0"/>
    <n v="-21303.65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M. SERVICES"/>
    <s v=""/>
    <x v="14"/>
    <s v="CR"/>
    <n v="0"/>
    <n v="-157789.79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M. SERVICES"/>
    <s v=""/>
    <x v="14"/>
    <s v="CR"/>
    <n v="0"/>
    <n v="-69387.66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M. SERVICES"/>
    <s v=""/>
    <x v="14"/>
    <s v="CR"/>
    <n v="0"/>
    <n v="-66615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M. SERVICES"/>
    <s v=""/>
    <x v="14"/>
    <s v="CR"/>
    <n v="0"/>
    <n v="-25402.43"/>
    <s v=""/>
    <s v="604438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4"/>
    <s v="CR"/>
    <n v="0"/>
    <n v="-50126"/>
    <s v=""/>
    <s v="610716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4"/>
    <s v="CR"/>
    <n v="0"/>
    <n v="-86809"/>
    <s v=""/>
    <s v=""/>
    <s v=""/>
    <s v="Actuals"/>
    <s v="MATHIS"/>
    <s v=" "/>
    <s v="TD512-03/31/2014-02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IN"/>
    <s v=""/>
    <x v="14"/>
    <s v="DR"/>
    <n v="0"/>
    <n v="117324"/>
    <s v=""/>
    <s v="610716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4"/>
    <s v="DR"/>
    <n v="0"/>
    <n v="211989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"/>
    <x v="14"/>
    <s v="DR"/>
    <n v="0"/>
    <n v="12631.03"/>
    <s v=""/>
    <s v="618696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4"/>
    <s v="DR"/>
    <n v="0"/>
    <n v="19629.96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IN"/>
    <s v=""/>
    <x v="14"/>
    <s v="DR"/>
    <n v="0"/>
    <n v="40666.5"/>
    <s v=""/>
    <s v="610718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"/>
    <s v=""/>
    <x v="14"/>
    <s v="DR"/>
    <n v="0"/>
    <n v="738.98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4"/>
    <s v="DR"/>
    <n v="0"/>
    <n v="25750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IN"/>
    <s v=""/>
    <x v="14"/>
    <s v="DR"/>
    <n v="0"/>
    <n v="33624"/>
    <s v=""/>
    <s v="607293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"/>
    <s v=""/>
    <s v="ICF INCENTIVES"/>
    <s v=""/>
    <x v="14"/>
    <s v="DR"/>
    <n v="0"/>
    <n v="1600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IN"/>
    <s v=""/>
    <x v="14"/>
    <s v="DR"/>
    <n v="0"/>
    <n v="171000"/>
    <s v=""/>
    <s v="607127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4"/>
    <s v="DR"/>
    <n v="0"/>
    <n v="172445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IN"/>
    <s v=""/>
    <x v="14"/>
    <s v="DR"/>
    <n v="0"/>
    <n v="53083.519999999997"/>
    <s v=""/>
    <s v="610846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4"/>
    <s v="DR"/>
    <n v="0"/>
    <n v="14934.63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"/>
    <x v="14"/>
    <s v="DR"/>
    <n v="0"/>
    <n v="221168.8"/>
    <s v=""/>
    <s v="610844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4"/>
    <s v="DR"/>
    <n v="0"/>
    <n v="620162.75"/>
    <s v=""/>
    <s v="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4"/>
    <s v="DR"/>
    <n v="0"/>
    <n v="10"/>
    <s v=""/>
    <s v=""/>
    <s v=""/>
    <s v="Actuals"/>
    <s v="MATHIS"/>
    <s v=" "/>
    <s v="TD513-03/31/2014-0301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18990"/>
    <x v="14"/>
    <s v="DR"/>
    <n v="0"/>
    <n v="50072.1"/>
    <s v=""/>
    <s v="618936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DR"/>
    <n v="0"/>
    <n v="10668"/>
    <s v=""/>
    <s v="634553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DR"/>
    <n v="0"/>
    <n v="15872"/>
    <s v=""/>
    <s v="634553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4"/>
    <s v="DR"/>
    <n v="0"/>
    <n v="19555.8"/>
    <s v=""/>
    <s v="634553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4"/>
    <s v="DR"/>
    <n v="0"/>
    <n v="78859.8"/>
    <s v=""/>
    <s v="634553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DR"/>
    <n v="0"/>
    <n v="131032.8"/>
    <s v=""/>
    <s v="6189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4"/>
    <s v="DR"/>
    <n v="0"/>
    <n v="57899.9"/>
    <s v=""/>
    <s v="6189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4"/>
    <s v="DR"/>
    <n v="0"/>
    <n v="56400"/>
    <s v=""/>
    <s v="618936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12386"/>
    <x v="14"/>
    <s v="DR"/>
    <n v="0"/>
    <n v="50000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12386"/>
    <x v="14"/>
    <s v="DR"/>
    <n v="0"/>
    <n v="150094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12386"/>
    <x v="14"/>
    <s v="DR"/>
    <n v="0"/>
    <n v="28095.55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12386"/>
    <x v="14"/>
    <s v="DR"/>
    <n v="0"/>
    <n v="43061.49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12386"/>
    <x v="14"/>
    <s v="DR"/>
    <n v="0"/>
    <n v="127536.76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12386"/>
    <x v="14"/>
    <s v="DR"/>
    <n v="0"/>
    <n v="15624.16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12386"/>
    <x v="14"/>
    <s v="DR"/>
    <n v="0"/>
    <n v="23672.799999999999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12386"/>
    <x v="14"/>
    <s v="DR"/>
    <n v="0"/>
    <n v="186240.76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12386"/>
    <x v="14"/>
    <s v="DR"/>
    <n v="0"/>
    <n v="256905.29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4"/>
    <s v="DR"/>
    <n v="0"/>
    <n v="15883.58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4"/>
    <s v="DR"/>
    <n v="0"/>
    <n v="4688.6099999999997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"/>
    <x v="14"/>
    <s v="DR"/>
    <n v="0"/>
    <n v="28065.360000000001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"/>
    <x v="14"/>
    <s v="DR"/>
    <n v="0"/>
    <n v="21675.4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4"/>
    <s v="DR"/>
    <n v="0"/>
    <n v="220158.26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4"/>
    <s v="DR"/>
    <n v="0"/>
    <n v="89503.06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4"/>
    <s v="DR"/>
    <n v="0"/>
    <n v="47773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4"/>
    <s v="DR"/>
    <n v="0"/>
    <n v="20981.14"/>
    <s v=""/>
    <s v="604438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002107392"/>
    <x v="14"/>
    <s v="DR"/>
    <n v="0"/>
    <n v="184739.78"/>
    <s v=""/>
    <s v="610844"/>
    <s v=""/>
    <s v="Actuals"/>
    <s v="MATHIS"/>
    <s v=" "/>
    <s v="TD512-03/31/2014-03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002113820"/>
    <x v="14"/>
    <s v="DR"/>
    <n v="0"/>
    <n v="4291.12"/>
    <s v=""/>
    <s v="618696"/>
    <s v=""/>
    <s v="Actuals"/>
    <s v="MATHIS"/>
    <s v=" "/>
    <s v="TD512-03/31/2014-03014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UNITED STATES POSTAL"/>
    <s v="002094292"/>
    <x v="14"/>
    <s v="CR"/>
    <n v="0"/>
    <n v="-1700"/>
    <s v=""/>
    <s v="660842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SIENNA MANAGEMENT LL"/>
    <s v="002110835"/>
    <x v="14"/>
    <s v="CR"/>
    <n v="0"/>
    <n v="-42.24"/>
    <s v=""/>
    <s v="656839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K C CREATIVE SERVICE"/>
    <s v="002113241"/>
    <x v="14"/>
    <s v="CR"/>
    <n v="0"/>
    <n v="-1137.1199999999999"/>
    <s v=""/>
    <s v="663854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CORR PRJT"/>
    <s v="002113241"/>
    <x v="14"/>
    <s v="DR"/>
    <n v="0"/>
    <n v="1137.1199999999999"/>
    <s v=""/>
    <s v="663854"/>
    <s v=""/>
    <s v="Actuals"/>
    <s v="MATHIS"/>
    <s v=" "/>
    <s v="TD513-03/31/2014-03005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CORR PRJT"/>
    <s v="002113241"/>
    <x v="14"/>
    <s v="DR"/>
    <n v="0"/>
    <n v="23690"/>
    <s v=""/>
    <s v="663854"/>
    <s v=""/>
    <s v="Actuals"/>
    <s v="MATHIS"/>
    <s v=" "/>
    <s v="TD513-03/31/2014-03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"/>
    <s v="CORR PRJT"/>
    <s v="002113241"/>
    <x v="14"/>
    <s v="CR"/>
    <n v="0"/>
    <n v="-23690"/>
    <s v=""/>
    <s v="663854"/>
    <s v=""/>
    <s v="Actuals"/>
    <s v="MATHIS"/>
    <s v=" "/>
    <s v="TD513-03/31/2014-03005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CORR PRJT"/>
    <s v="002113241"/>
    <x v="14"/>
    <s v="CR"/>
    <n v="0"/>
    <n v="-1137.1199999999999"/>
    <s v=""/>
    <s v="663854"/>
    <s v=""/>
    <s v="Actuals"/>
    <s v="MATHIS"/>
    <s v=" "/>
    <s v="TD513-03/31/2014-03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4"/>
    <s v="DR"/>
    <n v="0"/>
    <n v="20050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4"/>
    <s v="DR"/>
    <n v="0"/>
    <n v="109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4"/>
    <s v="DR"/>
    <n v="0"/>
    <n v="93546.89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4"/>
    <s v="DR"/>
    <n v="0"/>
    <n v="15105.46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4"/>
    <s v="DR"/>
    <n v="0"/>
    <n v="5632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4"/>
    <s v="DR"/>
    <n v="0"/>
    <n v="135405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4"/>
    <s v="DR"/>
    <n v="0"/>
    <n v="12187.2"/>
    <s v=""/>
    <s v=""/>
    <s v=""/>
    <s v="Actuals"/>
    <s v="MATHIS"/>
    <s v=" "/>
    <s v="TD513-03/31/2014-03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4"/>
    <s v="DR"/>
    <n v="0"/>
    <n v="425784.65"/>
    <s v=""/>
    <s v=""/>
    <s v=""/>
    <s v="Actuals"/>
    <s v="MATHIS"/>
    <s v=" "/>
    <s v="TD513-03/31/2014-03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4"/>
    <s v="DR"/>
    <n v="0"/>
    <n v="396"/>
    <s v=""/>
    <s v="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4"/>
    <s v="DR"/>
    <n v="0"/>
    <n v="242"/>
    <s v=""/>
    <s v="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586.79999999999995"/>
    <s v=""/>
    <s v="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1166.4000000000001"/>
    <s v=""/>
    <s v="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540.41999999999996"/>
    <s v=""/>
    <s v=""/>
    <s v=""/>
    <s v="Actuals"/>
    <s v="MATHIS"/>
    <s v=" "/>
    <s v="TD513-03/31/2014-03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14"/>
    <s v="DR"/>
    <n v="0"/>
    <n v="6820.68"/>
    <s v=""/>
    <s v=""/>
    <s v=""/>
    <s v="Actuals"/>
    <s v="MATHIS"/>
    <s v=" "/>
    <s v="TD513-03/31/2014-03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"/>
    <s v="APT"/>
    <s v="002040669"/>
    <x v="14"/>
    <s v="CR"/>
    <n v="0"/>
    <n v="-8213.51"/>
    <s v=""/>
    <s v="810847"/>
    <s v=""/>
    <s v="Actuals"/>
    <s v="MATHIS"/>
    <s v=" "/>
    <s v="TD513-03/31/2014-0300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"/>
    <s v="MARY S. CROOK"/>
    <s v=""/>
    <x v="14"/>
    <s v="CR"/>
    <n v="0"/>
    <n v="-120"/>
    <s v=""/>
    <s v=""/>
    <s v=""/>
    <s v="Actuals"/>
    <s v="RECONNET"/>
    <s v=" "/>
    <s v="RN002-03/17/2014-00017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BEST BUY      00014266"/>
    <s v="002097987"/>
    <x v="14"/>
    <s v="DR"/>
    <n v="0"/>
    <n v="409.82"/>
    <s v=""/>
    <s v=""/>
    <s v=""/>
    <s v="Actuals"/>
    <s v="CC"/>
    <s v=" "/>
    <s v="AP001-03/06/2014-0000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MICHAELS STORES 7735"/>
    <s v="002097987"/>
    <x v="14"/>
    <s v="DR"/>
    <n v="0"/>
    <n v="23.05"/>
    <s v=""/>
    <s v=""/>
    <s v=""/>
    <s v="Actuals"/>
    <s v="CC"/>
    <s v=" "/>
    <s v="AP001-03/06/2014-00006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UNITED STATES POSTAL"/>
    <s v="PURCHASING RATE"/>
    <s v="002094292"/>
    <x v="14"/>
    <s v="DR"/>
    <n v="0"/>
    <n v="1700"/>
    <s v=""/>
    <s v="660842"/>
    <s v=""/>
    <s v="Actuals"/>
    <s v="AP"/>
    <s v=" "/>
    <s v="AP001-03/05/2014-00005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UNITED STATES POSTAL"/>
    <s v="Postage for Personal and Business Energy Reports"/>
    <s v="002094292"/>
    <x v="14"/>
    <s v="DR"/>
    <n v="300000"/>
    <n v="300000"/>
    <s v="UD"/>
    <s v="660842"/>
    <s v=""/>
    <s v="Actuals"/>
    <s v="AP"/>
    <s v=" "/>
    <s v="AP001-03/05/2014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094142"/>
    <x v="14"/>
    <s v="DR"/>
    <n v="7140"/>
    <n v="7140"/>
    <s v="UD"/>
    <s v="610845"/>
    <s v=""/>
    <s v="Actuals"/>
    <s v="AP"/>
    <s v=" "/>
    <s v="AP001-03/12/2014-0001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094142"/>
    <x v="14"/>
    <s v="DR"/>
    <n v="0"/>
    <n v="301.67"/>
    <s v="UD"/>
    <s v="610845"/>
    <s v=""/>
    <s v="Actuals"/>
    <s v="AP"/>
    <s v=" "/>
    <s v="AP001-03/12/2014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88"/>
    <x v="14"/>
    <s v="DR"/>
    <n v="55000"/>
    <n v="55000"/>
    <s v="UD"/>
    <s v="653179"/>
    <s v=""/>
    <s v="Actuals"/>
    <s v="AP"/>
    <s v=" "/>
    <s v="AP001-03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89"/>
    <x v="14"/>
    <s v="DR"/>
    <n v="10000"/>
    <n v="10000"/>
    <s v="UD"/>
    <s v="653179"/>
    <s v=""/>
    <s v="Actuals"/>
    <s v="AP"/>
    <s v=" "/>
    <s v="AP001-03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0"/>
    <x v="14"/>
    <s v="DR"/>
    <n v="15000"/>
    <n v="15000"/>
    <s v="UD"/>
    <s v="653179"/>
    <s v=""/>
    <s v="Actuals"/>
    <s v="AP"/>
    <s v=" "/>
    <s v="AP001-03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1"/>
    <x v="14"/>
    <s v="DR"/>
    <n v="32500"/>
    <n v="32500"/>
    <s v="UD"/>
    <s v="653179"/>
    <s v=""/>
    <s v="Actuals"/>
    <s v="AP"/>
    <s v=" "/>
    <s v="AP001-03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2"/>
    <x v="14"/>
    <s v="DR"/>
    <n v="30000"/>
    <n v="30000"/>
    <s v="UD"/>
    <s v="653179"/>
    <s v=""/>
    <s v="Actuals"/>
    <s v="AP"/>
    <s v=" "/>
    <s v="AP001-03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04094"/>
    <x v="14"/>
    <s v="DR"/>
    <n v="4992.03"/>
    <n v="4992.03"/>
    <s v="UD"/>
    <s v="653179"/>
    <s v=""/>
    <s v="Actuals"/>
    <s v="AP"/>
    <s v=" "/>
    <s v="AP001-03/31/2014-000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098619"/>
    <x v="14"/>
    <s v="DR"/>
    <n v="25290"/>
    <n v="25290"/>
    <s v="UD"/>
    <s v="607293"/>
    <s v=""/>
    <s v="Actuals"/>
    <s v="AP"/>
    <s v=" "/>
    <s v="AP001-03/11/2014-0001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095192"/>
    <x v="14"/>
    <s v="DR"/>
    <n v="32148.5"/>
    <n v="32148.5"/>
    <s v="UD"/>
    <s v="610718"/>
    <s v=""/>
    <s v="Actuals"/>
    <s v="AP"/>
    <s v=" "/>
    <s v="AP001-03/11/2014-0001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098620"/>
    <x v="14"/>
    <s v="DR"/>
    <n v="171002.6"/>
    <n v="171002.6"/>
    <s v="UD"/>
    <s v="607127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085878"/>
    <x v="14"/>
    <s v="DR"/>
    <n v="50000"/>
    <n v="50000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085878"/>
    <x v="14"/>
    <s v="DR"/>
    <n v="2822.11"/>
    <n v="2822.11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085878"/>
    <x v="14"/>
    <s v="DR"/>
    <n v="140"/>
    <n v="140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085878"/>
    <x v="14"/>
    <s v="DR"/>
    <n v="122634.78"/>
    <n v="122634.78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085878"/>
    <x v="14"/>
    <s v="DR"/>
    <n v="269255.05"/>
    <n v="269255.05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085878"/>
    <x v="14"/>
    <s v="DR"/>
    <n v="239191.4"/>
    <n v="239191.4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085878"/>
    <x v="14"/>
    <s v="DR"/>
    <n v="50147.78"/>
    <n v="50147.78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085878"/>
    <x v="14"/>
    <s v="DR"/>
    <n v="96069"/>
    <n v="96069"/>
    <s v="UD"/>
    <s v="604438"/>
    <s v=""/>
    <s v="Actuals"/>
    <s v="AP"/>
    <s v=" "/>
    <s v="AP001-03/11/2014-0001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091423"/>
    <x v="14"/>
    <s v="DR"/>
    <n v="37989.85"/>
    <n v="37989.85"/>
    <s v="UD"/>
    <s v="610716"/>
    <s v=""/>
    <s v="Actuals"/>
    <s v="AP"/>
    <s v=" "/>
    <s v="AP001-03/04/2014-0000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087528"/>
    <x v="14"/>
    <s v="DR"/>
    <n v="57591.93"/>
    <n v="57591.93"/>
    <s v="UD"/>
    <s v="610846"/>
    <s v=""/>
    <s v="Actuals"/>
    <s v="AP"/>
    <s v=" "/>
    <s v="AP001-03/04/2014-0000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86685"/>
    <x v="14"/>
    <s v="DR"/>
    <n v="149386.21"/>
    <n v="149386.21"/>
    <s v="UD"/>
    <s v="610844"/>
    <s v=""/>
    <s v="Actuals"/>
    <s v="AP"/>
    <s v=" "/>
    <s v="AP001-03/04/2014-0000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087529"/>
    <x v="14"/>
    <s v="DR"/>
    <n v="160837.79999999999"/>
    <n v="160837.79999999999"/>
    <s v="UD"/>
    <s v="610844"/>
    <s v=""/>
    <s v="Actuals"/>
    <s v="AP"/>
    <s v=" "/>
    <s v="AP001-03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095685"/>
    <x v="14"/>
    <s v="DR"/>
    <n v="0"/>
    <n v="85.12"/>
    <s v=""/>
    <s v=""/>
    <s v=""/>
    <s v="Actuals"/>
    <s v="OP"/>
    <s v=" "/>
    <s v="AP001-03/04/2014-0000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DISCOUNT"/>
    <s v="002088937"/>
    <x v="14"/>
    <s v="CR"/>
    <n v="0"/>
    <n v="-2277.6"/>
    <s v="UD"/>
    <s v="634553"/>
    <s v=""/>
    <s v="Actuals"/>
    <s v="AP"/>
    <s v=" "/>
    <s v="AP001-03/04/2014-0000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088937"/>
    <x v="14"/>
    <s v="DR"/>
    <n v="113880.03"/>
    <n v="113880.03"/>
    <s v="UD"/>
    <s v="634553"/>
    <s v=""/>
    <s v="Actuals"/>
    <s v="AP"/>
    <s v=" "/>
    <s v="AP001-03/04/2014-00004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10318"/>
    <x v="14"/>
    <s v="DR"/>
    <n v="207727.26"/>
    <n v="207727.26"/>
    <s v="UD"/>
    <s v="618938"/>
    <s v=""/>
    <s v="Actuals"/>
    <s v="AP"/>
    <s v=" "/>
    <s v="AP001-03/28/2014-00028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SIENNA MANAGEMENT LL"/>
    <s v="PURCHASING RATE"/>
    <s v="002110835"/>
    <x v="14"/>
    <s v="DR"/>
    <n v="0"/>
    <n v="42.24"/>
    <s v=""/>
    <s v="656839"/>
    <s v=""/>
    <s v="Actuals"/>
    <s v="AP"/>
    <s v=" "/>
    <s v="AP001-03/27/2014-00027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IENNA MANAGEMENT LL"/>
    <s v="CONSULTING SERVICES ON AN AS NEEDED BASIS (RESEARC"/>
    <s v="002110835"/>
    <x v="14"/>
    <s v="DR"/>
    <n v="880"/>
    <n v="880"/>
    <s v="UD"/>
    <s v="656839"/>
    <s v=""/>
    <s v="Actuals"/>
    <s v="AP"/>
    <s v=" "/>
    <s v="AP001-03/27/2014-00027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K C CREATIVE SERVICE"/>
    <s v="PURCHASING RATE"/>
    <s v="002113241"/>
    <x v="14"/>
    <s v="DR"/>
    <n v="0"/>
    <n v="1137.1199999999999"/>
    <s v=""/>
    <s v="663854"/>
    <s v=""/>
    <s v="Actuals"/>
    <s v="AP"/>
    <s v=" "/>
    <s v="AP001-03/27/2014-00027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K C CREATIVE SERVICE"/>
    <s v="Direct mail processing for Energy Efficiency Progr"/>
    <s v="002113241"/>
    <x v="14"/>
    <s v="DR"/>
    <n v="23690"/>
    <n v="23690"/>
    <s v="UD"/>
    <s v="663854"/>
    <s v=""/>
    <s v="Actuals"/>
    <s v="AP"/>
    <s v=" "/>
    <s v="AP001-03/27/2014-0002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C1000646B9"/>
    <s v="002111285"/>
    <x v="14"/>
    <s v="DR"/>
    <n v="0"/>
    <n v="70.13"/>
    <s v=""/>
    <s v=""/>
    <s v=""/>
    <s v="Actuals"/>
    <s v="CC"/>
    <s v=" "/>
    <s v="AP001-03/25/2014-00025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E28223"/>
    <s v="Laurent(ALT EDTS 145"/>
    <s v="Meals / Entertainment (RT82)::CATERING ST LOUIS"/>
    <s v="002111229"/>
    <x v="14"/>
    <s v="DR"/>
    <n v="0"/>
    <n v="1301.44"/>
    <s v=""/>
    <s v=""/>
    <s v=""/>
    <s v="Actuals"/>
    <s v="CC"/>
    <s v=" "/>
    <s v="AP001-03/25/2014-00025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O CONNELL S PUB"/>
    <s v="002113572"/>
    <x v="14"/>
    <s v="DR"/>
    <n v="0"/>
    <n v="27"/>
    <s v=""/>
    <s v=""/>
    <s v=""/>
    <s v="Actuals"/>
    <s v="CC"/>
    <s v=" "/>
    <s v="AP001-03/26/2014-00026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CHARLIE GITTO S ON T"/>
    <s v="002113572"/>
    <x v="14"/>
    <s v="DR"/>
    <n v="0"/>
    <n v="494.08"/>
    <s v=""/>
    <s v=""/>
    <s v=""/>
    <s v="Actuals"/>
    <s v="CC"/>
    <s v=" "/>
    <s v="AP001-03/26/2014-0002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112493"/>
    <x v="14"/>
    <s v="DR"/>
    <n v="0"/>
    <n v="2900"/>
    <s v=""/>
    <s v=""/>
    <s v=""/>
    <s v="Actuals"/>
    <s v="CC"/>
    <s v=" "/>
    <s v="AP001-03/26/2014-0002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SQ *DOGWOOD PROMOTIONS,"/>
    <s v="002112473"/>
    <x v="14"/>
    <s v="DR"/>
    <n v="0"/>
    <n v="590.95000000000005"/>
    <s v=""/>
    <s v=""/>
    <s v=""/>
    <s v="Actuals"/>
    <s v="CC"/>
    <s v=" "/>
    <s v="AP001-03/26/2014-0002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ProdSvc 921)"/>
    <s v="Purchases - Other (RT BX)::INT*MOORE SYNDICATION,"/>
    <s v="002112473"/>
    <x v="14"/>
    <s v="DR"/>
    <n v="0"/>
    <n v="477"/>
    <s v=""/>
    <s v=""/>
    <s v=""/>
    <s v="Actuals"/>
    <s v="CC"/>
    <s v=" "/>
    <s v="AP001-03/26/2014-0002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01005"/>
    <x v="14"/>
    <s v="DR"/>
    <n v="14000"/>
    <n v="14000"/>
    <s v="UD"/>
    <s v="610844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05575"/>
    <x v="14"/>
    <s v="DR"/>
    <n v="348.29"/>
    <n v="348.29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00350"/>
    <x v="14"/>
    <s v="DR"/>
    <n v="231.26"/>
    <n v="231.26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00326"/>
    <x v="14"/>
    <s v="DR"/>
    <n v="264.7"/>
    <n v="264.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00350"/>
    <x v="14"/>
    <s v="DR"/>
    <n v="215.85"/>
    <n v="215.85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05575"/>
    <x v="14"/>
    <s v="DR"/>
    <n v="325.08999999999997"/>
    <n v="325.0899999999999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07508"/>
    <x v="14"/>
    <s v="DR"/>
    <n v="4782.1000000000004"/>
    <n v="4782.1000000000004"/>
    <s v="UD"/>
    <s v="618696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00350"/>
    <x v="14"/>
    <s v="DR"/>
    <n v="231.26"/>
    <n v="231.26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05575"/>
    <x v="14"/>
    <s v="DR"/>
    <n v="348.29"/>
    <n v="348.29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00326"/>
    <x v="14"/>
    <s v="DR"/>
    <n v="264.7"/>
    <n v="264.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00326"/>
    <x v="14"/>
    <s v="DR"/>
    <n v="247.05"/>
    <n v="247.05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01007"/>
    <x v="14"/>
    <s v="DR"/>
    <n v="8000"/>
    <n v="8000"/>
    <s v="UD"/>
    <s v="610846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07390"/>
    <x v="14"/>
    <s v="DR"/>
    <n v="75250.12"/>
    <n v="75250.12"/>
    <s v="UD"/>
    <s v="610846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05575"/>
    <x v="14"/>
    <s v="DR"/>
    <n v="325.07"/>
    <n v="325.07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00350"/>
    <x v="14"/>
    <s v="DR"/>
    <n v="215.84"/>
    <n v="215.84"/>
    <s v="UD"/>
    <s v="618218"/>
    <s v=""/>
    <s v="Actuals"/>
    <s v="AP"/>
    <s v=" "/>
    <s v="AP001-03/24/2014-00024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BERGJR"/>
    <s v="Berg(MOEngEf&amp;R 921),"/>
    <s v="Meals / Entertainment (RT82)::STADIUM EAST"/>
    <s v="002098040"/>
    <x v="14"/>
    <s v="DR"/>
    <n v="0"/>
    <n v="14"/>
    <s v=""/>
    <s v=""/>
    <s v=""/>
    <s v="Actuals"/>
    <s v="CC"/>
    <s v=" "/>
    <s v="AP001-03/07/2014-0000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Airfare / Airline Fees (RT 80)::AMERICAN AI 001026"/>
    <s v="002098040"/>
    <x v="14"/>
    <s v="DR"/>
    <n v="0"/>
    <n v="25"/>
    <s v=""/>
    <s v=""/>
    <s v=""/>
    <s v="Actuals"/>
    <s v="CC"/>
    <s v=" "/>
    <s v="AP001-03/07/2014-0000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Airfare / Airline Fees (RT 80)::DELTA AIR   006235"/>
    <s v="002098040"/>
    <x v="14"/>
    <s v="DR"/>
    <n v="0"/>
    <n v="273.5"/>
    <s v=""/>
    <s v=""/>
    <s v=""/>
    <s v="Actuals"/>
    <s v="CC"/>
    <s v=" "/>
    <s v="AP001-03/07/2014-0000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Hotels (RT 80)::HILTON HOTEL SAN DIEGO"/>
    <s v="002098040"/>
    <x v="14"/>
    <s v="DR"/>
    <n v="0"/>
    <n v="808.11"/>
    <s v=""/>
    <s v=""/>
    <s v=""/>
    <s v="Actuals"/>
    <s v="CC"/>
    <s v=" "/>
    <s v="AP001-03/07/2014-0000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Parking, Taxi, Tips, Tolls &amp; Fares(RT80)::SAN DIEG"/>
    <s v="002098040"/>
    <x v="14"/>
    <s v="DR"/>
    <n v="0"/>
    <n v="23.16"/>
    <s v=""/>
    <s v=""/>
    <s v=""/>
    <s v="Actuals"/>
    <s v="CC"/>
    <s v=" "/>
    <s v="AP001-03/07/2014-0000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480000933"/>
    <s v=""/>
    <s v="CSS NON-SERV REVENUE"/>
    <s v=""/>
    <x v="14"/>
    <s v="DR"/>
    <n v="0"/>
    <n v="264.89999999999998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820009816"/>
    <s v=""/>
    <s v="CSS NON-SERV REVENUE"/>
    <s v=""/>
    <x v="14"/>
    <s v="DR"/>
    <n v="0"/>
    <n v="3760.26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934503126"/>
    <s v=""/>
    <s v="CSS NON-SERV REVENUE"/>
    <s v=""/>
    <x v="14"/>
    <s v="DR"/>
    <n v="0"/>
    <n v="1501.62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837029020"/>
    <s v=""/>
    <s v="CSS NON-SERV REVENUE"/>
    <s v=""/>
    <x v="14"/>
    <s v="DR"/>
    <n v="0"/>
    <n v="844.14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480000933"/>
    <s v=""/>
    <s v="CSS NON-SERV REVENUE"/>
    <s v=""/>
    <x v="14"/>
    <s v="DR"/>
    <n v="0"/>
    <n v="12980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820009816"/>
    <s v=""/>
    <s v="CSS NON-SERV REVENUE"/>
    <s v=""/>
    <x v="14"/>
    <s v="DR"/>
    <n v="0"/>
    <n v="242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601003736"/>
    <s v=""/>
    <s v="CSS NON-SERV REVENUE"/>
    <s v=""/>
    <x v="14"/>
    <s v="DR"/>
    <n v="0"/>
    <n v="418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22403112"/>
    <s v=""/>
    <s v="CSS NON-SERV REVENUE"/>
    <s v=""/>
    <x v="14"/>
    <s v="DR"/>
    <n v="0"/>
    <n v="1232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790002419"/>
    <s v=""/>
    <s v="CSS NON-SERV REVENUE"/>
    <s v=""/>
    <x v="14"/>
    <s v="DR"/>
    <n v="0"/>
    <n v="275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140003116"/>
    <s v=""/>
    <s v="CSS NON-SERV REVENUE"/>
    <s v=""/>
    <x v="14"/>
    <s v="DR"/>
    <n v="0"/>
    <n v="506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4"/>
    <s v="DR"/>
    <n v="0"/>
    <n v="154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14"/>
    <s v="DR"/>
    <n v="0"/>
    <n v="968"/>
    <s v=""/>
    <s v=""/>
    <s v=""/>
    <s v="Actuals"/>
    <s v="CS662M"/>
    <s v=" "/>
    <s v="CA010-03/31/2014-00000"/>
    <s v="cr_cs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CORR-4006"/>
    <s v="002136586"/>
    <x v="15"/>
    <s v="CR"/>
    <n v="0"/>
    <n v="-338.4"/>
    <s v=""/>
    <s v="663854"/>
    <s v=""/>
    <s v="Actuals"/>
    <s v="MATHIS"/>
    <s v=" "/>
    <s v="TD513-04/30/2014-04015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"/>
    <s v=""/>
    <s v="ICF IMPREST"/>
    <s v=""/>
    <x v="15"/>
    <s v="CR"/>
    <n v="0"/>
    <n v="-800"/>
    <s v=""/>
    <s v=""/>
    <s v=""/>
    <s v="Actuals"/>
    <s v="OTT"/>
    <s v=" "/>
    <s v="CE103-04/30/2014-0000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"/>
    <s v=""/>
    <s v="ICF IMPREST"/>
    <s v=""/>
    <x v="15"/>
    <s v="CR"/>
    <n v="0"/>
    <n v="-800"/>
    <s v=""/>
    <s v=""/>
    <s v=""/>
    <s v="Actuals"/>
    <s v="OTT"/>
    <s v=" "/>
    <s v="CE103-04/30/2014-00006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5"/>
    <s v=" "/>
    <s v=""/>
    <s v="CORR STORES HNDLG"/>
    <s v=""/>
    <x v="15"/>
    <s v="CR"/>
    <n v="0"/>
    <n v="-96.67"/>
    <s v=""/>
    <s v=""/>
    <s v=""/>
    <s v="Actuals"/>
    <s v="MATHIS"/>
    <s v=" "/>
    <s v="TD513-04/30/2014-04006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5"/>
    <s v=" "/>
    <s v=""/>
    <s v="CORR STORES HNDLG"/>
    <s v=""/>
    <x v="15"/>
    <s v="CR"/>
    <n v="0"/>
    <n v="-0.99"/>
    <s v=""/>
    <s v=""/>
    <s v=""/>
    <s v="Actuals"/>
    <s v="MATHIS"/>
    <s v=" "/>
    <s v="TD513-04/30/2014-0400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"/>
    <s v="CORR PURCH RATE"/>
    <s v="002137928"/>
    <x v="15"/>
    <s v="CR"/>
    <n v="0"/>
    <n v="-297.43"/>
    <s v=""/>
    <s v="667204"/>
    <s v=""/>
    <s v="Actuals"/>
    <s v="MATHIS"/>
    <s v=" "/>
    <s v="TD513-04/30/2014-04006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s v=""/>
    <s v="CORR PURCH RATE"/>
    <s v="002127119"/>
    <x v="15"/>
    <s v="CR"/>
    <n v="0"/>
    <n v="-624"/>
    <s v=""/>
    <s v="664935"/>
    <s v=""/>
    <s v="Actuals"/>
    <s v="MATHIS"/>
    <s v=" "/>
    <s v="TD513-04/30/2014-04006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s v=""/>
    <s v="CORR PURCH RATE"/>
    <s v="002128129"/>
    <x v="15"/>
    <s v="CR"/>
    <n v="0"/>
    <n v="-96"/>
    <s v=""/>
    <s v="665774"/>
    <s v=""/>
    <s v="Actuals"/>
    <s v="MATHIS"/>
    <s v=" "/>
    <s v="TD513-04/30/2014-04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5"/>
    <s v="DR"/>
    <n v="0"/>
    <n v="196414.7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5"/>
    <s v="DR"/>
    <n v="0"/>
    <n v="19465.330000000002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5"/>
    <s v="DR"/>
    <n v="0"/>
    <n v="739.98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5"/>
    <s v="DR"/>
    <n v="0"/>
    <n v="25800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"/>
    <s v=""/>
    <s v="ICF IMPREST"/>
    <s v=""/>
    <x v="15"/>
    <s v="DR"/>
    <n v="0"/>
    <n v="800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5"/>
    <s v="DR"/>
    <n v="0"/>
    <n v="7363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5"/>
    <s v="DR"/>
    <n v="0"/>
    <n v="151930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5"/>
    <s v="DR"/>
    <n v="0"/>
    <n v="14934.63"/>
    <s v=""/>
    <s v=""/>
    <s v=""/>
    <s v="Actuals"/>
    <s v="MATHIS"/>
    <s v=" "/>
    <s v="TD513-04/30/2014-0400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5"/>
    <s v="DR"/>
    <n v="0"/>
    <n v="620162.75"/>
    <s v=""/>
    <s v=""/>
    <s v=""/>
    <s v="Actuals"/>
    <s v="MATHIS"/>
    <s v=" "/>
    <s v="TD513-04/30/2014-04005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5"/>
    <s v="DR"/>
    <n v="0"/>
    <n v="42241.89"/>
    <s v=""/>
    <s v="634553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5"/>
    <s v="DR"/>
    <n v="0"/>
    <n v="78859.8"/>
    <s v=""/>
    <s v="634553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002141301"/>
    <x v="15"/>
    <s v="DR"/>
    <n v="0"/>
    <n v="84470.68"/>
    <s v=""/>
    <s v="6189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5"/>
    <s v="DR"/>
    <n v="0"/>
    <n v="50935.47"/>
    <s v=""/>
    <s v="6189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5"/>
    <s v="DR"/>
    <n v="0"/>
    <n v="42268.75"/>
    <s v=""/>
    <s v="618936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35528"/>
    <x v="15"/>
    <s v="DR"/>
    <n v="0"/>
    <n v="49131.92"/>
    <s v=""/>
    <s v="618936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36009"/>
    <x v="15"/>
    <s v="DR"/>
    <n v="0"/>
    <n v="50000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36009"/>
    <x v="15"/>
    <s v="DR"/>
    <n v="0"/>
    <n v="122011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36009"/>
    <x v="15"/>
    <s v="DR"/>
    <n v="0"/>
    <n v="52014.879999999997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36009"/>
    <x v="15"/>
    <s v="DR"/>
    <n v="0"/>
    <n v="28065.360000000001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36009"/>
    <x v="15"/>
    <s v="DR"/>
    <n v="0"/>
    <n v="89045.34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36009"/>
    <x v="15"/>
    <s v="DR"/>
    <n v="0"/>
    <n v="8239.2199999999993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36009"/>
    <x v="15"/>
    <s v="DR"/>
    <n v="0"/>
    <n v="15883.58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36009"/>
    <x v="15"/>
    <s v="DR"/>
    <n v="0"/>
    <n v="238391.17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36009"/>
    <x v="15"/>
    <s v="DR"/>
    <n v="0"/>
    <n v="757303.57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5"/>
    <s v="DR"/>
    <n v="0"/>
    <n v="1747.16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5"/>
    <s v="DR"/>
    <n v="0"/>
    <n v="197.89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5"/>
    <s v="DR"/>
    <n v="0"/>
    <n v="124983.3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5"/>
    <s v="DR"/>
    <n v="0"/>
    <n v="71646.2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5"/>
    <s v="DR"/>
    <n v="0"/>
    <n v="35015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5"/>
    <s v="DR"/>
    <n v="0"/>
    <n v="27971.42"/>
    <s v=""/>
    <s v="604438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4"/>
    <x v="15"/>
    <s v="DR"/>
    <n v="0"/>
    <n v="89101"/>
    <s v=""/>
    <s v="610847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7"/>
    <x v="15"/>
    <s v="DR"/>
    <n v="0"/>
    <n v="9548.0300000000007"/>
    <s v=""/>
    <s v="610847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5"/>
    <x v="15"/>
    <s v="DR"/>
    <n v="0"/>
    <n v="28145.86"/>
    <s v=""/>
    <s v="610847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3"/>
    <x v="15"/>
    <s v="DR"/>
    <n v="0"/>
    <n v="6844.13"/>
    <s v=""/>
    <s v="610847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5"/>
    <s v="DR"/>
    <n v="0"/>
    <n v="19940.75"/>
    <s v=""/>
    <s v="610845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5"/>
    <s v="DR"/>
    <n v="0"/>
    <n v="111640"/>
    <s v=""/>
    <s v="610716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002134423"/>
    <x v="15"/>
    <s v="DR"/>
    <n v="0"/>
    <n v="4291.12"/>
    <s v=""/>
    <s v="618696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5"/>
    <s v="DR"/>
    <n v="0"/>
    <n v="4554.01"/>
    <s v=""/>
    <s v="618696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5"/>
    <s v="DR"/>
    <n v="0"/>
    <n v="69631.5"/>
    <s v=""/>
    <s v="610718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5"/>
    <s v="DR"/>
    <n v="0"/>
    <n v="25290"/>
    <s v=""/>
    <s v="607293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5"/>
    <s v="DR"/>
    <n v="0"/>
    <n v="171000"/>
    <s v=""/>
    <s v="607127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38791"/>
    <x v="15"/>
    <s v="DR"/>
    <n v="0"/>
    <n v="54118.57"/>
    <s v=""/>
    <s v="610846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5"/>
    <s v="DR"/>
    <n v="0"/>
    <n v="53474.5"/>
    <s v=""/>
    <s v="610846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38790"/>
    <x v="15"/>
    <s v="DR"/>
    <n v="0"/>
    <n v="232335.99"/>
    <s v=""/>
    <s v="610844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5"/>
    <s v="DR"/>
    <n v="0"/>
    <n v="217357.03"/>
    <s v=""/>
    <s v="610844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5"/>
    <s v="DR"/>
    <n v="0"/>
    <n v="268647"/>
    <s v=""/>
    <s v="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5"/>
    <s v="DR"/>
    <n v="0"/>
    <n v="12055.92"/>
    <s v=""/>
    <s v="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5"/>
    <s v="DR"/>
    <n v="0"/>
    <n v="1103.78"/>
    <s v=""/>
    <s v="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5"/>
    <s v="DR"/>
    <n v="0"/>
    <n v="43750"/>
    <s v=""/>
    <s v="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5"/>
    <s v="DR"/>
    <n v="0"/>
    <n v="212490"/>
    <s v=""/>
    <s v="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5"/>
    <s v="DR"/>
    <n v="0"/>
    <n v="14313.04"/>
    <s v=""/>
    <s v=""/>
    <s v=""/>
    <s v="Actuals"/>
    <s v="MATHIS"/>
    <s v=" "/>
    <s v="TD512-04/30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5"/>
    <s v="DR"/>
    <n v="0"/>
    <n v="580883.18000000005"/>
    <s v=""/>
    <s v=""/>
    <s v=""/>
    <s v="Actuals"/>
    <s v="MATHIS"/>
    <s v=" "/>
    <s v="TD512-04/30/2014-04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250.17"/>
    <s v=""/>
    <s v=""/>
    <s v=""/>
    <s v="Actuals"/>
    <s v="OTT"/>
    <s v=" "/>
    <s v="CE103-04/30/2014-000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50.18"/>
    <s v=""/>
    <s v=""/>
    <s v=""/>
    <s v="Actuals"/>
    <s v="OTT"/>
    <s v=" "/>
    <s v="CE103-04/30/2014-000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37.28"/>
    <s v=""/>
    <s v=""/>
    <s v=""/>
    <s v="Actuals"/>
    <s v="OTT"/>
    <s v=" "/>
    <s v="CE103-04/30/2014-000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25.18"/>
    <s v=""/>
    <s v=""/>
    <s v=""/>
    <s v="Actuals"/>
    <s v="OTT"/>
    <s v=" "/>
    <s v="CE103-04/30/2014-0002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HEGGER, MEGAN"/>
    <s v="002140064"/>
    <x v="15"/>
    <s v="DR"/>
    <n v="0"/>
    <n v="11.55"/>
    <s v=""/>
    <s v=""/>
    <s v=""/>
    <s v="Actuals"/>
    <s v="OTT"/>
    <s v=" "/>
    <s v="CE103-04/30/2014-0002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5"/>
    <s v="CR"/>
    <n v="0"/>
    <n v="-57899.9"/>
    <s v=""/>
    <s v="6189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5"/>
    <s v="CR"/>
    <n v="0"/>
    <n v="-56400"/>
    <s v=""/>
    <s v="618936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12386"/>
    <x v="15"/>
    <s v="CR"/>
    <n v="0"/>
    <n v="-50000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12386"/>
    <x v="15"/>
    <s v="CR"/>
    <n v="0"/>
    <n v="-150094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12386"/>
    <x v="15"/>
    <s v="CR"/>
    <n v="0"/>
    <n v="-28095.55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12386"/>
    <x v="15"/>
    <s v="CR"/>
    <n v="0"/>
    <n v="-43061.49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12386"/>
    <x v="15"/>
    <s v="CR"/>
    <n v="0"/>
    <n v="-127536.76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12386"/>
    <x v="15"/>
    <s v="CR"/>
    <n v="0"/>
    <n v="-15624.16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12386"/>
    <x v="15"/>
    <s v="CR"/>
    <n v="0"/>
    <n v="-23672.799999999999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12386"/>
    <x v="15"/>
    <s v="CR"/>
    <n v="0"/>
    <n v="-186240.76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12386"/>
    <x v="15"/>
    <s v="CR"/>
    <n v="0"/>
    <n v="-256905.29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5"/>
    <s v="CR"/>
    <n v="0"/>
    <n v="-15883.58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5"/>
    <s v="CR"/>
    <n v="0"/>
    <n v="-4688.6099999999997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"/>
    <x v="15"/>
    <s v="CR"/>
    <n v="0"/>
    <n v="-28065.360000000001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"/>
    <x v="15"/>
    <s v="CR"/>
    <n v="0"/>
    <n v="-21675.4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5"/>
    <s v="CR"/>
    <n v="0"/>
    <n v="-220158.26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5"/>
    <s v="CR"/>
    <n v="0"/>
    <n v="-89503.06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5"/>
    <s v="CR"/>
    <n v="0"/>
    <n v="-47773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5"/>
    <s v="CR"/>
    <n v="0"/>
    <n v="-20981.14"/>
    <s v=""/>
    <s v="604438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002107392"/>
    <x v="15"/>
    <s v="CR"/>
    <n v="0"/>
    <n v="-184739.78"/>
    <s v=""/>
    <s v="610844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002113820"/>
    <x v="15"/>
    <s v="CR"/>
    <n v="0"/>
    <n v="-4291.12"/>
    <s v=""/>
    <s v="618696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IN"/>
    <s v=""/>
    <x v="15"/>
    <s v="CR"/>
    <n v="0"/>
    <n v="-117324"/>
    <s v=""/>
    <s v="610716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5"/>
    <s v="CR"/>
    <n v="0"/>
    <n v="-211989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IN"/>
    <s v=""/>
    <x v="15"/>
    <s v="CR"/>
    <n v="0"/>
    <n v="-12631.03"/>
    <s v=""/>
    <s v="618696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5"/>
    <s v="CR"/>
    <n v="0"/>
    <n v="-19629.96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IN"/>
    <s v=""/>
    <x v="15"/>
    <s v="CR"/>
    <n v="0"/>
    <n v="-40666.5"/>
    <s v=""/>
    <s v="610718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"/>
    <s v=""/>
    <x v="15"/>
    <s v="CR"/>
    <n v="0"/>
    <n v="-738.98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5"/>
    <s v="CR"/>
    <n v="0"/>
    <n v="-25750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IN"/>
    <s v=""/>
    <x v="15"/>
    <s v="CR"/>
    <n v="0"/>
    <n v="-33624"/>
    <s v=""/>
    <s v="607293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"/>
    <s v=""/>
    <s v="ICF INCENTIVES"/>
    <s v=""/>
    <x v="15"/>
    <s v="CR"/>
    <n v="0"/>
    <n v="-1600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IN"/>
    <s v=""/>
    <x v="15"/>
    <s v="CR"/>
    <n v="0"/>
    <n v="-171000"/>
    <s v=""/>
    <s v="607127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5"/>
    <s v="CR"/>
    <n v="0"/>
    <n v="-172445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IN"/>
    <s v=""/>
    <x v="15"/>
    <s v="CR"/>
    <n v="0"/>
    <n v="-53083.519999999997"/>
    <s v=""/>
    <s v="610846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5"/>
    <s v="CR"/>
    <n v="0"/>
    <n v="-14934.63"/>
    <s v=""/>
    <s v="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IN"/>
    <s v=""/>
    <x v="15"/>
    <s v="CR"/>
    <n v="0"/>
    <n v="-221168.8"/>
    <s v=""/>
    <s v="610844"/>
    <s v=""/>
    <s v="Actuals"/>
    <s v="MATHIS"/>
    <s v=" "/>
    <s v="TD512-04/30/2014-03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5"/>
    <s v="CR"/>
    <n v="0"/>
    <n v="-620162.75"/>
    <s v=""/>
    <s v="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18990"/>
    <x v="15"/>
    <s v="CR"/>
    <n v="0"/>
    <n v="-50072.1"/>
    <s v=""/>
    <s v="618936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5"/>
    <s v="CR"/>
    <n v="0"/>
    <n v="-10668"/>
    <s v=""/>
    <s v="634553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5"/>
    <s v="CR"/>
    <n v="0"/>
    <n v="-15872"/>
    <s v=""/>
    <s v="634553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5"/>
    <s v="CR"/>
    <n v="0"/>
    <n v="-19555.8"/>
    <s v=""/>
    <s v="634553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5"/>
    <s v="CR"/>
    <n v="0"/>
    <n v="-78859.8"/>
    <s v=""/>
    <s v="634553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5"/>
    <s v="CR"/>
    <n v="0"/>
    <n v="-131032.8"/>
    <s v=""/>
    <s v="618938"/>
    <s v=""/>
    <s v="Actuals"/>
    <s v="MATHIS"/>
    <s v=" "/>
    <s v="TD512-04/30/2014-03014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FISERV"/>
    <s v="PURCHASING RATE"/>
    <s v="002137928"/>
    <x v="15"/>
    <s v="DR"/>
    <n v="0"/>
    <n v="297.43"/>
    <s v=""/>
    <s v="667204"/>
    <s v=""/>
    <s v="Actuals"/>
    <s v="AP"/>
    <s v=" "/>
    <s v="AP001-04/28/2014-0002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 "/>
    <s v="FISERV"/>
    <s v="MO Bizsaver billing insert mailing per attached Fi"/>
    <s v="002137928"/>
    <x v="15"/>
    <s v="DR"/>
    <n v="6196.43"/>
    <n v="6196.43"/>
    <s v="UD"/>
    <s v="667204"/>
    <s v=""/>
    <s v="Actuals"/>
    <s v="AP"/>
    <s v=" "/>
    <s v="AP001-04/28/2014-0002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07392"/>
    <x v="15"/>
    <s v="DR"/>
    <n v="184739.78"/>
    <n v="184739.78"/>
    <s v="UD"/>
    <s v="610844"/>
    <s v=""/>
    <s v="Actuals"/>
    <s v="AP"/>
    <s v=" "/>
    <s v="AP001-04/02/2014-0000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BX"/>
    <s v="E44266"/>
    <s v="Dolly(MOEngEf&amp;R 921)"/>
    <s v="Purchases - Other (RT BX)::ADVERTISERS PRINTING C"/>
    <s v="002138517"/>
    <x v="15"/>
    <s v="DR"/>
    <n v="0"/>
    <n v="1665.34"/>
    <s v=""/>
    <s v=""/>
    <s v=""/>
    <s v="Actuals"/>
    <s v="CC"/>
    <s v=" "/>
    <s v="AP001-04/25/2014-0002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Parking, Taxi, Tips, Tolls &amp; Fares(RT80)::CPS METR"/>
    <s v="002137454"/>
    <x v="15"/>
    <s v="DR"/>
    <n v="0"/>
    <n v="15"/>
    <s v=""/>
    <s v=""/>
    <s v=""/>
    <s v="Actuals"/>
    <s v="CC"/>
    <s v=" "/>
    <s v="AP001-04/25/2014-00025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2124965"/>
    <x v="15"/>
    <s v="DR"/>
    <n v="0"/>
    <n v="3.36"/>
    <s v=""/>
    <s v=""/>
    <s v=""/>
    <s v="Actuals"/>
    <s v="OP"/>
    <s v=" "/>
    <s v="AP001-04/08/2014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ielemann(MOEngEf&amp;R"/>
    <s v="Mileage (RT 80)"/>
    <s v="002124965"/>
    <x v="15"/>
    <s v="DR"/>
    <n v="0"/>
    <n v="3.36"/>
    <s v=""/>
    <s v=""/>
    <s v=""/>
    <s v="Actuals"/>
    <s v="OP"/>
    <s v=" "/>
    <s v="AP001-04/08/2014-00008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GENDRONLK"/>
    <s v="Gendron(MOEngEf&amp;R 92"/>
    <s v="Purchases - Other (RT BX)::WALGREENS #4970"/>
    <s v="002136131"/>
    <x v="15"/>
    <s v="DR"/>
    <n v="0"/>
    <n v="17.149999999999999"/>
    <s v=""/>
    <s v=""/>
    <s v=""/>
    <s v="Actuals"/>
    <s v="CC"/>
    <s v=" "/>
    <s v="AP001-04/24/2014-0002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136258"/>
    <x v="15"/>
    <s v="DR"/>
    <n v="0"/>
    <n v="66"/>
    <s v=""/>
    <s v=""/>
    <s v=""/>
    <s v="Actuals"/>
    <s v="CC"/>
    <s v=" "/>
    <s v="AP001-04/24/2014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23399"/>
    <x v="15"/>
    <s v="DR"/>
    <n v="348.29"/>
    <n v="348.29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23399"/>
    <x v="15"/>
    <s v="DR"/>
    <n v="325.08999999999997"/>
    <n v="325.08999999999997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23399"/>
    <x v="15"/>
    <s v="DR"/>
    <n v="348.29"/>
    <n v="348.29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23399"/>
    <x v="15"/>
    <s v="DR"/>
    <n v="325.07"/>
    <n v="325.07"/>
    <s v="UD"/>
    <s v="618218"/>
    <s v=""/>
    <s v="Actuals"/>
    <s v="AP"/>
    <s v=" "/>
    <s v="AP001-04/23/2014-0002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59"/>
    <x v="15"/>
    <s v="DR"/>
    <n v="32500"/>
    <n v="32500"/>
    <s v="UD"/>
    <s v="653179"/>
    <s v=""/>
    <s v="Actuals"/>
    <s v="AP"/>
    <s v=" "/>
    <s v="AP001-04/22/2014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17594"/>
    <x v="15"/>
    <s v="DR"/>
    <n v="323.20999999999998"/>
    <n v="323.2099999999999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17666"/>
    <x v="15"/>
    <s v="DR"/>
    <n v="373.37"/>
    <n v="373.37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28825"/>
    <x v="15"/>
    <s v="DR"/>
    <n v="222.9"/>
    <n v="222.9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BERGJR"/>
    <s v="Berg(MOEngEf&amp;R 921),"/>
    <s v="Meals / Entertainment (RT82)::EL PARRAL MEXICAN RE"/>
    <s v="002133602"/>
    <x v="15"/>
    <s v="DR"/>
    <n v="0"/>
    <n v="38.42"/>
    <s v=""/>
    <s v=""/>
    <s v=""/>
    <s v="Actuals"/>
    <s v="CC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Hotels (RT 80)::HAMPTON INNS"/>
    <s v="002133602"/>
    <x v="15"/>
    <s v="DR"/>
    <n v="0"/>
    <n v="242.6"/>
    <s v=""/>
    <s v=""/>
    <s v=""/>
    <s v="Actuals"/>
    <s v="CC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BERGJR"/>
    <s v="Berg(MOEngEf&amp;R 921),"/>
    <s v="Parking, Taxi, Tips, Tolls &amp; Fares(RT80)::PARK EXP"/>
    <s v="002133602"/>
    <x v="15"/>
    <s v="DR"/>
    <n v="0"/>
    <n v="35.85"/>
    <s v=""/>
    <s v=""/>
    <s v=""/>
    <s v="Actuals"/>
    <s v="CC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BERGJR"/>
    <s v="Berg(MOEngEf&amp;R 921),"/>
    <s v="Purchases - Other (RT BX)::TARGET        00011023"/>
    <s v="002133602"/>
    <x v="15"/>
    <s v="DR"/>
    <n v="0"/>
    <n v="145"/>
    <s v=""/>
    <s v=""/>
    <s v=""/>
    <s v="Actuals"/>
    <s v="CC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BERGJR"/>
    <s v="Berg(MOEngEf&amp;R 921),"/>
    <s v="Purchases - Other (RT BX)::TARGET        00011023"/>
    <s v="002133602"/>
    <x v="15"/>
    <s v="DR"/>
    <n v="0"/>
    <n v="63.47"/>
    <s v=""/>
    <s v=""/>
    <s v=""/>
    <s v="Actuals"/>
    <s v="CC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26091"/>
    <x v="15"/>
    <s v="DR"/>
    <n v="51891.31"/>
    <n v="51891.31"/>
    <s v="UD"/>
    <s v="610716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17594"/>
    <x v="15"/>
    <s v="DR"/>
    <n v="301.66000000000003"/>
    <n v="301.66000000000003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23234"/>
    <x v="15"/>
    <s v="DR"/>
    <n v="25290"/>
    <n v="25290"/>
    <s v="UD"/>
    <s v="607293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24048"/>
    <x v="15"/>
    <s v="DR"/>
    <n v="40132"/>
    <n v="40132"/>
    <s v="UD"/>
    <s v="6107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24049"/>
    <x v="15"/>
    <s v="DR"/>
    <n v="485"/>
    <n v="485"/>
    <s v="UD"/>
    <s v="6107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123233"/>
    <x v="15"/>
    <s v="DR"/>
    <n v="171138.98"/>
    <n v="171138.98"/>
    <s v="UD"/>
    <s v="607127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28825"/>
    <x v="15"/>
    <s v="DR"/>
    <n v="222.9"/>
    <n v="222.9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17666"/>
    <x v="15"/>
    <s v="DR"/>
    <n v="373.37"/>
    <n v="373.37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17594"/>
    <x v="15"/>
    <s v="DR"/>
    <n v="323.20999999999998"/>
    <n v="323.2099999999999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17594"/>
    <x v="15"/>
    <s v="DR"/>
    <n v="301.67"/>
    <n v="301.67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17666"/>
    <x v="15"/>
    <s v="DR"/>
    <n v="348.48"/>
    <n v="348.48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28825"/>
    <x v="15"/>
    <s v="DR"/>
    <n v="208.04"/>
    <n v="208.04"/>
    <s v="UD"/>
    <s v="618218"/>
    <s v=""/>
    <s v="Actuals"/>
    <s v="A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4"/>
    <x v="15"/>
    <s v="DR"/>
    <n v="32500"/>
    <n v="32500"/>
    <s v="UD"/>
    <s v="653179"/>
    <s v=""/>
    <s v="Actuals"/>
    <s v="A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6"/>
    <x v="15"/>
    <s v="DR"/>
    <n v="25000"/>
    <n v="25000"/>
    <s v="UD"/>
    <s v="653179"/>
    <s v=""/>
    <s v="Actuals"/>
    <s v="A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27026"/>
    <x v="15"/>
    <s v="DR"/>
    <n v="175235.36"/>
    <n v="175235.36"/>
    <s v="UD"/>
    <s v="618938"/>
    <s v=""/>
    <s v="Actuals"/>
    <s v="A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0.64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5.04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4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0.64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22.4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1.2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8.4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21.28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3.92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Harrison(MOEngEf&amp;R 9"/>
    <s v="Mileage (RT 80)"/>
    <s v="002133724"/>
    <x v="15"/>
    <s v="DR"/>
    <n v="0"/>
    <n v="12.32"/>
    <s v=""/>
    <s v=""/>
    <s v=""/>
    <s v="Actuals"/>
    <s v="OP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USP*AMEREN GIFTCARDS"/>
    <s v="002133724"/>
    <x v="15"/>
    <s v="DR"/>
    <n v="0"/>
    <n v="2500"/>
    <s v=""/>
    <s v=""/>
    <s v=""/>
    <s v="Actuals"/>
    <s v="CC"/>
    <s v=" "/>
    <s v="AP001-04/21/2014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0"/>
    <x v="15"/>
    <s v="DR"/>
    <n v="15000"/>
    <n v="15000"/>
    <s v="UD"/>
    <s v="653179"/>
    <s v=""/>
    <s v="Actuals"/>
    <s v="AP"/>
    <s v=" "/>
    <s v="AP001-04/17/2014-0001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2"/>
    <x v="15"/>
    <s v="DR"/>
    <n v="7500"/>
    <n v="7500"/>
    <s v="UD"/>
    <s v="653179"/>
    <s v=""/>
    <s v="Actuals"/>
    <s v="AP"/>
    <s v=" "/>
    <s v="AP001-04/17/2014-0001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5"/>
    <x v="15"/>
    <s v="DR"/>
    <n v="10000"/>
    <n v="10000"/>
    <s v="UD"/>
    <s v="653179"/>
    <s v=""/>
    <s v="Actuals"/>
    <s v="AP"/>
    <s v=" "/>
    <s v="AP001-04/17/2014-0001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67"/>
    <x v="15"/>
    <s v="DR"/>
    <n v="15000"/>
    <n v="15000"/>
    <s v="UD"/>
    <s v="653179"/>
    <s v=""/>
    <s v="Actuals"/>
    <s v="AP"/>
    <s v=" "/>
    <s v="AP001-04/17/2014-0001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28274"/>
    <x v="15"/>
    <s v="DR"/>
    <n v="15000"/>
    <n v="15000"/>
    <s v="UD"/>
    <s v="653179"/>
    <s v=""/>
    <s v="Actuals"/>
    <s v="AP"/>
    <s v=" "/>
    <s v="AP001-04/17/2014-00017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UNITED STATES POSTAL"/>
    <s v="Postage for Personal and Business Energy Reports"/>
    <s v="002129325"/>
    <x v="15"/>
    <s v="DR"/>
    <n v="52365.58"/>
    <n v="52365.58"/>
    <s v="UD"/>
    <s v="660842"/>
    <s v=""/>
    <s v="Actuals"/>
    <s v="AP"/>
    <s v=" "/>
    <s v="AP001-04/16/2014-0001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s v="EARTHWAYS CENTER"/>
    <s v="PURCHASING RATE"/>
    <s v="002127119"/>
    <x v="15"/>
    <s v="DR"/>
    <n v="0"/>
    <n v="624"/>
    <s v=""/>
    <s v="664935"/>
    <s v=""/>
    <s v="Actuals"/>
    <s v="AP"/>
    <s v=" "/>
    <s v="AP001-04/15/2014-00015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EARTHWAYS CENTER"/>
    <s v="2014 Green Homes Festival Sponsorship at the Misso"/>
    <s v="002127119"/>
    <x v="15"/>
    <s v="DR"/>
    <n v="13000"/>
    <n v="13000"/>
    <s v="UD"/>
    <s v="664935"/>
    <s v=""/>
    <s v="Actuals"/>
    <s v="AP"/>
    <s v=" "/>
    <s v="AP001-04/15/2014-00015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s v="ST LOUIS EARTH DAY"/>
    <s v="PURCHASING RATE"/>
    <s v="002128129"/>
    <x v="15"/>
    <s v="DR"/>
    <n v="0"/>
    <n v="96"/>
    <s v=""/>
    <s v="665774"/>
    <s v=""/>
    <s v="Actuals"/>
    <s v="AP"/>
    <s v=" "/>
    <s v="AP001-04/15/2014-00015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ST LOUIS EARTH DAY"/>
    <s v="P.O. for payment of Invoice 83749 and Invoice 8375"/>
    <s v="002128129"/>
    <x v="15"/>
    <s v="DR"/>
    <n v="2000"/>
    <n v="2000"/>
    <s v="UD"/>
    <s v="665774"/>
    <s v=""/>
    <s v="Actuals"/>
    <s v="AP"/>
    <s v=" "/>
    <s v="AP001-04/15/2014-0001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5165"/>
    <s v="Justis(MOEngEf&amp;R 921"/>
    <s v="Meals / Entertainment (RT82)::ST CHARLES CONV CTR"/>
    <s v="002122266"/>
    <x v="15"/>
    <s v="DR"/>
    <n v="0"/>
    <n v="13"/>
    <s v=""/>
    <s v=""/>
    <s v=""/>
    <s v="Actuals"/>
    <s v="CC"/>
    <s v=" "/>
    <s v="AP001-04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122266"/>
    <x v="15"/>
    <s v="DR"/>
    <n v="0"/>
    <n v="24.64"/>
    <s v=""/>
    <s v=""/>
    <s v=""/>
    <s v="Actuals"/>
    <s v="OP"/>
    <s v=" "/>
    <s v="AP001-04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122266"/>
    <x v="15"/>
    <s v="DR"/>
    <n v="0"/>
    <n v="173.6"/>
    <s v=""/>
    <s v=""/>
    <s v=""/>
    <s v="Actuals"/>
    <s v="OP"/>
    <s v=" "/>
    <s v="AP001-04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Mileage (RT 80)"/>
    <s v="002122266"/>
    <x v="15"/>
    <s v="DR"/>
    <n v="0"/>
    <n v="22.4"/>
    <s v=""/>
    <s v=""/>
    <s v=""/>
    <s v="Actuals"/>
    <s v="OP"/>
    <s v=" "/>
    <s v="AP001-04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5165"/>
    <s v="Justis(MOEngEf&amp;R 921"/>
    <s v="Parking, Taxi, Tips, Tolls &amp; Fares(RT80)::CPS METR"/>
    <s v="002122266"/>
    <x v="15"/>
    <s v="DR"/>
    <n v="0"/>
    <n v="9"/>
    <s v=""/>
    <s v=""/>
    <s v=""/>
    <s v="Actuals"/>
    <s v="CC"/>
    <s v=" "/>
    <s v="AP001-04/04/2014-0000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EngEf&amp;R 921"/>
    <s v="Purchases - Other (RT BX)::PAYPAL *USGBCSTL"/>
    <s v="002122266"/>
    <x v="15"/>
    <s v="DR"/>
    <n v="0"/>
    <n v="75"/>
    <s v=""/>
    <s v=""/>
    <s v=""/>
    <s v="Actuals"/>
    <s v="CC"/>
    <s v=" "/>
    <s v="AP001-04/04/2014-0000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K C CREATIVE SERVICE"/>
    <s v="PURCHASING RATE"/>
    <s v="002136586"/>
    <x v="15"/>
    <s v="DR"/>
    <n v="0"/>
    <n v="338.4"/>
    <s v=""/>
    <s v="663854"/>
    <s v=""/>
    <s v="Actuals"/>
    <s v="AP"/>
    <s v=" "/>
    <s v="AP001-04/30/2014-001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36586"/>
    <x v="15"/>
    <s v="DR"/>
    <n v="7050"/>
    <n v="7050"/>
    <s v="UD"/>
    <s v="663854"/>
    <s v=""/>
    <s v="Actuals"/>
    <s v="AP"/>
    <s v=" "/>
    <s v="AP001-04/30/2014-00130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12386"/>
    <x v="15"/>
    <s v="DR"/>
    <n v="127536.76"/>
    <n v="127536.76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12386"/>
    <x v="15"/>
    <s v="DR"/>
    <n v="150094"/>
    <n v="150094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12386"/>
    <x v="15"/>
    <s v="DR"/>
    <n v="50000"/>
    <n v="50000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12386"/>
    <x v="15"/>
    <s v="DR"/>
    <n v="15624.16"/>
    <n v="15624.16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12386"/>
    <x v="15"/>
    <s v="DR"/>
    <n v="23672.799999999999"/>
    <n v="23672.799999999999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12386"/>
    <x v="15"/>
    <s v="DR"/>
    <n v="28095.55"/>
    <n v="28095.55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112386"/>
    <x v="15"/>
    <s v="DR"/>
    <n v="43061.49"/>
    <n v="43061.49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12386"/>
    <x v="15"/>
    <s v="DR"/>
    <n v="186240.76"/>
    <n v="186240.76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12386"/>
    <x v="15"/>
    <s v="DR"/>
    <n v="256905.29"/>
    <n v="256905.29"/>
    <s v="UD"/>
    <s v="604438"/>
    <s v=""/>
    <s v="Actuals"/>
    <s v="AP"/>
    <s v=" "/>
    <s v="AP001-04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39214"/>
    <x v="15"/>
    <s v="DR"/>
    <n v="231.26"/>
    <n v="231.26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39041"/>
    <x v="15"/>
    <s v="DR"/>
    <n v="222.9"/>
    <n v="222.9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39214"/>
    <x v="15"/>
    <s v="DR"/>
    <n v="215.85"/>
    <n v="215.85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35431"/>
    <x v="15"/>
    <s v="DR"/>
    <n v="10787.49"/>
    <n v="10787.49"/>
    <s v="UD"/>
    <s v="618696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39041"/>
    <x v="15"/>
    <s v="DR"/>
    <n v="222.9"/>
    <n v="222.9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39214"/>
    <x v="15"/>
    <s v="DR"/>
    <n v="231.26"/>
    <n v="231.26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39214"/>
    <x v="15"/>
    <s v="DR"/>
    <n v="215.84"/>
    <n v="215.8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39041"/>
    <x v="15"/>
    <s v="DR"/>
    <n v="208.04"/>
    <n v="208.04"/>
    <s v="UD"/>
    <s v="618218"/>
    <s v=""/>
    <s v="Actuals"/>
    <s v="AP"/>
    <s v=" "/>
    <s v="AP001-04/30/2014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Auditing Services from PricewaterhouseCoopers for"/>
    <s v="002137338"/>
    <x v="15"/>
    <s v="DR"/>
    <n v="41000"/>
    <n v="41000"/>
    <s v="UD"/>
    <s v="625257"/>
    <s v=""/>
    <s v="Actuals"/>
    <s v="AP"/>
    <s v=" "/>
    <s v="AP001-04/30/2014-0003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947256::MAILING &amp;amp; STORAGE TAPE"/>
    <s v="002140691"/>
    <x v="15"/>
    <s v="DR"/>
    <n v="0"/>
    <n v="18.899999999999999"/>
    <s v=""/>
    <s v="664825"/>
    <s v=""/>
    <s v="Actuals"/>
    <s v="AP"/>
    <s v=" "/>
    <s v="AP001-04/30/2014-00030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18990"/>
    <x v="15"/>
    <s v="DR"/>
    <n v="45064.89"/>
    <n v="45064.89"/>
    <s v="UD"/>
    <s v="618936"/>
    <s v=""/>
    <s v="Actuals"/>
    <s v="AP"/>
    <s v=" "/>
    <s v="AP001-04/09/2014-00009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35"/>
    <s v="NONE"/>
    <s v=""/>
    <s v="STORES HANDLING"/>
    <s v=""/>
    <x v="15"/>
    <s v="DR"/>
    <n v="0"/>
    <n v="96.67"/>
    <s v=""/>
    <s v=""/>
    <s v=""/>
    <s v="Actuals"/>
    <s v="ST"/>
    <s v=" "/>
    <s v="ST001-04/15/2014-00015"/>
    <s v="cr_mmis"/>
    <m/>
    <m/>
  </r>
  <r>
    <s v="UEC"/>
    <s v="1"/>
    <s v="21"/>
    <s v="908"/>
    <s v="EED"/>
    <s v="908EED"/>
    <s v="020"/>
    <s v="020"/>
    <s v=" "/>
    <x v="0"/>
    <s v="J01TZ"/>
    <s v="01"/>
    <s v="MEPC"/>
    <s v="35"/>
    <s v="NONE"/>
    <s v=""/>
    <s v="STORES HANDLING"/>
    <s v=""/>
    <x v="15"/>
    <s v="DR"/>
    <n v="0"/>
    <n v="0.99"/>
    <s v=""/>
    <s v=""/>
    <s v=""/>
    <s v="Actuals"/>
    <s v="ST"/>
    <s v=" "/>
    <s v="ST001-04/15/2014-00015"/>
    <s v="cr_mmi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NONE"/>
    <s v=""/>
    <s v="BOX,NM,RECYCLING,4 F"/>
    <s v=""/>
    <x v="15"/>
    <s v="DR"/>
    <n v="24"/>
    <n v="1074.1400000000001"/>
    <s v="EA"/>
    <s v=""/>
    <s v=""/>
    <s v="Actuals"/>
    <s v="ST"/>
    <s v=" "/>
    <s v="ST001-04/15/2014-00015"/>
    <s v="cr_mmis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NONE"/>
    <s v=""/>
    <s v="BOX,NM,FLUOR LAMP,8"/>
    <s v=""/>
    <x v="15"/>
    <s v="DR"/>
    <n v="3"/>
    <n v="11.05"/>
    <s v="EA"/>
    <s v=""/>
    <s v=""/>
    <s v="Actuals"/>
    <s v="ST"/>
    <s v=" "/>
    <s v="ST001-04/15/2014-00015"/>
    <s v="cr_mmi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875200120"/>
    <s v=""/>
    <s v="CSS NON-SERV REVENUE"/>
    <s v=""/>
    <x v="15"/>
    <s v="DR"/>
    <n v="0"/>
    <n v="203.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209400111"/>
    <s v=""/>
    <s v="CSS NON-SERV REVENUE"/>
    <s v=""/>
    <x v="15"/>
    <s v="DR"/>
    <n v="0"/>
    <n v="1318.26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045406122"/>
    <s v=""/>
    <s v="CSS NON-SERV REVENUE"/>
    <s v=""/>
    <x v="15"/>
    <s v="DR"/>
    <n v="0"/>
    <n v="363.42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712504115"/>
    <s v=""/>
    <s v="CSS NON-SERV REVENUE"/>
    <s v=""/>
    <x v="15"/>
    <s v="DR"/>
    <n v="0"/>
    <n v="174.12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624312114"/>
    <s v=""/>
    <s v="CSS NON-SERV REVENUE"/>
    <s v=""/>
    <x v="15"/>
    <s v="DR"/>
    <n v="0"/>
    <n v="1163.0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905301112"/>
    <s v=""/>
    <s v="CSS NON-SERV REVENUE"/>
    <s v=""/>
    <x v="15"/>
    <s v="DR"/>
    <n v="0"/>
    <n v="794.3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700009123"/>
    <s v=""/>
    <s v="CSS NON-SERV REVENUE"/>
    <s v=""/>
    <x v="15"/>
    <s v="DR"/>
    <n v="0"/>
    <n v="1683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209400111"/>
    <s v=""/>
    <s v="CSS NON-SERV REVENUE"/>
    <s v=""/>
    <x v="15"/>
    <s v="DR"/>
    <n v="0"/>
    <n v="8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5"/>
    <s v="DR"/>
    <n v="0"/>
    <n v="356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521004610"/>
    <s v=""/>
    <s v="CSS NON-SERV REVENUE"/>
    <s v=""/>
    <x v="15"/>
    <s v="DR"/>
    <n v="0"/>
    <n v="330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659707110"/>
    <s v=""/>
    <s v="CSS NON-SERV REVENUE"/>
    <s v=""/>
    <x v="15"/>
    <s v="DR"/>
    <n v="0"/>
    <n v="9790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894305111"/>
    <s v=""/>
    <s v="CSS NON-SERV REVENUE"/>
    <s v=""/>
    <x v="15"/>
    <s v="DR"/>
    <n v="0"/>
    <n v="209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072068022"/>
    <s v=""/>
    <s v="CSS NON-SERV REVENUE"/>
    <s v=""/>
    <x v="15"/>
    <s v="DR"/>
    <n v="0"/>
    <n v="605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133704113"/>
    <s v=""/>
    <s v="CSS NON-SERV REVENUE"/>
    <s v=""/>
    <x v="15"/>
    <s v="DR"/>
    <n v="0"/>
    <n v="15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131109011"/>
    <s v=""/>
    <s v="CSS NON-SERV REVENUE"/>
    <s v=""/>
    <x v="15"/>
    <s v="DR"/>
    <n v="0"/>
    <n v="154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531162008"/>
    <s v=""/>
    <s v="CSS NON-SERV REVENUE"/>
    <s v=""/>
    <x v="15"/>
    <s v="DR"/>
    <n v="0"/>
    <n v="506"/>
    <s v=""/>
    <s v=""/>
    <s v=""/>
    <s v="Actuals"/>
    <s v="CS662M"/>
    <s v=" "/>
    <s v="CA010-04/30/2014-00000"/>
    <s v="cr_cs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6"/>
    <s v="DR"/>
    <n v="0"/>
    <n v="42241.89"/>
    <s v=""/>
    <s v="634553"/>
    <s v=""/>
    <s v="Actuals"/>
    <s v="MATHIS"/>
    <s v=" "/>
    <s v="TD512-05/31/2014-0501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68095"/>
    <x v="16"/>
    <s v="DR"/>
    <n v="0"/>
    <n v="53474.5"/>
    <s v=""/>
    <s v="610846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68094"/>
    <x v="16"/>
    <s v="DR"/>
    <n v="0"/>
    <n v="217357.03"/>
    <s v=""/>
    <s v="610844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65236"/>
    <x v="16"/>
    <s v="DR"/>
    <n v="0"/>
    <n v="5790"/>
    <s v=""/>
    <s v="634553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6"/>
    <s v="DR"/>
    <n v="0"/>
    <n v="5609"/>
    <s v=""/>
    <s v="634553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6"/>
    <s v="DR"/>
    <n v="0"/>
    <n v="50935.47"/>
    <s v=""/>
    <s v="6189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6"/>
    <s v="DR"/>
    <n v="0"/>
    <n v="159333.47"/>
    <s v=""/>
    <s v="6189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63105"/>
    <x v="16"/>
    <s v="DR"/>
    <n v="0"/>
    <n v="46954.14"/>
    <s v=""/>
    <s v="618936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6"/>
    <s v="DR"/>
    <n v="0"/>
    <n v="41507.5"/>
    <s v=""/>
    <s v="618936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63154"/>
    <x v="16"/>
    <s v="DR"/>
    <n v="0"/>
    <n v="50000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63154"/>
    <x v="16"/>
    <s v="DR"/>
    <n v="0"/>
    <n v="94221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63154"/>
    <x v="16"/>
    <s v="DR"/>
    <n v="0"/>
    <n v="33878.660000000003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63154"/>
    <x v="16"/>
    <s v="DR"/>
    <n v="0"/>
    <n v="81910.77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63154"/>
    <x v="16"/>
    <s v="DR"/>
    <n v="0"/>
    <n v="35782.32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63154"/>
    <x v="16"/>
    <s v="DR"/>
    <n v="0"/>
    <n v="18326.37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63154"/>
    <x v="16"/>
    <s v="DR"/>
    <n v="0"/>
    <n v="334631.37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63154"/>
    <x v="16"/>
    <s v="DR"/>
    <n v="0"/>
    <n v="270706.86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6"/>
    <s v="DR"/>
    <n v="0"/>
    <n v="92467.46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6"/>
    <s v="DR"/>
    <n v="0"/>
    <n v="23005.48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6"/>
    <s v="DR"/>
    <n v="0"/>
    <n v="293222.73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6"/>
    <s v="DR"/>
    <n v="0"/>
    <n v="103194.44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6"/>
    <s v="DR"/>
    <n v="0"/>
    <n v="73958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6"/>
    <s v="DR"/>
    <n v="0"/>
    <n v="40961.82"/>
    <s v=""/>
    <s v="604438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6"/>
    <s v="DR"/>
    <n v="0"/>
    <n v="2393.62"/>
    <s v=""/>
    <s v="610847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6"/>
    <s v="DR"/>
    <n v="0"/>
    <n v="130172"/>
    <s v=""/>
    <s v="610716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6"/>
    <s v="DR"/>
    <n v="0"/>
    <n v="4940.68"/>
    <s v=""/>
    <s v="618696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6"/>
    <s v="DR"/>
    <n v="0"/>
    <n v="64618"/>
    <s v=""/>
    <s v="610718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6"/>
    <s v="DR"/>
    <n v="0"/>
    <n v="25290"/>
    <s v=""/>
    <s v="607293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6"/>
    <s v="DR"/>
    <n v="0"/>
    <n v="171000"/>
    <s v=""/>
    <s v="607127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6"/>
    <s v="DR"/>
    <n v="0"/>
    <n v="60220.24"/>
    <s v=""/>
    <s v="610846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6"/>
    <s v="DR"/>
    <n v="0"/>
    <n v="195267.14"/>
    <s v=""/>
    <s v="610844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6"/>
    <s v="DR"/>
    <n v="0"/>
    <n v="686421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6"/>
    <s v="DR"/>
    <n v="0"/>
    <n v="16117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6"/>
    <s v="DR"/>
    <n v="0"/>
    <n v="12900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6"/>
    <s v="DR"/>
    <n v="0"/>
    <n v="40800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6"/>
    <s v="DR"/>
    <n v="0"/>
    <n v="400450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6"/>
    <s v="DR"/>
    <n v="0"/>
    <n v="9899.6299999999992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6"/>
    <s v="DR"/>
    <n v="0"/>
    <n v="441619.35"/>
    <s v=""/>
    <s v=""/>
    <s v=""/>
    <s v="Actuals"/>
    <s v="MATHIS"/>
    <s v=" "/>
    <s v="TD512-05/31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6"/>
    <s v="DR"/>
    <n v="0"/>
    <n v="17989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6"/>
    <s v="DR"/>
    <n v="0"/>
    <n v="41900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6"/>
    <s v="DR"/>
    <n v="0"/>
    <n v="44738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6"/>
    <s v="DR"/>
    <n v="0"/>
    <n v="209735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6"/>
    <s v="DR"/>
    <n v="0"/>
    <n v="14313.04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6"/>
    <s v="DR"/>
    <n v="0"/>
    <n v="580883.18000000005"/>
    <s v=""/>
    <s v=""/>
    <s v=""/>
    <s v="Actuals"/>
    <s v="MATHIS"/>
    <s v=" "/>
    <s v="TD513-05/31/2014-05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K C CREATIVE SERVICE"/>
    <s v="002165234"/>
    <x v="16"/>
    <s v="CR"/>
    <n v="0"/>
    <n v="-224.48"/>
    <s v=""/>
    <s v="663854"/>
    <s v=""/>
    <s v="Actuals"/>
    <s v="MATHIS"/>
    <s v=" "/>
    <s v="TD513-05/31/2014-05013"/>
    <s v="cr_gl_manual_journals"/>
    <m/>
    <m/>
  </r>
  <r>
    <s v="UEC"/>
    <s v="1"/>
    <s v="21"/>
    <s v="930"/>
    <s v="228"/>
    <s v="930228"/>
    <s v="020"/>
    <s v="020"/>
    <s v=" "/>
    <x v="2"/>
    <s v="J01V3"/>
    <s v="01"/>
    <s v="MEPC"/>
    <s v="34"/>
    <s v=" "/>
    <s v=""/>
    <s v="CONSORTIUM FOR ENERG"/>
    <s v="002142953"/>
    <x v="16"/>
    <s v="CR"/>
    <n v="0"/>
    <n v="-494.4"/>
    <s v=""/>
    <s v="667673"/>
    <s v=""/>
    <s v="Actuals"/>
    <s v="MATHIS"/>
    <s v=" "/>
    <s v="TD513-05/31/2014-05013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"/>
    <s v="FISERV"/>
    <s v="002142033"/>
    <x v="16"/>
    <s v="CR"/>
    <n v="0"/>
    <n v="-1700"/>
    <s v=""/>
    <s v="663375"/>
    <s v=""/>
    <s v="Actuals"/>
    <s v="MATHIS"/>
    <s v=" "/>
    <s v="TD513-05/31/2014-05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6"/>
    <s v="DR"/>
    <n v="0"/>
    <n v="245851.99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6"/>
    <s v="DR"/>
    <n v="0"/>
    <n v="10862.43"/>
    <s v=""/>
    <s v=""/>
    <s v=""/>
    <s v="Actuals"/>
    <s v="MATHIS"/>
    <s v=" "/>
    <s v="TD513-05/31/2014-05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7"/>
    <x v="16"/>
    <s v="CR"/>
    <n v="0"/>
    <n v="-9548.0300000000007"/>
    <s v=""/>
    <s v="610847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5"/>
    <x v="16"/>
    <s v="CR"/>
    <n v="0"/>
    <n v="-28145.86"/>
    <s v=""/>
    <s v="610847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3"/>
    <x v="16"/>
    <s v="CR"/>
    <n v="0"/>
    <n v="-6844.13"/>
    <s v=""/>
    <s v="610847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6"/>
    <s v="CR"/>
    <n v="0"/>
    <n v="-19940.75"/>
    <s v=""/>
    <s v="610845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6"/>
    <s v="CR"/>
    <n v="0"/>
    <n v="-111640"/>
    <s v=""/>
    <s v="610716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002134423"/>
    <x v="16"/>
    <s v="CR"/>
    <n v="0"/>
    <n v="-4291.12"/>
    <s v=""/>
    <s v="618696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6"/>
    <s v="CR"/>
    <n v="0"/>
    <n v="-4554.01"/>
    <s v=""/>
    <s v="618696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6"/>
    <s v="CR"/>
    <n v="0"/>
    <n v="-69631.5"/>
    <s v=""/>
    <s v="610718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6"/>
    <s v="CR"/>
    <n v="0"/>
    <n v="-25290"/>
    <s v=""/>
    <s v="607293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6"/>
    <s v="CR"/>
    <n v="0"/>
    <n v="-171000"/>
    <s v=""/>
    <s v="607127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38791"/>
    <x v="16"/>
    <s v="CR"/>
    <n v="0"/>
    <n v="-54118.57"/>
    <s v=""/>
    <s v="610846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6"/>
    <s v="CR"/>
    <n v="0"/>
    <n v="-53474.5"/>
    <s v=""/>
    <s v="610846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38790"/>
    <x v="16"/>
    <s v="CR"/>
    <n v="0"/>
    <n v="-232335.99"/>
    <s v=""/>
    <s v="610844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6"/>
    <s v="CR"/>
    <n v="0"/>
    <n v="-217357.03"/>
    <s v=""/>
    <s v="610844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6"/>
    <s v="CR"/>
    <n v="0"/>
    <n v="-268647"/>
    <s v=""/>
    <s v="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6"/>
    <s v="CR"/>
    <n v="0"/>
    <n v="-12055.92"/>
    <s v=""/>
    <s v="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6"/>
    <s v="CR"/>
    <n v="0"/>
    <n v="-1103.78"/>
    <s v=""/>
    <s v="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6"/>
    <s v="CR"/>
    <n v="0"/>
    <n v="-43750"/>
    <s v=""/>
    <s v="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6"/>
    <s v="CR"/>
    <n v="0"/>
    <n v="-212490"/>
    <s v=""/>
    <s v="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6"/>
    <s v="CR"/>
    <n v="0"/>
    <n v="-14313.04"/>
    <s v=""/>
    <s v="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6"/>
    <s v="CR"/>
    <n v="0"/>
    <n v="-580883.18000000005"/>
    <s v=""/>
    <s v="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6"/>
    <s v="CR"/>
    <n v="0"/>
    <n v="-42241.89"/>
    <s v=""/>
    <s v="634553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05995"/>
    <x v="16"/>
    <s v="CR"/>
    <n v="0"/>
    <n v="-78859.8"/>
    <s v=""/>
    <s v="634553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002141301"/>
    <x v="16"/>
    <s v="CR"/>
    <n v="0"/>
    <n v="-84470.68"/>
    <s v=""/>
    <s v="6189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6"/>
    <s v="CR"/>
    <n v="0"/>
    <n v="-50935.47"/>
    <s v=""/>
    <s v="6189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6"/>
    <s v="CR"/>
    <n v="0"/>
    <n v="-42268.75"/>
    <s v=""/>
    <s v="618936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35528"/>
    <x v="16"/>
    <s v="CR"/>
    <n v="0"/>
    <n v="-49131.92"/>
    <s v=""/>
    <s v="618936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36009"/>
    <x v="16"/>
    <s v="CR"/>
    <n v="0"/>
    <n v="-50000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36009"/>
    <x v="16"/>
    <s v="CR"/>
    <n v="0"/>
    <n v="-122011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36009"/>
    <x v="16"/>
    <s v="CR"/>
    <n v="0"/>
    <n v="-52014.879999999997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"/>
    <s v=""/>
    <s v="L. M. SERVICES"/>
    <s v="002136009"/>
    <x v="16"/>
    <s v="CR"/>
    <n v="0"/>
    <n v="-28065.360000000001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36009"/>
    <x v="16"/>
    <s v="CR"/>
    <n v="0"/>
    <n v="-89045.34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36009"/>
    <x v="16"/>
    <s v="CR"/>
    <n v="0"/>
    <n v="-8239.2199999999993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36009"/>
    <x v="16"/>
    <s v="CR"/>
    <n v="0"/>
    <n v="-15883.58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36009"/>
    <x v="16"/>
    <s v="CR"/>
    <n v="0"/>
    <n v="-238391.17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36009"/>
    <x v="16"/>
    <s v="CR"/>
    <n v="0"/>
    <n v="-757303.57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6"/>
    <s v="CR"/>
    <n v="0"/>
    <n v="-1747.16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6"/>
    <s v="CR"/>
    <n v="0"/>
    <n v="-197.89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6"/>
    <s v="CR"/>
    <n v="0"/>
    <n v="-124983.3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6"/>
    <s v="CR"/>
    <n v="0"/>
    <n v="-71646.2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6"/>
    <s v="CR"/>
    <n v="0"/>
    <n v="-35015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6"/>
    <s v="CR"/>
    <n v="0"/>
    <n v="-27971.42"/>
    <s v=""/>
    <s v="604438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002141324"/>
    <x v="16"/>
    <s v="CR"/>
    <n v="0"/>
    <n v="-89101"/>
    <s v=""/>
    <s v="610847"/>
    <s v=""/>
    <s v="Actuals"/>
    <s v="MATHIS"/>
    <s v=" "/>
    <s v="TD512-05/31/2014-04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44912"/>
    <x v="16"/>
    <s v="DR"/>
    <n v="247.98"/>
    <n v="247.98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44912"/>
    <x v="16"/>
    <s v="DR"/>
    <n v="231.43"/>
    <n v="231.43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44912"/>
    <x v="16"/>
    <s v="DR"/>
    <n v="247.98"/>
    <n v="247.98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44912"/>
    <x v="16"/>
    <s v="DR"/>
    <n v="231.45"/>
    <n v="231.45"/>
    <s v="UD"/>
    <s v="618218"/>
    <s v=""/>
    <s v="Actuals"/>
    <s v="AP"/>
    <s v=" "/>
    <s v="AP001-05/06/2014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46295"/>
    <x v="16"/>
    <s v="DR"/>
    <n v="63133.89"/>
    <n v="63133.89"/>
    <s v="UD"/>
    <s v="610716"/>
    <s v=""/>
    <s v="Actuals"/>
    <s v="AP"/>
    <s v=" "/>
    <s v="AP001-05/12/2014-0001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47056"/>
    <x v="16"/>
    <s v="DR"/>
    <n v="25290"/>
    <n v="25290"/>
    <s v="UD"/>
    <s v="607293"/>
    <s v=""/>
    <s v="Actuals"/>
    <s v="AP"/>
    <s v=" "/>
    <s v="AP001-05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48685"/>
    <x v="16"/>
    <s v="DR"/>
    <n v="145.5"/>
    <n v="145.5"/>
    <s v="UD"/>
    <s v="610718"/>
    <s v=""/>
    <s v="Actuals"/>
    <s v="AP"/>
    <s v=" "/>
    <s v="AP001-05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48687"/>
    <x v="16"/>
    <s v="DR"/>
    <n v="66371.5"/>
    <n v="66371.5"/>
    <s v="UD"/>
    <s v="610718"/>
    <s v=""/>
    <s v="Actuals"/>
    <s v="AP"/>
    <s v=" "/>
    <s v="AP001-05/12/2014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38791"/>
    <x v="16"/>
    <s v="DR"/>
    <n v="54118.57"/>
    <n v="54118.57"/>
    <s v="UD"/>
    <s v="610846"/>
    <s v=""/>
    <s v="Actuals"/>
    <s v="AP"/>
    <s v=" "/>
    <s v="AP001-05/12/2014-0001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2151836"/>
    <x v="16"/>
    <s v="DR"/>
    <n v="0"/>
    <n v="1.68"/>
    <s v=""/>
    <s v=""/>
    <s v=""/>
    <s v="Actuals"/>
    <s v="OP"/>
    <s v=" "/>
    <s v="AP001-05/12/2014-0001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151836"/>
    <x v="16"/>
    <s v="DR"/>
    <n v="0"/>
    <n v="3.92"/>
    <s v=""/>
    <s v=""/>
    <s v=""/>
    <s v="Actuals"/>
    <s v="OP"/>
    <s v=" "/>
    <s v="AP001-05/12/2014-0001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151836"/>
    <x v="16"/>
    <s v="DR"/>
    <n v="0"/>
    <n v="4.4800000000000004"/>
    <s v=""/>
    <s v=""/>
    <s v=""/>
    <s v="Actuals"/>
    <s v="OP"/>
    <s v=" "/>
    <s v="AP001-05/12/2014-00012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151836"/>
    <x v="16"/>
    <s v="DR"/>
    <n v="0"/>
    <n v="3.92"/>
    <s v=""/>
    <s v=""/>
    <s v=""/>
    <s v="Actuals"/>
    <s v="OP"/>
    <s v=" "/>
    <s v="AP001-05/12/2014-00012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151836"/>
    <x v="16"/>
    <s v="DR"/>
    <n v="0"/>
    <n v="7.28"/>
    <s v=""/>
    <s v=""/>
    <s v=""/>
    <s v="Actuals"/>
    <s v="OP"/>
    <s v=" "/>
    <s v="AP001-05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65237"/>
    <x v="16"/>
    <s v="DR"/>
    <n v="4291.12"/>
    <n v="4291.12"/>
    <s v="UD"/>
    <s v="618696"/>
    <s v=""/>
    <s v="Actuals"/>
    <s v="AP"/>
    <s v=" "/>
    <s v="AP001-05/30/2014-000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K C CREATIVE SERVICE"/>
    <s v="PURCHASING RATE"/>
    <s v="002165234"/>
    <x v="16"/>
    <s v="DR"/>
    <n v="0"/>
    <n v="224.48"/>
    <s v=""/>
    <s v="663854"/>
    <s v=""/>
    <s v="Actuals"/>
    <s v="AP"/>
    <s v=" "/>
    <s v="AP001-05/30/2014-000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65234"/>
    <x v="16"/>
    <s v="DR"/>
    <n v="46990.04"/>
    <n v="46990.04"/>
    <s v="UD"/>
    <s v="663854"/>
    <s v=""/>
    <s v="Actuals"/>
    <s v="AP"/>
    <s v=" "/>
    <s v="AP001-05/30/2014-00030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35528"/>
    <x v="16"/>
    <s v="DR"/>
    <n v="44218.73"/>
    <n v="44218.73"/>
    <s v="UD"/>
    <s v="618936"/>
    <s v=""/>
    <s v="Actuals"/>
    <s v="AP"/>
    <s v=" "/>
    <s v="AP001-05/05/2014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1837"/>
    <x v="16"/>
    <s v="DR"/>
    <n v="11571.84"/>
    <n v="11571.84"/>
    <s v="UD"/>
    <s v="610845"/>
    <s v=""/>
    <s v="Actuals"/>
    <s v="AP"/>
    <s v=" "/>
    <s v="AP001-05/29/2014-0002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1837"/>
    <x v="16"/>
    <s v="DR"/>
    <n v="0"/>
    <n v="927.25"/>
    <s v="UD"/>
    <s v="610845"/>
    <s v=""/>
    <s v="Actuals"/>
    <s v="AP"/>
    <s v=" "/>
    <s v="AP001-05/29/2014-0002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1836"/>
    <x v="16"/>
    <s v="DR"/>
    <n v="0"/>
    <n v="301.66000000000003"/>
    <s v="UD"/>
    <s v="610845"/>
    <s v=""/>
    <s v="Actuals"/>
    <s v="AP"/>
    <s v=" "/>
    <s v="AP001-05/29/2014-0002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1836"/>
    <x v="16"/>
    <s v="DR"/>
    <n v="7140"/>
    <n v="7140"/>
    <s v="UD"/>
    <s v="610845"/>
    <s v=""/>
    <s v="Actuals"/>
    <s v="AP"/>
    <s v=" "/>
    <s v="AP001-05/29/2014-00029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WEINHARDT PARTY RENTALS"/>
    <s v="002163249"/>
    <x v="16"/>
    <s v="DR"/>
    <n v="0"/>
    <n v="94.55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WEINHARDT PARTY RENTALS"/>
    <s v="002163249"/>
    <x v="16"/>
    <s v="DR"/>
    <n v="0"/>
    <n v="38.04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8247"/>
    <s v="Lovett(MOEngEf&amp;R 921"/>
    <s v="Purchases - Other (RT BX)::SQ *DOGWOOD PROMOTIONS,"/>
    <s v="002163602"/>
    <x v="16"/>
    <s v="DR"/>
    <n v="0"/>
    <n v="4918.26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 Renewab 92"/>
    <s v="Purchases - Other (RT BX)::USGBC MO GATEWAY CHAPTE"/>
    <s v="002163246"/>
    <x v="16"/>
    <s v="DR"/>
    <n v="0"/>
    <n v="2500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/ Entertainment (RT82)::IMOS 20TH &amp; WASHINGT"/>
    <s v="002163602"/>
    <x v="16"/>
    <s v="DR"/>
    <n v="0"/>
    <n v="109.36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061"/>
    <s v="002163602"/>
    <x v="16"/>
    <s v="DR"/>
    <n v="0"/>
    <n v="10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061"/>
    <s v="002163602"/>
    <x v="16"/>
    <s v="DR"/>
    <n v="0"/>
    <n v="25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061"/>
    <s v="002163602"/>
    <x v="16"/>
    <s v="DR"/>
    <n v="0"/>
    <n v="25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/ Airline Fees (RT 80)::FRONTIER AI 422217"/>
    <s v="002163602"/>
    <x v="16"/>
    <s v="DR"/>
    <n v="0"/>
    <n v="278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STAPLESPROMOTIONALPRODU"/>
    <s v="002163249"/>
    <x v="16"/>
    <s v="DR"/>
    <n v="0"/>
    <n v="2547.5300000000002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THE HOME DEPOT 1973"/>
    <s v="002163249"/>
    <x v="16"/>
    <s v="DR"/>
    <n v="0"/>
    <n v="25.07"/>
    <s v=""/>
    <s v=""/>
    <s v=""/>
    <s v="Actuals"/>
    <s v="CC"/>
    <s v=" "/>
    <s v="AP001-05/27/2014-00027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105995"/>
    <x v="16"/>
    <s v="DR"/>
    <n v="19714.95"/>
    <n v="19714.95"/>
    <s v="UD"/>
    <s v="634553"/>
    <s v=""/>
    <s v="Actuals"/>
    <s v="AP"/>
    <s v=" "/>
    <s v="AP001-05/23/2014-0002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58591"/>
    <x v="16"/>
    <s v="DR"/>
    <n v="4327.3900000000003"/>
    <n v="4327.3900000000003"/>
    <s v="UD"/>
    <s v="618696"/>
    <s v=""/>
    <s v="Actuals"/>
    <s v="AP"/>
    <s v=" "/>
    <s v="AP001-05/22/2014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161238"/>
    <x v="16"/>
    <s v="DR"/>
    <n v="0"/>
    <n v="66"/>
    <s v=""/>
    <s v=""/>
    <s v=""/>
    <s v="Actuals"/>
    <s v="CC"/>
    <s v=" "/>
    <s v="AP001-05/22/2014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ST LOUIS RCGA"/>
    <s v="002161238"/>
    <x v="16"/>
    <s v="DR"/>
    <n v="0"/>
    <n v="300"/>
    <s v=""/>
    <s v=""/>
    <s v=""/>
    <s v="Actuals"/>
    <s v="CC"/>
    <s v=" "/>
    <s v="AP001-05/22/2014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57433"/>
    <x v="16"/>
    <s v="DR"/>
    <n v="222.9"/>
    <n v="222.9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57559"/>
    <x v="16"/>
    <s v="DR"/>
    <n v="222.9"/>
    <n v="222.9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57433"/>
    <x v="16"/>
    <s v="DR"/>
    <n v="222.9"/>
    <n v="222.9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57559"/>
    <x v="16"/>
    <s v="DR"/>
    <n v="222.9"/>
    <n v="222.9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57559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57433"/>
    <x v="16"/>
    <s v="DR"/>
    <n v="208.04"/>
    <n v="208.04"/>
    <s v="UD"/>
    <s v="618218"/>
    <s v=""/>
    <s v="Actuals"/>
    <s v="AP"/>
    <s v=" "/>
    <s v="AP001-05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EX"/>
    <s v="EARTHDAY"/>
    <s v="SECURITAS SECURITY S"/>
    <s v="Security guard services for various Ameren locatio"/>
    <s v="002155294"/>
    <x v="16"/>
    <s v="DR"/>
    <n v="406.32"/>
    <n v="406.32"/>
    <s v="EA"/>
    <s v="556737"/>
    <s v=""/>
    <s v="Actuals"/>
    <s v="AP"/>
    <s v=" "/>
    <s v="AP001-05/21/2014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2"/>
    <x v="16"/>
    <s v="DR"/>
    <n v="15000"/>
    <n v="15000"/>
    <s v="UD"/>
    <s v="653179"/>
    <s v=""/>
    <s v="Actuals"/>
    <s v="AP"/>
    <s v=" "/>
    <s v="AP001-05/20/2014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3"/>
    <x v="16"/>
    <s v="DR"/>
    <n v="15000"/>
    <n v="15000"/>
    <s v="UD"/>
    <s v="653179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4"/>
    <x v="16"/>
    <s v="DR"/>
    <n v="2500"/>
    <n v="2500"/>
    <s v="UD"/>
    <s v="653179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5"/>
    <x v="16"/>
    <s v="DR"/>
    <n v="25000"/>
    <n v="25000"/>
    <s v="UD"/>
    <s v="653179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49516"/>
    <x v="16"/>
    <s v="DR"/>
    <n v="17500"/>
    <n v="17500"/>
    <s v="UD"/>
    <s v="653179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FISERV SOLUTIONS INC"/>
    <s v="PURCHASING RATE"/>
    <s v="002142033"/>
    <x v="16"/>
    <s v="DR"/>
    <n v="0"/>
    <n v="1700"/>
    <s v=""/>
    <s v="663375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Ameren Missouri 2014 Personal Energy Statements -"/>
    <s v="002142033"/>
    <x v="16"/>
    <s v="DR"/>
    <n v="81518.070000000007"/>
    <n v="81518.070000000007"/>
    <s v="EA"/>
    <s v="663375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TAX"/>
    <s v="002142033"/>
    <x v="16"/>
    <s v="DR"/>
    <n v="0"/>
    <n v="7021.16"/>
    <s v="EA"/>
    <s v="663375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FREIGHT"/>
    <s v="002142034"/>
    <x v="16"/>
    <s v="DR"/>
    <n v="0"/>
    <n v="275.27"/>
    <s v="EA"/>
    <s v="663375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FISERV SOLUTIONS INC"/>
    <s v="Ameren Missouri 2014 Personal Energy Statements -"/>
    <s v="002142034"/>
    <x v="16"/>
    <s v="DR"/>
    <n v="69573.67"/>
    <n v="69573.67"/>
    <s v="EA"/>
    <s v="663375"/>
    <s v=""/>
    <s v="Actuals"/>
    <s v="AP"/>
    <s v=" "/>
    <s v="AP001-05/14/2014-00014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41301"/>
    <x v="16"/>
    <s v="DR"/>
    <n v="76023.61"/>
    <n v="76023.61"/>
    <s v="UD"/>
    <s v="618938"/>
    <s v=""/>
    <s v="Actuals"/>
    <s v="AP"/>
    <s v=" "/>
    <s v="AP001-05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38790"/>
    <x v="16"/>
    <s v="DR"/>
    <n v="232335.99"/>
    <n v="232335.99"/>
    <s v="UD"/>
    <s v="610844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147057"/>
    <x v="16"/>
    <s v="DR"/>
    <n v="172069.23"/>
    <n v="172069.23"/>
    <s v="UD"/>
    <s v="60712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5"/>
    <x v="16"/>
    <s v="DR"/>
    <n v="26057.85"/>
    <n v="26057.85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5"/>
    <x v="16"/>
    <s v="DR"/>
    <n v="0"/>
    <n v="2088.0100000000002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7"/>
    <x v="16"/>
    <s v="DR"/>
    <n v="8839.7000000000007"/>
    <n v="8839.7000000000007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3"/>
    <x v="16"/>
    <s v="DR"/>
    <n v="6336.4"/>
    <n v="6336.4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3"/>
    <x v="16"/>
    <s v="DR"/>
    <n v="0"/>
    <n v="507.73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141324"/>
    <x v="16"/>
    <s v="DR"/>
    <n v="82491"/>
    <n v="82491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4"/>
    <x v="16"/>
    <s v="DR"/>
    <n v="0"/>
    <n v="6610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141327"/>
    <x v="16"/>
    <s v="DR"/>
    <n v="0"/>
    <n v="708.33"/>
    <s v="UD"/>
    <s v="610847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36009"/>
    <x v="16"/>
    <s v="DR"/>
    <n v="50000"/>
    <n v="50000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36009"/>
    <x v="16"/>
    <s v="DR"/>
    <n v="8239.2199999999993"/>
    <n v="8239.2199999999993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36009"/>
    <x v="16"/>
    <s v="DR"/>
    <n v="15883.58"/>
    <n v="15883.58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36009"/>
    <x v="16"/>
    <s v="DR"/>
    <n v="52014.879999999997"/>
    <n v="52014.879999999997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136009"/>
    <x v="16"/>
    <s v="DR"/>
    <n v="28065.360000000001"/>
    <n v="28065.360000000001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36009"/>
    <x v="16"/>
    <s v="DR"/>
    <n v="238391.17"/>
    <n v="238391.17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36009"/>
    <x v="16"/>
    <s v="DR"/>
    <n v="757303.57"/>
    <n v="757303.57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36009"/>
    <x v="16"/>
    <s v="DR"/>
    <n v="89045.34"/>
    <n v="89045.34"/>
    <s v="UD"/>
    <s v="604438"/>
    <s v=""/>
    <s v="Actuals"/>
    <s v="AP"/>
    <s v=" "/>
    <s v="AP001-05/13/2014-0001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36009"/>
    <x v="16"/>
    <s v="DR"/>
    <n v="122011"/>
    <n v="122011"/>
    <s v="UD"/>
    <s v="604438"/>
    <s v=""/>
    <s v="Actuals"/>
    <s v="AP"/>
    <s v=" "/>
    <s v="AP001-05/13/2014-00013"/>
    <s v="cr_accounts_payable"/>
    <m/>
    <m/>
  </r>
  <r>
    <s v="UEC"/>
    <s v="1"/>
    <s v="21"/>
    <s v="930"/>
    <s v="228"/>
    <s v="930228"/>
    <s v="020"/>
    <s v="020"/>
    <s v=" "/>
    <x v="2"/>
    <s v="J01V3"/>
    <s v="01"/>
    <s v="MEPC"/>
    <s v="34"/>
    <s v=" "/>
    <s v="CONSORTIUM FOR ENERG"/>
    <s v="PURCHASING RATE"/>
    <s v="002142953"/>
    <x v="16"/>
    <s v="DR"/>
    <n v="0"/>
    <n v="494.4"/>
    <s v=""/>
    <s v="667673"/>
    <s v=""/>
    <s v="Actuals"/>
    <s v="AP"/>
    <s v=" "/>
    <s v="AP001-05/06/2014-00006"/>
    <s v="cr_accounts_payable"/>
    <m/>
    <m/>
  </r>
  <r>
    <s v="UEC"/>
    <s v="1"/>
    <s v="21"/>
    <s v="930"/>
    <s v="228"/>
    <s v="930228"/>
    <s v="020"/>
    <s v="020"/>
    <s v=" "/>
    <x v="2"/>
    <s v="J01V3"/>
    <s v="01"/>
    <s v="MEPC"/>
    <s v="MD"/>
    <s v=" "/>
    <s v="CONSORTIUM FOR ENERG"/>
    <s v="CEE Membership Dues 1/1/2014-12/31/2014 per attach"/>
    <s v="002142953"/>
    <x v="16"/>
    <s v="DR"/>
    <n v="10300"/>
    <n v="10300"/>
    <s v="UD"/>
    <s v="667673"/>
    <s v=""/>
    <s v="Actuals"/>
    <s v="AP"/>
    <s v=" "/>
    <s v="AP001-05/06/2014-00006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4072068022"/>
    <s v=""/>
    <s v="CSS NON-SERV REVENUE"/>
    <s v=""/>
    <x v="16"/>
    <s v="DR"/>
    <n v="0"/>
    <n v="880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469608111"/>
    <s v=""/>
    <s v="CSS NON-SERV REVENUE"/>
    <s v=""/>
    <x v="16"/>
    <s v="DR"/>
    <n v="0"/>
    <n v="338.4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662505119"/>
    <s v=""/>
    <s v="CSS NON-SERV REVENUE"/>
    <s v=""/>
    <x v="16"/>
    <s v="DR"/>
    <n v="0"/>
    <n v="1372.68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650005923"/>
    <s v=""/>
    <s v="CSS NON-SERV REVENUE"/>
    <s v=""/>
    <x v="16"/>
    <s v="DR"/>
    <n v="0"/>
    <n v="3302.34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405033009"/>
    <s v=""/>
    <s v="CSS NON-SERV REVENUE"/>
    <s v=""/>
    <x v="16"/>
    <s v="DR"/>
    <n v="0"/>
    <n v="789.12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092707117"/>
    <s v=""/>
    <s v="CSS NON-SERV REVENUE"/>
    <s v=""/>
    <x v="16"/>
    <s v="DR"/>
    <n v="0"/>
    <n v="538.44000000000005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641003711"/>
    <s v=""/>
    <s v="CSS NON-SERV REVENUE"/>
    <s v=""/>
    <x v="16"/>
    <s v="DR"/>
    <n v="0"/>
    <n v="485.64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810303122"/>
    <s v=""/>
    <s v="CSS NON-SERV REVENUE"/>
    <s v=""/>
    <x v="16"/>
    <s v="DR"/>
    <n v="0"/>
    <n v="530.70000000000005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662505119"/>
    <s v=""/>
    <s v="CSS NON-SERV REVENUE"/>
    <s v=""/>
    <x v="16"/>
    <s v="DR"/>
    <n v="0"/>
    <n v="105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720005005"/>
    <s v=""/>
    <s v="CSS NON-SERV REVENUE"/>
    <s v=""/>
    <x v="16"/>
    <s v="DR"/>
    <n v="0"/>
    <n v="946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405033009"/>
    <s v=""/>
    <s v="CSS NON-SERV REVENUE"/>
    <s v=""/>
    <x v="16"/>
    <s v="DR"/>
    <n v="0"/>
    <n v="945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092707117"/>
    <s v=""/>
    <s v="CSS NON-SERV REVENUE"/>
    <s v=""/>
    <x v="16"/>
    <s v="DR"/>
    <n v="0"/>
    <n v="11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399305113"/>
    <s v=""/>
    <s v="CSS NON-SERV REVENUE"/>
    <s v=""/>
    <x v="16"/>
    <s v="DR"/>
    <n v="0"/>
    <n v="495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140003116"/>
    <s v=""/>
    <s v="CSS NON-SERV REVENUE"/>
    <s v=""/>
    <x v="16"/>
    <s v="DR"/>
    <n v="0"/>
    <n v="462"/>
    <s v=""/>
    <s v=""/>
    <s v=""/>
    <s v="Actuals"/>
    <s v="CS662M"/>
    <s v=" "/>
    <s v="CA010-05/31/2014-00000"/>
    <s v="cr_cs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300"/>
    <x v="17"/>
    <s v="CR"/>
    <n v="0"/>
    <n v="-458.82"/>
    <s v=""/>
    <s v="668962"/>
    <s v=""/>
    <s v="Actuals"/>
    <s v="MATHIS"/>
    <s v=" "/>
    <s v="TD513-06/30/2014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302"/>
    <x v="17"/>
    <s v="CR"/>
    <n v="0"/>
    <n v="-1068.3800000000001"/>
    <s v=""/>
    <s v="668962"/>
    <s v=""/>
    <s v="Actuals"/>
    <s v="MATHIS"/>
    <s v=" "/>
    <s v="TD513-06/30/2014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014"/>
    <x v="17"/>
    <s v="CR"/>
    <n v="0"/>
    <n v="-100.8"/>
    <s v=""/>
    <s v="668962"/>
    <s v=""/>
    <s v="Actuals"/>
    <s v="MATHIS"/>
    <s v=" "/>
    <s v="TD513-06/30/2014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"/>
    <s v="I D MEDIA INC"/>
    <s v="002179012"/>
    <x v="17"/>
    <s v="CR"/>
    <n v="0"/>
    <n v="-72"/>
    <s v=""/>
    <s v="668962"/>
    <s v=""/>
    <s v="Actuals"/>
    <s v="MATHIS"/>
    <s v=" "/>
    <s v="TD513-06/30/2014-06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s v=""/>
    <s v="SPOT MEDIA PRODUCTIO"/>
    <s v="002174308"/>
    <x v="17"/>
    <s v="CR"/>
    <n v="0"/>
    <n v="-203.71"/>
    <s v=""/>
    <s v="671800"/>
    <s v=""/>
    <s v="Actuals"/>
    <s v="MATHIS"/>
    <s v=" "/>
    <s v="TD513-06/30/2014-06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FACEBOOK TRAN"/>
    <s v="002167412"/>
    <x v="17"/>
    <s v="DR"/>
    <n v="0"/>
    <n v="20"/>
    <s v=""/>
    <s v=""/>
    <s v=""/>
    <s v="Actuals"/>
    <s v="OTT"/>
    <s v=" "/>
    <s v="CE103-06/30/2014-00007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"/>
    <s v="FACEBOOK TRAN"/>
    <s v="002167412"/>
    <x v="17"/>
    <s v="DR"/>
    <n v="0"/>
    <n v="170.53"/>
    <s v=""/>
    <s v=""/>
    <s v=""/>
    <s v="Actuals"/>
    <s v="OTT"/>
    <s v=" "/>
    <s v="CE103-06/30/2014-00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"/>
    <s v="002189260"/>
    <x v="17"/>
    <s v="DR"/>
    <n v="0"/>
    <n v="181675.31"/>
    <s v=""/>
    <s v="610844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"/>
    <s v="002189255"/>
    <x v="17"/>
    <s v="DR"/>
    <n v="0"/>
    <n v="52490.67"/>
    <s v=""/>
    <s v="610846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7"/>
    <s v="DR"/>
    <n v="0"/>
    <n v="15380"/>
    <s v=""/>
    <s v="634553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7"/>
    <s v="DR"/>
    <n v="0"/>
    <n v="42241.89"/>
    <s v=""/>
    <s v="634553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7"/>
    <s v="DR"/>
    <n v="0"/>
    <n v="54779.87"/>
    <s v=""/>
    <s v="6189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 D M ASSOC"/>
    <s v=""/>
    <x v="17"/>
    <s v="DR"/>
    <n v="0"/>
    <n v="50781.75"/>
    <s v=""/>
    <s v="618936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7"/>
    <s v="DR"/>
    <n v="0"/>
    <n v="206827.18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7"/>
    <s v="DR"/>
    <n v="0"/>
    <n v="48724.800000000003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7"/>
    <s v="DR"/>
    <n v="0"/>
    <n v="368388.73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7"/>
    <s v="DR"/>
    <n v="0"/>
    <n v="117903.47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7"/>
    <s v="DR"/>
    <n v="0"/>
    <n v="109619.6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7"/>
    <s v="DR"/>
    <n v="0"/>
    <n v="35878.620000000003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87151"/>
    <x v="17"/>
    <s v="DR"/>
    <n v="0"/>
    <n v="100058.82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87151"/>
    <x v="17"/>
    <s v="DR"/>
    <n v="0"/>
    <n v="130007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87151"/>
    <x v="17"/>
    <s v="DR"/>
    <n v="0"/>
    <n v="2959.68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87151"/>
    <x v="17"/>
    <s v="DR"/>
    <n v="0"/>
    <n v="50000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87151"/>
    <x v="17"/>
    <s v="DR"/>
    <n v="0"/>
    <n v="58454.13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87151"/>
    <x v="17"/>
    <s v="DR"/>
    <n v="0"/>
    <n v="94733.69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87151"/>
    <x v="17"/>
    <s v="DR"/>
    <n v="0"/>
    <n v="324444.27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87151"/>
    <x v="17"/>
    <s v="DR"/>
    <n v="0"/>
    <n v="343609.39"/>
    <s v=""/>
    <s v="604438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DR"/>
    <n v="0"/>
    <n v="1455.26"/>
    <s v=""/>
    <s v="610847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7"/>
    <s v="DR"/>
    <n v="0"/>
    <n v="8681.32"/>
    <s v=""/>
    <s v="610845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7"/>
    <s v="DR"/>
    <n v="0"/>
    <n v="60618"/>
    <s v=""/>
    <s v="610716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7"/>
    <s v="DR"/>
    <n v="0"/>
    <n v="12223.56"/>
    <s v=""/>
    <s v="618696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7"/>
    <s v="DR"/>
    <n v="0"/>
    <n v="61234.5"/>
    <s v=""/>
    <s v="610718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7"/>
    <s v="DR"/>
    <n v="0"/>
    <n v="33624"/>
    <s v=""/>
    <s v="607293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7"/>
    <s v="DR"/>
    <n v="0"/>
    <n v="171000"/>
    <s v=""/>
    <s v="607127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7"/>
    <s v="DR"/>
    <n v="0"/>
    <n v="52300.24"/>
    <s v=""/>
    <s v="610846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7"/>
    <s v="DR"/>
    <n v="0"/>
    <n v="206277.34"/>
    <s v=""/>
    <s v="610844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7"/>
    <s v="DR"/>
    <n v="0"/>
    <n v="348918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7"/>
    <s v="DR"/>
    <n v="0"/>
    <n v="21892.78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 INCENTIVES"/>
    <s v=""/>
    <x v="17"/>
    <s v="DR"/>
    <n v="0"/>
    <n v="34026.639999999999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7"/>
    <s v="DR"/>
    <n v="0"/>
    <n v="38650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7"/>
    <s v="DR"/>
    <n v="0"/>
    <n v="568405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DR"/>
    <n v="0"/>
    <n v="11285.78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7"/>
    <s v="DR"/>
    <n v="0"/>
    <n v="558243.85"/>
    <s v=""/>
    <s v=""/>
    <s v=""/>
    <s v="Actuals"/>
    <s v="MATHIS"/>
    <s v=" "/>
    <s v="TD512-06/30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"/>
    <s v=""/>
    <s v="APT INCENTIVES"/>
    <s v=""/>
    <x v="17"/>
    <s v="DR"/>
    <n v="0"/>
    <n v="441619.35"/>
    <s v=""/>
    <s v=""/>
    <s v=""/>
    <s v="Actuals"/>
    <s v="MATHIS"/>
    <s v=" "/>
    <s v="TD513-06/30/2014-06005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2105995"/>
    <x v="17"/>
    <s v="DR"/>
    <n v="0"/>
    <n v="78859.8"/>
    <s v=""/>
    <s v="634553"/>
    <s v=""/>
    <s v="Actuals"/>
    <s v="MATHIS"/>
    <s v=" "/>
    <s v="TD513-06/30/2014-06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"/>
    <s v="AEG"/>
    <s v="2105995"/>
    <x v="17"/>
    <s v="CR"/>
    <n v="0"/>
    <n v="-19714.95"/>
    <s v=""/>
    <s v="634553"/>
    <s v=""/>
    <s v="Actuals"/>
    <s v="MATHIS"/>
    <s v=" "/>
    <s v="TD513-06/30/2014-06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"/>
    <s v=""/>
    <s v="HW INCENTIVES"/>
    <s v=""/>
    <x v="17"/>
    <s v="DR"/>
    <n v="0"/>
    <n v="629436.94999999995"/>
    <s v=""/>
    <s v=""/>
    <s v=""/>
    <s v="Actuals"/>
    <s v="MATHIS"/>
    <s v=" "/>
    <s v="TD513-06/30/2014-06005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"/>
    <s v=""/>
    <s v="HW INCENTIVES"/>
    <s v=""/>
    <x v="17"/>
    <s v="DR"/>
    <n v="0"/>
    <n v="19501.46"/>
    <s v=""/>
    <s v=""/>
    <s v=""/>
    <s v="Actuals"/>
    <s v="MATHIS"/>
    <s v=" "/>
    <s v="TD513-06/30/2014-06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"/>
    <s v=""/>
    <s v="ARCA MKTG."/>
    <s v=""/>
    <x v="17"/>
    <s v="DR"/>
    <n v="0"/>
    <n v="12900"/>
    <s v=""/>
    <s v=""/>
    <s v=""/>
    <s v="Actuals"/>
    <s v="MATHIS"/>
    <s v=" "/>
    <s v="TD513-06/30/2014-06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"/>
    <s v=""/>
    <s v="ARCA INCENTIVES"/>
    <s v=""/>
    <x v="17"/>
    <s v="DR"/>
    <n v="0"/>
    <n v="40900"/>
    <s v=""/>
    <s v=""/>
    <s v=""/>
    <s v="Actuals"/>
    <s v="MATHIS"/>
    <s v=" "/>
    <s v="TD513-06/30/2014-06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"/>
    <s v=""/>
    <s v="ICF MKTG."/>
    <s v=""/>
    <x v="17"/>
    <s v="DR"/>
    <n v="0"/>
    <n v="583"/>
    <s v=""/>
    <s v=""/>
    <s v=""/>
    <s v="Actuals"/>
    <s v="MATHIS"/>
    <s v=" "/>
    <s v="TD513-06/30/2014-06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"/>
    <s v=""/>
    <s v="ICF INCENTIVES"/>
    <s v=""/>
    <x v="17"/>
    <s v="DR"/>
    <n v="0"/>
    <n v="441025"/>
    <s v=""/>
    <s v=""/>
    <s v=""/>
    <s v="Actuals"/>
    <s v="MATHIS"/>
    <s v=" "/>
    <s v="TD513-06/30/2014-0600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"/>
    <s v=""/>
    <s v="APT INCENTIVES"/>
    <s v=""/>
    <x v="17"/>
    <s v="DR"/>
    <n v="0"/>
    <n v="9899.6299999999992"/>
    <s v=""/>
    <s v=""/>
    <s v=""/>
    <s v="Actuals"/>
    <s v="MATHIS"/>
    <s v=" "/>
    <s v="TD513-06/30/2014-0600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IE"/>
    <s v=" "/>
    <s v=""/>
    <s v="BILL ADJUST CUSTOMER"/>
    <s v=""/>
    <x v="17"/>
    <s v="CR"/>
    <n v="0"/>
    <n v="-78320"/>
    <s v=""/>
    <s v=""/>
    <s v=""/>
    <s v="Actuals"/>
    <s v="CHAPMAN"/>
    <s v=" "/>
    <s v="CA106-06/30/2014-00000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7"/>
    <s v="CR"/>
    <n v="0"/>
    <n v="-42241.89"/>
    <s v=""/>
    <s v="634553"/>
    <s v=""/>
    <s v="Actuals"/>
    <s v="MATHIS"/>
    <s v=" "/>
    <s v="TD512-06/30/2014-0501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002168095"/>
    <x v="17"/>
    <s v="CR"/>
    <n v="0"/>
    <n v="-53474.5"/>
    <s v=""/>
    <s v="610846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002168094"/>
    <x v="17"/>
    <s v="CR"/>
    <n v="0"/>
    <n v="-217357.03"/>
    <s v=""/>
    <s v="610844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65236"/>
    <x v="17"/>
    <s v="CR"/>
    <n v="0"/>
    <n v="-5790"/>
    <s v=""/>
    <s v="634553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7"/>
    <s v="CR"/>
    <n v="0"/>
    <n v="-5609"/>
    <s v=""/>
    <s v="634553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7"/>
    <s v="CR"/>
    <n v="0"/>
    <n v="-50935.47"/>
    <s v=""/>
    <s v="6189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7"/>
    <s v="CR"/>
    <n v="0"/>
    <n v="-159333.47"/>
    <s v=""/>
    <s v="6189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002163105"/>
    <x v="17"/>
    <s v="CR"/>
    <n v="0"/>
    <n v="-46954.14"/>
    <s v=""/>
    <s v="618936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DM"/>
    <s v=""/>
    <x v="17"/>
    <s v="CR"/>
    <n v="0"/>
    <n v="-41507.5"/>
    <s v=""/>
    <s v="618936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63154"/>
    <x v="17"/>
    <s v="CR"/>
    <n v="0"/>
    <n v="-50000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63154"/>
    <x v="17"/>
    <s v="CR"/>
    <n v="0"/>
    <n v="-94221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63154"/>
    <x v="17"/>
    <s v="CR"/>
    <n v="0"/>
    <n v="-33878.660000000003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63154"/>
    <x v="17"/>
    <s v="CR"/>
    <n v="0"/>
    <n v="-81910.77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63154"/>
    <x v="17"/>
    <s v="CR"/>
    <n v="0"/>
    <n v="-35782.32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63154"/>
    <x v="17"/>
    <s v="CR"/>
    <n v="0"/>
    <n v="-18326.37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63154"/>
    <x v="17"/>
    <s v="CR"/>
    <n v="0"/>
    <n v="-334631.37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63154"/>
    <x v="17"/>
    <s v="CR"/>
    <n v="0"/>
    <n v="-270706.86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7"/>
    <s v="CR"/>
    <n v="0"/>
    <n v="-92467.46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7"/>
    <s v="CR"/>
    <n v="0"/>
    <n v="-23005.48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7"/>
    <s v="CR"/>
    <n v="0"/>
    <n v="-293222.73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7"/>
    <s v="CR"/>
    <n v="0"/>
    <n v="-103194.44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7"/>
    <s v="CR"/>
    <n v="0"/>
    <n v="-73958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7"/>
    <s v="CR"/>
    <n v="0"/>
    <n v="-40961.82"/>
    <s v=""/>
    <s v="604438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CR"/>
    <n v="0"/>
    <n v="-2393.62"/>
    <s v=""/>
    <s v="610847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7"/>
    <s v="CR"/>
    <n v="0"/>
    <n v="-130172"/>
    <s v=""/>
    <s v="610716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7"/>
    <s v="CR"/>
    <n v="0"/>
    <n v="-4940.68"/>
    <s v=""/>
    <s v="618696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7"/>
    <s v="CR"/>
    <n v="0"/>
    <n v="-64618"/>
    <s v=""/>
    <s v="610718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7"/>
    <s v="CR"/>
    <n v="0"/>
    <n v="-25290"/>
    <s v=""/>
    <s v="607293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7"/>
    <s v="CR"/>
    <n v="0"/>
    <n v="-171000"/>
    <s v=""/>
    <s v="607127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7"/>
    <s v="CR"/>
    <n v="0"/>
    <n v="-60220.24"/>
    <s v=""/>
    <s v="610846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7"/>
    <s v="CR"/>
    <n v="0"/>
    <n v="-195267.14"/>
    <s v=""/>
    <s v="610844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7"/>
    <s v="CR"/>
    <n v="0"/>
    <n v="-686421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7"/>
    <s v="CR"/>
    <n v="0"/>
    <n v="-16117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INCENTIVES"/>
    <s v=""/>
    <x v="17"/>
    <s v="CR"/>
    <n v="0"/>
    <n v="-12900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7"/>
    <s v="CR"/>
    <n v="0"/>
    <n v="-40800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7"/>
    <s v="CR"/>
    <n v="0"/>
    <n v="-400450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7"/>
    <s v="CR"/>
    <n v="0"/>
    <n v="-9899.6299999999992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7"/>
    <s v="CR"/>
    <n v="0"/>
    <n v="-441619.35"/>
    <s v=""/>
    <s v=""/>
    <s v=""/>
    <s v="Actuals"/>
    <s v="MATHIS"/>
    <s v=" "/>
    <s v="TD512-06/30/2014-05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83351"/>
    <x v="17"/>
    <s v="DR"/>
    <n v="14000"/>
    <n v="14000"/>
    <s v="UD"/>
    <s v="610844"/>
    <s v=""/>
    <s v="Actuals"/>
    <s v="AP"/>
    <s v=" "/>
    <s v="AP001-06/27/2014-0002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84361"/>
    <x v="17"/>
    <s v="DR"/>
    <n v="86643.31"/>
    <n v="86643.31"/>
    <s v="UD"/>
    <s v="610716"/>
    <s v=""/>
    <s v="Actuals"/>
    <s v="AP"/>
    <s v=" "/>
    <s v="AP001-06/27/2014-0002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83350"/>
    <x v="17"/>
    <s v="DR"/>
    <n v="8000"/>
    <n v="8000"/>
    <s v="UD"/>
    <s v="610846"/>
    <s v=""/>
    <s v="Actuals"/>
    <s v="AP"/>
    <s v=" "/>
    <s v="AP001-06/27/2014-0002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89049"/>
    <x v="17"/>
    <s v="DR"/>
    <n v="46596"/>
    <n v="46596"/>
    <s v="UD"/>
    <s v="663854"/>
    <s v=""/>
    <s v="Actuals"/>
    <s v="AP"/>
    <s v=" "/>
    <s v="AP001-06/27/2014-00027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Annual Hosting Fee"/>
    <s v="002188028"/>
    <x v="17"/>
    <s v="DR"/>
    <n v="22811.25"/>
    <n v="22811.25"/>
    <s v="UD"/>
    <s v="634553"/>
    <s v=""/>
    <s v="Actuals"/>
    <s v="AP"/>
    <s v=" "/>
    <s v="AP001-06/27/2014-00027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DISCOUNT"/>
    <s v="002188028"/>
    <x v="17"/>
    <s v="CR"/>
    <n v="0"/>
    <n v="-456.23"/>
    <s v="UD"/>
    <s v="634553"/>
    <s v=""/>
    <s v="Actuals"/>
    <s v="AP"/>
    <s v=" "/>
    <s v="AP001-06/27/2014-0002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s v="SPOT MEDIA PRODUCTIO"/>
    <s v="PURCHASING RATE"/>
    <s v="002174308"/>
    <x v="17"/>
    <s v="DR"/>
    <n v="0"/>
    <n v="203.71"/>
    <s v=""/>
    <s v="671800"/>
    <s v=""/>
    <s v="Actuals"/>
    <s v="AP"/>
    <s v=" "/>
    <s v="AP001-06/11/2014-0001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SPOT MEDIA PRODUCTIO"/>
    <s v="Spot Media Production Group Inc. Invoice 3012 atta"/>
    <s v="002174308"/>
    <x v="17"/>
    <s v="DR"/>
    <n v="4244"/>
    <n v="4244"/>
    <s v="UD"/>
    <s v="671800"/>
    <s v=""/>
    <s v="Actuals"/>
    <s v="AP"/>
    <s v=" "/>
    <s v="AP001-06/11/2014-00011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s v="Thielemann(MOEngEf&amp;R"/>
    <s v="Meals / Entertainment (RT82)::JIMMY JOHN S # 203 -"/>
    <s v="002190845"/>
    <x v="17"/>
    <s v="DR"/>
    <n v="0"/>
    <n v="80.38"/>
    <s v=""/>
    <s v=""/>
    <s v=""/>
    <s v="Actuals"/>
    <s v="CC"/>
    <s v=" "/>
    <s v="AP001-06/30/2014-0003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173118"/>
    <x v="17"/>
    <s v="DR"/>
    <n v="171013.94"/>
    <n v="171013.94"/>
    <s v="UD"/>
    <s v="607127"/>
    <s v=""/>
    <s v="Actuals"/>
    <s v="AP"/>
    <s v=" "/>
    <s v="AP001-06/30/2014-000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3"/>
    <x v="17"/>
    <s v="DR"/>
    <n v="301285.05"/>
    <n v="301285.05"/>
    <s v="UD"/>
    <s v="668962"/>
    <s v=""/>
    <s v="Actuals"/>
    <s v="AP"/>
    <s v=" "/>
    <s v="AP001-06/30/2014-000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87735"/>
    <x v="17"/>
    <s v="DR"/>
    <n v="25734.799999999999"/>
    <n v="25734.799999999999"/>
    <s v="UD"/>
    <s v="663854"/>
    <s v=""/>
    <s v="Actuals"/>
    <s v="AP"/>
    <s v=" "/>
    <s v="AP001-06/26/2014-0002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68094"/>
    <x v="17"/>
    <s v="DR"/>
    <n v="217357.03"/>
    <n v="217357.03"/>
    <s v="UD"/>
    <s v="610844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64028"/>
    <x v="17"/>
    <s v="DR"/>
    <n v="222.9"/>
    <n v="222.9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9322"/>
    <x v="17"/>
    <s v="DR"/>
    <n v="2892.96"/>
    <n v="2892.96"/>
    <s v="UD"/>
    <s v="610845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9322"/>
    <x v="17"/>
    <s v="DR"/>
    <n v="0"/>
    <n v="122.22"/>
    <s v="UD"/>
    <s v="610845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69326"/>
    <x v="17"/>
    <s v="DR"/>
    <n v="2387.84"/>
    <n v="2387.84"/>
    <s v="UD"/>
    <s v="610845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69326"/>
    <x v="17"/>
    <s v="DR"/>
    <n v="0"/>
    <n v="191.33"/>
    <s v="UD"/>
    <s v="610845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170958"/>
    <x v="17"/>
    <s v="DR"/>
    <n v="39759.22"/>
    <n v="39759.22"/>
    <s v="UD"/>
    <s v="610716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64028"/>
    <x v="17"/>
    <s v="DR"/>
    <n v="222.9"/>
    <n v="222.9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68095"/>
    <x v="17"/>
    <s v="DR"/>
    <n v="53474.5"/>
    <n v="53474.5"/>
    <s v="UD"/>
    <s v="610846"/>
    <s v=""/>
    <s v="Actuals"/>
    <s v="AP"/>
    <s v=" "/>
    <s v="AP001-06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64028"/>
    <x v="17"/>
    <s v="DR"/>
    <n v="208.04"/>
    <n v="208.04"/>
    <s v="UD"/>
    <s v="618218"/>
    <s v=""/>
    <s v="Actuals"/>
    <s v="AP"/>
    <s v=" "/>
    <s v="AP001-06/10/2014-0001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71859"/>
    <x v="17"/>
    <s v="DR"/>
    <n v="5000"/>
    <n v="5000"/>
    <s v="UD"/>
    <s v="653179"/>
    <s v=""/>
    <s v="Actuals"/>
    <s v="AP"/>
    <s v=" "/>
    <s v="AP001-06/10/2014-0001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63154"/>
    <x v="17"/>
    <s v="CR"/>
    <n v="-50000"/>
    <n v="-50000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63154"/>
    <x v="17"/>
    <s v="CR"/>
    <n v="-35782.32"/>
    <n v="-35782.32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63154"/>
    <x v="17"/>
    <s v="CR"/>
    <n v="-18326.37"/>
    <n v="-18326.37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63154"/>
    <x v="17"/>
    <s v="CR"/>
    <n v="-33878.660000000003"/>
    <n v="-33878.660000000003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63154"/>
    <x v="17"/>
    <s v="CR"/>
    <n v="-334631.37"/>
    <n v="-334631.37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63154"/>
    <x v="17"/>
    <s v="CR"/>
    <n v="-270706.86"/>
    <n v="-270706.86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63154"/>
    <x v="17"/>
    <s v="CR"/>
    <n v="-81910.77"/>
    <n v="-81910.77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63154"/>
    <x v="17"/>
    <s v="CR"/>
    <n v="-94221"/>
    <n v="-94221"/>
    <s v="UD"/>
    <s v="604438"/>
    <s v=""/>
    <s v="Actuals"/>
    <s v="AP"/>
    <s v=" "/>
    <s v="AP001-06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80472"/>
    <x v="17"/>
    <s v="DR"/>
    <n v="256.33999999999997"/>
    <n v="256.33999999999997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80472"/>
    <x v="17"/>
    <s v="DR"/>
    <n v="239.24"/>
    <n v="239.24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80472"/>
    <x v="17"/>
    <s v="DR"/>
    <n v="256.33999999999997"/>
    <n v="256.33999999999997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80472"/>
    <x v="17"/>
    <s v="DR"/>
    <n v="239.25"/>
    <n v="239.25"/>
    <s v="UD"/>
    <s v="618218"/>
    <s v=""/>
    <s v="Actuals"/>
    <s v="AP"/>
    <s v=" "/>
    <s v="AP001-06/24/2014-0002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 "/>
    <s v="ST LOUIS REGIONAL CH"/>
    <s v="ST LOUIS GREEN BUSINESS CHALLENGE SPONSORSHIP"/>
    <s v="002153542"/>
    <x v="17"/>
    <s v="DR"/>
    <n v="0"/>
    <n v="2500"/>
    <s v=""/>
    <s v=""/>
    <s v=""/>
    <s v="Actuals"/>
    <s v="AP"/>
    <s v=" "/>
    <s v="AP001-06/24/2014-00024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WEINHARDT PARTY RENTALS"/>
    <s v="002187268"/>
    <x v="17"/>
    <s v="DR"/>
    <n v="0"/>
    <n v="49.5"/>
    <s v=""/>
    <s v=""/>
    <s v=""/>
    <s v="Actuals"/>
    <s v="CC"/>
    <s v=" "/>
    <s v="AP001-06/24/2014-00024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82258"/>
    <x v="17"/>
    <s v="DR"/>
    <n v="48148.2"/>
    <n v="48148.2"/>
    <s v="UD"/>
    <s v="618936"/>
    <s v=""/>
    <s v="Actuals"/>
    <s v="AP"/>
    <s v=" "/>
    <s v="AP001-06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80648"/>
    <x v="17"/>
    <s v="DR"/>
    <n v="222.9"/>
    <n v="222.9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80640"/>
    <x v="17"/>
    <s v="DR"/>
    <n v="222.9"/>
    <n v="222.9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80640"/>
    <x v="17"/>
    <s v="DR"/>
    <n v="222.9"/>
    <n v="222.9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80648"/>
    <x v="17"/>
    <s v="DR"/>
    <n v="222.9"/>
    <n v="222.9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80648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80640"/>
    <x v="17"/>
    <s v="DR"/>
    <n v="208.04"/>
    <n v="208.04"/>
    <s v="UD"/>
    <s v="618218"/>
    <s v=""/>
    <s v="Actuals"/>
    <s v="AP"/>
    <s v=" "/>
    <s v="AP001-06/20/2014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300"/>
    <x v="17"/>
    <s v="DR"/>
    <n v="0"/>
    <n v="458.82"/>
    <s v="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0"/>
    <x v="17"/>
    <s v="DR"/>
    <n v="9558.66"/>
    <n v="9558.66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302"/>
    <x v="17"/>
    <s v="DR"/>
    <n v="0"/>
    <n v="1068.3800000000001"/>
    <s v="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2"/>
    <x v="17"/>
    <s v="DR"/>
    <n v="31653.46"/>
    <n v="31653.46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014"/>
    <x v="17"/>
    <s v="DR"/>
    <n v="0"/>
    <n v="100.8"/>
    <s v="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4"/>
    <x v="17"/>
    <s v="DR"/>
    <n v="2100"/>
    <n v="2100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05"/>
    <x v="17"/>
    <s v="DR"/>
    <n v="16234"/>
    <n v="16234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0"/>
    <x v="17"/>
    <s v="DR"/>
    <n v="1200"/>
    <n v="1200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4"/>
    <x v="17"/>
    <s v="DR"/>
    <n v="11948.33"/>
    <n v="11948.33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7"/>
    <x v="17"/>
    <s v="DR"/>
    <n v="44473.11"/>
    <n v="44473.11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309"/>
    <x v="17"/>
    <s v="DR"/>
    <n v="1500"/>
    <n v="1500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I D MEDIA INC"/>
    <s v="PURCHASING RATE"/>
    <s v="002179012"/>
    <x v="17"/>
    <s v="DR"/>
    <n v="0"/>
    <n v="72"/>
    <s v="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179012"/>
    <x v="17"/>
    <s v="DR"/>
    <n v="1500"/>
    <n v="1500"/>
    <s v="UD"/>
    <s v="668962"/>
    <s v=""/>
    <s v="Actuals"/>
    <s v="AP"/>
    <s v=" "/>
    <s v="AP001-06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CASH VOUCHERS ISSUED"/>
    <s v="002178138"/>
    <x v="17"/>
    <s v="DR"/>
    <n v="0"/>
    <n v="500"/>
    <s v="UD"/>
    <s v="663854"/>
    <s v=""/>
    <s v="Actuals"/>
    <s v="AP"/>
    <s v=" "/>
    <s v="AP001-06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78169"/>
    <x v="17"/>
    <s v="DR"/>
    <n v="27207.040000000001"/>
    <n v="27207.040000000001"/>
    <s v="UD"/>
    <s v="663854"/>
    <s v=""/>
    <s v="Actuals"/>
    <s v="AP"/>
    <s v=" "/>
    <s v="AP001-06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178138"/>
    <x v="17"/>
    <s v="DR"/>
    <n v="28460.75"/>
    <n v="28460.75"/>
    <s v="UD"/>
    <s v="663854"/>
    <s v=""/>
    <s v="Actuals"/>
    <s v="AP"/>
    <s v=" "/>
    <s v="AP001-06/18/2014-0001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EX"/>
    <s v=" "/>
    <s v="WALLACE LEOPOLD JR"/>
    <s v="SECURITY DETAIL GREEN HOME FAIR 06/07/14"/>
    <s v="002180630"/>
    <x v="17"/>
    <s v="DR"/>
    <n v="0"/>
    <n v="280"/>
    <s v=""/>
    <s v=""/>
    <s v=""/>
    <s v="Actuals"/>
    <s v="AP"/>
    <s v=" "/>
    <s v="AP001-06/18/2014-00018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Annual Hosting Fee"/>
    <s v="002165236"/>
    <x v="17"/>
    <s v="DR"/>
    <n v="5790"/>
    <n v="5790"/>
    <s v="UD"/>
    <s v="634553"/>
    <s v=""/>
    <s v="Actuals"/>
    <s v="AP"/>
    <s v=" "/>
    <s v="AP001-06/09/2014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BX"/>
    <s v="E44266"/>
    <s v="Dolly(MOEngEf&amp;R 921)"/>
    <s v="Purchases - Other (RT BX)::INTUIT 800-558-9558"/>
    <s v="002170076"/>
    <x v="17"/>
    <s v="DR"/>
    <n v="0"/>
    <n v="1198.33"/>
    <s v=""/>
    <s v=""/>
    <s v=""/>
    <s v="Actuals"/>
    <s v="CC"/>
    <s v=" "/>
    <s v="AP001-06/03/2014-0000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BX"/>
    <s v="E44266"/>
    <s v="Dolly(MOEngEf&amp;R 921)"/>
    <s v="Purchases - Other (RT BX)::INTUIT 800-558-9558"/>
    <s v="002170076"/>
    <x v="17"/>
    <s v="DR"/>
    <n v="0"/>
    <n v="1198.3399999999999"/>
    <s v=""/>
    <s v=""/>
    <s v=""/>
    <s v="Actuals"/>
    <s v="CC"/>
    <s v=" "/>
    <s v="AP001-06/03/2014-0000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BX"/>
    <s v="E44266"/>
    <s v="Dolly(MOEngEf&amp;R 921)"/>
    <s v="Purchases - Other (RT BX)::INTUIT 800-558-9558"/>
    <s v="002170076"/>
    <x v="17"/>
    <s v="DR"/>
    <n v="0"/>
    <n v="1198.33"/>
    <s v=""/>
    <s v=""/>
    <s v=""/>
    <s v="Actuals"/>
    <s v="CC"/>
    <s v=" "/>
    <s v="AP001-06/03/2014-0000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24.64"/>
    <s v=""/>
    <s v=""/>
    <s v=""/>
    <s v="Actuals"/>
    <s v="OP"/>
    <s v=" "/>
    <s v="AP001-06/03/2014-0000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164.64"/>
    <s v=""/>
    <s v=""/>
    <s v=""/>
    <s v="Actuals"/>
    <s v="OP"/>
    <s v=" "/>
    <s v="AP001-06/03/2014-0000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6.16"/>
    <s v=""/>
    <s v=""/>
    <s v=""/>
    <s v="Actuals"/>
    <s v="OP"/>
    <s v=" "/>
    <s v="AP001-06/03/2014-0000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Justis(MO Renewab 92"/>
    <s v="Mileage (RT 80)"/>
    <s v="002170301"/>
    <x v="17"/>
    <s v="DR"/>
    <n v="0"/>
    <n v="7.84"/>
    <s v=""/>
    <s v=""/>
    <s v=""/>
    <s v="Actuals"/>
    <s v="OP"/>
    <s v=" "/>
    <s v="AP001-06/03/2014-0000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EX"/>
    <s v=" "/>
    <s v="ROGER ENGELHARDT"/>
    <s v="SECURITY DETAIL EARTH DAY EVENT"/>
    <s v="002168500"/>
    <x v="17"/>
    <s v="DR"/>
    <n v="0"/>
    <n v="320"/>
    <s v=""/>
    <s v=""/>
    <s v=""/>
    <s v="Actuals"/>
    <s v="AP"/>
    <s v=" "/>
    <s v="AP001-06/03/2014-0000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USP*AMEREN GIFTCARDS"/>
    <s v="002170329"/>
    <x v="17"/>
    <s v="DR"/>
    <n v="0"/>
    <n v="1000"/>
    <s v=""/>
    <s v=""/>
    <s v=""/>
    <s v="Actuals"/>
    <s v="CC"/>
    <s v=" "/>
    <s v="AP001-06/03/2014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175176"/>
    <x v="17"/>
    <s v="DR"/>
    <n v="0"/>
    <n v="124.16"/>
    <s v="UD"/>
    <s v="610845"/>
    <s v=""/>
    <s v="Actuals"/>
    <s v="AP"/>
    <s v=" "/>
    <s v="AP001-06/17/2014-00017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75061"/>
    <x v="17"/>
    <s v="DR"/>
    <n v="25290"/>
    <n v="25290"/>
    <s v="UD"/>
    <s v="607293"/>
    <s v=""/>
    <s v="Actuals"/>
    <s v="AP"/>
    <s v=" "/>
    <s v="AP001-06/17/2014-0001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178330"/>
    <x v="17"/>
    <s v="DR"/>
    <n v="5071.99"/>
    <n v="5071.99"/>
    <s v="UD"/>
    <s v="618696"/>
    <s v=""/>
    <s v="Actuals"/>
    <s v="AP"/>
    <s v=" "/>
    <s v="AP001-06/17/2014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73104"/>
    <x v="17"/>
    <s v="DR"/>
    <n v="63801.5"/>
    <n v="63801.5"/>
    <s v="UD"/>
    <s v="610718"/>
    <s v=""/>
    <s v="Actuals"/>
    <s v="AP"/>
    <s v=" "/>
    <s v="AP001-06/17/2014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73105"/>
    <x v="17"/>
    <s v="DR"/>
    <n v="436.5"/>
    <n v="436.5"/>
    <s v="UD"/>
    <s v="61071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172407"/>
    <x v="17"/>
    <s v="DR"/>
    <n v="61732.6"/>
    <n v="61732.6"/>
    <s v="UD"/>
    <s v="618938"/>
    <s v=""/>
    <s v="Actuals"/>
    <s v="AP"/>
    <s v=" "/>
    <s v="AP001-06/17/2014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175176"/>
    <x v="17"/>
    <s v="DR"/>
    <n v="2938.88"/>
    <n v="2938.88"/>
    <s v="UD"/>
    <s v="610845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63154"/>
    <x v="17"/>
    <s v="DR"/>
    <n v="50000"/>
    <n v="50000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63154"/>
    <x v="17"/>
    <s v="DR"/>
    <n v="35782.32"/>
    <n v="35782.32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63154"/>
    <x v="17"/>
    <s v="DR"/>
    <n v="18326.37"/>
    <n v="18326.37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63154"/>
    <x v="17"/>
    <s v="DR"/>
    <n v="33878.660000000003"/>
    <n v="33878.660000000003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63154"/>
    <x v="17"/>
    <s v="DR"/>
    <n v="334631.37"/>
    <n v="334631.37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63154"/>
    <x v="17"/>
    <s v="DR"/>
    <n v="270706.86"/>
    <n v="270706.86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63154"/>
    <x v="17"/>
    <s v="DR"/>
    <n v="81910.77"/>
    <n v="81910.77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63154"/>
    <x v="17"/>
    <s v="DR"/>
    <n v="94221"/>
    <n v="94221"/>
    <s v="UD"/>
    <s v="604438"/>
    <s v=""/>
    <s v="Actuals"/>
    <s v="AP"/>
    <s v=" "/>
    <s v="AP001-06/16/2014-0001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63154"/>
    <x v="17"/>
    <s v="DR"/>
    <n v="50000"/>
    <n v="50000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63154"/>
    <x v="17"/>
    <s v="DR"/>
    <n v="35782.32"/>
    <n v="35782.32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63154"/>
    <x v="17"/>
    <s v="DR"/>
    <n v="18326.37"/>
    <n v="18326.37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63154"/>
    <x v="17"/>
    <s v="DR"/>
    <n v="33878.660000000003"/>
    <n v="33878.660000000003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63154"/>
    <x v="17"/>
    <s v="DR"/>
    <n v="334631.37"/>
    <n v="334631.37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63154"/>
    <x v="17"/>
    <s v="DR"/>
    <n v="270706.86"/>
    <n v="270706.86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63154"/>
    <x v="17"/>
    <s v="DR"/>
    <n v="81910.77"/>
    <n v="81910.77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63154"/>
    <x v="17"/>
    <s v="DR"/>
    <n v="94221"/>
    <n v="94221"/>
    <s v="UD"/>
    <s v="604438"/>
    <s v=""/>
    <s v="Actuals"/>
    <s v="AP"/>
    <s v=" "/>
    <s v="AP001-06/17/2014-00017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163105"/>
    <x v="17"/>
    <s v="DR"/>
    <n v="42258.73"/>
    <n v="42258.73"/>
    <s v="UD"/>
    <s v="618936"/>
    <s v=""/>
    <s v="Actuals"/>
    <s v="AP"/>
    <s v=" "/>
    <s v="AP001-06/06/2014-0000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71860"/>
    <x v="17"/>
    <s v="DR"/>
    <n v="18000"/>
    <n v="18000"/>
    <s v="UD"/>
    <s v="653179"/>
    <s v=""/>
    <s v="Actuals"/>
    <s v="AP"/>
    <s v=" "/>
    <s v="AP001-06/12/2014-00012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160002413"/>
    <s v=""/>
    <s v="CSS NON-SERV REVENUE"/>
    <s v=""/>
    <x v="17"/>
    <s v="DR"/>
    <n v="0"/>
    <n v="10075.94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469801163"/>
    <s v=""/>
    <s v="CSS NON-SERV REVENUE"/>
    <s v=""/>
    <x v="17"/>
    <s v="DR"/>
    <n v="0"/>
    <n v="1168.56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408703115"/>
    <s v=""/>
    <s v="CSS NON-SERV REVENUE"/>
    <s v=""/>
    <x v="17"/>
    <s v="DR"/>
    <n v="0"/>
    <n v="69.36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390008138"/>
    <s v=""/>
    <s v="CSS NON-SERV REVENUE"/>
    <s v=""/>
    <x v="17"/>
    <s v="DR"/>
    <n v="0"/>
    <n v="15935.7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103114002"/>
    <s v=""/>
    <s v="CSS NON-SERV REVENUE"/>
    <s v=""/>
    <x v="17"/>
    <s v="DR"/>
    <n v="0"/>
    <n v="723.48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705095008"/>
    <s v=""/>
    <s v="CSS NON-SERV REVENUE"/>
    <s v=""/>
    <x v="17"/>
    <s v="DR"/>
    <n v="0"/>
    <n v="194.1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330002016"/>
    <s v=""/>
    <s v="CSS NON-SERV REVENUE"/>
    <s v=""/>
    <x v="17"/>
    <s v="DR"/>
    <n v="0"/>
    <n v="5400.3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905301112"/>
    <s v=""/>
    <s v="CSS NON-SERV REVENUE"/>
    <s v=""/>
    <x v="17"/>
    <s v="DR"/>
    <n v="0"/>
    <n v="4930.5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163121018"/>
    <s v=""/>
    <s v="CSS NON-SERV REVENUE"/>
    <s v=""/>
    <x v="17"/>
    <s v="DR"/>
    <n v="0"/>
    <n v="858.9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430167035"/>
    <s v=""/>
    <s v="CSS NON-SERV REVENUE"/>
    <s v=""/>
    <x v="17"/>
    <s v="DR"/>
    <n v="0"/>
    <n v="1263.5999999999999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163121108"/>
    <s v=""/>
    <s v="CSS NON-SERV REVENUE"/>
    <s v=""/>
    <x v="17"/>
    <s v="DR"/>
    <n v="0"/>
    <n v="840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829047025"/>
    <s v=""/>
    <s v="CSS NON-SERV REVENUE"/>
    <s v=""/>
    <x v="17"/>
    <s v="DR"/>
    <n v="0"/>
    <n v="1408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430167035"/>
    <s v=""/>
    <s v="CSS NON-SERV REVENUE"/>
    <s v=""/>
    <x v="17"/>
    <s v="DR"/>
    <n v="0"/>
    <n v="210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812506116"/>
    <s v=""/>
    <s v="CSS NON-SERV REVENUE"/>
    <s v=""/>
    <x v="17"/>
    <s v="DR"/>
    <n v="0"/>
    <n v="484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17"/>
    <s v="DR"/>
    <n v="0"/>
    <n v="4378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469801163"/>
    <s v=""/>
    <s v="CSS NON-SERV REVENUE"/>
    <s v=""/>
    <x v="17"/>
    <s v="DR"/>
    <n v="0"/>
    <n v="484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408703115"/>
    <s v=""/>
    <s v="CSS NON-SERV REVENUE"/>
    <s v=""/>
    <x v="17"/>
    <s v="DR"/>
    <n v="0"/>
    <n v="90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659707110"/>
    <s v=""/>
    <s v="CSS NON-SERV REVENUE"/>
    <s v=""/>
    <x v="17"/>
    <s v="DR"/>
    <n v="0"/>
    <n v="68530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390008138"/>
    <s v=""/>
    <s v="CSS NON-SERV REVENUE"/>
    <s v=""/>
    <x v="17"/>
    <s v="DR"/>
    <n v="0"/>
    <n v="3815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461400124"/>
    <s v=""/>
    <s v="CSS NON-SERV REVENUE"/>
    <s v=""/>
    <x v="17"/>
    <s v="DR"/>
    <n v="0"/>
    <n v="154"/>
    <s v=""/>
    <s v=""/>
    <s v=""/>
    <s v="Actuals"/>
    <s v="CS662M"/>
    <s v=" "/>
    <s v="CA010-06/30/2014-00000"/>
    <s v="cr_cs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 ENERGY EFFICIENCY AWARENESS"/>
    <s v="002190867"/>
    <x v="18"/>
    <s v="DR"/>
    <n v="0"/>
    <n v="930.06"/>
    <s v=""/>
    <s v=""/>
    <s v=""/>
    <s v="Actuals"/>
    <s v="OTT"/>
    <s v=" "/>
    <s v="CE103-07/31/2014-0000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."/>
    <s v=""/>
    <x v="18"/>
    <s v="DR"/>
    <n v="0"/>
    <n v="34026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."/>
    <s v=""/>
    <x v="18"/>
    <s v="DR"/>
    <n v="0"/>
    <n v="854.15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18"/>
    <s v="DR"/>
    <n v="0"/>
    <n v="448055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18"/>
    <s v="DR"/>
    <n v="0"/>
    <n v="334134.26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18"/>
    <s v="DR"/>
    <n v="0"/>
    <n v="36100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18"/>
    <s v="DR"/>
    <n v="0"/>
    <n v="22757.22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18"/>
    <s v="DR"/>
    <n v="0"/>
    <n v="11286"/>
    <s v=""/>
    <s v=""/>
    <s v=""/>
    <s v="Actuals"/>
    <s v="MATHIS"/>
    <s v=" "/>
    <s v="TD513-07/31/2014-07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18"/>
    <s v="DR"/>
    <n v="0"/>
    <n v="558243.85"/>
    <s v=""/>
    <s v=""/>
    <s v=""/>
    <s v="Actuals"/>
    <s v="MATHIS"/>
    <s v=" "/>
    <s v="TD513-07/31/2014-0700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8"/>
    <s v="DR"/>
    <n v="0"/>
    <n v="213555.51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8"/>
    <s v="DR"/>
    <n v="0"/>
    <n v="183858.7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8"/>
    <s v="DR"/>
    <n v="0"/>
    <n v="134155.53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8"/>
    <s v="DR"/>
    <n v="0"/>
    <n v="103864.61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8"/>
    <s v="DR"/>
    <n v="0"/>
    <n v="96474.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18"/>
    <s v="DR"/>
    <n v="0"/>
    <n v="76023.27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18"/>
    <s v="DR"/>
    <n v="0"/>
    <n v="56742.400000000001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18"/>
    <s v="DR"/>
    <n v="0"/>
    <n v="5457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18"/>
    <s v="DR"/>
    <n v="0"/>
    <n v="5000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8"/>
    <s v="DR"/>
    <n v="0"/>
    <n v="33425.5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I D Media"/>
    <s v=""/>
    <x v="18"/>
    <s v="DR"/>
    <n v="0"/>
    <n v="25078.15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8"/>
    <s v="DR"/>
    <n v="0"/>
    <n v="415005.93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8"/>
    <s v="DR"/>
    <n v="0"/>
    <n v="334233.07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8"/>
    <s v="DR"/>
    <n v="0"/>
    <n v="211333.91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8"/>
    <s v="DR"/>
    <n v="0"/>
    <n v="150285.72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8"/>
    <s v="DR"/>
    <n v="0"/>
    <n v="102544.6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8"/>
    <s v="DR"/>
    <n v="0"/>
    <n v="100746.6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18"/>
    <s v="DR"/>
    <n v="0"/>
    <n v="3197.52"/>
    <s v=""/>
    <s v=""/>
    <s v=""/>
    <s v="Actuals"/>
    <s v="MATHIS"/>
    <s v=" "/>
    <s v="TD512-07/31/2014-07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18"/>
    <s v="DR"/>
    <n v="0"/>
    <n v="8567.75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8"/>
    <s v="DR"/>
    <n v="0"/>
    <n v="208369.3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8"/>
    <s v="DR"/>
    <n v="0"/>
    <n v="198171.59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18"/>
    <s v="DR"/>
    <n v="0"/>
    <n v="17100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18"/>
    <s v="DR"/>
    <n v="0"/>
    <n v="89065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8"/>
    <s v="DR"/>
    <n v="0"/>
    <n v="55615.92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8"/>
    <s v="DR"/>
    <n v="0"/>
    <n v="52300.2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18"/>
    <s v="DR"/>
    <n v="0"/>
    <n v="4934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18"/>
    <s v="DR"/>
    <n v="0"/>
    <n v="2529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8"/>
    <s v="DR"/>
    <n v="0"/>
    <n v="12222.1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8"/>
    <s v="DR"/>
    <n v="0"/>
    <n v="5355.81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18"/>
    <s v="DR"/>
    <n v="0"/>
    <n v="40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18"/>
    <s v="DR"/>
    <n v="0"/>
    <n v="91622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8"/>
    <s v="DR"/>
    <n v="0"/>
    <n v="485300.72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18"/>
    <s v="DR"/>
    <n v="0"/>
    <n v="265054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8"/>
    <s v="DR"/>
    <n v="0"/>
    <n v="97957.19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18"/>
    <s v="DR"/>
    <n v="0"/>
    <n v="56050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18"/>
    <s v="DR"/>
    <n v="0"/>
    <n v="26645.08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8"/>
    <s v="DR"/>
    <n v="0"/>
    <n v="24057.95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8"/>
    <s v="DR"/>
    <n v="0"/>
    <n v="15458.37"/>
    <s v=""/>
    <s v=""/>
    <s v=""/>
    <s v="Actuals"/>
    <s v="MATHIS"/>
    <s v=" "/>
    <s v="TD512-07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"/>
    <s v="002189260"/>
    <x v="18"/>
    <s v="CR"/>
    <n v="0"/>
    <n v="-181675.31"/>
    <s v=""/>
    <s v="610844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"/>
    <s v="002189255"/>
    <x v="18"/>
    <s v="CR"/>
    <n v="0"/>
    <n v="-52490.67"/>
    <s v=""/>
    <s v="610846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"/>
    <x v="18"/>
    <s v="CR"/>
    <n v="0"/>
    <n v="-15380"/>
    <s v=""/>
    <s v="634553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"/>
    <s v=""/>
    <s v="AEG"/>
    <s v="002130461"/>
    <x v="18"/>
    <s v="CR"/>
    <n v="0"/>
    <n v="-42241.89"/>
    <s v=""/>
    <s v="634553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"/>
    <s v=""/>
    <s v="CADMUS"/>
    <s v=""/>
    <x v="18"/>
    <s v="CR"/>
    <n v="0"/>
    <n v="-54779.87"/>
    <s v=""/>
    <s v="6189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"/>
    <s v=""/>
    <s v="A D M ASSOC"/>
    <s v=""/>
    <x v="18"/>
    <s v="CR"/>
    <n v="0"/>
    <n v="-50781.75"/>
    <s v=""/>
    <s v="618936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"/>
    <x v="18"/>
    <s v="CR"/>
    <n v="0"/>
    <n v="-206827.18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"/>
    <x v="18"/>
    <s v="CR"/>
    <n v="0"/>
    <n v="-48724.800000000003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"/>
    <x v="18"/>
    <s v="CR"/>
    <n v="0"/>
    <n v="-368388.73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"/>
    <x v="18"/>
    <s v="CR"/>
    <n v="0"/>
    <n v="-117903.47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"/>
    <x v="18"/>
    <s v="CR"/>
    <n v="0"/>
    <n v="-109619.6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"/>
    <x v="18"/>
    <s v="CR"/>
    <n v="0"/>
    <n v="-35878.620000000003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"/>
    <s v=""/>
    <s v="L. M. SERVICES"/>
    <s v="002187151"/>
    <x v="18"/>
    <s v="CR"/>
    <n v="0"/>
    <n v="-100058.82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"/>
    <s v=""/>
    <s v="L. M. SERVICES"/>
    <s v="002187151"/>
    <x v="18"/>
    <s v="CR"/>
    <n v="0"/>
    <n v="-130007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"/>
    <s v=""/>
    <s v="L. M. SERVICES"/>
    <s v="002187151"/>
    <x v="18"/>
    <s v="CR"/>
    <n v="0"/>
    <n v="-2959.68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"/>
    <s v=""/>
    <s v="L. M. SERVICES"/>
    <s v="002187151"/>
    <x v="18"/>
    <s v="CR"/>
    <n v="0"/>
    <n v="-50000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"/>
    <s v=""/>
    <s v="L. M. SERVICES"/>
    <s v="002187151"/>
    <x v="18"/>
    <s v="CR"/>
    <n v="0"/>
    <n v="-58454.13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"/>
    <s v=""/>
    <s v="L. M. SERVICES"/>
    <s v="002187151"/>
    <x v="18"/>
    <s v="CR"/>
    <n v="0"/>
    <n v="-94733.69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"/>
    <s v=""/>
    <s v="L. M. SERVICES"/>
    <s v="002187151"/>
    <x v="18"/>
    <s v="CR"/>
    <n v="0"/>
    <n v="-324444.27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"/>
    <s v=""/>
    <s v="L. M. SERVICES"/>
    <s v="002187151"/>
    <x v="18"/>
    <s v="CR"/>
    <n v="0"/>
    <n v="-343609.39"/>
    <s v=""/>
    <s v="604438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8"/>
    <s v="CR"/>
    <n v="0"/>
    <n v="-1455.26"/>
    <s v=""/>
    <s v="610847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8"/>
    <s v="CR"/>
    <n v="0"/>
    <n v="-8681.32"/>
    <s v=""/>
    <s v="610845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"/>
    <s v=""/>
    <s v="HW ADMN"/>
    <s v=""/>
    <x v="18"/>
    <s v="CR"/>
    <n v="0"/>
    <n v="-60618"/>
    <s v=""/>
    <s v="610716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"/>
    <s v=""/>
    <s v="HW ADMN"/>
    <s v=""/>
    <x v="18"/>
    <s v="CR"/>
    <n v="0"/>
    <n v="-12223.56"/>
    <s v=""/>
    <s v="618696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ADMN"/>
    <s v=""/>
    <x v="18"/>
    <s v="CR"/>
    <n v="0"/>
    <n v="-61234.5"/>
    <s v=""/>
    <s v="610718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"/>
    <s v=""/>
    <s v="ICF ADMN"/>
    <s v=""/>
    <x v="18"/>
    <s v="CR"/>
    <n v="0"/>
    <n v="-33624"/>
    <s v=""/>
    <s v="607293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"/>
    <s v=""/>
    <s v="ICF ADMN"/>
    <s v=""/>
    <x v="18"/>
    <s v="CR"/>
    <n v="0"/>
    <n v="-171000"/>
    <s v=""/>
    <s v="607127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"/>
    <s v=""/>
    <s v="APT ADMN"/>
    <s v=""/>
    <x v="18"/>
    <s v="CR"/>
    <n v="0"/>
    <n v="-52300.24"/>
    <s v=""/>
    <s v="610846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"/>
    <s v=""/>
    <s v="APT ADMN"/>
    <s v=""/>
    <x v="18"/>
    <s v="CR"/>
    <n v="0"/>
    <n v="-206277.34"/>
    <s v=""/>
    <s v="610844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"/>
    <s v=""/>
    <s v="HW INCENTIVES"/>
    <s v=""/>
    <x v="18"/>
    <s v="CR"/>
    <n v="0"/>
    <n v="-348918"/>
    <s v=""/>
    <s v="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"/>
    <s v=""/>
    <s v="HW INCENTIVES"/>
    <s v=""/>
    <x v="18"/>
    <s v="CR"/>
    <n v="0"/>
    <n v="-21892.78"/>
    <s v=""/>
    <s v="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"/>
    <s v=""/>
    <s v="ARCA MKTG INCENTIVES"/>
    <s v=""/>
    <x v="18"/>
    <s v="CR"/>
    <n v="0"/>
    <n v="-34026.639999999999"/>
    <s v=""/>
    <s v="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"/>
    <s v=""/>
    <s v="ARCA INCENTIVES"/>
    <s v=""/>
    <x v="18"/>
    <s v="CR"/>
    <n v="0"/>
    <n v="-38650"/>
    <s v=""/>
    <s v="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"/>
    <s v=""/>
    <s v="ICF INCENTIVES"/>
    <s v=""/>
    <x v="18"/>
    <s v="CR"/>
    <n v="0"/>
    <n v="-568405"/>
    <s v=""/>
    <s v="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"/>
    <s v=""/>
    <s v="APT INCENTIVES"/>
    <s v=""/>
    <x v="18"/>
    <s v="CR"/>
    <n v="0"/>
    <n v="-11285.78"/>
    <s v=""/>
    <s v=""/>
    <s v=""/>
    <s v="Actuals"/>
    <s v="MATHIS"/>
    <s v=" "/>
    <s v="TD512-07/31/2014-06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"/>
    <s v=""/>
    <s v="APT INCENTIVES"/>
    <s v=""/>
    <x v="18"/>
    <s v="CR"/>
    <n v="0"/>
    <n v="-558243.85"/>
    <s v=""/>
    <s v=""/>
    <s v=""/>
    <s v="Actuals"/>
    <s v="MATHIS"/>
    <s v=" "/>
    <s v="TD512-07/31/2014-0601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 ENERGY EFFICIENCY"/>
    <s v="002212532"/>
    <x v="18"/>
    <s v="DR"/>
    <n v="0"/>
    <n v="239.8"/>
    <s v=""/>
    <s v=""/>
    <s v=""/>
    <s v="Actuals"/>
    <s v="OTT"/>
    <s v=" "/>
    <s v="CE103-07/31/2014-00009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196544"/>
    <x v="18"/>
    <s v="DR"/>
    <n v="15000"/>
    <n v="15000"/>
    <s v="UD"/>
    <s v="653179"/>
    <s v=""/>
    <s v="Actuals"/>
    <s v="AP"/>
    <s v=" "/>
    <s v="AP001-07/09/2014-00009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THE HOME DEPOT #6961"/>
    <s v="002194497"/>
    <x v="18"/>
    <s v="DR"/>
    <n v="0"/>
    <n v="22.76"/>
    <s v=""/>
    <s v=""/>
    <s v=""/>
    <s v="Actuals"/>
    <s v="CC"/>
    <s v=" "/>
    <s v="AP001-07/03/2014-0000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STAPLESPROMOTIONALPRODU"/>
    <s v="002194497"/>
    <x v="18"/>
    <s v="DR"/>
    <n v="0"/>
    <n v="2308.34"/>
    <s v=""/>
    <s v=""/>
    <s v=""/>
    <s v="Actuals"/>
    <s v="CC"/>
    <s v=" "/>
    <s v="AP001-07/03/2014-0000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37907"/>
    <s v="Jones(MOEngEf&amp;R 921)"/>
    <s v="Purchases - Other (RT BX)::THE HOME DEPOT 1973"/>
    <s v="002194497"/>
    <x v="18"/>
    <s v="DR"/>
    <n v="0"/>
    <n v="39.08"/>
    <s v=""/>
    <s v=""/>
    <s v=""/>
    <s v="Actuals"/>
    <s v="CC"/>
    <s v=" "/>
    <s v="AP001-07/03/2014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203094"/>
    <x v="18"/>
    <s v="DR"/>
    <n v="222.9"/>
    <n v="222.9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198607"/>
    <x v="18"/>
    <s v="DR"/>
    <n v="25290"/>
    <n v="25290"/>
    <s v="UD"/>
    <s v="607293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97187"/>
    <x v="18"/>
    <s v="DR"/>
    <n v="485"/>
    <n v="485"/>
    <s v="UD"/>
    <s v="6107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203094"/>
    <x v="18"/>
    <s v="DR"/>
    <n v="222.9"/>
    <n v="222.9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203094"/>
    <x v="18"/>
    <s v="DR"/>
    <n v="208.04"/>
    <n v="208.04"/>
    <s v="UD"/>
    <s v="618218"/>
    <s v=""/>
    <s v="Actuals"/>
    <s v="AP"/>
    <s v=" "/>
    <s v="AP001-07/21/2014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05483"/>
    <x v="18"/>
    <s v="DR"/>
    <n v="7168.7"/>
    <n v="7168.7"/>
    <s v="UD"/>
    <s v="668962"/>
    <s v=""/>
    <s v="Actuals"/>
    <s v="AP"/>
    <s v=" "/>
    <s v="AP001-07/21/2014-00021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Ongoing System Support &amp; Change Manageme"/>
    <s v="002206275"/>
    <x v="18"/>
    <s v="DR"/>
    <n v="11874.25"/>
    <n v="11874.25"/>
    <s v="UD"/>
    <s v="634553"/>
    <s v=""/>
    <s v="Actuals"/>
    <s v="AP"/>
    <s v=" "/>
    <s v="AP001-07/21/2014-00021"/>
    <s v="cr_accounts_payable"/>
    <m/>
    <m/>
  </r>
  <r>
    <s v="UEC"/>
    <s v="1"/>
    <s v="21"/>
    <s v="930"/>
    <s v="228"/>
    <s v="930228"/>
    <s v="020"/>
    <s v="020"/>
    <s v=" "/>
    <x v="2"/>
    <s v="J01V3"/>
    <s v="01"/>
    <s v="MEPC"/>
    <s v="MD"/>
    <s v=" "/>
    <s v="Thielemann(MOEngEf&amp;R"/>
    <s v="Purchases - Other (RT BX)::ASSOCIATION OF ENERGY S"/>
    <s v="002208230"/>
    <x v="18"/>
    <s v="DR"/>
    <n v="0"/>
    <n v="5000"/>
    <s v=""/>
    <s v=""/>
    <s v=""/>
    <s v="Actuals"/>
    <s v="CC"/>
    <s v=" "/>
    <s v="AP001-07/21/2014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03075"/>
    <x v="18"/>
    <s v="DR"/>
    <n v="13028.25"/>
    <n v="13028.25"/>
    <s v="UD"/>
    <s v="663854"/>
    <s v=""/>
    <s v="Actuals"/>
    <s v="AP"/>
    <s v=" "/>
    <s v="AP001-07/16/2014-0001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03031"/>
    <x v="18"/>
    <s v="DR"/>
    <n v="18668.650000000001"/>
    <n v="18668.650000000001"/>
    <s v="UD"/>
    <s v="663854"/>
    <s v=""/>
    <s v="Actuals"/>
    <s v="AP"/>
    <s v=" "/>
    <s v="AP001-07/16/2014-00016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02061"/>
    <x v="18"/>
    <s v="DR"/>
    <n v="42893.55"/>
    <n v="42893.55"/>
    <s v="UD"/>
    <s v="618936"/>
    <s v=""/>
    <s v="Actuals"/>
    <s v="AP"/>
    <s v=" "/>
    <s v="AP001-07/16/2014-00016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01450"/>
    <x v="18"/>
    <s v="DR"/>
    <n v="9611"/>
    <n v="9611"/>
    <s v="UD"/>
    <s v="615658"/>
    <s v=""/>
    <s v="Actuals"/>
    <s v="AP"/>
    <s v=" "/>
    <s v="AP001-07/15/2014-00015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01156"/>
    <x v="18"/>
    <s v="DR"/>
    <n v="9611"/>
    <n v="9611"/>
    <s v="UD"/>
    <s v="615658"/>
    <s v=""/>
    <s v="Actuals"/>
    <s v="AP"/>
    <s v=" "/>
    <s v="AP001-07/15/2014-00015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199986"/>
    <x v="18"/>
    <s v="DR"/>
    <n v="2000"/>
    <n v="2000"/>
    <s v="UD"/>
    <s v="615658"/>
    <s v=""/>
    <s v="Actuals"/>
    <s v="AP"/>
    <s v=" "/>
    <s v="AP001-07/14/2014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199994"/>
    <x v="18"/>
    <s v="DR"/>
    <n v="9612"/>
    <n v="9612"/>
    <s v="UD"/>
    <s v="615658"/>
    <s v=""/>
    <s v="Actuals"/>
    <s v="AP"/>
    <s v=" "/>
    <s v="AP001-07/14/2014-0001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e-time Configuration"/>
    <s v="002130461"/>
    <x v="18"/>
    <s v="DR"/>
    <n v="42241.89"/>
    <n v="42241.89"/>
    <s v="UD"/>
    <s v="634553"/>
    <s v=""/>
    <s v="Actuals"/>
    <s v="AP"/>
    <s v=" "/>
    <s v="AP001-07/02/2014-0000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92830"/>
    <x v="18"/>
    <s v="DR"/>
    <n v="222.9"/>
    <n v="222.9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91680"/>
    <x v="18"/>
    <s v="DR"/>
    <n v="222.9"/>
    <n v="222.9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82"/>
    <s v="E34751"/>
    <s v="Via(MOEngEf&amp;R 921),"/>
    <s v="Meals / Entertainment (RT82)::BARRIO CAFE T4300382"/>
    <s v="002196645"/>
    <x v="18"/>
    <s v="DR"/>
    <n v="0"/>
    <n v="34.24"/>
    <s v=""/>
    <s v=""/>
    <s v=""/>
    <s v="Actuals"/>
    <s v="CC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Hotels (RT 80)::FAIRMONT HOTELS SCOTTSDAL"/>
    <s v="002196645"/>
    <x v="18"/>
    <s v="DR"/>
    <n v="0"/>
    <n v="8.27"/>
    <s v=""/>
    <s v=""/>
    <s v=""/>
    <s v="Actuals"/>
    <s v="CC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E34751"/>
    <s v="Via(MOEngEf&amp;R 921),"/>
    <s v="Parking, Taxi, Tips, Tolls &amp; Fares(RT80)::TRANSTYL"/>
    <s v="002196645"/>
    <x v="18"/>
    <s v="DR"/>
    <n v="0"/>
    <n v="83"/>
    <s v=""/>
    <s v=""/>
    <s v=""/>
    <s v="Actuals"/>
    <s v="CC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"/>
    <s v="Residential Appliance Recycling Program Administr"/>
    <s v="002196169"/>
    <x v="18"/>
    <s v="DR"/>
    <n v="56757"/>
    <n v="56757"/>
    <s v="UD"/>
    <s v="6107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92830"/>
    <x v="18"/>
    <s v="DR"/>
    <n v="222.9"/>
    <n v="222.9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91680"/>
    <x v="18"/>
    <s v="DR"/>
    <n v="222.9"/>
    <n v="222.9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9168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92830"/>
    <x v="18"/>
    <s v="DR"/>
    <n v="208.04"/>
    <n v="208.04"/>
    <s v="UD"/>
    <s v="618218"/>
    <s v=""/>
    <s v="Actuals"/>
    <s v="AP"/>
    <s v=" "/>
    <s v="AP001-07/08/2014-0000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189255"/>
    <x v="18"/>
    <s v="DR"/>
    <n v="52490.67"/>
    <n v="52490.67"/>
    <s v="UD"/>
    <s v="610846"/>
    <s v=""/>
    <s v="Actuals"/>
    <s v="AP"/>
    <s v=" "/>
    <s v="AP001-07/08/2014-0000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 Renewab 92"/>
    <s v="Purchases - Other (RT BX)::USGBC MO GATEWAY CHAPTE"/>
    <s v="002196692"/>
    <x v="18"/>
    <s v="DR"/>
    <n v="0"/>
    <n v="2500"/>
    <s v=""/>
    <s v=""/>
    <s v=""/>
    <s v="Actuals"/>
    <s v="CC"/>
    <s v=" "/>
    <s v="AP001-07/08/2014-00008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E25165"/>
    <s v="Justis(MO Renewab 92"/>
    <s v="Purchases - Other (RT BX)::MID CONTINENT LABEL TAG"/>
    <s v="002196692"/>
    <x v="18"/>
    <s v="DR"/>
    <n v="0"/>
    <n v="821.55"/>
    <s v=""/>
    <s v=""/>
    <s v=""/>
    <s v="Actuals"/>
    <s v="CC"/>
    <s v=" "/>
    <s v="AP001-07/08/2014-0000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8042"/>
    <x v="18"/>
    <s v="DR"/>
    <n v="12758.8"/>
    <n v="12758.8"/>
    <s v="UD"/>
    <s v="668962"/>
    <s v=""/>
    <s v="Actuals"/>
    <s v="AP"/>
    <s v=" "/>
    <s v="AP001-07/31/2014-00131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187151"/>
    <x v="18"/>
    <s v="DR"/>
    <n v="50000"/>
    <n v="50000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187151"/>
    <x v="18"/>
    <s v="DR"/>
    <n v="58454.13"/>
    <n v="58454.13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187151"/>
    <x v="18"/>
    <s v="DR"/>
    <n v="94733.69"/>
    <n v="94733.69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187151"/>
    <x v="18"/>
    <s v="DR"/>
    <n v="2959.68"/>
    <n v="2959.68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187151"/>
    <x v="18"/>
    <s v="DR"/>
    <n v="324444.27"/>
    <n v="324444.27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187151"/>
    <x v="18"/>
    <s v="DR"/>
    <n v="343609.39"/>
    <n v="343609.39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187151"/>
    <x v="18"/>
    <s v="DR"/>
    <n v="100058.82"/>
    <n v="100058.82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187151"/>
    <x v="18"/>
    <s v="DR"/>
    <n v="130007"/>
    <n v="130007"/>
    <s v="UD"/>
    <s v="604438"/>
    <s v=""/>
    <s v="Actuals"/>
    <s v="AP"/>
    <s v=" "/>
    <s v="AP001-07/11/2014-0001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2900"/>
    <x v="18"/>
    <s v="DR"/>
    <n v="1779.9"/>
    <n v="1779.9"/>
    <s v="UD"/>
    <s v="668962"/>
    <s v=""/>
    <s v="Actuals"/>
    <s v="AP"/>
    <s v=" "/>
    <s v="AP001-07/31/2014-00031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195647"/>
    <x v="18"/>
    <s v="DR"/>
    <n v="0"/>
    <n v="71.900000000000006"/>
    <s v=""/>
    <s v=""/>
    <s v=""/>
    <s v="Actuals"/>
    <s v="CC"/>
    <s v=" "/>
    <s v="AP001-07/07/2014-00007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         "/>
    <s v="CADMUS GROUP INC"/>
    <s v="2013-2015 Cadmus - Residential Electric Energy Eff"/>
    <s v="002215730"/>
    <x v="18"/>
    <s v="DR"/>
    <n v="108839.51"/>
    <n v="108839.51"/>
    <s v="UD"/>
    <s v="618938"/>
    <s v=""/>
    <s v="Actuals"/>
    <s v="AP"/>
    <s v=" "/>
    <s v="AP001-07/31/2014-00031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         "/>
    <s v="CADMUS GROUP INC"/>
    <s v="2013-2015 Cadmus - Residential Electric Energy Eff"/>
    <s v="002209056"/>
    <x v="18"/>
    <s v="DR"/>
    <n v="164878.16"/>
    <n v="164878.16"/>
    <s v="UD"/>
    <s v="618938"/>
    <s v=""/>
    <s v="Actuals"/>
    <s v="AP"/>
    <s v=" "/>
    <s v="AP001-07/31/2014-000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         "/>
    <s v="I C F RESOURCES LLC"/>
    <s v="RESIDENTIAL HVAC ADMINISTRATIVE AMEREN MISSOURI ME"/>
    <s v="002198638"/>
    <x v="18"/>
    <s v="DR"/>
    <n v="171020.41"/>
    <n v="171020.41"/>
    <s v="UD"/>
    <s v="607127"/>
    <s v=""/>
    <s v="Actuals"/>
    <s v="AP"/>
    <s v=" "/>
    <s v="AP001-07/31/2014-0003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189260"/>
    <x v="18"/>
    <s v="DR"/>
    <n v="181675.31"/>
    <n v="181675.31"/>
    <s v="UD"/>
    <s v="610844"/>
    <s v=""/>
    <s v="Actuals"/>
    <s v="AP"/>
    <s v=" "/>
    <s v="AP001-07/10/2014-0001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13841"/>
    <x v="18"/>
    <s v="DR"/>
    <n v="0"/>
    <n v="69"/>
    <s v="  "/>
    <s v="         "/>
    <s v=""/>
    <s v="Actuals"/>
    <s v="CC"/>
    <s v=" "/>
    <s v="AP001-07/28/2014-0002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5165"/>
    <s v="Justis(MO Renewab 92"/>
    <s v="Purchases - Other (RT BX)::USGBC MO GATEWAY CHAPTE"/>
    <s v="002212396"/>
    <x v="18"/>
    <s v="DR"/>
    <n v="0"/>
    <n v="2500"/>
    <s v=""/>
    <s v=""/>
    <s v=""/>
    <s v="Actuals"/>
    <s v="CC"/>
    <s v=" "/>
    <s v="AP001-07/24/2014-0002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DISCOUNT"/>
    <s v="002206275"/>
    <x v="18"/>
    <s v="CR"/>
    <n v="0"/>
    <n v="-237.49"/>
    <s v="UD"/>
    <s v="634553"/>
    <s v=""/>
    <s v="Actuals"/>
    <s v="AP"/>
    <s v=" "/>
    <s v="AP001-07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198775"/>
    <x v="18"/>
    <s v="DR"/>
    <n v="231.26"/>
    <n v="231.26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198775"/>
    <x v="18"/>
    <s v="DR"/>
    <n v="215.85"/>
    <n v="215.85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198775"/>
    <x v="18"/>
    <s v="DR"/>
    <n v="231.26"/>
    <n v="231.26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198775"/>
    <x v="18"/>
    <s v="DR"/>
    <n v="215.84"/>
    <n v="215.84"/>
    <s v="UD"/>
    <s v="618218"/>
    <s v=""/>
    <s v="Actuals"/>
    <s v="AP"/>
    <s v=" "/>
    <s v="AP001-07/22/2014-00022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570004515"/>
    <s v=""/>
    <s v="CSS NON-SERV REVENUE"/>
    <s v=""/>
    <x v="18"/>
    <s v="DR"/>
    <n v="0"/>
    <n v="1185.7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102708115"/>
    <s v=""/>
    <s v="CSS NON-SERV REVENUE"/>
    <s v=""/>
    <x v="18"/>
    <s v="DR"/>
    <n v="0"/>
    <n v="1072.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741001125"/>
    <s v=""/>
    <s v="CSS NON-SERV REVENUE"/>
    <s v=""/>
    <x v="18"/>
    <s v="DR"/>
    <n v="0"/>
    <n v="2120.8200000000002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313508229"/>
    <s v=""/>
    <s v="CSS NON-SERV REVENUE"/>
    <s v=""/>
    <x v="18"/>
    <s v="DR"/>
    <n v="0"/>
    <n v="1150.32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430008826"/>
    <s v=""/>
    <s v="CSS NON-SERV REVENUE"/>
    <s v=""/>
    <x v="18"/>
    <s v="DR"/>
    <n v="0"/>
    <n v="2607.3000000000002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261402113"/>
    <s v=""/>
    <s v="CSS NON-SERV REVENUE"/>
    <s v=""/>
    <x v="18"/>
    <s v="DR"/>
    <n v="0"/>
    <n v="123.1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100004919"/>
    <s v=""/>
    <s v="CSS NON-SERV REVENUE"/>
    <s v=""/>
    <x v="18"/>
    <s v="DR"/>
    <n v="0"/>
    <n v="4777.6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515131017"/>
    <s v=""/>
    <s v="CSS NON-SERV REVENUE"/>
    <s v=""/>
    <x v="18"/>
    <s v="DR"/>
    <n v="0"/>
    <n v="1740.3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412509119"/>
    <s v=""/>
    <s v="CSS NON-SERV REVENUE"/>
    <s v=""/>
    <x v="18"/>
    <s v="DR"/>
    <n v="0"/>
    <n v="4023.1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060007319"/>
    <s v=""/>
    <s v="CSS NON-SERV REVENUE"/>
    <s v=""/>
    <x v="18"/>
    <s v="DR"/>
    <n v="0"/>
    <n v="956.16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490008311"/>
    <s v=""/>
    <s v="CSS NON-SERV REVENUE"/>
    <s v=""/>
    <x v="18"/>
    <s v="DR"/>
    <n v="0"/>
    <n v="2409.06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230008114"/>
    <s v=""/>
    <s v="CSS NON-SERV REVENUE"/>
    <s v=""/>
    <x v="18"/>
    <s v="DR"/>
    <n v="0"/>
    <n v="8026.6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241003121"/>
    <s v=""/>
    <s v="CSS NON-SERV REVENUE"/>
    <s v=""/>
    <x v="18"/>
    <s v="DR"/>
    <n v="0"/>
    <n v="32760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075113015"/>
    <s v=""/>
    <s v="CSS NON-SERV REVENUE"/>
    <s v=""/>
    <x v="18"/>
    <s v="DR"/>
    <n v="0"/>
    <n v="8548.86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349202117"/>
    <s v=""/>
    <s v="CSS NON-SERV REVENUE"/>
    <s v=""/>
    <x v="18"/>
    <s v="DR"/>
    <n v="0"/>
    <n v="320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372218140"/>
    <s v=""/>
    <s v="CSS NON-SERV REVENUE"/>
    <s v=""/>
    <x v="18"/>
    <s v="DR"/>
    <n v="0"/>
    <n v="165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230008114"/>
    <s v=""/>
    <s v="CSS NON-SERV REVENUE"/>
    <s v=""/>
    <x v="18"/>
    <s v="DR"/>
    <n v="0"/>
    <n v="1750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490008311"/>
    <s v=""/>
    <s v="CSS NON-SERV REVENUE"/>
    <s v=""/>
    <x v="18"/>
    <s v="DR"/>
    <n v="0"/>
    <n v="1320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831004124"/>
    <s v=""/>
    <s v="CSS NON-SERV REVENUE"/>
    <s v=""/>
    <x v="18"/>
    <s v="DR"/>
    <n v="0"/>
    <n v="1764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261402113"/>
    <s v=""/>
    <s v="CSS NON-SERV REVENUE"/>
    <s v=""/>
    <x v="18"/>
    <s v="DR"/>
    <n v="0"/>
    <n v="44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817119000"/>
    <s v=""/>
    <s v="CSS NON-SERV REVENUE"/>
    <s v=""/>
    <x v="18"/>
    <s v="DR"/>
    <n v="0"/>
    <n v="220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630006219"/>
    <s v=""/>
    <s v="CSS NON-SERV REVENUE"/>
    <s v=""/>
    <x v="18"/>
    <s v="DR"/>
    <n v="0"/>
    <n v="2090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731005923"/>
    <s v=""/>
    <s v="CSS NON-SERV REVENUE"/>
    <s v=""/>
    <x v="18"/>
    <s v="DR"/>
    <n v="0"/>
    <n v="352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829047025"/>
    <s v=""/>
    <s v="CSS NON-SERV REVENUE"/>
    <s v=""/>
    <x v="18"/>
    <s v="DR"/>
    <n v="0"/>
    <n v="1056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060007319"/>
    <s v=""/>
    <s v="CSS NON-SERV REVENUE"/>
    <s v=""/>
    <x v="18"/>
    <s v="DR"/>
    <n v="0"/>
    <n v="2428"/>
    <s v=""/>
    <s v=""/>
    <s v=""/>
    <s v="Actuals"/>
    <s v="CS662M"/>
    <s v=" "/>
    <s v="CA010-07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430008826"/>
    <s v=""/>
    <s v="CSS NON-SERV REVENUE"/>
    <s v=""/>
    <x v="18"/>
    <s v="DR"/>
    <n v="0"/>
    <n v="995"/>
    <s v=""/>
    <s v=""/>
    <s v=""/>
    <s v="Actuals"/>
    <s v="CS662M"/>
    <s v=" "/>
    <s v="CA010-07/31/2014-00000"/>
    <s v="cr_cs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."/>
    <s v=""/>
    <x v="19"/>
    <s v="DR"/>
    <n v="0"/>
    <n v="9276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19"/>
    <s v="DR"/>
    <n v="0"/>
    <n v="400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19"/>
    <s v="DR"/>
    <n v="0"/>
    <n v="975595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19"/>
    <s v="DR"/>
    <n v="0"/>
    <n v="485300.72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19"/>
    <s v="DR"/>
    <n v="0"/>
    <n v="209887.8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19"/>
    <s v="DR"/>
    <n v="0"/>
    <n v="53750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19"/>
    <s v="DR"/>
    <n v="0"/>
    <n v="30981.79"/>
    <s v=""/>
    <s v=""/>
    <s v=""/>
    <s v="Actuals"/>
    <s v="MATHIS"/>
    <s v=" "/>
    <s v="TD513-08/31/2014-0800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19"/>
    <s v="DR"/>
    <n v="0"/>
    <n v="15485.15"/>
    <s v=""/>
    <s v=""/>
    <s v=""/>
    <s v="Actuals"/>
    <s v="MATHIS"/>
    <s v=" "/>
    <s v="TD513-08/31/2014-08005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9"/>
    <s v="CR"/>
    <n v="0"/>
    <n v="-213555.51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9"/>
    <s v="CR"/>
    <n v="0"/>
    <n v="-183858.7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9"/>
    <s v="CR"/>
    <n v="0"/>
    <n v="-134155.53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9"/>
    <s v="CR"/>
    <n v="0"/>
    <n v="-103864.61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9"/>
    <s v="CR"/>
    <n v="0"/>
    <n v="-96474.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19"/>
    <s v="CR"/>
    <n v="0"/>
    <n v="-76023.27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19"/>
    <s v="CR"/>
    <n v="0"/>
    <n v="-56742.400000000001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19"/>
    <s v="CR"/>
    <n v="0"/>
    <n v="-5457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19"/>
    <s v="CR"/>
    <n v="0"/>
    <n v="-5000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9"/>
    <s v="CR"/>
    <n v="0"/>
    <n v="-33425.5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I D Media"/>
    <s v=""/>
    <x v="19"/>
    <s v="CR"/>
    <n v="0"/>
    <n v="-25078.15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9"/>
    <s v="CR"/>
    <n v="0"/>
    <n v="-415005.93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9"/>
    <s v="CR"/>
    <n v="0"/>
    <n v="-334233.07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9"/>
    <s v="CR"/>
    <n v="0"/>
    <n v="-211333.91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9"/>
    <s v="CR"/>
    <n v="0"/>
    <n v="-150285.72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9"/>
    <s v="CR"/>
    <n v="0"/>
    <n v="-100746.6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19"/>
    <s v="CR"/>
    <n v="0"/>
    <n v="-3197.52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19"/>
    <s v="CR"/>
    <n v="0"/>
    <n v="-8567.75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9"/>
    <s v="CR"/>
    <n v="0"/>
    <n v="-102544.6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9"/>
    <s v="CR"/>
    <n v="0"/>
    <n v="-208369.3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9"/>
    <s v="CR"/>
    <n v="0"/>
    <n v="-198171.59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19"/>
    <s v="CR"/>
    <n v="0"/>
    <n v="-89065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9"/>
    <s v="CR"/>
    <n v="0"/>
    <n v="-55615.92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9"/>
    <s v="CR"/>
    <n v="0"/>
    <n v="-52300.2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19"/>
    <s v="CR"/>
    <n v="0"/>
    <n v="-2529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9"/>
    <s v="CR"/>
    <n v="0"/>
    <n v="-12222.1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9"/>
    <s v="CR"/>
    <n v="0"/>
    <n v="-5355.81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19"/>
    <s v="CR"/>
    <n v="0"/>
    <n v="-40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19"/>
    <s v="CR"/>
    <n v="0"/>
    <n v="-91622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9"/>
    <s v="CR"/>
    <n v="0"/>
    <n v="-485300.72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19"/>
    <s v="CR"/>
    <n v="0"/>
    <n v="-26505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9"/>
    <s v="CR"/>
    <n v="0"/>
    <n v="-97957.19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19"/>
    <s v="CR"/>
    <n v="0"/>
    <n v="-5605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19"/>
    <s v="CR"/>
    <n v="0"/>
    <n v="-26645.08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9"/>
    <s v="CR"/>
    <n v="0"/>
    <n v="-24057.95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9"/>
    <s v="CR"/>
    <n v="0"/>
    <n v="-15458.37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19"/>
    <s v="CR"/>
    <n v="0"/>
    <n v="-171000"/>
    <s v=""/>
    <s v=""/>
    <s v=""/>
    <s v="Actuals"/>
    <s v="MATHIS"/>
    <s v=" "/>
    <s v="TD512-08/31/2014-07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19"/>
    <s v="CR"/>
    <n v="0"/>
    <n v="-49344"/>
    <s v=""/>
    <s v=""/>
    <s v=""/>
    <s v="Actuals"/>
    <s v="MATHIS"/>
    <s v=" "/>
    <s v="TD512-08/31/2014-07008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CI"/>
    <s v="          "/>
    <s v=""/>
    <s v="CHESTERFIELD GROVE DEVELOPMENT"/>
    <s v=""/>
    <x v="19"/>
    <s v="CR"/>
    <n v="0"/>
    <n v="-2618"/>
    <s v=""/>
    <s v=""/>
    <s v=""/>
    <s v="Actuals"/>
    <s v="RECONNET"/>
    <s v=" "/>
    <s v="RN002-08/21/2014-0002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COR"/>
    <s v=""/>
    <s v="APT Incentives Correction"/>
    <s v=""/>
    <x v="19"/>
    <s v="CR"/>
    <n v="0"/>
    <n v="-27"/>
    <s v=""/>
    <s v=""/>
    <s v=""/>
    <s v="Actuals"/>
    <s v="MATHIS"/>
    <s v=" "/>
    <s v="TD513-08/31/2014-08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40771"/>
    <x v="19"/>
    <s v="DR"/>
    <n v="0"/>
    <n v="220590.21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40771"/>
    <x v="19"/>
    <s v="DR"/>
    <n v="0"/>
    <n v="144088.21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40771"/>
    <x v="19"/>
    <s v="DR"/>
    <n v="0"/>
    <n v="84350.29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19"/>
    <s v="DR"/>
    <n v="0"/>
    <n v="77393.740000000005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40771"/>
    <x v="19"/>
    <s v="DR"/>
    <n v="0"/>
    <n v="76026.53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19"/>
    <s v="DR"/>
    <n v="0"/>
    <n v="60460"/>
    <s v=""/>
    <s v="618936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19"/>
    <s v="DR"/>
    <n v="0"/>
    <n v="50892.06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40771"/>
    <x v="19"/>
    <s v="DR"/>
    <n v="0"/>
    <n v="50000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19"/>
    <s v="DR"/>
    <n v="0"/>
    <n v="35000"/>
    <s v=""/>
    <s v="6189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19"/>
    <s v="DR"/>
    <n v="0"/>
    <n v="25887.06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19"/>
    <s v="DR"/>
    <n v="0"/>
    <n v="4160.88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40771"/>
    <x v="19"/>
    <s v="DR"/>
    <n v="0"/>
    <n v="369056.85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19"/>
    <s v="DR"/>
    <n v="0"/>
    <n v="213589.52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40771"/>
    <x v="19"/>
    <s v="DR"/>
    <n v="0"/>
    <n v="169880.64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19"/>
    <s v="DR"/>
    <n v="0"/>
    <n v="135845.56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19"/>
    <s v="DR"/>
    <n v="0"/>
    <n v="129072.53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40771"/>
    <x v="19"/>
    <s v="DR"/>
    <n v="0"/>
    <n v="81426.64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40771"/>
    <x v="19"/>
    <s v="DR"/>
    <n v="0"/>
    <n v="3197.52"/>
    <s v=""/>
    <s v="604438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19"/>
    <s v="DR"/>
    <n v="0"/>
    <n v="8300"/>
    <s v=""/>
    <s v="634553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19"/>
    <s v="DR"/>
    <n v="0"/>
    <n v="171052"/>
    <s v=""/>
    <s v="607127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19"/>
    <s v="DR"/>
    <n v="0"/>
    <n v="108338"/>
    <s v=""/>
    <s v="610718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19"/>
    <s v="DR"/>
    <n v="0"/>
    <n v="89182.9"/>
    <s v=""/>
    <s v="610844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19"/>
    <s v="DR"/>
    <n v="0"/>
    <n v="64906"/>
    <s v=""/>
    <s v="610716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19"/>
    <s v="DR"/>
    <n v="0"/>
    <n v="52729.8"/>
    <s v=""/>
    <s v="610846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19"/>
    <s v="DR"/>
    <n v="0"/>
    <n v="25290"/>
    <s v=""/>
    <s v="607293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19"/>
    <s v="DR"/>
    <n v="0"/>
    <n v="5201.42"/>
    <s v=""/>
    <s v="618696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19"/>
    <s v="DR"/>
    <n v="0"/>
    <n v="2195.61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Incentives"/>
    <s v=""/>
    <x v="19"/>
    <s v="DR"/>
    <n v="0"/>
    <n v="1019.02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19"/>
    <s v="DR"/>
    <n v="0"/>
    <n v="669005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19"/>
    <s v="DR"/>
    <n v="0"/>
    <n v="351601.63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19"/>
    <s v="DR"/>
    <n v="0"/>
    <n v="225478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19"/>
    <s v="DR"/>
    <n v="0"/>
    <n v="68100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19"/>
    <s v="DR"/>
    <n v="0"/>
    <n v="22354.17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19"/>
    <s v="DR"/>
    <n v="0"/>
    <n v="20085.21"/>
    <s v=""/>
    <s v=""/>
    <s v=""/>
    <s v="Actuals"/>
    <s v="MATHIS"/>
    <s v=" "/>
    <s v="TD512-08/31/2014-0809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19"/>
    <s v="DR"/>
    <n v="0"/>
    <n v="14400"/>
    <s v=""/>
    <s v=""/>
    <s v=""/>
    <s v="Actuals"/>
    <s v="MATHIS"/>
    <s v=" "/>
    <s v="TD512-08/31/2014-0809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241309"/>
    <x v="19"/>
    <s v="DR"/>
    <n v="0"/>
    <n v="308.94"/>
    <s v=""/>
    <s v=""/>
    <s v=""/>
    <s v="Actuals"/>
    <s v="OTT"/>
    <s v=" "/>
    <s v="CE103-08/31/2014-00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6"/>
    <x v="19"/>
    <s v="DR"/>
    <n v="8073"/>
    <n v="8073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4"/>
    <x v="19"/>
    <s v="DR"/>
    <n v="7286.4"/>
    <n v="7286.4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5"/>
    <x v="19"/>
    <s v="DR"/>
    <n v="0"/>
    <n v="49.76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26361"/>
    <x v="19"/>
    <s v="DR"/>
    <n v="235.44"/>
    <n v="235.4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24534"/>
    <x v="19"/>
    <s v="DR"/>
    <n v="84541.5"/>
    <n v="84541.5"/>
    <s v="UD"/>
    <s v="6107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23443"/>
    <x v="19"/>
    <s v="DR"/>
    <n v="61055.47"/>
    <n v="61055.47"/>
    <s v="UD"/>
    <s v="610716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24533"/>
    <x v="19"/>
    <s v="DR"/>
    <n v="388"/>
    <n v="388"/>
    <s v="UD"/>
    <s v="610718"/>
    <s v=""/>
    <s v="Actuals"/>
    <s v="AP"/>
    <s v=" "/>
    <s v="AP001-08/12/2014-00012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12319"/>
    <x v="19"/>
    <s v="DR"/>
    <n v="134155.53"/>
    <n v="134155.53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12319"/>
    <x v="19"/>
    <s v="DR"/>
    <n v="211333.91"/>
    <n v="211333.91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12319"/>
    <x v="19"/>
    <s v="DR"/>
    <n v="183858.7"/>
    <n v="183858.7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12319"/>
    <x v="19"/>
    <s v="DR"/>
    <n v="415005.93"/>
    <n v="415005.93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26361"/>
    <x v="19"/>
    <s v="DR"/>
    <n v="235.44"/>
    <n v="235.4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12319"/>
    <x v="19"/>
    <s v="DR"/>
    <n v="103864.61"/>
    <n v="103864.61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12319"/>
    <x v="19"/>
    <s v="DR"/>
    <n v="102544.6"/>
    <n v="102544.6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12319"/>
    <x v="19"/>
    <s v="DR"/>
    <n v="50000"/>
    <n v="50000"/>
    <s v="UD"/>
    <s v="60443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26496"/>
    <x v="19"/>
    <s v="DR"/>
    <n v="0"/>
    <n v="5137.22"/>
    <s v="UD"/>
    <s v="610845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26496"/>
    <x v="19"/>
    <s v="DR"/>
    <n v="89733"/>
    <n v="89733"/>
    <s v="UD"/>
    <s v="610845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6"/>
    <x v="19"/>
    <s v="DR"/>
    <n v="0"/>
    <n v="646.89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4"/>
    <x v="19"/>
    <s v="DR"/>
    <n v="0"/>
    <n v="583.86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88"/>
    <x v="19"/>
    <s v="DR"/>
    <n v="215.8"/>
    <n v="215.8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27176"/>
    <x v="19"/>
    <s v="DR"/>
    <n v="0"/>
    <n v="606.28"/>
    <s v="UD"/>
    <s v="610845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27176"/>
    <x v="19"/>
    <s v="DR"/>
    <n v="14350"/>
    <n v="14350"/>
    <s v="UD"/>
    <s v="610845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1"/>
    <x v="19"/>
    <s v="DR"/>
    <n v="0"/>
    <n v="683.38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1"/>
    <x v="19"/>
    <s v="DR"/>
    <n v="8528.4"/>
    <n v="8528.4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88"/>
    <x v="19"/>
    <s v="DR"/>
    <n v="0"/>
    <n v="17.29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5"/>
    <x v="19"/>
    <s v="DR"/>
    <n v="621"/>
    <n v="621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2"/>
    <x v="19"/>
    <s v="DR"/>
    <n v="0"/>
    <n v="517.51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2"/>
    <x v="19"/>
    <s v="DR"/>
    <n v="6458.4"/>
    <n v="6458.4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90"/>
    <x v="19"/>
    <s v="DR"/>
    <n v="0"/>
    <n v="90.67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26361"/>
    <x v="19"/>
    <s v="DR"/>
    <n v="219.76"/>
    <n v="219.76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90"/>
    <x v="19"/>
    <s v="DR"/>
    <n v="1131.5"/>
    <n v="1131.5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27186"/>
    <x v="19"/>
    <s v="DR"/>
    <n v="0"/>
    <n v="177.57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27186"/>
    <x v="19"/>
    <s v="DR"/>
    <n v="2216.0500000000002"/>
    <n v="2216.0500000000002"/>
    <s v="UD"/>
    <s v="61084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27175"/>
    <x v="19"/>
    <s v="DR"/>
    <n v="0"/>
    <n v="125.13"/>
    <s v="UD"/>
    <s v="610845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26087"/>
    <x v="19"/>
    <s v="DR"/>
    <n v="219.76"/>
    <n v="219.76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26087"/>
    <x v="19"/>
    <s v="DR"/>
    <n v="235.44"/>
    <n v="235.4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26087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26087"/>
    <x v="19"/>
    <s v="DR"/>
    <n v="235.44"/>
    <n v="235.4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26361"/>
    <x v="19"/>
    <s v="DR"/>
    <n v="219.74"/>
    <n v="219.74"/>
    <s v="UD"/>
    <s v="618218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23416"/>
    <x v="19"/>
    <s v="DR"/>
    <n v="171221.7"/>
    <n v="171221.7"/>
    <s v="UD"/>
    <s v="607127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27175"/>
    <x v="19"/>
    <s v="DR"/>
    <n v="2961.84"/>
    <n v="2961.84"/>
    <s v="UD"/>
    <s v="610845"/>
    <s v=""/>
    <s v="Actuals"/>
    <s v="AP"/>
    <s v=" "/>
    <s v="AP001-08/15/2014-0001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20032"/>
    <x v="19"/>
    <s v="DR"/>
    <n v="27000"/>
    <n v="27000"/>
    <s v="UD"/>
    <s v="607127"/>
    <s v=""/>
    <s v="Actuals"/>
    <s v="AP"/>
    <s v=" "/>
    <s v="AP001-08/12/2014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8042"/>
    <x v="19"/>
    <s v="DR"/>
    <n v="12758.8"/>
    <n v="12758.8"/>
    <s v="UD"/>
    <s v="668962"/>
    <s v=""/>
    <s v="Actuals"/>
    <s v="AP"/>
    <s v=" "/>
    <s v="AP001-08/04/2014-0000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"/>
    <s v="002221625"/>
    <x v="19"/>
    <s v="DR"/>
    <n v="235.44"/>
    <n v="235.44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15741"/>
    <x v="19"/>
    <s v="DR"/>
    <n v="208369.34"/>
    <n v="208369.34"/>
    <s v="UD"/>
    <s v="610844"/>
    <s v=""/>
    <s v="Actuals"/>
    <s v="AP"/>
    <s v=" "/>
    <s v="AP001-08/07/2014-0000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2898"/>
    <x v="19"/>
    <s v="DR"/>
    <n v="25078.15"/>
    <n v="25078.15"/>
    <s v="UD"/>
    <s v="668962"/>
    <s v=""/>
    <s v="Actuals"/>
    <s v="AP"/>
    <s v=" "/>
    <s v="AP001-08/05/2014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37172"/>
    <x v="19"/>
    <s v="DR"/>
    <n v="197655.59"/>
    <n v="197655.59"/>
    <s v="UD"/>
    <s v="610844"/>
    <s v=""/>
    <s v="Actuals"/>
    <s v="AP"/>
    <s v=" "/>
    <s v="AP001-08/26/2014-0002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06248"/>
    <x v="19"/>
    <s v="DR"/>
    <n v="12222.14"/>
    <n v="12222.14"/>
    <s v="UD"/>
    <s v="618696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37170"/>
    <x v="19"/>
    <s v="DR"/>
    <n v="55677.05"/>
    <n v="55677.05"/>
    <s v="UD"/>
    <s v="610846"/>
    <s v=""/>
    <s v="Actuals"/>
    <s v="AP"/>
    <s v=" "/>
    <s v="AP001-08/26/2014-00026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37090"/>
    <x v="19"/>
    <s v="DR"/>
    <n v="64637.59"/>
    <n v="64637.59"/>
    <s v="UD"/>
    <s v="618936"/>
    <s v=""/>
    <s v="Actuals"/>
    <s v="AP"/>
    <s v=" "/>
    <s v="AP001-08/26/2014-0002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27572"/>
    <x v="19"/>
    <s v="DR"/>
    <n v="14331.49"/>
    <n v="14331.49"/>
    <s v="UD"/>
    <s v="668962"/>
    <s v=""/>
    <s v="Actuals"/>
    <s v="AP"/>
    <s v=" "/>
    <s v="AP001-08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27571"/>
    <x v="19"/>
    <s v="DR"/>
    <n v="1779.9"/>
    <n v="1779.9"/>
    <s v="UD"/>
    <s v="668962"/>
    <s v=""/>
    <s v="Actuals"/>
    <s v="AP"/>
    <s v=" "/>
    <s v="AP001-08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23376"/>
    <x v="19"/>
    <s v="DR"/>
    <n v="15000"/>
    <n v="15000"/>
    <s v="UD"/>
    <s v="653179"/>
    <s v=""/>
    <s v="Actuals"/>
    <s v="AP"/>
    <s v=" "/>
    <s v="AP001-08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27569"/>
    <x v="19"/>
    <s v="DR"/>
    <n v="44473"/>
    <n v="44473"/>
    <s v="UD"/>
    <s v="668962"/>
    <s v=""/>
    <s v="Actuals"/>
    <s v="AP"/>
    <s v=" "/>
    <s v="AP001-08/18/2014-0001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34757"/>
    <x v="19"/>
    <s v="DR"/>
    <n v="45495.26"/>
    <n v="45495.26"/>
    <s v="UD"/>
    <s v="610716"/>
    <s v=""/>
    <s v="Actuals"/>
    <s v="AP"/>
    <s v=" "/>
    <s v="AP001-08/22/2014-0002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28322"/>
    <x v="19"/>
    <s v="DR"/>
    <n v="5616.98"/>
    <n v="5616.98"/>
    <s v="UD"/>
    <s v="618696"/>
    <s v=""/>
    <s v="Actuals"/>
    <s v="AP"/>
    <s v=" "/>
    <s v="AP001-08/22/2014-00022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EX"/>
    <s v=" "/>
    <s v="APPLIED ENERGY GROUP"/>
    <s v="VisionDSM Ongoing System Support &amp; Change Manageme"/>
    <s v="002233660"/>
    <x v="19"/>
    <s v="DR"/>
    <n v="7941.25"/>
    <n v="7941.25"/>
    <s v="UD"/>
    <s v="634553"/>
    <s v=""/>
    <s v="Actuals"/>
    <s v="AP"/>
    <s v=" "/>
    <s v="AP001-08/22/2014-0002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I D MEDIA INC"/>
    <s v="2014 Energy Efficiency Campaign Media for period 3"/>
    <s v="002218042"/>
    <x v="19"/>
    <s v="CR"/>
    <n v="-12758.8"/>
    <n v="-12758.8"/>
    <s v="UD"/>
    <s v="668962"/>
    <s v=""/>
    <s v="Actuals"/>
    <s v="AP"/>
    <s v=" "/>
    <s v="AP001-08/04/2014-0010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15738"/>
    <x v="19"/>
    <s v="DR"/>
    <n v="52300.24"/>
    <n v="52300.24"/>
    <s v="UD"/>
    <s v="610846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"/>
    <s v="002221625"/>
    <x v="19"/>
    <s v="DR"/>
    <n v="219.76"/>
    <n v="219.76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"/>
    <s v="002221625"/>
    <x v="19"/>
    <s v="DR"/>
    <n v="219.74"/>
    <n v="219.74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"/>
    <s v="002221625"/>
    <x v="19"/>
    <s v="DR"/>
    <n v="235.44"/>
    <n v="235.44"/>
    <s v="UD"/>
    <s v="618218"/>
    <s v=""/>
    <s v="Actuals"/>
    <s v="AP"/>
    <s v=" "/>
    <s v="AP001-08/07/2014-00007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28321"/>
    <x v="19"/>
    <s v="DR"/>
    <n v="9611"/>
    <n v="9611"/>
    <s v="UD"/>
    <s v="615658"/>
    <s v=""/>
    <s v="Actuals"/>
    <s v="AP"/>
    <s v=" "/>
    <s v="AP001-08/20/2014-0002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CI"/>
    <s v=" "/>
    <s v="L M SERVICES INC"/>
    <s v="REIMBURSEMENT FOR OVERPAYMENT TO CHESTERFIELD GROV"/>
    <s v="002232576"/>
    <x v="19"/>
    <s v="DR"/>
    <n v="0"/>
    <n v="2618"/>
    <s v=" "/>
    <s v=" "/>
    <s v=""/>
    <s v="Actuals"/>
    <s v="AP"/>
    <s v=" "/>
    <s v="AP001-08/20/2014-0002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23415"/>
    <x v="19"/>
    <s v="DR"/>
    <n v="25290"/>
    <n v="25290"/>
    <s v="UD"/>
    <s v="607293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21812"/>
    <x v="19"/>
    <s v="DR"/>
    <n v="235.34"/>
    <n v="235.34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21812"/>
    <x v="19"/>
    <s v="DR"/>
    <n v="252.16"/>
    <n v="252.16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21812"/>
    <x v="19"/>
    <s v="DR"/>
    <n v="252.16"/>
    <n v="252.16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21812"/>
    <x v="19"/>
    <s v="DR"/>
    <n v="235.35"/>
    <n v="235.35"/>
    <s v="UD"/>
    <s v="618218"/>
    <s v=""/>
    <s v="Actuals"/>
    <s v="AP"/>
    <s v=" "/>
    <s v="AP001-08/12/2014-00012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299701119"/>
    <s v=""/>
    <s v="CSS NON-SERV REVENUE"/>
    <s v=""/>
    <x v="19"/>
    <s v="DR"/>
    <n v="0"/>
    <n v="399.84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510009525"/>
    <s v=""/>
    <s v="CSS NON-SERV REVENUE"/>
    <s v=""/>
    <x v="19"/>
    <s v="DR"/>
    <n v="0"/>
    <n v="278.11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570003117"/>
    <s v=""/>
    <s v="CSS NON-SERV REVENUE"/>
    <s v=""/>
    <x v="19"/>
    <s v="DR"/>
    <n v="0"/>
    <n v="802.69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380007219"/>
    <s v=""/>
    <s v="CSS NON-SERV REVENUE"/>
    <s v=""/>
    <x v="19"/>
    <s v="DR"/>
    <n v="0"/>
    <n v="6385.14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301009116"/>
    <s v=""/>
    <s v="CSS NON-SERV REVENUE"/>
    <s v=""/>
    <x v="19"/>
    <s v="DR"/>
    <n v="0"/>
    <n v="23410.240000000002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950000014"/>
    <s v=""/>
    <s v="CSS NON-SERV REVENUE"/>
    <s v=""/>
    <x v="19"/>
    <s v="DR"/>
    <n v="0"/>
    <n v="13598.88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460617117"/>
    <s v=""/>
    <s v="CSS NON-SERV REVENUE"/>
    <s v=""/>
    <x v="19"/>
    <s v="DR"/>
    <n v="0"/>
    <n v="428.34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380007219"/>
    <s v=""/>
    <s v="CSS NON-SERV REVENUE"/>
    <s v=""/>
    <x v="19"/>
    <s v="DR"/>
    <n v="0"/>
    <n v="7840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224054007"/>
    <s v=""/>
    <s v="CSS NON-SERV REVENUE"/>
    <s v=""/>
    <x v="19"/>
    <s v="DR"/>
    <n v="0"/>
    <n v="924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030004412"/>
    <s v=""/>
    <s v="CSS NON-SERV REVENUE"/>
    <s v=""/>
    <x v="19"/>
    <s v="DR"/>
    <n v="0"/>
    <n v="330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950000014"/>
    <s v=""/>
    <s v="CSS NON-SERV REVENUE"/>
    <s v=""/>
    <x v="19"/>
    <s v="DR"/>
    <n v="0"/>
    <n v="9940"/>
    <s v=""/>
    <s v=""/>
    <s v=""/>
    <s v="Actuals"/>
    <s v="CS662M"/>
    <s v=" "/>
    <s v="CA010-08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40771"/>
    <x v="20"/>
    <s v="CR"/>
    <n v="0"/>
    <n v="-144088.21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40771"/>
    <x v="20"/>
    <s v="CR"/>
    <n v="0"/>
    <n v="-84350.29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0"/>
    <s v="CR"/>
    <n v="0"/>
    <n v="-77393.740000000005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40771"/>
    <x v="20"/>
    <s v="CR"/>
    <n v="0"/>
    <n v="-76026.53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20"/>
    <s v="CR"/>
    <n v="0"/>
    <n v="-60460"/>
    <s v=""/>
    <s v="618936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0"/>
    <s v="CR"/>
    <n v="0"/>
    <n v="-50892.06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40771"/>
    <x v="20"/>
    <s v="CR"/>
    <n v="0"/>
    <n v="-50000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0"/>
    <s v="CR"/>
    <n v="0"/>
    <n v="-35000"/>
    <s v=""/>
    <s v="6189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0"/>
    <s v="CR"/>
    <n v="0"/>
    <n v="-25887.06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0"/>
    <s v="CR"/>
    <n v="0"/>
    <n v="-4160.88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40771"/>
    <x v="20"/>
    <s v="CR"/>
    <n v="0"/>
    <n v="-369056.85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0"/>
    <s v="CR"/>
    <n v="0"/>
    <n v="-213589.52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40771"/>
    <x v="20"/>
    <s v="CR"/>
    <n v="0"/>
    <n v="-169880.64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0"/>
    <s v="CR"/>
    <n v="0"/>
    <n v="-135845.56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40771"/>
    <x v="20"/>
    <s v="CR"/>
    <n v="0"/>
    <n v="-81426.64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40771"/>
    <x v="20"/>
    <s v="CR"/>
    <n v="0"/>
    <n v="-3197.52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CR"/>
    <n v="0"/>
    <n v="-8300"/>
    <s v=""/>
    <s v="634553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0"/>
    <s v="CR"/>
    <n v="0"/>
    <n v="-129072.53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0"/>
    <s v="CR"/>
    <n v="0"/>
    <n v="-171052"/>
    <s v=""/>
    <s v="607127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0"/>
    <s v="CR"/>
    <n v="0"/>
    <n v="-108338"/>
    <s v=""/>
    <s v="610718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0"/>
    <s v="CR"/>
    <n v="0"/>
    <n v="-89182.9"/>
    <s v=""/>
    <s v="610844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0"/>
    <s v="CR"/>
    <n v="0"/>
    <n v="-64906"/>
    <s v=""/>
    <s v="610716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0"/>
    <s v="CR"/>
    <n v="0"/>
    <n v="-52729.8"/>
    <s v=""/>
    <s v="610846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0"/>
    <s v="CR"/>
    <n v="0"/>
    <n v="-25290"/>
    <s v=""/>
    <s v="607293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0"/>
    <s v="CR"/>
    <n v="0"/>
    <n v="-5201.42"/>
    <s v=""/>
    <s v="618696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20"/>
    <s v="CR"/>
    <n v="0"/>
    <n v="-2195.61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Incentives"/>
    <s v=""/>
    <x v="20"/>
    <s v="CR"/>
    <n v="0"/>
    <n v="-1019.02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0"/>
    <s v="CR"/>
    <n v="0"/>
    <n v="-669005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0"/>
    <s v="CR"/>
    <n v="0"/>
    <n v="-351601.63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0"/>
    <s v="CR"/>
    <n v="0"/>
    <n v="-225478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0"/>
    <s v="CR"/>
    <n v="0"/>
    <n v="-22354.17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0"/>
    <s v="CR"/>
    <n v="0"/>
    <n v="-20085.21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20"/>
    <s v="CR"/>
    <n v="0"/>
    <n v="-14400"/>
    <s v=""/>
    <s v="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0"/>
    <s v="CR"/>
    <n v="0"/>
    <n v="-68100"/>
    <s v=""/>
    <s v=""/>
    <s v=""/>
    <s v="Actuals"/>
    <s v="MATHIS"/>
    <s v=" "/>
    <s v="TD512-09/01/2014-08091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0"/>
    <s v="DR"/>
    <n v="0"/>
    <n v="50000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0"/>
    <s v="DR"/>
    <n v="0"/>
    <n v="13244.7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0"/>
    <s v="DR"/>
    <n v="0"/>
    <n v="5000"/>
    <s v=""/>
    <s v="6189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0"/>
    <s v="DR"/>
    <n v="0"/>
    <n v="3521.04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0"/>
    <s v="DR"/>
    <n v="0"/>
    <n v="522639.11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0"/>
    <s v="DR"/>
    <n v="0"/>
    <n v="370357.16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0"/>
    <s v="DR"/>
    <n v="0"/>
    <n v="223158.48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0"/>
    <s v="DR"/>
    <n v="0"/>
    <n v="197893.79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0"/>
    <s v="DR"/>
    <n v="0"/>
    <n v="170350.49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0"/>
    <s v="DR"/>
    <n v="0"/>
    <n v="59487.54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0"/>
    <s v="DR"/>
    <n v="0"/>
    <n v="14346.3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5910"/>
    <s v=""/>
    <s v="634553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2425"/>
    <s v=""/>
    <s v="634553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989.4"/>
    <s v=""/>
    <s v="634553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0"/>
    <s v="DR"/>
    <n v="0"/>
    <n v="8217.25"/>
    <s v=""/>
    <s v="634553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0"/>
    <s v="DR"/>
    <n v="0"/>
    <n v="198049.59"/>
    <s v=""/>
    <s v="607127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0"/>
    <s v="DR"/>
    <n v="0"/>
    <n v="95319.5"/>
    <s v=""/>
    <s v="610718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0"/>
    <s v="DR"/>
    <n v="0"/>
    <n v="91809.27"/>
    <s v=""/>
    <s v="610844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0"/>
    <s v="DR"/>
    <n v="0"/>
    <n v="64751"/>
    <s v=""/>
    <s v="610716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0"/>
    <s v="DR"/>
    <n v="0"/>
    <n v="55922.83"/>
    <s v=""/>
    <s v="610846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0"/>
    <s v="DR"/>
    <n v="0"/>
    <n v="33624"/>
    <s v=""/>
    <s v="607293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0"/>
    <s v="DR"/>
    <n v="0"/>
    <n v="11730.52"/>
    <s v=""/>
    <s v="618696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20"/>
    <s v="DR"/>
    <n v="0"/>
    <n v="3769.46"/>
    <s v=""/>
    <s v="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0"/>
    <s v="DR"/>
    <n v="0"/>
    <n v="466210.5"/>
    <s v=""/>
    <s v="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0"/>
    <s v="DR"/>
    <n v="0"/>
    <n v="203362.93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0"/>
    <s v="DR"/>
    <n v="0"/>
    <n v="161360.72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63977"/>
    <x v="20"/>
    <s v="DR"/>
    <n v="0"/>
    <n v="108716.14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0"/>
    <s v="DR"/>
    <n v="0"/>
    <n v="79459.25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20"/>
    <s v="DR"/>
    <n v="0"/>
    <n v="60353.61"/>
    <s v=""/>
    <s v="618936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0"/>
    <s v="DR"/>
    <n v="0"/>
    <n v="59963.47"/>
    <s v=""/>
    <s v="604438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0"/>
    <s v="DR"/>
    <n v="0"/>
    <n v="13309.35"/>
    <s v=""/>
    <s v="610845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0"/>
    <s v="DR"/>
    <n v="0"/>
    <n v="8940.24"/>
    <s v=""/>
    <s v="610847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0"/>
    <s v="DR"/>
    <n v="0"/>
    <n v="24859.17"/>
    <s v=""/>
    <s v="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0"/>
    <s v="DR"/>
    <n v="0"/>
    <n v="441770"/>
    <s v=""/>
    <s v="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0"/>
    <s v="DR"/>
    <n v="0"/>
    <n v="240269"/>
    <s v=""/>
    <s v="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0"/>
    <s v="DR"/>
    <n v="0"/>
    <n v="59650"/>
    <s v=""/>
    <s v=""/>
    <s v=""/>
    <s v="Actuals"/>
    <s v="MATHIS"/>
    <s v=" "/>
    <s v="TD512-09/30/2014-09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0"/>
    <s v="DR"/>
    <n v="0"/>
    <n v="16574"/>
    <s v=""/>
    <s v=""/>
    <s v=""/>
    <s v="Actuals"/>
    <s v="MATHIS"/>
    <s v=" "/>
    <s v="TD512-09/30/2014-0900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Shelton Gr"/>
    <s v=""/>
    <s v="Reclass MEEIA purchasing rate to correct account"/>
    <s v=""/>
    <x v="20"/>
    <s v="CR"/>
    <n v="0"/>
    <n v="-120"/>
    <s v=""/>
    <s v="681470"/>
    <s v=""/>
    <s v="Actuals"/>
    <s v="MATHIS"/>
    <s v=" "/>
    <s v="TD513-09/30/2014-09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Incentives"/>
    <s v=""/>
    <x v="20"/>
    <s v="DR"/>
    <n v="0"/>
    <n v="2571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Incentives"/>
    <s v=""/>
    <x v="20"/>
    <s v="DR"/>
    <n v="0"/>
    <n v="1019.02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0"/>
    <s v="DR"/>
    <n v="0"/>
    <n v="712925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0"/>
    <s v="DR"/>
    <n v="0"/>
    <n v="351601.63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0"/>
    <s v="DR"/>
    <n v="0"/>
    <n v="204522.55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0"/>
    <s v="DR"/>
    <n v="0"/>
    <n v="21666.03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0"/>
    <s v="DR"/>
    <n v="0"/>
    <n v="20085.21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    "/>
    <s v=""/>
    <s v="ICF Incentives"/>
    <s v=""/>
    <x v="20"/>
    <s v="DR"/>
    <n v="0"/>
    <n v="14400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0"/>
    <s v="DR"/>
    <n v="0"/>
    <n v="68550"/>
    <s v=""/>
    <s v=""/>
    <s v=""/>
    <s v="Actuals"/>
    <s v="MATHIS"/>
    <s v=" "/>
    <s v="TD513-09/30/2014-09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61792"/>
    <x v="20"/>
    <s v="DR"/>
    <n v="54491.68"/>
    <n v="54491.68"/>
    <s v="UD"/>
    <s v="610716"/>
    <s v=""/>
    <s v="Actuals"/>
    <s v="AP"/>
    <s v=" "/>
    <s v="AP001-09/29/2014-0002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58303"/>
    <x v="20"/>
    <s v="DR"/>
    <n v="60403.65"/>
    <n v="60403.65"/>
    <s v="UD"/>
    <s v="610846"/>
    <s v=""/>
    <s v="Actuals"/>
    <s v="AP"/>
    <s v=" "/>
    <s v="AP001-09/29/2014-0002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58302"/>
    <x v="20"/>
    <s v="DR"/>
    <n v="91102.9"/>
    <n v="91102.9"/>
    <s v="UD"/>
    <s v="610844"/>
    <s v=""/>
    <s v="Actuals"/>
    <s v="AP"/>
    <s v=" "/>
    <s v="AP001-09/29/2014-00029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40771"/>
    <x v="20"/>
    <s v="DR"/>
    <n v="169880.64"/>
    <n v="169880.64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240771"/>
    <x v="20"/>
    <s v="DR"/>
    <n v="76026.53"/>
    <n v="76026.53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240771"/>
    <x v="20"/>
    <s v="DR"/>
    <n v="3197.52"/>
    <n v="3197.52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40771"/>
    <x v="20"/>
    <s v="DR"/>
    <n v="50000"/>
    <n v="50000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40771"/>
    <x v="20"/>
    <s v="DR"/>
    <n v="84350.29"/>
    <n v="84350.29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40771"/>
    <x v="20"/>
    <s v="DR"/>
    <n v="81426.64"/>
    <n v="81426.64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40771"/>
    <x v="20"/>
    <s v="DR"/>
    <n v="220590.21"/>
    <n v="220590.21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40771"/>
    <x v="20"/>
    <s v="DR"/>
    <n v="369056.85"/>
    <n v="369056.85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5"/>
    <x v="20"/>
    <s v="CR"/>
    <n v="-497.44"/>
    <n v="-497.44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3"/>
    <x v="20"/>
    <s v="CR"/>
    <n v="-3419.47"/>
    <n v="-3419.47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0"/>
    <x v="20"/>
    <s v="CR"/>
    <n v="-1326.56"/>
    <n v="-1326.56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8"/>
    <x v="20"/>
    <s v="CR"/>
    <n v="-10384.870000000001"/>
    <n v="-10384.870000000001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8791"/>
    <x v="20"/>
    <s v="CR"/>
    <n v="-8341.99"/>
    <n v="-8341.99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7"/>
    <x v="20"/>
    <s v="DR"/>
    <n v="9558.66"/>
    <n v="9558.66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4"/>
    <x v="20"/>
    <s v="CR"/>
    <n v="-1659.73"/>
    <n v="-1659.73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0"/>
    <x v="20"/>
    <s v="CR"/>
    <n v="-168.16"/>
    <n v="-168.16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82"/>
    <x v="20"/>
    <s v="DR"/>
    <n v="11434.78"/>
    <n v="11434.78"/>
    <s v="UD"/>
    <s v="668962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52522"/>
    <x v="20"/>
    <s v="DR"/>
    <n v="47496.5"/>
    <n v="47496.5"/>
    <s v="UD"/>
    <s v="663854"/>
    <s v=""/>
    <s v="Actuals"/>
    <s v="AP"/>
    <s v=" "/>
    <s v="AP001-09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56393"/>
    <x v="20"/>
    <s v="DR"/>
    <n v="0"/>
    <n v="1232.33"/>
    <s v="UD"/>
    <s v="610847"/>
    <s v=""/>
    <s v="Actuals"/>
    <s v="AP"/>
    <s v=" "/>
    <s v="AP001-09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56393"/>
    <x v="20"/>
    <s v="DR"/>
    <n v="15379.2"/>
    <n v="15379.2"/>
    <s v="UD"/>
    <s v="610847"/>
    <s v=""/>
    <s v="Actuals"/>
    <s v="AP"/>
    <s v=" "/>
    <s v="AP001-09/24/2014-00024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40771"/>
    <x v="20"/>
    <s v="DR"/>
    <n v="144088.21"/>
    <n v="144088.21"/>
    <s v="UD"/>
    <s v="604438"/>
    <s v=""/>
    <s v="Actuals"/>
    <s v="AP"/>
    <s v=" "/>
    <s v="AP001-09/11/2014-00011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52181"/>
    <x v="20"/>
    <s v="DR"/>
    <n v="50127.75"/>
    <n v="50127.75"/>
    <s v="UD"/>
    <s v="618936"/>
    <s v=""/>
    <s v="Actuals"/>
    <s v="AP"/>
    <s v=" "/>
    <s v="AP001-09/17/2014-0001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2249131"/>
    <x v="20"/>
    <s v="DR"/>
    <n v="85500"/>
    <n v="85500"/>
    <s v="UD"/>
    <s v="620878"/>
    <s v=""/>
    <s v="Actuals"/>
    <s v="AP"/>
    <s v=" "/>
    <s v="AP001-09/10/2014-0001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49128"/>
    <x v="20"/>
    <s v="DR"/>
    <n v="15000"/>
    <n v="15000"/>
    <s v="UD"/>
    <s v="653179"/>
    <s v=""/>
    <s v="Actuals"/>
    <s v="AP"/>
    <s v=" "/>
    <s v="AP001-09/16/2014-00016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51245"/>
    <x v="20"/>
    <s v="DR"/>
    <n v="9611"/>
    <n v="9611"/>
    <s v="UD"/>
    <s v="615658"/>
    <s v=""/>
    <s v="Actuals"/>
    <s v="AP"/>
    <s v=" "/>
    <s v="AP001-09/16/2014-0001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49129"/>
    <x v="20"/>
    <s v="DR"/>
    <n v="3000"/>
    <n v="3000"/>
    <s v="UD"/>
    <s v="653179"/>
    <s v=""/>
    <s v="Actuals"/>
    <s v="AP"/>
    <s v=" "/>
    <s v="AP001-09/16/2014-0001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44099"/>
    <x v="20"/>
    <s v="DR"/>
    <n v="222.9"/>
    <n v="222.9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77"/>
    <x v="20"/>
    <s v="CR"/>
    <n v="-4419.2"/>
    <n v="-4419.2"/>
    <s v="UD"/>
    <s v="668962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BX"/>
    <s v="E34751"/>
    <s v="Via(MOEngEf&amp;R 921), "/>
    <s v="Airfare / Airline Fees (RT 80)::SOUTHWES    526244"/>
    <s v="002261238"/>
    <x v="20"/>
    <s v="DR"/>
    <n v="0"/>
    <n v="135.74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BX"/>
    <s v="E23773"/>
    <s v="Danahy(MOEngEf&amp;R 921"/>
    <s v="Purchases - Other (RT BX)::EB *2014 ENERGY STAR P"/>
    <s v="002261193"/>
    <x v="20"/>
    <s v="DR"/>
    <n v="0"/>
    <n v="70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8060"/>
    <x v="20"/>
    <s v="DR"/>
    <n v="222.9"/>
    <n v="222.9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8060"/>
    <x v="20"/>
    <s v="DR"/>
    <n v="222.9"/>
    <n v="222.9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8060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215731"/>
    <x v="20"/>
    <s v="DR"/>
    <n v="270133.05"/>
    <n v="270133.05"/>
    <s v="UD"/>
    <s v="618938"/>
    <s v=""/>
    <s v="Actuals"/>
    <s v="AP"/>
    <s v=" "/>
    <s v="AP001-09/16/2014-0001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43315"/>
    <x v="20"/>
    <s v="DR"/>
    <n v="0"/>
    <n v="69"/>
    <s v=" "/>
    <s v=" "/>
    <s v=""/>
    <s v="Actuals"/>
    <s v="CC"/>
    <s v=" "/>
    <s v="AP001-09/03/2014-0000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99"/>
    <x v="20"/>
    <s v="CR"/>
    <n v="-1360.18"/>
    <n v="-1360.18"/>
    <s v="UD"/>
    <s v="668962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7985"/>
    <x v="20"/>
    <s v="DR"/>
    <n v="222.9"/>
    <n v="222.9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7985"/>
    <x v="20"/>
    <s v="DR"/>
    <n v="222.9"/>
    <n v="222.9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7985"/>
    <x v="20"/>
    <s v="DR"/>
    <n v="208.04"/>
    <n v="208.04"/>
    <s v="UD"/>
    <s v="618218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BX"/>
    <s v="E23773"/>
    <s v="Danahy(MOEngEf&amp;R 921"/>
    <s v="Purchases - Other (RT BX)::EB *2014 ENERGY STAR P"/>
    <s v="002261193"/>
    <x v="20"/>
    <s v="DR"/>
    <n v="0"/>
    <n v="70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E23773"/>
    <s v="Danahy(MOEngEf&amp;R 921"/>
    <s v="Purchases - Other (RT BX)::EB *2014 ENERGY STAR P"/>
    <s v="002261193"/>
    <x v="20"/>
    <s v="DR"/>
    <n v="0"/>
    <n v="70"/>
    <s v=" "/>
    <s v=" "/>
    <s v=""/>
    <s v="Actuals"/>
    <s v="CC"/>
    <s v=" "/>
    <s v="AP001-09/23/2014-0002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6979"/>
    <x v="20"/>
    <s v="CR"/>
    <n v="-1132.1500000000001"/>
    <n v="-1132.1500000000001"/>
    <s v="UD"/>
    <s v="668962"/>
    <s v=""/>
    <s v="Actuals"/>
    <s v="AP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E34751"/>
    <s v="Via(MOEngEf&amp;R 921), "/>
    <s v="Purchases - Other (RT BX)::EB *2014 ENERGY STAR P"/>
    <s v="002261238"/>
    <x v="20"/>
    <s v="DR"/>
    <n v="0"/>
    <n v="70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BX"/>
    <s v="E34751"/>
    <s v="Via(MOEngEf&amp;R 921), "/>
    <s v="Airfare / Airline Fees (RT 80)::SOUTHWES    526244"/>
    <s v="002261238"/>
    <x v="20"/>
    <s v="DR"/>
    <n v="0"/>
    <n v="135.72999999999999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BX"/>
    <s v="E34751"/>
    <s v="Via(MOEngEf&amp;R 921), "/>
    <s v="Airfare / Airline Fees (RT 80)::SOUTHWES    526244"/>
    <s v="002261238"/>
    <x v="20"/>
    <s v="DR"/>
    <n v="0"/>
    <n v="135.72999999999999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BX"/>
    <s v="E34751"/>
    <s v="Via(MOEngEf&amp;R 921), "/>
    <s v="Purchases - Other (RT BX)::EB *2014 ENERGY STAR P"/>
    <s v="002261238"/>
    <x v="20"/>
    <s v="DR"/>
    <n v="0"/>
    <n v="70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BX"/>
    <s v="E34751"/>
    <s v="Via(MOEngEf&amp;R 921), "/>
    <s v="Purchases - Other (RT BX)::EB *2014 ENERGY STAR P"/>
    <s v="002261238"/>
    <x v="20"/>
    <s v="DR"/>
    <n v="0"/>
    <n v="70"/>
    <s v=" "/>
    <s v=" "/>
    <s v=""/>
    <s v="Actuals"/>
    <s v="CC"/>
    <s v=" "/>
    <s v="AP001-09/23/2014-0002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ADVERTISERS PRINTING C"/>
    <s v="002261358"/>
    <x v="20"/>
    <s v="DR"/>
    <n v="0"/>
    <n v="1750"/>
    <s v=" "/>
    <s v=" "/>
    <s v=""/>
    <s v="Actuals"/>
    <s v="CC"/>
    <s v=" "/>
    <s v="AP001-09/23/2014-0002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38521"/>
    <x v="20"/>
    <s v="DR"/>
    <n v="222.9"/>
    <n v="222.9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38521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38521"/>
    <x v="20"/>
    <s v="DR"/>
    <n v="222.9"/>
    <n v="222.9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44099"/>
    <x v="20"/>
    <s v="DR"/>
    <n v="208.04"/>
    <n v="208.04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44099"/>
    <x v="20"/>
    <s v="DR"/>
    <n v="222.9"/>
    <n v="222.9"/>
    <s v="UD"/>
    <s v="618218"/>
    <s v=""/>
    <s v="Actuals"/>
    <s v="AP"/>
    <s v=" "/>
    <s v="AP001-09/09/2014-0000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2486"/>
    <x v="20"/>
    <s v="DR"/>
    <n v="35578.400000000001"/>
    <n v="35578.400000000001"/>
    <s v="UD"/>
    <s v="668962"/>
    <s v=""/>
    <s v="Actuals"/>
    <s v="AP"/>
    <s v=" "/>
    <s v="AP001-09/22/2014-00022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256351"/>
    <x v="20"/>
    <s v="DR"/>
    <n v="4076.25"/>
    <n v="4076.25"/>
    <s v="UD"/>
    <s v="634553"/>
    <s v=""/>
    <s v="Actuals"/>
    <s v="AP"/>
    <s v=" "/>
    <s v="AP001-09/22/2014-0002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2488"/>
    <x v="20"/>
    <s v="DR"/>
    <n v="12304.28"/>
    <n v="12304.28"/>
    <s v="UD"/>
    <s v="668962"/>
    <s v=""/>
    <s v="Actuals"/>
    <s v="AP"/>
    <s v=" "/>
    <s v="AP001-09/22/2014-0002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52487"/>
    <x v="20"/>
    <s v="DR"/>
    <n v="1722.49"/>
    <n v="1722.49"/>
    <s v="UD"/>
    <s v="668962"/>
    <s v=""/>
    <s v="Actuals"/>
    <s v="AP"/>
    <s v=" "/>
    <s v="AP001-09/22/2014-0002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47675"/>
    <x v="20"/>
    <s v="DR"/>
    <n v="108702.5"/>
    <n v="108702.5"/>
    <s v="UD"/>
    <s v="610718"/>
    <s v=""/>
    <s v="Actuals"/>
    <s v="AP"/>
    <s v=" "/>
    <s v="AP001-09/19/2014-0001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3335"/>
    <x v="20"/>
    <s v="DR"/>
    <n v="222.9"/>
    <n v="222.9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48712"/>
    <x v="20"/>
    <s v="DR"/>
    <n v="171061.44"/>
    <n v="171061.44"/>
    <s v="UD"/>
    <s v="607127"/>
    <s v=""/>
    <s v="Actuals"/>
    <s v="AP"/>
    <s v=" "/>
    <s v="AP001-09/19/2014-0001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61755"/>
    <x v="20"/>
    <s v="DR"/>
    <n v="3369.33"/>
    <n v="3369.33"/>
    <s v="UD"/>
    <s v="668962"/>
    <s v=""/>
    <s v="Actuals"/>
    <s v="AP"/>
    <s v=" "/>
    <s v="AP001-09/30/2014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257403"/>
    <x v="20"/>
    <s v="DR"/>
    <n v="0"/>
    <n v="60.62"/>
    <s v=" "/>
    <s v=" "/>
    <s v=""/>
    <s v="Actuals"/>
    <s v="CC"/>
    <s v=" "/>
    <s v="AP001-09/18/2014-0001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Vehicle Rental Fuel (RT 80)::MURPHY7289ATWALMRT"/>
    <s v="002257403"/>
    <x v="20"/>
    <s v="DR"/>
    <n v="0"/>
    <n v="31.89"/>
    <s v=" "/>
    <s v=" "/>
    <s v=""/>
    <s v="Actuals"/>
    <s v="CC"/>
    <s v=" "/>
    <s v="AP001-09/18/2014-0001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/ Entertainment (RT82)::ARBY'S 7764"/>
    <s v="002257403"/>
    <x v="20"/>
    <s v="DR"/>
    <n v="0"/>
    <n v="7.84"/>
    <s v=" "/>
    <s v=" "/>
    <s v=""/>
    <s v="Actuals"/>
    <s v="CC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49181"/>
    <x v="20"/>
    <s v="DR"/>
    <n v="8000"/>
    <n v="8000"/>
    <s v="UD"/>
    <s v="610846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47712"/>
    <x v="20"/>
    <s v="DR"/>
    <n v="7310.09"/>
    <n v="7310.09"/>
    <s v="UD"/>
    <s v="610845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3335"/>
    <x v="20"/>
    <s v="DR"/>
    <n v="222.9"/>
    <n v="222.9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48715"/>
    <x v="20"/>
    <s v="DR"/>
    <n v="25290"/>
    <n v="25290"/>
    <s v="UD"/>
    <s v="607293"/>
    <s v=""/>
    <s v="Actuals"/>
    <s v="AP"/>
    <s v=" "/>
    <s v="AP001-09/18/2014-0001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SHELTON GROUP"/>
    <s v="PURCHASING RATE"/>
    <s v="002249139"/>
    <x v="20"/>
    <s v="DR"/>
    <n v="0"/>
    <n v="120"/>
    <s v=""/>
    <s v="681470"/>
    <s v=""/>
    <s v="Actuals"/>
    <s v="AP"/>
    <s v=" "/>
    <s v="AP001-09/11/2014-0001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53340"/>
    <x v="20"/>
    <s v="DR"/>
    <n v="222.9"/>
    <n v="222.9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53340"/>
    <x v="20"/>
    <s v="DR"/>
    <n v="222.9"/>
    <n v="222.9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SHELTON GROUP"/>
    <s v="Restructuring and reorganizing Ameren Missouri Biz"/>
    <s v="002249139"/>
    <x v="20"/>
    <s v="DR"/>
    <n v="2500"/>
    <n v="2500"/>
    <s v="UD"/>
    <s v="681470"/>
    <s v=""/>
    <s v="Actuals"/>
    <s v="AP"/>
    <s v=" "/>
    <s v="AP001-09/11/2014-0001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53335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257403"/>
    <x v="20"/>
    <s v="DR"/>
    <n v="0"/>
    <n v="38.5"/>
    <s v=" "/>
    <s v=" "/>
    <s v=""/>
    <s v="Actuals"/>
    <s v="CC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53340"/>
    <x v="20"/>
    <s v="DR"/>
    <n v="208.04"/>
    <n v="208.04"/>
    <s v="UD"/>
    <s v="618218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49203"/>
    <x v="20"/>
    <s v="DR"/>
    <n v="14000"/>
    <n v="14000"/>
    <s v="UD"/>
    <s v="610844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47713"/>
    <x v="20"/>
    <s v="DR"/>
    <n v="0"/>
    <n v="302.62"/>
    <s v="UD"/>
    <s v="610845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47713"/>
    <x v="20"/>
    <s v="DR"/>
    <n v="3776.64"/>
    <n v="3776.64"/>
    <s v="UD"/>
    <s v="610845"/>
    <s v=""/>
    <s v="Actuals"/>
    <s v="AP"/>
    <s v=" "/>
    <s v="AP001-09/18/2014-0001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52204"/>
    <x v="20"/>
    <s v="DR"/>
    <n v="5115.5200000000004"/>
    <n v="5115.5200000000004"/>
    <s v="UD"/>
    <s v="618696"/>
    <s v=""/>
    <s v="Actuals"/>
    <s v="AP"/>
    <s v=" "/>
    <s v="AP001-09/18/2014-00018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057148030"/>
    <s v=""/>
    <s v="CSS NON-SERV REVENUE"/>
    <s v=""/>
    <x v="20"/>
    <s v="DR"/>
    <n v="0"/>
    <n v="539.28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730006631"/>
    <s v=""/>
    <s v="CSS NON-SERV REVENUE"/>
    <s v=""/>
    <x v="20"/>
    <s v="DR"/>
    <n v="0"/>
    <n v="7518.7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256509118"/>
    <s v=""/>
    <s v="CSS NON-SERV REVENUE"/>
    <s v=""/>
    <x v="20"/>
    <s v="DR"/>
    <n v="0"/>
    <n v="140.34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11001120"/>
    <s v=""/>
    <s v="CSS NON-SERV REVENUE"/>
    <s v=""/>
    <x v="20"/>
    <s v="DR"/>
    <n v="0"/>
    <n v="2297.94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720004315"/>
    <s v=""/>
    <s v="CSS NON-SERV REVENUE"/>
    <s v=""/>
    <x v="20"/>
    <s v="DR"/>
    <n v="0"/>
    <n v="150.9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201008216"/>
    <s v=""/>
    <s v="CSS NON-SERV REVENUE"/>
    <s v=""/>
    <x v="20"/>
    <s v="DR"/>
    <n v="0"/>
    <n v="10688.64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200005819"/>
    <s v=""/>
    <s v="CSS NON-SERV REVENUE"/>
    <s v=""/>
    <x v="20"/>
    <s v="DR"/>
    <n v="0"/>
    <n v="840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918600013"/>
    <s v=""/>
    <s v="CSS NON-SERV REVENUE"/>
    <s v=""/>
    <x v="20"/>
    <s v="DR"/>
    <n v="0"/>
    <n v="197.4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45114015"/>
    <s v=""/>
    <s v="CSS NON-SERV REVENUE"/>
    <s v=""/>
    <x v="20"/>
    <s v="DR"/>
    <n v="0"/>
    <n v="1204.1400000000001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25009006"/>
    <s v=""/>
    <s v="CSS NON-SERV REVENUE"/>
    <s v=""/>
    <x v="20"/>
    <s v="DR"/>
    <n v="0"/>
    <n v="1831.92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00613132"/>
    <s v=""/>
    <s v="CSS NON-SERV REVENUE"/>
    <s v=""/>
    <x v="20"/>
    <s v="DR"/>
    <n v="0"/>
    <n v="52.56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554152034"/>
    <s v=""/>
    <s v="CSS NON-SERV REVENUE"/>
    <s v=""/>
    <x v="20"/>
    <s v="DR"/>
    <n v="0"/>
    <n v="924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100613132"/>
    <s v=""/>
    <s v="CSS NON-SERV REVENUE"/>
    <s v=""/>
    <x v="20"/>
    <s v="DR"/>
    <n v="0"/>
    <n v="121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02100110"/>
    <s v=""/>
    <s v="CSS NON-SERV REVENUE"/>
    <s v=""/>
    <x v="20"/>
    <s v="DR"/>
    <n v="0"/>
    <n v="1848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201008216"/>
    <s v=""/>
    <s v="CSS NON-SERV REVENUE"/>
    <s v=""/>
    <x v="20"/>
    <s v="DR"/>
    <n v="0"/>
    <n v="700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720005005"/>
    <s v=""/>
    <s v="CSS NON-SERV REVENUE"/>
    <s v=""/>
    <x v="20"/>
    <s v="DR"/>
    <n v="0"/>
    <n v="726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256509118"/>
    <s v=""/>
    <s v="CSS NON-SERV REVENUE"/>
    <s v=""/>
    <x v="20"/>
    <s v="DR"/>
    <n v="0"/>
    <n v="563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627156056"/>
    <s v=""/>
    <s v="CSS NON-SERV REVENUE"/>
    <s v=""/>
    <x v="20"/>
    <s v="DR"/>
    <n v="0"/>
    <n v="495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947098012"/>
    <s v=""/>
    <s v="CSS NON-SERV REVENUE"/>
    <s v=""/>
    <x v="20"/>
    <s v="DR"/>
    <n v="0"/>
    <n v="550"/>
    <s v=""/>
    <s v=""/>
    <s v=""/>
    <s v="Actuals"/>
    <s v="CS662M"/>
    <s v=" "/>
    <s v="CA010-09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40771"/>
    <x v="20"/>
    <s v="CR"/>
    <n v="0"/>
    <n v="-220590.21"/>
    <s v=""/>
    <s v="604438"/>
    <s v=""/>
    <s v="Actuals"/>
    <s v="MATHIS"/>
    <s v=" "/>
    <s v="TD512-09/01/2014-0809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1"/>
    <s v="DR"/>
    <n v="0"/>
    <n v="14400"/>
    <s v=""/>
    <s v=""/>
    <s v=""/>
    <s v="Actuals"/>
    <s v="MATHIS"/>
    <s v=" "/>
    <s v="TD513-10/31/2014-10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270647"/>
    <x v="21"/>
    <s v="DR"/>
    <n v="0"/>
    <n v="153.79"/>
    <s v=""/>
    <s v=""/>
    <s v=""/>
    <s v="Actuals"/>
    <s v="OTT"/>
    <s v=" "/>
    <s v="CE103-10/31/2014-0000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1"/>
    <s v="DR"/>
    <n v="0"/>
    <n v="3769"/>
    <s v=""/>
    <s v=""/>
    <s v=""/>
    <s v="Actuals"/>
    <s v="MATHIS"/>
    <s v=" "/>
    <s v="TD513-10/31/2014-10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1"/>
    <s v="DR"/>
    <n v="0"/>
    <n v="505595"/>
    <s v=""/>
    <s v=""/>
    <s v=""/>
    <s v="Actuals"/>
    <s v="MATHIS"/>
    <s v=" "/>
    <s v="TD513-10/31/2014-10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1"/>
    <s v="DR"/>
    <n v="0"/>
    <n v="466997.5"/>
    <s v=""/>
    <s v=""/>
    <s v=""/>
    <s v="Actuals"/>
    <s v="MATHIS"/>
    <s v=" "/>
    <s v="TD513-10/31/2014-10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1"/>
    <s v="DR"/>
    <n v="0"/>
    <n v="48300"/>
    <s v=""/>
    <s v=""/>
    <s v=""/>
    <s v="Actuals"/>
    <s v="MATHIS"/>
    <s v=" "/>
    <s v="TD513-10/31/2014-10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1"/>
    <s v="DR"/>
    <n v="0"/>
    <n v="25039.17"/>
    <s v=""/>
    <s v=""/>
    <s v=""/>
    <s v="Actuals"/>
    <s v="MATHIS"/>
    <s v=" "/>
    <s v="TD513-10/31/2014-10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1"/>
    <s v="DR"/>
    <n v="0"/>
    <n v="17432.61"/>
    <s v=""/>
    <s v=""/>
    <s v=""/>
    <s v="Actuals"/>
    <s v="MATHIS"/>
    <s v=" "/>
    <s v="TD513-10/31/2014-10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1"/>
    <s v="DR"/>
    <n v="0"/>
    <n v="227468.22"/>
    <s v=""/>
    <s v=""/>
    <s v=""/>
    <s v="Actuals"/>
    <s v="MATHIS"/>
    <s v=" "/>
    <s v="TD513-10/31/2014-10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1"/>
    <s v="DR"/>
    <n v="0"/>
    <n v="92860.67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21"/>
    <s v="DR"/>
    <n v="0"/>
    <n v="57935"/>
    <s v=""/>
    <s v="618936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83433"/>
    <x v="21"/>
    <s v="DR"/>
    <n v="0"/>
    <n v="51921.18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83433"/>
    <x v="21"/>
    <s v="DR"/>
    <n v="0"/>
    <n v="50000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83433"/>
    <x v="21"/>
    <s v="DR"/>
    <n v="0"/>
    <n v="18057.87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Shelton Group"/>
    <s v="002273199"/>
    <x v="21"/>
    <s v="DR"/>
    <n v="0"/>
    <n v="17500"/>
    <s v=""/>
    <s v="681470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293008"/>
    <x v="21"/>
    <s v="DR"/>
    <n v="0"/>
    <n v="11825.5"/>
    <s v=""/>
    <s v="663854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1"/>
    <s v="DR"/>
    <n v="0"/>
    <n v="5500"/>
    <s v=""/>
    <s v="6189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1"/>
    <s v="DR"/>
    <n v="0"/>
    <n v="2223.8000000000002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83433"/>
    <x v="21"/>
    <s v="DR"/>
    <n v="0"/>
    <n v="538414.66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83433"/>
    <x v="21"/>
    <s v="DR"/>
    <n v="0"/>
    <n v="281579.48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1"/>
    <s v="DR"/>
    <n v="0"/>
    <n v="281097.27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1"/>
    <s v="DR"/>
    <n v="0"/>
    <n v="269275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1"/>
    <s v="DR"/>
    <n v="0"/>
    <n v="150998.42000000001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83433"/>
    <x v="21"/>
    <s v="DR"/>
    <n v="0"/>
    <n v="14346.3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1"/>
    <s v="DR"/>
    <n v="0"/>
    <n v="6492.2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DR"/>
    <n v="0"/>
    <n v="12979.6"/>
    <s v=""/>
    <s v="634553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83433"/>
    <x v="21"/>
    <s v="DR"/>
    <n v="0"/>
    <n v="55017.54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1"/>
    <s v="DR"/>
    <n v="0"/>
    <n v="171173.85"/>
    <s v=""/>
    <s v="607127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1"/>
    <s v="DR"/>
    <n v="0"/>
    <n v="90932.65"/>
    <s v=""/>
    <s v="610844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1"/>
    <s v="DR"/>
    <n v="0"/>
    <n v="75554.350000000006"/>
    <s v=""/>
    <s v="610846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1"/>
    <s v="DR"/>
    <n v="0"/>
    <n v="55102"/>
    <s v=""/>
    <s v="610716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1"/>
    <s v="DR"/>
    <n v="0"/>
    <n v="51715"/>
    <s v=""/>
    <s v="61071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287058"/>
    <x v="21"/>
    <s v="DR"/>
    <n v="0"/>
    <n v="233.26"/>
    <s v=""/>
    <s v=""/>
    <s v=""/>
    <s v="Actuals"/>
    <s v="OTT"/>
    <s v=" "/>
    <s v="CE103-10/31/2014-00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83433"/>
    <x v="21"/>
    <s v="DR"/>
    <n v="0"/>
    <n v="343785.2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83433"/>
    <x v="21"/>
    <s v="DR"/>
    <n v="0"/>
    <n v="189212.83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1"/>
    <s v="DR"/>
    <n v="0"/>
    <n v="167067.29999999999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1"/>
    <s v="DR"/>
    <n v="0"/>
    <n v="164343.72"/>
    <s v=""/>
    <s v="604438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1"/>
    <s v="DR"/>
    <n v="0"/>
    <n v="25290"/>
    <s v=""/>
    <s v="607293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1"/>
    <s v="DR"/>
    <n v="0"/>
    <n v="13900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"/>
    <s v="002287633"/>
    <x v="21"/>
    <s v="DR"/>
    <n v="0"/>
    <n v="13759.16"/>
    <s v=""/>
    <s v="618696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1"/>
    <s v="DR"/>
    <n v="0"/>
    <n v="7274.03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1"/>
    <s v="DR"/>
    <n v="0"/>
    <n v="5168.1400000000003"/>
    <s v=""/>
    <s v="618696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1"/>
    <s v="DR"/>
    <n v="0"/>
    <n v="428528.05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1"/>
    <s v="DR"/>
    <n v="0"/>
    <n v="278375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1"/>
    <s v="DR"/>
    <n v="0"/>
    <n v="220681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1"/>
    <s v="DR"/>
    <n v="0"/>
    <n v="32900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DR"/>
    <n v="0"/>
    <n v="22856.1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1"/>
    <s v="DR"/>
    <n v="0"/>
    <n v="22374.85"/>
    <s v=""/>
    <s v=""/>
    <s v=""/>
    <s v="Actuals"/>
    <s v="MATHIS"/>
    <s v=" "/>
    <s v="TD512-10/31/2014-10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DR"/>
    <n v="0"/>
    <n v="106952.96000000001"/>
    <s v=""/>
    <s v="610847"/>
    <s v=""/>
    <s v="Actuals"/>
    <s v="MATHIS"/>
    <s v=" "/>
    <s v="TD512-10/3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1"/>
    <s v="CR"/>
    <n v="0"/>
    <n v="-203362.93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1"/>
    <s v="CR"/>
    <n v="0"/>
    <n v="-161360.72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63977"/>
    <x v="21"/>
    <s v="CR"/>
    <n v="0"/>
    <n v="-108716.14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1"/>
    <s v="CR"/>
    <n v="0"/>
    <n v="-79459.25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 D M Assoc"/>
    <s v=""/>
    <x v="21"/>
    <s v="CR"/>
    <n v="0"/>
    <n v="-60353.61"/>
    <s v=""/>
    <s v="618936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1"/>
    <s v="CR"/>
    <n v="0"/>
    <n v="-59963.47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1"/>
    <s v="CR"/>
    <n v="0"/>
    <n v="-50000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1"/>
    <s v="CR"/>
    <n v="0"/>
    <n v="-13244.7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1"/>
    <s v="CR"/>
    <n v="0"/>
    <n v="-5000"/>
    <s v=""/>
    <s v="6189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1"/>
    <s v="CR"/>
    <n v="0"/>
    <n v="-522639.11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1"/>
    <s v="CR"/>
    <n v="0"/>
    <n v="-370357.16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1"/>
    <s v="CR"/>
    <n v="0"/>
    <n v="-223158.48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1"/>
    <s v="CR"/>
    <n v="0"/>
    <n v="-197893.79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1"/>
    <s v="CR"/>
    <n v="0"/>
    <n v="-170350.49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1"/>
    <s v="CR"/>
    <n v="0"/>
    <n v="-59487.54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1"/>
    <s v="CR"/>
    <n v="0"/>
    <n v="-14346.3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8217.25"/>
    <s v=""/>
    <s v="634553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5910"/>
    <s v=""/>
    <s v="634553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2425"/>
    <s v=""/>
    <s v="634553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1"/>
    <s v="CR"/>
    <n v="0"/>
    <n v="-989.4"/>
    <s v=""/>
    <s v="634553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1"/>
    <s v="CR"/>
    <n v="0"/>
    <n v="-3521.04"/>
    <s v=""/>
    <s v="604438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1"/>
    <s v="CR"/>
    <n v="0"/>
    <n v="-198049.59"/>
    <s v=""/>
    <s v="607127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1"/>
    <s v="CR"/>
    <n v="0"/>
    <n v="-95319.5"/>
    <s v=""/>
    <s v="610718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1"/>
    <s v="CR"/>
    <n v="0"/>
    <n v="-91809.27"/>
    <s v=""/>
    <s v="610844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1"/>
    <s v="CR"/>
    <n v="0"/>
    <n v="-64751"/>
    <s v=""/>
    <s v="610716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1"/>
    <s v="CR"/>
    <n v="0"/>
    <n v="-55922.83"/>
    <s v=""/>
    <s v="610846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1"/>
    <s v="CR"/>
    <n v="0"/>
    <n v="-11730.52"/>
    <s v=""/>
    <s v="618696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21"/>
    <s v="CR"/>
    <n v="0"/>
    <n v="-3769.46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1"/>
    <s v="CR"/>
    <n v="0"/>
    <n v="-466210.5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1"/>
    <s v="CR"/>
    <n v="0"/>
    <n v="-441770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1"/>
    <s v="CR"/>
    <n v="0"/>
    <n v="-240269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1"/>
    <s v="CR"/>
    <n v="0"/>
    <n v="-59650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CR"/>
    <n v="0"/>
    <n v="-24859.17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1"/>
    <s v="CR"/>
    <n v="0"/>
    <n v="-16574"/>
    <s v=""/>
    <s v="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1"/>
    <s v="CR"/>
    <n v="0"/>
    <n v="-13309.35"/>
    <s v=""/>
    <s v="610845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1"/>
    <s v="CR"/>
    <n v="0"/>
    <n v="-8940.24"/>
    <s v=""/>
    <s v="610847"/>
    <s v=""/>
    <s v="Actuals"/>
    <s v="MATHIS"/>
    <s v=" "/>
    <s v="TD512-10/01/2014-0900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1"/>
    <s v="CR"/>
    <n v="0"/>
    <n v="-33624"/>
    <s v=""/>
    <s v="607293"/>
    <s v=""/>
    <s v="Actuals"/>
    <s v="MATHIS"/>
    <s v=" "/>
    <s v="TD512-10/01/2014-0900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86855"/>
    <x v="21"/>
    <s v="DR"/>
    <n v="0"/>
    <n v="69"/>
    <s v=" "/>
    <s v=" "/>
    <s v=""/>
    <s v="Actuals"/>
    <s v="CC"/>
    <s v=" "/>
    <s v="AP001-10/23/2014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283247"/>
    <x v="21"/>
    <s v="DR"/>
    <n v="55965.440000000002"/>
    <n v="55965.440000000002"/>
    <s v="UD"/>
    <s v="610846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63977"/>
    <x v="21"/>
    <s v="DR"/>
    <n v="108716.14"/>
    <n v="108716.14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63977"/>
    <x v="21"/>
    <s v="DR"/>
    <n v="170350.49"/>
    <n v="170350.49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63977"/>
    <x v="21"/>
    <s v="DR"/>
    <n v="50000"/>
    <n v="50000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63977"/>
    <x v="21"/>
    <s v="DR"/>
    <n v="79459.25"/>
    <n v="79459.25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63977"/>
    <x v="21"/>
    <s v="DR"/>
    <n v="197893.79"/>
    <n v="197893.79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63977"/>
    <x v="21"/>
    <s v="DR"/>
    <n v="203362.93"/>
    <n v="203362.93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63977"/>
    <x v="21"/>
    <s v="DR"/>
    <n v="370357.16"/>
    <n v="370357.16"/>
    <s v="UD"/>
    <s v="604438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73196"/>
    <x v="21"/>
    <s v="DR"/>
    <n v="4200.25"/>
    <n v="4200.25"/>
    <s v="UD"/>
    <s v="663854"/>
    <s v=""/>
    <s v="Actuals"/>
    <s v="AP"/>
    <s v=" "/>
    <s v="AP001-10/13/2014-0001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73167"/>
    <x v="21"/>
    <s v="DR"/>
    <n v="15000"/>
    <n v="15000"/>
    <s v="UD"/>
    <s v="653179"/>
    <s v=""/>
    <s v="Actuals"/>
    <s v="AP"/>
    <s v=" "/>
    <s v="AP001-10/13/2014-0001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277444"/>
    <x v="21"/>
    <s v="DR"/>
    <n v="0"/>
    <n v="28.56"/>
    <s v=" "/>
    <s v=" "/>
    <s v=""/>
    <s v="Actuals"/>
    <s v="O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83073"/>
    <x v="21"/>
    <s v="DR"/>
    <n v="222.9"/>
    <n v="222.9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73781"/>
    <x v="21"/>
    <s v="DR"/>
    <n v="10800"/>
    <n v="10800"/>
    <s v="UD"/>
    <s v="607127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70879"/>
    <x v="21"/>
    <s v="DR"/>
    <n v="222.9"/>
    <n v="222.9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70879"/>
    <x v="21"/>
    <s v="DR"/>
    <n v="222.9"/>
    <n v="222.9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71503"/>
    <x v="21"/>
    <s v="DR"/>
    <n v="582"/>
    <n v="582"/>
    <s v="UD"/>
    <s v="6107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70879"/>
    <x v="21"/>
    <s v="DR"/>
    <n v="208.04"/>
    <n v="208.04"/>
    <s v="UD"/>
    <s v="6182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271504"/>
    <x v="21"/>
    <s v="DR"/>
    <n v="75373"/>
    <n v="75373"/>
    <s v="UD"/>
    <s v="610718"/>
    <s v=""/>
    <s v="Actuals"/>
    <s v="AP"/>
    <s v=" "/>
    <s v="AP001-10/13/2014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BERGJR"/>
    <s v="Berg(MOEngEf&amp;R 921),"/>
    <s v="Meals / Entertainment (RT82)::BOGARTS SMOKEHOUSE"/>
    <s v="002276560"/>
    <x v="21"/>
    <s v="DR"/>
    <n v="0"/>
    <n v="41.68"/>
    <s v=" "/>
    <s v=" "/>
    <s v=""/>
    <s v="Actuals"/>
    <s v="CC"/>
    <s v=" "/>
    <s v="AP001-10/10/2014-0001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68280"/>
    <x v="21"/>
    <s v="DR"/>
    <n v="23748"/>
    <n v="23748"/>
    <s v="UD"/>
    <s v="663854"/>
    <s v=""/>
    <s v="Actuals"/>
    <s v="AP"/>
    <s v=" "/>
    <s v="AP001-10/03/2014-0000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8"/>
    <x v="21"/>
    <s v="CR"/>
    <n v="-870.67"/>
    <n v="-870.67"/>
    <s v="UD"/>
    <s v="668962"/>
    <s v=""/>
    <s v="Actuals"/>
    <s v="AP"/>
    <s v=" "/>
    <s v="AP001-10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88690"/>
    <x v="21"/>
    <s v="DR"/>
    <n v="22253.51"/>
    <n v="22253.51"/>
    <s v="UD"/>
    <s v="663854"/>
    <s v=""/>
    <s v="Actuals"/>
    <s v="AP"/>
    <s v=" "/>
    <s v="AP001-10/31/2014-001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1"/>
    <x v="21"/>
    <s v="DR"/>
    <n v="586.59"/>
    <n v="586.59"/>
    <s v="UD"/>
    <s v="668962"/>
    <s v=""/>
    <s v="Actuals"/>
    <s v="AP"/>
    <s v=" "/>
    <s v="AP001-10/31/2014-00031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273195"/>
    <x v="21"/>
    <s v="DR"/>
    <n v="81715.86"/>
    <n v="81715.86"/>
    <s v="UD"/>
    <s v="618938"/>
    <s v=""/>
    <s v="Actuals"/>
    <s v="AP"/>
    <s v=" "/>
    <s v="AP001-10/22/2014-00022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277263"/>
    <x v="21"/>
    <s v="DR"/>
    <n v="9611"/>
    <n v="9611"/>
    <s v="UD"/>
    <s v="615658"/>
    <s v=""/>
    <s v="Actuals"/>
    <s v="AP"/>
    <s v=" "/>
    <s v="AP001-10/15/2014-00015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49312::CORRUGATED BOX BRN 18X18X2"/>
    <s v="002291523"/>
    <x v="21"/>
    <s v="DR"/>
    <n v="0"/>
    <n v="61.54"/>
    <s v=" "/>
    <s v="685800"/>
    <s v=""/>
    <s v="Actuals"/>
    <s v="AP"/>
    <s v=" "/>
    <s v="AP001-10/30/2014-0003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62820::CORRUGATED BOX BRN 18X18X2"/>
    <s v="002291523"/>
    <x v="21"/>
    <s v="DR"/>
    <n v="0"/>
    <n v="158.22999999999999"/>
    <s v=" "/>
    <s v="685800"/>
    <s v=""/>
    <s v="Actuals"/>
    <s v="AP"/>
    <s v=" "/>
    <s v="AP001-10/30/2014-000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9"/>
    <x v="21"/>
    <s v="CR"/>
    <n v="-1810.55"/>
    <n v="-1810.55"/>
    <s v="UD"/>
    <s v="668962"/>
    <s v=""/>
    <s v="Actuals"/>
    <s v="AP"/>
    <s v=" "/>
    <s v="AP001-10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5"/>
    <x v="21"/>
    <s v="CR"/>
    <n v="-1492.29"/>
    <n v="-1492.29"/>
    <s v="UD"/>
    <s v="668962"/>
    <s v=""/>
    <s v="Actuals"/>
    <s v="AP"/>
    <s v=" "/>
    <s v="AP001-10/31/2014-0003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8664"/>
    <x v="21"/>
    <s v="CR"/>
    <n v="-1504.3"/>
    <n v="-1504.3"/>
    <s v="UD"/>
    <s v="668962"/>
    <s v=""/>
    <s v="Actuals"/>
    <s v="AP"/>
    <s v=" "/>
    <s v="AP001-10/31/2014-000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77047"/>
    <x v="21"/>
    <s v="DR"/>
    <n v="222.9"/>
    <n v="222.9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87460"/>
    <x v="21"/>
    <s v="DR"/>
    <n v="132.5"/>
    <n v="132.5"/>
    <s v="UD"/>
    <s v="668962"/>
    <s v=""/>
    <s v="Actuals"/>
    <s v="AP"/>
    <s v=" "/>
    <s v="AP001-10/30/2014-0003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285875"/>
    <x v="21"/>
    <s v="DR"/>
    <n v="0"/>
    <n v="2900"/>
    <s v=" "/>
    <s v=" "/>
    <s v=""/>
    <s v="Actuals"/>
    <s v="CC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83073"/>
    <x v="21"/>
    <s v="DR"/>
    <n v="208.04"/>
    <n v="208.04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83073"/>
    <x v="21"/>
    <s v="DR"/>
    <n v="222.9"/>
    <n v="222.9"/>
    <s v="UD"/>
    <s v="618218"/>
    <s v=""/>
    <s v="Actuals"/>
    <s v="AP"/>
    <s v=" "/>
    <s v="AP001-10/22/2014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88836"/>
    <x v="21"/>
    <s v="DR"/>
    <n v="222.9"/>
    <n v="222.9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88836"/>
    <x v="21"/>
    <s v="DR"/>
    <n v="208.04"/>
    <n v="208.04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88836"/>
    <x v="21"/>
    <s v="DR"/>
    <n v="222.9"/>
    <n v="222.9"/>
    <s v="UD"/>
    <s v="618218"/>
    <s v=""/>
    <s v="Actuals"/>
    <s v="AP"/>
    <s v=" "/>
    <s v="AP001-10/29/2014-0002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78725"/>
    <x v="21"/>
    <s v="DR"/>
    <n v="11731.13"/>
    <n v="11731.13"/>
    <s v="UD"/>
    <s v="668962"/>
    <s v=""/>
    <s v="Actuals"/>
    <s v="AP"/>
    <s v=" "/>
    <s v="AP001-10/20/2014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78723"/>
    <x v="21"/>
    <s v="DR"/>
    <n v="35578.410000000003"/>
    <n v="35578.410000000003"/>
    <s v="UD"/>
    <s v="668962"/>
    <s v=""/>
    <s v="Actuals"/>
    <s v="AP"/>
    <s v=" "/>
    <s v="AP001-10/20/2014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78724"/>
    <x v="21"/>
    <s v="DR"/>
    <n v="1722.49"/>
    <n v="1722.49"/>
    <s v="UD"/>
    <s v="668962"/>
    <s v=""/>
    <s v="Actuals"/>
    <s v="AP"/>
    <s v=" "/>
    <s v="AP001-10/20/2014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81093"/>
    <x v="21"/>
    <s v="DR"/>
    <n v="2150"/>
    <n v="2150"/>
    <s v="UD"/>
    <s v="663854"/>
    <s v=""/>
    <s v="Actuals"/>
    <s v="AP"/>
    <s v=" "/>
    <s v="AP001-10/20/2014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83290"/>
    <x v="21"/>
    <s v="DR"/>
    <n v="2675.25"/>
    <n v="2675.25"/>
    <s v="UD"/>
    <s v="663854"/>
    <s v=""/>
    <s v="Actuals"/>
    <s v="AP"/>
    <s v=" "/>
    <s v="AP001-10/27/2014-0002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72433"/>
    <x v="21"/>
    <s v="DR"/>
    <n v="171049.59"/>
    <n v="171049.59"/>
    <s v="UD"/>
    <s v="607127"/>
    <s v=""/>
    <s v="Actuals"/>
    <s v="AP"/>
    <s v=" "/>
    <s v="AP001-10/27/2014-0002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76259"/>
    <x v="21"/>
    <s v="DR"/>
    <n v="222.9"/>
    <n v="222.9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76259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76259"/>
    <x v="21"/>
    <s v="DR"/>
    <n v="222.9"/>
    <n v="222.9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  *ONLINE"/>
    <s v="002268451"/>
    <x v="21"/>
    <s v="DR"/>
    <n v="0"/>
    <n v="69"/>
    <s v=" "/>
    <s v=" "/>
    <s v=""/>
    <s v="Actuals"/>
    <s v="CC"/>
    <s v=" "/>
    <s v="AP001-10/02/2014-0000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283248"/>
    <x v="21"/>
    <s v="DR"/>
    <n v="91809.27"/>
    <n v="91809.27"/>
    <s v="UD"/>
    <s v="610844"/>
    <s v=""/>
    <s v="Actuals"/>
    <s v="AP"/>
    <s v=" "/>
    <s v="AP001-10/23/2014-00023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286418"/>
    <x v="21"/>
    <s v="DR"/>
    <n v="14988.15"/>
    <n v="14988.15"/>
    <s v="UD"/>
    <s v="634553"/>
    <s v=""/>
    <s v="Actuals"/>
    <s v="AP"/>
    <s v=" "/>
    <s v="AP001-10/24/2014-00024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283300"/>
    <x v="21"/>
    <s v="DR"/>
    <n v="55782.29"/>
    <n v="55782.29"/>
    <s v="UD"/>
    <s v="618936"/>
    <s v=""/>
    <s v="Actuals"/>
    <s v="AP"/>
    <s v=" "/>
    <s v="AP001-10/27/2014-0002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70907"/>
    <x v="21"/>
    <s v="DR"/>
    <n v="0"/>
    <n v="338.04"/>
    <s v="UD"/>
    <s v="610847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70907"/>
    <x v="21"/>
    <s v="DR"/>
    <n v="4218.6000000000004"/>
    <n v="4218.6000000000004"/>
    <s v="UD"/>
    <s v="610847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77047"/>
    <x v="21"/>
    <s v="DR"/>
    <n v="222.9"/>
    <n v="222.9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72434"/>
    <x v="21"/>
    <s v="DR"/>
    <n v="25290"/>
    <n v="25290"/>
    <s v="UD"/>
    <s v="607293"/>
    <s v=""/>
    <s v="Actuals"/>
    <s v="AP"/>
    <s v=" "/>
    <s v="AP001-10/14/2014-0001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77047"/>
    <x v="21"/>
    <s v="DR"/>
    <n v="208.04"/>
    <n v="208.04"/>
    <s v="UD"/>
    <s v="618218"/>
    <s v=""/>
    <s v="Actuals"/>
    <s v="AP"/>
    <s v=" "/>
    <s v="AP001-10/14/2014-0001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322219127"/>
    <s v=""/>
    <s v="CSS NON-SERV REVENUE"/>
    <s v=""/>
    <x v="21"/>
    <s v="DR"/>
    <n v="0"/>
    <n v="975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331312147"/>
    <s v=""/>
    <s v="CSS NON-SERV REVENUE"/>
    <s v=""/>
    <x v="21"/>
    <s v="DR"/>
    <n v="0"/>
    <n v="487.5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311008327"/>
    <s v=""/>
    <s v="CSS NON-SERV REVENUE"/>
    <s v=""/>
    <x v="21"/>
    <s v="DR"/>
    <n v="0"/>
    <n v="623.28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841002724"/>
    <s v=""/>
    <s v="CSS NON-SERV REVENUE"/>
    <s v=""/>
    <x v="21"/>
    <s v="DR"/>
    <n v="0"/>
    <n v="485.16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921006036"/>
    <s v=""/>
    <s v="CSS NON-SERV REVENUE"/>
    <s v=""/>
    <x v="21"/>
    <s v="DR"/>
    <n v="0"/>
    <n v="1229.76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347416129"/>
    <s v=""/>
    <s v="CSS NON-SERV REVENUE"/>
    <s v=""/>
    <x v="21"/>
    <s v="DR"/>
    <n v="0"/>
    <n v="1590.78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441000010"/>
    <s v=""/>
    <s v="CSS NON-SERV REVENUE"/>
    <s v=""/>
    <x v="21"/>
    <s v="DR"/>
    <n v="0"/>
    <n v="1435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101006246"/>
    <s v=""/>
    <s v="CSS NON-SERV REVENUE"/>
    <s v=""/>
    <x v="21"/>
    <s v="DR"/>
    <n v="0"/>
    <n v="7700"/>
    <s v=""/>
    <s v=""/>
    <s v=""/>
    <s v="Actuals"/>
    <s v="CS662M"/>
    <s v=" "/>
    <s v="CA010-10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BILL ADJUST CUSTOMER"/>
    <s v=""/>
    <x v="21"/>
    <s v="CR"/>
    <n v="0"/>
    <n v="-487.5"/>
    <s v=""/>
    <s v=""/>
    <s v=""/>
    <s v="Actuals"/>
    <s v="CHAPMAN"/>
    <s v=" "/>
    <s v="CA106-10/31/2014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2"/>
    <s v="DR"/>
    <n v="0"/>
    <n v="388793.12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2"/>
    <s v="DR"/>
    <n v="0"/>
    <n v="207709.06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2"/>
    <s v="DR"/>
    <n v="0"/>
    <n v="203129.41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2"/>
    <s v="DR"/>
    <n v="0"/>
    <n v="65000"/>
    <s v=""/>
    <s v="680989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2"/>
    <s v="DR"/>
    <n v="0"/>
    <n v="61432.62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2"/>
    <s v="DR"/>
    <n v="0"/>
    <n v="55000"/>
    <s v=""/>
    <s v="680989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2"/>
    <s v="DR"/>
    <n v="0"/>
    <n v="55000"/>
    <s v=""/>
    <s v="680989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2"/>
    <s v="DR"/>
    <n v="0"/>
    <n v="50000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2"/>
    <s v="DR"/>
    <n v="0"/>
    <n v="40922.5"/>
    <s v=""/>
    <s v="618936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2"/>
    <s v="DR"/>
    <n v="0"/>
    <n v="32601.75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2"/>
    <s v="DR"/>
    <n v="0"/>
    <n v="15000"/>
    <s v=""/>
    <s v="6189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2"/>
    <s v="DR"/>
    <n v="0"/>
    <n v="15000"/>
    <s v=""/>
    <s v="680989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2"/>
    <s v="DR"/>
    <n v="0"/>
    <n v="4576.05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2"/>
    <s v="DR"/>
    <n v="0"/>
    <n v="982.73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2"/>
    <s v="DR"/>
    <n v="0"/>
    <n v="431094.23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2"/>
    <s v="DR"/>
    <n v="0"/>
    <n v="401033.21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2"/>
    <s v="DR"/>
    <n v="0"/>
    <n v="183508.25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2"/>
    <s v="DR"/>
    <n v="0"/>
    <n v="150998.56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2"/>
    <s v="DR"/>
    <n v="0"/>
    <n v="95172.25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2"/>
    <s v="DR"/>
    <n v="0"/>
    <n v="33131.440000000002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2"/>
    <s v="DR"/>
    <n v="0"/>
    <n v="6492.2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2"/>
    <s v="DR"/>
    <n v="0"/>
    <n v="3614.83"/>
    <s v=""/>
    <s v="604438"/>
    <s v=""/>
    <s v="Actuals"/>
    <s v="MATHIS"/>
    <s v=" "/>
    <s v="TD512-11/30/2014-1101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2"/>
    <s v="DR"/>
    <n v="0"/>
    <n v="6699.25"/>
    <s v=""/>
    <s v="634553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2"/>
    <s v="DR"/>
    <n v="0"/>
    <n v="184415.58"/>
    <s v=""/>
    <s v="610844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2"/>
    <s v="DR"/>
    <n v="0"/>
    <n v="171866.27"/>
    <s v=""/>
    <s v="607127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2"/>
    <s v="DR"/>
    <n v="0"/>
    <n v="148100.1"/>
    <s v=""/>
    <s v="610846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2"/>
    <s v="DR"/>
    <n v="0"/>
    <n v="57910"/>
    <s v=""/>
    <s v="610716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2"/>
    <s v="DR"/>
    <n v="0"/>
    <n v="48221.5"/>
    <s v=""/>
    <s v="610718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2"/>
    <s v="DR"/>
    <n v="0"/>
    <n v="36245.42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2"/>
    <s v="DR"/>
    <n v="0"/>
    <n v="5267.99"/>
    <s v=""/>
    <s v="618696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2"/>
    <s v="DR"/>
    <n v="0"/>
    <n v="4400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2"/>
    <s v="DR"/>
    <n v="0"/>
    <n v="523974.8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2"/>
    <s v="DR"/>
    <n v="0"/>
    <n v="247175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2"/>
    <s v="DR"/>
    <n v="0"/>
    <n v="193586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2"/>
    <s v="DR"/>
    <n v="0"/>
    <n v="39883.370000000003"/>
    <s v=""/>
    <s v="610847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2"/>
    <s v="DR"/>
    <n v="0"/>
    <n v="32832.92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2"/>
    <s v="DR"/>
    <n v="0"/>
    <n v="30450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2"/>
    <s v="DR"/>
    <n v="0"/>
    <n v="20377.400000000001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22"/>
    <s v="DR"/>
    <n v="0"/>
    <n v="3200"/>
    <s v=""/>
    <s v="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2"/>
    <s v="DR"/>
    <n v="0"/>
    <n v="1807.98"/>
    <s v=""/>
    <s v="610845"/>
    <s v=""/>
    <s v="Actuals"/>
    <s v="MATHIS"/>
    <s v=" "/>
    <s v="TD512-11/30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2"/>
    <s v="DR"/>
    <n v="0"/>
    <n v="30905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2"/>
    <s v="DR"/>
    <n v="0"/>
    <n v="13900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2"/>
    <s v="DR"/>
    <n v="0"/>
    <n v="428528.05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2"/>
    <s v="DR"/>
    <n v="0"/>
    <n v="351300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2"/>
    <s v="DR"/>
    <n v="0"/>
    <n v="278085.7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2"/>
    <s v="DR"/>
    <n v="0"/>
    <n v="35950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2"/>
    <s v="DR"/>
    <n v="0"/>
    <n v="22856.1"/>
    <s v=""/>
    <s v=""/>
    <s v=""/>
    <s v="Actuals"/>
    <s v="MATHIS"/>
    <s v=" "/>
    <s v="TD513-11/30/2014-11009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2"/>
    <s v="DR"/>
    <n v="0"/>
    <n v="20084.68"/>
    <s v=""/>
    <s v=""/>
    <s v=""/>
    <s v="Actuals"/>
    <s v="MATHIS"/>
    <s v=" "/>
    <s v="TD513-11/30/2014-11009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283433"/>
    <x v="22"/>
    <s v="CR"/>
    <n v="0"/>
    <n v="-343785.2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283433"/>
    <x v="22"/>
    <s v="CR"/>
    <n v="0"/>
    <n v="-189212.83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2"/>
    <s v="CR"/>
    <n v="0"/>
    <n v="-167067.29999999999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2"/>
    <s v="CR"/>
    <n v="0"/>
    <n v="-164343.72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2"/>
    <s v="CR"/>
    <n v="0"/>
    <n v="-92860.67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 Assoc"/>
    <s v=""/>
    <x v="22"/>
    <s v="CR"/>
    <n v="0"/>
    <n v="-57935"/>
    <s v=""/>
    <s v="618936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283433"/>
    <x v="22"/>
    <s v="CR"/>
    <n v="0"/>
    <n v="-51921.18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002283433"/>
    <x v="22"/>
    <s v="CR"/>
    <n v="0"/>
    <n v="-50000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283433"/>
    <x v="22"/>
    <s v="CR"/>
    <n v="0"/>
    <n v="-18057.87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Shelton Group"/>
    <s v="002273199"/>
    <x v="22"/>
    <s v="CR"/>
    <n v="0"/>
    <n v="-17500"/>
    <s v=""/>
    <s v="681470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293008"/>
    <x v="22"/>
    <s v="CR"/>
    <n v="0"/>
    <n v="-11825.5"/>
    <s v=""/>
    <s v="663854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2"/>
    <s v="CR"/>
    <n v="0"/>
    <n v="-5500"/>
    <s v=""/>
    <s v="6189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2"/>
    <s v="CR"/>
    <n v="0"/>
    <n v="-2223.8000000000002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283433"/>
    <x v="22"/>
    <s v="CR"/>
    <n v="0"/>
    <n v="-538414.66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283433"/>
    <x v="22"/>
    <s v="CR"/>
    <n v="0"/>
    <n v="-281579.48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2"/>
    <s v="CR"/>
    <n v="0"/>
    <n v="-281097.27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2"/>
    <s v="CR"/>
    <n v="0"/>
    <n v="-269275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2"/>
    <s v="CR"/>
    <n v="0"/>
    <n v="-150998.42000000001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283433"/>
    <x v="22"/>
    <s v="CR"/>
    <n v="0"/>
    <n v="-14346.3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2"/>
    <s v="CR"/>
    <n v="0"/>
    <n v="-6492.2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2"/>
    <s v="CR"/>
    <n v="0"/>
    <n v="-12979.6"/>
    <s v=""/>
    <s v="634553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283433"/>
    <x v="22"/>
    <s v="CR"/>
    <n v="0"/>
    <n v="-55017.54"/>
    <s v=""/>
    <s v="604438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2"/>
    <s v="CR"/>
    <n v="0"/>
    <n v="-171173.85"/>
    <s v=""/>
    <s v="607127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2"/>
    <s v="CR"/>
    <n v="0"/>
    <n v="-90932.65"/>
    <s v=""/>
    <s v="610844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2"/>
    <s v="CR"/>
    <n v="0"/>
    <n v="-75554.350000000006"/>
    <s v=""/>
    <s v="610846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2"/>
    <s v="CR"/>
    <n v="0"/>
    <n v="-55102"/>
    <s v=""/>
    <s v="610716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2"/>
    <s v="CR"/>
    <n v="0"/>
    <n v="-51715"/>
    <s v=""/>
    <s v="610718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ACCRUAL   "/>
    <s v=""/>
    <s v="ICF Admn"/>
    <s v=""/>
    <x v="22"/>
    <s v="CR"/>
    <n v="0"/>
    <n v="-25290"/>
    <s v=""/>
    <s v="607293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2"/>
    <s v="CR"/>
    <n v="0"/>
    <n v="-13900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"/>
    <s v="002287633"/>
    <x v="22"/>
    <s v="CR"/>
    <n v="0"/>
    <n v="-13759.16"/>
    <s v=""/>
    <s v="618696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2"/>
    <s v="CR"/>
    <n v="0"/>
    <n v="-7274.03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2"/>
    <s v="CR"/>
    <n v="0"/>
    <n v="-5168.1400000000003"/>
    <s v=""/>
    <s v="618696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2"/>
    <s v="CR"/>
    <n v="0"/>
    <n v="-428528.05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2"/>
    <s v="CR"/>
    <n v="0"/>
    <n v="-278375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2"/>
    <s v="CR"/>
    <n v="0"/>
    <n v="-220681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2"/>
    <s v="CR"/>
    <n v="0"/>
    <n v="-22856.1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2"/>
    <s v="CR"/>
    <n v="0"/>
    <n v="-22374.85"/>
    <s v=""/>
    <s v="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2"/>
    <s v="CR"/>
    <n v="0"/>
    <n v="-106952.96000000001"/>
    <s v=""/>
    <s v="610847"/>
    <s v=""/>
    <s v="Actuals"/>
    <s v="MATHIS"/>
    <s v=" "/>
    <s v="TD512-11/01/2014-1001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2"/>
    <s v="CR"/>
    <n v="0"/>
    <n v="-32900"/>
    <s v=""/>
    <s v=""/>
    <s v=""/>
    <s v="Actuals"/>
    <s v="MATHIS"/>
    <s v=" "/>
    <s v="TD512-11/01/2014-1001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Shelton Gr"/>
    <s v=""/>
    <s v="Reclass MEEIA purchasing rate to correct account"/>
    <s v=""/>
    <x v="22"/>
    <s v="CR"/>
    <n v="0"/>
    <n v="-240"/>
    <s v=""/>
    <s v="681470"/>
    <s v=""/>
    <s v="Actuals"/>
    <s v="MATHIS"/>
    <s v=" "/>
    <s v="TD513-11/30/2014-11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290230"/>
    <x v="22"/>
    <s v="DR"/>
    <n v="433.68"/>
    <n v="433.68"/>
    <s v="UD"/>
    <s v="610845"/>
    <s v=""/>
    <s v="Actuals"/>
    <s v="AP"/>
    <s v=" "/>
    <s v="AP001-11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302722"/>
    <x v="22"/>
    <s v="DR"/>
    <n v="0"/>
    <n v="3828.26"/>
    <s v="UD"/>
    <s v="610847"/>
    <s v=""/>
    <s v="Actuals"/>
    <s v="AP"/>
    <s v=" "/>
    <s v="AP001-11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02005"/>
    <x v="22"/>
    <s v="DR"/>
    <n v="1860.25"/>
    <n v="1860.25"/>
    <s v="UD"/>
    <s v="663854"/>
    <s v=""/>
    <s v="Actuals"/>
    <s v="AP"/>
    <s v=" "/>
    <s v="AP001-11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302722"/>
    <x v="22"/>
    <s v="DR"/>
    <n v="47775.6"/>
    <n v="47775.6"/>
    <s v="UD"/>
    <s v="610847"/>
    <s v=""/>
    <s v="Actuals"/>
    <s v="AP"/>
    <s v=" "/>
    <s v="AP001-11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296102"/>
    <x v="22"/>
    <s v="DR"/>
    <n v="0"/>
    <n v="3559.55"/>
    <s v="UD"/>
    <s v="610847"/>
    <s v=""/>
    <s v="Actuals"/>
    <s v="AP"/>
    <s v=" "/>
    <s v="AP001-11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296102"/>
    <x v="22"/>
    <s v="DR"/>
    <n v="44422.2"/>
    <n v="44422.2"/>
    <s v="UD"/>
    <s v="610847"/>
    <s v=""/>
    <s v="Actuals"/>
    <s v="AP"/>
    <s v=" "/>
    <s v="AP001-11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96136"/>
    <x v="22"/>
    <s v="CR"/>
    <n v="-4260.34"/>
    <n v="-4260.34"/>
    <s v="UD"/>
    <s v="668962"/>
    <s v=""/>
    <s v="Actuals"/>
    <s v="AP"/>
    <s v=" "/>
    <s v="AP001-11/06/2014-0000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296048"/>
    <x v="22"/>
    <s v="CR"/>
    <n v="-9310.58"/>
    <n v="-9310.58"/>
    <s v="UD"/>
    <s v="668962"/>
    <s v=""/>
    <s v="Actuals"/>
    <s v="AP"/>
    <s v=" "/>
    <s v="AP001-11/06/2014-0000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93008"/>
    <x v="22"/>
    <s v="DR"/>
    <n v="11825.5"/>
    <n v="11825.5"/>
    <s v="UD"/>
    <s v="663854"/>
    <s v=""/>
    <s v="Actuals"/>
    <s v="AP"/>
    <s v=" "/>
    <s v="AP001-11/06/2014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 "/>
    <s v="Parking, Taxi, Tips, Tolls &amp; Fares(RT80)::SQ *WEST"/>
    <s v="002315762"/>
    <x v="22"/>
    <s v="DR"/>
    <n v="0"/>
    <n v="39.25"/>
    <s v=" "/>
    <s v=" "/>
    <s v=""/>
    <s v="Actuals"/>
    <s v="CC"/>
    <s v=" "/>
    <s v="AP001-11/26/2014-0002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294219"/>
    <x v="22"/>
    <s v="DR"/>
    <n v="208.04"/>
    <n v="208.04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294219"/>
    <x v="22"/>
    <s v="DR"/>
    <n v="208.04"/>
    <n v="208.04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298600"/>
    <x v="22"/>
    <s v="DR"/>
    <n v="171738.64"/>
    <n v="171738.64"/>
    <s v="UD"/>
    <s v="607127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302627"/>
    <x v="22"/>
    <s v="DR"/>
    <n v="0"/>
    <n v="5420.17"/>
    <s v="UD"/>
    <s v="610847"/>
    <s v=""/>
    <s v="Actuals"/>
    <s v="AP"/>
    <s v=" "/>
    <s v="AP001-11/18/2014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302627"/>
    <x v="22"/>
    <s v="DR"/>
    <n v="67642.2"/>
    <n v="67642.2"/>
    <s v="UD"/>
    <s v="610847"/>
    <s v=""/>
    <s v="Actuals"/>
    <s v="AP"/>
    <s v=" "/>
    <s v="AP001-11/18/2014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290230"/>
    <x v="22"/>
    <s v="DR"/>
    <n v="0"/>
    <n v="18.32"/>
    <s v="UD"/>
    <s v="610845"/>
    <s v=""/>
    <s v="Actuals"/>
    <s v="AP"/>
    <s v=" "/>
    <s v="AP001-11/18/2014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298630"/>
    <x v="22"/>
    <s v="DR"/>
    <n v="2375.25"/>
    <n v="2375.25"/>
    <s v="UD"/>
    <s v="663854"/>
    <s v=""/>
    <s v="Actuals"/>
    <s v="AP"/>
    <s v=" "/>
    <s v="AP001-11/12/2014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298614"/>
    <x v="22"/>
    <s v="DR"/>
    <n v="15000"/>
    <n v="15000"/>
    <s v="UD"/>
    <s v="653179"/>
    <s v=""/>
    <s v="Actuals"/>
    <s v="AP"/>
    <s v=" "/>
    <s v="AP001-11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287633"/>
    <x v="22"/>
    <s v="DR"/>
    <n v="13759.16"/>
    <n v="13759.16"/>
    <s v="UD"/>
    <s v="618696"/>
    <s v=""/>
    <s v="Actuals"/>
    <s v="AP"/>
    <s v=" "/>
    <s v="AP001-11/04/2014-00004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294219"/>
    <x v="22"/>
    <s v="DR"/>
    <n v="208.04"/>
    <n v="208.04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294219"/>
    <x v="22"/>
    <s v="DR"/>
    <n v="208.04"/>
    <n v="208.04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294219"/>
    <x v="22"/>
    <s v="DR"/>
    <n v="222.9"/>
    <n v="222.9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294219"/>
    <x v="22"/>
    <s v="DR"/>
    <n v="208.04"/>
    <n v="208.04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294219"/>
    <x v="22"/>
    <s v="DR"/>
    <n v="222.9"/>
    <n v="222.9"/>
    <s v="UD"/>
    <s v="6182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302695"/>
    <x v="22"/>
    <s v="DR"/>
    <n v="55978"/>
    <n v="55978"/>
    <s v="UD"/>
    <s v="610718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302692"/>
    <x v="22"/>
    <s v="DR"/>
    <n v="339.5"/>
    <n v="339.5"/>
    <s v="UD"/>
    <s v="610718"/>
    <s v=""/>
    <s v="Actuals"/>
    <s v="AP"/>
    <s v=" "/>
    <s v="AP001-11/17/2014-00017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313643"/>
    <x v="22"/>
    <s v="DR"/>
    <n v="74013.87"/>
    <n v="74013.87"/>
    <s v="UD"/>
    <s v="618936"/>
    <s v=""/>
    <s v="Actuals"/>
    <s v="AP"/>
    <s v=" "/>
    <s v="AP001-11/26/2014-00026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313641"/>
    <x v="22"/>
    <s v="DR"/>
    <n v="63207.01"/>
    <n v="63207.01"/>
    <s v="UD"/>
    <s v="618936"/>
    <s v=""/>
    <s v="Actuals"/>
    <s v="AP"/>
    <s v=" "/>
    <s v="AP001-11/26/2014-0002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311198"/>
    <x v="22"/>
    <s v="DR"/>
    <n v="5127.6099999999997"/>
    <n v="5127.6099999999997"/>
    <s v="UD"/>
    <s v="618696"/>
    <s v=""/>
    <s v="Actuals"/>
    <s v="AP"/>
    <s v=" "/>
    <s v="AP001-11/25/2014-0002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E08000L85Z"/>
    <s v="002314148"/>
    <x v="22"/>
    <s v="DR"/>
    <n v="0"/>
    <n v="69"/>
    <s v=" "/>
    <s v=" "/>
    <s v=""/>
    <s v="Actuals"/>
    <s v="CC"/>
    <s v=" "/>
    <s v="AP001-11/25/2014-0002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314148"/>
    <x v="22"/>
    <s v="DR"/>
    <n v="0"/>
    <n v="224.1"/>
    <s v=" "/>
    <s v=" "/>
    <s v=""/>
    <s v="Actuals"/>
    <s v="CC"/>
    <s v=" "/>
    <s v="AP001-11/25/2014-0002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314148"/>
    <x v="22"/>
    <s v="CR"/>
    <n v="0"/>
    <n v="-122.7"/>
    <s v=" "/>
    <s v=" "/>
    <s v=""/>
    <s v="Actuals"/>
    <s v="CC"/>
    <s v=" "/>
    <s v="AP001-11/25/2014-0002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SONIC DRIVE IN #3618"/>
    <s v="002314148"/>
    <x v="22"/>
    <s v="DR"/>
    <n v="0"/>
    <n v="4.3099999999999996"/>
    <s v=" "/>
    <s v=" "/>
    <s v=""/>
    <s v="Actuals"/>
    <s v="CC"/>
    <s v=" "/>
    <s v="AP001-11/25/2014-0002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PILOT         00004432"/>
    <s v="002314148"/>
    <x v="22"/>
    <s v="DR"/>
    <n v="0"/>
    <n v="1.89"/>
    <s v=" "/>
    <s v=" "/>
    <s v=""/>
    <s v="Actuals"/>
    <s v="CC"/>
    <s v=" "/>
    <s v="AP001-11/25/2014-00025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Annual Hosting Fee"/>
    <s v="002308829"/>
    <x v="22"/>
    <s v="DR"/>
    <n v="9255.2000000000007"/>
    <n v="9255.2000000000007"/>
    <s v="UD"/>
    <s v="634553"/>
    <s v=""/>
    <s v="Actuals"/>
    <s v="AP"/>
    <s v=" "/>
    <s v="AP001-11/26/2014-0002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Via(MOEngEf&amp;R 921), "/>
    <s v="Meals (RT82)::PHX NOCAWICH S3-S47"/>
    <s v="002315762"/>
    <x v="22"/>
    <s v="DR"/>
    <n v="0"/>
    <n v="15.14"/>
    <s v=" "/>
    <s v=" "/>
    <s v=""/>
    <s v="Actuals"/>
    <s v="CC"/>
    <s v=" "/>
    <s v="AP001-11/26/2014-0002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 "/>
    <s v="Parking, Taxi, Tips, Tolls &amp; Fares(RT80)::AAA TAXI"/>
    <s v="002315762"/>
    <x v="22"/>
    <s v="DR"/>
    <n v="0"/>
    <n v="22.35"/>
    <s v=" "/>
    <s v=" "/>
    <s v=""/>
    <s v="Actuals"/>
    <s v="CC"/>
    <s v=" "/>
    <s v="AP001-11/26/2014-0002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MCDONALD'S F7686"/>
    <s v="002314148"/>
    <x v="22"/>
    <s v="DR"/>
    <n v="0"/>
    <n v="4.3899999999999997"/>
    <s v=" "/>
    <s v=" "/>
    <s v=""/>
    <s v="Actuals"/>
    <s v="CC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I C F RESOURCES LLC"/>
    <s v="RESIDENTIAL ADMINISTRATIVE NEW HOMES AMEREN MISSOU"/>
    <s v="002298597"/>
    <x v="22"/>
    <s v="DR"/>
    <n v="25290"/>
    <n v="25290"/>
    <s v="UD"/>
    <s v="607293"/>
    <s v=""/>
    <s v="Actuals"/>
    <s v="AP"/>
    <s v=" "/>
    <s v="AP001-11/17/2014-00017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283433"/>
    <x v="22"/>
    <s v="DR"/>
    <n v="51921.18"/>
    <n v="51921.18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10940"/>
    <x v="22"/>
    <s v="DR"/>
    <n v="197.62"/>
    <n v="197.62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10940"/>
    <x v="22"/>
    <s v="DR"/>
    <n v="197.64"/>
    <n v="197.64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10940"/>
    <x v="22"/>
    <s v="DR"/>
    <n v="197.64"/>
    <n v="197.64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10940"/>
    <x v="22"/>
    <s v="DR"/>
    <n v="197.64"/>
    <n v="197.64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10940"/>
    <x v="22"/>
    <s v="DR"/>
    <n v="211.76"/>
    <n v="211.76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10940"/>
    <x v="22"/>
    <s v="DR"/>
    <n v="197.64"/>
    <n v="197.64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10940"/>
    <x v="22"/>
    <s v="DR"/>
    <n v="211.76"/>
    <n v="211.76"/>
    <s v="UD"/>
    <s v="618218"/>
    <s v=""/>
    <s v="Actuals"/>
    <s v="AP"/>
    <s v=" "/>
    <s v="AP001-11/25/2014-0002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06479"/>
    <x v="22"/>
    <s v="DR"/>
    <n v="222.9"/>
    <n v="222.9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0647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06479"/>
    <x v="22"/>
    <s v="DR"/>
    <n v="222.9"/>
    <n v="222.9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BERGJR"/>
    <s v="Berg(MOEngEf&amp;R 921),"/>
    <s v="Purchases - Other (RT BX)::SIGNATURE SIGNS &amp; GRAPH"/>
    <s v="002224970"/>
    <x v="22"/>
    <s v="DR"/>
    <n v="0"/>
    <n v="480.84"/>
    <s v=" "/>
    <s v=" "/>
    <s v=""/>
    <s v="Actuals"/>
    <s v="CC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BERGJR"/>
    <s v="Berg(MOEngEf&amp;R 921),"/>
    <s v="Meals / Entertainment (RT82)::CHIPOTLE 2082"/>
    <s v="002224970"/>
    <x v="22"/>
    <s v="DR"/>
    <n v="0"/>
    <n v="20.100000000000001"/>
    <s v=" "/>
    <s v=" "/>
    <s v=""/>
    <s v="Actuals"/>
    <s v="CC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07159"/>
    <x v="22"/>
    <s v="DR"/>
    <n v="222.9"/>
    <n v="222.9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0715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07159"/>
    <x v="22"/>
    <s v="DR"/>
    <n v="222.9"/>
    <n v="222.9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0647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0647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0647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0715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0715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0715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305031"/>
    <x v="22"/>
    <s v="DR"/>
    <n v="60620.2"/>
    <n v="60620.2"/>
    <s v="UD"/>
    <s v="610716"/>
    <s v=""/>
    <s v="Actuals"/>
    <s v="AP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E44266"/>
    <s v="Dolly(MOEngEf&amp;R 921)"/>
    <s v="Airfare / Airline Fees (RT 80)::SOUTHWES    526245"/>
    <s v="002312476"/>
    <x v="22"/>
    <s v="DR"/>
    <n v="0"/>
    <n v="107.04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0"/>
    <s v="E44266"/>
    <s v="Dolly(MOEngEf&amp;R 921)"/>
    <s v="Hotels (RT 80)::AT&amp;T EXECUTIVE16199200"/>
    <s v="002312476"/>
    <x v="22"/>
    <s v="DR"/>
    <n v="0"/>
    <n v="83.75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E44266"/>
    <s v="Dolly(MOEngEf&amp;R 921)"/>
    <s v="Hotels (RT 80)::AT&amp;T EXECUTIVE16199200"/>
    <s v="002312476"/>
    <x v="22"/>
    <s v="DR"/>
    <n v="0"/>
    <n v="83.75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0"/>
    <s v="E44266"/>
    <s v="Dolly(MOEngEf&amp;R 921)"/>
    <s v="Airfare / Airline Fees (RT 80)::SOUTHWES    526245"/>
    <s v="002312476"/>
    <x v="22"/>
    <s v="DR"/>
    <n v="0"/>
    <n v="107.04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80"/>
    <s v="E44266"/>
    <s v="Dolly(MOEngEf&amp;R 921)"/>
    <s v="Hotels (RT 80)::AT&amp;T EXECUTIVE16199200"/>
    <s v="002312476"/>
    <x v="22"/>
    <s v="DR"/>
    <n v="0"/>
    <n v="83.75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80"/>
    <s v="E44266"/>
    <s v="Dolly(MOEngEf&amp;R 921)"/>
    <s v="Airfare / Airline Fees (RT 80)::SOUTHWES    526245"/>
    <s v="002312476"/>
    <x v="22"/>
    <s v="DR"/>
    <n v="0"/>
    <n v="107.04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80"/>
    <s v="E44266"/>
    <s v="Dolly(MOEngEf&amp;R 921)"/>
    <s v="Hotels (RT 80)::AT&amp;T EXECUTIVE16199200"/>
    <s v="002312476"/>
    <x v="22"/>
    <s v="DR"/>
    <n v="0"/>
    <n v="83.75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80"/>
    <s v="E44266"/>
    <s v="Dolly(MOEngEf&amp;R 921)"/>
    <s v="Airfare / Airline Fees (RT 80)::SOUTHWES    526245"/>
    <s v="002312476"/>
    <x v="22"/>
    <s v="DR"/>
    <n v="0"/>
    <n v="107.04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E44266"/>
    <s v="Dolly(MOEngEf&amp;R 921)"/>
    <s v="Hotels (RT 80)::AT&amp;T EXECUTIVE16199200"/>
    <s v="002312476"/>
    <x v="22"/>
    <s v="DR"/>
    <n v="0"/>
    <n v="83.74"/>
    <s v=" "/>
    <s v=" "/>
    <s v=""/>
    <s v="Actuals"/>
    <s v="CC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80"/>
    <s v="E44266"/>
    <s v="Dolly(MOEngEf&amp;R 921)"/>
    <s v="Airfare / Airline Fees (RT 80)::SOUTHWES    526245"/>
    <s v="002312476"/>
    <x v="22"/>
    <s v="DR"/>
    <n v="0"/>
    <n v="107.04"/>
    <s v=" "/>
    <s v=" "/>
    <s v=""/>
    <s v="Actuals"/>
    <s v="CC"/>
    <s v=" "/>
    <s v="AP001-11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07287"/>
    <x v="22"/>
    <s v="DR"/>
    <n v="5075.5"/>
    <n v="5075.5"/>
    <s v="UD"/>
    <s v="663854"/>
    <s v=""/>
    <s v="Actuals"/>
    <s v="AP"/>
    <s v=" "/>
    <s v="AP001-11/24/2014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08037"/>
    <x v="22"/>
    <s v="DR"/>
    <n v="2325.25"/>
    <n v="2325.25"/>
    <s v="UD"/>
    <s v="663854"/>
    <s v=""/>
    <s v="Actuals"/>
    <s v="AP"/>
    <s v=" "/>
    <s v="AP001-11/24/2014-0002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287586"/>
    <x v="22"/>
    <s v="DR"/>
    <n v="62687.85"/>
    <n v="62687.85"/>
    <s v="UD"/>
    <s v="610716"/>
    <s v=""/>
    <s v="Actuals"/>
    <s v="AP"/>
    <s v=" "/>
    <s v="AP001-11/17/2014-0001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0"/>
    <s v=" "/>
    <s v="Danahy(MOEngEf&amp;R 921"/>
    <s v="Parking, Taxi, Tips, Tolls &amp; Fares(RT80)::Super Sh"/>
    <s v="002304415"/>
    <x v="22"/>
    <s v="DR"/>
    <n v="0"/>
    <n v="6.34"/>
    <s v=" "/>
    <s v=" "/>
    <s v=""/>
    <s v="Actuals"/>
    <s v="OP"/>
    <s v=" "/>
    <s v="AP001-11/14/2014-0001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SHELTON GROUP"/>
    <s v="PURCHASING RATE"/>
    <s v="002298616"/>
    <x v="22"/>
    <s v="DR"/>
    <n v="0"/>
    <n v="240"/>
    <s v=""/>
    <s v="681470"/>
    <s v=""/>
    <s v="Actuals"/>
    <s v="AP"/>
    <s v=" "/>
    <s v="AP001-11/10/2014-0001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SHELTON GROUP"/>
    <s v="Restructuring and reorganizing Ameren Missouri Biz"/>
    <s v="002298616"/>
    <x v="22"/>
    <s v="DR"/>
    <n v="5000"/>
    <n v="5000"/>
    <s v="UD"/>
    <s v="681470"/>
    <s v=""/>
    <s v="Actuals"/>
    <s v="AP"/>
    <s v=" "/>
    <s v="AP001-11/10/2014-0001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300546"/>
    <x v="22"/>
    <s v="DR"/>
    <n v="0"/>
    <n v="3.36"/>
    <s v=" "/>
    <s v=" "/>
    <s v=""/>
    <s v="Actuals"/>
    <s v="OP"/>
    <s v=" "/>
    <s v="AP001-11/10/2014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0647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 "/>
    <s v="Danahy(MOEngEf&amp;R 921"/>
    <s v="Airfare / Airline Fees (RT 80)::Southwest Airlines"/>
    <s v="002304415"/>
    <x v="22"/>
    <s v="DR"/>
    <n v="0"/>
    <n v="129.4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s v="Danahy(MOEngEf&amp;R 921"/>
    <s v="Parking, Taxi, Tips, Tolls &amp; Fares(RT80)::Super Sh"/>
    <s v="002304415"/>
    <x v="22"/>
    <s v="DR"/>
    <n v="0"/>
    <n v="6.33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s v="Danahy(MOEngEf&amp;R 921"/>
    <s v="Parking, Taxi, Tips, Tolls &amp; Fares(RT80)::Super Sh"/>
    <s v="002304415"/>
    <x v="22"/>
    <s v="DR"/>
    <n v="0"/>
    <n v="5"/>
    <s v=" "/>
    <s v=" "/>
    <s v=""/>
    <s v="Actuals"/>
    <s v="OP"/>
    <s v=" "/>
    <s v="AP001-11/14/2014-0001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ovett(MOEngEf&amp;R 921"/>
    <s v="Mileage (RT 80)"/>
    <s v="002300546"/>
    <x v="22"/>
    <s v="DR"/>
    <n v="0"/>
    <n v="3.36"/>
    <s v=" "/>
    <s v=" "/>
    <s v=""/>
    <s v="Actuals"/>
    <s v="OP"/>
    <s v=" "/>
    <s v="AP001-11/10/2014-00010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283433"/>
    <x v="22"/>
    <s v="DR"/>
    <n v="538414.66"/>
    <n v="538414.66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283433"/>
    <x v="22"/>
    <s v="DR"/>
    <n v="189212.83"/>
    <n v="189212.83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283433"/>
    <x v="22"/>
    <s v="DR"/>
    <n v="281579.48"/>
    <n v="281579.48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283433"/>
    <x v="22"/>
    <s v="DR"/>
    <n v="18057.87"/>
    <n v="18057.87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283433"/>
    <x v="22"/>
    <s v="DR"/>
    <n v="14346.3"/>
    <n v="14346.3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283433"/>
    <x v="22"/>
    <s v="DR"/>
    <n v="50000"/>
    <n v="50000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283433"/>
    <x v="22"/>
    <s v="DR"/>
    <n v="55017.54"/>
    <n v="55017.54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283433"/>
    <x v="22"/>
    <s v="DR"/>
    <n v="343785.2"/>
    <n v="343785.2"/>
    <s v="UD"/>
    <s v="604438"/>
    <s v=""/>
    <s v="Actuals"/>
    <s v="AP"/>
    <s v=" "/>
    <s v="AP001-11/05/2014-00005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07159"/>
    <x v="22"/>
    <s v="DR"/>
    <n v="208.04"/>
    <n v="208.04"/>
    <s v="UD"/>
    <s v="618218"/>
    <s v=""/>
    <s v="Actuals"/>
    <s v="AP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0"/>
    <s v=" "/>
    <s v="Danahy(MOEngEf&amp;R 921"/>
    <s v="Parking, Taxi, Tips, Tolls &amp; Fares(RT80)::Super Sh"/>
    <s v="002304415"/>
    <x v="22"/>
    <s v="DR"/>
    <n v="0"/>
    <n v="5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0"/>
    <s v=" "/>
    <s v="Danahy(MOEngEf&amp;R 921"/>
    <s v="Parking, Taxi, Tips, Tolls &amp; Fares(RT80)::Park Exp"/>
    <s v="002304415"/>
    <x v="22"/>
    <s v="DR"/>
    <n v="0"/>
    <n v="8.8800000000000008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0"/>
    <s v=" "/>
    <s v="Danahy(MOEngEf&amp;R 921"/>
    <s v="Airfare / Airline Fees (RT 80)::Southwest Airlines"/>
    <s v="002304415"/>
    <x v="22"/>
    <s v="DR"/>
    <n v="0"/>
    <n v="129.4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 "/>
    <s v="Danahy(MOEngEf&amp;R 921"/>
    <s v="Parking, Taxi, Tips, Tolls &amp; Fares(RT80)::Super Sh"/>
    <s v="002304415"/>
    <x v="22"/>
    <s v="DR"/>
    <n v="0"/>
    <n v="6.33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 "/>
    <s v="Danahy(MOEngEf&amp;R 921"/>
    <s v="Parking, Taxi, Tips, Tolls &amp; Fares(RT80)::Super Sh"/>
    <s v="002304415"/>
    <x v="22"/>
    <s v="DR"/>
    <n v="0"/>
    <n v="5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 "/>
    <s v="Danahy(MOEngEf&amp;R 921"/>
    <s v="Parking, Taxi, Tips, Tolls &amp; Fares(RT80)::Park Exp"/>
    <s v="002304415"/>
    <x v="22"/>
    <s v="DR"/>
    <n v="0"/>
    <n v="8.89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2"/>
    <s v=" "/>
    <s v="Danahy(MOEngEf&amp;R 921"/>
    <s v="Meals (RT82)::Non Visa merchant"/>
    <s v="002304415"/>
    <x v="22"/>
    <s v="DR"/>
    <n v="0"/>
    <n v="4.58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2"/>
    <s v=" "/>
    <s v="Danahy(MOEngEf&amp;R 921"/>
    <s v="Meals (RT82)::Non Visa merchant"/>
    <s v="002304415"/>
    <x v="22"/>
    <s v="DR"/>
    <n v="0"/>
    <n v="4.63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82"/>
    <s v=" "/>
    <s v="Danahy(MOEngEf&amp;R 921"/>
    <s v="Meals (RT82)::Non Visa merchant"/>
    <s v="002304415"/>
    <x v="22"/>
    <s v="DR"/>
    <n v="0"/>
    <n v="4.58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82"/>
    <s v=" "/>
    <s v="Danahy(MOEngEf&amp;R 921"/>
    <s v="Meals (RT82)::Non Visa merchant"/>
    <s v="002304415"/>
    <x v="22"/>
    <s v="DR"/>
    <n v="0"/>
    <n v="4.63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s v="Danahy(MOEngEf&amp;R 921"/>
    <s v="Parking, Taxi, Tips, Tolls &amp; Fares(RT80)::Park Exp"/>
    <s v="002304415"/>
    <x v="22"/>
    <s v="DR"/>
    <n v="0"/>
    <n v="8.89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80"/>
    <s v=" "/>
    <s v="Danahy(MOEngEf&amp;R 921"/>
    <s v="Airfare / Airline Fees (RT 80)::Southwest Airlines"/>
    <s v="002304415"/>
    <x v="22"/>
    <s v="DR"/>
    <n v="0"/>
    <n v="129.4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2"/>
    <s v=" "/>
    <s v="Danahy(MOEngEf&amp;R 921"/>
    <s v="Meals (RT82)::Non Visa merchant"/>
    <s v="002304415"/>
    <x v="22"/>
    <s v="DR"/>
    <n v="0"/>
    <n v="4.59"/>
    <s v=" "/>
    <s v=" "/>
    <s v=""/>
    <s v="Actuals"/>
    <s v="OP"/>
    <s v=" "/>
    <s v="AP001-11/14/2014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82"/>
    <s v=" "/>
    <s v="Danahy(MOEngEf&amp;R 921"/>
    <s v="Meals (RT82)::Non Visa merchant"/>
    <s v="002304415"/>
    <x v="22"/>
    <s v="DR"/>
    <n v="0"/>
    <n v="4.6399999999999997"/>
    <s v=" "/>
    <s v=" "/>
    <s v=""/>
    <s v="Actuals"/>
    <s v="OP"/>
    <s v=" "/>
    <s v="AP001-11/14/2014-00014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BERGJR"/>
    <s v="Berg(MOEngEf&amp;R 921),"/>
    <s v="Purchases - Other (RT BX)::FEDEX 780009126500"/>
    <s v="002224970"/>
    <x v="22"/>
    <s v="DR"/>
    <n v="0"/>
    <n v="17.329999999999998"/>
    <s v=" "/>
    <s v=" "/>
    <s v=""/>
    <s v="Actuals"/>
    <s v="CC"/>
    <s v=" "/>
    <s v="AP001-11/21/2014-0002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80"/>
    <s v=" "/>
    <s v="Gendron(MOEngEf&amp;R 92"/>
    <s v="Mileage (RT 80)"/>
    <s v="002309306"/>
    <x v="22"/>
    <s v="DR"/>
    <n v="0"/>
    <n v="21.73"/>
    <s v=" "/>
    <s v=" "/>
    <s v=""/>
    <s v="Actuals"/>
    <s v="OP"/>
    <s v=" "/>
    <s v="AP001-11/19/2014-00019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80"/>
    <s v=" "/>
    <s v="Gendron(MOEngEf&amp;R 92"/>
    <s v="Mileage (RT 80)"/>
    <s v="002309306"/>
    <x v="22"/>
    <s v="DR"/>
    <n v="0"/>
    <n v="23.74"/>
    <s v=" "/>
    <s v=" "/>
    <s v=""/>
    <s v="Actuals"/>
    <s v="OP"/>
    <s v=" "/>
    <s v="AP001-11/19/2014-00019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80"/>
    <s v=" "/>
    <s v="Gendron(MOEngEf&amp;R 92"/>
    <s v="Mileage (RT 80)"/>
    <s v="002309306"/>
    <x v="22"/>
    <s v="DR"/>
    <n v="0"/>
    <n v="22.85"/>
    <s v=" "/>
    <s v=" "/>
    <s v=""/>
    <s v="Actuals"/>
    <s v="OP"/>
    <s v=" "/>
    <s v="AP001-11/19/2014-00019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153003020"/>
    <s v=""/>
    <s v="CSS NON-SERV REVENUE"/>
    <s v=""/>
    <x v="22"/>
    <s v="DR"/>
    <n v="0"/>
    <n v="239.64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207134018"/>
    <s v=""/>
    <s v="CSS NON-SERV REVENUE"/>
    <s v=""/>
    <x v="22"/>
    <s v="DR"/>
    <n v="0"/>
    <n v="3970.02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838600132"/>
    <s v=""/>
    <s v="CSS NON-SERV REVENUE"/>
    <s v=""/>
    <x v="22"/>
    <s v="DR"/>
    <n v="0"/>
    <n v="687.54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332503116"/>
    <s v=""/>
    <s v="CSS NON-SERV REVENUE"/>
    <s v=""/>
    <x v="22"/>
    <s v="DR"/>
    <n v="0"/>
    <n v="534.48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997501112"/>
    <s v=""/>
    <s v="CSS NON-SERV REVENUE"/>
    <s v=""/>
    <x v="22"/>
    <s v="DR"/>
    <n v="0"/>
    <n v="176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130007719"/>
    <s v=""/>
    <s v="CSS NON-SERV REVENUE"/>
    <s v=""/>
    <x v="22"/>
    <s v="DR"/>
    <n v="0"/>
    <n v="88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319131031"/>
    <s v=""/>
    <s v="CSS NON-SERV REVENUE"/>
    <s v=""/>
    <x v="22"/>
    <s v="DR"/>
    <n v="0"/>
    <n v="154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201002314"/>
    <s v=""/>
    <s v="CSS NON-SERV REVENUE"/>
    <s v=""/>
    <x v="22"/>
    <s v="DR"/>
    <n v="0"/>
    <n v="210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9861118121"/>
    <s v=""/>
    <s v="CSS NON-SERV REVENUE"/>
    <s v=""/>
    <x v="22"/>
    <s v="DR"/>
    <n v="0"/>
    <n v="3614.83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720004315"/>
    <s v=""/>
    <s v="CSS NON-SERV REVENUE"/>
    <s v=""/>
    <x v="22"/>
    <s v="DR"/>
    <n v="0"/>
    <n v="182.46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229702116"/>
    <s v=""/>
    <s v="CSS NON-SERV REVENUE"/>
    <s v=""/>
    <x v="22"/>
    <s v="DR"/>
    <n v="0"/>
    <n v="193.38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130007719"/>
    <s v=""/>
    <s v="CSS NON-SERV REVENUE"/>
    <s v=""/>
    <x v="22"/>
    <s v="DR"/>
    <n v="0"/>
    <n v="3567.48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070008592"/>
    <s v=""/>
    <s v="CSS NON-SERV REVENUE"/>
    <s v=""/>
    <x v="22"/>
    <s v="DR"/>
    <n v="0"/>
    <n v="479.22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421004915"/>
    <s v=""/>
    <s v="CSS NON-SERV REVENUE"/>
    <s v=""/>
    <x v="22"/>
    <s v="DR"/>
    <n v="0"/>
    <n v="592.86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103114002"/>
    <s v=""/>
    <s v="CSS NON-SERV REVENUE"/>
    <s v=""/>
    <x v="22"/>
    <s v="DR"/>
    <n v="0"/>
    <n v="3126.24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073008016"/>
    <s v=""/>
    <s v="CSS NON-SERV REVENUE"/>
    <s v=""/>
    <x v="22"/>
    <s v="DR"/>
    <n v="0"/>
    <n v="479.22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9426313117"/>
    <s v=""/>
    <s v="CSS NON-SERV REVENUE"/>
    <s v=""/>
    <x v="22"/>
    <s v="DR"/>
    <n v="0"/>
    <n v="847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332503116"/>
    <s v=""/>
    <s v="CSS NON-SERV REVENUE"/>
    <s v=""/>
    <x v="22"/>
    <s v="DR"/>
    <n v="0"/>
    <n v="18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090002225"/>
    <s v=""/>
    <s v="CSS NON-SERV REVENUE"/>
    <s v=""/>
    <x v="22"/>
    <s v="DR"/>
    <n v="0"/>
    <n v="932.4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761510213"/>
    <s v=""/>
    <s v="CSS NON-SERV REVENUE"/>
    <s v=""/>
    <x v="22"/>
    <s v="DR"/>
    <n v="0"/>
    <n v="1017.66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915104013"/>
    <s v=""/>
    <s v="CSS NON-SERV REVENUE"/>
    <s v=""/>
    <x v="22"/>
    <s v="DR"/>
    <n v="0"/>
    <n v="692.76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229702116"/>
    <s v=""/>
    <s v="CSS NON-SERV REVENUE"/>
    <s v=""/>
    <x v="22"/>
    <s v="DR"/>
    <n v="0"/>
    <n v="242"/>
    <s v=""/>
    <s v=""/>
    <s v=""/>
    <s v="Actuals"/>
    <s v="CS662M"/>
    <s v=" "/>
    <s v="CA010-11/30/2014-00000"/>
    <s v="cr_cs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ICF Mktg Reimbursement"/>
    <s v=""/>
    <x v="23"/>
    <s v="CR"/>
    <n v="0"/>
    <n v="-46375"/>
    <s v=""/>
    <s v="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3"/>
    <s v="DR"/>
    <n v="0"/>
    <n v="340947.41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3"/>
    <s v="DR"/>
    <n v="0"/>
    <n v="182709.95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341906"/>
    <x v="23"/>
    <s v="DR"/>
    <n v="0"/>
    <n v="164343.73000000001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3"/>
    <s v="DR"/>
    <n v="0"/>
    <n v="124556.95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3"/>
    <s v="DR"/>
    <n v="0"/>
    <n v="122741.42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3"/>
    <s v="DR"/>
    <n v="0"/>
    <n v="111275.7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3"/>
    <s v="DR"/>
    <n v="0"/>
    <n v="50442.79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Pricewaterhouse"/>
    <s v="002332931"/>
    <x v="23"/>
    <s v="DR"/>
    <n v="0"/>
    <n v="50000"/>
    <s v=""/>
    <s v="668150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3"/>
    <s v="DR"/>
    <n v="0"/>
    <n v="50000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3"/>
    <s v="DR"/>
    <n v="0"/>
    <n v="47253.97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3"/>
    <s v="DR"/>
    <n v="0"/>
    <n v="45850.9"/>
    <s v=""/>
    <s v="618936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3"/>
    <s v="DR"/>
    <n v="0"/>
    <n v="45000"/>
    <s v=""/>
    <s v="6189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3"/>
    <s v="DR"/>
    <n v="0"/>
    <n v="25785.65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3"/>
    <s v="DR"/>
    <n v="0"/>
    <n v="676247.77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3"/>
    <s v="DR"/>
    <n v="0"/>
    <n v="650537.38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3"/>
    <s v="DR"/>
    <n v="0"/>
    <n v="412053.66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3"/>
    <s v="DR"/>
    <n v="0"/>
    <n v="350342.1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3"/>
    <s v="DR"/>
    <n v="0"/>
    <n v="339860.41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3"/>
    <s v="DR"/>
    <n v="0"/>
    <n v="246035.5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3"/>
    <s v="DR"/>
    <n v="0"/>
    <n v="202348.5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3"/>
    <s v="DR"/>
    <n v="0"/>
    <n v="9025.4"/>
    <s v=""/>
    <s v="634553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3"/>
    <s v="DR"/>
    <n v="0"/>
    <n v="266253.92"/>
    <s v=""/>
    <s v="604438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3"/>
    <s v="DR"/>
    <n v="0"/>
    <n v="199478.62"/>
    <s v=""/>
    <s v="607127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3"/>
    <s v="DR"/>
    <n v="0"/>
    <n v="73073"/>
    <s v=""/>
    <s v="610716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3"/>
    <s v="DR"/>
    <n v="0"/>
    <n v="67696.41"/>
    <s v=""/>
    <s v="610846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3"/>
    <s v="DR"/>
    <n v="0"/>
    <n v="62378.28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3"/>
    <s v="DR"/>
    <n v="0"/>
    <n v="40337"/>
    <s v=""/>
    <s v="610718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3"/>
    <s v="DR"/>
    <n v="0"/>
    <n v="11255.77"/>
    <s v=""/>
    <s v="618696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3"/>
    <s v="DR"/>
    <n v="0"/>
    <n v="800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3"/>
    <s v="DR"/>
    <n v="0"/>
    <n v="521756.5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3"/>
    <s v="DR"/>
    <n v="0"/>
    <n v="260395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3"/>
    <s v="DR"/>
    <n v="0"/>
    <n v="248009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3"/>
    <s v="DR"/>
    <n v="0"/>
    <n v="37394.35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3"/>
    <s v="DR"/>
    <n v="0"/>
    <n v="25300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3"/>
    <s v="DR"/>
    <n v="0"/>
    <n v="10852.54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23"/>
    <s v="DR"/>
    <n v="0"/>
    <n v="5300"/>
    <s v=""/>
    <s v="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3"/>
    <s v="DR"/>
    <n v="0"/>
    <n v="4045.17"/>
    <s v=""/>
    <s v="610845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3"/>
    <s v="DR"/>
    <n v="0"/>
    <n v="83102.59"/>
    <s v=""/>
    <s v="610844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3"/>
    <s v="DR"/>
    <n v="0"/>
    <n v="75970.94"/>
    <s v=""/>
    <s v="610847"/>
    <s v=""/>
    <s v="Actuals"/>
    <s v="MATHIS"/>
    <s v=" "/>
    <s v="TD512-12/31/2014-1201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    "/>
    <s v=""/>
    <s v="ICF Admn"/>
    <s v=""/>
    <x v="23"/>
    <s v="DR"/>
    <n v="0"/>
    <n v="12800"/>
    <s v=""/>
    <s v=""/>
    <s v=""/>
    <s v="Actuals"/>
    <s v="MATHIS"/>
    <s v=" "/>
    <s v="TD513-12/31/2014-12026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3"/>
    <s v="CR"/>
    <n v="0"/>
    <n v="-982.73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3"/>
    <s v="CR"/>
    <n v="0"/>
    <n v="-431094.23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3"/>
    <s v="CR"/>
    <n v="0"/>
    <n v="-401033.21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3"/>
    <s v="CR"/>
    <n v="0"/>
    <n v="-183508.25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3"/>
    <s v="CR"/>
    <n v="0"/>
    <n v="-150998.56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3"/>
    <s v="CR"/>
    <n v="0"/>
    <n v="-95172.25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3"/>
    <s v="CR"/>
    <n v="0"/>
    <n v="-6492.2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3"/>
    <s v="CR"/>
    <n v="0"/>
    <n v="-3614.83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3"/>
    <s v="CR"/>
    <n v="0"/>
    <n v="-6699.25"/>
    <s v=""/>
    <s v="634553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3"/>
    <s v="CR"/>
    <n v="0"/>
    <n v="-33131.440000000002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3"/>
    <s v="CR"/>
    <n v="0"/>
    <n v="-184415.58"/>
    <s v=""/>
    <s v="610844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3"/>
    <s v="CR"/>
    <n v="0"/>
    <n v="-171866.27"/>
    <s v=""/>
    <s v="607127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3"/>
    <s v="CR"/>
    <n v="0"/>
    <n v="-148100.1"/>
    <s v=""/>
    <s v="610846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3"/>
    <s v="CR"/>
    <n v="0"/>
    <n v="-57910"/>
    <s v=""/>
    <s v="610716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3"/>
    <s v="CR"/>
    <n v="0"/>
    <n v="-48221.5"/>
    <s v=""/>
    <s v="610718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3"/>
    <s v="CR"/>
    <n v="0"/>
    <n v="-36245.42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3"/>
    <s v="CR"/>
    <n v="0"/>
    <n v="-4400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3"/>
    <s v="CR"/>
    <n v="0"/>
    <n v="-523974.8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3"/>
    <s v="CR"/>
    <n v="0"/>
    <n v="-247175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3"/>
    <s v="CR"/>
    <n v="0"/>
    <n v="-193586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3"/>
    <s v="CR"/>
    <n v="0"/>
    <n v="-39883.370000000003"/>
    <s v=""/>
    <s v="610847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3"/>
    <s v="CR"/>
    <n v="0"/>
    <n v="-32832.92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3"/>
    <s v="CR"/>
    <n v="0"/>
    <n v="-30450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3"/>
    <s v="CR"/>
    <n v="0"/>
    <n v="-20377.400000000001"/>
    <s v=""/>
    <s v="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3"/>
    <s v="CR"/>
    <n v="0"/>
    <n v="-1807.98"/>
    <s v=""/>
    <s v="610845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3"/>
    <s v="CR"/>
    <n v="0"/>
    <n v="-5267.99"/>
    <s v=""/>
    <s v="618696"/>
    <s v=""/>
    <s v="Actuals"/>
    <s v="MATHIS"/>
    <s v=" "/>
    <s v="TD512-12/01/2014-1101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23"/>
    <s v="CR"/>
    <n v="0"/>
    <n v="-3200"/>
    <s v=""/>
    <s v="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3"/>
    <s v="CR"/>
    <n v="0"/>
    <n v="-388793.12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3"/>
    <s v="CR"/>
    <n v="0"/>
    <n v="-207709.06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3"/>
    <s v="CR"/>
    <n v="0"/>
    <n v="-203129.41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3"/>
    <s v="CR"/>
    <n v="0"/>
    <n v="-65000"/>
    <s v=""/>
    <s v="680989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3"/>
    <s v="CR"/>
    <n v="0"/>
    <n v="-61432.62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3"/>
    <s v="CR"/>
    <n v="0"/>
    <n v="-55000"/>
    <s v=""/>
    <s v="680989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3"/>
    <s v="CR"/>
    <n v="0"/>
    <n v="-55000"/>
    <s v=""/>
    <s v="680989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3"/>
    <s v="CR"/>
    <n v="0"/>
    <n v="-50000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3"/>
    <s v="CR"/>
    <n v="0"/>
    <n v="-40922.5"/>
    <s v=""/>
    <s v="618936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3"/>
    <s v="CR"/>
    <n v="0"/>
    <n v="-32601.75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3"/>
    <s v="CR"/>
    <n v="0"/>
    <n v="-15000"/>
    <s v=""/>
    <s v="6189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"/>
    <x v="23"/>
    <s v="CR"/>
    <n v="0"/>
    <n v="-15000"/>
    <s v=""/>
    <s v="680989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3"/>
    <s v="CR"/>
    <n v="0"/>
    <n v="-4576.05"/>
    <s v=""/>
    <s v="604438"/>
    <s v=""/>
    <s v="Actuals"/>
    <s v="MATHIS"/>
    <s v=" "/>
    <s v="TD512-12/01/2014-11012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NEXANT INC"/>
    <s v=""/>
    <s v="Reclass MEEIA purchasing rate to correct account"/>
    <s v="002328894"/>
    <x v="23"/>
    <s v="CR"/>
    <n v="0"/>
    <n v="-1700"/>
    <s v=""/>
    <s v="680989"/>
    <s v=""/>
    <s v="Actuals"/>
    <s v="MATHIS"/>
    <s v=" "/>
    <s v="TD513-12/31/2014-1200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SHELTON GR"/>
    <s v=""/>
    <s v="Reclass MEEIA purchasing rate to correct account"/>
    <s v="002337496"/>
    <x v="23"/>
    <s v="CR"/>
    <n v="0"/>
    <n v="-840"/>
    <s v=""/>
    <s v="681470"/>
    <s v=""/>
    <s v="Actuals"/>
    <s v="MATHIS"/>
    <s v=" "/>
    <s v="TD513-12/31/2014-12006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TUREC ADVE"/>
    <s v=""/>
    <s v="Reclass MEEIA purchasing rate to correct account"/>
    <s v="002333098"/>
    <x v="23"/>
    <s v="CR"/>
    <n v="0"/>
    <n v="-240"/>
    <s v=""/>
    <s v="693165"/>
    <s v=""/>
    <s v="Actuals"/>
    <s v="MATHIS"/>
    <s v=" "/>
    <s v="TD513-12/31/2014-12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3"/>
    <s v="DR"/>
    <n v="0"/>
    <n v="38245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3"/>
    <s v="DR"/>
    <n v="0"/>
    <n v="4400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3"/>
    <s v="DR"/>
    <n v="0"/>
    <n v="523975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3"/>
    <s v="DR"/>
    <n v="0"/>
    <n v="320975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3"/>
    <s v="DR"/>
    <n v="0"/>
    <n v="167368.6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3"/>
    <s v="DR"/>
    <n v="0"/>
    <n v="32750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3"/>
    <s v="DR"/>
    <n v="0"/>
    <n v="19236.72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    "/>
    <s v=""/>
    <s v="ICF Incentives"/>
    <s v=""/>
    <x v="23"/>
    <s v="DR"/>
    <n v="0"/>
    <n v="3200"/>
    <s v=""/>
    <s v=""/>
    <s v=""/>
    <s v="Actuals"/>
    <s v="MATHIS"/>
    <s v=" "/>
    <s v="TD513-12/31/2014-12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3"/>
    <s v="DR"/>
    <n v="0"/>
    <n v="32964.92"/>
    <s v=""/>
    <s v=""/>
    <s v=""/>
    <s v="Actuals"/>
    <s v="MATHIS"/>
    <s v=" "/>
    <s v="TD513-12/31/2014-12007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315887"/>
    <x v="23"/>
    <s v="DR"/>
    <n v="0"/>
    <n v="1245.6400000000001"/>
    <s v=""/>
    <s v=""/>
    <s v=""/>
    <s v="Actuals"/>
    <s v="OTT"/>
    <s v=" "/>
    <s v="CE103-12/31/2014-00014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335134"/>
    <x v="23"/>
    <s v="DR"/>
    <n v="0"/>
    <n v="215.91"/>
    <s v=""/>
    <s v=""/>
    <s v=""/>
    <s v="Actuals"/>
    <s v="OTT"/>
    <s v=" "/>
    <s v="CE103-12/31/2014-00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orrect RT from CI to EX for committed projects no"/>
    <s v=""/>
    <x v="23"/>
    <s v="CR"/>
    <n v="0"/>
    <n v="-1344846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orrect RT from CI to EX for committed projects no"/>
    <s v=""/>
    <x v="23"/>
    <s v="CR"/>
    <n v="0"/>
    <n v="-387599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orrect RT from CI to EX for committed projects no"/>
    <s v=""/>
    <x v="23"/>
    <s v="CR"/>
    <n v="0"/>
    <n v="-276152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orrect RT from CI to EX for committed projects no"/>
    <s v=""/>
    <x v="23"/>
    <s v="CR"/>
    <n v="0"/>
    <n v="-211313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Correct RT from CI to EX for committed projects no"/>
    <s v=""/>
    <x v="23"/>
    <s v="DR"/>
    <n v="0"/>
    <n v="1344846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         "/>
    <s v=""/>
    <s v="Correct RT from CI to EX for committed projects no"/>
    <s v=""/>
    <x v="23"/>
    <s v="DR"/>
    <n v="0"/>
    <n v="387599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         "/>
    <s v=""/>
    <s v="Correct RT from CI to EX for committed projects no"/>
    <s v=""/>
    <x v="23"/>
    <s v="DR"/>
    <n v="0"/>
    <n v="276152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         "/>
    <s v=""/>
    <s v="Correct RT from CI to EX for committed projects no"/>
    <s v=""/>
    <x v="23"/>
    <s v="DR"/>
    <n v="0"/>
    <n v="211313"/>
    <s v=""/>
    <s v=""/>
    <s v=""/>
    <s v="Actuals"/>
    <s v="LOGAN"/>
    <s v=" "/>
    <s v="FA511-12/31/2014-0005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         "/>
    <s v=""/>
    <s v="Create prepaid for committed projects not yet inst"/>
    <s v=""/>
    <x v="23"/>
    <s v="CR"/>
    <n v="0"/>
    <n v="-387599"/>
    <s v=""/>
    <s v=""/>
    <s v=""/>
    <s v="Actuals"/>
    <s v="LOGAN"/>
    <s v=" "/>
    <s v="FA511-12/31/2014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         "/>
    <s v=""/>
    <s v="Create prepaid for committed projects not yet inst"/>
    <s v=""/>
    <x v="23"/>
    <s v="CR"/>
    <n v="0"/>
    <n v="-276152"/>
    <s v=""/>
    <s v=""/>
    <s v=""/>
    <s v="Actuals"/>
    <s v="LOGAN"/>
    <s v=" "/>
    <s v="FA511-12/31/2014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         "/>
    <s v=""/>
    <s v="Create prepaid for committed projects not yet inst"/>
    <s v=""/>
    <x v="23"/>
    <s v="CR"/>
    <n v="0"/>
    <n v="-211313"/>
    <s v=""/>
    <s v=""/>
    <s v=""/>
    <s v="Actuals"/>
    <s v="LOGAN"/>
    <s v=" "/>
    <s v="FA511-12/31/2014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Create prepaid for committed projects not yet inst"/>
    <s v=""/>
    <x v="23"/>
    <s v="CR"/>
    <n v="0"/>
    <n v="-1344846"/>
    <s v=""/>
    <s v=""/>
    <s v=""/>
    <s v="Actuals"/>
    <s v="LOGAN"/>
    <s v=" "/>
    <s v="FA511-12/31/2014-0001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SHELTON GROUP"/>
    <s v="Restructuring and reorganizing Ameren Missouri Biz"/>
    <s v="002337496"/>
    <x v="23"/>
    <s v="DR"/>
    <n v="17500"/>
    <n v="17500"/>
    <s v="UD"/>
    <s v="681470"/>
    <s v=""/>
    <s v="Actuals"/>
    <s v="AP"/>
    <s v=" "/>
    <s v="AP001-12/26/2014-0002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SHELTON GROUP"/>
    <s v="PURCHASING RATE"/>
    <s v="002337496"/>
    <x v="23"/>
    <s v="DR"/>
    <n v="0"/>
    <n v="840"/>
    <s v=""/>
    <s v="681470"/>
    <s v=""/>
    <s v="Actuals"/>
    <s v="AP"/>
    <s v=" "/>
    <s v="AP001-12/26/2014-0002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318357"/>
    <x v="23"/>
    <s v="DR"/>
    <n v="80403.69"/>
    <n v="80403.69"/>
    <s v="UD"/>
    <s v="610846"/>
    <s v=""/>
    <s v="Actuals"/>
    <s v="AP"/>
    <s v=" "/>
    <s v="AP001-12/08/2014-00008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Annual Hosting Fee"/>
    <s v="002336091"/>
    <x v="23"/>
    <s v="DR"/>
    <n v="5147.3999999999996"/>
    <n v="5147.3999999999996"/>
    <s v="UD"/>
    <s v="634553"/>
    <s v=""/>
    <s v="Actuals"/>
    <s v="AP"/>
    <s v=" "/>
    <s v="AP001-12/29/2014-0002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TUREC ADVERTISING AS"/>
    <s v="Turec Invoice 15284 attached for advertising with "/>
    <s v="002333098"/>
    <x v="23"/>
    <s v="DR"/>
    <n v="5000"/>
    <n v="5000"/>
    <s v="UD"/>
    <s v="693165"/>
    <s v=""/>
    <s v="Actuals"/>
    <s v="AP"/>
    <s v=" "/>
    <s v="AP001-12/23/2014-0002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TUREC ADVERTISING AS"/>
    <s v="PURCHASING RATE"/>
    <s v="002333098"/>
    <x v="23"/>
    <s v="DR"/>
    <n v="0"/>
    <n v="240"/>
    <s v=""/>
    <s v="693165"/>
    <s v=""/>
    <s v="Actuals"/>
    <s v="AP"/>
    <s v=" "/>
    <s v="AP001-12/23/2014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318359"/>
    <x v="23"/>
    <s v="DR"/>
    <n v="90932.65"/>
    <n v="90932.65"/>
    <s v="UD"/>
    <s v="610844"/>
    <s v=""/>
    <s v="Actuals"/>
    <s v="AP"/>
    <s v=" "/>
    <s v="AP001-12/08/2014-0000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Meals (RT82)::PANERA BREAD #1358"/>
    <s v="002336540"/>
    <x v="23"/>
    <s v="DR"/>
    <n v="0"/>
    <n v="80.83"/>
    <s v=" "/>
    <s v=" "/>
    <s v=""/>
    <s v="Actuals"/>
    <s v="CC"/>
    <s v=" "/>
    <s v="AP001-12/22/2014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WAL-MART #0152"/>
    <s v="002336540"/>
    <x v="23"/>
    <s v="DR"/>
    <n v="0"/>
    <n v="17.850000000000001"/>
    <s v=" "/>
    <s v=" "/>
    <s v=""/>
    <s v="Actuals"/>
    <s v="CC"/>
    <s v=" "/>
    <s v="AP001-12/22/2014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E08000NNDM"/>
    <s v="002336540"/>
    <x v="23"/>
    <s v="DR"/>
    <n v="0"/>
    <n v="69"/>
    <s v=" "/>
    <s v=" "/>
    <s v=""/>
    <s v="Actuals"/>
    <s v="CC"/>
    <s v=" "/>
    <s v="AP001-12/22/2014-00022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&quot;Ameren Act on Energy&quot; Radio S"/>
    <s v="002322526"/>
    <x v="23"/>
    <s v="DR"/>
    <n v="4500"/>
    <n v="4500"/>
    <s v="UD"/>
    <s v="615658"/>
    <s v=""/>
    <s v="Actuals"/>
    <s v="AP"/>
    <s v=" "/>
    <s v="AP001-12/18/2014-0001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327796"/>
    <x v="23"/>
    <s v="DR"/>
    <n v="5031.72"/>
    <n v="5031.72"/>
    <s v="UD"/>
    <s v="618696"/>
    <s v=""/>
    <s v="Actuals"/>
    <s v="AP"/>
    <s v=" "/>
    <s v="AP001-12/18/2014-00018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319496"/>
    <x v="23"/>
    <s v="DR"/>
    <n v="51131.5"/>
    <n v="51131.5"/>
    <s v="UD"/>
    <s v="610718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22221"/>
    <x v="23"/>
    <s v="DR"/>
    <n v="214.26"/>
    <n v="214.26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18376"/>
    <x v="23"/>
    <s v="DR"/>
    <n v="2425"/>
    <n v="2425"/>
    <s v="UD"/>
    <s v="663854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322595"/>
    <x v="23"/>
    <s v="DR"/>
    <n v="30658.2"/>
    <n v="30658.2"/>
    <s v="UD"/>
    <s v="610847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27162"/>
    <x v="23"/>
    <s v="DR"/>
    <n v="6.22"/>
    <n v="6.22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27161"/>
    <x v="23"/>
    <s v="DR"/>
    <n v="5.88"/>
    <n v="5.88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27161"/>
    <x v="23"/>
    <s v="DR"/>
    <n v="5.91"/>
    <n v="5.91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26950"/>
    <x v="23"/>
    <s v="DR"/>
    <n v="214.24"/>
    <n v="214.24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269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269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269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26950"/>
    <x v="23"/>
    <s v="DR"/>
    <n v="229.56"/>
    <n v="229.5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27150"/>
    <x v="23"/>
    <s v="DR"/>
    <n v="229.56"/>
    <n v="229.5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319220"/>
    <x v="23"/>
    <s v="DR"/>
    <n v="3451.14"/>
    <n v="3451.14"/>
    <s v="UD"/>
    <s v="668962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271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27162"/>
    <x v="23"/>
    <s v="DR"/>
    <n v="6.22"/>
    <n v="6.22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27162"/>
    <x v="23"/>
    <s v="DR"/>
    <n v="6.67"/>
    <n v="6.67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27162"/>
    <x v="23"/>
    <s v="DR"/>
    <n v="6.22"/>
    <n v="6.22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27162"/>
    <x v="23"/>
    <s v="DR"/>
    <n v="6.67"/>
    <n v="6.67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22221"/>
    <x v="23"/>
    <s v="DR"/>
    <n v="214.24"/>
    <n v="214.24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22221"/>
    <x v="23"/>
    <s v="DR"/>
    <n v="214.26"/>
    <n v="214.26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319223"/>
    <x v="23"/>
    <s v="CR"/>
    <n v="-589.48"/>
    <n v="-589.48"/>
    <s v="UD"/>
    <s v="668962"/>
    <s v=""/>
    <s v="Actuals"/>
    <s v="AP"/>
    <s v=" "/>
    <s v="AP001-12/10/2014-0001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I D MEDIA INC"/>
    <s v="2014 Energy Efficiency Campaign Media for period 3"/>
    <s v="002319221"/>
    <x v="23"/>
    <s v="CR"/>
    <n v="-1534.02"/>
    <n v="-1534.02"/>
    <s v="UD"/>
    <s v="668962"/>
    <s v=""/>
    <s v="Actuals"/>
    <s v="AP"/>
    <s v=" "/>
    <s v="AP001-12/10/2014-0001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NEXANT INC"/>
    <s v="Nexant shall provide an online technical reference"/>
    <s v="002328897"/>
    <x v="23"/>
    <s v="DR"/>
    <n v="55000"/>
    <n v="55000"/>
    <s v="UD"/>
    <s v="680989"/>
    <s v=""/>
    <s v="Actuals"/>
    <s v="AP"/>
    <s v=" "/>
    <s v="AP001-12/17/2014-0001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NEXANT INC"/>
    <s v="Nexant shall provide an online technical reference"/>
    <s v="002328896"/>
    <x v="23"/>
    <s v="DR"/>
    <n v="15000"/>
    <n v="15000"/>
    <s v="UD"/>
    <s v="680989"/>
    <s v=""/>
    <s v="Actuals"/>
    <s v="AP"/>
    <s v=" "/>
    <s v="AP001-12/17/2014-0001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NEXANT INC"/>
    <s v="Nexant shall provide an online technical reference"/>
    <s v="002328895"/>
    <x v="23"/>
    <s v="DR"/>
    <n v="65000"/>
    <n v="65000"/>
    <s v="UD"/>
    <s v="680989"/>
    <s v=""/>
    <s v="Actuals"/>
    <s v="AP"/>
    <s v=" "/>
    <s v="AP001-12/17/2014-0001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NEXANT INC"/>
    <s v="Nexant shall provide an online technical reference"/>
    <s v="002328894"/>
    <x v="23"/>
    <s v="DR"/>
    <n v="55000"/>
    <n v="55000"/>
    <s v="UD"/>
    <s v="680989"/>
    <s v=""/>
    <s v="Actuals"/>
    <s v="AP"/>
    <s v=" "/>
    <s v="AP001-12/17/2014-0001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"/>
    <s v="NEXANT INC"/>
    <s v="PURCHASING RATE"/>
    <s v="002328894"/>
    <x v="23"/>
    <s v="DR"/>
    <n v="0"/>
    <n v="1700"/>
    <s v=""/>
    <s v="680989"/>
    <s v=""/>
    <s v="Actuals"/>
    <s v="AP"/>
    <s v=" "/>
    <s v="AP001-12/17/2014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26950"/>
    <x v="23"/>
    <s v="DR"/>
    <n v="229.56"/>
    <n v="229.5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27162"/>
    <x v="23"/>
    <s v="DR"/>
    <n v="6.22"/>
    <n v="6.22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269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27150"/>
    <x v="23"/>
    <s v="DR"/>
    <n v="214.24"/>
    <n v="214.24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271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326676"/>
    <x v="23"/>
    <s v="DR"/>
    <n v="53710.04"/>
    <n v="53710.04"/>
    <s v="UD"/>
    <s v="610716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22221"/>
    <x v="23"/>
    <s v="DR"/>
    <n v="214.26"/>
    <n v="214.26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22221"/>
    <x v="23"/>
    <s v="DR"/>
    <n v="229.56"/>
    <n v="229.56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22221"/>
    <x v="23"/>
    <s v="DR"/>
    <n v="214.26"/>
    <n v="214.26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22221"/>
    <x v="23"/>
    <s v="DR"/>
    <n v="229.56"/>
    <n v="229.56"/>
    <s v="UD"/>
    <s v="618218"/>
    <s v=""/>
    <s v="Actuals"/>
    <s v="AP"/>
    <s v=" "/>
    <s v="AP001-12/10/2014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322595"/>
    <x v="23"/>
    <s v="DR"/>
    <n v="0"/>
    <n v="2456.64"/>
    <s v="UD"/>
    <s v="610847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271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27150"/>
    <x v="23"/>
    <s v="DR"/>
    <n v="214.26"/>
    <n v="214.2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27150"/>
    <x v="23"/>
    <s v="DR"/>
    <n v="229.56"/>
    <n v="229.56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27161"/>
    <x v="23"/>
    <s v="DR"/>
    <n v="5.91"/>
    <n v="5.91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27161"/>
    <x v="23"/>
    <s v="DR"/>
    <n v="5.91"/>
    <n v="5.91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27161"/>
    <x v="23"/>
    <s v="DR"/>
    <n v="6.33"/>
    <n v="6.33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27161"/>
    <x v="23"/>
    <s v="DR"/>
    <n v="5.91"/>
    <n v="5.91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27161"/>
    <x v="23"/>
    <s v="DR"/>
    <n v="6.33"/>
    <n v="6.33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307728"/>
    <x v="23"/>
    <s v="DR"/>
    <n v="150998.56"/>
    <n v="150998.56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307728"/>
    <x v="23"/>
    <s v="DR"/>
    <n v="50000"/>
    <n v="50000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307728"/>
    <x v="23"/>
    <s v="DR"/>
    <n v="4576.05"/>
    <n v="4576.05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307728"/>
    <x v="23"/>
    <s v="DR"/>
    <n v="6492.2"/>
    <n v="6492.2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307728"/>
    <x v="23"/>
    <s v="DR"/>
    <n v="388793.12"/>
    <n v="388793.12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307728"/>
    <x v="23"/>
    <s v="DR"/>
    <n v="401033.21"/>
    <n v="401033.21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320445"/>
    <x v="23"/>
    <s v="DR"/>
    <n v="10736.83"/>
    <n v="10736.83"/>
    <s v="UD"/>
    <s v="618938"/>
    <s v=""/>
    <s v="Actuals"/>
    <s v="AP"/>
    <s v=" "/>
    <s v="AP001-12/09/2014-0000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39768"/>
    <x v="23"/>
    <s v="DR"/>
    <n v="229.56"/>
    <n v="229.5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39768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39768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39768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39768"/>
    <x v="23"/>
    <s v="DR"/>
    <n v="214.24"/>
    <n v="214.24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39613"/>
    <x v="23"/>
    <s v="DR"/>
    <n v="229.56"/>
    <n v="229.5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39613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39613"/>
    <x v="23"/>
    <s v="DR"/>
    <n v="229.56"/>
    <n v="229.5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39613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39613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39613"/>
    <x v="23"/>
    <s v="DR"/>
    <n v="214.24"/>
    <n v="214.24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39613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39768"/>
    <x v="23"/>
    <s v="DR"/>
    <n v="214.26"/>
    <n v="214.2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39768"/>
    <x v="23"/>
    <s v="DR"/>
    <n v="229.56"/>
    <n v="229.56"/>
    <s v="UD"/>
    <s v="618218"/>
    <s v=""/>
    <s v="Actuals"/>
    <s v="AP"/>
    <s v=" "/>
    <s v="AP001-12/31/2014-0013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62196::CORRUGATED BOX BRN 18X18X2"/>
    <s v="002340973"/>
    <x v="23"/>
    <s v="DR"/>
    <n v="0"/>
    <n v="128.51"/>
    <s v=" "/>
    <s v="691534"/>
    <s v=""/>
    <s v="Actuals"/>
    <s v="AP"/>
    <s v=" "/>
    <s v="AP001-12/31/2014-0003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27162"/>
    <x v="23"/>
    <s v="DR"/>
    <n v="6.22"/>
    <n v="6.22"/>
    <s v="UD"/>
    <s v="618218"/>
    <s v=""/>
    <s v="Actuals"/>
    <s v="AP"/>
    <s v=" "/>
    <s v="AP001-12/12/2014-00012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325937"/>
    <x v="23"/>
    <s v="DR"/>
    <n v="42165.99"/>
    <n v="42165.99"/>
    <s v="UD"/>
    <s v="618936"/>
    <s v=""/>
    <s v="Actuals"/>
    <s v="AP"/>
    <s v=" "/>
    <s v="AP001-12/11/2014-0001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319497"/>
    <x v="23"/>
    <s v="DR"/>
    <n v="388"/>
    <n v="388"/>
    <s v="UD"/>
    <s v="610718"/>
    <s v=""/>
    <s v="Actuals"/>
    <s v="AP"/>
    <s v=" "/>
    <s v="AP001-12/08/2014-0000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320584"/>
    <x v="23"/>
    <s v="DR"/>
    <n v="171914.06"/>
    <n v="171914.06"/>
    <s v="UD"/>
    <s v="607127"/>
    <s v=""/>
    <s v="Actuals"/>
    <s v="AP"/>
    <s v=" "/>
    <s v="AP001-12/09/2014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2013-2015 MEEIA Residential Lighting Program Incen"/>
    <s v="002315414"/>
    <x v="23"/>
    <s v="DR"/>
    <n v="1301.04"/>
    <n v="1301.04"/>
    <s v="UD"/>
    <s v="610845"/>
    <s v=""/>
    <s v="Actuals"/>
    <s v="AP"/>
    <s v=" "/>
    <s v="AP001-12/09/2014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APPLIED PROACTIVE TE"/>
    <s v="TAX"/>
    <s v="002315414"/>
    <x v="23"/>
    <s v="DR"/>
    <n v="0"/>
    <n v="54.97"/>
    <s v="UD"/>
    <s v="610845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307728"/>
    <x v="23"/>
    <s v="DR"/>
    <n v="203129.41"/>
    <n v="203129.41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307728"/>
    <x v="23"/>
    <s v="DR"/>
    <n v="183508.25"/>
    <n v="183508.25"/>
    <s v="UD"/>
    <s v="604438"/>
    <s v=""/>
    <s v="Actuals"/>
    <s v="AP"/>
    <s v=" "/>
    <s v="AP001-12/09/2014-00009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45744::CORRUGATED BOX BRN 18X18X2"/>
    <s v="002340973"/>
    <x v="23"/>
    <s v="DR"/>
    <n v="0"/>
    <n v="77.53"/>
    <s v=" "/>
    <s v="691534"/>
    <s v=""/>
    <s v="Actuals"/>
    <s v="AP"/>
    <s v=" "/>
    <s v="AP001-12/31/2014-00031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337364"/>
    <x v="23"/>
    <s v="DR"/>
    <n v="25875.63"/>
    <n v="25875.63"/>
    <s v="UD"/>
    <s v="618938"/>
    <s v=""/>
    <s v="Actuals"/>
    <s v="AP"/>
    <s v=" "/>
    <s v="AP001-12/30/2014-0003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62195::CORRUGATED BOX BRN 18X18X2"/>
    <s v="002340973"/>
    <x v="23"/>
    <s v="DR"/>
    <n v="0"/>
    <n v="13.72"/>
    <s v=" "/>
    <s v="691534"/>
    <s v=""/>
    <s v="Actuals"/>
    <s v="AP"/>
    <s v=" "/>
    <s v="AP001-12/31/2014-0003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650009515"/>
    <s v=""/>
    <s v="CSS NON-SERV REVENUE"/>
    <s v=""/>
    <x v="23"/>
    <s v="DR"/>
    <n v="0"/>
    <n v="301.14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241003121"/>
    <s v=""/>
    <s v="CSS NON-SERV REVENUE"/>
    <s v=""/>
    <x v="23"/>
    <s v="DR"/>
    <n v="0"/>
    <n v="32785.339999999997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870001613"/>
    <s v=""/>
    <s v="CSS NON-SERV REVENUE"/>
    <s v=""/>
    <x v="23"/>
    <s v="DR"/>
    <n v="0"/>
    <n v="706.44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810006614"/>
    <s v=""/>
    <s v="CSS NON-SERV REVENUE"/>
    <s v=""/>
    <x v="23"/>
    <s v="DR"/>
    <n v="0"/>
    <n v="6342.96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962148019"/>
    <s v=""/>
    <s v="CSS NON-SERV REVENUE"/>
    <s v=""/>
    <x v="23"/>
    <s v="DR"/>
    <n v="0"/>
    <n v="12525.72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720001713"/>
    <s v=""/>
    <s v="CSS NON-SERV REVENUE"/>
    <s v=""/>
    <x v="23"/>
    <s v="DR"/>
    <n v="0"/>
    <n v="1887.42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480008216"/>
    <s v=""/>
    <s v="CSS NON-SERV REVENUE"/>
    <s v=""/>
    <x v="23"/>
    <s v="DR"/>
    <n v="0"/>
    <n v="431.82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811006313"/>
    <s v=""/>
    <s v="CSS NON-SERV REVENUE"/>
    <s v=""/>
    <x v="23"/>
    <s v="DR"/>
    <n v="0"/>
    <n v="2804.76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591708116"/>
    <s v=""/>
    <s v="CSS NON-SERV REVENUE"/>
    <s v=""/>
    <x v="23"/>
    <s v="DR"/>
    <n v="0"/>
    <n v="2339.66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483088029"/>
    <s v=""/>
    <s v="CSS NON-SERV REVENUE"/>
    <s v=""/>
    <x v="23"/>
    <s v="DR"/>
    <n v="0"/>
    <n v="935.76"/>
    <s v=""/>
    <s v=""/>
    <s v=""/>
    <s v="Actuals"/>
    <s v="CS662M"/>
    <s v=" "/>
    <s v="CA010-12/31/2014-00000"/>
    <s v="cr_cs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ARCA Mktg Reimbursement"/>
    <s v=""/>
    <x v="23"/>
    <s v="CR"/>
    <n v="0"/>
    <n v="-70650"/>
    <s v=""/>
    <s v=""/>
    <s v=""/>
    <s v="Actuals"/>
    <s v="MATHIS"/>
    <s v=" "/>
    <s v="TD512-12/31/2014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CSS NON-SE"/>
    <s v=""/>
    <s v="Reclass to correct MEEIA project"/>
    <s v=""/>
    <x v="24"/>
    <s v="DR"/>
    <n v="0"/>
    <n v="436.5"/>
    <s v=""/>
    <s v=""/>
    <s v=""/>
    <s v="Actuals"/>
    <s v="SCOTT"/>
    <s v=" "/>
    <s v="TD513-01/31/2015-0000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HEGGER, MEGAN-FACEBOOK"/>
    <s v="002358891"/>
    <x v="24"/>
    <s v="DR"/>
    <n v="0"/>
    <n v="100"/>
    <s v=""/>
    <s v=""/>
    <s v=""/>
    <s v="Actuals"/>
    <s v="OTT"/>
    <s v=" "/>
    <s v="CE103-01/3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4"/>
    <s v="CR"/>
    <n v="0"/>
    <n v="-350342.1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4"/>
    <s v="CR"/>
    <n v="0"/>
    <n v="-339860.41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4"/>
    <s v="CR"/>
    <n v="0"/>
    <n v="-246035.5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4"/>
    <s v="CR"/>
    <n v="0"/>
    <n v="-202348.5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4"/>
    <s v="CR"/>
    <n v="0"/>
    <n v="-9025.4"/>
    <s v=""/>
    <s v="634553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4"/>
    <s v="CR"/>
    <n v="0"/>
    <n v="-266253.92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4"/>
    <s v="CR"/>
    <n v="0"/>
    <n v="-199478.62"/>
    <s v=""/>
    <s v="607127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4"/>
    <s v="CR"/>
    <n v="0"/>
    <n v="-83102.59"/>
    <s v=""/>
    <s v="610844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4"/>
    <s v="CR"/>
    <n v="0"/>
    <n v="-73073"/>
    <s v=""/>
    <s v="610716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4"/>
    <s v="CR"/>
    <n v="0"/>
    <n v="-67696.41"/>
    <s v=""/>
    <s v="610846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4"/>
    <s v="CR"/>
    <n v="0"/>
    <n v="-62378.28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4"/>
    <s v="CR"/>
    <n v="0"/>
    <n v="-40337"/>
    <s v=""/>
    <s v="610718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4"/>
    <s v="CR"/>
    <n v="0"/>
    <n v="-11255.77"/>
    <s v=""/>
    <s v="618696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4"/>
    <s v="CR"/>
    <n v="0"/>
    <n v="-800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4"/>
    <s v="CR"/>
    <n v="0"/>
    <n v="-521756.5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4"/>
    <s v="CR"/>
    <n v="0"/>
    <n v="-260395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4"/>
    <s v="CR"/>
    <n v="0"/>
    <n v="-248009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4"/>
    <s v="CR"/>
    <n v="0"/>
    <n v="-75970.94"/>
    <s v=""/>
    <s v="610847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4"/>
    <s v="CR"/>
    <n v="0"/>
    <n v="-37394.35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4"/>
    <s v="CR"/>
    <n v="0"/>
    <n v="-25300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4"/>
    <s v="CR"/>
    <n v="0"/>
    <n v="-4045.17"/>
    <s v=""/>
    <s v="610845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4"/>
    <s v="CR"/>
    <n v="0"/>
    <n v="-10852.54"/>
    <s v=""/>
    <s v=""/>
    <s v=""/>
    <s v="Actuals"/>
    <s v="MATHIS"/>
    <s v=" "/>
    <s v="TD512-01/01/2015-1201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CRUAL   "/>
    <s v=""/>
    <s v="ICF Incentives"/>
    <s v=""/>
    <x v="24"/>
    <s v="CR"/>
    <n v="0"/>
    <n v="-5300"/>
    <s v=""/>
    <s v="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ARCA Mktg Reimbursement"/>
    <s v=""/>
    <x v="24"/>
    <s v="DR"/>
    <n v="0"/>
    <n v="70650"/>
    <s v=""/>
    <s v="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ICF Mktg Reimbursement"/>
    <s v=""/>
    <x v="24"/>
    <s v="DR"/>
    <n v="0"/>
    <n v="46375"/>
    <s v=""/>
    <s v="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4"/>
    <s v="CR"/>
    <n v="0"/>
    <n v="-340947.41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4"/>
    <s v="CR"/>
    <n v="0"/>
    <n v="-182709.95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341906"/>
    <x v="24"/>
    <s v="CR"/>
    <n v="0"/>
    <n v="-164343.73000000001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4"/>
    <s v="CR"/>
    <n v="0"/>
    <n v="-124556.95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4"/>
    <s v="CR"/>
    <n v="0"/>
    <n v="-122741.42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4"/>
    <s v="CR"/>
    <n v="0"/>
    <n v="-111275.7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4"/>
    <s v="CR"/>
    <n v="0"/>
    <n v="-50442.79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Pricewaterhouse"/>
    <s v="002332931"/>
    <x v="24"/>
    <s v="CR"/>
    <n v="0"/>
    <n v="-50000"/>
    <s v=""/>
    <s v="668150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ACCRUAL   "/>
    <s v=""/>
    <s v="L. M. Services"/>
    <s v=""/>
    <x v="24"/>
    <s v="CR"/>
    <n v="0"/>
    <n v="-50000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4"/>
    <s v="CR"/>
    <n v="0"/>
    <n v="-47253.97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4"/>
    <s v="CR"/>
    <n v="0"/>
    <n v="-45850.9"/>
    <s v=""/>
    <s v="618936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4"/>
    <s v="CR"/>
    <n v="0"/>
    <n v="-45000"/>
    <s v=""/>
    <s v="6189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4"/>
    <s v="CR"/>
    <n v="0"/>
    <n v="-25785.65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4"/>
    <s v="CR"/>
    <n v="0"/>
    <n v="-676247.77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4"/>
    <s v="CR"/>
    <n v="0"/>
    <n v="-650537.38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4"/>
    <s v="CR"/>
    <n v="0"/>
    <n v="-412053.66"/>
    <s v=""/>
    <s v="604438"/>
    <s v=""/>
    <s v="Actuals"/>
    <s v="MATHIS"/>
    <s v=" "/>
    <s v="TD512-01/01/2015-12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Create prepaid for committed projects not yet inst"/>
    <s v=""/>
    <x v="24"/>
    <s v="DR"/>
    <n v="0"/>
    <n v="1344846"/>
    <s v=""/>
    <s v=""/>
    <s v=""/>
    <s v="Actuals"/>
    <s v="LOGAN"/>
    <s v=" "/>
    <s v="FA511-01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         "/>
    <s v=""/>
    <s v="Create prepaid for committed projects not yet inst"/>
    <s v=""/>
    <x v="24"/>
    <s v="DR"/>
    <n v="0"/>
    <n v="387599"/>
    <s v=""/>
    <s v=""/>
    <s v=""/>
    <s v="Actuals"/>
    <s v="LOGAN"/>
    <s v=" "/>
    <s v="FA511-01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         "/>
    <s v=""/>
    <s v="Create prepaid for committed projects not yet inst"/>
    <s v=""/>
    <x v="24"/>
    <s v="DR"/>
    <n v="0"/>
    <n v="276152"/>
    <s v=""/>
    <s v=""/>
    <s v=""/>
    <s v="Actuals"/>
    <s v="LOGAN"/>
    <s v=" "/>
    <s v="FA511-01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         "/>
    <s v=""/>
    <s v="Create prepaid for committed projects not yet inst"/>
    <s v=""/>
    <x v="24"/>
    <s v="DR"/>
    <n v="0"/>
    <n v="211313"/>
    <s v=""/>
    <s v=""/>
    <s v=""/>
    <s v="Actuals"/>
    <s v="LOGAN"/>
    <s v=" "/>
    <s v="FA511-01/01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4"/>
    <s v="CR"/>
    <n v="0"/>
    <n v="-1460177"/>
    <s v=""/>
    <s v=""/>
    <s v=""/>
    <s v="Actuals"/>
    <s v="LOGAN"/>
    <s v=" "/>
    <s v="FA511-01/3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4"/>
    <s v="CR"/>
    <n v="0"/>
    <n v="-558480"/>
    <s v=""/>
    <s v=""/>
    <s v=""/>
    <s v="Actuals"/>
    <s v="LOGAN"/>
    <s v=" "/>
    <s v="FA511-01/3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4"/>
    <s v="CR"/>
    <n v="0"/>
    <n v="-247951"/>
    <s v=""/>
    <s v=""/>
    <s v=""/>
    <s v="Actuals"/>
    <s v="LOGAN"/>
    <s v=" "/>
    <s v="FA511-01/3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4"/>
    <s v="CR"/>
    <n v="0"/>
    <n v="-148151"/>
    <s v=""/>
    <s v=""/>
    <s v=""/>
    <s v="Actuals"/>
    <s v="LOGAN"/>
    <s v=" "/>
    <s v="FA511-01/31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orrect RT from CI to EX for committed projects no"/>
    <s v=""/>
    <x v="24"/>
    <s v="DR"/>
    <n v="0"/>
    <n v="1344846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orrect RT from CI to EX for committed projects no"/>
    <s v=""/>
    <x v="24"/>
    <s v="DR"/>
    <n v="0"/>
    <n v="276152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orrect RT from CI to EX for committed projects no"/>
    <s v=""/>
    <x v="24"/>
    <s v="DR"/>
    <n v="0"/>
    <n v="211313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         "/>
    <s v=""/>
    <s v="Correct RT from CI to EX for committed projects no"/>
    <s v=""/>
    <x v="24"/>
    <s v="CR"/>
    <n v="0"/>
    <n v="-387599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         "/>
    <s v=""/>
    <s v="Correct RT from CI to EX for committed projects no"/>
    <s v=""/>
    <x v="24"/>
    <s v="CR"/>
    <n v="0"/>
    <n v="-276152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         "/>
    <s v=""/>
    <s v="Correct RT from CI to EX for committed projects no"/>
    <s v=""/>
    <x v="24"/>
    <s v="CR"/>
    <n v="0"/>
    <n v="-211313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orrect RT from CI to EX for committed projects no"/>
    <s v=""/>
    <x v="24"/>
    <s v="DR"/>
    <n v="0"/>
    <n v="387599"/>
    <s v=""/>
    <s v=""/>
    <s v=""/>
    <s v="Actuals"/>
    <s v="LOGAN"/>
    <s v=" "/>
    <s v="FA511-01/01/2015-0005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Correct RT from CI to EX for committed projects no"/>
    <s v=""/>
    <x v="24"/>
    <s v="CR"/>
    <n v="0"/>
    <n v="-1344846"/>
    <s v=""/>
    <s v=""/>
    <s v=""/>
    <s v="Actuals"/>
    <s v="LOGAN"/>
    <s v=" "/>
    <s v="FA511-01/01/2015-0005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4"/>
    <s v="DR"/>
    <n v="0"/>
    <n v="92823.65"/>
    <s v=""/>
    <s v="610844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4"/>
    <s v="DR"/>
    <n v="0"/>
    <n v="66149.240000000005"/>
    <s v=""/>
    <s v="610846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4"/>
    <s v="DR"/>
    <n v="0"/>
    <n v="40415"/>
    <s v=""/>
    <s v="610716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4"/>
    <s v="DR"/>
    <n v="0"/>
    <n v="32717"/>
    <s v=""/>
    <s v="610718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4"/>
    <s v="DR"/>
    <n v="0"/>
    <n v="4408.45"/>
    <s v=""/>
    <s v="618696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4"/>
    <s v="DR"/>
    <n v="0"/>
    <n v="2900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4"/>
    <s v="DR"/>
    <n v="0"/>
    <n v="2157.27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4"/>
    <s v="DR"/>
    <n v="0"/>
    <n v="508306.4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4"/>
    <s v="DR"/>
    <n v="0"/>
    <n v="203740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4"/>
    <s v="DR"/>
    <n v="0"/>
    <n v="69667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4"/>
    <s v="DR"/>
    <n v="0"/>
    <n v="45431.56"/>
    <s v=""/>
    <s v="610847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4"/>
    <s v="DR"/>
    <n v="0"/>
    <n v="44316.7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4"/>
    <s v="DR"/>
    <n v="0"/>
    <n v="20600"/>
    <s v=""/>
    <s v="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4"/>
    <s v="DR"/>
    <n v="0"/>
    <n v="11422.66"/>
    <s v=""/>
    <s v="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4"/>
    <s v="DR"/>
    <n v="0"/>
    <n v="189868.03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4"/>
    <s v="DR"/>
    <n v="0"/>
    <n v="188387.51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4"/>
    <s v="DR"/>
    <n v="0"/>
    <n v="108229.69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4"/>
    <s v="DR"/>
    <n v="0"/>
    <n v="79355.070000000007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4"/>
    <s v="DR"/>
    <n v="0"/>
    <n v="66992.2"/>
    <s v=""/>
    <s v="618936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4"/>
    <s v="DR"/>
    <n v="0"/>
    <n v="59193.13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4"/>
    <s v="DR"/>
    <n v="0"/>
    <n v="49712.3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4"/>
    <s v="DR"/>
    <n v="0"/>
    <n v="37607.15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Shelton Group"/>
    <s v="002359600"/>
    <x v="24"/>
    <s v="DR"/>
    <n v="0"/>
    <n v="15000"/>
    <s v=""/>
    <s v="653179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Shelton Group"/>
    <s v="002359601"/>
    <x v="24"/>
    <s v="DR"/>
    <n v="0"/>
    <n v="15000"/>
    <s v=""/>
    <s v="653179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Shelton Group"/>
    <s v=""/>
    <x v="24"/>
    <s v="DR"/>
    <n v="0"/>
    <n v="9568.4"/>
    <s v=""/>
    <s v="653179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4"/>
    <s v="DR"/>
    <n v="0"/>
    <n v="8629.7000000000007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4"/>
    <s v="DR"/>
    <n v="0"/>
    <n v="350342.1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4"/>
    <s v="DR"/>
    <n v="0"/>
    <n v="339860.41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4"/>
    <s v="DR"/>
    <n v="0"/>
    <n v="246035.5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4"/>
    <s v="DR"/>
    <n v="0"/>
    <n v="202348.5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4"/>
    <s v="DR"/>
    <n v="0"/>
    <n v="99090.94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4"/>
    <s v="DR"/>
    <n v="0"/>
    <n v="88924.05"/>
    <s v=""/>
    <s v="604438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4"/>
    <s v="DR"/>
    <n v="0"/>
    <n v="15389.23"/>
    <s v=""/>
    <s v="634553"/>
    <s v=""/>
    <s v="Actuals"/>
    <s v="SCOTT"/>
    <s v=" "/>
    <s v="TD512-01/31/2015-0000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4"/>
    <s v="DR"/>
    <n v="0"/>
    <n v="82000"/>
    <s v=""/>
    <s v="618938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4"/>
    <s v="DR"/>
    <n v="0"/>
    <n v="218869.31"/>
    <s v=""/>
    <s v="607127"/>
    <s v=""/>
    <s v="Actuals"/>
    <s v="SCOTT"/>
    <s v=" "/>
    <s v="TD512-01/3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4"/>
    <s v="CR"/>
    <n v="0"/>
    <n v="-3200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4"/>
    <s v="DR"/>
    <n v="0"/>
    <n v="60879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4"/>
    <s v="DR"/>
    <n v="0"/>
    <n v="521756.3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4"/>
    <s v="DR"/>
    <n v="0"/>
    <n v="256206.77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4"/>
    <s v="DR"/>
    <n v="0"/>
    <n v="239785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4"/>
    <s v="DR"/>
    <n v="0"/>
    <n v="37394.35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4"/>
    <s v="DR"/>
    <n v="0"/>
    <n v="29550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4"/>
    <s v="DR"/>
    <n v="0"/>
    <n v="10833.74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ACTUAL    "/>
    <s v=""/>
    <s v="ICF Incentives"/>
    <s v=""/>
    <x v="24"/>
    <s v="DR"/>
    <n v="0"/>
    <n v="5300"/>
    <s v=""/>
    <s v=""/>
    <s v=""/>
    <s v="Actuals"/>
    <s v="SCOTT"/>
    <s v=" "/>
    <s v="TD513-01/31/2015-00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51659"/>
    <x v="24"/>
    <s v="DR"/>
    <n v="249.46"/>
    <n v="249.46"/>
    <s v="UD"/>
    <s v="618218"/>
    <s v=""/>
    <s v="Actuals"/>
    <s v="AP"/>
    <s v=" "/>
    <s v="AP001-01/29/2015-00029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360514"/>
    <x v="24"/>
    <s v="DR"/>
    <n v="52095.06"/>
    <n v="52095.06"/>
    <s v="UD"/>
    <s v="618936"/>
    <s v=""/>
    <s v="Actuals"/>
    <s v="AP"/>
    <s v=" "/>
    <s v="AP001-01/30/2015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362746"/>
    <x v="24"/>
    <s v="DR"/>
    <n v="0"/>
    <n v="155.25"/>
    <s v=" "/>
    <s v=" "/>
    <s v=""/>
    <s v="Actuals"/>
    <s v="OP"/>
    <s v=" "/>
    <s v="AP001-01/30/2015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362746"/>
    <x v="24"/>
    <s v="DR"/>
    <n v="0"/>
    <n v="2.2999999999999998"/>
    <s v=" "/>
    <s v=" "/>
    <s v=""/>
    <s v="Actuals"/>
    <s v="OP"/>
    <s v=" "/>
    <s v="AP001-01/30/2015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Parking, Taxi, Tips, Tolls &amp; Fares(RT80)::Hilton D"/>
    <s v="002362746"/>
    <x v="24"/>
    <s v="DR"/>
    <n v="0"/>
    <n v="2"/>
    <s v=" "/>
    <s v=" "/>
    <s v=""/>
    <s v="Actuals"/>
    <s v="OP"/>
    <s v=" "/>
    <s v="AP001-01/30/2015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E28223"/>
    <s v="Laurent(ALT EDTS 145"/>
    <s v="Meals (RT82)::MADISONSCAFE"/>
    <s v="002362746"/>
    <x v="24"/>
    <s v="DR"/>
    <n v="0"/>
    <n v="70"/>
    <s v=" "/>
    <s v=" "/>
    <s v=""/>
    <s v="Actuals"/>
    <s v="CC"/>
    <s v=" "/>
    <s v="AP001-01/30/2015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Wright(MOEngEf&amp;R 921"/>
    <s v="Mileage (RT 80)"/>
    <s v="002357473"/>
    <x v="24"/>
    <s v="DR"/>
    <n v="0"/>
    <n v="44.85"/>
    <s v=" "/>
    <s v=" "/>
    <s v=""/>
    <s v="Actuals"/>
    <s v="OP"/>
    <s v=" "/>
    <s v="AP001-01/23/2015-0002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344112"/>
    <x v="24"/>
    <s v="DR"/>
    <n v="182709.95"/>
    <n v="182709.95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350020"/>
    <x v="24"/>
    <s v="DR"/>
    <n v="45527.72"/>
    <n v="45527.72"/>
    <s v="UD"/>
    <s v="618938"/>
    <s v=""/>
    <s v="Actuals"/>
    <s v="AP"/>
    <s v=" "/>
    <s v="AP001-01/22/2015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343876"/>
    <x v="24"/>
    <s v="DR"/>
    <n v="8000"/>
    <n v="8000"/>
    <s v="UD"/>
    <s v="610846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344112"/>
    <x v="24"/>
    <s v="DR"/>
    <n v="676247.77"/>
    <n v="676247.77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344112"/>
    <x v="24"/>
    <s v="DR"/>
    <n v="124556.95"/>
    <n v="124556.95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344112"/>
    <x v="24"/>
    <s v="DR"/>
    <n v="266253.92"/>
    <n v="266253.92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344112"/>
    <x v="24"/>
    <s v="DR"/>
    <n v="25785.65"/>
    <n v="25785.65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L M SERVICES INC"/>
    <s v="Biz Program Gen Expense - Professional Services (M"/>
    <s v="002344112"/>
    <x v="24"/>
    <s v="DR"/>
    <n v="50000"/>
    <n v="50000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344112"/>
    <x v="24"/>
    <s v="DR"/>
    <n v="650537.38"/>
    <n v="650537.38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344112"/>
    <x v="24"/>
    <s v="DR"/>
    <n v="340947.41"/>
    <n v="340947.41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343877"/>
    <x v="24"/>
    <s v="DR"/>
    <n v="14000"/>
    <n v="14000"/>
    <s v="UD"/>
    <s v="610844"/>
    <s v=""/>
    <s v="Actuals"/>
    <s v="AP"/>
    <s v=" "/>
    <s v="AP001-01/09/2015-00009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344112"/>
    <x v="24"/>
    <s v="DR"/>
    <n v="412053.66"/>
    <n v="412053.66"/>
    <s v="UD"/>
    <s v="604438"/>
    <s v=""/>
    <s v="Actuals"/>
    <s v="AP"/>
    <s v=" "/>
    <s v="AP001-01/09/2015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338975"/>
    <x v="24"/>
    <s v="DR"/>
    <n v="93170.93"/>
    <n v="93170.93"/>
    <s v="UD"/>
    <s v="610844"/>
    <s v=""/>
    <s v="Actuals"/>
    <s v="AP"/>
    <s v=" "/>
    <s v="AP001-01/05/2015-0000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338991"/>
    <x v="24"/>
    <s v="DR"/>
    <n v="62486.22"/>
    <n v="62486.22"/>
    <s v="UD"/>
    <s v="610846"/>
    <s v=""/>
    <s v="Actuals"/>
    <s v="AP"/>
    <s v=" "/>
    <s v="AP001-01/05/2015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APPLIED PROACTIVE TE"/>
    <s v="2013-2015 MEEIA Residential Lighting Program Admin"/>
    <s v="002357092"/>
    <x v="24"/>
    <s v="DR"/>
    <n v="67294.61"/>
    <n v="67294.61"/>
    <s v="UD"/>
    <s v="610844"/>
    <s v=""/>
    <s v="Actuals"/>
    <s v="AP"/>
    <s v=" "/>
    <s v="AP001-01/27/2015-0002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APPLIED PROACTIVE TE"/>
    <s v="2013-2015 MEEIA Residential Energy Efficiency Prod"/>
    <s v="002357093"/>
    <x v="24"/>
    <s v="DR"/>
    <n v="77821.3"/>
    <n v="77821.3"/>
    <s v="UD"/>
    <s v="610846"/>
    <s v=""/>
    <s v="Actuals"/>
    <s v="AP"/>
    <s v=" "/>
    <s v="AP001-01/27/2015-0002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Parking, Taxi, Tips, Tolls &amp; Fares(RT80)::City of "/>
    <s v="002356198"/>
    <x v="24"/>
    <s v="DR"/>
    <n v="0"/>
    <n v="4"/>
    <s v=" "/>
    <s v=" "/>
    <s v=""/>
    <s v="Actuals"/>
    <s v="OP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JEFFCO BP"/>
    <s v="002356113"/>
    <x v="24"/>
    <s v="DR"/>
    <n v="0"/>
    <n v="5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E08000Q56L"/>
    <s v="002356113"/>
    <x v="24"/>
    <s v="DR"/>
    <n v="0"/>
    <n v="69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MCDONALD'S F15518"/>
    <s v="002356113"/>
    <x v="24"/>
    <s v="DR"/>
    <n v="0"/>
    <n v="5.1100000000000003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OUTBACK 2615"/>
    <s v="002356113"/>
    <x v="24"/>
    <s v="DR"/>
    <n v="0"/>
    <n v="26.76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Hotels (RT 80)::DRURY SUITES CAPE"/>
    <s v="002356113"/>
    <x v="24"/>
    <s v="DR"/>
    <n v="0"/>
    <n v="106.68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XXONMOBIL    97548705"/>
    <s v="002356113"/>
    <x v="24"/>
    <s v="DR"/>
    <n v="0"/>
    <n v="4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HOME DEPOT #3032"/>
    <s v="002356113"/>
    <x v="24"/>
    <s v="DR"/>
    <n v="0"/>
    <n v="52.77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356198"/>
    <x v="24"/>
    <s v="DR"/>
    <n v="0"/>
    <n v="17.25"/>
    <s v=" "/>
    <s v=" "/>
    <s v=""/>
    <s v="Actuals"/>
    <s v="OP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356198"/>
    <x v="24"/>
    <s v="DR"/>
    <n v="0"/>
    <n v="17.25"/>
    <s v=" "/>
    <s v=" "/>
    <s v=""/>
    <s v="Actuals"/>
    <s v="OP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356198"/>
    <x v="24"/>
    <s v="DR"/>
    <n v="0"/>
    <n v="17.25"/>
    <s v=" "/>
    <s v=" "/>
    <s v=""/>
    <s v="Actuals"/>
    <s v="OP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NTERPRISE RENT-A-CAR"/>
    <s v="002356113"/>
    <x v="24"/>
    <s v="DR"/>
    <n v="0"/>
    <n v="87.8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EXXONMOBIL    97548705"/>
    <s v="002356113"/>
    <x v="24"/>
    <s v="DR"/>
    <n v="0"/>
    <n v="24.97"/>
    <s v=" "/>
    <s v=" "/>
    <s v=""/>
    <s v="Actuals"/>
    <s v="CC"/>
    <s v=" "/>
    <s v="AP001-01/22/2015-0002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359521"/>
    <x v="24"/>
    <s v="DR"/>
    <n v="78011.850000000006"/>
    <n v="78011.850000000006"/>
    <s v="UD"/>
    <s v="610716"/>
    <s v=""/>
    <s v="Actuals"/>
    <s v="AP"/>
    <s v=" "/>
    <s v="AP001-01/29/2015-00029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Airfare / Airline Fees (RT 80)::SOUTHWES    526065"/>
    <s v="002356077"/>
    <x v="24"/>
    <s v="DR"/>
    <n v="0"/>
    <n v="25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ADVERTISERS PRINTING C"/>
    <s v="002356298"/>
    <x v="24"/>
    <s v="DR"/>
    <n v="0"/>
    <n v="1103.0899999999999"/>
    <s v=" "/>
    <s v=" "/>
    <s v=""/>
    <s v="Actuals"/>
    <s v="CC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356198"/>
    <x v="24"/>
    <s v="DR"/>
    <n v="0"/>
    <n v="17.25"/>
    <s v=" "/>
    <s v=" "/>
    <s v=""/>
    <s v="Actuals"/>
    <s v="OP"/>
    <s v=" "/>
    <s v="AP001-01/22/2015-00022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E44313"/>
    <s v="Harrison(MOEngEf&amp;R 9"/>
    <s v="Airfare / Airline Fees (RT 80)::SOUTHWES    526247"/>
    <s v="002356077"/>
    <x v="24"/>
    <s v="DR"/>
    <n v="0"/>
    <n v="286.2"/>
    <s v=" "/>
    <s v=" "/>
    <s v=""/>
    <s v="Actuals"/>
    <s v="CC"/>
    <s v=" "/>
    <s v="AP001-01/22/2015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51659"/>
    <x v="24"/>
    <s v="DR"/>
    <n v="280.64"/>
    <n v="280.64"/>
    <s v="UD"/>
    <s v="618218"/>
    <s v=""/>
    <s v="Actuals"/>
    <s v="AP"/>
    <s v=" "/>
    <s v="AP001-01/29/2015-0002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51659"/>
    <x v="24"/>
    <s v="DR"/>
    <n v="249.46"/>
    <n v="249.46"/>
    <s v="UD"/>
    <s v="618218"/>
    <s v=""/>
    <s v="Actuals"/>
    <s v="AP"/>
    <s v=" "/>
    <s v="AP001-01/29/2015-0002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51659"/>
    <x v="24"/>
    <s v="DR"/>
    <n v="265.04000000000002"/>
    <n v="265.04000000000002"/>
    <s v="UD"/>
    <s v="618218"/>
    <s v=""/>
    <s v="Actuals"/>
    <s v="AP"/>
    <s v=" "/>
    <s v="AP001-01/29/2015-0002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51659"/>
    <x v="24"/>
    <s v="DR"/>
    <n v="233.86"/>
    <n v="233.86"/>
    <s v="UD"/>
    <s v="618218"/>
    <s v=""/>
    <s v="Actuals"/>
    <s v="AP"/>
    <s v=" "/>
    <s v="AP001-01/29/2015-0002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51659"/>
    <x v="24"/>
    <s v="DR"/>
    <n v="280.64"/>
    <n v="280.64"/>
    <s v="UD"/>
    <s v="618218"/>
    <s v=""/>
    <s v="Actuals"/>
    <s v="AP"/>
    <s v=" "/>
    <s v="AP001-01/29/2015-0002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358179"/>
    <x v="24"/>
    <s v="DR"/>
    <n v="10800"/>
    <n v="10800"/>
    <s v="UD"/>
    <s v="607127"/>
    <s v=""/>
    <s v="Actuals"/>
    <s v="AP"/>
    <s v=" "/>
    <s v="AP001-01/27/2015-0002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348206"/>
    <x v="24"/>
    <s v="DR"/>
    <n v="11155.46"/>
    <n v="11155.46"/>
    <s v="UD"/>
    <s v="618696"/>
    <s v=""/>
    <s v="Actuals"/>
    <s v="AP"/>
    <s v=" "/>
    <s v="AP001-01/27/2015-0002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344989"/>
    <x v="24"/>
    <s v="DR"/>
    <n v="46895.5"/>
    <n v="46895.5"/>
    <s v="UD"/>
    <s v="610718"/>
    <s v=""/>
    <s v="Actuals"/>
    <s v="AP"/>
    <s v=" "/>
    <s v="AP001-01/14/2015-00014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352416"/>
    <x v="24"/>
    <s v="DR"/>
    <n v="8951.75"/>
    <n v="8951.75"/>
    <s v="UD"/>
    <s v="634553"/>
    <s v=""/>
    <s v="Actuals"/>
    <s v="AP"/>
    <s v=" "/>
    <s v="AP001-01/21/2015-00021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48278"/>
    <x v="24"/>
    <s v="DR"/>
    <n v="229.56"/>
    <n v="229.5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48278"/>
    <x v="24"/>
    <s v="DR"/>
    <n v="229.56"/>
    <n v="229.5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48278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48278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48278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48278"/>
    <x v="24"/>
    <s v="DR"/>
    <n v="214.24"/>
    <n v="214.24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2013-2015 MEEIA Residential Energy Efficiency Prod"/>
    <s v="002348186"/>
    <x v="24"/>
    <s v="DR"/>
    <n v="86641.8"/>
    <n v="86641.8"/>
    <s v="UD"/>
    <s v="610847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APPLIED PROACTIVE TE"/>
    <s v="TAX"/>
    <s v="002348186"/>
    <x v="24"/>
    <s v="DR"/>
    <n v="0"/>
    <n v="6942.61"/>
    <s v="UD"/>
    <s v="610847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48341"/>
    <x v="24"/>
    <s v="DR"/>
    <n v="229.56"/>
    <n v="229.5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360799"/>
    <x v="24"/>
    <s v="DR"/>
    <n v="0"/>
    <n v="34.5"/>
    <s v=" "/>
    <s v=" "/>
    <s v=""/>
    <s v="Actuals"/>
    <s v="OP"/>
    <s v=" "/>
    <s v="AP001-01/28/2015-0002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360799"/>
    <x v="24"/>
    <s v="DR"/>
    <n v="0"/>
    <n v="34.5"/>
    <s v=" "/>
    <s v=" "/>
    <s v=""/>
    <s v="Actuals"/>
    <s v="OP"/>
    <s v=" "/>
    <s v="AP001-01/28/2015-0002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360799"/>
    <x v="24"/>
    <s v="DR"/>
    <n v="0"/>
    <n v="6.9"/>
    <s v=" "/>
    <s v=" "/>
    <s v=""/>
    <s v="Actuals"/>
    <s v="OP"/>
    <s v=" "/>
    <s v="AP001-01/28/2015-00028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360799"/>
    <x v="24"/>
    <s v="DR"/>
    <n v="0"/>
    <n v="6.9"/>
    <s v=" "/>
    <s v=" "/>
    <s v=""/>
    <s v="Actuals"/>
    <s v="OP"/>
    <s v=" "/>
    <s v="AP001-01/28/2015-00028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48341"/>
    <x v="24"/>
    <s v="DR"/>
    <n v="229.56"/>
    <n v="229.5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48341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48341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348341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48341"/>
    <x v="24"/>
    <s v="DR"/>
    <n v="214.24"/>
    <n v="214.24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48341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48278"/>
    <x v="24"/>
    <s v="DR"/>
    <n v="214.26"/>
    <n v="214.26"/>
    <s v="UD"/>
    <s v="618218"/>
    <s v=""/>
    <s v="Actuals"/>
    <s v="AP"/>
    <s v=" "/>
    <s v="AP001-01/13/2015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82"/>
    <s v="GENDRONLK"/>
    <s v="Gendron(MOEngEf&amp;R 92"/>
    <s v="Meals (RT82)::EXECUTIVE DINING AMEREN U"/>
    <s v="002345243"/>
    <x v="24"/>
    <s v="DR"/>
    <n v="0"/>
    <n v="16.53"/>
    <s v=" "/>
    <s v=" "/>
    <s v=""/>
    <s v="Actuals"/>
    <s v="CC"/>
    <s v=" "/>
    <s v="AP001-01/06/2015-00006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341906"/>
    <x v="24"/>
    <s v="DR"/>
    <n v="164343.73000000001"/>
    <n v="164343.73000000001"/>
    <s v="UD"/>
    <s v="604438"/>
    <s v=""/>
    <s v="Actuals"/>
    <s v="AP"/>
    <s v=" "/>
    <s v="AP001-01/06/2015-0000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WRIGHTRA"/>
    <s v="Wright(MOEngEf&amp;R 921"/>
    <s v="Meals (RT82)::O'CONNELL'S PUB"/>
    <s v="002357473"/>
    <x v="24"/>
    <s v="DR"/>
    <n v="0"/>
    <n v="42.6"/>
    <s v=" "/>
    <s v=" "/>
    <s v=""/>
    <s v="Actuals"/>
    <s v="CC"/>
    <s v=" "/>
    <s v="AP001-01/23/2015-0002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Wright(MOEngEf&amp;R 921"/>
    <s v="Mileage (RT 80)"/>
    <s v="002357473"/>
    <x v="24"/>
    <s v="DR"/>
    <n v="0"/>
    <n v="44.28"/>
    <s v=" "/>
    <s v=" "/>
    <s v=""/>
    <s v="Actuals"/>
    <s v="OP"/>
    <s v=" "/>
    <s v="AP001-01/23/2015-0002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Wright(MOEngEf&amp;R 921"/>
    <s v="Mileage (RT 80)"/>
    <s v="002357473"/>
    <x v="24"/>
    <s v="DR"/>
    <n v="0"/>
    <n v="44.28"/>
    <s v=" "/>
    <s v=" "/>
    <s v=""/>
    <s v="Actuals"/>
    <s v="OP"/>
    <s v=" "/>
    <s v="AP001-01/23/2015-0002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Wright(MOEngEf&amp;R 921"/>
    <s v="Mileage (RT 80)"/>
    <s v="002357473"/>
    <x v="24"/>
    <s v="DR"/>
    <n v="0"/>
    <n v="44.85"/>
    <s v=" "/>
    <s v=" "/>
    <s v=""/>
    <s v="Actuals"/>
    <s v="OP"/>
    <s v=" "/>
    <s v="AP001-01/23/2015-0002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PRICEWATERHOUSECOOPE"/>
    <s v="2014 Integrated Audit of Consolidated Financial St"/>
    <s v="002332931"/>
    <x v="24"/>
    <s v="DR"/>
    <n v="50000"/>
    <n v="50000"/>
    <s v="EA"/>
    <s v="668150"/>
    <s v=""/>
    <s v="Actuals"/>
    <s v="AP"/>
    <s v=" "/>
    <s v="AP001-01/23/2015-0002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346816"/>
    <x v="24"/>
    <s v="DR"/>
    <n v="172442.78"/>
    <n v="172442.78"/>
    <s v="UD"/>
    <s v="607127"/>
    <s v=""/>
    <s v="Actuals"/>
    <s v="AP"/>
    <s v=" "/>
    <s v="AP001-01/12/2015-00012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414010000"/>
    <s v=""/>
    <s v="CSS NON-SERV REVENUE"/>
    <s v=""/>
    <x v="24"/>
    <s v="DR"/>
    <n v="0"/>
    <n v="897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023113118"/>
    <s v=""/>
    <s v="CSS NON-SERV REVENUE"/>
    <s v=""/>
    <x v="24"/>
    <s v="DR"/>
    <n v="0"/>
    <n v="4835.5200000000004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110009015"/>
    <s v=""/>
    <s v="CSS NON-SERV REVENUE"/>
    <s v=""/>
    <x v="24"/>
    <s v="DR"/>
    <n v="0"/>
    <n v="640.14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24"/>
    <s v="DR"/>
    <n v="0"/>
    <n v="28267.200000000001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57519128"/>
    <s v=""/>
    <s v="CSS NON-SERV REVENUE"/>
    <s v=""/>
    <x v="24"/>
    <s v="DR"/>
    <n v="0"/>
    <n v="165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650009515"/>
    <s v=""/>
    <s v="CSS NON-SERV REVENUE"/>
    <s v=""/>
    <x v="24"/>
    <s v="DR"/>
    <n v="0"/>
    <n v="1870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480005924"/>
    <s v=""/>
    <s v="CSS NON-SERV REVENUE"/>
    <s v=""/>
    <x v="24"/>
    <s v="DR"/>
    <n v="0"/>
    <n v="625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947098012"/>
    <s v=""/>
    <s v="CSS NON-SERV REVENUE"/>
    <s v=""/>
    <x v="24"/>
    <s v="DR"/>
    <n v="0"/>
    <n v="3036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928063014"/>
    <s v=""/>
    <s v="CSS NON-SERV REVENUE"/>
    <s v=""/>
    <x v="24"/>
    <s v="DR"/>
    <n v="0"/>
    <n v="269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24"/>
    <s v="DR"/>
    <n v="0"/>
    <n v="563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60003210"/>
    <s v=""/>
    <s v="CSS NON-SERV REVENUE"/>
    <s v=""/>
    <x v="24"/>
    <s v="DR"/>
    <n v="0"/>
    <n v="1320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110009015"/>
    <s v=""/>
    <s v="CSS NON-SERV REVENUE"/>
    <s v=""/>
    <x v="24"/>
    <s v="DR"/>
    <n v="0"/>
    <n v="72"/>
    <s v=""/>
    <s v=""/>
    <s v=""/>
    <s v="Actuals"/>
    <s v="CS662M"/>
    <s v=" "/>
    <s v="CA010-01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270619142"/>
    <s v=""/>
    <s v="CSS NON-SERV REVENUE"/>
    <s v=""/>
    <x v="24"/>
    <s v="DR"/>
    <n v="0"/>
    <n v="231"/>
    <s v=""/>
    <s v=""/>
    <s v=""/>
    <s v="Actuals"/>
    <s v="CS662M"/>
    <s v=" "/>
    <s v="CA010-01/31/2015-00000"/>
    <s v="cr_cs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5"/>
    <s v="DR"/>
    <n v="0"/>
    <n v="10"/>
    <s v=""/>
    <s v=""/>
    <s v=""/>
    <s v="Actuals"/>
    <s v="MATHIS"/>
    <s v=" "/>
    <s v="TD512-02/28/2015-0203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5"/>
    <s v="CR"/>
    <n v="0"/>
    <n v="-1679494"/>
    <s v=""/>
    <s v=""/>
    <s v=""/>
    <s v="Actuals"/>
    <s v="LOGAN"/>
    <s v=" "/>
    <s v="FA511-02/28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5"/>
    <s v="CR"/>
    <n v="0"/>
    <n v="-549757"/>
    <s v=""/>
    <s v=""/>
    <s v=""/>
    <s v="Actuals"/>
    <s v="LOGAN"/>
    <s v=" "/>
    <s v="FA511-02/28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5"/>
    <s v="CR"/>
    <n v="0"/>
    <n v="-247023"/>
    <s v=""/>
    <s v=""/>
    <s v=""/>
    <s v="Actuals"/>
    <s v="LOGAN"/>
    <s v=" "/>
    <s v="FA511-02/28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5"/>
    <s v="CR"/>
    <n v="0"/>
    <n v="-192702"/>
    <s v=""/>
    <s v=""/>
    <s v=""/>
    <s v="Actuals"/>
    <s v="LOGAN"/>
    <s v=" "/>
    <s v="FA511-02/28/2015-0001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ICF CONSULTING GROUP"/>
    <s v=""/>
    <x v="25"/>
    <s v="CR"/>
    <n v="0"/>
    <n v="-46375"/>
    <s v=""/>
    <s v=""/>
    <s v=""/>
    <s v="Actuals"/>
    <s v="RECONNET"/>
    <s v=" "/>
    <s v="RN002-02/18/2015-0001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5"/>
    <s v="DR"/>
    <n v="0"/>
    <n v="51060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5"/>
    <s v="DR"/>
    <n v="0"/>
    <n v="2157.3000000000002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5"/>
    <s v="DR"/>
    <n v="0"/>
    <n v="508306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5"/>
    <s v="DR"/>
    <n v="0"/>
    <n v="225230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5"/>
    <s v="DR"/>
    <n v="0"/>
    <n v="95836.44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5"/>
    <s v="DR"/>
    <n v="0"/>
    <n v="44317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5"/>
    <s v="DR"/>
    <n v="0"/>
    <n v="20350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5"/>
    <s v="DR"/>
    <n v="0"/>
    <n v="12395.57"/>
    <s v=""/>
    <s v=""/>
    <s v=""/>
    <s v="Actuals"/>
    <s v="MATHIS"/>
    <s v=" "/>
    <s v="TD513-02/28/2015-02025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5"/>
    <s v="DR"/>
    <n v="0"/>
    <n v="4418.68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5"/>
    <s v="DR"/>
    <n v="0"/>
    <n v="3000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5"/>
    <s v="DR"/>
    <n v="0"/>
    <n v="211370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5"/>
    <s v="DR"/>
    <n v="0"/>
    <n v="112766.5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5"/>
    <s v="DR"/>
    <n v="0"/>
    <n v="111903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5"/>
    <s v="DR"/>
    <n v="0"/>
    <n v="21900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5"/>
    <s v="DR"/>
    <n v="0"/>
    <n v="17189"/>
    <s v=""/>
    <s v=""/>
    <s v=""/>
    <s v="Actuals"/>
    <s v="MATHIS"/>
    <s v=" "/>
    <s v="TD512-02/28/2015-02019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5"/>
    <s v="DR"/>
    <n v="0"/>
    <n v="7877.42"/>
    <s v=""/>
    <s v=""/>
    <s v=""/>
    <s v="Actuals"/>
    <s v="MATHIS"/>
    <s v=" "/>
    <s v="TD512-02/28/2015-02019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5"/>
    <s v="CR"/>
    <n v="0"/>
    <n v="-189868.03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5"/>
    <s v="CR"/>
    <n v="0"/>
    <n v="-188387.51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5"/>
    <s v="CR"/>
    <n v="0"/>
    <n v="-108229.69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5"/>
    <s v="CR"/>
    <n v="0"/>
    <n v="-82000"/>
    <s v=""/>
    <s v="6189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5"/>
    <s v="CR"/>
    <n v="0"/>
    <n v="-79355.070000000007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5"/>
    <s v="CR"/>
    <n v="0"/>
    <n v="-66992.2"/>
    <s v=""/>
    <s v="618936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5"/>
    <s v="CR"/>
    <n v="0"/>
    <n v="-59193.13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5"/>
    <s v="CR"/>
    <n v="0"/>
    <n v="-49712.3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5"/>
    <s v="CR"/>
    <n v="0"/>
    <n v="-37607.15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Shelton Group"/>
    <s v="002359600"/>
    <x v="25"/>
    <s v="CR"/>
    <n v="0"/>
    <n v="-15000"/>
    <s v=""/>
    <s v="653179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Shelton Group"/>
    <s v="002359601"/>
    <x v="25"/>
    <s v="CR"/>
    <n v="0"/>
    <n v="-15000"/>
    <s v=""/>
    <s v="653179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Shelton Group"/>
    <s v=""/>
    <x v="25"/>
    <s v="CR"/>
    <n v="0"/>
    <n v="-9568.4"/>
    <s v=""/>
    <s v="653179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5"/>
    <s v="CR"/>
    <n v="0"/>
    <n v="-8629.7000000000007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5"/>
    <s v="CR"/>
    <n v="0"/>
    <n v="-350342.1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5"/>
    <s v="CR"/>
    <n v="0"/>
    <n v="-339860.41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5"/>
    <s v="CR"/>
    <n v="0"/>
    <n v="-246035.5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5"/>
    <s v="CR"/>
    <n v="0"/>
    <n v="-202348.5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5"/>
    <s v="CR"/>
    <n v="0"/>
    <n v="-99090.94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5"/>
    <s v="CR"/>
    <n v="0"/>
    <n v="-88924.05"/>
    <s v=""/>
    <s v="604438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5"/>
    <s v="CR"/>
    <n v="0"/>
    <n v="-15389.23"/>
    <s v=""/>
    <s v="634553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5"/>
    <s v="CR"/>
    <n v="0"/>
    <n v="-218869.31"/>
    <s v=""/>
    <s v="607127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APT Admn"/>
    <s v=""/>
    <x v="25"/>
    <s v="CR"/>
    <n v="0"/>
    <n v="-92823.65"/>
    <s v=""/>
    <s v="610844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APT Admn"/>
    <s v=""/>
    <x v="25"/>
    <s v="CR"/>
    <n v="0"/>
    <n v="-66149.240000000005"/>
    <s v=""/>
    <s v="610846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5"/>
    <s v="CR"/>
    <n v="0"/>
    <n v="-40415"/>
    <s v=""/>
    <s v="610716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5"/>
    <s v="CR"/>
    <n v="0"/>
    <n v="-32717"/>
    <s v=""/>
    <s v="610718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5"/>
    <s v="CR"/>
    <n v="0"/>
    <n v="-4408.45"/>
    <s v=""/>
    <s v="618696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5"/>
    <s v="CR"/>
    <n v="0"/>
    <n v="-2900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5"/>
    <s v="CR"/>
    <n v="0"/>
    <n v="-2157.27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APT Incentives"/>
    <s v=""/>
    <x v="25"/>
    <s v="CR"/>
    <n v="0"/>
    <n v="-508306.4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5"/>
    <s v="CR"/>
    <n v="0"/>
    <n v="-203740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5"/>
    <s v="CR"/>
    <n v="0"/>
    <n v="-69667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5"/>
    <s v="CR"/>
    <n v="0"/>
    <n v="-45431.56"/>
    <s v=""/>
    <s v="610847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APT Incentives"/>
    <s v=""/>
    <x v="25"/>
    <s v="CR"/>
    <n v="0"/>
    <n v="-44316.7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5"/>
    <s v="CR"/>
    <n v="0"/>
    <n v="-20600"/>
    <s v=""/>
    <s v=""/>
    <s v=""/>
    <s v="Actuals"/>
    <s v="SCOTT"/>
    <s v=" "/>
    <s v="TD512-02/01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5"/>
    <s v="CR"/>
    <n v="0"/>
    <n v="-11422.66"/>
    <s v=""/>
    <s v=""/>
    <s v=""/>
    <s v="Actuals"/>
    <s v="SCOTT"/>
    <s v=" "/>
    <s v="TD512-02/01/2015-00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5"/>
    <s v="DR"/>
    <n v="0"/>
    <n v="1460177"/>
    <s v=""/>
    <s v=""/>
    <s v=""/>
    <s v="Actuals"/>
    <s v="LOGAN"/>
    <s v=" "/>
    <s v="FA511-02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5"/>
    <s v="DR"/>
    <n v="0"/>
    <n v="558480"/>
    <s v=""/>
    <s v=""/>
    <s v=""/>
    <s v="Actuals"/>
    <s v="LOGAN"/>
    <s v=" "/>
    <s v="FA511-02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5"/>
    <s v="DR"/>
    <n v="0"/>
    <n v="247951"/>
    <s v=""/>
    <s v=""/>
    <s v=""/>
    <s v="Actuals"/>
    <s v="LOGAN"/>
    <s v=" "/>
    <s v="FA511-02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5"/>
    <s v="DR"/>
    <n v="0"/>
    <n v="148151"/>
    <s v=""/>
    <s v=""/>
    <s v=""/>
    <s v="Actuals"/>
    <s v="LOGAN"/>
    <s v=" "/>
    <s v="FA511-02/01/2015-0001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ARCA Shared Mktg"/>
    <s v=""/>
    <x v="25"/>
    <s v="CR"/>
    <n v="0"/>
    <n v="-70650"/>
    <s v=""/>
    <s v="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378728"/>
    <x v="25"/>
    <s v="DR"/>
    <n v="0"/>
    <n v="320112.56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5"/>
    <s v="DR"/>
    <n v="0"/>
    <n v="314356.68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378728"/>
    <x v="25"/>
    <s v="DR"/>
    <n v="0"/>
    <n v="121259.77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5"/>
    <s v="DR"/>
    <n v="0"/>
    <n v="74095"/>
    <s v=""/>
    <s v="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5"/>
    <s v="DR"/>
    <n v="0"/>
    <n v="46415.08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5"/>
    <s v="DR"/>
    <n v="0"/>
    <n v="40000"/>
    <s v=""/>
    <s v="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378728"/>
    <x v="25"/>
    <s v="DR"/>
    <n v="0"/>
    <n v="19021.54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378728"/>
    <x v="25"/>
    <s v="DR"/>
    <n v="0"/>
    <n v="935.05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5"/>
    <s v="DR"/>
    <n v="0"/>
    <n v="398391.75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378728"/>
    <x v="25"/>
    <s v="DR"/>
    <n v="0"/>
    <n v="278873.56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5"/>
    <s v="DR"/>
    <n v="0"/>
    <n v="157963.03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378728"/>
    <x v="25"/>
    <s v="DR"/>
    <n v="0"/>
    <n v="145554.53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378728"/>
    <x v="25"/>
    <s v="DR"/>
    <n v="0"/>
    <n v="73010.600000000006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378728"/>
    <x v="25"/>
    <s v="DR"/>
    <n v="0"/>
    <n v="4630.1899999999996"/>
    <s v=""/>
    <s v="604438"/>
    <s v=""/>
    <s v="Actuals"/>
    <s v="MATHIS"/>
    <s v=" "/>
    <s v="TD512-02/28/2015-02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5"/>
    <s v="DR"/>
    <n v="0"/>
    <n v="16926.13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5"/>
    <s v="DR"/>
    <n v="0"/>
    <n v="218905.61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5"/>
    <s v="DR"/>
    <n v="0"/>
    <n v="92823.65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5"/>
    <s v="DR"/>
    <n v="0"/>
    <n v="83684.759999999995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5"/>
    <s v="DR"/>
    <n v="0"/>
    <n v="66149.240000000005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5"/>
    <s v="DR"/>
    <n v="0"/>
    <n v="61790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5"/>
    <s v="DR"/>
    <n v="0"/>
    <n v="54199.32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5"/>
    <s v="DR"/>
    <n v="0"/>
    <n v="34777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5"/>
    <s v="DR"/>
    <n v="0"/>
    <n v="3874.65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5"/>
    <s v="DR"/>
    <n v="0"/>
    <n v="6958.04"/>
    <s v=""/>
    <s v=""/>
    <s v=""/>
    <s v="Actuals"/>
    <s v="MATHIS"/>
    <s v=" "/>
    <s v="TD512-02/28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61517"/>
    <x v="25"/>
    <s v="DR"/>
    <n v="229.56"/>
    <n v="229.56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61517"/>
    <x v="25"/>
    <s v="DR"/>
    <n v="275.47000000000003"/>
    <n v="275.47000000000003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61517"/>
    <x v="25"/>
    <s v="DR"/>
    <n v="244.86"/>
    <n v="244.86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61517"/>
    <x v="25"/>
    <s v="DR"/>
    <n v="260.18"/>
    <n v="260.18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61517"/>
    <x v="25"/>
    <s v="DR"/>
    <n v="244.86"/>
    <n v="244.86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61517"/>
    <x v="25"/>
    <s v="DR"/>
    <n v="275.47000000000003"/>
    <n v="275.47000000000003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61429"/>
    <x v="25"/>
    <s v="DR"/>
    <n v="260.18"/>
    <n v="260.18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61429"/>
    <x v="25"/>
    <s v="DR"/>
    <n v="244.86"/>
    <n v="244.86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61429"/>
    <x v="25"/>
    <s v="DR"/>
    <n v="229.56"/>
    <n v="229.56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375248"/>
    <x v="25"/>
    <s v="DR"/>
    <n v="76741.56"/>
    <n v="76741.56"/>
    <s v="UD"/>
    <s v="618938"/>
    <s v=""/>
    <s v="Actuals"/>
    <s v="AP"/>
    <s v=" "/>
    <s v="AP001-02/23/2015-00023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373886"/>
    <x v="25"/>
    <s v="DR"/>
    <n v="15025.25"/>
    <n v="15025.25"/>
    <s v="UD"/>
    <s v="634553"/>
    <s v=""/>
    <s v="Actuals"/>
    <s v="AP"/>
    <s v=" "/>
    <s v="AP001-02/23/2015-0002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61429"/>
    <x v="25"/>
    <s v="DR"/>
    <n v="275.47000000000003"/>
    <n v="275.47000000000003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61429"/>
    <x v="25"/>
    <s v="DR"/>
    <n v="244.86"/>
    <n v="244.86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61429"/>
    <x v="25"/>
    <s v="DR"/>
    <n v="275.47000000000003"/>
    <n v="275.47000000000003"/>
    <s v="UD"/>
    <s v="618218"/>
    <s v=""/>
    <s v="Actuals"/>
    <s v="AP"/>
    <s v=" "/>
    <s v="AP001-02/05/2015-00005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71452"/>
    <x v="25"/>
    <s v="DR"/>
    <n v="229.56"/>
    <n v="229.56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71452"/>
    <x v="25"/>
    <s v="DR"/>
    <n v="275.47000000000003"/>
    <n v="275.47000000000003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71452"/>
    <x v="25"/>
    <s v="DR"/>
    <n v="260.18"/>
    <n v="260.18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369736"/>
    <x v="25"/>
    <s v="DR"/>
    <n v="56367.13"/>
    <n v="56367.13"/>
    <s v="UD"/>
    <s v="610716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anahy(MOEngEf&amp;R 921"/>
    <s v="Parking, Taxi, Tips, Tolls &amp; Fares(RT80)::Park Exp"/>
    <s v="002374345"/>
    <x v="25"/>
    <s v="DR"/>
    <n v="0"/>
    <n v="27.4"/>
    <s v=" "/>
    <s v=" "/>
    <s v=""/>
    <s v="Actuals"/>
    <s v="O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anahy(MOEngEf&amp;R 921"/>
    <s v="Registration, Conf &amp; Training (RT 80)::Association"/>
    <s v="002374345"/>
    <x v="25"/>
    <s v="DR"/>
    <n v="0"/>
    <n v="1095"/>
    <s v=" "/>
    <s v=" "/>
    <s v=""/>
    <s v="Actuals"/>
    <s v="O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s v="Danahy(MOEngEf&amp;R 921"/>
    <s v="Meals (RT82)::Great American Bagel"/>
    <s v="002374345"/>
    <x v="25"/>
    <s v="DR"/>
    <n v="0"/>
    <n v="10.9"/>
    <s v=" "/>
    <s v=" "/>
    <s v=""/>
    <s v="Actuals"/>
    <s v="O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66701"/>
    <x v="25"/>
    <s v="DR"/>
    <n v="260.18"/>
    <n v="260.18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66701"/>
    <x v="25"/>
    <s v="DR"/>
    <n v="275.47000000000003"/>
    <n v="275.47000000000003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66701"/>
    <x v="25"/>
    <s v="DR"/>
    <n v="229.56"/>
    <n v="229.56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s v="Danahy(MOEngEf&amp;R 921"/>
    <s v="Meals (RT82)::Hilton"/>
    <s v="002374345"/>
    <x v="25"/>
    <s v="DR"/>
    <n v="0"/>
    <n v="18.38"/>
    <s v=" "/>
    <s v=" "/>
    <s v=""/>
    <s v="Actuals"/>
    <s v="O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66701"/>
    <x v="25"/>
    <s v="DR"/>
    <n v="244.86"/>
    <n v="244.86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71452"/>
    <x v="25"/>
    <s v="DR"/>
    <n v="244.86"/>
    <n v="244.86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71452"/>
    <x v="25"/>
    <s v="DR"/>
    <n v="244.86"/>
    <n v="244.86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371239"/>
    <x v="25"/>
    <s v="DR"/>
    <n v="4439.0600000000004"/>
    <n v="4439.0600000000004"/>
    <s v="UD"/>
    <s v="618696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anahy(MOEngEf&amp;R 921"/>
    <s v="Parking, Taxi, Tips, Tolls &amp; Fares(RT80)::Mears Mo"/>
    <s v="002374345"/>
    <x v="25"/>
    <s v="DR"/>
    <n v="0"/>
    <n v="24"/>
    <s v=" "/>
    <s v=" "/>
    <s v=""/>
    <s v="Actuals"/>
    <s v="O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66701"/>
    <x v="25"/>
    <s v="DR"/>
    <n v="244.86"/>
    <n v="244.86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66701"/>
    <x v="25"/>
    <s v="DR"/>
    <n v="275.47000000000003"/>
    <n v="275.47000000000003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71452"/>
    <x v="25"/>
    <s v="DR"/>
    <n v="275.47000000000003"/>
    <n v="275.47000000000003"/>
    <s v="UD"/>
    <s v="618218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anahy(MOEngEf&amp;R 921"/>
    <s v="Airfare / Airline Fees (RT 80)::Southwest Airlines"/>
    <s v="002374345"/>
    <x v="25"/>
    <s v="DR"/>
    <n v="0"/>
    <n v="456.2"/>
    <s v=" "/>
    <s v=" "/>
    <s v=""/>
    <s v="Actuals"/>
    <s v="OP"/>
    <s v=" "/>
    <s v="AP001-02/17/2015-0001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070512::PREMIUM HEAVY DUTY TAPE-69"/>
    <s v="002383310"/>
    <x v="25"/>
    <s v="DR"/>
    <n v="0"/>
    <n v="44.43"/>
    <s v=" "/>
    <s v="698457"/>
    <s v=""/>
    <s v="Actuals"/>
    <s v="AP"/>
    <s v=" "/>
    <s v="AP001-02/27/2015-0012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67670"/>
    <x v="25"/>
    <s v="DR"/>
    <n v="9025.5"/>
    <n v="9025.5"/>
    <s v="UD"/>
    <s v="663854"/>
    <s v=""/>
    <s v="Actuals"/>
    <s v="A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anahy(MOEngEf&amp;R 921"/>
    <s v="Hotels (RT 80)::Hilton"/>
    <s v="002374345"/>
    <x v="25"/>
    <s v="DR"/>
    <n v="0"/>
    <n v="671.64"/>
    <s v=" "/>
    <s v=" "/>
    <s v=""/>
    <s v="Actuals"/>
    <s v="OP"/>
    <s v=" "/>
    <s v="AP001-02/17/2015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366897"/>
    <x v="25"/>
    <s v="DR"/>
    <n v="220020.33"/>
    <n v="220020.33"/>
    <s v="UD"/>
    <s v="607127"/>
    <s v=""/>
    <s v="Actuals"/>
    <s v="AP"/>
    <s v=" "/>
    <s v="AP001-02/20/2015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359600"/>
    <x v="25"/>
    <s v="DR"/>
    <n v="15000"/>
    <n v="15000"/>
    <s v="UD"/>
    <s v="653179"/>
    <s v=""/>
    <s v="Actuals"/>
    <s v="AP"/>
    <s v=" "/>
    <s v="AP001-02/03/2015-0000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359601"/>
    <x v="25"/>
    <s v="DR"/>
    <n v="15000"/>
    <n v="15000"/>
    <s v="UD"/>
    <s v="653179"/>
    <s v=""/>
    <s v="Actuals"/>
    <s v="AP"/>
    <s v=" "/>
    <s v="AP001-02/03/2015-0000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CONSULTIN"/>
    <s v="TAX"/>
    <s v="002366404"/>
    <x v="25"/>
    <s v="DR"/>
    <n v="0"/>
    <n v="335.05"/>
    <s v="UD"/>
    <s v="610847"/>
    <s v=""/>
    <s v="Actuals"/>
    <s v="AP"/>
    <s v=" "/>
    <s v="AP001-02/19/2015-0001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CONSULTIN"/>
    <s v="2013-2015 MEEIA Residential Energy Efficiency Prod"/>
    <s v="002366404"/>
    <x v="25"/>
    <s v="DR"/>
    <n v="4181.3999999999996"/>
    <n v="4181.3999999999996"/>
    <s v="UD"/>
    <s v="610847"/>
    <s v=""/>
    <s v="Actuals"/>
    <s v="AP"/>
    <s v=" "/>
    <s v="AP001-02/19/2015-00019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358249"/>
    <x v="25"/>
    <s v="DR"/>
    <n v="37607.15"/>
    <n v="37607.15"/>
    <s v="UD"/>
    <s v="604438"/>
    <s v=""/>
    <s v="Actuals"/>
    <s v="AP"/>
    <s v=" "/>
    <s v="AP001-02/06/2015-0000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358249"/>
    <x v="25"/>
    <s v="DR"/>
    <n v="189868.03"/>
    <n v="189868.03"/>
    <s v="UD"/>
    <s v="604438"/>
    <s v=""/>
    <s v="Actuals"/>
    <s v="AP"/>
    <s v=" "/>
    <s v="AP001-02/06/2015-0000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358249"/>
    <x v="25"/>
    <s v="DR"/>
    <n v="99090.94"/>
    <n v="99090.94"/>
    <s v="UD"/>
    <s v="604438"/>
    <s v=""/>
    <s v="Actuals"/>
    <s v="AP"/>
    <s v=" "/>
    <s v="AP001-02/06/2015-00006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358249"/>
    <x v="25"/>
    <s v="DR"/>
    <n v="8629.7000000000007"/>
    <n v="8629.7000000000007"/>
    <s v="UD"/>
    <s v="604438"/>
    <s v=""/>
    <s v="Actuals"/>
    <s v="AP"/>
    <s v=" "/>
    <s v="AP001-02/06/2015-00006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358249"/>
    <x v="25"/>
    <s v="DR"/>
    <n v="79355.070000000007"/>
    <n v="79355.070000000007"/>
    <s v="UD"/>
    <s v="604438"/>
    <s v=""/>
    <s v="Actuals"/>
    <s v="AP"/>
    <s v=" "/>
    <s v="AP001-02/06/2015-00006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358249"/>
    <x v="25"/>
    <s v="DR"/>
    <n v="88924.05"/>
    <n v="88924.05"/>
    <s v="UD"/>
    <s v="604438"/>
    <s v=""/>
    <s v="Actuals"/>
    <s v="AP"/>
    <s v=" "/>
    <s v="AP001-02/06/2015-0000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62454"/>
    <x v="25"/>
    <s v="DR"/>
    <n v="25000"/>
    <n v="25000"/>
    <s v="UD"/>
    <s v="663854"/>
    <s v=""/>
    <s v="Actuals"/>
    <s v="AP"/>
    <s v=" "/>
    <s v="AP001-02/03/2015-0000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343151029"/>
    <s v=""/>
    <s v="CSS NON-SERV REVENUE"/>
    <s v=""/>
    <x v="25"/>
    <s v="DR"/>
    <n v="0"/>
    <n v="1220.44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700002115"/>
    <s v=""/>
    <s v="CSS NON-SERV REVENUE"/>
    <s v=""/>
    <x v="25"/>
    <s v="DR"/>
    <n v="0"/>
    <n v="2030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903018002"/>
    <s v=""/>
    <s v="CSS NON-SERV REVENUE"/>
    <s v=""/>
    <x v="25"/>
    <s v="DR"/>
    <n v="0"/>
    <n v="4566.42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770005097"/>
    <s v=""/>
    <s v="CSS NON-SERV REVENUE"/>
    <s v=""/>
    <x v="25"/>
    <s v="DR"/>
    <n v="0"/>
    <n v="3890.04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311610112"/>
    <s v=""/>
    <s v="CSS NON-SERV REVENUE"/>
    <s v=""/>
    <x v="25"/>
    <s v="DR"/>
    <n v="0"/>
    <n v="1805.99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130002533"/>
    <s v=""/>
    <s v="CSS NON-SERV REVENUE"/>
    <s v=""/>
    <x v="25"/>
    <s v="DR"/>
    <n v="0"/>
    <n v="693.84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226102110"/>
    <s v=""/>
    <s v="CSS NON-SERV REVENUE"/>
    <s v=""/>
    <x v="25"/>
    <s v="DR"/>
    <n v="0"/>
    <n v="602.64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390008138"/>
    <s v=""/>
    <s v="CSS NON-SERV REVENUE"/>
    <s v=""/>
    <x v="25"/>
    <s v="DR"/>
    <n v="0"/>
    <n v="15563.77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770002219"/>
    <s v=""/>
    <s v="CSS NON-SERV REVENUE"/>
    <s v=""/>
    <x v="25"/>
    <s v="DR"/>
    <n v="0"/>
    <n v="1353.47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437601112"/>
    <s v=""/>
    <s v="CSS NON-SERV REVENUE"/>
    <s v=""/>
    <x v="25"/>
    <s v="DR"/>
    <n v="0"/>
    <n v="823.09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622400211"/>
    <s v=""/>
    <s v="CSS NON-SERV REVENUE"/>
    <s v=""/>
    <x v="25"/>
    <s v="DR"/>
    <n v="0"/>
    <n v="402.72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892200116"/>
    <s v=""/>
    <s v="CSS NON-SERV REVENUE"/>
    <s v=""/>
    <x v="25"/>
    <s v="DR"/>
    <n v="0"/>
    <n v="304.86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30003525"/>
    <s v=""/>
    <s v="CSS NON-SERV REVENUE"/>
    <s v=""/>
    <x v="25"/>
    <s v="DR"/>
    <n v="0"/>
    <n v="175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70005097"/>
    <s v=""/>
    <s v="CSS NON-SERV REVENUE"/>
    <s v=""/>
    <x v="25"/>
    <s v="DR"/>
    <n v="0"/>
    <n v="50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390008138"/>
    <s v=""/>
    <s v="CSS NON-SERV REVENUE"/>
    <s v=""/>
    <x v="25"/>
    <s v="DR"/>
    <n v="0"/>
    <n v="600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110004625"/>
    <s v=""/>
    <s v="CSS NON-SERV REVENUE"/>
    <s v=""/>
    <x v="25"/>
    <s v="DR"/>
    <n v="0"/>
    <n v="1815"/>
    <s v=""/>
    <s v=""/>
    <s v=""/>
    <s v="Actuals"/>
    <s v="CS662M"/>
    <s v=" "/>
    <s v="CA010-02/28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6"/>
    <s v="DR"/>
    <n v="0"/>
    <n v="1679494"/>
    <s v=""/>
    <s v=""/>
    <s v=""/>
    <s v="Actuals"/>
    <s v="LOGAN"/>
    <s v=" "/>
    <s v="FA511-03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6"/>
    <s v="DR"/>
    <n v="0"/>
    <n v="549757"/>
    <s v=""/>
    <s v=""/>
    <s v=""/>
    <s v="Actuals"/>
    <s v="LOGAN"/>
    <s v=" "/>
    <s v="FA511-03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6"/>
    <s v="DR"/>
    <n v="0"/>
    <n v="247023"/>
    <s v=""/>
    <s v=""/>
    <s v=""/>
    <s v="Actuals"/>
    <s v="LOGAN"/>
    <s v=" "/>
    <s v="FA511-03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6"/>
    <s v="DR"/>
    <n v="0"/>
    <n v="192702"/>
    <s v=""/>
    <s v=""/>
    <s v=""/>
    <s v="Actuals"/>
    <s v="LOGAN"/>
    <s v=" "/>
    <s v="FA511-03/01/2015-0001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ARCA Shared Mktg"/>
    <s v=""/>
    <x v="26"/>
    <s v="DR"/>
    <n v="0"/>
    <n v="70650"/>
    <s v=""/>
    <s v="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378728"/>
    <x v="26"/>
    <s v="CR"/>
    <n v="0"/>
    <n v="-320112.56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6"/>
    <s v="CR"/>
    <n v="0"/>
    <n v="-314356.68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378728"/>
    <x v="26"/>
    <s v="CR"/>
    <n v="0"/>
    <n v="-121259.77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6"/>
    <s v="CR"/>
    <n v="0"/>
    <n v="-74095"/>
    <s v=""/>
    <s v="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6"/>
    <s v="CR"/>
    <n v="0"/>
    <n v="-46415.08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6"/>
    <s v="CR"/>
    <n v="0"/>
    <n v="-40000"/>
    <s v=""/>
    <s v="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378728"/>
    <x v="26"/>
    <s v="CR"/>
    <n v="0"/>
    <n v="-19021.54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378728"/>
    <x v="26"/>
    <s v="CR"/>
    <n v="0"/>
    <n v="-935.05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6"/>
    <s v="CR"/>
    <n v="0"/>
    <n v="-398391.75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378728"/>
    <x v="26"/>
    <s v="CR"/>
    <n v="0"/>
    <n v="-278873.56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6"/>
    <s v="CR"/>
    <n v="0"/>
    <n v="-157963.03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378728"/>
    <x v="26"/>
    <s v="CR"/>
    <n v="0"/>
    <n v="-145554.53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378728"/>
    <x v="26"/>
    <s v="CR"/>
    <n v="0"/>
    <n v="-73010.600000000006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378728"/>
    <x v="26"/>
    <s v="CR"/>
    <n v="0"/>
    <n v="-4630.1899999999996"/>
    <s v=""/>
    <s v="604438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6"/>
    <s v="CR"/>
    <n v="0"/>
    <n v="-16926.13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6"/>
    <s v="CR"/>
    <n v="0"/>
    <n v="-218905.61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6"/>
    <s v="CR"/>
    <n v="0"/>
    <n v="-92823.65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6"/>
    <s v="CR"/>
    <n v="0"/>
    <n v="-83684.759999999995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6"/>
    <s v="CR"/>
    <n v="0"/>
    <n v="-66149.240000000005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6"/>
    <s v="CR"/>
    <n v="0"/>
    <n v="-61790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6"/>
    <s v="CR"/>
    <n v="0"/>
    <n v="-54199.32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6"/>
    <s v="CR"/>
    <n v="0"/>
    <n v="-34777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6"/>
    <s v="CR"/>
    <n v="0"/>
    <n v="-3874.65"/>
    <s v=""/>
    <s v=""/>
    <s v=""/>
    <s v="Actuals"/>
    <s v="MATHIS"/>
    <s v=" "/>
    <s v="TD512-03/01/2015-02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6"/>
    <s v="CR"/>
    <n v="0"/>
    <n v="-6958.04"/>
    <s v=""/>
    <s v=""/>
    <s v=""/>
    <s v="Actuals"/>
    <s v="MATHIS"/>
    <s v=" "/>
    <s v="TD512-03/01/2015-02002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US GREEN B"/>
    <s v=""/>
    <s v="Reclass Activity"/>
    <s v="002388740"/>
    <x v="26"/>
    <s v="DR"/>
    <n v="0"/>
    <n v="5000"/>
    <s v=""/>
    <s v=""/>
    <s v=""/>
    <s v="Actuals"/>
    <s v="SCOTT"/>
    <s v=" "/>
    <s v="TD513-03/31/2015-0000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HUGHES LEA"/>
    <s v=""/>
    <s v="Reclass MEEIA purchasing rate to correct account"/>
    <s v="002398713"/>
    <x v="26"/>
    <s v="CR"/>
    <n v="0"/>
    <n v="-171.25"/>
    <s v=""/>
    <s v="699755"/>
    <s v=""/>
    <s v="Actuals"/>
    <s v="SCOTT"/>
    <s v=" "/>
    <s v="TD513-03/31/2015-00003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SPOT MEDIA"/>
    <s v=""/>
    <s v="Reclass MEEIA purchasing rate to correct account"/>
    <s v="002391901"/>
    <x v="26"/>
    <s v="CR"/>
    <n v="0"/>
    <n v="-142.5"/>
    <s v=""/>
    <s v="701590"/>
    <s v=""/>
    <s v="Actuals"/>
    <s v="SCOTT"/>
    <s v=" "/>
    <s v="TD513-03/31/2015-0000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6"/>
    <s v="DR"/>
    <n v="0"/>
    <n v="8472.39"/>
    <s v=""/>
    <s v=""/>
    <s v=""/>
    <s v="Actuals"/>
    <s v="SCOTT"/>
    <s v=" "/>
    <s v="TD513-03/3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6"/>
    <s v="CR"/>
    <n v="0"/>
    <n v="-1802083"/>
    <s v=""/>
    <s v=""/>
    <s v=""/>
    <s v="Actuals"/>
    <s v="LOGAN"/>
    <s v=" "/>
    <s v="FA511-03/3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6"/>
    <s v="CR"/>
    <n v="0"/>
    <n v="-583351"/>
    <s v=""/>
    <s v=""/>
    <s v=""/>
    <s v="Actuals"/>
    <s v="LOGAN"/>
    <s v=" "/>
    <s v="FA511-03/3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6"/>
    <s v="CR"/>
    <n v="0"/>
    <n v="-263363"/>
    <s v=""/>
    <s v=""/>
    <s v=""/>
    <s v="Actuals"/>
    <s v="LOGAN"/>
    <s v=" "/>
    <s v="FA511-03/3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6"/>
    <s v="CR"/>
    <n v="0"/>
    <n v="-175365"/>
    <s v=""/>
    <s v=""/>
    <s v=""/>
    <s v="Actuals"/>
    <s v="LOGAN"/>
    <s v=" "/>
    <s v="FA511-03/31/2015-00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6"/>
    <s v="DR"/>
    <n v="0"/>
    <n v="12556"/>
    <s v=""/>
    <s v=""/>
    <s v=""/>
    <s v="Actuals"/>
    <s v="SCOTT"/>
    <s v=" "/>
    <s v="TD513-03/31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6"/>
    <s v="DR"/>
    <n v="0"/>
    <n v="3000"/>
    <s v=""/>
    <s v=""/>
    <s v=""/>
    <s v="Actuals"/>
    <s v="SCOTT"/>
    <s v=" "/>
    <s v="TD513-03/3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6"/>
    <s v="DR"/>
    <n v="0"/>
    <n v="163695"/>
    <s v=""/>
    <s v=""/>
    <s v=""/>
    <s v="Actuals"/>
    <s v="SCOTT"/>
    <s v=" "/>
    <s v="TD513-03/31/2015-00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6"/>
    <s v="DR"/>
    <n v="0"/>
    <n v="112766.5"/>
    <s v=""/>
    <s v=""/>
    <s v=""/>
    <s v="Actuals"/>
    <s v="SCOTT"/>
    <s v=" "/>
    <s v="TD513-03/31/2015-00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6"/>
    <s v="DR"/>
    <n v="0"/>
    <n v="103667.2"/>
    <s v=""/>
    <s v=""/>
    <s v=""/>
    <s v="Actuals"/>
    <s v="SCOTT"/>
    <s v=" "/>
    <s v="TD513-03/31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6"/>
    <s v="DR"/>
    <n v="0"/>
    <n v="21100"/>
    <s v=""/>
    <s v=""/>
    <s v=""/>
    <s v="Actuals"/>
    <s v="SCOTT"/>
    <s v=" "/>
    <s v="TD513-03/31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6"/>
    <s v="DR"/>
    <n v="0"/>
    <n v="17188.7"/>
    <s v=""/>
    <s v=""/>
    <s v=""/>
    <s v="Actuals"/>
    <s v="SCOTT"/>
    <s v=" "/>
    <s v="TD513-03/3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00931"/>
    <x v="26"/>
    <s v="DR"/>
    <n v="0"/>
    <n v="227390.17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6"/>
    <s v="DR"/>
    <n v="0"/>
    <n v="214111.93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6"/>
    <s v="DR"/>
    <n v="0"/>
    <n v="111910.91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6"/>
    <s v="DR"/>
    <n v="0"/>
    <n v="60253.74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6"/>
    <s v="DR"/>
    <n v="0"/>
    <n v="27828.63"/>
    <s v=""/>
    <s v="634553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6"/>
    <s v="DR"/>
    <n v="0"/>
    <n v="245958.03"/>
    <s v=""/>
    <s v="607127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6"/>
    <s v="DR"/>
    <n v="0"/>
    <n v="104253.41"/>
    <s v=""/>
    <s v="610844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6"/>
    <s v="DR"/>
    <n v="0"/>
    <n v="61629"/>
    <s v=""/>
    <s v="610716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6"/>
    <s v="DR"/>
    <n v="0"/>
    <n v="60445.09"/>
    <s v=""/>
    <s v="610846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6"/>
    <s v="DR"/>
    <n v="0"/>
    <n v="32873"/>
    <s v=""/>
    <s v="610718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6"/>
    <s v="DR"/>
    <n v="0"/>
    <n v="11389.13"/>
    <s v=""/>
    <s v="618696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6"/>
    <s v="DR"/>
    <n v="0"/>
    <n v="4220.28"/>
    <s v=""/>
    <s v="610847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ARCA Shared Mktg"/>
    <s v=""/>
    <x v="26"/>
    <s v="CR"/>
    <n v="0"/>
    <n v="-70650"/>
    <s v=""/>
    <s v="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00931"/>
    <x v="26"/>
    <s v="DR"/>
    <n v="0"/>
    <n v="559210.93000000005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400931"/>
    <x v="26"/>
    <s v="DR"/>
    <n v="0"/>
    <n v="180892.47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6"/>
    <s v="DR"/>
    <n v="0"/>
    <n v="148632.22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6"/>
    <s v="DR"/>
    <n v="0"/>
    <n v="72238.75"/>
    <s v=""/>
    <s v="618936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002404628"/>
    <x v="26"/>
    <s v="DR"/>
    <n v="0"/>
    <n v="65290"/>
    <s v=""/>
    <s v="6189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6"/>
    <s v="DR"/>
    <n v="0"/>
    <n v="61640.47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00931"/>
    <x v="26"/>
    <s v="DR"/>
    <n v="0"/>
    <n v="45125.14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6"/>
    <s v="DR"/>
    <n v="0"/>
    <n v="22927.3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00931"/>
    <x v="26"/>
    <s v="DR"/>
    <n v="0"/>
    <n v="21459.86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405867"/>
    <x v="26"/>
    <s v="DR"/>
    <n v="0"/>
    <n v="18625.75"/>
    <s v=""/>
    <s v="663854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6"/>
    <s v="DR"/>
    <n v="0"/>
    <n v="11489.98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6"/>
    <s v="DR"/>
    <n v="0"/>
    <n v="8000"/>
    <s v=""/>
    <s v="6189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00931"/>
    <x v="26"/>
    <s v="DR"/>
    <n v="0"/>
    <n v="451903.53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6"/>
    <s v="DR"/>
    <n v="0"/>
    <n v="385473.18"/>
    <s v=""/>
    <s v="604438"/>
    <s v=""/>
    <s v="Actuals"/>
    <s v="SCOTT"/>
    <s v=" "/>
    <s v="TD512-03/3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6"/>
    <s v="DR"/>
    <n v="0"/>
    <n v="8392.89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6"/>
    <s v="DR"/>
    <n v="0"/>
    <n v="6493.32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6"/>
    <s v="DR"/>
    <n v="0"/>
    <n v="401038.85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6"/>
    <s v="DR"/>
    <n v="0"/>
    <n v="202101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6"/>
    <s v="DR"/>
    <n v="0"/>
    <n v="175450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6"/>
    <s v="DR"/>
    <n v="0"/>
    <n v="20900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6"/>
    <s v="DR"/>
    <n v="0"/>
    <n v="16264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6"/>
    <s v="DR"/>
    <n v="0"/>
    <n v="10967.09"/>
    <s v=""/>
    <s v=""/>
    <s v=""/>
    <s v="Actuals"/>
    <s v="SCOTT"/>
    <s v=" "/>
    <s v="TD512-03/31/2015-00001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EX"/>
    <s v="          "/>
    <s v=""/>
    <s v="TD MISC TRANSFERS"/>
    <s v=""/>
    <x v="26"/>
    <s v="DR"/>
    <n v="0"/>
    <n v="12800"/>
    <s v=""/>
    <s v=""/>
    <s v=""/>
    <s v="Actuals"/>
    <s v="MATHIS"/>
    <s v=" "/>
    <s v="TD513-03/31/2015-03003"/>
    <s v="cr_gl_manual_journals"/>
    <m/>
    <m/>
  </r>
  <r>
    <s v="UEC"/>
    <s v="1"/>
    <s v="21"/>
    <s v="908"/>
    <s v="01M"/>
    <s v="90801M"/>
    <s v="020"/>
    <s v="020"/>
    <s v=" "/>
    <x v="8"/>
    <s v="J01VG"/>
    <s v="01"/>
    <s v="MEPC"/>
    <s v="CI"/>
    <s v="          "/>
    <s v=""/>
    <s v="TD MISC TRANSFERS"/>
    <s v=""/>
    <x v="26"/>
    <s v="CR"/>
    <n v="0"/>
    <n v="-12800"/>
    <s v=""/>
    <s v=""/>
    <s v=""/>
    <s v="Actuals"/>
    <s v="MATHIS"/>
    <s v=" "/>
    <s v="TD513-03/31/2015-0300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6"/>
    <s v="CR"/>
    <n v="0"/>
    <n v="-10"/>
    <s v=""/>
    <s v=""/>
    <s v=""/>
    <s v="Actuals"/>
    <s v="MATHIS"/>
    <s v=" "/>
    <s v="TD512-03/01/2015-0203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6"/>
    <s v="CR"/>
    <n v="0"/>
    <n v="-4418.68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6"/>
    <s v="CR"/>
    <n v="0"/>
    <n v="-3000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6"/>
    <s v="CR"/>
    <n v="0"/>
    <n v="-211370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6"/>
    <s v="CR"/>
    <n v="0"/>
    <n v="-112766.5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6"/>
    <s v="CR"/>
    <n v="0"/>
    <n v="-111903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6"/>
    <s v="CR"/>
    <n v="0"/>
    <n v="-21900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6"/>
    <s v="CR"/>
    <n v="0"/>
    <n v="-17189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6"/>
    <s v="CR"/>
    <n v="0"/>
    <n v="-7877.42"/>
    <s v=""/>
    <s v=""/>
    <s v=""/>
    <s v="Actuals"/>
    <s v="MATHIS"/>
    <s v=" "/>
    <s v="TD512-03/01/2015-02019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77640"/>
    <x v="26"/>
    <s v="DR"/>
    <n v="244.86"/>
    <n v="244.86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77640"/>
    <x v="26"/>
    <s v="DR"/>
    <n v="260.18"/>
    <n v="260.18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83006"/>
    <x v="26"/>
    <s v="DR"/>
    <n v="244.86"/>
    <n v="244.86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377640"/>
    <x v="26"/>
    <s v="DR"/>
    <n v="244.86"/>
    <n v="244.86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77640"/>
    <x v="26"/>
    <s v="DR"/>
    <n v="229.56"/>
    <n v="229.56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383006"/>
    <x v="26"/>
    <s v="DR"/>
    <n v="229.56"/>
    <n v="229.56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77640"/>
    <x v="26"/>
    <s v="DR"/>
    <n v="275.47000000000003"/>
    <n v="275.47000000000003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383006"/>
    <x v="26"/>
    <s v="DR"/>
    <n v="275.47000000000003"/>
    <n v="275.47000000000003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FAIRMONT HOTELS SCOTTSDAL"/>
    <s v="002406257"/>
    <x v="26"/>
    <s v="DR"/>
    <n v="0"/>
    <n v="340.62"/>
    <s v=" "/>
    <s v=" "/>
    <s v=""/>
    <s v="Actuals"/>
    <s v="CC"/>
    <s v=" "/>
    <s v="AP001-03/30/2015-00030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2"/>
    <s v="WRIGHTRA"/>
    <s v="Wright(MOEngEf&amp;R 921"/>
    <s v="Meals (RT82)::MADISONSCAFE"/>
    <s v="002395687"/>
    <x v="26"/>
    <s v="DR"/>
    <n v="0"/>
    <n v="47.76"/>
    <s v=" "/>
    <s v=" "/>
    <s v=""/>
    <s v="Actuals"/>
    <s v="CC"/>
    <s v=" "/>
    <s v="AP001-03/16/2015-00016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378728"/>
    <x v="26"/>
    <s v="DR"/>
    <n v="73010.600000000006"/>
    <n v="73010.600000000006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378728"/>
    <x v="26"/>
    <s v="DR"/>
    <n v="19021.54"/>
    <n v="19021.54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378728"/>
    <x v="26"/>
    <s v="DR"/>
    <n v="121259.77"/>
    <n v="121259.77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CONSULTIN"/>
    <s v="2013-2015 MEEIA Residential Lighting Program Admin"/>
    <s v="002396100"/>
    <x v="26"/>
    <s v="DR"/>
    <n v="83684.759999999995"/>
    <n v="83684.759999999995"/>
    <s v="UD"/>
    <s v="610844"/>
    <s v=""/>
    <s v="Actuals"/>
    <s v="AP"/>
    <s v=" "/>
    <s v="AP001-03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CONSULTIN"/>
    <s v="2013-2015 MEEIA Residential Energy Efficiency Prod"/>
    <s v="002399331"/>
    <x v="26"/>
    <s v="DR"/>
    <n v="8000"/>
    <n v="8000"/>
    <s v="UD"/>
    <s v="610846"/>
    <s v=""/>
    <s v="Actuals"/>
    <s v="AP"/>
    <s v=" "/>
    <s v="AP001-03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CONSULTIN"/>
    <s v="2013-2015 MEEIA Residential Energy Efficiency Prod"/>
    <s v="002397689"/>
    <x v="26"/>
    <s v="DR"/>
    <n v="54664.58"/>
    <n v="54664.58"/>
    <s v="UD"/>
    <s v="610846"/>
    <s v=""/>
    <s v="Actuals"/>
    <s v="AP"/>
    <s v=" "/>
    <s v="AP001-03/24/2015-00024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378728"/>
    <x v="26"/>
    <s v="DR"/>
    <n v="4630.1899999999996"/>
    <n v="4630.1899999999996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378728"/>
    <x v="26"/>
    <s v="DR"/>
    <n v="320112.56"/>
    <n v="320112.56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378728"/>
    <x v="26"/>
    <s v="DR"/>
    <n v="935.05"/>
    <n v="935.05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77640"/>
    <x v="26"/>
    <s v="DR"/>
    <n v="275.47000000000003"/>
    <n v="275.47000000000003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CONSULTIN"/>
    <s v="2013-2015 MEEIA Residential Energy Efficiency Prod"/>
    <s v="002383178"/>
    <x v="26"/>
    <s v="DR"/>
    <n v="66149.240000000005"/>
    <n v="66149.240000000005"/>
    <s v="UD"/>
    <s v="610846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383006"/>
    <x v="26"/>
    <s v="DR"/>
    <n v="244.86"/>
    <n v="244.86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SPOT MEDIA PRODUCTIO"/>
    <s v="PURCHASING RATE"/>
    <s v="002391901"/>
    <x v="26"/>
    <s v="DR"/>
    <n v="0"/>
    <n v="142.5"/>
    <s v=""/>
    <s v="701590"/>
    <s v=""/>
    <s v="Actuals"/>
    <s v="AP"/>
    <s v=" "/>
    <s v="AP001-03/16/2015-0001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SPOT MEDIA PRODUCTIO"/>
    <s v="Video content development to support and educate B"/>
    <s v="002391901"/>
    <x v="26"/>
    <s v="DR"/>
    <n v="2850"/>
    <n v="2850"/>
    <s v="UD"/>
    <s v="701590"/>
    <s v=""/>
    <s v="Actuals"/>
    <s v="AP"/>
    <s v=" "/>
    <s v="AP001-03/16/2015-0001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CONSULTIN"/>
    <s v="2013-2015 MEEIA Residential Lighting Program Admin"/>
    <s v="002399332"/>
    <x v="26"/>
    <s v="DR"/>
    <n v="14000"/>
    <n v="14000"/>
    <s v="UD"/>
    <s v="610844"/>
    <s v=""/>
    <s v="Actuals"/>
    <s v="AP"/>
    <s v=" "/>
    <s v="AP001-03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CONSULTIN"/>
    <s v="2013-2015 MEEIA Residential Energy Efficiency Prod"/>
    <s v="002396097"/>
    <x v="26"/>
    <s v="DR"/>
    <n v="50161.2"/>
    <n v="50161.2"/>
    <s v="UD"/>
    <s v="610847"/>
    <s v=""/>
    <s v="Actuals"/>
    <s v="AP"/>
    <s v=" "/>
    <s v="AP001-03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CONSULTIN"/>
    <s v="TAX"/>
    <s v="002396097"/>
    <x v="26"/>
    <s v="DR"/>
    <n v="0"/>
    <n v="4019.42"/>
    <s v="UD"/>
    <s v="610847"/>
    <s v=""/>
    <s v="Actuals"/>
    <s v="AP"/>
    <s v=" "/>
    <s v="AP001-03/24/2015-0002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378728"/>
    <x v="26"/>
    <s v="DR"/>
    <n v="278873.56"/>
    <n v="278873.56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378728"/>
    <x v="26"/>
    <s v="DR"/>
    <n v="145554.53"/>
    <n v="145554.53"/>
    <s v="UD"/>
    <s v="604438"/>
    <s v=""/>
    <s v="Actuals"/>
    <s v="AP"/>
    <s v=" "/>
    <s v="AP001-03/03/2015-00003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400897"/>
    <x v="26"/>
    <s v="DR"/>
    <n v="10391"/>
    <n v="10391"/>
    <s v="UD"/>
    <s v="634553"/>
    <s v=""/>
    <s v="Actuals"/>
    <s v="AP"/>
    <s v=" "/>
    <s v="AP001-03/26/2015-0002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E08000SS9J"/>
    <s v="002401136"/>
    <x v="26"/>
    <s v="DR"/>
    <n v="0"/>
    <n v="115"/>
    <s v=" "/>
    <s v=" "/>
    <s v=""/>
    <s v="Actuals"/>
    <s v="CC"/>
    <s v=" "/>
    <s v="AP001-03/23/2015-0002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398713"/>
    <x v="26"/>
    <s v="DR"/>
    <n v="3425"/>
    <n v="3425"/>
    <s v="UD"/>
    <s v="699755"/>
    <s v=""/>
    <s v="Actuals"/>
    <s v="AP"/>
    <s v=" "/>
    <s v="AP001-03/23/2015-0002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401084"/>
    <x v="26"/>
    <s v="DR"/>
    <n v="0"/>
    <n v="2900"/>
    <s v=" "/>
    <s v=" "/>
    <s v=""/>
    <s v="Actuals"/>
    <s v="CC"/>
    <s v=" "/>
    <s v="AP001-03/23/2015-00023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384256"/>
    <x v="26"/>
    <s v="DR"/>
    <n v="79779.11"/>
    <n v="79779.11"/>
    <s v="UD"/>
    <s v="618936"/>
    <s v=""/>
    <s v="Actuals"/>
    <s v="AP"/>
    <s v=" "/>
    <s v="AP001-03/04/2015-0000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399463"/>
    <x v="26"/>
    <s v="DR"/>
    <n v="10115.43"/>
    <n v="10115.43"/>
    <s v="UD"/>
    <s v="653179"/>
    <s v=""/>
    <s v="Actuals"/>
    <s v="AP"/>
    <s v=" "/>
    <s v="AP001-03/26/2015-0002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388994"/>
    <x v="26"/>
    <s v="DR"/>
    <n v="3933.72"/>
    <n v="3933.72"/>
    <s v="UD"/>
    <s v="618696"/>
    <s v=""/>
    <s v="Actuals"/>
    <s v="AP"/>
    <s v=" "/>
    <s v="AP001-03/12/2015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388995"/>
    <x v="26"/>
    <s v="DR"/>
    <n v="56869.97"/>
    <n v="56869.97"/>
    <s v="UD"/>
    <s v="610716"/>
    <s v=""/>
    <s v="Actuals"/>
    <s v="AP"/>
    <s v=" "/>
    <s v="AP001-03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380934"/>
    <x v="26"/>
    <s v="DR"/>
    <n v="75000"/>
    <n v="75000"/>
    <s v="UD"/>
    <s v="663854"/>
    <s v=""/>
    <s v="Actuals"/>
    <s v="AP"/>
    <s v=" "/>
    <s v="AP001-03/04/2015-00004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 - Other (RT BX)::ADVERTISERS PRINTING C"/>
    <s v="002401336"/>
    <x v="26"/>
    <s v="DR"/>
    <n v="0"/>
    <n v="787.92"/>
    <s v=" "/>
    <s v=" "/>
    <s v=""/>
    <s v="Actuals"/>
    <s v="CC"/>
    <s v=" "/>
    <s v="AP001-03/23/2015-0002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HUGHES LEAHY KARLOVI"/>
    <s v="PURCHASING RATE"/>
    <s v="002398713"/>
    <x v="26"/>
    <s v="DR"/>
    <n v="0"/>
    <n v="171.25"/>
    <s v=""/>
    <s v="699755"/>
    <s v=""/>
    <s v="Actuals"/>
    <s v="AP"/>
    <s v=" "/>
    <s v="AP001-03/23/2015-0002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388676"/>
    <x v="26"/>
    <s v="DR"/>
    <n v="219068.14"/>
    <n v="219068.14"/>
    <s v="UD"/>
    <s v="607127"/>
    <s v=""/>
    <s v="Actuals"/>
    <s v="AP"/>
    <s v=" "/>
    <s v="AP001-03/17/2015-0001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383006"/>
    <x v="26"/>
    <s v="DR"/>
    <n v="260.18"/>
    <n v="260.18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383006"/>
    <x v="26"/>
    <s v="DR"/>
    <n v="275.47000000000003"/>
    <n v="275.47000000000003"/>
    <s v="UD"/>
    <s v="618218"/>
    <s v=""/>
    <s v="Actuals"/>
    <s v="AP"/>
    <s v=" "/>
    <s v="AP001-03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CONSULTIN"/>
    <s v="2013-2015 MEEIA Residential Lighting Program Admin"/>
    <s v="002383177"/>
    <x v="26"/>
    <s v="DR"/>
    <n v="92823.65"/>
    <n v="92823.65"/>
    <s v="UD"/>
    <s v="610844"/>
    <s v=""/>
    <s v="Actuals"/>
    <s v="AP"/>
    <s v=" "/>
    <s v="AP001-03/06/2015-0000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040010006"/>
    <s v=""/>
    <s v="CSS NON-SERV REVENUE"/>
    <s v=""/>
    <x v="26"/>
    <s v="DR"/>
    <n v="0"/>
    <n v="763.98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315104126"/>
    <s v=""/>
    <s v="CSS NON-SERV REVENUE"/>
    <s v=""/>
    <x v="26"/>
    <s v="DR"/>
    <n v="0"/>
    <n v="676.22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557211116"/>
    <s v=""/>
    <s v="CSS NON-SERV REVENUE"/>
    <s v=""/>
    <x v="26"/>
    <s v="DR"/>
    <n v="0"/>
    <n v="1069.56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890002115"/>
    <s v=""/>
    <s v="CSS NON-SERV REVENUE"/>
    <s v=""/>
    <x v="26"/>
    <s v="DR"/>
    <n v="0"/>
    <n v="4153.5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250009712"/>
    <s v=""/>
    <s v="CSS NON-SERV REVENUE"/>
    <s v=""/>
    <x v="26"/>
    <s v="DR"/>
    <n v="0"/>
    <n v="4656.05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901008516"/>
    <s v=""/>
    <s v="CSS NON-SERV REVENUE"/>
    <s v=""/>
    <x v="26"/>
    <s v="DR"/>
    <n v="0"/>
    <n v="314.60000000000002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991005012"/>
    <s v=""/>
    <s v="CSS NON-SERV REVENUE"/>
    <s v=""/>
    <x v="26"/>
    <s v="DR"/>
    <n v="0"/>
    <n v="1513.26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131007056"/>
    <s v=""/>
    <s v="CSS NON-SERV REVENUE"/>
    <s v=""/>
    <x v="26"/>
    <s v="DR"/>
    <n v="0"/>
    <n v="1064.8499999999999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730006631"/>
    <s v=""/>
    <s v="CSS NON-SERV REVENUE"/>
    <s v=""/>
    <x v="26"/>
    <s v="DR"/>
    <n v="0"/>
    <n v="7384.32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117100009"/>
    <s v=""/>
    <s v="CSS NON-SERV REVENUE"/>
    <s v=""/>
    <x v="26"/>
    <s v="DR"/>
    <n v="0"/>
    <n v="2119.02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840005734"/>
    <s v=""/>
    <s v="CSS NON-SERV REVENUE"/>
    <s v=""/>
    <x v="26"/>
    <s v="DR"/>
    <n v="0"/>
    <n v="2571.84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169705144"/>
    <s v=""/>
    <s v="CSS NON-SERV REVENUE"/>
    <s v=""/>
    <x v="26"/>
    <s v="DR"/>
    <n v="0"/>
    <n v="645.52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028602119"/>
    <s v=""/>
    <s v="CSS NON-SERV REVENUE"/>
    <s v=""/>
    <x v="26"/>
    <s v="DR"/>
    <n v="0"/>
    <n v="1937.09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131007056"/>
    <s v=""/>
    <s v="CSS NON-SERV REVENUE"/>
    <s v=""/>
    <x v="26"/>
    <s v="DR"/>
    <n v="0"/>
    <n v="795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901008516"/>
    <s v=""/>
    <s v="CSS NON-SERV REVENUE"/>
    <s v=""/>
    <x v="26"/>
    <s v="DR"/>
    <n v="0"/>
    <n v="36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840005734"/>
    <s v=""/>
    <s v="CSS NON-SERV REVENUE"/>
    <s v=""/>
    <x v="26"/>
    <s v="DR"/>
    <n v="0"/>
    <n v="2590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430003525"/>
    <s v=""/>
    <s v="CSS NON-SERV REVENUE"/>
    <s v=""/>
    <x v="26"/>
    <s v="DR"/>
    <n v="0"/>
    <n v="220"/>
    <s v=""/>
    <s v=""/>
    <s v=""/>
    <s v="Actuals"/>
    <s v="CS662M"/>
    <s v=" "/>
    <s v="CA010-03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7"/>
    <s v="DR"/>
    <n v="0"/>
    <n v="1802083"/>
    <s v=""/>
    <s v=""/>
    <s v=""/>
    <s v="Actuals"/>
    <s v="LOGAN"/>
    <s v=" "/>
    <s v="FA511-04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7"/>
    <s v="DR"/>
    <n v="0"/>
    <n v="583351"/>
    <s v=""/>
    <s v=""/>
    <s v=""/>
    <s v="Actuals"/>
    <s v="LOGAN"/>
    <s v=" "/>
    <s v="FA511-04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7"/>
    <s v="DR"/>
    <n v="0"/>
    <n v="263363"/>
    <s v=""/>
    <s v=""/>
    <s v=""/>
    <s v="Actuals"/>
    <s v="LOGAN"/>
    <s v=" "/>
    <s v="FA511-04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7"/>
    <s v="DR"/>
    <n v="0"/>
    <n v="175365"/>
    <s v=""/>
    <s v=""/>
    <s v=""/>
    <s v="Actuals"/>
    <s v="LOGAN"/>
    <s v=" "/>
    <s v="FA511-04/01/2015-00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7"/>
    <s v="CR"/>
    <n v="0"/>
    <n v="-60445.09"/>
    <s v=""/>
    <s v="610846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7"/>
    <s v="CR"/>
    <n v="0"/>
    <n v="-32873"/>
    <s v=""/>
    <s v="610718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27"/>
    <s v="CR"/>
    <n v="0"/>
    <n v="-11389.13"/>
    <s v=""/>
    <s v="618696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7"/>
    <s v="CR"/>
    <n v="0"/>
    <n v="-4220.28"/>
    <s v=""/>
    <s v="610847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ARCA Shared Mktg"/>
    <s v=""/>
    <x v="27"/>
    <s v="DR"/>
    <n v="0"/>
    <n v="70650"/>
    <s v=""/>
    <s v="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00931"/>
    <x v="27"/>
    <s v="CR"/>
    <n v="0"/>
    <n v="-559210.93000000005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400931"/>
    <x v="27"/>
    <s v="CR"/>
    <n v="0"/>
    <n v="-180892.47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7"/>
    <s v="CR"/>
    <n v="0"/>
    <n v="-148632.22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7"/>
    <s v="CR"/>
    <n v="0"/>
    <n v="-72238.75"/>
    <s v=""/>
    <s v="618936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002404628"/>
    <x v="27"/>
    <s v="CR"/>
    <n v="0"/>
    <n v="-65290"/>
    <s v=""/>
    <s v="6189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7"/>
    <s v="CR"/>
    <n v="0"/>
    <n v="-61640.47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00931"/>
    <x v="27"/>
    <s v="CR"/>
    <n v="0"/>
    <n v="-45125.14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7"/>
    <s v="CR"/>
    <n v="0"/>
    <n v="-22927.3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00931"/>
    <x v="27"/>
    <s v="CR"/>
    <n v="0"/>
    <n v="-21459.86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405867"/>
    <x v="27"/>
    <s v="CR"/>
    <n v="0"/>
    <n v="-18625.75"/>
    <s v=""/>
    <s v="663854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7"/>
    <s v="CR"/>
    <n v="0"/>
    <n v="-11489.98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7"/>
    <s v="CR"/>
    <n v="0"/>
    <n v="-8000"/>
    <s v=""/>
    <s v="6189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00931"/>
    <x v="27"/>
    <s v="CR"/>
    <n v="0"/>
    <n v="-451903.53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00931"/>
    <x v="27"/>
    <s v="CR"/>
    <n v="0"/>
    <n v="-227390.17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7"/>
    <s v="CR"/>
    <n v="0"/>
    <n v="-214111.93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7"/>
    <s v="CR"/>
    <n v="0"/>
    <n v="-111910.91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7"/>
    <s v="CR"/>
    <n v="0"/>
    <n v="-60253.74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7"/>
    <s v="CR"/>
    <n v="0"/>
    <n v="-27828.63"/>
    <s v=""/>
    <s v="634553"/>
    <s v=""/>
    <s v="Actuals"/>
    <s v="SCOTT"/>
    <s v=" "/>
    <s v="TD512-04/01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7"/>
    <s v="CR"/>
    <n v="0"/>
    <n v="-385473.18"/>
    <s v=""/>
    <s v="604438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7"/>
    <s v="CR"/>
    <n v="0"/>
    <n v="-245958.03"/>
    <s v=""/>
    <s v="607127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7"/>
    <s v="CR"/>
    <n v="0"/>
    <n v="-104253.41"/>
    <s v=""/>
    <s v="610844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27"/>
    <s v="CR"/>
    <n v="0"/>
    <n v="-61629"/>
    <s v=""/>
    <s v="610716"/>
    <s v=""/>
    <s v="Actuals"/>
    <s v="SCOTT"/>
    <s v=" "/>
    <s v="TD512-04/01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ktg"/>
    <s v=""/>
    <x v="27"/>
    <s v="CR"/>
    <n v="0"/>
    <n v="-8392.89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27"/>
    <s v="CR"/>
    <n v="0"/>
    <n v="-6493.32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7"/>
    <s v="CR"/>
    <n v="0"/>
    <n v="-401038.85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7"/>
    <s v="CR"/>
    <n v="0"/>
    <n v="-202101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7"/>
    <s v="CR"/>
    <n v="0"/>
    <n v="-16264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7"/>
    <s v="CR"/>
    <n v="0"/>
    <n v="-10967.09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7"/>
    <s v="CR"/>
    <n v="0"/>
    <n v="-175450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7"/>
    <s v="CR"/>
    <n v="0"/>
    <n v="-20900"/>
    <s v=""/>
    <s v=""/>
    <s v=""/>
    <s v="Actuals"/>
    <s v="SCOTT"/>
    <s v=" "/>
    <s v="TD512-04/01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7"/>
    <s v="DR"/>
    <n v="0"/>
    <n v="8684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7"/>
    <s v="DR"/>
    <n v="0"/>
    <n v="6493.32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7"/>
    <s v="DR"/>
    <n v="0"/>
    <n v="401039.25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7"/>
    <s v="DR"/>
    <n v="0"/>
    <n v="197900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7"/>
    <s v="DR"/>
    <n v="0"/>
    <n v="170128.42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7"/>
    <s v="DR"/>
    <n v="0"/>
    <n v="22400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7"/>
    <s v="DR"/>
    <n v="0"/>
    <n v="16264"/>
    <s v=""/>
    <s v=""/>
    <s v=""/>
    <s v="Actuals"/>
    <s v="SCOTT"/>
    <s v=" "/>
    <s v="TD513-04/30/2015-0002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7"/>
    <s v="DR"/>
    <n v="0"/>
    <n v="10981.76"/>
    <s v=""/>
    <s v=""/>
    <s v=""/>
    <s v="Actuals"/>
    <s v="SCOTT"/>
    <s v=" "/>
    <s v="TD513-04/30/2015-00020"/>
    <s v="cr_gl_manual_journals"/>
    <m/>
    <m/>
  </r>
  <r>
    <s v="UEC"/>
    <s v="1"/>
    <s v="21"/>
    <s v="930"/>
    <s v="228"/>
    <s v="930228"/>
    <s v="020"/>
    <s v="020"/>
    <s v=" "/>
    <x v="2"/>
    <s v="J01V3"/>
    <s v="01"/>
    <s v="MEPC"/>
    <s v="34"/>
    <s v="CONSORTIUM"/>
    <s v=""/>
    <s v="Reclass Activity"/>
    <s v="002411922"/>
    <x v="27"/>
    <s v="CR"/>
    <n v="0"/>
    <n v="-515"/>
    <s v=""/>
    <s v="704853"/>
    <s v=""/>
    <s v="Actuals"/>
    <s v="SCOTT"/>
    <s v=" "/>
    <s v="TD513-04/30/2015-0000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HUGHES LEA"/>
    <s v=""/>
    <s v="Reclass MEEIA purchasing rate to correct account"/>
    <s v="002420531"/>
    <x v="27"/>
    <s v="CR"/>
    <n v="0"/>
    <n v="-1186.1099999999999"/>
    <s v=""/>
    <s v="699755"/>
    <s v=""/>
    <s v="Actuals"/>
    <s v="SCOTT"/>
    <s v=" "/>
    <s v="TD513-04/30/2015-00000"/>
    <s v="cr_gl_manual_journals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EARTHWAYS "/>
    <s v=""/>
    <s v="Reclass Activity"/>
    <s v="002420487"/>
    <x v="27"/>
    <s v="CR"/>
    <n v="0"/>
    <n v="-750"/>
    <s v=""/>
    <s v="706400"/>
    <s v=""/>
    <s v="Actuals"/>
    <s v="SCOTT"/>
    <s v=" "/>
    <s v="TD513-04/30/2015-0000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HUGHES LEA"/>
    <s v=""/>
    <s v="Reclass MEEIA purchasing rate to correct account"/>
    <s v="002420533"/>
    <x v="27"/>
    <s v="CR"/>
    <n v="0"/>
    <n v="-339.19"/>
    <s v=""/>
    <s v="699755"/>
    <s v=""/>
    <s v="Actuals"/>
    <s v="SCOTT"/>
    <s v=" "/>
    <s v="TD513-04/30/2015-0000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HUGHES LEA"/>
    <s v=""/>
    <s v="Reclass MEEIA purchasing rate to correct account"/>
    <s v="002420529"/>
    <x v="27"/>
    <s v="CR"/>
    <n v="0"/>
    <n v="-3.45"/>
    <s v=""/>
    <s v="699755"/>
    <s v=""/>
    <s v="Actuals"/>
    <s v="SCOTT"/>
    <s v=" "/>
    <s v="TD513-04/30/2015-0000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22722"/>
    <x v="27"/>
    <s v="DR"/>
    <n v="0"/>
    <n v="32324.26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7"/>
    <s v="DR"/>
    <n v="0"/>
    <n v="28000"/>
    <s v=""/>
    <s v="6189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22722"/>
    <x v="27"/>
    <s v="DR"/>
    <n v="0"/>
    <n v="19868.09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7"/>
    <s v="DR"/>
    <n v="0"/>
    <n v="16448.12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002424932"/>
    <x v="27"/>
    <s v="DR"/>
    <n v="0"/>
    <n v="11723.09"/>
    <s v=""/>
    <s v="6189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7"/>
    <s v="DR"/>
    <n v="0"/>
    <n v="4338.0600000000004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7"/>
    <s v="DR"/>
    <n v="0"/>
    <n v="834785.06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22722"/>
    <x v="27"/>
    <s v="DR"/>
    <n v="0"/>
    <n v="596219.62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22722"/>
    <x v="27"/>
    <s v="DR"/>
    <n v="0"/>
    <n v="380004.72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7"/>
    <s v="DR"/>
    <n v="0"/>
    <n v="146341.07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422722"/>
    <x v="27"/>
    <s v="DR"/>
    <n v="0"/>
    <n v="111910.91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422722"/>
    <x v="27"/>
    <s v="DR"/>
    <n v="0"/>
    <n v="60253.74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7"/>
    <s v="DR"/>
    <n v="0"/>
    <n v="15087.86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7"/>
    <s v="DR"/>
    <n v="0"/>
    <n v="5609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7"/>
    <s v="DR"/>
    <n v="0"/>
    <n v="24483.85"/>
    <s v=""/>
    <s v="634553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7"/>
    <s v="DR"/>
    <n v="0"/>
    <n v="19556.75"/>
    <s v=""/>
    <s v="634553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arketing"/>
    <s v=""/>
    <x v="27"/>
    <s v="DR"/>
    <n v="0"/>
    <n v="21561.279999999999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arketing"/>
    <s v=""/>
    <x v="27"/>
    <s v="DR"/>
    <n v="0"/>
    <n v="1153.5899999999999"/>
    <s v=""/>
    <s v=""/>
    <s v=""/>
    <s v="Actuals"/>
    <s v="SCOTT"/>
    <s v=" "/>
    <s v="TD512-04/30/2015-00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7"/>
    <s v="CR"/>
    <n v="0"/>
    <n v="-1866779"/>
    <s v=""/>
    <s v=""/>
    <s v=""/>
    <s v="Actuals"/>
    <s v="LOGAN"/>
    <s v=" "/>
    <s v="FA511-04/30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7"/>
    <s v="CR"/>
    <n v="0"/>
    <n v="-570186"/>
    <s v=""/>
    <s v=""/>
    <s v=""/>
    <s v="Actuals"/>
    <s v="LOGAN"/>
    <s v=" "/>
    <s v="FA511-04/30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7"/>
    <s v="CR"/>
    <n v="0"/>
    <n v="-229826"/>
    <s v=""/>
    <s v=""/>
    <s v=""/>
    <s v="Actuals"/>
    <s v="LOGAN"/>
    <s v=" "/>
    <s v="FA511-04/30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7"/>
    <s v="CR"/>
    <n v="0"/>
    <n v="-134351"/>
    <s v=""/>
    <s v=""/>
    <s v=""/>
    <s v="Actuals"/>
    <s v="LOGAN"/>
    <s v=" "/>
    <s v="FA511-04/30/2015-00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7"/>
    <s v="DR"/>
    <n v="0"/>
    <n v="432200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7"/>
    <s v="DR"/>
    <n v="0"/>
    <n v="320287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7"/>
    <s v="DR"/>
    <n v="0"/>
    <n v="74253.75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7"/>
    <s v="DR"/>
    <n v="0"/>
    <n v="33600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mprest"/>
    <s v=""/>
    <x v="27"/>
    <s v="DR"/>
    <n v="0"/>
    <n v="20373.689999999999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7"/>
    <s v="DR"/>
    <n v="0"/>
    <n v="12902.67"/>
    <s v=""/>
    <s v=""/>
    <s v=""/>
    <s v="Actuals"/>
    <s v="SCOTT"/>
    <s v=" "/>
    <s v="TD512-04/30/2015-00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7"/>
    <s v="DR"/>
    <n v="0"/>
    <n v="219280.79"/>
    <s v=""/>
    <s v="607127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7"/>
    <s v="DR"/>
    <n v="0"/>
    <n v="82856.600000000006"/>
    <s v=""/>
    <s v="610844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27"/>
    <s v="DR"/>
    <n v="0"/>
    <n v="66905"/>
    <s v=""/>
    <s v="610716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7"/>
    <s v="DR"/>
    <n v="0"/>
    <n v="53011"/>
    <s v=""/>
    <s v="610718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7"/>
    <s v="DR"/>
    <n v="0"/>
    <n v="52721.31"/>
    <s v=""/>
    <s v="610846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27"/>
    <s v="DR"/>
    <n v="0"/>
    <n v="4577.8500000000004"/>
    <s v=""/>
    <s v="618696"/>
    <s v=""/>
    <s v="Actuals"/>
    <s v="SCOTT"/>
    <s v=" "/>
    <s v="TD512-04/30/2015-0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7"/>
    <s v="DR"/>
    <n v="0"/>
    <n v="3750.43"/>
    <s v=""/>
    <s v="610847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22722"/>
    <x v="27"/>
    <s v="DR"/>
    <n v="0"/>
    <n v="525131.87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7"/>
    <s v="DR"/>
    <n v="0"/>
    <n v="289082.69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422722"/>
    <x v="27"/>
    <s v="DR"/>
    <n v="0"/>
    <n v="115271.79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7"/>
    <s v="DR"/>
    <n v="0"/>
    <n v="60224.84"/>
    <s v=""/>
    <s v="618936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7"/>
    <s v="DR"/>
    <n v="0"/>
    <n v="41992.88"/>
    <s v=""/>
    <s v="604438"/>
    <s v=""/>
    <s v="Actuals"/>
    <s v="SCOTT"/>
    <s v=" "/>
    <s v="TD512-04/30/2015-00008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ARCA INCORPORATED"/>
    <s v=""/>
    <x v="27"/>
    <s v="CR"/>
    <n v="0"/>
    <n v="-70650"/>
    <s v=""/>
    <s v=""/>
    <s v=""/>
    <s v="Actuals"/>
    <s v="RECONNET"/>
    <s v=" "/>
    <s v="RN002-04/07/2015-00007"/>
    <s v="cr_gl_manual_journals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         "/>
    <s v=""/>
    <s v="BUSS MARY S"/>
    <s v=""/>
    <x v="27"/>
    <s v="CR"/>
    <n v="0"/>
    <n v="-50"/>
    <s v=""/>
    <s v=""/>
    <s v=""/>
    <s v="Actuals"/>
    <s v="RECONNET"/>
    <s v=" "/>
    <s v="RN002-04/24/2015-0002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CONSULTIN"/>
    <s v="2013-2015 MEEIA Residential Energy Efficiency Prod"/>
    <s v="002424928"/>
    <x v="27"/>
    <s v="DR"/>
    <n v="54244.05"/>
    <n v="54244.05"/>
    <s v="UD"/>
    <s v="610846"/>
    <s v=""/>
    <s v="Actuals"/>
    <s v="AP"/>
    <s v=" "/>
    <s v="AP001-04/30/2015-0003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427073"/>
    <x v="27"/>
    <s v="DR"/>
    <n v="65923.899999999994"/>
    <n v="65923.899999999994"/>
    <s v="UD"/>
    <s v="610716"/>
    <s v=""/>
    <s v="Actuals"/>
    <s v="AP"/>
    <s v=" "/>
    <s v="AP001-04/30/2015-0003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CONSULTIN"/>
    <s v="2013-2015 MEEIA Residential Lighting Program Admin"/>
    <s v="002424929"/>
    <x v="27"/>
    <s v="DR"/>
    <n v="90253.41"/>
    <n v="90253.41"/>
    <s v="UD"/>
    <s v="610844"/>
    <s v=""/>
    <s v="Actuals"/>
    <s v="AP"/>
    <s v=" "/>
    <s v="AP001-04/30/2015-0003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28348"/>
    <x v="27"/>
    <s v="DR"/>
    <n v="248.64"/>
    <n v="248.64"/>
    <s v="UD"/>
    <s v="618218"/>
    <s v=""/>
    <s v="Actuals"/>
    <s v="AP"/>
    <s v=" "/>
    <s v="AP001-04/29/2015-0002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28348"/>
    <x v="27"/>
    <s v="DR"/>
    <n v="233.1"/>
    <n v="233.1"/>
    <s v="UD"/>
    <s v="618218"/>
    <s v=""/>
    <s v="Actuals"/>
    <s v="AP"/>
    <s v=" "/>
    <s v="AP001-04/29/2015-0002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28348"/>
    <x v="27"/>
    <s v="DR"/>
    <n v="279.72000000000003"/>
    <n v="279.72000000000003"/>
    <s v="UD"/>
    <s v="618218"/>
    <s v=""/>
    <s v="Actuals"/>
    <s v="AP"/>
    <s v=" "/>
    <s v="AP001-04/29/2015-0002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28348"/>
    <x v="27"/>
    <s v="DR"/>
    <n v="264.18"/>
    <n v="264.18"/>
    <s v="UD"/>
    <s v="618218"/>
    <s v=""/>
    <s v="Actuals"/>
    <s v="AP"/>
    <s v=" "/>
    <s v="AP001-04/29/2015-0002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28348"/>
    <x v="27"/>
    <s v="DR"/>
    <n v="279.72000000000003"/>
    <n v="279.72000000000003"/>
    <s v="UD"/>
    <s v="618218"/>
    <s v=""/>
    <s v="Actuals"/>
    <s v="AP"/>
    <s v=" "/>
    <s v="AP001-04/29/2015-0002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28348"/>
    <x v="27"/>
    <s v="DR"/>
    <n v="248.64"/>
    <n v="248.64"/>
    <s v="UD"/>
    <s v="618218"/>
    <s v=""/>
    <s v="Actuals"/>
    <s v="AP"/>
    <s v=" "/>
    <s v="AP001-04/29/2015-0002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HUGHES LEAHY KARLOVI"/>
    <s v="PURCHASING RATE"/>
    <s v="002420529"/>
    <x v="27"/>
    <s v="DR"/>
    <n v="0"/>
    <n v="3.45"/>
    <s v=""/>
    <s v="699755"/>
    <s v=""/>
    <s v="Actuals"/>
    <s v="AP"/>
    <s v=" "/>
    <s v="AP001-04/24/2015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HUGHES LEAHY KARLOVI"/>
    <s v="PURCHASING RATE"/>
    <s v="002420533"/>
    <x v="27"/>
    <s v="DR"/>
    <n v="0"/>
    <n v="339.19"/>
    <s v=""/>
    <s v="699755"/>
    <s v=""/>
    <s v="Actuals"/>
    <s v="AP"/>
    <s v=" "/>
    <s v="AP001-04/24/2015-00024"/>
    <s v="cr_accounts_payable"/>
    <m/>
    <m/>
  </r>
  <r>
    <s v="UEC"/>
    <s v="1"/>
    <s v="21"/>
    <s v="930"/>
    <s v="228"/>
    <s v="930228"/>
    <s v="020"/>
    <s v="020"/>
    <s v=" "/>
    <x v="2"/>
    <s v="J01V3"/>
    <s v="01"/>
    <s v="MEPC"/>
    <s v="34"/>
    <s v=" "/>
    <s v="CONSORTIUM FOR ENERG"/>
    <s v="PURCHASING RATE"/>
    <s v="002411922"/>
    <x v="27"/>
    <s v="DR"/>
    <n v="0"/>
    <n v="515"/>
    <s v=""/>
    <s v="704853"/>
    <s v=""/>
    <s v="Actuals"/>
    <s v="AP"/>
    <s v=" "/>
    <s v="AP001-04/08/2015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Parking, Taxi, Tips, Tolls &amp; Fares(RT80)::City of "/>
    <s v="002412460"/>
    <x v="27"/>
    <s v="DR"/>
    <n v="0"/>
    <n v="5"/>
    <s v=" "/>
    <s v=" "/>
    <s v=""/>
    <s v="Actuals"/>
    <s v="O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400931"/>
    <x v="27"/>
    <s v="DR"/>
    <n v="180892.47"/>
    <n v="180892.47"/>
    <s v="UD"/>
    <s v="604438"/>
    <s v=""/>
    <s v="Actuals"/>
    <s v="A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400931"/>
    <x v="27"/>
    <s v="DR"/>
    <n v="21459.86"/>
    <n v="21459.86"/>
    <s v="UD"/>
    <s v="604438"/>
    <s v=""/>
    <s v="Actuals"/>
    <s v="A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400931"/>
    <x v="27"/>
    <s v="DR"/>
    <n v="559210.93000000005"/>
    <n v="559210.93000000005"/>
    <s v="UD"/>
    <s v="604438"/>
    <s v=""/>
    <s v="Actuals"/>
    <s v="A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Bradley(MOEngEf&amp;R 92"/>
    <s v="Parking, Taxi, Tips, Tolls &amp; Fares(RT80)::Metropol"/>
    <s v="002416015"/>
    <x v="27"/>
    <s v="DR"/>
    <n v="0"/>
    <n v="9"/>
    <s v=" "/>
    <s v=" "/>
    <s v=""/>
    <s v="Actuals"/>
    <s v="OP"/>
    <s v=" "/>
    <s v="AP001-04/10/2015-00010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428597"/>
    <x v="27"/>
    <s v="DR"/>
    <n v="53741.97"/>
    <n v="53741.97"/>
    <s v="UD"/>
    <s v="618936"/>
    <s v=""/>
    <s v="Actuals"/>
    <s v="AP"/>
    <s v=" "/>
    <s v="AP001-04/29/2015-00029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400931"/>
    <x v="27"/>
    <s v="DR"/>
    <n v="451903.53"/>
    <n v="451903.53"/>
    <s v="UD"/>
    <s v="604438"/>
    <s v=""/>
    <s v="Actuals"/>
    <s v="A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412460"/>
    <x v="27"/>
    <s v="DR"/>
    <n v="0"/>
    <n v="17.25"/>
    <s v=" "/>
    <s v=" "/>
    <s v=""/>
    <s v="Actuals"/>
    <s v="O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412460"/>
    <x v="27"/>
    <s v="DR"/>
    <n v="0"/>
    <n v="17.25"/>
    <s v=" "/>
    <s v=" "/>
    <s v=""/>
    <s v="Actuals"/>
    <s v="O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05867"/>
    <x v="27"/>
    <s v="DR"/>
    <n v="18625.75"/>
    <n v="18625.75"/>
    <s v="UD"/>
    <s v="663854"/>
    <s v=""/>
    <s v="Actuals"/>
    <s v="AP"/>
    <s v=" "/>
    <s v="AP001-04/07/2015-0000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21837"/>
    <x v="27"/>
    <s v="DR"/>
    <n v="263.92"/>
    <n v="263.92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20135"/>
    <x v="27"/>
    <s v="DR"/>
    <n v="33085"/>
    <n v="33085"/>
    <s v="UD"/>
    <s v="610718"/>
    <s v=""/>
    <s v="Actuals"/>
    <s v="AP"/>
    <s v=" "/>
    <s v="AP001-04/20/2015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20138"/>
    <x v="27"/>
    <s v="DR"/>
    <n v="32268.5"/>
    <n v="32268.5"/>
    <s v="UD"/>
    <s v="610718"/>
    <s v=""/>
    <s v="Actuals"/>
    <s v="AP"/>
    <s v=" "/>
    <s v="AP001-04/20/2015-0002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 "/>
    <s v="Thielemann(MOEngEf&amp;R"/>
    <s v="Meals (RT82)::EXECUTIVE DINING MAIN"/>
    <s v="002422313"/>
    <x v="27"/>
    <s v="DR"/>
    <n v="0"/>
    <n v="527.48"/>
    <s v=" "/>
    <s v=" "/>
    <s v=""/>
    <s v="Actuals"/>
    <s v="CC"/>
    <s v=" "/>
    <s v="AP001-04/20/2015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20137"/>
    <x v="27"/>
    <s v="DR"/>
    <n v="34305"/>
    <n v="34305"/>
    <s v="UD"/>
    <s v="610718"/>
    <s v=""/>
    <s v="Actuals"/>
    <s v="AP"/>
    <s v=" "/>
    <s v="AP001-04/20/2015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16267"/>
    <x v="27"/>
    <s v="DR"/>
    <n v="14991.05"/>
    <n v="14991.05"/>
    <s v="UD"/>
    <s v="663854"/>
    <s v=""/>
    <s v="Actuals"/>
    <s v="AP"/>
    <s v=" "/>
    <s v="AP001-04/20/2015-0002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12152"/>
    <x v="27"/>
    <s v="DR"/>
    <n v="260.18"/>
    <n v="260.18"/>
    <s v="UD"/>
    <s v="618218"/>
    <s v=""/>
    <s v="Actuals"/>
    <s v="AP"/>
    <s v=" "/>
    <s v="AP001-04/09/2015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12152"/>
    <x v="27"/>
    <s v="DR"/>
    <n v="275.47000000000003"/>
    <n v="275.47000000000003"/>
    <s v="UD"/>
    <s v="618218"/>
    <s v=""/>
    <s v="Actuals"/>
    <s v="AP"/>
    <s v=" "/>
    <s v="AP001-04/09/2015-0000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12152"/>
    <x v="27"/>
    <s v="DR"/>
    <n v="244.86"/>
    <n v="244.86"/>
    <s v="UD"/>
    <s v="618218"/>
    <s v=""/>
    <s v="Actuals"/>
    <s v="AP"/>
    <s v=" "/>
    <s v="AP001-04/09/2015-00009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400931"/>
    <x v="27"/>
    <s v="DR"/>
    <n v="45125.14"/>
    <n v="45125.14"/>
    <s v="UD"/>
    <s v="604438"/>
    <s v=""/>
    <s v="Actuals"/>
    <s v="A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400931"/>
    <x v="27"/>
    <s v="DR"/>
    <n v="227390.17"/>
    <n v="227390.17"/>
    <s v="UD"/>
    <s v="604438"/>
    <s v=""/>
    <s v="Actuals"/>
    <s v="AP"/>
    <s v=" "/>
    <s v="AP001-04/07/2015-00007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80"/>
    <s v=" "/>
    <s v="Kalmer(CorpComm 921)"/>
    <s v="Mileage (RT 80)"/>
    <s v="002414994"/>
    <x v="27"/>
    <s v="DR"/>
    <n v="0"/>
    <n v="119.6"/>
    <s v=" "/>
    <s v=" "/>
    <s v=""/>
    <s v="Actuals"/>
    <s v="OP"/>
    <s v=" "/>
    <s v="AP001-04/09/2015-0000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11934"/>
    <x v="27"/>
    <s v="DR"/>
    <n v="10800"/>
    <n v="10800"/>
    <s v="UD"/>
    <s v="607127"/>
    <s v=""/>
    <s v="Actuals"/>
    <s v="AP"/>
    <s v=" "/>
    <s v="AP001-04/09/2015-0000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10442"/>
    <x v="27"/>
    <s v="DR"/>
    <n v="50000"/>
    <n v="50000"/>
    <s v="UD"/>
    <s v="663854"/>
    <s v=""/>
    <s v="Actuals"/>
    <s v="AP"/>
    <s v=" "/>
    <s v="AP001-04/07/2015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21721"/>
    <x v="27"/>
    <s v="DR"/>
    <n v="233.1"/>
    <n v="233.1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21721"/>
    <x v="27"/>
    <s v="DR"/>
    <n v="279.72000000000003"/>
    <n v="279.72000000000003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21837"/>
    <x v="27"/>
    <s v="DR"/>
    <n v="279.43"/>
    <n v="279.43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21837"/>
    <x v="27"/>
    <s v="DR"/>
    <n v="279.43"/>
    <n v="279.43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21721"/>
    <x v="27"/>
    <s v="DR"/>
    <n v="264.18"/>
    <n v="264.18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21721"/>
    <x v="27"/>
    <s v="DR"/>
    <n v="248.64"/>
    <n v="248.64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21837"/>
    <x v="27"/>
    <s v="DR"/>
    <n v="232.86"/>
    <n v="232.86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21837"/>
    <x v="27"/>
    <s v="DR"/>
    <n v="248.38"/>
    <n v="248.38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21721"/>
    <x v="27"/>
    <s v="DR"/>
    <n v="248.64"/>
    <n v="248.64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418774"/>
    <x v="27"/>
    <s v="DR"/>
    <n v="11242.27"/>
    <n v="11242.27"/>
    <s v="UD"/>
    <s v="618696"/>
    <s v=""/>
    <s v="Actuals"/>
    <s v="AP"/>
    <s v=" "/>
    <s v="AP001-04/20/2015-0002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12152"/>
    <x v="27"/>
    <s v="DR"/>
    <n v="244.86"/>
    <n v="244.86"/>
    <s v="UD"/>
    <s v="618218"/>
    <s v=""/>
    <s v="Actuals"/>
    <s v="AP"/>
    <s v=" "/>
    <s v="AP001-04/09/2015-0000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12152"/>
    <x v="27"/>
    <s v="DR"/>
    <n v="275.47000000000003"/>
    <n v="275.47000000000003"/>
    <s v="UD"/>
    <s v="618218"/>
    <s v=""/>
    <s v="Actuals"/>
    <s v="AP"/>
    <s v=" "/>
    <s v="AP001-04/09/2015-0000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00742"/>
    <x v="27"/>
    <s v="DR"/>
    <n v="260.18"/>
    <n v="260.18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06023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00608"/>
    <x v="27"/>
    <s v="DR"/>
    <n v="229.56"/>
    <n v="229.5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00608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00608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00742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411019"/>
    <x v="27"/>
    <s v="DR"/>
    <n v="0"/>
    <n v="11.5"/>
    <s v=" "/>
    <s v=" "/>
    <s v=""/>
    <s v="Actuals"/>
    <s v="O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06023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00742"/>
    <x v="27"/>
    <s v="DR"/>
    <n v="229.56"/>
    <n v="229.5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00742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05965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20531"/>
    <x v="27"/>
    <s v="DR"/>
    <n v="48673.08"/>
    <n v="48673.08"/>
    <s v="UD"/>
    <s v="699755"/>
    <s v=""/>
    <s v="Actuals"/>
    <s v="AP"/>
    <s v=" "/>
    <s v="AP001-04/27/2015-0002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34"/>
    <s v=" "/>
    <s v="HUGHES LEAHY KARLOVI"/>
    <s v="PURCHASING RATE"/>
    <s v="002420531"/>
    <x v="27"/>
    <s v="DR"/>
    <n v="0"/>
    <n v="1186.1099999999999"/>
    <s v=""/>
    <s v="699755"/>
    <s v=""/>
    <s v="Actuals"/>
    <s v="AP"/>
    <s v=" "/>
    <s v="AP001-04/27/2015-0002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14378"/>
    <x v="27"/>
    <s v="DR"/>
    <n v="218965.17"/>
    <n v="218965.17"/>
    <s v="UD"/>
    <s v="607127"/>
    <s v=""/>
    <s v="Actuals"/>
    <s v="AP"/>
    <s v=" "/>
    <s v="AP001-04/17/2015-0001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12152"/>
    <x v="27"/>
    <s v="DR"/>
    <n v="229.56"/>
    <n v="229.56"/>
    <s v="UD"/>
    <s v="618218"/>
    <s v=""/>
    <s v="Actuals"/>
    <s v="AP"/>
    <s v=" "/>
    <s v="AP001-04/09/2015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05965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05965"/>
    <x v="27"/>
    <s v="DR"/>
    <n v="229.56"/>
    <n v="229.5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Via(MOEngEf&amp;R 921), "/>
    <s v="Meals (RT82)::BAIKU  TRIUMPH GRILL"/>
    <s v="002411078"/>
    <x v="27"/>
    <s v="DR"/>
    <n v="0"/>
    <n v="84.31"/>
    <s v=" "/>
    <s v=" "/>
    <s v=""/>
    <s v="Actuals"/>
    <s v="CC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05965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00608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00742"/>
    <x v="27"/>
    <s v="DR"/>
    <n v="275.47000000000003"/>
    <n v="275.47000000000003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00742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 - Other (RT BX)::MSFT * E08000VHQT"/>
    <s v="002411019"/>
    <x v="27"/>
    <s v="DR"/>
    <n v="0"/>
    <n v="115"/>
    <s v=" "/>
    <s v=" "/>
    <s v=""/>
    <s v="Actuals"/>
    <s v="CC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06023"/>
    <x v="27"/>
    <s v="DR"/>
    <n v="260.18"/>
    <n v="260.18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21837"/>
    <x v="27"/>
    <s v="DR"/>
    <n v="248.38"/>
    <n v="248.38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20529"/>
    <x v="27"/>
    <s v="DR"/>
    <n v="68.98"/>
    <n v="68.98"/>
    <s v="UD"/>
    <s v="699755"/>
    <s v=""/>
    <s v="Actuals"/>
    <s v="AP"/>
    <s v=" "/>
    <s v="AP001-04/24/2015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20533"/>
    <x v="27"/>
    <s v="DR"/>
    <n v="6783.75"/>
    <n v="6783.75"/>
    <s v="UD"/>
    <s v="699755"/>
    <s v=""/>
    <s v="Actuals"/>
    <s v="AP"/>
    <s v=" "/>
    <s v="AP001-04/24/2015-0002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21721"/>
    <x v="27"/>
    <s v="DR"/>
    <n v="279.72000000000003"/>
    <n v="279.72000000000003"/>
    <s v="UD"/>
    <s v="618218"/>
    <s v=""/>
    <s v="Actuals"/>
    <s v="AP"/>
    <s v=" "/>
    <s v="AP001-04/27/2015-00027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404628"/>
    <x v="27"/>
    <s v="DR"/>
    <n v="58761"/>
    <n v="58761"/>
    <s v="UD"/>
    <s v="618938"/>
    <s v=""/>
    <s v="Actuals"/>
    <s v="AP"/>
    <s v=" "/>
    <s v="AP001-04/08/2015-00008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407099"/>
    <x v="27"/>
    <s v="DR"/>
    <n v="74057.36"/>
    <n v="74057.36"/>
    <s v="UD"/>
    <s v="618936"/>
    <s v=""/>
    <s v="Actuals"/>
    <s v="AP"/>
    <s v=" "/>
    <s v="AP001-04/08/2015-00008"/>
    <s v="cr_accounts_payable"/>
    <m/>
    <m/>
  </r>
  <r>
    <s v="UEC"/>
    <s v="1"/>
    <s v="21"/>
    <s v="930"/>
    <s v="228"/>
    <s v="930228"/>
    <s v="020"/>
    <s v="020"/>
    <s v=" "/>
    <x v="2"/>
    <s v="J01V3"/>
    <s v="01"/>
    <s v="MEPC"/>
    <s v="MD"/>
    <s v=" "/>
    <s v="CONSORTIUM FOR ENERG"/>
    <s v="CEE Membership Dues Year 2015."/>
    <s v="002411922"/>
    <x v="27"/>
    <s v="DR"/>
    <n v="10300"/>
    <n v="10300"/>
    <s v="UD"/>
    <s v="704853"/>
    <s v=""/>
    <s v="Actuals"/>
    <s v="AP"/>
    <s v=" "/>
    <s v="AP001-04/08/2015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05965"/>
    <x v="27"/>
    <s v="DR"/>
    <n v="260.18"/>
    <n v="260.18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411019"/>
    <x v="27"/>
    <s v="DR"/>
    <n v="0"/>
    <n v="17.25"/>
    <s v=" "/>
    <s v=" "/>
    <s v=""/>
    <s v="Actuals"/>
    <s v="O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06023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00608"/>
    <x v="27"/>
    <s v="DR"/>
    <n v="260.18"/>
    <n v="260.18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34"/>
    <s v=" "/>
    <s v="EARTHWAYS CENTER"/>
    <s v="PURCHASING RATE"/>
    <s v="002420487"/>
    <x v="27"/>
    <s v="DR"/>
    <n v="0"/>
    <n v="750"/>
    <s v=""/>
    <s v="706400"/>
    <s v=""/>
    <s v="Actuals"/>
    <s v="AP"/>
    <s v=" "/>
    <s v="AP001-04/22/2015-0002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20399"/>
    <x v="27"/>
    <s v="DR"/>
    <n v="27000"/>
    <n v="27000"/>
    <s v="UD"/>
    <s v="607127"/>
    <s v=""/>
    <s v="Actuals"/>
    <s v="AP"/>
    <s v=" "/>
    <s v="AP001-04/22/2015-00022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EARTHWAYS CENTER"/>
    <s v="2015 Green Homes Festival Sponsorship, Invoice 259"/>
    <s v="002420487"/>
    <x v="27"/>
    <s v="DR"/>
    <n v="15000"/>
    <n v="15000"/>
    <s v="UD"/>
    <s v="706400"/>
    <s v=""/>
    <s v="Actuals"/>
    <s v="AP"/>
    <s v=" "/>
    <s v="AP001-04/22/2015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06023"/>
    <x v="27"/>
    <s v="DR"/>
    <n v="229.56"/>
    <n v="229.5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05965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06023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00608"/>
    <x v="27"/>
    <s v="DR"/>
    <n v="244.86"/>
    <n v="244.86"/>
    <s v="UD"/>
    <s v="618218"/>
    <s v=""/>
    <s v="Actuals"/>
    <s v="AP"/>
    <s v=" "/>
    <s v="AP001-04/06/2015-00006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560003216"/>
    <s v=""/>
    <s v="CSS NON-SERV REVENUE"/>
    <s v=""/>
    <x v="27"/>
    <s v="DR"/>
    <n v="0"/>
    <n v="923.48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408703115"/>
    <s v=""/>
    <s v="CSS NON-SERV REVENUE"/>
    <s v=""/>
    <x v="27"/>
    <s v="DR"/>
    <n v="0"/>
    <n v="622.05999999999995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077609134"/>
    <s v=""/>
    <s v="CSS NON-SERV REVENUE"/>
    <s v=""/>
    <x v="27"/>
    <s v="DR"/>
    <n v="0"/>
    <n v="1596.77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350002710"/>
    <s v=""/>
    <s v="CSS NON-SERV REVENUE"/>
    <s v=""/>
    <x v="27"/>
    <s v="DR"/>
    <n v="0"/>
    <n v="250.9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588145000"/>
    <s v=""/>
    <s v="CSS NON-SERV REVENUE"/>
    <s v=""/>
    <x v="27"/>
    <s v="DR"/>
    <n v="0"/>
    <n v="761.62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22022006"/>
    <s v=""/>
    <s v="CSS NON-SERV REVENUE"/>
    <s v=""/>
    <x v="27"/>
    <s v="DR"/>
    <n v="0"/>
    <n v="1212.48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090002225"/>
    <s v=""/>
    <s v="CSS NON-SERV REVENUE"/>
    <s v=""/>
    <x v="27"/>
    <s v="DR"/>
    <n v="0"/>
    <n v="594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57519128"/>
    <s v=""/>
    <s v="CSS NON-SERV REVENUE"/>
    <s v=""/>
    <x v="27"/>
    <s v="DR"/>
    <n v="0"/>
    <n v="165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059702112"/>
    <s v=""/>
    <s v="CSS NON-SERV REVENUE"/>
    <s v=""/>
    <x v="27"/>
    <s v="DR"/>
    <n v="0"/>
    <n v="5500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580005531"/>
    <s v=""/>
    <s v="CSS NON-SERV REVENUE"/>
    <s v=""/>
    <x v="27"/>
    <s v="DR"/>
    <n v="0"/>
    <n v="600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3330000918"/>
    <s v=""/>
    <s v="CSS NON-SERV REVENUE"/>
    <s v=""/>
    <x v="27"/>
    <s v="DR"/>
    <n v="0"/>
    <n v="1188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350002710"/>
    <s v=""/>
    <s v="CSS NON-SERV REVENUE"/>
    <s v=""/>
    <x v="27"/>
    <s v="DR"/>
    <n v="0"/>
    <n v="110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311610112"/>
    <s v=""/>
    <s v="CSS NON-SERV REVENUE"/>
    <s v=""/>
    <x v="27"/>
    <s v="DR"/>
    <n v="0"/>
    <n v="577"/>
    <s v=""/>
    <s v=""/>
    <s v=""/>
    <s v="Actuals"/>
    <s v="CS662M"/>
    <s v=" "/>
    <s v="CA010-04/30/2015-00000"/>
    <s v="cr_cs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8"/>
    <s v="DR"/>
    <n v="0"/>
    <n v="26000"/>
    <s v=""/>
    <s v="6189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8"/>
    <s v="DR"/>
    <n v="0"/>
    <n v="18750.54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48632"/>
    <x v="28"/>
    <s v="DR"/>
    <n v="0"/>
    <n v="1143204.29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8"/>
    <s v="DR"/>
    <n v="0"/>
    <n v="859940.73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8"/>
    <s v="DR"/>
    <n v="0"/>
    <n v="290719.65999999997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48632"/>
    <x v="28"/>
    <s v="DR"/>
    <n v="0"/>
    <n v="209409.8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8"/>
    <s v="DR"/>
    <n v="0"/>
    <n v="42846.83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448632"/>
    <x v="28"/>
    <s v="DR"/>
    <n v="0"/>
    <n v="33329.839999999997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448632"/>
    <x v="28"/>
    <s v="DR"/>
    <n v="0"/>
    <n v="15087.86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8"/>
    <s v="DR"/>
    <n v="0"/>
    <n v="39809.5"/>
    <s v=""/>
    <s v="634553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8"/>
    <s v="DR"/>
    <n v="0"/>
    <n v="219118.17"/>
    <s v=""/>
    <s v="607127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8"/>
    <s v="DR"/>
    <n v="0"/>
    <n v="101547.36"/>
    <s v=""/>
    <s v="610844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28"/>
    <s v="DR"/>
    <n v="0"/>
    <n v="82467"/>
    <s v=""/>
    <s v="610716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8"/>
    <s v="DR"/>
    <n v="0"/>
    <n v="79218.5"/>
    <s v=""/>
    <s v="610718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8"/>
    <s v="DR"/>
    <n v="0"/>
    <n v="60721.31"/>
    <s v=""/>
    <s v="610846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28"/>
    <s v="DR"/>
    <n v="0"/>
    <n v="3823.15"/>
    <s v=""/>
    <s v="618696"/>
    <s v=""/>
    <s v="Actuals"/>
    <s v="CULLEY"/>
    <s v=" "/>
    <s v="TD512-05/31/2015-05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8"/>
    <s v="DR"/>
    <n v="0"/>
    <n v="94312.2"/>
    <s v=""/>
    <s v="610847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48632"/>
    <x v="28"/>
    <s v="DR"/>
    <n v="0"/>
    <n v="694997.57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8"/>
    <s v="DR"/>
    <n v="0"/>
    <n v="276885.78000000003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8"/>
    <s v="DR"/>
    <n v="0"/>
    <n v="74363.05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8"/>
    <s v="DR"/>
    <n v="0"/>
    <n v="67818.59"/>
    <s v=""/>
    <s v="618936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48632"/>
    <x v="28"/>
    <s v="DR"/>
    <n v="0"/>
    <n v="54899.14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48632"/>
    <x v="28"/>
    <s v="DR"/>
    <n v="0"/>
    <n v="38061.18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8"/>
    <s v="DR"/>
    <n v="0"/>
    <n v="29398.36"/>
    <s v=""/>
    <s v="604438"/>
    <s v=""/>
    <s v="Actuals"/>
    <s v="CULLEY"/>
    <s v=" "/>
    <s v="TD512-05/3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8"/>
    <s v="CR"/>
    <n v="0"/>
    <n v="-1872924"/>
    <s v=""/>
    <s v=""/>
    <s v=""/>
    <s v="Actuals"/>
    <s v="LOGAN"/>
    <s v=" "/>
    <s v="FA511-05/3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8"/>
    <s v="CR"/>
    <n v="0"/>
    <n v="-612909"/>
    <s v=""/>
    <s v=""/>
    <s v=""/>
    <s v="Actuals"/>
    <s v="LOGAN"/>
    <s v=" "/>
    <s v="FA511-05/3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8"/>
    <s v="CR"/>
    <n v="0"/>
    <n v="-248129"/>
    <s v=""/>
    <s v=""/>
    <s v=""/>
    <s v="Actuals"/>
    <s v="LOGAN"/>
    <s v=" "/>
    <s v="FA511-05/3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8"/>
    <s v="CR"/>
    <n v="0"/>
    <n v="-170469"/>
    <s v=""/>
    <s v=""/>
    <s v=""/>
    <s v="Actuals"/>
    <s v="LOGAN"/>
    <s v=" "/>
    <s v="FA511-05/31/2015-00010"/>
    <s v="cr_gl_manual_journals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SPOT MEDIA"/>
    <s v=""/>
    <s v="Reclass MEEIA purchasing rate to correct account"/>
    <s v="002447485"/>
    <x v="28"/>
    <s v="CR"/>
    <n v="0"/>
    <n v="-291.75"/>
    <s v=""/>
    <s v="701590"/>
    <s v=""/>
    <s v="Actuals"/>
    <s v="CULLEY"/>
    <s v=" "/>
    <s v="TD513-05/31/2015-05029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arketing"/>
    <s v=""/>
    <x v="28"/>
    <s v="CR"/>
    <n v="0"/>
    <n v="-21561.279999999999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arketing"/>
    <s v=""/>
    <x v="28"/>
    <s v="CR"/>
    <n v="0"/>
    <n v="-1153.5899999999999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8"/>
    <s v="CR"/>
    <n v="0"/>
    <n v="-432200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8"/>
    <s v="CR"/>
    <n v="0"/>
    <n v="-320287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8"/>
    <s v="CR"/>
    <n v="0"/>
    <n v="-74253.75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8"/>
    <s v="CR"/>
    <n v="0"/>
    <n v="-33600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mprest"/>
    <s v=""/>
    <x v="28"/>
    <s v="CR"/>
    <n v="0"/>
    <n v="-20373.689999999999"/>
    <s v=""/>
    <s v=""/>
    <s v=""/>
    <s v="Actuals"/>
    <s v="SCOTT"/>
    <s v=" "/>
    <s v="TD512-05/01/2015-00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8"/>
    <s v="CR"/>
    <n v="0"/>
    <n v="-12902.67"/>
    <s v=""/>
    <s v=""/>
    <s v=""/>
    <s v="Actuals"/>
    <s v="SCOTT"/>
    <s v=" "/>
    <s v="TD512-05/01/2015-00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22722"/>
    <x v="28"/>
    <s v="CR"/>
    <n v="0"/>
    <n v="-525131.87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8"/>
    <s v="CR"/>
    <n v="0"/>
    <n v="-289082.69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422722"/>
    <x v="28"/>
    <s v="CR"/>
    <n v="0"/>
    <n v="-115271.79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8"/>
    <s v="CR"/>
    <n v="0"/>
    <n v="-60224.84"/>
    <s v=""/>
    <s v="618936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8"/>
    <s v="CR"/>
    <n v="0"/>
    <n v="-41992.88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22722"/>
    <x v="28"/>
    <s v="CR"/>
    <n v="0"/>
    <n v="-32324.26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8"/>
    <s v="CR"/>
    <n v="0"/>
    <n v="-28000"/>
    <s v=""/>
    <s v="6189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22722"/>
    <x v="28"/>
    <s v="CR"/>
    <n v="0"/>
    <n v="-19868.09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422722"/>
    <x v="28"/>
    <s v="CR"/>
    <n v="0"/>
    <n v="-60253.74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8"/>
    <s v="CR"/>
    <n v="0"/>
    <n v="-15087.86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8"/>
    <s v="CR"/>
    <n v="0"/>
    <n v="-5609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8"/>
    <s v="CR"/>
    <n v="0"/>
    <n v="-24483.85"/>
    <s v=""/>
    <s v="634553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8"/>
    <s v="CR"/>
    <n v="0"/>
    <n v="-19556.75"/>
    <s v=""/>
    <s v="634553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8"/>
    <s v="CR"/>
    <n v="0"/>
    <n v="-219280.79"/>
    <s v=""/>
    <s v="607127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28"/>
    <s v="CR"/>
    <n v="0"/>
    <n v="-66905"/>
    <s v=""/>
    <s v="610716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8"/>
    <s v="CR"/>
    <n v="0"/>
    <n v="-53011"/>
    <s v=""/>
    <s v="610718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8"/>
    <s v="CR"/>
    <n v="0"/>
    <n v="-52721.31"/>
    <s v=""/>
    <s v="610846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28"/>
    <s v="CR"/>
    <n v="0"/>
    <n v="-4577.8500000000004"/>
    <s v=""/>
    <s v="618696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8"/>
    <s v="CR"/>
    <n v="0"/>
    <n v="-3750.43"/>
    <s v=""/>
    <s v="610847"/>
    <s v=""/>
    <s v="Actuals"/>
    <s v="SCOTT"/>
    <s v=" "/>
    <s v="TD512-05/01/2015-00008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8"/>
    <s v="CR"/>
    <n v="0"/>
    <n v="-82856.600000000006"/>
    <s v=""/>
    <s v="610844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8"/>
    <s v="CR"/>
    <n v="0"/>
    <n v="-16448.12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002424932"/>
    <x v="28"/>
    <s v="CR"/>
    <n v="0"/>
    <n v="-11723.09"/>
    <s v=""/>
    <s v="6189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8"/>
    <s v="CR"/>
    <n v="0"/>
    <n v="-4338.0600000000004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8"/>
    <s v="CR"/>
    <n v="0"/>
    <n v="-834785.06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22722"/>
    <x v="28"/>
    <s v="CR"/>
    <n v="0"/>
    <n v="-596219.62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22722"/>
    <x v="28"/>
    <s v="CR"/>
    <n v="0"/>
    <n v="-380004.72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8"/>
    <s v="CR"/>
    <n v="0"/>
    <n v="-146341.07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422722"/>
    <x v="28"/>
    <s v="CR"/>
    <n v="0"/>
    <n v="-111910.91"/>
    <s v=""/>
    <s v="604438"/>
    <s v=""/>
    <s v="Actuals"/>
    <s v="SCOTT"/>
    <s v=" "/>
    <s v="TD512-05/01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8"/>
    <s v="DR"/>
    <n v="0"/>
    <n v="1866779"/>
    <s v=""/>
    <s v=""/>
    <s v=""/>
    <s v="Actuals"/>
    <s v="LOGAN"/>
    <s v=" "/>
    <s v="FA511-05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8"/>
    <s v="DR"/>
    <n v="0"/>
    <n v="570186"/>
    <s v=""/>
    <s v=""/>
    <s v=""/>
    <s v="Actuals"/>
    <s v="LOGAN"/>
    <s v=" "/>
    <s v="FA511-05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8"/>
    <s v="DR"/>
    <n v="0"/>
    <n v="229826"/>
    <s v=""/>
    <s v=""/>
    <s v=""/>
    <s v="Actuals"/>
    <s v="LOGAN"/>
    <s v=" "/>
    <s v="FA511-05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8"/>
    <s v="DR"/>
    <n v="0"/>
    <n v="134351"/>
    <s v=""/>
    <s v=""/>
    <s v=""/>
    <s v="Actuals"/>
    <s v="LOGAN"/>
    <s v=" "/>
    <s v="FA511-05/01/2015-00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arketing"/>
    <s v=""/>
    <x v="28"/>
    <s v="DR"/>
    <n v="0"/>
    <n v="13312.56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arketing"/>
    <s v=""/>
    <x v="28"/>
    <s v="DR"/>
    <n v="0"/>
    <n v="9863.23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8"/>
    <s v="DR"/>
    <n v="0"/>
    <n v="838125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8"/>
    <s v="DR"/>
    <n v="0"/>
    <n v="329958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8"/>
    <s v="DR"/>
    <n v="0"/>
    <n v="49950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mprest"/>
    <s v=""/>
    <x v="28"/>
    <s v="DR"/>
    <n v="0"/>
    <n v="31070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8"/>
    <s v="DR"/>
    <n v="0"/>
    <n v="9191.48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8"/>
    <s v="DR"/>
    <n v="0"/>
    <n v="277734.94"/>
    <s v=""/>
    <s v=""/>
    <s v=""/>
    <s v="Actuals"/>
    <s v="CULLEY"/>
    <s v=" "/>
    <s v="TD512-05/31/2015-05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8"/>
    <s v="DR"/>
    <n v="0"/>
    <n v="23515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8"/>
    <s v="DR"/>
    <n v="0"/>
    <n v="1153.5899999999999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8"/>
    <s v="DR"/>
    <n v="0"/>
    <n v="304850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8"/>
    <s v="DR"/>
    <n v="0"/>
    <n v="223921.75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8"/>
    <s v="DR"/>
    <n v="0"/>
    <n v="72526.75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8"/>
    <s v="DR"/>
    <n v="0"/>
    <n v="30550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8"/>
    <s v="DR"/>
    <n v="0"/>
    <n v="20374"/>
    <s v=""/>
    <s v=""/>
    <s v=""/>
    <s v="Actuals"/>
    <s v="MATHIS"/>
    <s v=" "/>
    <s v="TD513-05/31/2015-0500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8"/>
    <s v="DR"/>
    <n v="0"/>
    <n v="12902.83"/>
    <s v=""/>
    <s v=""/>
    <s v=""/>
    <s v="Actuals"/>
    <s v="MATHIS"/>
    <s v=" "/>
    <s v="TD513-05/31/2015-05000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44771"/>
    <x v="28"/>
    <s v="DR"/>
    <n v="12591.41"/>
    <n v="12591.41"/>
    <s v="UD"/>
    <s v="663854"/>
    <s v=""/>
    <s v="Actuals"/>
    <s v="AP"/>
    <s v=" "/>
    <s v="AP001-05/20/2015-0002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39"/>
    <x v="28"/>
    <s v="DR"/>
    <n v="12000"/>
    <n v="12000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441788"/>
    <x v="28"/>
    <s v="DR"/>
    <n v="0"/>
    <n v="10.35"/>
    <s v=" "/>
    <s v=" "/>
    <s v=""/>
    <s v="Actuals"/>
    <s v="O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Laurent(ALT EDTS 145"/>
    <s v="Mileage (RT 80)"/>
    <s v="002441788"/>
    <x v="28"/>
    <s v="DR"/>
    <n v="0"/>
    <n v="39.68"/>
    <s v=" "/>
    <s v=" "/>
    <s v=""/>
    <s v="Actuals"/>
    <s v="O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1"/>
    <x v="28"/>
    <s v="DR"/>
    <n v="21925"/>
    <n v="21925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 "/>
    <s v="Laurent(ALT EDTS 145"/>
    <s v="Mileage (RT 80)"/>
    <s v="002441788"/>
    <x v="28"/>
    <s v="DR"/>
    <n v="0"/>
    <n v="11.5"/>
    <s v=" "/>
    <s v=" "/>
    <s v=""/>
    <s v="Actuals"/>
    <s v="O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TARGET        00012799"/>
    <s v="002450283"/>
    <x v="28"/>
    <s v="DR"/>
    <n v="0"/>
    <n v="37.450000000000003"/>
    <s v=" "/>
    <s v=" "/>
    <s v=""/>
    <s v="Actuals"/>
    <s v="CC"/>
    <s v=" "/>
    <s v="AP001-05/26/2015-0002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THE HOME DEPOT 3002"/>
    <s v="002450283"/>
    <x v="28"/>
    <s v="DR"/>
    <n v="0"/>
    <n v="62.53"/>
    <s v=" "/>
    <s v=" "/>
    <s v=""/>
    <s v="Actuals"/>
    <s v="CC"/>
    <s v=" "/>
    <s v="AP001-05/26/2015-0002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WEINHARDT PARTY RENTALS"/>
    <s v="002450283"/>
    <x v="28"/>
    <s v="DR"/>
    <n v="0"/>
    <n v="103.5"/>
    <s v=" "/>
    <s v=" "/>
    <s v=""/>
    <s v="Actuals"/>
    <s v="CC"/>
    <s v=" "/>
    <s v="AP001-05/26/2015-0002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0"/>
    <x v="28"/>
    <s v="DR"/>
    <n v="30000"/>
    <n v="30000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Laurent(ALT EDTS 145"/>
    <s v="Mileage (RT 80)"/>
    <s v="002441788"/>
    <x v="28"/>
    <s v="DR"/>
    <n v="0"/>
    <n v="3.45"/>
    <s v=" "/>
    <s v=" "/>
    <s v=""/>
    <s v="Actuals"/>
    <s v="O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32"/>
    <x v="28"/>
    <s v="DR"/>
    <n v="7500"/>
    <n v="7500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35"/>
    <x v="28"/>
    <s v="DR"/>
    <n v="30000"/>
    <n v="30000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37"/>
    <x v="28"/>
    <s v="DR"/>
    <n v="7500"/>
    <n v="7500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41616"/>
    <x v="28"/>
    <s v="DR"/>
    <n v="66116.350000000006"/>
    <n v="66116.350000000006"/>
    <s v="UD"/>
    <s v="663854"/>
    <s v=""/>
    <s v="Actuals"/>
    <s v="AP"/>
    <s v=" "/>
    <s v="AP001-05/18/2015-0001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THE HOME DEPOT 3002"/>
    <s v="002450283"/>
    <x v="28"/>
    <s v="DR"/>
    <n v="0"/>
    <n v="106.55"/>
    <s v=" "/>
    <s v=" "/>
    <s v=""/>
    <s v="Actuals"/>
    <s v="CC"/>
    <s v=" "/>
    <s v="AP001-05/26/2015-0002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3773"/>
    <s v="Danahy(MOEngEf&amp;R 921"/>
    <s v="Purchases - Other (RT BX)::THE HOME DEPOT 3002"/>
    <s v="002450283"/>
    <x v="28"/>
    <s v="DR"/>
    <n v="0"/>
    <n v="17.059999999999999"/>
    <s v=" "/>
    <s v=" "/>
    <s v=""/>
    <s v="Actuals"/>
    <s v="CC"/>
    <s v=" "/>
    <s v="AP001-05/26/2015-0002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37603"/>
    <x v="28"/>
    <s v="DR"/>
    <n v="219327.51"/>
    <n v="219327.51"/>
    <s v="UD"/>
    <s v="607127"/>
    <s v=""/>
    <s v="Actuals"/>
    <s v="AP"/>
    <s v=" "/>
    <s v="AP001-05/26/2015-0002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s v="Thielemann(MOEngEf&amp;R"/>
    <s v="Meals (RT82)::EXECUTIVE DINING MAIN"/>
    <s v="002450410"/>
    <x v="28"/>
    <s v="DR"/>
    <n v="0"/>
    <n v="340.45"/>
    <s v=" "/>
    <s v=" "/>
    <s v=""/>
    <s v="Actuals"/>
    <s v="CC"/>
    <s v=" "/>
    <s v="AP001-05/26/2015-0002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 "/>
    <s v="Thielemann(MOEngEf&amp;R"/>
    <s v="Meals (RT82)::EXECUTIVE DINING MAIN"/>
    <s v="002450410"/>
    <x v="28"/>
    <s v="DR"/>
    <n v="0"/>
    <n v="219.81"/>
    <s v=" "/>
    <s v=" "/>
    <s v=""/>
    <s v="Actuals"/>
    <s v="CC"/>
    <s v=" "/>
    <s v="AP001-05/26/2015-00026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424902"/>
    <x v="28"/>
    <s v="DR"/>
    <n v="18906.75"/>
    <n v="18906.75"/>
    <s v="UD"/>
    <s v="634553"/>
    <s v=""/>
    <s v="Actuals"/>
    <s v="AP"/>
    <s v=" "/>
    <s v="AP001-05/04/2015-0000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48607"/>
    <x v="28"/>
    <s v="DR"/>
    <n v="76750"/>
    <n v="76750"/>
    <s v="UD"/>
    <s v="663854"/>
    <s v=""/>
    <s v="Actuals"/>
    <s v="AP"/>
    <s v=" "/>
    <s v="AP001-05/29/2015-00029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446485"/>
    <x v="28"/>
    <s v="DR"/>
    <n v="73842.86"/>
    <n v="73842.86"/>
    <s v="UD"/>
    <s v="618936"/>
    <s v=""/>
    <s v="Actuals"/>
    <s v="AP"/>
    <s v=" "/>
    <s v="AP001-05/21/2015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4"/>
    <x v="28"/>
    <s v="DR"/>
    <n v="13500"/>
    <n v="135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5"/>
    <x v="28"/>
    <s v="DR"/>
    <n v="22500"/>
    <n v="225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6"/>
    <x v="28"/>
    <s v="DR"/>
    <n v="7500"/>
    <n v="75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60"/>
    <x v="28"/>
    <s v="DR"/>
    <n v="7150"/>
    <n v="715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63"/>
    <x v="28"/>
    <s v="DR"/>
    <n v="7500"/>
    <n v="75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7"/>
    <x v="28"/>
    <s v="DR"/>
    <n v="7500"/>
    <n v="75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62"/>
    <x v="28"/>
    <s v="DR"/>
    <n v="5000"/>
    <n v="50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Harrison(MOEngEf&amp;R 9"/>
    <s v="Purchases - Other (RT BX)::VEOLIA ES TECH SOL"/>
    <s v="002440584"/>
    <x v="28"/>
    <s v="DR"/>
    <n v="0"/>
    <n v="2900"/>
    <s v=" "/>
    <s v=" "/>
    <s v=""/>
    <s v="Actuals"/>
    <s v="CC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48649"/>
    <x v="28"/>
    <s v="CR"/>
    <n v="-293.48"/>
    <n v="-293.48"/>
    <s v="UD"/>
    <s v="699755"/>
    <s v=""/>
    <s v="Actuals"/>
    <s v="AP"/>
    <s v=" "/>
    <s v="AP001-05/29/2015-0002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52208"/>
    <x v="28"/>
    <s v="DR"/>
    <n v="6109.5"/>
    <n v="6109.5"/>
    <s v="UD"/>
    <s v="663854"/>
    <s v=""/>
    <s v="Actuals"/>
    <s v="AP"/>
    <s v=" "/>
    <s v="AP001-05/29/2015-0002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47476"/>
    <x v="28"/>
    <s v="DR"/>
    <n v="47000"/>
    <n v="47000"/>
    <s v="UD"/>
    <s v="663854"/>
    <s v=""/>
    <s v="Actuals"/>
    <s v="AP"/>
    <s v=" "/>
    <s v="AP001-05/22/2015-00022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047210::8X10CLEAR RESEAL ENVELOPE-"/>
    <s v="002451200"/>
    <x v="28"/>
    <s v="DR"/>
    <n v="0"/>
    <n v="83.84"/>
    <s v=" "/>
    <s v="710409"/>
    <s v=""/>
    <s v="Actuals"/>
    <s v="AP"/>
    <s v=" "/>
    <s v="AP001-05/28/2015-0002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048014::8X10CLEAR RESEAL ENVELOPE-"/>
    <s v="002451200"/>
    <x v="28"/>
    <s v="DR"/>
    <n v="0"/>
    <n v="355.05"/>
    <s v=" "/>
    <s v="710409"/>
    <s v=""/>
    <s v="Actuals"/>
    <s v="AP"/>
    <s v=" "/>
    <s v="AP001-05/28/2015-00028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422722"/>
    <x v="28"/>
    <s v="DR"/>
    <n v="115271.79"/>
    <n v="115271.79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422722"/>
    <x v="28"/>
    <s v="DR"/>
    <n v="111910.91"/>
    <n v="111910.91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64"/>
    <x v="28"/>
    <s v="DR"/>
    <n v="9000"/>
    <n v="9000"/>
    <s v="UD"/>
    <s v="653179"/>
    <s v=""/>
    <s v="Actuals"/>
    <s v="AP"/>
    <s v=" "/>
    <s v="AP001-05/12/2015-00012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EX"/>
    <s v=" "/>
    <s v="SPOT MEDIA PRODUCTIO"/>
    <s v="Video content development to support and educate B"/>
    <s v="002447485"/>
    <x v="28"/>
    <s v="DR"/>
    <n v="5835"/>
    <n v="5835"/>
    <s v="UD"/>
    <s v="701590"/>
    <s v=""/>
    <s v="Actuals"/>
    <s v="AP"/>
    <s v=" "/>
    <s v="AP001-05/27/2015-0002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0YDB3"/>
    <s v="002451376"/>
    <x v="28"/>
    <s v="DR"/>
    <n v="0"/>
    <n v="115"/>
    <s v=" "/>
    <s v=" "/>
    <s v=""/>
    <s v="Actuals"/>
    <s v="CC"/>
    <s v=" "/>
    <s v="AP001-05/27/2015-0002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BX"/>
    <s v="E126014"/>
    <s v="Kalmer(CorpComm 921)"/>
    <s v="Purchases-Other (RT BX)::HOBBY LOBBY #0311"/>
    <s v="002451536"/>
    <x v="28"/>
    <s v="DR"/>
    <n v="0"/>
    <n v="26.43"/>
    <s v=" "/>
    <s v=" "/>
    <s v=""/>
    <s v="Actuals"/>
    <s v="CC"/>
    <s v=" "/>
    <s v="AP001-05/27/2015-0002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1197K"/>
    <s v="002451376"/>
    <x v="28"/>
    <s v="DR"/>
    <n v="0"/>
    <n v="115"/>
    <s v=" "/>
    <s v=" "/>
    <s v=""/>
    <s v="Actuals"/>
    <s v="CC"/>
    <s v=" "/>
    <s v="AP001-05/27/2015-0002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BX"/>
    <s v="E126014"/>
    <s v="Kalmer(CorpComm 921)"/>
    <s v="Purchases-Other (RT BX)::WALGREENS #3652"/>
    <s v="002451536"/>
    <x v="28"/>
    <s v="DR"/>
    <n v="0"/>
    <n v="6.43"/>
    <s v=" "/>
    <s v=" "/>
    <s v=""/>
    <s v="Actuals"/>
    <s v="CC"/>
    <s v=" "/>
    <s v="AP001-05/27/2015-00027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Parking, Taxi, Tips, Tolls &amp; Fares(RT80)::City of "/>
    <s v="002446102"/>
    <x v="28"/>
    <s v="DR"/>
    <n v="0"/>
    <n v="6"/>
    <s v=" "/>
    <s v=" "/>
    <s v=""/>
    <s v="Actuals"/>
    <s v="OP"/>
    <s v=" "/>
    <s v="AP001-05/19/2015-00019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E35363"/>
    <s v="Thompson(MOEngEf&amp;R 9"/>
    <s v="Meals (RT82)::MADISONSCAFE"/>
    <s v="002446102"/>
    <x v="28"/>
    <s v="DR"/>
    <n v="0"/>
    <n v="24.93"/>
    <s v=" "/>
    <s v=" "/>
    <s v=""/>
    <s v="Actuals"/>
    <s v="CC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CONSULTIN"/>
    <s v="2013-2015 MEEIA Residential Lighting Program Admin"/>
    <s v="002442511"/>
    <x v="28"/>
    <s v="DR"/>
    <n v="82875.850000000006"/>
    <n v="82875.850000000006"/>
    <s v="UD"/>
    <s v="610844"/>
    <s v=""/>
    <s v="Actuals"/>
    <s v="AP"/>
    <s v=" "/>
    <s v="AP001-05/19/2015-00019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446102"/>
    <x v="28"/>
    <s v="DR"/>
    <n v="0"/>
    <n v="17.25"/>
    <s v=" "/>
    <s v=" "/>
    <s v=""/>
    <s v="Actuals"/>
    <s v="OP"/>
    <s v=" "/>
    <s v="AP001-05/19/2015-00019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446102"/>
    <x v="28"/>
    <s v="DR"/>
    <n v="0"/>
    <n v="17.25"/>
    <s v=" "/>
    <s v=" "/>
    <s v=""/>
    <s v="Actuals"/>
    <s v="O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44667"/>
    <x v="28"/>
    <s v="DR"/>
    <n v="279.72000000000003"/>
    <n v="279.72000000000003"/>
    <s v="UD"/>
    <s v="618218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CONSULTIN"/>
    <s v="2013-2015 MEEIA Residential Lighting Program Incen"/>
    <s v="002436939"/>
    <x v="28"/>
    <s v="DR"/>
    <n v="3745.08"/>
    <n v="3745.08"/>
    <s v="UD"/>
    <s v="610845"/>
    <s v=""/>
    <s v="Actuals"/>
    <s v="AP"/>
    <s v=" "/>
    <s v="AP001-05/14/2015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40412"/>
    <x v="28"/>
    <s v="DR"/>
    <n v="388"/>
    <n v="388"/>
    <s v="UD"/>
    <s v="610718"/>
    <s v=""/>
    <s v="Actuals"/>
    <s v="AP"/>
    <s v=" "/>
    <s v="AP001-05/14/2015-0001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38981"/>
    <x v="28"/>
    <s v="DR"/>
    <n v="248.64"/>
    <n v="248.64"/>
    <s v="UD"/>
    <s v="618218"/>
    <s v=""/>
    <s v="Actuals"/>
    <s v="AP"/>
    <s v=" "/>
    <s v="AP001-05/14/2015-00014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422722"/>
    <x v="28"/>
    <s v="DR"/>
    <n v="60253.74"/>
    <n v="60253.74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422722"/>
    <x v="28"/>
    <s v="DR"/>
    <n v="525131.87"/>
    <n v="525131.87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32768"/>
    <x v="28"/>
    <s v="DR"/>
    <n v="293.91000000000003"/>
    <n v="293.91000000000003"/>
    <s v="UD"/>
    <s v="618218"/>
    <s v=""/>
    <s v="Actuals"/>
    <s v="AP"/>
    <s v=" "/>
    <s v="AP001-05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32768"/>
    <x v="28"/>
    <s v="DR"/>
    <n v="276.61"/>
    <n v="276.61"/>
    <s v="UD"/>
    <s v="618218"/>
    <s v=""/>
    <s v="Actuals"/>
    <s v="AP"/>
    <s v=" "/>
    <s v="AP001-05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32768"/>
    <x v="28"/>
    <s v="DR"/>
    <n v="311.19"/>
    <n v="311.19"/>
    <s v="UD"/>
    <s v="618218"/>
    <s v=""/>
    <s v="Actuals"/>
    <s v="AP"/>
    <s v=" "/>
    <s v="AP001-05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32768"/>
    <x v="28"/>
    <s v="DR"/>
    <n v="276.61"/>
    <n v="276.61"/>
    <s v="UD"/>
    <s v="618218"/>
    <s v=""/>
    <s v="Actuals"/>
    <s v="AP"/>
    <s v=" "/>
    <s v="AP001-05/06/2015-00006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BX"/>
    <s v="E126014"/>
    <s v="Kalmer(CorpComm 921)"/>
    <s v="Purchases-Other (RT BX)::SIGNATURE SIGNS &amp; GRAPHIC"/>
    <s v="002451536"/>
    <x v="28"/>
    <s v="DR"/>
    <n v="0"/>
    <n v="1791.03"/>
    <s v=" "/>
    <s v=" "/>
    <s v=""/>
    <s v="Actuals"/>
    <s v="CC"/>
    <s v=" "/>
    <s v="AP001-05/27/2015-0002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44667"/>
    <x v="28"/>
    <s v="DR"/>
    <n v="248.64"/>
    <n v="248.64"/>
    <s v="UD"/>
    <s v="618218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44667"/>
    <x v="28"/>
    <s v="DR"/>
    <n v="279.72000000000003"/>
    <n v="279.72000000000003"/>
    <s v="UD"/>
    <s v="618218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44667"/>
    <x v="28"/>
    <s v="DR"/>
    <n v="248.64"/>
    <n v="248.64"/>
    <s v="UD"/>
    <s v="618218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44667"/>
    <x v="28"/>
    <s v="DR"/>
    <n v="233.1"/>
    <n v="233.1"/>
    <s v="UD"/>
    <s v="618218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44667"/>
    <x v="28"/>
    <s v="DR"/>
    <n v="264.18"/>
    <n v="264.18"/>
    <s v="UD"/>
    <s v="618218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38981"/>
    <x v="28"/>
    <s v="DR"/>
    <n v="279.72000000000003"/>
    <n v="279.72000000000003"/>
    <s v="UD"/>
    <s v="618218"/>
    <s v=""/>
    <s v="Actuals"/>
    <s v="AP"/>
    <s v=" "/>
    <s v="AP001-05/14/2015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38981"/>
    <x v="28"/>
    <s v="DR"/>
    <n v="248.64"/>
    <n v="248.64"/>
    <s v="UD"/>
    <s v="618218"/>
    <s v=""/>
    <s v="Actuals"/>
    <s v="AP"/>
    <s v=" "/>
    <s v="AP001-05/14/2015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38981"/>
    <x v="28"/>
    <s v="DR"/>
    <n v="233.1"/>
    <n v="233.1"/>
    <s v="UD"/>
    <s v="618218"/>
    <s v=""/>
    <s v="Actuals"/>
    <s v="AP"/>
    <s v=" "/>
    <s v="AP001-05/14/2015-0001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40414"/>
    <x v="28"/>
    <s v="DR"/>
    <n v="679"/>
    <n v="679"/>
    <s v="UD"/>
    <s v="610718"/>
    <s v=""/>
    <s v="Actuals"/>
    <s v="AP"/>
    <s v=" "/>
    <s v="AP001-05/14/2015-00014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422722"/>
    <x v="28"/>
    <s v="DR"/>
    <n v="19868.09"/>
    <n v="19868.09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422722"/>
    <x v="28"/>
    <s v="DR"/>
    <n v="596219.62"/>
    <n v="596219.62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422722"/>
    <x v="28"/>
    <s v="DR"/>
    <n v="32324.26"/>
    <n v="32324.26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32768"/>
    <x v="28"/>
    <s v="DR"/>
    <n v="259.33"/>
    <n v="259.33"/>
    <s v="UD"/>
    <s v="618218"/>
    <s v=""/>
    <s v="Actuals"/>
    <s v="AP"/>
    <s v=" "/>
    <s v="AP001-05/06/2015-00006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32768"/>
    <x v="28"/>
    <s v="DR"/>
    <n v="311.19"/>
    <n v="311.19"/>
    <s v="UD"/>
    <s v="618218"/>
    <s v=""/>
    <s v="Actuals"/>
    <s v="AP"/>
    <s v=" "/>
    <s v="AP001-05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CONSULTIN"/>
    <s v="TAX"/>
    <s v="002436939"/>
    <x v="28"/>
    <s v="DR"/>
    <n v="0"/>
    <n v="300.08999999999997"/>
    <s v="UD"/>
    <s v="610845"/>
    <s v=""/>
    <s v="Actuals"/>
    <s v="AP"/>
    <s v=" "/>
    <s v="AP001-05/14/2015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38981"/>
    <x v="28"/>
    <s v="DR"/>
    <n v="279.72000000000003"/>
    <n v="279.72000000000003"/>
    <s v="UD"/>
    <s v="618218"/>
    <s v=""/>
    <s v="Actuals"/>
    <s v="AP"/>
    <s v=" "/>
    <s v="AP001-05/14/2015-00014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422722"/>
    <x v="28"/>
    <s v="DR"/>
    <n v="380004.72"/>
    <n v="380004.72"/>
    <s v="UD"/>
    <s v="604438"/>
    <s v=""/>
    <s v="Actuals"/>
    <s v="AP"/>
    <s v=" "/>
    <s v="AP001-05/11/2015-00011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424932"/>
    <x v="28"/>
    <s v="DR"/>
    <n v="11723.09"/>
    <n v="11723.09"/>
    <s v="UD"/>
    <s v="618938"/>
    <s v=""/>
    <s v="Actuals"/>
    <s v="AP"/>
    <s v=" "/>
    <s v="AP001-05/05/2015-0000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34"/>
    <s v=" "/>
    <s v="SPOT MEDIA PRODUCTIO"/>
    <s v="PURCHASING RATE"/>
    <s v="002447485"/>
    <x v="28"/>
    <s v="DR"/>
    <n v="0"/>
    <n v="291.75"/>
    <s v=""/>
    <s v="701590"/>
    <s v=""/>
    <s v="Actuals"/>
    <s v="AP"/>
    <s v=" "/>
    <s v="AP001-05/27/2015-0002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CONSULTIN"/>
    <s v="2013-2015 MEEIA Residential Energy Efficiency Prod"/>
    <s v="002442510"/>
    <x v="28"/>
    <s v="DR"/>
    <n v="54765.05"/>
    <n v="54765.05"/>
    <s v="UD"/>
    <s v="610846"/>
    <s v=""/>
    <s v="Actuals"/>
    <s v="AP"/>
    <s v=" "/>
    <s v="AP001-05/19/2015-0001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38981"/>
    <x v="28"/>
    <s v="DR"/>
    <n v="264.18"/>
    <n v="264.18"/>
    <s v="UD"/>
    <s v="618218"/>
    <s v=""/>
    <s v="Actuals"/>
    <s v="AP"/>
    <s v=" "/>
    <s v="AP001-05/14/2015-0001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34542"/>
    <x v="28"/>
    <s v="DR"/>
    <n v="30000"/>
    <n v="30000"/>
    <s v="UD"/>
    <s v="653179"/>
    <s v=""/>
    <s v="Actuals"/>
    <s v="AP"/>
    <s v=" "/>
    <s v="AP001-05/13/2015-00013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FAIRMONT HOTELS SCOTTSDAL"/>
    <s v="002434864"/>
    <x v="28"/>
    <s v="DR"/>
    <n v="0"/>
    <n v="696.23"/>
    <s v=" "/>
    <s v=" "/>
    <s v=""/>
    <s v="Actuals"/>
    <s v="CC"/>
    <s v=" "/>
    <s v="AP001-05/05/2015-0000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28"/>
    <s v="DR"/>
    <n v="0"/>
    <n v="21610.94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730006631"/>
    <s v=""/>
    <s v="CSS NON-SERV REVENUE"/>
    <s v=""/>
    <x v="28"/>
    <s v="DR"/>
    <n v="0"/>
    <n v="8416.3799999999992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160002413"/>
    <s v=""/>
    <s v="CSS NON-SERV REVENUE"/>
    <s v=""/>
    <x v="28"/>
    <s v="DR"/>
    <n v="0"/>
    <n v="1247.25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241003121"/>
    <s v=""/>
    <s v="CSS NON-SERV REVENUE"/>
    <s v=""/>
    <x v="28"/>
    <s v="DR"/>
    <n v="0"/>
    <n v="3694.44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760008715"/>
    <s v=""/>
    <s v="CSS NON-SERV REVENUE"/>
    <s v=""/>
    <x v="28"/>
    <s v="DR"/>
    <n v="0"/>
    <n v="1596.43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046319116"/>
    <s v=""/>
    <s v="CSS NON-SERV REVENUE"/>
    <s v=""/>
    <x v="28"/>
    <s v="DR"/>
    <n v="0"/>
    <n v="4586.55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014608114"/>
    <s v=""/>
    <s v="CSS NON-SERV REVENUE"/>
    <s v=""/>
    <x v="28"/>
    <s v="DR"/>
    <n v="0"/>
    <n v="225.87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470009518"/>
    <s v=""/>
    <s v="CSS NON-SERV REVENUE"/>
    <s v=""/>
    <x v="28"/>
    <s v="DR"/>
    <n v="0"/>
    <n v="1680.6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730517115"/>
    <s v=""/>
    <s v="CSS NON-SERV REVENUE"/>
    <s v=""/>
    <x v="28"/>
    <s v="DR"/>
    <n v="0"/>
    <n v="209.36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660419148"/>
    <s v=""/>
    <s v="CSS NON-SERV REVENUE"/>
    <s v=""/>
    <x v="28"/>
    <s v="DR"/>
    <n v="0"/>
    <n v="434.79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880800110"/>
    <s v=""/>
    <s v="CSS NON-SERV REVENUE"/>
    <s v=""/>
    <x v="28"/>
    <s v="DR"/>
    <n v="0"/>
    <n v="540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046319116"/>
    <s v=""/>
    <s v="CSS NON-SERV REVENUE"/>
    <s v=""/>
    <x v="28"/>
    <s v="DR"/>
    <n v="0"/>
    <n v="367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014608114"/>
    <s v=""/>
    <s v="CSS NON-SERV REVENUE"/>
    <s v=""/>
    <x v="28"/>
    <s v="DR"/>
    <n v="0"/>
    <n v="253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28"/>
    <s v="DR"/>
    <n v="0"/>
    <n v="2793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1660000144"/>
    <s v=""/>
    <s v="CSS NON-SERV REVENUE"/>
    <s v=""/>
    <x v="28"/>
    <s v="DR"/>
    <n v="0"/>
    <n v="180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350002118"/>
    <s v=""/>
    <s v="CSS NON-SERV REVENUE"/>
    <s v=""/>
    <x v="28"/>
    <s v="DR"/>
    <n v="0"/>
    <n v="557.83000000000004"/>
    <s v=""/>
    <s v=""/>
    <s v=""/>
    <s v="Actuals"/>
    <s v="CS662M"/>
    <s v=" "/>
    <s v="CA010-05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9"/>
    <s v="DR"/>
    <n v="0"/>
    <n v="1872924"/>
    <s v=""/>
    <s v=""/>
    <s v=""/>
    <s v="Actuals"/>
    <s v="LOGAN"/>
    <s v=" "/>
    <s v="FA511-06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9"/>
    <s v="DR"/>
    <n v="0"/>
    <n v="612909"/>
    <s v=""/>
    <s v=""/>
    <s v=""/>
    <s v="Actuals"/>
    <s v="LOGAN"/>
    <s v=" "/>
    <s v="FA511-06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9"/>
    <s v="DR"/>
    <n v="0"/>
    <n v="248129"/>
    <s v=""/>
    <s v=""/>
    <s v=""/>
    <s v="Actuals"/>
    <s v="LOGAN"/>
    <s v=" "/>
    <s v="FA511-06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9"/>
    <s v="DR"/>
    <n v="0"/>
    <n v="170469"/>
    <s v=""/>
    <s v=""/>
    <s v=""/>
    <s v="Actuals"/>
    <s v="LOGAN"/>
    <s v=" "/>
    <s v="FA511-06/01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29"/>
    <s v="CR"/>
    <n v="0"/>
    <n v="-1822414"/>
    <s v=""/>
    <s v=""/>
    <s v=""/>
    <s v="Actuals"/>
    <s v="LOGAN"/>
    <s v=" "/>
    <s v="FA511-06/30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29"/>
    <s v="CR"/>
    <n v="0"/>
    <n v="-644783"/>
    <s v=""/>
    <s v=""/>
    <s v=""/>
    <s v="Actuals"/>
    <s v="LOGAN"/>
    <s v=" "/>
    <s v="FA511-06/30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29"/>
    <s v="CR"/>
    <n v="0"/>
    <n v="-280444"/>
    <s v=""/>
    <s v=""/>
    <s v=""/>
    <s v="Actuals"/>
    <s v="LOGAN"/>
    <s v=" "/>
    <s v="FA511-06/30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29"/>
    <s v="CR"/>
    <n v="0"/>
    <n v="-153843"/>
    <s v=""/>
    <s v=""/>
    <s v=""/>
    <s v="Actuals"/>
    <s v="LOGAN"/>
    <s v=" "/>
    <s v="FA511-06/30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48632"/>
    <x v="29"/>
    <s v="CR"/>
    <n v="0"/>
    <n v="-38061.18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9"/>
    <s v="CR"/>
    <n v="0"/>
    <n v="-29398.36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9"/>
    <s v="CR"/>
    <n v="0"/>
    <n v="-26000"/>
    <s v=""/>
    <s v="6189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9"/>
    <s v="CR"/>
    <n v="0"/>
    <n v="-18750.54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48632"/>
    <x v="29"/>
    <s v="CR"/>
    <n v="0"/>
    <n v="-1143204.29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9"/>
    <s v="CR"/>
    <n v="0"/>
    <n v="-859940.73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9"/>
    <s v="CR"/>
    <n v="0"/>
    <n v="-290719.65999999997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48632"/>
    <x v="29"/>
    <s v="CR"/>
    <n v="0"/>
    <n v="-209409.8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9"/>
    <s v="CR"/>
    <n v="0"/>
    <n v="-42846.83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448632"/>
    <x v="29"/>
    <s v="CR"/>
    <n v="0"/>
    <n v="-33329.839999999997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448632"/>
    <x v="29"/>
    <s v="CR"/>
    <n v="0"/>
    <n v="-15087.86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9"/>
    <s v="CR"/>
    <n v="0"/>
    <n v="-39809.5"/>
    <s v=""/>
    <s v="634553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9"/>
    <s v="CR"/>
    <n v="0"/>
    <n v="-219118.17"/>
    <s v=""/>
    <s v="607127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9"/>
    <s v="CR"/>
    <n v="0"/>
    <n v="-101547.36"/>
    <s v=""/>
    <s v="610844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29"/>
    <s v="CR"/>
    <n v="0"/>
    <n v="-82467"/>
    <s v=""/>
    <s v="610716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9"/>
    <s v="CR"/>
    <n v="0"/>
    <n v="-79218.5"/>
    <s v=""/>
    <s v="610718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9"/>
    <s v="CR"/>
    <n v="0"/>
    <n v="-60721.31"/>
    <s v=""/>
    <s v="610846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29"/>
    <s v="CR"/>
    <n v="0"/>
    <n v="-3823.15"/>
    <s v=""/>
    <s v="618696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9"/>
    <s v="CR"/>
    <n v="0"/>
    <n v="-94312.2"/>
    <s v=""/>
    <s v="610847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48632"/>
    <x v="29"/>
    <s v="CR"/>
    <n v="0"/>
    <n v="-694997.57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9"/>
    <s v="CR"/>
    <n v="0"/>
    <n v="-276885.78000000003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9"/>
    <s v="CR"/>
    <n v="0"/>
    <n v="-74363.05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9"/>
    <s v="CR"/>
    <n v="0"/>
    <n v="-67818.59"/>
    <s v=""/>
    <s v="618936"/>
    <s v=""/>
    <s v="Actuals"/>
    <s v="CULLEY"/>
    <s v=" "/>
    <s v="TD512-06/01/2015-05007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48632"/>
    <x v="29"/>
    <s v="CR"/>
    <n v="0"/>
    <n v="-54899.14"/>
    <s v=""/>
    <s v="604438"/>
    <s v=""/>
    <s v="Actuals"/>
    <s v="CULLEY"/>
    <s v=" "/>
    <s v="TD512-06/01/2015-05007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29"/>
    <s v="DR"/>
    <n v="0"/>
    <n v="15487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29"/>
    <s v="DR"/>
    <n v="0"/>
    <n v="9863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29"/>
    <s v="DR"/>
    <n v="0"/>
    <n v="863875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29"/>
    <s v="DR"/>
    <n v="0"/>
    <n v="329320.59999999998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29"/>
    <s v="DR"/>
    <n v="0"/>
    <n v="279461.95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29"/>
    <s v="DR"/>
    <n v="0"/>
    <n v="49700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29"/>
    <s v="DR"/>
    <n v="0"/>
    <n v="31070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29"/>
    <s v="DR"/>
    <n v="0"/>
    <n v="9586.19"/>
    <s v=""/>
    <s v=""/>
    <s v=""/>
    <s v="Actuals"/>
    <s v="CULLEY"/>
    <s v=" "/>
    <s v="TD513-06/30/2015-06029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arketing"/>
    <s v=""/>
    <x v="29"/>
    <s v="DR"/>
    <n v="0"/>
    <n v="44657.16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arketing"/>
    <s v=""/>
    <x v="29"/>
    <s v="DR"/>
    <n v="0"/>
    <n v="2400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9"/>
    <s v="DR"/>
    <n v="0"/>
    <n v="617600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9"/>
    <s v="DR"/>
    <n v="0"/>
    <n v="252605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9"/>
    <s v="DR"/>
    <n v="0"/>
    <n v="67350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mprest"/>
    <s v=""/>
    <x v="29"/>
    <s v="DR"/>
    <n v="0"/>
    <n v="45331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9"/>
    <s v="DR"/>
    <n v="0"/>
    <n v="10917.42"/>
    <s v=""/>
    <s v=""/>
    <s v=""/>
    <s v="Actuals"/>
    <s v="CULLEY"/>
    <s v=" "/>
    <s v="TD512-06/30/2015-0602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9"/>
    <s v="DR"/>
    <n v="0"/>
    <n v="247255"/>
    <s v=""/>
    <s v=""/>
    <s v=""/>
    <s v="Actuals"/>
    <s v="CULLEY"/>
    <s v=" "/>
    <s v="TD512-06/30/2015-0602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474924"/>
    <x v="29"/>
    <s v="DR"/>
    <n v="0"/>
    <n v="516497.54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74924"/>
    <x v="29"/>
    <s v="DR"/>
    <n v="0"/>
    <n v="361073.16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29"/>
    <s v="DR"/>
    <n v="0"/>
    <n v="170147.96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74924"/>
    <x v="29"/>
    <s v="DR"/>
    <n v="0"/>
    <n v="152716.56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29"/>
    <s v="DR"/>
    <n v="0"/>
    <n v="115399.84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29"/>
    <s v="DR"/>
    <n v="0"/>
    <n v="70663.58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29"/>
    <s v="DR"/>
    <n v="0"/>
    <n v="43084.32"/>
    <s v=""/>
    <s v="618936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29"/>
    <s v="DR"/>
    <n v="0"/>
    <n v="34139.370000000003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. C. Creative Services"/>
    <s v="002464567"/>
    <x v="29"/>
    <s v="DR"/>
    <n v="0"/>
    <n v="16295"/>
    <s v=""/>
    <s v="663854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29"/>
    <s v="DR"/>
    <n v="0"/>
    <n v="16000"/>
    <s v=""/>
    <s v="6189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74924"/>
    <x v="29"/>
    <s v="DR"/>
    <n v="0"/>
    <n v="6559.77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29"/>
    <s v="DR"/>
    <n v="0"/>
    <n v="265841.25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29"/>
    <s v="DR"/>
    <n v="0"/>
    <n v="260149.53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74924"/>
    <x v="29"/>
    <s v="DR"/>
    <n v="0"/>
    <n v="211774.69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74924"/>
    <x v="29"/>
    <s v="DR"/>
    <n v="0"/>
    <n v="184333.74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29"/>
    <s v="DR"/>
    <n v="0"/>
    <n v="139424.79999999999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29"/>
    <s v="DR"/>
    <n v="0"/>
    <n v="117217.36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474924"/>
    <x v="29"/>
    <s v="DR"/>
    <n v="0"/>
    <n v="15126"/>
    <s v=""/>
    <s v="604438"/>
    <s v=""/>
    <s v="Actuals"/>
    <s v="CULLEY"/>
    <s v=" "/>
    <s v="TD512-06/30/2015-060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29"/>
    <s v="DR"/>
    <n v="0"/>
    <n v="30413.18"/>
    <s v=""/>
    <s v="634553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29"/>
    <s v="DR"/>
    <n v="0"/>
    <n v="246867.31"/>
    <s v=""/>
    <s v="607127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29"/>
    <s v="DR"/>
    <n v="0"/>
    <n v="105561.5"/>
    <s v=""/>
    <s v="610718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29"/>
    <s v="DR"/>
    <n v="0"/>
    <n v="100860.61"/>
    <s v=""/>
    <s v="610844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29"/>
    <s v="DR"/>
    <n v="0"/>
    <n v="69988.63"/>
    <s v=""/>
    <s v="610846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29"/>
    <s v="DR"/>
    <n v="0"/>
    <n v="61267"/>
    <s v=""/>
    <s v="610716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29"/>
    <s v="DR"/>
    <n v="0"/>
    <n v="9715.19"/>
    <s v=""/>
    <s v="618696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29"/>
    <s v="DR"/>
    <n v="0"/>
    <n v="46767.72"/>
    <s v=""/>
    <s v="610847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9"/>
    <s v="DR"/>
    <n v="0"/>
    <n v="5383.76"/>
    <s v=""/>
    <s v="610845"/>
    <s v=""/>
    <s v="Actuals"/>
    <s v="CULLEY"/>
    <s v=" "/>
    <s v="TD512-06/30/2015-06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arketing"/>
    <s v=""/>
    <x v="29"/>
    <s v="CR"/>
    <n v="0"/>
    <n v="-13312.56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arketing"/>
    <s v=""/>
    <x v="29"/>
    <s v="CR"/>
    <n v="0"/>
    <n v="-9863.23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29"/>
    <s v="CR"/>
    <n v="0"/>
    <n v="-838125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29"/>
    <s v="CR"/>
    <n v="0"/>
    <n v="-329958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29"/>
    <s v="CR"/>
    <n v="0"/>
    <n v="-277734.94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29"/>
    <s v="CR"/>
    <n v="0"/>
    <n v="-49950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29"/>
    <s v="CR"/>
    <n v="0"/>
    <n v="-9191.48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mprest"/>
    <s v=""/>
    <x v="29"/>
    <s v="CR"/>
    <n v="0"/>
    <n v="-31070"/>
    <s v=""/>
    <s v=""/>
    <s v=""/>
    <s v="Actuals"/>
    <s v="CULLEY"/>
    <s v=" "/>
    <s v="TD512-06/01/2015-05006"/>
    <s v="cr_gl_manual_journals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Yellow C"/>
    <s v="002474974"/>
    <x v="29"/>
    <s v="DR"/>
    <n v="0"/>
    <n v="32.799999999999997"/>
    <s v=" "/>
    <s v=" "/>
    <s v=""/>
    <s v="Actuals"/>
    <s v="OP"/>
    <s v=" "/>
    <s v="AP001-06/25/2015-00025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Airfare &amp; Airline Fees (RT 80)::Southwest"/>
    <s v="002474974"/>
    <x v="29"/>
    <s v="DR"/>
    <n v="0"/>
    <n v="276"/>
    <s v=" "/>
    <s v=" "/>
    <s v=""/>
    <s v="Actuals"/>
    <s v="OP"/>
    <s v=" "/>
    <s v="AP001-06/25/2015-00025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Yellow C"/>
    <s v="002474974"/>
    <x v="29"/>
    <s v="DR"/>
    <n v="0"/>
    <n v="32.799999999999997"/>
    <s v=" "/>
    <s v=" "/>
    <s v=""/>
    <s v="Actuals"/>
    <s v="OP"/>
    <s v=" "/>
    <s v="AP001-06/25/2015-00025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Airport"/>
    <s v="002474974"/>
    <x v="29"/>
    <s v="DR"/>
    <n v="0"/>
    <n v="28"/>
    <s v=" "/>
    <s v=" "/>
    <s v=""/>
    <s v="Actuals"/>
    <s v="OP"/>
    <s v=" "/>
    <s v="AP001-06/25/2015-00025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Airfare &amp; Airline Fees (RT 80)::Southwest"/>
    <s v="002474974"/>
    <x v="29"/>
    <s v="DR"/>
    <n v="0"/>
    <n v="276"/>
    <s v=" "/>
    <s v=" "/>
    <s v=""/>
    <s v="Actuals"/>
    <s v="OP"/>
    <s v=" "/>
    <s v="AP001-06/25/2015-00025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474834"/>
    <x v="29"/>
    <s v="DR"/>
    <n v="66529.149999999994"/>
    <n v="66529.149999999994"/>
    <s v="UD"/>
    <s v="618936"/>
    <s v=""/>
    <s v="Actuals"/>
    <s v="AP"/>
    <s v=" "/>
    <s v="AP001-06/26/2015-00026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472626"/>
    <x v="29"/>
    <s v="DR"/>
    <n v="28384.16"/>
    <n v="28384.16"/>
    <s v="UD"/>
    <s v="618938"/>
    <s v=""/>
    <s v="Actuals"/>
    <s v="AP"/>
    <s v=" "/>
    <s v="AP001-06/26/2015-0002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60302"/>
    <x v="29"/>
    <s v="DR"/>
    <n v="264.18"/>
    <n v="264.18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464962"/>
    <x v="29"/>
    <s v="DR"/>
    <n v="25154.58"/>
    <n v="25154.58"/>
    <s v="UD"/>
    <s v="618938"/>
    <s v=""/>
    <s v="Actuals"/>
    <s v="AP"/>
    <s v=" "/>
    <s v="AP001-06/23/2015-00023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469849"/>
    <x v="29"/>
    <s v="DR"/>
    <n v="13832.5"/>
    <n v="13832.5"/>
    <s v="UD"/>
    <s v="634553"/>
    <s v=""/>
    <s v="Actuals"/>
    <s v="AP"/>
    <s v=" "/>
    <s v="AP001-06/24/2015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64283"/>
    <x v="29"/>
    <s v="DR"/>
    <n v="362023.04"/>
    <n v="362023.04"/>
    <s v="UD"/>
    <s v="699755"/>
    <s v=""/>
    <s v="Actuals"/>
    <s v="AP"/>
    <s v=" "/>
    <s v="AP001-06/23/2015-0002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14C8B"/>
    <s v="002469502"/>
    <x v="29"/>
    <s v="DR"/>
    <n v="0"/>
    <n v="115"/>
    <s v=" "/>
    <s v=" "/>
    <s v=""/>
    <s v="Actuals"/>
    <s v="CC"/>
    <s v=" "/>
    <s v="AP001-06/18/2015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58996"/>
    <x v="29"/>
    <s v="DR"/>
    <n v="9000"/>
    <n v="9000"/>
    <s v="UD"/>
    <s v="653179"/>
    <s v=""/>
    <s v="Actuals"/>
    <s v="AP"/>
    <s v=" "/>
    <s v="AP001-06/09/2015-0000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58997"/>
    <x v="29"/>
    <s v="DR"/>
    <n v="7500"/>
    <n v="7500"/>
    <s v="UD"/>
    <s v="653179"/>
    <s v=""/>
    <s v="Actuals"/>
    <s v="AP"/>
    <s v=" "/>
    <s v="AP001-06/09/2015-00009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58800"/>
    <x v="29"/>
    <s v="DR"/>
    <n v="14650"/>
    <n v="14650"/>
    <s v="UD"/>
    <s v="663854"/>
    <s v=""/>
    <s v="Actuals"/>
    <s v="AP"/>
    <s v=" "/>
    <s v="AP001-06/09/2015-00009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50034"/>
    <x v="29"/>
    <s v="DR"/>
    <n v="233.1"/>
    <n v="233.1"/>
    <s v="UD"/>
    <s v="61821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448632"/>
    <x v="29"/>
    <s v="DR"/>
    <n v="209409.8"/>
    <n v="209409.8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469502"/>
    <x v="29"/>
    <s v="DR"/>
    <n v="0"/>
    <n v="13.23"/>
    <s v=" "/>
    <s v=" "/>
    <s v=""/>
    <s v="Actuals"/>
    <s v="OP"/>
    <s v=" "/>
    <s v="AP001-06/18/2015-0001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50034"/>
    <x v="29"/>
    <s v="DR"/>
    <n v="279.72000000000003"/>
    <n v="279.72000000000003"/>
    <s v="UD"/>
    <s v="618218"/>
    <s v=""/>
    <s v="Actuals"/>
    <s v="AP"/>
    <s v=" "/>
    <s v="AP001-06/05/2015-0000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50034"/>
    <x v="29"/>
    <s v="DR"/>
    <n v="279.72000000000003"/>
    <n v="279.72000000000003"/>
    <s v="UD"/>
    <s v="618218"/>
    <s v=""/>
    <s v="Actuals"/>
    <s v="AP"/>
    <s v=" "/>
    <s v="AP001-06/05/2015-00005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50034"/>
    <x v="29"/>
    <s v="DR"/>
    <n v="248.64"/>
    <n v="248.64"/>
    <s v="UD"/>
    <s v="61821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448632"/>
    <x v="29"/>
    <s v="DR"/>
    <n v="1143204.29"/>
    <n v="1143204.29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448632"/>
    <x v="29"/>
    <s v="DR"/>
    <n v="694997.57"/>
    <n v="694997.57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448632"/>
    <x v="29"/>
    <s v="DR"/>
    <n v="33329.839999999997"/>
    <n v="33329.839999999997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448632"/>
    <x v="29"/>
    <s v="DR"/>
    <n v="38061.18"/>
    <n v="38061.18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448632"/>
    <x v="29"/>
    <s v="DR"/>
    <n v="54899.14"/>
    <n v="54899.14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55715"/>
    <x v="29"/>
    <s v="DR"/>
    <n v="7965"/>
    <n v="7965"/>
    <s v="UD"/>
    <s v="699755"/>
    <s v=""/>
    <s v="Actuals"/>
    <s v="AP"/>
    <s v=" "/>
    <s v="AP001-06/05/2015-00005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50034"/>
    <x v="29"/>
    <s v="DR"/>
    <n v="264.18"/>
    <n v="264.18"/>
    <s v="UD"/>
    <s v="61821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448632"/>
    <x v="29"/>
    <s v="DR"/>
    <n v="15087.86"/>
    <n v="15087.86"/>
    <s v="UD"/>
    <s v="60443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464282"/>
    <x v="29"/>
    <s v="DR"/>
    <n v="1005.5"/>
    <n v="1005.5"/>
    <s v="UD"/>
    <s v="699755"/>
    <s v=""/>
    <s v="Actuals"/>
    <s v="AP"/>
    <s v=" "/>
    <s v="AP001-06/22/2015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CONSULTIN"/>
    <s v="2013-2015 MEEIA Residential Energy Efficiency Prod"/>
    <s v="002464939"/>
    <x v="29"/>
    <s v="DR"/>
    <n v="68893.64"/>
    <n v="68893.64"/>
    <s v="UD"/>
    <s v="610846"/>
    <s v=""/>
    <s v="Actuals"/>
    <s v="AP"/>
    <s v=" "/>
    <s v="AP001-06/22/2015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64618"/>
    <x v="29"/>
    <s v="DR"/>
    <n v="279.72000000000003"/>
    <n v="279.72000000000003"/>
    <s v="UD"/>
    <s v="618218"/>
    <s v=""/>
    <s v="Actuals"/>
    <s v="AP"/>
    <s v=" "/>
    <s v="AP001-06/17/2015-0001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64618"/>
    <x v="29"/>
    <s v="DR"/>
    <n v="233.1"/>
    <n v="233.1"/>
    <s v="UD"/>
    <s v="618218"/>
    <s v=""/>
    <s v="Actuals"/>
    <s v="AP"/>
    <s v=" "/>
    <s v="AP001-06/17/2015-0001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64618"/>
    <x v="29"/>
    <s v="DR"/>
    <n v="248.64"/>
    <n v="248.64"/>
    <s v="UD"/>
    <s v="618218"/>
    <s v=""/>
    <s v="Actuals"/>
    <s v="AP"/>
    <s v=" "/>
    <s v="AP001-06/17/2015-00017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469502"/>
    <x v="29"/>
    <s v="DR"/>
    <n v="0"/>
    <n v="13.23"/>
    <s v=" "/>
    <s v=" "/>
    <s v=""/>
    <s v="Actuals"/>
    <s v="OP"/>
    <s v=" "/>
    <s v="AP001-06/18/2015-0001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60302"/>
    <x v="29"/>
    <s v="DR"/>
    <n v="233.1"/>
    <n v="233.1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59742"/>
    <x v="29"/>
    <s v="DR"/>
    <n v="1212.5"/>
    <n v="1212.5"/>
    <s v="UD"/>
    <s v="6107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60302"/>
    <x v="29"/>
    <s v="DR"/>
    <n v="248.64"/>
    <n v="248.64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60392"/>
    <x v="29"/>
    <s v="DR"/>
    <n v="279.72000000000003"/>
    <n v="279.72000000000003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60392"/>
    <x v="29"/>
    <s v="DR"/>
    <n v="233.1"/>
    <n v="233.1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60392"/>
    <x v="29"/>
    <s v="DR"/>
    <n v="248.64"/>
    <n v="248.64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60392"/>
    <x v="29"/>
    <s v="DR"/>
    <n v="264.18"/>
    <n v="264.18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60302"/>
    <x v="29"/>
    <s v="DR"/>
    <n v="248.64"/>
    <n v="248.64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BRANDY GATES"/>
    <s v="SECURITY DETAIL EARTH DAY  04/25/15 TO 04/26/15"/>
    <s v="002459102"/>
    <x v="29"/>
    <s v="DR"/>
    <n v="0"/>
    <n v="175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&amp; Airline Fees (RT 80)::SOUTHWES    526066"/>
    <s v="002471923"/>
    <x v="29"/>
    <s v="DR"/>
    <n v="0"/>
    <n v="25"/>
    <s v=" "/>
    <s v=" "/>
    <s v=""/>
    <s v="Actuals"/>
    <s v="CC"/>
    <s v=" "/>
    <s v="AP001-06/22/2015-00022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-Other (RT BX)::ACT*IEPEC"/>
    <s v="002471923"/>
    <x v="29"/>
    <s v="DR"/>
    <n v="0"/>
    <n v="727"/>
    <s v=" "/>
    <s v=" "/>
    <s v=""/>
    <s v="Actuals"/>
    <s v="CC"/>
    <s v=" "/>
    <s v="AP001-06/22/2015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CONSULTIN"/>
    <s v="2013-2015 MEEIA Residential Lighting Program Admin"/>
    <s v="002464940"/>
    <x v="29"/>
    <s v="DR"/>
    <n v="87547.36"/>
    <n v="87547.36"/>
    <s v="UD"/>
    <s v="610844"/>
    <s v=""/>
    <s v="Actuals"/>
    <s v="AP"/>
    <s v=" "/>
    <s v="AP001-06/22/2015-0002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64618"/>
    <x v="29"/>
    <s v="DR"/>
    <n v="248.64"/>
    <n v="248.64"/>
    <s v="UD"/>
    <s v="618218"/>
    <s v=""/>
    <s v="Actuals"/>
    <s v="AP"/>
    <s v=" "/>
    <s v="AP001-06/17/2015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64618"/>
    <x v="29"/>
    <s v="DR"/>
    <n v="279.72000000000003"/>
    <n v="279.72000000000003"/>
    <s v="UD"/>
    <s v="618218"/>
    <s v=""/>
    <s v="Actuals"/>
    <s v="AP"/>
    <s v=" "/>
    <s v="AP001-06/17/2015-0001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59775"/>
    <x v="29"/>
    <s v="DR"/>
    <n v="219170.13"/>
    <n v="219170.13"/>
    <s v="UD"/>
    <s v="607127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459743"/>
    <x v="29"/>
    <s v="DR"/>
    <n v="76882.5"/>
    <n v="76882.5"/>
    <s v="UD"/>
    <s v="6107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60392"/>
    <x v="29"/>
    <s v="DR"/>
    <n v="279.72000000000003"/>
    <n v="279.72000000000003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60392"/>
    <x v="29"/>
    <s v="DR"/>
    <n v="248.64"/>
    <n v="248.64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JOHN WINTER"/>
    <s v="SECURITY DETAIL EARTH DAY  04/25/15 TO 04/26/15"/>
    <s v="002459108"/>
    <x v="29"/>
    <s v="DR"/>
    <n v="0"/>
    <n v="105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NAPOLEON LARRY"/>
    <s v="SECURITY DETAIL EARTH DAY  04/25/15 TO 04/26/15"/>
    <s v="002459105"/>
    <x v="29"/>
    <s v="DR"/>
    <n v="0"/>
    <n v="210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ROGER ENGELHARDT"/>
    <s v="SECURITY DETAIL EARTH DAY  04/25/15 TO 04/26/15"/>
    <s v="002459100"/>
    <x v="29"/>
    <s v="DR"/>
    <n v="0"/>
    <n v="210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THOMAS KRANZ"/>
    <s v="SECURITY DETAIL EARTH DAY  04/25/15 TO 04/26/15"/>
    <s v="002459104"/>
    <x v="29"/>
    <s v="DR"/>
    <n v="0"/>
    <n v="280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ROGER ENGELHARDT"/>
    <s v="SECURITY DETAIL EARTH DAY  04/25/15 TO 04/26/15"/>
    <s v="002459098"/>
    <x v="29"/>
    <s v="DR"/>
    <n v="0"/>
    <n v="90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CHARLES LOWE"/>
    <s v="SECURITY DETAIL EARTH DAY  04/25/15 TO 04/26/15"/>
    <s v="002459107"/>
    <x v="29"/>
    <s v="DR"/>
    <n v="0"/>
    <n v="245"/>
    <s v=" "/>
    <s v=" "/>
    <s v=""/>
    <s v="Actuals"/>
    <s v="AP"/>
    <s v=" "/>
    <s v="AP001-06/08/2015-0000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54584"/>
    <x v="29"/>
    <s v="DR"/>
    <n v="28875.5"/>
    <n v="28875.5"/>
    <s v="UD"/>
    <s v="663854"/>
    <s v=""/>
    <s v="Actuals"/>
    <s v="AP"/>
    <s v=" "/>
    <s v="AP001-06/08/2015-00008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50034"/>
    <x v="29"/>
    <s v="DR"/>
    <n v="248.64"/>
    <n v="248.64"/>
    <s v="UD"/>
    <s v="618218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455794"/>
    <x v="29"/>
    <s v="DR"/>
    <n v="14068.11"/>
    <n v="14068.11"/>
    <s v="UD"/>
    <s v="634553"/>
    <s v=""/>
    <s v="Actuals"/>
    <s v="AP"/>
    <s v=" "/>
    <s v="AP001-06/05/2015-00005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319872::PREMIUM HEAVY DUTY TAPE-71"/>
    <s v="002477199"/>
    <x v="29"/>
    <s v="DR"/>
    <n v="0"/>
    <n v="16.55"/>
    <s v=" "/>
    <s v="712151"/>
    <s v=""/>
    <s v="Actuals"/>
    <s v="AP"/>
    <s v=" "/>
    <s v="AP001-06/30/2015-00030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Airfare &amp; Airline Fees (RT 80)::SOUTHWES    526210"/>
    <s v="002471923"/>
    <x v="29"/>
    <s v="DR"/>
    <n v="0"/>
    <n v="404"/>
    <s v=" "/>
    <s v=" "/>
    <s v=""/>
    <s v="Actuals"/>
    <s v="CC"/>
    <s v=" "/>
    <s v="AP001-06/22/2015-0002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64618"/>
    <x v="29"/>
    <s v="DR"/>
    <n v="264.18"/>
    <n v="264.18"/>
    <s v="UD"/>
    <s v="618218"/>
    <s v=""/>
    <s v="Actuals"/>
    <s v="AP"/>
    <s v=" "/>
    <s v="AP001-06/17/2015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60302"/>
    <x v="29"/>
    <s v="DR"/>
    <n v="279.72000000000003"/>
    <n v="279.72000000000003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60302"/>
    <x v="29"/>
    <s v="DR"/>
    <n v="279.72000000000003"/>
    <n v="279.72000000000003"/>
    <s v="UD"/>
    <s v="618218"/>
    <s v=""/>
    <s v="Actuals"/>
    <s v="AP"/>
    <s v=" "/>
    <s v="AP001-06/10/2015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454278"/>
    <x v="29"/>
    <s v="DR"/>
    <n v="51512.32"/>
    <n v="51512.32"/>
    <s v="UD"/>
    <s v="610716"/>
    <s v=""/>
    <s v="Actuals"/>
    <s v="AP"/>
    <s v=" "/>
    <s v="AP001-06/08/2015-00008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2"/>
    <s v="E34751"/>
    <s v="Via(MOEngEf&amp;R 921), "/>
    <s v="Meals (RT82)::BANDANAS BBQ #3 MANCHESTE"/>
    <s v="002458394"/>
    <x v="29"/>
    <s v="DR"/>
    <n v="0"/>
    <n v="25.6"/>
    <s v=" "/>
    <s v=" "/>
    <s v=""/>
    <s v="Actuals"/>
    <s v="CC"/>
    <s v=" "/>
    <s v="AP001-06/04/2015-00004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031009410"/>
    <s v=""/>
    <s v="CSS NON-SERV REVENUE"/>
    <s v=""/>
    <x v="29"/>
    <s v="DR"/>
    <n v="0"/>
    <n v="2619.6799999999998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CSS NON-SERV REVENUE"/>
    <s v=""/>
    <x v="29"/>
    <s v="DR"/>
    <n v="0"/>
    <n v="3553.16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830008213"/>
    <s v=""/>
    <s v="CSS NON-SERV REVENUE"/>
    <s v=""/>
    <x v="29"/>
    <s v="DR"/>
    <n v="0"/>
    <n v="197.88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421004915"/>
    <s v=""/>
    <s v="CSS NON-SERV REVENUE"/>
    <s v=""/>
    <x v="29"/>
    <s v="DR"/>
    <n v="0"/>
    <n v="234.62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8201004128"/>
    <s v=""/>
    <s v="CSS NON-SERV REVENUE"/>
    <s v=""/>
    <x v="29"/>
    <s v="DR"/>
    <n v="0"/>
    <n v="1796.29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980000114"/>
    <s v=""/>
    <s v="CSS NON-SERV REVENUE"/>
    <s v=""/>
    <x v="29"/>
    <s v="DR"/>
    <n v="0"/>
    <n v="1364.05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0143049001"/>
    <s v=""/>
    <s v="CSS NON-SERV REVENUE"/>
    <s v=""/>
    <x v="29"/>
    <s v="DR"/>
    <n v="0"/>
    <n v="508.13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29"/>
    <s v="DR"/>
    <n v="0"/>
    <n v="8139.27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4841002724"/>
    <s v=""/>
    <s v="CSS NON-SERV REVENUE"/>
    <s v=""/>
    <x v="29"/>
    <s v="DR"/>
    <n v="0"/>
    <n v="660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8738600190"/>
    <s v=""/>
    <s v="CSS NON-SERV REVENUE"/>
    <s v=""/>
    <x v="29"/>
    <s v="DR"/>
    <n v="0"/>
    <n v="165"/>
    <s v=""/>
    <s v=""/>
    <s v=""/>
    <s v="Actuals"/>
    <s v="CS662M"/>
    <s v=" "/>
    <s v="CA010-06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29"/>
    <s v="DR"/>
    <n v="0"/>
    <n v="955"/>
    <s v=""/>
    <s v=""/>
    <s v=""/>
    <s v="Actuals"/>
    <s v="CS662M"/>
    <s v=" "/>
    <s v="CA010-06/30/2015-00000"/>
    <s v="cr_cs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30"/>
    <s v="DR"/>
    <n v="0"/>
    <n v="69343.03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30"/>
    <s v="DR"/>
    <n v="0"/>
    <n v="2400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30"/>
    <s v="DR"/>
    <n v="0"/>
    <n v="767950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30"/>
    <s v="DR"/>
    <n v="0"/>
    <n v="66150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30"/>
    <s v="DR"/>
    <n v="0"/>
    <n v="45331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30"/>
    <s v="DR"/>
    <n v="0"/>
    <n v="11580.77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30"/>
    <s v="DR"/>
    <n v="0"/>
    <n v="252605"/>
    <s v=""/>
    <s v=""/>
    <s v=""/>
    <s v="Actuals"/>
    <s v="MATHIS"/>
    <s v=" "/>
    <s v="TD513-07/31/2015-0700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0"/>
    <s v="DR"/>
    <n v="0"/>
    <n v="16337.07"/>
    <s v=""/>
    <s v=""/>
    <s v=""/>
    <s v="Actuals"/>
    <s v="CULLEY"/>
    <s v=" "/>
    <s v="TD512-07/31/2015-07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0"/>
    <s v="DR"/>
    <n v="0"/>
    <n v="717270"/>
    <s v=""/>
    <s v=""/>
    <s v=""/>
    <s v="Actuals"/>
    <s v="CULLEY"/>
    <s v=" "/>
    <s v="TD512-07/31/2015-07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0"/>
    <s v="DR"/>
    <n v="0"/>
    <n v="367013.07"/>
    <s v=""/>
    <s v=""/>
    <s v=""/>
    <s v="Actuals"/>
    <s v="CULLEY"/>
    <s v=" "/>
    <s v="TD512-07/31/2015-07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0"/>
    <s v="DR"/>
    <n v="0"/>
    <n v="134418.25"/>
    <s v=""/>
    <s v=""/>
    <s v=""/>
    <s v="Actuals"/>
    <s v="CULLEY"/>
    <s v=" "/>
    <s v="TD512-07/31/2015-07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0"/>
    <s v="DR"/>
    <n v="0"/>
    <n v="92142.88"/>
    <s v=""/>
    <s v=""/>
    <s v=""/>
    <s v="Actuals"/>
    <s v="CULLEY"/>
    <s v=" "/>
    <s v="TD512-07/31/2015-07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0"/>
    <s v="DR"/>
    <n v="0"/>
    <n v="16952.919999999998"/>
    <s v=""/>
    <s v=""/>
    <s v=""/>
    <s v="Actuals"/>
    <s v="CULLEY"/>
    <s v=" "/>
    <s v="TD512-07/31/2015-07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0"/>
    <s v="CR"/>
    <n v="0"/>
    <n v="-1906720"/>
    <s v=""/>
    <s v=""/>
    <s v=""/>
    <s v="Actuals"/>
    <s v="LOGAN"/>
    <s v=" "/>
    <s v="FA511-07/3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0"/>
    <s v="CR"/>
    <n v="0"/>
    <n v="-720172"/>
    <s v=""/>
    <s v=""/>
    <s v=""/>
    <s v="Actuals"/>
    <s v="LOGAN"/>
    <s v=" "/>
    <s v="FA511-07/3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0"/>
    <s v="CR"/>
    <n v="0"/>
    <n v="-188675"/>
    <s v=""/>
    <s v=""/>
    <s v=""/>
    <s v="Actuals"/>
    <s v="LOGAN"/>
    <s v=" "/>
    <s v="FA511-07/3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0"/>
    <s v="CR"/>
    <n v="0"/>
    <n v="-149952"/>
    <s v=""/>
    <s v=""/>
    <s v=""/>
    <s v="Actuals"/>
    <s v="LOGAN"/>
    <s v=" "/>
    <s v="FA511-07/31/2015-00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SPOT MEDIA"/>
    <s v=""/>
    <s v="Reclass MEEIA purchasing rate to correct account"/>
    <s v="002484785"/>
    <x v="30"/>
    <s v="CR"/>
    <n v="0"/>
    <n v="-191.25"/>
    <s v=""/>
    <s v="714950"/>
    <s v=""/>
    <s v="Actuals"/>
    <s v="CULLEY"/>
    <s v=" "/>
    <s v="TD513-07/31/2015-0700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         "/>
    <s v=""/>
    <s v="Reclass MEEIA purchasing rate to correct account"/>
    <s v=""/>
    <x v="30"/>
    <s v="CR"/>
    <n v="0"/>
    <n v="-64"/>
    <s v=""/>
    <s v=""/>
    <s v=""/>
    <s v="Actuals"/>
    <s v="CULLEY"/>
    <s v=" "/>
    <s v="TD513-07/31/2015-0700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002496710"/>
    <x v="30"/>
    <s v="DR"/>
    <n v="0"/>
    <n v="589945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"/>
    <x v="30"/>
    <s v="DR"/>
    <n v="0"/>
    <n v="287981.12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002496710"/>
    <x v="30"/>
    <s v="DR"/>
    <n v="0"/>
    <n v="159059.76999999999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002496710"/>
    <x v="30"/>
    <s v="DR"/>
    <n v="0"/>
    <n v="141779.45000000001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002504018"/>
    <x v="30"/>
    <s v="DR"/>
    <n v="0"/>
    <n v="55000"/>
    <s v=""/>
    <s v="680989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002502132"/>
    <x v="30"/>
    <s v="DR"/>
    <n v="0"/>
    <n v="53938.74"/>
    <s v=""/>
    <s v="618936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"/>
    <x v="30"/>
    <s v="DR"/>
    <n v="0"/>
    <n v="47616.01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0"/>
    <s v="DR"/>
    <n v="0"/>
    <n v="46150"/>
    <s v=""/>
    <s v="618936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002496710"/>
    <x v="30"/>
    <s v="DR"/>
    <n v="0"/>
    <n v="36104.44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464567"/>
    <x v="30"/>
    <s v="DR"/>
    <n v="0"/>
    <n v="16295"/>
    <s v=""/>
    <s v="663854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0"/>
    <s v="DR"/>
    <n v="0"/>
    <n v="7192.5"/>
    <s v=""/>
    <s v="6189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"/>
    <x v="30"/>
    <s v="DR"/>
    <n v="0"/>
    <n v="6536.37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"/>
    <x v="30"/>
    <s v="DR"/>
    <n v="0"/>
    <n v="1077666.1299999999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002496710"/>
    <x v="30"/>
    <s v="DR"/>
    <n v="0"/>
    <n v="550344.13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002496710"/>
    <x v="30"/>
    <s v="DR"/>
    <n v="0"/>
    <n v="262903.76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002496710"/>
    <x v="30"/>
    <s v="DR"/>
    <n v="0"/>
    <n v="253818.67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"/>
    <x v="30"/>
    <s v="DR"/>
    <n v="0"/>
    <n v="156910.95000000001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002496710"/>
    <x v="30"/>
    <s v="DR"/>
    <n v="0"/>
    <n v="139424.79999999999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"/>
    <x v="30"/>
    <s v="DR"/>
    <n v="0"/>
    <n v="37671.57"/>
    <s v=""/>
    <s v="604438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0"/>
    <s v="DR"/>
    <n v="0"/>
    <n v="14458.5"/>
    <s v=""/>
    <s v="634553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0"/>
    <s v="DR"/>
    <n v="0"/>
    <n v="219190.46"/>
    <s v=""/>
    <s v="607127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30"/>
    <s v="DR"/>
    <n v="0"/>
    <n v="148540.37"/>
    <s v=""/>
    <s v="610716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0"/>
    <s v="DR"/>
    <n v="0"/>
    <n v="105678"/>
    <s v=""/>
    <s v="610718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0"/>
    <s v="DR"/>
    <n v="0"/>
    <n v="100860.61"/>
    <s v=""/>
    <s v="610844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0"/>
    <s v="DR"/>
    <n v="0"/>
    <n v="61382.81"/>
    <s v=""/>
    <s v="610846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30"/>
    <s v="DR"/>
    <n v="0"/>
    <n v="5405.12"/>
    <s v=""/>
    <s v="618696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30"/>
    <s v="DR"/>
    <n v="0"/>
    <n v="4843.21"/>
    <s v=""/>
    <s v="610718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0"/>
    <s v="DR"/>
    <n v="0"/>
    <n v="66400"/>
    <s v=""/>
    <s v="610719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002499989"/>
    <x v="30"/>
    <s v="DR"/>
    <n v="0"/>
    <n v="36712.97"/>
    <s v=""/>
    <s v="610847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0"/>
    <s v="DR"/>
    <n v="0"/>
    <n v="14138.47"/>
    <s v=""/>
    <s v="610847"/>
    <s v=""/>
    <s v="Actuals"/>
    <s v="CULLEY"/>
    <s v=" "/>
    <s v="TD512-07/3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002499988"/>
    <x v="30"/>
    <s v="DR"/>
    <n v="0"/>
    <n v="8053.67"/>
    <s v=""/>
    <s v="610847"/>
    <s v=""/>
    <s v="Actuals"/>
    <s v="CULLEY"/>
    <s v=" "/>
    <s v="TD512-07/31/2015-07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BX"/>
    <s v="          "/>
    <s v=""/>
    <s v="Catalyst Inc"/>
    <s v="002476855"/>
    <x v="30"/>
    <s v="DR"/>
    <n v="0"/>
    <n v="2133.33"/>
    <s v=""/>
    <s v="713610"/>
    <s v=""/>
    <s v="Actuals"/>
    <s v="OTT"/>
    <s v=" "/>
    <s v="CE103-07/31/2015-00005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34"/>
    <s v="          "/>
    <s v=""/>
    <s v="Purchasing rate"/>
    <s v="002476855"/>
    <x v="30"/>
    <s v="DR"/>
    <n v="0"/>
    <n v="64"/>
    <s v=""/>
    <s v="713610"/>
    <s v=""/>
    <s v="Actuals"/>
    <s v="OTT"/>
    <s v=" "/>
    <s v="CE103-07/31/2015-00005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474924"/>
    <x v="30"/>
    <s v="CR"/>
    <n v="0"/>
    <n v="-516497.54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474924"/>
    <x v="30"/>
    <s v="CR"/>
    <n v="0"/>
    <n v="-361073.16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"/>
    <x v="30"/>
    <s v="CR"/>
    <n v="0"/>
    <n v="-170147.96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474924"/>
    <x v="30"/>
    <s v="CR"/>
    <n v="0"/>
    <n v="-152716.56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"/>
    <x v="30"/>
    <s v="CR"/>
    <n v="0"/>
    <n v="-115399.84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"/>
    <x v="30"/>
    <s v="CR"/>
    <n v="0"/>
    <n v="-70663.58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0"/>
    <s v="CR"/>
    <n v="0"/>
    <n v="-43084.32"/>
    <s v=""/>
    <s v="618936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30"/>
    <s v="CR"/>
    <n v="0"/>
    <n v="-34139.370000000003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. C. Creative Services"/>
    <s v="002464567"/>
    <x v="30"/>
    <s v="CR"/>
    <n v="0"/>
    <n v="-16295"/>
    <s v=""/>
    <s v="663854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0"/>
    <s v="CR"/>
    <n v="0"/>
    <n v="-16000"/>
    <s v=""/>
    <s v="6189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. M. Services"/>
    <s v="002474924"/>
    <x v="30"/>
    <s v="CR"/>
    <n v="0"/>
    <n v="-6559.77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30"/>
    <s v="CR"/>
    <n v="0"/>
    <n v="-265841.25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30"/>
    <s v="CR"/>
    <n v="0"/>
    <n v="-260149.53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474924"/>
    <x v="30"/>
    <s v="CR"/>
    <n v="0"/>
    <n v="-211774.69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474924"/>
    <x v="30"/>
    <s v="CR"/>
    <n v="0"/>
    <n v="-184333.74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30"/>
    <s v="CR"/>
    <n v="0"/>
    <n v="-139424.79999999999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30"/>
    <s v="CR"/>
    <n v="0"/>
    <n v="-117217.36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474924"/>
    <x v="30"/>
    <s v="CR"/>
    <n v="0"/>
    <n v="-15126"/>
    <s v=""/>
    <s v="604438"/>
    <s v=""/>
    <s v="Actuals"/>
    <s v="CULLEY"/>
    <s v=" "/>
    <s v="TD512-07/01/2015-06023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0"/>
    <s v="CR"/>
    <n v="0"/>
    <n v="-30413.18"/>
    <s v=""/>
    <s v="634553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0"/>
    <s v="CR"/>
    <n v="0"/>
    <n v="-246867.31"/>
    <s v=""/>
    <s v="607127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0"/>
    <s v="CR"/>
    <n v="0"/>
    <n v="-105561.5"/>
    <s v=""/>
    <s v="610718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0"/>
    <s v="CR"/>
    <n v="0"/>
    <n v="-100860.61"/>
    <s v=""/>
    <s v="610844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0"/>
    <s v="CR"/>
    <n v="0"/>
    <n v="-69988.63"/>
    <s v=""/>
    <s v="610846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30"/>
    <s v="CR"/>
    <n v="0"/>
    <n v="-61267"/>
    <s v=""/>
    <s v="610716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30"/>
    <s v="CR"/>
    <n v="0"/>
    <n v="-9715.19"/>
    <s v=""/>
    <s v="618696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0"/>
    <s v="CR"/>
    <n v="0"/>
    <n v="-46767.72"/>
    <s v=""/>
    <s v="610847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0"/>
    <s v="CR"/>
    <n v="0"/>
    <n v="-5383.76"/>
    <s v=""/>
    <s v="610845"/>
    <s v=""/>
    <s v="Actuals"/>
    <s v="CULLEY"/>
    <s v=" "/>
    <s v="TD512-07/01/2015-0602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0"/>
    <s v="CR"/>
    <n v="0"/>
    <n v="-10917.42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0"/>
    <s v="CR"/>
    <n v="0"/>
    <n v="-252605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Marketing"/>
    <s v=""/>
    <x v="30"/>
    <s v="CR"/>
    <n v="0"/>
    <n v="-44657.16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arketing"/>
    <s v=""/>
    <x v="30"/>
    <s v="CR"/>
    <n v="0"/>
    <n v="-2400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0"/>
    <s v="CR"/>
    <n v="0"/>
    <n v="-617600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0"/>
    <s v="CR"/>
    <n v="0"/>
    <n v="-247255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0"/>
    <s v="CR"/>
    <n v="0"/>
    <n v="-67350"/>
    <s v=""/>
    <s v=""/>
    <s v=""/>
    <s v="Actuals"/>
    <s v="CULLEY"/>
    <s v=" "/>
    <s v="TD512-07/01/2015-0602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mprest"/>
    <s v=""/>
    <x v="30"/>
    <s v="CR"/>
    <n v="0"/>
    <n v="-45331"/>
    <s v=""/>
    <s v=""/>
    <s v=""/>
    <s v="Actuals"/>
    <s v="CULLEY"/>
    <s v=" "/>
    <s v="TD512-07/01/2015-0602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0"/>
    <s v="DR"/>
    <n v="0"/>
    <n v="1822414"/>
    <s v=""/>
    <s v=""/>
    <s v=""/>
    <s v="Actuals"/>
    <s v="LOGAN"/>
    <s v=" "/>
    <s v="FA511-07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0"/>
    <s v="DR"/>
    <n v="0"/>
    <n v="644783"/>
    <s v=""/>
    <s v=""/>
    <s v=""/>
    <s v="Actuals"/>
    <s v="LOGAN"/>
    <s v=" "/>
    <s v="FA511-07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0"/>
    <s v="DR"/>
    <n v="0"/>
    <n v="280444"/>
    <s v=""/>
    <s v=""/>
    <s v=""/>
    <s v="Actuals"/>
    <s v="LOGAN"/>
    <s v=" "/>
    <s v="FA511-07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0"/>
    <s v="DR"/>
    <n v="0"/>
    <n v="153843"/>
    <s v=""/>
    <s v=""/>
    <s v=""/>
    <s v="Actuals"/>
    <s v="LOGAN"/>
    <s v=" "/>
    <s v="FA511-07/01/2015-00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89856"/>
    <x v="30"/>
    <s v="DR"/>
    <n v="279.72000000000003"/>
    <n v="279.72000000000003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489227"/>
    <x v="30"/>
    <s v="DR"/>
    <n v="0"/>
    <n v="514.20000000000005"/>
    <s v="UD"/>
    <s v="610847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489077"/>
    <x v="30"/>
    <s v="DR"/>
    <n v="62783.27"/>
    <n v="62783.27"/>
    <s v="UD"/>
    <s v="610846"/>
    <s v=""/>
    <s v="Actuals"/>
    <s v="AP"/>
    <s v=" "/>
    <s v="AP001-07/20/2015-0002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-Other (RT BX)::ACEEE"/>
    <s v="002492932"/>
    <x v="30"/>
    <s v="DR"/>
    <n v="0"/>
    <n v="675"/>
    <s v=" "/>
    <s v=" "/>
    <s v=""/>
    <s v="Actuals"/>
    <s v="CC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89370"/>
    <x v="30"/>
    <s v="DR"/>
    <n v="279.72000000000003"/>
    <n v="279.72000000000003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489227"/>
    <x v="30"/>
    <s v="DR"/>
    <n v="6417"/>
    <n v="6417"/>
    <s v="UD"/>
    <s v="610847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89370"/>
    <x v="30"/>
    <s v="DR"/>
    <n v="264.18"/>
    <n v="264.18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490413"/>
    <x v="30"/>
    <s v="DR"/>
    <n v="14000"/>
    <n v="14000"/>
    <s v="UD"/>
    <s v="610844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75743"/>
    <x v="30"/>
    <s v="DR"/>
    <n v="293.91000000000003"/>
    <n v="293.91000000000003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75743"/>
    <x v="30"/>
    <s v="DR"/>
    <n v="311.19"/>
    <n v="311.19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5165"/>
    <s v="Justis(MO Renewab 92"/>
    <s v="Purchases-Other (RT BX)::WASHATERIA LLC"/>
    <s v="002494032"/>
    <x v="30"/>
    <s v="DR"/>
    <n v="0"/>
    <n v="32"/>
    <s v=" "/>
    <s v=" "/>
    <s v=""/>
    <s v="Actuals"/>
    <s v="CC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89856"/>
    <x v="30"/>
    <s v="DR"/>
    <n v="279.72000000000003"/>
    <n v="279.72000000000003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25165"/>
    <s v="Justis(MO Renewab 92"/>
    <s v="Purchases-Other (RT BX)::SCHNUCKS #133"/>
    <s v="002494032"/>
    <x v="30"/>
    <s v="DR"/>
    <n v="0"/>
    <n v="2.13"/>
    <s v=" "/>
    <s v=" "/>
    <s v=""/>
    <s v="Actuals"/>
    <s v="CC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89856"/>
    <x v="30"/>
    <s v="DR"/>
    <n v="264.18"/>
    <n v="264.18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75743"/>
    <x v="30"/>
    <s v="DR"/>
    <n v="276.61"/>
    <n v="276.61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75743"/>
    <x v="30"/>
    <s v="DR"/>
    <n v="311.19"/>
    <n v="311.19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474924"/>
    <x v="30"/>
    <s v="DR"/>
    <n v="184333.74"/>
    <n v="184333.74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89856"/>
    <x v="30"/>
    <s v="DR"/>
    <n v="248.64"/>
    <n v="248.64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89370"/>
    <x v="30"/>
    <s v="DR"/>
    <n v="279.72000000000003"/>
    <n v="279.72000000000003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89370"/>
    <x v="30"/>
    <s v="DR"/>
    <n v="248.64"/>
    <n v="248.64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89370"/>
    <x v="30"/>
    <s v="DR"/>
    <n v="248.64"/>
    <n v="248.64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89856"/>
    <x v="30"/>
    <s v="DR"/>
    <n v="248.64"/>
    <n v="248.64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89856"/>
    <x v="30"/>
    <s v="DR"/>
    <n v="233.1"/>
    <n v="233.1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75743"/>
    <x v="30"/>
    <s v="DR"/>
    <n v="276.61"/>
    <n v="276.61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474924"/>
    <x v="30"/>
    <s v="DR"/>
    <n v="6559.77"/>
    <n v="6559.77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474924"/>
    <x v="30"/>
    <s v="DR"/>
    <n v="152716.56"/>
    <n v="152716.56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474924"/>
    <x v="30"/>
    <s v="DR"/>
    <n v="516497.54"/>
    <n v="516497.54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75743"/>
    <x v="30"/>
    <s v="DR"/>
    <n v="259.33"/>
    <n v="259.33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89370"/>
    <x v="30"/>
    <s v="DR"/>
    <n v="233.1"/>
    <n v="233.1"/>
    <s v="UD"/>
    <s v="618218"/>
    <s v=""/>
    <s v="Actuals"/>
    <s v="AP"/>
    <s v=" "/>
    <s v="AP001-07/20/2015-0002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490411"/>
    <x v="30"/>
    <s v="DR"/>
    <n v="8000"/>
    <n v="8000"/>
    <s v="UD"/>
    <s v="610846"/>
    <s v=""/>
    <s v="Actuals"/>
    <s v="AP"/>
    <s v=" "/>
    <s v="AP001-07/20/2015-00020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474924"/>
    <x v="30"/>
    <s v="DR"/>
    <n v="15126"/>
    <n v="15126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474924"/>
    <x v="30"/>
    <s v="DR"/>
    <n v="211774.69"/>
    <n v="211774.69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474924"/>
    <x v="30"/>
    <s v="DR"/>
    <n v="361073.16"/>
    <n v="361073.16"/>
    <s v="UD"/>
    <s v="604438"/>
    <s v=""/>
    <s v="Actuals"/>
    <s v="AP"/>
    <s v=" "/>
    <s v="AP001-07/07/2015-0000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87391"/>
    <x v="30"/>
    <s v="DR"/>
    <n v="27000"/>
    <n v="27000"/>
    <s v="UD"/>
    <s v="607127"/>
    <s v=""/>
    <s v="Actuals"/>
    <s v="AP"/>
    <s v=" "/>
    <s v="AP001-07/17/2015-0001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479734"/>
    <x v="30"/>
    <s v="DR"/>
    <n v="4525.71"/>
    <n v="4525.71"/>
    <s v="UD"/>
    <s v="618696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479700"/>
    <x v="30"/>
    <s v="DR"/>
    <n v="3760.22"/>
    <n v="3760.22"/>
    <s v="UD"/>
    <s v="618696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70405"/>
    <x v="30"/>
    <s v="DR"/>
    <n v="279.72000000000003"/>
    <n v="279.72000000000003"/>
    <s v="UD"/>
    <s v="618218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70405"/>
    <x v="30"/>
    <s v="DR"/>
    <n v="248.64"/>
    <n v="248.64"/>
    <s v="UD"/>
    <s v="618218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70405"/>
    <x v="30"/>
    <s v="DR"/>
    <n v="264.18"/>
    <n v="264.18"/>
    <s v="UD"/>
    <s v="618218"/>
    <s v=""/>
    <s v="Actuals"/>
    <s v="AP"/>
    <s v=" "/>
    <s v="AP001-07/06/2015-00006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482140"/>
    <x v="30"/>
    <s v="DR"/>
    <n v="0"/>
    <n v="17.25"/>
    <s v=" "/>
    <s v=" "/>
    <s v=""/>
    <s v="Actuals"/>
    <s v="OP"/>
    <s v=" "/>
    <s v="AP001-07/06/2015-00006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324147::PREMIUM HEAVY DUTY TAPE-71"/>
    <s v="002501215"/>
    <x v="30"/>
    <s v="DR"/>
    <n v="0"/>
    <n v="6.33"/>
    <s v=" "/>
    <s v="712151"/>
    <s v=""/>
    <s v="Actuals"/>
    <s v="AP"/>
    <s v=" "/>
    <s v="AP001-07/30/2015-00030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Hotels (RT 80)::21C MUSEUM HOTEL"/>
    <s v="002502352"/>
    <x v="30"/>
    <s v="DR"/>
    <n v="0"/>
    <n v="277.27999999999997"/>
    <s v=" "/>
    <s v=" "/>
    <s v=""/>
    <s v="Actuals"/>
    <s v="CC"/>
    <s v=" "/>
    <s v="AP001-07/30/2015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Parking, Taxi, Tips, Tolls &amp; Fares(RT80)::City of "/>
    <s v="002482140"/>
    <x v="30"/>
    <s v="DR"/>
    <n v="0"/>
    <n v="6"/>
    <s v=" "/>
    <s v=" "/>
    <s v=""/>
    <s v="Actuals"/>
    <s v="O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70405"/>
    <x v="30"/>
    <s v="DR"/>
    <n v="233.1"/>
    <n v="233.1"/>
    <s v="UD"/>
    <s v="618218"/>
    <s v=""/>
    <s v="Actuals"/>
    <s v="AP"/>
    <s v=" "/>
    <s v="AP001-07/06/2015-00006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Thompson(MOEngEf&amp;R 9"/>
    <s v="Mileage (RT 80)"/>
    <s v="002482140"/>
    <x v="30"/>
    <s v="DR"/>
    <n v="0"/>
    <n v="17.25"/>
    <s v=" "/>
    <s v=" "/>
    <s v=""/>
    <s v="Actuals"/>
    <s v="OP"/>
    <s v=" "/>
    <s v="AP001-07/06/2015-0000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78614"/>
    <x v="30"/>
    <s v="DR"/>
    <n v="7500"/>
    <n v="7500"/>
    <s v="UD"/>
    <s v="653179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70405"/>
    <x v="30"/>
    <s v="DR"/>
    <n v="248.64"/>
    <n v="248.64"/>
    <s v="UD"/>
    <s v="618218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Vehicle Rental Fuel (RT 80)::MPC 49"/>
    <s v="002502352"/>
    <x v="30"/>
    <s v="DR"/>
    <n v="0"/>
    <n v="41.01"/>
    <s v=" "/>
    <s v=" "/>
    <s v=""/>
    <s v="Actuals"/>
    <s v="CC"/>
    <s v=" "/>
    <s v="AP001-07/30/2015-00030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LESLEE M TATE"/>
    <s v="SECURITY DETAIL GREEN HOMES FESTIVAL 06/14/15 TO 0"/>
    <s v="002497651"/>
    <x v="30"/>
    <s v="DR"/>
    <n v="0"/>
    <n v="112.5"/>
    <s v=" "/>
    <s v=" "/>
    <s v=""/>
    <s v="Actuals"/>
    <s v="AP"/>
    <s v=" "/>
    <s v="AP001-07/29/2015-00029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Annual Hosting Fee"/>
    <s v="002497408"/>
    <x v="30"/>
    <s v="DR"/>
    <n v="24027.25"/>
    <n v="24027.25"/>
    <s v="UD"/>
    <s v="634553"/>
    <s v=""/>
    <s v="Actuals"/>
    <s v="AP"/>
    <s v=" "/>
    <s v="AP001-07/29/2015-00029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E44266"/>
    <s v="Dolly(MOEngEf&amp;R 921)"/>
    <s v="Vehicle Rental Fuel (RT 80)::KUM &amp; GO #408"/>
    <s v="002502352"/>
    <x v="30"/>
    <s v="DR"/>
    <n v="0"/>
    <n v="28.79"/>
    <s v=" "/>
    <s v=" "/>
    <s v=""/>
    <s v="Actuals"/>
    <s v="CC"/>
    <s v=" "/>
    <s v="AP001-07/30/2015-00030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478613"/>
    <x v="30"/>
    <s v="DR"/>
    <n v="9000"/>
    <n v="9000"/>
    <s v="UD"/>
    <s v="653179"/>
    <s v=""/>
    <s v="Actuals"/>
    <s v="AP"/>
    <s v=" "/>
    <s v="AP001-07/06/2015-00006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JEREMY HAKE"/>
    <s v="SECURITY DETAIL GREEN HOMES FESTIVAL 06/14/15 TO 0"/>
    <s v="002497649"/>
    <x v="30"/>
    <s v="DR"/>
    <n v="0"/>
    <n v="210"/>
    <s v=" "/>
    <s v=" "/>
    <s v=""/>
    <s v="Actuals"/>
    <s v="AP"/>
    <s v=" "/>
    <s v="AP001-07/29/2015-00029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LUCAS DONALDSON"/>
    <s v="SECURITY DETAIL GREEN HOMES FESTIVAL 06/14/15 TO 0"/>
    <s v="002497650"/>
    <x v="30"/>
    <s v="DR"/>
    <n v="0"/>
    <n v="245"/>
    <s v=" "/>
    <s v=" "/>
    <s v=""/>
    <s v="Actuals"/>
    <s v="AP"/>
    <s v=" "/>
    <s v="AP001-07/29/2015-00029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70405"/>
    <x v="30"/>
    <s v="DR"/>
    <n v="279.72000000000003"/>
    <n v="279.72000000000003"/>
    <s v="UD"/>
    <s v="618218"/>
    <s v=""/>
    <s v="Actuals"/>
    <s v="AP"/>
    <s v=" "/>
    <s v="AP001-07/06/2015-0000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489076"/>
    <x v="30"/>
    <s v="DR"/>
    <n v="86860.61"/>
    <n v="86860.61"/>
    <s v="UD"/>
    <s v="610844"/>
    <s v=""/>
    <s v="Actuals"/>
    <s v="AP"/>
    <s v=" "/>
    <s v="AP001-07/27/2015-0002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485329"/>
    <x v="30"/>
    <s v="DR"/>
    <n v="220422.03"/>
    <n v="220422.03"/>
    <s v="UD"/>
    <s v="607127"/>
    <s v=""/>
    <s v="Actuals"/>
    <s v="AP"/>
    <s v=" "/>
    <s v="AP001-07/14/2015-00014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2"/>
    <s v="BERGJR"/>
    <s v="Berg(MOEngEf&amp;R 921),"/>
    <s v="Meals (RT82)::DNCSS ST. LOUIS BB STE"/>
    <s v="002490685"/>
    <x v="30"/>
    <s v="DR"/>
    <n v="0"/>
    <n v="102.01"/>
    <s v=" "/>
    <s v=" "/>
    <s v=""/>
    <s v="Actuals"/>
    <s v="CC"/>
    <s v=" "/>
    <s v="AP001-07/15/2015-00015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SPOT MEDIA PRODUCTIO"/>
    <s v="Spot Media Production Group Inc. Invoice 3379 atta"/>
    <s v="002484785"/>
    <x v="30"/>
    <s v="DR"/>
    <n v="3825"/>
    <n v="3825"/>
    <s v="UD"/>
    <s v="714950"/>
    <s v=""/>
    <s v="Actuals"/>
    <s v="AP"/>
    <s v=" "/>
    <s v="AP001-07/14/2015-0001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493225"/>
    <x v="30"/>
    <s v="DR"/>
    <n v="263.92"/>
    <n v="263.92"/>
    <s v="UD"/>
    <s v="618218"/>
    <s v=""/>
    <s v="Actuals"/>
    <s v="AP"/>
    <s v=" "/>
    <s v="AP001-07/24/2015-0002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493225"/>
    <x v="30"/>
    <s v="DR"/>
    <n v="248.38"/>
    <n v="248.38"/>
    <s v="UD"/>
    <s v="618218"/>
    <s v=""/>
    <s v="Actuals"/>
    <s v="AP"/>
    <s v=" "/>
    <s v="AP001-07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493225"/>
    <x v="30"/>
    <s v="DR"/>
    <n v="232.86"/>
    <n v="232.86"/>
    <s v="UD"/>
    <s v="618218"/>
    <s v=""/>
    <s v="Actuals"/>
    <s v="AP"/>
    <s v=" "/>
    <s v="AP001-07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492423"/>
    <x v="30"/>
    <s v="DR"/>
    <n v="4451"/>
    <n v="4451"/>
    <s v="UD"/>
    <s v="610847"/>
    <s v=""/>
    <s v="Actuals"/>
    <s v="AP"/>
    <s v=" "/>
    <s v="AP001-07/24/2015-0002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493225"/>
    <x v="30"/>
    <s v="DR"/>
    <n v="248.38"/>
    <n v="248.38"/>
    <s v="UD"/>
    <s v="618218"/>
    <s v=""/>
    <s v="Actuals"/>
    <s v="AP"/>
    <s v=" "/>
    <s v="AP001-07/24/2015-0002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17FZ8"/>
    <s v="002497760"/>
    <x v="30"/>
    <s v="DR"/>
    <n v="0"/>
    <n v="115"/>
    <s v=" "/>
    <s v=" "/>
    <s v=""/>
    <s v="Actuals"/>
    <s v="CC"/>
    <s v=" "/>
    <s v="AP001-07/24/2015-00024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34"/>
    <s v=" "/>
    <s v="SPOT MEDIA PRODUCTIO"/>
    <s v="PURCHASING RATE"/>
    <s v="002484785"/>
    <x v="30"/>
    <s v="DR"/>
    <n v="0"/>
    <n v="191.25"/>
    <s v=""/>
    <s v="714950"/>
    <s v=""/>
    <s v="Actuals"/>
    <s v="AP"/>
    <s v=" "/>
    <s v="AP001-07/14/2015-0001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493225"/>
    <x v="30"/>
    <s v="DR"/>
    <n v="279.43"/>
    <n v="279.43"/>
    <s v="UD"/>
    <s v="618218"/>
    <s v=""/>
    <s v="Actuals"/>
    <s v="AP"/>
    <s v=" "/>
    <s v="AP001-07/24/2015-0002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 "/>
    <s v="Bradley(MOEngEf&amp;R 92"/>
    <s v="Purchases-Other (RT BX)::Amazon"/>
    <s v="002488063"/>
    <x v="30"/>
    <s v="DR"/>
    <n v="0"/>
    <n v="114.99"/>
    <s v=" "/>
    <s v=" "/>
    <s v=""/>
    <s v="Actuals"/>
    <s v="OP"/>
    <s v=" "/>
    <s v="AP001-07/13/2015-0001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488059"/>
    <x v="30"/>
    <s v="DR"/>
    <n v="0"/>
    <n v="13.23"/>
    <s v=" "/>
    <s v=" "/>
    <s v=""/>
    <s v="Actuals"/>
    <s v="OP"/>
    <s v=" "/>
    <s v="AP001-07/13/2015-00013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488059"/>
    <x v="30"/>
    <s v="DR"/>
    <n v="0"/>
    <n v="13.23"/>
    <s v=" "/>
    <s v=" "/>
    <s v=""/>
    <s v="Actuals"/>
    <s v="OP"/>
    <s v=" "/>
    <s v="AP001-07/13/2015-0001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493225"/>
    <x v="30"/>
    <s v="DR"/>
    <n v="279.43"/>
    <n v="279.43"/>
    <s v="UD"/>
    <s v="618218"/>
    <s v=""/>
    <s v="Actuals"/>
    <s v="AP"/>
    <s v=" "/>
    <s v="AP001-07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486645"/>
    <x v="30"/>
    <s v="DR"/>
    <n v="0"/>
    <n v="4994.54"/>
    <s v="UD"/>
    <s v="610847"/>
    <s v=""/>
    <s v="Actuals"/>
    <s v="AP"/>
    <s v=" "/>
    <s v="AP001-07/23/2015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486642"/>
    <x v="30"/>
    <s v="DR"/>
    <n v="28239.599999999999"/>
    <n v="28239.599999999999"/>
    <s v="UD"/>
    <s v="610847"/>
    <s v=""/>
    <s v="Actuals"/>
    <s v="AP"/>
    <s v=" "/>
    <s v="AP001-07/23/2015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486642"/>
    <x v="30"/>
    <s v="DR"/>
    <n v="0"/>
    <n v="2262.84"/>
    <s v="UD"/>
    <s v="610847"/>
    <s v=""/>
    <s v="Actuals"/>
    <s v="AP"/>
    <s v=" "/>
    <s v="AP001-07/23/2015-0002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486645"/>
    <x v="30"/>
    <s v="DR"/>
    <n v="62330.400000000001"/>
    <n v="62330.400000000001"/>
    <s v="UD"/>
    <s v="610847"/>
    <s v=""/>
    <s v="Actuals"/>
    <s v="AP"/>
    <s v=" "/>
    <s v="AP001-07/23/2015-0002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1426210119"/>
    <s v=""/>
    <s v="CSS NON-SERV REVENUE"/>
    <s v=""/>
    <x v="30"/>
    <s v="DR"/>
    <n v="0"/>
    <n v="233.1"/>
    <s v=""/>
    <s v=""/>
    <s v=""/>
    <s v="Actuals"/>
    <s v="CS662M"/>
    <s v=" "/>
    <s v="CA010-07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694054003"/>
    <s v=""/>
    <s v="CSS NON-SERV REVENUE"/>
    <s v=""/>
    <x v="30"/>
    <s v="DR"/>
    <n v="0"/>
    <n v="926.19"/>
    <s v=""/>
    <s v=""/>
    <s v=""/>
    <s v="Actuals"/>
    <s v="CS662M"/>
    <s v=" "/>
    <s v="CA010-07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421004217"/>
    <s v=""/>
    <s v="CSS NON-SERV REVENUE"/>
    <s v=""/>
    <x v="30"/>
    <s v="DR"/>
    <n v="0"/>
    <n v="2175.96"/>
    <s v=""/>
    <s v=""/>
    <s v=""/>
    <s v="Actuals"/>
    <s v="CS662M"/>
    <s v=" "/>
    <s v="CA010-07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30"/>
    <s v="DR"/>
    <n v="0"/>
    <n v="6269.82"/>
    <s v=""/>
    <s v=""/>
    <s v=""/>
    <s v="Actuals"/>
    <s v="CS662M"/>
    <s v=" "/>
    <s v="CA010-07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517809119"/>
    <s v=""/>
    <s v="CSS NON-SERV REVENUE"/>
    <s v=""/>
    <x v="30"/>
    <s v="DR"/>
    <n v="0"/>
    <n v="321.42"/>
    <s v=""/>
    <s v=""/>
    <s v=""/>
    <s v="Actuals"/>
    <s v="CS662M"/>
    <s v=" "/>
    <s v="CA010-07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30"/>
    <s v="DR"/>
    <n v="0"/>
    <n v="1878.92"/>
    <s v=""/>
    <s v=""/>
    <s v=""/>
    <s v="Actuals"/>
    <s v="CS662M"/>
    <s v=" "/>
    <s v="CA010-07/31/2015-00000"/>
    <s v="cr_cs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1"/>
    <s v="DR"/>
    <n v="0"/>
    <n v="188675"/>
    <s v=""/>
    <s v=""/>
    <s v=""/>
    <s v="Actuals"/>
    <s v="LOGAN"/>
    <s v=" "/>
    <s v="FA511-08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1"/>
    <s v="DR"/>
    <n v="0"/>
    <n v="149952"/>
    <s v=""/>
    <s v=""/>
    <s v=""/>
    <s v="Actuals"/>
    <s v="LOGAN"/>
    <s v=" "/>
    <s v="FA511-08/01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1"/>
    <s v="DR"/>
    <n v="0"/>
    <n v="1906720"/>
    <s v=""/>
    <s v=""/>
    <s v=""/>
    <s v="Actuals"/>
    <s v="LOGAN"/>
    <s v=" "/>
    <s v="FA511-08/0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1"/>
    <s v="DR"/>
    <n v="0"/>
    <n v="720172"/>
    <s v=""/>
    <s v=""/>
    <s v=""/>
    <s v="Actuals"/>
    <s v="LOGAN"/>
    <s v=" "/>
    <s v="FA511-08/01/2015-00010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002502132"/>
    <x v="31"/>
    <s v="CR"/>
    <n v="0"/>
    <n v="-53938.74"/>
    <s v=""/>
    <s v="618936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"/>
    <x v="31"/>
    <s v="CR"/>
    <n v="0"/>
    <n v="-47616.01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1"/>
    <s v="CR"/>
    <n v="0"/>
    <n v="-46150"/>
    <s v=""/>
    <s v="618936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002496710"/>
    <x v="31"/>
    <s v="CR"/>
    <n v="0"/>
    <n v="-36104.44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ACCRUAL   "/>
    <s v=""/>
    <s v="K C Creative Services"/>
    <s v="002464567"/>
    <x v="31"/>
    <s v="CR"/>
    <n v="0"/>
    <n v="-16295"/>
    <s v=""/>
    <s v="663854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1"/>
    <s v="CR"/>
    <n v="0"/>
    <n v="-7192.5"/>
    <s v=""/>
    <s v="6189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"/>
    <x v="31"/>
    <s v="CR"/>
    <n v="0"/>
    <n v="-6536.37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"/>
    <x v="31"/>
    <s v="CR"/>
    <n v="0"/>
    <n v="-1077666.1299999999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002496710"/>
    <x v="31"/>
    <s v="CR"/>
    <n v="0"/>
    <n v="-550344.13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002496710"/>
    <x v="31"/>
    <s v="CR"/>
    <n v="0"/>
    <n v="-262903.76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002496710"/>
    <x v="31"/>
    <s v="CR"/>
    <n v="0"/>
    <n v="-253818.67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"/>
    <x v="31"/>
    <s v="CR"/>
    <n v="0"/>
    <n v="-156910.95000000001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002496710"/>
    <x v="31"/>
    <s v="CR"/>
    <n v="0"/>
    <n v="-139424.79999999999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"/>
    <x v="31"/>
    <s v="CR"/>
    <n v="0"/>
    <n v="-37671.57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1"/>
    <s v="CR"/>
    <n v="0"/>
    <n v="-14458.5"/>
    <s v=""/>
    <s v="634553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31"/>
    <s v="CR"/>
    <n v="0"/>
    <n v="-148540.37"/>
    <s v=""/>
    <s v="610716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1"/>
    <s v="CR"/>
    <n v="0"/>
    <n v="-105678"/>
    <s v=""/>
    <s v="610718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1"/>
    <s v="CR"/>
    <n v="0"/>
    <n v="-100860.61"/>
    <s v=""/>
    <s v="610844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1"/>
    <s v="CR"/>
    <n v="0"/>
    <n v="-61382.81"/>
    <s v=""/>
    <s v="610846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31"/>
    <s v="CR"/>
    <n v="0"/>
    <n v="-5405.12"/>
    <s v=""/>
    <s v="618696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Mktg"/>
    <s v=""/>
    <x v="31"/>
    <s v="CR"/>
    <n v="0"/>
    <n v="-4843.21"/>
    <s v=""/>
    <s v="610718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1"/>
    <s v="CR"/>
    <n v="0"/>
    <n v="-66400"/>
    <s v=""/>
    <s v="610719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002499989"/>
    <x v="31"/>
    <s v="CR"/>
    <n v="0"/>
    <n v="-36712.97"/>
    <s v=""/>
    <s v="610847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1"/>
    <s v="CR"/>
    <n v="0"/>
    <n v="-14138.47"/>
    <s v=""/>
    <s v="610847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002499988"/>
    <x v="31"/>
    <s v="CR"/>
    <n v="0"/>
    <n v="-8053.67"/>
    <s v=""/>
    <s v="610847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1"/>
    <s v="CR"/>
    <n v="0"/>
    <n v="-219190.46"/>
    <s v=""/>
    <s v="607127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1"/>
    <s v="CR"/>
    <n v="0"/>
    <n v="-16337.07"/>
    <s v=""/>
    <s v=""/>
    <s v=""/>
    <s v="Actuals"/>
    <s v="CULLEY"/>
    <s v=" "/>
    <s v="TD512-08/01/2015-07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1"/>
    <s v="CR"/>
    <n v="0"/>
    <n v="-717270"/>
    <s v=""/>
    <s v=""/>
    <s v=""/>
    <s v="Actuals"/>
    <s v="CULLEY"/>
    <s v=" "/>
    <s v="TD512-08/01/2015-07010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1"/>
    <s v="CR"/>
    <n v="0"/>
    <n v="-367013.07"/>
    <s v=""/>
    <s v=""/>
    <s v=""/>
    <s v="Actuals"/>
    <s v="CULLEY"/>
    <s v=" "/>
    <s v="TD512-08/01/2015-07010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1"/>
    <s v="CR"/>
    <n v="0"/>
    <n v="-134418.25"/>
    <s v=""/>
    <s v=""/>
    <s v=""/>
    <s v="Actuals"/>
    <s v="CULLEY"/>
    <s v=" "/>
    <s v="TD512-08/01/2015-07010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1"/>
    <s v="CR"/>
    <n v="0"/>
    <n v="-92142.88"/>
    <s v=""/>
    <s v=""/>
    <s v=""/>
    <s v="Actuals"/>
    <s v="CULLEY"/>
    <s v=" "/>
    <s v="TD512-08/01/2015-07010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1"/>
    <s v="CR"/>
    <n v="0"/>
    <n v="-16952.919999999998"/>
    <s v=""/>
    <s v=""/>
    <s v=""/>
    <s v="Actuals"/>
    <s v="CULLEY"/>
    <s v=" "/>
    <s v="TD512-08/01/2015-07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002496710"/>
    <x v="31"/>
    <s v="CR"/>
    <n v="0"/>
    <n v="-589945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"/>
    <x v="31"/>
    <s v="CR"/>
    <n v="0"/>
    <n v="-287981.12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002496710"/>
    <x v="31"/>
    <s v="CR"/>
    <n v="0"/>
    <n v="-159059.76999999999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002496710"/>
    <x v="31"/>
    <s v="CR"/>
    <n v="0"/>
    <n v="-141779.45000000001"/>
    <s v=""/>
    <s v="604438"/>
    <s v=""/>
    <s v="Actuals"/>
    <s v="CULLEY"/>
    <s v=" "/>
    <s v="TD512-08/01/2015-07011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Nexant"/>
    <s v="002504018"/>
    <x v="31"/>
    <s v="CR"/>
    <n v="0"/>
    <n v="-55000"/>
    <s v=""/>
    <s v="680989"/>
    <s v=""/>
    <s v="Actuals"/>
    <s v="CULLEY"/>
    <s v=" "/>
    <s v="TD512-08/01/2015-07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31"/>
    <s v="DR"/>
    <n v="0"/>
    <n v="23742"/>
    <s v=""/>
    <s v=""/>
    <s v=""/>
    <s v="Actuals"/>
    <s v="CULLEY"/>
    <s v=" "/>
    <s v="TD513-08/31/2015-0801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31"/>
    <s v="DR"/>
    <n v="0"/>
    <n v="813140"/>
    <s v=""/>
    <s v=""/>
    <s v=""/>
    <s v="Actuals"/>
    <s v="CULLEY"/>
    <s v=" "/>
    <s v="TD513-08/31/2015-0801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31"/>
    <s v="DR"/>
    <n v="0"/>
    <n v="134418.25"/>
    <s v=""/>
    <s v=""/>
    <s v=""/>
    <s v="Actuals"/>
    <s v="CULLEY"/>
    <s v=" "/>
    <s v="TD513-08/31/2015-0801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31"/>
    <s v="DR"/>
    <n v="0"/>
    <n v="92142.57"/>
    <s v=""/>
    <s v=""/>
    <s v=""/>
    <s v="Actuals"/>
    <s v="CULLEY"/>
    <s v=" "/>
    <s v="TD513-08/31/2015-0801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31"/>
    <s v="DR"/>
    <n v="0"/>
    <n v="12626.71"/>
    <s v=""/>
    <s v=""/>
    <s v=""/>
    <s v="Actuals"/>
    <s v="CULLEY"/>
    <s v=" "/>
    <s v="TD513-08/31/2015-0801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1"/>
    <s v="CR"/>
    <n v="0"/>
    <n v="-1639135"/>
    <s v=""/>
    <s v=""/>
    <s v=""/>
    <s v="Actuals"/>
    <s v="LOGAN"/>
    <s v=" "/>
    <s v="FA511-08/31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1"/>
    <s v="CR"/>
    <n v="0"/>
    <n v="-706653"/>
    <s v=""/>
    <s v=""/>
    <s v=""/>
    <s v="Actuals"/>
    <s v="LOGAN"/>
    <s v=" "/>
    <s v="FA511-08/3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1"/>
    <s v="CR"/>
    <n v="0"/>
    <n v="-165002"/>
    <s v=""/>
    <s v=""/>
    <s v=""/>
    <s v="Actuals"/>
    <s v="LOGAN"/>
    <s v=" "/>
    <s v="FA511-08/3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1"/>
    <s v="CR"/>
    <n v="0"/>
    <n v="-140436"/>
    <s v=""/>
    <s v=""/>
    <s v=""/>
    <s v="Actuals"/>
    <s v="LOGAN"/>
    <s v=" "/>
    <s v="FA511-08/31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002528018"/>
    <x v="31"/>
    <s v="DR"/>
    <n v="0"/>
    <n v="344354.79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002528018"/>
    <x v="31"/>
    <s v="DR"/>
    <n v="0"/>
    <n v="207384.55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1"/>
    <s v="DR"/>
    <n v="0"/>
    <n v="46388.08"/>
    <s v=""/>
    <s v=""/>
    <s v=""/>
    <s v="Actuals"/>
    <s v="CULLEY"/>
    <s v=" "/>
    <s v="TD512-08/31/2015-08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1"/>
    <s v="DR"/>
    <n v="0"/>
    <n v="807913"/>
    <s v=""/>
    <s v=""/>
    <s v=""/>
    <s v="Actuals"/>
    <s v="CULLEY"/>
    <s v=" "/>
    <s v="TD512-08/31/2015-08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1"/>
    <s v="DR"/>
    <n v="0"/>
    <n v="761132.5"/>
    <s v=""/>
    <s v=""/>
    <s v=""/>
    <s v="Actuals"/>
    <s v="CULLEY"/>
    <s v=" "/>
    <s v="TD512-08/31/2015-08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1"/>
    <s v="DR"/>
    <n v="0"/>
    <n v="246754.5"/>
    <s v=""/>
    <s v=""/>
    <s v=""/>
    <s v="Actuals"/>
    <s v="CULLEY"/>
    <s v=" "/>
    <s v="TD512-08/31/2015-08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1"/>
    <s v="DR"/>
    <n v="0"/>
    <n v="73689"/>
    <s v=""/>
    <s v=""/>
    <s v=""/>
    <s v="Actuals"/>
    <s v="CULLEY"/>
    <s v=" "/>
    <s v="TD512-08/31/2015-08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1"/>
    <s v="DR"/>
    <n v="0"/>
    <n v="22391.87"/>
    <s v=""/>
    <s v=""/>
    <s v=""/>
    <s v="Actuals"/>
    <s v="CULLEY"/>
    <s v=" "/>
    <s v="TD512-08/31/2015-08013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002528018"/>
    <x v="31"/>
    <s v="DR"/>
    <n v="0"/>
    <n v="171578.46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002528018"/>
    <x v="31"/>
    <s v="DR"/>
    <n v="0"/>
    <n v="152490.57999999999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"/>
    <x v="31"/>
    <s v="DR"/>
    <n v="0"/>
    <n v="151447.9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"/>
    <x v="31"/>
    <s v="DR"/>
    <n v="0"/>
    <n v="81873.649999999994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"/>
    <x v="31"/>
    <s v="DR"/>
    <n v="0"/>
    <n v="62994.44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1"/>
    <s v="DR"/>
    <n v="0"/>
    <n v="39300"/>
    <s v=""/>
    <s v="6189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1"/>
    <s v="DR"/>
    <n v="0"/>
    <n v="33825"/>
    <s v=""/>
    <s v="618936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"/>
    <x v="31"/>
    <s v="DR"/>
    <n v="0"/>
    <n v="31261.84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002528018"/>
    <x v="31"/>
    <s v="DR"/>
    <n v="0"/>
    <n v="1106693.43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"/>
    <x v="31"/>
    <s v="DR"/>
    <n v="0"/>
    <n v="525979.51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002528018"/>
    <x v="31"/>
    <s v="DR"/>
    <n v="0"/>
    <n v="387796.21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"/>
    <x v="31"/>
    <s v="DR"/>
    <n v="0"/>
    <n v="387796.21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002528018"/>
    <x v="31"/>
    <s v="DR"/>
    <n v="0"/>
    <n v="243533.63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002528018"/>
    <x v="31"/>
    <s v="DR"/>
    <n v="0"/>
    <n v="196062.78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"/>
    <x v="31"/>
    <s v="DR"/>
    <n v="0"/>
    <n v="191765.77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"/>
    <x v="31"/>
    <s v="DR"/>
    <n v="0"/>
    <n v="162159.17000000001"/>
    <s v=""/>
    <s v="604438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1"/>
    <s v="DR"/>
    <n v="0"/>
    <n v="15263.48"/>
    <s v=""/>
    <s v="634553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1"/>
    <s v="DR"/>
    <n v="0"/>
    <n v="285385.68"/>
    <s v=""/>
    <s v="607127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31"/>
    <s v="DR"/>
    <n v="0"/>
    <n v="273459"/>
    <s v=""/>
    <s v="610716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1"/>
    <s v="DR"/>
    <n v="0"/>
    <n v="100806.12"/>
    <s v=""/>
    <s v="610844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1"/>
    <s v="DR"/>
    <n v="0"/>
    <n v="81889"/>
    <s v=""/>
    <s v="610718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1"/>
    <s v="DR"/>
    <n v="0"/>
    <n v="65214.8"/>
    <s v=""/>
    <s v="610846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31"/>
    <s v="DR"/>
    <n v="0"/>
    <n v="5384.68"/>
    <s v=""/>
    <s v="618696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1"/>
    <s v="DR"/>
    <n v="0"/>
    <n v="52200"/>
    <s v=""/>
    <s v="610719"/>
    <s v=""/>
    <s v="Actuals"/>
    <s v="CULLEY"/>
    <s v=" "/>
    <s v="TD512-08/31/2015-08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1"/>
    <s v="DR"/>
    <n v="0"/>
    <n v="51598.03"/>
    <s v=""/>
    <s v="610847"/>
    <s v=""/>
    <s v="Actuals"/>
    <s v="CULLEY"/>
    <s v=" "/>
    <s v="TD512-08/31/2015-08014"/>
    <s v="cr_gl_manual_journals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506037"/>
    <x v="31"/>
    <s v="DR"/>
    <n v="0"/>
    <n v="79.349999999999994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80"/>
    <s v=" "/>
    <s v="Laurent(ALT EDTS 145"/>
    <s v="Mileage (RT 80)"/>
    <s v="002506037"/>
    <x v="31"/>
    <s v="DR"/>
    <n v="0"/>
    <n v="43.7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(RT82)::Famous Recipe"/>
    <s v="002506037"/>
    <x v="31"/>
    <s v="DR"/>
    <n v="0"/>
    <n v="10.42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-Other (RT BX)::LAMBERT ST. LOUIS"/>
    <s v="002521390"/>
    <x v="31"/>
    <s v="DR"/>
    <n v="0"/>
    <n v="5"/>
    <s v=" "/>
    <s v=" "/>
    <s v=""/>
    <s v="Actuals"/>
    <s v="CC"/>
    <s v=" "/>
    <s v="AP001-08/24/2015-0002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(RT82)::Long John Silvers"/>
    <s v="002506037"/>
    <x v="31"/>
    <s v="DR"/>
    <n v="0"/>
    <n v="9.68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506037"/>
    <x v="31"/>
    <s v="DR"/>
    <n v="0"/>
    <n v="1.1499999999999999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NEXANT INC"/>
    <s v="Nexant shall provide an online technical reference"/>
    <s v="002504018"/>
    <x v="31"/>
    <s v="DR"/>
    <n v="55000"/>
    <n v="55000"/>
    <s v="UD"/>
    <s v="680989"/>
    <s v=""/>
    <s v="Actuals"/>
    <s v="A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502132"/>
    <x v="31"/>
    <s v="DR"/>
    <n v="48544.87"/>
    <n v="48544.87"/>
    <s v="UD"/>
    <s v="618936"/>
    <s v=""/>
    <s v="Actuals"/>
    <s v="A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509987"/>
    <x v="31"/>
    <s v="DR"/>
    <n v="4500"/>
    <n v="4500"/>
    <s v="UD"/>
    <s v="653179"/>
    <s v=""/>
    <s v="Actuals"/>
    <s v="AP"/>
    <s v=" "/>
    <s v="AP001-08/13/2015-00013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-Other (RT BX)::SUPERSHUTTLE EXECUCARLAX"/>
    <s v="002521390"/>
    <x v="31"/>
    <s v="DR"/>
    <n v="0"/>
    <n v="20"/>
    <s v=" "/>
    <s v=" "/>
    <s v=""/>
    <s v="Actuals"/>
    <s v="CC"/>
    <s v=" "/>
    <s v="AP001-08/24/2015-00024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509986"/>
    <x v="31"/>
    <s v="DR"/>
    <n v="7500"/>
    <n v="7500"/>
    <s v="UD"/>
    <s v="653179"/>
    <s v=""/>
    <s v="Actuals"/>
    <s v="AP"/>
    <s v=" "/>
    <s v="AP001-08/13/2015-0001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508515"/>
    <x v="31"/>
    <s v="DR"/>
    <n v="61900"/>
    <n v="61900"/>
    <s v="UD"/>
    <s v="610719"/>
    <s v=""/>
    <s v="Actuals"/>
    <s v="AP"/>
    <s v=" "/>
    <s v="AP001-08/13/2015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499988"/>
    <x v="31"/>
    <s v="DR"/>
    <n v="7456.21"/>
    <n v="7456.21"/>
    <s v="UD"/>
    <s v="610847"/>
    <s v=""/>
    <s v="Actuals"/>
    <s v="AP"/>
    <s v=" "/>
    <s v="AP001-08/13/2015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506037"/>
    <x v="31"/>
    <s v="DR"/>
    <n v="0"/>
    <n v="1.1499999999999999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506037"/>
    <x v="31"/>
    <s v="DR"/>
    <n v="0"/>
    <n v="79.349999999999994"/>
    <s v=" "/>
    <s v=" "/>
    <s v=""/>
    <s v="Actuals"/>
    <s v="OP"/>
    <s v=" "/>
    <s v="AP001-08/04/2015-00004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80"/>
    <s v="E34751"/>
    <s v="Via(MOEngEf&amp;R 921), "/>
    <s v="Hotels (RT 80)::21C MUSEUM HOTEL"/>
    <s v="002506105"/>
    <x v="31"/>
    <s v="DR"/>
    <n v="0"/>
    <n v="273.92"/>
    <s v=" "/>
    <s v=" "/>
    <s v=""/>
    <s v="Actuals"/>
    <s v="CC"/>
    <s v=" "/>
    <s v="AP001-08/04/2015-00004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508514"/>
    <x v="31"/>
    <s v="DR"/>
    <n v="98560"/>
    <n v="98560"/>
    <s v="UD"/>
    <s v="610718"/>
    <s v=""/>
    <s v="Actuals"/>
    <s v="AP"/>
    <s v=" "/>
    <s v="AP001-08/13/2015-00013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499988"/>
    <x v="31"/>
    <s v="DR"/>
    <n v="0"/>
    <n v="597.46"/>
    <s v="UD"/>
    <s v="610847"/>
    <s v=""/>
    <s v="Actuals"/>
    <s v="AP"/>
    <s v=" "/>
    <s v="AP001-08/13/2015-00013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2"/>
    <s v=" "/>
    <s v="Laurent(ALT EDTS 145"/>
    <s v="Meals (RT82)::Burger Kings"/>
    <s v="002506037"/>
    <x v="31"/>
    <s v="DR"/>
    <n v="0"/>
    <n v="7.43"/>
    <s v=" "/>
    <s v=" "/>
    <s v=""/>
    <s v="Actuals"/>
    <s v="OP"/>
    <s v=" "/>
    <s v="AP001-08/04/2015-0000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80"/>
    <s v=" "/>
    <s v="Laurent(ALT EDTS 145"/>
    <s v="Mileage (RT 80)"/>
    <s v="002506037"/>
    <x v="31"/>
    <s v="DR"/>
    <n v="0"/>
    <n v="3.45"/>
    <s v=" "/>
    <s v=" "/>
    <s v=""/>
    <s v="Actuals"/>
    <s v="OP"/>
    <s v=" "/>
    <s v="AP001-08/04/2015-00004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11221"/>
    <x v="31"/>
    <s v="DR"/>
    <n v="248.38"/>
    <n v="248.38"/>
    <s v="UD"/>
    <s v="61821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496710"/>
    <x v="31"/>
    <s v="DR"/>
    <n v="253818.67"/>
    <n v="253818.67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508510"/>
    <x v="31"/>
    <s v="DR"/>
    <n v="921.5"/>
    <n v="921.5"/>
    <s v="UD"/>
    <s v="61071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508518"/>
    <x v="31"/>
    <s v="DR"/>
    <n v="4843.21"/>
    <n v="4843.21"/>
    <s v="UD"/>
    <s v="61071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496710"/>
    <x v="31"/>
    <s v="DR"/>
    <n v="550344.13"/>
    <n v="550344.13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496710"/>
    <x v="31"/>
    <s v="DR"/>
    <n v="139424.79999999999"/>
    <n v="139424.79999999999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499989"/>
    <x v="31"/>
    <s v="DR"/>
    <n v="0"/>
    <n v="2723.57"/>
    <s v="UD"/>
    <s v="610847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496710"/>
    <x v="31"/>
    <s v="DR"/>
    <n v="262903.76"/>
    <n v="262903.76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496710"/>
    <x v="31"/>
    <s v="DR"/>
    <n v="36104.44"/>
    <n v="36104.44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508822"/>
    <x v="31"/>
    <s v="DR"/>
    <n v="219367.45"/>
    <n v="219367.45"/>
    <s v="UD"/>
    <s v="607127"/>
    <s v=""/>
    <s v="Actuals"/>
    <s v="AP"/>
    <s v=" "/>
    <s v="AP001-08/21/2015-00021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0"/>
    <s v=" "/>
    <s v="Barnes(ALTUECMORe 80"/>
    <s v="Mileage (RT 80)"/>
    <s v="002519467"/>
    <x v="31"/>
    <s v="DR"/>
    <n v="0"/>
    <n v="67.849999999999994"/>
    <s v=" "/>
    <s v=" "/>
    <s v=""/>
    <s v="Actuals"/>
    <s v="OP"/>
    <s v=" "/>
    <s v="AP001-08/20/2015-00020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0"/>
    <s v=" "/>
    <s v="Barnes(ALTUECMORe 80"/>
    <s v="Mileage (RT 80)"/>
    <s v="002519467"/>
    <x v="31"/>
    <s v="DR"/>
    <n v="0"/>
    <n v="6.9"/>
    <s v=" "/>
    <s v=" "/>
    <s v=""/>
    <s v="Actuals"/>
    <s v="OP"/>
    <s v=" "/>
    <s v="AP001-08/20/2015-00020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2"/>
    <s v="E27410"/>
    <s v="Barnes(ALTUECMORe 80"/>
    <s v="Meals (RT82)::ALEXANDROS RESTAURANT &amp;"/>
    <s v="002519467"/>
    <x v="31"/>
    <s v="DR"/>
    <n v="0"/>
    <n v="245"/>
    <s v=" "/>
    <s v=" "/>
    <s v=""/>
    <s v="Actuals"/>
    <s v="CC"/>
    <s v=" "/>
    <s v="AP001-08/20/2015-0002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508511"/>
    <x v="31"/>
    <s v="DR"/>
    <n v="950"/>
    <n v="950"/>
    <s v="UD"/>
    <s v="610719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11221"/>
    <x v="31"/>
    <s v="DR"/>
    <n v="232.86"/>
    <n v="232.86"/>
    <s v="UD"/>
    <s v="61821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496710"/>
    <x v="31"/>
    <s v="DR"/>
    <n v="589945"/>
    <n v="589945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0"/>
    <s v=" "/>
    <s v="Barnes(ALTUECMORe 80"/>
    <s v="Mileage (RT 80)"/>
    <s v="002519467"/>
    <x v="31"/>
    <s v="DR"/>
    <n v="0"/>
    <n v="59.23"/>
    <s v=" "/>
    <s v=" "/>
    <s v=""/>
    <s v="Actuals"/>
    <s v="OP"/>
    <s v=" "/>
    <s v="AP001-08/20/2015-00020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0"/>
    <s v="E27410"/>
    <s v="Barnes(ALTUECMORe 80"/>
    <s v="Hotels (RT 80)::DOUBLETREE HOTEL"/>
    <s v="002519467"/>
    <x v="31"/>
    <s v="DR"/>
    <n v="0"/>
    <n v="296"/>
    <s v=" "/>
    <s v=" "/>
    <s v=""/>
    <s v="Actuals"/>
    <s v="CC"/>
    <s v=" "/>
    <s v="AP001-08/20/2015-00020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0"/>
    <s v=" "/>
    <s v="Barnes(ALTUECMORe 80"/>
    <s v="Mileage (RT 80)"/>
    <s v="002519467"/>
    <x v="31"/>
    <s v="DR"/>
    <n v="0"/>
    <n v="67.849999999999994"/>
    <s v=" "/>
    <s v=" "/>
    <s v=""/>
    <s v="Actuals"/>
    <s v="OP"/>
    <s v=" "/>
    <s v="AP001-08/20/2015-00020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0"/>
    <s v=" "/>
    <s v="Barnes(ALTUECMORe 80"/>
    <s v="Mileage (RT 80)"/>
    <s v="002519467"/>
    <x v="31"/>
    <s v="DR"/>
    <n v="0"/>
    <n v="17.829999999999998"/>
    <s v=" "/>
    <s v=" "/>
    <s v=""/>
    <s v="Actuals"/>
    <s v="OP"/>
    <s v=" "/>
    <s v="AP001-08/20/2015-00020"/>
    <s v="cr_accounts_payable"/>
    <m/>
    <m/>
  </r>
  <r>
    <s v="UEC"/>
    <s v="1"/>
    <s v="21"/>
    <s v="908"/>
    <s v="EED"/>
    <s v="908EED"/>
    <s v="45C"/>
    <s v="45C"/>
    <s v=" "/>
    <x v="2"/>
    <s v="J01V3"/>
    <s v="01"/>
    <s v="MEPC"/>
    <s v="82"/>
    <s v="E27410"/>
    <s v="Barnes(ALTUECMORe 80"/>
    <s v="Meals (RT82)::LONGHORN STEAK00052191"/>
    <s v="002519467"/>
    <x v="31"/>
    <s v="DR"/>
    <n v="0"/>
    <n v="332.13"/>
    <s v=" "/>
    <s v=" "/>
    <s v=""/>
    <s v="Actuals"/>
    <s v="CC"/>
    <s v=" "/>
    <s v="AP001-08/20/2015-00020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496710"/>
    <x v="31"/>
    <s v="DR"/>
    <n v="141779.45000000001"/>
    <n v="141779.45000000001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11221"/>
    <x v="31"/>
    <s v="DR"/>
    <n v="279.43"/>
    <n v="279.43"/>
    <s v="UD"/>
    <s v="61821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11221"/>
    <x v="31"/>
    <s v="DR"/>
    <n v="248.38"/>
    <n v="248.38"/>
    <s v="UD"/>
    <s v="61821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11221"/>
    <x v="31"/>
    <s v="DR"/>
    <n v="263.92"/>
    <n v="263.92"/>
    <s v="UD"/>
    <s v="61821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05497"/>
    <x v="31"/>
    <s v="DR"/>
    <n v="10530"/>
    <n v="10530"/>
    <s v="UD"/>
    <s v="699755"/>
    <s v=""/>
    <s v="Actuals"/>
    <s v="AP"/>
    <s v=" "/>
    <s v="AP001-08/11/2015-0001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05498"/>
    <x v="31"/>
    <s v="DR"/>
    <n v="370"/>
    <n v="370"/>
    <s v="UD"/>
    <s v="699755"/>
    <s v=""/>
    <s v="Actuals"/>
    <s v="AP"/>
    <s v=" "/>
    <s v="AP001-08/11/2015-00011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496710"/>
    <x v="31"/>
    <s v="DR"/>
    <n v="159059.76999999999"/>
    <n v="159059.76999999999"/>
    <s v="UD"/>
    <s v="604438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499989"/>
    <x v="31"/>
    <s v="DR"/>
    <n v="33989.4"/>
    <n v="33989.4"/>
    <s v="UD"/>
    <s v="610847"/>
    <s v=""/>
    <s v="Actuals"/>
    <s v="AP"/>
    <s v=" "/>
    <s v="AP001-08/12/2015-0001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11221"/>
    <x v="31"/>
    <s v="DR"/>
    <n v="279.43"/>
    <n v="279.43"/>
    <s v="UD"/>
    <s v="618218"/>
    <s v=""/>
    <s v="Actuals"/>
    <s v="AP"/>
    <s v=" "/>
    <s v="AP001-08/12/2015-0001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464567"/>
    <x v="31"/>
    <s v="DR"/>
    <n v="16295"/>
    <n v="16295"/>
    <s v="UD"/>
    <s v="663854"/>
    <s v=""/>
    <s v="Actuals"/>
    <s v="AP"/>
    <s v=" "/>
    <s v="AP001-08/11/2015-0001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05499"/>
    <x v="31"/>
    <s v="DR"/>
    <n v="43824.3"/>
    <n v="43824.3"/>
    <s v="UD"/>
    <s v="699755"/>
    <s v=""/>
    <s v="Actuals"/>
    <s v="AP"/>
    <s v=" "/>
    <s v="AP001-08/11/2015-00011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04304"/>
    <x v="31"/>
    <s v="DR"/>
    <n v="248.38"/>
    <n v="248.38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04419"/>
    <x v="31"/>
    <s v="DR"/>
    <n v="248.38"/>
    <n v="248.38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04304"/>
    <x v="31"/>
    <s v="DR"/>
    <n v="232.86"/>
    <n v="232.86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04419"/>
    <x v="31"/>
    <s v="DR"/>
    <n v="232.86"/>
    <n v="232.86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04304"/>
    <x v="31"/>
    <s v="DR"/>
    <n v="263.92"/>
    <n v="263.92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04419"/>
    <x v="31"/>
    <s v="DR"/>
    <n v="279.43"/>
    <n v="279.43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04419"/>
    <x v="31"/>
    <s v="DR"/>
    <n v="248.38"/>
    <n v="248.38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04304"/>
    <x v="31"/>
    <s v="DR"/>
    <n v="248.38"/>
    <n v="248.38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04419"/>
    <x v="31"/>
    <s v="DR"/>
    <n v="279.43"/>
    <n v="279.43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15528"/>
    <x v="31"/>
    <s v="DR"/>
    <n v="279.43"/>
    <n v="279.43"/>
    <s v="UD"/>
    <s v="618218"/>
    <s v=""/>
    <s v="Actuals"/>
    <s v="AP"/>
    <s v=" "/>
    <s v="AP001-08/19/2015-0001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15528"/>
    <x v="31"/>
    <s v="DR"/>
    <n v="279.43"/>
    <n v="279.43"/>
    <s v="UD"/>
    <s v="618218"/>
    <s v=""/>
    <s v="Actuals"/>
    <s v="AP"/>
    <s v=" "/>
    <s v="AP001-08/19/2015-0001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15528"/>
    <x v="31"/>
    <s v="DR"/>
    <n v="263.92"/>
    <n v="263.92"/>
    <s v="UD"/>
    <s v="618218"/>
    <s v=""/>
    <s v="Actuals"/>
    <s v="AP"/>
    <s v=" "/>
    <s v="AP001-08/19/2015-0001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04304"/>
    <x v="31"/>
    <s v="DR"/>
    <n v="279.43"/>
    <n v="279.43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04304"/>
    <x v="31"/>
    <s v="DR"/>
    <n v="279.43"/>
    <n v="279.43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15528"/>
    <x v="31"/>
    <s v="DR"/>
    <n v="232.86"/>
    <n v="232.86"/>
    <s v="UD"/>
    <s v="618218"/>
    <s v=""/>
    <s v="Actuals"/>
    <s v="AP"/>
    <s v=" "/>
    <s v="AP001-08/19/2015-00019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15528"/>
    <x v="31"/>
    <s v="DR"/>
    <n v="248.38"/>
    <n v="248.38"/>
    <s v="UD"/>
    <s v="618218"/>
    <s v=""/>
    <s v="Actuals"/>
    <s v="AP"/>
    <s v=" "/>
    <s v="AP001-08/19/2015-00019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15528"/>
    <x v="31"/>
    <s v="DR"/>
    <n v="248.38"/>
    <n v="248.38"/>
    <s v="UD"/>
    <s v="618218"/>
    <s v=""/>
    <s v="Actuals"/>
    <s v="AP"/>
    <s v=" "/>
    <s v="AP001-08/19/2015-00019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04419"/>
    <x v="31"/>
    <s v="DR"/>
    <n v="263.92"/>
    <n v="263.92"/>
    <s v="UD"/>
    <s v="618218"/>
    <s v=""/>
    <s v="Actuals"/>
    <s v="AP"/>
    <s v=" "/>
    <s v="AP001-08/07/2015-00007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515854"/>
    <x v="31"/>
    <s v="DR"/>
    <n v="73637.52"/>
    <n v="73637.52"/>
    <s v="UD"/>
    <s v="618936"/>
    <s v=""/>
    <s v="Actuals"/>
    <s v="AP"/>
    <s v=" "/>
    <s v="AP001-08/18/2015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525487"/>
    <x v="31"/>
    <s v="DR"/>
    <n v="63666.1"/>
    <n v="63666.1"/>
    <s v="UD"/>
    <s v="663854"/>
    <s v=""/>
    <s v="Actuals"/>
    <s v="AP"/>
    <s v=" "/>
    <s v="AP001-08/31/2015-00031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 "/>
    <s v="Thielemann(MOEngEf&amp;R"/>
    <s v="Purchases-Other (RT BX)::ADVERTISERS PRINTING C"/>
    <s v="002527338"/>
    <x v="31"/>
    <s v="DR"/>
    <n v="0"/>
    <n v="1358.49"/>
    <s v=" "/>
    <s v=" "/>
    <s v=""/>
    <s v="Actuals"/>
    <s v="CC"/>
    <s v=" "/>
    <s v="AP001-08/31/2015-00031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526690"/>
    <x v="31"/>
    <s v="DR"/>
    <n v="18800"/>
    <n v="18800"/>
    <s v="UD"/>
    <s v="610719"/>
    <s v=""/>
    <s v="Actuals"/>
    <s v="AP"/>
    <s v=" "/>
    <s v="AP001-08/31/2015-00131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522049"/>
    <x v="31"/>
    <s v="DR"/>
    <n v="0"/>
    <n v="1784.75"/>
    <s v="UD"/>
    <s v="610847"/>
    <s v=""/>
    <s v="Actuals"/>
    <s v="AP"/>
    <s v=" "/>
    <s v="AP001-08/26/2015-0002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518882"/>
    <x v="31"/>
    <s v="DR"/>
    <n v="62666.13"/>
    <n v="62666.13"/>
    <s v="UD"/>
    <s v="610846"/>
    <s v=""/>
    <s v="Actuals"/>
    <s v="AP"/>
    <s v=" "/>
    <s v="AP001-08/26/2015-00026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518883"/>
    <x v="31"/>
    <s v="DR"/>
    <n v="84307.97"/>
    <n v="84307.97"/>
    <s v="UD"/>
    <s v="610844"/>
    <s v=""/>
    <s v="Actuals"/>
    <s v="AP"/>
    <s v=" "/>
    <s v="AP001-08/26/2015-00026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522049"/>
    <x v="31"/>
    <s v="DR"/>
    <n v="22273.200000000001"/>
    <n v="22273.200000000001"/>
    <s v="UD"/>
    <s v="610847"/>
    <s v=""/>
    <s v="Actuals"/>
    <s v="AP"/>
    <s v=" "/>
    <s v="AP001-08/26/2015-00026"/>
    <s v="cr_accounts_payable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519091"/>
    <x v="31"/>
    <s v="DR"/>
    <n v="52794"/>
    <n v="52794"/>
    <s v="UD"/>
    <s v="618936"/>
    <s v=""/>
    <s v="Actuals"/>
    <s v="AP"/>
    <s v=" "/>
    <s v="AP001-08/26/2015-00026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24455"/>
    <x v="31"/>
    <s v="DR"/>
    <n v="89890.4"/>
    <n v="89890.4"/>
    <s v="UD"/>
    <s v="699755"/>
    <s v=""/>
    <s v="Actuals"/>
    <s v="AP"/>
    <s v=" "/>
    <s v="AP001-08/28/2015-00028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126014"/>
    <s v="Kalmer(CorpComm 921)"/>
    <s v="Purchases-Other (RT BX)::LIPICS INC"/>
    <s v="002516198"/>
    <x v="31"/>
    <s v="DR"/>
    <n v="0"/>
    <n v="1565.05"/>
    <s v=" "/>
    <s v=" "/>
    <s v=""/>
    <s v="Actuals"/>
    <s v="CC"/>
    <s v=" "/>
    <s v="AP001-08/17/2015-0001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126014"/>
    <s v="Kalmer(CorpComm 921)"/>
    <s v="Purchases-Other (RT BX)::LIPICS INC"/>
    <s v="002516198"/>
    <x v="31"/>
    <s v="DR"/>
    <n v="0"/>
    <n v="303.89999999999998"/>
    <s v=" "/>
    <s v=" "/>
    <s v=""/>
    <s v="Actuals"/>
    <s v="CC"/>
    <s v=" "/>
    <s v="AP001-08/17/2015-00017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513880"/>
    <x v="31"/>
    <s v="DR"/>
    <n v="53000"/>
    <n v="53000"/>
    <s v="UD"/>
    <s v="663854"/>
    <s v=""/>
    <s v="Actuals"/>
    <s v="AP"/>
    <s v=" "/>
    <s v="AP001-08/17/2015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2013-2015 MEEIA Residential Lighting Program Incen"/>
    <s v="002513349"/>
    <x v="31"/>
    <s v="DR"/>
    <n v="5165.5200000000004"/>
    <n v="5165.5200000000004"/>
    <s v="UD"/>
    <s v="610845"/>
    <s v=""/>
    <s v="Actuals"/>
    <s v="AP"/>
    <s v=" "/>
    <s v="AP001-08/17/2015-00017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TAX"/>
    <s v="002513349"/>
    <x v="31"/>
    <s v="DR"/>
    <n v="0"/>
    <n v="218.24"/>
    <s v="UD"/>
    <s v="610845"/>
    <s v=""/>
    <s v="Actuals"/>
    <s v="AP"/>
    <s v=" "/>
    <s v="AP001-08/17/2015-00017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518821"/>
    <x v="31"/>
    <s v="DR"/>
    <n v="16048.52"/>
    <n v="16048.52"/>
    <s v="UD"/>
    <s v="634553"/>
    <s v=""/>
    <s v="Actuals"/>
    <s v="AP"/>
    <s v=" "/>
    <s v="AP001-08/25/2015-00025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521241"/>
    <x v="31"/>
    <s v="DR"/>
    <n v="13675"/>
    <n v="13675"/>
    <s v="UD"/>
    <s v="663854"/>
    <s v=""/>
    <s v="Actuals"/>
    <s v="AP"/>
    <s v=" "/>
    <s v="AP001-08/25/2015-00025"/>
    <s v="cr_accounts_payable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521095"/>
    <x v="31"/>
    <s v="DR"/>
    <n v="6534"/>
    <n v="6534"/>
    <s v="UD"/>
    <s v="618938"/>
    <s v=""/>
    <s v="Actuals"/>
    <s v="AP"/>
    <s v=" "/>
    <s v="AP001-08/28/2015-0002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513344"/>
    <x v="31"/>
    <s v="DR"/>
    <n v="0"/>
    <n v="1108.77"/>
    <s v="UD"/>
    <s v="610847"/>
    <s v=""/>
    <s v="Actuals"/>
    <s v="AP"/>
    <s v=" "/>
    <s v="AP001-08/17/2015-00017"/>
    <s v="cr_accounts_payable"/>
    <m/>
    <m/>
  </r>
  <r>
    <s v="UEC"/>
    <s v="1"/>
    <s v="21"/>
    <s v="908"/>
    <s v="EED"/>
    <s v="908EED"/>
    <s v="020"/>
    <s v="020"/>
    <s v=" "/>
    <x v="0"/>
    <s v="J01TZ"/>
    <s v="01"/>
    <s v="MEPC"/>
    <s v="BX"/>
    <s v="E126014"/>
    <s v="Kalmer(CorpComm 921)"/>
    <s v="Purchases-Other (RT BX)::LIPICS INC"/>
    <s v="002516198"/>
    <x v="31"/>
    <s v="DR"/>
    <n v="0"/>
    <n v="22.05"/>
    <s v=" "/>
    <s v=" "/>
    <s v=""/>
    <s v="Actuals"/>
    <s v="CC"/>
    <s v=" "/>
    <s v="AP001-08/17/2015-00017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0"/>
    <s v="E28247"/>
    <s v="Lovett(MOEngEf&amp;R 921"/>
    <s v="Hotels (RT 80)::HYATT REGENCY LONG BEACH"/>
    <s v="002521390"/>
    <x v="31"/>
    <s v="DR"/>
    <n v="0"/>
    <n v="647.88"/>
    <s v=" "/>
    <s v=" "/>
    <s v=""/>
    <s v="Actuals"/>
    <s v="CC"/>
    <s v=" "/>
    <s v="AP001-08/24/2015-0002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(RT82)::GREAT AMERICAN BAGEL 2"/>
    <s v="002521390"/>
    <x v="31"/>
    <s v="DR"/>
    <n v="0"/>
    <n v="13.69"/>
    <s v=" "/>
    <s v=" "/>
    <s v=""/>
    <s v="Actuals"/>
    <s v="CC"/>
    <s v=" "/>
    <s v="AP001-08/24/2015-0002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(RT82)::T1 LA BREA BAK32571218"/>
    <s v="002521390"/>
    <x v="31"/>
    <s v="DR"/>
    <n v="0"/>
    <n v="16.11"/>
    <s v=" "/>
    <s v=" "/>
    <s v=""/>
    <s v="Actuals"/>
    <s v="CC"/>
    <s v=" "/>
    <s v="AP001-08/24/2015-00024"/>
    <s v="cr_accounts_payable"/>
    <m/>
    <m/>
  </r>
  <r>
    <s v="UEC"/>
    <s v="1"/>
    <s v="21"/>
    <s v="908"/>
    <s v="EED"/>
    <s v="908EED"/>
    <s v="020"/>
    <s v="020"/>
    <s v=" "/>
    <x v="11"/>
    <s v="J01VM"/>
    <s v="01"/>
    <s v="MEPC"/>
    <s v="BX"/>
    <s v="E28247"/>
    <s v="Lovett(MOEngEf&amp;R 921"/>
    <s v="Purchases-Other (RT BX)::SUPERSHUTTLE EXECUCARLAX"/>
    <s v="002521390"/>
    <x v="31"/>
    <s v="DR"/>
    <n v="0"/>
    <n v="20"/>
    <s v=" "/>
    <s v=" "/>
    <s v=""/>
    <s v="Actuals"/>
    <s v="CC"/>
    <s v=" "/>
    <s v="AP001-08/24/2015-0002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513344"/>
    <x v="31"/>
    <s v="DR"/>
    <n v="13837.2"/>
    <n v="13837.2"/>
    <s v="UD"/>
    <s v="610847"/>
    <s v=""/>
    <s v="Actuals"/>
    <s v="AP"/>
    <s v=" "/>
    <s v="AP001-08/17/2015-00017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"/>
    <s v="CSS NON-SERV REVENUE"/>
    <s v=""/>
    <x v="31"/>
    <s v="DR"/>
    <n v="0"/>
    <n v="2282.4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4630006219"/>
    <s v=""/>
    <s v="CSS NON-SERV REVENUE"/>
    <s v=""/>
    <x v="31"/>
    <s v="DR"/>
    <n v="0"/>
    <n v="37751.22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7214608159"/>
    <s v=""/>
    <s v="CSS NON-SERV REVENUE"/>
    <s v=""/>
    <x v="31"/>
    <s v="DR"/>
    <n v="0"/>
    <n v="62.1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9421004915"/>
    <s v=""/>
    <s v="CSS NON-SERV REVENUE"/>
    <s v=""/>
    <x v="31"/>
    <s v="DR"/>
    <n v="0"/>
    <n v="5426.46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6130002533"/>
    <s v=""/>
    <s v="CSS NON-SERV REVENUE"/>
    <s v=""/>
    <x v="31"/>
    <s v="DR"/>
    <n v="0"/>
    <n v="7171.2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350000613"/>
    <s v=""/>
    <s v="CSS NON-SERV REVENUE"/>
    <s v=""/>
    <x v="31"/>
    <s v="DR"/>
    <n v="0"/>
    <n v="706.38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31"/>
    <s v="DR"/>
    <n v="0"/>
    <n v="154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141002619"/>
    <s v=""/>
    <s v="CSS NON-SERV REVENUE"/>
    <s v=""/>
    <x v="31"/>
    <s v="DR"/>
    <n v="0"/>
    <n v="248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7757519128"/>
    <s v=""/>
    <s v="CSS NON-SERV REVENUE"/>
    <s v=""/>
    <x v="31"/>
    <s v="DR"/>
    <n v="0"/>
    <n v="220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6130002533"/>
    <s v=""/>
    <s v="CSS NON-SERV REVENUE"/>
    <s v=""/>
    <x v="31"/>
    <s v="DR"/>
    <n v="0"/>
    <n v="99"/>
    <s v=""/>
    <s v=""/>
    <s v=""/>
    <s v="Actuals"/>
    <s v="CS662M"/>
    <s v=" "/>
    <s v="CA010-08/31/2015-00000"/>
    <s v="cr_cs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2"/>
    <s v="DR"/>
    <n v="0"/>
    <n v="706653"/>
    <s v=""/>
    <s v=""/>
    <s v=""/>
    <s v="Actuals"/>
    <s v="LOGAN"/>
    <s v=" "/>
    <s v="FA511-09/01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2"/>
    <s v="DR"/>
    <n v="0"/>
    <n v="165002"/>
    <s v=""/>
    <s v=""/>
    <s v=""/>
    <s v="Actuals"/>
    <s v="LOGAN"/>
    <s v=" "/>
    <s v="FA511-09/01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2"/>
    <s v="DR"/>
    <n v="0"/>
    <n v="140436"/>
    <s v=""/>
    <s v=""/>
    <s v=""/>
    <s v="Actuals"/>
    <s v="LOGAN"/>
    <s v=" "/>
    <s v="FA511-09/01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2"/>
    <s v="DR"/>
    <n v="0"/>
    <n v="1639135"/>
    <s v=""/>
    <s v=""/>
    <s v=""/>
    <s v="Actuals"/>
    <s v="LOGAN"/>
    <s v=" "/>
    <s v="FA511-09/01/2015-00010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2"/>
    <s v="CR"/>
    <n v="0"/>
    <n v="-46388.08"/>
    <s v=""/>
    <s v=""/>
    <s v=""/>
    <s v="Actuals"/>
    <s v="CULLEY"/>
    <s v=" "/>
    <s v="TD512-09/01/2015-08013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2"/>
    <s v="CR"/>
    <n v="0"/>
    <n v="-807913"/>
    <s v=""/>
    <s v=""/>
    <s v=""/>
    <s v="Actuals"/>
    <s v="CULLEY"/>
    <s v=" "/>
    <s v="TD512-09/01/2015-08013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2"/>
    <s v="CR"/>
    <n v="0"/>
    <n v="-761132.5"/>
    <s v=""/>
    <s v=""/>
    <s v=""/>
    <s v="Actuals"/>
    <s v="CULLEY"/>
    <s v=" "/>
    <s v="TD512-09/01/2015-08013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2"/>
    <s v="CR"/>
    <n v="0"/>
    <n v="-246754.5"/>
    <s v=""/>
    <s v=""/>
    <s v=""/>
    <s v="Actuals"/>
    <s v="CULLEY"/>
    <s v=" "/>
    <s v="TD512-09/01/2015-08013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2"/>
    <s v="CR"/>
    <n v="0"/>
    <n v="-73689"/>
    <s v=""/>
    <s v=""/>
    <s v=""/>
    <s v="Actuals"/>
    <s v="CULLEY"/>
    <s v=" "/>
    <s v="TD512-09/01/2015-08013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2"/>
    <s v="CR"/>
    <n v="0"/>
    <n v="-22391.87"/>
    <s v=""/>
    <s v=""/>
    <s v=""/>
    <s v="Actuals"/>
    <s v="CULLEY"/>
    <s v=" "/>
    <s v="TD512-09/01/2015-08013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002528018"/>
    <x v="32"/>
    <s v="CR"/>
    <n v="0"/>
    <n v="-344354.79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002528018"/>
    <x v="32"/>
    <s v="CR"/>
    <n v="0"/>
    <n v="-207384.55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002528018"/>
    <x v="32"/>
    <s v="CR"/>
    <n v="0"/>
    <n v="-171578.46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002528018"/>
    <x v="32"/>
    <s v="CR"/>
    <n v="0"/>
    <n v="-152490.57999999999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"/>
    <x v="32"/>
    <s v="CR"/>
    <n v="0"/>
    <n v="-151447.9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"/>
    <x v="32"/>
    <s v="CR"/>
    <n v="0"/>
    <n v="-81873.649999999994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"/>
    <x v="32"/>
    <s v="CR"/>
    <n v="0"/>
    <n v="-62994.44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2"/>
    <s v="CR"/>
    <n v="0"/>
    <n v="-39300"/>
    <s v=""/>
    <s v="6189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2"/>
    <s v="CR"/>
    <n v="0"/>
    <n v="-33825"/>
    <s v=""/>
    <s v="618936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"/>
    <x v="32"/>
    <s v="CR"/>
    <n v="0"/>
    <n v="-31261.84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002528018"/>
    <x v="32"/>
    <s v="CR"/>
    <n v="0"/>
    <n v="-1106693.43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"/>
    <x v="32"/>
    <s v="CR"/>
    <n v="0"/>
    <n v="-525979.51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002528018"/>
    <x v="32"/>
    <s v="CR"/>
    <n v="0"/>
    <n v="-387796.21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"/>
    <x v="32"/>
    <s v="CR"/>
    <n v="0"/>
    <n v="-387796.21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002528018"/>
    <x v="32"/>
    <s v="CR"/>
    <n v="0"/>
    <n v="-243533.63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002528018"/>
    <x v="32"/>
    <s v="CR"/>
    <n v="0"/>
    <n v="-196062.78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"/>
    <x v="32"/>
    <s v="CR"/>
    <n v="0"/>
    <n v="-191765.77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"/>
    <x v="32"/>
    <s v="CR"/>
    <n v="0"/>
    <n v="-162159.17000000001"/>
    <s v=""/>
    <s v="604438"/>
    <s v=""/>
    <s v="Actuals"/>
    <s v="CULLEY"/>
    <s v=" "/>
    <s v="TD512-09/01/2015-08014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2"/>
    <s v="CR"/>
    <n v="0"/>
    <n v="-15263.48"/>
    <s v=""/>
    <s v="634553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2"/>
    <s v="CR"/>
    <n v="0"/>
    <n v="-285385.68"/>
    <s v=""/>
    <s v="607127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32"/>
    <s v="CR"/>
    <n v="0"/>
    <n v="-273459"/>
    <s v=""/>
    <s v="610716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2"/>
    <s v="CR"/>
    <n v="0"/>
    <n v="-100806.12"/>
    <s v=""/>
    <s v="610844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CR"/>
    <n v="0"/>
    <n v="-81889"/>
    <s v=""/>
    <s v="610718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2"/>
    <s v="CR"/>
    <n v="0"/>
    <n v="-65214.8"/>
    <s v=""/>
    <s v="610846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32"/>
    <s v="CR"/>
    <n v="0"/>
    <n v="-5384.68"/>
    <s v=""/>
    <s v="618696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2"/>
    <s v="CR"/>
    <n v="0"/>
    <n v="-52200"/>
    <s v=""/>
    <s v="610719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2"/>
    <s v="CR"/>
    <n v="0"/>
    <n v="-51598.03"/>
    <s v=""/>
    <s v="610847"/>
    <s v=""/>
    <s v="Actuals"/>
    <s v="CULLEY"/>
    <s v=" "/>
    <s v="TD512-09/01/2015-08014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         "/>
    <s v=""/>
    <s v="ARCA INC"/>
    <s v=""/>
    <x v="32"/>
    <s v="CR"/>
    <n v="0"/>
    <n v="-18597.13"/>
    <s v=""/>
    <s v=""/>
    <s v=""/>
    <s v="Actuals"/>
    <s v="RECONNET"/>
    <s v=" "/>
    <s v="RN002-09/08/2015-00008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002545927"/>
    <x v="32"/>
    <s v="DR"/>
    <n v="0"/>
    <n v="316982.40999999997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 M Services"/>
    <s v=""/>
    <x v="32"/>
    <s v="DR"/>
    <n v="0"/>
    <n v="242279.76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002545927"/>
    <x v="32"/>
    <s v="DR"/>
    <n v="0"/>
    <n v="169151.07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002545927"/>
    <x v="32"/>
    <s v="DR"/>
    <n v="0"/>
    <n v="118698.48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2"/>
    <s v="DR"/>
    <n v="0"/>
    <n v="84836.76"/>
    <s v=""/>
    <s v="6189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2"/>
    <s v="DR"/>
    <n v="0"/>
    <n v="58748.62"/>
    <s v=""/>
    <s v="618936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"/>
    <x v="32"/>
    <s v="DR"/>
    <n v="0"/>
    <n v="52380.480000000003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 M Services"/>
    <s v=""/>
    <x v="32"/>
    <s v="DR"/>
    <n v="0"/>
    <n v="50640.19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 M Services"/>
    <s v="002545927"/>
    <x v="32"/>
    <s v="DR"/>
    <n v="0"/>
    <n v="32070.94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ACCRUAL   "/>
    <s v=""/>
    <s v="L M Services"/>
    <s v=""/>
    <x v="32"/>
    <s v="DR"/>
    <n v="0"/>
    <n v="19991.419999999998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2"/>
    <s v="DR"/>
    <n v="0"/>
    <n v="17196.849999999999"/>
    <s v=""/>
    <s v="6189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002545927"/>
    <x v="32"/>
    <s v="DR"/>
    <n v="0"/>
    <n v="768872.57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 M Services"/>
    <s v=""/>
    <x v="32"/>
    <s v="DR"/>
    <n v="0"/>
    <n v="664885.43000000005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002545927"/>
    <x v="32"/>
    <s v="DR"/>
    <n v="0"/>
    <n v="280106.05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002545927"/>
    <x v="32"/>
    <s v="DR"/>
    <n v="0"/>
    <n v="228167.19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 M Services"/>
    <s v=""/>
    <x v="32"/>
    <s v="DR"/>
    <n v="0"/>
    <n v="208080.15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002545927"/>
    <x v="32"/>
    <s v="DR"/>
    <n v="0"/>
    <n v="125202.23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 M Services"/>
    <s v=""/>
    <x v="32"/>
    <s v="DR"/>
    <n v="0"/>
    <n v="78581.56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2"/>
    <s v="DR"/>
    <n v="0"/>
    <n v="14528"/>
    <s v=""/>
    <s v="634553"/>
    <s v=""/>
    <s v="Actuals"/>
    <s v="CULLEY"/>
    <s v=" "/>
    <s v="TD512-09/30/2015-00002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 M Services"/>
    <s v=""/>
    <x v="32"/>
    <s v="DR"/>
    <n v="0"/>
    <n v="156091.59"/>
    <s v=""/>
    <s v="60443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2"/>
    <s v="DR"/>
    <n v="0"/>
    <n v="331594.23999999999"/>
    <s v=""/>
    <s v="607127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101936.5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2"/>
    <s v="DR"/>
    <n v="0"/>
    <n v="88907.36"/>
    <s v=""/>
    <s v="610844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80836.5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79905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oneywell Admn"/>
    <s v=""/>
    <x v="32"/>
    <s v="DR"/>
    <n v="0"/>
    <n v="66272"/>
    <s v=""/>
    <s v="610716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2"/>
    <s v="DR"/>
    <n v="0"/>
    <n v="53333.25"/>
    <s v=""/>
    <s v="610846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47505.5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oneywell Admn"/>
    <s v=""/>
    <x v="32"/>
    <s v="DR"/>
    <n v="0"/>
    <n v="5544.52"/>
    <s v=""/>
    <s v="618696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1746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1552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2"/>
    <s v="DR"/>
    <n v="0"/>
    <n v="485"/>
    <s v=""/>
    <s v="610718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2"/>
    <s v="DR"/>
    <n v="0"/>
    <n v="62950"/>
    <s v=""/>
    <s v="610719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2"/>
    <s v="DR"/>
    <n v="0"/>
    <n v="21226.5"/>
    <s v=""/>
    <s v="610847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2"/>
    <s v="DR"/>
    <n v="0"/>
    <n v="12900.98"/>
    <s v=""/>
    <s v="610845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2"/>
    <s v="DR"/>
    <n v="0"/>
    <n v="1800"/>
    <s v=""/>
    <s v="610719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2"/>
    <s v="DR"/>
    <n v="0"/>
    <n v="50750"/>
    <s v=""/>
    <s v="610719"/>
    <s v=""/>
    <s v="Actuals"/>
    <s v="CULLEY"/>
    <s v=" "/>
    <s v="TD512-09/30/2015-0000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2"/>
    <s v="DR"/>
    <n v="0"/>
    <n v="14558.61"/>
    <s v=""/>
    <s v=""/>
    <s v=""/>
    <s v="Actuals"/>
    <s v="CULLEY"/>
    <s v=" "/>
    <s v="TD512-09/30/2015-00001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2"/>
    <s v="DR"/>
    <n v="0"/>
    <n v="651485.92000000004"/>
    <s v=""/>
    <s v=""/>
    <s v=""/>
    <s v="Actuals"/>
    <s v="CULLEY"/>
    <s v=" "/>
    <s v="TD512-09/30/2015-00001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2"/>
    <s v="DR"/>
    <n v="0"/>
    <n v="338102.75"/>
    <s v=""/>
    <s v=""/>
    <s v=""/>
    <s v="Actuals"/>
    <s v="CULLEY"/>
    <s v=" "/>
    <s v="TD512-09/30/2015-00001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2"/>
    <s v="DR"/>
    <n v="0"/>
    <n v="68523.37"/>
    <s v=""/>
    <s v=""/>
    <s v=""/>
    <s v="Actuals"/>
    <s v="CULLEY"/>
    <s v=" "/>
    <s v="TD512-09/30/2015-00001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2"/>
    <s v="DR"/>
    <n v="0"/>
    <n v="23376.43"/>
    <s v=""/>
    <s v=""/>
    <s v=""/>
    <s v="Actuals"/>
    <s v="CULLEY"/>
    <s v=" "/>
    <s v="TD512-09/30/2015-0000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2"/>
    <s v="DR"/>
    <n v="0"/>
    <n v="703940"/>
    <s v=""/>
    <s v=""/>
    <s v=""/>
    <s v="Actuals"/>
    <s v="CULLEY"/>
    <s v=" "/>
    <s v="TD512-09/30/2015-00001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ST LOUIS C"/>
    <s v=""/>
    <s v="Reclass MEEIA purchasing rate to correct account"/>
    <s v="002541555"/>
    <x v="32"/>
    <s v="CR"/>
    <n v="0"/>
    <n v="-742.46"/>
    <s v=""/>
    <s v="718407"/>
    <s v=""/>
    <s v="Actuals"/>
    <s v="CULLEY"/>
    <s v=" "/>
    <s v="TD513-09/30/2015-09011"/>
    <s v="cr_gl_manual_journals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WARREN SIG"/>
    <s v=""/>
    <s v="Reclass MEEIA purchasing rate to correct account"/>
    <s v="002532059"/>
    <x v="32"/>
    <s v="CR"/>
    <n v="0"/>
    <n v="-60.35"/>
    <s v=""/>
    <s v="721732"/>
    <s v=""/>
    <s v="Actuals"/>
    <s v="CULLEY"/>
    <s v=" "/>
    <s v="TD513-09/30/2015-09011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Mktg"/>
    <s v=""/>
    <x v="32"/>
    <s v="DR"/>
    <n v="0"/>
    <n v="48394.080000000002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ACTUAL    "/>
    <s v=""/>
    <s v="ARCA Mktg"/>
    <s v=""/>
    <x v="32"/>
    <s v="DR"/>
    <n v="0"/>
    <n v="18597.13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32"/>
    <s v="DR"/>
    <n v="0"/>
    <n v="867423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APT Incentives"/>
    <s v=""/>
    <x v="32"/>
    <s v="DR"/>
    <n v="0"/>
    <n v="246754.5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7"/>
    <s v="J01VD"/>
    <s v="01"/>
    <s v="MEPC"/>
    <s v="CI"/>
    <s v="ACTUAL    "/>
    <s v=""/>
    <s v="ARCA Incentives"/>
    <s v=""/>
    <x v="32"/>
    <s v="DR"/>
    <n v="0"/>
    <n v="18800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32"/>
    <s v="DR"/>
    <n v="0"/>
    <n v="16136.53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9"/>
    <s v="J01VH"/>
    <s v="01"/>
    <s v="MEPC"/>
    <s v="CI"/>
    <s v="ACTUAL    "/>
    <s v=""/>
    <s v="HW Incentives"/>
    <s v=""/>
    <x v="32"/>
    <s v="DR"/>
    <n v="0"/>
    <n v="362543.52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APT Incentives"/>
    <s v=""/>
    <x v="32"/>
    <s v="DR"/>
    <n v="0"/>
    <n v="73689"/>
    <s v=""/>
    <s v=""/>
    <s v=""/>
    <s v="Actuals"/>
    <s v="CULLEY"/>
    <s v=" "/>
    <s v="TD513-09/30/2015-09032"/>
    <s v="cr_gl_manual_journals"/>
    <m/>
    <m/>
  </r>
  <r>
    <s v="UEC"/>
    <s v="1"/>
    <s v="21"/>
    <s v="908"/>
    <s v="01M"/>
    <s v="90801M"/>
    <s v="020"/>
    <s v="020"/>
    <s v=" "/>
    <x v="5"/>
    <s v="J01VB"/>
    <s v="01"/>
    <s v="MEPC"/>
    <s v="CI"/>
    <s v="          "/>
    <s v=""/>
    <s v="CLEARESULT"/>
    <s v="002544152"/>
    <x v="32"/>
    <s v="DR"/>
    <n v="0"/>
    <n v="34204.910000000003"/>
    <s v=""/>
    <s v="610847"/>
    <s v=""/>
    <s v="Actuals"/>
    <s v="CULLEY"/>
    <s v=" "/>
    <s v="TD513-09/30/2015-09029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2"/>
    <s v="CR"/>
    <n v="0"/>
    <n v="-1757169"/>
    <s v=""/>
    <s v=""/>
    <s v=""/>
    <s v="Actuals"/>
    <s v="LOGAN"/>
    <s v=" "/>
    <s v="FA511-09/30/2015-00010"/>
    <s v="cr_gl_manual_journals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2"/>
    <s v="CR"/>
    <n v="0"/>
    <n v="-755485"/>
    <s v=""/>
    <s v=""/>
    <s v=""/>
    <s v="Actuals"/>
    <s v="LOGAN"/>
    <s v=" "/>
    <s v="FA511-09/30/2015-00010"/>
    <s v="cr_gl_manual_journals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2"/>
    <s v="CR"/>
    <n v="0"/>
    <n v="-182264"/>
    <s v=""/>
    <s v=""/>
    <s v=""/>
    <s v="Actuals"/>
    <s v="LOGAN"/>
    <s v=" "/>
    <s v="FA511-09/30/2015-00010"/>
    <s v="cr_gl_manual_journals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2"/>
    <s v="CR"/>
    <n v="0"/>
    <n v="-169416"/>
    <s v=""/>
    <s v=""/>
    <s v=""/>
    <s v="Actuals"/>
    <s v="LOGAN"/>
    <s v=" "/>
    <s v="FA511-09/30/2015-00010"/>
    <s v="cr_gl_manual_journals"/>
    <m/>
    <m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528018"/>
    <x v="32"/>
    <s v="DR"/>
    <n v="344354.79"/>
    <n v="344354.79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27661"/>
    <x v="32"/>
    <s v="DR"/>
    <n v="248.38"/>
    <n v="248.38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26897"/>
    <x v="32"/>
    <s v="DR"/>
    <n v="248.38"/>
    <n v="248.38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26897"/>
    <x v="32"/>
    <s v="DR"/>
    <n v="263.92"/>
    <n v="263.92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528018"/>
    <x v="32"/>
    <s v="DR"/>
    <n v="243533.63"/>
    <n v="243533.63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528018"/>
    <x v="32"/>
    <s v="DR"/>
    <n v="207384.55"/>
    <n v="207384.55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80"/>
    <s v=" "/>
    <s v="Dolly(MOEngEf&amp;R 921)"/>
    <s v="Parking, Taxi, Tips, Tolls &amp; Fares(RT80)::Super Pa"/>
    <s v="002548996"/>
    <x v="32"/>
    <s v="DR"/>
    <n v="0"/>
    <n v="45"/>
    <s v=" "/>
    <s v=" "/>
    <s v=""/>
    <s v="Actuals"/>
    <s v="OP"/>
    <s v=" "/>
    <s v="AP001-09/28/2015-00028"/>
    <s v="cr_accounts_payable"/>
    <m/>
    <m/>
  </r>
  <r>
    <s v="UEC"/>
    <s v="1"/>
    <s v="21"/>
    <s v="908"/>
    <s v="01M"/>
    <s v="90801M"/>
    <s v="020"/>
    <s v="020"/>
    <s v=" "/>
    <x v="10"/>
    <s v="J01VJ"/>
    <s v="01"/>
    <s v="MEPC"/>
    <s v="BX"/>
    <s v="E44266"/>
    <s v="Dolly(MOEngEf&amp;R 921)"/>
    <s v="Purchases-Other (RT BX)::OFFICEMAX/OFFICE DEPOT682"/>
    <s v="002548996"/>
    <x v="32"/>
    <s v="DR"/>
    <n v="0"/>
    <n v="25.08"/>
    <s v=" "/>
    <s v=" "/>
    <s v=""/>
    <s v="Actuals"/>
    <s v="CC"/>
    <s v=" "/>
    <s v="AP001-09/28/2015-00028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27661"/>
    <x v="32"/>
    <s v="DR"/>
    <n v="232.86"/>
    <n v="232.86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528018"/>
    <x v="32"/>
    <s v="DR"/>
    <n v="1106693.43"/>
    <n v="1106693.43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528018"/>
    <x v="32"/>
    <s v="DR"/>
    <n v="171578.46"/>
    <n v="171578.46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27661"/>
    <x v="32"/>
    <s v="DR"/>
    <n v="248.38"/>
    <n v="248.38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26897"/>
    <x v="32"/>
    <s v="DR"/>
    <n v="279.43"/>
    <n v="279.43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27661"/>
    <x v="32"/>
    <s v="DR"/>
    <n v="279.43"/>
    <n v="279.43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27661"/>
    <x v="32"/>
    <s v="DR"/>
    <n v="279.43"/>
    <n v="279.43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27661"/>
    <x v="32"/>
    <s v="DR"/>
    <n v="263.92"/>
    <n v="263.92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545530"/>
    <x v="32"/>
    <s v="DR"/>
    <n v="9885.75"/>
    <n v="9885.75"/>
    <s v="UD"/>
    <s v="634553"/>
    <s v=""/>
    <s v="Actuals"/>
    <s v="AP"/>
    <s v=" "/>
    <s v="AP001-09/25/2015-00025"/>
    <s v="cr_accounts_payable"/>
    <m/>
    <m/>
  </r>
  <r>
    <s v="UEC"/>
    <s v="1"/>
    <s v="21"/>
    <s v="908"/>
    <s v="EED"/>
    <s v="908EED"/>
    <s v="020"/>
    <s v="020"/>
    <s v=" "/>
    <x v="19"/>
    <s v="J01V7"/>
    <s v="01"/>
    <s v="MEPC"/>
    <s v="EX"/>
    <s v=" "/>
    <s v="L M SERVICES INC"/>
    <s v="Biz New Construction - Professional Services (MO M"/>
    <s v="002528018"/>
    <x v="32"/>
    <s v="DR"/>
    <n v="152490.57999999999"/>
    <n v="152490.57999999999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26897"/>
    <x v="32"/>
    <s v="DR"/>
    <n v="248.38"/>
    <n v="248.38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528018"/>
    <x v="32"/>
    <s v="DR"/>
    <n v="387796.21"/>
    <n v="387796.21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528018"/>
    <x v="32"/>
    <s v="DR"/>
    <n v="196062.78"/>
    <n v="196062.78"/>
    <s v="UD"/>
    <s v="60443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E25165"/>
    <s v="Justis(MO Renewab 92"/>
    <s v="Purchases-Other (RT BX)::WASHATERIA LLC"/>
    <s v="002546339"/>
    <x v="32"/>
    <s v="DR"/>
    <n v="0"/>
    <n v="18"/>
    <s v=" "/>
    <s v=" "/>
    <s v=""/>
    <s v="Actuals"/>
    <s v="CC"/>
    <s v=" "/>
    <s v="AP001-09/23/2015-00023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26897"/>
    <x v="32"/>
    <s v="DR"/>
    <n v="279.43"/>
    <n v="279.43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BX"/>
    <s v=" "/>
    <s v="WARREN SIGN CO INC"/>
    <s v="Ameren Wall Pad"/>
    <s v="002532059"/>
    <x v="32"/>
    <s v="DR"/>
    <n v="1207"/>
    <n v="1207"/>
    <s v="UD"/>
    <s v="721732"/>
    <s v=""/>
    <s v="Actuals"/>
    <s v="AP"/>
    <s v=" "/>
    <s v="AP001-09/15/2015-00015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43054"/>
    <x v="32"/>
    <s v="DR"/>
    <n v="279.43"/>
    <n v="279.43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542186"/>
    <x v="32"/>
    <s v="DR"/>
    <n v="86806.12"/>
    <n v="86806.12"/>
    <s v="UD"/>
    <s v="610844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37995"/>
    <x v="32"/>
    <s v="DR"/>
    <n v="248.38"/>
    <n v="248.38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37995"/>
    <x v="32"/>
    <s v="DR"/>
    <n v="232.86"/>
    <n v="232.86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37995"/>
    <x v="32"/>
    <s v="DR"/>
    <n v="279.43"/>
    <n v="279.43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43054"/>
    <x v="32"/>
    <s v="DR"/>
    <n v="279.43"/>
    <n v="279.43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542187"/>
    <x v="32"/>
    <s v="DR"/>
    <n v="57184.05"/>
    <n v="57184.05"/>
    <s v="UD"/>
    <s v="610846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37995"/>
    <x v="32"/>
    <s v="DR"/>
    <n v="279.43"/>
    <n v="279.43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43054"/>
    <x v="32"/>
    <s v="DR"/>
    <n v="248.38"/>
    <n v="248.38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37995"/>
    <x v="32"/>
    <s v="DR"/>
    <n v="248.38"/>
    <n v="248.38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WARREN SIGN CO INC"/>
    <s v="PURCHASING RATE"/>
    <s v="002532059"/>
    <x v="32"/>
    <s v="DR"/>
    <n v="0"/>
    <n v="60.35"/>
    <s v=""/>
    <s v="721732"/>
    <s v=""/>
    <s v="Actuals"/>
    <s v="AP"/>
    <s v=" "/>
    <s v="AP001-09/15/2015-00015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34267"/>
    <x v="32"/>
    <s v="DR"/>
    <n v="16188.75"/>
    <n v="16188.75"/>
    <s v="UD"/>
    <s v="699755"/>
    <s v=""/>
    <s v="Actuals"/>
    <s v="AP"/>
    <s v=" "/>
    <s v="AP001-09/14/2015-0001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43054"/>
    <x v="32"/>
    <s v="DR"/>
    <n v="263.92"/>
    <n v="263.92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43054"/>
    <x v="32"/>
    <s v="DR"/>
    <n v="232.86"/>
    <n v="232.86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43054"/>
    <x v="32"/>
    <s v="DR"/>
    <n v="248.38"/>
    <n v="248.38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536609"/>
    <x v="32"/>
    <s v="DR"/>
    <n v="16990.25"/>
    <n v="16990.25"/>
    <s v="UD"/>
    <s v="663854"/>
    <s v=""/>
    <s v="Actuals"/>
    <s v="AP"/>
    <s v=" "/>
    <s v="AP001-09/14/2015-00014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, LLC Sponsorship 2015 - 2017"/>
    <s v="002530485"/>
    <x v="32"/>
    <s v="DR"/>
    <n v="66000"/>
    <n v="66000"/>
    <s v="UD"/>
    <s v="699468"/>
    <s v=""/>
    <s v="Actuals"/>
    <s v="AP"/>
    <s v=" "/>
    <s v="AP001-09/14/2015-00014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37995"/>
    <x v="32"/>
    <s v="DR"/>
    <n v="263.92"/>
    <n v="263.92"/>
    <s v="UD"/>
    <s v="618218"/>
    <s v=""/>
    <s v="Actuals"/>
    <s v="AP"/>
    <s v=" "/>
    <s v="AP001-09/22/2015-00022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34266"/>
    <x v="32"/>
    <s v="DR"/>
    <n v="13297.5"/>
    <n v="13297.5"/>
    <s v="UD"/>
    <s v="699755"/>
    <s v=""/>
    <s v="Actuals"/>
    <s v="AP"/>
    <s v=" "/>
    <s v="AP001-09/14/2015-00014"/>
    <s v="cr_accounts_payable"/>
    <m/>
    <m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1ANKF"/>
    <s v="002538364"/>
    <x v="32"/>
    <s v="DR"/>
    <n v="0"/>
    <n v="115"/>
    <s v=" "/>
    <s v=" "/>
    <s v=""/>
    <s v="Actuals"/>
    <s v="CC"/>
    <s v=" "/>
    <s v="AP001-09/14/2015-00014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SHELTON GROUP"/>
    <s v="Segmentation Study"/>
    <s v="002529279"/>
    <x v="32"/>
    <s v="DR"/>
    <n v="85500"/>
    <n v="85500"/>
    <s v="UD"/>
    <s v="620878"/>
    <s v=""/>
    <s v="Actuals"/>
    <s v="AP"/>
    <s v=" "/>
    <s v="AP001-09/02/2015-00002"/>
    <s v="cr_accounts_payable"/>
    <m/>
    <m/>
  </r>
  <r>
    <s v="UEC"/>
    <s v="1"/>
    <s v="21"/>
    <s v="908"/>
    <s v="EED"/>
    <s v="908EED"/>
    <s v="020"/>
    <s v="020"/>
    <s v=" "/>
    <x v="2"/>
    <s v="J01V3"/>
    <s v="01"/>
    <s v="MEPC"/>
    <s v="EX"/>
    <s v=" "/>
    <s v="ROBERT SKAGGS"/>
    <s v="SECURITY DETAIL FAUST PARK 06/19/15 TO 06/20/15"/>
    <s v="002542563"/>
    <x v="32"/>
    <s v="DR"/>
    <n v="0"/>
    <n v="385"/>
    <s v=" "/>
    <s v=" "/>
    <s v=""/>
    <s v="Actuals"/>
    <s v="AP"/>
    <s v=" "/>
    <s v="AP001-09/21/2015-00021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34264"/>
    <x v="32"/>
    <s v="DR"/>
    <n v="10260"/>
    <n v="10260"/>
    <s v="UD"/>
    <s v="699755"/>
    <s v=""/>
    <s v="Actuals"/>
    <s v="AP"/>
    <s v=" "/>
    <s v="AP001-09/14/2015-00014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34338"/>
    <x v="32"/>
    <s v="DR"/>
    <n v="232.86"/>
    <n v="232.86"/>
    <s v="UD"/>
    <s v="618218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34338"/>
    <x v="32"/>
    <s v="DR"/>
    <n v="263.92"/>
    <n v="263.92"/>
    <s v="UD"/>
    <s v="618218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34338"/>
    <x v="32"/>
    <s v="DR"/>
    <n v="279.43"/>
    <n v="279.43"/>
    <s v="UD"/>
    <s v="618218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34338"/>
    <x v="32"/>
    <s v="DR"/>
    <n v="279.43"/>
    <n v="279.43"/>
    <s v="UD"/>
    <s v="618218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34338"/>
    <x v="32"/>
    <s v="DR"/>
    <n v="248.38"/>
    <n v="248.38"/>
    <s v="UD"/>
    <s v="618218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34338"/>
    <x v="32"/>
    <s v="DR"/>
    <n v="248.38"/>
    <n v="248.38"/>
    <s v="UD"/>
    <s v="618218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534290"/>
    <x v="32"/>
    <s v="DR"/>
    <n v="327428.03999999998"/>
    <n v="327428.03999999998"/>
    <s v="UD"/>
    <s v="607127"/>
    <s v=""/>
    <s v="Actuals"/>
    <s v="AP"/>
    <s v=" "/>
    <s v="AP001-09/10/2015-0001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530157"/>
    <x v="32"/>
    <s v="DR"/>
    <n v="8000"/>
    <n v="8000"/>
    <s v="UD"/>
    <s v="610846"/>
    <s v=""/>
    <s v="Actuals"/>
    <s v="AP"/>
    <s v=" "/>
    <s v="AP001-09/09/2015-00009"/>
    <s v="cr_accounts_payable"/>
    <m/>
    <m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530129"/>
    <x v="32"/>
    <s v="DR"/>
    <n v="14000"/>
    <n v="14000"/>
    <s v="UD"/>
    <s v="610844"/>
    <s v=""/>
    <s v="Actuals"/>
    <s v="AP"/>
    <s v=" "/>
    <s v="AP001-09/09/2015-00009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Sponsorhip"/>
    <s v="002541555"/>
    <x v="32"/>
    <s v="DR"/>
    <n v="14849.16"/>
    <n v="14849.16"/>
    <s v="UD"/>
    <s v="718407"/>
    <s v=""/>
    <s v="Actuals"/>
    <s v="AP"/>
    <s v=" "/>
    <s v="AP001-09/18/2015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529285"/>
    <x v="32"/>
    <s v="DR"/>
    <n v="1700"/>
    <n v="1700"/>
    <s v="UD"/>
    <s v="653179"/>
    <s v=""/>
    <s v="Actuals"/>
    <s v="AP"/>
    <s v=" "/>
    <s v="AP001-09/08/2015-00008"/>
    <s v="cr_accounts_payable"/>
    <m/>
    <m/>
  </r>
  <r>
    <s v="UEC"/>
    <s v="1"/>
    <s v="21"/>
    <s v="908"/>
    <s v="EED"/>
    <s v="908EED"/>
    <s v="020"/>
    <s v="020"/>
    <s v=" "/>
    <x v="16"/>
    <s v="J01V0"/>
    <s v="01"/>
    <s v="MEPC"/>
    <s v="34"/>
    <s v=" "/>
    <s v="ST LOUIS CARDINALS L"/>
    <s v="PURCHASING RATE"/>
    <s v="002541555"/>
    <x v="32"/>
    <s v="DR"/>
    <n v="0"/>
    <n v="742.46"/>
    <s v=""/>
    <s v="718407"/>
    <s v=""/>
    <s v="Actuals"/>
    <s v="AP"/>
    <s v=" "/>
    <s v="AP001-09/18/2015-00018"/>
    <s v="cr_accounts_payable"/>
    <m/>
    <m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529282"/>
    <x v="32"/>
    <s v="DR"/>
    <n v="7500"/>
    <n v="7500"/>
    <s v="UD"/>
    <s v="653179"/>
    <s v=""/>
    <s v="Actuals"/>
    <s v="AP"/>
    <s v=" "/>
    <s v="AP001-09/08/2015-00008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549846"/>
    <x v="32"/>
    <s v="DR"/>
    <n v="82003.929999999993"/>
    <n v="82003.929999999993"/>
    <s v="UD"/>
    <s v="610716"/>
    <s v=""/>
    <s v="Actuals"/>
    <s v="AP"/>
    <s v=" "/>
    <s v="AP001-09/30/2015-00030"/>
    <s v="cr_accounts_payable"/>
    <m/>
    <m/>
  </r>
  <r>
    <s v="UEC"/>
    <s v="1"/>
    <s v="21"/>
    <s v="908"/>
    <s v="01M"/>
    <s v="90801M"/>
    <s v="020"/>
    <s v="020"/>
    <s v=" "/>
    <x v="9"/>
    <s v="J01VH"/>
    <s v="01"/>
    <s v="MEPC"/>
    <s v="EX"/>
    <s v=" "/>
    <s v="HONEYWELL INTERNATIO"/>
    <s v="2013-2015 MEEIA Residential Low Income Program Adm"/>
    <s v="002549848"/>
    <x v="32"/>
    <s v="DR"/>
    <n v="54972.89"/>
    <n v="54972.89"/>
    <s v="UD"/>
    <s v="610716"/>
    <s v=""/>
    <s v="Actuals"/>
    <s v="AP"/>
    <s v=" "/>
    <s v="AP001-09/30/2015-00030"/>
    <s v="cr_accounts_payable"/>
    <m/>
    <m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26897"/>
    <x v="32"/>
    <s v="DR"/>
    <n v="232.86"/>
    <n v="232.86"/>
    <s v="UD"/>
    <s v="618218"/>
    <s v=""/>
    <s v="Actuals"/>
    <s v="AP"/>
    <s v=" "/>
    <s v="AP001-09/03/2015-00003"/>
    <s v="cr_accounts_payable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5935118118"/>
    <s v=""/>
    <s v="CSS NON-SERV REVENUE"/>
    <s v=""/>
    <x v="32"/>
    <s v="DR"/>
    <n v="0"/>
    <n v="449.73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3430002013"/>
    <s v=""/>
    <s v="CSS NON-SERV REVENUE"/>
    <s v=""/>
    <x v="32"/>
    <s v="DR"/>
    <n v="0"/>
    <n v="4212.78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2030004412"/>
    <s v=""/>
    <s v="CSS NON-SERV REVENUE"/>
    <s v=""/>
    <x v="32"/>
    <s v="DR"/>
    <n v="0"/>
    <n v="953.7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32"/>
    <s v="DR"/>
    <n v="0"/>
    <n v="26011.919999999998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5935118118"/>
    <s v=""/>
    <s v="CSS NON-SERV REVENUE"/>
    <s v=""/>
    <x v="32"/>
    <s v="DR"/>
    <n v="0"/>
    <n v="48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030004412"/>
    <s v=""/>
    <s v="CSS NON-SERV REVENUE"/>
    <s v=""/>
    <x v="32"/>
    <s v="DR"/>
    <n v="0"/>
    <n v="44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0181111040"/>
    <s v=""/>
    <s v="CSS NON-SERV REVENUE"/>
    <s v=""/>
    <x v="32"/>
    <s v="DR"/>
    <n v="0"/>
    <n v="3080"/>
    <s v=""/>
    <s v=""/>
    <s v=""/>
    <s v="Actuals"/>
    <s v="CS662M"/>
    <s v=" "/>
    <s v="CA010-09/30/2015-00000"/>
    <s v="cr_css"/>
    <m/>
    <m/>
  </r>
  <r>
    <s v="UEC"/>
    <s v="1"/>
    <s v="21"/>
    <s v="908"/>
    <s v="EED"/>
    <s v="908EED"/>
    <s v="020"/>
    <s v="020"/>
    <s v=" "/>
    <x v="17"/>
    <s v="J01V4"/>
    <s v="01"/>
    <s v="MEPC"/>
    <s v="CI"/>
    <s v="2523020023"/>
    <s v=""/>
    <s v="CSS NON-SERV REVENUE"/>
    <s v=""/>
    <x v="32"/>
    <s v="DR"/>
    <n v="0"/>
    <n v="8327"/>
    <s v=""/>
    <s v=""/>
    <s v=""/>
    <s v="Actuals"/>
    <s v="CS662M"/>
    <s v=" "/>
    <s v="CA010-09/30/2015-00000"/>
    <s v="cr_css"/>
    <m/>
    <m/>
  </r>
  <r>
    <s v="UEC"/>
    <n v="1"/>
    <n v="21"/>
    <n v="908"/>
    <s v="EED"/>
    <s v="908EED"/>
    <n v="20"/>
    <n v="20"/>
    <s v=" "/>
    <x v="21"/>
    <s v="J01V6"/>
    <n v="1"/>
    <s v="MEPC"/>
    <s v="EX"/>
    <s v="          "/>
    <m/>
    <s v="Create prepaid for committed projects not yet inst"/>
    <m/>
    <x v="33"/>
    <s v="CR"/>
    <n v="0"/>
    <n v="-809640"/>
    <m/>
    <m/>
    <m/>
    <s v="Actuals"/>
    <s v="LOGAN"/>
    <s v=" "/>
    <s v="FA511-10/31/2015-00010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          "/>
    <m/>
    <s v="Create prepaid for committed projects not yet inst"/>
    <m/>
    <x v="33"/>
    <s v="CR"/>
    <n v="0"/>
    <n v="-184548"/>
    <m/>
    <m/>
    <m/>
    <s v="Actuals"/>
    <s v="LOGAN"/>
    <s v=" "/>
    <s v="FA511-10/31/2015-00010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          "/>
    <m/>
    <s v="Create prepaid for committed projects not yet inst"/>
    <m/>
    <x v="33"/>
    <s v="CR"/>
    <n v="0"/>
    <n v="-173196"/>
    <m/>
    <m/>
    <m/>
    <s v="Actuals"/>
    <s v="LOGAN"/>
    <s v=" "/>
    <s v="FA511-10/31/2015-00010"/>
    <s v="cr_gl_manual_journals"/>
    <m/>
    <m/>
  </r>
  <r>
    <s v="UEC"/>
    <n v="1"/>
    <n v="21"/>
    <n v="908"/>
    <s v="EED"/>
    <s v="908EED"/>
    <n v="20"/>
    <n v="20"/>
    <s v=" "/>
    <x v="3"/>
    <s v="J01V8"/>
    <n v="1"/>
    <s v="MEPC"/>
    <n v="34"/>
    <s v="ST LOUIS R"/>
    <m/>
    <s v="Reclass MEEIA purchasing rate to correct account"/>
    <n v="2564826"/>
    <x v="33"/>
    <s v="CR"/>
    <n v="0"/>
    <n v="-250"/>
    <m/>
    <n v="725903"/>
    <m/>
    <s v="Actuals"/>
    <s v="CULLEY"/>
    <s v=" "/>
    <s v="TD513-10/31/2015-10012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          "/>
    <m/>
    <s v="L. M. Services"/>
    <m/>
    <x v="33"/>
    <s v="DR"/>
    <n v="0"/>
    <n v="315234.86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          "/>
    <m/>
    <s v="L. M. Services"/>
    <m/>
    <x v="33"/>
    <s v="DR"/>
    <n v="0"/>
    <n v="255197.63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          "/>
    <m/>
    <s v="L. M. Services"/>
    <m/>
    <x v="33"/>
    <s v="DR"/>
    <n v="0"/>
    <n v="231581.61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          "/>
    <m/>
    <s v="L. M. Services"/>
    <m/>
    <x v="33"/>
    <s v="DR"/>
    <n v="0"/>
    <n v="104837.65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          "/>
    <m/>
    <s v="ADM"/>
    <m/>
    <x v="33"/>
    <s v="DR"/>
    <n v="0"/>
    <n v="84195"/>
    <m/>
    <n v="618936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          "/>
    <m/>
    <s v="L. M. Services"/>
    <m/>
    <x v="33"/>
    <s v="DR"/>
    <n v="0"/>
    <n v="55229.51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          "/>
    <m/>
    <s v="L. M. Services"/>
    <m/>
    <x v="33"/>
    <s v="DR"/>
    <n v="0"/>
    <n v="54221.27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          "/>
    <m/>
    <s v="Cadmus"/>
    <n v="2553296"/>
    <x v="33"/>
    <s v="DR"/>
    <n v="0"/>
    <n v="17196.849999999999"/>
    <m/>
    <n v="6189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          "/>
    <m/>
    <s v="Cadmus"/>
    <m/>
    <x v="33"/>
    <s v="DR"/>
    <n v="0"/>
    <n v="7530"/>
    <m/>
    <n v="6189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          "/>
    <m/>
    <s v="L. M. Services"/>
    <m/>
    <x v="33"/>
    <s v="DR"/>
    <n v="0"/>
    <n v="3579.68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         "/>
    <m/>
    <s v="L. M. Services"/>
    <m/>
    <x v="33"/>
    <s v="DR"/>
    <n v="0"/>
    <n v="793590.52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         "/>
    <m/>
    <s v="L. M. Services"/>
    <m/>
    <x v="33"/>
    <s v="DR"/>
    <n v="0"/>
    <n v="606168.74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         "/>
    <m/>
    <s v="L. M. Services"/>
    <m/>
    <x v="33"/>
    <s v="DR"/>
    <n v="0"/>
    <n v="279608.68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          "/>
    <m/>
    <s v="L. M. Services"/>
    <m/>
    <x v="33"/>
    <s v="DR"/>
    <n v="0"/>
    <n v="275609.49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         "/>
    <m/>
    <s v="L. M. Services"/>
    <m/>
    <x v="33"/>
    <s v="DR"/>
    <n v="0"/>
    <n v="251041.03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          "/>
    <m/>
    <s v="L. M. Services"/>
    <m/>
    <x v="33"/>
    <s v="DR"/>
    <n v="0"/>
    <n v="215803.7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          "/>
    <m/>
    <s v="L. M. Services"/>
    <m/>
    <x v="33"/>
    <s v="DR"/>
    <n v="0"/>
    <n v="51025.06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          "/>
    <m/>
    <s v="L. M. Services"/>
    <m/>
    <x v="33"/>
    <s v="DR"/>
    <n v="0"/>
    <n v="20135.7"/>
    <m/>
    <n v="604438"/>
    <m/>
    <s v="Actuals"/>
    <s v="CULLEY"/>
    <s v=" "/>
    <s v="TD512-10/31/2015-10010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          "/>
    <m/>
    <s v="AEG"/>
    <m/>
    <x v="33"/>
    <s v="DR"/>
    <n v="0"/>
    <n v="10986.75"/>
    <m/>
    <n v="634553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          "/>
    <m/>
    <s v="ICF Admn"/>
    <m/>
    <x v="33"/>
    <s v="DR"/>
    <n v="0"/>
    <n v="295678.5"/>
    <m/>
    <n v="607127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EX"/>
    <s v="          "/>
    <m/>
    <s v="HW Admn"/>
    <m/>
    <x v="33"/>
    <s v="DR"/>
    <n v="0"/>
    <n v="157088"/>
    <m/>
    <n v="610716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          "/>
    <m/>
    <s v="ARCA Admn"/>
    <m/>
    <x v="33"/>
    <s v="DR"/>
    <n v="0"/>
    <n v="87960"/>
    <m/>
    <n v="610718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          "/>
    <m/>
    <s v="Clearesult Admn"/>
    <m/>
    <x v="33"/>
    <s v="DR"/>
    <n v="0"/>
    <n v="86845.66"/>
    <m/>
    <n v="610844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EX"/>
    <s v="          "/>
    <m/>
    <s v="Clearesult Admn"/>
    <m/>
    <x v="33"/>
    <s v="DR"/>
    <n v="0"/>
    <n v="52669.5"/>
    <m/>
    <n v="610846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          "/>
    <m/>
    <s v="HW Admn"/>
    <m/>
    <x v="33"/>
    <s v="DR"/>
    <n v="0"/>
    <n v="5009.87"/>
    <m/>
    <n v="618696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          "/>
    <m/>
    <s v="Clearesult Incentives"/>
    <m/>
    <x v="33"/>
    <s v="DR"/>
    <n v="0"/>
    <n v="233591.19"/>
    <m/>
    <n v="610845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          "/>
    <m/>
    <s v="ARCA Incentives"/>
    <m/>
    <x v="33"/>
    <s v="DR"/>
    <n v="0"/>
    <n v="55700"/>
    <m/>
    <n v="610719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          "/>
    <m/>
    <s v="ARCA Incentives"/>
    <n v="2574120"/>
    <x v="33"/>
    <s v="DR"/>
    <n v="0"/>
    <n v="49450"/>
    <m/>
    <n v="610719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          "/>
    <m/>
    <s v="Clearesult Incentives"/>
    <m/>
    <x v="33"/>
    <s v="DR"/>
    <n v="0"/>
    <n v="39512.019999999997"/>
    <m/>
    <n v="610847"/>
    <m/>
    <s v="Actuals"/>
    <s v="CULLEY"/>
    <s v=" "/>
    <s v="TD512-10/31/2015-1001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Incentives"/>
    <m/>
    <x v="33"/>
    <s v="DR"/>
    <n v="0"/>
    <n v="6527.89"/>
    <m/>
    <m/>
    <m/>
    <s v="Actuals"/>
    <s v="CULLEY"/>
    <s v=" "/>
    <s v="TD512-10/31/2015-10009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3"/>
    <s v="DR"/>
    <n v="0"/>
    <n v="658040"/>
    <m/>
    <m/>
    <m/>
    <s v="Actuals"/>
    <s v="CULLEY"/>
    <s v=" "/>
    <s v="TD512-10/31/2015-10009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CRUAL   "/>
    <m/>
    <s v="Clearesult Incentives"/>
    <m/>
    <x v="33"/>
    <s v="DR"/>
    <n v="0"/>
    <n v="245456.75"/>
    <m/>
    <m/>
    <m/>
    <s v="Actuals"/>
    <s v="CULLEY"/>
    <s v=" "/>
    <s v="TD512-10/31/2015-10009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centives"/>
    <m/>
    <x v="33"/>
    <s v="DR"/>
    <n v="0"/>
    <n v="47561.84"/>
    <m/>
    <m/>
    <m/>
    <s v="Actuals"/>
    <s v="CULLEY"/>
    <s v=" "/>
    <s v="TD512-10/31/2015-10009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3"/>
    <s v="DR"/>
    <n v="0"/>
    <n v="25301.16"/>
    <m/>
    <m/>
    <m/>
    <s v="Actuals"/>
    <s v="CULLEY"/>
    <s v=" "/>
    <s v="TD512-10/31/2015-10009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CI"/>
    <s v="ACCRUAL   "/>
    <m/>
    <s v="HW Incentives"/>
    <m/>
    <x v="33"/>
    <s v="DR"/>
    <n v="0"/>
    <n v="572793"/>
    <m/>
    <m/>
    <m/>
    <s v="Actuals"/>
    <s v="CULLEY"/>
    <s v=" "/>
    <s v="TD512-10/31/2015-10009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          "/>
    <m/>
    <s v="HW Incentives"/>
    <n v="2552083"/>
    <x v="33"/>
    <s v="DR"/>
    <n v="0"/>
    <n v="5490.84"/>
    <m/>
    <n v="618695"/>
    <m/>
    <s v="Actuals"/>
    <s v="CULLEY"/>
    <s v=" "/>
    <s v="TD513-10/31/2015-1000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TUAL    "/>
    <m/>
    <s v="HW Incentives"/>
    <m/>
    <x v="33"/>
    <s v="DR"/>
    <n v="0"/>
    <n v="13369.4"/>
    <m/>
    <m/>
    <m/>
    <s v="Actuals"/>
    <s v="MATHIS"/>
    <s v=" "/>
    <s v="TD513-10/31/2015-10003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TUAL    "/>
    <m/>
    <s v="ICF Incentives"/>
    <m/>
    <x v="33"/>
    <s v="DR"/>
    <n v="0"/>
    <n v="871993"/>
    <m/>
    <m/>
    <m/>
    <s v="Actuals"/>
    <s v="MATHIS"/>
    <s v=" "/>
    <s v="TD513-10/31/2015-10003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TUAL    "/>
    <m/>
    <s v="ICF Mktg"/>
    <m/>
    <x v="33"/>
    <s v="DR"/>
    <n v="0"/>
    <n v="60034.61"/>
    <m/>
    <m/>
    <m/>
    <s v="Actuals"/>
    <s v="MATHIS"/>
    <s v=" "/>
    <s v="TD513-10/31/2015-10003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CI"/>
    <s v="ACTUAL    "/>
    <m/>
    <s v="HW Incentives"/>
    <m/>
    <x v="33"/>
    <s v="DR"/>
    <n v="0"/>
    <n v="392987.92"/>
    <m/>
    <m/>
    <m/>
    <s v="Actuals"/>
    <s v="MATHIS"/>
    <s v=" "/>
    <s v="TD513-10/31/2015-10003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TUAL    "/>
    <m/>
    <s v="APT Incentives"/>
    <m/>
    <x v="33"/>
    <s v="DR"/>
    <n v="0"/>
    <n v="337584.75"/>
    <m/>
    <m/>
    <m/>
    <s v="Actuals"/>
    <s v="MATHIS"/>
    <s v=" "/>
    <s v="TD513-10/31/2015-10003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TUAL    "/>
    <m/>
    <s v="APT Incentives"/>
    <m/>
    <x v="33"/>
    <s v="DR"/>
    <n v="0"/>
    <n v="68455.37"/>
    <m/>
    <m/>
    <m/>
    <s v="Actuals"/>
    <s v="MATHIS"/>
    <s v=" "/>
    <s v="TD513-10/31/2015-10003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Incentives"/>
    <m/>
    <x v="33"/>
    <s v="CR"/>
    <n v="0"/>
    <n v="-14558.61"/>
    <m/>
    <m/>
    <m/>
    <s v="Actuals"/>
    <s v="CULLEY"/>
    <s v=" "/>
    <s v="TD512-10/01/2015-00001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3"/>
    <s v="CR"/>
    <n v="0"/>
    <n v="-703940"/>
    <m/>
    <m/>
    <m/>
    <s v="Actuals"/>
    <s v="CULLEY"/>
    <s v=" "/>
    <s v="TD512-10/01/2015-00001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CI"/>
    <s v="ACCRUAL   "/>
    <m/>
    <s v="HW Incentives"/>
    <m/>
    <x v="33"/>
    <s v="CR"/>
    <n v="0"/>
    <n v="-651485.92000000004"/>
    <m/>
    <m/>
    <m/>
    <s v="Actuals"/>
    <s v="CULLEY"/>
    <s v=" "/>
    <s v="TD512-10/01/2015-00001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CRUAL   "/>
    <m/>
    <s v="Clearesult Incentives"/>
    <m/>
    <x v="33"/>
    <s v="CR"/>
    <n v="0"/>
    <n v="-338102.75"/>
    <m/>
    <m/>
    <m/>
    <s v="Actuals"/>
    <s v="CULLEY"/>
    <s v=" "/>
    <s v="TD512-10/01/2015-00001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centives"/>
    <m/>
    <x v="33"/>
    <s v="CR"/>
    <n v="0"/>
    <n v="-68523.37"/>
    <m/>
    <m/>
    <m/>
    <s v="Actuals"/>
    <s v="CULLEY"/>
    <s v=" "/>
    <s v="TD512-10/01/2015-0000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3"/>
    <s v="CR"/>
    <n v="0"/>
    <n v="-23376.43"/>
    <m/>
    <m/>
    <m/>
    <s v="Actuals"/>
    <s v="CULLEY"/>
    <s v=" "/>
    <s v="TD512-10/01/2015-00001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          "/>
    <m/>
    <s v="Create prepaid for committed projects not yet inst"/>
    <m/>
    <x v="33"/>
    <s v="DR"/>
    <n v="0"/>
    <n v="1757169"/>
    <m/>
    <m/>
    <m/>
    <s v="Actuals"/>
    <s v="LOGAN"/>
    <s v=" "/>
    <s v="FA511-10/01/2015-00010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          "/>
    <m/>
    <s v="Create prepaid for committed projects not yet inst"/>
    <m/>
    <x v="33"/>
    <s v="DR"/>
    <n v="0"/>
    <n v="755485"/>
    <m/>
    <m/>
    <m/>
    <s v="Actuals"/>
    <s v="LOGAN"/>
    <s v=" "/>
    <s v="FA511-10/01/2015-00010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          "/>
    <m/>
    <s v="Create prepaid for committed projects not yet inst"/>
    <m/>
    <x v="33"/>
    <s v="DR"/>
    <n v="0"/>
    <n v="182264"/>
    <m/>
    <m/>
    <m/>
    <s v="Actuals"/>
    <s v="LOGAN"/>
    <s v=" "/>
    <s v="FA511-10/01/2015-00010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          "/>
    <m/>
    <s v="Create prepaid for committed projects not yet inst"/>
    <m/>
    <x v="33"/>
    <s v="DR"/>
    <n v="0"/>
    <n v="169416"/>
    <m/>
    <m/>
    <m/>
    <s v="Actuals"/>
    <s v="LOGAN"/>
    <s v=" "/>
    <s v="FA511-10/01/2015-0001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ACCRUAL   "/>
    <m/>
    <s v="L M Services"/>
    <n v="2545927"/>
    <x v="33"/>
    <s v="CR"/>
    <n v="0"/>
    <n v="-316982.40999999997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ACCRUAL   "/>
    <m/>
    <s v="L M Services"/>
    <m/>
    <x v="33"/>
    <s v="CR"/>
    <n v="0"/>
    <n v="-242279.76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ACCRUAL   "/>
    <m/>
    <s v="L M Services"/>
    <n v="2545927"/>
    <x v="33"/>
    <s v="CR"/>
    <n v="0"/>
    <n v="-169151.07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ACCRUAL   "/>
    <m/>
    <s v="L M Services"/>
    <n v="2545927"/>
    <x v="33"/>
    <s v="CR"/>
    <n v="0"/>
    <n v="-118698.48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ACCRUAL   "/>
    <m/>
    <s v="Cadmus"/>
    <m/>
    <x v="33"/>
    <s v="CR"/>
    <n v="0"/>
    <n v="-84836.76"/>
    <m/>
    <n v="6189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ACCRUAL   "/>
    <m/>
    <s v="ADM"/>
    <m/>
    <x v="33"/>
    <s v="CR"/>
    <n v="0"/>
    <n v="-58748.62"/>
    <m/>
    <n v="618936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ACCRUAL   "/>
    <m/>
    <s v="L M Services"/>
    <m/>
    <x v="33"/>
    <s v="CR"/>
    <n v="0"/>
    <n v="-52380.480000000003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ACCRUAL   "/>
    <m/>
    <s v="L M Services"/>
    <m/>
    <x v="33"/>
    <s v="CR"/>
    <n v="0"/>
    <n v="-50640.19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ACCRUAL   "/>
    <m/>
    <s v="L M Services"/>
    <n v="2545927"/>
    <x v="33"/>
    <s v="CR"/>
    <n v="0"/>
    <n v="-32070.94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ACCRUAL   "/>
    <m/>
    <s v="L M Services"/>
    <m/>
    <x v="33"/>
    <s v="CR"/>
    <n v="0"/>
    <n v="-19991.419999999998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ACCRUAL   "/>
    <m/>
    <s v="Cadmus"/>
    <m/>
    <x v="33"/>
    <s v="CR"/>
    <n v="0"/>
    <n v="-17196.849999999999"/>
    <m/>
    <n v="6189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 M Services"/>
    <n v="2545927"/>
    <x v="33"/>
    <s v="CR"/>
    <n v="0"/>
    <n v="-768872.57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 M Services"/>
    <m/>
    <x v="33"/>
    <s v="CR"/>
    <n v="0"/>
    <n v="-664885.43000000005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 M Services"/>
    <n v="2545927"/>
    <x v="33"/>
    <s v="CR"/>
    <n v="0"/>
    <n v="-280106.05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 M Services"/>
    <n v="2545927"/>
    <x v="33"/>
    <s v="CR"/>
    <n v="0"/>
    <n v="-228167.19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 M Services"/>
    <m/>
    <x v="33"/>
    <s v="CR"/>
    <n v="0"/>
    <n v="-208080.15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 M Services"/>
    <m/>
    <x v="33"/>
    <s v="CR"/>
    <n v="0"/>
    <n v="-156091.59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 M Services"/>
    <n v="2545927"/>
    <x v="33"/>
    <s v="CR"/>
    <n v="0"/>
    <n v="-125202.23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 M Services"/>
    <m/>
    <x v="33"/>
    <s v="CR"/>
    <n v="0"/>
    <n v="-78581.56"/>
    <m/>
    <n v="604438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ACCRUAL   "/>
    <m/>
    <s v="AEG"/>
    <m/>
    <x v="33"/>
    <s v="CR"/>
    <n v="0"/>
    <n v="-14528"/>
    <m/>
    <n v="634553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3"/>
    <s v="CR"/>
    <n v="0"/>
    <n v="-331594.23999999999"/>
    <m/>
    <n v="607127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101936.5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 Admn"/>
    <m/>
    <x v="33"/>
    <s v="CR"/>
    <n v="0"/>
    <n v="-88907.36"/>
    <m/>
    <n v="610844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80836.5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79905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EX"/>
    <s v="ACCRUAL   "/>
    <m/>
    <s v="Honeywell Admn"/>
    <m/>
    <x v="33"/>
    <s v="CR"/>
    <n v="0"/>
    <n v="-66272"/>
    <m/>
    <n v="610716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47505.5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oneywell Admn"/>
    <m/>
    <x v="33"/>
    <s v="CR"/>
    <n v="0"/>
    <n v="-5544.52"/>
    <m/>
    <n v="618696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1746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1552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ACCRUAL   "/>
    <m/>
    <s v="ARCA Admn"/>
    <m/>
    <x v="33"/>
    <s v="CR"/>
    <n v="0"/>
    <n v="-485"/>
    <m/>
    <n v="610718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ACCRUAL   "/>
    <m/>
    <s v="ARCA Incentives"/>
    <m/>
    <x v="33"/>
    <s v="CR"/>
    <n v="0"/>
    <n v="-62950"/>
    <m/>
    <n v="610719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ACCRUAL   "/>
    <m/>
    <s v="ARCA Incentives"/>
    <m/>
    <x v="33"/>
    <s v="CR"/>
    <n v="0"/>
    <n v="-50750"/>
    <m/>
    <n v="610719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centives"/>
    <m/>
    <x v="33"/>
    <s v="CR"/>
    <n v="0"/>
    <n v="-21226.5"/>
    <m/>
    <n v="610847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CRUAL   "/>
    <m/>
    <s v="Clearesult Incentives"/>
    <m/>
    <x v="33"/>
    <s v="CR"/>
    <n v="0"/>
    <n v="-12900.98"/>
    <m/>
    <n v="610845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ACCRUAL   "/>
    <m/>
    <s v="ARCA Incentives"/>
    <m/>
    <x v="33"/>
    <s v="CR"/>
    <n v="0"/>
    <n v="-1800"/>
    <m/>
    <n v="610719"/>
    <m/>
    <s v="Actuals"/>
    <s v="CULLEY"/>
    <s v=" "/>
    <s v="TD512-10/01/2015-00002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EX"/>
    <s v="ACCRUAL   "/>
    <m/>
    <s v="Clearesult Admn"/>
    <m/>
    <x v="33"/>
    <s v="CR"/>
    <n v="0"/>
    <n v="-53333.25"/>
    <m/>
    <n v="610846"/>
    <m/>
    <s v="Actuals"/>
    <s v="CULLEY"/>
    <s v=" "/>
    <s v="TD512-10/01/2015-00002"/>
    <s v="cr_gl_manual_journals"/>
    <m/>
    <m/>
  </r>
  <r>
    <s v="UEC"/>
    <n v="1"/>
    <n v="21"/>
    <n v="908"/>
    <s v="EED"/>
    <s v="908EED"/>
    <n v="20"/>
    <n v="20"/>
    <s v=" "/>
    <x v="12"/>
    <s v="J0262"/>
    <n v="1"/>
    <s v="MEPC"/>
    <s v="EX"/>
    <s v="          "/>
    <m/>
    <s v="ICF INTERNATIONAL"/>
    <m/>
    <x v="33"/>
    <s v="CR"/>
    <n v="0"/>
    <n v="-45000"/>
    <m/>
    <m/>
    <m/>
    <s v="Actuals"/>
    <s v="RECONNET"/>
    <s v=" "/>
    <s v="RN002-10/09/2015-00009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567438"/>
    <x v="33"/>
    <s v="DR"/>
    <n v="263.92"/>
    <n v="263.92"/>
    <s v="UD"/>
    <n v="618218"/>
    <m/>
    <s v="Actuals"/>
    <s v="AP"/>
    <s v=" "/>
    <s v="AP001-10/22/2015-00022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567438"/>
    <x v="33"/>
    <s v="DR"/>
    <n v="279.43"/>
    <n v="279.43"/>
    <s v="UD"/>
    <n v="618218"/>
    <m/>
    <s v="Actuals"/>
    <s v="AP"/>
    <s v=" "/>
    <s v="AP001-10/22/2015-00022"/>
    <s v="cr_accounts_payable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560863"/>
    <x v="33"/>
    <s v="DR"/>
    <n v="263.92"/>
    <n v="263.92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560863"/>
    <x v="33"/>
    <s v="DR"/>
    <n v="248.38"/>
    <n v="248.38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CI"/>
    <s v=" "/>
    <s v="APPLIANCE RECYCLING "/>
    <s v=" Residential Appliance Recycling Program Incentive"/>
    <n v="2561116"/>
    <x v="33"/>
    <s v="DR"/>
    <n v="50750"/>
    <n v="50750"/>
    <s v="UD"/>
    <n v="610719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561058"/>
    <x v="33"/>
    <s v="DR"/>
    <n v="232.86"/>
    <n v="232.86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561058"/>
    <x v="33"/>
    <s v="DR"/>
    <n v="279.43"/>
    <n v="279.43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567438"/>
    <x v="33"/>
    <s v="DR"/>
    <n v="248.38"/>
    <n v="248.38"/>
    <s v="UD"/>
    <n v="618218"/>
    <m/>
    <s v="Actuals"/>
    <s v="AP"/>
    <s v=" "/>
    <s v="AP001-10/22/2015-00022"/>
    <s v="cr_accounts_payable"/>
    <m/>
    <m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543710"/>
    <x v="33"/>
    <s v="DR"/>
    <n v="36446.629999999997"/>
    <n v="36446.629999999997"/>
    <s v="UD"/>
    <n v="618936"/>
    <m/>
    <s v="Actuals"/>
    <s v="AP"/>
    <s v=" "/>
    <s v="AP001-10/02/2015-00002"/>
    <s v="cr_accounts_payable"/>
    <m/>
    <m/>
  </r>
  <r>
    <s v="UEC"/>
    <n v="1"/>
    <n v="21"/>
    <n v="908"/>
    <s v="EED"/>
    <s v="908EED"/>
    <n v="20"/>
    <n v="20"/>
    <s v=" "/>
    <x v="12"/>
    <s v="J0262"/>
    <n v="1"/>
    <s v="MEPC"/>
    <s v="EX"/>
    <s v=" "/>
    <s v="K C CREATIVE SERVICE"/>
    <s v="Direct mail processing for Energy Efficiency Progr"/>
    <n v="2559283"/>
    <x v="33"/>
    <s v="DR"/>
    <n v="5134.08"/>
    <n v="5134.08"/>
    <s v="UD"/>
    <n v="663854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560863"/>
    <x v="33"/>
    <s v="DR"/>
    <n v="279.43"/>
    <n v="279.43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9316"/>
    <x v="33"/>
    <s v="DR"/>
    <n v="1552"/>
    <n v="1552"/>
    <s v="UD"/>
    <n v="610718"/>
    <m/>
    <s v="Actuals"/>
    <s v="AP"/>
    <s v=" "/>
    <s v="AP001-10/12/2015-00012"/>
    <s v="cr_accounts_payable"/>
    <m/>
    <m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567438"/>
    <x v="33"/>
    <s v="DR"/>
    <n v="232.86"/>
    <n v="232.86"/>
    <s v="UD"/>
    <n v="618218"/>
    <m/>
    <s v="Actuals"/>
    <s v="AP"/>
    <s v=" "/>
    <s v="AP001-10/22/2015-00022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CI"/>
    <s v=" "/>
    <s v="APPLIANCE RECYCLING "/>
    <s v=" Residential Appliance Recycling Program Incentive"/>
    <n v="2566710"/>
    <x v="33"/>
    <s v="DR"/>
    <n v="1800"/>
    <n v="1800"/>
    <s v="UD"/>
    <n v="610719"/>
    <m/>
    <s v="Actuals"/>
    <s v="AP"/>
    <s v=" "/>
    <s v="AP001-10/21/2015-00021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8191"/>
    <x v="33"/>
    <s v="DR"/>
    <n v="78389.5"/>
    <n v="78389.5"/>
    <s v="UD"/>
    <n v="610718"/>
    <m/>
    <s v="Actuals"/>
    <s v="AP"/>
    <s v=" "/>
    <s v="AP001-10/12/2015-00012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n v="80"/>
    <s v=" "/>
    <s v="Hendry(MOEngEf&amp;R 921"/>
    <s v="Mileage (RT 80)"/>
    <n v="2561457"/>
    <x v="33"/>
    <s v="DR"/>
    <n v="0"/>
    <n v="13.8"/>
    <s v=" "/>
    <s v=" "/>
    <m/>
    <s v="Actuals"/>
    <s v="OP"/>
    <s v=" "/>
    <s v="AP001-10/12/2015-00012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9319"/>
    <x v="33"/>
    <s v="DR"/>
    <n v="485"/>
    <n v="485"/>
    <s v="UD"/>
    <n v="610718"/>
    <m/>
    <s v="Actuals"/>
    <s v="AP"/>
    <s v=" "/>
    <s v="AP001-10/12/2015-00012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9321"/>
    <x v="33"/>
    <s v="DR"/>
    <n v="47505.5"/>
    <n v="47505.5"/>
    <s v="UD"/>
    <n v="610718"/>
    <m/>
    <s v="Actuals"/>
    <s v="AP"/>
    <s v=" "/>
    <s v="AP001-10/12/2015-00012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s v="BX"/>
    <s v="E26633"/>
    <s v="Hendry(MOEngEf&amp;R 921"/>
    <s v="Purchases-Other (RT BX)::MSFT * E08001DVJF"/>
    <n v="2561457"/>
    <x v="33"/>
    <s v="DR"/>
    <n v="0"/>
    <n v="115"/>
    <s v=" "/>
    <s v=" "/>
    <m/>
    <s v="Actuals"/>
    <s v="CC"/>
    <s v=" "/>
    <s v="AP001-10/12/2015-00012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n v="80"/>
    <s v=" "/>
    <s v="Bradley(MOEngEf&amp;R 92"/>
    <s v="Registration, Conf &amp; Training (RT 80)::Midwest Ene"/>
    <n v="2561466"/>
    <x v="33"/>
    <s v="DR"/>
    <n v="0"/>
    <n v="220.5"/>
    <s v=" "/>
    <s v=" "/>
    <m/>
    <s v="Actuals"/>
    <s v="OP"/>
    <s v=" "/>
    <s v="AP001-10/12/2015-00012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n v="80"/>
    <s v=" "/>
    <s v="Hendry(MOEngEf&amp;R 921"/>
    <s v="Mileage (RT 80)"/>
    <n v="2561457"/>
    <x v="33"/>
    <s v="DR"/>
    <n v="0"/>
    <n v="13.8"/>
    <s v=" "/>
    <s v=" "/>
    <m/>
    <s v="Actuals"/>
    <s v="OP"/>
    <s v=" "/>
    <s v="AP001-10/12/2015-00012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66709"/>
    <x v="33"/>
    <s v="DR"/>
    <n v="1746"/>
    <n v="1746"/>
    <s v="UD"/>
    <n v="610718"/>
    <m/>
    <s v="Actuals"/>
    <s v="AP"/>
    <s v=" "/>
    <s v="AP001-10/21/2015-00021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66711"/>
    <x v="33"/>
    <s v="DR"/>
    <n v="80836.5"/>
    <n v="80836.5"/>
    <s v="UD"/>
    <n v="610718"/>
    <m/>
    <s v="Actuals"/>
    <s v="AP"/>
    <s v=" "/>
    <s v="AP001-10/21/2015-00021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CI"/>
    <s v=" "/>
    <s v="APPLIANCE RECYCLING "/>
    <s v=" Residential Appliance Recycling Program Incentive"/>
    <n v="2558194"/>
    <x v="33"/>
    <s v="DR"/>
    <n v="2250"/>
    <n v="2250"/>
    <s v="UD"/>
    <n v="610719"/>
    <m/>
    <s v="Actuals"/>
    <s v="AP"/>
    <s v=" "/>
    <s v="AP001-10/09/2015-00009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8192"/>
    <x v="33"/>
    <s v="DR"/>
    <n v="2182.5"/>
    <n v="2182.5"/>
    <s v="UD"/>
    <n v="610718"/>
    <m/>
    <s v="Actuals"/>
    <s v="AP"/>
    <s v=" "/>
    <s v="AP001-10/09/2015-00009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8189"/>
    <x v="33"/>
    <s v="DR"/>
    <n v="12150"/>
    <n v="12150"/>
    <s v="UD"/>
    <n v="610718"/>
    <m/>
    <s v="Actuals"/>
    <s v="AP"/>
    <s v=" "/>
    <s v="AP001-10/09/2015-00009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CI"/>
    <s v=" "/>
    <s v="CLEARESULT INC"/>
    <s v="TAX"/>
    <n v="2555786"/>
    <x v="33"/>
    <s v="DR"/>
    <n v="0"/>
    <n v="412.67"/>
    <s v="UD"/>
    <n v="610845"/>
    <m/>
    <s v="Actuals"/>
    <s v="AP"/>
    <s v=" "/>
    <s v="AP001-10/08/2015-00008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CI"/>
    <s v=" "/>
    <s v="CLEARESULT INC"/>
    <s v="2013-2015 MEEIA Residential Lighting Program Incen"/>
    <n v="2555786"/>
    <x v="33"/>
    <s v="DR"/>
    <n v="5150"/>
    <n v="5150"/>
    <s v="UD"/>
    <n v="610845"/>
    <m/>
    <s v="Actuals"/>
    <s v="AP"/>
    <s v=" "/>
    <s v="AP001-10/08/2015-00008"/>
    <s v="cr_accounts_payable"/>
    <m/>
    <m/>
  </r>
  <r>
    <s v="UEC"/>
    <n v="1"/>
    <n v="21"/>
    <n v="908"/>
    <s v="EED"/>
    <s v="908EED"/>
    <n v="20"/>
    <n v="20"/>
    <s v=" "/>
    <x v="12"/>
    <s v="J0262"/>
    <n v="1"/>
    <s v="MEPC"/>
    <s v="EX"/>
    <s v=" "/>
    <s v="HUGHES LEAHY KARLOVI"/>
    <s v="Ameren Missouri Energy Efficiency to use HLK to pu"/>
    <n v="2555627"/>
    <x v="33"/>
    <s v="CR"/>
    <n v="-363.51"/>
    <n v="-363.51"/>
    <s v="UD"/>
    <n v="699755"/>
    <m/>
    <s v="Actuals"/>
    <s v="AP"/>
    <s v=" "/>
    <s v="AP001-10/07/2015-00007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CI"/>
    <s v=" "/>
    <s v="CLEARESULT INC"/>
    <s v="TAX"/>
    <n v="2555785"/>
    <x v="33"/>
    <s v="DR"/>
    <n v="0"/>
    <n v="1062.51"/>
    <s v="UD"/>
    <n v="610845"/>
    <m/>
    <s v="Actuals"/>
    <s v="AP"/>
    <s v=" "/>
    <s v="AP001-10/07/2015-00007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CI"/>
    <s v=" "/>
    <s v="CLEARESULT INC"/>
    <s v="2013-2015 MEEIA Residential Lighting Program Incen"/>
    <n v="2555785"/>
    <x v="33"/>
    <s v="DR"/>
    <n v="11838.47"/>
    <n v="11838.47"/>
    <s v="UD"/>
    <n v="610845"/>
    <m/>
    <s v="Actuals"/>
    <s v="AP"/>
    <s v=" "/>
    <s v="AP001-10/07/2015-00007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s v="BX"/>
    <s v="E26633"/>
    <s v="Hendry(MOEngEf&amp;R 921"/>
    <s v="Purchases-Other (RT BX)::MSFT * E08001HE3O"/>
    <n v="2577199"/>
    <x v="33"/>
    <s v="DR"/>
    <n v="0"/>
    <n v="115"/>
    <s v=" "/>
    <s v=" "/>
    <m/>
    <s v="Actuals"/>
    <s v="CC"/>
    <s v=" "/>
    <s v="AP001-10/30/2015-00030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n v="80"/>
    <s v=" "/>
    <s v="Hendry(MOEngEf&amp;R 921"/>
    <s v="Airfare &amp; Airline Fees (RT 80)::Delta Airlines"/>
    <n v="2577199"/>
    <x v="33"/>
    <s v="DR"/>
    <n v="0"/>
    <n v="307.60000000000002"/>
    <s v=" "/>
    <s v=" "/>
    <m/>
    <s v="Actuals"/>
    <s v="OP"/>
    <s v=" "/>
    <s v="AP001-10/30/2015-00030"/>
    <s v="cr_accounts_payable"/>
    <m/>
    <m/>
  </r>
  <r>
    <s v="UEC"/>
    <n v="1"/>
    <n v="21"/>
    <n v="908"/>
    <s v="EED"/>
    <s v="908EED"/>
    <n v="20"/>
    <n v="20"/>
    <s v=" "/>
    <x v="12"/>
    <s v="J0262"/>
    <n v="1"/>
    <s v="MEPC"/>
    <s v="EX"/>
    <s v=" "/>
    <s v="HUGHES LEAHY KARLOVI"/>
    <s v="Ameren Missouri Energy Efficiency to use HLK to pu"/>
    <n v="2555628"/>
    <x v="33"/>
    <s v="DR"/>
    <n v="510.99"/>
    <n v="510.99"/>
    <s v="UD"/>
    <n v="699755"/>
    <m/>
    <s v="Actuals"/>
    <s v="AP"/>
    <s v=" "/>
    <s v="AP001-10/07/2015-00007"/>
    <s v="cr_accounts_payable"/>
    <m/>
    <m/>
  </r>
  <r>
    <s v="UEC"/>
    <n v="1"/>
    <n v="21"/>
    <n v="908"/>
    <s v="EED"/>
    <s v="908EED"/>
    <n v="20"/>
    <n v="20"/>
    <s v=" "/>
    <x v="12"/>
    <s v="J0262"/>
    <n v="1"/>
    <s v="MEPC"/>
    <s v="EX"/>
    <s v=" "/>
    <s v="K C CREATIVE SERVICE"/>
    <s v="Direct mail processing for Energy Efficiency Progr"/>
    <n v="2569109"/>
    <x v="33"/>
    <s v="DR"/>
    <n v="3589.69"/>
    <n v="3589.69"/>
    <s v="UD"/>
    <n v="663854"/>
    <m/>
    <s v="Actuals"/>
    <s v="AP"/>
    <s v=" "/>
    <s v="AP001-10/28/2015-00028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571326"/>
    <x v="33"/>
    <s v="DR"/>
    <n v="230.53"/>
    <n v="230.53"/>
    <s v="UD"/>
    <n v="618218"/>
    <m/>
    <s v="Actuals"/>
    <s v="AP"/>
    <s v=" "/>
    <s v="AP001-10/28/2015-00028"/>
    <s v="cr_accounts_payable"/>
    <m/>
    <m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571326"/>
    <x v="33"/>
    <s v="DR"/>
    <n v="204.92"/>
    <n v="204.92"/>
    <s v="UD"/>
    <n v="618218"/>
    <m/>
    <s v="Actuals"/>
    <s v="AP"/>
    <s v=" "/>
    <s v="AP001-10/28/2015-00028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571326"/>
    <x v="33"/>
    <s v="DR"/>
    <n v="230.53"/>
    <n v="230.53"/>
    <s v="UD"/>
    <n v="618218"/>
    <m/>
    <s v="Actuals"/>
    <s v="AP"/>
    <s v=" "/>
    <s v="AP001-10/28/2015-00028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571326"/>
    <x v="33"/>
    <s v="DR"/>
    <n v="204.92"/>
    <n v="204.92"/>
    <s v="UD"/>
    <n v="618218"/>
    <m/>
    <s v="Actuals"/>
    <s v="AP"/>
    <s v=" "/>
    <s v="AP001-10/28/2015-00028"/>
    <s v="cr_accounts_payable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571326"/>
    <x v="33"/>
    <s v="DR"/>
    <n v="217.72"/>
    <n v="217.72"/>
    <s v="UD"/>
    <n v="618218"/>
    <m/>
    <s v="Actuals"/>
    <s v="AP"/>
    <s v=" "/>
    <s v="AP001-10/28/2015-00028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s v="BX"/>
    <s v=" "/>
    <s v="ST LOUIS REGIONAL CH"/>
    <s v="Sponsorship for 2015 Green Business Challenge Comp"/>
    <n v="2564826"/>
    <x v="33"/>
    <s v="DR"/>
    <n v="5000"/>
    <n v="5000"/>
    <s v="UD"/>
    <n v="725903"/>
    <m/>
    <s v="Actuals"/>
    <s v="AP"/>
    <s v=" "/>
    <s v="AP001-10/16/2015-00016"/>
    <s v="cr_accounts_payable"/>
    <m/>
    <m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571326"/>
    <x v="33"/>
    <s v="DR"/>
    <n v="192.11"/>
    <n v="192.11"/>
    <s v="UD"/>
    <n v="618218"/>
    <m/>
    <s v="Actuals"/>
    <s v="AP"/>
    <s v=" "/>
    <s v="AP001-10/28/2015-00028"/>
    <s v="cr_accounts_payable"/>
    <m/>
    <m/>
  </r>
  <r>
    <s v="UEC"/>
    <n v="1"/>
    <n v="21"/>
    <n v="908"/>
    <s v="EED"/>
    <s v="908EED"/>
    <n v="20"/>
    <n v="20"/>
    <s v=" "/>
    <x v="12"/>
    <s v="J0262"/>
    <n v="1"/>
    <s v="MEPC"/>
    <s v="EX"/>
    <s v=" "/>
    <s v="SHELTON GROUP"/>
    <s v="Shelton Group ; Consulting for strategy to educate"/>
    <n v="2555929"/>
    <x v="33"/>
    <s v="DR"/>
    <n v="7500"/>
    <n v="7500"/>
    <s v="UD"/>
    <n v="653179"/>
    <m/>
    <s v="Actuals"/>
    <s v="AP"/>
    <s v=" "/>
    <s v="AP001-10/07/2015-00007"/>
    <s v="cr_accounts_payable"/>
    <m/>
    <m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566434"/>
    <x v="33"/>
    <s v="DR"/>
    <n v="50163.63"/>
    <n v="50163.63"/>
    <s v="UD"/>
    <n v="618936"/>
    <m/>
    <s v="Actuals"/>
    <s v="AP"/>
    <s v=" "/>
    <s v="AP001-10/26/2015-00026"/>
    <s v="cr_accounts_payable"/>
    <m/>
    <m/>
  </r>
  <r>
    <s v="UEC"/>
    <n v="1"/>
    <n v="21"/>
    <n v="908"/>
    <s v="EED"/>
    <s v="908EED"/>
    <n v="20"/>
    <n v="20"/>
    <s v=" "/>
    <x v="3"/>
    <s v="J01V8"/>
    <n v="1"/>
    <s v="MEPC"/>
    <n v="34"/>
    <s v=" "/>
    <s v="ST LOUIS REGIONAL CH"/>
    <s v="PURCHASING RATE"/>
    <n v="2564826"/>
    <x v="33"/>
    <s v="DR"/>
    <n v="0"/>
    <n v="250"/>
    <m/>
    <n v="725903"/>
    <m/>
    <s v="Actuals"/>
    <s v="AP"/>
    <s v=" "/>
    <s v="AP001-10/16/2015-00016"/>
    <s v="cr_accounts_payable"/>
    <m/>
    <m/>
  </r>
  <r>
    <s v="UEC"/>
    <n v="1"/>
    <n v="21"/>
    <n v="908"/>
    <s v="01M"/>
    <s v="90801M"/>
    <n v="20"/>
    <n v="20"/>
    <s v=" "/>
    <x v="5"/>
    <s v="J01VB"/>
    <n v="1"/>
    <s v="MEPC"/>
    <s v="EX"/>
    <s v=" "/>
    <s v="CLEARESULT INC"/>
    <s v="2013-2015 MEEIA Residential Energy Efficiency Prod"/>
    <n v="2562167"/>
    <x v="33"/>
    <s v="DR"/>
    <n v="53333.25"/>
    <n v="53333.25"/>
    <s v="UD"/>
    <n v="610846"/>
    <m/>
    <s v="Actuals"/>
    <s v="AP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s v="BX"/>
    <s v="E28247"/>
    <s v="Lovett(MOEngEf&amp;R 921"/>
    <s v="Purchases-Other (RT BX)::FOX RENT A CAR SAN DIEGO"/>
    <n v="2565076"/>
    <x v="33"/>
    <s v="DR"/>
    <n v="0"/>
    <n v="257.27"/>
    <s v=" "/>
    <s v=" "/>
    <m/>
    <s v="Actuals"/>
    <s v="CC"/>
    <s v=" "/>
    <s v="AP001-10/15/2015-00015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n v="80"/>
    <s v="E34751"/>
    <s v="Via(MOEngEf&amp;R 921), "/>
    <s v="Airfare &amp; Airline Fees (RT 80)::SOUTHWES    526214"/>
    <n v="2571717"/>
    <x v="33"/>
    <s v="DR"/>
    <n v="0"/>
    <n v="622.4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s v="BX"/>
    <s v="E34751"/>
    <s v="Via(MOEngEf&amp;R 921), "/>
    <s v="Purchases-Other (RT BX)::ASSOCIATION ENERGY"/>
    <n v="2571717"/>
    <x v="33"/>
    <s v="DR"/>
    <n v="0"/>
    <n v="795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n v="80"/>
    <s v="E34751"/>
    <s v="Via(MOEngEf&amp;R 921), "/>
    <s v="Airfare &amp; Airline Fees (RT 80)::SOUTHWES    526214"/>
    <n v="2571717"/>
    <x v="33"/>
    <s v="DR"/>
    <n v="0"/>
    <n v="249.99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s v="BX"/>
    <s v="E34751"/>
    <s v="Via(MOEngEf&amp;R 921), "/>
    <s v="Purchases-Other (RT BX)::SWA INFLIGHT WIFI"/>
    <n v="2571717"/>
    <x v="33"/>
    <s v="DR"/>
    <n v="0"/>
    <n v="8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n v="82"/>
    <s v="E34751"/>
    <s v="Via(MOEngEf&amp;R 921), "/>
    <s v="Meals (RT82)::TAYLOR STREET MARKET"/>
    <n v="2571717"/>
    <x v="33"/>
    <s v="DR"/>
    <n v="0"/>
    <n v="13.97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n v="82"/>
    <s v="E34751"/>
    <s v="Via(MOEngEf&amp;R 921), "/>
    <s v="Meals (RT82)::RED LOBSTER US00063248"/>
    <n v="2571717"/>
    <x v="33"/>
    <s v="DR"/>
    <n v="0"/>
    <n v="32.06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s v="BX"/>
    <s v="E34751"/>
    <s v="Via(MOEngEf&amp;R 921), "/>
    <s v="Purchases-Other (RT BX)::EB 2015 ENERGY STAR P"/>
    <n v="2571717"/>
    <x v="33"/>
    <s v="DR"/>
    <n v="0"/>
    <n v="175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10"/>
    <s v="J01VJ"/>
    <n v="1"/>
    <s v="MEPC"/>
    <s v="BX"/>
    <s v="E34751"/>
    <s v="Via(MOEngEf&amp;R 921), "/>
    <s v="Purchases-Other (RT BX)::CURB"/>
    <n v="2571717"/>
    <x v="33"/>
    <s v="DR"/>
    <n v="0"/>
    <n v="43.36"/>
    <s v=" "/>
    <s v=" "/>
    <m/>
    <s v="Actuals"/>
    <s v="CC"/>
    <s v=" "/>
    <s v="AP001-10/23/2015-00023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EX"/>
    <s v=" "/>
    <s v="CLEARESULT INC"/>
    <s v="2013-2015 MEEIA Residential Lighting Program Admin"/>
    <n v="2562168"/>
    <x v="33"/>
    <s v="DR"/>
    <n v="88907.36"/>
    <n v="88907.36"/>
    <s v="UD"/>
    <n v="610844"/>
    <m/>
    <s v="Actuals"/>
    <s v="AP"/>
    <s v=" "/>
    <s v="AP001-10/15/2015-00015"/>
    <s v="cr_accounts_payable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562006"/>
    <x v="33"/>
    <s v="DR"/>
    <n v="263.92"/>
    <n v="263.92"/>
    <s v="UD"/>
    <n v="618218"/>
    <m/>
    <s v="Actuals"/>
    <s v="AP"/>
    <s v=" "/>
    <s v="AP001-10/15/2015-00015"/>
    <s v="cr_accounts_payable"/>
    <m/>
    <m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562006"/>
    <x v="33"/>
    <s v="DR"/>
    <n v="232.86"/>
    <n v="232.86"/>
    <s v="UD"/>
    <n v="618218"/>
    <m/>
    <s v="Actuals"/>
    <s v="AP"/>
    <s v=" "/>
    <s v="AP001-10/15/2015-00015"/>
    <s v="cr_accounts_payable"/>
    <m/>
    <m/>
  </r>
  <r>
    <s v="UEC"/>
    <n v="1"/>
    <n v="21"/>
    <n v="908"/>
    <s v="EED"/>
    <s v="908EED"/>
    <n v="20"/>
    <n v="20"/>
    <s v=" "/>
    <x v="20"/>
    <s v="J01V2"/>
    <n v="1"/>
    <s v="MEPC"/>
    <s v="BQ"/>
    <s v=" "/>
    <s v="APPLIED ENERGY GROUP"/>
    <s v="VisionDSM Ongoing System Support &amp; Change Manageme"/>
    <n v="2563658"/>
    <x v="33"/>
    <s v="DR"/>
    <n v="11083.75"/>
    <n v="11083.75"/>
    <s v="UD"/>
    <n v="634553"/>
    <m/>
    <s v="Actuals"/>
    <s v="AP"/>
    <s v=" "/>
    <s v="AP001-10/15/2015-00015"/>
    <s v="cr_accounts_payable"/>
    <m/>
    <m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562006"/>
    <x v="33"/>
    <s v="DR"/>
    <n v="248.38"/>
    <n v="248.38"/>
    <s v="UD"/>
    <n v="618218"/>
    <m/>
    <s v="Actuals"/>
    <s v="AP"/>
    <s v=" "/>
    <s v="AP001-10/15/2015-00015"/>
    <s v="cr_accounts_payable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561216"/>
    <x v="33"/>
    <s v="DR"/>
    <n v="39244.730000000003"/>
    <n v="39244.730000000003"/>
    <s v="UD"/>
    <n v="610716"/>
    <m/>
    <s v="Actuals"/>
    <s v="AP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n v="82"/>
    <s v="E28247"/>
    <s v="Lovett(MOEngEf&amp;R 921"/>
    <s v="Meals (RT82)::GREAT AMERICAN BAGEL 2"/>
    <n v="2565076"/>
    <x v="33"/>
    <s v="DR"/>
    <n v="0"/>
    <n v="7.17"/>
    <s v=" "/>
    <s v=" "/>
    <m/>
    <s v="Actuals"/>
    <s v="CC"/>
    <s v=" "/>
    <s v="AP001-10/15/2015-00015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562006"/>
    <x v="33"/>
    <s v="DR"/>
    <n v="248.38"/>
    <n v="248.38"/>
    <s v="UD"/>
    <n v="618218"/>
    <m/>
    <s v="Actuals"/>
    <s v="AP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s v="BX"/>
    <s v="E28247"/>
    <s v="Lovett(MOEngEf&amp;R 921"/>
    <s v="Purchases-Other (RT BX)::THEPARKINGSPOT273"/>
    <n v="2565076"/>
    <x v="33"/>
    <s v="DR"/>
    <n v="0"/>
    <n v="20.82"/>
    <s v=" "/>
    <s v=" "/>
    <m/>
    <s v="Actuals"/>
    <s v="CC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s v="BX"/>
    <s v="E28247"/>
    <s v="Lovett(MOEngEf&amp;R 921"/>
    <s v="Purchases-Other (RT BX)::FOX RENT A CAR SAN DIEGO"/>
    <n v="2565076"/>
    <x v="33"/>
    <s v="CR"/>
    <n v="0"/>
    <n v="-150"/>
    <s v=" "/>
    <s v=" "/>
    <m/>
    <s v="Actuals"/>
    <s v="CC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n v="80"/>
    <s v="E28247"/>
    <s v="Lovett(MOEngEf&amp;R 921"/>
    <s v="Airfare &amp; Airline Fees (RT 80)::SOUTHWES    526214"/>
    <n v="2565076"/>
    <x v="33"/>
    <s v="DR"/>
    <n v="0"/>
    <n v="491.5"/>
    <s v=" "/>
    <s v=" "/>
    <m/>
    <s v="Actuals"/>
    <s v="CC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n v="80"/>
    <s v="E28247"/>
    <s v="Lovett(MOEngEf&amp;R 921"/>
    <s v="Hotels (RT 80)::ESTANCIA LA JOLLA HOTEL"/>
    <n v="2565076"/>
    <x v="33"/>
    <s v="DR"/>
    <n v="0"/>
    <n v="59.14"/>
    <s v=" "/>
    <s v=" "/>
    <m/>
    <s v="Actuals"/>
    <s v="CC"/>
    <s v=" "/>
    <s v="AP001-10/15/2015-00015"/>
    <s v="cr_accounts_payable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561214"/>
    <x v="33"/>
    <s v="DR"/>
    <n v="74279.72"/>
    <n v="74279.72"/>
    <s v="UD"/>
    <n v="610716"/>
    <m/>
    <s v="Actuals"/>
    <s v="AP"/>
    <s v=" "/>
    <s v="AP001-10/15/2015-00015"/>
    <s v="cr_accounts_payable"/>
    <m/>
    <m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562006"/>
    <x v="33"/>
    <s v="DR"/>
    <n v="279.43"/>
    <n v="279.43"/>
    <s v="UD"/>
    <n v="618218"/>
    <m/>
    <s v="Actuals"/>
    <s v="AP"/>
    <s v=" "/>
    <s v="AP001-10/15/2015-00015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562006"/>
    <x v="33"/>
    <s v="DR"/>
    <n v="279.43"/>
    <n v="279.43"/>
    <s v="UD"/>
    <n v="618218"/>
    <m/>
    <s v="Actuals"/>
    <s v="AP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n v="82"/>
    <s v="E28247"/>
    <s v="Lovett(MOEngEf&amp;R 921"/>
    <s v="Meals (RT82)::GEORGE'S AT THE COVE"/>
    <n v="2565076"/>
    <x v="33"/>
    <s v="DR"/>
    <n v="0"/>
    <n v="37.4"/>
    <s v=" "/>
    <s v=" "/>
    <m/>
    <s v="Actuals"/>
    <s v="CC"/>
    <s v=" "/>
    <s v="AP001-10/15/2015-00015"/>
    <s v="cr_accounts_payable"/>
    <m/>
    <m/>
  </r>
  <r>
    <s v="UEC"/>
    <n v="1"/>
    <n v="21"/>
    <n v="908"/>
    <s v="EED"/>
    <s v="908EED"/>
    <n v="20"/>
    <n v="20"/>
    <s v=" "/>
    <x v="11"/>
    <s v="J01VM"/>
    <n v="1"/>
    <s v="MEPC"/>
    <n v="80"/>
    <s v="E28247"/>
    <s v="Lovett(MOEngEf&amp;R 921"/>
    <s v="Airfare &amp; Airline Fees (RT 80)::SOUTHWES    526067"/>
    <n v="2565076"/>
    <x v="33"/>
    <s v="DR"/>
    <n v="0"/>
    <n v="25"/>
    <s v=" "/>
    <s v=" "/>
    <m/>
    <s v="Actuals"/>
    <s v="CC"/>
    <s v=" "/>
    <s v="AP001-10/15/2015-00015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I C F RESOURCES LLC"/>
    <s v="RESIDENTIAL HVAC ADMINISTRATIVE AMEREN MISSOURI ME"/>
    <n v="2558158"/>
    <x v="33"/>
    <s v="DR"/>
    <n v="340578.72"/>
    <n v="340578.72"/>
    <s v="UD"/>
    <n v="607127"/>
    <m/>
    <s v="Actuals"/>
    <s v="AP"/>
    <s v=" "/>
    <s v="AP001-10/14/2015-00014"/>
    <s v="cr_accounts_payable"/>
    <m/>
    <m/>
  </r>
  <r>
    <s v="UEC"/>
    <n v="1"/>
    <n v="21"/>
    <n v="908"/>
    <s v="EED"/>
    <s v="908EED"/>
    <n v="20"/>
    <n v="20"/>
    <s v=" "/>
    <x v="13"/>
    <s v="J01V5"/>
    <n v="1"/>
    <s v="MEPC"/>
    <s v="EX"/>
    <s v=" "/>
    <s v="L M SERVICES INC"/>
    <s v="Biz Custom - Professional Services (MO MEEIA)"/>
    <n v="2545927"/>
    <x v="33"/>
    <s v="DR"/>
    <n v="316982.40999999997"/>
    <n v="316982.40999999997"/>
    <s v="UD"/>
    <n v="604438"/>
    <m/>
    <s v="Actuals"/>
    <s v="AP"/>
    <s v=" "/>
    <s v="AP001-10/05/2015-00005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559318"/>
    <x v="33"/>
    <s v="DR"/>
    <n v="101936.5"/>
    <n v="101936.5"/>
    <s v="UD"/>
    <n v="610718"/>
    <m/>
    <s v="Actuals"/>
    <s v="AP"/>
    <s v=" "/>
    <s v="AP001-10/14/2015-00014"/>
    <s v="cr_accounts_payable"/>
    <m/>
    <m/>
  </r>
  <r>
    <s v="UEC"/>
    <n v="1"/>
    <n v="21"/>
    <n v="908"/>
    <s v="EED"/>
    <s v="908EED"/>
    <n v="20"/>
    <n v="20"/>
    <s v=" "/>
    <x v="19"/>
    <s v="J01V7"/>
    <n v="1"/>
    <s v="MEPC"/>
    <s v="EX"/>
    <s v=" "/>
    <s v="L M SERVICES INC"/>
    <s v="Biz New Construction - Professional Services (MO M"/>
    <n v="2545927"/>
    <x v="33"/>
    <s v="DR"/>
    <n v="118698.48"/>
    <n v="118698.48"/>
    <s v="UD"/>
    <n v="604438"/>
    <m/>
    <s v="Actuals"/>
    <s v="AP"/>
    <s v=" "/>
    <s v="AP001-10/05/2015-00005"/>
    <s v="cr_accounts_payable"/>
    <m/>
    <m/>
  </r>
  <r>
    <s v="UEC"/>
    <n v="1"/>
    <n v="21"/>
    <n v="908"/>
    <s v="EED"/>
    <s v="908EED"/>
    <n v="20"/>
    <n v="20"/>
    <s v=" "/>
    <x v="21"/>
    <s v="J01V6"/>
    <n v="1"/>
    <s v="MEPC"/>
    <s v="EX"/>
    <s v=" "/>
    <s v="L M SERVICES INC"/>
    <s v="Biz Retro-commissioning - Professional services (M"/>
    <n v="2545927"/>
    <x v="33"/>
    <s v="DR"/>
    <n v="32070.94"/>
    <n v="32070.94"/>
    <s v="UD"/>
    <n v="604438"/>
    <m/>
    <s v="Actuals"/>
    <s v="AP"/>
    <s v=" "/>
    <s v="AP001-10/05/2015-00005"/>
    <s v="cr_accounts_payable"/>
    <m/>
    <m/>
  </r>
  <r>
    <s v="UEC"/>
    <n v="1"/>
    <n v="21"/>
    <n v="908"/>
    <s v="EED"/>
    <s v="908EED"/>
    <n v="20"/>
    <n v="20"/>
    <s v=" "/>
    <x v="21"/>
    <s v="J01V6"/>
    <n v="1"/>
    <s v="MEPC"/>
    <s v="CI"/>
    <s v=" "/>
    <s v="L M SERVICES INC"/>
    <s v="Biz Retro-commissioning - Incentives paid to custo"/>
    <n v="2545927"/>
    <x v="33"/>
    <s v="DR"/>
    <n v="125202.23"/>
    <n v="125202.23"/>
    <s v="UD"/>
    <n v="604438"/>
    <m/>
    <s v="Actuals"/>
    <s v="AP"/>
    <s v=" "/>
    <s v="AP001-10/05/2015-00005"/>
    <s v="cr_accounts_payable"/>
    <m/>
    <m/>
  </r>
  <r>
    <s v="UEC"/>
    <n v="1"/>
    <n v="21"/>
    <n v="908"/>
    <s v="EED"/>
    <s v="908EED"/>
    <n v="20"/>
    <n v="20"/>
    <s v=" "/>
    <x v="17"/>
    <s v="J01V4"/>
    <n v="1"/>
    <s v="MEPC"/>
    <s v="EX"/>
    <s v=" "/>
    <s v="L M SERVICES INC"/>
    <s v="Biz Standard - Professional Services (MO MEEIA)"/>
    <n v="2545927"/>
    <x v="33"/>
    <s v="DR"/>
    <n v="169151.07"/>
    <n v="169151.07"/>
    <s v="UD"/>
    <n v="604438"/>
    <m/>
    <s v="Actuals"/>
    <s v="AP"/>
    <s v=" "/>
    <s v="AP001-10/05/2015-00005"/>
    <s v="cr_accounts_payable"/>
    <m/>
    <m/>
  </r>
  <r>
    <s v="UEC"/>
    <n v="1"/>
    <n v="21"/>
    <n v="908"/>
    <s v="EED"/>
    <s v="908EED"/>
    <n v="20"/>
    <n v="20"/>
    <s v=" "/>
    <x v="13"/>
    <s v="J01V5"/>
    <n v="1"/>
    <s v="MEPC"/>
    <s v="CI"/>
    <s v=" "/>
    <s v="L M SERVICES INC"/>
    <s v="Biz Custom - Incentives paid to customers (MO MEEI"/>
    <n v="2545927"/>
    <x v="33"/>
    <s v="DR"/>
    <n v="768872.57"/>
    <n v="768872.57"/>
    <s v="UD"/>
    <n v="604438"/>
    <m/>
    <s v="Actuals"/>
    <s v="AP"/>
    <s v=" "/>
    <s v="AP001-10/05/2015-00005"/>
    <s v="cr_accounts_payable"/>
    <m/>
    <m/>
  </r>
  <r>
    <s v="UEC"/>
    <n v="1"/>
    <n v="21"/>
    <n v="908"/>
    <s v="EED"/>
    <s v="908EED"/>
    <n v="20"/>
    <n v="20"/>
    <s v=" "/>
    <x v="19"/>
    <s v="J01V7"/>
    <n v="1"/>
    <s v="MEPC"/>
    <s v="CI"/>
    <s v=" "/>
    <s v="L M SERVICES INC"/>
    <s v="Biz New Construction - Incentives paid to customer"/>
    <n v="2545927"/>
    <x v="33"/>
    <s v="DR"/>
    <n v="228167.19"/>
    <n v="228167.19"/>
    <s v="UD"/>
    <n v="604438"/>
    <m/>
    <s v="Actuals"/>
    <s v="AP"/>
    <s v=" "/>
    <s v="AP001-10/05/2015-00005"/>
    <s v="cr_accounts_payable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561058"/>
    <x v="33"/>
    <s v="DR"/>
    <n v="263.92"/>
    <n v="263.92"/>
    <s v="UD"/>
    <n v="618218"/>
    <m/>
    <s v="Actuals"/>
    <s v="AP"/>
    <s v=" "/>
    <s v="AP001-10/13/2015-00013"/>
    <s v="cr_accounts_payable"/>
    <m/>
    <m/>
  </r>
  <r>
    <s v="UEC"/>
    <n v="1"/>
    <n v="21"/>
    <n v="908"/>
    <s v="EED"/>
    <s v="908EED"/>
    <n v="20"/>
    <n v="20"/>
    <s v=" "/>
    <x v="17"/>
    <s v="J01V4"/>
    <n v="1"/>
    <s v="MEPC"/>
    <s v="CI"/>
    <s v=" "/>
    <s v="L M SERVICES INC"/>
    <s v="Biz Standard - Incentives paid to customers (MO ME"/>
    <n v="2545927"/>
    <x v="33"/>
    <s v="DR"/>
    <n v="280106.05"/>
    <n v="280106.05"/>
    <s v="UD"/>
    <n v="604438"/>
    <m/>
    <s v="Actuals"/>
    <s v="AP"/>
    <s v=" "/>
    <s v="AP001-10/05/2015-00005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567438"/>
    <x v="33"/>
    <s v="DR"/>
    <n v="248.38"/>
    <n v="248.38"/>
    <s v="UD"/>
    <n v="618218"/>
    <m/>
    <s v="Actuals"/>
    <s v="AP"/>
    <s v=" "/>
    <s v="AP001-10/22/2015-00022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567438"/>
    <x v="33"/>
    <s v="DR"/>
    <n v="279.43"/>
    <n v="279.43"/>
    <s v="UD"/>
    <n v="618218"/>
    <m/>
    <s v="Actuals"/>
    <s v="AP"/>
    <s v=" "/>
    <s v="AP001-10/22/2015-00022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561058"/>
    <x v="33"/>
    <s v="DR"/>
    <n v="248.38"/>
    <n v="248.38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I C F RESOURCES LLC"/>
    <s v="RESIDENTIAL HVAC ADMINISTRATIVE AMEREN MISSOURI ME"/>
    <n v="2559711"/>
    <x v="33"/>
    <s v="DR"/>
    <n v="27000"/>
    <n v="27000"/>
    <s v="UD"/>
    <n v="607127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561058"/>
    <x v="33"/>
    <s v="DR"/>
    <n v="279.43"/>
    <n v="279.43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560863"/>
    <x v="33"/>
    <s v="DR"/>
    <n v="279.43"/>
    <n v="279.43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561058"/>
    <x v="33"/>
    <s v="DR"/>
    <n v="248.38"/>
    <n v="248.38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560863"/>
    <x v="33"/>
    <s v="DR"/>
    <n v="232.86"/>
    <n v="232.86"/>
    <s v="UD"/>
    <n v="618218"/>
    <m/>
    <s v="Actuals"/>
    <s v="AP"/>
    <s v=" "/>
    <s v="AP001-10/13/2015-00013"/>
    <s v="cr_accounts_payable"/>
    <m/>
    <m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560863"/>
    <x v="33"/>
    <s v="DR"/>
    <n v="248.38"/>
    <n v="248.38"/>
    <s v="UD"/>
    <n v="618218"/>
    <m/>
    <s v="Actuals"/>
    <s v="AP"/>
    <s v=" "/>
    <s v="AP001-10/13/2015-00013"/>
    <s v="cr_accounts_payable"/>
    <m/>
    <m/>
  </r>
  <r>
    <s v="UEC"/>
    <n v="1"/>
    <n v="21"/>
    <n v="908"/>
    <s v="EED"/>
    <s v="908EED"/>
    <n v="20"/>
    <n v="20"/>
    <s v=" "/>
    <x v="13"/>
    <s v="J01V5"/>
    <n v="1"/>
    <s v="MEPC"/>
    <s v="CI"/>
    <n v="5311001434"/>
    <m/>
    <s v="CSS NON-SERV REVENUE"/>
    <m/>
    <x v="33"/>
    <s v="DR"/>
    <n v="0"/>
    <n v="1590.73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1499026049"/>
    <m/>
    <s v="CSS NON-SERV REVENUE"/>
    <m/>
    <x v="33"/>
    <s v="DR"/>
    <n v="0"/>
    <n v="9749.4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6749603114"/>
    <m/>
    <s v="CSS NON-SERV REVENUE"/>
    <m/>
    <x v="33"/>
    <s v="DR"/>
    <n v="0"/>
    <n v="1193.22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4890002115"/>
    <m/>
    <s v="CSS NON-SERV REVENUE"/>
    <m/>
    <x v="33"/>
    <s v="DR"/>
    <n v="0"/>
    <n v="935.58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4805800126"/>
    <m/>
    <s v="CSS NON-SERV REVENUE"/>
    <m/>
    <x v="33"/>
    <s v="DR"/>
    <n v="0"/>
    <n v="2361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4517809119"/>
    <m/>
    <s v="CSS NON-SERV REVENUE"/>
    <m/>
    <x v="33"/>
    <s v="DR"/>
    <n v="0"/>
    <n v="1361.16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2021308110"/>
    <m/>
    <s v="CSS NON-SERV REVENUE"/>
    <m/>
    <x v="33"/>
    <s v="DR"/>
    <n v="0"/>
    <n v="189.72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171707112"/>
    <m/>
    <s v="CSS NON-SERV REVENUE"/>
    <m/>
    <x v="33"/>
    <s v="DR"/>
    <n v="0"/>
    <n v="324.3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"/>
    <m/>
    <s v="CSS NON-SERV REVENUE"/>
    <m/>
    <x v="33"/>
    <s v="DR"/>
    <n v="0"/>
    <n v="428.36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n v="6749603114"/>
    <m/>
    <s v="CSS NON-SERV REVENUE"/>
    <m/>
    <x v="33"/>
    <s v="DR"/>
    <n v="0"/>
    <n v="3014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s v=" "/>
    <m/>
    <s v="CSS NON-SERV REVENUE"/>
    <m/>
    <x v="33"/>
    <s v="DR"/>
    <n v="0"/>
    <n v="5148"/>
    <m/>
    <m/>
    <m/>
    <s v="Actuals"/>
    <s v="CS662M"/>
    <s v=" "/>
    <s v="CA010-10/31/2015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EX"/>
    <s v="          "/>
    <m/>
    <s v="Create prepaid for committed projects not yet inst"/>
    <m/>
    <x v="33"/>
    <s v="CR"/>
    <n v="0"/>
    <n v="-1632899"/>
    <m/>
    <m/>
    <m/>
    <s v="Actuals"/>
    <s v="LOGAN"/>
    <s v=" "/>
    <s v="FA511-10/31/2015-00010"/>
    <s v="cr_gl_manual_journals"/>
    <m/>
    <m/>
  </r>
  <r>
    <s v="UEC"/>
    <s v="1"/>
    <s v="21"/>
    <s v="908"/>
    <s v="EED"/>
    <s v="908EED"/>
    <s v="020"/>
    <s v="020"/>
    <s v=" "/>
    <x v="20"/>
    <s v="J01V2"/>
    <s v="01"/>
    <s v="MEPC"/>
    <s v="BQ"/>
    <s v="          "/>
    <s v=""/>
    <s v="AEG"/>
    <s v=""/>
    <x v="34"/>
    <s v="CR"/>
    <n v="0"/>
    <n v="-10986.75"/>
    <s v=""/>
    <s v="634553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4"/>
    <s v="DR"/>
    <n v="0"/>
    <n v="10580.8"/>
    <s v=""/>
    <s v="634553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         "/>
    <s v=""/>
    <s v="L. M. Services"/>
    <s v=""/>
    <x v="34"/>
    <s v="CR"/>
    <n v="0"/>
    <n v="-215803.7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         "/>
    <s v=""/>
    <s v="L. M. Services"/>
    <s v=""/>
    <x v="34"/>
    <s v="CR"/>
    <n v="0"/>
    <n v="-275609.49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592834"/>
    <x v="34"/>
    <s v="DR"/>
    <n v="0"/>
    <n v="333696.46999999997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34"/>
    <s v="DR"/>
    <n v="0"/>
    <n v="410468.38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34"/>
    <s v="DR"/>
    <n v="0"/>
    <n v="68956.97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592834"/>
    <x v="34"/>
    <s v="DR"/>
    <n v="0"/>
    <n v="764741.83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34"/>
    <s v="DR"/>
    <n v="0"/>
    <n v="1174907.46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4"/>
    <s v="DR"/>
    <n v="0"/>
    <n v="184548"/>
    <s v=""/>
    <s v=""/>
    <s v=""/>
    <s v="Actuals"/>
    <s v="LOGAN"/>
    <s v=" "/>
    <s v="FA511-11/01/2015-0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L. M. Services"/>
    <s v=""/>
    <x v="34"/>
    <s v="CR"/>
    <n v="0"/>
    <n v="-55229.51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4"/>
    <s v="DR"/>
    <n v="0"/>
    <n v="1632899"/>
    <s v=""/>
    <s v=""/>
    <s v=""/>
    <s v="Actuals"/>
    <s v="LOGAN"/>
    <s v=" "/>
    <s v="FA511-11/01/2015-0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L. M. Services"/>
    <s v=""/>
    <x v="34"/>
    <s v="CR"/>
    <n v="0"/>
    <n v="-606168.74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         "/>
    <s v=""/>
    <s v="L. M. Services"/>
    <s v=""/>
    <x v="34"/>
    <s v="CR"/>
    <n v="0"/>
    <n v="-793590.52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L. M. Services"/>
    <s v=""/>
    <x v="34"/>
    <s v="CR"/>
    <n v="0"/>
    <n v="-315234.86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L. M. Services"/>
    <s v=""/>
    <x v="34"/>
    <s v="CR"/>
    <n v="0"/>
    <n v="-231581.61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L. M. Services"/>
    <s v=""/>
    <x v="34"/>
    <s v="CR"/>
    <n v="0"/>
    <n v="-255197.63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4"/>
    <s v="CR"/>
    <n v="0"/>
    <n v="-175329"/>
    <s v=""/>
    <s v=""/>
    <s v=""/>
    <s v="Actuals"/>
    <s v="LOGAN"/>
    <s v=" "/>
    <s v="FA511-11/30/2015-0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4"/>
    <s v="CR"/>
    <n v="0"/>
    <n v="-1548622"/>
    <s v=""/>
    <s v=""/>
    <s v=""/>
    <s v="Actuals"/>
    <s v="LOGAN"/>
    <s v=" "/>
    <s v="FA511-11/30/2015-0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592834"/>
    <x v="34"/>
    <s v="DR"/>
    <n v="0"/>
    <n v="351179.83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592834"/>
    <x v="34"/>
    <s v="DR"/>
    <n v="0"/>
    <n v="600335.22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4"/>
    <s v="DR"/>
    <n v="0"/>
    <n v="809640"/>
    <s v=""/>
    <s v=""/>
    <s v=""/>
    <s v="Actuals"/>
    <s v="LOGAN"/>
    <s v=" "/>
    <s v="FA511-11/01/2015-0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L. M. Services"/>
    <s v=""/>
    <x v="34"/>
    <s v="CR"/>
    <n v="0"/>
    <n v="-3579.68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L. M. Services"/>
    <s v=""/>
    <x v="34"/>
    <s v="CR"/>
    <n v="0"/>
    <n v="-104837.65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          "/>
    <s v=""/>
    <s v="L. M. Services"/>
    <s v=""/>
    <x v="34"/>
    <s v="CR"/>
    <n v="0"/>
    <n v="-20135.7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          "/>
    <s v=""/>
    <s v="L. M. Services"/>
    <s v=""/>
    <x v="34"/>
    <s v="CR"/>
    <n v="0"/>
    <n v="-51025.06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4"/>
    <s v="CR"/>
    <n v="0"/>
    <n v="-672901"/>
    <s v=""/>
    <s v=""/>
    <s v=""/>
    <s v="Actuals"/>
    <s v="LOGAN"/>
    <s v=" "/>
    <s v="FA511-11/30/2015-0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34"/>
    <s v="DR"/>
    <n v="0"/>
    <n v="622032.72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592834"/>
    <x v="34"/>
    <s v="DR"/>
    <n v="0"/>
    <n v="757961.68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592834"/>
    <x v="34"/>
    <s v="DR"/>
    <n v="0"/>
    <n v="38.1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          "/>
    <s v=""/>
    <s v="L. M. Services"/>
    <s v=""/>
    <x v="34"/>
    <s v="CR"/>
    <n v="0"/>
    <n v="-279608.68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L. M. Services"/>
    <s v=""/>
    <x v="34"/>
    <s v="CR"/>
    <n v="0"/>
    <n v="-54221.27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          "/>
    <s v=""/>
    <s v="L. M. Services"/>
    <s v=""/>
    <x v="34"/>
    <s v="CR"/>
    <n v="0"/>
    <n v="-251041.03"/>
    <s v=""/>
    <s v="6044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4"/>
    <s v="CR"/>
    <n v="0"/>
    <n v="-114045"/>
    <s v=""/>
    <s v=""/>
    <s v=""/>
    <s v="Actuals"/>
    <s v="LOGAN"/>
    <s v=" "/>
    <s v="FA511-11/30/2015-00010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34"/>
    <s v="DR"/>
    <n v="0"/>
    <n v="96280.14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592834"/>
    <x v="34"/>
    <s v="DR"/>
    <n v="0"/>
    <n v="257925.14"/>
    <s v=""/>
    <s v="604438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          "/>
    <s v=""/>
    <s v="Clearesult Incentives"/>
    <s v=""/>
    <x v="34"/>
    <s v="CR"/>
    <n v="0"/>
    <n v="-233591.19"/>
    <s v=""/>
    <s v="610845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          "/>
    <s v=""/>
    <s v="Clearesult Admn"/>
    <s v=""/>
    <x v="34"/>
    <s v="CR"/>
    <n v="0"/>
    <n v="-86845.66"/>
    <s v=""/>
    <s v="610844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          "/>
    <s v=""/>
    <s v="Clearesult Admn"/>
    <s v=""/>
    <x v="34"/>
    <s v="CR"/>
    <n v="0"/>
    <n v="-52669.5"/>
    <s v=""/>
    <s v="610846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          "/>
    <s v=""/>
    <s v="ICF Admn"/>
    <s v=""/>
    <x v="34"/>
    <s v="CR"/>
    <n v="0"/>
    <n v="-295678.5"/>
    <s v=""/>
    <s v="607127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4"/>
    <s v="CR"/>
    <n v="0"/>
    <n v="-6527.89"/>
    <s v=""/>
    <s v=""/>
    <s v=""/>
    <s v="Actuals"/>
    <s v="CULLEY"/>
    <s v=" "/>
    <s v="TD512-11/01/2015-10009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4"/>
    <s v="DR"/>
    <n v="0"/>
    <n v="173196"/>
    <s v=""/>
    <s v=""/>
    <s v=""/>
    <s v="Actuals"/>
    <s v="LOGAN"/>
    <s v=" "/>
    <s v="FA511-11/01/2015-000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4"/>
    <s v="CR"/>
    <n v="0"/>
    <n v="-245456.75"/>
    <s v=""/>
    <s v=""/>
    <s v=""/>
    <s v="Actuals"/>
    <s v="CULLEY"/>
    <s v=" "/>
    <s v="TD512-11/01/2015-10009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4"/>
    <s v="CR"/>
    <n v="0"/>
    <n v="-47561.84"/>
    <s v=""/>
    <s v=""/>
    <s v=""/>
    <s v="Actuals"/>
    <s v="CULLEY"/>
    <s v=" "/>
    <s v="TD512-11/01/2015-10009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4"/>
    <s v="CR"/>
    <n v="0"/>
    <n v="-658040"/>
    <s v=""/>
    <s v=""/>
    <s v=""/>
    <s v="Actuals"/>
    <s v="CULLEY"/>
    <s v=" "/>
    <s v="TD512-11/01/2015-10009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4"/>
    <s v="DR"/>
    <n v="0"/>
    <n v="525069.78"/>
    <s v=""/>
    <s v=""/>
    <s v=""/>
    <s v="Actuals"/>
    <s v="CULLEY"/>
    <s v=" "/>
    <s v="TD512-11/30/2015-11014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4"/>
    <s v="DR"/>
    <n v="0"/>
    <n v="44711.82"/>
    <s v=""/>
    <s v=""/>
    <s v=""/>
    <s v="Actuals"/>
    <s v="CULLEY"/>
    <s v=" "/>
    <s v="TD512-11/30/2015-11014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4"/>
    <s v="DR"/>
    <n v="0"/>
    <n v="8692.06"/>
    <s v=""/>
    <s v="610845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4"/>
    <s v="DR"/>
    <n v="0"/>
    <n v="107182.98"/>
    <s v=""/>
    <s v="610844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4"/>
    <s v="DR"/>
    <n v="0"/>
    <n v="64864.83"/>
    <s v=""/>
    <s v="610847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4"/>
    <s v="DR"/>
    <n v="0"/>
    <n v="60598.25"/>
    <s v=""/>
    <s v="610846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Clearesult Incentives"/>
    <s v=""/>
    <x v="34"/>
    <s v="DR"/>
    <n v="0"/>
    <n v="245974.75"/>
    <s v=""/>
    <s v=""/>
    <s v=""/>
    <s v="Actuals"/>
    <s v="CULLEY"/>
    <s v=" "/>
    <s v="TD513-11/30/2015-11014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Clearesult Incentives"/>
    <s v=""/>
    <x v="34"/>
    <s v="DR"/>
    <n v="0"/>
    <n v="47730.03"/>
    <s v=""/>
    <s v=""/>
    <s v=""/>
    <s v="Actuals"/>
    <s v="CULLEY"/>
    <s v=" "/>
    <s v="TD513-11/30/2015-11014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          "/>
    <s v=""/>
    <s v="Clearesult Incentives"/>
    <s v=""/>
    <x v="34"/>
    <s v="CR"/>
    <n v="0"/>
    <n v="-39512.019999999997"/>
    <s v=""/>
    <s v="610847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4"/>
    <s v="DR"/>
    <n v="0"/>
    <n v="607490"/>
    <s v=""/>
    <s v=""/>
    <s v=""/>
    <s v="Actuals"/>
    <s v="CULLEY"/>
    <s v=" "/>
    <s v="TD512-11/30/2015-11014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4"/>
    <s v="DR"/>
    <n v="0"/>
    <n v="284468.34999999998"/>
    <s v=""/>
    <s v="607127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          "/>
    <s v=""/>
    <s v="ARCA Incentives"/>
    <s v="002574120"/>
    <x v="34"/>
    <s v="CR"/>
    <n v="0"/>
    <n v="-49450"/>
    <s v=""/>
    <s v="610719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          "/>
    <s v=""/>
    <s v="ARCA Incentives"/>
    <s v=""/>
    <x v="34"/>
    <s v="CR"/>
    <n v="0"/>
    <n v="-55700"/>
    <s v=""/>
    <s v="610719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          "/>
    <s v=""/>
    <s v="ARCA Admn"/>
    <s v=""/>
    <x v="34"/>
    <s v="CR"/>
    <n v="0"/>
    <n v="-87960"/>
    <s v=""/>
    <s v="610718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4"/>
    <s v="DR"/>
    <n v="0"/>
    <n v="61650"/>
    <s v=""/>
    <s v="610719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4"/>
    <s v="DR"/>
    <n v="0"/>
    <n v="97632.5"/>
    <s v=""/>
    <s v="610718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          "/>
    <s v=""/>
    <s v="HW Admn"/>
    <s v=""/>
    <x v="34"/>
    <s v="CR"/>
    <n v="0"/>
    <n v="-5009.87"/>
    <s v=""/>
    <s v="618696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4"/>
    <s v="CR"/>
    <n v="0"/>
    <n v="-25301.16"/>
    <s v=""/>
    <s v=""/>
    <s v=""/>
    <s v="Actuals"/>
    <s v="CULLEY"/>
    <s v=" "/>
    <s v="TD512-11/01/2015-10009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4"/>
    <s v="DR"/>
    <n v="0"/>
    <n v="35196.5"/>
    <s v=""/>
    <s v=""/>
    <s v=""/>
    <s v="Actuals"/>
    <s v="CULLEY"/>
    <s v=" "/>
    <s v="TD512-11/30/2015-11014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34"/>
    <s v="DR"/>
    <n v="0"/>
    <n v="5875.51"/>
    <s v=""/>
    <s v="618696"/>
    <s v=""/>
    <s v="Actuals"/>
    <s v="CULLEY"/>
    <s v=" "/>
    <s v="TD512-11/30/2015-11015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TUAL    "/>
    <s v=""/>
    <s v="HW Incentives"/>
    <s v=""/>
    <x v="34"/>
    <s v="DR"/>
    <n v="0"/>
    <n v="4473.95"/>
    <s v=""/>
    <s v=""/>
    <s v=""/>
    <s v="Actuals"/>
    <s v="CULLEY"/>
    <s v=" "/>
    <s v="TD513-11/30/2015-11014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EX"/>
    <s v="          "/>
    <s v=""/>
    <s v="HW Admn"/>
    <s v=""/>
    <x v="34"/>
    <s v="CR"/>
    <n v="0"/>
    <n v="-157088"/>
    <s v=""/>
    <s v="610716"/>
    <s v=""/>
    <s v="Actuals"/>
    <s v="CULLEY"/>
    <s v=" "/>
    <s v="TD512-11/01/2015-10010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4"/>
    <s v="DR"/>
    <n v="0"/>
    <n v="703225"/>
    <s v=""/>
    <s v=""/>
    <s v=""/>
    <s v="Actuals"/>
    <s v="CULLEY"/>
    <s v=" "/>
    <s v="TD512-11/30/2015-11014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34"/>
    <s v="DR"/>
    <n v="0"/>
    <n v="197653"/>
    <s v=""/>
    <s v="610716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          "/>
    <s v=""/>
    <s v="Cadmus"/>
    <s v=""/>
    <x v="34"/>
    <s v="CR"/>
    <n v="0"/>
    <n v="-7530"/>
    <s v=""/>
    <s v="6189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          "/>
    <s v=""/>
    <s v="Cadmus"/>
    <s v="002553296"/>
    <x v="34"/>
    <s v="CR"/>
    <n v="0"/>
    <n v="-17196.849999999999"/>
    <s v=""/>
    <s v="618938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4"/>
    <s v="DR"/>
    <n v="0"/>
    <n v="26935"/>
    <s v=""/>
    <s v="618938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          "/>
    <s v=""/>
    <s v="ADM"/>
    <s v=""/>
    <x v="34"/>
    <s v="CR"/>
    <n v="0"/>
    <n v="-84195"/>
    <s v=""/>
    <s v="618936"/>
    <s v=""/>
    <s v="Actuals"/>
    <s v="CULLEY"/>
    <s v=" "/>
    <s v="TD512-11/01/2015-10010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4"/>
    <s v="DR"/>
    <n v="0"/>
    <n v="59280"/>
    <s v=""/>
    <s v="618936"/>
    <s v=""/>
    <s v="Actuals"/>
    <s v="CULLEY"/>
    <s v=" "/>
    <s v="TD512-11/30/2015-11015"/>
    <s v="cr_gl_manual_journals"/>
    <s v=""/>
    <s v=""/>
  </r>
  <r>
    <s v="UEC"/>
    <s v="1"/>
    <s v="21"/>
    <s v="908"/>
    <s v="EED"/>
    <s v="908EED"/>
    <s v="020"/>
    <s v="020"/>
    <s v=" "/>
    <x v="12"/>
    <s v="J0262"/>
    <s v="01"/>
    <s v="MEPC"/>
    <s v="EX"/>
    <s v="          "/>
    <s v=""/>
    <s v="ARCA INC."/>
    <s v=""/>
    <x v="34"/>
    <s v="CR"/>
    <n v="0"/>
    <n v="-79650"/>
    <s v=""/>
    <s v=""/>
    <s v=""/>
    <s v="Actuals"/>
    <s v="RECONNET"/>
    <s v=" "/>
    <s v="RN002-11/03/2015-00003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          "/>
    <s v=""/>
    <s v="RYMES CORPORATION"/>
    <s v=""/>
    <x v="34"/>
    <s v="CR"/>
    <n v="0"/>
    <n v="-2275"/>
    <s v=""/>
    <s v=""/>
    <s v=""/>
    <s v="Actuals"/>
    <s v="RECONNET"/>
    <s v=" "/>
    <s v="RN002-11/23/2015-00023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34"/>
    <s v="DR"/>
    <n v="0"/>
    <n v="693200"/>
    <s v=""/>
    <s v=""/>
    <s v=""/>
    <s v="Actuals"/>
    <s v="CULLEY"/>
    <s v=" "/>
    <s v="TD513-11/30/2015-11014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Incentives"/>
    <s v=""/>
    <x v="34"/>
    <s v="DR"/>
    <n v="0"/>
    <n v="35246"/>
    <s v=""/>
    <s v=""/>
    <s v=""/>
    <s v="Actuals"/>
    <s v="CULLEY"/>
    <s v=" "/>
    <s v="TD513-11/30/2015-11014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4"/>
    <s v="CR"/>
    <n v="0"/>
    <n v="-572793"/>
    <s v=""/>
    <s v=""/>
    <s v=""/>
    <s v="Actuals"/>
    <s v="CULLEY"/>
    <s v=" "/>
    <s v="TD512-11/01/2015-10009"/>
    <s v="cr_gl_manual_journals"/>
    <s v=""/>
    <s v="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Justis(MO Renewab 92"/>
    <s v="Purchases-Other (RT BX)::VEOLIA ES TECH SOL"/>
    <s v="002585323"/>
    <x v="34"/>
    <s v="DR"/>
    <n v="0"/>
    <n v="2775"/>
    <s v=" "/>
    <s v=" "/>
    <s v=""/>
    <s v="Actuals"/>
    <s v="CC"/>
    <s v=" "/>
    <s v="AP001-11/10/2015-00010"/>
    <s v="cr_accounts_payable"/>
    <s v=""/>
    <s v="67674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Justis(MO Renewab 92"/>
    <s v="Purchases-Other (RT BX)::VEOLIA ES TECH SOL"/>
    <s v="002585323"/>
    <x v="34"/>
    <s v="DR"/>
    <n v="0"/>
    <n v="100"/>
    <s v=" "/>
    <s v=" "/>
    <s v=""/>
    <s v="Actuals"/>
    <s v="CC"/>
    <s v=" "/>
    <s v="AP001-11/10/2015-00010"/>
    <s v="cr_accounts_payable"/>
    <s v=""/>
    <s v="67674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598602"/>
    <x v="34"/>
    <s v="DR"/>
    <n v="4753.9399999999996"/>
    <n v="4753.9399999999996"/>
    <s v="UD"/>
    <s v="618696"/>
    <s v=""/>
    <s v="Actuals"/>
    <s v="AP"/>
    <s v=" "/>
    <s v="AP001-11/30/2015-00130"/>
    <s v="cr_accounts_payable"/>
    <s v=""/>
    <s v="08224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Justis(MO Renewab 92"/>
    <s v="Purchases-Other (RT BX)::VEOLIA ES TECH SOL"/>
    <s v="002585323"/>
    <x v="34"/>
    <s v="DR"/>
    <n v="0"/>
    <n v="2800"/>
    <s v=" "/>
    <s v=" "/>
    <s v=""/>
    <s v="Actuals"/>
    <s v="CC"/>
    <s v=" "/>
    <s v="AP001-11/10/2015-00010"/>
    <s v="cr_accounts_payable"/>
    <s v=""/>
    <s v="67674"/>
  </r>
  <r>
    <s v="UEC"/>
    <s v="1"/>
    <s v="21"/>
    <s v="908"/>
    <s v="EED"/>
    <s v="908EED"/>
    <s v="020"/>
    <s v="020"/>
    <s v=" "/>
    <x v="0"/>
    <s v="J01TZ"/>
    <s v="01"/>
    <s v="MEPC"/>
    <s v="BX"/>
    <s v="E44313"/>
    <s v="Justis(MO Renewab 92"/>
    <s v="Purchases-Other (RT BX)::VEOLIA ES TECH SOL"/>
    <s v="002585323"/>
    <x v="34"/>
    <s v="DR"/>
    <n v="0"/>
    <n v="2900"/>
    <s v=" "/>
    <s v=" "/>
    <s v=""/>
    <s v="Actuals"/>
    <s v="CC"/>
    <s v=" "/>
    <s v="AP001-11/10/2015-00010"/>
    <s v="cr_accounts_payable"/>
    <s v=""/>
    <s v="67674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696287::CORRUGATED BOX BRN 18X18X2"/>
    <s v="002598613"/>
    <x v="34"/>
    <s v="DR"/>
    <n v="0"/>
    <n v="16.670000000000002"/>
    <s v=" "/>
    <s v="728018"/>
    <s v=""/>
    <s v="Actuals"/>
    <s v="AP"/>
    <s v=" "/>
    <s v="AP001-11/30/2015-00030"/>
    <s v="cr_accounts_payable"/>
    <s v=""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698903::CORRUGATED BOX BRN 18X18X2"/>
    <s v="002598613"/>
    <x v="34"/>
    <s v="DR"/>
    <n v="0"/>
    <n v="152.71"/>
    <s v=" "/>
    <s v="728018"/>
    <s v=""/>
    <s v="Actuals"/>
    <s v="AP"/>
    <s v=" "/>
    <s v="AP001-11/30/2015-00030"/>
    <s v="cr_accounts_payable"/>
    <s v=""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788357::CORRUGATED BOX BRN 18X18X2"/>
    <s v="002598613"/>
    <x v="34"/>
    <s v="DR"/>
    <n v="0"/>
    <n v="23.62"/>
    <s v=" "/>
    <s v="728018"/>
    <s v=""/>
    <s v="Actuals"/>
    <s v="AP"/>
    <s v=" "/>
    <s v="AP001-11/30/2015-00030"/>
    <s v="cr_accounts_payable"/>
    <s v=""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835830::CORRUGATED BOX BRN 18X18X2"/>
    <s v="002598613"/>
    <x v="34"/>
    <s v="DR"/>
    <n v="0"/>
    <n v="13.55"/>
    <s v=" "/>
    <s v="728018"/>
    <s v=""/>
    <s v="Actuals"/>
    <s v="AP"/>
    <s v=" "/>
    <s v="AP001-11/30/2015-00030"/>
    <s v="cr_accounts_payable"/>
    <s v=""/>
    <s v="77566"/>
  </r>
  <r>
    <s v="UEC"/>
    <s v="1"/>
    <s v="21"/>
    <s v="908"/>
    <s v="EED"/>
    <s v="908EED"/>
    <s v="020"/>
    <s v="020"/>
    <s v=" "/>
    <x v="0"/>
    <s v="J01TZ"/>
    <s v="01"/>
    <s v="MEPC"/>
    <s v="BX"/>
    <s v=" "/>
    <s v="P N C BANK NA"/>
    <s v="OFFICEMAX CT*IN#698905::CORRUGATED BOX BRN 18X18X2"/>
    <s v="002598613"/>
    <x v="34"/>
    <s v="DR"/>
    <n v="0"/>
    <n v="13.23"/>
    <s v=" "/>
    <s v="728018"/>
    <s v=""/>
    <s v="Actuals"/>
    <s v="AP"/>
    <s v=" "/>
    <s v="AP001-11/30/2015-00030"/>
    <s v="cr_accounts_payable"/>
    <s v=""/>
    <s v="77566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Sponsorhip"/>
    <s v="002593790"/>
    <x v="34"/>
    <s v="DR"/>
    <n v="14849.16"/>
    <n v="14849.16"/>
    <s v="UD"/>
    <s v="718407"/>
    <s v=""/>
    <s v="Actuals"/>
    <s v="AP"/>
    <s v=" "/>
    <s v="AP001-11/24/2015-00024"/>
    <s v="cr_accounts_payable"/>
    <s v=""/>
    <s v="16347"/>
  </r>
  <r>
    <s v="UEC"/>
    <s v="1"/>
    <s v="21"/>
    <s v="908"/>
    <s v="EED"/>
    <s v="908EED"/>
    <s v="020"/>
    <s v="020"/>
    <s v=" "/>
    <x v="16"/>
    <s v="J01V0"/>
    <s v="01"/>
    <s v="MEPC"/>
    <s v="EX"/>
    <s v=" "/>
    <s v="ST LOUIS CARDINALS L"/>
    <s v="St. Louis Cardinals Sponsorhip"/>
    <s v="002593788"/>
    <x v="34"/>
    <s v="DR"/>
    <n v="14849.16"/>
    <n v="14849.16"/>
    <s v="UD"/>
    <s v="718407"/>
    <s v=""/>
    <s v="Actuals"/>
    <s v="AP"/>
    <s v=" "/>
    <s v="AP001-11/24/2015-00024"/>
    <s v="cr_accounts_payable"/>
    <s v=""/>
    <s v="16347"/>
  </r>
  <r>
    <s v="UEC"/>
    <s v="1"/>
    <s v="21"/>
    <s v="908"/>
    <s v="EED"/>
    <s v="908EED"/>
    <s v="020"/>
    <s v="020"/>
    <s v=" "/>
    <x v="16"/>
    <s v="J01V0"/>
    <s v="01"/>
    <s v="MEPC"/>
    <s v="34"/>
    <s v=" "/>
    <s v="ST LOUIS CARDINALS L"/>
    <s v="PURCHASING RATE"/>
    <s v="002593790"/>
    <x v="34"/>
    <s v="DR"/>
    <n v="0"/>
    <n v="512.07000000000005"/>
    <s v=""/>
    <s v="718407"/>
    <s v=""/>
    <s v="Actuals"/>
    <s v="AP"/>
    <s v=" "/>
    <s v="AP001-11/24/2015-00024"/>
    <s v="cr_accounts_payable"/>
    <s v=""/>
    <s v="16347"/>
  </r>
  <r>
    <s v="UEC"/>
    <s v="1"/>
    <s v="21"/>
    <s v="908"/>
    <s v="EED"/>
    <s v="908EED"/>
    <s v="020"/>
    <s v="020"/>
    <s v=" "/>
    <x v="20"/>
    <s v="J01V2"/>
    <s v="01"/>
    <s v="MEPC"/>
    <s v="BQ"/>
    <s v=" "/>
    <s v="APPLIED ENERGY GROUP"/>
    <s v="VisionDSM Ongoing System Support &amp; Change Manageme"/>
    <s v="002589675"/>
    <x v="34"/>
    <s v="DR"/>
    <n v="9925.5"/>
    <n v="9925.5"/>
    <s v="UD"/>
    <s v="634553"/>
    <s v=""/>
    <s v="Actuals"/>
    <s v="AP"/>
    <s v=" "/>
    <s v="AP001-11/19/2015-00019"/>
    <s v="cr_accounts_payable"/>
    <s v=""/>
    <s v="64877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579378"/>
    <x v="34"/>
    <s v="DR"/>
    <n v="315234.86"/>
    <n v="315234.86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579378"/>
    <x v="34"/>
    <s v="DR"/>
    <n v="275609.49"/>
    <n v="275609.49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579378"/>
    <x v="34"/>
    <s v="DR"/>
    <n v="255197.63"/>
    <n v="255197.63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579378"/>
    <x v="34"/>
    <s v="DR"/>
    <n v="793590.52"/>
    <n v="793590.52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579378"/>
    <x v="34"/>
    <s v="DR"/>
    <n v="104837.65"/>
    <n v="104837.65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579378"/>
    <x v="34"/>
    <s v="DR"/>
    <n v="51025.06"/>
    <n v="51025.06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579378"/>
    <x v="34"/>
    <s v="DR"/>
    <n v="279608.68"/>
    <n v="279608.68"/>
    <s v="UD"/>
    <s v="604438"/>
    <s v=""/>
    <s v="Actuals"/>
    <s v="AP"/>
    <s v=" "/>
    <s v="AP001-11/06/2015-00006"/>
    <s v="cr_accounts_payable"/>
    <s v=""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583375"/>
    <x v="34"/>
    <s v="DR"/>
    <n v="0"/>
    <n v="10.35"/>
    <s v=" "/>
    <s v=" "/>
    <s v=""/>
    <s v="Actuals"/>
    <s v="OP"/>
    <s v=" "/>
    <s v="AP001-11/06/2015-00006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2"/>
    <s v=" "/>
    <s v="Hendry(MOEngEf&amp;R 921"/>
    <s v="Meals (RT82)::Pasta House"/>
    <s v="002583375"/>
    <x v="34"/>
    <s v="DR"/>
    <n v="0"/>
    <n v="14.51"/>
    <s v=" "/>
    <s v=" "/>
    <s v=""/>
    <s v="Actuals"/>
    <s v="OP"/>
    <s v=" "/>
    <s v="AP001-11/06/2015-00006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583375"/>
    <x v="34"/>
    <s v="DR"/>
    <n v="0"/>
    <n v="9.7799999999999994"/>
    <s v=" "/>
    <s v=" "/>
    <s v=""/>
    <s v="Actuals"/>
    <s v="OP"/>
    <s v=" "/>
    <s v="AP001-11/06/2015-00006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Airfare &amp; Airline Fees (RT 80)::SOUTHWES    526215"/>
    <s v="002583375"/>
    <x v="34"/>
    <s v="DR"/>
    <n v="0"/>
    <n v="285.98"/>
    <s v=" "/>
    <s v=" "/>
    <s v=""/>
    <s v="Actuals"/>
    <s v="CC"/>
    <s v=" "/>
    <s v="AP001-11/06/2015-00006"/>
    <s v="cr_accounts_payable"/>
    <s v=""/>
    <s v="54507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TAX"/>
    <s v="002579427"/>
    <x v="34"/>
    <s v="DR"/>
    <n v="0"/>
    <n v="5609.72"/>
    <s v="UD"/>
    <s v="610845"/>
    <s v=""/>
    <s v="Actuals"/>
    <s v="AP"/>
    <s v=" "/>
    <s v="AP001-11/05/2015-00005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78185"/>
    <x v="34"/>
    <s v="DR"/>
    <n v="279.43"/>
    <n v="279.43"/>
    <s v="UD"/>
    <s v="618218"/>
    <s v=""/>
    <s v="Actuals"/>
    <s v="AP"/>
    <s v=" "/>
    <s v="AP001-11/05/2015-00005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2013-2015 MEEIA Residential Lighting Program Incen"/>
    <s v="002579427"/>
    <x v="34"/>
    <s v="DR"/>
    <n v="109875"/>
    <n v="109875"/>
    <s v="UD"/>
    <s v="610845"/>
    <s v=""/>
    <s v="Actuals"/>
    <s v="AP"/>
    <s v=" "/>
    <s v="AP001-11/05/2015-00005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TAX"/>
    <s v="002579425"/>
    <x v="34"/>
    <s v="DR"/>
    <n v="0"/>
    <n v="7921.99"/>
    <s v="UD"/>
    <s v="610845"/>
    <s v=""/>
    <s v="Actuals"/>
    <s v="AP"/>
    <s v=" "/>
    <s v="AP001-11/05/2015-00005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2013-2015 MEEIA Residential Lighting Program Incen"/>
    <s v="002579425"/>
    <x v="34"/>
    <s v="DR"/>
    <n v="102550"/>
    <n v="102550"/>
    <s v="UD"/>
    <s v="610845"/>
    <s v=""/>
    <s v="Actuals"/>
    <s v="AP"/>
    <s v=" "/>
    <s v="AP001-11/05/2015-00005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583720"/>
    <x v="34"/>
    <s v="DR"/>
    <n v="86845.66"/>
    <n v="86845.66"/>
    <s v="UD"/>
    <s v="610844"/>
    <s v=""/>
    <s v="Actuals"/>
    <s v="AP"/>
    <s v=" "/>
    <s v="AP001-11/10/2015-00010"/>
    <s v="cr_accounts_payable"/>
    <s v=""/>
    <s v="67065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581939"/>
    <x v="34"/>
    <s v="DR"/>
    <n v="1649"/>
    <n v="1649"/>
    <s v="UD"/>
    <s v="610718"/>
    <s v=""/>
    <s v="Actuals"/>
    <s v="AP"/>
    <s v=" "/>
    <s v="AP001-11/10/2015-00010"/>
    <s v="cr_accounts_payable"/>
    <s v=""/>
    <s v="75450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2013-2015 MEEIA Residential Lighting Program Incen"/>
    <s v="002581326"/>
    <x v="34"/>
    <s v="DR"/>
    <n v="7634.48"/>
    <n v="7634.48"/>
    <s v="UD"/>
    <s v="610845"/>
    <s v=""/>
    <s v="Actuals"/>
    <s v="AP"/>
    <s v=" "/>
    <s v="AP001-11/10/2015-00010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82844"/>
    <x v="34"/>
    <s v="DR"/>
    <n v="279.43"/>
    <n v="279.43"/>
    <s v="UD"/>
    <s v="618218"/>
    <s v=""/>
    <s v="Actuals"/>
    <s v="AP"/>
    <s v=" "/>
    <s v="AP001-11/13/2015-00013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89562"/>
    <x v="34"/>
    <s v="DR"/>
    <n v="279.43"/>
    <n v="279.43"/>
    <s v="UD"/>
    <s v="618218"/>
    <s v=""/>
    <s v="Actuals"/>
    <s v="AP"/>
    <s v=" "/>
    <s v="AP001-11/19/2015-00019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595957"/>
    <x v="34"/>
    <s v="DR"/>
    <n v="279.43"/>
    <n v="279.43"/>
    <s v="UD"/>
    <s v="618218"/>
    <s v=""/>
    <s v="Actuals"/>
    <s v="AP"/>
    <s v=" "/>
    <s v="AP001-11/25/2015-00025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2013-2015 MEEIA Residential Lighting Program Incen"/>
    <s v="002594566"/>
    <x v="34"/>
    <s v="DR"/>
    <n v="8068.75"/>
    <n v="8068.75"/>
    <s v="UD"/>
    <s v="610845"/>
    <s v=""/>
    <s v="Actuals"/>
    <s v="AP"/>
    <s v=" "/>
    <s v="AP001-11/27/2015-00027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CI"/>
    <s v=" "/>
    <s v="CLEARESULT INC"/>
    <s v="TAX"/>
    <s v="002594566"/>
    <x v="34"/>
    <s v="DR"/>
    <n v="0"/>
    <n v="623.30999999999995"/>
    <s v="UD"/>
    <s v="610845"/>
    <s v=""/>
    <s v="Actuals"/>
    <s v="AP"/>
    <s v=" "/>
    <s v="AP001-11/27/2015-00027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78185"/>
    <x v="34"/>
    <s v="DR"/>
    <n v="232.86"/>
    <n v="232.86"/>
    <s v="UD"/>
    <s v="618218"/>
    <s v=""/>
    <s v="Actuals"/>
    <s v="AP"/>
    <s v=" "/>
    <s v="AP001-11/05/2015-00005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581447"/>
    <x v="34"/>
    <s v="DR"/>
    <n v="0"/>
    <n v="1222.81"/>
    <s v="UD"/>
    <s v="610847"/>
    <s v=""/>
    <s v="Actuals"/>
    <s v="AP"/>
    <s v=" "/>
    <s v="AP001-11/10/2015-00010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583719"/>
    <x v="34"/>
    <s v="DR"/>
    <n v="52669.5"/>
    <n v="52669.5"/>
    <s v="UD"/>
    <s v="610846"/>
    <s v=""/>
    <s v="Actuals"/>
    <s v="AP"/>
    <s v=" "/>
    <s v="AP001-11/10/2015-00010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581447"/>
    <x v="34"/>
    <s v="DR"/>
    <n v="15260.4"/>
    <n v="15260.4"/>
    <s v="UD"/>
    <s v="610847"/>
    <s v=""/>
    <s v="Actuals"/>
    <s v="AP"/>
    <s v=" "/>
    <s v="AP001-11/10/2015-00010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82844"/>
    <x v="34"/>
    <s v="DR"/>
    <n v="232.86"/>
    <n v="232.86"/>
    <s v="UD"/>
    <s v="618218"/>
    <s v=""/>
    <s v="Actuals"/>
    <s v="AP"/>
    <s v=" "/>
    <s v="AP001-11/13/2015-00013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589765"/>
    <x v="34"/>
    <s v="DR"/>
    <n v="39197.4"/>
    <n v="39197.4"/>
    <s v="UD"/>
    <s v="610847"/>
    <s v=""/>
    <s v="Actuals"/>
    <s v="AP"/>
    <s v=" "/>
    <s v="AP001-11/19/2015-00019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89562"/>
    <x v="34"/>
    <s v="DR"/>
    <n v="232.86"/>
    <n v="232.86"/>
    <s v="UD"/>
    <s v="618218"/>
    <s v=""/>
    <s v="Actuals"/>
    <s v="AP"/>
    <s v=" "/>
    <s v="AP001-11/19/2015-00019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589765"/>
    <x v="34"/>
    <s v="DR"/>
    <n v="0"/>
    <n v="3140.89"/>
    <s v="UD"/>
    <s v="610847"/>
    <s v=""/>
    <s v="Actuals"/>
    <s v="AP"/>
    <s v=" "/>
    <s v="AP001-11/19/2015-00019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595957"/>
    <x v="34"/>
    <s v="DR"/>
    <n v="232.86"/>
    <n v="232.86"/>
    <s v="UD"/>
    <s v="618218"/>
    <s v=""/>
    <s v="Actuals"/>
    <s v="AP"/>
    <s v=" "/>
    <s v="AP001-11/25/2015-00025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78185"/>
    <x v="34"/>
    <s v="DR"/>
    <n v="279.43"/>
    <n v="279.43"/>
    <s v="UD"/>
    <s v="618218"/>
    <s v=""/>
    <s v="Actuals"/>
    <s v="AP"/>
    <s v=" "/>
    <s v="AP001-11/05/2015-00005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583141"/>
    <x v="34"/>
    <s v="DR"/>
    <n v="326369.38"/>
    <n v="326369.38"/>
    <s v="UD"/>
    <s v="607127"/>
    <s v=""/>
    <s v="Actuals"/>
    <s v="AP"/>
    <s v=" "/>
    <s v="AP001-11/12/2015-00012"/>
    <s v="cr_accounts_payable"/>
    <s v=""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82844"/>
    <x v="34"/>
    <s v="DR"/>
    <n v="279.43"/>
    <n v="279.43"/>
    <s v="UD"/>
    <s v="618218"/>
    <s v=""/>
    <s v="Actuals"/>
    <s v="AP"/>
    <s v=" "/>
    <s v="AP001-11/13/2015-00013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89562"/>
    <x v="34"/>
    <s v="DR"/>
    <n v="279.43"/>
    <n v="279.43"/>
    <s v="UD"/>
    <s v="618218"/>
    <s v=""/>
    <s v="Actuals"/>
    <s v="AP"/>
    <s v=" "/>
    <s v="AP001-11/19/2015-00019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595957"/>
    <x v="34"/>
    <s v="DR"/>
    <n v="279.43"/>
    <n v="279.43"/>
    <s v="UD"/>
    <s v="618218"/>
    <s v=""/>
    <s v="Actuals"/>
    <s v="AP"/>
    <s v=" "/>
    <s v="AP001-11/25/2015-00025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574120"/>
    <x v="34"/>
    <s v="DR"/>
    <n v="49450"/>
    <n v="49450"/>
    <s v="UD"/>
    <s v="610719"/>
    <s v=""/>
    <s v="Actuals"/>
    <s v="AP"/>
    <s v=" "/>
    <s v="AP001-11/02/2015-00002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78185"/>
    <x v="34"/>
    <s v="DR"/>
    <n v="248.38"/>
    <n v="248.38"/>
    <s v="UD"/>
    <s v="618218"/>
    <s v=""/>
    <s v="Actuals"/>
    <s v="AP"/>
    <s v=" "/>
    <s v="AP001-11/05/2015-00005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581940"/>
    <x v="34"/>
    <s v="DR"/>
    <n v="85442"/>
    <n v="85442"/>
    <s v="UD"/>
    <s v="610718"/>
    <s v=""/>
    <s v="Actuals"/>
    <s v="AP"/>
    <s v=" "/>
    <s v="AP001-11/10/2015-00010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581941"/>
    <x v="34"/>
    <s v="DR"/>
    <n v="1700"/>
    <n v="1700"/>
    <s v="UD"/>
    <s v="610719"/>
    <s v=""/>
    <s v="Actuals"/>
    <s v="AP"/>
    <s v=" "/>
    <s v="AP001-11/10/2015-00010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582479"/>
    <x v="34"/>
    <s v="DR"/>
    <n v="79650"/>
    <n v="79650"/>
    <s v="UD"/>
    <s v="610718"/>
    <s v=""/>
    <s v="Actuals"/>
    <s v="AP"/>
    <s v=" "/>
    <s v="AP001-11/10/2015-00010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82844"/>
    <x v="34"/>
    <s v="DR"/>
    <n v="248.38"/>
    <n v="248.38"/>
    <s v="UD"/>
    <s v="618218"/>
    <s v=""/>
    <s v="Actuals"/>
    <s v="AP"/>
    <s v=" "/>
    <s v="AP001-11/13/2015-00013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89562"/>
    <x v="34"/>
    <s v="DR"/>
    <n v="248.38"/>
    <n v="248.38"/>
    <s v="UD"/>
    <s v="618218"/>
    <s v=""/>
    <s v="Actuals"/>
    <s v="AP"/>
    <s v=" "/>
    <s v="AP001-11/19/2015-00019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591194"/>
    <x v="34"/>
    <s v="DR"/>
    <n v="53500"/>
    <n v="53500"/>
    <s v="UD"/>
    <s v="610719"/>
    <s v=""/>
    <s v="Actuals"/>
    <s v="AP"/>
    <s v=" "/>
    <s v="AP001-11/19/2015-00019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595957"/>
    <x v="34"/>
    <s v="DR"/>
    <n v="248.38"/>
    <n v="248.38"/>
    <s v="UD"/>
    <s v="618218"/>
    <s v=""/>
    <s v="Actuals"/>
    <s v="AP"/>
    <s v=" "/>
    <s v="AP001-11/25/2015-00025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78185"/>
    <x v="34"/>
    <s v="DR"/>
    <n v="248.38"/>
    <n v="248.38"/>
    <s v="UD"/>
    <s v="618218"/>
    <s v=""/>
    <s v="Actuals"/>
    <s v="AP"/>
    <s v=" "/>
    <s v="AP001-11/05/2015-00005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82844"/>
    <x v="34"/>
    <s v="DR"/>
    <n v="248.38"/>
    <n v="248.38"/>
    <s v="UD"/>
    <s v="618218"/>
    <s v=""/>
    <s v="Actuals"/>
    <s v="AP"/>
    <s v=" "/>
    <s v="AP001-11/13/2015-00013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89562"/>
    <x v="34"/>
    <s v="DR"/>
    <n v="248.38"/>
    <n v="248.38"/>
    <s v="UD"/>
    <s v="618218"/>
    <s v=""/>
    <s v="Actuals"/>
    <s v="AP"/>
    <s v=" "/>
    <s v="AP001-11/19/2015-00019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595957"/>
    <x v="34"/>
    <s v="DR"/>
    <n v="248.38"/>
    <n v="248.38"/>
    <s v="UD"/>
    <s v="618218"/>
    <s v=""/>
    <s v="Actuals"/>
    <s v="AP"/>
    <s v=" "/>
    <s v="AP001-11/25/2015-00025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597054"/>
    <x v="34"/>
    <s v="DR"/>
    <n v="3955.73"/>
    <n v="3955.73"/>
    <s v="UD"/>
    <s v="618696"/>
    <s v=""/>
    <s v="Actuals"/>
    <s v="AP"/>
    <s v=" "/>
    <s v="AP001-11/27/2015-00027"/>
    <s v="cr_accounts_payable"/>
    <s v=""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78185"/>
    <x v="34"/>
    <s v="DR"/>
    <n v="263.92"/>
    <n v="263.92"/>
    <s v="UD"/>
    <s v="618218"/>
    <s v=""/>
    <s v="Actuals"/>
    <s v="AP"/>
    <s v=" "/>
    <s v="AP001-11/05/2015-00005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598609"/>
    <x v="34"/>
    <s v="DR"/>
    <n v="4687.6000000000004"/>
    <n v="4687.6000000000004"/>
    <s v="UD"/>
    <s v="618696"/>
    <s v=""/>
    <s v="Actuals"/>
    <s v="AP"/>
    <s v=" "/>
    <s v="AP001-11/30/2015-00130"/>
    <s v="cr_accounts_payable"/>
    <s v=""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598610"/>
    <x v="34"/>
    <s v="DR"/>
    <n v="4454.0200000000004"/>
    <n v="4454.0200000000004"/>
    <s v="UD"/>
    <s v="618696"/>
    <s v=""/>
    <s v="Actuals"/>
    <s v="AP"/>
    <s v=" "/>
    <s v="AP001-11/30/2015-00130"/>
    <s v="cr_accounts_payable"/>
    <s v=""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598604"/>
    <x v="34"/>
    <s v="DR"/>
    <n v="4698.9399999999996"/>
    <n v="4698.9399999999996"/>
    <s v="UD"/>
    <s v="618696"/>
    <s v=""/>
    <s v="Actuals"/>
    <s v="AP"/>
    <s v=" "/>
    <s v="AP001-11/30/2015-00130"/>
    <s v="cr_accounts_payable"/>
    <s v=""/>
    <s v="08224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82844"/>
    <x v="34"/>
    <s v="DR"/>
    <n v="263.92"/>
    <n v="263.92"/>
    <s v="UD"/>
    <s v="618218"/>
    <s v=""/>
    <s v="Actuals"/>
    <s v="AP"/>
    <s v=" "/>
    <s v="AP001-11/13/2015-00013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89562"/>
    <x v="34"/>
    <s v="DR"/>
    <n v="263.92"/>
    <n v="263.92"/>
    <s v="UD"/>
    <s v="618218"/>
    <s v=""/>
    <s v="Actuals"/>
    <s v="AP"/>
    <s v=" "/>
    <s v="AP001-11/19/2015-00019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595957"/>
    <x v="34"/>
    <s v="DR"/>
    <n v="263.92"/>
    <n v="263.92"/>
    <s v="UD"/>
    <s v="618218"/>
    <s v=""/>
    <s v="Actuals"/>
    <s v="AP"/>
    <s v=" "/>
    <s v="AP001-11/25/2015-00025"/>
    <s v="cr_accounts_payable"/>
    <s v=""/>
    <s v="71963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Registration, Conf &amp; Training (RT 80)::EB 2015 ENE"/>
    <s v="002585374"/>
    <x v="34"/>
    <s v="DR"/>
    <n v="0"/>
    <n v="175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Airfare &amp; Airline Fees (RT 80)::ALASKA AIR  027218"/>
    <s v="002585374"/>
    <x v="34"/>
    <s v="DR"/>
    <n v="0"/>
    <n v="25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2"/>
    <s v="E23773"/>
    <s v="Danahy(MOEngEf&amp;R 921"/>
    <s v="Meals (RT82)::MO'S RESTAURANT"/>
    <s v="002585374"/>
    <x v="34"/>
    <s v="DR"/>
    <n v="0"/>
    <n v="12.95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Airfare &amp; Airline Fees (RT 80)::ALASKA AIR  027218"/>
    <s v="002585374"/>
    <x v="34"/>
    <s v="DR"/>
    <n v="0"/>
    <n v="25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Parking, Taxi, Tips, Tolls &amp; Fares(RT80)::CURB"/>
    <s v="002585374"/>
    <x v="34"/>
    <s v="DR"/>
    <n v="0"/>
    <n v="50.4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Parking, Taxi, Tips, Tolls &amp; Fares(RT80)::SQ *GREE"/>
    <s v="002585374"/>
    <x v="34"/>
    <s v="DR"/>
    <n v="0"/>
    <n v="43.24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Hotels (RT 80)::HILTON HOTELS PORTLAND"/>
    <s v="002585374"/>
    <x v="34"/>
    <s v="DR"/>
    <n v="0"/>
    <n v="1302.8399999999999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0"/>
    <s v="E23773"/>
    <s v="Danahy(MOEngEf&amp;R 921"/>
    <s v="Airfare &amp; Airline Fees (RT 80)::ALASKA AIR  027768"/>
    <s v="002585374"/>
    <x v="34"/>
    <s v="DR"/>
    <n v="0"/>
    <n v="671.2"/>
    <s v=" "/>
    <s v=" "/>
    <s v=""/>
    <s v="Actuals"/>
    <s v="CC"/>
    <s v=" "/>
    <s v="AP001-11/10/2015-00010"/>
    <s v="cr_accounts_payable"/>
    <s v=""/>
    <s v="55534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Via(MOEngEf&amp;R 921), "/>
    <s v="Meals (RT82)::HILL COUNTRY BARBECUE MA"/>
    <s v="002592964"/>
    <x v="34"/>
    <s v="DR"/>
    <n v="0"/>
    <n v="34.39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 "/>
    <s v="Parking, Taxi, Tips, Tolls &amp; Fares(RT80)::THEPARKI"/>
    <s v="002592964"/>
    <x v="34"/>
    <s v="DR"/>
    <n v="0"/>
    <n v="46.25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Via(MOEngEf&amp;R 921), "/>
    <s v="Meals (RT82)::MARRIOTT 337U0 BRKLYN"/>
    <s v="002592964"/>
    <x v="34"/>
    <s v="DR"/>
    <n v="0"/>
    <n v="10.89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 "/>
    <s v="Parking, Taxi, Tips, Tolls &amp; Fares(RT80)::NYC-TAXI"/>
    <s v="002592964"/>
    <x v="34"/>
    <s v="DR"/>
    <n v="0"/>
    <n v="35.76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 "/>
    <s v="Hotels (RT 80)::MARRIOTT 337U0 BROOKLY"/>
    <s v="002592964"/>
    <x v="34"/>
    <s v="DR"/>
    <n v="0"/>
    <n v="1073.3800000000001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2"/>
    <s v="E34751"/>
    <s v="Via(MOEngEf&amp;R 921), "/>
    <s v="Meals (RT82)::RAFAEL A BATISTA"/>
    <s v="002592964"/>
    <x v="34"/>
    <s v="DR"/>
    <n v="0"/>
    <n v="44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 "/>
    <s v="Hotels (RT 80)::HILTON HOTELS PORTLAND"/>
    <s v="002592964"/>
    <x v="34"/>
    <s v="DR"/>
    <n v="0"/>
    <n v="934.94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01M"/>
    <s v="90801M"/>
    <s v="020"/>
    <s v="020"/>
    <s v=" "/>
    <x v="10"/>
    <s v="J01VJ"/>
    <s v="01"/>
    <s v="MEPC"/>
    <s v="80"/>
    <s v="E34751"/>
    <s v="Via(MOEngEf&amp;R 921), "/>
    <s v="Parking, Taxi, Tips, Tolls &amp; Fares(RT80)::THEPARKI"/>
    <s v="002592964"/>
    <x v="34"/>
    <s v="DR"/>
    <n v="0"/>
    <n v="40.25"/>
    <s v=" "/>
    <s v=" "/>
    <s v=""/>
    <s v="Actuals"/>
    <s v="CC"/>
    <s v=" "/>
    <s v="AP001-11/19/2015-00019"/>
    <s v="cr_accounts_payable"/>
    <s v=""/>
    <s v="57874"/>
  </r>
  <r>
    <s v="UEC"/>
    <s v="1"/>
    <s v="21"/>
    <s v="908"/>
    <s v="EED"/>
    <s v="908EED"/>
    <s v="020"/>
    <s v="020"/>
    <s v=" "/>
    <x v="14"/>
    <s v="J01VK"/>
    <s v="01"/>
    <s v="MEPC"/>
    <s v="EX"/>
    <s v=" "/>
    <s v="CADMUS GROUP INC"/>
    <s v="2013-2015 Cadmus - Residential Electric Energy Eff"/>
    <s v="002553296"/>
    <x v="34"/>
    <s v="DR"/>
    <n v="15477.17"/>
    <n v="15477.17"/>
    <s v="UD"/>
    <s v="618938"/>
    <s v=""/>
    <s v="Actuals"/>
    <s v="AP"/>
    <s v=" "/>
    <s v="AP001-11/05/2015-00005"/>
    <s v="cr_accounts_payable"/>
    <s v=""/>
    <s v="68917"/>
  </r>
  <r>
    <s v="UEC"/>
    <s v="1"/>
    <s v="21"/>
    <s v="908"/>
    <s v="EED"/>
    <s v="908EED"/>
    <s v="020"/>
    <s v="020"/>
    <s v=" "/>
    <x v="15"/>
    <s v="J01VL"/>
    <s v="01"/>
    <s v="MEPC"/>
    <s v="EX"/>
    <s v=" "/>
    <s v="A D M ASSOCIATES INC"/>
    <s v="2013-2015 ADM - Evaluation Contractor for Business"/>
    <s v="002592393"/>
    <x v="34"/>
    <s v="DR"/>
    <n v="75006.899999999994"/>
    <n v="75006.899999999994"/>
    <s v="UD"/>
    <s v="618936"/>
    <s v=""/>
    <s v="Actuals"/>
    <s v="AP"/>
    <s v=" "/>
    <s v="AP001-11/20/2015-00020"/>
    <s v="cr_accounts_payable"/>
    <s v=""/>
    <s v="67053"/>
  </r>
  <r>
    <s v="UEC"/>
    <s v="1"/>
    <s v="21"/>
    <s v="908"/>
    <s v="EED"/>
    <s v="908EED"/>
    <s v="020"/>
    <s v="020"/>
    <s v=" "/>
    <x v="11"/>
    <s v="J01VM"/>
    <s v="01"/>
    <s v="MEPC"/>
    <s v="82"/>
    <s v="E28247"/>
    <s v="Lovett(MOEngEf&amp;R 921"/>
    <s v="Meals (RT82)::TIMBERLINE STEAKS &amp; GRILL"/>
    <s v="002588617"/>
    <x v="34"/>
    <s v="DR"/>
    <n v="0"/>
    <n v="23.52"/>
    <s v=" "/>
    <s v=" "/>
    <s v=""/>
    <s v="Actuals"/>
    <s v="CC"/>
    <s v=" "/>
    <s v="AP001-11/16/2015-00016"/>
    <s v="cr_accounts_payable"/>
    <s v=""/>
    <s v="54691"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79453"/>
    <x v="34"/>
    <s v="CR"/>
    <n v="-133.07"/>
    <n v="-133.07"/>
    <s v="UD"/>
    <s v="699755"/>
    <s v=""/>
    <s v="Actuals"/>
    <s v="AP"/>
    <s v=" "/>
    <s v="AP001-11/06/2015-00006"/>
    <s v="cr_accounts_payable"/>
    <s v=""/>
    <s v="87078"/>
  </r>
  <r>
    <s v="UEC"/>
    <s v="1"/>
    <s v="21"/>
    <s v="908"/>
    <s v="EED"/>
    <s v="908EED"/>
    <s v="020"/>
    <s v="020"/>
    <s v=" "/>
    <x v="12"/>
    <s v="J0262"/>
    <s v="01"/>
    <s v="MEPC"/>
    <s v="EX"/>
    <s v=" "/>
    <s v="HUGHES LEAHY KARLOVI"/>
    <s v="Ameren Missouri Energy Efficiency to use HLK to pu"/>
    <s v="002579451"/>
    <x v="34"/>
    <s v="DR"/>
    <n v="1571.78"/>
    <n v="1571.78"/>
    <s v="UD"/>
    <s v="699755"/>
    <s v=""/>
    <s v="Actuals"/>
    <s v="AP"/>
    <s v=" "/>
    <s v="AP001-11/06/2015-00006"/>
    <s v="cr_accounts_payable"/>
    <s v=""/>
    <s v="87078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581867"/>
    <x v="34"/>
    <s v="DR"/>
    <n v="4719.3900000000003"/>
    <n v="4719.3900000000003"/>
    <s v="UD"/>
    <s v="663854"/>
    <s v=""/>
    <s v="Actuals"/>
    <s v="AP"/>
    <s v=" "/>
    <s v="AP001-11/09/2015-00009"/>
    <s v="cr_accounts_payable"/>
    <s v=""/>
    <s v="64531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582810"/>
    <x v="34"/>
    <s v="DR"/>
    <n v="7500"/>
    <n v="7500"/>
    <s v="UD"/>
    <s v="653179"/>
    <s v=""/>
    <s v="Actuals"/>
    <s v="AP"/>
    <s v=" "/>
    <s v="AP001-11/13/2015-00013"/>
    <s v="cr_accounts_payable"/>
    <s v=""/>
    <s v="79809"/>
  </r>
  <r>
    <s v="UEC"/>
    <s v="1"/>
    <s v="21"/>
    <s v="908"/>
    <s v="EED"/>
    <s v="908EED"/>
    <s v="020"/>
    <s v="020"/>
    <s v=" "/>
    <x v="12"/>
    <s v="J0262"/>
    <s v="01"/>
    <s v="MEPC"/>
    <s v="EX"/>
    <s v=" "/>
    <s v="K C CREATIVE SERVICE"/>
    <s v="Direct mail processing for Energy Efficiency Progr"/>
    <s v="002592731"/>
    <x v="34"/>
    <s v="DR"/>
    <n v="3211.53"/>
    <n v="3211.53"/>
    <s v="UD"/>
    <s v="663854"/>
    <s v=""/>
    <s v="Actuals"/>
    <s v="AP"/>
    <s v=" "/>
    <s v="AP001-11/23/2015-00023"/>
    <s v="cr_accounts_payable"/>
    <s v=""/>
    <s v="64531"/>
  </r>
  <r>
    <s v="UEC"/>
    <s v="1"/>
    <s v="21"/>
    <s v="908"/>
    <s v="EED"/>
    <s v="908EED"/>
    <s v="020"/>
    <s v="020"/>
    <s v=" "/>
    <x v="17"/>
    <s v="J01V4"/>
    <s v="01"/>
    <s v="MEPC"/>
    <s v="CI"/>
    <s v="0110004316"/>
    <s v=""/>
    <s v="CSS NON-SERV REVENUE"/>
    <s v=""/>
    <x v="34"/>
    <s v="DR"/>
    <n v="0"/>
    <n v="1485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9511005011"/>
    <s v=""/>
    <s v="CSS NON-SERV REVENUE"/>
    <s v=""/>
    <x v="34"/>
    <s v="DR"/>
    <n v="0"/>
    <n v="216.74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2317145039"/>
    <s v=""/>
    <s v="CSS NON-SERV REVENUE"/>
    <s v=""/>
    <x v="34"/>
    <s v="DR"/>
    <n v="0"/>
    <n v="401.22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6393206112"/>
    <s v=""/>
    <s v="CSS NON-SERV REVENUE"/>
    <s v=""/>
    <x v="34"/>
    <s v="DR"/>
    <n v="0"/>
    <n v="611.27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9511005011"/>
    <s v=""/>
    <s v="CSS NON-SERV REVENUE"/>
    <s v=""/>
    <x v="34"/>
    <s v="DR"/>
    <n v="0"/>
    <n v="2454.48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4983800121"/>
    <s v=""/>
    <s v="CSS NON-SERV REVENUE"/>
    <s v=""/>
    <x v="34"/>
    <s v="DR"/>
    <n v="0"/>
    <n v="418.65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4070009714"/>
    <s v=""/>
    <s v="CSS NON-SERV REVENUE"/>
    <s v=""/>
    <x v="34"/>
    <s v="DR"/>
    <n v="0"/>
    <n v="209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6393206112"/>
    <s v=""/>
    <s v="CSS NON-SERV REVENUE"/>
    <s v=""/>
    <x v="34"/>
    <s v="DR"/>
    <n v="0"/>
    <n v="216.74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34"/>
    <s v="DR"/>
    <n v="0"/>
    <n v="26163.26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0101003414"/>
    <s v=""/>
    <s v="CSS NON-SERV REVENUE"/>
    <s v=""/>
    <x v="34"/>
    <s v="DR"/>
    <n v="0"/>
    <n v="4350.12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34"/>
    <s v="DR"/>
    <n v="0"/>
    <n v="18327.84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5878504112"/>
    <s v=""/>
    <s v="CSS NON-SERV REVENUE"/>
    <s v=""/>
    <x v="34"/>
    <s v="DR"/>
    <n v="0"/>
    <n v="208.8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8060000319"/>
    <s v=""/>
    <s v="CSS NON-SERV REVENUE"/>
    <s v=""/>
    <x v="34"/>
    <s v="DR"/>
    <n v="0"/>
    <n v="4636.8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8810006614"/>
    <s v=""/>
    <s v="CSS NON-SERV REVENUE"/>
    <s v=""/>
    <x v="34"/>
    <s v="DR"/>
    <n v="0"/>
    <n v="7709.9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8979108115"/>
    <s v=""/>
    <s v="CSS NON-SERV REVENUE"/>
    <s v=""/>
    <x v="34"/>
    <s v="DR"/>
    <n v="0"/>
    <n v="2997.66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9441003610"/>
    <s v=""/>
    <s v="CSS NON-SERV REVENUE"/>
    <s v=""/>
    <x v="34"/>
    <s v="DR"/>
    <n v="0"/>
    <n v="10230.299999999999"/>
    <s v=""/>
    <s v=""/>
    <s v=""/>
    <s v="Actuals"/>
    <s v="CS662M"/>
    <s v=" "/>
    <s v="CA010-11/30/2015-00000"/>
    <s v="cr_css"/>
    <s v=""/>
    <s v=""/>
  </r>
  <r>
    <s v="UEC"/>
    <s v="1"/>
    <s v="21"/>
    <s v="908"/>
    <s v="EED"/>
    <s v="908EED"/>
    <s v="020"/>
    <s v="020"/>
    <s v=" "/>
    <x v="16"/>
    <s v="J01V0"/>
    <s v="01"/>
    <s v="MEPC"/>
    <s v="34"/>
    <s v="ST LOUIS C"/>
    <s v=""/>
    <s v="Reclass MEEIA purchasing rate to correct account"/>
    <s v="002593790"/>
    <x v="34"/>
    <s v="CR"/>
    <n v="0"/>
    <n v="-512.07000000000005"/>
    <s v=""/>
    <s v="718407"/>
    <s v=""/>
    <s v="Actuals"/>
    <s v="CULLEY"/>
    <s v=" "/>
    <s v="TD513-11/30/2015-11007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620573"/>
    <x v="35"/>
    <s v="DR"/>
    <n v="0"/>
    <n v="2548818.98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5"/>
    <s v="CR"/>
    <n v="0"/>
    <n v="-10580.8"/>
    <s v=""/>
    <s v="634553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592834"/>
    <x v="35"/>
    <s v="CR"/>
    <n v="0"/>
    <n v="-333696.46999999997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5"/>
    <s v="DR"/>
    <n v="0"/>
    <n v="4000"/>
    <s v=""/>
    <s v="634553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20"/>
    <s v="J01V2"/>
    <s v="01"/>
    <s v="MEPC"/>
    <s v="BQ"/>
    <s v="ACCRUAL   "/>
    <s v=""/>
    <s v="AEG"/>
    <s v=""/>
    <x v="35"/>
    <s v="DR"/>
    <n v="0"/>
    <n v="10891.28"/>
    <s v=""/>
    <s v="634553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35"/>
    <s v="DR"/>
    <n v="0"/>
    <n v="410468.38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002620573"/>
    <x v="35"/>
    <s v="DR"/>
    <n v="0"/>
    <n v="657739.14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2"/>
    <s v="J01V3"/>
    <s v="01"/>
    <s v="MEPC"/>
    <s v="34"/>
    <s v="MC KINSEY "/>
    <s v=""/>
    <s v="Reclass MEEIA purchasing rate to correct account"/>
    <s v="002609445"/>
    <x v="35"/>
    <s v="CR"/>
    <n v="0"/>
    <n v="-1700"/>
    <s v=""/>
    <s v="730868"/>
    <s v=""/>
    <s v="Actuals"/>
    <s v="CULLEY"/>
    <s v=" "/>
    <s v="TD513-12/31/2015-12018"/>
    <s v="cr_gl_manual_journals"/>
    <s v=""/>
    <s v=""/>
  </r>
  <r>
    <s v="UEC"/>
    <s v="1"/>
    <s v="21"/>
    <s v="908"/>
    <s v="EED"/>
    <s v="908EED"/>
    <s v="020"/>
    <s v="020"/>
    <s v=" "/>
    <x v="2"/>
    <s v="J01V3"/>
    <s v="01"/>
    <s v="MEPC"/>
    <s v="EX"/>
    <s v="ACCRUAL   "/>
    <s v=""/>
    <s v="Mc Kinsey"/>
    <s v="002622448"/>
    <x v="35"/>
    <s v="DR"/>
    <n v="0"/>
    <n v="495000"/>
    <s v=""/>
    <s v="73086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ACCRUAL   "/>
    <s v=""/>
    <s v="L. M. Services"/>
    <s v=""/>
    <x v="35"/>
    <s v="CR"/>
    <n v="0"/>
    <n v="-410468.38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002592834"/>
    <x v="35"/>
    <s v="CR"/>
    <n v="0"/>
    <n v="-764741.83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35"/>
    <s v="CR"/>
    <n v="0"/>
    <n v="-1174907.46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"/>
    <x v="35"/>
    <s v="CR"/>
    <n v="0"/>
    <n v="-68956.97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592834"/>
    <x v="35"/>
    <s v="CR"/>
    <n v="0"/>
    <n v="-351179.83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ACCRUAL   "/>
    <s v=""/>
    <s v="L. M. Services"/>
    <s v="002592834"/>
    <x v="35"/>
    <s v="CR"/>
    <n v="0"/>
    <n v="-600335.22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5"/>
    <s v="DR"/>
    <n v="0"/>
    <n v="175329"/>
    <s v=""/>
    <s v=""/>
    <s v=""/>
    <s v="Actuals"/>
    <s v="LOGAN"/>
    <s v=" "/>
    <s v="FA511-12/01/2015-00010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5"/>
    <s v="DR"/>
    <n v="0"/>
    <n v="1548622"/>
    <s v=""/>
    <s v=""/>
    <s v=""/>
    <s v="Actuals"/>
    <s v="LOGAN"/>
    <s v=" "/>
    <s v="FA511-12/01/2015-0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ACCRUAL   "/>
    <s v=""/>
    <s v="L. M. Services"/>
    <s v="002620573"/>
    <x v="35"/>
    <s v="DR"/>
    <n v="0"/>
    <n v="68956.97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ACCRUAL   "/>
    <s v=""/>
    <s v="L. M. Services"/>
    <s v=""/>
    <x v="35"/>
    <s v="DR"/>
    <n v="0"/>
    <n v="1174907.46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Create prepaid for committed projects not yet inst"/>
    <s v=""/>
    <x v="35"/>
    <s v="CR"/>
    <n v="0"/>
    <n v="-139285"/>
    <s v=""/>
    <s v=""/>
    <s v=""/>
    <s v="Actuals"/>
    <s v="LOGAN"/>
    <s v=" "/>
    <s v="FA511-12/31/2015-00010"/>
    <s v="cr_gl_manual_journals"/>
    <s v=""/>
    <s v=""/>
  </r>
  <r>
    <s v="UEC"/>
    <s v="1"/>
    <s v="21"/>
    <s v="908"/>
    <s v="EED"/>
    <s v="908EED"/>
    <s v="020"/>
    <s v="020"/>
    <s v=" "/>
    <x v="17"/>
    <s v="J01V4"/>
    <s v="01"/>
    <s v="MEPC"/>
    <s v="EX"/>
    <s v="          "/>
    <s v=""/>
    <s v="Reverse prepaid for committed projects not yet ins"/>
    <s v=""/>
    <x v="35"/>
    <s v="DR"/>
    <n v="0"/>
    <n v="139285"/>
    <s v=""/>
    <s v=""/>
    <s v=""/>
    <s v="Actuals"/>
    <s v="LOGAN"/>
    <s v=" "/>
    <s v="FA511-12/31/2015-00011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Reverse prepaid for committed projects not yet ins"/>
    <s v=""/>
    <x v="35"/>
    <s v="DR"/>
    <n v="0"/>
    <n v="552810"/>
    <s v=""/>
    <s v=""/>
    <s v=""/>
    <s v="Actuals"/>
    <s v="LOGAN"/>
    <s v=" "/>
    <s v="FA511-12/31/2015-00011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35"/>
    <s v="CR"/>
    <n v="0"/>
    <n v="-622032.72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592834"/>
    <x v="35"/>
    <s v="CR"/>
    <n v="0"/>
    <n v="-757961.68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ACCRUAL   "/>
    <s v=""/>
    <s v="L. M. Services"/>
    <s v="002592834"/>
    <x v="35"/>
    <s v="CR"/>
    <n v="0"/>
    <n v="-38.1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5"/>
    <s v="DR"/>
    <n v="0"/>
    <n v="672901"/>
    <s v=""/>
    <s v=""/>
    <s v=""/>
    <s v="Actuals"/>
    <s v="LOGAN"/>
    <s v=" "/>
    <s v="FA511-12/01/2015-0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002620573"/>
    <x v="35"/>
    <s v="DR"/>
    <n v="0"/>
    <n v="1132821.75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CI"/>
    <s v="ACCRUAL   "/>
    <s v=""/>
    <s v="L. M. Services"/>
    <s v=""/>
    <x v="35"/>
    <s v="DR"/>
    <n v="0"/>
    <n v="622032.72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Reverse prepaid for committed projects not yet ins"/>
    <s v=""/>
    <x v="35"/>
    <s v="DR"/>
    <n v="0"/>
    <n v="252051"/>
    <s v=""/>
    <s v=""/>
    <s v=""/>
    <s v="Actuals"/>
    <s v="LOGAN"/>
    <s v=" "/>
    <s v="FA511-12/31/2015-00011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35"/>
    <s v="CR"/>
    <n v="0"/>
    <n v="-96280.14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592834"/>
    <x v="35"/>
    <s v="CR"/>
    <n v="0"/>
    <n v="-257925.14"/>
    <s v=""/>
    <s v="6044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5"/>
    <s v="DR"/>
    <n v="0"/>
    <n v="114045"/>
    <s v=""/>
    <s v=""/>
    <s v=""/>
    <s v="Actuals"/>
    <s v="LOGAN"/>
    <s v=" "/>
    <s v="FA511-12/01/2015-00010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"/>
    <x v="35"/>
    <s v="DR"/>
    <n v="0"/>
    <n v="96280.14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CI"/>
    <s v="ACCRUAL   "/>
    <s v=""/>
    <s v="L. M. Services"/>
    <s v="002620573"/>
    <x v="35"/>
    <s v="DR"/>
    <n v="0"/>
    <n v="171611.82"/>
    <s v=""/>
    <s v="6044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Create prepaid for committed projects not yet inst"/>
    <s v=""/>
    <x v="35"/>
    <s v="CR"/>
    <n v="0"/>
    <n v="-142276"/>
    <s v=""/>
    <s v=""/>
    <s v=""/>
    <s v="Actuals"/>
    <s v="LOGAN"/>
    <s v=" "/>
    <s v="FA511-12/31/2015-00010"/>
    <s v="cr_gl_manual_journals"/>
    <s v=""/>
    <s v=""/>
  </r>
  <r>
    <s v="UEC"/>
    <s v="1"/>
    <s v="21"/>
    <s v="908"/>
    <s v="EED"/>
    <s v="908EED"/>
    <s v="020"/>
    <s v="020"/>
    <s v=" "/>
    <x v="19"/>
    <s v="J01V7"/>
    <s v="01"/>
    <s v="MEPC"/>
    <s v="EX"/>
    <s v="          "/>
    <s v=""/>
    <s v="Reverse prepaid for committed projects not yet ins"/>
    <s v=""/>
    <x v="35"/>
    <s v="DR"/>
    <n v="0"/>
    <n v="142276"/>
    <s v=""/>
    <s v=""/>
    <s v=""/>
    <s v="Actuals"/>
    <s v="LOGAN"/>
    <s v=" "/>
    <s v="FA511-12/31/2015-00011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5"/>
    <s v="CR"/>
    <n v="0"/>
    <n v="-8692.06"/>
    <s v=""/>
    <s v="610845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5"/>
    <s v="CR"/>
    <n v="0"/>
    <n v="-107182.98"/>
    <s v=""/>
    <s v="610844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5"/>
    <s v="DR"/>
    <n v="0"/>
    <n v="150000"/>
    <s v=""/>
    <s v="610844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5"/>
    <s v="CR"/>
    <n v="0"/>
    <n v="-64864.83"/>
    <s v=""/>
    <s v="610847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5"/>
    <s v="CR"/>
    <n v="0"/>
    <n v="-60598.25"/>
    <s v=""/>
    <s v="610846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3"/>
    <s v="J01V5"/>
    <s v="01"/>
    <s v="MEPC"/>
    <s v="EX"/>
    <s v="          "/>
    <s v=""/>
    <s v="Create prepaid for committed projects not yet inst"/>
    <s v=""/>
    <x v="35"/>
    <s v="CR"/>
    <n v="0"/>
    <n v="-552810"/>
    <s v=""/>
    <s v=""/>
    <s v=""/>
    <s v="Actuals"/>
    <s v="LOGAN"/>
    <s v=" "/>
    <s v="FA511-12/31/2015-00010"/>
    <s v="cr_gl_manual_journals"/>
    <s v=""/>
    <s v=""/>
  </r>
  <r>
    <s v="UEC"/>
    <s v="1"/>
    <s v="21"/>
    <s v="908"/>
    <s v="EED"/>
    <s v="908EED"/>
    <s v="020"/>
    <s v="020"/>
    <s v=" "/>
    <x v="21"/>
    <s v="J01V6"/>
    <s v="01"/>
    <s v="MEPC"/>
    <s v="EX"/>
    <s v="          "/>
    <s v=""/>
    <s v="Create prepaid for committed projects not yet inst"/>
    <s v=""/>
    <x v="35"/>
    <s v="CR"/>
    <n v="0"/>
    <n v="-252051"/>
    <s v=""/>
    <s v=""/>
    <s v=""/>
    <s v="Actuals"/>
    <s v="LOGAN"/>
    <s v=" "/>
    <s v="FA511-12/31/2015-0001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5"/>
    <s v="CR"/>
    <n v="0"/>
    <n v="-525069.78"/>
    <s v=""/>
    <s v=""/>
    <s v=""/>
    <s v="Actuals"/>
    <s v="CULLEY"/>
    <s v=" "/>
    <s v="TD512-12/01/2015-11014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5"/>
    <s v="CR"/>
    <n v="0"/>
    <n v="-44711.82"/>
    <s v=""/>
    <s v=""/>
    <s v=""/>
    <s v="Actuals"/>
    <s v="CULLEY"/>
    <s v=" "/>
    <s v="TD512-12/01/2015-11014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TUAL    "/>
    <s v=""/>
    <s v="Clearesult Incentives"/>
    <s v=""/>
    <x v="35"/>
    <s v="DR"/>
    <n v="0"/>
    <n v="525069.78"/>
    <s v=""/>
    <s v=""/>
    <s v=""/>
    <s v="Actuals"/>
    <s v="CULLEY"/>
    <s v=" "/>
    <s v="TD513-12/31/2015-12017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TUAL    "/>
    <s v=""/>
    <s v="Clearesult Incentives"/>
    <s v=""/>
    <x v="35"/>
    <s v="DR"/>
    <n v="0"/>
    <n v="32610.87"/>
    <s v=""/>
    <s v=""/>
    <s v=""/>
    <s v="Actuals"/>
    <s v="CULLEY"/>
    <s v=" "/>
    <s v="TD513-12/31/2015-12017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5"/>
    <s v="DR"/>
    <n v="0"/>
    <n v="1185651.9099999999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5"/>
    <s v="DR"/>
    <n v="0"/>
    <n v="17609.63"/>
    <s v=""/>
    <s v="610845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EX"/>
    <s v="ACCRUAL   "/>
    <s v=""/>
    <s v="Clearesult Admn"/>
    <s v=""/>
    <x v="35"/>
    <s v="DR"/>
    <n v="0"/>
    <n v="120937.48"/>
    <s v=""/>
    <s v="610844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5"/>
    <s v="DR"/>
    <n v="0"/>
    <n v="17787.150000000001"/>
    <s v=""/>
    <s v="610847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5"/>
    <s v="DR"/>
    <n v="0"/>
    <n v="61074.5"/>
    <s v=""/>
    <s v="61084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EX"/>
    <s v="ACCRUAL   "/>
    <s v=""/>
    <s v="Clearesult Admn"/>
    <s v=""/>
    <x v="35"/>
    <s v="DR"/>
    <n v="0"/>
    <n v="133800"/>
    <s v=""/>
    <s v="61084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4"/>
    <s v="J01V9"/>
    <s v="01"/>
    <s v="MEPC"/>
    <s v="CI"/>
    <s v="ACCRUAL   "/>
    <s v=""/>
    <s v="Clearesult Incentives"/>
    <s v=""/>
    <x v="35"/>
    <s v="DR"/>
    <n v="0"/>
    <n v="161081.5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5"/>
    <s v="J01VB"/>
    <s v="01"/>
    <s v="MEPC"/>
    <s v="CI"/>
    <s v="ACCRUAL   "/>
    <s v=""/>
    <s v="Clearesult Incentives"/>
    <s v=""/>
    <x v="35"/>
    <s v="DR"/>
    <n v="0"/>
    <n v="77961.42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5"/>
    <s v="CR"/>
    <n v="0"/>
    <n v="-284468.34999999998"/>
    <s v=""/>
    <s v="607127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5"/>
    <s v="CR"/>
    <n v="0"/>
    <n v="-607490"/>
    <s v=""/>
    <s v=""/>
    <s v=""/>
    <s v="Actuals"/>
    <s v="CULLEY"/>
    <s v=" "/>
    <s v="TD512-12/01/2015-11014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ACTUAL    "/>
    <s v=""/>
    <s v="ICF Incentives"/>
    <s v=""/>
    <x v="35"/>
    <s v="DR"/>
    <n v="0"/>
    <n v="577467.5"/>
    <s v=""/>
    <s v=""/>
    <s v=""/>
    <s v="Actuals"/>
    <s v="CULLEY"/>
    <s v=" "/>
    <s v="TD513-12/31/2015-12017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TUAL    "/>
    <s v=""/>
    <s v="ICF Incentives"/>
    <s v=""/>
    <x v="35"/>
    <s v="DR"/>
    <n v="0"/>
    <n v="100"/>
    <s v=""/>
    <s v=""/>
    <s v=""/>
    <s v="Actuals"/>
    <s v="CULLEY"/>
    <s v=" "/>
    <s v="TD513-12/31/2015-12017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CI"/>
    <s v="ACCRUAL   "/>
    <s v=""/>
    <s v="ICF Incentives"/>
    <s v=""/>
    <x v="35"/>
    <s v="DR"/>
    <n v="0"/>
    <n v="1174486.5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Incentives"/>
    <s v=""/>
    <x v="35"/>
    <s v="DR"/>
    <n v="0"/>
    <n v="70833.84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5"/>
    <s v="DR"/>
    <n v="0"/>
    <n v="170000"/>
    <s v=""/>
    <s v="607127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6"/>
    <s v="J01VC"/>
    <s v="01"/>
    <s v="MEPC"/>
    <s v="EX"/>
    <s v="ACCRUAL   "/>
    <s v=""/>
    <s v="ICF Admn"/>
    <s v=""/>
    <x v="35"/>
    <s v="DR"/>
    <n v="0"/>
    <n v="407401.16"/>
    <s v=""/>
    <s v="607127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CI"/>
    <s v="ACCRUAL   "/>
    <s v=""/>
    <s v="ARCA Incentives"/>
    <s v=""/>
    <x v="35"/>
    <s v="CR"/>
    <n v="0"/>
    <n v="-61650"/>
    <s v=""/>
    <s v="610719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7"/>
    <s v="J01VD"/>
    <s v="01"/>
    <s v="MEPC"/>
    <s v="EX"/>
    <s v="ACCRUAL   "/>
    <s v=""/>
    <s v="ARCA Admn"/>
    <s v=""/>
    <x v="35"/>
    <s v="CR"/>
    <n v="0"/>
    <n v="-97632.5"/>
    <s v=""/>
    <s v="610718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35"/>
    <s v="CR"/>
    <n v="0"/>
    <n v="-5875.51"/>
    <s v=""/>
    <s v="618696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CR"/>
    <n v="0"/>
    <n v="-35196.5"/>
    <s v=""/>
    <s v=""/>
    <s v=""/>
    <s v="Actuals"/>
    <s v="CULLEY"/>
    <s v=" "/>
    <s v="TD512-12/01/2015-11014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DR"/>
    <n v="0"/>
    <n v="16596.03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DR"/>
    <n v="0"/>
    <n v="17193.36"/>
    <s v=""/>
    <s v="610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CR"/>
    <n v="0"/>
    <n v="-14485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CR"/>
    <n v="0"/>
    <n v="-15984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35"/>
    <s v="DR"/>
    <n v="0"/>
    <n v="1404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35"/>
    <s v="DR"/>
    <n v="0"/>
    <n v="7020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35"/>
    <s v="DR"/>
    <n v="0"/>
    <n v="7278.54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EX"/>
    <s v="ACCRUAL   "/>
    <s v=""/>
    <s v="HW Admn"/>
    <s v=""/>
    <x v="35"/>
    <s v="CR"/>
    <n v="0"/>
    <n v="-15254.07"/>
    <s v=""/>
    <s v="61869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DR"/>
    <n v="0"/>
    <n v="506.88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DR"/>
    <n v="0"/>
    <n v="11571.1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ACCRUAL   "/>
    <s v=""/>
    <s v="HW Incentives"/>
    <s v=""/>
    <x v="35"/>
    <s v="DR"/>
    <n v="0"/>
    <n v="19219.8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35"/>
    <s v="CR"/>
    <n v="0"/>
    <n v="-197653"/>
    <s v=""/>
    <s v="610716"/>
    <s v=""/>
    <s v="Actuals"/>
    <s v="CULLEY"/>
    <s v=" "/>
    <s v="TD512-12/01/2015-11015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5"/>
    <s v="CR"/>
    <n v="0"/>
    <n v="-703225"/>
    <s v=""/>
    <s v=""/>
    <s v=""/>
    <s v="Actuals"/>
    <s v="CULLEY"/>
    <s v=" "/>
    <s v="TD512-12/01/2015-11014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EX"/>
    <s v="ACCRUAL   "/>
    <s v=""/>
    <s v="HW Admn"/>
    <s v=""/>
    <x v="35"/>
    <s v="DR"/>
    <n v="0"/>
    <n v="342985"/>
    <s v=""/>
    <s v="610716"/>
    <s v=""/>
    <s v="Actuals"/>
    <s v="CULLEY"/>
    <s v=" "/>
    <s v="TD512-12/31/2015-12021"/>
    <s v="cr_gl_manual_journals"/>
    <s v=""/>
    <s v=""/>
  </r>
  <r>
    <s v="UEC"/>
    <s v="1"/>
    <s v="21"/>
    <s v="908"/>
    <s v="01M"/>
    <s v="90801M"/>
    <s v="020"/>
    <s v="020"/>
    <s v=" "/>
    <x v="9"/>
    <s v="J01VH"/>
    <s v="01"/>
    <s v="MEPC"/>
    <s v="CI"/>
    <s v="ACCRUAL   "/>
    <s v=""/>
    <s v="HW Incentives"/>
    <s v=""/>
    <x v="35"/>
    <s v="DR"/>
    <n v="0"/>
    <n v="924911"/>
    <s v=""/>
    <s v=""/>
    <s v=""/>
    <s v="Actuals"/>
    <s v="CULLEY"/>
    <s v=" "/>
    <s v="TD512-12/31/2015-12020"/>
    <s v="cr_gl_manual_journal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5"/>
    <s v="CR"/>
    <n v="0"/>
    <n v="-26935"/>
    <s v=""/>
    <s v="618938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4"/>
    <s v="J01VK"/>
    <s v="01"/>
    <s v="MEPC"/>
    <s v="EX"/>
    <s v="ACCRUAL   "/>
    <s v=""/>
    <s v="Cadmus"/>
    <s v=""/>
    <x v="35"/>
    <s v="DR"/>
    <n v="0"/>
    <n v="21893"/>
    <s v=""/>
    <s v="618938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5"/>
    <s v="CR"/>
    <n v="0"/>
    <n v="-59280"/>
    <s v=""/>
    <s v="618936"/>
    <s v=""/>
    <s v="Actuals"/>
    <s v="CULLEY"/>
    <s v=" "/>
    <s v="TD512-12/01/2015-11015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"/>
    <x v="35"/>
    <s v="DR"/>
    <n v="0"/>
    <n v="70300"/>
    <s v=""/>
    <s v="618936"/>
    <s v=""/>
    <s v="Actuals"/>
    <s v="CULLEY"/>
    <s v=" "/>
    <s v="TD512-12/31/2015-12021"/>
    <s v="cr_gl_manual_journals"/>
    <s v=""/>
    <s v=""/>
  </r>
  <r>
    <s v="UEC"/>
    <s v="1"/>
    <s v="21"/>
    <s v="908"/>
    <s v="EED"/>
    <s v="908EED"/>
    <s v="020"/>
    <s v="020"/>
    <s v=" "/>
    <x v="15"/>
    <s v="J01VL"/>
    <s v="01"/>
    <s v="MEPC"/>
    <s v="EX"/>
    <s v="ACCRUAL   "/>
    <s v=""/>
    <s v="ADM"/>
    <s v="002627717"/>
    <x v="35"/>
    <s v="DR"/>
    <n v="0"/>
    <n v="72907.100000000006"/>
    <s v=""/>
    <s v="618936"/>
    <s v=""/>
    <s v="Actuals"/>
    <s v="CULLEY"/>
    <s v=" "/>
    <s v="TD512-12/31/2015-12022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          "/>
    <s v=""/>
    <s v="HW Incentives"/>
    <s v="002598603"/>
    <x v="35"/>
    <s v="DR"/>
    <n v="0"/>
    <n v="12473.94"/>
    <s v=""/>
    <s v="618695"/>
    <s v=""/>
    <s v="Actuals"/>
    <s v="CULLEY"/>
    <s v=" "/>
    <s v="TD513-12/31/2015-12001"/>
    <s v="cr_gl_manual_journals"/>
    <s v=""/>
    <s v=""/>
  </r>
  <r>
    <s v="UEC"/>
    <s v="1"/>
    <s v="21"/>
    <s v="908"/>
    <s v="01M"/>
    <s v="90801M"/>
    <s v="020"/>
    <s v="020"/>
    <s v=" "/>
    <x v="18"/>
    <s v="J01VF"/>
    <s v="01"/>
    <s v="MEPC"/>
    <s v="CI"/>
    <s v="          "/>
    <s v=""/>
    <s v="HW Incentives"/>
    <s v="002598601"/>
    <x v="35"/>
    <s v="DR"/>
    <n v="0"/>
    <n v="13551.01"/>
    <s v=""/>
    <s v="618695"/>
    <s v=""/>
    <s v="Actuals"/>
    <s v="CULLEY"/>
    <s v=" "/>
    <s v="TD513-12/31/2015-12001"/>
    <s v="cr_gl_manual_journals"/>
    <s v=""/>
    <s v=""/>
  </r>
  <r>
    <s v="UEC"/>
    <s v="1"/>
    <s v="21"/>
    <s v="908"/>
    <s v="EED"/>
    <s v="908EED"/>
    <s v="020"/>
    <s v="020"/>
    <s v=" "/>
    <x v="2"/>
    <s v="J01V3"/>
    <s v="01"/>
    <s v="MEPC"/>
    <s v="34"/>
    <s v=" "/>
    <s v="MC KINSEY &amp; COMPANY "/>
    <s v="PURCHASING RATE"/>
    <s v="002609445"/>
    <x v="35"/>
    <s v="DR"/>
    <n v="0"/>
    <n v="1700"/>
    <s v=""/>
    <s v="730868"/>
    <s v=""/>
    <s v="Actuals"/>
    <s v="AP"/>
    <s v=" "/>
    <s v="AP001-12/15/2015-00015"/>
    <s v="cr_accounts_payable"/>
    <s v=""/>
    <s v="20262"/>
  </r>
  <r>
    <s v="UEC"/>
    <s v="1"/>
    <s v="21"/>
    <s v="908"/>
    <s v="EED"/>
    <s v="908EED"/>
    <s v="020"/>
    <s v="020"/>
    <s v=" "/>
    <x v="2"/>
    <s v="J01V3"/>
    <s v="01"/>
    <s v="MEPC"/>
    <s v="EX"/>
    <s v=" "/>
    <s v="MC KINSEY &amp; COMPANY "/>
    <s v="Process review of the Ameren Missouri Energy Effic"/>
    <s v="002609445"/>
    <x v="35"/>
    <s v="DR"/>
    <n v="495000"/>
    <n v="495000"/>
    <s v="UD"/>
    <s v="730868"/>
    <s v=""/>
    <s v="Actuals"/>
    <s v="AP"/>
    <s v=" "/>
    <s v="AP001-12/15/2015-00015"/>
    <s v="cr_accounts_payable"/>
    <s v=""/>
    <s v="20262"/>
  </r>
  <r>
    <s v="UEC"/>
    <s v="1"/>
    <s v="21"/>
    <s v="908"/>
    <s v="EED"/>
    <s v="908EED"/>
    <s v="020"/>
    <s v="020"/>
    <s v=" "/>
    <x v="2"/>
    <s v="J01V3"/>
    <s v="01"/>
    <s v="MEPC"/>
    <s v="EX"/>
    <s v=" "/>
    <s v="MC KINSEY &amp; COMPANY "/>
    <s v="Process review of the Ameren Missouri Energy Effic"/>
    <s v="002611833"/>
    <x v="35"/>
    <s v="DR"/>
    <n v="495000"/>
    <n v="495000"/>
    <s v="UD"/>
    <s v="730868"/>
    <s v=""/>
    <s v="Actuals"/>
    <s v="AP"/>
    <s v=" "/>
    <s v="AP001-12/29/2015-00029"/>
    <s v="cr_accounts_payable"/>
    <s v=""/>
    <s v="20262"/>
  </r>
  <r>
    <s v="UEC"/>
    <s v="1"/>
    <s v="21"/>
    <s v="908"/>
    <s v="EED"/>
    <s v="908EED"/>
    <s v="020"/>
    <s v="020"/>
    <s v=" "/>
    <x v="2"/>
    <s v="J01V3"/>
    <s v="01"/>
    <s v="MEPC"/>
    <s v="80"/>
    <s v="E28247"/>
    <s v="Lovett(MOEngEf&amp;R 921"/>
    <s v="Vehicle Rental Fuel (RT 80)::PETRO #318 KINGDOM CI"/>
    <s v="002622767"/>
    <x v="35"/>
    <s v="DR"/>
    <n v="0"/>
    <n v="5.67"/>
    <s v=" "/>
    <s v=" "/>
    <s v=""/>
    <s v="Actuals"/>
    <s v="CC"/>
    <s v=" "/>
    <s v="AP001-12/29/2015-00029"/>
    <s v="cr_accounts_payable"/>
    <s v=""/>
    <s v="54691"/>
  </r>
  <r>
    <s v="UEC"/>
    <s v="1"/>
    <s v="21"/>
    <s v="908"/>
    <s v="EED"/>
    <s v="908EED"/>
    <s v="020"/>
    <s v="020"/>
    <s v=" "/>
    <x v="2"/>
    <s v="J01V3"/>
    <s v="01"/>
    <s v="MEPC"/>
    <s v="82"/>
    <s v="E28247"/>
    <s v="Lovett(MOEngEf&amp;R 921"/>
    <s v="Meals (RT82)::THE GRAND CAFE LLC"/>
    <s v="002622767"/>
    <x v="35"/>
    <s v="DR"/>
    <n v="0"/>
    <n v="86.33"/>
    <s v=" "/>
    <s v=" "/>
    <s v=""/>
    <s v="Actuals"/>
    <s v="CC"/>
    <s v=" "/>
    <s v="AP001-12/29/2015-00029"/>
    <s v="cr_accounts_payable"/>
    <s v=""/>
    <s v="54691"/>
  </r>
  <r>
    <s v="UEC"/>
    <s v="1"/>
    <s v="21"/>
    <s v="908"/>
    <s v="EED"/>
    <s v="908EED"/>
    <s v="020"/>
    <s v="020"/>
    <s v=" "/>
    <x v="2"/>
    <s v="J01V3"/>
    <s v="01"/>
    <s v="MEPC"/>
    <s v="80"/>
    <s v="E28247"/>
    <s v="Lovett(MOEngEf&amp;R 921"/>
    <s v="Vehicle Rental (RT 80)::ENTERPRISE RENT-A-CAR"/>
    <s v="002622767"/>
    <x v="35"/>
    <s v="DR"/>
    <n v="0"/>
    <n v="116.54"/>
    <s v=" "/>
    <s v=" "/>
    <s v=""/>
    <s v="Actuals"/>
    <s v="CC"/>
    <s v=" "/>
    <s v="AP001-12/29/2015-00029"/>
    <s v="cr_accounts_payable"/>
    <s v=""/>
    <s v="54691"/>
  </r>
  <r>
    <s v="UEC"/>
    <s v="1"/>
    <s v="21"/>
    <s v="908"/>
    <s v="EED"/>
    <s v="908EED"/>
    <s v="020"/>
    <s v="020"/>
    <s v=" "/>
    <x v="2"/>
    <s v="J01V3"/>
    <s v="01"/>
    <s v="MEPC"/>
    <s v="BX"/>
    <s v="E28247"/>
    <s v="Lovett(MOEngEf&amp;R 921"/>
    <s v="Purchases-Other (RT BX)::MPC 7"/>
    <s v="002622767"/>
    <x v="35"/>
    <s v="DR"/>
    <n v="0"/>
    <n v="26.5"/>
    <s v=" "/>
    <s v=" "/>
    <s v=""/>
    <s v="Actuals"/>
    <s v="CC"/>
    <s v=" "/>
    <s v="AP001-12/29/2015-00029"/>
    <s v="cr_accounts_payable"/>
    <s v=""/>
    <s v="54691"/>
  </r>
  <r>
    <s v="UEC"/>
    <s v="1"/>
    <s v="21"/>
    <s v="908"/>
    <s v="EED"/>
    <s v="908EED"/>
    <s v="020"/>
    <s v="020"/>
    <s v=" "/>
    <x v="17"/>
    <s v="J01V4"/>
    <s v="01"/>
    <s v="MEPC"/>
    <s v="EX"/>
    <s v=" "/>
    <s v="L M SERVICES INC"/>
    <s v="Biz Standard - Professional Services (MO MEEIA)"/>
    <s v="002592834"/>
    <x v="35"/>
    <s v="DR"/>
    <n v="351179.83"/>
    <n v="351179.83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17"/>
    <s v="J01V4"/>
    <s v="01"/>
    <s v="MEPC"/>
    <s v="CI"/>
    <s v=" "/>
    <s v="L M SERVICES INC"/>
    <s v="Biz Standard - Incentives paid to customers (MO ME"/>
    <s v="002592834"/>
    <x v="35"/>
    <s v="DR"/>
    <n v="333696.46999999997"/>
    <n v="333696.46999999997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13"/>
    <s v="J01V5"/>
    <s v="01"/>
    <s v="MEPC"/>
    <s v="EX"/>
    <s v=" "/>
    <s v="L M SERVICES INC"/>
    <s v="Biz Custom - Professional Services (MO MEEIA)"/>
    <s v="002592834"/>
    <x v="35"/>
    <s v="DR"/>
    <n v="600335.22"/>
    <n v="600335.22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13"/>
    <s v="J01V5"/>
    <s v="01"/>
    <s v="MEPC"/>
    <s v="CI"/>
    <s v=" "/>
    <s v="L M SERVICES INC"/>
    <s v="Biz Custom - Incentives paid to customers (MO MEEI"/>
    <s v="002592834"/>
    <x v="35"/>
    <s v="DR"/>
    <n v="764741.83"/>
    <n v="764741.83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21"/>
    <s v="J01V6"/>
    <s v="01"/>
    <s v="MEPC"/>
    <s v="CI"/>
    <s v=" "/>
    <s v="L M SERVICES INC"/>
    <s v="Biz Retro-commissioning - Incentives paid to custo"/>
    <s v="002592834"/>
    <x v="35"/>
    <s v="DR"/>
    <n v="757961.68"/>
    <n v="757961.68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21"/>
    <s v="J01V6"/>
    <s v="01"/>
    <s v="MEPC"/>
    <s v="EX"/>
    <s v=" "/>
    <s v="L M SERVICES INC"/>
    <s v="Biz Retro-commissioning - Professional services (M"/>
    <s v="002592834"/>
    <x v="35"/>
    <s v="DR"/>
    <n v="38.1"/>
    <n v="38.1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19"/>
    <s v="J01V7"/>
    <s v="01"/>
    <s v="MEPC"/>
    <s v="CI"/>
    <s v=" "/>
    <s v="L M SERVICES INC"/>
    <s v="Biz New Construction - Incentives paid to customer"/>
    <s v="002592834"/>
    <x v="35"/>
    <s v="DR"/>
    <n v="257925.14"/>
    <n v="257925.14"/>
    <s v="UD"/>
    <s v="604438"/>
    <s v=""/>
    <s v="Actuals"/>
    <s v="AP"/>
    <s v=" "/>
    <s v="AP001-12/07/2015-00007"/>
    <s v="cr_accounts_payable"/>
    <s v=""/>
    <s v="26141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Hotels (RT 80)::MARRIOTT CHATTANOOGA"/>
    <s v="002600719"/>
    <x v="35"/>
    <s v="DR"/>
    <n v="0"/>
    <n v="111.39"/>
    <s v=" "/>
    <s v=" "/>
    <s v=""/>
    <s v="Actuals"/>
    <s v="CC"/>
    <s v=" "/>
    <s v="AP001-12/02/2015-00002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STARBUCKS A-0520381513"/>
    <s v="002600719"/>
    <x v="35"/>
    <s v="DR"/>
    <n v="0"/>
    <n v="6.16"/>
    <s v=" "/>
    <s v=" "/>
    <s v=""/>
    <s v="Actuals"/>
    <s v="CC"/>
    <s v=" "/>
    <s v="AP001-12/02/2015-00002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600719"/>
    <x v="35"/>
    <s v="DR"/>
    <n v="0"/>
    <n v="10.35"/>
    <s v=" "/>
    <s v=" "/>
    <s v=""/>
    <s v="Actuals"/>
    <s v="OP"/>
    <s v=" "/>
    <s v="AP001-12/02/2015-00002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E26633"/>
    <s v="Hendry(MOEngEf&amp;R 921"/>
    <s v="Parking, Taxi, Tips, Tolls &amp; Fares(RT80)::THE PARK"/>
    <s v="002600719"/>
    <x v="35"/>
    <s v="DR"/>
    <n v="0"/>
    <n v="22.55"/>
    <s v=" "/>
    <s v=" "/>
    <s v=""/>
    <s v="Actuals"/>
    <s v="CC"/>
    <s v=" "/>
    <s v="AP001-12/02/2015-00002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600719"/>
    <x v="35"/>
    <s v="DR"/>
    <n v="0"/>
    <n v="10.35"/>
    <s v=" "/>
    <s v=" "/>
    <s v=""/>
    <s v="Actuals"/>
    <s v="OP"/>
    <s v=" "/>
    <s v="AP001-12/02/2015-00002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2"/>
    <s v="E26633"/>
    <s v="Hendry(MOEngEf&amp;R 921"/>
    <s v="Meals (RT82)::MARRIOTT HOTELS /REST"/>
    <s v="002600719"/>
    <x v="35"/>
    <s v="DR"/>
    <n v="0"/>
    <n v="5.08"/>
    <s v=" "/>
    <s v=" "/>
    <s v=""/>
    <s v="Actuals"/>
    <s v="CC"/>
    <s v=" "/>
    <s v="AP001-12/02/2015-00002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1KV2Q"/>
    <s v="002606497"/>
    <x v="35"/>
    <s v="DR"/>
    <n v="0"/>
    <n v="115"/>
    <s v=" "/>
    <s v=" "/>
    <s v=""/>
    <s v="Actuals"/>
    <s v="CC"/>
    <s v=" "/>
    <s v="AP001-12/08/2015-00008"/>
    <s v="cr_accounts_payable"/>
    <s v=""/>
    <s v="54507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05043"/>
    <x v="35"/>
    <s v="CR"/>
    <n v="-1164"/>
    <n v="-1164"/>
    <s v="UD"/>
    <s v="610718"/>
    <s v=""/>
    <s v="Actuals"/>
    <s v="AP"/>
    <s v=" "/>
    <s v="AP001-12/08/2015-00008"/>
    <s v="cr_accounts_payable"/>
    <s v=""/>
    <s v="75450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606497"/>
    <x v="35"/>
    <s v="DR"/>
    <n v="0"/>
    <n v="10.35"/>
    <s v=" "/>
    <s v=" "/>
    <s v=""/>
    <s v="Actuals"/>
    <s v="OP"/>
    <s v=" "/>
    <s v="AP001-12/08/2015-00008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80"/>
    <s v=" "/>
    <s v="Hendry(MOEngEf&amp;R 921"/>
    <s v="Mileage (RT 80)"/>
    <s v="002606497"/>
    <x v="35"/>
    <s v="DR"/>
    <n v="0"/>
    <n v="10.35"/>
    <s v=" "/>
    <s v=" "/>
    <s v=""/>
    <s v="Actuals"/>
    <s v="OP"/>
    <s v=" "/>
    <s v="AP001-12/08/2015-00008"/>
    <s v="cr_accounts_payable"/>
    <s v=""/>
    <s v="54507"/>
  </r>
  <r>
    <s v="UEC"/>
    <s v="1"/>
    <s v="21"/>
    <s v="908"/>
    <s v="EED"/>
    <s v="908EED"/>
    <s v="020"/>
    <s v="020"/>
    <s v=" "/>
    <x v="3"/>
    <s v="J01V8"/>
    <s v="01"/>
    <s v="MEPC"/>
    <s v="BX"/>
    <s v="E26633"/>
    <s v="Hendry(MOEngEf&amp;R 921"/>
    <s v="Purchases-Other (RT BX)::MSFT * E08001OKJV"/>
    <s v="002621779"/>
    <x v="35"/>
    <s v="DR"/>
    <n v="0"/>
    <n v="115"/>
    <s v=" "/>
    <s v=" "/>
    <s v=""/>
    <s v="Actuals"/>
    <s v="CC"/>
    <s v=" "/>
    <s v="AP001-12/28/2015-00028"/>
    <s v="cr_accounts_payable"/>
    <s v=""/>
    <s v="54507"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602801"/>
    <x v="35"/>
    <s v="CR"/>
    <n v="-93182.98"/>
    <n v="-93182.98"/>
    <s v="UD"/>
    <s v="610844"/>
    <s v=""/>
    <s v="Actuals"/>
    <s v="AP"/>
    <s v=" "/>
    <s v="AP001-12/04/2015-00004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602801"/>
    <x v="35"/>
    <s v="DR"/>
    <n v="93182.98"/>
    <n v="93182.98"/>
    <s v="UD"/>
    <s v="610844"/>
    <s v=""/>
    <s v="Actuals"/>
    <s v="AP"/>
    <s v=" "/>
    <s v="AP001-12/04/2015-00004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601350"/>
    <x v="35"/>
    <s v="DR"/>
    <n v="279.43"/>
    <n v="279.43"/>
    <s v="UD"/>
    <s v="618218"/>
    <s v=""/>
    <s v="Actuals"/>
    <s v="AP"/>
    <s v=" "/>
    <s v="AP001-12/04/2015-00004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604840"/>
    <x v="35"/>
    <s v="DR"/>
    <n v="279.43"/>
    <n v="279.43"/>
    <s v="UD"/>
    <s v="618218"/>
    <s v=""/>
    <s v="Actuals"/>
    <s v="AP"/>
    <s v=" "/>
    <s v="AP001-12/11/2015-00011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610966"/>
    <x v="35"/>
    <s v="DR"/>
    <n v="237.19"/>
    <n v="237.19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604781"/>
    <x v="35"/>
    <s v="DR"/>
    <n v="93182.98"/>
    <n v="93182.98"/>
    <s v="UD"/>
    <s v="610844"/>
    <s v=""/>
    <s v="Actuals"/>
    <s v="AP"/>
    <s v=" "/>
    <s v="AP001-12/21/2015-00021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CLEARESULT INC"/>
    <s v="2013-2015 MEEIA Residential Lighting Program Admin"/>
    <s v="002606148"/>
    <x v="35"/>
    <s v="DR"/>
    <n v="14000"/>
    <n v="14000"/>
    <s v="UD"/>
    <s v="610844"/>
    <s v=""/>
    <s v="Actuals"/>
    <s v="AP"/>
    <s v=" "/>
    <s v="AP001-12/21/2015-00021"/>
    <s v="cr_accounts_payable"/>
    <s v=""/>
    <s v="67065"/>
  </r>
  <r>
    <s v="UEC"/>
    <s v="1"/>
    <s v="21"/>
    <s v="908"/>
    <s v="01M"/>
    <s v="90801M"/>
    <s v="020"/>
    <s v="020"/>
    <s v=" "/>
    <x v="4"/>
    <s v="J01V9"/>
    <s v="01"/>
    <s v="MEPC"/>
    <s v="EX"/>
    <s v=" "/>
    <s v="ZEMPLEO INC"/>
    <s v="UEC, Contingency Labor Services working with Cara "/>
    <s v="002619044"/>
    <x v="35"/>
    <s v="DR"/>
    <n v="279.43"/>
    <n v="279.43"/>
    <s v="UD"/>
    <s v="618218"/>
    <s v=""/>
    <s v="Actuals"/>
    <s v="AP"/>
    <s v=" "/>
    <s v="AP001-12/29/2015-00029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602798"/>
    <x v="35"/>
    <s v="CR"/>
    <n v="-52598.25"/>
    <n v="-52598.25"/>
    <s v="UD"/>
    <s v="610846"/>
    <s v=""/>
    <s v="Actuals"/>
    <s v="AP"/>
    <s v=" "/>
    <s v="AP001-12/04/2015-00004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602798"/>
    <x v="35"/>
    <s v="DR"/>
    <n v="52598.25"/>
    <n v="52598.25"/>
    <s v="UD"/>
    <s v="610846"/>
    <s v=""/>
    <s v="Actuals"/>
    <s v="AP"/>
    <s v=" "/>
    <s v="AP001-12/04/2015-00004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601350"/>
    <x v="35"/>
    <s v="DR"/>
    <n v="232.86"/>
    <n v="232.86"/>
    <s v="UD"/>
    <s v="618218"/>
    <s v=""/>
    <s v="Actuals"/>
    <s v="AP"/>
    <s v=" "/>
    <s v="AP001-12/04/2015-00004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599902"/>
    <x v="35"/>
    <s v="DR"/>
    <n v="0"/>
    <n v="650.21"/>
    <s v="UD"/>
    <s v="610847"/>
    <s v=""/>
    <s v="Actuals"/>
    <s v="AP"/>
    <s v=" "/>
    <s v="AP001-12/07/2015-00007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599902"/>
    <x v="35"/>
    <s v="DR"/>
    <n v="8114.4"/>
    <n v="8114.4"/>
    <s v="UD"/>
    <s v="610847"/>
    <s v=""/>
    <s v="Actuals"/>
    <s v="AP"/>
    <s v=" "/>
    <s v="AP001-12/07/2015-00007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606149"/>
    <x v="35"/>
    <s v="DR"/>
    <n v="8000"/>
    <n v="8000"/>
    <s v="UD"/>
    <s v="610846"/>
    <s v=""/>
    <s v="Actuals"/>
    <s v="AP"/>
    <s v=" "/>
    <s v="AP001-12/10/2015-00010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604840"/>
    <x v="35"/>
    <s v="DR"/>
    <n v="232.86"/>
    <n v="232.86"/>
    <s v="UD"/>
    <s v="618218"/>
    <s v=""/>
    <s v="Actuals"/>
    <s v="AP"/>
    <s v=" "/>
    <s v="AP001-12/11/2015-00011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CLEARESULT INC"/>
    <s v="2013-2015 MEEIA Residential Energy Efficiency Prod"/>
    <s v="002604782"/>
    <x v="35"/>
    <s v="DR"/>
    <n v="52598.25"/>
    <n v="52598.25"/>
    <s v="UD"/>
    <s v="610846"/>
    <s v=""/>
    <s v="Actuals"/>
    <s v="AP"/>
    <s v=" "/>
    <s v="AP001-12/11/2015-00011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610966"/>
    <x v="35"/>
    <s v="DR"/>
    <n v="218.78"/>
    <n v="218.78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EX"/>
    <s v=" "/>
    <s v="ZEMPLEO INC"/>
    <s v="UEC, Contingency Labor Services working with Cara "/>
    <s v="002619044"/>
    <x v="35"/>
    <s v="DR"/>
    <n v="232.86"/>
    <n v="232.86"/>
    <s v="UD"/>
    <s v="618218"/>
    <s v=""/>
    <s v="Actuals"/>
    <s v="AP"/>
    <s v=" "/>
    <s v="AP001-12/29/2015-00029"/>
    <s v="cr_accounts_payable"/>
    <s v=""/>
    <s v="71963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620203"/>
    <x v="35"/>
    <s v="DR"/>
    <n v="0"/>
    <n v="683.38"/>
    <s v="UD"/>
    <s v="610847"/>
    <s v=""/>
    <s v="Actuals"/>
    <s v="AP"/>
    <s v=" "/>
    <s v="AP001-12/30/2015-00030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620203"/>
    <x v="35"/>
    <s v="DR"/>
    <n v="8528.4"/>
    <n v="8528.4"/>
    <s v="UD"/>
    <s v="610847"/>
    <s v=""/>
    <s v="Actuals"/>
    <s v="AP"/>
    <s v=" "/>
    <s v="AP001-12/30/2015-00030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2013-2015 MEEIA Residential Energy Efficiency Prod"/>
    <s v="002617874"/>
    <x v="35"/>
    <s v="DR"/>
    <n v="52098.6"/>
    <n v="52098.6"/>
    <s v="UD"/>
    <s v="610847"/>
    <s v=""/>
    <s v="Actuals"/>
    <s v="AP"/>
    <s v=" "/>
    <s v="AP001-12/31/2015-00031"/>
    <s v="cr_accounts_payable"/>
    <s v=""/>
    <s v="67065"/>
  </r>
  <r>
    <s v="UEC"/>
    <s v="1"/>
    <s v="21"/>
    <s v="908"/>
    <s v="01M"/>
    <s v="90801M"/>
    <s v="020"/>
    <s v="020"/>
    <s v=" "/>
    <x v="5"/>
    <s v="J01VB"/>
    <s v="01"/>
    <s v="MEPC"/>
    <s v="CI"/>
    <s v=" "/>
    <s v="CLEARESULT INC"/>
    <s v="TAX"/>
    <s v="002617874"/>
    <x v="35"/>
    <s v="DR"/>
    <n v="0"/>
    <n v="4174.66"/>
    <s v="UD"/>
    <s v="610847"/>
    <s v=""/>
    <s v="Actuals"/>
    <s v="AP"/>
    <s v=" "/>
    <s v="AP001-12/31/2015-00031"/>
    <s v="cr_accounts_payable"/>
    <s v=""/>
    <s v="67065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601350"/>
    <x v="35"/>
    <s v="DR"/>
    <n v="279.43"/>
    <n v="279.43"/>
    <s v="UD"/>
    <s v="618218"/>
    <s v=""/>
    <s v="Actuals"/>
    <s v="AP"/>
    <s v=" "/>
    <s v="AP001-12/04/2015-00004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I C F RESOURCES LLC"/>
    <s v="RESIDENTIAL HVAC ADMINISTRATIVE AMEREN MISSOURI ME"/>
    <s v="002606418"/>
    <x v="35"/>
    <s v="DR"/>
    <n v="303319.34999999998"/>
    <n v="303319.34999999998"/>
    <s v="UD"/>
    <s v="607127"/>
    <s v=""/>
    <s v="Actuals"/>
    <s v="AP"/>
    <s v=" "/>
    <s v="AP001-12/10/2015-00010"/>
    <s v="cr_accounts_payable"/>
    <s v=""/>
    <s v="08454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604840"/>
    <x v="35"/>
    <s v="DR"/>
    <n v="279.43"/>
    <n v="279.43"/>
    <s v="UD"/>
    <s v="618218"/>
    <s v=""/>
    <s v="Actuals"/>
    <s v="AP"/>
    <s v=" "/>
    <s v="AP001-12/11/2015-00011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610966"/>
    <x v="35"/>
    <s v="DR"/>
    <n v="237.19"/>
    <n v="237.19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6"/>
    <s v="J01VC"/>
    <s v="01"/>
    <s v="MEPC"/>
    <s v="EX"/>
    <s v=" "/>
    <s v="ZEMPLEO INC"/>
    <s v="UEC, Contingency Labor Services working with Cara "/>
    <s v="002619044"/>
    <x v="35"/>
    <s v="DR"/>
    <n v="279.43"/>
    <n v="279.43"/>
    <s v="UD"/>
    <s v="618218"/>
    <s v=""/>
    <s v="Actuals"/>
    <s v="AP"/>
    <s v=" "/>
    <s v="AP001-12/29/2015-00029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601350"/>
    <x v="35"/>
    <s v="DR"/>
    <n v="248.38"/>
    <n v="248.38"/>
    <s v="UD"/>
    <s v="618218"/>
    <s v=""/>
    <s v="Actuals"/>
    <s v="AP"/>
    <s v=" "/>
    <s v="AP001-12/04/2015-00004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05041"/>
    <x v="35"/>
    <s v="CR"/>
    <n v="-1200"/>
    <n v="-1200"/>
    <s v="UD"/>
    <s v="610718"/>
    <s v=""/>
    <s v="Actuals"/>
    <s v="AP"/>
    <s v=" "/>
    <s v="AP001-12/08/2015-00008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05043"/>
    <x v="35"/>
    <s v="DR"/>
    <n v="1164"/>
    <n v="1164"/>
    <s v="UD"/>
    <s v="610718"/>
    <s v=""/>
    <s v="Actuals"/>
    <s v="AP"/>
    <s v=" "/>
    <s v="AP001-12/08/2015-00008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05041"/>
    <x v="35"/>
    <s v="DR"/>
    <n v="1200"/>
    <n v="1200"/>
    <s v="UD"/>
    <s v="610718"/>
    <s v=""/>
    <s v="Actuals"/>
    <s v="AP"/>
    <s v=" "/>
    <s v="AP001-12/08/2015-00008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05042"/>
    <x v="35"/>
    <s v="DR"/>
    <n v="92284"/>
    <n v="92284"/>
    <s v="UD"/>
    <s v="610718"/>
    <s v=""/>
    <s v="Actuals"/>
    <s v="AP"/>
    <s v=" "/>
    <s v="AP001-12/11/2015-00011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604840"/>
    <x v="35"/>
    <s v="DR"/>
    <n v="248.38"/>
    <n v="248.38"/>
    <s v="UD"/>
    <s v="618218"/>
    <s v=""/>
    <s v="Actuals"/>
    <s v="AP"/>
    <s v=" "/>
    <s v="AP001-12/11/2015-00011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605040"/>
    <x v="35"/>
    <s v="DR"/>
    <n v="58100"/>
    <n v="58100"/>
    <s v="UD"/>
    <s v="610719"/>
    <s v=""/>
    <s v="Actuals"/>
    <s v="AP"/>
    <s v=" "/>
    <s v="AP001-12/11/2015-00011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611955"/>
    <x v="35"/>
    <s v="DR"/>
    <n v="1200"/>
    <n v="1200"/>
    <s v="UD"/>
    <s v="610719"/>
    <s v=""/>
    <s v="Actuals"/>
    <s v="AP"/>
    <s v=" "/>
    <s v="AP001-12/18/2015-00018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610966"/>
    <x v="35"/>
    <s v="DR"/>
    <n v="220.22"/>
    <n v="220.22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11953"/>
    <x v="35"/>
    <s v="DR"/>
    <n v="1164"/>
    <n v="1164"/>
    <s v="UD"/>
    <s v="610718"/>
    <s v=""/>
    <s v="Actuals"/>
    <s v="AP"/>
    <s v=" "/>
    <s v="AP001-12/18/2015-00018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APPLIANCE RECYCLING "/>
    <s v=" Residential Appliance Recycling Program Administr"/>
    <s v="002616572"/>
    <x v="35"/>
    <s v="DR"/>
    <n v="61109"/>
    <n v="61109"/>
    <s v="UD"/>
    <s v="610718"/>
    <s v=""/>
    <s v="Actuals"/>
    <s v="AP"/>
    <s v=" "/>
    <s v="AP001-12/21/2015-00021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CI"/>
    <s v=" "/>
    <s v="APPLIANCE RECYCLING "/>
    <s v=" Residential Appliance Recycling Program Incentive"/>
    <s v="002616570"/>
    <x v="35"/>
    <s v="DR"/>
    <n v="39100"/>
    <n v="39100"/>
    <s v="UD"/>
    <s v="610719"/>
    <s v=""/>
    <s v="Actuals"/>
    <s v="AP"/>
    <s v=" "/>
    <s v="AP001-12/21/2015-00021"/>
    <s v="cr_accounts_payable"/>
    <s v=""/>
    <s v="75450"/>
  </r>
  <r>
    <s v="UEC"/>
    <s v="1"/>
    <s v="21"/>
    <s v="908"/>
    <s v="01M"/>
    <s v="90801M"/>
    <s v="020"/>
    <s v="020"/>
    <s v=" "/>
    <x v="7"/>
    <s v="J01VD"/>
    <s v="01"/>
    <s v="MEPC"/>
    <s v="EX"/>
    <s v=" "/>
    <s v="ZEMPLEO INC"/>
    <s v="UEC, Contingency Labor Services working with Cara "/>
    <s v="002619044"/>
    <x v="35"/>
    <s v="DR"/>
    <n v="248.38"/>
    <n v="248.38"/>
    <s v="UD"/>
    <s v="618218"/>
    <s v=""/>
    <s v="Actuals"/>
    <s v="AP"/>
    <s v=" "/>
    <s v="AP001-12/29/2015-00029"/>
    <s v="cr_accounts_payable"/>
    <s v=""/>
    <s v="71963"/>
  </r>
  <r>
    <s v="UEC"/>
    <s v="1"/>
    <s v="21"/>
    <s v="908"/>
    <s v="EED"/>
    <s v="908EED"/>
    <s v="020"/>
    <s v="020"/>
    <s v=" "/>
    <x v="12"/>
    <s v="J0262"/>
    <s v="01"/>
    <s v="MEPC"/>
    <s v="EX"/>
    <s v=" "/>
    <s v="SHELTON GROUP"/>
    <s v="Shelton Group ; Consulting for strategy to educate"/>
    <s v="002603994"/>
    <x v="35"/>
    <s v="DR"/>
    <n v="15000"/>
    <n v="15000"/>
    <s v="UD"/>
    <s v="653179"/>
    <s v=""/>
    <s v="Actuals"/>
    <s v="AP"/>
    <s v=" "/>
    <s v="AP001-12/08/2015-00008"/>
    <s v="cr_accounts_payable"/>
    <s v=""/>
    <s v="79809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601350"/>
    <x v="35"/>
    <s v="DR"/>
    <n v="248.38"/>
    <n v="248.38"/>
    <s v="UD"/>
    <s v="618218"/>
    <s v=""/>
    <s v="Actuals"/>
    <s v="AP"/>
    <s v=" "/>
    <s v="AP001-12/04/2015-00004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604840"/>
    <x v="35"/>
    <s v="DR"/>
    <n v="248.38"/>
    <n v="248.38"/>
    <s v="UD"/>
    <s v="618218"/>
    <s v=""/>
    <s v="Actuals"/>
    <s v="AP"/>
    <s v=" "/>
    <s v="AP001-12/11/2015-00011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610966"/>
    <x v="35"/>
    <s v="DR"/>
    <n v="220.22"/>
    <n v="220.22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18"/>
    <s v="J01VF"/>
    <s v="01"/>
    <s v="MEPC"/>
    <s v="EX"/>
    <s v=" "/>
    <s v="HONEYWELL INTERNATIO"/>
    <s v="2013-2015 Residential Electric Administrative (non"/>
    <s v="002612508"/>
    <x v="35"/>
    <s v="DR"/>
    <n v="5920.6"/>
    <n v="5920.6"/>
    <s v="UD"/>
    <s v="618696"/>
    <s v=""/>
    <s v="Actuals"/>
    <s v="AP"/>
    <s v=" "/>
    <s v="AP001-12/23/2015-00023"/>
    <s v="cr_accounts_payable"/>
    <s v=""/>
    <s v="08224"/>
  </r>
  <r>
    <s v="UEC"/>
    <s v="1"/>
    <s v="21"/>
    <s v="908"/>
    <s v="01M"/>
    <s v="90801M"/>
    <s v="020"/>
    <s v="020"/>
    <s v=" "/>
    <x v="18"/>
    <s v="J01VF"/>
    <s v="01"/>
    <s v="MEPC"/>
    <s v="EX"/>
    <s v=" "/>
    <s v="ZEMPLEO INC"/>
    <s v="UEC, Contingency Labor Services working with Cara "/>
    <s v="002619044"/>
    <x v="35"/>
    <s v="DR"/>
    <n v="248.38"/>
    <n v="248.38"/>
    <s v="UD"/>
    <s v="618218"/>
    <s v=""/>
    <s v="Actuals"/>
    <s v="AP"/>
    <s v=" "/>
    <s v="AP001-12/29/2015-00029"/>
    <s v="cr_accounts_payable"/>
    <s v=""/>
    <s v="71963"/>
  </r>
  <r>
    <s v="UEC"/>
    <s v="1"/>
    <s v="21"/>
    <s v="908"/>
    <s v="01M"/>
    <s v="90801M"/>
    <s v="020"/>
    <s v="020"/>
    <s v=" "/>
    <x v="8"/>
    <s v="J01VG"/>
    <s v="01"/>
    <s v="MEPC"/>
    <s v="EX"/>
    <s v=" "/>
    <s v="ZEMPLEO INC"/>
    <s v="UEC, Contingency Labor Services working with Cara "/>
    <s v="002610966"/>
    <x v="35"/>
    <s v="DR"/>
    <n v="197.14"/>
    <n v="197.14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601350"/>
    <x v="35"/>
    <s v="DR"/>
    <n v="263.92"/>
    <n v="263.92"/>
    <s v="UD"/>
    <s v="618218"/>
    <s v=""/>
    <s v="Actuals"/>
    <s v="AP"/>
    <s v=" "/>
    <s v="AP001-12/04/2015-00004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604840"/>
    <x v="35"/>
    <s v="DR"/>
    <n v="263.92"/>
    <n v="263.92"/>
    <s v="UD"/>
    <s v="618218"/>
    <s v=""/>
    <s v="Actuals"/>
    <s v="AP"/>
    <s v=" "/>
    <s v="AP001-12/11/2015-00011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610966"/>
    <x v="35"/>
    <s v="DR"/>
    <n v="221.66"/>
    <n v="221.66"/>
    <s v="UD"/>
    <s v="618218"/>
    <s v=""/>
    <s v="Actuals"/>
    <s v="AP"/>
    <s v=" "/>
    <s v="AP001-12/18/2015-00018"/>
    <s v="cr_accounts_payable"/>
    <s v=""/>
    <s v="71963"/>
  </r>
  <r>
    <s v="UEC"/>
    <s v="1"/>
    <s v="21"/>
    <s v="908"/>
    <s v="01M"/>
    <s v="90801M"/>
    <s v="020"/>
    <s v="020"/>
    <s v=" "/>
    <x v="9"/>
    <s v="J01VH"/>
    <s v="01"/>
    <s v="MEPC"/>
    <s v="EX"/>
    <s v=" "/>
    <s v="ZEMPLEO INC"/>
    <s v="UEC, Contingency Labor Services working with Cara "/>
    <s v="002619044"/>
    <x v="35"/>
    <s v="DR"/>
    <n v="263.92"/>
    <n v="263.92"/>
    <s v="UD"/>
    <s v="618218"/>
    <s v=""/>
    <s v="Actuals"/>
    <s v="AP"/>
    <s v=" "/>
    <s v="AP001-12/29/2015-00029"/>
    <s v="cr_accounts_payable"/>
    <s v=""/>
    <s v="71963"/>
  </r>
  <r>
    <s v="UEC"/>
    <s v="1"/>
    <s v="21"/>
    <s v="908"/>
    <s v="EED"/>
    <s v="908EED"/>
    <s v="020"/>
    <s v="020"/>
    <s v=" "/>
    <x v="17"/>
    <s v="J01V4"/>
    <s v="01"/>
    <s v="MEPC"/>
    <s v="CI"/>
    <s v="4390008138"/>
    <s v=""/>
    <s v="CSS NON-SERV REVENUE"/>
    <s v=""/>
    <x v="35"/>
    <s v="DR"/>
    <n v="0"/>
    <n v="165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6829702123"/>
    <s v=""/>
    <s v="CSS NON-SERV REVENUE"/>
    <s v=""/>
    <x v="35"/>
    <s v="DR"/>
    <n v="0"/>
    <n v="297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 "/>
    <s v=""/>
    <s v="CSS NON-SERV REVENUE"/>
    <s v=""/>
    <x v="35"/>
    <s v="DR"/>
    <n v="0"/>
    <n v="5584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0471029046"/>
    <s v=""/>
    <s v="CSS NON-SERV REVENUE"/>
    <s v=""/>
    <x v="35"/>
    <s v="DR"/>
    <n v="0"/>
    <n v="880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1378104111"/>
    <s v=""/>
    <s v="CSS NON-SERV REVENUE"/>
    <s v=""/>
    <x v="35"/>
    <s v="DR"/>
    <n v="0"/>
    <n v="1254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7"/>
    <s v="J01V4"/>
    <s v="01"/>
    <s v="MEPC"/>
    <s v="CI"/>
    <s v="3720001713"/>
    <s v=""/>
    <s v="CSS NON-SERV REVENUE"/>
    <s v=""/>
    <x v="35"/>
    <s v="DR"/>
    <n v="0"/>
    <n v="429.12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1721005014"/>
    <s v=""/>
    <s v="CSS NON-SERV REVENUE"/>
    <s v=""/>
    <x v="35"/>
    <s v="DR"/>
    <n v="0"/>
    <n v="246.66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 "/>
    <s v=""/>
    <s v="CSS NON-SERV REVENUE"/>
    <s v=""/>
    <x v="35"/>
    <s v="DR"/>
    <n v="0"/>
    <n v="25687.83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0171077007"/>
    <s v=""/>
    <s v="CSS NON-SERV REVENUE"/>
    <s v=""/>
    <x v="35"/>
    <s v="DR"/>
    <n v="0"/>
    <n v="706.08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0471029046"/>
    <s v=""/>
    <s v="CSS NON-SERV REVENUE"/>
    <s v=""/>
    <x v="35"/>
    <s v="DR"/>
    <n v="0"/>
    <n v="7558.56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4390008138"/>
    <s v=""/>
    <s v="CSS NON-SERV REVENUE"/>
    <s v=""/>
    <x v="35"/>
    <s v="DR"/>
    <n v="0"/>
    <n v="2135.5700000000002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8560000915"/>
    <s v=""/>
    <s v="CSS NON-SERV REVENUE"/>
    <s v=""/>
    <x v="35"/>
    <s v="DR"/>
    <n v="0"/>
    <n v="2544.08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9855102121"/>
    <s v=""/>
    <s v="CSS NON-SERV REVENUE"/>
    <s v=""/>
    <x v="35"/>
    <s v="DR"/>
    <n v="0"/>
    <n v="225.01"/>
    <s v=""/>
    <s v=""/>
    <s v=""/>
    <s v="Actuals"/>
    <s v="CS662M"/>
    <s v=" "/>
    <s v="CA010-12/31/2015-00000"/>
    <s v="cr_css"/>
    <s v=""/>
    <s v=""/>
  </r>
  <r>
    <s v="UEC"/>
    <s v="1"/>
    <s v="21"/>
    <s v="908"/>
    <s v="EED"/>
    <s v="908EED"/>
    <s v="020"/>
    <s v="020"/>
    <s v=" "/>
    <x v="13"/>
    <s v="J01V5"/>
    <s v="01"/>
    <s v="MEPC"/>
    <s v="CI"/>
    <s v="2865078001"/>
    <s v=""/>
    <s v="CSS NON-SERV REVENUE"/>
    <s v=""/>
    <x v="35"/>
    <s v="DR"/>
    <n v="0"/>
    <n v="3578.28"/>
    <s v=""/>
    <s v=""/>
    <s v=""/>
    <s v="Actuals"/>
    <s v="CS662M"/>
    <s v=" "/>
    <s v="CA010-12/31/2015-00000"/>
    <s v="cr_css"/>
    <s v=""/>
    <s v=""/>
  </r>
  <r>
    <s v="UEC"/>
    <n v="1"/>
    <n v="21"/>
    <n v="908"/>
    <s v="EED"/>
    <s v="908EED"/>
    <n v="20"/>
    <n v="20"/>
    <s v=" "/>
    <x v="20"/>
    <s v="J01V2"/>
    <n v="1"/>
    <s v="MEPC"/>
    <s v="BQ"/>
    <s v="ACCRUAL   "/>
    <m/>
    <s v="AEG"/>
    <m/>
    <x v="36"/>
    <s v="CR"/>
    <n v="0"/>
    <n v="-4000"/>
    <m/>
    <n v="634553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ACCRUAL   "/>
    <m/>
    <s v="AEG"/>
    <m/>
    <x v="36"/>
    <s v="CR"/>
    <n v="0"/>
    <n v="-10891.28"/>
    <m/>
    <n v="634553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ACCRUAL   "/>
    <m/>
    <s v="AEG"/>
    <m/>
    <x v="36"/>
    <s v="DR"/>
    <n v="0"/>
    <n v="13107.36"/>
    <m/>
    <n v="634553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2"/>
    <s v="J01V3"/>
    <n v="1"/>
    <s v="MEPC"/>
    <s v="EX"/>
    <s v="ACCRUAL   "/>
    <m/>
    <s v="Mc Kinsey"/>
    <n v="2622448"/>
    <x v="36"/>
    <s v="CR"/>
    <n v="0"/>
    <n v="-495000"/>
    <m/>
    <n v="73086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. M. Services"/>
    <m/>
    <x v="36"/>
    <s v="CR"/>
    <n v="0"/>
    <n v="-410468.38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. M. Services"/>
    <n v="2620573"/>
    <x v="36"/>
    <s v="CR"/>
    <n v="0"/>
    <n v="-657739.14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ACCRUAL   "/>
    <m/>
    <s v="L. M. Services"/>
    <n v="2620573"/>
    <x v="36"/>
    <s v="CR"/>
    <n v="0"/>
    <n v="-68956.97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. M. Services"/>
    <m/>
    <x v="36"/>
    <s v="DR"/>
    <n v="0"/>
    <n v="513911.97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6"/>
    <s v="CR"/>
    <n v="0"/>
    <n v="-1174907.46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n v="2620573"/>
    <x v="36"/>
    <s v="CR"/>
    <n v="0"/>
    <n v="-2548818.98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          "/>
    <m/>
    <s v="Reverse prepaid for committed projects not yet ins"/>
    <m/>
    <x v="36"/>
    <s v="CR"/>
    <n v="0"/>
    <n v="-139285"/>
    <m/>
    <m/>
    <m/>
    <s v="Actuals"/>
    <s v="LOGAN"/>
    <s v=" "/>
    <s v="FA511-01/01/2016-00011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          "/>
    <m/>
    <s v="Reverse prepaid for committed projects not yet ins"/>
    <m/>
    <x v="36"/>
    <s v="CR"/>
    <n v="0"/>
    <n v="-552810"/>
    <m/>
    <m/>
    <m/>
    <s v="Actuals"/>
    <s v="LOGAN"/>
    <s v=" "/>
    <s v="FA511-01/01/2016-00011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          "/>
    <m/>
    <s v="Create prepaid for committed projects not yet inst"/>
    <m/>
    <x v="36"/>
    <s v="DR"/>
    <n v="0"/>
    <n v="139285"/>
    <m/>
    <m/>
    <m/>
    <s v="Actuals"/>
    <s v="LOGAN"/>
    <s v=" "/>
    <s v="FA511-01/01/2016-0001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          "/>
    <m/>
    <s v="Create prepaid for committed projects not yet inst"/>
    <m/>
    <x v="36"/>
    <s v="DR"/>
    <n v="0"/>
    <n v="552810"/>
    <m/>
    <m/>
    <m/>
    <s v="Actuals"/>
    <s v="LOGAN"/>
    <s v=" "/>
    <s v="FA511-01/01/2016-00010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. M. Services"/>
    <m/>
    <x v="36"/>
    <s v="DR"/>
    <n v="0"/>
    <n v="550262.56000000006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6"/>
    <s v="DR"/>
    <n v="0"/>
    <n v="1209217.2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6"/>
    <s v="DR"/>
    <n v="0"/>
    <n v="1229662.19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          "/>
    <m/>
    <s v="Reverse prepaid for committed projects not yet ins"/>
    <m/>
    <x v="36"/>
    <s v="CR"/>
    <n v="0"/>
    <n v="-252051"/>
    <m/>
    <m/>
    <m/>
    <s v="Actuals"/>
    <s v="LOGAN"/>
    <s v=" "/>
    <s v="FA511-01/01/2016-00011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. M. Services"/>
    <m/>
    <x v="36"/>
    <s v="CR"/>
    <n v="0"/>
    <n v="-622032.72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. M. Services"/>
    <n v="2620573"/>
    <x v="36"/>
    <s v="CR"/>
    <n v="0"/>
    <n v="-1132821.75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          "/>
    <m/>
    <s v="Create prepaid for committed projects not yet inst"/>
    <m/>
    <x v="36"/>
    <s v="DR"/>
    <n v="0"/>
    <n v="252051"/>
    <m/>
    <m/>
    <m/>
    <s v="Actuals"/>
    <s v="LOGAN"/>
    <s v=" "/>
    <s v="FA511-01/01/2016-00010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. M. Services"/>
    <m/>
    <x v="36"/>
    <s v="DR"/>
    <n v="0"/>
    <n v="728194.69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. M. Services"/>
    <m/>
    <x v="36"/>
    <s v="DR"/>
    <n v="0"/>
    <n v="738460.61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          "/>
    <m/>
    <s v="Reverse prepaid for committed projects not yet ins"/>
    <m/>
    <x v="36"/>
    <s v="CR"/>
    <n v="0"/>
    <n v="-142276"/>
    <m/>
    <m/>
    <m/>
    <s v="Actuals"/>
    <s v="LOGAN"/>
    <s v=" "/>
    <s v="FA511-01/01/2016-00011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. M. Services"/>
    <m/>
    <x v="36"/>
    <s v="CR"/>
    <n v="0"/>
    <n v="-96280.14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. M. Services"/>
    <n v="2620573"/>
    <x v="36"/>
    <s v="CR"/>
    <n v="0"/>
    <n v="-171611.82"/>
    <m/>
    <n v="6044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          "/>
    <m/>
    <s v="Create prepaid for committed projects not yet inst"/>
    <m/>
    <x v="36"/>
    <s v="DR"/>
    <n v="0"/>
    <n v="142276"/>
    <m/>
    <m/>
    <m/>
    <s v="Actuals"/>
    <s v="LOGAN"/>
    <s v=" "/>
    <s v="FA511-01/01/2016-00010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. M. Services"/>
    <m/>
    <x v="36"/>
    <s v="DR"/>
    <n v="0"/>
    <n v="480612.07"/>
    <m/>
    <n v="6044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. M. Services"/>
    <m/>
    <x v="36"/>
    <s v="DR"/>
    <n v="0"/>
    <n v="483113.85"/>
    <m/>
    <n v="604438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 Admn"/>
    <m/>
    <x v="36"/>
    <s v="CR"/>
    <n v="0"/>
    <n v="-150000"/>
    <m/>
    <n v="610844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 Admn"/>
    <m/>
    <x v="36"/>
    <s v="DR"/>
    <n v="0"/>
    <n v="150000"/>
    <m/>
    <n v="610844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CRUAL   "/>
    <m/>
    <s v="Clearesult Incentives"/>
    <m/>
    <x v="36"/>
    <s v="CR"/>
    <n v="0"/>
    <n v="-161081.5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CRUAL   "/>
    <m/>
    <s v="Clearesult Incentives"/>
    <m/>
    <x v="36"/>
    <s v="CR"/>
    <n v="0"/>
    <n v="-1185651.9099999999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CRUAL   "/>
    <m/>
    <s v="Clearesult Incentives"/>
    <m/>
    <x v="36"/>
    <s v="CR"/>
    <n v="0"/>
    <n v="-17609.63"/>
    <m/>
    <n v="610845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centives"/>
    <m/>
    <x v="36"/>
    <s v="CR"/>
    <n v="0"/>
    <n v="-17787.150000000001"/>
    <m/>
    <n v="610847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 Admn"/>
    <m/>
    <x v="36"/>
    <s v="CR"/>
    <n v="0"/>
    <n v="-120937.48"/>
    <m/>
    <n v="610844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EX"/>
    <s v="ACCRUAL   "/>
    <m/>
    <s v="Clearesult Admn"/>
    <m/>
    <x v="36"/>
    <s v="CR"/>
    <n v="0"/>
    <n v="-61074.5"/>
    <m/>
    <n v="61084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EX"/>
    <s v="ACCRUAL   "/>
    <m/>
    <s v="Clearesult Admn"/>
    <m/>
    <x v="36"/>
    <s v="CR"/>
    <n v="0"/>
    <n v="-133800"/>
    <m/>
    <n v="61084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          "/>
    <m/>
    <s v="Zempleo"/>
    <n v="2610966"/>
    <x v="36"/>
    <s v="DR"/>
    <n v="0"/>
    <n v="35.49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EX"/>
    <s v="          "/>
    <m/>
    <s v="Zempleo"/>
    <n v="2610966"/>
    <x v="36"/>
    <s v="DR"/>
    <n v="0"/>
    <n v="29.57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ACTUAL    "/>
    <m/>
    <s v="Clearesult Incentives"/>
    <m/>
    <x v="36"/>
    <s v="DR"/>
    <n v="0"/>
    <n v="1298137"/>
    <m/>
    <m/>
    <m/>
    <s v="Actuals"/>
    <s v="CULLEY"/>
    <s v=" "/>
    <s v="TD513-01/31/2016-01005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TUAL    "/>
    <m/>
    <s v="Clearesult Incentives"/>
    <m/>
    <x v="36"/>
    <s v="DR"/>
    <n v="0"/>
    <n v="94235.42"/>
    <m/>
    <m/>
    <m/>
    <s v="Actuals"/>
    <s v="CULLEY"/>
    <s v=" "/>
    <s v="TD513-01/31/2016-01005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centives"/>
    <m/>
    <x v="36"/>
    <s v="CR"/>
    <n v="0"/>
    <n v="-77961.42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"/>
    <n v="2641193"/>
    <x v="36"/>
    <s v="DR"/>
    <n v="0"/>
    <n v="8172.91"/>
    <m/>
    <n v="610847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6"/>
    <s v="CR"/>
    <n v="0"/>
    <n v="-170000"/>
    <m/>
    <n v="607127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6"/>
    <s v="CR"/>
    <n v="0"/>
    <n v="-407401.16"/>
    <m/>
    <n v="607127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6"/>
    <s v="CR"/>
    <n v="0"/>
    <n v="-1174486.5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TUAL    "/>
    <m/>
    <s v="ICF Incentives"/>
    <m/>
    <x v="36"/>
    <s v="DR"/>
    <n v="0"/>
    <n v="1101782.5"/>
    <m/>
    <m/>
    <m/>
    <s v="Actuals"/>
    <s v="CULLEY"/>
    <s v=" "/>
    <s v="TD513-01/31/2016-01005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TUAL    "/>
    <m/>
    <s v="ICF Incentives"/>
    <m/>
    <x v="36"/>
    <s v="DR"/>
    <n v="0"/>
    <n v="69362"/>
    <m/>
    <m/>
    <m/>
    <s v="Actuals"/>
    <s v="CULLEY"/>
    <s v=" "/>
    <s v="TD513-01/31/2016-01005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EX"/>
    <s v="          "/>
    <m/>
    <s v="Zempleo"/>
    <n v="2610966"/>
    <x v="36"/>
    <s v="DR"/>
    <n v="0"/>
    <n v="31.54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W Admn"/>
    <m/>
    <x v="36"/>
    <s v="DR"/>
    <n v="0"/>
    <n v="15254.07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CR"/>
    <n v="0"/>
    <n v="-19219.8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CR"/>
    <n v="0"/>
    <n v="-16596.03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CR"/>
    <n v="0"/>
    <n v="-17193.36"/>
    <m/>
    <n v="610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DR"/>
    <n v="0"/>
    <n v="506.88"/>
    <m/>
    <n v="610695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DR"/>
    <n v="0"/>
    <n v="2111.0300000000002"/>
    <m/>
    <n v="618695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DR"/>
    <n v="0"/>
    <n v="17193.36"/>
    <m/>
    <n v="618695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W Admn"/>
    <m/>
    <x v="36"/>
    <s v="DR"/>
    <n v="0"/>
    <n v="772.47"/>
    <m/>
    <n v="618696"/>
    <m/>
    <s v="Actuals"/>
    <s v="CULLEY"/>
    <s v=" "/>
    <s v="TD512-01/3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          "/>
    <m/>
    <s v="Zempleo"/>
    <n v="2610966"/>
    <x v="36"/>
    <s v="DR"/>
    <n v="0"/>
    <n v="31.54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TUAL    "/>
    <m/>
    <s v="HW Incentives"/>
    <m/>
    <x v="36"/>
    <s v="DR"/>
    <n v="0"/>
    <n v="5542.46"/>
    <m/>
    <m/>
    <m/>
    <s v="Actuals"/>
    <s v="CULLEY"/>
    <s v=" "/>
    <s v="TD513-01/31/2016-01005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Incentives"/>
    <m/>
    <x v="36"/>
    <s v="CR"/>
    <n v="0"/>
    <n v="-70833.84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          "/>
    <m/>
    <s v="Zempleo"/>
    <n v="2610966"/>
    <x v="36"/>
    <s v="DR"/>
    <n v="0"/>
    <n v="35.49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6"/>
    <s v="DR"/>
    <n v="0"/>
    <n v="72704"/>
    <m/>
    <m/>
    <m/>
    <s v="Actuals"/>
    <s v="CULLEY"/>
    <s v=" "/>
    <s v="TD512-01/31/2016-01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Incentives"/>
    <m/>
    <x v="36"/>
    <s v="DR"/>
    <n v="0"/>
    <n v="1471.77"/>
    <m/>
    <m/>
    <m/>
    <s v="Actuals"/>
    <s v="CULLEY"/>
    <s v=" "/>
    <s v="TD512-01/31/2016-01026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CR"/>
    <n v="0"/>
    <n v="-506.88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CR"/>
    <n v="0"/>
    <n v="-11571.1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DR"/>
    <n v="0"/>
    <n v="14485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6"/>
    <s v="DR"/>
    <n v="0"/>
    <n v="15984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W Admn"/>
    <m/>
    <x v="36"/>
    <s v="CR"/>
    <n v="0"/>
    <n v="-1404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W Admn"/>
    <m/>
    <x v="36"/>
    <s v="CR"/>
    <n v="0"/>
    <n v="-7020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W Admn"/>
    <m/>
    <x v="36"/>
    <s v="CR"/>
    <n v="0"/>
    <n v="-7278.54"/>
    <m/>
    <n v="61869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          "/>
    <m/>
    <s v="HW Incentives"/>
    <m/>
    <x v="36"/>
    <s v="CR"/>
    <n v="0"/>
    <n v="-15984"/>
    <m/>
    <n v="618695"/>
    <m/>
    <s v="Actuals"/>
    <s v="CULLEY"/>
    <s v=" "/>
    <s v="TD513-01/31/2016-01001"/>
    <s v="cr_gl_manual_journals"/>
    <m/>
    <m/>
  </r>
  <r>
    <s v="UEC"/>
    <n v="1"/>
    <n v="21"/>
    <n v="908"/>
    <s v="01M"/>
    <s v="90801M"/>
    <n v="20"/>
    <n v="20"/>
    <s v=" "/>
    <x v="8"/>
    <s v="J01VG"/>
    <n v="1"/>
    <s v="MEPC"/>
    <s v="EX"/>
    <s v="          "/>
    <m/>
    <s v="Zempleo"/>
    <n v="2610966"/>
    <x v="36"/>
    <s v="CR"/>
    <n v="0"/>
    <n v="-197.14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EX"/>
    <s v="ACCRUAL   "/>
    <m/>
    <s v="HW Admn"/>
    <m/>
    <x v="36"/>
    <s v="CR"/>
    <n v="0"/>
    <n v="-342985"/>
    <m/>
    <n v="610716"/>
    <m/>
    <s v="Actuals"/>
    <s v="CULLEY"/>
    <s v=" "/>
    <s v="TD512-01/01/2016-12021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CI"/>
    <s v="ACCRUAL   "/>
    <m/>
    <s v="HW Incentives"/>
    <m/>
    <x v="36"/>
    <s v="CR"/>
    <n v="0"/>
    <n v="-924911"/>
    <m/>
    <m/>
    <m/>
    <s v="Actuals"/>
    <s v="CULLEY"/>
    <s v=" "/>
    <s v="TD512-01/01/2016-12020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EX"/>
    <s v="          "/>
    <m/>
    <s v="Zempleo"/>
    <n v="2610966"/>
    <x v="36"/>
    <s v="DR"/>
    <n v="0"/>
    <n v="33.51"/>
    <m/>
    <n v="618218"/>
    <m/>
    <s v="Actuals"/>
    <s v="CULLEY"/>
    <s v=" "/>
    <s v="TD513-01/31/2016-01002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CI"/>
    <s v="ACTUAL    "/>
    <m/>
    <s v="HW Incentives"/>
    <m/>
    <x v="36"/>
    <s v="DR"/>
    <n v="0"/>
    <n v="924911.19"/>
    <m/>
    <m/>
    <m/>
    <s v="Actuals"/>
    <s v="CULLEY"/>
    <s v=" "/>
    <s v="TD513-01/31/2016-01005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ACCRUAL   "/>
    <m/>
    <s v="Cadmus"/>
    <m/>
    <x v="36"/>
    <s v="CR"/>
    <n v="0"/>
    <n v="-21893"/>
    <m/>
    <n v="618938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ACCRUAL   "/>
    <m/>
    <s v="Cadmus"/>
    <m/>
    <x v="36"/>
    <s v="DR"/>
    <n v="0"/>
    <n v="50389.5"/>
    <m/>
    <n v="618938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ACCRUAL   "/>
    <m/>
    <s v="ADM"/>
    <m/>
    <x v="36"/>
    <s v="CR"/>
    <n v="0"/>
    <n v="-70300"/>
    <m/>
    <n v="618936"/>
    <m/>
    <s v="Actuals"/>
    <s v="CULLEY"/>
    <s v=" "/>
    <s v="TD512-01/01/2016-12021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ACCRUAL   "/>
    <m/>
    <s v="ADM"/>
    <m/>
    <x v="36"/>
    <s v="DR"/>
    <n v="0"/>
    <n v="43485"/>
    <m/>
    <n v="618936"/>
    <m/>
    <s v="Actuals"/>
    <s v="CULLEY"/>
    <s v=" "/>
    <s v="TD512-01/31/2016-01027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ACCRUAL   "/>
    <m/>
    <s v="ADM"/>
    <n v="2627717"/>
    <x v="36"/>
    <s v="CR"/>
    <n v="0"/>
    <n v="-72907.100000000006"/>
    <m/>
    <n v="618936"/>
    <m/>
    <s v="Actuals"/>
    <s v="CULLEY"/>
    <s v=" "/>
    <s v="TD512-01/01/2016-12022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 "/>
    <s v="APPLIED ENERGY GROUP"/>
    <s v="VisionDSM Annual Hosting Fee"/>
    <n v="2621376"/>
    <x v="36"/>
    <s v="DR"/>
    <n v="19026.900000000001"/>
    <n v="19026.900000000001"/>
    <s v="UD"/>
    <n v="634553"/>
    <m/>
    <s v="Actuals"/>
    <s v="AP"/>
    <s v=" "/>
    <s v="AP001-01/06/2016-00006"/>
    <s v="cr_accounts_payable"/>
    <m/>
    <n v="64877"/>
  </r>
  <r>
    <s v="UEC"/>
    <n v="1"/>
    <n v="21"/>
    <n v="908"/>
    <s v="EED"/>
    <s v="908EED"/>
    <n v="20"/>
    <n v="20"/>
    <s v=" "/>
    <x v="20"/>
    <s v="J01V2"/>
    <n v="1"/>
    <s v="MEPC"/>
    <s v="BQ"/>
    <s v=" "/>
    <s v="APPLIED ENERGY GROUP"/>
    <s v="VisionDSM Annual Hosting Fee"/>
    <n v="2639209"/>
    <x v="36"/>
    <s v="DR"/>
    <n v="13846.5"/>
    <n v="13846.5"/>
    <s v="UD"/>
    <n v="634553"/>
    <m/>
    <s v="Actuals"/>
    <s v="AP"/>
    <s v=" "/>
    <s v="AP001-01/26/2016-00026"/>
    <s v="cr_accounts_payable"/>
    <m/>
    <n v="64877"/>
  </r>
  <r>
    <s v="UEC"/>
    <n v="1"/>
    <n v="21"/>
    <n v="908"/>
    <s v="EED"/>
    <s v="908EED"/>
    <n v="20"/>
    <n v="20"/>
    <s v=" "/>
    <x v="2"/>
    <s v="J01V3"/>
    <n v="1"/>
    <s v="MEPC"/>
    <s v="EX"/>
    <s v=" "/>
    <s v="MC KINSEY &amp; COMPANY "/>
    <s v="Process review of the Ameren Missouri Energy Effic"/>
    <n v="2622448"/>
    <x v="36"/>
    <s v="DR"/>
    <n v="495000"/>
    <n v="495000"/>
    <s v="UD"/>
    <n v="730868"/>
    <m/>
    <s v="Actuals"/>
    <s v="AP"/>
    <s v=" "/>
    <s v="AP001-01/06/2016-00006"/>
    <s v="cr_accounts_payable"/>
    <m/>
    <n v="20262"/>
  </r>
  <r>
    <s v="UEC"/>
    <n v="1"/>
    <n v="21"/>
    <n v="908"/>
    <s v="EED"/>
    <s v="908EED"/>
    <n v="20"/>
    <n v="20"/>
    <s v=" "/>
    <x v="17"/>
    <s v="J01V4"/>
    <n v="1"/>
    <s v="MEPC"/>
    <s v="EX"/>
    <s v=" "/>
    <s v="L M SERVICES INC"/>
    <s v="Biz Standard - Professional Services (MO MEEIA)"/>
    <n v="2620573"/>
    <x v="36"/>
    <s v="DR"/>
    <n v="68956.97"/>
    <n v="68956.97"/>
    <s v="UD"/>
    <n v="604438"/>
    <m/>
    <s v="Actuals"/>
    <s v="AP"/>
    <s v=" "/>
    <s v="AP001-01/06/2016-00006"/>
    <s v="cr_accounts_payable"/>
    <m/>
    <n v="26141"/>
  </r>
  <r>
    <s v="UEC"/>
    <n v="1"/>
    <n v="21"/>
    <n v="908"/>
    <s v="EED"/>
    <s v="908EED"/>
    <n v="20"/>
    <n v="20"/>
    <s v=" "/>
    <x v="17"/>
    <s v="J01V4"/>
    <n v="1"/>
    <s v="MEPC"/>
    <s v="CI"/>
    <s v=" "/>
    <s v="L M SERVICES INC"/>
    <s v="Biz Standard - Incentives paid to customers (MO ME"/>
    <n v="2620573"/>
    <x v="36"/>
    <s v="DR"/>
    <n v="657739.14"/>
    <n v="657739.14"/>
    <s v="UD"/>
    <n v="604438"/>
    <m/>
    <s v="Actuals"/>
    <s v="AP"/>
    <s v=" "/>
    <s v="AP001-01/06/2016-00006"/>
    <s v="cr_accounts_payable"/>
    <m/>
    <n v="26141"/>
  </r>
  <r>
    <s v="UEC"/>
    <n v="1"/>
    <n v="21"/>
    <n v="908"/>
    <s v="EED"/>
    <s v="908EED"/>
    <n v="20"/>
    <n v="20"/>
    <s v=" "/>
    <x v="21"/>
    <s v="J01V6"/>
    <n v="1"/>
    <s v="MEPC"/>
    <s v="CI"/>
    <s v=" "/>
    <s v="L M SERVICES INC"/>
    <s v="Biz Retro-commissioning - Incentives paid to custo"/>
    <n v="2620573"/>
    <x v="36"/>
    <s v="DR"/>
    <n v="1132821.75"/>
    <n v="1132821.75"/>
    <s v="UD"/>
    <n v="604438"/>
    <m/>
    <s v="Actuals"/>
    <s v="AP"/>
    <s v=" "/>
    <s v="AP001-01/06/2016-00006"/>
    <s v="cr_accounts_payable"/>
    <m/>
    <n v="26141"/>
  </r>
  <r>
    <s v="UEC"/>
    <n v="1"/>
    <n v="21"/>
    <n v="908"/>
    <s v="EED"/>
    <s v="908EED"/>
    <n v="20"/>
    <n v="20"/>
    <s v=" "/>
    <x v="19"/>
    <s v="J01V7"/>
    <n v="1"/>
    <s v="MEPC"/>
    <s v="CI"/>
    <s v=" "/>
    <s v="L M SERVICES INC"/>
    <s v="Biz New Construction - Incentives paid to customer"/>
    <n v="2620573"/>
    <x v="36"/>
    <s v="DR"/>
    <n v="171611.82"/>
    <n v="171611.82"/>
    <s v="UD"/>
    <n v="604438"/>
    <m/>
    <s v="Actuals"/>
    <s v="AP"/>
    <s v=" "/>
    <s v="AP001-01/06/2016-00006"/>
    <s v="cr_accounts_payable"/>
    <m/>
    <n v="26141"/>
  </r>
  <r>
    <s v="UEC"/>
    <n v="1"/>
    <n v="21"/>
    <n v="908"/>
    <s v="EED"/>
    <s v="908EED"/>
    <n v="20"/>
    <n v="20"/>
    <s v=" "/>
    <x v="13"/>
    <s v="J01V5"/>
    <n v="1"/>
    <s v="MEPC"/>
    <s v="CI"/>
    <s v=" "/>
    <s v="L M SERVICES INC"/>
    <s v="Biz Custom - Incentives paid to customers (MO MEEI"/>
    <n v="2620573"/>
    <x v="36"/>
    <s v="DR"/>
    <n v="2548818.98"/>
    <n v="2548818.98"/>
    <s v="UD"/>
    <n v="604438"/>
    <m/>
    <s v="Actuals"/>
    <s v="AP"/>
    <s v=" "/>
    <s v="AP001-01/06/2016-00006"/>
    <s v="cr_accounts_payable"/>
    <m/>
    <n v="26141"/>
  </r>
  <r>
    <s v="UEC"/>
    <n v="1"/>
    <n v="21"/>
    <n v="908"/>
    <s v="EED"/>
    <s v="908EED"/>
    <n v="20"/>
    <n v="20"/>
    <s v=" "/>
    <x v="3"/>
    <s v="J01V8"/>
    <n v="1"/>
    <s v="MEPC"/>
    <n v="80"/>
    <s v=" "/>
    <s v="Wright(MOEngEf&amp;R 921"/>
    <s v="Mileage (RT 80)"/>
    <n v="2642904"/>
    <x v="36"/>
    <s v="DR"/>
    <n v="0"/>
    <n v="84.24"/>
    <s v=" "/>
    <s v=" "/>
    <m/>
    <s v="Actuals"/>
    <s v="OP"/>
    <s v=" "/>
    <s v="AP001-01/26/2016-00026"/>
    <s v="cr_accounts_payable"/>
    <m/>
    <n v="59133"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626913"/>
    <x v="36"/>
    <s v="DR"/>
    <n v="41.91"/>
    <n v="41.91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626862"/>
    <x v="36"/>
    <s v="DR"/>
    <n v="45.41"/>
    <n v="45.41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631718"/>
    <x v="36"/>
    <s v="DR"/>
    <n v="45.41"/>
    <n v="45.41"/>
    <s v="UD"/>
    <n v="618218"/>
    <m/>
    <s v="Actuals"/>
    <s v="AP"/>
    <s v=" "/>
    <s v="AP001-01/13/2016-00013"/>
    <s v="cr_accounts_payable"/>
    <m/>
    <n v="71963"/>
  </r>
  <r>
    <s v="UEC"/>
    <n v="1"/>
    <n v="21"/>
    <n v="908"/>
    <s v="01M"/>
    <s v="90801M"/>
    <n v="20"/>
    <n v="20"/>
    <s v=" "/>
    <x v="4"/>
    <s v="J01V9"/>
    <n v="1"/>
    <s v="MEPC"/>
    <s v="EX"/>
    <s v=" "/>
    <s v="ZEMPLEO INC"/>
    <s v="UEC, Contingency Labor Services working with Cara "/>
    <n v="2638053"/>
    <x v="36"/>
    <s v="DR"/>
    <n v="45.41"/>
    <n v="45.41"/>
    <s v="UD"/>
    <n v="618218"/>
    <m/>
    <s v="Actuals"/>
    <s v="AP"/>
    <s v=" "/>
    <s v="AP001-01/21/2016-00021"/>
    <s v="cr_accounts_payable"/>
    <m/>
    <n v="71963"/>
  </r>
  <r>
    <s v="UEC"/>
    <n v="1"/>
    <n v="21"/>
    <n v="908"/>
    <s v="01M"/>
    <s v="90801M"/>
    <n v="20"/>
    <n v="20"/>
    <s v=" "/>
    <x v="4"/>
    <s v="J01V9"/>
    <n v="1"/>
    <s v="MEPC"/>
    <s v="EX"/>
    <s v=" "/>
    <s v="CLEARESULT INC"/>
    <s v="2013-2015 MEEIA Residential Lighting Program Admin"/>
    <n v="2634935"/>
    <x v="36"/>
    <s v="DR"/>
    <n v="110775.26"/>
    <n v="110775.26"/>
    <s v="UD"/>
    <n v="610844"/>
    <m/>
    <s v="Actuals"/>
    <s v="AP"/>
    <s v=" "/>
    <s v="AP001-01/27/2016-00027"/>
    <s v="cr_accounts_payable"/>
    <m/>
    <n v="67065"/>
  </r>
  <r>
    <s v="UEC"/>
    <n v="1"/>
    <n v="21"/>
    <n v="908"/>
    <s v="01M"/>
    <s v="90801M"/>
    <n v="20"/>
    <n v="20"/>
    <s v=" "/>
    <x v="4"/>
    <s v="J01V9"/>
    <n v="1"/>
    <s v="MEPC"/>
    <s v="CI"/>
    <s v=" "/>
    <s v="CLEARESULT INC"/>
    <s v="2013-2015 MEEIA Residential Lighting Program Incen"/>
    <n v="2634204"/>
    <x v="36"/>
    <s v="DR"/>
    <n v="18025"/>
    <n v="18025"/>
    <s v="UD"/>
    <n v="610845"/>
    <m/>
    <s v="Actuals"/>
    <s v="AP"/>
    <s v=" "/>
    <s v="AP001-01/28/2016-00028"/>
    <s v="cr_accounts_payable"/>
    <m/>
    <n v="67065"/>
  </r>
  <r>
    <s v="UEC"/>
    <n v="1"/>
    <n v="21"/>
    <n v="908"/>
    <s v="01M"/>
    <s v="90801M"/>
    <n v="20"/>
    <n v="20"/>
    <s v=" "/>
    <x v="4"/>
    <s v="J01V9"/>
    <n v="1"/>
    <s v="MEPC"/>
    <s v="CI"/>
    <s v=" "/>
    <s v="CLEARESULT INC"/>
    <s v="TAX"/>
    <n v="2634204"/>
    <x v="36"/>
    <s v="DR"/>
    <n v="0"/>
    <n v="1444.34"/>
    <s v="UD"/>
    <n v="610845"/>
    <m/>
    <s v="Actuals"/>
    <s v="AP"/>
    <s v=" "/>
    <s v="AP001-01/28/2016-00028"/>
    <s v="cr_accounts_payable"/>
    <m/>
    <n v="67065"/>
  </r>
  <r>
    <s v="UEC"/>
    <n v="1"/>
    <n v="21"/>
    <n v="908"/>
    <s v="01M"/>
    <s v="90801M"/>
    <n v="20"/>
    <n v="20"/>
    <s v=" "/>
    <x v="4"/>
    <s v="J01V9"/>
    <n v="1"/>
    <s v="MEPC"/>
    <s v="EX"/>
    <s v=" "/>
    <s v="CLEARESULT INC"/>
    <s v="2013-2015 MEEIA Residential Lighting Program Admin"/>
    <n v="2643647"/>
    <x v="36"/>
    <s v="DR"/>
    <n v="14000"/>
    <n v="14000"/>
    <s v="UD"/>
    <n v="610844"/>
    <m/>
    <s v="Actuals"/>
    <s v="AP"/>
    <s v=" "/>
    <s v="AP001-01/29/2016-00029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626862"/>
    <x v="36"/>
    <s v="DR"/>
    <n v="37.840000000000003"/>
    <n v="37.840000000000003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5"/>
    <s v="J01VB"/>
    <n v="1"/>
    <s v="MEPC"/>
    <s v="CI"/>
    <s v=" "/>
    <s v="CLEARESULT INC"/>
    <s v="TAX"/>
    <n v="2621497"/>
    <x v="36"/>
    <s v="DR"/>
    <n v="0"/>
    <n v="15.74"/>
    <s v="UD"/>
    <n v="610847"/>
    <m/>
    <s v="Actuals"/>
    <s v="AP"/>
    <s v=" "/>
    <s v="AP001-01/06/2016-00006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CI"/>
    <s v=" "/>
    <s v="CLEARESULT INC"/>
    <s v=" "/>
    <n v="2621497"/>
    <x v="36"/>
    <s v="DR"/>
    <n v="0"/>
    <n v="14.11"/>
    <s v="UD"/>
    <n v="610847"/>
    <m/>
    <s v="Actuals"/>
    <s v="AP"/>
    <s v=" "/>
    <s v="AP001-01/06/2016-00006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626913"/>
    <x v="36"/>
    <s v="DR"/>
    <n v="34.93"/>
    <n v="34.93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5"/>
    <s v="J01VB"/>
    <n v="1"/>
    <s v="MEPC"/>
    <s v="CI"/>
    <s v=" "/>
    <s v="CLEARESULT INC"/>
    <s v="2013-2015 MEEIA Residential Energy Efficiency Prod"/>
    <n v="2621497"/>
    <x v="36"/>
    <s v="DR"/>
    <n v="372.6"/>
    <n v="372.6"/>
    <s v="UD"/>
    <n v="610847"/>
    <m/>
    <s v="Actuals"/>
    <s v="AP"/>
    <s v=" "/>
    <s v="AP001-01/06/2016-00006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631718"/>
    <x v="36"/>
    <s v="DR"/>
    <n v="37.840000000000003"/>
    <n v="37.840000000000003"/>
    <s v="UD"/>
    <n v="618218"/>
    <m/>
    <s v="Actuals"/>
    <s v="AP"/>
    <s v=" "/>
    <s v="AP001-01/13/2016-00013"/>
    <s v="cr_accounts_payable"/>
    <m/>
    <n v="71963"/>
  </r>
  <r>
    <s v="UEC"/>
    <n v="1"/>
    <n v="21"/>
    <n v="908"/>
    <s v="01M"/>
    <s v="90801M"/>
    <n v="20"/>
    <n v="20"/>
    <s v=" "/>
    <x v="5"/>
    <s v="J01VB"/>
    <n v="1"/>
    <s v="MEPC"/>
    <s v="EX"/>
    <s v=" "/>
    <s v="ZEMPLEO INC"/>
    <s v="UEC, Contingency Labor Services working with Cara "/>
    <n v="2638053"/>
    <x v="36"/>
    <s v="DR"/>
    <n v="37.840000000000003"/>
    <n v="37.840000000000003"/>
    <s v="UD"/>
    <n v="618218"/>
    <m/>
    <s v="Actuals"/>
    <s v="AP"/>
    <s v=" "/>
    <s v="AP001-01/21/2016-00021"/>
    <s v="cr_accounts_payable"/>
    <m/>
    <n v="71963"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626862"/>
    <x v="36"/>
    <s v="DR"/>
    <n v="45.41"/>
    <n v="45.41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626913"/>
    <x v="36"/>
    <s v="DR"/>
    <n v="41.91"/>
    <n v="41.91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631718"/>
    <x v="36"/>
    <s v="DR"/>
    <n v="45.41"/>
    <n v="45.41"/>
    <s v="UD"/>
    <n v="618218"/>
    <m/>
    <s v="Actuals"/>
    <s v="AP"/>
    <s v=" "/>
    <s v="AP001-01/13/2016-00013"/>
    <s v="cr_accounts_payable"/>
    <m/>
    <n v="71963"/>
  </r>
  <r>
    <s v="UEC"/>
    <n v="1"/>
    <n v="21"/>
    <n v="908"/>
    <s v="01M"/>
    <s v="90801M"/>
    <n v="20"/>
    <n v="20"/>
    <s v=" "/>
    <x v="6"/>
    <s v="J01VC"/>
    <n v="1"/>
    <s v="MEPC"/>
    <s v="EX"/>
    <s v=" "/>
    <s v="ZEMPLEO INC"/>
    <s v="UEC, Contingency Labor Services working with Cara "/>
    <n v="2638053"/>
    <x v="36"/>
    <s v="DR"/>
    <n v="45.41"/>
    <n v="45.41"/>
    <s v="UD"/>
    <n v="618218"/>
    <m/>
    <s v="Actuals"/>
    <s v="AP"/>
    <s v=" "/>
    <s v="AP001-01/21/2016-00021"/>
    <s v="cr_accounts_payable"/>
    <m/>
    <n v="71963"/>
  </r>
  <r>
    <s v="UEC"/>
    <n v="1"/>
    <n v="21"/>
    <n v="908"/>
    <s v="01M"/>
    <s v="90801M"/>
    <n v="20"/>
    <n v="20"/>
    <s v=" "/>
    <x v="6"/>
    <s v="J01VC"/>
    <n v="1"/>
    <s v="MEPC"/>
    <s v="EX"/>
    <s v=" "/>
    <s v="I C F RESOURCES LLC"/>
    <s v="RESIDENTIAL HVAC ADMINISTRATIVE AMEREN MISSOURI ME"/>
    <n v="2635904"/>
    <x v="36"/>
    <s v="DR"/>
    <n v="27000"/>
    <n v="27000"/>
    <s v="UD"/>
    <n v="607127"/>
    <m/>
    <s v="Actuals"/>
    <s v="AP"/>
    <s v=" "/>
    <s v="AP001-01/27/2016-00027"/>
    <s v="cr_accounts_payable"/>
    <m/>
    <n v="8454"/>
  </r>
  <r>
    <s v="UEC"/>
    <n v="1"/>
    <n v="21"/>
    <n v="908"/>
    <s v="01M"/>
    <s v="90801M"/>
    <n v="20"/>
    <n v="20"/>
    <s v=" "/>
    <x v="6"/>
    <s v="J01VC"/>
    <n v="1"/>
    <s v="MEPC"/>
    <s v="EX"/>
    <s v=" "/>
    <s v="I C F RESOURCES LLC"/>
    <s v="RESIDENTIAL HVAC ADMINISTRATIVE AMEREN MISSOURI ME"/>
    <n v="2641204"/>
    <x v="36"/>
    <s v="DR"/>
    <n v="571416.75"/>
    <n v="571416.75"/>
    <s v="UD"/>
    <n v="607127"/>
    <m/>
    <s v="Actuals"/>
    <s v="AP"/>
    <s v=" "/>
    <s v="AP001-01/27/2016-00027"/>
    <s v="cr_accounts_payable"/>
    <m/>
    <n v="8454"/>
  </r>
  <r>
    <s v="UEC"/>
    <n v="1"/>
    <n v="21"/>
    <n v="908"/>
    <s v="01M"/>
    <s v="90801M"/>
    <n v="20"/>
    <n v="20"/>
    <s v=" "/>
    <x v="6"/>
    <s v="J01VC"/>
    <n v="1"/>
    <s v="MEPC"/>
    <n v="82"/>
    <s v=" "/>
    <s v="Thielemann(MOEngEf&amp;R"/>
    <s v="Meals (RT82)::5SCOTTTRADE CR10703213"/>
    <n v="2645533"/>
    <x v="36"/>
    <s v="DR"/>
    <n v="0"/>
    <n v="905.99"/>
    <s v=" "/>
    <s v=" "/>
    <m/>
    <s v="Actuals"/>
    <s v="CC"/>
    <s v=" "/>
    <s v="AP001-01/29/2016-00029"/>
    <s v="cr_accounts_payable"/>
    <m/>
    <n v="77028"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626862"/>
    <x v="36"/>
    <s v="DR"/>
    <n v="40.36"/>
    <n v="40.36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626913"/>
    <x v="36"/>
    <s v="DR"/>
    <n v="37.26"/>
    <n v="37.26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7"/>
    <s v="J01VD"/>
    <n v="1"/>
    <s v="MEPC"/>
    <s v="CI"/>
    <s v=" "/>
    <s v="APPLIANCE RECYCLING "/>
    <s v=" Residential Appliance Recycling Program Incentive"/>
    <n v="2631463"/>
    <x v="36"/>
    <s v="DR"/>
    <n v="50"/>
    <n v="50"/>
    <s v="UD"/>
    <n v="610719"/>
    <m/>
    <s v="Actuals"/>
    <s v="AP"/>
    <s v=" "/>
    <s v="AP001-01/13/2016-00013"/>
    <s v="cr_accounts_payable"/>
    <m/>
    <n v="75450"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631718"/>
    <x v="36"/>
    <s v="DR"/>
    <n v="40.36"/>
    <n v="40.36"/>
    <s v="UD"/>
    <n v="618218"/>
    <m/>
    <s v="Actuals"/>
    <s v="AP"/>
    <s v=" "/>
    <s v="AP001-01/13/2016-00013"/>
    <s v="cr_accounts_payable"/>
    <m/>
    <n v="71963"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631461"/>
    <x v="36"/>
    <s v="DR"/>
    <n v="81.5"/>
    <n v="81.5"/>
    <s v="UD"/>
    <n v="610718"/>
    <m/>
    <s v="Actuals"/>
    <s v="AP"/>
    <s v=" "/>
    <s v="AP001-01/13/2016-00013"/>
    <s v="cr_accounts_payable"/>
    <m/>
    <n v="75450"/>
  </r>
  <r>
    <s v="UEC"/>
    <n v="1"/>
    <n v="21"/>
    <n v="908"/>
    <s v="01M"/>
    <s v="90801M"/>
    <n v="20"/>
    <n v="20"/>
    <s v=" "/>
    <x v="7"/>
    <s v="J01VD"/>
    <n v="1"/>
    <s v="MEPC"/>
    <s v="EX"/>
    <s v=" "/>
    <s v="ZEMPLEO INC"/>
    <s v="UEC, Contingency Labor Services working with Cara "/>
    <n v="2638053"/>
    <x v="36"/>
    <s v="DR"/>
    <n v="40.36"/>
    <n v="40.36"/>
    <s v="UD"/>
    <n v="618218"/>
    <m/>
    <s v="Actuals"/>
    <s v="AP"/>
    <s v=" "/>
    <s v="AP001-01/21/2016-00021"/>
    <s v="cr_accounts_payable"/>
    <m/>
    <n v="71963"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626913"/>
    <x v="36"/>
    <s v="DR"/>
    <n v="37.26"/>
    <n v="37.26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626862"/>
    <x v="36"/>
    <s v="DR"/>
    <n v="40.36"/>
    <n v="40.36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631718"/>
    <x v="36"/>
    <s v="DR"/>
    <n v="40.36"/>
    <n v="40.36"/>
    <s v="UD"/>
    <n v="618218"/>
    <m/>
    <s v="Actuals"/>
    <s v="AP"/>
    <s v=" "/>
    <s v="AP001-01/13/2016-00013"/>
    <s v="cr_accounts_payable"/>
    <m/>
    <n v="71963"/>
  </r>
  <r>
    <s v="UEC"/>
    <n v="1"/>
    <n v="21"/>
    <n v="908"/>
    <s v="01M"/>
    <s v="90801M"/>
    <n v="20"/>
    <n v="20"/>
    <s v=" "/>
    <x v="18"/>
    <s v="J01VF"/>
    <n v="1"/>
    <s v="MEPC"/>
    <s v="EX"/>
    <s v=" "/>
    <s v="ZEMPLEO INC"/>
    <s v="UEC, Contingency Labor Services working with Cara "/>
    <n v="2638053"/>
    <x v="36"/>
    <s v="DR"/>
    <n v="40.36"/>
    <n v="40.36"/>
    <s v="UD"/>
    <n v="618218"/>
    <m/>
    <s v="Actuals"/>
    <s v="AP"/>
    <s v=" "/>
    <s v="AP001-01/21/2016-00021"/>
    <s v="cr_accounts_payable"/>
    <m/>
    <n v="71963"/>
  </r>
  <r>
    <s v="UEC"/>
    <n v="1"/>
    <n v="21"/>
    <n v="908"/>
    <s v="01M"/>
    <s v="90801M"/>
    <n v="20"/>
    <n v="20"/>
    <s v=" "/>
    <x v="18"/>
    <s v="J01VF"/>
    <n v="1"/>
    <s v="MEPC"/>
    <s v="EX"/>
    <s v=" "/>
    <s v="HONEYWELL INTERNATIO"/>
    <s v="2013-2015 Residential Electric Administrative (non"/>
    <n v="2615479"/>
    <x v="36"/>
    <s v="DR"/>
    <n v="1404"/>
    <n v="1404"/>
    <s v="UD"/>
    <n v="618696"/>
    <m/>
    <s v="Actuals"/>
    <s v="AP"/>
    <s v=" "/>
    <s v="AP001-01/25/2016-00025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626862"/>
    <x v="36"/>
    <s v="DR"/>
    <n v="42.89"/>
    <n v="42.89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626913"/>
    <x v="36"/>
    <s v="DR"/>
    <n v="39.590000000000003"/>
    <n v="39.590000000000003"/>
    <s v="UD"/>
    <n v="618218"/>
    <m/>
    <s v="Actuals"/>
    <s v="AP"/>
    <s v=" "/>
    <s v="AP001-01/06/2016-00006"/>
    <s v="cr_accounts_payable"/>
    <m/>
    <n v="71963"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631718"/>
    <x v="36"/>
    <s v="DR"/>
    <n v="42.89"/>
    <n v="42.89"/>
    <s v="UD"/>
    <n v="618218"/>
    <m/>
    <s v="Actuals"/>
    <s v="AP"/>
    <s v=" "/>
    <s v="AP001-01/13/2016-00013"/>
    <s v="cr_accounts_payable"/>
    <m/>
    <n v="71963"/>
  </r>
  <r>
    <s v="UEC"/>
    <n v="1"/>
    <n v="21"/>
    <n v="908"/>
    <s v="01M"/>
    <s v="90801M"/>
    <n v="20"/>
    <n v="20"/>
    <s v=" "/>
    <x v="9"/>
    <s v="J01VH"/>
    <n v="1"/>
    <s v="MEPC"/>
    <s v="EX"/>
    <s v=" "/>
    <s v="ZEMPLEO INC"/>
    <s v="UEC, Contingency Labor Services working with Cara "/>
    <n v="2638053"/>
    <x v="36"/>
    <s v="DR"/>
    <n v="42.89"/>
    <n v="42.89"/>
    <s v="UD"/>
    <n v="618218"/>
    <m/>
    <s v="Actuals"/>
    <s v="AP"/>
    <s v=" "/>
    <s v="AP001-01/21/2016-00021"/>
    <s v="cr_accounts_payable"/>
    <m/>
    <n v="71963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2013-2015 Cadmus - Residential Electric Energy Eff"/>
    <n v="2628967"/>
    <x v="36"/>
    <s v="DR"/>
    <n v="21426.48"/>
    <n v="21426.48"/>
    <s v="UD"/>
    <n v="618938"/>
    <m/>
    <s v="Actuals"/>
    <s v="AP"/>
    <s v=" "/>
    <s v="AP001-01/08/2016-00008"/>
    <s v="cr_accounts_payable"/>
    <m/>
    <n v="68917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627717"/>
    <x v="36"/>
    <s v="DR"/>
    <n v="65616.39"/>
    <n v="65616.39"/>
    <s v="UD"/>
    <n v="618936"/>
    <m/>
    <s v="Actuals"/>
    <s v="AP"/>
    <s v=" "/>
    <s v="AP001-01/08/2016-00008"/>
    <s v="cr_accounts_payable"/>
    <m/>
    <n v="67053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2013-2015 Cadmus - Residential Electric Energy Eff"/>
    <n v="2639212"/>
    <x v="36"/>
    <s v="DR"/>
    <n v="6397.1"/>
    <n v="6397.1"/>
    <s v="UD"/>
    <n v="618938"/>
    <m/>
    <s v="Actuals"/>
    <s v="AP"/>
    <s v=" "/>
    <s v="AP001-01/26/2016-00026"/>
    <s v="cr_accounts_payable"/>
    <m/>
    <n v="68917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2013-2015 Cadmus - Residential Electric Energy Eff"/>
    <n v="2639211"/>
    <x v="36"/>
    <s v="DR"/>
    <n v="36782.21"/>
    <n v="36782.21"/>
    <s v="UD"/>
    <n v="618938"/>
    <m/>
    <s v="Actuals"/>
    <s v="AP"/>
    <s v=" "/>
    <s v="AP001-01/26/2016-00026"/>
    <s v="cr_accounts_payable"/>
    <m/>
    <n v="68917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640393"/>
    <x v="36"/>
    <s v="DR"/>
    <n v="49709.43"/>
    <n v="49709.43"/>
    <s v="UD"/>
    <n v="618936"/>
    <m/>
    <s v="Actuals"/>
    <s v="AP"/>
    <s v=" "/>
    <s v="AP001-01/25/2016-00025"/>
    <s v="cr_accounts_payable"/>
    <m/>
    <n v="67053"/>
  </r>
  <r>
    <s v="UEC"/>
    <n v="1"/>
    <n v="21"/>
    <n v="908"/>
    <s v="EED"/>
    <s v="908EED"/>
    <n v="20"/>
    <n v="20"/>
    <s v=" "/>
    <x v="17"/>
    <s v="J01V4"/>
    <n v="1"/>
    <s v="MEPC"/>
    <s v="CI"/>
    <s v=" "/>
    <m/>
    <s v="CSS NON-SERV REVENUE"/>
    <m/>
    <x v="36"/>
    <s v="DR"/>
    <n v="0"/>
    <n v="305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n v="171707112"/>
    <m/>
    <s v="CSS NON-SERV REVENUE"/>
    <m/>
    <x v="36"/>
    <s v="DR"/>
    <n v="0"/>
    <n v="247.0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n v="1913125003"/>
    <m/>
    <s v="CSS NON-SERV REVENUE"/>
    <m/>
    <x v="36"/>
    <s v="DR"/>
    <n v="0"/>
    <n v="22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n v="3714807115"/>
    <m/>
    <s v="CSS NON-SERV REVENUE"/>
    <m/>
    <x v="36"/>
    <s v="DR"/>
    <n v="0"/>
    <n v="297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n v="8990515119"/>
    <m/>
    <s v="CSS NON-SERV REVENUE"/>
    <m/>
    <x v="36"/>
    <s v="DR"/>
    <n v="0"/>
    <n v="30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1338028001"/>
    <m/>
    <s v="CSS NON-SERV REVENUE"/>
    <m/>
    <x v="36"/>
    <s v="DR"/>
    <n v="0"/>
    <n v="206.94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1719062054"/>
    <m/>
    <s v="CSS NON-SERV REVENUE"/>
    <m/>
    <x v="36"/>
    <s v="DR"/>
    <n v="0"/>
    <n v="1048.5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1812122000"/>
    <m/>
    <s v="CSS NON-SERV REVENUE"/>
    <m/>
    <x v="36"/>
    <s v="DR"/>
    <n v="0"/>
    <n v="721.3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2859070002"/>
    <m/>
    <s v="CSS NON-SERV REVENUE"/>
    <m/>
    <x v="36"/>
    <s v="DR"/>
    <n v="0"/>
    <n v="847.26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3714807115"/>
    <m/>
    <s v="CSS NON-SERV REVENUE"/>
    <m/>
    <x v="36"/>
    <s v="DR"/>
    <n v="0"/>
    <n v="1391.64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"/>
    <m/>
    <s v="CSS NON-SERV REVENUE"/>
    <m/>
    <x v="36"/>
    <s v="DR"/>
    <n v="0"/>
    <n v="1296.8399999999999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1913125003"/>
    <m/>
    <s v="CSS NON-SERV REVENUE"/>
    <m/>
    <x v="36"/>
    <s v="DR"/>
    <n v="0"/>
    <n v="2276.5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6922122020"/>
    <m/>
    <s v="CSS NON-SERV REVENUE"/>
    <m/>
    <x v="36"/>
    <s v="DR"/>
    <n v="0"/>
    <n v="2320.739999999999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9"/>
    <s v="J01V7"/>
    <n v="1"/>
    <s v="MEPC"/>
    <s v="CI"/>
    <n v="1107016022"/>
    <m/>
    <s v="CSS NON-SERV REVENUE"/>
    <m/>
    <x v="36"/>
    <s v="DR"/>
    <n v="0"/>
    <n v="229.1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7971310117"/>
    <m/>
    <s v="CSS NON-SERV REVENUE"/>
    <m/>
    <x v="36"/>
    <s v="DR"/>
    <n v="0"/>
    <n v="206.94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8990515119"/>
    <m/>
    <s v="CSS NON-SERV REVENUE"/>
    <m/>
    <x v="36"/>
    <s v="DR"/>
    <n v="0"/>
    <n v="1488.1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4849208113"/>
    <m/>
    <s v="CSS NON-SERV REVENUE"/>
    <m/>
    <x v="36"/>
    <s v="DR"/>
    <n v="0"/>
    <n v="1422.94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n v="5052500118"/>
    <m/>
    <s v="CSS NON-SERV REVENUE"/>
    <m/>
    <x v="36"/>
    <s v="DR"/>
    <n v="0"/>
    <n v="514.44000000000005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"/>
    <m/>
    <s v="CSS NON-SERV REVENUE"/>
    <m/>
    <x v="36"/>
    <s v="DR"/>
    <n v="0"/>
    <n v="2272.6799999999998"/>
    <m/>
    <m/>
    <m/>
    <s v="Actuals"/>
    <s v="CS662M"/>
    <s v=" "/>
    <s v="CA010-01/31/2016-00000"/>
    <s v="cr_css"/>
    <m/>
    <m/>
  </r>
  <r>
    <s v="UEC"/>
    <n v="1"/>
    <n v="21"/>
    <n v="908"/>
    <s v="EED"/>
    <s v="908EED"/>
    <n v="20"/>
    <n v="20"/>
    <s v=" "/>
    <x v="20"/>
    <s v="J01V2"/>
    <n v="1"/>
    <s v="MEPC"/>
    <s v="BQ"/>
    <s v="ACCRUAL   "/>
    <m/>
    <s v="AEG"/>
    <m/>
    <x v="37"/>
    <s v="CR"/>
    <n v="0"/>
    <n v="-13107.36"/>
    <m/>
    <n v="634553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. M. Services"/>
    <m/>
    <x v="37"/>
    <s v="CR"/>
    <n v="0"/>
    <n v="-513911.97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ACCRUAL   "/>
    <m/>
    <s v="L. M. Services"/>
    <m/>
    <x v="37"/>
    <s v="CR"/>
    <n v="0"/>
    <n v="-550262.56000000006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EX"/>
    <s v="ACCRUAL   "/>
    <m/>
    <s v="L. M. Services"/>
    <n v="2668943"/>
    <x v="37"/>
    <s v="DR"/>
    <n v="0"/>
    <n v="50223.37"/>
    <m/>
    <n v="604438"/>
    <m/>
    <s v="Actuals"/>
    <s v="CULLEY"/>
    <s v=" "/>
    <s v="TD512-02/29/2016-0202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ACCRUAL   "/>
    <m/>
    <s v="L. M. Services"/>
    <n v="2668943"/>
    <x v="37"/>
    <s v="DR"/>
    <n v="0"/>
    <n v="118527.16"/>
    <m/>
    <n v="604438"/>
    <m/>
    <s v="Actuals"/>
    <s v="CULLEY"/>
    <s v=" "/>
    <s v="TD512-02/29/2016-0202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7"/>
    <s v="CR"/>
    <n v="0"/>
    <n v="-1209217.2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7"/>
    <s v="CR"/>
    <n v="0"/>
    <n v="-1229662.19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. M. Services"/>
    <m/>
    <x v="37"/>
    <s v="CR"/>
    <n v="0"/>
    <n v="-728194.69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CI"/>
    <s v="ACCRUAL   "/>
    <m/>
    <s v="L. M. Services"/>
    <m/>
    <x v="37"/>
    <s v="CR"/>
    <n v="0"/>
    <n v="-738460.61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ACCRUAL   "/>
    <m/>
    <s v="L. M. Services"/>
    <n v="2668943"/>
    <x v="37"/>
    <s v="DR"/>
    <n v="0"/>
    <n v="14062.55"/>
    <m/>
    <n v="604438"/>
    <m/>
    <s v="Actuals"/>
    <s v="CULLEY"/>
    <s v=" "/>
    <s v="TD512-02/29/2016-0202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. M. Services"/>
    <m/>
    <x v="37"/>
    <s v="CR"/>
    <n v="0"/>
    <n v="-483113.85"/>
    <m/>
    <n v="6044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ACCRUAL   "/>
    <m/>
    <s v="L. M. Services"/>
    <n v="2668943"/>
    <x v="37"/>
    <s v="DR"/>
    <n v="0"/>
    <n v="18080.419999999998"/>
    <m/>
    <n v="604438"/>
    <m/>
    <s v="Actuals"/>
    <s v="CULLEY"/>
    <s v=" "/>
    <s v="TD512-02/29/2016-0202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ACCRUAL   "/>
    <m/>
    <s v="L. M. Services"/>
    <m/>
    <x v="37"/>
    <s v="CR"/>
    <n v="0"/>
    <n v="-480612.07"/>
    <m/>
    <n v="604438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 Admn"/>
    <m/>
    <x v="37"/>
    <s v="CR"/>
    <n v="0"/>
    <n v="-150000"/>
    <m/>
    <n v="610844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"/>
    <n v="2666448"/>
    <x v="37"/>
    <s v="DR"/>
    <n v="0"/>
    <n v="150000"/>
    <m/>
    <n v="610844"/>
    <m/>
    <s v="Actuals"/>
    <s v="CULLEY"/>
    <s v=" "/>
    <s v="TD512-02/29/2016-02022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"/>
    <n v="2641193"/>
    <x v="37"/>
    <s v="CR"/>
    <n v="0"/>
    <n v="-8172.91"/>
    <m/>
    <n v="610847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7"/>
    <s v="DR"/>
    <n v="0"/>
    <n v="122890"/>
    <m/>
    <n v="607127"/>
    <m/>
    <s v="Actuals"/>
    <s v="CULLEY"/>
    <s v=" "/>
    <s v="TD512-02/29/2016-02022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7"/>
    <s v="CR"/>
    <n v="0"/>
    <n v="-17193.36"/>
    <m/>
    <n v="618695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7"/>
    <s v="CR"/>
    <n v="0"/>
    <n v="-506.88"/>
    <m/>
    <n v="610695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ACCRUAL   "/>
    <m/>
    <s v="HW Incentives"/>
    <m/>
    <x v="37"/>
    <s v="CR"/>
    <n v="0"/>
    <n v="-2111.0300000000002"/>
    <m/>
    <n v="618695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EX"/>
    <s v="ACCRUAL   "/>
    <m/>
    <s v="HW Admn"/>
    <m/>
    <x v="37"/>
    <s v="CR"/>
    <n v="0"/>
    <n v="-772.47"/>
    <m/>
    <n v="618696"/>
    <m/>
    <s v="Actuals"/>
    <s v="CULLEY"/>
    <s v=" "/>
    <s v="TD512-02/01/2016-01027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7"/>
    <s v="CR"/>
    <n v="0"/>
    <n v="-72704"/>
    <m/>
    <m/>
    <m/>
    <s v="Actuals"/>
    <s v="CULLEY"/>
    <s v=" "/>
    <s v="TD512-02/01/2016-01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Incentives"/>
    <m/>
    <x v="37"/>
    <s v="CR"/>
    <n v="0"/>
    <n v="-1471.77"/>
    <m/>
    <m/>
    <m/>
    <s v="Actuals"/>
    <s v="CULLEY"/>
    <s v=" "/>
    <s v="TD512-02/01/2016-01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7"/>
    <s v="DR"/>
    <n v="0"/>
    <n v="8025"/>
    <m/>
    <m/>
    <m/>
    <s v="Actuals"/>
    <s v="CULLEY"/>
    <s v=" "/>
    <s v="TD512-02/29/2016-02021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s v="EX"/>
    <s v="ACCRUAL   "/>
    <m/>
    <s v="Cadmus"/>
    <m/>
    <x v="37"/>
    <s v="CR"/>
    <n v="0"/>
    <n v="-50389.5"/>
    <m/>
    <n v="618938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ACCRUAL   "/>
    <m/>
    <s v="ADM"/>
    <m/>
    <x v="37"/>
    <s v="CR"/>
    <n v="0"/>
    <n v="-43485"/>
    <m/>
    <n v="618936"/>
    <m/>
    <s v="Actuals"/>
    <s v="CULLEY"/>
    <s v=" "/>
    <s v="TD512-02/01/2016-01027"/>
    <s v="cr_gl_manual_journals"/>
    <m/>
    <m/>
  </r>
  <r>
    <s v="UEC"/>
    <n v="1"/>
    <n v="21"/>
    <n v="908"/>
    <s v="EED"/>
    <s v="908EED"/>
    <n v="20"/>
    <n v="20"/>
    <s v=" "/>
    <x v="0"/>
    <s v="J01TZ"/>
    <n v="1"/>
    <s v="MEPC"/>
    <s v="BX"/>
    <s v="E44313"/>
    <s v="Justis(MO Renewab 92"/>
    <s v="Purchases-Other (RT BX)::VEOLIA ES TECH SOL"/>
    <n v="2658406"/>
    <x v="37"/>
    <s v="CR"/>
    <n v="0"/>
    <n v="-1370.85"/>
    <s v=" "/>
    <s v=" "/>
    <m/>
    <s v="Actuals"/>
    <s v="CC"/>
    <s v=" "/>
    <s v="AP001-02/16/2016-00016"/>
    <s v="cr_accounts_payable"/>
    <m/>
    <n v="67674"/>
  </r>
  <r>
    <s v="UEC"/>
    <n v="1"/>
    <n v="21"/>
    <n v="908"/>
    <s v="EED"/>
    <s v="908EED"/>
    <n v="20"/>
    <n v="20"/>
    <s v=" "/>
    <x v="0"/>
    <s v="J01TZ"/>
    <n v="1"/>
    <s v="MEPC"/>
    <s v="BX"/>
    <s v="E44313"/>
    <s v="Justis(MO Renewab 92"/>
    <s v="Purchases-Other (RT BX)::VEOLIA ES TECH SOL"/>
    <n v="2658406"/>
    <x v="37"/>
    <s v="CR"/>
    <n v="0"/>
    <n v="-716.3"/>
    <s v=" "/>
    <s v=" "/>
    <m/>
    <s v="Actuals"/>
    <s v="CC"/>
    <s v=" "/>
    <s v="AP001-02/16/2016-00016"/>
    <s v="cr_accounts_payable"/>
    <m/>
    <n v="67674"/>
  </r>
  <r>
    <s v="UEC"/>
    <n v="1"/>
    <n v="21"/>
    <n v="908"/>
    <s v="EED"/>
    <s v="908EED"/>
    <n v="20"/>
    <n v="20"/>
    <s v=" "/>
    <x v="16"/>
    <s v="J01V0"/>
    <n v="1"/>
    <s v="MEPC"/>
    <s v="EX"/>
    <s v=" "/>
    <s v="ST LOUIS CARDINALS L"/>
    <s v="St. Louis Cardinals Sponsorhip"/>
    <n v="2659974"/>
    <x v="37"/>
    <s v="DR"/>
    <n v="14849.17"/>
    <n v="14849.17"/>
    <s v="UD"/>
    <n v="718407"/>
    <m/>
    <s v="Actuals"/>
    <s v="AP"/>
    <s v=" "/>
    <s v="AP001-02/22/2016-00022"/>
    <s v="cr_accounts_payable"/>
    <m/>
    <n v="16347"/>
  </r>
  <r>
    <s v="UEC"/>
    <n v="1"/>
    <n v="21"/>
    <n v="908"/>
    <s v="EED"/>
    <s v="908EED"/>
    <n v="20"/>
    <n v="20"/>
    <s v=" "/>
    <x v="20"/>
    <s v="J01V2"/>
    <n v="1"/>
    <s v="MEPC"/>
    <s v="BQ"/>
    <s v=" "/>
    <s v="APPLIED ENERGY GROUP"/>
    <s v="VisionDSM Ongoing System Support &amp; Change Manageme"/>
    <n v="2658725"/>
    <x v="37"/>
    <s v="DR"/>
    <n v="9552.68"/>
    <n v="9552.68"/>
    <s v="UD"/>
    <n v="634553"/>
    <m/>
    <s v="Actuals"/>
    <s v="AP"/>
    <s v=" "/>
    <s v="AP001-02/18/2016-00018"/>
    <s v="cr_accounts_payable"/>
    <m/>
    <n v="64877"/>
  </r>
  <r>
    <s v="UEC"/>
    <n v="1"/>
    <n v="21"/>
    <n v="908"/>
    <s v="EED"/>
    <s v="908EED"/>
    <n v="20"/>
    <n v="20"/>
    <s v=" "/>
    <x v="17"/>
    <s v="J01V4"/>
    <n v="1"/>
    <s v="MEPC"/>
    <s v="CI"/>
    <s v=" "/>
    <s v="L M SERVICES INC"/>
    <s v="Biz Standard - Incentives paid to customers (MO ME"/>
    <n v="2659269"/>
    <x v="37"/>
    <s v="DR"/>
    <n v="559406.56000000006"/>
    <n v="559406.56000000006"/>
    <s v="UD"/>
    <n v="604438"/>
    <m/>
    <s v="Actuals"/>
    <s v="AP"/>
    <s v=" "/>
    <s v="AP001-02/23/2016-00023"/>
    <s v="cr_accounts_payable"/>
    <m/>
    <n v="26141"/>
  </r>
  <r>
    <s v="UEC"/>
    <n v="1"/>
    <n v="21"/>
    <n v="908"/>
    <s v="EED"/>
    <s v="908EED"/>
    <n v="20"/>
    <n v="20"/>
    <s v=" "/>
    <x v="13"/>
    <s v="J01V5"/>
    <n v="1"/>
    <s v="MEPC"/>
    <s v="CI"/>
    <s v=" "/>
    <s v="L M SERVICES INC"/>
    <s v="Biz Custom - Incentives paid to customers (MO MEEI"/>
    <n v="2659269"/>
    <x v="37"/>
    <s v="DR"/>
    <n v="1229662.19"/>
    <n v="1229662.19"/>
    <s v="UD"/>
    <n v="604438"/>
    <m/>
    <s v="Actuals"/>
    <s v="AP"/>
    <s v=" "/>
    <s v="AP001-02/23/2016-00023"/>
    <s v="cr_accounts_payable"/>
    <m/>
    <n v="26141"/>
  </r>
  <r>
    <s v="UEC"/>
    <n v="1"/>
    <n v="21"/>
    <n v="908"/>
    <s v="EED"/>
    <s v="908EED"/>
    <n v="20"/>
    <n v="20"/>
    <s v=" "/>
    <x v="21"/>
    <s v="J01V6"/>
    <n v="1"/>
    <s v="MEPC"/>
    <s v="CI"/>
    <s v=" "/>
    <s v="L M SERVICES INC"/>
    <s v="Biz Retro-commissioning - Incentives paid to custo"/>
    <n v="2659269"/>
    <x v="37"/>
    <s v="DR"/>
    <n v="738460.61"/>
    <n v="738460.61"/>
    <s v="UD"/>
    <n v="604438"/>
    <m/>
    <s v="Actuals"/>
    <s v="AP"/>
    <s v=" "/>
    <s v="AP001-02/23/2016-00023"/>
    <s v="cr_accounts_payable"/>
    <m/>
    <n v="26141"/>
  </r>
  <r>
    <s v="UEC"/>
    <n v="1"/>
    <n v="21"/>
    <n v="908"/>
    <s v="EED"/>
    <s v="908EED"/>
    <n v="20"/>
    <n v="20"/>
    <s v=" "/>
    <x v="19"/>
    <s v="J01V7"/>
    <n v="1"/>
    <s v="MEPC"/>
    <s v="CI"/>
    <s v=" "/>
    <s v="L M SERVICES INC"/>
    <s v="Biz New Construction - Incentives paid to customer"/>
    <n v="2659269"/>
    <x v="37"/>
    <s v="DR"/>
    <n v="480612.07"/>
    <n v="480612.07"/>
    <s v="UD"/>
    <n v="604438"/>
    <m/>
    <s v="Actuals"/>
    <s v="AP"/>
    <s v=" "/>
    <s v="AP001-02/23/2016-00023"/>
    <s v="cr_accounts_payable"/>
    <m/>
    <n v="26141"/>
  </r>
  <r>
    <s v="UEC"/>
    <n v="1"/>
    <n v="21"/>
    <n v="908"/>
    <s v="EED"/>
    <s v="908EED"/>
    <n v="20"/>
    <n v="20"/>
    <s v=" "/>
    <x v="3"/>
    <s v="J01V8"/>
    <n v="1"/>
    <s v="MEPC"/>
    <s v="EX"/>
    <s v=" "/>
    <s v="L M SERVICES INC"/>
    <s v="Biz Program Gen Expense - Professional Services (M"/>
    <n v="2659269"/>
    <x v="37"/>
    <s v="DR"/>
    <n v="750000"/>
    <n v="750000"/>
    <s v="UD"/>
    <n v="604438"/>
    <m/>
    <s v="Actuals"/>
    <s v="AP"/>
    <s v=" "/>
    <s v="AP001-02/23/2016-00023"/>
    <s v="cr_accounts_payable"/>
    <m/>
    <n v="26141"/>
  </r>
  <r>
    <s v="UEC"/>
    <n v="1"/>
    <n v="21"/>
    <n v="908"/>
    <s v="EED"/>
    <s v="908EED"/>
    <n v="20"/>
    <n v="20"/>
    <s v=" "/>
    <x v="3"/>
    <s v="J01V8"/>
    <n v="1"/>
    <s v="MEPC"/>
    <s v="BX"/>
    <s v="E26633"/>
    <s v="Hendry(MOEngEf&amp;R 921"/>
    <s v="Purchases-Other (RT BX)::MSFT * E08001W4T7"/>
    <n v="2668262"/>
    <x v="37"/>
    <s v="DR"/>
    <n v="0"/>
    <n v="115"/>
    <s v=" "/>
    <s v=" "/>
    <m/>
    <s v="Actuals"/>
    <s v="CC"/>
    <s v=" "/>
    <s v="AP001-02/29/2016-00029"/>
    <s v="cr_accounts_payable"/>
    <m/>
    <n v="54507"/>
  </r>
  <r>
    <s v="UEC"/>
    <n v="1"/>
    <n v="21"/>
    <n v="908"/>
    <s v="EED"/>
    <s v="908EED"/>
    <n v="20"/>
    <n v="20"/>
    <s v=" "/>
    <x v="3"/>
    <s v="J01V8"/>
    <n v="1"/>
    <s v="MEPC"/>
    <s v="BX"/>
    <s v="E26633"/>
    <s v="Hendry(MOEngEf&amp;R 921"/>
    <s v="Purchases-Other (RT BX)::MSFT * E08001SA43"/>
    <n v="2668262"/>
    <x v="37"/>
    <s v="DR"/>
    <n v="0"/>
    <n v="115"/>
    <s v=" "/>
    <s v=" "/>
    <m/>
    <s v="Actuals"/>
    <s v="CC"/>
    <s v=" "/>
    <s v="AP001-02/29/2016-00029"/>
    <s v="cr_accounts_payable"/>
    <m/>
    <n v="54507"/>
  </r>
  <r>
    <s v="UEC"/>
    <n v="1"/>
    <n v="21"/>
    <n v="908"/>
    <s v="01M"/>
    <s v="90801M"/>
    <n v="20"/>
    <n v="20"/>
    <s v=" "/>
    <x v="5"/>
    <s v="J01VB"/>
    <n v="1"/>
    <s v="MEPC"/>
    <s v="CI"/>
    <s v=" "/>
    <s v="CLEARESULT INC"/>
    <s v="2013-2015 MEEIA Residential Energy Efficiency Prod"/>
    <n v="2641193"/>
    <x v="37"/>
    <s v="DR"/>
    <n v="7566.6"/>
    <n v="7566.6"/>
    <s v="UD"/>
    <n v="610847"/>
    <m/>
    <s v="Actuals"/>
    <s v="AP"/>
    <s v=" "/>
    <s v="AP001-02/05/2016-00005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CI"/>
    <s v=" "/>
    <s v="CLEARESULT INC"/>
    <s v="TAX"/>
    <n v="2641193"/>
    <x v="37"/>
    <s v="DR"/>
    <n v="0"/>
    <n v="606.30999999999995"/>
    <s v="UD"/>
    <n v="610847"/>
    <m/>
    <s v="Actuals"/>
    <s v="AP"/>
    <s v=" "/>
    <s v="AP001-02/05/2016-00005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EX"/>
    <s v=" "/>
    <s v="CLEARESULT INC"/>
    <s v="2013-2015 MEEIA Residential Energy Efficiency Prod"/>
    <n v="2643616"/>
    <x v="37"/>
    <s v="CR"/>
    <n v="-8000"/>
    <n v="-8000"/>
    <s v="UD"/>
    <n v="610846"/>
    <m/>
    <s v="Actuals"/>
    <s v="AP"/>
    <s v=" "/>
    <s v="AP001-02/16/2016-00016"/>
    <s v="cr_accounts_payable"/>
    <m/>
    <n v="67065"/>
  </r>
  <r>
    <s v="UEC"/>
    <n v="1"/>
    <n v="21"/>
    <n v="908"/>
    <s v="01M"/>
    <s v="90801M"/>
    <n v="20"/>
    <n v="20"/>
    <s v=" "/>
    <x v="5"/>
    <s v="J01VB"/>
    <n v="1"/>
    <s v="MEPC"/>
    <s v="EX"/>
    <s v=" "/>
    <s v="CLEARESULT INC"/>
    <s v="2013-2015 MEEIA Residential Energy Efficiency Prod"/>
    <n v="2643616"/>
    <x v="37"/>
    <s v="DR"/>
    <n v="8000"/>
    <n v="8000"/>
    <s v="UD"/>
    <n v="610846"/>
    <m/>
    <s v="Actuals"/>
    <s v="AP"/>
    <s v=" "/>
    <s v="AP001-02/16/2016-00016"/>
    <s v="cr_accounts_payable"/>
    <m/>
    <n v="67065"/>
  </r>
  <r>
    <s v="UEC"/>
    <n v="1"/>
    <n v="21"/>
    <n v="908"/>
    <s v="01M"/>
    <s v="90801M"/>
    <n v="20"/>
    <n v="20"/>
    <s v=" "/>
    <x v="18"/>
    <s v="J01VF"/>
    <n v="1"/>
    <s v="MEPC"/>
    <s v="CI"/>
    <s v=" "/>
    <s v="HONEYWELL INTERNATIO"/>
    <s v="2013-2015 Residential Electric Incentive  for Home"/>
    <n v="2615542"/>
    <x v="37"/>
    <s v="DR"/>
    <n v="17193.36"/>
    <n v="17193.36"/>
    <s v="UD"/>
    <n v="618695"/>
    <m/>
    <s v="Actuals"/>
    <s v="AP"/>
    <s v=" "/>
    <s v="AP001-02/05/2016-00005"/>
    <s v="cr_accounts_payable"/>
    <m/>
    <n v="8224"/>
  </r>
  <r>
    <s v="UEC"/>
    <n v="1"/>
    <n v="21"/>
    <n v="908"/>
    <s v="01M"/>
    <s v="90801M"/>
    <n v="20"/>
    <n v="20"/>
    <s v=" "/>
    <x v="18"/>
    <s v="J01VF"/>
    <n v="1"/>
    <s v="MEPC"/>
    <s v="EX"/>
    <s v=" "/>
    <s v="HONEYWELL INTERNATIO"/>
    <s v="2013-2015 Residential Electric Administrative (non"/>
    <n v="2616574"/>
    <x v="37"/>
    <s v="DR"/>
    <n v="772.47"/>
    <n v="772.47"/>
    <s v="UD"/>
    <n v="61869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18"/>
    <s v="J01VF"/>
    <n v="1"/>
    <s v="MEPC"/>
    <s v="CI"/>
    <s v=" "/>
    <s v="HONEYWELL INTERNATIO"/>
    <s v="2013-2015 Residential Electric Incentive  for Home"/>
    <n v="2612506"/>
    <x v="37"/>
    <s v="DR"/>
    <n v="2111.0300000000002"/>
    <n v="2111.0300000000002"/>
    <s v="UD"/>
    <n v="618695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18"/>
    <s v="J01VF"/>
    <n v="1"/>
    <s v="MEPC"/>
    <s v="EX"/>
    <s v=" "/>
    <s v="HONEYWELL INTERNATIO"/>
    <s v="2013-2015 Residential Electric Administrative (non"/>
    <n v="2615480"/>
    <x v="37"/>
    <s v="DR"/>
    <n v="7020"/>
    <n v="7020"/>
    <s v="UD"/>
    <n v="61869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18"/>
    <s v="J01VF"/>
    <n v="1"/>
    <s v="MEPC"/>
    <s v="EX"/>
    <s v=" "/>
    <s v="HONEYWELL INTERNATIO"/>
    <s v="2013-2015 Residential Electric Administrative (non"/>
    <n v="2615480"/>
    <x v="37"/>
    <s v="CR"/>
    <n v="-7020"/>
    <n v="-7020"/>
    <s v="UD"/>
    <n v="61869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n v="82"/>
    <s v="E34751"/>
    <s v="Via(MOEngEf&amp;R 921), "/>
    <s v="Meals (RT82)::SQUARE ONE BREWERY"/>
    <n v="2646934"/>
    <x v="37"/>
    <s v="DR"/>
    <n v="0"/>
    <n v="60.34"/>
    <s v=" "/>
    <s v=" "/>
    <m/>
    <s v="Actuals"/>
    <s v="CC"/>
    <s v=" "/>
    <s v="AP001-02/04/2016-00004"/>
    <s v="cr_accounts_payable"/>
    <m/>
    <n v="5787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44369"/>
    <x v="37"/>
    <s v="CR"/>
    <n v="-81089.34"/>
    <n v="-81089.34"/>
    <s v="UD"/>
    <n v="61071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44370"/>
    <x v="37"/>
    <s v="DR"/>
    <n v="127516.35"/>
    <n v="127516.35"/>
    <s v="UD"/>
    <n v="61071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44371"/>
    <x v="37"/>
    <s v="DR"/>
    <n v="95253.62"/>
    <n v="95253.62"/>
    <s v="UD"/>
    <n v="61071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44369"/>
    <x v="37"/>
    <s v="DR"/>
    <n v="81089.34"/>
    <n v="81089.34"/>
    <s v="UD"/>
    <n v="61071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44370"/>
    <x v="37"/>
    <s v="CR"/>
    <n v="-127516.35"/>
    <n v="-127516.35"/>
    <s v="UD"/>
    <n v="61071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44371"/>
    <x v="37"/>
    <s v="CR"/>
    <n v="-95253.62"/>
    <n v="-95253.62"/>
    <s v="UD"/>
    <n v="610716"/>
    <m/>
    <s v="Actuals"/>
    <s v="AP"/>
    <s v=" "/>
    <s v="AP001-02/16/2016-00016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58792"/>
    <x v="37"/>
    <s v="CR"/>
    <n v="-46325.81"/>
    <n v="-46325.81"/>
    <s v="UD"/>
    <n v="610716"/>
    <m/>
    <s v="Actuals"/>
    <s v="AP"/>
    <s v=" "/>
    <s v="AP001-02/17/2016-00017"/>
    <s v="cr_accounts_payable"/>
    <m/>
    <n v="8224"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658792"/>
    <x v="37"/>
    <s v="DR"/>
    <n v="46325.81"/>
    <n v="46325.81"/>
    <s v="UD"/>
    <n v="610716"/>
    <m/>
    <s v="Actuals"/>
    <s v="AP"/>
    <s v=" "/>
    <s v="AP001-02/17/2016-00017"/>
    <s v="cr_accounts_payable"/>
    <m/>
    <n v="8224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2013-2015 Cadmus - Residential Electric Energy Eff"/>
    <n v="2642310"/>
    <x v="37"/>
    <s v="DR"/>
    <n v="23290.28"/>
    <n v="23290.28"/>
    <s v="UD"/>
    <n v="618938"/>
    <m/>
    <s v="Actuals"/>
    <s v="AP"/>
    <s v=" "/>
    <s v="AP001-02/04/2016-00004"/>
    <s v="cr_accounts_payable"/>
    <m/>
    <n v="68917"/>
  </r>
  <r>
    <s v="UEC"/>
    <n v="1"/>
    <n v="21"/>
    <n v="908"/>
    <s v="EED"/>
    <s v="908EED"/>
    <n v="20"/>
    <n v="20"/>
    <s v=" "/>
    <x v="11"/>
    <s v="J01VM"/>
    <n v="1"/>
    <s v="MEPC"/>
    <n v="80"/>
    <s v=" "/>
    <s v="Welikson(MOEngEf&amp;R 9"/>
    <s v="Hotels (RT 80)::Sheraton Hotels &amp; Resorts"/>
    <n v="2661366"/>
    <x v="37"/>
    <s v="DR"/>
    <n v="0"/>
    <n v="968.12"/>
    <s v=" "/>
    <s v=" "/>
    <m/>
    <s v="Actuals"/>
    <s v="OP"/>
    <s v=" "/>
    <s v="AP001-02/19/2016-00019"/>
    <s v="cr_accounts_payable"/>
    <m/>
    <n v="58610"/>
  </r>
  <r>
    <s v="UEC"/>
    <n v="1"/>
    <n v="21"/>
    <n v="908"/>
    <s v="EED"/>
    <s v="908EED"/>
    <n v="20"/>
    <n v="20"/>
    <s v=" "/>
    <x v="11"/>
    <s v="J01VM"/>
    <n v="1"/>
    <s v="MEPC"/>
    <n v="82"/>
    <s v=" "/>
    <s v="Welikson(MOEngEf&amp;R 9"/>
    <s v="Meals (RT82)::Mi Amigo's Arizona Center"/>
    <n v="2661366"/>
    <x v="37"/>
    <s v="DR"/>
    <n v="0"/>
    <n v="20.079999999999998"/>
    <s v=" "/>
    <s v=" "/>
    <m/>
    <s v="Actuals"/>
    <s v="OP"/>
    <s v=" "/>
    <s v="AP001-02/19/2016-00019"/>
    <s v="cr_accounts_payable"/>
    <m/>
    <n v="58610"/>
  </r>
  <r>
    <s v="UEC"/>
    <n v="1"/>
    <n v="21"/>
    <n v="908"/>
    <s v="EED"/>
    <s v="908EED"/>
    <n v="20"/>
    <n v="20"/>
    <s v=" "/>
    <x v="11"/>
    <s v="J01VM"/>
    <n v="1"/>
    <s v="MEPC"/>
    <n v="82"/>
    <s v=" "/>
    <s v="Welikson(MOEngEf&amp;R 9"/>
    <s v="Meals (RT82)::Great American Bagel"/>
    <n v="2661366"/>
    <x v="37"/>
    <s v="DR"/>
    <n v="0"/>
    <n v="11.23"/>
    <s v=" "/>
    <s v=" "/>
    <m/>
    <s v="Actuals"/>
    <s v="OP"/>
    <s v=" "/>
    <s v="AP001-02/19/2016-00019"/>
    <s v="cr_accounts_payable"/>
    <m/>
    <n v="58610"/>
  </r>
  <r>
    <s v="UEC"/>
    <n v="1"/>
    <n v="21"/>
    <n v="908"/>
    <s v="EED"/>
    <s v="908EED"/>
    <n v="20"/>
    <n v="20"/>
    <s v=" "/>
    <x v="11"/>
    <s v="J01VM"/>
    <n v="1"/>
    <s v="MEPC"/>
    <n v="80"/>
    <s v=" "/>
    <s v="Welikson(MOEngEf&amp;R 9"/>
    <s v="Parking, Taxi, Tips, Tolls &amp; Fares(RT80)::Super Sh"/>
    <n v="2661366"/>
    <x v="37"/>
    <s v="DR"/>
    <n v="0"/>
    <n v="13"/>
    <s v=" "/>
    <s v=" "/>
    <m/>
    <s v="Actuals"/>
    <s v="OP"/>
    <s v=" "/>
    <s v="AP001-02/19/2016-00019"/>
    <s v="cr_accounts_payable"/>
    <m/>
    <n v="58610"/>
  </r>
  <r>
    <s v="UEC"/>
    <n v="1"/>
    <n v="21"/>
    <n v="908"/>
    <s v="EED"/>
    <s v="908EED"/>
    <n v="20"/>
    <n v="20"/>
    <s v=" "/>
    <x v="11"/>
    <s v="J01VM"/>
    <n v="1"/>
    <s v="MEPC"/>
    <n v="82"/>
    <s v=" "/>
    <s v="Welikson(MOEngEf&amp;R 9"/>
    <s v="Meals (RT82)::Super Shuttle"/>
    <n v="2661366"/>
    <x v="37"/>
    <s v="DR"/>
    <n v="0"/>
    <n v="13"/>
    <s v=" "/>
    <s v=" "/>
    <m/>
    <s v="Actuals"/>
    <s v="OP"/>
    <s v=" "/>
    <s v="AP001-02/19/2016-00019"/>
    <s v="cr_accounts_payable"/>
    <m/>
    <n v="58610"/>
  </r>
  <r>
    <s v="UEC"/>
    <n v="1"/>
    <n v="21"/>
    <n v="908"/>
    <s v="EED"/>
    <s v="908EED"/>
    <n v="20"/>
    <n v="20"/>
    <s v=" "/>
    <x v="17"/>
    <s v="J01V4"/>
    <n v="1"/>
    <s v="MEPC"/>
    <s v="CI"/>
    <n v="5954105114"/>
    <m/>
    <s v="CSS NON-SERV REVENUE"/>
    <m/>
    <x v="37"/>
    <s v="DR"/>
    <n v="0"/>
    <n v="264"/>
    <m/>
    <m/>
    <m/>
    <s v="Actuals"/>
    <s v="CS662M"/>
    <s v=" "/>
    <s v="CA010-02/29/2016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EX"/>
    <s v="ACCRUAL   "/>
    <m/>
    <s v="L. M. Services"/>
    <n v="2668943"/>
    <x v="38"/>
    <s v="CR"/>
    <n v="0"/>
    <n v="-50223.37"/>
    <m/>
    <n v="604438"/>
    <m/>
    <s v="Actuals"/>
    <s v="CULLEY"/>
    <s v=" "/>
    <s v="TD512-03/01/2016-0202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EX"/>
    <s v="ACCRUAL   "/>
    <m/>
    <s v="L. M. Services"/>
    <n v="2668943"/>
    <x v="38"/>
    <s v="CR"/>
    <n v="0"/>
    <n v="-118527.16"/>
    <m/>
    <n v="604438"/>
    <m/>
    <s v="Actuals"/>
    <s v="CULLEY"/>
    <s v=" "/>
    <s v="TD512-03/01/2016-02022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8"/>
    <s v="DR"/>
    <n v="0"/>
    <n v="10191.299999999999"/>
    <m/>
    <n v="604438"/>
    <m/>
    <s v="Actuals"/>
    <s v="CULLEY"/>
    <s v=" "/>
    <s v="TD512-03/31/2016-03026"/>
    <s v="cr_gl_manual_journals"/>
    <m/>
    <m/>
  </r>
  <r>
    <s v="UEC"/>
    <n v="1"/>
    <n v="21"/>
    <n v="908"/>
    <s v="EED"/>
    <s v="908EED"/>
    <n v="20"/>
    <n v="20"/>
    <s v=" "/>
    <x v="21"/>
    <s v="J01V6"/>
    <n v="1"/>
    <s v="MEPC"/>
    <s v="EX"/>
    <s v="ACCRUAL   "/>
    <m/>
    <s v="L. M. Services"/>
    <n v="2668943"/>
    <x v="38"/>
    <s v="CR"/>
    <n v="0"/>
    <n v="-14062.55"/>
    <m/>
    <n v="604438"/>
    <m/>
    <s v="Actuals"/>
    <s v="CULLEY"/>
    <s v=" "/>
    <s v="TD512-03/01/2016-02022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EX"/>
    <s v="ACCRUAL   "/>
    <m/>
    <s v="L. M. Services"/>
    <n v="2668943"/>
    <x v="38"/>
    <s v="CR"/>
    <n v="0"/>
    <n v="-18080.419999999998"/>
    <m/>
    <n v="604438"/>
    <m/>
    <s v="Actuals"/>
    <s v="CULLEY"/>
    <s v=" "/>
    <s v="TD512-03/01/2016-02022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ACCRUAL   "/>
    <m/>
    <s v="Clearesult"/>
    <n v="2666448"/>
    <x v="38"/>
    <s v="CR"/>
    <n v="0"/>
    <n v="-150000"/>
    <m/>
    <n v="610844"/>
    <m/>
    <s v="Actuals"/>
    <s v="CULLEY"/>
    <s v=" "/>
    <s v="TD512-03/01/2016-02022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CI"/>
    <s v="          "/>
    <m/>
    <s v="Clearesult Incentives"/>
    <m/>
    <x v="38"/>
    <s v="DR"/>
    <n v="0"/>
    <n v="3.97"/>
    <m/>
    <m/>
    <m/>
    <s v="Actuals"/>
    <s v="CULLEY"/>
    <s v=" "/>
    <s v="TD513-03/31/2016-03008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TUALS   "/>
    <m/>
    <s v="Clearesult Incentives"/>
    <m/>
    <x v="38"/>
    <s v="DR"/>
    <n v="0"/>
    <n v="44711.81"/>
    <m/>
    <m/>
    <m/>
    <s v="Actuals"/>
    <s v="CULLEY"/>
    <s v=" "/>
    <s v="TD513-03/31/2016-03017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TUALS   "/>
    <m/>
    <s v="Clearesult Incentives"/>
    <m/>
    <x v="38"/>
    <s v="CR"/>
    <n v="0"/>
    <n v="-380.19"/>
    <m/>
    <m/>
    <m/>
    <s v="Actuals"/>
    <s v="CULLEY"/>
    <s v=" "/>
    <s v="TD513-03/31/2016-03017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TUALS   "/>
    <m/>
    <s v="Clearesult Incentives"/>
    <m/>
    <x v="38"/>
    <s v="CR"/>
    <n v="0"/>
    <n v="-32610.87"/>
    <m/>
    <m/>
    <m/>
    <s v="Actuals"/>
    <s v="CULLEY"/>
    <s v=" "/>
    <s v="TD513-03/31/2016-03017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          "/>
    <m/>
    <s v="Clearesult Incentives"/>
    <m/>
    <x v="38"/>
    <s v="DR"/>
    <n v="0"/>
    <n v="0.01"/>
    <m/>
    <m/>
    <m/>
    <s v="Actuals"/>
    <s v="CULLEY"/>
    <s v=" "/>
    <s v="TD513-03/31/2016-03052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entives"/>
    <n v="2696859"/>
    <x v="38"/>
    <s v="DR"/>
    <n v="0"/>
    <n v="5675"/>
    <m/>
    <n v="610847"/>
    <m/>
    <s v="Actuals"/>
    <s v="CULLEY"/>
    <s v=" "/>
    <s v="TD512-03/31/2016-03051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8"/>
    <s v="CR"/>
    <n v="0"/>
    <n v="-122890"/>
    <m/>
    <n v="607127"/>
    <m/>
    <s v="Actuals"/>
    <s v="CULLEY"/>
    <s v=" "/>
    <s v="TD512-03/01/2016-02022"/>
    <s v="cr_gl_manual_journals"/>
    <m/>
    <m/>
  </r>
  <r>
    <s v="UEC"/>
    <n v="1"/>
    <n v="21"/>
    <n v="908"/>
    <s v="01M"/>
    <s v="90801M"/>
    <n v="20"/>
    <n v="20"/>
    <s v=" "/>
    <x v="18"/>
    <s v="J01VF"/>
    <n v="1"/>
    <s v="MEPC"/>
    <s v="CI"/>
    <s v="          "/>
    <m/>
    <s v="HW Incentives"/>
    <m/>
    <x v="38"/>
    <s v="CR"/>
    <n v="0"/>
    <n v="-79.48"/>
    <m/>
    <m/>
    <m/>
    <s v="Actuals"/>
    <s v="CULLEY"/>
    <s v=" "/>
    <s v="TD513-03/31/2016-03008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8"/>
    <s v="CR"/>
    <n v="0"/>
    <n v="-8025"/>
    <m/>
    <m/>
    <m/>
    <s v="Actuals"/>
    <s v="CULLEY"/>
    <s v=" "/>
    <s v="TD512-03/01/2016-02021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TUALS   "/>
    <m/>
    <s v="ICF Incentives"/>
    <m/>
    <x v="38"/>
    <s v="DR"/>
    <n v="0"/>
    <n v="8025"/>
    <m/>
    <m/>
    <m/>
    <s v="Actuals"/>
    <s v="CULLEY"/>
    <s v=" "/>
    <s v="TD513-03/31/2016-03018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TUALS   "/>
    <m/>
    <s v="ICF Incentives"/>
    <m/>
    <x v="38"/>
    <s v="DR"/>
    <n v="0"/>
    <n v="21975"/>
    <m/>
    <m/>
    <m/>
    <s v="Actuals"/>
    <s v="CULLEY"/>
    <s v=" "/>
    <s v="TD513-03/31/2016-0301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8"/>
    <s v="DR"/>
    <n v="0"/>
    <n v="122890"/>
    <m/>
    <n v="607127"/>
    <m/>
    <s v="Actuals"/>
    <s v="CULLEY"/>
    <s v=" "/>
    <s v="TD512-03/31/2016-03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8"/>
    <s v="DR"/>
    <n v="0"/>
    <n v="6100"/>
    <m/>
    <m/>
    <m/>
    <s v="Actuals"/>
    <s v="CULLEY"/>
    <s v=" "/>
    <s v="TD512-03/31/2016-03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8"/>
    <s v="CR"/>
    <n v="0"/>
    <n v="-25566"/>
    <m/>
    <m/>
    <m/>
    <s v="Actuals"/>
    <s v="CULLEY"/>
    <s v=" "/>
    <s v="TD512-03/31/2016-03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          "/>
    <m/>
    <s v="ICF Incentives"/>
    <m/>
    <x v="38"/>
    <s v="DR"/>
    <n v="0"/>
    <n v="0.7"/>
    <m/>
    <m/>
    <m/>
    <s v="Actuals"/>
    <s v="CULLEY"/>
    <s v=" "/>
    <s v="TD513-03/31/2016-03053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          "/>
    <m/>
    <s v="ICF Incentives"/>
    <m/>
    <x v="38"/>
    <s v="DR"/>
    <n v="0"/>
    <n v="6100"/>
    <m/>
    <m/>
    <m/>
    <s v="Actuals"/>
    <s v="CULLEY"/>
    <s v=" "/>
    <s v="TD513-03/31/2016-03053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ACTUAL    "/>
    <m/>
    <s v="ARCA Incentives"/>
    <m/>
    <x v="38"/>
    <s v="DR"/>
    <n v="0"/>
    <n v="0.31"/>
    <m/>
    <m/>
    <m/>
    <s v="Actuals"/>
    <s v="CULLEY"/>
    <s v=" "/>
    <s v="TD513-03/31/2016-03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ACTUAL    "/>
    <m/>
    <s v="ARCA Incentives"/>
    <m/>
    <x v="38"/>
    <s v="CR"/>
    <n v="0"/>
    <n v="-18800"/>
    <m/>
    <m/>
    <m/>
    <s v="Actuals"/>
    <s v="CULLEY"/>
    <s v=" "/>
    <s v="TD513-03/31/2016-03002"/>
    <s v="cr_gl_manual_journals"/>
    <m/>
    <m/>
  </r>
  <r>
    <s v="UEC"/>
    <n v="1"/>
    <n v="21"/>
    <n v="908"/>
    <s v="01M"/>
    <s v="90801M"/>
    <n v="20"/>
    <n v="20"/>
    <s v=" "/>
    <x v="7"/>
    <s v="J01VD"/>
    <n v="1"/>
    <s v="MEPC"/>
    <s v="CI"/>
    <s v="ACTUAL    "/>
    <m/>
    <s v="ARCA Incentives"/>
    <m/>
    <x v="38"/>
    <s v="CR"/>
    <n v="0"/>
    <n v="-18800"/>
    <m/>
    <m/>
    <m/>
    <s v="Actuals"/>
    <s v="CULLEY"/>
    <s v=" "/>
    <s v="TD513-03/31/2016-03002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CI"/>
    <s v="          "/>
    <m/>
    <s v="HW Incentives"/>
    <m/>
    <x v="38"/>
    <s v="CR"/>
    <n v="0"/>
    <n v="-6.03"/>
    <m/>
    <m/>
    <m/>
    <s v="Actuals"/>
    <s v="CULLEY"/>
    <s v=" "/>
    <s v="TD513-03/31/2016-03019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 "/>
    <s v="APPLIED ENERGY GROUP"/>
    <s v="VisionDSM One-time Configuration"/>
    <n v="2677903"/>
    <x v="38"/>
    <s v="DR"/>
    <n v="5166.5"/>
    <n v="5166.5"/>
    <s v="UD"/>
    <n v="634553"/>
    <m/>
    <s v="Actuals"/>
    <s v="AP"/>
    <s v=" "/>
    <s v="AP001-03/21/2016-00021"/>
    <s v="cr_accounts_payable"/>
    <m/>
    <n v="64877"/>
  </r>
  <r>
    <s v="UEC"/>
    <n v="1"/>
    <n v="21"/>
    <n v="908"/>
    <s v="EED"/>
    <s v="908EED"/>
    <n v="20"/>
    <n v="20"/>
    <s v=" "/>
    <x v="17"/>
    <s v="J01V4"/>
    <n v="1"/>
    <s v="MEPC"/>
    <s v="EX"/>
    <s v=" "/>
    <s v="L M SERVICES INC"/>
    <s v="Biz Standard - Professional Services (MO MEEIA)"/>
    <n v="2668943"/>
    <x v="38"/>
    <s v="DR"/>
    <n v="50223.37"/>
    <n v="50223.37"/>
    <s v="UD"/>
    <n v="604438"/>
    <m/>
    <s v="Actuals"/>
    <s v="AP"/>
    <s v=" "/>
    <s v="AP001-03/08/2016-00008"/>
    <s v="cr_accounts_payable"/>
    <m/>
    <n v="26141"/>
  </r>
  <r>
    <s v="UEC"/>
    <n v="1"/>
    <n v="21"/>
    <n v="908"/>
    <s v="EED"/>
    <s v="908EED"/>
    <n v="20"/>
    <n v="20"/>
    <s v=" "/>
    <x v="13"/>
    <s v="J01V5"/>
    <n v="1"/>
    <s v="MEPC"/>
    <s v="EX"/>
    <s v=" "/>
    <s v="L M SERVICES INC"/>
    <s v="Biz Custom - Professional Services (MO MEEIA)"/>
    <n v="2668943"/>
    <x v="38"/>
    <s v="DR"/>
    <n v="118527.16"/>
    <n v="118527.16"/>
    <s v="UD"/>
    <n v="604438"/>
    <m/>
    <s v="Actuals"/>
    <s v="AP"/>
    <s v=" "/>
    <s v="AP001-03/08/2016-00008"/>
    <s v="cr_accounts_payable"/>
    <m/>
    <n v="26141"/>
  </r>
  <r>
    <s v="UEC"/>
    <n v="1"/>
    <n v="21"/>
    <n v="908"/>
    <s v="EED"/>
    <s v="908EED"/>
    <n v="20"/>
    <n v="20"/>
    <s v=" "/>
    <x v="21"/>
    <s v="J01V6"/>
    <n v="1"/>
    <s v="MEPC"/>
    <s v="EX"/>
    <s v=" "/>
    <s v="L M SERVICES INC"/>
    <s v="Biz Retro-commissioning - Professional services (M"/>
    <n v="2668943"/>
    <x v="38"/>
    <s v="DR"/>
    <n v="14062.55"/>
    <n v="14062.55"/>
    <s v="UD"/>
    <n v="604438"/>
    <m/>
    <s v="Actuals"/>
    <s v="AP"/>
    <s v=" "/>
    <s v="AP001-03/08/2016-00008"/>
    <s v="cr_accounts_payable"/>
    <m/>
    <n v="26141"/>
  </r>
  <r>
    <s v="UEC"/>
    <n v="1"/>
    <n v="21"/>
    <n v="908"/>
    <s v="EED"/>
    <s v="908EED"/>
    <n v="20"/>
    <n v="20"/>
    <s v=" "/>
    <x v="19"/>
    <s v="J01V7"/>
    <n v="1"/>
    <s v="MEPC"/>
    <s v="EX"/>
    <s v=" "/>
    <s v="L M SERVICES INC"/>
    <s v="Biz New Construction - Professional Services (MO M"/>
    <n v="2668943"/>
    <x v="38"/>
    <s v="DR"/>
    <n v="18080.419999999998"/>
    <n v="18080.419999999998"/>
    <s v="UD"/>
    <n v="604438"/>
    <m/>
    <s v="Actuals"/>
    <s v="AP"/>
    <s v=" "/>
    <s v="AP001-03/08/2016-00008"/>
    <s v="cr_accounts_payable"/>
    <m/>
    <n v="26141"/>
  </r>
  <r>
    <s v="UEC"/>
    <n v="1"/>
    <n v="21"/>
    <n v="908"/>
    <s v="01M"/>
    <s v="90801M"/>
    <n v="20"/>
    <n v="20"/>
    <s v=" "/>
    <x v="4"/>
    <s v="J01V9"/>
    <n v="1"/>
    <s v="MEPC"/>
    <s v="EX"/>
    <s v=" "/>
    <s v="CLEARESULT INC"/>
    <s v="2013-2015 MEEIA Residential Lighting Program Admin"/>
    <n v="2666448"/>
    <x v="38"/>
    <s v="DR"/>
    <n v="150000"/>
    <n v="150000"/>
    <s v="UD"/>
    <n v="610844"/>
    <m/>
    <s v="Actuals"/>
    <s v="AP"/>
    <s v=" "/>
    <s v="AP001-03/11/2016-00011"/>
    <s v="cr_accounts_payable"/>
    <m/>
    <n v="67065"/>
  </r>
  <r>
    <s v="UEC"/>
    <n v="1"/>
    <n v="21"/>
    <n v="908"/>
    <s v="01M"/>
    <s v="90801M"/>
    <n v="20"/>
    <n v="20"/>
    <s v=" "/>
    <x v="7"/>
    <s v="J01VD"/>
    <n v="1"/>
    <s v="MEPC"/>
    <s v="EX"/>
    <s v=" "/>
    <s v="APPLIANCE RECYCLING "/>
    <s v=" Residential Appliance Recycling Program Administr"/>
    <n v="2685845"/>
    <x v="38"/>
    <s v="DR"/>
    <n v="163"/>
    <n v="163"/>
    <s v="UD"/>
    <n v="610718"/>
    <m/>
    <s v="Actuals"/>
    <s v="AP"/>
    <s v=" "/>
    <s v="AP001-03/24/2016-00024"/>
    <s v="cr_accounts_payable"/>
    <m/>
    <n v="75450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2013-2015 Cadmus - Residential Electric Energy Eff"/>
    <n v="2680934"/>
    <x v="38"/>
    <s v="DR"/>
    <n v="43457.14"/>
    <n v="43457.14"/>
    <s v="UD"/>
    <n v="618938"/>
    <m/>
    <s v="Actuals"/>
    <s v="AP"/>
    <s v=" "/>
    <s v="AP001-03/21/2016-00021"/>
    <s v="cr_accounts_payable"/>
    <m/>
    <n v="68917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665195"/>
    <x v="38"/>
    <s v="DR"/>
    <n v="77050.13"/>
    <n v="77050.13"/>
    <s v="UD"/>
    <n v="618936"/>
    <m/>
    <s v="Actuals"/>
    <s v="AP"/>
    <s v=" "/>
    <s v="AP001-03/02/2016-00002"/>
    <s v="cr_accounts_payable"/>
    <m/>
    <n v="67053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690007"/>
    <x v="38"/>
    <s v="DR"/>
    <n v="64622.13"/>
    <n v="64622.13"/>
    <s v="UD"/>
    <n v="618936"/>
    <m/>
    <s v="Actuals"/>
    <s v="AP"/>
    <s v=" "/>
    <s v="AP001-03/30/2016-00030"/>
    <s v="cr_accounts_payable"/>
    <m/>
    <n v="67053"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39"/>
    <s v="CR"/>
    <n v="0"/>
    <n v="-10191.299999999999"/>
    <m/>
    <n v="604438"/>
    <m/>
    <s v="Actuals"/>
    <s v="CULLEY"/>
    <s v=" "/>
    <s v="TD512-04/01/2016-03026"/>
    <s v="cr_gl_manual_journals"/>
    <m/>
    <m/>
  </r>
  <r>
    <s v="UEC"/>
    <n v="1"/>
    <n v="21"/>
    <n v="908"/>
    <s v="01M"/>
    <s v="90801M"/>
    <n v="20"/>
    <n v="20"/>
    <s v=" "/>
    <x v="4"/>
    <s v="J01V9"/>
    <n v="1"/>
    <s v="MEPC"/>
    <s v="EX"/>
    <s v="          "/>
    <m/>
    <s v="CLEARESULT CONSULTING INC"/>
    <m/>
    <x v="39"/>
    <s v="CR"/>
    <n v="0"/>
    <n v="-2044.51"/>
    <m/>
    <m/>
    <m/>
    <s v="Actuals"/>
    <s v="RECONNET"/>
    <s v=" "/>
    <s v="RN002-04/19/2016-00019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EX"/>
    <s v="          "/>
    <m/>
    <s v="CLEARESULT CONSULTING INC"/>
    <m/>
    <x v="39"/>
    <s v="CR"/>
    <n v="0"/>
    <n v="-72448"/>
    <m/>
    <m/>
    <m/>
    <s v="Actuals"/>
    <s v="RECONNET"/>
    <s v=" "/>
    <s v="RN002-04/19/2016-00019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ACCRUAL   "/>
    <m/>
    <s v="Clearesult Inentives"/>
    <n v="2696859"/>
    <x v="39"/>
    <s v="CR"/>
    <n v="0"/>
    <n v="-5675"/>
    <m/>
    <n v="610847"/>
    <m/>
    <s v="Actuals"/>
    <s v="CULLEY"/>
    <s v=" "/>
    <s v="TD512-04/01/2016-03051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9"/>
    <s v="CR"/>
    <n v="0"/>
    <n v="-6100"/>
    <m/>
    <m/>
    <m/>
    <s v="Actuals"/>
    <s v="CULLEY"/>
    <s v=" "/>
    <s v="TD512-04/01/2016-03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39"/>
    <s v="DR"/>
    <n v="0"/>
    <n v="25566"/>
    <m/>
    <m/>
    <m/>
    <s v="Actuals"/>
    <s v="CULLEY"/>
    <s v=" "/>
    <s v="TD512-04/01/2016-03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39"/>
    <s v="CR"/>
    <n v="0"/>
    <n v="-122890"/>
    <m/>
    <n v="607127"/>
    <m/>
    <s v="Actuals"/>
    <s v="CULLEY"/>
    <s v=" "/>
    <s v="TD512-04/01/2016-0302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          "/>
    <m/>
    <s v="ICF Resources"/>
    <m/>
    <x v="39"/>
    <s v="DR"/>
    <n v="0"/>
    <n v="122890"/>
    <m/>
    <m/>
    <m/>
    <s v="Actuals"/>
    <s v="CULLEY"/>
    <s v=" "/>
    <s v="TD512-04/30/2016-04032"/>
    <s v="cr_gl_manual_journals"/>
    <m/>
    <m/>
  </r>
  <r>
    <s v="UEC"/>
    <n v="1"/>
    <n v="21"/>
    <n v="908"/>
    <s v="01M"/>
    <s v="90801M"/>
    <n v="20"/>
    <n v="20"/>
    <s v=" "/>
    <x v="5"/>
    <s v="J01VB"/>
    <n v="1"/>
    <s v="MEPC"/>
    <s v="CI"/>
    <s v=" "/>
    <s v="CLEARESULT INC"/>
    <s v="2013-2015 MEEIA Residential Energy Efficiency Prod"/>
    <n v="2696859"/>
    <x v="39"/>
    <s v="DR"/>
    <n v="5675"/>
    <n v="5675"/>
    <s v="UD"/>
    <n v="610847"/>
    <m/>
    <s v="Actuals"/>
    <s v="AP"/>
    <s v=" "/>
    <s v="AP001-04/07/2016-00007"/>
    <s v="cr_accounts_payable"/>
    <m/>
    <n v="67065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710995"/>
    <x v="39"/>
    <s v="DR"/>
    <n v="10380.370000000001"/>
    <n v="10380.370000000001"/>
    <s v="UD"/>
    <n v="618936"/>
    <m/>
    <s v="Actuals"/>
    <s v="AP"/>
    <s v=" "/>
    <s v="AP001-04/29/2016-00029"/>
    <s v="cr_accounts_payable"/>
    <m/>
    <n v="67053"/>
  </r>
  <r>
    <s v="UEC"/>
    <n v="1"/>
    <n v="21"/>
    <n v="908"/>
    <s v="EED"/>
    <s v="908EED"/>
    <n v="20"/>
    <n v="20"/>
    <s v=" "/>
    <x v="11"/>
    <s v="J01VM"/>
    <n v="1"/>
    <s v="MEPC"/>
    <n v="82"/>
    <s v=" "/>
    <s v="Thielemann(MOEngEf&amp;R"/>
    <s v="Meals (RT82)::EXECUTIVE DINING MAIN"/>
    <n v="2702159"/>
    <x v="39"/>
    <s v="DR"/>
    <n v="0"/>
    <n v="326.85000000000002"/>
    <s v=" "/>
    <s v=" "/>
    <m/>
    <s v="Actuals"/>
    <s v="CC"/>
    <s v=" "/>
    <s v="AP001-04/11/2016-00011"/>
    <s v="cr_accounts_payable"/>
    <m/>
    <n v="77028"/>
  </r>
  <r>
    <s v="UEC"/>
    <n v="1"/>
    <n v="21"/>
    <n v="908"/>
    <s v="EED"/>
    <s v="908EED"/>
    <n v="20"/>
    <n v="20"/>
    <s v=" "/>
    <x v="11"/>
    <s v="J01VM"/>
    <n v="1"/>
    <s v="MEPC"/>
    <n v="82"/>
    <s v=" "/>
    <s v="Thielemann(MOEngEf&amp;R"/>
    <s v="Meals (RT82)::Regulatory Stakeholders"/>
    <n v="2706288"/>
    <x v="39"/>
    <s v="CR"/>
    <n v="0"/>
    <n v="-50"/>
    <s v=" "/>
    <s v=" "/>
    <m/>
    <s v="Actuals"/>
    <s v="OP"/>
    <s v=" "/>
    <s v="AP001-04/15/2016-00015"/>
    <s v="cr_accounts_payable"/>
    <m/>
    <n v="77028"/>
  </r>
  <r>
    <s v="UEC"/>
    <n v="1"/>
    <n v="21"/>
    <n v="908"/>
    <s v="EED"/>
    <s v="908EED"/>
    <n v="20"/>
    <n v="20"/>
    <s v=" "/>
    <x v="11"/>
    <s v="J01VM"/>
    <n v="1"/>
    <s v="MEPC"/>
    <n v="82"/>
    <s v=" "/>
    <s v="Thielemann(MOEngEf&amp;R"/>
    <s v="Meals (RT82)::EXECUTIVE DINING MAIN"/>
    <n v="2712816"/>
    <x v="39"/>
    <s v="CR"/>
    <n v="0"/>
    <n v="-350.7"/>
    <s v=" "/>
    <s v=" "/>
    <m/>
    <s v="Actuals"/>
    <s v="CC"/>
    <s v=" "/>
    <s v="AP001-04/25/2016-00025"/>
    <s v="cr_accounts_payable"/>
    <m/>
    <n v="77028"/>
  </r>
  <r>
    <s v="UEC"/>
    <n v="1"/>
    <n v="21"/>
    <n v="908"/>
    <s v="EED"/>
    <s v="908EED"/>
    <n v="20"/>
    <n v="20"/>
    <s v=" "/>
    <x v="11"/>
    <s v="J01VM"/>
    <n v="1"/>
    <s v="MEPC"/>
    <n v="82"/>
    <s v=" "/>
    <s v="Thielemann(MOEngEf&amp;R"/>
    <s v="Meals (RT82)::EXECUTIVE DINING MAIN"/>
    <n v="2712816"/>
    <x v="39"/>
    <s v="DR"/>
    <n v="0"/>
    <n v="350.7"/>
    <s v=" "/>
    <s v=" "/>
    <m/>
    <s v="Actuals"/>
    <s v="CC"/>
    <s v=" "/>
    <s v="AP001-04/25/2016-00025"/>
    <s v="cr_accounts_payable"/>
    <m/>
    <n v="77028"/>
  </r>
  <r>
    <s v="UEC"/>
    <n v="1"/>
    <n v="21"/>
    <n v="908"/>
    <s v="EED"/>
    <s v="908EED"/>
    <n v="20"/>
    <n v="20"/>
    <s v=" "/>
    <x v="11"/>
    <s v="J01VM"/>
    <n v="1"/>
    <s v="MEPC"/>
    <n v="82"/>
    <s v="E28247"/>
    <s v="Lovett(MOEngEf&amp;R 921"/>
    <s v="Meals (RT82)::ELEVEN ELEVEN MISSISSIPPI"/>
    <n v="2715024"/>
    <x v="39"/>
    <s v="DR"/>
    <n v="0"/>
    <n v="159.04"/>
    <s v=" "/>
    <s v=" "/>
    <m/>
    <s v="Actuals"/>
    <s v="CC"/>
    <s v=" "/>
    <s v="AP001-04/27/2016-00027"/>
    <s v="cr_accounts_payable"/>
    <m/>
    <n v="54691"/>
  </r>
  <r>
    <s v="UEC"/>
    <n v="1"/>
    <n v="21"/>
    <n v="908"/>
    <s v="EED"/>
    <s v="908EED"/>
    <n v="20"/>
    <n v="20"/>
    <s v=" "/>
    <x v="0"/>
    <s v="J01TZ"/>
    <n v="1"/>
    <s v="MEPC"/>
    <s v="BX"/>
    <s v="          "/>
    <m/>
    <s v="Promotional night lights"/>
    <m/>
    <x v="39"/>
    <s v="CR"/>
    <n v="0"/>
    <n v="-960"/>
    <m/>
    <m/>
    <m/>
    <s v="Actuals"/>
    <s v="CULLEY"/>
    <s v=" "/>
    <s v="TD513-04/30/2016-04005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40"/>
    <s v="DR"/>
    <n v="0"/>
    <n v="10191.299999999999"/>
    <m/>
    <n v="604438"/>
    <m/>
    <s v="Actuals"/>
    <s v="CULLEY"/>
    <s v=" "/>
    <s v="TD512-05/31/2016-0503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40"/>
    <s v="DR"/>
    <n v="0"/>
    <n v="25566"/>
    <m/>
    <m/>
    <m/>
    <s v="Actuals"/>
    <s v="CULLEY"/>
    <s v=" "/>
    <s v="TD512-05/31/2016-0503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40"/>
    <s v="DR"/>
    <n v="0"/>
    <n v="122890"/>
    <m/>
    <m/>
    <m/>
    <s v="Actuals"/>
    <s v="CULLEY"/>
    <s v=" "/>
    <s v="TD512-05/31/2016-0503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          "/>
    <m/>
    <s v="ICF Resources"/>
    <m/>
    <x v="40"/>
    <s v="CR"/>
    <n v="0"/>
    <n v="-122890"/>
    <m/>
    <m/>
    <m/>
    <s v="Actuals"/>
    <s v="CULLEY"/>
    <s v=" "/>
    <s v="TD512-05/01/2016-04032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730840"/>
    <x v="40"/>
    <s v="DR"/>
    <n v="607.5"/>
    <n v="607.5"/>
    <s v="UD"/>
    <n v="618936"/>
    <m/>
    <s v="Actuals"/>
    <s v="AP"/>
    <s v=" "/>
    <s v="AP001-05/19/2016-00019"/>
    <s v="cr_accounts_payable"/>
    <m/>
    <n v="67053"/>
  </r>
  <r>
    <s v="UEC"/>
    <n v="1"/>
    <n v="21"/>
    <n v="908"/>
    <s v="EED"/>
    <s v="908EED"/>
    <n v="20"/>
    <n v="20"/>
    <s v=" "/>
    <x v="13"/>
    <s v="J01V5"/>
    <n v="1"/>
    <s v="MEPC"/>
    <s v="CI"/>
    <s v="ACCRUAL   "/>
    <m/>
    <s v="L. M. Services"/>
    <m/>
    <x v="41"/>
    <s v="CR"/>
    <n v="0"/>
    <n v="-10191.299999999999"/>
    <m/>
    <n v="604438"/>
    <m/>
    <s v="Actuals"/>
    <s v="CULLEY"/>
    <s v=" "/>
    <s v="TD512-06/01/2016-0503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ACCRUAL   "/>
    <m/>
    <s v="ICF Incentives"/>
    <m/>
    <x v="41"/>
    <s v="CR"/>
    <n v="0"/>
    <n v="-25566"/>
    <m/>
    <m/>
    <m/>
    <s v="Actuals"/>
    <s v="CULLEY"/>
    <s v=" "/>
    <s v="TD512-06/01/2016-0503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Admn"/>
    <m/>
    <x v="41"/>
    <s v="CR"/>
    <n v="0"/>
    <n v="-122890"/>
    <m/>
    <m/>
    <m/>
    <s v="Actuals"/>
    <s v="CULLEY"/>
    <s v=" "/>
    <s v="TD512-06/01/2016-0503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CI"/>
    <s v="          "/>
    <m/>
    <s v="ICF CONSULTING GROUP INC"/>
    <m/>
    <x v="41"/>
    <s v="CR"/>
    <n v="0"/>
    <n v="-25566"/>
    <m/>
    <m/>
    <m/>
    <s v="Actuals"/>
    <s v="RECONNET"/>
    <s v=" "/>
    <s v="RN002-06/07/2016-00007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          "/>
    <m/>
    <s v="ICF Resources"/>
    <m/>
    <x v="41"/>
    <s v="DR"/>
    <n v="0"/>
    <n v="122890"/>
    <m/>
    <n v="607127"/>
    <m/>
    <s v="Actuals"/>
    <s v="CULLEY"/>
    <s v=" "/>
    <s v="TD512-06/30/2016-06016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          "/>
    <m/>
    <s v="ADM"/>
    <n v="2758454"/>
    <x v="41"/>
    <s v="DR"/>
    <n v="0"/>
    <n v="97654.7"/>
    <m/>
    <n v="618936"/>
    <m/>
    <s v="Actuals"/>
    <s v="CULLEY"/>
    <s v=" "/>
    <s v="TD512-06/30/2016-06016"/>
    <s v="cr_gl_manual_journals"/>
    <m/>
    <m/>
  </r>
  <r>
    <s v="UEC"/>
    <n v="1"/>
    <n v="21"/>
    <n v="908"/>
    <s v="EED"/>
    <s v="908EED"/>
    <n v="20"/>
    <n v="20"/>
    <s v=" "/>
    <x v="20"/>
    <s v="J01V2"/>
    <n v="1"/>
    <s v="MEPC"/>
    <s v="BQ"/>
    <s v=" "/>
    <s v="APPLIED ENERGY GROUP"/>
    <s v="VisionDSM One-time Configuration"/>
    <n v="2751777"/>
    <x v="41"/>
    <s v="DR"/>
    <n v="1455"/>
    <n v="1455"/>
    <s v="UD"/>
    <n v="634553"/>
    <m/>
    <s v="Actuals"/>
    <s v="AP"/>
    <s v=" "/>
    <s v="AP001-06/16/2016-00016"/>
    <s v="cr_accounts_payable"/>
    <m/>
    <n v="64877"/>
  </r>
  <r>
    <s v="UEC"/>
    <n v="1"/>
    <n v="21"/>
    <n v="908"/>
    <s v="EED"/>
    <s v="908EED"/>
    <n v="20"/>
    <n v="20"/>
    <s v=" "/>
    <x v="13"/>
    <s v="J01V5"/>
    <n v="1"/>
    <s v="MEPC"/>
    <s v="CI"/>
    <s v=" "/>
    <s v="L M SERVICES INC"/>
    <s v="Biz Custom - Incentives paid to customers (MO MEEI"/>
    <n v="2761755"/>
    <x v="41"/>
    <s v="DR"/>
    <n v="10191.299999999999"/>
    <n v="10191.299999999999"/>
    <s v="UD"/>
    <n v="604438"/>
    <m/>
    <s v="Actuals"/>
    <s v="AP"/>
    <s v=" "/>
    <s v="AP001-06/27/2016-00027"/>
    <s v="cr_accounts_payable"/>
    <m/>
    <n v="26141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2013-2015 Cadmus - Residential Electric Energy Eff"/>
    <n v="2765400"/>
    <x v="41"/>
    <s v="DR"/>
    <n v="87966.92"/>
    <n v="87966.92"/>
    <s v="UD"/>
    <n v="618938"/>
    <m/>
    <s v="Actuals"/>
    <s v="AP"/>
    <s v=" "/>
    <s v="AP001-06/30/2016-00030"/>
    <s v="cr_accounts_payable"/>
    <m/>
    <n v="68917"/>
  </r>
  <r>
    <s v="UEC"/>
    <n v="1"/>
    <n v="21"/>
    <n v="908"/>
    <s v="EED"/>
    <s v="908EED"/>
    <n v="20"/>
    <n v="20"/>
    <s v=" "/>
    <x v="17"/>
    <s v="J01V4"/>
    <n v="1"/>
    <s v="MEPC"/>
    <s v="CI"/>
    <s v=" "/>
    <m/>
    <s v="CSS NON-SERV REVENUE"/>
    <m/>
    <x v="41"/>
    <s v="DR"/>
    <n v="0"/>
    <n v="3578"/>
    <m/>
    <m/>
    <m/>
    <s v="Actuals"/>
    <s v="CS662M"/>
    <s v=" "/>
    <s v="CA010-06/30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"/>
    <m/>
    <s v="CSS NON-SERV REVENUE"/>
    <m/>
    <x v="41"/>
    <s v="DR"/>
    <n v="0"/>
    <n v="3591.66"/>
    <m/>
    <m/>
    <m/>
    <s v="Actuals"/>
    <s v="CS662M"/>
    <s v=" "/>
    <s v="CA010-06/30/2016-00000"/>
    <s v="cr_cs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Resources"/>
    <m/>
    <x v="42"/>
    <s v="DR"/>
    <n v="0"/>
    <n v="122890"/>
    <m/>
    <n v="607127"/>
    <m/>
    <s v="Actuals"/>
    <s v="CULLEY"/>
    <s v=" "/>
    <s v="TD512-07/31/2016-07034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          "/>
    <m/>
    <s v="ICF Resources"/>
    <m/>
    <x v="42"/>
    <s v="CR"/>
    <n v="0"/>
    <n v="-122890"/>
    <m/>
    <n v="607127"/>
    <m/>
    <s v="Actuals"/>
    <s v="CULLEY"/>
    <s v=" "/>
    <s v="TD512-07/01/2016-06016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          "/>
    <m/>
    <s v="ADM"/>
    <n v="2758454"/>
    <x v="42"/>
    <s v="CR"/>
    <n v="0"/>
    <n v="-97654.7"/>
    <m/>
    <n v="618936"/>
    <m/>
    <s v="Actuals"/>
    <s v="CULLEY"/>
    <s v=" "/>
    <s v="TD512-07/01/2016-06016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2013-2015 ADM - Evaluation Contractor for Business"/>
    <n v="2758454"/>
    <x v="42"/>
    <s v="DR"/>
    <n v="97654.7"/>
    <n v="97654.7"/>
    <s v="UD"/>
    <n v="618936"/>
    <m/>
    <s v="Actuals"/>
    <s v="AP"/>
    <s v=" "/>
    <s v="AP001-07/13/2016-00013"/>
    <s v="cr_accounts_payable"/>
    <m/>
    <n v="67053"/>
  </r>
  <r>
    <s v="UEC"/>
    <n v="1"/>
    <n v="21"/>
    <n v="908"/>
    <s v="EED"/>
    <s v="908EED"/>
    <n v="20"/>
    <n v="20"/>
    <s v=" "/>
    <x v="17"/>
    <s v="J01V4"/>
    <n v="1"/>
    <s v="MEPC"/>
    <s v="CI"/>
    <s v="          "/>
    <m/>
    <s v="Reclass program costs MEEIA 1 to MEEIA 2"/>
    <m/>
    <x v="43"/>
    <s v="CR"/>
    <n v="0"/>
    <n v="-11639"/>
    <m/>
    <m/>
    <m/>
    <s v="Actuals"/>
    <s v="LOGAN"/>
    <s v=" "/>
    <s v="FA511-08/31/2016-00006"/>
    <s v="cr_gl_manual_journals"/>
    <m/>
    <m/>
  </r>
  <r>
    <s v="UEC"/>
    <n v="1"/>
    <n v="21"/>
    <n v="908"/>
    <s v="EED"/>
    <s v="908EED"/>
    <n v="20"/>
    <n v="22"/>
    <s v=" "/>
    <x v="13"/>
    <s v="J01V5"/>
    <n v="1"/>
    <s v="MEPC"/>
    <s v="CI"/>
    <s v="          "/>
    <m/>
    <s v="Reclass program costs MEEIA 1 to MEEIA 2"/>
    <m/>
    <x v="43"/>
    <s v="CR"/>
    <n v="0"/>
    <n v="-1471.08"/>
    <m/>
    <m/>
    <m/>
    <s v="Actuals"/>
    <s v="LOGAN"/>
    <s v=" "/>
    <s v="FA511-08/31/2016-00006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         "/>
    <m/>
    <s v="Reclass program costs MEEIA 1 to MEEIA 2"/>
    <m/>
    <x v="43"/>
    <s v="CR"/>
    <n v="0"/>
    <n v="-20279.62"/>
    <m/>
    <m/>
    <m/>
    <s v="Actuals"/>
    <s v="LOGAN"/>
    <s v=" "/>
    <s v="FA511-08/31/2016-00006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         "/>
    <m/>
    <s v="Reclass program costs MEEIA 1 to MEEIA 2"/>
    <m/>
    <x v="43"/>
    <s v="CR"/>
    <n v="0"/>
    <n v="-4034"/>
    <m/>
    <m/>
    <m/>
    <s v="Actuals"/>
    <s v="LOGAN"/>
    <s v=" "/>
    <s v="FA511-08/31/2016-00006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Resources"/>
    <m/>
    <x v="43"/>
    <s v="CR"/>
    <n v="0"/>
    <n v="-122890"/>
    <m/>
    <n v="607127"/>
    <m/>
    <s v="Actuals"/>
    <s v="CULLEY"/>
    <s v=" "/>
    <s v="TD512-08/01/2016-07034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Resources"/>
    <m/>
    <x v="43"/>
    <s v="DR"/>
    <n v="0"/>
    <n v="122890"/>
    <m/>
    <n v="607127"/>
    <m/>
    <s v="Actuals"/>
    <s v="CULLEY"/>
    <s v=" "/>
    <s v="TD512-08/31/2016-08017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n v="34"/>
    <s v="          "/>
    <m/>
    <s v="Reclass MEEIA purchasing rate to correct account"/>
    <n v="2800028"/>
    <x v="43"/>
    <s v="CR"/>
    <n v="0"/>
    <n v="-580.79999999999995"/>
    <m/>
    <n v="758088"/>
    <m/>
    <s v="Actuals"/>
    <s v="CULLEY"/>
    <s v=" "/>
    <s v="TD513-08/31/2016-08008"/>
    <s v="cr_gl_manual_journals"/>
    <m/>
    <m/>
  </r>
  <r>
    <s v="UEC"/>
    <n v="1"/>
    <n v="21"/>
    <n v="908"/>
    <s v="EED"/>
    <s v="908EED"/>
    <n v="20"/>
    <n v="20"/>
    <s v=" "/>
    <x v="14"/>
    <s v="J01VK"/>
    <n v="1"/>
    <s v="MEPC"/>
    <n v="34"/>
    <s v=" "/>
    <s v="CADMUS GROUP INC"/>
    <s v="PURCHASING RATE"/>
    <n v="2800028"/>
    <x v="43"/>
    <s v="DR"/>
    <n v="0"/>
    <n v="580.79999999999995"/>
    <m/>
    <n v="758088"/>
    <m/>
    <s v="Actuals"/>
    <s v="AP"/>
    <s v=" "/>
    <s v="AP001-08/11/2016-00011"/>
    <s v="cr_accounts_payable"/>
    <m/>
    <n v="68917"/>
  </r>
  <r>
    <s v="UEC"/>
    <n v="1"/>
    <n v="21"/>
    <n v="908"/>
    <s v="EED"/>
    <s v="908EED"/>
    <n v="20"/>
    <n v="20"/>
    <s v=" "/>
    <x v="14"/>
    <s v="J01VK"/>
    <n v="1"/>
    <s v="MEPC"/>
    <s v="EX"/>
    <s v=" "/>
    <s v="CADMUS GROUP INC"/>
    <s v="Cadmus Invoice INV-228128 is attached which is to "/>
    <n v="2800028"/>
    <x v="43"/>
    <s v="DR"/>
    <n v="11616"/>
    <n v="11616"/>
    <s v="UD"/>
    <n v="758088"/>
    <m/>
    <s v="Actuals"/>
    <s v="AP"/>
    <s v=" "/>
    <s v="AP001-08/11/2016-00011"/>
    <s v="cr_accounts_payable"/>
    <m/>
    <n v="68917"/>
  </r>
  <r>
    <s v="UEC"/>
    <n v="1"/>
    <n v="21"/>
    <n v="908"/>
    <s v="EED"/>
    <s v="908EED"/>
    <n v="20"/>
    <n v="20"/>
    <s v=" "/>
    <x v="17"/>
    <s v="J01V4"/>
    <n v="1"/>
    <s v="MEPC"/>
    <s v="CI"/>
    <s v=" "/>
    <m/>
    <s v="CSS NON-SERV REVENUE"/>
    <m/>
    <x v="43"/>
    <s v="DR"/>
    <n v="0"/>
    <n v="11639"/>
    <m/>
    <m/>
    <m/>
    <s v="Actuals"/>
    <s v="CS662M"/>
    <s v=" "/>
    <s v="CA010-08/31/2016-00000"/>
    <s v="cr_cs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"/>
    <m/>
    <s v="CSS NON-SERV REVENUE"/>
    <m/>
    <x v="43"/>
    <s v="DR"/>
    <n v="0"/>
    <n v="20279.62"/>
    <m/>
    <m/>
    <m/>
    <s v="Actuals"/>
    <s v="CS662M"/>
    <s v=" "/>
    <s v="CA010-08/31/2016-00000"/>
    <s v="cr_css"/>
    <m/>
    <m/>
  </r>
  <r>
    <s v="UEC"/>
    <n v="1"/>
    <n v="21"/>
    <n v="908"/>
    <s v="EED"/>
    <s v="908EED"/>
    <n v="22"/>
    <n v="20"/>
    <s v=" "/>
    <x v="13"/>
    <s v="J01V5"/>
    <n v="1"/>
    <s v="MEPC"/>
    <s v="CI"/>
    <s v=" "/>
    <m/>
    <s v="CSS NON-SERV REVENUE"/>
    <m/>
    <x v="43"/>
    <s v="DR"/>
    <n v="0"/>
    <n v="1471.08"/>
    <m/>
    <m/>
    <m/>
    <s v="Actuals"/>
    <s v="CS662M"/>
    <s v=" "/>
    <s v="CA010-08/31/2016-00000"/>
    <s v="cr_cs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"/>
    <m/>
    <s v="CSS NON-SERV REVENUE"/>
    <m/>
    <x v="43"/>
    <s v="DR"/>
    <n v="0"/>
    <n v="4034"/>
    <m/>
    <m/>
    <m/>
    <s v="Actuals"/>
    <s v="CS662M"/>
    <s v=" "/>
    <s v="CA010-08/31/2016-00000"/>
    <s v="cr_css"/>
    <m/>
    <m/>
  </r>
  <r>
    <s v="UEC"/>
    <n v="1"/>
    <n v="21"/>
    <n v="908"/>
    <s v="EED"/>
    <s v="908EED"/>
    <n v="20"/>
    <n v="20"/>
    <s v=" "/>
    <x v="17"/>
    <s v="J01V4"/>
    <n v="1"/>
    <s v="MEPC"/>
    <s v="CI"/>
    <s v="          "/>
    <m/>
    <s v="Reclass program costs MEEIA 1 to MEEIA 2"/>
    <m/>
    <x v="44"/>
    <s v="DR"/>
    <n v="0"/>
    <n v="11639"/>
    <m/>
    <m/>
    <m/>
    <s v="Actuals"/>
    <s v="LOGAN"/>
    <s v=" "/>
    <s v="FA511-09/01/2016-00006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         "/>
    <m/>
    <s v="Reclass program costs MEEIA 1 to MEEIA 2"/>
    <m/>
    <x v="44"/>
    <s v="DR"/>
    <n v="0"/>
    <n v="20279.62"/>
    <m/>
    <m/>
    <m/>
    <s v="Actuals"/>
    <s v="LOGAN"/>
    <s v=" "/>
    <s v="FA511-09/01/2016-00006"/>
    <s v="cr_gl_manual_journals"/>
    <m/>
    <m/>
  </r>
  <r>
    <s v="UEC"/>
    <n v="1"/>
    <n v="21"/>
    <n v="908"/>
    <s v="EED"/>
    <s v="908EED"/>
    <n v="20"/>
    <n v="20"/>
    <s v=" "/>
    <x v="17"/>
    <s v="J01V4"/>
    <n v="1"/>
    <s v="MEPC"/>
    <s v="CI"/>
    <s v="          "/>
    <m/>
    <s v="BILL ADJUST CUSTOMER"/>
    <m/>
    <x v="44"/>
    <s v="CR"/>
    <n v="0"/>
    <n v="-11449"/>
    <m/>
    <m/>
    <m/>
    <s v="Actuals"/>
    <s v="CHAPMAN"/>
    <s v=" "/>
    <s v="CA106-09/30/2016-00000"/>
    <s v="cr_gl_manual_journals"/>
    <m/>
    <m/>
  </r>
  <r>
    <s v="UEC"/>
    <n v="1"/>
    <n v="21"/>
    <n v="908"/>
    <s v="EED"/>
    <s v="908EED"/>
    <n v="20"/>
    <n v="20"/>
    <s v=" "/>
    <x v="13"/>
    <s v="J01V5"/>
    <n v="1"/>
    <s v="MEPC"/>
    <s v="CI"/>
    <s v="          "/>
    <m/>
    <s v="BILL ADJUST CUSTOMER"/>
    <m/>
    <x v="44"/>
    <s v="CR"/>
    <n v="0"/>
    <n v="-23110.35"/>
    <m/>
    <m/>
    <m/>
    <s v="Actuals"/>
    <s v="CHAPMAN"/>
    <s v=" "/>
    <s v="CA106-09/30/2016-00000"/>
    <s v="cr_gl_manual_journals"/>
    <m/>
    <m/>
  </r>
  <r>
    <s v="UEC"/>
    <n v="1"/>
    <n v="21"/>
    <n v="908"/>
    <s v="EED"/>
    <s v="908EED"/>
    <n v="20"/>
    <n v="22"/>
    <s v=" "/>
    <x v="13"/>
    <s v="J01V5"/>
    <n v="1"/>
    <s v="MEPC"/>
    <s v="CI"/>
    <s v="          "/>
    <m/>
    <s v="Reclass program costs MEEIA 1 to MEEIA 2"/>
    <m/>
    <x v="44"/>
    <s v="DR"/>
    <n v="0"/>
    <n v="1471.08"/>
    <m/>
    <m/>
    <m/>
    <s v="Actuals"/>
    <s v="LOGAN"/>
    <s v=" "/>
    <s v="FA511-09/01/2016-00006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         "/>
    <m/>
    <s v="Reclass program costs MEEIA 1 to MEEIA 2"/>
    <m/>
    <x v="44"/>
    <s v="DR"/>
    <n v="0"/>
    <n v="4034"/>
    <m/>
    <m/>
    <m/>
    <s v="Actuals"/>
    <s v="LOGAN"/>
    <s v=" "/>
    <s v="FA511-09/01/2016-00006"/>
    <s v="cr_gl_manual_journals"/>
    <m/>
    <m/>
  </r>
  <r>
    <s v="UEC"/>
    <n v="1"/>
    <n v="21"/>
    <n v="908"/>
    <s v="EED"/>
    <s v="908EED"/>
    <n v="20"/>
    <n v="20"/>
    <s v=" "/>
    <x v="19"/>
    <s v="J01V7"/>
    <n v="1"/>
    <s v="MEPC"/>
    <s v="CI"/>
    <s v="          "/>
    <m/>
    <s v="BILL ADJUST CUSTOMER"/>
    <m/>
    <x v="44"/>
    <s v="CR"/>
    <n v="0"/>
    <n v="-4034"/>
    <m/>
    <m/>
    <m/>
    <s v="Actuals"/>
    <s v="CHAPMAN"/>
    <s v=" "/>
    <s v="CA106-09/30/2016-00000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Resources"/>
    <m/>
    <x v="44"/>
    <s v="CR"/>
    <n v="0"/>
    <n v="-122890"/>
    <m/>
    <n v="607127"/>
    <m/>
    <s v="Actuals"/>
    <s v="CULLEY"/>
    <s v=" "/>
    <s v="TD512-09/01/2016-08017"/>
    <s v="cr_gl_manual_journal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TD MONTHLY ACCRUALS"/>
    <m/>
    <x v="44"/>
    <s v="DR"/>
    <n v="0"/>
    <n v="122890"/>
    <m/>
    <n v="607127"/>
    <m/>
    <s v="Actuals"/>
    <s v="CULLEY"/>
    <s v=" "/>
    <s v="TD512-09/30/2016-09027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n v="34"/>
    <s v="          "/>
    <m/>
    <s v="Reclass MEEIA purchasing rate to correct account"/>
    <n v="2829204"/>
    <x v="44"/>
    <s v="CR"/>
    <n v="0"/>
    <n v="-45"/>
    <m/>
    <n v="759846"/>
    <m/>
    <s v="Actuals"/>
    <s v="CULLEY"/>
    <s v=" "/>
    <s v="TD513-09/30/2016-09012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n v="34"/>
    <s v="          "/>
    <m/>
    <s v="Reclass MEEIA purchasing rate to correct account"/>
    <n v="2833325"/>
    <x v="44"/>
    <s v="CR"/>
    <n v="0"/>
    <n v="-372"/>
    <m/>
    <n v="759846"/>
    <m/>
    <s v="Actuals"/>
    <s v="CULLEY"/>
    <s v=" "/>
    <s v="TD513-09/30/2016-09012"/>
    <s v="cr_gl_manual_journals"/>
    <m/>
    <m/>
  </r>
  <r>
    <s v="UEC"/>
    <n v="1"/>
    <n v="21"/>
    <n v="908"/>
    <s v="EED"/>
    <s v="908EED"/>
    <n v="20"/>
    <n v="20"/>
    <s v=" "/>
    <x v="15"/>
    <s v="J01VL"/>
    <n v="1"/>
    <s v="MEPC"/>
    <n v="34"/>
    <s v=" "/>
    <s v="A D M ASSOCIATES INC"/>
    <s v="PURCHASING RATE"/>
    <n v="2829204"/>
    <x v="44"/>
    <s v="DR"/>
    <n v="0"/>
    <n v="45"/>
    <m/>
    <n v="759846"/>
    <m/>
    <s v="Actuals"/>
    <s v="AP"/>
    <s v=" "/>
    <s v="AP001-09/22/2016-00022"/>
    <s v="cr_accounts_payable"/>
    <m/>
    <n v="67053"/>
  </r>
  <r>
    <s v="UEC"/>
    <n v="1"/>
    <n v="21"/>
    <n v="908"/>
    <s v="EED"/>
    <s v="908EED"/>
    <n v="20"/>
    <n v="20"/>
    <s v=" "/>
    <x v="15"/>
    <s v="J01VL"/>
    <n v="1"/>
    <s v="MEPC"/>
    <n v="34"/>
    <s v=" "/>
    <s v="A D M ASSOCIATES INC"/>
    <s v="PURCHASING RATE"/>
    <n v="2833325"/>
    <x v="44"/>
    <s v="DR"/>
    <n v="0"/>
    <n v="372"/>
    <m/>
    <n v="759846"/>
    <m/>
    <s v="Actuals"/>
    <s v="AP"/>
    <s v=" "/>
    <s v="AP001-09/22/2016-00022"/>
    <s v="cr_accounts_payable"/>
    <m/>
    <n v="67053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ADM Invoice 1607-1 attached which is to repair ame"/>
    <n v="2833325"/>
    <x v="44"/>
    <s v="DR"/>
    <n v="7440"/>
    <n v="7440"/>
    <s v="UD"/>
    <n v="759846"/>
    <m/>
    <s v="Actuals"/>
    <s v="AP"/>
    <s v=" "/>
    <s v="AP001-09/22/2016-00022"/>
    <s v="cr_accounts_payable"/>
    <m/>
    <n v="67053"/>
  </r>
  <r>
    <s v="UEC"/>
    <n v="1"/>
    <n v="21"/>
    <n v="908"/>
    <s v="EED"/>
    <s v="908EED"/>
    <n v="20"/>
    <n v="20"/>
    <s v=" "/>
    <x v="15"/>
    <s v="J01VL"/>
    <n v="1"/>
    <s v="MEPC"/>
    <s v="EX"/>
    <s v=" "/>
    <s v="A D M ASSOCIATES INC"/>
    <s v="ADM Invoice 1607-1 attached which is to repair ame"/>
    <n v="2829204"/>
    <x v="44"/>
    <s v="DR"/>
    <n v="900"/>
    <n v="900"/>
    <s v="UD"/>
    <n v="759846"/>
    <m/>
    <s v="Actuals"/>
    <s v="AP"/>
    <s v=" "/>
    <s v="AP001-09/22/2016-00022"/>
    <s v="cr_accounts_payable"/>
    <m/>
    <n v="67053"/>
  </r>
  <r>
    <s v="UEC"/>
    <n v="1"/>
    <n v="21"/>
    <n v="908"/>
    <s v="EED"/>
    <s v="908EED"/>
    <n v="20"/>
    <n v="20"/>
    <s v=" "/>
    <x v="13"/>
    <s v="J01V5"/>
    <n v="1"/>
    <s v="MEPC"/>
    <s v="CI"/>
    <s v=" "/>
    <m/>
    <s v="CSS NON-SERV REVENUE"/>
    <m/>
    <x v="44"/>
    <s v="DR"/>
    <n v="0"/>
    <n v="1359.65"/>
    <m/>
    <m/>
    <m/>
    <s v="Actuals"/>
    <s v="CS662M"/>
    <s v=" "/>
    <s v="CA010-09/30/2016-00000"/>
    <s v="cr_css"/>
    <m/>
    <m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ICF Resources"/>
    <n v="2866323"/>
    <x v="45"/>
    <s v="DR"/>
    <n v="0"/>
    <n v="122890"/>
    <m/>
    <n v="607127"/>
    <m/>
    <s v="Actuals"/>
    <s v="CULLEY"/>
    <s v=" "/>
    <s v="TD512-10/31/2016-10001"/>
    <s v="cr_gl_manual_journals"/>
    <m/>
    <m/>
  </r>
  <r>
    <s v="UEC"/>
    <n v="1"/>
    <n v="21"/>
    <n v="908"/>
    <s v="01M"/>
    <s v="90801M"/>
    <n v="20"/>
    <n v="20"/>
    <s v=" "/>
    <x v="9"/>
    <s v="J01VH"/>
    <n v="1"/>
    <s v="MEPC"/>
    <s v="EX"/>
    <s v=" "/>
    <s v="HONEYWELL INTERNATIO"/>
    <s v="2013-2015 MEEIA Residential Low Income Program Adm"/>
    <n v="2865120"/>
    <x v="45"/>
    <s v="DR"/>
    <n v="16987.98"/>
    <n v="16987.98"/>
    <s v="UD"/>
    <n v="610716"/>
    <m/>
    <s v="Actuals"/>
    <s v="AP"/>
    <s v=" "/>
    <s v="AP001-10/31/2016-00031"/>
    <s v="cr_accounts_payable"/>
    <m/>
    <n v="8224"/>
  </r>
  <r>
    <s v="UEC"/>
    <n v="1"/>
    <n v="21"/>
    <n v="908"/>
    <s v="01M"/>
    <s v="90801M"/>
    <n v="20"/>
    <n v="20"/>
    <s v=" "/>
    <x v="6"/>
    <s v="J01VC"/>
    <n v="1"/>
    <s v="MEPC"/>
    <s v="EX"/>
    <s v="Accrual   "/>
    <m/>
    <s v="TD MONTHLY ACCRUALS"/>
    <m/>
    <x v="45"/>
    <s v="CR"/>
    <n v="0"/>
    <n v="-122890"/>
    <m/>
    <n v="607127"/>
    <m/>
    <s v="Actuals"/>
    <s v="CULLEY"/>
    <s v=" "/>
    <s v="TD512-10/01/2016-09027"/>
    <s v="cr_gl_manual_journals"/>
    <m/>
    <m/>
  </r>
  <r>
    <m/>
    <m/>
    <m/>
    <m/>
    <m/>
    <m/>
    <m/>
    <m/>
    <m/>
    <x v="22"/>
    <m/>
    <m/>
    <m/>
    <m/>
    <m/>
    <m/>
    <m/>
    <m/>
    <x v="46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V27" firstHeaderRow="1" firstDataRow="2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0"/>
        <item x="16"/>
        <item x="1"/>
        <item x="20"/>
        <item x="2"/>
        <item x="17"/>
        <item x="13"/>
        <item x="21"/>
        <item x="19"/>
        <item x="3"/>
        <item x="4"/>
        <item x="5"/>
        <item x="6"/>
        <item x="7"/>
        <item x="18"/>
        <item x="8"/>
        <item x="9"/>
        <item x="10"/>
        <item x="14"/>
        <item x="15"/>
        <item x="11"/>
        <item x="12"/>
        <item h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multipleItemSelectionAllowed="1" showAll="0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9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8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dataFields count="1">
    <dataField name="Sum of amount" fld="21" baseField="0" baseItem="0" numFmtId="43"/>
  </dataFields>
  <formats count="29">
    <format dxfId="28">
      <pivotArea outline="0" collapsedLevelsAreSubtotals="1" fieldPosition="0"/>
    </format>
    <format dxfId="27">
      <pivotArea type="all" dataOnly="0" outline="0" fieldPosition="0"/>
    </format>
    <format dxfId="26">
      <pivotArea collapsedLevelsAreSubtotals="1" fieldPosition="0">
        <references count="2">
          <reference field="9" count="1">
            <x v="18"/>
          </reference>
          <reference field="18" count="1" selected="0">
            <x v="2"/>
          </reference>
        </references>
      </pivotArea>
    </format>
    <format dxfId="25">
      <pivotArea collapsedLevelsAreSubtotals="1" fieldPosition="0">
        <references count="2">
          <reference field="9" count="1">
            <x v="11"/>
          </reference>
          <reference field="18" count="1" selected="0">
            <x v="2"/>
          </reference>
        </references>
      </pivotArea>
    </format>
    <format dxfId="24">
      <pivotArea collapsedLevelsAreSubtotals="1" fieldPosition="0">
        <references count="2">
          <reference field="9" count="1">
            <x v="14"/>
          </reference>
          <reference field="18" count="1" selected="0">
            <x v="2"/>
          </reference>
        </references>
      </pivotArea>
    </format>
    <format dxfId="23">
      <pivotArea collapsedLevelsAreSubtotals="1" fieldPosition="0">
        <references count="2">
          <reference field="9" count="1">
            <x v="12"/>
          </reference>
          <reference field="18" count="1" selected="0">
            <x v="2"/>
          </reference>
        </references>
      </pivotArea>
    </format>
    <format dxfId="22">
      <pivotArea collapsedLevelsAreSubtotals="1" fieldPosition="0">
        <references count="2">
          <reference field="9" count="1">
            <x v="10"/>
          </reference>
          <reference field="18" count="1" selected="0">
            <x v="2"/>
          </reference>
        </references>
      </pivotArea>
    </format>
    <format dxfId="21">
      <pivotArea collapsedLevelsAreSubtotals="1" fieldPosition="0">
        <references count="2">
          <reference field="9" count="1">
            <x v="15"/>
          </reference>
          <reference field="18" count="1" selected="0">
            <x v="2"/>
          </reference>
        </references>
      </pivotArea>
    </format>
    <format dxfId="20">
      <pivotArea collapsedLevelsAreSubtotals="1" fieldPosition="0">
        <references count="2">
          <reference field="9" count="1">
            <x v="17"/>
          </reference>
          <reference field="18" count="1" selected="0">
            <x v="2"/>
          </reference>
        </references>
      </pivotArea>
    </format>
    <format dxfId="19">
      <pivotArea collapsedLevelsAreSubtotals="1" fieldPosition="0">
        <references count="2">
          <reference field="9" count="1">
            <x v="13"/>
          </reference>
          <reference field="18" count="1" selected="0">
            <x v="2"/>
          </reference>
        </references>
      </pivotArea>
    </format>
    <format dxfId="18">
      <pivotArea collapsedLevelsAreSubtotals="1" fieldPosition="0">
        <references count="2">
          <reference field="9" count="1">
            <x v="6"/>
          </reference>
          <reference field="18" count="1" selected="0">
            <x v="2"/>
          </reference>
        </references>
      </pivotArea>
    </format>
    <format dxfId="17">
      <pivotArea collapsedLevelsAreSubtotals="1" fieldPosition="0">
        <references count="2">
          <reference field="9" count="1">
            <x v="8"/>
          </reference>
          <reference field="18" count="1" selected="0">
            <x v="2"/>
          </reference>
        </references>
      </pivotArea>
    </format>
    <format dxfId="16">
      <pivotArea collapsedLevelsAreSubtotals="1" fieldPosition="0">
        <references count="2">
          <reference field="9" count="1">
            <x v="19"/>
          </reference>
          <reference field="18" count="1" selected="0">
            <x v="2"/>
          </reference>
        </references>
      </pivotArea>
    </format>
    <format dxfId="15">
      <pivotArea collapsedLevelsAreSubtotals="1" fieldPosition="0">
        <references count="2">
          <reference field="9" count="1">
            <x v="16"/>
          </reference>
          <reference field="18" count="1" selected="0">
            <x v="2"/>
          </reference>
        </references>
      </pivotArea>
    </format>
    <format dxfId="14">
      <pivotArea collapsedLevelsAreSubtotals="1" fieldPosition="0">
        <references count="2">
          <reference field="9" count="1">
            <x v="21"/>
          </reference>
          <reference field="18" count="1" selected="0">
            <x v="2"/>
          </reference>
        </references>
      </pivotArea>
    </format>
    <format dxfId="13">
      <pivotArea collapsedLevelsAreSubtotals="1" fieldPosition="0">
        <references count="2">
          <reference field="9" count="1">
            <x v="20"/>
          </reference>
          <reference field="18" count="1" selected="0">
            <x v="2"/>
          </reference>
        </references>
      </pivotArea>
    </format>
    <format dxfId="12">
      <pivotArea collapsedLevelsAreSubtotals="1" fieldPosition="0">
        <references count="2">
          <reference field="9" count="1">
            <x v="3"/>
          </reference>
          <reference field="18" count="1" selected="0">
            <x v="2"/>
          </reference>
        </references>
      </pivotArea>
    </format>
    <format dxfId="11">
      <pivotArea collapsedLevelsAreSubtotals="1" fieldPosition="0">
        <references count="2">
          <reference field="9" count="1">
            <x v="0"/>
          </reference>
          <reference field="18" count="1" selected="0">
            <x v="2"/>
          </reference>
        </references>
      </pivotArea>
    </format>
    <format dxfId="10">
      <pivotArea collapsedLevelsAreSubtotals="1" fieldPosition="0">
        <references count="2">
          <reference field="9" count="1">
            <x v="0"/>
          </reference>
          <reference field="18" count="1" selected="0">
            <x v="0"/>
          </reference>
        </references>
      </pivotArea>
    </format>
    <format dxfId="9">
      <pivotArea collapsedLevelsAreSubtotals="1" fieldPosition="0">
        <references count="2">
          <reference field="9" count="0"/>
          <reference field="18" count="1" selected="0">
            <x v="2"/>
          </reference>
        </references>
      </pivotArea>
    </format>
    <format dxfId="8">
      <pivotArea dataOnly="0" labelOnly="1" fieldPosition="0">
        <references count="1">
          <reference field="9" count="1">
            <x v="0"/>
          </reference>
        </references>
      </pivotArea>
    </format>
    <format dxfId="7">
      <pivotArea collapsedLevelsAreSubtotals="1" fieldPosition="0">
        <references count="2">
          <reference field="9" count="0"/>
          <reference field="18" count="1" selected="0">
            <x v="0"/>
          </reference>
        </references>
      </pivotArea>
    </format>
    <format dxfId="6">
      <pivotArea dataOnly="0" labelOnly="1" fieldPosition="0">
        <references count="1">
          <reference field="9" count="8"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">
      <pivotArea dataOnly="0" labelOnly="1" fieldPosition="0">
        <references count="1">
          <reference field="9" count="1">
            <x v="18"/>
          </reference>
        </references>
      </pivotArea>
    </format>
    <format dxfId="4">
      <pivotArea dataOnly="0" labelOnly="1" fieldPosition="0">
        <references count="1">
          <reference field="9" count="5">
            <x v="5"/>
            <x v="6"/>
            <x v="7"/>
            <x v="8"/>
            <x v="9"/>
          </reference>
        </references>
      </pivotArea>
    </format>
    <format dxfId="3">
      <pivotArea dataOnly="0" labelOnly="1" fieldPosition="0">
        <references count="1">
          <reference field="9" count="1">
            <x v="19"/>
          </reference>
        </references>
      </pivotArea>
    </format>
    <format dxfId="2">
      <pivotArea dataOnly="0" labelOnly="1" fieldPosition="0">
        <references count="1">
          <reference field="9" count="1">
            <x v="16"/>
          </reference>
        </references>
      </pivotArea>
    </format>
    <format dxfId="1">
      <pivotArea dataOnly="0" labelOnly="1" fieldPosition="0">
        <references count="1">
          <reference field="9" count="4"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9" count="2"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AV36"/>
  <sheetViews>
    <sheetView tabSelected="1" topLeftCell="AE1" workbookViewId="0">
      <selection activeCell="AF10" sqref="AF10"/>
    </sheetView>
  </sheetViews>
  <sheetFormatPr defaultRowHeight="15" x14ac:dyDescent="0.25"/>
  <cols>
    <col min="1" max="1" width="12.625" style="45" customWidth="1"/>
    <col min="2" max="48" width="15.375" style="45" customWidth="1"/>
    <col min="49" max="16384" width="9" style="45"/>
  </cols>
  <sheetData>
    <row r="1" spans="1:48" ht="16.5" x14ac:dyDescent="0.3">
      <c r="A1"/>
      <c r="B1" s="117"/>
    </row>
    <row r="3" spans="1:48" x14ac:dyDescent="0.25">
      <c r="A3" s="253" t="s">
        <v>1146</v>
      </c>
      <c r="B3" s="253" t="s">
        <v>1008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</row>
    <row r="4" spans="1:48" x14ac:dyDescent="0.25">
      <c r="A4" s="253" t="s">
        <v>1010</v>
      </c>
      <c r="B4" s="254">
        <v>201301</v>
      </c>
      <c r="C4" s="254">
        <v>201302</v>
      </c>
      <c r="D4" s="254">
        <v>201303</v>
      </c>
      <c r="E4" s="254">
        <v>201304</v>
      </c>
      <c r="F4" s="254">
        <v>201305</v>
      </c>
      <c r="G4" s="254">
        <v>201306</v>
      </c>
      <c r="H4" s="254">
        <v>201307</v>
      </c>
      <c r="I4" s="254">
        <v>201308</v>
      </c>
      <c r="J4" s="254">
        <v>201309</v>
      </c>
      <c r="K4" s="254">
        <v>201310</v>
      </c>
      <c r="L4" s="254">
        <v>201311</v>
      </c>
      <c r="M4" s="254">
        <v>201312</v>
      </c>
      <c r="N4" s="254">
        <v>201401</v>
      </c>
      <c r="O4" s="254">
        <v>201402</v>
      </c>
      <c r="P4" s="254">
        <v>201403</v>
      </c>
      <c r="Q4" s="254">
        <v>201404</v>
      </c>
      <c r="R4" s="254">
        <v>201405</v>
      </c>
      <c r="S4" s="254">
        <v>201406</v>
      </c>
      <c r="T4" s="254">
        <v>201407</v>
      </c>
      <c r="U4" s="254">
        <v>201408</v>
      </c>
      <c r="V4" s="254">
        <v>201409</v>
      </c>
      <c r="W4" s="254">
        <v>201410</v>
      </c>
      <c r="X4" s="254">
        <v>201411</v>
      </c>
      <c r="Y4" s="254">
        <v>201412</v>
      </c>
      <c r="Z4" s="254">
        <v>201501</v>
      </c>
      <c r="AA4" s="254">
        <v>201502</v>
      </c>
      <c r="AB4" s="254">
        <v>201503</v>
      </c>
      <c r="AC4" s="254">
        <v>201504</v>
      </c>
      <c r="AD4" s="254">
        <v>201505</v>
      </c>
      <c r="AE4" s="254">
        <v>201506</v>
      </c>
      <c r="AF4" s="254">
        <v>201507</v>
      </c>
      <c r="AG4" s="254">
        <v>201508</v>
      </c>
      <c r="AH4" s="254">
        <v>201509</v>
      </c>
      <c r="AI4" s="254">
        <v>201510</v>
      </c>
      <c r="AJ4" s="254">
        <v>201511</v>
      </c>
      <c r="AK4" s="254">
        <v>201512</v>
      </c>
      <c r="AL4" s="254">
        <v>201601</v>
      </c>
      <c r="AM4" s="254">
        <v>201602</v>
      </c>
      <c r="AN4" s="254">
        <v>201603</v>
      </c>
      <c r="AO4" s="254">
        <v>201604</v>
      </c>
      <c r="AP4" s="254">
        <v>201605</v>
      </c>
      <c r="AQ4" s="254">
        <v>201606</v>
      </c>
      <c r="AR4" s="254">
        <v>201607</v>
      </c>
      <c r="AS4" s="254">
        <v>201608</v>
      </c>
      <c r="AT4" s="254">
        <v>201609</v>
      </c>
      <c r="AU4" s="254">
        <v>201610</v>
      </c>
      <c r="AV4" s="254" t="s">
        <v>1009</v>
      </c>
    </row>
    <row r="5" spans="1:48" x14ac:dyDescent="0.25">
      <c r="A5" s="258" t="s">
        <v>125</v>
      </c>
      <c r="B5" s="257">
        <v>2965.44</v>
      </c>
      <c r="C5" s="256">
        <v>10729.36</v>
      </c>
      <c r="D5" s="257">
        <v>138.45000000000039</v>
      </c>
      <c r="E5" s="256">
        <v>3230.9700000000003</v>
      </c>
      <c r="F5" s="256">
        <v>903.44999999999993</v>
      </c>
      <c r="G5" s="256">
        <v>13187.959999999997</v>
      </c>
      <c r="H5" s="256">
        <v>5122.2800000000007</v>
      </c>
      <c r="I5" s="256">
        <v>73.460000000000008</v>
      </c>
      <c r="J5" s="256">
        <v>8154.09</v>
      </c>
      <c r="K5" s="256">
        <v>21009.32</v>
      </c>
      <c r="L5" s="256">
        <v>-1347.67</v>
      </c>
      <c r="M5" s="256">
        <v>227.25</v>
      </c>
      <c r="N5" s="256"/>
      <c r="O5" s="256">
        <v>3119.76</v>
      </c>
      <c r="P5" s="256">
        <v>4400.82</v>
      </c>
      <c r="Q5" s="256">
        <v>18723.93</v>
      </c>
      <c r="R5" s="256">
        <v>8029.77</v>
      </c>
      <c r="S5" s="256">
        <v>1649.5</v>
      </c>
      <c r="T5" s="256">
        <v>2370.1800000000003</v>
      </c>
      <c r="U5" s="256"/>
      <c r="V5" s="256">
        <v>1750</v>
      </c>
      <c r="W5" s="256">
        <v>3119.77</v>
      </c>
      <c r="X5" s="256">
        <v>498.16999999999996</v>
      </c>
      <c r="Y5" s="256">
        <v>219.76</v>
      </c>
      <c r="Z5" s="256">
        <v>1414.29</v>
      </c>
      <c r="AA5" s="256">
        <v>44.43</v>
      </c>
      <c r="AB5" s="256">
        <v>3687.92</v>
      </c>
      <c r="AC5" s="256">
        <v>15000</v>
      </c>
      <c r="AD5" s="256">
        <v>3705.6600000000003</v>
      </c>
      <c r="AE5" s="256">
        <v>16.55</v>
      </c>
      <c r="AF5" s="256">
        <v>715.46</v>
      </c>
      <c r="AG5" s="256">
        <v>3293.19</v>
      </c>
      <c r="AH5" s="256"/>
      <c r="AI5" s="256"/>
      <c r="AJ5" s="256">
        <v>8794.7799999999988</v>
      </c>
      <c r="AK5" s="256"/>
      <c r="AL5" s="256"/>
      <c r="AM5" s="256">
        <v>-2087.1499999999996</v>
      </c>
      <c r="AN5" s="256"/>
      <c r="AO5" s="256">
        <v>-960</v>
      </c>
      <c r="AP5" s="256"/>
      <c r="AQ5" s="256"/>
      <c r="AR5" s="256"/>
      <c r="AS5" s="256"/>
      <c r="AT5" s="256"/>
      <c r="AU5" s="256"/>
      <c r="AV5" s="256">
        <v>141901.14999999997</v>
      </c>
    </row>
    <row r="6" spans="1:48" x14ac:dyDescent="0.25">
      <c r="A6" s="262" t="s">
        <v>140</v>
      </c>
      <c r="B6" s="257"/>
      <c r="C6" s="256"/>
      <c r="D6" s="257">
        <v>353707.08</v>
      </c>
      <c r="E6" s="256">
        <v>57439.71</v>
      </c>
      <c r="F6" s="256">
        <v>88994.18</v>
      </c>
      <c r="G6" s="256">
        <v>0</v>
      </c>
      <c r="H6" s="256"/>
      <c r="I6" s="256"/>
      <c r="J6" s="256"/>
      <c r="K6" s="256"/>
      <c r="L6" s="256"/>
      <c r="M6" s="256"/>
      <c r="N6" s="256"/>
      <c r="O6" s="256"/>
      <c r="P6" s="256">
        <v>300880</v>
      </c>
      <c r="Q6" s="256">
        <v>52365.58</v>
      </c>
      <c r="R6" s="256">
        <v>158388.17000000001</v>
      </c>
      <c r="S6" s="256"/>
      <c r="T6" s="256">
        <v>31655.55</v>
      </c>
      <c r="U6" s="256">
        <v>9611</v>
      </c>
      <c r="V6" s="256">
        <v>9611</v>
      </c>
      <c r="W6" s="256">
        <v>9611</v>
      </c>
      <c r="X6" s="256"/>
      <c r="Y6" s="256">
        <v>4500</v>
      </c>
      <c r="Z6" s="256"/>
      <c r="AA6" s="256"/>
      <c r="AB6" s="256"/>
      <c r="AC6" s="256">
        <v>119.6</v>
      </c>
      <c r="AD6" s="256"/>
      <c r="AE6" s="256"/>
      <c r="AF6" s="256"/>
      <c r="AG6" s="256"/>
      <c r="AH6" s="256">
        <v>82074.16</v>
      </c>
      <c r="AI6" s="256"/>
      <c r="AJ6" s="256">
        <v>29698.32</v>
      </c>
      <c r="AK6" s="256"/>
      <c r="AL6" s="256"/>
      <c r="AM6" s="256">
        <v>14849.17</v>
      </c>
      <c r="AN6" s="256"/>
      <c r="AO6" s="256"/>
      <c r="AP6" s="256"/>
      <c r="AQ6" s="256"/>
      <c r="AR6" s="256"/>
      <c r="AS6" s="256"/>
      <c r="AT6" s="256"/>
      <c r="AU6" s="256"/>
      <c r="AV6" s="256">
        <v>1203504.52</v>
      </c>
    </row>
    <row r="7" spans="1:48" x14ac:dyDescent="0.25">
      <c r="A7" s="262" t="s">
        <v>149</v>
      </c>
      <c r="B7" s="257">
        <v>313162.81</v>
      </c>
      <c r="C7" s="256">
        <v>157579.5</v>
      </c>
      <c r="D7" s="257">
        <v>-301.42999999999302</v>
      </c>
      <c r="E7" s="256">
        <v>325789.51</v>
      </c>
      <c r="F7" s="256">
        <v>68351.429999999993</v>
      </c>
      <c r="G7" s="256">
        <v>72144</v>
      </c>
      <c r="H7" s="256">
        <v>63210</v>
      </c>
      <c r="I7" s="256">
        <v>19766</v>
      </c>
      <c r="J7" s="256">
        <v>14946</v>
      </c>
      <c r="K7" s="256">
        <v>-15000</v>
      </c>
      <c r="L7" s="256">
        <v>15147.5</v>
      </c>
      <c r="M7" s="256">
        <v>9978.68</v>
      </c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>
        <v>1044774.0000000001</v>
      </c>
    </row>
    <row r="8" spans="1:48" x14ac:dyDescent="0.25">
      <c r="A8" s="262" t="s">
        <v>500</v>
      </c>
      <c r="B8" s="257"/>
      <c r="C8" s="256"/>
      <c r="D8" s="257"/>
      <c r="E8" s="256"/>
      <c r="F8" s="256">
        <v>223.25</v>
      </c>
      <c r="G8" s="256">
        <v>167.51</v>
      </c>
      <c r="H8" s="256"/>
      <c r="I8" s="256">
        <v>568.95000000000005</v>
      </c>
      <c r="J8" s="256">
        <v>112090.84</v>
      </c>
      <c r="K8" s="256">
        <v>60564.87</v>
      </c>
      <c r="L8" s="256">
        <v>61990.44</v>
      </c>
      <c r="M8" s="256">
        <v>74284.490000000005</v>
      </c>
      <c r="N8" s="256">
        <v>59216.740000000005</v>
      </c>
      <c r="O8" s="256">
        <v>72222.97</v>
      </c>
      <c r="P8" s="256">
        <v>30694.709999999977</v>
      </c>
      <c r="Q8" s="256">
        <v>-3853.9100000000035</v>
      </c>
      <c r="R8" s="256">
        <v>-47745.850000000006</v>
      </c>
      <c r="S8" s="256">
        <v>91270.87000000001</v>
      </c>
      <c r="T8" s="256">
        <v>4824.51</v>
      </c>
      <c r="U8" s="256">
        <v>7673.5</v>
      </c>
      <c r="V8" s="256">
        <v>13317.9</v>
      </c>
      <c r="W8" s="256">
        <v>10426.1</v>
      </c>
      <c r="X8" s="256">
        <v>2974.8500000000004</v>
      </c>
      <c r="Y8" s="256">
        <v>7473.5499999999993</v>
      </c>
      <c r="Z8" s="256">
        <v>15315.58</v>
      </c>
      <c r="AA8" s="256">
        <v>16562.150000000001</v>
      </c>
      <c r="AB8" s="256">
        <v>21293.5</v>
      </c>
      <c r="AC8" s="256">
        <v>16211.969999999998</v>
      </c>
      <c r="AD8" s="256">
        <v>14675.650000000001</v>
      </c>
      <c r="AE8" s="256">
        <v>18504.29</v>
      </c>
      <c r="AF8" s="256">
        <v>8072.57</v>
      </c>
      <c r="AG8" s="256">
        <v>16853.5</v>
      </c>
      <c r="AH8" s="256">
        <v>9150.27</v>
      </c>
      <c r="AI8" s="256">
        <v>7542.5</v>
      </c>
      <c r="AJ8" s="256">
        <v>9519.5499999999993</v>
      </c>
      <c r="AK8" s="256">
        <v>4310.4800000000014</v>
      </c>
      <c r="AL8" s="256">
        <v>31089.480000000003</v>
      </c>
      <c r="AM8" s="256">
        <v>-3554.6800000000003</v>
      </c>
      <c r="AN8" s="256">
        <v>5166.5</v>
      </c>
      <c r="AO8" s="256"/>
      <c r="AP8" s="256"/>
      <c r="AQ8" s="256">
        <v>1455</v>
      </c>
      <c r="AR8" s="256"/>
      <c r="AS8" s="256"/>
      <c r="AT8" s="256"/>
      <c r="AU8" s="256"/>
      <c r="AV8" s="256">
        <v>750554.6</v>
      </c>
    </row>
    <row r="9" spans="1:48" x14ac:dyDescent="0.25">
      <c r="A9" s="262" t="s">
        <v>156</v>
      </c>
      <c r="B9" s="257">
        <v>148923.63</v>
      </c>
      <c r="C9" s="256">
        <v>38.9</v>
      </c>
      <c r="D9" s="257">
        <v>192.71</v>
      </c>
      <c r="E9" s="256">
        <v>0</v>
      </c>
      <c r="F9" s="256">
        <v>58706.889999999985</v>
      </c>
      <c r="G9" s="256">
        <v>51628.82</v>
      </c>
      <c r="H9" s="256">
        <v>18573.7</v>
      </c>
      <c r="I9" s="256">
        <v>-2259.9199999999996</v>
      </c>
      <c r="J9" s="256">
        <v>41505.49</v>
      </c>
      <c r="K9" s="256">
        <v>51901.180000000008</v>
      </c>
      <c r="L9" s="256">
        <v>339.13999999999942</v>
      </c>
      <c r="M9" s="256">
        <v>38889.220000000023</v>
      </c>
      <c r="N9" s="256">
        <v>0</v>
      </c>
      <c r="O9" s="256"/>
      <c r="P9" s="256">
        <v>1181.44</v>
      </c>
      <c r="Q9" s="256">
        <v>41006.720000000001</v>
      </c>
      <c r="R9" s="256">
        <v>10308.4</v>
      </c>
      <c r="S9" s="256"/>
      <c r="T9" s="256">
        <v>5000</v>
      </c>
      <c r="U9" s="256"/>
      <c r="V9" s="256">
        <v>85500</v>
      </c>
      <c r="W9" s="256"/>
      <c r="X9" s="256">
        <v>190000</v>
      </c>
      <c r="Y9" s="256">
        <v>50000</v>
      </c>
      <c r="Z9" s="256">
        <v>391.11000000000058</v>
      </c>
      <c r="AA9" s="256"/>
      <c r="AB9" s="256"/>
      <c r="AC9" s="256">
        <v>10339.5</v>
      </c>
      <c r="AD9" s="256">
        <v>1899.67</v>
      </c>
      <c r="AE9" s="256">
        <v>1315</v>
      </c>
      <c r="AF9" s="256">
        <v>57741.33</v>
      </c>
      <c r="AG9" s="256">
        <v>1284.7699999999986</v>
      </c>
      <c r="AH9" s="256">
        <v>85885</v>
      </c>
      <c r="AI9" s="256"/>
      <c r="AJ9" s="256"/>
      <c r="AK9" s="256">
        <v>1485235.04</v>
      </c>
      <c r="AL9" s="256">
        <v>0</v>
      </c>
      <c r="AM9" s="256"/>
      <c r="AN9" s="256"/>
      <c r="AO9" s="256"/>
      <c r="AP9" s="256"/>
      <c r="AQ9" s="256"/>
      <c r="AR9" s="256"/>
      <c r="AS9" s="256"/>
      <c r="AT9" s="256"/>
      <c r="AU9" s="256"/>
      <c r="AV9" s="256">
        <v>2435527.7400000002</v>
      </c>
    </row>
    <row r="10" spans="1:48" x14ac:dyDescent="0.25">
      <c r="A10" s="260" t="s">
        <v>174</v>
      </c>
      <c r="B10" s="257"/>
      <c r="C10" s="256"/>
      <c r="D10" s="257">
        <v>83911.76</v>
      </c>
      <c r="E10" s="256">
        <v>101075.33</v>
      </c>
      <c r="F10" s="256">
        <v>195914.72999999998</v>
      </c>
      <c r="G10" s="256">
        <v>297327.32</v>
      </c>
      <c r="H10" s="256">
        <v>54025.029999999992</v>
      </c>
      <c r="I10" s="256">
        <v>168663.85</v>
      </c>
      <c r="J10" s="256">
        <v>156099.32999999999</v>
      </c>
      <c r="K10" s="256">
        <v>284059.37</v>
      </c>
      <c r="L10" s="256">
        <v>338769.63999999996</v>
      </c>
      <c r="M10" s="256">
        <v>343984.43000000005</v>
      </c>
      <c r="N10" s="256">
        <v>217746.66</v>
      </c>
      <c r="O10" s="256">
        <v>145891.43</v>
      </c>
      <c r="P10" s="256">
        <v>271780.46999999997</v>
      </c>
      <c r="Q10" s="256">
        <v>222367.62</v>
      </c>
      <c r="R10" s="256">
        <v>231029.17000000004</v>
      </c>
      <c r="S10" s="256">
        <v>262717.22000000003</v>
      </c>
      <c r="T10" s="256">
        <v>207587.12999999998</v>
      </c>
      <c r="U10" s="256">
        <v>378795.30000000005</v>
      </c>
      <c r="V10" s="256">
        <v>388150.98999999987</v>
      </c>
      <c r="W10" s="256">
        <v>558941.02999999991</v>
      </c>
      <c r="X10" s="256">
        <v>154010.99000000008</v>
      </c>
      <c r="Y10" s="256">
        <v>713324.72</v>
      </c>
      <c r="Z10" s="256">
        <v>236982.61</v>
      </c>
      <c r="AA10" s="256">
        <v>-18808.689999999959</v>
      </c>
      <c r="AB10" s="256">
        <v>500634.92999999993</v>
      </c>
      <c r="AC10" s="256">
        <v>457606.06</v>
      </c>
      <c r="AD10" s="256">
        <v>354731.39</v>
      </c>
      <c r="AE10" s="256">
        <v>505511.29999999993</v>
      </c>
      <c r="AF10" s="256">
        <v>454538.27</v>
      </c>
      <c r="AG10" s="256">
        <v>463917.5799999999</v>
      </c>
      <c r="AH10" s="256">
        <v>435736.24999999994</v>
      </c>
      <c r="AI10" s="256">
        <v>596187.22</v>
      </c>
      <c r="AJ10" s="256">
        <v>922942.75999999989</v>
      </c>
      <c r="AK10" s="256">
        <v>841677.26</v>
      </c>
      <c r="AL10" s="256">
        <v>654885.23</v>
      </c>
      <c r="AM10" s="256">
        <v>-454280.6</v>
      </c>
      <c r="AN10" s="256">
        <v>0</v>
      </c>
      <c r="AO10" s="256"/>
      <c r="AP10" s="256"/>
      <c r="AQ10" s="256">
        <v>3578</v>
      </c>
      <c r="AR10" s="256"/>
      <c r="AS10" s="256">
        <v>0</v>
      </c>
      <c r="AT10" s="256">
        <v>190</v>
      </c>
      <c r="AU10" s="256"/>
      <c r="AV10" s="256">
        <v>11732203.09</v>
      </c>
    </row>
    <row r="11" spans="1:48" x14ac:dyDescent="0.25">
      <c r="A11" s="260" t="s">
        <v>182</v>
      </c>
      <c r="B11" s="257"/>
      <c r="C11" s="256">
        <v>25253.61</v>
      </c>
      <c r="D11" s="257">
        <v>499985.36</v>
      </c>
      <c r="E11" s="256">
        <v>200149.96</v>
      </c>
      <c r="F11" s="256">
        <v>655715.20000000007</v>
      </c>
      <c r="G11" s="256">
        <v>406833.06999999995</v>
      </c>
      <c r="H11" s="256">
        <v>468035.93999999994</v>
      </c>
      <c r="I11" s="256">
        <v>629315.97</v>
      </c>
      <c r="J11" s="256">
        <v>807596.35</v>
      </c>
      <c r="K11" s="256">
        <v>652633.04999999993</v>
      </c>
      <c r="L11" s="256">
        <v>653152.30999999994</v>
      </c>
      <c r="M11" s="256">
        <v>1102659.9400000002</v>
      </c>
      <c r="N11" s="256">
        <v>779336.75</v>
      </c>
      <c r="O11" s="256">
        <v>360292.87000000005</v>
      </c>
      <c r="P11" s="256">
        <v>541115.14</v>
      </c>
      <c r="Q11" s="256">
        <v>886679.5</v>
      </c>
      <c r="R11" s="256">
        <v>812483.21999999986</v>
      </c>
      <c r="S11" s="256">
        <v>798549.12999999989</v>
      </c>
      <c r="T11" s="256">
        <v>731863.13000000035</v>
      </c>
      <c r="U11" s="256">
        <v>378144.98000000004</v>
      </c>
      <c r="V11" s="256">
        <v>992198.47999999952</v>
      </c>
      <c r="W11" s="256">
        <v>651268.58000000042</v>
      </c>
      <c r="X11" s="256">
        <v>997160.4099999998</v>
      </c>
      <c r="Y11" s="256">
        <v>-655212.02999999991</v>
      </c>
      <c r="Z11" s="256">
        <v>273913.9200000001</v>
      </c>
      <c r="AA11" s="256">
        <v>586945.21999999986</v>
      </c>
      <c r="AB11" s="256">
        <v>738752.23999999987</v>
      </c>
      <c r="AC11" s="256">
        <v>1651785.1500000001</v>
      </c>
      <c r="AD11" s="256">
        <v>1888718.2300000002</v>
      </c>
      <c r="AE11" s="256">
        <v>-117367.65000000018</v>
      </c>
      <c r="AF11" s="256">
        <v>2050315.7799999998</v>
      </c>
      <c r="AG11" s="256">
        <v>1081530.74</v>
      </c>
      <c r="AH11" s="256">
        <v>1229186.8899999999</v>
      </c>
      <c r="AI11" s="256">
        <v>1121776.7800000003</v>
      </c>
      <c r="AJ11" s="256">
        <v>1846693.62</v>
      </c>
      <c r="AK11" s="256">
        <v>4140123.0499999993</v>
      </c>
      <c r="AL11" s="256">
        <v>1277714.3100000003</v>
      </c>
      <c r="AM11" s="256">
        <v>-1090690.04</v>
      </c>
      <c r="AN11" s="256">
        <v>10191.300000000003</v>
      </c>
      <c r="AO11" s="256">
        <v>-10191.299999999999</v>
      </c>
      <c r="AP11" s="256">
        <v>10191.299999999999</v>
      </c>
      <c r="AQ11" s="256">
        <v>3591.66</v>
      </c>
      <c r="AR11" s="256"/>
      <c r="AS11" s="256">
        <v>1.8189894035458565E-12</v>
      </c>
      <c r="AT11" s="256">
        <v>4.5474735088646412E-13</v>
      </c>
      <c r="AU11" s="256"/>
      <c r="AV11" s="256">
        <v>30068392.120000008</v>
      </c>
    </row>
    <row r="12" spans="1:48" x14ac:dyDescent="0.25">
      <c r="A12" s="260" t="s">
        <v>652</v>
      </c>
      <c r="B12" s="257"/>
      <c r="C12" s="256"/>
      <c r="D12" s="257"/>
      <c r="E12" s="256"/>
      <c r="F12" s="256"/>
      <c r="G12" s="256">
        <v>6952.68</v>
      </c>
      <c r="H12" s="256">
        <v>0</v>
      </c>
      <c r="I12" s="256">
        <v>31630.79</v>
      </c>
      <c r="J12" s="256">
        <v>-1291.8100000000013</v>
      </c>
      <c r="K12" s="256">
        <v>8799.89</v>
      </c>
      <c r="L12" s="256">
        <v>15934.4</v>
      </c>
      <c r="M12" s="256">
        <v>18608.980000000003</v>
      </c>
      <c r="N12" s="256">
        <v>103596.63</v>
      </c>
      <c r="O12" s="256">
        <v>112072.21999999997</v>
      </c>
      <c r="P12" s="256">
        <v>56532.66</v>
      </c>
      <c r="Q12" s="256">
        <v>30339.479999999985</v>
      </c>
      <c r="R12" s="256">
        <v>34758.660000000003</v>
      </c>
      <c r="S12" s="256">
        <v>2959.6800000000003</v>
      </c>
      <c r="T12" s="256">
        <v>79220.790000000008</v>
      </c>
      <c r="U12" s="256">
        <v>4164.1399999999903</v>
      </c>
      <c r="V12" s="256">
        <v>13706.459999999988</v>
      </c>
      <c r="W12" s="256">
        <v>329878.97000000003</v>
      </c>
      <c r="X12" s="256">
        <v>-69779.520000000019</v>
      </c>
      <c r="Y12" s="256">
        <v>923267.92999999993</v>
      </c>
      <c r="Z12" s="256">
        <v>-121334.68999999997</v>
      </c>
      <c r="AA12" s="256">
        <v>-160786.49000000005</v>
      </c>
      <c r="AB12" s="256">
        <v>83274.859999999986</v>
      </c>
      <c r="AC12" s="256">
        <v>40969.030000000013</v>
      </c>
      <c r="AD12" s="256">
        <v>37236.439999999988</v>
      </c>
      <c r="AE12" s="256">
        <v>401016.95999999996</v>
      </c>
      <c r="AF12" s="256">
        <v>-209432.52000000008</v>
      </c>
      <c r="AG12" s="256">
        <v>1042563.53</v>
      </c>
      <c r="AH12" s="256">
        <v>-152756.62000000005</v>
      </c>
      <c r="AI12" s="256">
        <v>-83048.979999999909</v>
      </c>
      <c r="AJ12" s="256">
        <v>1493056.12</v>
      </c>
      <c r="AK12" s="256">
        <v>1805722.75</v>
      </c>
      <c r="AL12" s="256">
        <v>844622.58</v>
      </c>
      <c r="AM12" s="256">
        <v>-714132.13999999978</v>
      </c>
      <c r="AN12" s="256">
        <v>0</v>
      </c>
      <c r="AO12" s="256"/>
      <c r="AP12" s="256"/>
      <c r="AQ12" s="256"/>
      <c r="AR12" s="256"/>
      <c r="AS12" s="256"/>
      <c r="AT12" s="256"/>
      <c r="AU12" s="256"/>
      <c r="AV12" s="256">
        <v>6008323.8600000003</v>
      </c>
    </row>
    <row r="13" spans="1:48" x14ac:dyDescent="0.25">
      <c r="A13" s="260" t="s">
        <v>532</v>
      </c>
      <c r="B13" s="257"/>
      <c r="C13" s="256"/>
      <c r="D13" s="257"/>
      <c r="E13" s="256"/>
      <c r="F13" s="256">
        <v>3423.53</v>
      </c>
      <c r="G13" s="256">
        <v>63664.06</v>
      </c>
      <c r="H13" s="256">
        <v>17658.920000000002</v>
      </c>
      <c r="I13" s="256">
        <v>2494.9100000000035</v>
      </c>
      <c r="J13" s="256">
        <v>1.1368683772161603E-13</v>
      </c>
      <c r="K13" s="256">
        <v>20909.349999999999</v>
      </c>
      <c r="L13" s="256">
        <v>34974.28</v>
      </c>
      <c r="M13" s="256">
        <v>41869.199999999997</v>
      </c>
      <c r="N13" s="256">
        <v>8104.0999999999958</v>
      </c>
      <c r="O13" s="256">
        <v>14642.06</v>
      </c>
      <c r="P13" s="256">
        <v>45605.120000000003</v>
      </c>
      <c r="Q13" s="256">
        <v>5495.6599999999962</v>
      </c>
      <c r="R13" s="256">
        <v>167636.58000000002</v>
      </c>
      <c r="S13" s="256">
        <v>293266.85999999993</v>
      </c>
      <c r="T13" s="256">
        <v>336697.57999999996</v>
      </c>
      <c r="U13" s="256">
        <v>80749.430000000051</v>
      </c>
      <c r="V13" s="256">
        <v>188352.66000000003</v>
      </c>
      <c r="W13" s="256">
        <v>42922.479999999981</v>
      </c>
      <c r="X13" s="256">
        <v>10564.639999999998</v>
      </c>
      <c r="Y13" s="256">
        <v>307768.30000000005</v>
      </c>
      <c r="Z13" s="256">
        <v>36100.21</v>
      </c>
      <c r="AA13" s="256">
        <v>-289254.56</v>
      </c>
      <c r="AB13" s="256">
        <v>139958.07</v>
      </c>
      <c r="AC13" s="256">
        <v>64991.080000000031</v>
      </c>
      <c r="AD13" s="256">
        <v>92628.269999999975</v>
      </c>
      <c r="AE13" s="256">
        <v>262139.67</v>
      </c>
      <c r="AF13" s="256">
        <v>227127.35999999996</v>
      </c>
      <c r="AG13" s="256">
        <v>571192.68000000005</v>
      </c>
      <c r="AH13" s="256">
        <v>234755.63999999998</v>
      </c>
      <c r="AI13" s="256">
        <v>495366</v>
      </c>
      <c r="AJ13" s="256">
        <v>108093.98000000004</v>
      </c>
      <c r="AK13" s="256">
        <v>285656.82</v>
      </c>
      <c r="AL13" s="256">
        <v>869947.56</v>
      </c>
      <c r="AM13" s="256">
        <v>-465033.43</v>
      </c>
      <c r="AN13" s="256">
        <v>0</v>
      </c>
      <c r="AO13" s="256"/>
      <c r="AP13" s="256"/>
      <c r="AQ13" s="256"/>
      <c r="AR13" s="256"/>
      <c r="AS13" s="256">
        <v>0</v>
      </c>
      <c r="AT13" s="256">
        <v>0</v>
      </c>
      <c r="AU13" s="256"/>
      <c r="AV13" s="256">
        <v>4320469.07</v>
      </c>
    </row>
    <row r="14" spans="1:48" x14ac:dyDescent="0.25">
      <c r="A14" s="260" t="s">
        <v>190</v>
      </c>
      <c r="B14" s="257">
        <v>454317.07999999996</v>
      </c>
      <c r="C14" s="256">
        <v>416082.4800000001</v>
      </c>
      <c r="D14" s="257">
        <v>-238366.22</v>
      </c>
      <c r="E14" s="256">
        <v>79662.640000000014</v>
      </c>
      <c r="F14" s="256">
        <v>99662.709999999977</v>
      </c>
      <c r="G14" s="256">
        <v>100144.64</v>
      </c>
      <c r="H14" s="256">
        <v>50705.810000000005</v>
      </c>
      <c r="I14" s="256">
        <v>50290.75</v>
      </c>
      <c r="J14" s="256">
        <v>50133.97</v>
      </c>
      <c r="K14" s="256">
        <v>50344.36</v>
      </c>
      <c r="L14" s="256">
        <v>51505.239999999991</v>
      </c>
      <c r="M14" s="256">
        <v>50941.74</v>
      </c>
      <c r="N14" s="256">
        <v>51479.05</v>
      </c>
      <c r="O14" s="256">
        <v>50448.979999999996</v>
      </c>
      <c r="P14" s="256">
        <v>50155.25</v>
      </c>
      <c r="Q14" s="256">
        <v>56595.07</v>
      </c>
      <c r="R14" s="256">
        <v>52867.68</v>
      </c>
      <c r="S14" s="256">
        <v>52703.28</v>
      </c>
      <c r="T14" s="256">
        <v>55140.9</v>
      </c>
      <c r="U14" s="256">
        <v>50000</v>
      </c>
      <c r="V14" s="256">
        <v>52707.85</v>
      </c>
      <c r="W14" s="256">
        <v>67666.559999999998</v>
      </c>
      <c r="X14" s="256">
        <v>37680.99</v>
      </c>
      <c r="Y14" s="256">
        <v>72667.679999999993</v>
      </c>
      <c r="Z14" s="256">
        <v>597.18999999999858</v>
      </c>
      <c r="AA14" s="256"/>
      <c r="AB14" s="256">
        <v>8012.76</v>
      </c>
      <c r="AC14" s="256">
        <v>152.75</v>
      </c>
      <c r="AD14" s="256">
        <v>6068.45</v>
      </c>
      <c r="AE14" s="256">
        <v>141.45999999999998</v>
      </c>
      <c r="AF14" s="256">
        <v>256.45</v>
      </c>
      <c r="AG14" s="256"/>
      <c r="AH14" s="256">
        <v>115</v>
      </c>
      <c r="AI14" s="256">
        <v>5785.7</v>
      </c>
      <c r="AJ14" s="256">
        <v>320.62</v>
      </c>
      <c r="AK14" s="256">
        <v>416.58000000000004</v>
      </c>
      <c r="AL14" s="256">
        <v>84.24</v>
      </c>
      <c r="AM14" s="256">
        <v>750230</v>
      </c>
      <c r="AN14" s="256"/>
      <c r="AO14" s="256"/>
      <c r="AP14" s="256"/>
      <c r="AQ14" s="256"/>
      <c r="AR14" s="256"/>
      <c r="AS14" s="256"/>
      <c r="AT14" s="256"/>
      <c r="AU14" s="256"/>
      <c r="AV14" s="256">
        <v>2637719.6900000004</v>
      </c>
    </row>
    <row r="15" spans="1:48" x14ac:dyDescent="0.25">
      <c r="A15" s="259" t="s">
        <v>217</v>
      </c>
      <c r="B15" s="257">
        <v>276842.55</v>
      </c>
      <c r="C15" s="256">
        <v>306718.24</v>
      </c>
      <c r="D15" s="257">
        <v>554445.61999999988</v>
      </c>
      <c r="E15" s="256">
        <v>330748.7900000001</v>
      </c>
      <c r="F15" s="256">
        <v>536102.9800000001</v>
      </c>
      <c r="G15" s="256">
        <v>317699.33000000019</v>
      </c>
      <c r="H15" s="256">
        <v>1092854.0799999998</v>
      </c>
      <c r="I15" s="256">
        <v>569276.1100000001</v>
      </c>
      <c r="J15" s="256">
        <v>622576.06000000006</v>
      </c>
      <c r="K15" s="256">
        <v>987389.22</v>
      </c>
      <c r="L15" s="256">
        <v>195238.93000000011</v>
      </c>
      <c r="M15" s="256">
        <v>1287322.25</v>
      </c>
      <c r="N15" s="256">
        <v>511510.01000000036</v>
      </c>
      <c r="O15" s="256">
        <v>434584.07000000007</v>
      </c>
      <c r="P15" s="256">
        <v>1194764.5499999998</v>
      </c>
      <c r="Q15" s="256">
        <v>831070.08000000019</v>
      </c>
      <c r="R15" s="256">
        <v>637580.27000000014</v>
      </c>
      <c r="S15" s="256">
        <v>784391.43999999983</v>
      </c>
      <c r="T15" s="256">
        <v>775740.1399999999</v>
      </c>
      <c r="U15" s="256">
        <v>456183.29000000004</v>
      </c>
      <c r="V15" s="256">
        <v>600251.60000000009</v>
      </c>
      <c r="W15" s="256">
        <v>508052.85000000009</v>
      </c>
      <c r="X15" s="256">
        <v>621024.53</v>
      </c>
      <c r="Y15" s="256">
        <v>516130.36</v>
      </c>
      <c r="Z15" s="256">
        <v>689187.39000000013</v>
      </c>
      <c r="AA15" s="256">
        <v>197552.73999999993</v>
      </c>
      <c r="AB15" s="256">
        <v>519843.19999999995</v>
      </c>
      <c r="AC15" s="256">
        <v>145326.97</v>
      </c>
      <c r="AD15" s="256">
        <v>382490.35000000003</v>
      </c>
      <c r="AE15" s="256">
        <v>347720.86000000004</v>
      </c>
      <c r="AF15" s="256">
        <v>231324.88</v>
      </c>
      <c r="AG15" s="256">
        <v>337783.38</v>
      </c>
      <c r="AH15" s="256">
        <v>441308.23999999993</v>
      </c>
      <c r="AI15" s="256">
        <v>572318.58000000007</v>
      </c>
      <c r="AJ15" s="256">
        <v>651272.60000000021</v>
      </c>
      <c r="AK15" s="256">
        <v>1627663.9399999995</v>
      </c>
      <c r="AL15" s="256">
        <v>-42685.28999999979</v>
      </c>
      <c r="AM15" s="256">
        <v>0</v>
      </c>
      <c r="AN15" s="256">
        <v>3.9700000000011642</v>
      </c>
      <c r="AO15" s="256">
        <v>-2044.51</v>
      </c>
      <c r="AP15" s="256"/>
      <c r="AQ15" s="256"/>
      <c r="AR15" s="256"/>
      <c r="AS15" s="256"/>
      <c r="AT15" s="256"/>
      <c r="AU15" s="256"/>
      <c r="AV15" s="256">
        <v>21047564.649999987</v>
      </c>
    </row>
    <row r="16" spans="1:48" x14ac:dyDescent="0.25">
      <c r="A16" s="259" t="s">
        <v>231</v>
      </c>
      <c r="B16" s="257">
        <v>113924</v>
      </c>
      <c r="C16" s="256">
        <v>-22849</v>
      </c>
      <c r="D16" s="257">
        <v>109995.51000000001</v>
      </c>
      <c r="E16" s="256">
        <v>61976.839999999989</v>
      </c>
      <c r="F16" s="256">
        <v>81922.699999999983</v>
      </c>
      <c r="G16" s="256">
        <v>3048.449999999998</v>
      </c>
      <c r="H16" s="256">
        <v>237867.98999999993</v>
      </c>
      <c r="I16" s="256">
        <v>111207.14000000001</v>
      </c>
      <c r="J16" s="256">
        <v>55878.92</v>
      </c>
      <c r="K16" s="256">
        <v>124821.02</v>
      </c>
      <c r="L16" s="256">
        <v>412946.34999999992</v>
      </c>
      <c r="M16" s="256">
        <v>102272.02000000006</v>
      </c>
      <c r="N16" s="256">
        <v>420164.77</v>
      </c>
      <c r="O16" s="256">
        <v>13928.81</v>
      </c>
      <c r="P16" s="256">
        <v>125121.54999999999</v>
      </c>
      <c r="Q16" s="256">
        <v>204068.75000000006</v>
      </c>
      <c r="R16" s="256">
        <v>73161.01999999999</v>
      </c>
      <c r="S16" s="256">
        <v>63781.460000000014</v>
      </c>
      <c r="T16" s="256">
        <v>94517.160000000018</v>
      </c>
      <c r="U16" s="256">
        <v>87010.020000000033</v>
      </c>
      <c r="V16" s="256">
        <v>123531.58999999995</v>
      </c>
      <c r="W16" s="256">
        <v>202242.62000000008</v>
      </c>
      <c r="X16" s="256">
        <v>212128.46000000005</v>
      </c>
      <c r="Y16" s="256">
        <v>107812.18999999999</v>
      </c>
      <c r="Z16" s="256">
        <v>254784.45999999996</v>
      </c>
      <c r="AA16" s="256">
        <v>38349.79</v>
      </c>
      <c r="AB16" s="256">
        <v>137076.03</v>
      </c>
      <c r="AC16" s="256">
        <v>68270.970000000016</v>
      </c>
      <c r="AD16" s="256">
        <v>185122.66000000003</v>
      </c>
      <c r="AE16" s="256">
        <v>76879.880000000019</v>
      </c>
      <c r="AF16" s="256">
        <v>276858.79000000004</v>
      </c>
      <c r="AG16" s="256">
        <v>217581.73000000004</v>
      </c>
      <c r="AH16" s="256">
        <v>126823.55000000002</v>
      </c>
      <c r="AI16" s="256">
        <v>119572.40999999999</v>
      </c>
      <c r="AJ16" s="256">
        <v>190584.00999999995</v>
      </c>
      <c r="AK16" s="256">
        <v>288824.29999999987</v>
      </c>
      <c r="AL16" s="256">
        <v>-187634.27000000002</v>
      </c>
      <c r="AM16" s="256">
        <v>0</v>
      </c>
      <c r="AN16" s="256">
        <v>17395.759999999995</v>
      </c>
      <c r="AO16" s="256">
        <v>-72448</v>
      </c>
      <c r="AP16" s="256"/>
      <c r="AQ16" s="256"/>
      <c r="AR16" s="256"/>
      <c r="AS16" s="256"/>
      <c r="AT16" s="256"/>
      <c r="AU16" s="256"/>
      <c r="AV16" s="256">
        <v>4858522.41</v>
      </c>
    </row>
    <row r="17" spans="1:48" x14ac:dyDescent="0.25">
      <c r="A17" s="259" t="s">
        <v>237</v>
      </c>
      <c r="B17" s="257">
        <v>171901.16</v>
      </c>
      <c r="C17" s="256">
        <v>204431.32</v>
      </c>
      <c r="D17" s="257">
        <v>-2371.3800000000047</v>
      </c>
      <c r="E17" s="256">
        <v>528436.1100000001</v>
      </c>
      <c r="F17" s="256">
        <v>438629.75000000012</v>
      </c>
      <c r="G17" s="256">
        <v>572529.1100000001</v>
      </c>
      <c r="H17" s="256">
        <v>429811.4000000002</v>
      </c>
      <c r="I17" s="256">
        <v>815768.32000000007</v>
      </c>
      <c r="J17" s="256">
        <v>557580.69999999995</v>
      </c>
      <c r="K17" s="256">
        <v>434173.63999999996</v>
      </c>
      <c r="L17" s="256">
        <v>465574.99000000017</v>
      </c>
      <c r="M17" s="256">
        <v>347536.04000000004</v>
      </c>
      <c r="N17" s="256">
        <v>451815.17000000004</v>
      </c>
      <c r="O17" s="256">
        <v>312976.13999999996</v>
      </c>
      <c r="P17" s="256">
        <v>334852.01</v>
      </c>
      <c r="Q17" s="256">
        <v>372198.91000000009</v>
      </c>
      <c r="R17" s="256">
        <v>615196.01</v>
      </c>
      <c r="S17" s="256">
        <v>786944.30999999994</v>
      </c>
      <c r="T17" s="256">
        <v>968644.52</v>
      </c>
      <c r="U17" s="256">
        <v>939083.78999999992</v>
      </c>
      <c r="V17" s="256">
        <v>689231.28</v>
      </c>
      <c r="W17" s="256">
        <v>505603.60000000021</v>
      </c>
      <c r="X17" s="256">
        <v>553498.80000000005</v>
      </c>
      <c r="Y17" s="256">
        <v>599260.07000000007</v>
      </c>
      <c r="Z17" s="256">
        <v>387920.48</v>
      </c>
      <c r="AA17" s="256">
        <v>506597.18999999983</v>
      </c>
      <c r="AB17" s="256">
        <v>390976.71</v>
      </c>
      <c r="AC17" s="256">
        <v>708806.5399999998</v>
      </c>
      <c r="AD17" s="256">
        <v>946076.79999999981</v>
      </c>
      <c r="AE17" s="256">
        <v>938219.74999999988</v>
      </c>
      <c r="AF17" s="256">
        <v>1133642.8999999999</v>
      </c>
      <c r="AG17" s="256">
        <v>1197475.8999999997</v>
      </c>
      <c r="AH17" s="256">
        <v>1201828.8600000001</v>
      </c>
      <c r="AI17" s="256">
        <v>1211108.1199999999</v>
      </c>
      <c r="AJ17" s="256">
        <v>985370.06000000017</v>
      </c>
      <c r="AK17" s="256">
        <v>1812725.4799999995</v>
      </c>
      <c r="AL17" s="256">
        <v>22135.140000000258</v>
      </c>
      <c r="AM17" s="256">
        <v>56739.23</v>
      </c>
      <c r="AN17" s="256">
        <v>8609.7000000000007</v>
      </c>
      <c r="AO17" s="256">
        <v>19466</v>
      </c>
      <c r="AP17" s="256">
        <v>25566</v>
      </c>
      <c r="AQ17" s="256">
        <v>-51132</v>
      </c>
      <c r="AR17" s="256">
        <v>0</v>
      </c>
      <c r="AS17" s="256">
        <v>0</v>
      </c>
      <c r="AT17" s="256">
        <v>0</v>
      </c>
      <c r="AU17" s="256">
        <v>0</v>
      </c>
      <c r="AV17" s="256">
        <v>23595438.629999995</v>
      </c>
    </row>
    <row r="18" spans="1:48" x14ac:dyDescent="0.25">
      <c r="A18" s="259" t="s">
        <v>250</v>
      </c>
      <c r="B18" s="257">
        <v>26110.33</v>
      </c>
      <c r="C18" s="256">
        <v>85320.5</v>
      </c>
      <c r="D18" s="257">
        <v>62843.5</v>
      </c>
      <c r="E18" s="256">
        <v>93801.750000000029</v>
      </c>
      <c r="F18" s="256">
        <v>90113.50999999998</v>
      </c>
      <c r="G18" s="256">
        <v>105964.18</v>
      </c>
      <c r="H18" s="256">
        <v>52557.439999999973</v>
      </c>
      <c r="I18" s="256">
        <v>136565.37</v>
      </c>
      <c r="J18" s="256">
        <v>144342.14000000001</v>
      </c>
      <c r="K18" s="256">
        <v>81565.400000000009</v>
      </c>
      <c r="L18" s="256">
        <v>97360.68</v>
      </c>
      <c r="M18" s="256">
        <v>82238.510000000009</v>
      </c>
      <c r="N18" s="256">
        <v>47886.09</v>
      </c>
      <c r="O18" s="256">
        <v>58890.66</v>
      </c>
      <c r="P18" s="256">
        <v>67943.67</v>
      </c>
      <c r="Q18" s="256">
        <v>116093.92</v>
      </c>
      <c r="R18" s="256">
        <v>130886.24999999999</v>
      </c>
      <c r="S18" s="256">
        <v>135692.84999999998</v>
      </c>
      <c r="T18" s="256">
        <v>139811.82</v>
      </c>
      <c r="U18" s="256">
        <v>171916.09</v>
      </c>
      <c r="V18" s="256">
        <v>157307.98000000001</v>
      </c>
      <c r="W18" s="256">
        <v>83240.699999999968</v>
      </c>
      <c r="X18" s="256">
        <v>91704.59</v>
      </c>
      <c r="Y18" s="256">
        <v>73118.429999999978</v>
      </c>
      <c r="Z18" s="256">
        <v>62960.75</v>
      </c>
      <c r="AA18" s="256">
        <v>27689.470000000005</v>
      </c>
      <c r="AB18" s="256">
        <v>25179.040000000001</v>
      </c>
      <c r="AC18" s="256">
        <v>158020.04999999993</v>
      </c>
      <c r="AD18" s="256">
        <v>84811.62</v>
      </c>
      <c r="AE18" s="256">
        <v>174932.33</v>
      </c>
      <c r="AF18" s="256">
        <v>71430.62</v>
      </c>
      <c r="AG18" s="256">
        <v>144136.02000000002</v>
      </c>
      <c r="AH18" s="256">
        <v>315419.40000000002</v>
      </c>
      <c r="AI18" s="256">
        <v>146425.44</v>
      </c>
      <c r="AJ18" s="256">
        <v>238557.02000000002</v>
      </c>
      <c r="AK18" s="256">
        <v>94639.860000000015</v>
      </c>
      <c r="AL18" s="256">
        <v>321.38</v>
      </c>
      <c r="AM18" s="256"/>
      <c r="AN18" s="256">
        <v>-37436.69</v>
      </c>
      <c r="AO18" s="256"/>
      <c r="AP18" s="256"/>
      <c r="AQ18" s="256"/>
      <c r="AR18" s="256"/>
      <c r="AS18" s="256"/>
      <c r="AT18" s="256"/>
      <c r="AU18" s="256"/>
      <c r="AV18" s="256">
        <v>3840362.6700000004</v>
      </c>
    </row>
    <row r="19" spans="1:48" x14ac:dyDescent="0.25">
      <c r="A19" s="259" t="s">
        <v>437</v>
      </c>
      <c r="B19" s="257"/>
      <c r="C19" s="256"/>
      <c r="D19" s="257"/>
      <c r="E19" s="256">
        <v>8516.83</v>
      </c>
      <c r="F19" s="256">
        <v>11728.64</v>
      </c>
      <c r="G19" s="256">
        <v>11509.15</v>
      </c>
      <c r="H19" s="256">
        <v>36833.699999999997</v>
      </c>
      <c r="I19" s="256">
        <v>25652.369999999995</v>
      </c>
      <c r="J19" s="256">
        <v>23944.63</v>
      </c>
      <c r="K19" s="256">
        <v>13070.14</v>
      </c>
      <c r="L19" s="256">
        <v>26088.48</v>
      </c>
      <c r="M19" s="256">
        <v>24524.67</v>
      </c>
      <c r="N19" s="256">
        <v>21570.430000000004</v>
      </c>
      <c r="O19" s="256">
        <v>17754.040000000008</v>
      </c>
      <c r="P19" s="256">
        <v>34232.33</v>
      </c>
      <c r="Q19" s="256">
        <v>17874.239999999998</v>
      </c>
      <c r="R19" s="256">
        <v>20285.100000000006</v>
      </c>
      <c r="S19" s="256">
        <v>38495.479999999996</v>
      </c>
      <c r="T19" s="256">
        <v>33703.870000000003</v>
      </c>
      <c r="U19" s="256">
        <v>33048.039999999994</v>
      </c>
      <c r="V19" s="256">
        <v>28778.720000000008</v>
      </c>
      <c r="W19" s="256">
        <v>31470.44000000001</v>
      </c>
      <c r="X19" s="256">
        <v>24373.830000000005</v>
      </c>
      <c r="Y19" s="256">
        <v>21814.789999999994</v>
      </c>
      <c r="Z19" s="256">
        <v>16389.98</v>
      </c>
      <c r="AA19" s="256">
        <v>13745.029999999999</v>
      </c>
      <c r="AB19" s="256">
        <v>23489.980000000003</v>
      </c>
      <c r="AC19" s="256">
        <v>19318.290000000005</v>
      </c>
      <c r="AD19" s="256">
        <v>9210.8299999999981</v>
      </c>
      <c r="AE19" s="256">
        <v>18198.73</v>
      </c>
      <c r="AF19" s="256">
        <v>22863.039999999997</v>
      </c>
      <c r="AG19" s="256">
        <v>19038.740000000005</v>
      </c>
      <c r="AH19" s="256">
        <v>18522.830000000005</v>
      </c>
      <c r="AI19" s="256">
        <v>21448.76</v>
      </c>
      <c r="AJ19" s="256">
        <v>38778.680000000008</v>
      </c>
      <c r="AK19" s="256">
        <v>26905.539999999997</v>
      </c>
      <c r="AL19" s="256">
        <v>-23330.559999999998</v>
      </c>
      <c r="AM19" s="256">
        <v>-506.88000000000102</v>
      </c>
      <c r="AN19" s="256">
        <v>-79.48</v>
      </c>
      <c r="AO19" s="256"/>
      <c r="AP19" s="256"/>
      <c r="AQ19" s="256"/>
      <c r="AR19" s="256"/>
      <c r="AS19" s="256"/>
      <c r="AT19" s="256"/>
      <c r="AU19" s="256"/>
      <c r="AV19" s="256">
        <v>729263.43</v>
      </c>
    </row>
    <row r="20" spans="1:48" x14ac:dyDescent="0.25">
      <c r="A20" s="259" t="s">
        <v>257</v>
      </c>
      <c r="B20" s="257">
        <v>48901.869999999995</v>
      </c>
      <c r="C20" s="256">
        <v>28619</v>
      </c>
      <c r="D20" s="257">
        <v>3.637978807091713E-12</v>
      </c>
      <c r="E20" s="256">
        <v>58119.45</v>
      </c>
      <c r="F20" s="256">
        <v>26113.240000000005</v>
      </c>
      <c r="G20" s="256">
        <v>34673.089999999997</v>
      </c>
      <c r="H20" s="256">
        <v>17669.939999999977</v>
      </c>
      <c r="I20" s="256">
        <v>35449.369999999995</v>
      </c>
      <c r="J20" s="256">
        <v>59431.160000000011</v>
      </c>
      <c r="K20" s="256">
        <v>17327.72</v>
      </c>
      <c r="L20" s="256">
        <v>48109.65</v>
      </c>
      <c r="M20" s="256">
        <v>34034.879999999997</v>
      </c>
      <c r="N20" s="256">
        <v>42380.409999999996</v>
      </c>
      <c r="O20" s="256">
        <v>26859.09</v>
      </c>
      <c r="P20" s="256">
        <v>36011.96</v>
      </c>
      <c r="Q20" s="256">
        <v>16163.140000000001</v>
      </c>
      <c r="R20" s="256">
        <v>25937.530000000002</v>
      </c>
      <c r="S20" s="256">
        <v>34487.370000000003</v>
      </c>
      <c r="T20" s="256">
        <v>17795.960000000003</v>
      </c>
      <c r="U20" s="256">
        <v>40584.57</v>
      </c>
      <c r="V20" s="256">
        <v>34872.240000000005</v>
      </c>
      <c r="W20" s="256">
        <v>17996.2</v>
      </c>
      <c r="X20" s="256">
        <v>4043.4900000000007</v>
      </c>
      <c r="Y20" s="256">
        <v>19183.429999999993</v>
      </c>
      <c r="Z20" s="256">
        <v>428.52</v>
      </c>
      <c r="AA20" s="256"/>
      <c r="AB20" s="256">
        <v>0</v>
      </c>
      <c r="AC20" s="256"/>
      <c r="AD20" s="256"/>
      <c r="AE20" s="256"/>
      <c r="AF20" s="256"/>
      <c r="AG20" s="256"/>
      <c r="AH20" s="256"/>
      <c r="AI20" s="256"/>
      <c r="AJ20" s="256"/>
      <c r="AK20" s="256">
        <v>197.14</v>
      </c>
      <c r="AL20" s="256">
        <v>-197.14</v>
      </c>
      <c r="AM20" s="256"/>
      <c r="AN20" s="256"/>
      <c r="AO20" s="256"/>
      <c r="AP20" s="256"/>
      <c r="AQ20" s="256"/>
      <c r="AR20" s="256"/>
      <c r="AS20" s="256"/>
      <c r="AT20" s="256"/>
      <c r="AU20" s="256"/>
      <c r="AV20" s="256">
        <v>725193.2799999998</v>
      </c>
    </row>
    <row r="21" spans="1:48" x14ac:dyDescent="0.25">
      <c r="A21" s="261" t="s">
        <v>261</v>
      </c>
      <c r="B21" s="257">
        <v>235758.09</v>
      </c>
      <c r="C21" s="256">
        <v>-28991</v>
      </c>
      <c r="D21" s="257">
        <v>286168.24000000005</v>
      </c>
      <c r="E21" s="256">
        <v>211438.67</v>
      </c>
      <c r="F21" s="256">
        <v>450933.86</v>
      </c>
      <c r="G21" s="256">
        <v>315229.04999999976</v>
      </c>
      <c r="H21" s="256">
        <v>458117.55999999988</v>
      </c>
      <c r="I21" s="256">
        <v>544491.8600000001</v>
      </c>
      <c r="J21" s="256">
        <v>328255.31</v>
      </c>
      <c r="K21" s="256">
        <v>363224.71</v>
      </c>
      <c r="L21" s="256">
        <v>87690.62999999999</v>
      </c>
      <c r="M21" s="256">
        <v>566570.68000000005</v>
      </c>
      <c r="N21" s="256">
        <v>51784.589999999989</v>
      </c>
      <c r="O21" s="256">
        <v>89170.160000000018</v>
      </c>
      <c r="P21" s="256">
        <v>324702.73</v>
      </c>
      <c r="Q21" s="256">
        <v>300887.16999999987</v>
      </c>
      <c r="R21" s="256">
        <v>745939.39000000013</v>
      </c>
      <c r="S21" s="256">
        <v>349645.83999999991</v>
      </c>
      <c r="T21" s="256">
        <v>239961.74000000002</v>
      </c>
      <c r="U21" s="256">
        <v>293319.15000000002</v>
      </c>
      <c r="V21" s="256">
        <v>274898.46999999986</v>
      </c>
      <c r="W21" s="256">
        <v>199271.42</v>
      </c>
      <c r="X21" s="256">
        <v>378119.2699999999</v>
      </c>
      <c r="Y21" s="256">
        <v>291747.93999999994</v>
      </c>
      <c r="Z21" s="256">
        <v>123912.14</v>
      </c>
      <c r="AA21" s="256">
        <v>216855.28999999998</v>
      </c>
      <c r="AB21" s="256">
        <v>251094.53</v>
      </c>
      <c r="AC21" s="256">
        <v>361607.5</v>
      </c>
      <c r="AD21" s="256">
        <v>249977.02</v>
      </c>
      <c r="AE21" s="256">
        <v>277986.63999999996</v>
      </c>
      <c r="AF21" s="256">
        <v>208381.81</v>
      </c>
      <c r="AG21" s="256">
        <v>566874.24000000022</v>
      </c>
      <c r="AH21" s="256">
        <v>137225.86000000004</v>
      </c>
      <c r="AI21" s="256">
        <v>519908.8499999998</v>
      </c>
      <c r="AJ21" s="256">
        <v>172052.68000000005</v>
      </c>
      <c r="AK21" s="256">
        <v>368031.41999999993</v>
      </c>
      <c r="AL21" s="256">
        <v>-342783.04</v>
      </c>
      <c r="AM21" s="256">
        <v>60.339999999996508</v>
      </c>
      <c r="AN21" s="256">
        <v>-6.03</v>
      </c>
      <c r="AO21" s="256"/>
      <c r="AP21" s="256"/>
      <c r="AQ21" s="256"/>
      <c r="AR21" s="256"/>
      <c r="AS21" s="256"/>
      <c r="AT21" s="256"/>
      <c r="AU21" s="256">
        <v>16987.98</v>
      </c>
      <c r="AV21" s="256">
        <v>10486502.760000004</v>
      </c>
    </row>
    <row r="22" spans="1:48" x14ac:dyDescent="0.25">
      <c r="A22" s="259" t="s">
        <v>268</v>
      </c>
      <c r="B22" s="257">
        <v>2657</v>
      </c>
      <c r="C22" s="256">
        <v>3448.37</v>
      </c>
      <c r="D22" s="257">
        <v>183.76999999999907</v>
      </c>
      <c r="E22" s="256">
        <v>579.80999999999995</v>
      </c>
      <c r="F22" s="256">
        <v>336.09</v>
      </c>
      <c r="G22" s="256">
        <v>3190.3700000000003</v>
      </c>
      <c r="H22" s="256">
        <v>2153.2200000000003</v>
      </c>
      <c r="I22" s="256">
        <v>500</v>
      </c>
      <c r="J22" s="256"/>
      <c r="K22" s="256">
        <v>2556.63</v>
      </c>
      <c r="L22" s="256">
        <v>2001.28</v>
      </c>
      <c r="M22" s="256">
        <v>1608.2700000000007</v>
      </c>
      <c r="N22" s="256"/>
      <c r="O22" s="256"/>
      <c r="P22" s="256">
        <v>1143.7700000000002</v>
      </c>
      <c r="Q22" s="256">
        <v>542.49</v>
      </c>
      <c r="R22" s="256"/>
      <c r="S22" s="256">
        <v>80.38</v>
      </c>
      <c r="T22" s="256"/>
      <c r="U22" s="256"/>
      <c r="V22" s="256"/>
      <c r="W22" s="256"/>
      <c r="X22" s="256"/>
      <c r="Y22" s="256"/>
      <c r="Z22" s="256"/>
      <c r="AA22" s="256">
        <v>2303.5200000000004</v>
      </c>
      <c r="AB22" s="256">
        <v>340.62</v>
      </c>
      <c r="AC22" s="256">
        <v>84.31</v>
      </c>
      <c r="AD22" s="256">
        <v>1256.49</v>
      </c>
      <c r="AE22" s="256">
        <v>645.6</v>
      </c>
      <c r="AF22" s="256">
        <v>449.09</v>
      </c>
      <c r="AG22" s="256"/>
      <c r="AH22" s="256">
        <v>70.08</v>
      </c>
      <c r="AI22" s="256">
        <v>1907.72</v>
      </c>
      <c r="AJ22" s="256">
        <v>4525.49</v>
      </c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>
        <v>32564.37000000001</v>
      </c>
    </row>
    <row r="23" spans="1:48" x14ac:dyDescent="0.25">
      <c r="A23" s="259" t="s">
        <v>283</v>
      </c>
      <c r="B23" s="257"/>
      <c r="C23" s="256">
        <v>104.24</v>
      </c>
      <c r="D23" s="257">
        <v>497.38</v>
      </c>
      <c r="E23" s="256">
        <v>284935.45999999996</v>
      </c>
      <c r="F23" s="256">
        <v>155507.60999999999</v>
      </c>
      <c r="G23" s="256">
        <v>209260</v>
      </c>
      <c r="H23" s="256">
        <v>16694.689999999984</v>
      </c>
      <c r="I23" s="256">
        <v>198820.61</v>
      </c>
      <c r="J23" s="256">
        <v>199070.58000000002</v>
      </c>
      <c r="K23" s="256">
        <v>74967.900000000009</v>
      </c>
      <c r="L23" s="256">
        <v>384364.29000000004</v>
      </c>
      <c r="M23" s="256">
        <v>500472.22000000003</v>
      </c>
      <c r="N23" s="256">
        <v>85041.600000000035</v>
      </c>
      <c r="O23" s="256">
        <v>83477.400000000023</v>
      </c>
      <c r="P23" s="256">
        <v>115388.88999999998</v>
      </c>
      <c r="Q23" s="256">
        <v>121708.80999999998</v>
      </c>
      <c r="R23" s="256">
        <v>150886.40000000002</v>
      </c>
      <c r="S23" s="256">
        <v>-93756.47</v>
      </c>
      <c r="T23" s="256">
        <v>275680.2</v>
      </c>
      <c r="U23" s="256">
        <v>-21742.400000000001</v>
      </c>
      <c r="V23" s="256">
        <v>240133.05</v>
      </c>
      <c r="W23" s="256">
        <v>82215.86</v>
      </c>
      <c r="X23" s="256">
        <v>9500</v>
      </c>
      <c r="Y23" s="256">
        <v>66612.460000000006</v>
      </c>
      <c r="Z23" s="256">
        <v>82527.72</v>
      </c>
      <c r="AA23" s="256">
        <v>34741.56</v>
      </c>
      <c r="AB23" s="256">
        <v>33290</v>
      </c>
      <c r="AC23" s="256">
        <v>25194.089999999997</v>
      </c>
      <c r="AD23" s="256">
        <v>-2000</v>
      </c>
      <c r="AE23" s="256">
        <v>43538.740000000005</v>
      </c>
      <c r="AF23" s="256">
        <v>-8807.5</v>
      </c>
      <c r="AG23" s="256">
        <v>38641.5</v>
      </c>
      <c r="AH23" s="256">
        <v>62733.609999999993</v>
      </c>
      <c r="AI23" s="256">
        <v>-77306.759999999995</v>
      </c>
      <c r="AJ23" s="256">
        <v>17685.32</v>
      </c>
      <c r="AK23" s="256">
        <v>-5042</v>
      </c>
      <c r="AL23" s="256">
        <v>93102.29</v>
      </c>
      <c r="AM23" s="256">
        <v>-27099.22</v>
      </c>
      <c r="AN23" s="256">
        <v>43457.14</v>
      </c>
      <c r="AO23" s="256"/>
      <c r="AP23" s="256"/>
      <c r="AQ23" s="256">
        <v>87966.92</v>
      </c>
      <c r="AR23" s="256"/>
      <c r="AS23" s="256">
        <v>11616</v>
      </c>
      <c r="AT23" s="256"/>
      <c r="AU23" s="256"/>
      <c r="AV23" s="256">
        <v>3594080.1899999995</v>
      </c>
    </row>
    <row r="24" spans="1:48" x14ac:dyDescent="0.25">
      <c r="A24" s="260" t="s">
        <v>285</v>
      </c>
      <c r="B24" s="257"/>
      <c r="C24" s="256">
        <v>158.65</v>
      </c>
      <c r="D24" s="257">
        <v>18360.18</v>
      </c>
      <c r="E24" s="256">
        <v>97491.54</v>
      </c>
      <c r="F24" s="256">
        <v>59423.37</v>
      </c>
      <c r="G24" s="256">
        <v>5597.5</v>
      </c>
      <c r="H24" s="256">
        <v>95376.28</v>
      </c>
      <c r="I24" s="256">
        <v>59571.53</v>
      </c>
      <c r="J24" s="256">
        <v>48560.38</v>
      </c>
      <c r="K24" s="256">
        <v>48172.599999999991</v>
      </c>
      <c r="L24" s="256">
        <v>92990.94</v>
      </c>
      <c r="M24" s="256">
        <v>-945.97999999999593</v>
      </c>
      <c r="N24" s="256">
        <v>125019.42</v>
      </c>
      <c r="O24" s="256">
        <v>21551.410000000003</v>
      </c>
      <c r="P24" s="256">
        <v>106472.1</v>
      </c>
      <c r="Q24" s="256">
        <v>29993.46</v>
      </c>
      <c r="R24" s="256">
        <v>41279.700000000004</v>
      </c>
      <c r="S24" s="256">
        <v>52727.040000000001</v>
      </c>
      <c r="T24" s="256">
        <v>46681.8</v>
      </c>
      <c r="U24" s="256">
        <v>70527.59</v>
      </c>
      <c r="V24" s="256">
        <v>50021.36</v>
      </c>
      <c r="W24" s="256">
        <v>53363.68</v>
      </c>
      <c r="X24" s="256">
        <v>120208.38</v>
      </c>
      <c r="Y24" s="256">
        <v>47094.39</v>
      </c>
      <c r="Z24" s="256">
        <v>73236.359999999986</v>
      </c>
      <c r="AA24" s="256">
        <v>7102.8000000000029</v>
      </c>
      <c r="AB24" s="256">
        <v>77922.86</v>
      </c>
      <c r="AC24" s="256">
        <v>115785.42</v>
      </c>
      <c r="AD24" s="256">
        <v>81436.61</v>
      </c>
      <c r="AE24" s="256">
        <v>41794.879999999997</v>
      </c>
      <c r="AF24" s="256">
        <v>57004.419999999991</v>
      </c>
      <c r="AG24" s="256">
        <v>108712.65000000002</v>
      </c>
      <c r="AH24" s="256">
        <v>24923.620000000003</v>
      </c>
      <c r="AI24" s="256">
        <v>112056.63999999998</v>
      </c>
      <c r="AJ24" s="256">
        <v>50091.899999999994</v>
      </c>
      <c r="AK24" s="256">
        <v>83927.1</v>
      </c>
      <c r="AL24" s="256">
        <v>15603.719999999994</v>
      </c>
      <c r="AM24" s="256">
        <v>-43485</v>
      </c>
      <c r="AN24" s="256">
        <v>141672.26</v>
      </c>
      <c r="AO24" s="256">
        <v>10380.370000000001</v>
      </c>
      <c r="AP24" s="256">
        <v>607.5</v>
      </c>
      <c r="AQ24" s="256">
        <v>97654.7</v>
      </c>
      <c r="AR24" s="256">
        <v>0</v>
      </c>
      <c r="AS24" s="256"/>
      <c r="AT24" s="256">
        <v>8340</v>
      </c>
      <c r="AU24" s="256"/>
      <c r="AV24" s="256">
        <v>2354466.1300000008</v>
      </c>
    </row>
    <row r="25" spans="1:48" x14ac:dyDescent="0.25">
      <c r="A25" s="262" t="s">
        <v>289</v>
      </c>
      <c r="B25" s="257">
        <v>376.40000000000003</v>
      </c>
      <c r="C25" s="256">
        <v>2464.41</v>
      </c>
      <c r="D25" s="257">
        <v>1176.6799999999998</v>
      </c>
      <c r="E25" s="256">
        <v>-117.35</v>
      </c>
      <c r="F25" s="256">
        <v>896.52</v>
      </c>
      <c r="G25" s="256">
        <v>199.8</v>
      </c>
      <c r="H25" s="256">
        <v>894.8</v>
      </c>
      <c r="I25" s="256">
        <v>799.9</v>
      </c>
      <c r="J25" s="256">
        <v>794.24</v>
      </c>
      <c r="K25" s="256"/>
      <c r="L25" s="256">
        <v>208.2</v>
      </c>
      <c r="M25" s="256">
        <v>1766.2800000000002</v>
      </c>
      <c r="N25" s="256">
        <v>1263.6500000000001</v>
      </c>
      <c r="O25" s="256">
        <v>2634.4</v>
      </c>
      <c r="P25" s="256">
        <v>521.07999999999993</v>
      </c>
      <c r="Q25" s="256"/>
      <c r="R25" s="256">
        <v>458.56</v>
      </c>
      <c r="S25" s="256"/>
      <c r="T25" s="256"/>
      <c r="U25" s="256"/>
      <c r="V25" s="256"/>
      <c r="W25" s="256"/>
      <c r="X25" s="256">
        <v>6.72</v>
      </c>
      <c r="Y25" s="256"/>
      <c r="Z25" s="256"/>
      <c r="AA25" s="256"/>
      <c r="AB25" s="256"/>
      <c r="AC25" s="256">
        <v>477.48</v>
      </c>
      <c r="AD25" s="256">
        <v>11.5</v>
      </c>
      <c r="AE25" s="256">
        <v>1156</v>
      </c>
      <c r="AF25" s="256"/>
      <c r="AG25" s="256">
        <v>722.68000000000006</v>
      </c>
      <c r="AH25" s="256"/>
      <c r="AI25" s="256">
        <v>748.3</v>
      </c>
      <c r="AJ25" s="256">
        <v>23.52</v>
      </c>
      <c r="AK25" s="256"/>
      <c r="AL25" s="256"/>
      <c r="AM25" s="256">
        <v>1025.43</v>
      </c>
      <c r="AN25" s="256"/>
      <c r="AO25" s="256">
        <v>435.89</v>
      </c>
      <c r="AP25" s="256"/>
      <c r="AQ25" s="256"/>
      <c r="AR25" s="256"/>
      <c r="AS25" s="256"/>
      <c r="AT25" s="256"/>
      <c r="AU25" s="256"/>
      <c r="AV25" s="256">
        <v>18945.089999999997</v>
      </c>
    </row>
    <row r="26" spans="1:48" x14ac:dyDescent="0.25">
      <c r="A26" s="262" t="s">
        <v>298</v>
      </c>
      <c r="B26" s="257">
        <v>400000</v>
      </c>
      <c r="C26" s="256">
        <v>1057.79</v>
      </c>
      <c r="D26" s="257">
        <v>2.0918378140777349E-11</v>
      </c>
      <c r="E26" s="256"/>
      <c r="F26" s="256">
        <v>162426.87</v>
      </c>
      <c r="G26" s="256">
        <v>-153435.47</v>
      </c>
      <c r="H26" s="256">
        <v>17408.599999999999</v>
      </c>
      <c r="I26" s="256">
        <v>8800</v>
      </c>
      <c r="J26" s="256">
        <v>236910.85</v>
      </c>
      <c r="K26" s="256">
        <v>8800</v>
      </c>
      <c r="L26" s="256">
        <v>9405</v>
      </c>
      <c r="M26" s="256">
        <v>326830.02999999997</v>
      </c>
      <c r="N26" s="256">
        <v>1704.5699999999997</v>
      </c>
      <c r="O26" s="256">
        <v>65972.210000000006</v>
      </c>
      <c r="P26" s="256">
        <v>171182.03</v>
      </c>
      <c r="Q26" s="256">
        <v>159924.35999999999</v>
      </c>
      <c r="R26" s="256">
        <v>121990.04000000001</v>
      </c>
      <c r="S26" s="256">
        <v>573141.73</v>
      </c>
      <c r="T26" s="256">
        <v>94652.31</v>
      </c>
      <c r="U26" s="256">
        <v>75893.33</v>
      </c>
      <c r="V26" s="256">
        <v>106754.69</v>
      </c>
      <c r="W26" s="256">
        <v>126312.87000000001</v>
      </c>
      <c r="X26" s="256">
        <v>13065.330000000002</v>
      </c>
      <c r="Y26" s="256">
        <v>-111810.81</v>
      </c>
      <c r="Z26" s="256">
        <v>156693.4</v>
      </c>
      <c r="AA26" s="256">
        <v>-92567.9</v>
      </c>
      <c r="AB26" s="256">
        <v>107166.18</v>
      </c>
      <c r="AC26" s="256">
        <v>120516.86</v>
      </c>
      <c r="AD26" s="256">
        <v>426848.78</v>
      </c>
      <c r="AE26" s="256">
        <v>447314.04</v>
      </c>
      <c r="AF26" s="256">
        <v>16500</v>
      </c>
      <c r="AG26" s="256">
        <v>286955.8</v>
      </c>
      <c r="AH26" s="256">
        <v>65936.5</v>
      </c>
      <c r="AI26" s="256">
        <v>-28628.75</v>
      </c>
      <c r="AJ26" s="256">
        <v>-62780.37000000001</v>
      </c>
      <c r="AK26" s="256">
        <v>15000</v>
      </c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>
        <v>3875940.87</v>
      </c>
    </row>
    <row r="27" spans="1:48" x14ac:dyDescent="0.25">
      <c r="A27" s="255" t="s">
        <v>1009</v>
      </c>
      <c r="B27" s="256">
        <v>2195840.3600000003</v>
      </c>
      <c r="C27" s="256">
        <v>1190166.3700000001</v>
      </c>
      <c r="D27" s="256">
        <v>1730567.2099999997</v>
      </c>
      <c r="E27" s="256">
        <v>2443276.02</v>
      </c>
      <c r="F27" s="256">
        <v>3186030.5100000002</v>
      </c>
      <c r="G27" s="256">
        <v>2437514.6199999996</v>
      </c>
      <c r="H27" s="256">
        <v>3135571.38</v>
      </c>
      <c r="I27" s="256">
        <v>3407447.3400000003</v>
      </c>
      <c r="J27" s="256">
        <v>3466579.2300000004</v>
      </c>
      <c r="K27" s="256">
        <v>3291290.3700000006</v>
      </c>
      <c r="L27" s="256">
        <v>2992444.6999999997</v>
      </c>
      <c r="M27" s="256">
        <v>4955673.8</v>
      </c>
      <c r="N27" s="256">
        <v>2979620.64</v>
      </c>
      <c r="O27" s="256">
        <v>1886488.68</v>
      </c>
      <c r="P27" s="256">
        <v>3814682.28</v>
      </c>
      <c r="Q27" s="256">
        <v>3480244.9800000004</v>
      </c>
      <c r="R27" s="256">
        <v>3991356.07</v>
      </c>
      <c r="S27" s="256">
        <v>4228747.9699999988</v>
      </c>
      <c r="T27" s="256">
        <v>4141549.2900000005</v>
      </c>
      <c r="U27" s="256">
        <v>3054961.82</v>
      </c>
      <c r="V27" s="256">
        <v>4051076.3199999994</v>
      </c>
      <c r="W27" s="256">
        <v>3483604.7300000014</v>
      </c>
      <c r="X27" s="256">
        <v>3350783.9300000006</v>
      </c>
      <c r="Y27" s="256">
        <v>3054973.1600000006</v>
      </c>
      <c r="Z27" s="256">
        <v>2291421.42</v>
      </c>
      <c r="AA27" s="256">
        <v>1087071.5499999998</v>
      </c>
      <c r="AB27" s="256">
        <v>3061993.4299999997</v>
      </c>
      <c r="AC27" s="256">
        <v>3980583.6199999996</v>
      </c>
      <c r="AD27" s="256">
        <v>4764906.4200000009</v>
      </c>
      <c r="AE27" s="256">
        <v>3439665.0300000003</v>
      </c>
      <c r="AF27" s="256">
        <v>4598982.7499999991</v>
      </c>
      <c r="AG27" s="256">
        <v>6098558.6299999999</v>
      </c>
      <c r="AH27" s="256">
        <v>4318939.1399999997</v>
      </c>
      <c r="AI27" s="256">
        <v>4743168.53</v>
      </c>
      <c r="AJ27" s="256">
        <v>6705280.6600000011</v>
      </c>
      <c r="AK27" s="256">
        <v>12876014.759999998</v>
      </c>
      <c r="AL27" s="256">
        <v>3212875.6300000008</v>
      </c>
      <c r="AM27" s="256">
        <v>-1977964.97</v>
      </c>
      <c r="AN27" s="256">
        <v>188974.43</v>
      </c>
      <c r="AO27" s="256">
        <v>-55361.549999999996</v>
      </c>
      <c r="AP27" s="256">
        <v>36364.800000000003</v>
      </c>
      <c r="AQ27" s="256">
        <v>143114.28</v>
      </c>
      <c r="AR27" s="256">
        <v>0</v>
      </c>
      <c r="AS27" s="256">
        <v>11616.000000000002</v>
      </c>
      <c r="AT27" s="256">
        <v>8530</v>
      </c>
      <c r="AU27" s="256">
        <v>16987.98</v>
      </c>
      <c r="AV27" s="256">
        <v>135502214.31999999</v>
      </c>
    </row>
    <row r="28" spans="1:48" ht="16.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30" spans="1:48" x14ac:dyDescent="0.25">
      <c r="A30" s="1" t="s">
        <v>1147</v>
      </c>
    </row>
    <row r="32" spans="1:48" x14ac:dyDescent="0.25">
      <c r="A32" s="48" t="s">
        <v>0</v>
      </c>
      <c r="B32" s="51">
        <f>SUM(B22:B23,B15:B20)</f>
        <v>640336.90999999992</v>
      </c>
      <c r="C32" s="51">
        <f t="shared" ref="C32:I32" si="0">SUM(C22:C23,C15:C20)</f>
        <v>605792.66999999993</v>
      </c>
      <c r="D32" s="51">
        <f t="shared" si="0"/>
        <v>725594.39999999991</v>
      </c>
      <c r="E32" s="51">
        <f t="shared" si="0"/>
        <v>1367115.0400000003</v>
      </c>
      <c r="F32" s="51">
        <f t="shared" si="0"/>
        <v>1340454.52</v>
      </c>
      <c r="G32" s="51">
        <f t="shared" si="0"/>
        <v>1257873.6800000002</v>
      </c>
      <c r="H32" s="51">
        <f t="shared" si="0"/>
        <v>1886442.4599999997</v>
      </c>
      <c r="I32" s="51">
        <f t="shared" si="0"/>
        <v>1893239.2900000005</v>
      </c>
      <c r="J32" s="51">
        <f t="shared" ref="J32:K32" si="1">SUM(J22:J23,J15:J20)</f>
        <v>1662824.1900000002</v>
      </c>
      <c r="K32" s="51">
        <f t="shared" si="1"/>
        <v>1735871.6699999997</v>
      </c>
      <c r="L32" s="51">
        <f t="shared" ref="L32:X32" si="2">SUM(L22:L23,L15:L20)</f>
        <v>1631684.6500000001</v>
      </c>
      <c r="M32" s="51">
        <f t="shared" si="2"/>
        <v>2380008.8599999994</v>
      </c>
      <c r="N32" s="51">
        <f t="shared" si="2"/>
        <v>1580368.4800000002</v>
      </c>
      <c r="O32" s="51">
        <f t="shared" si="2"/>
        <v>948470.2100000002</v>
      </c>
      <c r="P32" s="51">
        <f t="shared" si="2"/>
        <v>1909458.7299999997</v>
      </c>
      <c r="Q32" s="51">
        <f t="shared" si="2"/>
        <v>1679720.34</v>
      </c>
      <c r="R32" s="51">
        <f t="shared" si="2"/>
        <v>1653932.5800000003</v>
      </c>
      <c r="S32" s="51">
        <f t="shared" si="2"/>
        <v>1750116.8199999998</v>
      </c>
      <c r="T32" s="51">
        <f t="shared" si="2"/>
        <v>2305893.6699999995</v>
      </c>
      <c r="U32" s="51">
        <f t="shared" si="2"/>
        <v>1706083.4000000001</v>
      </c>
      <c r="V32" s="51">
        <f t="shared" si="2"/>
        <v>1874106.46</v>
      </c>
      <c r="W32" s="51">
        <f t="shared" si="2"/>
        <v>1430822.2700000003</v>
      </c>
      <c r="X32" s="51">
        <f t="shared" si="2"/>
        <v>1516273.7000000002</v>
      </c>
      <c r="Y32" s="51">
        <f t="shared" ref="Y32:AI32" si="3">SUM(Y22:Y23,Y15:Y20)</f>
        <v>1403931.73</v>
      </c>
      <c r="Z32" s="51">
        <f t="shared" si="3"/>
        <v>1494199.3</v>
      </c>
      <c r="AA32" s="51">
        <f t="shared" si="3"/>
        <v>820979.29999999981</v>
      </c>
      <c r="AB32" s="51">
        <f t="shared" si="3"/>
        <v>1130195.58</v>
      </c>
      <c r="AC32" s="51">
        <f t="shared" si="3"/>
        <v>1125021.2199999997</v>
      </c>
      <c r="AD32" s="51">
        <f t="shared" si="3"/>
        <v>1606968.75</v>
      </c>
      <c r="AE32" s="51">
        <f t="shared" si="3"/>
        <v>1600135.8900000001</v>
      </c>
      <c r="AF32" s="51">
        <f t="shared" si="3"/>
        <v>1727761.8199999998</v>
      </c>
      <c r="AG32" s="51">
        <f t="shared" si="3"/>
        <v>1954657.2699999998</v>
      </c>
      <c r="AH32" s="51">
        <f t="shared" si="3"/>
        <v>2166706.5700000003</v>
      </c>
      <c r="AI32" s="51">
        <f t="shared" si="3"/>
        <v>1995474.2699999998</v>
      </c>
      <c r="AJ32" s="51">
        <f t="shared" ref="AJ32:AT32" si="4">SUM(AJ22:AJ23,AJ15:AJ20)</f>
        <v>2126773.1800000006</v>
      </c>
      <c r="AK32" s="51">
        <f t="shared" si="4"/>
        <v>3845914.2599999988</v>
      </c>
      <c r="AL32" s="51">
        <f t="shared" si="4"/>
        <v>-138288.44999999955</v>
      </c>
      <c r="AM32" s="51">
        <f t="shared" si="4"/>
        <v>29133.13</v>
      </c>
      <c r="AN32" s="51">
        <f t="shared" si="4"/>
        <v>31950.399999999991</v>
      </c>
      <c r="AO32" s="51">
        <f t="shared" si="4"/>
        <v>-55026.509999999995</v>
      </c>
      <c r="AP32" s="51">
        <f t="shared" si="4"/>
        <v>25566</v>
      </c>
      <c r="AQ32" s="51">
        <f t="shared" si="4"/>
        <v>36834.92</v>
      </c>
      <c r="AR32" s="51">
        <f t="shared" si="4"/>
        <v>0</v>
      </c>
      <c r="AS32" s="51">
        <f t="shared" si="4"/>
        <v>11616</v>
      </c>
      <c r="AT32" s="51">
        <f t="shared" si="4"/>
        <v>0</v>
      </c>
      <c r="AU32" s="51">
        <f t="shared" ref="AU32" si="5">SUM(AU22:AU23,AU15:AU20)</f>
        <v>0</v>
      </c>
      <c r="AV32" s="174">
        <f t="shared" ref="AV32:AV35" si="6">SUM(B32:AU32)</f>
        <v>58422989.630000003</v>
      </c>
    </row>
    <row r="33" spans="1:48" x14ac:dyDescent="0.25">
      <c r="A33" s="47" t="s">
        <v>1012</v>
      </c>
      <c r="B33" s="51">
        <f>SUM(B24,B10:B14)</f>
        <v>454317.07999999996</v>
      </c>
      <c r="C33" s="51">
        <f t="shared" ref="C33:I33" si="7">SUM(C24,C10:C14)</f>
        <v>441494.74000000011</v>
      </c>
      <c r="D33" s="51">
        <f t="shared" si="7"/>
        <v>363891.08000000007</v>
      </c>
      <c r="E33" s="51">
        <f t="shared" si="7"/>
        <v>478379.47</v>
      </c>
      <c r="F33" s="51">
        <f t="shared" si="7"/>
        <v>1014139.54</v>
      </c>
      <c r="G33" s="51">
        <f t="shared" si="7"/>
        <v>880519.2699999999</v>
      </c>
      <c r="H33" s="51">
        <f t="shared" si="7"/>
        <v>685801.9800000001</v>
      </c>
      <c r="I33" s="51">
        <f t="shared" si="7"/>
        <v>941967.8</v>
      </c>
      <c r="J33" s="51">
        <f t="shared" ref="J33:K33" si="8">SUM(J24,J10:J14)</f>
        <v>1061098.22</v>
      </c>
      <c r="K33" s="51">
        <f t="shared" si="8"/>
        <v>1064918.6199999999</v>
      </c>
      <c r="L33" s="51">
        <f t="shared" ref="L33:X33" si="9">SUM(L24,L10:L14)</f>
        <v>1187326.8099999998</v>
      </c>
      <c r="M33" s="51">
        <f t="shared" si="9"/>
        <v>1557118.31</v>
      </c>
      <c r="N33" s="51">
        <f t="shared" si="9"/>
        <v>1285282.6100000001</v>
      </c>
      <c r="O33" s="51">
        <f t="shared" si="9"/>
        <v>704898.97000000009</v>
      </c>
      <c r="P33" s="51">
        <f t="shared" si="9"/>
        <v>1071660.74</v>
      </c>
      <c r="Q33" s="51">
        <f t="shared" si="9"/>
        <v>1231470.79</v>
      </c>
      <c r="R33" s="51">
        <f t="shared" si="9"/>
        <v>1340055.0099999998</v>
      </c>
      <c r="S33" s="51">
        <f t="shared" si="9"/>
        <v>1462923.2099999997</v>
      </c>
      <c r="T33" s="51">
        <f t="shared" si="9"/>
        <v>1457191.33</v>
      </c>
      <c r="U33" s="51">
        <f t="shared" si="9"/>
        <v>962381.44000000018</v>
      </c>
      <c r="V33" s="51">
        <f t="shared" si="9"/>
        <v>1685137.7999999993</v>
      </c>
      <c r="W33" s="51">
        <f t="shared" si="9"/>
        <v>1704041.3000000005</v>
      </c>
      <c r="X33" s="51">
        <f t="shared" si="9"/>
        <v>1249845.8899999997</v>
      </c>
      <c r="Y33" s="51">
        <f t="shared" ref="Y33:AI33" si="10">SUM(Y24,Y10:Y14)</f>
        <v>1408910.99</v>
      </c>
      <c r="Z33" s="51">
        <f t="shared" si="10"/>
        <v>499495.60000000021</v>
      </c>
      <c r="AA33" s="51">
        <f t="shared" si="10"/>
        <v>125198.2799999998</v>
      </c>
      <c r="AB33" s="51">
        <f t="shared" si="10"/>
        <v>1548555.7199999997</v>
      </c>
      <c r="AC33" s="51">
        <f t="shared" si="10"/>
        <v>2331289.4899999998</v>
      </c>
      <c r="AD33" s="51">
        <f t="shared" si="10"/>
        <v>2460819.3900000006</v>
      </c>
      <c r="AE33" s="51">
        <f t="shared" si="10"/>
        <v>1093236.6199999996</v>
      </c>
      <c r="AF33" s="51">
        <f t="shared" si="10"/>
        <v>2579809.7599999998</v>
      </c>
      <c r="AG33" s="51">
        <f t="shared" si="10"/>
        <v>3267917.18</v>
      </c>
      <c r="AH33" s="51">
        <f t="shared" si="10"/>
        <v>1771960.7799999996</v>
      </c>
      <c r="AI33" s="51">
        <f t="shared" si="10"/>
        <v>2248123.3600000003</v>
      </c>
      <c r="AJ33" s="51">
        <f t="shared" ref="AJ33:AT33" si="11">SUM(AJ24,AJ10:AJ14)</f>
        <v>4421199.0000000009</v>
      </c>
      <c r="AK33" s="51">
        <f t="shared" si="11"/>
        <v>7157523.5599999996</v>
      </c>
      <c r="AL33" s="51">
        <f t="shared" si="11"/>
        <v>3662857.6400000006</v>
      </c>
      <c r="AM33" s="51">
        <f t="shared" si="11"/>
        <v>-2017391.21</v>
      </c>
      <c r="AN33" s="51">
        <f t="shared" si="11"/>
        <v>151863.56</v>
      </c>
      <c r="AO33" s="51">
        <f t="shared" si="11"/>
        <v>189.07000000000153</v>
      </c>
      <c r="AP33" s="51">
        <f t="shared" si="11"/>
        <v>10798.8</v>
      </c>
      <c r="AQ33" s="51">
        <f t="shared" si="11"/>
        <v>104824.36</v>
      </c>
      <c r="AR33" s="51">
        <f t="shared" si="11"/>
        <v>0</v>
      </c>
      <c r="AS33" s="51">
        <f t="shared" si="11"/>
        <v>1.8189894035458565E-12</v>
      </c>
      <c r="AT33" s="51">
        <f t="shared" si="11"/>
        <v>8530</v>
      </c>
      <c r="AU33" s="51">
        <f t="shared" ref="AU33" si="12">SUM(AU24,AU10:AU14)</f>
        <v>0</v>
      </c>
      <c r="AV33" s="174">
        <f t="shared" si="6"/>
        <v>57121573.960000001</v>
      </c>
    </row>
    <row r="34" spans="1:48" x14ac:dyDescent="0.25">
      <c r="A34" s="50" t="s">
        <v>1013</v>
      </c>
      <c r="B34" s="51">
        <f>SUM(B21)</f>
        <v>235758.09</v>
      </c>
      <c r="C34" s="51">
        <f t="shared" ref="C34:I34" si="13">SUM(C21)</f>
        <v>-28991</v>
      </c>
      <c r="D34" s="51">
        <f t="shared" si="13"/>
        <v>286168.24000000005</v>
      </c>
      <c r="E34" s="51">
        <f t="shared" si="13"/>
        <v>211438.67</v>
      </c>
      <c r="F34" s="51">
        <f t="shared" si="13"/>
        <v>450933.86</v>
      </c>
      <c r="G34" s="51">
        <f t="shared" si="13"/>
        <v>315229.04999999976</v>
      </c>
      <c r="H34" s="51">
        <f t="shared" si="13"/>
        <v>458117.55999999988</v>
      </c>
      <c r="I34" s="51">
        <f t="shared" si="13"/>
        <v>544491.8600000001</v>
      </c>
      <c r="J34" s="51">
        <f t="shared" ref="J34:K34" si="14">SUM(J21)</f>
        <v>328255.31</v>
      </c>
      <c r="K34" s="51">
        <f t="shared" si="14"/>
        <v>363224.71</v>
      </c>
      <c r="L34" s="51">
        <f t="shared" ref="L34:X34" si="15">SUM(L21)</f>
        <v>87690.62999999999</v>
      </c>
      <c r="M34" s="51">
        <f t="shared" si="15"/>
        <v>566570.68000000005</v>
      </c>
      <c r="N34" s="51">
        <f t="shared" si="15"/>
        <v>51784.589999999989</v>
      </c>
      <c r="O34" s="51">
        <f t="shared" si="15"/>
        <v>89170.160000000018</v>
      </c>
      <c r="P34" s="51">
        <f t="shared" si="15"/>
        <v>324702.73</v>
      </c>
      <c r="Q34" s="51">
        <f t="shared" si="15"/>
        <v>300887.16999999987</v>
      </c>
      <c r="R34" s="51">
        <f t="shared" si="15"/>
        <v>745939.39000000013</v>
      </c>
      <c r="S34" s="51">
        <f t="shared" si="15"/>
        <v>349645.83999999991</v>
      </c>
      <c r="T34" s="51">
        <f t="shared" si="15"/>
        <v>239961.74000000002</v>
      </c>
      <c r="U34" s="51">
        <f t="shared" si="15"/>
        <v>293319.15000000002</v>
      </c>
      <c r="V34" s="51">
        <f t="shared" si="15"/>
        <v>274898.46999999986</v>
      </c>
      <c r="W34" s="51">
        <f t="shared" si="15"/>
        <v>199271.42</v>
      </c>
      <c r="X34" s="51">
        <f t="shared" si="15"/>
        <v>378119.2699999999</v>
      </c>
      <c r="Y34" s="51">
        <f t="shared" ref="Y34:AI34" si="16">SUM(Y21)</f>
        <v>291747.93999999994</v>
      </c>
      <c r="Z34" s="51">
        <f t="shared" si="16"/>
        <v>123912.14</v>
      </c>
      <c r="AA34" s="51">
        <f t="shared" si="16"/>
        <v>216855.28999999998</v>
      </c>
      <c r="AB34" s="51">
        <f t="shared" si="16"/>
        <v>251094.53</v>
      </c>
      <c r="AC34" s="51">
        <f t="shared" si="16"/>
        <v>361607.5</v>
      </c>
      <c r="AD34" s="51">
        <f t="shared" si="16"/>
        <v>249977.02</v>
      </c>
      <c r="AE34" s="51">
        <f t="shared" si="16"/>
        <v>277986.63999999996</v>
      </c>
      <c r="AF34" s="51">
        <f t="shared" si="16"/>
        <v>208381.81</v>
      </c>
      <c r="AG34" s="51">
        <f t="shared" si="16"/>
        <v>566874.24000000022</v>
      </c>
      <c r="AH34" s="51">
        <f t="shared" si="16"/>
        <v>137225.86000000004</v>
      </c>
      <c r="AI34" s="51">
        <f t="shared" si="16"/>
        <v>519908.8499999998</v>
      </c>
      <c r="AJ34" s="51">
        <f t="shared" ref="AJ34:AT34" si="17">SUM(AJ21)</f>
        <v>172052.68000000005</v>
      </c>
      <c r="AK34" s="51">
        <f t="shared" si="17"/>
        <v>368031.41999999993</v>
      </c>
      <c r="AL34" s="51">
        <f t="shared" si="17"/>
        <v>-342783.04</v>
      </c>
      <c r="AM34" s="51">
        <f t="shared" si="17"/>
        <v>60.339999999996508</v>
      </c>
      <c r="AN34" s="51">
        <f t="shared" si="17"/>
        <v>-6.03</v>
      </c>
      <c r="AO34" s="51">
        <f t="shared" si="17"/>
        <v>0</v>
      </c>
      <c r="AP34" s="51">
        <f t="shared" si="17"/>
        <v>0</v>
      </c>
      <c r="AQ34" s="51">
        <f t="shared" si="17"/>
        <v>0</v>
      </c>
      <c r="AR34" s="51">
        <f t="shared" si="17"/>
        <v>0</v>
      </c>
      <c r="AS34" s="51">
        <f t="shared" si="17"/>
        <v>0</v>
      </c>
      <c r="AT34" s="51">
        <f t="shared" si="17"/>
        <v>0</v>
      </c>
      <c r="AU34" s="51">
        <f t="shared" ref="AU34" si="18">SUM(AU21)</f>
        <v>16987.98</v>
      </c>
      <c r="AV34" s="174">
        <f t="shared" si="6"/>
        <v>10486502.760000004</v>
      </c>
    </row>
    <row r="35" spans="1:48" x14ac:dyDescent="0.25">
      <c r="A35" s="46" t="s">
        <v>1011</v>
      </c>
      <c r="B35" s="51">
        <f>SUM(B25:B26,B5:B9)</f>
        <v>865428.28</v>
      </c>
      <c r="C35" s="51">
        <f t="shared" ref="C35:I35" si="19">SUM(C25:C26,C5:C9)</f>
        <v>171869.96</v>
      </c>
      <c r="D35" s="51">
        <f t="shared" si="19"/>
        <v>354913.49000000005</v>
      </c>
      <c r="E35" s="51">
        <f t="shared" si="19"/>
        <v>386342.84</v>
      </c>
      <c r="F35" s="51">
        <f t="shared" si="19"/>
        <v>380502.58999999997</v>
      </c>
      <c r="G35" s="51">
        <f t="shared" si="19"/>
        <v>-16107.380000000026</v>
      </c>
      <c r="H35" s="51">
        <f t="shared" si="19"/>
        <v>105209.37999999999</v>
      </c>
      <c r="I35" s="51">
        <f t="shared" si="19"/>
        <v>27748.390000000003</v>
      </c>
      <c r="J35" s="51">
        <f t="shared" ref="J35:K35" si="20">SUM(J25:J26,J5:J9)</f>
        <v>414401.51</v>
      </c>
      <c r="K35" s="51">
        <f t="shared" si="20"/>
        <v>127275.37000000001</v>
      </c>
      <c r="L35" s="51">
        <f t="shared" ref="L35:X35" si="21">SUM(L25:L26,L5:L9)</f>
        <v>85742.61</v>
      </c>
      <c r="M35" s="51">
        <f t="shared" si="21"/>
        <v>451975.95</v>
      </c>
      <c r="N35" s="51">
        <f t="shared" si="21"/>
        <v>62184.960000000006</v>
      </c>
      <c r="O35" s="51">
        <f t="shared" si="21"/>
        <v>143949.34</v>
      </c>
      <c r="P35" s="51">
        <f t="shared" si="21"/>
        <v>508860.07999999996</v>
      </c>
      <c r="Q35" s="51">
        <f t="shared" si="21"/>
        <v>268166.68</v>
      </c>
      <c r="R35" s="51">
        <f t="shared" si="21"/>
        <v>251429.09000000003</v>
      </c>
      <c r="S35" s="51">
        <f t="shared" si="21"/>
        <v>666062.1</v>
      </c>
      <c r="T35" s="51">
        <f t="shared" si="21"/>
        <v>138502.54999999999</v>
      </c>
      <c r="U35" s="51">
        <f t="shared" si="21"/>
        <v>93177.83</v>
      </c>
      <c r="V35" s="51">
        <f t="shared" si="21"/>
        <v>216933.59</v>
      </c>
      <c r="W35" s="51">
        <f t="shared" si="21"/>
        <v>149469.74000000002</v>
      </c>
      <c r="X35" s="51">
        <f t="shared" si="21"/>
        <v>206545.07</v>
      </c>
      <c r="Y35" s="51">
        <f t="shared" ref="Y35:AI35" si="22">SUM(Y25:Y26,Y5:Y9)</f>
        <v>-49617.5</v>
      </c>
      <c r="Z35" s="51">
        <f t="shared" si="22"/>
        <v>173814.38</v>
      </c>
      <c r="AA35" s="51">
        <f t="shared" si="22"/>
        <v>-75961.320000000007</v>
      </c>
      <c r="AB35" s="51">
        <f t="shared" si="22"/>
        <v>132147.59999999998</v>
      </c>
      <c r="AC35" s="51">
        <f t="shared" si="22"/>
        <v>162665.41</v>
      </c>
      <c r="AD35" s="51">
        <f t="shared" si="22"/>
        <v>447141.26</v>
      </c>
      <c r="AE35" s="51">
        <f t="shared" si="22"/>
        <v>468305.87999999995</v>
      </c>
      <c r="AF35" s="51">
        <f t="shared" si="22"/>
        <v>83029.36</v>
      </c>
      <c r="AG35" s="51">
        <f t="shared" si="22"/>
        <v>309109.94</v>
      </c>
      <c r="AH35" s="51">
        <f t="shared" si="22"/>
        <v>243045.93</v>
      </c>
      <c r="AI35" s="51">
        <f t="shared" si="22"/>
        <v>-20337.95</v>
      </c>
      <c r="AJ35" s="51">
        <f t="shared" ref="AJ35:AT35" si="23">SUM(AJ25:AJ26,AJ5:AJ9)</f>
        <v>-14744.200000000015</v>
      </c>
      <c r="AK35" s="51">
        <f t="shared" si="23"/>
        <v>1504545.52</v>
      </c>
      <c r="AL35" s="51">
        <f t="shared" si="23"/>
        <v>31089.480000000003</v>
      </c>
      <c r="AM35" s="51">
        <f t="shared" si="23"/>
        <v>10232.77</v>
      </c>
      <c r="AN35" s="51">
        <f t="shared" si="23"/>
        <v>5166.5</v>
      </c>
      <c r="AO35" s="51">
        <f t="shared" si="23"/>
        <v>-524.11</v>
      </c>
      <c r="AP35" s="51">
        <f t="shared" si="23"/>
        <v>0</v>
      </c>
      <c r="AQ35" s="51">
        <f t="shared" si="23"/>
        <v>1455</v>
      </c>
      <c r="AR35" s="51">
        <f t="shared" si="23"/>
        <v>0</v>
      </c>
      <c r="AS35" s="51">
        <f t="shared" si="23"/>
        <v>0</v>
      </c>
      <c r="AT35" s="51">
        <f t="shared" si="23"/>
        <v>0</v>
      </c>
      <c r="AU35" s="51">
        <f t="shared" ref="AU35" si="24">SUM(AU25:AU26,AU5:AU9)</f>
        <v>0</v>
      </c>
      <c r="AV35" s="174">
        <f t="shared" si="6"/>
        <v>9471147.9700000007</v>
      </c>
    </row>
    <row r="36" spans="1:48" x14ac:dyDescent="0.25">
      <c r="B36" s="49">
        <f>SUM(B32:B35)</f>
        <v>2195840.36</v>
      </c>
      <c r="C36" s="49">
        <f t="shared" ref="C36:I36" si="25">SUM(C32:C35)</f>
        <v>1190166.3700000001</v>
      </c>
      <c r="D36" s="49">
        <f t="shared" si="25"/>
        <v>1730567.21</v>
      </c>
      <c r="E36" s="49">
        <f t="shared" si="25"/>
        <v>2443276.02</v>
      </c>
      <c r="F36" s="49">
        <f t="shared" si="25"/>
        <v>3186030.51</v>
      </c>
      <c r="G36" s="49">
        <f t="shared" si="25"/>
        <v>2437514.62</v>
      </c>
      <c r="H36" s="49">
        <f t="shared" si="25"/>
        <v>3135571.38</v>
      </c>
      <c r="I36" s="49">
        <f t="shared" si="25"/>
        <v>3407447.3400000012</v>
      </c>
      <c r="J36" s="49">
        <f t="shared" ref="J36:K36" si="26">SUM(J32:J35)</f>
        <v>3466579.2300000004</v>
      </c>
      <c r="K36" s="49">
        <f t="shared" si="26"/>
        <v>3291290.3699999996</v>
      </c>
      <c r="L36" s="49">
        <f t="shared" ref="L36:X36" si="27">SUM(L32:L35)</f>
        <v>2992444.6999999997</v>
      </c>
      <c r="M36" s="49">
        <f t="shared" si="27"/>
        <v>4955673.8</v>
      </c>
      <c r="N36" s="49">
        <f t="shared" si="27"/>
        <v>2979620.64</v>
      </c>
      <c r="O36" s="49">
        <f t="shared" si="27"/>
        <v>1886488.6800000002</v>
      </c>
      <c r="P36" s="49">
        <f t="shared" si="27"/>
        <v>3814682.28</v>
      </c>
      <c r="Q36" s="49">
        <f t="shared" si="27"/>
        <v>3480244.98</v>
      </c>
      <c r="R36" s="49">
        <f t="shared" si="27"/>
        <v>3991356.07</v>
      </c>
      <c r="S36" s="49">
        <f t="shared" si="27"/>
        <v>4228747.9699999988</v>
      </c>
      <c r="T36" s="49">
        <f t="shared" si="27"/>
        <v>4141549.2899999996</v>
      </c>
      <c r="U36" s="49">
        <f t="shared" si="27"/>
        <v>3054961.8200000003</v>
      </c>
      <c r="V36" s="49">
        <f t="shared" si="27"/>
        <v>4051076.3199999989</v>
      </c>
      <c r="W36" s="49">
        <f t="shared" si="27"/>
        <v>3483604.7300000009</v>
      </c>
      <c r="X36" s="49">
        <f t="shared" si="27"/>
        <v>3350783.9299999997</v>
      </c>
      <c r="Y36" s="49">
        <f t="shared" ref="Y36:AI36" si="28">SUM(Y32:Y35)</f>
        <v>3054973.1599999997</v>
      </c>
      <c r="Z36" s="49">
        <f t="shared" si="28"/>
        <v>2291421.4200000004</v>
      </c>
      <c r="AA36" s="49">
        <f t="shared" si="28"/>
        <v>1087071.5499999996</v>
      </c>
      <c r="AB36" s="49">
        <f t="shared" si="28"/>
        <v>3061993.4299999997</v>
      </c>
      <c r="AC36" s="49">
        <f t="shared" si="28"/>
        <v>3980583.6199999996</v>
      </c>
      <c r="AD36" s="49">
        <f t="shared" si="28"/>
        <v>4764906.42</v>
      </c>
      <c r="AE36" s="49">
        <f t="shared" si="28"/>
        <v>3439665.03</v>
      </c>
      <c r="AF36" s="49">
        <f t="shared" si="28"/>
        <v>4598982.75</v>
      </c>
      <c r="AG36" s="49">
        <f t="shared" si="28"/>
        <v>6098558.6300000008</v>
      </c>
      <c r="AH36" s="49">
        <f t="shared" si="28"/>
        <v>4318939.1399999997</v>
      </c>
      <c r="AI36" s="49">
        <f t="shared" si="28"/>
        <v>4743168.5299999993</v>
      </c>
      <c r="AJ36" s="49">
        <f t="shared" ref="AJ36:AT36" si="29">SUM(AJ32:AJ35)</f>
        <v>6705280.6600000011</v>
      </c>
      <c r="AK36" s="49">
        <f t="shared" si="29"/>
        <v>12876014.759999998</v>
      </c>
      <c r="AL36" s="49">
        <f t="shared" si="29"/>
        <v>3212875.6300000008</v>
      </c>
      <c r="AM36" s="49">
        <f t="shared" si="29"/>
        <v>-1977964.97</v>
      </c>
      <c r="AN36" s="49">
        <f t="shared" si="29"/>
        <v>188974.43</v>
      </c>
      <c r="AO36" s="49">
        <f t="shared" si="29"/>
        <v>-55361.549999999996</v>
      </c>
      <c r="AP36" s="49">
        <f t="shared" si="29"/>
        <v>36364.800000000003</v>
      </c>
      <c r="AQ36" s="49">
        <f t="shared" si="29"/>
        <v>143114.28</v>
      </c>
      <c r="AR36" s="49">
        <f t="shared" si="29"/>
        <v>0</v>
      </c>
      <c r="AS36" s="49">
        <f t="shared" si="29"/>
        <v>11616.000000000002</v>
      </c>
      <c r="AT36" s="49">
        <f t="shared" si="29"/>
        <v>8530</v>
      </c>
      <c r="AU36" s="49">
        <f t="shared" ref="AU36" si="30">SUM(AU32:AU35)</f>
        <v>16987.98</v>
      </c>
      <c r="AV36" s="174">
        <f>SUM(B36:AU36)</f>
        <v>135502214.31999999</v>
      </c>
    </row>
  </sheetData>
  <pageMargins left="0.25" right="0.25" top="0.75" bottom="0.75" header="0.3" footer="0.3"/>
  <pageSetup paperSize="17" scale="57" fitToWidth="2" fitToHeight="0" orientation="landscape" r:id="rId2"/>
  <headerFooter scaleWithDoc="0">
    <oddFooter>&amp;RSchedule WRD-6,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  <pageSetUpPr fitToPage="1"/>
  </sheetPr>
  <dimension ref="A1:IV7709"/>
  <sheetViews>
    <sheetView tabSelected="1" topLeftCell="A7685" workbookViewId="0">
      <selection activeCell="AF10" sqref="AF10"/>
    </sheetView>
  </sheetViews>
  <sheetFormatPr defaultRowHeight="15" x14ac:dyDescent="0.25"/>
  <cols>
    <col min="1" max="1" width="5.125" style="52" customWidth="1"/>
    <col min="2" max="20" width="15.375" style="52" customWidth="1"/>
    <col min="21" max="22" width="15.375" style="54" customWidth="1"/>
    <col min="23" max="48" width="15.375" style="52" customWidth="1"/>
    <col min="49" max="16384" width="9" style="52"/>
  </cols>
  <sheetData>
    <row r="1" spans="1:255" x14ac:dyDescent="0.25">
      <c r="A1" s="55" t="s">
        <v>1014</v>
      </c>
      <c r="B1" s="55" t="s">
        <v>1015</v>
      </c>
      <c r="C1" s="55" t="s">
        <v>1016</v>
      </c>
      <c r="D1" s="55" t="s">
        <v>1017</v>
      </c>
      <c r="E1" s="55" t="s">
        <v>1018</v>
      </c>
      <c r="F1" s="55" t="s">
        <v>1019</v>
      </c>
      <c r="G1" s="55" t="s">
        <v>1020</v>
      </c>
      <c r="H1" s="55" t="s">
        <v>1021</v>
      </c>
      <c r="I1" s="55" t="s">
        <v>1022</v>
      </c>
      <c r="J1" s="55" t="s">
        <v>1023</v>
      </c>
      <c r="K1" s="55" t="s">
        <v>1024</v>
      </c>
      <c r="L1" s="55" t="s">
        <v>1025</v>
      </c>
      <c r="M1" s="55" t="s">
        <v>1026</v>
      </c>
      <c r="N1" s="55" t="s">
        <v>1027</v>
      </c>
      <c r="O1" s="55" t="s">
        <v>1028</v>
      </c>
      <c r="P1" s="55" t="s">
        <v>1029</v>
      </c>
      <c r="Q1" s="55" t="s">
        <v>1030</v>
      </c>
      <c r="R1" s="55" t="s">
        <v>1031</v>
      </c>
      <c r="S1" s="55" t="s">
        <v>1032</v>
      </c>
      <c r="T1" s="55" t="s">
        <v>1033</v>
      </c>
      <c r="U1" s="55" t="s">
        <v>1034</v>
      </c>
      <c r="V1" s="56" t="s">
        <v>1035</v>
      </c>
      <c r="W1" s="55" t="s">
        <v>1036</v>
      </c>
      <c r="X1" s="55" t="s">
        <v>1037</v>
      </c>
      <c r="Y1" s="55" t="s">
        <v>1038</v>
      </c>
      <c r="Z1" s="55" t="s">
        <v>1039</v>
      </c>
      <c r="AA1" s="55" t="s">
        <v>1040</v>
      </c>
      <c r="AB1" s="55" t="s">
        <v>1041</v>
      </c>
      <c r="AC1" s="55" t="s">
        <v>1042</v>
      </c>
      <c r="AD1" s="55" t="s">
        <v>1043</v>
      </c>
      <c r="AE1" s="55" t="s">
        <v>1044</v>
      </c>
      <c r="AF1" s="55" t="s">
        <v>1045</v>
      </c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</row>
    <row r="2" spans="1:255" x14ac:dyDescent="0.25">
      <c r="A2" s="52" t="s">
        <v>35</v>
      </c>
      <c r="B2" s="52" t="s">
        <v>36</v>
      </c>
      <c r="C2" s="52" t="s">
        <v>37</v>
      </c>
      <c r="D2" s="52" t="s">
        <v>121</v>
      </c>
      <c r="E2" s="52" t="s">
        <v>122</v>
      </c>
      <c r="F2" s="52" t="s">
        <v>123</v>
      </c>
      <c r="G2" s="52" t="s">
        <v>124</v>
      </c>
      <c r="H2" s="52" t="s">
        <v>124</v>
      </c>
      <c r="I2" s="52" t="s">
        <v>42</v>
      </c>
      <c r="J2" s="52" t="s">
        <v>125</v>
      </c>
      <c r="K2" s="52" t="s">
        <v>125</v>
      </c>
      <c r="L2" s="52" t="s">
        <v>43</v>
      </c>
      <c r="M2" s="52" t="s">
        <v>1154</v>
      </c>
      <c r="N2" s="52" t="s">
        <v>131</v>
      </c>
      <c r="O2" s="52" t="s">
        <v>138</v>
      </c>
      <c r="Q2" s="52" t="s">
        <v>139</v>
      </c>
      <c r="R2" s="52" t="s">
        <v>1155</v>
      </c>
      <c r="S2" s="52">
        <v>201301</v>
      </c>
      <c r="T2" s="52" t="s">
        <v>52</v>
      </c>
      <c r="U2" s="52">
        <v>0</v>
      </c>
      <c r="V2" s="54">
        <v>65.44</v>
      </c>
      <c r="Z2" s="52" t="s">
        <v>48</v>
      </c>
      <c r="AA2" s="52" t="s">
        <v>129</v>
      </c>
      <c r="AB2" s="52" t="s">
        <v>42</v>
      </c>
      <c r="AC2" s="52" t="s">
        <v>1156</v>
      </c>
      <c r="AD2" s="52" t="s">
        <v>51</v>
      </c>
    </row>
    <row r="3" spans="1:255" x14ac:dyDescent="0.25">
      <c r="A3" s="52" t="s">
        <v>35</v>
      </c>
      <c r="B3" s="52" t="s">
        <v>36</v>
      </c>
      <c r="C3" s="52" t="s">
        <v>37</v>
      </c>
      <c r="D3" s="52" t="s">
        <v>121</v>
      </c>
      <c r="E3" s="52" t="s">
        <v>122</v>
      </c>
      <c r="F3" s="52" t="s">
        <v>123</v>
      </c>
      <c r="G3" s="52" t="s">
        <v>124</v>
      </c>
      <c r="H3" s="52" t="s">
        <v>124</v>
      </c>
      <c r="I3" s="52" t="s">
        <v>42</v>
      </c>
      <c r="J3" s="52" t="s">
        <v>149</v>
      </c>
      <c r="K3" s="52" t="s">
        <v>149</v>
      </c>
      <c r="L3" s="52" t="s">
        <v>43</v>
      </c>
      <c r="M3" s="52" t="s">
        <v>1154</v>
      </c>
      <c r="N3" s="52" t="s">
        <v>134</v>
      </c>
      <c r="O3" s="52" t="s">
        <v>42</v>
      </c>
      <c r="Q3" s="52" t="s">
        <v>151</v>
      </c>
      <c r="S3" s="52">
        <v>201301</v>
      </c>
      <c r="T3" s="52" t="s">
        <v>52</v>
      </c>
      <c r="U3" s="52">
        <v>0</v>
      </c>
      <c r="V3" s="54">
        <v>629</v>
      </c>
      <c r="Z3" s="52" t="s">
        <v>48</v>
      </c>
      <c r="AA3" s="52" t="s">
        <v>49</v>
      </c>
      <c r="AB3" s="52" t="s">
        <v>42</v>
      </c>
      <c r="AC3" s="52" t="s">
        <v>1157</v>
      </c>
      <c r="AD3" s="52" t="s">
        <v>51</v>
      </c>
    </row>
    <row r="4" spans="1:255" x14ac:dyDescent="0.25">
      <c r="A4" s="52" t="s">
        <v>35</v>
      </c>
      <c r="B4" s="52" t="s">
        <v>36</v>
      </c>
      <c r="C4" s="52" t="s">
        <v>37</v>
      </c>
      <c r="D4" s="52" t="s">
        <v>121</v>
      </c>
      <c r="E4" s="52" t="s">
        <v>122</v>
      </c>
      <c r="F4" s="52" t="s">
        <v>123</v>
      </c>
      <c r="G4" s="52" t="s">
        <v>124</v>
      </c>
      <c r="H4" s="52" t="s">
        <v>124</v>
      </c>
      <c r="I4" s="52" t="s">
        <v>42</v>
      </c>
      <c r="J4" s="52" t="s">
        <v>149</v>
      </c>
      <c r="K4" s="52" t="s">
        <v>149</v>
      </c>
      <c r="L4" s="52" t="s">
        <v>43</v>
      </c>
      <c r="M4" s="52" t="s">
        <v>1154</v>
      </c>
      <c r="N4" s="52" t="s">
        <v>150</v>
      </c>
      <c r="O4" s="52" t="s">
        <v>42</v>
      </c>
      <c r="Q4" s="52" t="s">
        <v>151</v>
      </c>
      <c r="S4" s="52">
        <v>201301</v>
      </c>
      <c r="T4" s="52" t="s">
        <v>52</v>
      </c>
      <c r="U4" s="52">
        <v>0</v>
      </c>
      <c r="V4" s="54">
        <v>12580</v>
      </c>
      <c r="Z4" s="52" t="s">
        <v>48</v>
      </c>
      <c r="AA4" s="52" t="s">
        <v>49</v>
      </c>
      <c r="AB4" s="52" t="s">
        <v>42</v>
      </c>
      <c r="AC4" s="52" t="s">
        <v>1157</v>
      </c>
      <c r="AD4" s="52" t="s">
        <v>51</v>
      </c>
    </row>
    <row r="5" spans="1:255" x14ac:dyDescent="0.25">
      <c r="A5" s="52" t="s">
        <v>35</v>
      </c>
      <c r="B5" s="52" t="s">
        <v>36</v>
      </c>
      <c r="C5" s="52" t="s">
        <v>37</v>
      </c>
      <c r="D5" s="52" t="s">
        <v>121</v>
      </c>
      <c r="E5" s="52" t="s">
        <v>122</v>
      </c>
      <c r="F5" s="52" t="s">
        <v>123</v>
      </c>
      <c r="G5" s="52" t="s">
        <v>124</v>
      </c>
      <c r="H5" s="52" t="s">
        <v>124</v>
      </c>
      <c r="I5" s="52" t="s">
        <v>42</v>
      </c>
      <c r="J5" s="52" t="s">
        <v>149</v>
      </c>
      <c r="K5" s="52" t="s">
        <v>149</v>
      </c>
      <c r="L5" s="52" t="s">
        <v>43</v>
      </c>
      <c r="M5" s="52" t="s">
        <v>1154</v>
      </c>
      <c r="N5" s="52" t="s">
        <v>150</v>
      </c>
      <c r="O5" s="52" t="s">
        <v>42</v>
      </c>
      <c r="Q5" s="52" t="s">
        <v>154</v>
      </c>
      <c r="S5" s="52">
        <v>201301</v>
      </c>
      <c r="T5" s="52" t="s">
        <v>52</v>
      </c>
      <c r="U5" s="52">
        <v>0</v>
      </c>
      <c r="V5" s="54">
        <v>68166.759999999995</v>
      </c>
      <c r="Z5" s="52" t="s">
        <v>48</v>
      </c>
      <c r="AA5" s="52" t="s">
        <v>49</v>
      </c>
      <c r="AB5" s="52" t="s">
        <v>42</v>
      </c>
      <c r="AC5" s="52" t="s">
        <v>1157</v>
      </c>
      <c r="AD5" s="52" t="s">
        <v>51</v>
      </c>
    </row>
    <row r="6" spans="1:255" x14ac:dyDescent="0.25">
      <c r="A6" s="52" t="s">
        <v>35</v>
      </c>
      <c r="B6" s="52" t="s">
        <v>36</v>
      </c>
      <c r="C6" s="52" t="s">
        <v>37</v>
      </c>
      <c r="D6" s="52" t="s">
        <v>121</v>
      </c>
      <c r="E6" s="52" t="s">
        <v>122</v>
      </c>
      <c r="F6" s="52" t="s">
        <v>123</v>
      </c>
      <c r="G6" s="52" t="s">
        <v>124</v>
      </c>
      <c r="H6" s="52" t="s">
        <v>124</v>
      </c>
      <c r="I6" s="52" t="s">
        <v>42</v>
      </c>
      <c r="J6" s="52" t="s">
        <v>149</v>
      </c>
      <c r="K6" s="52" t="s">
        <v>149</v>
      </c>
      <c r="L6" s="52" t="s">
        <v>43</v>
      </c>
      <c r="M6" s="52" t="s">
        <v>1154</v>
      </c>
      <c r="N6" s="52" t="s">
        <v>134</v>
      </c>
      <c r="O6" s="52" t="s">
        <v>42</v>
      </c>
      <c r="Q6" s="52" t="s">
        <v>154</v>
      </c>
      <c r="S6" s="52">
        <v>201301</v>
      </c>
      <c r="T6" s="52" t="s">
        <v>52</v>
      </c>
      <c r="U6" s="52">
        <v>0</v>
      </c>
      <c r="V6" s="54">
        <v>1071</v>
      </c>
      <c r="Z6" s="52" t="s">
        <v>48</v>
      </c>
      <c r="AA6" s="52" t="s">
        <v>49</v>
      </c>
      <c r="AB6" s="52" t="s">
        <v>42</v>
      </c>
      <c r="AC6" s="52" t="s">
        <v>1157</v>
      </c>
      <c r="AD6" s="52" t="s">
        <v>51</v>
      </c>
    </row>
    <row r="7" spans="1:255" x14ac:dyDescent="0.25">
      <c r="A7" s="52" t="s">
        <v>35</v>
      </c>
      <c r="B7" s="52" t="s">
        <v>36</v>
      </c>
      <c r="C7" s="52" t="s">
        <v>37</v>
      </c>
      <c r="D7" s="52" t="s">
        <v>121</v>
      </c>
      <c r="E7" s="52" t="s">
        <v>122</v>
      </c>
      <c r="F7" s="52" t="s">
        <v>123</v>
      </c>
      <c r="G7" s="52" t="s">
        <v>124</v>
      </c>
      <c r="H7" s="52" t="s">
        <v>124</v>
      </c>
      <c r="I7" s="52" t="s">
        <v>42</v>
      </c>
      <c r="J7" s="52" t="s">
        <v>149</v>
      </c>
      <c r="K7" s="52" t="s">
        <v>149</v>
      </c>
      <c r="L7" s="52" t="s">
        <v>43</v>
      </c>
      <c r="M7" s="52" t="s">
        <v>1154</v>
      </c>
      <c r="N7" s="52" t="s">
        <v>150</v>
      </c>
      <c r="O7" s="52" t="s">
        <v>42</v>
      </c>
      <c r="Q7" s="52" t="s">
        <v>152</v>
      </c>
      <c r="S7" s="52">
        <v>201301</v>
      </c>
      <c r="T7" s="52" t="s">
        <v>52</v>
      </c>
      <c r="U7" s="52">
        <v>0</v>
      </c>
      <c r="V7" s="54">
        <v>230716.05</v>
      </c>
      <c r="X7" s="52" t="s">
        <v>341</v>
      </c>
      <c r="Z7" s="52" t="s">
        <v>48</v>
      </c>
      <c r="AA7" s="52" t="s">
        <v>129</v>
      </c>
      <c r="AB7" s="52" t="s">
        <v>42</v>
      </c>
      <c r="AC7" s="52" t="s">
        <v>1158</v>
      </c>
      <c r="AD7" s="52" t="s">
        <v>51</v>
      </c>
    </row>
    <row r="8" spans="1:255" x14ac:dyDescent="0.25">
      <c r="A8" s="52" t="s">
        <v>35</v>
      </c>
      <c r="B8" s="52" t="s">
        <v>36</v>
      </c>
      <c r="C8" s="52" t="s">
        <v>37</v>
      </c>
      <c r="D8" s="52" t="s">
        <v>121</v>
      </c>
      <c r="E8" s="52" t="s">
        <v>122</v>
      </c>
      <c r="F8" s="52" t="s">
        <v>123</v>
      </c>
      <c r="G8" s="52" t="s">
        <v>124</v>
      </c>
      <c r="H8" s="52" t="s">
        <v>124</v>
      </c>
      <c r="I8" s="52" t="s">
        <v>42</v>
      </c>
      <c r="J8" s="52" t="s">
        <v>156</v>
      </c>
      <c r="K8" s="52" t="s">
        <v>156</v>
      </c>
      <c r="L8" s="52" t="s">
        <v>43</v>
      </c>
      <c r="M8" s="52" t="s">
        <v>1154</v>
      </c>
      <c r="N8" s="52" t="s">
        <v>157</v>
      </c>
      <c r="O8" s="52" t="s">
        <v>42</v>
      </c>
      <c r="Q8" s="52" t="s">
        <v>158</v>
      </c>
      <c r="S8" s="52">
        <v>201301</v>
      </c>
      <c r="T8" s="52" t="s">
        <v>52</v>
      </c>
      <c r="U8" s="52">
        <v>0</v>
      </c>
      <c r="V8" s="54">
        <v>1354.88</v>
      </c>
      <c r="Z8" s="52" t="s">
        <v>48</v>
      </c>
      <c r="AA8" s="52" t="s">
        <v>49</v>
      </c>
      <c r="AB8" s="52" t="s">
        <v>42</v>
      </c>
      <c r="AC8" s="52" t="s">
        <v>1157</v>
      </c>
      <c r="AD8" s="52" t="s">
        <v>51</v>
      </c>
    </row>
    <row r="9" spans="1:255" x14ac:dyDescent="0.25">
      <c r="A9" s="52" t="s">
        <v>35</v>
      </c>
      <c r="B9" s="52" t="s">
        <v>36</v>
      </c>
      <c r="C9" s="52" t="s">
        <v>37</v>
      </c>
      <c r="D9" s="52" t="s">
        <v>121</v>
      </c>
      <c r="E9" s="52" t="s">
        <v>122</v>
      </c>
      <c r="F9" s="52" t="s">
        <v>123</v>
      </c>
      <c r="G9" s="52" t="s">
        <v>124</v>
      </c>
      <c r="H9" s="52" t="s">
        <v>124</v>
      </c>
      <c r="I9" s="52" t="s">
        <v>42</v>
      </c>
      <c r="J9" s="52" t="s">
        <v>156</v>
      </c>
      <c r="K9" s="52" t="s">
        <v>156</v>
      </c>
      <c r="L9" s="52" t="s">
        <v>43</v>
      </c>
      <c r="M9" s="52" t="s">
        <v>1154</v>
      </c>
      <c r="N9" s="52" t="s">
        <v>157</v>
      </c>
      <c r="O9" s="52" t="s">
        <v>42</v>
      </c>
      <c r="Q9" s="52" t="s">
        <v>158</v>
      </c>
      <c r="S9" s="52">
        <v>201301</v>
      </c>
      <c r="T9" s="52" t="s">
        <v>52</v>
      </c>
      <c r="U9" s="52">
        <v>0</v>
      </c>
      <c r="V9" s="54">
        <v>27097.66</v>
      </c>
      <c r="Z9" s="52" t="s">
        <v>48</v>
      </c>
      <c r="AA9" s="52" t="s">
        <v>49</v>
      </c>
      <c r="AB9" s="52" t="s">
        <v>42</v>
      </c>
      <c r="AC9" s="52" t="s">
        <v>1157</v>
      </c>
      <c r="AD9" s="52" t="s">
        <v>51</v>
      </c>
    </row>
    <row r="10" spans="1:255" x14ac:dyDescent="0.25">
      <c r="A10" s="52" t="s">
        <v>35</v>
      </c>
      <c r="B10" s="52" t="s">
        <v>36</v>
      </c>
      <c r="C10" s="52" t="s">
        <v>37</v>
      </c>
      <c r="D10" s="52" t="s">
        <v>121</v>
      </c>
      <c r="E10" s="52" t="s">
        <v>122</v>
      </c>
      <c r="F10" s="52" t="s">
        <v>123</v>
      </c>
      <c r="G10" s="52" t="s">
        <v>124</v>
      </c>
      <c r="H10" s="52" t="s">
        <v>124</v>
      </c>
      <c r="I10" s="52" t="s">
        <v>42</v>
      </c>
      <c r="J10" s="52" t="s">
        <v>156</v>
      </c>
      <c r="K10" s="52" t="s">
        <v>156</v>
      </c>
      <c r="L10" s="52" t="s">
        <v>43</v>
      </c>
      <c r="M10" s="52" t="s">
        <v>1154</v>
      </c>
      <c r="N10" s="52" t="s">
        <v>157</v>
      </c>
      <c r="O10" s="52" t="s">
        <v>42</v>
      </c>
      <c r="Q10" s="52" t="s">
        <v>159</v>
      </c>
      <c r="S10" s="52">
        <v>201301</v>
      </c>
      <c r="T10" s="52" t="s">
        <v>52</v>
      </c>
      <c r="U10" s="52">
        <v>0</v>
      </c>
      <c r="V10" s="54">
        <v>345.12</v>
      </c>
      <c r="Z10" s="52" t="s">
        <v>48</v>
      </c>
      <c r="AA10" s="52" t="s">
        <v>49</v>
      </c>
      <c r="AB10" s="52" t="s">
        <v>42</v>
      </c>
      <c r="AC10" s="52" t="s">
        <v>1157</v>
      </c>
      <c r="AD10" s="52" t="s">
        <v>51</v>
      </c>
    </row>
    <row r="11" spans="1:255" x14ac:dyDescent="0.25">
      <c r="A11" s="52" t="s">
        <v>35</v>
      </c>
      <c r="B11" s="52" t="s">
        <v>36</v>
      </c>
      <c r="C11" s="52" t="s">
        <v>37</v>
      </c>
      <c r="D11" s="52" t="s">
        <v>121</v>
      </c>
      <c r="E11" s="52" t="s">
        <v>122</v>
      </c>
      <c r="F11" s="52" t="s">
        <v>123</v>
      </c>
      <c r="G11" s="52" t="s">
        <v>124</v>
      </c>
      <c r="H11" s="52" t="s">
        <v>124</v>
      </c>
      <c r="I11" s="52" t="s">
        <v>42</v>
      </c>
      <c r="J11" s="52" t="s">
        <v>156</v>
      </c>
      <c r="K11" s="52" t="s">
        <v>156</v>
      </c>
      <c r="L11" s="52" t="s">
        <v>43</v>
      </c>
      <c r="M11" s="52" t="s">
        <v>1154</v>
      </c>
      <c r="N11" s="52" t="s">
        <v>157</v>
      </c>
      <c r="O11" s="52" t="s">
        <v>42</v>
      </c>
      <c r="Q11" s="52" t="s">
        <v>159</v>
      </c>
      <c r="S11" s="52">
        <v>201301</v>
      </c>
      <c r="T11" s="52" t="s">
        <v>52</v>
      </c>
      <c r="U11" s="52">
        <v>0</v>
      </c>
      <c r="V11" s="54">
        <v>61941.48</v>
      </c>
      <c r="Z11" s="52" t="s">
        <v>48</v>
      </c>
      <c r="AA11" s="52" t="s">
        <v>49</v>
      </c>
      <c r="AB11" s="52" t="s">
        <v>42</v>
      </c>
      <c r="AC11" s="52" t="s">
        <v>1157</v>
      </c>
      <c r="AD11" s="52" t="s">
        <v>51</v>
      </c>
    </row>
    <row r="12" spans="1:255" x14ac:dyDescent="0.25">
      <c r="A12" s="52" t="s">
        <v>35</v>
      </c>
      <c r="B12" s="52" t="s">
        <v>36</v>
      </c>
      <c r="C12" s="52" t="s">
        <v>37</v>
      </c>
      <c r="D12" s="52" t="s">
        <v>121</v>
      </c>
      <c r="E12" s="52" t="s">
        <v>122</v>
      </c>
      <c r="F12" s="52" t="s">
        <v>123</v>
      </c>
      <c r="G12" s="52" t="s">
        <v>124</v>
      </c>
      <c r="H12" s="52" t="s">
        <v>124</v>
      </c>
      <c r="I12" s="52" t="s">
        <v>42</v>
      </c>
      <c r="J12" s="52" t="s">
        <v>156</v>
      </c>
      <c r="K12" s="52" t="s">
        <v>156</v>
      </c>
      <c r="L12" s="52" t="s">
        <v>43</v>
      </c>
      <c r="M12" s="52" t="s">
        <v>1154</v>
      </c>
      <c r="N12" s="52" t="s">
        <v>150</v>
      </c>
      <c r="O12" s="52" t="s">
        <v>42</v>
      </c>
      <c r="Q12" s="52" t="s">
        <v>166</v>
      </c>
      <c r="S12" s="52">
        <v>201301</v>
      </c>
      <c r="T12" s="52" t="s">
        <v>52</v>
      </c>
      <c r="U12" s="52">
        <v>0</v>
      </c>
      <c r="V12" s="54">
        <v>58270.49</v>
      </c>
      <c r="Z12" s="52" t="s">
        <v>48</v>
      </c>
      <c r="AA12" s="52" t="s">
        <v>49</v>
      </c>
      <c r="AB12" s="52" t="s">
        <v>42</v>
      </c>
      <c r="AC12" s="52" t="s">
        <v>1157</v>
      </c>
      <c r="AD12" s="52" t="s">
        <v>51</v>
      </c>
    </row>
    <row r="13" spans="1:255" x14ac:dyDescent="0.25">
      <c r="A13" s="52" t="s">
        <v>35</v>
      </c>
      <c r="B13" s="52" t="s">
        <v>36</v>
      </c>
      <c r="C13" s="52" t="s">
        <v>37</v>
      </c>
      <c r="D13" s="52" t="s">
        <v>121</v>
      </c>
      <c r="E13" s="52" t="s">
        <v>122</v>
      </c>
      <c r="F13" s="52" t="s">
        <v>123</v>
      </c>
      <c r="G13" s="52" t="s">
        <v>124</v>
      </c>
      <c r="H13" s="52" t="s">
        <v>124</v>
      </c>
      <c r="I13" s="52" t="s">
        <v>42</v>
      </c>
      <c r="J13" s="52" t="s">
        <v>156</v>
      </c>
      <c r="K13" s="52" t="s">
        <v>156</v>
      </c>
      <c r="L13" s="52" t="s">
        <v>43</v>
      </c>
      <c r="M13" s="52" t="s">
        <v>1154</v>
      </c>
      <c r="N13" s="52" t="s">
        <v>160</v>
      </c>
      <c r="O13" s="52" t="s">
        <v>42</v>
      </c>
      <c r="Q13" s="52" t="s">
        <v>1159</v>
      </c>
      <c r="S13" s="52">
        <v>201301</v>
      </c>
      <c r="T13" s="52" t="s">
        <v>47</v>
      </c>
      <c r="U13" s="52">
        <v>0</v>
      </c>
      <c r="V13" s="54">
        <v>-90</v>
      </c>
      <c r="Z13" s="52" t="s">
        <v>48</v>
      </c>
      <c r="AA13" s="52" t="s">
        <v>49</v>
      </c>
      <c r="AB13" s="52" t="s">
        <v>42</v>
      </c>
      <c r="AC13" s="52" t="s">
        <v>1157</v>
      </c>
      <c r="AD13" s="52" t="s">
        <v>51</v>
      </c>
    </row>
    <row r="14" spans="1:255" x14ac:dyDescent="0.25">
      <c r="A14" s="52" t="s">
        <v>35</v>
      </c>
      <c r="B14" s="52" t="s">
        <v>36</v>
      </c>
      <c r="C14" s="52" t="s">
        <v>37</v>
      </c>
      <c r="D14" s="52" t="s">
        <v>121</v>
      </c>
      <c r="E14" s="52" t="s">
        <v>122</v>
      </c>
      <c r="F14" s="52" t="s">
        <v>123</v>
      </c>
      <c r="G14" s="52" t="s">
        <v>124</v>
      </c>
      <c r="H14" s="52" t="s">
        <v>124</v>
      </c>
      <c r="I14" s="52" t="s">
        <v>42</v>
      </c>
      <c r="J14" s="52" t="s">
        <v>156</v>
      </c>
      <c r="K14" s="52" t="s">
        <v>156</v>
      </c>
      <c r="L14" s="52" t="s">
        <v>43</v>
      </c>
      <c r="M14" s="52" t="s">
        <v>1154</v>
      </c>
      <c r="N14" s="52" t="s">
        <v>131</v>
      </c>
      <c r="O14" s="52" t="s">
        <v>138</v>
      </c>
      <c r="Q14" s="52" t="s">
        <v>139</v>
      </c>
      <c r="R14" s="52" t="s">
        <v>1155</v>
      </c>
      <c r="S14" s="52">
        <v>201301</v>
      </c>
      <c r="T14" s="52" t="s">
        <v>47</v>
      </c>
      <c r="U14" s="52">
        <v>0</v>
      </c>
      <c r="V14" s="54">
        <v>-65.44</v>
      </c>
      <c r="Z14" s="52" t="s">
        <v>48</v>
      </c>
      <c r="AA14" s="52" t="s">
        <v>129</v>
      </c>
      <c r="AB14" s="52" t="s">
        <v>42</v>
      </c>
      <c r="AC14" s="52" t="s">
        <v>1156</v>
      </c>
      <c r="AD14" s="52" t="s">
        <v>51</v>
      </c>
    </row>
    <row r="15" spans="1:255" x14ac:dyDescent="0.25">
      <c r="A15" s="52" t="s">
        <v>35</v>
      </c>
      <c r="B15" s="52" t="s">
        <v>36</v>
      </c>
      <c r="C15" s="52" t="s">
        <v>37</v>
      </c>
      <c r="D15" s="52" t="s">
        <v>121</v>
      </c>
      <c r="E15" s="52" t="s">
        <v>122</v>
      </c>
      <c r="F15" s="52" t="s">
        <v>123</v>
      </c>
      <c r="G15" s="52" t="s">
        <v>124</v>
      </c>
      <c r="H15" s="52" t="s">
        <v>124</v>
      </c>
      <c r="I15" s="52" t="s">
        <v>42</v>
      </c>
      <c r="J15" s="52" t="s">
        <v>190</v>
      </c>
      <c r="K15" s="52" t="s">
        <v>190</v>
      </c>
      <c r="L15" s="52" t="s">
        <v>43</v>
      </c>
      <c r="M15" s="52" t="s">
        <v>1154</v>
      </c>
      <c r="N15" s="52" t="s">
        <v>134</v>
      </c>
      <c r="O15" s="52" t="s">
        <v>42</v>
      </c>
      <c r="Q15" s="52" t="s">
        <v>194</v>
      </c>
      <c r="S15" s="52">
        <v>201301</v>
      </c>
      <c r="T15" s="52" t="s">
        <v>52</v>
      </c>
      <c r="U15" s="52">
        <v>0</v>
      </c>
      <c r="V15" s="54">
        <v>1700</v>
      </c>
      <c r="Z15" s="52" t="s">
        <v>48</v>
      </c>
      <c r="AA15" s="52" t="s">
        <v>49</v>
      </c>
      <c r="AB15" s="52" t="s">
        <v>42</v>
      </c>
      <c r="AC15" s="52" t="s">
        <v>1157</v>
      </c>
      <c r="AD15" s="52" t="s">
        <v>51</v>
      </c>
    </row>
    <row r="16" spans="1:255" x14ac:dyDescent="0.25">
      <c r="A16" s="52" t="s">
        <v>35</v>
      </c>
      <c r="B16" s="52" t="s">
        <v>36</v>
      </c>
      <c r="C16" s="52" t="s">
        <v>37</v>
      </c>
      <c r="D16" s="52" t="s">
        <v>121</v>
      </c>
      <c r="E16" s="52" t="s">
        <v>122</v>
      </c>
      <c r="F16" s="52" t="s">
        <v>123</v>
      </c>
      <c r="G16" s="52" t="s">
        <v>124</v>
      </c>
      <c r="H16" s="52" t="s">
        <v>124</v>
      </c>
      <c r="I16" s="52" t="s">
        <v>42</v>
      </c>
      <c r="J16" s="52" t="s">
        <v>190</v>
      </c>
      <c r="K16" s="52" t="s">
        <v>190</v>
      </c>
      <c r="L16" s="52" t="s">
        <v>43</v>
      </c>
      <c r="M16" s="52" t="s">
        <v>1154</v>
      </c>
      <c r="N16" s="52" t="s">
        <v>150</v>
      </c>
      <c r="O16" s="52" t="s">
        <v>42</v>
      </c>
      <c r="Q16" s="52" t="s">
        <v>194</v>
      </c>
      <c r="S16" s="52">
        <v>201301</v>
      </c>
      <c r="T16" s="52" t="s">
        <v>52</v>
      </c>
      <c r="U16" s="52">
        <v>0</v>
      </c>
      <c r="V16" s="54">
        <v>321225</v>
      </c>
      <c r="Z16" s="52" t="s">
        <v>48</v>
      </c>
      <c r="AA16" s="52" t="s">
        <v>49</v>
      </c>
      <c r="AB16" s="52" t="s">
        <v>42</v>
      </c>
      <c r="AC16" s="52" t="s">
        <v>1157</v>
      </c>
      <c r="AD16" s="52" t="s">
        <v>51</v>
      </c>
    </row>
    <row r="17" spans="1:30" x14ac:dyDescent="0.25">
      <c r="A17" s="52" t="s">
        <v>35</v>
      </c>
      <c r="B17" s="52" t="s">
        <v>36</v>
      </c>
      <c r="C17" s="52" t="s">
        <v>37</v>
      </c>
      <c r="D17" s="52" t="s">
        <v>121</v>
      </c>
      <c r="E17" s="52" t="s">
        <v>122</v>
      </c>
      <c r="F17" s="52" t="s">
        <v>123</v>
      </c>
      <c r="G17" s="52" t="s">
        <v>124</v>
      </c>
      <c r="H17" s="52" t="s">
        <v>124</v>
      </c>
      <c r="I17" s="52" t="s">
        <v>42</v>
      </c>
      <c r="J17" s="52" t="s">
        <v>190</v>
      </c>
      <c r="K17" s="52" t="s">
        <v>190</v>
      </c>
      <c r="L17" s="52" t="s">
        <v>43</v>
      </c>
      <c r="M17" s="52" t="s">
        <v>1154</v>
      </c>
      <c r="N17" s="52" t="s">
        <v>150</v>
      </c>
      <c r="O17" s="52" t="s">
        <v>42</v>
      </c>
      <c r="Q17" s="52" t="s">
        <v>194</v>
      </c>
      <c r="S17" s="52">
        <v>201301</v>
      </c>
      <c r="T17" s="52" t="s">
        <v>52</v>
      </c>
      <c r="U17" s="52">
        <v>0</v>
      </c>
      <c r="V17" s="54">
        <v>150000</v>
      </c>
      <c r="Z17" s="52" t="s">
        <v>48</v>
      </c>
      <c r="AA17" s="52" t="s">
        <v>49</v>
      </c>
      <c r="AB17" s="52" t="s">
        <v>42</v>
      </c>
      <c r="AC17" s="52" t="s">
        <v>1157</v>
      </c>
      <c r="AD17" s="52" t="s">
        <v>51</v>
      </c>
    </row>
    <row r="18" spans="1:30" x14ac:dyDescent="0.25">
      <c r="A18" s="52" t="s">
        <v>35</v>
      </c>
      <c r="B18" s="52" t="s">
        <v>36</v>
      </c>
      <c r="C18" s="52" t="s">
        <v>37</v>
      </c>
      <c r="D18" s="52" t="s">
        <v>121</v>
      </c>
      <c r="E18" s="52" t="s">
        <v>122</v>
      </c>
      <c r="F18" s="52" t="s">
        <v>123</v>
      </c>
      <c r="G18" s="52" t="s">
        <v>124</v>
      </c>
      <c r="H18" s="52" t="s">
        <v>124</v>
      </c>
      <c r="I18" s="52" t="s">
        <v>42</v>
      </c>
      <c r="J18" s="52" t="s">
        <v>190</v>
      </c>
      <c r="K18" s="52" t="s">
        <v>190</v>
      </c>
      <c r="L18" s="52" t="s">
        <v>43</v>
      </c>
      <c r="M18" s="52" t="s">
        <v>1154</v>
      </c>
      <c r="N18" s="52" t="s">
        <v>150</v>
      </c>
      <c r="O18" s="52" t="s">
        <v>42</v>
      </c>
      <c r="Q18" s="52" t="s">
        <v>197</v>
      </c>
      <c r="S18" s="52">
        <v>201301</v>
      </c>
      <c r="T18" s="52" t="s">
        <v>52</v>
      </c>
      <c r="U18" s="52">
        <v>0</v>
      </c>
      <c r="V18" s="54">
        <v>23584.97</v>
      </c>
      <c r="X18" s="52" t="s">
        <v>177</v>
      </c>
      <c r="Z18" s="52" t="s">
        <v>48</v>
      </c>
      <c r="AA18" s="52" t="s">
        <v>129</v>
      </c>
      <c r="AB18" s="52" t="s">
        <v>42</v>
      </c>
      <c r="AC18" s="52" t="s">
        <v>1158</v>
      </c>
      <c r="AD18" s="52" t="s">
        <v>51</v>
      </c>
    </row>
    <row r="19" spans="1:30" x14ac:dyDescent="0.25">
      <c r="A19" s="52" t="s">
        <v>35</v>
      </c>
      <c r="B19" s="52" t="s">
        <v>36</v>
      </c>
      <c r="C19" s="52" t="s">
        <v>37</v>
      </c>
      <c r="D19" s="52" t="s">
        <v>121</v>
      </c>
      <c r="E19" s="52" t="s">
        <v>122</v>
      </c>
      <c r="F19" s="52" t="s">
        <v>123</v>
      </c>
      <c r="G19" s="52" t="s">
        <v>124</v>
      </c>
      <c r="H19" s="52" t="s">
        <v>124</v>
      </c>
      <c r="I19" s="52" t="s">
        <v>42</v>
      </c>
      <c r="J19" s="52" t="s">
        <v>190</v>
      </c>
      <c r="K19" s="52" t="s">
        <v>190</v>
      </c>
      <c r="L19" s="52" t="s">
        <v>43</v>
      </c>
      <c r="M19" s="52" t="s">
        <v>1154</v>
      </c>
      <c r="N19" s="52" t="s">
        <v>150</v>
      </c>
      <c r="O19" s="52" t="s">
        <v>42</v>
      </c>
      <c r="Q19" s="52" t="s">
        <v>199</v>
      </c>
      <c r="S19" s="52">
        <v>201301</v>
      </c>
      <c r="T19" s="52" t="s">
        <v>47</v>
      </c>
      <c r="U19" s="52">
        <v>0</v>
      </c>
      <c r="V19" s="54">
        <v>-150000</v>
      </c>
      <c r="X19" s="52" t="s">
        <v>177</v>
      </c>
      <c r="Z19" s="52" t="s">
        <v>48</v>
      </c>
      <c r="AA19" s="52" t="s">
        <v>129</v>
      </c>
      <c r="AB19" s="52" t="s">
        <v>42</v>
      </c>
      <c r="AC19" s="52" t="s">
        <v>1160</v>
      </c>
      <c r="AD19" s="52" t="s">
        <v>51</v>
      </c>
    </row>
    <row r="20" spans="1:30" x14ac:dyDescent="0.25">
      <c r="A20" s="52" t="s">
        <v>35</v>
      </c>
      <c r="B20" s="52" t="s">
        <v>36</v>
      </c>
      <c r="C20" s="52" t="s">
        <v>37</v>
      </c>
      <c r="D20" s="52" t="s">
        <v>121</v>
      </c>
      <c r="E20" s="52" t="s">
        <v>215</v>
      </c>
      <c r="F20" s="52" t="s">
        <v>216</v>
      </c>
      <c r="G20" s="52" t="s">
        <v>124</v>
      </c>
      <c r="H20" s="52" t="s">
        <v>124</v>
      </c>
      <c r="I20" s="52" t="s">
        <v>42</v>
      </c>
      <c r="J20" s="52" t="s">
        <v>217</v>
      </c>
      <c r="K20" s="52" t="s">
        <v>217</v>
      </c>
      <c r="L20" s="52" t="s">
        <v>43</v>
      </c>
      <c r="M20" s="52" t="s">
        <v>1154</v>
      </c>
      <c r="N20" s="52" t="s">
        <v>150</v>
      </c>
      <c r="O20" s="52" t="s">
        <v>42</v>
      </c>
      <c r="Q20" s="52" t="s">
        <v>223</v>
      </c>
      <c r="S20" s="52">
        <v>201301</v>
      </c>
      <c r="T20" s="52" t="s">
        <v>52</v>
      </c>
      <c r="U20" s="52">
        <v>0</v>
      </c>
      <c r="V20" s="54">
        <v>156115</v>
      </c>
      <c r="X20" s="52" t="s">
        <v>230</v>
      </c>
      <c r="Z20" s="52" t="s">
        <v>48</v>
      </c>
      <c r="AA20" s="52" t="s">
        <v>129</v>
      </c>
      <c r="AB20" s="52" t="s">
        <v>42</v>
      </c>
      <c r="AC20" s="52" t="s">
        <v>1158</v>
      </c>
      <c r="AD20" s="52" t="s">
        <v>51</v>
      </c>
    </row>
    <row r="21" spans="1:30" x14ac:dyDescent="0.25">
      <c r="A21" s="52" t="s">
        <v>35</v>
      </c>
      <c r="B21" s="52" t="s">
        <v>36</v>
      </c>
      <c r="C21" s="52" t="s">
        <v>37</v>
      </c>
      <c r="D21" s="52" t="s">
        <v>121</v>
      </c>
      <c r="E21" s="52" t="s">
        <v>215</v>
      </c>
      <c r="F21" s="52" t="s">
        <v>216</v>
      </c>
      <c r="G21" s="52" t="s">
        <v>124</v>
      </c>
      <c r="H21" s="52" t="s">
        <v>124</v>
      </c>
      <c r="I21" s="52" t="s">
        <v>42</v>
      </c>
      <c r="J21" s="52" t="s">
        <v>217</v>
      </c>
      <c r="K21" s="52" t="s">
        <v>217</v>
      </c>
      <c r="L21" s="52" t="s">
        <v>43</v>
      </c>
      <c r="M21" s="52" t="s">
        <v>1154</v>
      </c>
      <c r="N21" s="52" t="s">
        <v>180</v>
      </c>
      <c r="O21" s="52" t="s">
        <v>42</v>
      </c>
      <c r="Q21" s="52" t="s">
        <v>223</v>
      </c>
      <c r="S21" s="52">
        <v>201301</v>
      </c>
      <c r="T21" s="52" t="s">
        <v>52</v>
      </c>
      <c r="U21" s="52">
        <v>0</v>
      </c>
      <c r="V21" s="54">
        <v>48975</v>
      </c>
      <c r="X21" s="52" t="s">
        <v>752</v>
      </c>
      <c r="Z21" s="52" t="s">
        <v>48</v>
      </c>
      <c r="AA21" s="52" t="s">
        <v>129</v>
      </c>
      <c r="AB21" s="52" t="s">
        <v>42</v>
      </c>
      <c r="AC21" s="52" t="s">
        <v>1158</v>
      </c>
      <c r="AD21" s="52" t="s">
        <v>51</v>
      </c>
    </row>
    <row r="22" spans="1:30" x14ac:dyDescent="0.25">
      <c r="A22" s="52" t="s">
        <v>35</v>
      </c>
      <c r="B22" s="52" t="s">
        <v>36</v>
      </c>
      <c r="C22" s="52" t="s">
        <v>37</v>
      </c>
      <c r="D22" s="52" t="s">
        <v>121</v>
      </c>
      <c r="E22" s="52" t="s">
        <v>215</v>
      </c>
      <c r="F22" s="52" t="s">
        <v>216</v>
      </c>
      <c r="G22" s="52" t="s">
        <v>124</v>
      </c>
      <c r="H22" s="52" t="s">
        <v>124</v>
      </c>
      <c r="I22" s="52" t="s">
        <v>42</v>
      </c>
      <c r="J22" s="52" t="s">
        <v>231</v>
      </c>
      <c r="K22" s="52" t="s">
        <v>231</v>
      </c>
      <c r="L22" s="52" t="s">
        <v>43</v>
      </c>
      <c r="M22" s="52" t="s">
        <v>1154</v>
      </c>
      <c r="N22" s="52" t="s">
        <v>150</v>
      </c>
      <c r="O22" s="52" t="s">
        <v>42</v>
      </c>
      <c r="Q22" s="52" t="s">
        <v>223</v>
      </c>
      <c r="S22" s="52">
        <v>201301</v>
      </c>
      <c r="T22" s="52" t="s">
        <v>52</v>
      </c>
      <c r="U22" s="52">
        <v>0</v>
      </c>
      <c r="V22" s="54">
        <v>81554</v>
      </c>
      <c r="X22" s="52" t="s">
        <v>236</v>
      </c>
      <c r="Z22" s="52" t="s">
        <v>48</v>
      </c>
      <c r="AA22" s="52" t="s">
        <v>129</v>
      </c>
      <c r="AB22" s="52" t="s">
        <v>42</v>
      </c>
      <c r="AC22" s="52" t="s">
        <v>1158</v>
      </c>
      <c r="AD22" s="52" t="s">
        <v>51</v>
      </c>
    </row>
    <row r="23" spans="1:30" x14ac:dyDescent="0.25">
      <c r="A23" s="52" t="s">
        <v>35</v>
      </c>
      <c r="B23" s="52" t="s">
        <v>36</v>
      </c>
      <c r="C23" s="52" t="s">
        <v>37</v>
      </c>
      <c r="D23" s="52" t="s">
        <v>121</v>
      </c>
      <c r="E23" s="52" t="s">
        <v>215</v>
      </c>
      <c r="F23" s="52" t="s">
        <v>216</v>
      </c>
      <c r="G23" s="52" t="s">
        <v>124</v>
      </c>
      <c r="H23" s="52" t="s">
        <v>124</v>
      </c>
      <c r="I23" s="52" t="s">
        <v>42</v>
      </c>
      <c r="J23" s="52" t="s">
        <v>231</v>
      </c>
      <c r="K23" s="52" t="s">
        <v>231</v>
      </c>
      <c r="L23" s="52" t="s">
        <v>43</v>
      </c>
      <c r="M23" s="52" t="s">
        <v>1154</v>
      </c>
      <c r="N23" s="52" t="s">
        <v>180</v>
      </c>
      <c r="O23" s="52" t="s">
        <v>42</v>
      </c>
      <c r="Q23" s="52" t="s">
        <v>223</v>
      </c>
      <c r="S23" s="52">
        <v>201301</v>
      </c>
      <c r="T23" s="52" t="s">
        <v>52</v>
      </c>
      <c r="U23" s="52">
        <v>0</v>
      </c>
      <c r="V23" s="54">
        <v>870</v>
      </c>
      <c r="X23" s="52" t="s">
        <v>975</v>
      </c>
      <c r="Z23" s="52" t="s">
        <v>48</v>
      </c>
      <c r="AA23" s="52" t="s">
        <v>129</v>
      </c>
      <c r="AB23" s="52" t="s">
        <v>42</v>
      </c>
      <c r="AC23" s="52" t="s">
        <v>1158</v>
      </c>
      <c r="AD23" s="52" t="s">
        <v>51</v>
      </c>
    </row>
    <row r="24" spans="1:30" x14ac:dyDescent="0.25">
      <c r="A24" s="52" t="s">
        <v>35</v>
      </c>
      <c r="B24" s="52" t="s">
        <v>36</v>
      </c>
      <c r="C24" s="52" t="s">
        <v>37</v>
      </c>
      <c r="D24" s="52" t="s">
        <v>121</v>
      </c>
      <c r="E24" s="52" t="s">
        <v>215</v>
      </c>
      <c r="F24" s="52" t="s">
        <v>216</v>
      </c>
      <c r="G24" s="52" t="s">
        <v>124</v>
      </c>
      <c r="H24" s="52" t="s">
        <v>124</v>
      </c>
      <c r="I24" s="52" t="s">
        <v>42</v>
      </c>
      <c r="J24" s="52" t="s">
        <v>237</v>
      </c>
      <c r="K24" s="52" t="s">
        <v>237</v>
      </c>
      <c r="L24" s="52" t="s">
        <v>43</v>
      </c>
      <c r="M24" s="52" t="s">
        <v>1154</v>
      </c>
      <c r="N24" s="52" t="s">
        <v>160</v>
      </c>
      <c r="O24" s="52" t="s">
        <v>42</v>
      </c>
      <c r="Q24" s="52" t="s">
        <v>240</v>
      </c>
      <c r="S24" s="52">
        <v>201301</v>
      </c>
      <c r="T24" s="52" t="s">
        <v>52</v>
      </c>
      <c r="U24" s="52">
        <v>0</v>
      </c>
      <c r="V24" s="54">
        <v>84.16</v>
      </c>
      <c r="Z24" s="52" t="s">
        <v>48</v>
      </c>
      <c r="AA24" s="52" t="s">
        <v>49</v>
      </c>
      <c r="AB24" s="52" t="s">
        <v>42</v>
      </c>
      <c r="AC24" s="52" t="s">
        <v>1157</v>
      </c>
      <c r="AD24" s="52" t="s">
        <v>51</v>
      </c>
    </row>
    <row r="25" spans="1:30" x14ac:dyDescent="0.25">
      <c r="A25" s="52" t="s">
        <v>35</v>
      </c>
      <c r="B25" s="52" t="s">
        <v>36</v>
      </c>
      <c r="C25" s="52" t="s">
        <v>37</v>
      </c>
      <c r="D25" s="52" t="s">
        <v>121</v>
      </c>
      <c r="E25" s="52" t="s">
        <v>215</v>
      </c>
      <c r="F25" s="52" t="s">
        <v>216</v>
      </c>
      <c r="G25" s="52" t="s">
        <v>124</v>
      </c>
      <c r="H25" s="52" t="s">
        <v>124</v>
      </c>
      <c r="I25" s="52" t="s">
        <v>42</v>
      </c>
      <c r="J25" s="52" t="s">
        <v>237</v>
      </c>
      <c r="K25" s="52" t="s">
        <v>237</v>
      </c>
      <c r="L25" s="52" t="s">
        <v>43</v>
      </c>
      <c r="M25" s="52" t="s">
        <v>1154</v>
      </c>
      <c r="N25" s="52" t="s">
        <v>150</v>
      </c>
      <c r="O25" s="52" t="s">
        <v>42</v>
      </c>
      <c r="Q25" s="52" t="s">
        <v>239</v>
      </c>
      <c r="S25" s="52">
        <v>201301</v>
      </c>
      <c r="T25" s="52" t="s">
        <v>52</v>
      </c>
      <c r="U25" s="52">
        <v>0</v>
      </c>
      <c r="V25" s="54">
        <v>142432</v>
      </c>
      <c r="X25" s="52" t="s">
        <v>422</v>
      </c>
      <c r="Z25" s="52" t="s">
        <v>48</v>
      </c>
      <c r="AA25" s="52" t="s">
        <v>129</v>
      </c>
      <c r="AB25" s="52" t="s">
        <v>42</v>
      </c>
      <c r="AC25" s="52" t="s">
        <v>1158</v>
      </c>
      <c r="AD25" s="52" t="s">
        <v>51</v>
      </c>
    </row>
    <row r="26" spans="1:30" x14ac:dyDescent="0.25">
      <c r="A26" s="52" t="s">
        <v>35</v>
      </c>
      <c r="B26" s="52" t="s">
        <v>36</v>
      </c>
      <c r="C26" s="52" t="s">
        <v>37</v>
      </c>
      <c r="D26" s="52" t="s">
        <v>121</v>
      </c>
      <c r="E26" s="52" t="s">
        <v>215</v>
      </c>
      <c r="F26" s="52" t="s">
        <v>216</v>
      </c>
      <c r="G26" s="52" t="s">
        <v>124</v>
      </c>
      <c r="H26" s="52" t="s">
        <v>124</v>
      </c>
      <c r="I26" s="52" t="s">
        <v>42</v>
      </c>
      <c r="J26" s="52" t="s">
        <v>237</v>
      </c>
      <c r="K26" s="52" t="s">
        <v>237</v>
      </c>
      <c r="L26" s="52" t="s">
        <v>43</v>
      </c>
      <c r="M26" s="52" t="s">
        <v>1154</v>
      </c>
      <c r="N26" s="52" t="s">
        <v>180</v>
      </c>
      <c r="O26" s="52" t="s">
        <v>42</v>
      </c>
      <c r="Q26" s="52" t="s">
        <v>239</v>
      </c>
      <c r="S26" s="52">
        <v>201301</v>
      </c>
      <c r="T26" s="52" t="s">
        <v>52</v>
      </c>
      <c r="U26" s="52">
        <v>0</v>
      </c>
      <c r="V26" s="54">
        <v>3135</v>
      </c>
      <c r="X26" s="52" t="s">
        <v>1161</v>
      </c>
      <c r="Z26" s="52" t="s">
        <v>48</v>
      </c>
      <c r="AA26" s="52" t="s">
        <v>129</v>
      </c>
      <c r="AB26" s="52" t="s">
        <v>42</v>
      </c>
      <c r="AC26" s="52" t="s">
        <v>1158</v>
      </c>
      <c r="AD26" s="52" t="s">
        <v>51</v>
      </c>
    </row>
    <row r="27" spans="1:30" x14ac:dyDescent="0.25">
      <c r="A27" s="52" t="s">
        <v>35</v>
      </c>
      <c r="B27" s="52" t="s">
        <v>36</v>
      </c>
      <c r="C27" s="52" t="s">
        <v>37</v>
      </c>
      <c r="D27" s="52" t="s">
        <v>121</v>
      </c>
      <c r="E27" s="52" t="s">
        <v>215</v>
      </c>
      <c r="F27" s="52" t="s">
        <v>216</v>
      </c>
      <c r="G27" s="52" t="s">
        <v>124</v>
      </c>
      <c r="H27" s="52" t="s">
        <v>124</v>
      </c>
      <c r="I27" s="52" t="s">
        <v>42</v>
      </c>
      <c r="J27" s="52" t="s">
        <v>250</v>
      </c>
      <c r="K27" s="52" t="s">
        <v>250</v>
      </c>
      <c r="L27" s="52" t="s">
        <v>43</v>
      </c>
      <c r="M27" s="52" t="s">
        <v>1154</v>
      </c>
      <c r="N27" s="52" t="s">
        <v>126</v>
      </c>
      <c r="O27" s="52" t="s">
        <v>42</v>
      </c>
      <c r="Q27" s="52" t="s">
        <v>240</v>
      </c>
      <c r="S27" s="52">
        <v>201301</v>
      </c>
      <c r="T27" s="52" t="s">
        <v>52</v>
      </c>
      <c r="U27" s="52">
        <v>0</v>
      </c>
      <c r="V27" s="54">
        <v>47.33</v>
      </c>
      <c r="Z27" s="52" t="s">
        <v>48</v>
      </c>
      <c r="AA27" s="52" t="s">
        <v>49</v>
      </c>
      <c r="AB27" s="52" t="s">
        <v>42</v>
      </c>
      <c r="AC27" s="52" t="s">
        <v>1157</v>
      </c>
      <c r="AD27" s="52" t="s">
        <v>51</v>
      </c>
    </row>
    <row r="28" spans="1:30" x14ac:dyDescent="0.25">
      <c r="A28" s="52" t="s">
        <v>35</v>
      </c>
      <c r="B28" s="52" t="s">
        <v>36</v>
      </c>
      <c r="C28" s="52" t="s">
        <v>37</v>
      </c>
      <c r="D28" s="52" t="s">
        <v>121</v>
      </c>
      <c r="E28" s="52" t="s">
        <v>215</v>
      </c>
      <c r="F28" s="52" t="s">
        <v>216</v>
      </c>
      <c r="G28" s="52" t="s">
        <v>124</v>
      </c>
      <c r="H28" s="52" t="s">
        <v>124</v>
      </c>
      <c r="I28" s="52" t="s">
        <v>42</v>
      </c>
      <c r="J28" s="52" t="s">
        <v>250</v>
      </c>
      <c r="K28" s="52" t="s">
        <v>250</v>
      </c>
      <c r="L28" s="52" t="s">
        <v>43</v>
      </c>
      <c r="M28" s="52" t="s">
        <v>1154</v>
      </c>
      <c r="N28" s="52" t="s">
        <v>150</v>
      </c>
      <c r="O28" s="52" t="s">
        <v>42</v>
      </c>
      <c r="Q28" s="52" t="s">
        <v>252</v>
      </c>
      <c r="S28" s="52">
        <v>201301</v>
      </c>
      <c r="T28" s="52" t="s">
        <v>52</v>
      </c>
      <c r="U28" s="52">
        <v>0</v>
      </c>
      <c r="V28" s="54">
        <v>16013</v>
      </c>
      <c r="X28" s="52" t="s">
        <v>433</v>
      </c>
      <c r="Z28" s="52" t="s">
        <v>48</v>
      </c>
      <c r="AA28" s="52" t="s">
        <v>129</v>
      </c>
      <c r="AB28" s="52" t="s">
        <v>42</v>
      </c>
      <c r="AC28" s="52" t="s">
        <v>1158</v>
      </c>
      <c r="AD28" s="52" t="s">
        <v>51</v>
      </c>
    </row>
    <row r="29" spans="1:30" x14ac:dyDescent="0.25">
      <c r="A29" s="52" t="s">
        <v>35</v>
      </c>
      <c r="B29" s="52" t="s">
        <v>36</v>
      </c>
      <c r="C29" s="52" t="s">
        <v>37</v>
      </c>
      <c r="D29" s="52" t="s">
        <v>121</v>
      </c>
      <c r="E29" s="52" t="s">
        <v>215</v>
      </c>
      <c r="F29" s="52" t="s">
        <v>216</v>
      </c>
      <c r="G29" s="52" t="s">
        <v>124</v>
      </c>
      <c r="H29" s="52" t="s">
        <v>124</v>
      </c>
      <c r="I29" s="52" t="s">
        <v>42</v>
      </c>
      <c r="J29" s="52" t="s">
        <v>250</v>
      </c>
      <c r="K29" s="52" t="s">
        <v>250</v>
      </c>
      <c r="L29" s="52" t="s">
        <v>43</v>
      </c>
      <c r="M29" s="52" t="s">
        <v>1154</v>
      </c>
      <c r="N29" s="52" t="s">
        <v>180</v>
      </c>
      <c r="O29" s="52" t="s">
        <v>42</v>
      </c>
      <c r="Q29" s="52" t="s">
        <v>252</v>
      </c>
      <c r="S29" s="52">
        <v>201301</v>
      </c>
      <c r="T29" s="52" t="s">
        <v>52</v>
      </c>
      <c r="U29" s="52">
        <v>0</v>
      </c>
      <c r="V29" s="54">
        <v>10050</v>
      </c>
      <c r="X29" s="52" t="s">
        <v>1162</v>
      </c>
      <c r="Z29" s="52" t="s">
        <v>48</v>
      </c>
      <c r="AA29" s="52" t="s">
        <v>129</v>
      </c>
      <c r="AB29" s="52" t="s">
        <v>42</v>
      </c>
      <c r="AC29" s="52" t="s">
        <v>1158</v>
      </c>
      <c r="AD29" s="52" t="s">
        <v>51</v>
      </c>
    </row>
    <row r="30" spans="1:30" x14ac:dyDescent="0.25">
      <c r="A30" s="52" t="s">
        <v>35</v>
      </c>
      <c r="B30" s="52" t="s">
        <v>36</v>
      </c>
      <c r="C30" s="52" t="s">
        <v>37</v>
      </c>
      <c r="D30" s="52" t="s">
        <v>121</v>
      </c>
      <c r="E30" s="52" t="s">
        <v>215</v>
      </c>
      <c r="F30" s="52" t="s">
        <v>216</v>
      </c>
      <c r="G30" s="52" t="s">
        <v>124</v>
      </c>
      <c r="H30" s="52" t="s">
        <v>124</v>
      </c>
      <c r="I30" s="52" t="s">
        <v>42</v>
      </c>
      <c r="J30" s="52" t="s">
        <v>257</v>
      </c>
      <c r="K30" s="52" t="s">
        <v>257</v>
      </c>
      <c r="L30" s="52" t="s">
        <v>43</v>
      </c>
      <c r="M30" s="52" t="s">
        <v>1154</v>
      </c>
      <c r="N30" s="52" t="s">
        <v>160</v>
      </c>
      <c r="O30" s="52" t="s">
        <v>42</v>
      </c>
      <c r="Q30" s="52" t="s">
        <v>258</v>
      </c>
      <c r="S30" s="52">
        <v>201301</v>
      </c>
      <c r="T30" s="52" t="s">
        <v>52</v>
      </c>
      <c r="U30" s="52">
        <v>0</v>
      </c>
      <c r="V30" s="54">
        <v>11.71</v>
      </c>
      <c r="Z30" s="52" t="s">
        <v>48</v>
      </c>
      <c r="AA30" s="52" t="s">
        <v>49</v>
      </c>
      <c r="AB30" s="52" t="s">
        <v>42</v>
      </c>
      <c r="AC30" s="52" t="s">
        <v>1157</v>
      </c>
      <c r="AD30" s="52" t="s">
        <v>51</v>
      </c>
    </row>
    <row r="31" spans="1:30" x14ac:dyDescent="0.25">
      <c r="A31" s="52" t="s">
        <v>35</v>
      </c>
      <c r="B31" s="52" t="s">
        <v>36</v>
      </c>
      <c r="C31" s="52" t="s">
        <v>37</v>
      </c>
      <c r="D31" s="52" t="s">
        <v>121</v>
      </c>
      <c r="E31" s="52" t="s">
        <v>215</v>
      </c>
      <c r="F31" s="52" t="s">
        <v>216</v>
      </c>
      <c r="G31" s="52" t="s">
        <v>124</v>
      </c>
      <c r="H31" s="52" t="s">
        <v>124</v>
      </c>
      <c r="I31" s="52" t="s">
        <v>42</v>
      </c>
      <c r="J31" s="52" t="s">
        <v>257</v>
      </c>
      <c r="K31" s="52" t="s">
        <v>257</v>
      </c>
      <c r="L31" s="52" t="s">
        <v>43</v>
      </c>
      <c r="M31" s="52" t="s">
        <v>1154</v>
      </c>
      <c r="N31" s="52" t="s">
        <v>126</v>
      </c>
      <c r="O31" s="52" t="s">
        <v>42</v>
      </c>
      <c r="Q31" s="52" t="s">
        <v>258</v>
      </c>
      <c r="S31" s="52">
        <v>201301</v>
      </c>
      <c r="T31" s="52" t="s">
        <v>52</v>
      </c>
      <c r="U31" s="52">
        <v>0</v>
      </c>
      <c r="V31" s="54">
        <v>229.16</v>
      </c>
      <c r="Z31" s="52" t="s">
        <v>48</v>
      </c>
      <c r="AA31" s="52" t="s">
        <v>49</v>
      </c>
      <c r="AB31" s="52" t="s">
        <v>42</v>
      </c>
      <c r="AC31" s="52" t="s">
        <v>1157</v>
      </c>
      <c r="AD31" s="52" t="s">
        <v>51</v>
      </c>
    </row>
    <row r="32" spans="1:30" x14ac:dyDescent="0.25">
      <c r="A32" s="52" t="s">
        <v>35</v>
      </c>
      <c r="B32" s="52" t="s">
        <v>36</v>
      </c>
      <c r="C32" s="52" t="s">
        <v>37</v>
      </c>
      <c r="D32" s="52" t="s">
        <v>121</v>
      </c>
      <c r="E32" s="52" t="s">
        <v>215</v>
      </c>
      <c r="F32" s="52" t="s">
        <v>216</v>
      </c>
      <c r="G32" s="52" t="s">
        <v>124</v>
      </c>
      <c r="H32" s="52" t="s">
        <v>124</v>
      </c>
      <c r="I32" s="52" t="s">
        <v>42</v>
      </c>
      <c r="J32" s="52" t="s">
        <v>257</v>
      </c>
      <c r="K32" s="52" t="s">
        <v>257</v>
      </c>
      <c r="L32" s="52" t="s">
        <v>43</v>
      </c>
      <c r="M32" s="52" t="s">
        <v>1154</v>
      </c>
      <c r="N32" s="52" t="s">
        <v>150</v>
      </c>
      <c r="O32" s="52" t="s">
        <v>42</v>
      </c>
      <c r="Q32" s="52" t="s">
        <v>239</v>
      </c>
      <c r="S32" s="52">
        <v>201301</v>
      </c>
      <c r="T32" s="52" t="s">
        <v>52</v>
      </c>
      <c r="U32" s="52">
        <v>0</v>
      </c>
      <c r="V32" s="54">
        <v>22411</v>
      </c>
      <c r="X32" s="52" t="s">
        <v>440</v>
      </c>
      <c r="Z32" s="52" t="s">
        <v>48</v>
      </c>
      <c r="AA32" s="52" t="s">
        <v>129</v>
      </c>
      <c r="AB32" s="52" t="s">
        <v>42</v>
      </c>
      <c r="AC32" s="52" t="s">
        <v>1158</v>
      </c>
      <c r="AD32" s="52" t="s">
        <v>51</v>
      </c>
    </row>
    <row r="33" spans="1:32" x14ac:dyDescent="0.25">
      <c r="A33" s="52" t="s">
        <v>35</v>
      </c>
      <c r="B33" s="52" t="s">
        <v>36</v>
      </c>
      <c r="C33" s="52" t="s">
        <v>37</v>
      </c>
      <c r="D33" s="52" t="s">
        <v>121</v>
      </c>
      <c r="E33" s="52" t="s">
        <v>215</v>
      </c>
      <c r="F33" s="52" t="s">
        <v>216</v>
      </c>
      <c r="G33" s="52" t="s">
        <v>124</v>
      </c>
      <c r="H33" s="52" t="s">
        <v>124</v>
      </c>
      <c r="I33" s="52" t="s">
        <v>42</v>
      </c>
      <c r="J33" s="52" t="s">
        <v>261</v>
      </c>
      <c r="K33" s="52" t="s">
        <v>261</v>
      </c>
      <c r="L33" s="52" t="s">
        <v>43</v>
      </c>
      <c r="M33" s="52" t="s">
        <v>1154</v>
      </c>
      <c r="N33" s="52" t="s">
        <v>126</v>
      </c>
      <c r="O33" s="52" t="s">
        <v>42</v>
      </c>
      <c r="Q33" s="52" t="s">
        <v>240</v>
      </c>
      <c r="S33" s="52">
        <v>201301</v>
      </c>
      <c r="T33" s="52" t="s">
        <v>52</v>
      </c>
      <c r="U33" s="52">
        <v>0</v>
      </c>
      <c r="V33" s="54">
        <v>57.09</v>
      </c>
      <c r="Z33" s="52" t="s">
        <v>48</v>
      </c>
      <c r="AA33" s="52" t="s">
        <v>49</v>
      </c>
      <c r="AB33" s="52" t="s">
        <v>42</v>
      </c>
      <c r="AC33" s="52" t="s">
        <v>1157</v>
      </c>
      <c r="AD33" s="52" t="s">
        <v>51</v>
      </c>
    </row>
    <row r="34" spans="1:32" x14ac:dyDescent="0.25">
      <c r="A34" s="52" t="s">
        <v>35</v>
      </c>
      <c r="B34" s="52" t="s">
        <v>36</v>
      </c>
      <c r="C34" s="52" t="s">
        <v>37</v>
      </c>
      <c r="D34" s="52" t="s">
        <v>121</v>
      </c>
      <c r="E34" s="52" t="s">
        <v>215</v>
      </c>
      <c r="F34" s="52" t="s">
        <v>216</v>
      </c>
      <c r="G34" s="52" t="s">
        <v>124</v>
      </c>
      <c r="H34" s="52" t="s">
        <v>124</v>
      </c>
      <c r="I34" s="52" t="s">
        <v>42</v>
      </c>
      <c r="J34" s="52" t="s">
        <v>261</v>
      </c>
      <c r="K34" s="52" t="s">
        <v>261</v>
      </c>
      <c r="L34" s="52" t="s">
        <v>43</v>
      </c>
      <c r="M34" s="52" t="s">
        <v>1154</v>
      </c>
      <c r="N34" s="52" t="s">
        <v>150</v>
      </c>
      <c r="O34" s="52" t="s">
        <v>42</v>
      </c>
      <c r="Q34" s="52" t="s">
        <v>264</v>
      </c>
      <c r="S34" s="52">
        <v>201301</v>
      </c>
      <c r="T34" s="52" t="s">
        <v>52</v>
      </c>
      <c r="U34" s="52">
        <v>0</v>
      </c>
      <c r="V34" s="54">
        <v>101046</v>
      </c>
      <c r="X34" s="52" t="s">
        <v>267</v>
      </c>
      <c r="Z34" s="52" t="s">
        <v>48</v>
      </c>
      <c r="AA34" s="52" t="s">
        <v>129</v>
      </c>
      <c r="AB34" s="52" t="s">
        <v>42</v>
      </c>
      <c r="AC34" s="52" t="s">
        <v>1158</v>
      </c>
      <c r="AD34" s="52" t="s">
        <v>51</v>
      </c>
    </row>
    <row r="35" spans="1:32" x14ac:dyDescent="0.25">
      <c r="A35" s="52" t="s">
        <v>35</v>
      </c>
      <c r="B35" s="52" t="s">
        <v>36</v>
      </c>
      <c r="C35" s="52" t="s">
        <v>37</v>
      </c>
      <c r="D35" s="52" t="s">
        <v>121</v>
      </c>
      <c r="E35" s="52" t="s">
        <v>215</v>
      </c>
      <c r="F35" s="52" t="s">
        <v>216</v>
      </c>
      <c r="G35" s="52" t="s">
        <v>124</v>
      </c>
      <c r="H35" s="52" t="s">
        <v>124</v>
      </c>
      <c r="I35" s="52" t="s">
        <v>42</v>
      </c>
      <c r="J35" s="52" t="s">
        <v>261</v>
      </c>
      <c r="K35" s="52" t="s">
        <v>261</v>
      </c>
      <c r="L35" s="52" t="s">
        <v>43</v>
      </c>
      <c r="M35" s="52" t="s">
        <v>1154</v>
      </c>
      <c r="N35" s="52" t="s">
        <v>180</v>
      </c>
      <c r="O35" s="52" t="s">
        <v>42</v>
      </c>
      <c r="Q35" s="52" t="s">
        <v>264</v>
      </c>
      <c r="S35" s="52">
        <v>201301</v>
      </c>
      <c r="T35" s="52" t="s">
        <v>52</v>
      </c>
      <c r="U35" s="52">
        <v>0</v>
      </c>
      <c r="V35" s="54">
        <v>108405</v>
      </c>
      <c r="X35" s="52" t="s">
        <v>1163</v>
      </c>
      <c r="Z35" s="52" t="s">
        <v>48</v>
      </c>
      <c r="AA35" s="52" t="s">
        <v>129</v>
      </c>
      <c r="AB35" s="52" t="s">
        <v>42</v>
      </c>
      <c r="AC35" s="52" t="s">
        <v>1158</v>
      </c>
      <c r="AD35" s="52" t="s">
        <v>51</v>
      </c>
    </row>
    <row r="36" spans="1:32" x14ac:dyDescent="0.25">
      <c r="A36" s="52" t="s">
        <v>35</v>
      </c>
      <c r="B36" s="52" t="s">
        <v>36</v>
      </c>
      <c r="C36" s="52" t="s">
        <v>37</v>
      </c>
      <c r="D36" s="52" t="s">
        <v>121</v>
      </c>
      <c r="E36" s="52" t="s">
        <v>215</v>
      </c>
      <c r="F36" s="52" t="s">
        <v>216</v>
      </c>
      <c r="G36" s="52" t="s">
        <v>124</v>
      </c>
      <c r="H36" s="52" t="s">
        <v>124</v>
      </c>
      <c r="I36" s="52" t="s">
        <v>42</v>
      </c>
      <c r="J36" s="52" t="s">
        <v>268</v>
      </c>
      <c r="K36" s="52" t="s">
        <v>268</v>
      </c>
      <c r="L36" s="52" t="s">
        <v>43</v>
      </c>
      <c r="M36" s="52" t="s">
        <v>1154</v>
      </c>
      <c r="N36" s="52" t="s">
        <v>131</v>
      </c>
      <c r="O36" s="52" t="s">
        <v>42</v>
      </c>
      <c r="Q36" s="52" t="s">
        <v>1164</v>
      </c>
      <c r="S36" s="52">
        <v>201301</v>
      </c>
      <c r="T36" s="52" t="s">
        <v>52</v>
      </c>
      <c r="U36" s="52">
        <v>0</v>
      </c>
      <c r="V36" s="54">
        <v>2490</v>
      </c>
      <c r="Z36" s="52" t="s">
        <v>48</v>
      </c>
      <c r="AA36" s="52" t="s">
        <v>49</v>
      </c>
      <c r="AB36" s="52" t="s">
        <v>42</v>
      </c>
      <c r="AC36" s="52" t="s">
        <v>1157</v>
      </c>
      <c r="AD36" s="52" t="s">
        <v>51</v>
      </c>
    </row>
    <row r="37" spans="1:32" x14ac:dyDescent="0.25">
      <c r="A37" s="52" t="s">
        <v>35</v>
      </c>
      <c r="B37" s="52" t="s">
        <v>36</v>
      </c>
      <c r="C37" s="52" t="s">
        <v>37</v>
      </c>
      <c r="D37" s="52" t="s">
        <v>121</v>
      </c>
      <c r="E37" s="52" t="s">
        <v>122</v>
      </c>
      <c r="F37" s="52" t="s">
        <v>123</v>
      </c>
      <c r="G37" s="52" t="s">
        <v>124</v>
      </c>
      <c r="H37" s="52" t="s">
        <v>124</v>
      </c>
      <c r="I37" s="52" t="s">
        <v>42</v>
      </c>
      <c r="J37" s="52" t="s">
        <v>289</v>
      </c>
      <c r="K37" s="52" t="s">
        <v>289</v>
      </c>
      <c r="L37" s="52" t="s">
        <v>43</v>
      </c>
      <c r="M37" s="52" t="s">
        <v>1154</v>
      </c>
      <c r="N37" s="52" t="s">
        <v>160</v>
      </c>
      <c r="O37" s="52" t="s">
        <v>42</v>
      </c>
      <c r="Q37" s="52" t="s">
        <v>292</v>
      </c>
      <c r="S37" s="52">
        <v>201301</v>
      </c>
      <c r="T37" s="52" t="s">
        <v>52</v>
      </c>
      <c r="U37" s="52">
        <v>0</v>
      </c>
      <c r="V37" s="54">
        <v>33.6</v>
      </c>
      <c r="Z37" s="52" t="s">
        <v>48</v>
      </c>
      <c r="AA37" s="52" t="s">
        <v>49</v>
      </c>
      <c r="AB37" s="52" t="s">
        <v>42</v>
      </c>
      <c r="AC37" s="52" t="s">
        <v>1157</v>
      </c>
      <c r="AD37" s="52" t="s">
        <v>51</v>
      </c>
    </row>
    <row r="38" spans="1:32" x14ac:dyDescent="0.25">
      <c r="A38" s="52" t="s">
        <v>35</v>
      </c>
      <c r="B38" s="52" t="s">
        <v>36</v>
      </c>
      <c r="C38" s="52" t="s">
        <v>37</v>
      </c>
      <c r="D38" s="52" t="s">
        <v>1068</v>
      </c>
      <c r="E38" s="52" t="s">
        <v>1069</v>
      </c>
      <c r="F38" s="52" t="s">
        <v>1070</v>
      </c>
      <c r="G38" s="52" t="s">
        <v>124</v>
      </c>
      <c r="H38" s="52" t="s">
        <v>124</v>
      </c>
      <c r="I38" s="52" t="s">
        <v>42</v>
      </c>
      <c r="J38" s="52" t="s">
        <v>268</v>
      </c>
      <c r="K38" s="52" t="s">
        <v>268</v>
      </c>
      <c r="L38" s="52" t="s">
        <v>43</v>
      </c>
      <c r="M38" s="52" t="s">
        <v>1154</v>
      </c>
      <c r="N38" s="52" t="s">
        <v>274</v>
      </c>
      <c r="O38" s="52" t="s">
        <v>42</v>
      </c>
      <c r="Q38" s="52" t="s">
        <v>1165</v>
      </c>
      <c r="S38" s="52">
        <v>201301</v>
      </c>
      <c r="T38" s="52" t="s">
        <v>52</v>
      </c>
      <c r="U38" s="52">
        <v>0</v>
      </c>
      <c r="V38" s="54">
        <v>159</v>
      </c>
      <c r="Z38" s="52" t="s">
        <v>48</v>
      </c>
      <c r="AA38" s="52" t="s">
        <v>1166</v>
      </c>
      <c r="AB38" s="52" t="s">
        <v>42</v>
      </c>
      <c r="AC38" s="52" t="s">
        <v>1167</v>
      </c>
      <c r="AD38" s="52" t="s">
        <v>51</v>
      </c>
    </row>
    <row r="39" spans="1:32" x14ac:dyDescent="0.25">
      <c r="A39" s="52" t="s">
        <v>35</v>
      </c>
      <c r="B39" s="52" t="s">
        <v>36</v>
      </c>
      <c r="C39" s="52" t="s">
        <v>37</v>
      </c>
      <c r="D39" s="52" t="s">
        <v>121</v>
      </c>
      <c r="E39" s="52" t="s">
        <v>215</v>
      </c>
      <c r="F39" s="52" t="s">
        <v>216</v>
      </c>
      <c r="G39" s="52" t="s">
        <v>124</v>
      </c>
      <c r="H39" s="52" t="s">
        <v>124</v>
      </c>
      <c r="I39" s="52" t="s">
        <v>42</v>
      </c>
      <c r="J39" s="52" t="s">
        <v>268</v>
      </c>
      <c r="K39" s="52" t="s">
        <v>268</v>
      </c>
      <c r="L39" s="52" t="s">
        <v>43</v>
      </c>
      <c r="M39" s="52" t="s">
        <v>1154</v>
      </c>
      <c r="N39" s="52" t="s">
        <v>274</v>
      </c>
      <c r="O39" s="52" t="s">
        <v>42</v>
      </c>
      <c r="Q39" s="52" t="s">
        <v>281</v>
      </c>
      <c r="S39" s="52">
        <v>201301</v>
      </c>
      <c r="T39" s="52" t="s">
        <v>47</v>
      </c>
      <c r="U39" s="52">
        <v>0</v>
      </c>
      <c r="V39" s="54">
        <v>-159</v>
      </c>
      <c r="Z39" s="52" t="s">
        <v>48</v>
      </c>
      <c r="AA39" s="52" t="s">
        <v>1166</v>
      </c>
      <c r="AB39" s="52" t="s">
        <v>42</v>
      </c>
      <c r="AC39" s="52" t="s">
        <v>1168</v>
      </c>
      <c r="AD39" s="52" t="s">
        <v>51</v>
      </c>
    </row>
    <row r="40" spans="1:32" x14ac:dyDescent="0.25">
      <c r="A40" s="52" t="s">
        <v>35</v>
      </c>
      <c r="B40" s="52" t="s">
        <v>36</v>
      </c>
      <c r="C40" s="52" t="s">
        <v>37</v>
      </c>
      <c r="D40" s="52" t="s">
        <v>121</v>
      </c>
      <c r="E40" s="52" t="s">
        <v>122</v>
      </c>
      <c r="F40" s="52" t="s">
        <v>123</v>
      </c>
      <c r="G40" s="52" t="s">
        <v>124</v>
      </c>
      <c r="H40" s="52" t="s">
        <v>124</v>
      </c>
      <c r="I40" s="52" t="s">
        <v>42</v>
      </c>
      <c r="J40" s="52" t="s">
        <v>298</v>
      </c>
      <c r="K40" s="52" t="s">
        <v>298</v>
      </c>
      <c r="L40" s="52" t="s">
        <v>43</v>
      </c>
      <c r="M40" s="52" t="s">
        <v>1154</v>
      </c>
      <c r="N40" s="52" t="s">
        <v>150</v>
      </c>
      <c r="O40" s="52" t="s">
        <v>42</v>
      </c>
      <c r="Q40" s="52" t="s">
        <v>1169</v>
      </c>
      <c r="R40" s="52" t="s">
        <v>300</v>
      </c>
      <c r="S40" s="52">
        <v>201301</v>
      </c>
      <c r="T40" s="52" t="s">
        <v>52</v>
      </c>
      <c r="U40" s="52">
        <v>0</v>
      </c>
      <c r="V40" s="54">
        <v>400000</v>
      </c>
      <c r="X40" s="52" t="s">
        <v>1170</v>
      </c>
      <c r="Z40" s="52" t="s">
        <v>48</v>
      </c>
      <c r="AA40" s="52" t="s">
        <v>49</v>
      </c>
      <c r="AB40" s="52" t="s">
        <v>42</v>
      </c>
      <c r="AC40" s="52" t="s">
        <v>1157</v>
      </c>
      <c r="AD40" s="52" t="s">
        <v>51</v>
      </c>
    </row>
    <row r="41" spans="1:32" x14ac:dyDescent="0.25">
      <c r="A41" s="52" t="s">
        <v>35</v>
      </c>
      <c r="B41" s="52" t="s">
        <v>36</v>
      </c>
      <c r="C41" s="52" t="s">
        <v>37</v>
      </c>
      <c r="D41" s="52" t="s">
        <v>121</v>
      </c>
      <c r="E41" s="52" t="s">
        <v>122</v>
      </c>
      <c r="F41" s="52" t="s">
        <v>123</v>
      </c>
      <c r="G41" s="52" t="s">
        <v>124</v>
      </c>
      <c r="H41" s="52" t="s">
        <v>124</v>
      </c>
      <c r="I41" s="52" t="s">
        <v>42</v>
      </c>
      <c r="J41" s="52" t="s">
        <v>125</v>
      </c>
      <c r="K41" s="52" t="s">
        <v>125</v>
      </c>
      <c r="L41" s="52" t="s">
        <v>43</v>
      </c>
      <c r="M41" s="52" t="s">
        <v>1154</v>
      </c>
      <c r="N41" s="52" t="s">
        <v>131</v>
      </c>
      <c r="O41" s="52" t="s">
        <v>127</v>
      </c>
      <c r="P41" s="52" t="s">
        <v>1171</v>
      </c>
      <c r="Q41" s="52" t="s">
        <v>708</v>
      </c>
      <c r="R41" s="52" t="s">
        <v>1172</v>
      </c>
      <c r="S41" s="52">
        <v>201301</v>
      </c>
      <c r="T41" s="52" t="s">
        <v>52</v>
      </c>
      <c r="U41" s="52">
        <v>0</v>
      </c>
      <c r="V41" s="54">
        <v>2900</v>
      </c>
      <c r="Z41" s="52" t="s">
        <v>48</v>
      </c>
      <c r="AA41" s="52" t="s">
        <v>144</v>
      </c>
      <c r="AB41" s="52" t="s">
        <v>42</v>
      </c>
      <c r="AC41" s="52" t="s">
        <v>1173</v>
      </c>
      <c r="AD41" s="52" t="s">
        <v>146</v>
      </c>
      <c r="AF41" s="52" t="s">
        <v>475</v>
      </c>
    </row>
    <row r="42" spans="1:32" x14ac:dyDescent="0.25">
      <c r="A42" s="52" t="s">
        <v>35</v>
      </c>
      <c r="B42" s="52" t="s">
        <v>36</v>
      </c>
      <c r="C42" s="52" t="s">
        <v>37</v>
      </c>
      <c r="D42" s="52" t="s">
        <v>121</v>
      </c>
      <c r="E42" s="52" t="s">
        <v>122</v>
      </c>
      <c r="F42" s="52" t="s">
        <v>123</v>
      </c>
      <c r="G42" s="52" t="s">
        <v>124</v>
      </c>
      <c r="H42" s="52" t="s">
        <v>124</v>
      </c>
      <c r="I42" s="52" t="s">
        <v>42</v>
      </c>
      <c r="J42" s="52" t="s">
        <v>156</v>
      </c>
      <c r="K42" s="52" t="s">
        <v>156</v>
      </c>
      <c r="L42" s="52" t="s">
        <v>43</v>
      </c>
      <c r="M42" s="52" t="s">
        <v>1154</v>
      </c>
      <c r="N42" s="52" t="s">
        <v>126</v>
      </c>
      <c r="O42" s="52" t="s">
        <v>170</v>
      </c>
      <c r="P42" s="52" t="s">
        <v>510</v>
      </c>
      <c r="Q42" s="52" t="s">
        <v>1174</v>
      </c>
      <c r="R42" s="52" t="s">
        <v>1175</v>
      </c>
      <c r="S42" s="52">
        <v>201301</v>
      </c>
      <c r="T42" s="52" t="s">
        <v>52</v>
      </c>
      <c r="U42" s="52">
        <v>0</v>
      </c>
      <c r="V42" s="54">
        <v>4</v>
      </c>
      <c r="Z42" s="52" t="s">
        <v>48</v>
      </c>
      <c r="AA42" s="52" t="s">
        <v>144</v>
      </c>
      <c r="AB42" s="52" t="s">
        <v>42</v>
      </c>
      <c r="AC42" s="52" t="s">
        <v>1176</v>
      </c>
      <c r="AD42" s="52" t="s">
        <v>146</v>
      </c>
      <c r="AF42" s="52" t="s">
        <v>513</v>
      </c>
    </row>
    <row r="43" spans="1:32" x14ac:dyDescent="0.25">
      <c r="A43" s="52" t="s">
        <v>35</v>
      </c>
      <c r="B43" s="52" t="s">
        <v>36</v>
      </c>
      <c r="C43" s="52" t="s">
        <v>37</v>
      </c>
      <c r="D43" s="52" t="s">
        <v>121</v>
      </c>
      <c r="E43" s="52" t="s">
        <v>122</v>
      </c>
      <c r="F43" s="52" t="s">
        <v>123</v>
      </c>
      <c r="G43" s="52" t="s">
        <v>124</v>
      </c>
      <c r="H43" s="52" t="s">
        <v>124</v>
      </c>
      <c r="I43" s="52" t="s">
        <v>42</v>
      </c>
      <c r="J43" s="52" t="s">
        <v>156</v>
      </c>
      <c r="K43" s="52" t="s">
        <v>156</v>
      </c>
      <c r="L43" s="52" t="s">
        <v>43</v>
      </c>
      <c r="M43" s="52" t="s">
        <v>1154</v>
      </c>
      <c r="N43" s="52" t="s">
        <v>131</v>
      </c>
      <c r="O43" s="52" t="s">
        <v>138</v>
      </c>
      <c r="P43" s="52" t="s">
        <v>303</v>
      </c>
      <c r="Q43" s="52" t="s">
        <v>1177</v>
      </c>
      <c r="R43" s="52" t="s">
        <v>1178</v>
      </c>
      <c r="S43" s="52">
        <v>201301</v>
      </c>
      <c r="T43" s="52" t="s">
        <v>52</v>
      </c>
      <c r="U43" s="52">
        <v>0</v>
      </c>
      <c r="V43" s="54">
        <v>65.44</v>
      </c>
      <c r="Z43" s="52" t="s">
        <v>48</v>
      </c>
      <c r="AA43" s="52" t="s">
        <v>144</v>
      </c>
      <c r="AB43" s="52" t="s">
        <v>42</v>
      </c>
      <c r="AC43" s="52" t="s">
        <v>1173</v>
      </c>
      <c r="AD43" s="52" t="s">
        <v>146</v>
      </c>
      <c r="AF43" s="52" t="s">
        <v>307</v>
      </c>
    </row>
    <row r="44" spans="1:32" x14ac:dyDescent="0.25">
      <c r="A44" s="52" t="s">
        <v>35</v>
      </c>
      <c r="B44" s="52" t="s">
        <v>36</v>
      </c>
      <c r="C44" s="52" t="s">
        <v>37</v>
      </c>
      <c r="D44" s="52" t="s">
        <v>121</v>
      </c>
      <c r="E44" s="52" t="s">
        <v>122</v>
      </c>
      <c r="F44" s="52" t="s">
        <v>123</v>
      </c>
      <c r="G44" s="52" t="s">
        <v>124</v>
      </c>
      <c r="H44" s="52" t="s">
        <v>124</v>
      </c>
      <c r="I44" s="52" t="s">
        <v>42</v>
      </c>
      <c r="J44" s="52" t="s">
        <v>190</v>
      </c>
      <c r="K44" s="52" t="s">
        <v>190</v>
      </c>
      <c r="L44" s="52" t="s">
        <v>43</v>
      </c>
      <c r="M44" s="52" t="s">
        <v>1154</v>
      </c>
      <c r="N44" s="52" t="s">
        <v>150</v>
      </c>
      <c r="O44" s="52" t="s">
        <v>42</v>
      </c>
      <c r="P44" s="52" t="s">
        <v>522</v>
      </c>
      <c r="Q44" s="52" t="s">
        <v>183</v>
      </c>
      <c r="R44" s="52" t="s">
        <v>202</v>
      </c>
      <c r="S44" s="52">
        <v>201301</v>
      </c>
      <c r="T44" s="52" t="s">
        <v>52</v>
      </c>
      <c r="U44" s="52">
        <v>0</v>
      </c>
      <c r="V44" s="54">
        <v>7075</v>
      </c>
      <c r="W44" s="52" t="s">
        <v>340</v>
      </c>
      <c r="X44" s="52" t="s">
        <v>177</v>
      </c>
      <c r="Z44" s="52" t="s">
        <v>48</v>
      </c>
      <c r="AA44" s="52" t="s">
        <v>315</v>
      </c>
      <c r="AB44" s="52" t="s">
        <v>42</v>
      </c>
      <c r="AC44" s="52" t="s">
        <v>1176</v>
      </c>
      <c r="AD44" s="52" t="s">
        <v>146</v>
      </c>
      <c r="AF44" s="52" t="s">
        <v>525</v>
      </c>
    </row>
    <row r="45" spans="1:32" x14ac:dyDescent="0.25">
      <c r="A45" s="52" t="s">
        <v>35</v>
      </c>
      <c r="B45" s="52" t="s">
        <v>36</v>
      </c>
      <c r="C45" s="52" t="s">
        <v>37</v>
      </c>
      <c r="D45" s="52" t="s">
        <v>121</v>
      </c>
      <c r="E45" s="52" t="s">
        <v>122</v>
      </c>
      <c r="F45" s="52" t="s">
        <v>123</v>
      </c>
      <c r="G45" s="52" t="s">
        <v>124</v>
      </c>
      <c r="H45" s="52" t="s">
        <v>124</v>
      </c>
      <c r="I45" s="52" t="s">
        <v>42</v>
      </c>
      <c r="J45" s="52" t="s">
        <v>190</v>
      </c>
      <c r="K45" s="52" t="s">
        <v>190</v>
      </c>
      <c r="L45" s="52" t="s">
        <v>43</v>
      </c>
      <c r="M45" s="52" t="s">
        <v>1154</v>
      </c>
      <c r="N45" s="52" t="s">
        <v>162</v>
      </c>
      <c r="O45" s="52" t="s">
        <v>198</v>
      </c>
      <c r="P45" s="52" t="s">
        <v>1179</v>
      </c>
      <c r="Q45" s="52" t="s">
        <v>535</v>
      </c>
      <c r="R45" s="52" t="s">
        <v>1180</v>
      </c>
      <c r="S45" s="52">
        <v>201301</v>
      </c>
      <c r="T45" s="52" t="s">
        <v>52</v>
      </c>
      <c r="U45" s="52">
        <v>0</v>
      </c>
      <c r="V45" s="54">
        <v>56.59</v>
      </c>
      <c r="Z45" s="52" t="s">
        <v>48</v>
      </c>
      <c r="AA45" s="52" t="s">
        <v>144</v>
      </c>
      <c r="AB45" s="52" t="s">
        <v>42</v>
      </c>
      <c r="AC45" s="52" t="s">
        <v>1173</v>
      </c>
      <c r="AD45" s="52" t="s">
        <v>146</v>
      </c>
      <c r="AF45" s="52" t="s">
        <v>372</v>
      </c>
    </row>
    <row r="46" spans="1:32" x14ac:dyDescent="0.25">
      <c r="A46" s="52" t="s">
        <v>35</v>
      </c>
      <c r="B46" s="52" t="s">
        <v>36</v>
      </c>
      <c r="C46" s="52" t="s">
        <v>37</v>
      </c>
      <c r="D46" s="52" t="s">
        <v>121</v>
      </c>
      <c r="E46" s="52" t="s">
        <v>122</v>
      </c>
      <c r="F46" s="52" t="s">
        <v>123</v>
      </c>
      <c r="G46" s="52" t="s">
        <v>124</v>
      </c>
      <c r="H46" s="52" t="s">
        <v>124</v>
      </c>
      <c r="I46" s="52" t="s">
        <v>42</v>
      </c>
      <c r="J46" s="52" t="s">
        <v>190</v>
      </c>
      <c r="K46" s="52" t="s">
        <v>190</v>
      </c>
      <c r="L46" s="52" t="s">
        <v>43</v>
      </c>
      <c r="M46" s="52" t="s">
        <v>1154</v>
      </c>
      <c r="N46" s="52" t="s">
        <v>126</v>
      </c>
      <c r="O46" s="52" t="s">
        <v>191</v>
      </c>
      <c r="P46" s="52" t="s">
        <v>1181</v>
      </c>
      <c r="Q46" s="52" t="s">
        <v>1182</v>
      </c>
      <c r="R46" s="52" t="s">
        <v>1183</v>
      </c>
      <c r="S46" s="52">
        <v>201301</v>
      </c>
      <c r="T46" s="52" t="s">
        <v>52</v>
      </c>
      <c r="U46" s="52">
        <v>0</v>
      </c>
      <c r="V46" s="54">
        <v>79</v>
      </c>
      <c r="Z46" s="52" t="s">
        <v>48</v>
      </c>
      <c r="AA46" s="52" t="s">
        <v>144</v>
      </c>
      <c r="AB46" s="52" t="s">
        <v>42</v>
      </c>
      <c r="AC46" s="52" t="s">
        <v>1173</v>
      </c>
      <c r="AD46" s="52" t="s">
        <v>146</v>
      </c>
      <c r="AF46" s="52" t="s">
        <v>358</v>
      </c>
    </row>
    <row r="47" spans="1:32" x14ac:dyDescent="0.25">
      <c r="A47" s="52" t="s">
        <v>35</v>
      </c>
      <c r="B47" s="52" t="s">
        <v>36</v>
      </c>
      <c r="C47" s="52" t="s">
        <v>37</v>
      </c>
      <c r="D47" s="52" t="s">
        <v>121</v>
      </c>
      <c r="E47" s="52" t="s">
        <v>122</v>
      </c>
      <c r="F47" s="52" t="s">
        <v>123</v>
      </c>
      <c r="G47" s="52" t="s">
        <v>124</v>
      </c>
      <c r="H47" s="52" t="s">
        <v>124</v>
      </c>
      <c r="I47" s="52" t="s">
        <v>42</v>
      </c>
      <c r="J47" s="52" t="s">
        <v>190</v>
      </c>
      <c r="K47" s="52" t="s">
        <v>190</v>
      </c>
      <c r="L47" s="52" t="s">
        <v>43</v>
      </c>
      <c r="M47" s="52" t="s">
        <v>1154</v>
      </c>
      <c r="N47" s="52" t="s">
        <v>126</v>
      </c>
      <c r="O47" s="52" t="s">
        <v>191</v>
      </c>
      <c r="P47" s="52" t="s">
        <v>1181</v>
      </c>
      <c r="Q47" s="52" t="s">
        <v>1184</v>
      </c>
      <c r="R47" s="52" t="s">
        <v>1183</v>
      </c>
      <c r="S47" s="52">
        <v>201301</v>
      </c>
      <c r="T47" s="52" t="s">
        <v>52</v>
      </c>
      <c r="U47" s="52">
        <v>0</v>
      </c>
      <c r="V47" s="54">
        <v>28</v>
      </c>
      <c r="Z47" s="52" t="s">
        <v>48</v>
      </c>
      <c r="AA47" s="52" t="s">
        <v>144</v>
      </c>
      <c r="AB47" s="52" t="s">
        <v>42</v>
      </c>
      <c r="AC47" s="52" t="s">
        <v>1173</v>
      </c>
      <c r="AD47" s="52" t="s">
        <v>146</v>
      </c>
      <c r="AF47" s="52" t="s">
        <v>358</v>
      </c>
    </row>
    <row r="48" spans="1:32" x14ac:dyDescent="0.25">
      <c r="A48" s="52" t="s">
        <v>35</v>
      </c>
      <c r="B48" s="52" t="s">
        <v>36</v>
      </c>
      <c r="C48" s="52" t="s">
        <v>37</v>
      </c>
      <c r="D48" s="52" t="s">
        <v>121</v>
      </c>
      <c r="E48" s="52" t="s">
        <v>122</v>
      </c>
      <c r="F48" s="52" t="s">
        <v>123</v>
      </c>
      <c r="G48" s="52" t="s">
        <v>124</v>
      </c>
      <c r="H48" s="52" t="s">
        <v>124</v>
      </c>
      <c r="I48" s="52" t="s">
        <v>42</v>
      </c>
      <c r="J48" s="52" t="s">
        <v>190</v>
      </c>
      <c r="K48" s="52" t="s">
        <v>190</v>
      </c>
      <c r="L48" s="52" t="s">
        <v>43</v>
      </c>
      <c r="M48" s="52" t="s">
        <v>1154</v>
      </c>
      <c r="N48" s="52" t="s">
        <v>126</v>
      </c>
      <c r="O48" s="52" t="s">
        <v>191</v>
      </c>
      <c r="P48" s="52" t="s">
        <v>1181</v>
      </c>
      <c r="Q48" s="52" t="s">
        <v>1185</v>
      </c>
      <c r="R48" s="52" t="s">
        <v>1183</v>
      </c>
      <c r="S48" s="52">
        <v>201301</v>
      </c>
      <c r="T48" s="52" t="s">
        <v>52</v>
      </c>
      <c r="U48" s="52">
        <v>0</v>
      </c>
      <c r="V48" s="54">
        <v>15.63</v>
      </c>
      <c r="Z48" s="52" t="s">
        <v>48</v>
      </c>
      <c r="AA48" s="52" t="s">
        <v>144</v>
      </c>
      <c r="AB48" s="52" t="s">
        <v>42</v>
      </c>
      <c r="AC48" s="52" t="s">
        <v>1173</v>
      </c>
      <c r="AD48" s="52" t="s">
        <v>146</v>
      </c>
      <c r="AF48" s="52" t="s">
        <v>358</v>
      </c>
    </row>
    <row r="49" spans="1:32" x14ac:dyDescent="0.25">
      <c r="A49" s="52" t="s">
        <v>35</v>
      </c>
      <c r="B49" s="52" t="s">
        <v>36</v>
      </c>
      <c r="C49" s="52" t="s">
        <v>37</v>
      </c>
      <c r="D49" s="52" t="s">
        <v>121</v>
      </c>
      <c r="E49" s="52" t="s">
        <v>122</v>
      </c>
      <c r="F49" s="52" t="s">
        <v>123</v>
      </c>
      <c r="G49" s="52" t="s">
        <v>124</v>
      </c>
      <c r="H49" s="52" t="s">
        <v>124</v>
      </c>
      <c r="I49" s="52" t="s">
        <v>42</v>
      </c>
      <c r="J49" s="52" t="s">
        <v>190</v>
      </c>
      <c r="K49" s="52" t="s">
        <v>190</v>
      </c>
      <c r="L49" s="52" t="s">
        <v>43</v>
      </c>
      <c r="M49" s="52" t="s">
        <v>1154</v>
      </c>
      <c r="N49" s="52" t="s">
        <v>126</v>
      </c>
      <c r="O49" s="52" t="s">
        <v>191</v>
      </c>
      <c r="P49" s="52" t="s">
        <v>1181</v>
      </c>
      <c r="Q49" s="52" t="s">
        <v>1186</v>
      </c>
      <c r="R49" s="52" t="s">
        <v>1183</v>
      </c>
      <c r="S49" s="52">
        <v>201301</v>
      </c>
      <c r="T49" s="52" t="s">
        <v>52</v>
      </c>
      <c r="U49" s="52">
        <v>0</v>
      </c>
      <c r="V49" s="54">
        <v>495</v>
      </c>
      <c r="Z49" s="52" t="s">
        <v>48</v>
      </c>
      <c r="AA49" s="52" t="s">
        <v>144</v>
      </c>
      <c r="AB49" s="52" t="s">
        <v>42</v>
      </c>
      <c r="AC49" s="52" t="s">
        <v>1173</v>
      </c>
      <c r="AD49" s="52" t="s">
        <v>146</v>
      </c>
      <c r="AF49" s="52" t="s">
        <v>358</v>
      </c>
    </row>
    <row r="50" spans="1:32" x14ac:dyDescent="0.25">
      <c r="A50" s="52" t="s">
        <v>35</v>
      </c>
      <c r="B50" s="52" t="s">
        <v>36</v>
      </c>
      <c r="C50" s="52" t="s">
        <v>37</v>
      </c>
      <c r="D50" s="52" t="s">
        <v>121</v>
      </c>
      <c r="E50" s="52" t="s">
        <v>122</v>
      </c>
      <c r="F50" s="52" t="s">
        <v>123</v>
      </c>
      <c r="G50" s="52" t="s">
        <v>124</v>
      </c>
      <c r="H50" s="52" t="s">
        <v>124</v>
      </c>
      <c r="I50" s="52" t="s">
        <v>42</v>
      </c>
      <c r="J50" s="52" t="s">
        <v>190</v>
      </c>
      <c r="K50" s="52" t="s">
        <v>190</v>
      </c>
      <c r="L50" s="52" t="s">
        <v>43</v>
      </c>
      <c r="M50" s="52" t="s">
        <v>1154</v>
      </c>
      <c r="N50" s="52" t="s">
        <v>160</v>
      </c>
      <c r="O50" s="52" t="s">
        <v>191</v>
      </c>
      <c r="P50" s="52" t="s">
        <v>1181</v>
      </c>
      <c r="Q50" s="52" t="s">
        <v>1187</v>
      </c>
      <c r="R50" s="52" t="s">
        <v>1183</v>
      </c>
      <c r="S50" s="52">
        <v>201301</v>
      </c>
      <c r="T50" s="52" t="s">
        <v>52</v>
      </c>
      <c r="U50" s="52">
        <v>0</v>
      </c>
      <c r="V50" s="54">
        <v>9</v>
      </c>
      <c r="Z50" s="52" t="s">
        <v>48</v>
      </c>
      <c r="AA50" s="52" t="s">
        <v>144</v>
      </c>
      <c r="AB50" s="52" t="s">
        <v>42</v>
      </c>
      <c r="AC50" s="52" t="s">
        <v>1173</v>
      </c>
      <c r="AD50" s="52" t="s">
        <v>146</v>
      </c>
      <c r="AF50" s="52" t="s">
        <v>358</v>
      </c>
    </row>
    <row r="51" spans="1:32" x14ac:dyDescent="0.25">
      <c r="A51" s="52" t="s">
        <v>35</v>
      </c>
      <c r="B51" s="52" t="s">
        <v>36</v>
      </c>
      <c r="C51" s="52" t="s">
        <v>37</v>
      </c>
      <c r="D51" s="52" t="s">
        <v>121</v>
      </c>
      <c r="E51" s="52" t="s">
        <v>122</v>
      </c>
      <c r="F51" s="52" t="s">
        <v>123</v>
      </c>
      <c r="G51" s="52" t="s">
        <v>124</v>
      </c>
      <c r="H51" s="52" t="s">
        <v>124</v>
      </c>
      <c r="I51" s="52" t="s">
        <v>42</v>
      </c>
      <c r="J51" s="52" t="s">
        <v>190</v>
      </c>
      <c r="K51" s="52" t="s">
        <v>190</v>
      </c>
      <c r="L51" s="52" t="s">
        <v>43</v>
      </c>
      <c r="M51" s="52" t="s">
        <v>1154</v>
      </c>
      <c r="N51" s="52" t="s">
        <v>160</v>
      </c>
      <c r="O51" s="52" t="s">
        <v>191</v>
      </c>
      <c r="P51" s="52" t="s">
        <v>1181</v>
      </c>
      <c r="Q51" s="52" t="s">
        <v>1188</v>
      </c>
      <c r="R51" s="52" t="s">
        <v>1183</v>
      </c>
      <c r="S51" s="52">
        <v>201301</v>
      </c>
      <c r="T51" s="52" t="s">
        <v>52</v>
      </c>
      <c r="U51" s="52">
        <v>0</v>
      </c>
      <c r="V51" s="54">
        <v>26.1</v>
      </c>
      <c r="Z51" s="52" t="s">
        <v>48</v>
      </c>
      <c r="AA51" s="52" t="s">
        <v>144</v>
      </c>
      <c r="AB51" s="52" t="s">
        <v>42</v>
      </c>
      <c r="AC51" s="52" t="s">
        <v>1173</v>
      </c>
      <c r="AD51" s="52" t="s">
        <v>146</v>
      </c>
      <c r="AF51" s="52" t="s">
        <v>358</v>
      </c>
    </row>
    <row r="52" spans="1:32" x14ac:dyDescent="0.25">
      <c r="A52" s="52" t="s">
        <v>35</v>
      </c>
      <c r="B52" s="52" t="s">
        <v>36</v>
      </c>
      <c r="C52" s="52" t="s">
        <v>37</v>
      </c>
      <c r="D52" s="52" t="s">
        <v>121</v>
      </c>
      <c r="E52" s="52" t="s">
        <v>122</v>
      </c>
      <c r="F52" s="52" t="s">
        <v>123</v>
      </c>
      <c r="G52" s="52" t="s">
        <v>124</v>
      </c>
      <c r="H52" s="52" t="s">
        <v>124</v>
      </c>
      <c r="I52" s="52" t="s">
        <v>42</v>
      </c>
      <c r="J52" s="52" t="s">
        <v>190</v>
      </c>
      <c r="K52" s="52" t="s">
        <v>190</v>
      </c>
      <c r="L52" s="52" t="s">
        <v>43</v>
      </c>
      <c r="M52" s="52" t="s">
        <v>1154</v>
      </c>
      <c r="N52" s="52" t="s">
        <v>160</v>
      </c>
      <c r="O52" s="52" t="s">
        <v>191</v>
      </c>
      <c r="P52" s="52" t="s">
        <v>1181</v>
      </c>
      <c r="Q52" s="52" t="s">
        <v>1189</v>
      </c>
      <c r="R52" s="52" t="s">
        <v>1183</v>
      </c>
      <c r="S52" s="52">
        <v>201301</v>
      </c>
      <c r="T52" s="52" t="s">
        <v>52</v>
      </c>
      <c r="U52" s="52">
        <v>0</v>
      </c>
      <c r="V52" s="54">
        <v>22.79</v>
      </c>
      <c r="Z52" s="52" t="s">
        <v>48</v>
      </c>
      <c r="AA52" s="52" t="s">
        <v>144</v>
      </c>
      <c r="AB52" s="52" t="s">
        <v>42</v>
      </c>
      <c r="AC52" s="52" t="s">
        <v>1173</v>
      </c>
      <c r="AD52" s="52" t="s">
        <v>146</v>
      </c>
      <c r="AF52" s="52" t="s">
        <v>358</v>
      </c>
    </row>
    <row r="53" spans="1:32" x14ac:dyDescent="0.25">
      <c r="A53" s="52" t="s">
        <v>35</v>
      </c>
      <c r="B53" s="52" t="s">
        <v>36</v>
      </c>
      <c r="C53" s="52" t="s">
        <v>37</v>
      </c>
      <c r="D53" s="52" t="s">
        <v>121</v>
      </c>
      <c r="E53" s="52" t="s">
        <v>122</v>
      </c>
      <c r="F53" s="52" t="s">
        <v>123</v>
      </c>
      <c r="G53" s="52" t="s">
        <v>124</v>
      </c>
      <c r="H53" s="52" t="s">
        <v>124</v>
      </c>
      <c r="I53" s="52" t="s">
        <v>42</v>
      </c>
      <c r="J53" s="52" t="s">
        <v>190</v>
      </c>
      <c r="K53" s="52" t="s">
        <v>190</v>
      </c>
      <c r="L53" s="52" t="s">
        <v>43</v>
      </c>
      <c r="M53" s="52" t="s">
        <v>1154</v>
      </c>
      <c r="N53" s="52" t="s">
        <v>150</v>
      </c>
      <c r="O53" s="52" t="s">
        <v>42</v>
      </c>
      <c r="P53" s="52" t="s">
        <v>522</v>
      </c>
      <c r="Q53" s="52" t="s">
        <v>539</v>
      </c>
      <c r="R53" s="52" t="s">
        <v>202</v>
      </c>
      <c r="S53" s="52">
        <v>201301</v>
      </c>
      <c r="T53" s="52" t="s">
        <v>52</v>
      </c>
      <c r="U53" s="52">
        <v>100000</v>
      </c>
      <c r="V53" s="54">
        <v>100000</v>
      </c>
      <c r="W53" s="52" t="s">
        <v>340</v>
      </c>
      <c r="X53" s="52" t="s">
        <v>177</v>
      </c>
      <c r="Z53" s="52" t="s">
        <v>48</v>
      </c>
      <c r="AA53" s="52" t="s">
        <v>315</v>
      </c>
      <c r="AB53" s="52" t="s">
        <v>42</v>
      </c>
      <c r="AC53" s="52" t="s">
        <v>1176</v>
      </c>
      <c r="AD53" s="52" t="s">
        <v>146</v>
      </c>
      <c r="AF53" s="52" t="s">
        <v>525</v>
      </c>
    </row>
    <row r="54" spans="1:32" x14ac:dyDescent="0.25">
      <c r="A54" s="52" t="s">
        <v>35</v>
      </c>
      <c r="B54" s="52" t="s">
        <v>36</v>
      </c>
      <c r="C54" s="52" t="s">
        <v>37</v>
      </c>
      <c r="D54" s="52" t="s">
        <v>121</v>
      </c>
      <c r="E54" s="52" t="s">
        <v>215</v>
      </c>
      <c r="F54" s="52" t="s">
        <v>216</v>
      </c>
      <c r="G54" s="52" t="s">
        <v>124</v>
      </c>
      <c r="H54" s="52" t="s">
        <v>124</v>
      </c>
      <c r="I54" s="52" t="s">
        <v>42</v>
      </c>
      <c r="J54" s="52" t="s">
        <v>217</v>
      </c>
      <c r="K54" s="52" t="s">
        <v>217</v>
      </c>
      <c r="L54" s="52" t="s">
        <v>43</v>
      </c>
      <c r="M54" s="52" t="s">
        <v>1154</v>
      </c>
      <c r="N54" s="52" t="s">
        <v>131</v>
      </c>
      <c r="O54" s="52" t="s">
        <v>221</v>
      </c>
      <c r="P54" s="52" t="s">
        <v>1190</v>
      </c>
      <c r="Q54" s="52" t="s">
        <v>1191</v>
      </c>
      <c r="R54" s="52" t="s">
        <v>1192</v>
      </c>
      <c r="S54" s="52">
        <v>201301</v>
      </c>
      <c r="T54" s="52" t="s">
        <v>52</v>
      </c>
      <c r="U54" s="52">
        <v>0</v>
      </c>
      <c r="V54" s="54">
        <v>52.55</v>
      </c>
      <c r="Z54" s="52" t="s">
        <v>48</v>
      </c>
      <c r="AA54" s="52" t="s">
        <v>144</v>
      </c>
      <c r="AB54" s="52" t="s">
        <v>42</v>
      </c>
      <c r="AC54" s="52" t="s">
        <v>1176</v>
      </c>
      <c r="AD54" s="52" t="s">
        <v>146</v>
      </c>
      <c r="AF54" s="52" t="s">
        <v>416</v>
      </c>
    </row>
    <row r="55" spans="1:32" x14ac:dyDescent="0.25">
      <c r="A55" s="52" t="s">
        <v>35</v>
      </c>
      <c r="B55" s="52" t="s">
        <v>36</v>
      </c>
      <c r="C55" s="52" t="s">
        <v>37</v>
      </c>
      <c r="D55" s="52" t="s">
        <v>121</v>
      </c>
      <c r="E55" s="52" t="s">
        <v>215</v>
      </c>
      <c r="F55" s="52" t="s">
        <v>216</v>
      </c>
      <c r="G55" s="52" t="s">
        <v>124</v>
      </c>
      <c r="H55" s="52" t="s">
        <v>124</v>
      </c>
      <c r="I55" s="52" t="s">
        <v>42</v>
      </c>
      <c r="J55" s="52" t="s">
        <v>217</v>
      </c>
      <c r="K55" s="52" t="s">
        <v>217</v>
      </c>
      <c r="L55" s="52" t="s">
        <v>43</v>
      </c>
      <c r="M55" s="52" t="s">
        <v>1154</v>
      </c>
      <c r="N55" s="52" t="s">
        <v>150</v>
      </c>
      <c r="O55" s="52" t="s">
        <v>42</v>
      </c>
      <c r="P55" s="52" t="s">
        <v>388</v>
      </c>
      <c r="Q55" s="52" t="s">
        <v>389</v>
      </c>
      <c r="R55" s="52" t="s">
        <v>387</v>
      </c>
      <c r="S55" s="52">
        <v>201301</v>
      </c>
      <c r="T55" s="52" t="s">
        <v>52</v>
      </c>
      <c r="U55" s="52">
        <v>70000</v>
      </c>
      <c r="V55" s="54">
        <v>70000</v>
      </c>
      <c r="W55" s="52" t="s">
        <v>340</v>
      </c>
      <c r="X55" s="52" t="s">
        <v>230</v>
      </c>
      <c r="Z55" s="52" t="s">
        <v>48</v>
      </c>
      <c r="AA55" s="52" t="s">
        <v>315</v>
      </c>
      <c r="AB55" s="52" t="s">
        <v>42</v>
      </c>
      <c r="AC55" s="52" t="s">
        <v>1176</v>
      </c>
      <c r="AD55" s="52" t="s">
        <v>146</v>
      </c>
      <c r="AF55" s="52" t="s">
        <v>391</v>
      </c>
    </row>
    <row r="56" spans="1:32" x14ac:dyDescent="0.25">
      <c r="A56" s="52" t="s">
        <v>35</v>
      </c>
      <c r="B56" s="52" t="s">
        <v>36</v>
      </c>
      <c r="C56" s="52" t="s">
        <v>37</v>
      </c>
      <c r="D56" s="52" t="s">
        <v>121</v>
      </c>
      <c r="E56" s="52" t="s">
        <v>215</v>
      </c>
      <c r="F56" s="52" t="s">
        <v>216</v>
      </c>
      <c r="G56" s="52" t="s">
        <v>124</v>
      </c>
      <c r="H56" s="52" t="s">
        <v>124</v>
      </c>
      <c r="I56" s="52" t="s">
        <v>42</v>
      </c>
      <c r="J56" s="52" t="s">
        <v>217</v>
      </c>
      <c r="K56" s="52" t="s">
        <v>217</v>
      </c>
      <c r="L56" s="52" t="s">
        <v>43</v>
      </c>
      <c r="M56" s="52" t="s">
        <v>1154</v>
      </c>
      <c r="N56" s="52" t="s">
        <v>134</v>
      </c>
      <c r="O56" s="52" t="s">
        <v>42</v>
      </c>
      <c r="P56" s="52" t="s">
        <v>388</v>
      </c>
      <c r="Q56" s="52" t="s">
        <v>135</v>
      </c>
      <c r="R56" s="52" t="s">
        <v>387</v>
      </c>
      <c r="S56" s="52">
        <v>201301</v>
      </c>
      <c r="T56" s="52" t="s">
        <v>52</v>
      </c>
      <c r="U56" s="52">
        <v>0</v>
      </c>
      <c r="V56" s="54">
        <v>1700</v>
      </c>
      <c r="X56" s="52" t="s">
        <v>230</v>
      </c>
      <c r="Z56" s="52" t="s">
        <v>48</v>
      </c>
      <c r="AA56" s="52" t="s">
        <v>315</v>
      </c>
      <c r="AB56" s="52" t="s">
        <v>42</v>
      </c>
      <c r="AC56" s="52" t="s">
        <v>1176</v>
      </c>
      <c r="AD56" s="52" t="s">
        <v>146</v>
      </c>
      <c r="AF56" s="52" t="s">
        <v>391</v>
      </c>
    </row>
    <row r="57" spans="1:32" x14ac:dyDescent="0.25">
      <c r="A57" s="52" t="s">
        <v>35</v>
      </c>
      <c r="B57" s="52" t="s">
        <v>36</v>
      </c>
      <c r="C57" s="52" t="s">
        <v>37</v>
      </c>
      <c r="D57" s="52" t="s">
        <v>121</v>
      </c>
      <c r="E57" s="52" t="s">
        <v>215</v>
      </c>
      <c r="F57" s="52" t="s">
        <v>216</v>
      </c>
      <c r="G57" s="52" t="s">
        <v>124</v>
      </c>
      <c r="H57" s="52" t="s">
        <v>124</v>
      </c>
      <c r="I57" s="52" t="s">
        <v>42</v>
      </c>
      <c r="J57" s="52" t="s">
        <v>231</v>
      </c>
      <c r="K57" s="52" t="s">
        <v>231</v>
      </c>
      <c r="L57" s="52" t="s">
        <v>43</v>
      </c>
      <c r="M57" s="52" t="s">
        <v>1154</v>
      </c>
      <c r="N57" s="52" t="s">
        <v>150</v>
      </c>
      <c r="O57" s="52" t="s">
        <v>42</v>
      </c>
      <c r="P57" s="52" t="s">
        <v>388</v>
      </c>
      <c r="Q57" s="52" t="s">
        <v>417</v>
      </c>
      <c r="R57" s="52" t="s">
        <v>420</v>
      </c>
      <c r="S57" s="52">
        <v>201301</v>
      </c>
      <c r="T57" s="52" t="s">
        <v>52</v>
      </c>
      <c r="U57" s="52">
        <v>30000</v>
      </c>
      <c r="V57" s="54">
        <v>30000</v>
      </c>
      <c r="W57" s="52" t="s">
        <v>340</v>
      </c>
      <c r="X57" s="52" t="s">
        <v>236</v>
      </c>
      <c r="Z57" s="52" t="s">
        <v>48</v>
      </c>
      <c r="AA57" s="52" t="s">
        <v>315</v>
      </c>
      <c r="AB57" s="52" t="s">
        <v>42</v>
      </c>
      <c r="AC57" s="52" t="s">
        <v>1176</v>
      </c>
      <c r="AD57" s="52" t="s">
        <v>146</v>
      </c>
      <c r="AF57" s="52" t="s">
        <v>391</v>
      </c>
    </row>
    <row r="58" spans="1:32" x14ac:dyDescent="0.25">
      <c r="A58" s="52" t="s">
        <v>35</v>
      </c>
      <c r="B58" s="52" t="s">
        <v>36</v>
      </c>
      <c r="C58" s="52" t="s">
        <v>37</v>
      </c>
      <c r="D58" s="52" t="s">
        <v>121</v>
      </c>
      <c r="E58" s="52" t="s">
        <v>215</v>
      </c>
      <c r="F58" s="52" t="s">
        <v>216</v>
      </c>
      <c r="G58" s="52" t="s">
        <v>124</v>
      </c>
      <c r="H58" s="52" t="s">
        <v>124</v>
      </c>
      <c r="I58" s="52" t="s">
        <v>42</v>
      </c>
      <c r="J58" s="52" t="s">
        <v>231</v>
      </c>
      <c r="K58" s="52" t="s">
        <v>231</v>
      </c>
      <c r="L58" s="52" t="s">
        <v>43</v>
      </c>
      <c r="M58" s="52" t="s">
        <v>1154</v>
      </c>
      <c r="N58" s="52" t="s">
        <v>134</v>
      </c>
      <c r="O58" s="52" t="s">
        <v>42</v>
      </c>
      <c r="P58" s="52" t="s">
        <v>388</v>
      </c>
      <c r="Q58" s="52" t="s">
        <v>135</v>
      </c>
      <c r="R58" s="52" t="s">
        <v>420</v>
      </c>
      <c r="S58" s="52">
        <v>201301</v>
      </c>
      <c r="T58" s="52" t="s">
        <v>52</v>
      </c>
      <c r="U58" s="52">
        <v>0</v>
      </c>
      <c r="V58" s="54">
        <v>1500</v>
      </c>
      <c r="X58" s="52" t="s">
        <v>236</v>
      </c>
      <c r="Z58" s="52" t="s">
        <v>48</v>
      </c>
      <c r="AA58" s="52" t="s">
        <v>315</v>
      </c>
      <c r="AB58" s="52" t="s">
        <v>42</v>
      </c>
      <c r="AC58" s="52" t="s">
        <v>1176</v>
      </c>
      <c r="AD58" s="52" t="s">
        <v>146</v>
      </c>
      <c r="AF58" s="52" t="s">
        <v>391</v>
      </c>
    </row>
    <row r="59" spans="1:32" x14ac:dyDescent="0.25">
      <c r="A59" s="52" t="s">
        <v>35</v>
      </c>
      <c r="B59" s="52" t="s">
        <v>36</v>
      </c>
      <c r="C59" s="52" t="s">
        <v>37</v>
      </c>
      <c r="D59" s="52" t="s">
        <v>121</v>
      </c>
      <c r="E59" s="52" t="s">
        <v>215</v>
      </c>
      <c r="F59" s="52" t="s">
        <v>216</v>
      </c>
      <c r="G59" s="52" t="s">
        <v>124</v>
      </c>
      <c r="H59" s="52" t="s">
        <v>124</v>
      </c>
      <c r="I59" s="52" t="s">
        <v>42</v>
      </c>
      <c r="J59" s="52" t="s">
        <v>237</v>
      </c>
      <c r="K59" s="52" t="s">
        <v>237</v>
      </c>
      <c r="L59" s="52" t="s">
        <v>43</v>
      </c>
      <c r="M59" s="52" t="s">
        <v>1154</v>
      </c>
      <c r="N59" s="52" t="s">
        <v>150</v>
      </c>
      <c r="O59" s="52" t="s">
        <v>42</v>
      </c>
      <c r="P59" s="52" t="s">
        <v>424</v>
      </c>
      <c r="Q59" s="52" t="s">
        <v>425</v>
      </c>
      <c r="R59" s="52" t="s">
        <v>423</v>
      </c>
      <c r="S59" s="52">
        <v>201301</v>
      </c>
      <c r="T59" s="52" t="s">
        <v>52</v>
      </c>
      <c r="U59" s="52">
        <v>25000</v>
      </c>
      <c r="V59" s="54">
        <v>25000</v>
      </c>
      <c r="W59" s="52" t="s">
        <v>340</v>
      </c>
      <c r="X59" s="52" t="s">
        <v>422</v>
      </c>
      <c r="Z59" s="52" t="s">
        <v>48</v>
      </c>
      <c r="AA59" s="52" t="s">
        <v>315</v>
      </c>
      <c r="AB59" s="52" t="s">
        <v>42</v>
      </c>
      <c r="AC59" s="52" t="s">
        <v>1176</v>
      </c>
      <c r="AD59" s="52" t="s">
        <v>146</v>
      </c>
      <c r="AF59" s="52" t="s">
        <v>427</v>
      </c>
    </row>
    <row r="60" spans="1:32" x14ac:dyDescent="0.25">
      <c r="A60" s="52" t="s">
        <v>35</v>
      </c>
      <c r="B60" s="52" t="s">
        <v>36</v>
      </c>
      <c r="C60" s="52" t="s">
        <v>37</v>
      </c>
      <c r="D60" s="52" t="s">
        <v>121</v>
      </c>
      <c r="E60" s="52" t="s">
        <v>215</v>
      </c>
      <c r="F60" s="52" t="s">
        <v>216</v>
      </c>
      <c r="G60" s="52" t="s">
        <v>124</v>
      </c>
      <c r="H60" s="52" t="s">
        <v>124</v>
      </c>
      <c r="I60" s="52" t="s">
        <v>42</v>
      </c>
      <c r="J60" s="52" t="s">
        <v>237</v>
      </c>
      <c r="K60" s="52" t="s">
        <v>237</v>
      </c>
      <c r="L60" s="52" t="s">
        <v>43</v>
      </c>
      <c r="M60" s="52" t="s">
        <v>1154</v>
      </c>
      <c r="N60" s="52" t="s">
        <v>134</v>
      </c>
      <c r="O60" s="52" t="s">
        <v>42</v>
      </c>
      <c r="P60" s="52" t="s">
        <v>424</v>
      </c>
      <c r="Q60" s="52" t="s">
        <v>135</v>
      </c>
      <c r="R60" s="52" t="s">
        <v>423</v>
      </c>
      <c r="S60" s="52">
        <v>201301</v>
      </c>
      <c r="T60" s="52" t="s">
        <v>52</v>
      </c>
      <c r="U60" s="52">
        <v>0</v>
      </c>
      <c r="V60" s="54">
        <v>1250</v>
      </c>
      <c r="X60" s="52" t="s">
        <v>422</v>
      </c>
      <c r="Z60" s="52" t="s">
        <v>48</v>
      </c>
      <c r="AA60" s="52" t="s">
        <v>315</v>
      </c>
      <c r="AB60" s="52" t="s">
        <v>42</v>
      </c>
      <c r="AC60" s="52" t="s">
        <v>1176</v>
      </c>
      <c r="AD60" s="52" t="s">
        <v>146</v>
      </c>
      <c r="AF60" s="52" t="s">
        <v>427</v>
      </c>
    </row>
    <row r="61" spans="1:32" x14ac:dyDescent="0.25">
      <c r="A61" s="52" t="s">
        <v>35</v>
      </c>
      <c r="B61" s="52" t="s">
        <v>36</v>
      </c>
      <c r="C61" s="52" t="s">
        <v>37</v>
      </c>
      <c r="D61" s="52" t="s">
        <v>121</v>
      </c>
      <c r="E61" s="52" t="s">
        <v>215</v>
      </c>
      <c r="F61" s="52" t="s">
        <v>216</v>
      </c>
      <c r="G61" s="52" t="s">
        <v>124</v>
      </c>
      <c r="H61" s="52" t="s">
        <v>124</v>
      </c>
      <c r="I61" s="52" t="s">
        <v>42</v>
      </c>
      <c r="J61" s="52" t="s">
        <v>257</v>
      </c>
      <c r="K61" s="52" t="s">
        <v>257</v>
      </c>
      <c r="L61" s="52" t="s">
        <v>43</v>
      </c>
      <c r="M61" s="52" t="s">
        <v>1154</v>
      </c>
      <c r="N61" s="52" t="s">
        <v>150</v>
      </c>
      <c r="O61" s="52" t="s">
        <v>42</v>
      </c>
      <c r="P61" s="52" t="s">
        <v>424</v>
      </c>
      <c r="Q61" s="52" t="s">
        <v>441</v>
      </c>
      <c r="R61" s="52" t="s">
        <v>439</v>
      </c>
      <c r="S61" s="52">
        <v>201301</v>
      </c>
      <c r="T61" s="52" t="s">
        <v>52</v>
      </c>
      <c r="U61" s="52">
        <v>25000</v>
      </c>
      <c r="V61" s="54">
        <v>25000</v>
      </c>
      <c r="W61" s="52" t="s">
        <v>340</v>
      </c>
      <c r="X61" s="52" t="s">
        <v>440</v>
      </c>
      <c r="Z61" s="52" t="s">
        <v>48</v>
      </c>
      <c r="AA61" s="52" t="s">
        <v>315</v>
      </c>
      <c r="AB61" s="52" t="s">
        <v>42</v>
      </c>
      <c r="AC61" s="52" t="s">
        <v>1176</v>
      </c>
      <c r="AD61" s="52" t="s">
        <v>146</v>
      </c>
      <c r="AF61" s="52" t="s">
        <v>427</v>
      </c>
    </row>
    <row r="62" spans="1:32" x14ac:dyDescent="0.25">
      <c r="A62" s="52" t="s">
        <v>35</v>
      </c>
      <c r="B62" s="52" t="s">
        <v>36</v>
      </c>
      <c r="C62" s="52" t="s">
        <v>37</v>
      </c>
      <c r="D62" s="52" t="s">
        <v>121</v>
      </c>
      <c r="E62" s="52" t="s">
        <v>215</v>
      </c>
      <c r="F62" s="52" t="s">
        <v>216</v>
      </c>
      <c r="G62" s="52" t="s">
        <v>124</v>
      </c>
      <c r="H62" s="52" t="s">
        <v>124</v>
      </c>
      <c r="I62" s="52" t="s">
        <v>42</v>
      </c>
      <c r="J62" s="52" t="s">
        <v>257</v>
      </c>
      <c r="K62" s="52" t="s">
        <v>257</v>
      </c>
      <c r="L62" s="52" t="s">
        <v>43</v>
      </c>
      <c r="M62" s="52" t="s">
        <v>1154</v>
      </c>
      <c r="N62" s="52" t="s">
        <v>134</v>
      </c>
      <c r="O62" s="52" t="s">
        <v>42</v>
      </c>
      <c r="P62" s="52" t="s">
        <v>424</v>
      </c>
      <c r="Q62" s="52" t="s">
        <v>135</v>
      </c>
      <c r="R62" s="52" t="s">
        <v>439</v>
      </c>
      <c r="S62" s="52">
        <v>201301</v>
      </c>
      <c r="T62" s="52" t="s">
        <v>52</v>
      </c>
      <c r="U62" s="52">
        <v>0</v>
      </c>
      <c r="V62" s="54">
        <v>1250</v>
      </c>
      <c r="X62" s="52" t="s">
        <v>440</v>
      </c>
      <c r="Z62" s="52" t="s">
        <v>48</v>
      </c>
      <c r="AA62" s="52" t="s">
        <v>315</v>
      </c>
      <c r="AB62" s="52" t="s">
        <v>42</v>
      </c>
      <c r="AC62" s="52" t="s">
        <v>1176</v>
      </c>
      <c r="AD62" s="52" t="s">
        <v>146</v>
      </c>
      <c r="AF62" s="52" t="s">
        <v>427</v>
      </c>
    </row>
    <row r="63" spans="1:32" x14ac:dyDescent="0.25">
      <c r="A63" s="52" t="s">
        <v>35</v>
      </c>
      <c r="B63" s="52" t="s">
        <v>36</v>
      </c>
      <c r="C63" s="52" t="s">
        <v>37</v>
      </c>
      <c r="D63" s="52" t="s">
        <v>121</v>
      </c>
      <c r="E63" s="52" t="s">
        <v>215</v>
      </c>
      <c r="F63" s="52" t="s">
        <v>216</v>
      </c>
      <c r="G63" s="52" t="s">
        <v>124</v>
      </c>
      <c r="H63" s="52" t="s">
        <v>124</v>
      </c>
      <c r="I63" s="52" t="s">
        <v>42</v>
      </c>
      <c r="J63" s="52" t="s">
        <v>268</v>
      </c>
      <c r="K63" s="52" t="s">
        <v>268</v>
      </c>
      <c r="L63" s="52" t="s">
        <v>43</v>
      </c>
      <c r="M63" s="52" t="s">
        <v>1154</v>
      </c>
      <c r="N63" s="52" t="s">
        <v>274</v>
      </c>
      <c r="O63" s="52" t="s">
        <v>221</v>
      </c>
      <c r="P63" s="52" t="s">
        <v>1190</v>
      </c>
      <c r="Q63" s="52" t="s">
        <v>1193</v>
      </c>
      <c r="R63" s="52" t="s">
        <v>1192</v>
      </c>
      <c r="S63" s="52">
        <v>201301</v>
      </c>
      <c r="T63" s="52" t="s">
        <v>52</v>
      </c>
      <c r="U63" s="52">
        <v>0</v>
      </c>
      <c r="V63" s="54">
        <v>159</v>
      </c>
      <c r="Z63" s="52" t="s">
        <v>48</v>
      </c>
      <c r="AA63" s="52" t="s">
        <v>144</v>
      </c>
      <c r="AB63" s="52" t="s">
        <v>42</v>
      </c>
      <c r="AC63" s="52" t="s">
        <v>1176</v>
      </c>
      <c r="AD63" s="52" t="s">
        <v>146</v>
      </c>
      <c r="AF63" s="52" t="s">
        <v>416</v>
      </c>
    </row>
    <row r="64" spans="1:32" x14ac:dyDescent="0.25">
      <c r="A64" s="52" t="s">
        <v>35</v>
      </c>
      <c r="B64" s="52" t="s">
        <v>36</v>
      </c>
      <c r="C64" s="52" t="s">
        <v>37</v>
      </c>
      <c r="D64" s="52" t="s">
        <v>121</v>
      </c>
      <c r="E64" s="52" t="s">
        <v>215</v>
      </c>
      <c r="F64" s="52" t="s">
        <v>216</v>
      </c>
      <c r="G64" s="52" t="s">
        <v>124</v>
      </c>
      <c r="H64" s="52" t="s">
        <v>124</v>
      </c>
      <c r="I64" s="52" t="s">
        <v>42</v>
      </c>
      <c r="J64" s="52" t="s">
        <v>268</v>
      </c>
      <c r="K64" s="52" t="s">
        <v>268</v>
      </c>
      <c r="L64" s="52" t="s">
        <v>43</v>
      </c>
      <c r="M64" s="52" t="s">
        <v>1154</v>
      </c>
      <c r="N64" s="52" t="s">
        <v>126</v>
      </c>
      <c r="O64" s="52" t="s">
        <v>269</v>
      </c>
      <c r="P64" s="52" t="s">
        <v>1194</v>
      </c>
      <c r="Q64" s="52" t="s">
        <v>1195</v>
      </c>
      <c r="R64" s="52" t="s">
        <v>1196</v>
      </c>
      <c r="S64" s="52">
        <v>201301</v>
      </c>
      <c r="T64" s="52" t="s">
        <v>52</v>
      </c>
      <c r="U64" s="52">
        <v>0</v>
      </c>
      <c r="V64" s="54">
        <v>8</v>
      </c>
      <c r="Z64" s="52" t="s">
        <v>48</v>
      </c>
      <c r="AA64" s="52" t="s">
        <v>144</v>
      </c>
      <c r="AB64" s="52" t="s">
        <v>42</v>
      </c>
      <c r="AC64" s="52" t="s">
        <v>1176</v>
      </c>
      <c r="AD64" s="52" t="s">
        <v>146</v>
      </c>
      <c r="AF64" s="52" t="s">
        <v>588</v>
      </c>
    </row>
    <row r="65" spans="1:32" x14ac:dyDescent="0.25">
      <c r="A65" s="52" t="s">
        <v>35</v>
      </c>
      <c r="B65" s="52" t="s">
        <v>36</v>
      </c>
      <c r="C65" s="52" t="s">
        <v>37</v>
      </c>
      <c r="D65" s="52" t="s">
        <v>121</v>
      </c>
      <c r="E65" s="52" t="s">
        <v>215</v>
      </c>
      <c r="F65" s="52" t="s">
        <v>216</v>
      </c>
      <c r="G65" s="52" t="s">
        <v>124</v>
      </c>
      <c r="H65" s="52" t="s">
        <v>124</v>
      </c>
      <c r="I65" s="52" t="s">
        <v>42</v>
      </c>
      <c r="J65" s="52" t="s">
        <v>261</v>
      </c>
      <c r="K65" s="52" t="s">
        <v>261</v>
      </c>
      <c r="L65" s="52" t="s">
        <v>43</v>
      </c>
      <c r="M65" s="52" t="s">
        <v>1154</v>
      </c>
      <c r="N65" s="52" t="s">
        <v>150</v>
      </c>
      <c r="O65" s="52" t="s">
        <v>42</v>
      </c>
      <c r="P65" s="52" t="s">
        <v>446</v>
      </c>
      <c r="Q65" s="52" t="s">
        <v>447</v>
      </c>
      <c r="R65" s="52" t="s">
        <v>451</v>
      </c>
      <c r="S65" s="52">
        <v>201301</v>
      </c>
      <c r="T65" s="52" t="s">
        <v>52</v>
      </c>
      <c r="U65" s="52">
        <v>25000</v>
      </c>
      <c r="V65" s="54">
        <v>25000</v>
      </c>
      <c r="W65" s="52" t="s">
        <v>340</v>
      </c>
      <c r="X65" s="52" t="s">
        <v>267</v>
      </c>
      <c r="Z65" s="52" t="s">
        <v>48</v>
      </c>
      <c r="AA65" s="52" t="s">
        <v>315</v>
      </c>
      <c r="AB65" s="52" t="s">
        <v>42</v>
      </c>
      <c r="AC65" s="52" t="s">
        <v>1197</v>
      </c>
      <c r="AD65" s="52" t="s">
        <v>146</v>
      </c>
      <c r="AF65" s="52" t="s">
        <v>449</v>
      </c>
    </row>
    <row r="66" spans="1:32" x14ac:dyDescent="0.25">
      <c r="A66" s="52" t="s">
        <v>35</v>
      </c>
      <c r="B66" s="52" t="s">
        <v>36</v>
      </c>
      <c r="C66" s="52" t="s">
        <v>37</v>
      </c>
      <c r="D66" s="52" t="s">
        <v>121</v>
      </c>
      <c r="E66" s="52" t="s">
        <v>215</v>
      </c>
      <c r="F66" s="52" t="s">
        <v>216</v>
      </c>
      <c r="G66" s="52" t="s">
        <v>124</v>
      </c>
      <c r="H66" s="52" t="s">
        <v>124</v>
      </c>
      <c r="I66" s="52" t="s">
        <v>42</v>
      </c>
      <c r="J66" s="52" t="s">
        <v>261</v>
      </c>
      <c r="K66" s="52" t="s">
        <v>261</v>
      </c>
      <c r="L66" s="52" t="s">
        <v>43</v>
      </c>
      <c r="M66" s="52" t="s">
        <v>1154</v>
      </c>
      <c r="N66" s="52" t="s">
        <v>134</v>
      </c>
      <c r="O66" s="52" t="s">
        <v>42</v>
      </c>
      <c r="P66" s="52" t="s">
        <v>446</v>
      </c>
      <c r="Q66" s="52" t="s">
        <v>135</v>
      </c>
      <c r="R66" s="52" t="s">
        <v>451</v>
      </c>
      <c r="S66" s="52">
        <v>201301</v>
      </c>
      <c r="T66" s="52" t="s">
        <v>52</v>
      </c>
      <c r="U66" s="52">
        <v>0</v>
      </c>
      <c r="V66" s="54">
        <v>1250</v>
      </c>
      <c r="X66" s="52" t="s">
        <v>267</v>
      </c>
      <c r="Z66" s="52" t="s">
        <v>48</v>
      </c>
      <c r="AA66" s="52" t="s">
        <v>315</v>
      </c>
      <c r="AB66" s="52" t="s">
        <v>42</v>
      </c>
      <c r="AC66" s="52" t="s">
        <v>1197</v>
      </c>
      <c r="AD66" s="52" t="s">
        <v>146</v>
      </c>
      <c r="AF66" s="52" t="s">
        <v>449</v>
      </c>
    </row>
    <row r="67" spans="1:32" x14ac:dyDescent="0.25">
      <c r="A67" s="52" t="s">
        <v>35</v>
      </c>
      <c r="B67" s="52" t="s">
        <v>36</v>
      </c>
      <c r="C67" s="52" t="s">
        <v>37</v>
      </c>
      <c r="D67" s="52" t="s">
        <v>121</v>
      </c>
      <c r="E67" s="52" t="s">
        <v>122</v>
      </c>
      <c r="F67" s="52" t="s">
        <v>123</v>
      </c>
      <c r="G67" s="52" t="s">
        <v>124</v>
      </c>
      <c r="H67" s="52" t="s">
        <v>124</v>
      </c>
      <c r="I67" s="52" t="s">
        <v>42</v>
      </c>
      <c r="J67" s="52" t="s">
        <v>289</v>
      </c>
      <c r="K67" s="52" t="s">
        <v>289</v>
      </c>
      <c r="L67" s="52" t="s">
        <v>43</v>
      </c>
      <c r="M67" s="52" t="s">
        <v>1154</v>
      </c>
      <c r="N67" s="52" t="s">
        <v>126</v>
      </c>
      <c r="O67" s="52" t="s">
        <v>290</v>
      </c>
      <c r="P67" s="52" t="s">
        <v>455</v>
      </c>
      <c r="Q67" s="52" t="s">
        <v>1198</v>
      </c>
      <c r="R67" s="52" t="s">
        <v>1199</v>
      </c>
      <c r="S67" s="52">
        <v>201301</v>
      </c>
      <c r="T67" s="52" t="s">
        <v>52</v>
      </c>
      <c r="U67" s="52">
        <v>0</v>
      </c>
      <c r="V67" s="54">
        <v>322.8</v>
      </c>
      <c r="Z67" s="52" t="s">
        <v>48</v>
      </c>
      <c r="AA67" s="52" t="s">
        <v>144</v>
      </c>
      <c r="AB67" s="52" t="s">
        <v>42</v>
      </c>
      <c r="AC67" s="52" t="s">
        <v>1173</v>
      </c>
      <c r="AD67" s="52" t="s">
        <v>146</v>
      </c>
      <c r="AF67" s="52" t="s">
        <v>458</v>
      </c>
    </row>
    <row r="68" spans="1:32" x14ac:dyDescent="0.25">
      <c r="A68" s="52" t="s">
        <v>35</v>
      </c>
      <c r="B68" s="52" t="s">
        <v>36</v>
      </c>
      <c r="C68" s="52" t="s">
        <v>37</v>
      </c>
      <c r="D68" s="52" t="s">
        <v>121</v>
      </c>
      <c r="E68" s="52" t="s">
        <v>122</v>
      </c>
      <c r="F68" s="52" t="s">
        <v>123</v>
      </c>
      <c r="G68" s="52" t="s">
        <v>124</v>
      </c>
      <c r="H68" s="52" t="s">
        <v>124</v>
      </c>
      <c r="I68" s="52" t="s">
        <v>42</v>
      </c>
      <c r="J68" s="52" t="s">
        <v>289</v>
      </c>
      <c r="K68" s="52" t="s">
        <v>289</v>
      </c>
      <c r="L68" s="52" t="s">
        <v>43</v>
      </c>
      <c r="M68" s="52" t="s">
        <v>1154</v>
      </c>
      <c r="N68" s="52" t="s">
        <v>126</v>
      </c>
      <c r="O68" s="52" t="s">
        <v>290</v>
      </c>
      <c r="P68" s="52" t="s">
        <v>455</v>
      </c>
      <c r="Q68" s="52" t="s">
        <v>1200</v>
      </c>
      <c r="R68" s="52" t="s">
        <v>1199</v>
      </c>
      <c r="S68" s="52">
        <v>201301</v>
      </c>
      <c r="T68" s="52" t="s">
        <v>52</v>
      </c>
      <c r="U68" s="52">
        <v>0</v>
      </c>
      <c r="V68" s="54">
        <v>20</v>
      </c>
      <c r="Z68" s="52" t="s">
        <v>48</v>
      </c>
      <c r="AA68" s="52" t="s">
        <v>144</v>
      </c>
      <c r="AB68" s="52" t="s">
        <v>42</v>
      </c>
      <c r="AC68" s="52" t="s">
        <v>1173</v>
      </c>
      <c r="AD68" s="52" t="s">
        <v>146</v>
      </c>
      <c r="AF68" s="52" t="s">
        <v>458</v>
      </c>
    </row>
    <row r="69" spans="1:32" x14ac:dyDescent="0.25">
      <c r="A69" s="52" t="s">
        <v>35</v>
      </c>
      <c r="B69" s="52" t="s">
        <v>36</v>
      </c>
      <c r="C69" s="52" t="s">
        <v>37</v>
      </c>
      <c r="D69" s="52" t="s">
        <v>121</v>
      </c>
      <c r="E69" s="52" t="s">
        <v>122</v>
      </c>
      <c r="F69" s="52" t="s">
        <v>123</v>
      </c>
      <c r="G69" s="52" t="s">
        <v>124</v>
      </c>
      <c r="H69" s="52" t="s">
        <v>124</v>
      </c>
      <c r="I69" s="52" t="s">
        <v>42</v>
      </c>
      <c r="J69" s="52" t="s">
        <v>149</v>
      </c>
      <c r="K69" s="52" t="s">
        <v>149</v>
      </c>
      <c r="L69" s="52" t="s">
        <v>43</v>
      </c>
      <c r="M69" s="52" t="s">
        <v>1154</v>
      </c>
      <c r="N69" s="52" t="s">
        <v>150</v>
      </c>
      <c r="O69" s="52" t="s">
        <v>42</v>
      </c>
      <c r="Q69" s="52" t="s">
        <v>152</v>
      </c>
      <c r="S69" s="52">
        <v>201302</v>
      </c>
      <c r="T69" s="52" t="s">
        <v>47</v>
      </c>
      <c r="U69" s="52">
        <v>0</v>
      </c>
      <c r="V69" s="54">
        <v>-230716.05</v>
      </c>
      <c r="X69" s="52" t="s">
        <v>341</v>
      </c>
      <c r="Z69" s="52" t="s">
        <v>48</v>
      </c>
      <c r="AA69" s="52" t="s">
        <v>129</v>
      </c>
      <c r="AB69" s="52" t="s">
        <v>42</v>
      </c>
      <c r="AC69" s="52" t="s">
        <v>1201</v>
      </c>
      <c r="AD69" s="52" t="s">
        <v>51</v>
      </c>
    </row>
    <row r="70" spans="1:32" x14ac:dyDescent="0.25">
      <c r="A70" s="52" t="s">
        <v>35</v>
      </c>
      <c r="B70" s="52" t="s">
        <v>36</v>
      </c>
      <c r="C70" s="52" t="s">
        <v>37</v>
      </c>
      <c r="D70" s="52" t="s">
        <v>121</v>
      </c>
      <c r="E70" s="52" t="s">
        <v>122</v>
      </c>
      <c r="F70" s="52" t="s">
        <v>123</v>
      </c>
      <c r="G70" s="52" t="s">
        <v>124</v>
      </c>
      <c r="H70" s="52" t="s">
        <v>124</v>
      </c>
      <c r="I70" s="52" t="s">
        <v>42</v>
      </c>
      <c r="J70" s="52" t="s">
        <v>149</v>
      </c>
      <c r="K70" s="52" t="s">
        <v>149</v>
      </c>
      <c r="L70" s="52" t="s">
        <v>43</v>
      </c>
      <c r="M70" s="52" t="s">
        <v>1154</v>
      </c>
      <c r="N70" s="52" t="s">
        <v>150</v>
      </c>
      <c r="O70" s="52" t="s">
        <v>42</v>
      </c>
      <c r="Q70" s="52" t="s">
        <v>152</v>
      </c>
      <c r="S70" s="52">
        <v>201302</v>
      </c>
      <c r="T70" s="52" t="s">
        <v>52</v>
      </c>
      <c r="U70" s="52">
        <v>0</v>
      </c>
      <c r="V70" s="54">
        <v>171800</v>
      </c>
      <c r="X70" s="52" t="s">
        <v>341</v>
      </c>
      <c r="Z70" s="52" t="s">
        <v>48</v>
      </c>
      <c r="AA70" s="52" t="s">
        <v>129</v>
      </c>
      <c r="AB70" s="52" t="s">
        <v>42</v>
      </c>
      <c r="AC70" s="52" t="s">
        <v>1202</v>
      </c>
      <c r="AD70" s="52" t="s">
        <v>51</v>
      </c>
    </row>
    <row r="71" spans="1:32" x14ac:dyDescent="0.25">
      <c r="A71" s="52" t="s">
        <v>35</v>
      </c>
      <c r="B71" s="52" t="s">
        <v>36</v>
      </c>
      <c r="C71" s="52" t="s">
        <v>37</v>
      </c>
      <c r="D71" s="52" t="s">
        <v>121</v>
      </c>
      <c r="E71" s="52" t="s">
        <v>122</v>
      </c>
      <c r="F71" s="52" t="s">
        <v>123</v>
      </c>
      <c r="G71" s="52" t="s">
        <v>124</v>
      </c>
      <c r="H71" s="52" t="s">
        <v>124</v>
      </c>
      <c r="I71" s="52" t="s">
        <v>42</v>
      </c>
      <c r="J71" s="52" t="s">
        <v>190</v>
      </c>
      <c r="K71" s="52" t="s">
        <v>190</v>
      </c>
      <c r="L71" s="52" t="s">
        <v>43</v>
      </c>
      <c r="M71" s="52" t="s">
        <v>1154</v>
      </c>
      <c r="N71" s="52" t="s">
        <v>150</v>
      </c>
      <c r="O71" s="52" t="s">
        <v>42</v>
      </c>
      <c r="Q71" s="52" t="s">
        <v>197</v>
      </c>
      <c r="S71" s="52">
        <v>201302</v>
      </c>
      <c r="T71" s="52" t="s">
        <v>47</v>
      </c>
      <c r="U71" s="52">
        <v>0</v>
      </c>
      <c r="V71" s="54">
        <v>-23584.97</v>
      </c>
      <c r="X71" s="52" t="s">
        <v>177</v>
      </c>
      <c r="Z71" s="52" t="s">
        <v>48</v>
      </c>
      <c r="AA71" s="52" t="s">
        <v>129</v>
      </c>
      <c r="AB71" s="52" t="s">
        <v>42</v>
      </c>
      <c r="AC71" s="52" t="s">
        <v>1201</v>
      </c>
      <c r="AD71" s="52" t="s">
        <v>51</v>
      </c>
    </row>
    <row r="72" spans="1:32" x14ac:dyDescent="0.25">
      <c r="A72" s="52" t="s">
        <v>35</v>
      </c>
      <c r="B72" s="52" t="s">
        <v>36</v>
      </c>
      <c r="C72" s="52" t="s">
        <v>37</v>
      </c>
      <c r="D72" s="52" t="s">
        <v>121</v>
      </c>
      <c r="E72" s="52" t="s">
        <v>122</v>
      </c>
      <c r="F72" s="52" t="s">
        <v>123</v>
      </c>
      <c r="G72" s="52" t="s">
        <v>124</v>
      </c>
      <c r="H72" s="52" t="s">
        <v>124</v>
      </c>
      <c r="I72" s="52" t="s">
        <v>42</v>
      </c>
      <c r="J72" s="52" t="s">
        <v>190</v>
      </c>
      <c r="K72" s="52" t="s">
        <v>190</v>
      </c>
      <c r="L72" s="52" t="s">
        <v>43</v>
      </c>
      <c r="M72" s="52" t="s">
        <v>1154</v>
      </c>
      <c r="N72" s="52" t="s">
        <v>150</v>
      </c>
      <c r="O72" s="52" t="s">
        <v>42</v>
      </c>
      <c r="Q72" s="52" t="s">
        <v>197</v>
      </c>
      <c r="R72" s="52" t="s">
        <v>1203</v>
      </c>
      <c r="S72" s="52">
        <v>201302</v>
      </c>
      <c r="T72" s="52" t="s">
        <v>52</v>
      </c>
      <c r="U72" s="52">
        <v>0</v>
      </c>
      <c r="V72" s="54">
        <v>6010</v>
      </c>
      <c r="X72" s="52" t="s">
        <v>177</v>
      </c>
      <c r="Z72" s="52" t="s">
        <v>48</v>
      </c>
      <c r="AA72" s="52" t="s">
        <v>129</v>
      </c>
      <c r="AB72" s="52" t="s">
        <v>42</v>
      </c>
      <c r="AC72" s="52" t="s">
        <v>1202</v>
      </c>
      <c r="AD72" s="52" t="s">
        <v>51</v>
      </c>
    </row>
    <row r="73" spans="1:32" x14ac:dyDescent="0.25">
      <c r="A73" s="52" t="s">
        <v>35</v>
      </c>
      <c r="B73" s="52" t="s">
        <v>36</v>
      </c>
      <c r="C73" s="52" t="s">
        <v>37</v>
      </c>
      <c r="D73" s="52" t="s">
        <v>121</v>
      </c>
      <c r="E73" s="52" t="s">
        <v>122</v>
      </c>
      <c r="F73" s="52" t="s">
        <v>123</v>
      </c>
      <c r="G73" s="52" t="s">
        <v>124</v>
      </c>
      <c r="H73" s="52" t="s">
        <v>124</v>
      </c>
      <c r="I73" s="52" t="s">
        <v>42</v>
      </c>
      <c r="J73" s="52" t="s">
        <v>190</v>
      </c>
      <c r="K73" s="52" t="s">
        <v>190</v>
      </c>
      <c r="L73" s="52" t="s">
        <v>43</v>
      </c>
      <c r="M73" s="52" t="s">
        <v>1154</v>
      </c>
      <c r="N73" s="52" t="s">
        <v>150</v>
      </c>
      <c r="O73" s="52" t="s">
        <v>42</v>
      </c>
      <c r="Q73" s="52" t="s">
        <v>197</v>
      </c>
      <c r="R73" s="52" t="s">
        <v>1204</v>
      </c>
      <c r="S73" s="52">
        <v>201302</v>
      </c>
      <c r="T73" s="52" t="s">
        <v>52</v>
      </c>
      <c r="U73" s="52">
        <v>0</v>
      </c>
      <c r="V73" s="54">
        <v>26850.99</v>
      </c>
      <c r="X73" s="52" t="s">
        <v>177</v>
      </c>
      <c r="Z73" s="52" t="s">
        <v>48</v>
      </c>
      <c r="AA73" s="52" t="s">
        <v>129</v>
      </c>
      <c r="AB73" s="52" t="s">
        <v>42</v>
      </c>
      <c r="AC73" s="52" t="s">
        <v>1202</v>
      </c>
      <c r="AD73" s="52" t="s">
        <v>51</v>
      </c>
    </row>
    <row r="74" spans="1:32" x14ac:dyDescent="0.25">
      <c r="A74" s="52" t="s">
        <v>35</v>
      </c>
      <c r="B74" s="52" t="s">
        <v>36</v>
      </c>
      <c r="C74" s="52" t="s">
        <v>37</v>
      </c>
      <c r="D74" s="52" t="s">
        <v>121</v>
      </c>
      <c r="E74" s="52" t="s">
        <v>215</v>
      </c>
      <c r="F74" s="52" t="s">
        <v>216</v>
      </c>
      <c r="G74" s="52" t="s">
        <v>124</v>
      </c>
      <c r="H74" s="52" t="s">
        <v>124</v>
      </c>
      <c r="I74" s="52" t="s">
        <v>42</v>
      </c>
      <c r="J74" s="52" t="s">
        <v>217</v>
      </c>
      <c r="K74" s="52" t="s">
        <v>217</v>
      </c>
      <c r="L74" s="52" t="s">
        <v>43</v>
      </c>
      <c r="M74" s="52" t="s">
        <v>1154</v>
      </c>
      <c r="N74" s="52" t="s">
        <v>150</v>
      </c>
      <c r="O74" s="52" t="s">
        <v>42</v>
      </c>
      <c r="Q74" s="52" t="s">
        <v>223</v>
      </c>
      <c r="S74" s="52">
        <v>201302</v>
      </c>
      <c r="T74" s="52" t="s">
        <v>47</v>
      </c>
      <c r="U74" s="52">
        <v>0</v>
      </c>
      <c r="V74" s="54">
        <v>-156115</v>
      </c>
      <c r="X74" s="52" t="s">
        <v>230</v>
      </c>
      <c r="Z74" s="52" t="s">
        <v>48</v>
      </c>
      <c r="AA74" s="52" t="s">
        <v>129</v>
      </c>
      <c r="AB74" s="52" t="s">
        <v>42</v>
      </c>
      <c r="AC74" s="52" t="s">
        <v>1201</v>
      </c>
      <c r="AD74" s="52" t="s">
        <v>51</v>
      </c>
    </row>
    <row r="75" spans="1:32" x14ac:dyDescent="0.25">
      <c r="A75" s="52" t="s">
        <v>35</v>
      </c>
      <c r="B75" s="52" t="s">
        <v>36</v>
      </c>
      <c r="C75" s="52" t="s">
        <v>37</v>
      </c>
      <c r="D75" s="52" t="s">
        <v>121</v>
      </c>
      <c r="E75" s="52" t="s">
        <v>215</v>
      </c>
      <c r="F75" s="52" t="s">
        <v>216</v>
      </c>
      <c r="G75" s="52" t="s">
        <v>124</v>
      </c>
      <c r="H75" s="52" t="s">
        <v>124</v>
      </c>
      <c r="I75" s="52" t="s">
        <v>42</v>
      </c>
      <c r="J75" s="52" t="s">
        <v>217</v>
      </c>
      <c r="K75" s="52" t="s">
        <v>217</v>
      </c>
      <c r="L75" s="52" t="s">
        <v>43</v>
      </c>
      <c r="M75" s="52" t="s">
        <v>1154</v>
      </c>
      <c r="N75" s="52" t="s">
        <v>180</v>
      </c>
      <c r="O75" s="52" t="s">
        <v>42</v>
      </c>
      <c r="Q75" s="52" t="s">
        <v>218</v>
      </c>
      <c r="S75" s="52">
        <v>201302</v>
      </c>
      <c r="T75" s="52" t="s">
        <v>52</v>
      </c>
      <c r="U75" s="52">
        <v>0</v>
      </c>
      <c r="V75" s="54">
        <v>341025</v>
      </c>
      <c r="Z75" s="52" t="s">
        <v>48</v>
      </c>
      <c r="AA75" s="52" t="s">
        <v>129</v>
      </c>
      <c r="AB75" s="52" t="s">
        <v>42</v>
      </c>
      <c r="AC75" s="52" t="s">
        <v>1205</v>
      </c>
      <c r="AD75" s="52" t="s">
        <v>51</v>
      </c>
    </row>
    <row r="76" spans="1:32" x14ac:dyDescent="0.25">
      <c r="A76" s="52" t="s">
        <v>35</v>
      </c>
      <c r="B76" s="52" t="s">
        <v>36</v>
      </c>
      <c r="C76" s="52" t="s">
        <v>37</v>
      </c>
      <c r="D76" s="52" t="s">
        <v>121</v>
      </c>
      <c r="E76" s="52" t="s">
        <v>122</v>
      </c>
      <c r="F76" s="52" t="s">
        <v>123</v>
      </c>
      <c r="G76" s="52" t="s">
        <v>124</v>
      </c>
      <c r="H76" s="52" t="s">
        <v>124</v>
      </c>
      <c r="I76" s="52" t="s">
        <v>42</v>
      </c>
      <c r="J76" s="52" t="s">
        <v>190</v>
      </c>
      <c r="K76" s="52" t="s">
        <v>190</v>
      </c>
      <c r="L76" s="52" t="s">
        <v>43</v>
      </c>
      <c r="M76" s="52" t="s">
        <v>1154</v>
      </c>
      <c r="N76" s="52" t="s">
        <v>150</v>
      </c>
      <c r="O76" s="52" t="s">
        <v>42</v>
      </c>
      <c r="Q76" s="52" t="s">
        <v>197</v>
      </c>
      <c r="R76" s="52" t="s">
        <v>1206</v>
      </c>
      <c r="S76" s="52">
        <v>201302</v>
      </c>
      <c r="T76" s="52" t="s">
        <v>52</v>
      </c>
      <c r="U76" s="52">
        <v>0</v>
      </c>
      <c r="V76" s="54">
        <v>235885.5</v>
      </c>
      <c r="X76" s="52" t="s">
        <v>177</v>
      </c>
      <c r="Z76" s="52" t="s">
        <v>48</v>
      </c>
      <c r="AA76" s="52" t="s">
        <v>129</v>
      </c>
      <c r="AB76" s="52" t="s">
        <v>42</v>
      </c>
      <c r="AC76" s="52" t="s">
        <v>1202</v>
      </c>
      <c r="AD76" s="52" t="s">
        <v>51</v>
      </c>
    </row>
    <row r="77" spans="1:32" x14ac:dyDescent="0.25">
      <c r="A77" s="52" t="s">
        <v>35</v>
      </c>
      <c r="B77" s="52" t="s">
        <v>36</v>
      </c>
      <c r="C77" s="52" t="s">
        <v>37</v>
      </c>
      <c r="D77" s="52" t="s">
        <v>121</v>
      </c>
      <c r="E77" s="52" t="s">
        <v>122</v>
      </c>
      <c r="F77" s="52" t="s">
        <v>123</v>
      </c>
      <c r="G77" s="52" t="s">
        <v>124</v>
      </c>
      <c r="H77" s="52" t="s">
        <v>124</v>
      </c>
      <c r="I77" s="52" t="s">
        <v>42</v>
      </c>
      <c r="J77" s="52" t="s">
        <v>190</v>
      </c>
      <c r="K77" s="52" t="s">
        <v>190</v>
      </c>
      <c r="L77" s="52" t="s">
        <v>43</v>
      </c>
      <c r="M77" s="52" t="s">
        <v>1154</v>
      </c>
      <c r="N77" s="52" t="s">
        <v>150</v>
      </c>
      <c r="O77" s="52" t="s">
        <v>42</v>
      </c>
      <c r="Q77" s="52" t="s">
        <v>197</v>
      </c>
      <c r="R77" s="52" t="s">
        <v>1207</v>
      </c>
      <c r="S77" s="52">
        <v>201302</v>
      </c>
      <c r="T77" s="52" t="s">
        <v>52</v>
      </c>
      <c r="U77" s="52">
        <v>0</v>
      </c>
      <c r="V77" s="54">
        <v>100000</v>
      </c>
      <c r="X77" s="52" t="s">
        <v>177</v>
      </c>
      <c r="Z77" s="52" t="s">
        <v>48</v>
      </c>
      <c r="AA77" s="52" t="s">
        <v>129</v>
      </c>
      <c r="AB77" s="52" t="s">
        <v>42</v>
      </c>
      <c r="AC77" s="52" t="s">
        <v>1202</v>
      </c>
      <c r="AD77" s="52" t="s">
        <v>51</v>
      </c>
    </row>
    <row r="78" spans="1:32" x14ac:dyDescent="0.25">
      <c r="A78" s="52" t="s">
        <v>35</v>
      </c>
      <c r="B78" s="52" t="s">
        <v>36</v>
      </c>
      <c r="C78" s="52" t="s">
        <v>37</v>
      </c>
      <c r="D78" s="52" t="s">
        <v>121</v>
      </c>
      <c r="E78" s="52" t="s">
        <v>122</v>
      </c>
      <c r="F78" s="52" t="s">
        <v>123</v>
      </c>
      <c r="G78" s="52" t="s">
        <v>124</v>
      </c>
      <c r="H78" s="52" t="s">
        <v>124</v>
      </c>
      <c r="I78" s="52" t="s">
        <v>42</v>
      </c>
      <c r="J78" s="52" t="s">
        <v>190</v>
      </c>
      <c r="K78" s="52" t="s">
        <v>190</v>
      </c>
      <c r="L78" s="52" t="s">
        <v>43</v>
      </c>
      <c r="M78" s="52" t="s">
        <v>1154</v>
      </c>
      <c r="N78" s="52" t="s">
        <v>150</v>
      </c>
      <c r="O78" s="52" t="s">
        <v>42</v>
      </c>
      <c r="Q78" s="52" t="s">
        <v>197</v>
      </c>
      <c r="S78" s="52">
        <v>201302</v>
      </c>
      <c r="T78" s="52" t="s">
        <v>52</v>
      </c>
      <c r="U78" s="52">
        <v>0</v>
      </c>
      <c r="V78" s="54">
        <v>68000</v>
      </c>
      <c r="X78" s="52" t="s">
        <v>177</v>
      </c>
      <c r="Z78" s="52" t="s">
        <v>48</v>
      </c>
      <c r="AA78" s="52" t="s">
        <v>129</v>
      </c>
      <c r="AB78" s="52" t="s">
        <v>42</v>
      </c>
      <c r="AC78" s="52" t="s">
        <v>1202</v>
      </c>
      <c r="AD78" s="52" t="s">
        <v>51</v>
      </c>
    </row>
    <row r="79" spans="1:32" x14ac:dyDescent="0.25">
      <c r="A79" s="52" t="s">
        <v>35</v>
      </c>
      <c r="B79" s="52" t="s">
        <v>36</v>
      </c>
      <c r="C79" s="52" t="s">
        <v>37</v>
      </c>
      <c r="D79" s="52" t="s">
        <v>121</v>
      </c>
      <c r="E79" s="52" t="s">
        <v>215</v>
      </c>
      <c r="F79" s="52" t="s">
        <v>216</v>
      </c>
      <c r="G79" s="52" t="s">
        <v>124</v>
      </c>
      <c r="H79" s="52" t="s">
        <v>124</v>
      </c>
      <c r="I79" s="52" t="s">
        <v>42</v>
      </c>
      <c r="J79" s="52" t="s">
        <v>217</v>
      </c>
      <c r="K79" s="52" t="s">
        <v>217</v>
      </c>
      <c r="L79" s="52" t="s">
        <v>43</v>
      </c>
      <c r="M79" s="52" t="s">
        <v>1154</v>
      </c>
      <c r="N79" s="52" t="s">
        <v>180</v>
      </c>
      <c r="O79" s="52" t="s">
        <v>42</v>
      </c>
      <c r="Q79" s="52" t="s">
        <v>223</v>
      </c>
      <c r="S79" s="52">
        <v>201302</v>
      </c>
      <c r="T79" s="52" t="s">
        <v>47</v>
      </c>
      <c r="U79" s="52">
        <v>0</v>
      </c>
      <c r="V79" s="54">
        <v>-48975</v>
      </c>
      <c r="X79" s="52" t="s">
        <v>752</v>
      </c>
      <c r="Z79" s="52" t="s">
        <v>48</v>
      </c>
      <c r="AA79" s="52" t="s">
        <v>129</v>
      </c>
      <c r="AB79" s="52" t="s">
        <v>42</v>
      </c>
      <c r="AC79" s="52" t="s">
        <v>1201</v>
      </c>
      <c r="AD79" s="52" t="s">
        <v>51</v>
      </c>
    </row>
    <row r="80" spans="1:32" x14ac:dyDescent="0.25">
      <c r="A80" s="52" t="s">
        <v>35</v>
      </c>
      <c r="B80" s="52" t="s">
        <v>36</v>
      </c>
      <c r="C80" s="52" t="s">
        <v>37</v>
      </c>
      <c r="D80" s="52" t="s">
        <v>121</v>
      </c>
      <c r="E80" s="52" t="s">
        <v>215</v>
      </c>
      <c r="F80" s="52" t="s">
        <v>216</v>
      </c>
      <c r="G80" s="52" t="s">
        <v>124</v>
      </c>
      <c r="H80" s="52" t="s">
        <v>124</v>
      </c>
      <c r="I80" s="52" t="s">
        <v>42</v>
      </c>
      <c r="J80" s="52" t="s">
        <v>217</v>
      </c>
      <c r="K80" s="52" t="s">
        <v>217</v>
      </c>
      <c r="L80" s="52" t="s">
        <v>43</v>
      </c>
      <c r="M80" s="52" t="s">
        <v>1154</v>
      </c>
      <c r="N80" s="52" t="s">
        <v>150</v>
      </c>
      <c r="O80" s="52" t="s">
        <v>42</v>
      </c>
      <c r="Q80" s="52" t="s">
        <v>228</v>
      </c>
      <c r="S80" s="52">
        <v>201302</v>
      </c>
      <c r="T80" s="52" t="s">
        <v>52</v>
      </c>
      <c r="U80" s="52">
        <v>0</v>
      </c>
      <c r="V80" s="54">
        <v>121800</v>
      </c>
      <c r="X80" s="52" t="s">
        <v>230</v>
      </c>
      <c r="Z80" s="52" t="s">
        <v>48</v>
      </c>
      <c r="AA80" s="52" t="s">
        <v>129</v>
      </c>
      <c r="AB80" s="52" t="s">
        <v>42</v>
      </c>
      <c r="AC80" s="52" t="s">
        <v>1202</v>
      </c>
      <c r="AD80" s="52" t="s">
        <v>51</v>
      </c>
    </row>
    <row r="81" spans="1:30" x14ac:dyDescent="0.25">
      <c r="A81" s="52" t="s">
        <v>35</v>
      </c>
      <c r="B81" s="52" t="s">
        <v>36</v>
      </c>
      <c r="C81" s="52" t="s">
        <v>37</v>
      </c>
      <c r="D81" s="52" t="s">
        <v>121</v>
      </c>
      <c r="E81" s="52" t="s">
        <v>215</v>
      </c>
      <c r="F81" s="52" t="s">
        <v>216</v>
      </c>
      <c r="G81" s="52" t="s">
        <v>124</v>
      </c>
      <c r="H81" s="52" t="s">
        <v>124</v>
      </c>
      <c r="I81" s="52" t="s">
        <v>42</v>
      </c>
      <c r="J81" s="52" t="s">
        <v>231</v>
      </c>
      <c r="K81" s="52" t="s">
        <v>231</v>
      </c>
      <c r="L81" s="52" t="s">
        <v>43</v>
      </c>
      <c r="M81" s="52" t="s">
        <v>1154</v>
      </c>
      <c r="N81" s="52" t="s">
        <v>150</v>
      </c>
      <c r="O81" s="52" t="s">
        <v>42</v>
      </c>
      <c r="Q81" s="52" t="s">
        <v>223</v>
      </c>
      <c r="S81" s="52">
        <v>201302</v>
      </c>
      <c r="T81" s="52" t="s">
        <v>47</v>
      </c>
      <c r="U81" s="52">
        <v>0</v>
      </c>
      <c r="V81" s="54">
        <v>-81554</v>
      </c>
      <c r="X81" s="52" t="s">
        <v>236</v>
      </c>
      <c r="Z81" s="52" t="s">
        <v>48</v>
      </c>
      <c r="AA81" s="52" t="s">
        <v>129</v>
      </c>
      <c r="AB81" s="52" t="s">
        <v>42</v>
      </c>
      <c r="AC81" s="52" t="s">
        <v>1201</v>
      </c>
      <c r="AD81" s="52" t="s">
        <v>51</v>
      </c>
    </row>
    <row r="82" spans="1:30" x14ac:dyDescent="0.25">
      <c r="A82" s="52" t="s">
        <v>35</v>
      </c>
      <c r="B82" s="52" t="s">
        <v>36</v>
      </c>
      <c r="C82" s="52" t="s">
        <v>37</v>
      </c>
      <c r="D82" s="52" t="s">
        <v>121</v>
      </c>
      <c r="E82" s="52" t="s">
        <v>215</v>
      </c>
      <c r="F82" s="52" t="s">
        <v>216</v>
      </c>
      <c r="G82" s="52" t="s">
        <v>124</v>
      </c>
      <c r="H82" s="52" t="s">
        <v>124</v>
      </c>
      <c r="I82" s="52" t="s">
        <v>42</v>
      </c>
      <c r="J82" s="52" t="s">
        <v>231</v>
      </c>
      <c r="K82" s="52" t="s">
        <v>231</v>
      </c>
      <c r="L82" s="52" t="s">
        <v>43</v>
      </c>
      <c r="M82" s="52" t="s">
        <v>1154</v>
      </c>
      <c r="N82" s="52" t="s">
        <v>180</v>
      </c>
      <c r="O82" s="52" t="s">
        <v>42</v>
      </c>
      <c r="Q82" s="52" t="s">
        <v>223</v>
      </c>
      <c r="S82" s="52">
        <v>201302</v>
      </c>
      <c r="T82" s="52" t="s">
        <v>47</v>
      </c>
      <c r="U82" s="52">
        <v>0</v>
      </c>
      <c r="V82" s="54">
        <v>-870</v>
      </c>
      <c r="X82" s="52" t="s">
        <v>975</v>
      </c>
      <c r="Z82" s="52" t="s">
        <v>48</v>
      </c>
      <c r="AA82" s="52" t="s">
        <v>129</v>
      </c>
      <c r="AB82" s="52" t="s">
        <v>42</v>
      </c>
      <c r="AC82" s="52" t="s">
        <v>1201</v>
      </c>
      <c r="AD82" s="52" t="s">
        <v>51</v>
      </c>
    </row>
    <row r="83" spans="1:30" x14ac:dyDescent="0.25">
      <c r="A83" s="52" t="s">
        <v>35</v>
      </c>
      <c r="B83" s="52" t="s">
        <v>36</v>
      </c>
      <c r="C83" s="52" t="s">
        <v>37</v>
      </c>
      <c r="D83" s="52" t="s">
        <v>121</v>
      </c>
      <c r="E83" s="52" t="s">
        <v>215</v>
      </c>
      <c r="F83" s="52" t="s">
        <v>216</v>
      </c>
      <c r="G83" s="52" t="s">
        <v>124</v>
      </c>
      <c r="H83" s="52" t="s">
        <v>124</v>
      </c>
      <c r="I83" s="52" t="s">
        <v>42</v>
      </c>
      <c r="J83" s="52" t="s">
        <v>231</v>
      </c>
      <c r="K83" s="52" t="s">
        <v>231</v>
      </c>
      <c r="L83" s="52" t="s">
        <v>43</v>
      </c>
      <c r="M83" s="52" t="s">
        <v>1154</v>
      </c>
      <c r="N83" s="52" t="s">
        <v>180</v>
      </c>
      <c r="O83" s="52" t="s">
        <v>42</v>
      </c>
      <c r="Q83" s="52" t="s">
        <v>218</v>
      </c>
      <c r="S83" s="52">
        <v>201302</v>
      </c>
      <c r="T83" s="52" t="s">
        <v>52</v>
      </c>
      <c r="U83" s="52">
        <v>0</v>
      </c>
      <c r="V83" s="54">
        <v>6130</v>
      </c>
      <c r="Z83" s="52" t="s">
        <v>48</v>
      </c>
      <c r="AA83" s="52" t="s">
        <v>129</v>
      </c>
      <c r="AB83" s="52" t="s">
        <v>42</v>
      </c>
      <c r="AC83" s="52" t="s">
        <v>1205</v>
      </c>
      <c r="AD83" s="52" t="s">
        <v>51</v>
      </c>
    </row>
    <row r="84" spans="1:30" x14ac:dyDescent="0.25">
      <c r="A84" s="52" t="s">
        <v>35</v>
      </c>
      <c r="B84" s="52" t="s">
        <v>36</v>
      </c>
      <c r="C84" s="52" t="s">
        <v>37</v>
      </c>
      <c r="D84" s="52" t="s">
        <v>121</v>
      </c>
      <c r="E84" s="52" t="s">
        <v>215</v>
      </c>
      <c r="F84" s="52" t="s">
        <v>216</v>
      </c>
      <c r="G84" s="52" t="s">
        <v>124</v>
      </c>
      <c r="H84" s="52" t="s">
        <v>124</v>
      </c>
      <c r="I84" s="52" t="s">
        <v>42</v>
      </c>
      <c r="J84" s="52" t="s">
        <v>231</v>
      </c>
      <c r="K84" s="52" t="s">
        <v>231</v>
      </c>
      <c r="L84" s="52" t="s">
        <v>43</v>
      </c>
      <c r="M84" s="52" t="s">
        <v>1154</v>
      </c>
      <c r="N84" s="52" t="s">
        <v>150</v>
      </c>
      <c r="O84" s="52" t="s">
        <v>42</v>
      </c>
      <c r="Q84" s="52" t="s">
        <v>234</v>
      </c>
      <c r="S84" s="52">
        <v>201302</v>
      </c>
      <c r="T84" s="52" t="s">
        <v>52</v>
      </c>
      <c r="U84" s="52">
        <v>0</v>
      </c>
      <c r="V84" s="54">
        <v>52575</v>
      </c>
      <c r="X84" s="52" t="s">
        <v>236</v>
      </c>
      <c r="Z84" s="52" t="s">
        <v>48</v>
      </c>
      <c r="AA84" s="52" t="s">
        <v>129</v>
      </c>
      <c r="AB84" s="52" t="s">
        <v>42</v>
      </c>
      <c r="AC84" s="52" t="s">
        <v>1202</v>
      </c>
      <c r="AD84" s="52" t="s">
        <v>51</v>
      </c>
    </row>
    <row r="85" spans="1:30" x14ac:dyDescent="0.25">
      <c r="A85" s="52" t="s">
        <v>35</v>
      </c>
      <c r="B85" s="52" t="s">
        <v>36</v>
      </c>
      <c r="C85" s="52" t="s">
        <v>37</v>
      </c>
      <c r="D85" s="52" t="s">
        <v>121</v>
      </c>
      <c r="E85" s="52" t="s">
        <v>215</v>
      </c>
      <c r="F85" s="52" t="s">
        <v>216</v>
      </c>
      <c r="G85" s="52" t="s">
        <v>124</v>
      </c>
      <c r="H85" s="52" t="s">
        <v>124</v>
      </c>
      <c r="I85" s="52" t="s">
        <v>42</v>
      </c>
      <c r="J85" s="52" t="s">
        <v>217</v>
      </c>
      <c r="K85" s="52" t="s">
        <v>217</v>
      </c>
      <c r="L85" s="52" t="s">
        <v>43</v>
      </c>
      <c r="M85" s="52" t="s">
        <v>1154</v>
      </c>
      <c r="N85" s="52" t="s">
        <v>180</v>
      </c>
      <c r="O85" s="52" t="s">
        <v>42</v>
      </c>
      <c r="Q85" s="52" t="s">
        <v>226</v>
      </c>
      <c r="S85" s="52">
        <v>201302</v>
      </c>
      <c r="T85" s="52" t="s">
        <v>52</v>
      </c>
      <c r="U85" s="52">
        <v>0</v>
      </c>
      <c r="V85" s="54">
        <v>48975</v>
      </c>
      <c r="Z85" s="52" t="s">
        <v>48</v>
      </c>
      <c r="AA85" s="52" t="s">
        <v>129</v>
      </c>
      <c r="AB85" s="52" t="s">
        <v>42</v>
      </c>
      <c r="AC85" s="52" t="s">
        <v>1208</v>
      </c>
      <c r="AD85" s="52" t="s">
        <v>51</v>
      </c>
    </row>
    <row r="86" spans="1:30" x14ac:dyDescent="0.25">
      <c r="A86" s="52" t="s">
        <v>35</v>
      </c>
      <c r="B86" s="52" t="s">
        <v>36</v>
      </c>
      <c r="C86" s="52" t="s">
        <v>37</v>
      </c>
      <c r="D86" s="52" t="s">
        <v>121</v>
      </c>
      <c r="E86" s="52" t="s">
        <v>215</v>
      </c>
      <c r="F86" s="52" t="s">
        <v>216</v>
      </c>
      <c r="G86" s="52" t="s">
        <v>124</v>
      </c>
      <c r="H86" s="52" t="s">
        <v>124</v>
      </c>
      <c r="I86" s="52" t="s">
        <v>42</v>
      </c>
      <c r="J86" s="52" t="s">
        <v>231</v>
      </c>
      <c r="K86" s="52" t="s">
        <v>231</v>
      </c>
      <c r="L86" s="52" t="s">
        <v>43</v>
      </c>
      <c r="M86" s="52" t="s">
        <v>1154</v>
      </c>
      <c r="N86" s="52" t="s">
        <v>180</v>
      </c>
      <c r="O86" s="52" t="s">
        <v>42</v>
      </c>
      <c r="Q86" s="52" t="s">
        <v>226</v>
      </c>
      <c r="S86" s="52">
        <v>201302</v>
      </c>
      <c r="T86" s="52" t="s">
        <v>52</v>
      </c>
      <c r="U86" s="52">
        <v>0</v>
      </c>
      <c r="V86" s="54">
        <v>870</v>
      </c>
      <c r="Z86" s="52" t="s">
        <v>48</v>
      </c>
      <c r="AA86" s="52" t="s">
        <v>129</v>
      </c>
      <c r="AB86" s="52" t="s">
        <v>42</v>
      </c>
      <c r="AC86" s="52" t="s">
        <v>1208</v>
      </c>
      <c r="AD86" s="52" t="s">
        <v>51</v>
      </c>
    </row>
    <row r="87" spans="1:30" x14ac:dyDescent="0.25">
      <c r="A87" s="52" t="s">
        <v>35</v>
      </c>
      <c r="B87" s="52" t="s">
        <v>36</v>
      </c>
      <c r="C87" s="52" t="s">
        <v>37</v>
      </c>
      <c r="D87" s="52" t="s">
        <v>121</v>
      </c>
      <c r="E87" s="52" t="s">
        <v>215</v>
      </c>
      <c r="F87" s="52" t="s">
        <v>216</v>
      </c>
      <c r="G87" s="52" t="s">
        <v>124</v>
      </c>
      <c r="H87" s="52" t="s">
        <v>124</v>
      </c>
      <c r="I87" s="52" t="s">
        <v>42</v>
      </c>
      <c r="J87" s="52" t="s">
        <v>237</v>
      </c>
      <c r="K87" s="52" t="s">
        <v>237</v>
      </c>
      <c r="L87" s="52" t="s">
        <v>43</v>
      </c>
      <c r="M87" s="52" t="s">
        <v>1154</v>
      </c>
      <c r="N87" s="52" t="s">
        <v>150</v>
      </c>
      <c r="O87" s="52" t="s">
        <v>42</v>
      </c>
      <c r="Q87" s="52" t="s">
        <v>239</v>
      </c>
      <c r="S87" s="52">
        <v>201302</v>
      </c>
      <c r="T87" s="52" t="s">
        <v>47</v>
      </c>
      <c r="U87" s="52">
        <v>0</v>
      </c>
      <c r="V87" s="54">
        <v>-142432</v>
      </c>
      <c r="X87" s="52" t="s">
        <v>422</v>
      </c>
      <c r="Z87" s="52" t="s">
        <v>48</v>
      </c>
      <c r="AA87" s="52" t="s">
        <v>129</v>
      </c>
      <c r="AB87" s="52" t="s">
        <v>42</v>
      </c>
      <c r="AC87" s="52" t="s">
        <v>1201</v>
      </c>
      <c r="AD87" s="52" t="s">
        <v>51</v>
      </c>
    </row>
    <row r="88" spans="1:30" x14ac:dyDescent="0.25">
      <c r="A88" s="52" t="s">
        <v>35</v>
      </c>
      <c r="B88" s="52" t="s">
        <v>36</v>
      </c>
      <c r="C88" s="52" t="s">
        <v>37</v>
      </c>
      <c r="D88" s="52" t="s">
        <v>121</v>
      </c>
      <c r="E88" s="52" t="s">
        <v>215</v>
      </c>
      <c r="F88" s="52" t="s">
        <v>216</v>
      </c>
      <c r="G88" s="52" t="s">
        <v>124</v>
      </c>
      <c r="H88" s="52" t="s">
        <v>124</v>
      </c>
      <c r="I88" s="52" t="s">
        <v>42</v>
      </c>
      <c r="J88" s="52" t="s">
        <v>237</v>
      </c>
      <c r="K88" s="52" t="s">
        <v>237</v>
      </c>
      <c r="L88" s="52" t="s">
        <v>43</v>
      </c>
      <c r="M88" s="52" t="s">
        <v>1154</v>
      </c>
      <c r="N88" s="52" t="s">
        <v>180</v>
      </c>
      <c r="O88" s="52" t="s">
        <v>42</v>
      </c>
      <c r="Q88" s="52" t="s">
        <v>239</v>
      </c>
      <c r="S88" s="52">
        <v>201302</v>
      </c>
      <c r="T88" s="52" t="s">
        <v>47</v>
      </c>
      <c r="U88" s="52">
        <v>0</v>
      </c>
      <c r="V88" s="54">
        <v>-3135</v>
      </c>
      <c r="X88" s="52" t="s">
        <v>1161</v>
      </c>
      <c r="Z88" s="52" t="s">
        <v>48</v>
      </c>
      <c r="AA88" s="52" t="s">
        <v>129</v>
      </c>
      <c r="AB88" s="52" t="s">
        <v>42</v>
      </c>
      <c r="AC88" s="52" t="s">
        <v>1201</v>
      </c>
      <c r="AD88" s="52" t="s">
        <v>51</v>
      </c>
    </row>
    <row r="89" spans="1:30" x14ac:dyDescent="0.25">
      <c r="A89" s="52" t="s">
        <v>35</v>
      </c>
      <c r="B89" s="52" t="s">
        <v>36</v>
      </c>
      <c r="C89" s="52" t="s">
        <v>37</v>
      </c>
      <c r="D89" s="52" t="s">
        <v>121</v>
      </c>
      <c r="E89" s="52" t="s">
        <v>215</v>
      </c>
      <c r="F89" s="52" t="s">
        <v>216</v>
      </c>
      <c r="G89" s="52" t="s">
        <v>124</v>
      </c>
      <c r="H89" s="52" t="s">
        <v>124</v>
      </c>
      <c r="I89" s="52" t="s">
        <v>42</v>
      </c>
      <c r="J89" s="52" t="s">
        <v>237</v>
      </c>
      <c r="K89" s="52" t="s">
        <v>237</v>
      </c>
      <c r="L89" s="52" t="s">
        <v>43</v>
      </c>
      <c r="M89" s="52" t="s">
        <v>1154</v>
      </c>
      <c r="N89" s="52" t="s">
        <v>180</v>
      </c>
      <c r="O89" s="52" t="s">
        <v>42</v>
      </c>
      <c r="Q89" s="52" t="s">
        <v>244</v>
      </c>
      <c r="S89" s="52">
        <v>201302</v>
      </c>
      <c r="T89" s="52" t="s">
        <v>52</v>
      </c>
      <c r="U89" s="52">
        <v>0</v>
      </c>
      <c r="V89" s="54">
        <v>60280</v>
      </c>
      <c r="Z89" s="52" t="s">
        <v>48</v>
      </c>
      <c r="AA89" s="52" t="s">
        <v>129</v>
      </c>
      <c r="AB89" s="52" t="s">
        <v>42</v>
      </c>
      <c r="AC89" s="52" t="s">
        <v>1205</v>
      </c>
      <c r="AD89" s="52" t="s">
        <v>51</v>
      </c>
    </row>
    <row r="90" spans="1:30" x14ac:dyDescent="0.25">
      <c r="A90" s="52" t="s">
        <v>35</v>
      </c>
      <c r="B90" s="52" t="s">
        <v>36</v>
      </c>
      <c r="C90" s="52" t="s">
        <v>37</v>
      </c>
      <c r="D90" s="52" t="s">
        <v>121</v>
      </c>
      <c r="E90" s="52" t="s">
        <v>215</v>
      </c>
      <c r="F90" s="52" t="s">
        <v>216</v>
      </c>
      <c r="G90" s="52" t="s">
        <v>124</v>
      </c>
      <c r="H90" s="52" t="s">
        <v>124</v>
      </c>
      <c r="I90" s="52" t="s">
        <v>42</v>
      </c>
      <c r="J90" s="52" t="s">
        <v>237</v>
      </c>
      <c r="K90" s="52" t="s">
        <v>237</v>
      </c>
      <c r="L90" s="52" t="s">
        <v>43</v>
      </c>
      <c r="M90" s="52" t="s">
        <v>1154</v>
      </c>
      <c r="N90" s="52" t="s">
        <v>150</v>
      </c>
      <c r="O90" s="52" t="s">
        <v>42</v>
      </c>
      <c r="Q90" s="52" t="s">
        <v>245</v>
      </c>
      <c r="S90" s="52">
        <v>201302</v>
      </c>
      <c r="T90" s="52" t="s">
        <v>52</v>
      </c>
      <c r="U90" s="52">
        <v>0</v>
      </c>
      <c r="V90" s="54">
        <v>145015</v>
      </c>
      <c r="X90" s="52" t="s">
        <v>422</v>
      </c>
      <c r="Z90" s="52" t="s">
        <v>48</v>
      </c>
      <c r="AA90" s="52" t="s">
        <v>129</v>
      </c>
      <c r="AB90" s="52" t="s">
        <v>42</v>
      </c>
      <c r="AC90" s="52" t="s">
        <v>1202</v>
      </c>
      <c r="AD90" s="52" t="s">
        <v>51</v>
      </c>
    </row>
    <row r="91" spans="1:30" x14ac:dyDescent="0.25">
      <c r="A91" s="52" t="s">
        <v>35</v>
      </c>
      <c r="B91" s="52" t="s">
        <v>36</v>
      </c>
      <c r="C91" s="52" t="s">
        <v>37</v>
      </c>
      <c r="D91" s="52" t="s">
        <v>121</v>
      </c>
      <c r="E91" s="52" t="s">
        <v>215</v>
      </c>
      <c r="F91" s="52" t="s">
        <v>216</v>
      </c>
      <c r="G91" s="52" t="s">
        <v>124</v>
      </c>
      <c r="H91" s="52" t="s">
        <v>124</v>
      </c>
      <c r="I91" s="52" t="s">
        <v>42</v>
      </c>
      <c r="J91" s="52" t="s">
        <v>237</v>
      </c>
      <c r="K91" s="52" t="s">
        <v>237</v>
      </c>
      <c r="L91" s="52" t="s">
        <v>43</v>
      </c>
      <c r="M91" s="52" t="s">
        <v>1154</v>
      </c>
      <c r="N91" s="52" t="s">
        <v>180</v>
      </c>
      <c r="O91" s="52" t="s">
        <v>42</v>
      </c>
      <c r="Q91" s="52" t="s">
        <v>241</v>
      </c>
      <c r="S91" s="52">
        <v>201302</v>
      </c>
      <c r="T91" s="52" t="s">
        <v>52</v>
      </c>
      <c r="U91" s="52">
        <v>0</v>
      </c>
      <c r="V91" s="54">
        <v>3135</v>
      </c>
      <c r="Z91" s="52" t="s">
        <v>48</v>
      </c>
      <c r="AA91" s="52" t="s">
        <v>129</v>
      </c>
      <c r="AB91" s="52" t="s">
        <v>42</v>
      </c>
      <c r="AC91" s="52" t="s">
        <v>1208</v>
      </c>
      <c r="AD91" s="52" t="s">
        <v>51</v>
      </c>
    </row>
    <row r="92" spans="1:30" x14ac:dyDescent="0.25">
      <c r="A92" s="52" t="s">
        <v>35</v>
      </c>
      <c r="B92" s="52" t="s">
        <v>36</v>
      </c>
      <c r="C92" s="52" t="s">
        <v>37</v>
      </c>
      <c r="D92" s="52" t="s">
        <v>121</v>
      </c>
      <c r="E92" s="52" t="s">
        <v>215</v>
      </c>
      <c r="F92" s="52" t="s">
        <v>216</v>
      </c>
      <c r="G92" s="52" t="s">
        <v>124</v>
      </c>
      <c r="H92" s="52" t="s">
        <v>124</v>
      </c>
      <c r="I92" s="52" t="s">
        <v>42</v>
      </c>
      <c r="J92" s="52" t="s">
        <v>250</v>
      </c>
      <c r="K92" s="52" t="s">
        <v>250</v>
      </c>
      <c r="L92" s="52" t="s">
        <v>43</v>
      </c>
      <c r="M92" s="52" t="s">
        <v>1154</v>
      </c>
      <c r="N92" s="52" t="s">
        <v>150</v>
      </c>
      <c r="O92" s="52" t="s">
        <v>42</v>
      </c>
      <c r="Q92" s="52" t="s">
        <v>252</v>
      </c>
      <c r="S92" s="52">
        <v>201302</v>
      </c>
      <c r="T92" s="52" t="s">
        <v>47</v>
      </c>
      <c r="U92" s="52">
        <v>0</v>
      </c>
      <c r="V92" s="54">
        <v>-16013</v>
      </c>
      <c r="X92" s="52" t="s">
        <v>433</v>
      </c>
      <c r="Z92" s="52" t="s">
        <v>48</v>
      </c>
      <c r="AA92" s="52" t="s">
        <v>129</v>
      </c>
      <c r="AB92" s="52" t="s">
        <v>42</v>
      </c>
      <c r="AC92" s="52" t="s">
        <v>1201</v>
      </c>
      <c r="AD92" s="52" t="s">
        <v>51</v>
      </c>
    </row>
    <row r="93" spans="1:30" x14ac:dyDescent="0.25">
      <c r="A93" s="52" t="s">
        <v>35</v>
      </c>
      <c r="B93" s="52" t="s">
        <v>36</v>
      </c>
      <c r="C93" s="52" t="s">
        <v>37</v>
      </c>
      <c r="D93" s="52" t="s">
        <v>121</v>
      </c>
      <c r="E93" s="52" t="s">
        <v>215</v>
      </c>
      <c r="F93" s="52" t="s">
        <v>216</v>
      </c>
      <c r="G93" s="52" t="s">
        <v>124</v>
      </c>
      <c r="H93" s="52" t="s">
        <v>124</v>
      </c>
      <c r="I93" s="52" t="s">
        <v>42</v>
      </c>
      <c r="J93" s="52" t="s">
        <v>250</v>
      </c>
      <c r="K93" s="52" t="s">
        <v>250</v>
      </c>
      <c r="L93" s="52" t="s">
        <v>43</v>
      </c>
      <c r="M93" s="52" t="s">
        <v>1154</v>
      </c>
      <c r="N93" s="52" t="s">
        <v>180</v>
      </c>
      <c r="O93" s="52" t="s">
        <v>42</v>
      </c>
      <c r="Q93" s="52" t="s">
        <v>252</v>
      </c>
      <c r="S93" s="52">
        <v>201302</v>
      </c>
      <c r="T93" s="52" t="s">
        <v>47</v>
      </c>
      <c r="U93" s="52">
        <v>0</v>
      </c>
      <c r="V93" s="54">
        <v>-10050</v>
      </c>
      <c r="X93" s="52" t="s">
        <v>1162</v>
      </c>
      <c r="Z93" s="52" t="s">
        <v>48</v>
      </c>
      <c r="AA93" s="52" t="s">
        <v>129</v>
      </c>
      <c r="AB93" s="52" t="s">
        <v>42</v>
      </c>
      <c r="AC93" s="52" t="s">
        <v>1201</v>
      </c>
      <c r="AD93" s="52" t="s">
        <v>51</v>
      </c>
    </row>
    <row r="94" spans="1:30" x14ac:dyDescent="0.25">
      <c r="A94" s="52" t="s">
        <v>35</v>
      </c>
      <c r="B94" s="52" t="s">
        <v>36</v>
      </c>
      <c r="C94" s="52" t="s">
        <v>37</v>
      </c>
      <c r="D94" s="52" t="s">
        <v>121</v>
      </c>
      <c r="E94" s="52" t="s">
        <v>215</v>
      </c>
      <c r="F94" s="52" t="s">
        <v>216</v>
      </c>
      <c r="G94" s="52" t="s">
        <v>124</v>
      </c>
      <c r="H94" s="52" t="s">
        <v>124</v>
      </c>
      <c r="I94" s="52" t="s">
        <v>42</v>
      </c>
      <c r="J94" s="52" t="s">
        <v>250</v>
      </c>
      <c r="K94" s="52" t="s">
        <v>250</v>
      </c>
      <c r="L94" s="52" t="s">
        <v>43</v>
      </c>
      <c r="M94" s="52" t="s">
        <v>1154</v>
      </c>
      <c r="N94" s="52" t="s">
        <v>180</v>
      </c>
      <c r="O94" s="52" t="s">
        <v>42</v>
      </c>
      <c r="Q94" s="52" t="s">
        <v>253</v>
      </c>
      <c r="S94" s="52">
        <v>201302</v>
      </c>
      <c r="T94" s="52" t="s">
        <v>52</v>
      </c>
      <c r="U94" s="52">
        <v>0</v>
      </c>
      <c r="V94" s="54">
        <v>13400</v>
      </c>
      <c r="Z94" s="52" t="s">
        <v>48</v>
      </c>
      <c r="AA94" s="52" t="s">
        <v>129</v>
      </c>
      <c r="AB94" s="52" t="s">
        <v>42</v>
      </c>
      <c r="AC94" s="52" t="s">
        <v>1205</v>
      </c>
      <c r="AD94" s="52" t="s">
        <v>51</v>
      </c>
    </row>
    <row r="95" spans="1:30" x14ac:dyDescent="0.25">
      <c r="A95" s="52" t="s">
        <v>35</v>
      </c>
      <c r="B95" s="52" t="s">
        <v>36</v>
      </c>
      <c r="C95" s="52" t="s">
        <v>37</v>
      </c>
      <c r="D95" s="52" t="s">
        <v>121</v>
      </c>
      <c r="E95" s="52" t="s">
        <v>215</v>
      </c>
      <c r="F95" s="52" t="s">
        <v>216</v>
      </c>
      <c r="G95" s="52" t="s">
        <v>124</v>
      </c>
      <c r="H95" s="52" t="s">
        <v>124</v>
      </c>
      <c r="I95" s="52" t="s">
        <v>42</v>
      </c>
      <c r="J95" s="52" t="s">
        <v>250</v>
      </c>
      <c r="K95" s="52" t="s">
        <v>250</v>
      </c>
      <c r="L95" s="52" t="s">
        <v>43</v>
      </c>
      <c r="M95" s="52" t="s">
        <v>1154</v>
      </c>
      <c r="N95" s="52" t="s">
        <v>150</v>
      </c>
      <c r="O95" s="52" t="s">
        <v>42</v>
      </c>
      <c r="Q95" s="52" t="s">
        <v>252</v>
      </c>
      <c r="S95" s="52">
        <v>201302</v>
      </c>
      <c r="T95" s="52" t="s">
        <v>52</v>
      </c>
      <c r="U95" s="52">
        <v>0</v>
      </c>
      <c r="V95" s="54">
        <v>65516</v>
      </c>
      <c r="X95" s="52" t="s">
        <v>433</v>
      </c>
      <c r="Z95" s="52" t="s">
        <v>48</v>
      </c>
      <c r="AA95" s="52" t="s">
        <v>129</v>
      </c>
      <c r="AB95" s="52" t="s">
        <v>42</v>
      </c>
      <c r="AC95" s="52" t="s">
        <v>1202</v>
      </c>
      <c r="AD95" s="52" t="s">
        <v>51</v>
      </c>
    </row>
    <row r="96" spans="1:30" x14ac:dyDescent="0.25">
      <c r="A96" s="52" t="s">
        <v>35</v>
      </c>
      <c r="B96" s="52" t="s">
        <v>36</v>
      </c>
      <c r="C96" s="52" t="s">
        <v>37</v>
      </c>
      <c r="D96" s="52" t="s">
        <v>121</v>
      </c>
      <c r="E96" s="52" t="s">
        <v>215</v>
      </c>
      <c r="F96" s="52" t="s">
        <v>216</v>
      </c>
      <c r="G96" s="52" t="s">
        <v>124</v>
      </c>
      <c r="H96" s="52" t="s">
        <v>124</v>
      </c>
      <c r="I96" s="52" t="s">
        <v>42</v>
      </c>
      <c r="J96" s="52" t="s">
        <v>250</v>
      </c>
      <c r="K96" s="52" t="s">
        <v>250</v>
      </c>
      <c r="L96" s="52" t="s">
        <v>43</v>
      </c>
      <c r="M96" s="52" t="s">
        <v>1154</v>
      </c>
      <c r="N96" s="52" t="s">
        <v>180</v>
      </c>
      <c r="O96" s="52" t="s">
        <v>42</v>
      </c>
      <c r="Q96" s="52" t="s">
        <v>256</v>
      </c>
      <c r="S96" s="52">
        <v>201302</v>
      </c>
      <c r="T96" s="52" t="s">
        <v>52</v>
      </c>
      <c r="U96" s="52">
        <v>0</v>
      </c>
      <c r="V96" s="54">
        <v>10050</v>
      </c>
      <c r="Z96" s="52" t="s">
        <v>48</v>
      </c>
      <c r="AA96" s="52" t="s">
        <v>129</v>
      </c>
      <c r="AB96" s="52" t="s">
        <v>42</v>
      </c>
      <c r="AC96" s="52" t="s">
        <v>1208</v>
      </c>
      <c r="AD96" s="52" t="s">
        <v>51</v>
      </c>
    </row>
    <row r="97" spans="1:32" x14ac:dyDescent="0.25">
      <c r="A97" s="52" t="s">
        <v>35</v>
      </c>
      <c r="B97" s="52" t="s">
        <v>36</v>
      </c>
      <c r="C97" s="52" t="s">
        <v>37</v>
      </c>
      <c r="D97" s="52" t="s">
        <v>121</v>
      </c>
      <c r="E97" s="52" t="s">
        <v>215</v>
      </c>
      <c r="F97" s="52" t="s">
        <v>216</v>
      </c>
      <c r="G97" s="52" t="s">
        <v>124</v>
      </c>
      <c r="H97" s="52" t="s">
        <v>124</v>
      </c>
      <c r="I97" s="52" t="s">
        <v>42</v>
      </c>
      <c r="J97" s="52" t="s">
        <v>257</v>
      </c>
      <c r="K97" s="52" t="s">
        <v>257</v>
      </c>
      <c r="L97" s="52" t="s">
        <v>43</v>
      </c>
      <c r="M97" s="52" t="s">
        <v>1154</v>
      </c>
      <c r="N97" s="52" t="s">
        <v>150</v>
      </c>
      <c r="O97" s="52" t="s">
        <v>42</v>
      </c>
      <c r="Q97" s="52" t="s">
        <v>239</v>
      </c>
      <c r="S97" s="52">
        <v>201302</v>
      </c>
      <c r="T97" s="52" t="s">
        <v>47</v>
      </c>
      <c r="U97" s="52">
        <v>0</v>
      </c>
      <c r="V97" s="54">
        <v>-22411</v>
      </c>
      <c r="X97" s="52" t="s">
        <v>440</v>
      </c>
      <c r="Z97" s="52" t="s">
        <v>48</v>
      </c>
      <c r="AA97" s="52" t="s">
        <v>129</v>
      </c>
      <c r="AB97" s="52" t="s">
        <v>42</v>
      </c>
      <c r="AC97" s="52" t="s">
        <v>1201</v>
      </c>
      <c r="AD97" s="52" t="s">
        <v>51</v>
      </c>
    </row>
    <row r="98" spans="1:32" x14ac:dyDescent="0.25">
      <c r="A98" s="52" t="s">
        <v>35</v>
      </c>
      <c r="B98" s="52" t="s">
        <v>36</v>
      </c>
      <c r="C98" s="52" t="s">
        <v>37</v>
      </c>
      <c r="D98" s="52" t="s">
        <v>121</v>
      </c>
      <c r="E98" s="52" t="s">
        <v>215</v>
      </c>
      <c r="F98" s="52" t="s">
        <v>216</v>
      </c>
      <c r="G98" s="52" t="s">
        <v>124</v>
      </c>
      <c r="H98" s="52" t="s">
        <v>124</v>
      </c>
      <c r="I98" s="52" t="s">
        <v>42</v>
      </c>
      <c r="J98" s="52" t="s">
        <v>257</v>
      </c>
      <c r="K98" s="52" t="s">
        <v>257</v>
      </c>
      <c r="L98" s="52" t="s">
        <v>43</v>
      </c>
      <c r="M98" s="52" t="s">
        <v>1154</v>
      </c>
      <c r="N98" s="52" t="s">
        <v>150</v>
      </c>
      <c r="O98" s="52" t="s">
        <v>42</v>
      </c>
      <c r="Q98" s="52" t="s">
        <v>260</v>
      </c>
      <c r="S98" s="52">
        <v>201302</v>
      </c>
      <c r="T98" s="52" t="s">
        <v>52</v>
      </c>
      <c r="U98" s="52">
        <v>0</v>
      </c>
      <c r="V98" s="54">
        <v>25290</v>
      </c>
      <c r="X98" s="52" t="s">
        <v>440</v>
      </c>
      <c r="Z98" s="52" t="s">
        <v>48</v>
      </c>
      <c r="AA98" s="52" t="s">
        <v>129</v>
      </c>
      <c r="AB98" s="52" t="s">
        <v>42</v>
      </c>
      <c r="AC98" s="52" t="s">
        <v>1202</v>
      </c>
      <c r="AD98" s="52" t="s">
        <v>51</v>
      </c>
    </row>
    <row r="99" spans="1:32" x14ac:dyDescent="0.25">
      <c r="A99" s="52" t="s">
        <v>35</v>
      </c>
      <c r="B99" s="52" t="s">
        <v>36</v>
      </c>
      <c r="C99" s="52" t="s">
        <v>37</v>
      </c>
      <c r="D99" s="52" t="s">
        <v>121</v>
      </c>
      <c r="E99" s="52" t="s">
        <v>215</v>
      </c>
      <c r="F99" s="52" t="s">
        <v>216</v>
      </c>
      <c r="G99" s="52" t="s">
        <v>124</v>
      </c>
      <c r="H99" s="52" t="s">
        <v>124</v>
      </c>
      <c r="I99" s="52" t="s">
        <v>42</v>
      </c>
      <c r="J99" s="52" t="s">
        <v>261</v>
      </c>
      <c r="K99" s="52" t="s">
        <v>261</v>
      </c>
      <c r="L99" s="52" t="s">
        <v>43</v>
      </c>
      <c r="M99" s="52" t="s">
        <v>1154</v>
      </c>
      <c r="N99" s="52" t="s">
        <v>150</v>
      </c>
      <c r="O99" s="52" t="s">
        <v>42</v>
      </c>
      <c r="Q99" s="52" t="s">
        <v>264</v>
      </c>
      <c r="S99" s="52">
        <v>201302</v>
      </c>
      <c r="T99" s="52" t="s">
        <v>47</v>
      </c>
      <c r="U99" s="52">
        <v>0</v>
      </c>
      <c r="V99" s="54">
        <v>-101046</v>
      </c>
      <c r="X99" s="52" t="s">
        <v>267</v>
      </c>
      <c r="Z99" s="52" t="s">
        <v>48</v>
      </c>
      <c r="AA99" s="52" t="s">
        <v>129</v>
      </c>
      <c r="AB99" s="52" t="s">
        <v>42</v>
      </c>
      <c r="AC99" s="52" t="s">
        <v>1201</v>
      </c>
      <c r="AD99" s="52" t="s">
        <v>51</v>
      </c>
    </row>
    <row r="100" spans="1:32" x14ac:dyDescent="0.25">
      <c r="A100" s="52" t="s">
        <v>35</v>
      </c>
      <c r="B100" s="52" t="s">
        <v>36</v>
      </c>
      <c r="C100" s="52" t="s">
        <v>37</v>
      </c>
      <c r="D100" s="52" t="s">
        <v>121</v>
      </c>
      <c r="E100" s="52" t="s">
        <v>215</v>
      </c>
      <c r="F100" s="52" t="s">
        <v>216</v>
      </c>
      <c r="G100" s="52" t="s">
        <v>124</v>
      </c>
      <c r="H100" s="52" t="s">
        <v>124</v>
      </c>
      <c r="I100" s="52" t="s">
        <v>42</v>
      </c>
      <c r="J100" s="52" t="s">
        <v>261</v>
      </c>
      <c r="K100" s="52" t="s">
        <v>261</v>
      </c>
      <c r="L100" s="52" t="s">
        <v>43</v>
      </c>
      <c r="M100" s="52" t="s">
        <v>1154</v>
      </c>
      <c r="N100" s="52" t="s">
        <v>180</v>
      </c>
      <c r="O100" s="52" t="s">
        <v>42</v>
      </c>
      <c r="Q100" s="52" t="s">
        <v>264</v>
      </c>
      <c r="S100" s="52">
        <v>201302</v>
      </c>
      <c r="T100" s="52" t="s">
        <v>47</v>
      </c>
      <c r="U100" s="52">
        <v>0</v>
      </c>
      <c r="V100" s="54">
        <v>-108405</v>
      </c>
      <c r="X100" s="52" t="s">
        <v>1163</v>
      </c>
      <c r="Z100" s="52" t="s">
        <v>48</v>
      </c>
      <c r="AA100" s="52" t="s">
        <v>129</v>
      </c>
      <c r="AB100" s="52" t="s">
        <v>42</v>
      </c>
      <c r="AC100" s="52" t="s">
        <v>1201</v>
      </c>
      <c r="AD100" s="52" t="s">
        <v>51</v>
      </c>
    </row>
    <row r="101" spans="1:32" x14ac:dyDescent="0.25">
      <c r="A101" s="52" t="s">
        <v>35</v>
      </c>
      <c r="B101" s="52" t="s">
        <v>36</v>
      </c>
      <c r="C101" s="52" t="s">
        <v>37</v>
      </c>
      <c r="D101" s="52" t="s">
        <v>121</v>
      </c>
      <c r="E101" s="52" t="s">
        <v>215</v>
      </c>
      <c r="F101" s="52" t="s">
        <v>216</v>
      </c>
      <c r="G101" s="52" t="s">
        <v>124</v>
      </c>
      <c r="H101" s="52" t="s">
        <v>124</v>
      </c>
      <c r="I101" s="52" t="s">
        <v>42</v>
      </c>
      <c r="J101" s="52" t="s">
        <v>261</v>
      </c>
      <c r="K101" s="52" t="s">
        <v>261</v>
      </c>
      <c r="L101" s="52" t="s">
        <v>43</v>
      </c>
      <c r="M101" s="52" t="s">
        <v>1154</v>
      </c>
      <c r="N101" s="52" t="s">
        <v>180</v>
      </c>
      <c r="O101" s="52" t="s">
        <v>42</v>
      </c>
      <c r="Q101" s="52" t="s">
        <v>265</v>
      </c>
      <c r="S101" s="52">
        <v>201302</v>
      </c>
      <c r="T101" s="52" t="s">
        <v>52</v>
      </c>
      <c r="U101" s="52">
        <v>0</v>
      </c>
      <c r="V101" s="54">
        <v>29595</v>
      </c>
      <c r="Z101" s="52" t="s">
        <v>48</v>
      </c>
      <c r="AA101" s="52" t="s">
        <v>129</v>
      </c>
      <c r="AB101" s="52" t="s">
        <v>42</v>
      </c>
      <c r="AC101" s="52" t="s">
        <v>1205</v>
      </c>
      <c r="AD101" s="52" t="s">
        <v>51</v>
      </c>
    </row>
    <row r="102" spans="1:32" x14ac:dyDescent="0.25">
      <c r="A102" s="52" t="s">
        <v>35</v>
      </c>
      <c r="B102" s="52" t="s">
        <v>36</v>
      </c>
      <c r="C102" s="52" t="s">
        <v>37</v>
      </c>
      <c r="D102" s="52" t="s">
        <v>121</v>
      </c>
      <c r="E102" s="52" t="s">
        <v>215</v>
      </c>
      <c r="F102" s="52" t="s">
        <v>216</v>
      </c>
      <c r="G102" s="52" t="s">
        <v>124</v>
      </c>
      <c r="H102" s="52" t="s">
        <v>124</v>
      </c>
      <c r="I102" s="52" t="s">
        <v>42</v>
      </c>
      <c r="J102" s="52" t="s">
        <v>261</v>
      </c>
      <c r="K102" s="52" t="s">
        <v>261</v>
      </c>
      <c r="L102" s="52" t="s">
        <v>43</v>
      </c>
      <c r="M102" s="52" t="s">
        <v>1154</v>
      </c>
      <c r="N102" s="52" t="s">
        <v>150</v>
      </c>
      <c r="O102" s="52" t="s">
        <v>42</v>
      </c>
      <c r="Q102" s="52" t="s">
        <v>264</v>
      </c>
      <c r="S102" s="52">
        <v>201302</v>
      </c>
      <c r="T102" s="52" t="s">
        <v>52</v>
      </c>
      <c r="U102" s="52">
        <v>0</v>
      </c>
      <c r="V102" s="54">
        <v>42460</v>
      </c>
      <c r="X102" s="52" t="s">
        <v>267</v>
      </c>
      <c r="Z102" s="52" t="s">
        <v>48</v>
      </c>
      <c r="AA102" s="52" t="s">
        <v>129</v>
      </c>
      <c r="AB102" s="52" t="s">
        <v>42</v>
      </c>
      <c r="AC102" s="52" t="s">
        <v>1202</v>
      </c>
      <c r="AD102" s="52" t="s">
        <v>51</v>
      </c>
    </row>
    <row r="103" spans="1:32" x14ac:dyDescent="0.25">
      <c r="A103" s="52" t="s">
        <v>35</v>
      </c>
      <c r="B103" s="52" t="s">
        <v>36</v>
      </c>
      <c r="C103" s="52" t="s">
        <v>37</v>
      </c>
      <c r="D103" s="52" t="s">
        <v>121</v>
      </c>
      <c r="E103" s="52" t="s">
        <v>215</v>
      </c>
      <c r="F103" s="52" t="s">
        <v>216</v>
      </c>
      <c r="G103" s="52" t="s">
        <v>124</v>
      </c>
      <c r="H103" s="52" t="s">
        <v>124</v>
      </c>
      <c r="I103" s="52" t="s">
        <v>42</v>
      </c>
      <c r="J103" s="52" t="s">
        <v>261</v>
      </c>
      <c r="K103" s="52" t="s">
        <v>261</v>
      </c>
      <c r="L103" s="52" t="s">
        <v>43</v>
      </c>
      <c r="M103" s="52" t="s">
        <v>1154</v>
      </c>
      <c r="N103" s="52" t="s">
        <v>180</v>
      </c>
      <c r="O103" s="52" t="s">
        <v>42</v>
      </c>
      <c r="Q103" s="52" t="s">
        <v>263</v>
      </c>
      <c r="S103" s="52">
        <v>201302</v>
      </c>
      <c r="T103" s="52" t="s">
        <v>52</v>
      </c>
      <c r="U103" s="52">
        <v>0</v>
      </c>
      <c r="V103" s="54">
        <v>108405</v>
      </c>
      <c r="Z103" s="52" t="s">
        <v>48</v>
      </c>
      <c r="AA103" s="52" t="s">
        <v>129</v>
      </c>
      <c r="AB103" s="52" t="s">
        <v>42</v>
      </c>
      <c r="AC103" s="52" t="s">
        <v>1208</v>
      </c>
      <c r="AD103" s="52" t="s">
        <v>51</v>
      </c>
    </row>
    <row r="104" spans="1:32" x14ac:dyDescent="0.25">
      <c r="A104" s="52" t="s">
        <v>35</v>
      </c>
      <c r="B104" s="52" t="s">
        <v>36</v>
      </c>
      <c r="C104" s="52" t="s">
        <v>37</v>
      </c>
      <c r="D104" s="52" t="s">
        <v>121</v>
      </c>
      <c r="E104" s="52" t="s">
        <v>122</v>
      </c>
      <c r="F104" s="52" t="s">
        <v>123</v>
      </c>
      <c r="G104" s="52" t="s">
        <v>124</v>
      </c>
      <c r="H104" s="52" t="s">
        <v>124</v>
      </c>
      <c r="I104" s="52" t="s">
        <v>42</v>
      </c>
      <c r="J104" s="52" t="s">
        <v>125</v>
      </c>
      <c r="K104" s="52" t="s">
        <v>125</v>
      </c>
      <c r="L104" s="52" t="s">
        <v>43</v>
      </c>
      <c r="M104" s="52" t="s">
        <v>1154</v>
      </c>
      <c r="N104" s="52" t="s">
        <v>126</v>
      </c>
      <c r="O104" s="52" t="s">
        <v>127</v>
      </c>
      <c r="P104" s="52" t="s">
        <v>1171</v>
      </c>
      <c r="Q104" s="52" t="s">
        <v>167</v>
      </c>
      <c r="R104" s="52" t="s">
        <v>1209</v>
      </c>
      <c r="S104" s="52">
        <v>201302</v>
      </c>
      <c r="T104" s="52" t="s">
        <v>52</v>
      </c>
      <c r="U104" s="52">
        <v>0</v>
      </c>
      <c r="V104" s="54">
        <v>11.3</v>
      </c>
      <c r="Z104" s="52" t="s">
        <v>48</v>
      </c>
      <c r="AA104" s="52" t="s">
        <v>168</v>
      </c>
      <c r="AB104" s="52" t="s">
        <v>42</v>
      </c>
      <c r="AC104" s="52" t="s">
        <v>1210</v>
      </c>
      <c r="AD104" s="52" t="s">
        <v>146</v>
      </c>
      <c r="AF104" s="52" t="s">
        <v>475</v>
      </c>
    </row>
    <row r="105" spans="1:32" x14ac:dyDescent="0.25">
      <c r="A105" s="52" t="s">
        <v>35</v>
      </c>
      <c r="B105" s="52" t="s">
        <v>36</v>
      </c>
      <c r="C105" s="52" t="s">
        <v>37</v>
      </c>
      <c r="D105" s="52" t="s">
        <v>121</v>
      </c>
      <c r="E105" s="52" t="s">
        <v>122</v>
      </c>
      <c r="F105" s="52" t="s">
        <v>123</v>
      </c>
      <c r="G105" s="52" t="s">
        <v>124</v>
      </c>
      <c r="H105" s="52" t="s">
        <v>124</v>
      </c>
      <c r="I105" s="52" t="s">
        <v>42</v>
      </c>
      <c r="J105" s="52" t="s">
        <v>125</v>
      </c>
      <c r="K105" s="52" t="s">
        <v>125</v>
      </c>
      <c r="L105" s="52" t="s">
        <v>43</v>
      </c>
      <c r="M105" s="52" t="s">
        <v>1154</v>
      </c>
      <c r="N105" s="52" t="s">
        <v>126</v>
      </c>
      <c r="O105" s="52" t="s">
        <v>127</v>
      </c>
      <c r="P105" s="52" t="s">
        <v>1171</v>
      </c>
      <c r="Q105" s="52" t="s">
        <v>167</v>
      </c>
      <c r="R105" s="52" t="s">
        <v>1209</v>
      </c>
      <c r="S105" s="52">
        <v>201302</v>
      </c>
      <c r="T105" s="52" t="s">
        <v>52</v>
      </c>
      <c r="U105" s="52">
        <v>0</v>
      </c>
      <c r="V105" s="54">
        <v>18.649999999999999</v>
      </c>
      <c r="Z105" s="52" t="s">
        <v>48</v>
      </c>
      <c r="AA105" s="52" t="s">
        <v>168</v>
      </c>
      <c r="AB105" s="52" t="s">
        <v>42</v>
      </c>
      <c r="AC105" s="52" t="s">
        <v>1210</v>
      </c>
      <c r="AD105" s="52" t="s">
        <v>146</v>
      </c>
      <c r="AF105" s="52" t="s">
        <v>475</v>
      </c>
    </row>
    <row r="106" spans="1:32" x14ac:dyDescent="0.25">
      <c r="A106" s="52" t="s">
        <v>35</v>
      </c>
      <c r="B106" s="52" t="s">
        <v>36</v>
      </c>
      <c r="C106" s="52" t="s">
        <v>37</v>
      </c>
      <c r="D106" s="52" t="s">
        <v>121</v>
      </c>
      <c r="E106" s="52" t="s">
        <v>122</v>
      </c>
      <c r="F106" s="52" t="s">
        <v>123</v>
      </c>
      <c r="G106" s="52" t="s">
        <v>124</v>
      </c>
      <c r="H106" s="52" t="s">
        <v>124</v>
      </c>
      <c r="I106" s="52" t="s">
        <v>42</v>
      </c>
      <c r="J106" s="52" t="s">
        <v>125</v>
      </c>
      <c r="K106" s="52" t="s">
        <v>125</v>
      </c>
      <c r="L106" s="52" t="s">
        <v>43</v>
      </c>
      <c r="M106" s="52" t="s">
        <v>1154</v>
      </c>
      <c r="N106" s="52" t="s">
        <v>126</v>
      </c>
      <c r="O106" s="52" t="s">
        <v>127</v>
      </c>
      <c r="P106" s="52" t="s">
        <v>1171</v>
      </c>
      <c r="Q106" s="52" t="s">
        <v>167</v>
      </c>
      <c r="R106" s="52" t="s">
        <v>1209</v>
      </c>
      <c r="S106" s="52">
        <v>201302</v>
      </c>
      <c r="T106" s="52" t="s">
        <v>52</v>
      </c>
      <c r="U106" s="52">
        <v>0</v>
      </c>
      <c r="V106" s="54">
        <v>11.87</v>
      </c>
      <c r="Z106" s="52" t="s">
        <v>48</v>
      </c>
      <c r="AA106" s="52" t="s">
        <v>168</v>
      </c>
      <c r="AB106" s="52" t="s">
        <v>42</v>
      </c>
      <c r="AC106" s="52" t="s">
        <v>1210</v>
      </c>
      <c r="AD106" s="52" t="s">
        <v>146</v>
      </c>
      <c r="AF106" s="52" t="s">
        <v>475</v>
      </c>
    </row>
    <row r="107" spans="1:32" x14ac:dyDescent="0.25">
      <c r="A107" s="52" t="s">
        <v>35</v>
      </c>
      <c r="B107" s="52" t="s">
        <v>36</v>
      </c>
      <c r="C107" s="52" t="s">
        <v>37</v>
      </c>
      <c r="D107" s="52" t="s">
        <v>121</v>
      </c>
      <c r="E107" s="52" t="s">
        <v>122</v>
      </c>
      <c r="F107" s="52" t="s">
        <v>123</v>
      </c>
      <c r="G107" s="52" t="s">
        <v>124</v>
      </c>
      <c r="H107" s="52" t="s">
        <v>124</v>
      </c>
      <c r="I107" s="52" t="s">
        <v>42</v>
      </c>
      <c r="J107" s="52" t="s">
        <v>125</v>
      </c>
      <c r="K107" s="52" t="s">
        <v>125</v>
      </c>
      <c r="L107" s="52" t="s">
        <v>43</v>
      </c>
      <c r="M107" s="52" t="s">
        <v>1154</v>
      </c>
      <c r="N107" s="52" t="s">
        <v>126</v>
      </c>
      <c r="O107" s="52" t="s">
        <v>127</v>
      </c>
      <c r="P107" s="52" t="s">
        <v>1171</v>
      </c>
      <c r="Q107" s="52" t="s">
        <v>167</v>
      </c>
      <c r="R107" s="52" t="s">
        <v>1209</v>
      </c>
      <c r="S107" s="52">
        <v>201302</v>
      </c>
      <c r="T107" s="52" t="s">
        <v>52</v>
      </c>
      <c r="U107" s="52">
        <v>0</v>
      </c>
      <c r="V107" s="54">
        <v>14.13</v>
      </c>
      <c r="Z107" s="52" t="s">
        <v>48</v>
      </c>
      <c r="AA107" s="52" t="s">
        <v>168</v>
      </c>
      <c r="AB107" s="52" t="s">
        <v>42</v>
      </c>
      <c r="AC107" s="52" t="s">
        <v>1210</v>
      </c>
      <c r="AD107" s="52" t="s">
        <v>146</v>
      </c>
      <c r="AF107" s="52" t="s">
        <v>475</v>
      </c>
    </row>
    <row r="108" spans="1:32" x14ac:dyDescent="0.25">
      <c r="A108" s="52" t="s">
        <v>35</v>
      </c>
      <c r="B108" s="52" t="s">
        <v>36</v>
      </c>
      <c r="C108" s="52" t="s">
        <v>37</v>
      </c>
      <c r="D108" s="52" t="s">
        <v>121</v>
      </c>
      <c r="E108" s="52" t="s">
        <v>122</v>
      </c>
      <c r="F108" s="52" t="s">
        <v>123</v>
      </c>
      <c r="G108" s="52" t="s">
        <v>124</v>
      </c>
      <c r="H108" s="52" t="s">
        <v>124</v>
      </c>
      <c r="I108" s="52" t="s">
        <v>42</v>
      </c>
      <c r="J108" s="52" t="s">
        <v>125</v>
      </c>
      <c r="K108" s="52" t="s">
        <v>125</v>
      </c>
      <c r="L108" s="52" t="s">
        <v>43</v>
      </c>
      <c r="M108" s="52" t="s">
        <v>1154</v>
      </c>
      <c r="N108" s="52" t="s">
        <v>126</v>
      </c>
      <c r="O108" s="52" t="s">
        <v>127</v>
      </c>
      <c r="P108" s="52" t="s">
        <v>1171</v>
      </c>
      <c r="Q108" s="52" t="s">
        <v>167</v>
      </c>
      <c r="R108" s="52" t="s">
        <v>1209</v>
      </c>
      <c r="S108" s="52">
        <v>201302</v>
      </c>
      <c r="T108" s="52" t="s">
        <v>52</v>
      </c>
      <c r="U108" s="52">
        <v>0</v>
      </c>
      <c r="V108" s="54">
        <v>18.649999999999999</v>
      </c>
      <c r="Z108" s="52" t="s">
        <v>48</v>
      </c>
      <c r="AA108" s="52" t="s">
        <v>168</v>
      </c>
      <c r="AB108" s="52" t="s">
        <v>42</v>
      </c>
      <c r="AC108" s="52" t="s">
        <v>1210</v>
      </c>
      <c r="AD108" s="52" t="s">
        <v>146</v>
      </c>
      <c r="AF108" s="52" t="s">
        <v>475</v>
      </c>
    </row>
    <row r="109" spans="1:32" x14ac:dyDescent="0.25">
      <c r="A109" s="52" t="s">
        <v>35</v>
      </c>
      <c r="B109" s="52" t="s">
        <v>36</v>
      </c>
      <c r="C109" s="52" t="s">
        <v>37</v>
      </c>
      <c r="D109" s="52" t="s">
        <v>121</v>
      </c>
      <c r="E109" s="52" t="s">
        <v>122</v>
      </c>
      <c r="F109" s="52" t="s">
        <v>123</v>
      </c>
      <c r="G109" s="52" t="s">
        <v>124</v>
      </c>
      <c r="H109" s="52" t="s">
        <v>124</v>
      </c>
      <c r="I109" s="52" t="s">
        <v>42</v>
      </c>
      <c r="J109" s="52" t="s">
        <v>125</v>
      </c>
      <c r="K109" s="52" t="s">
        <v>125</v>
      </c>
      <c r="L109" s="52" t="s">
        <v>43</v>
      </c>
      <c r="M109" s="52" t="s">
        <v>1154</v>
      </c>
      <c r="N109" s="52" t="s">
        <v>126</v>
      </c>
      <c r="O109" s="52" t="s">
        <v>127</v>
      </c>
      <c r="P109" s="52" t="s">
        <v>1171</v>
      </c>
      <c r="Q109" s="52" t="s">
        <v>167</v>
      </c>
      <c r="R109" s="52" t="s">
        <v>1209</v>
      </c>
      <c r="S109" s="52">
        <v>201302</v>
      </c>
      <c r="T109" s="52" t="s">
        <v>52</v>
      </c>
      <c r="U109" s="52">
        <v>0</v>
      </c>
      <c r="V109" s="54">
        <v>18.079999999999998</v>
      </c>
      <c r="Z109" s="52" t="s">
        <v>48</v>
      </c>
      <c r="AA109" s="52" t="s">
        <v>168</v>
      </c>
      <c r="AB109" s="52" t="s">
        <v>42</v>
      </c>
      <c r="AC109" s="52" t="s">
        <v>1210</v>
      </c>
      <c r="AD109" s="52" t="s">
        <v>146</v>
      </c>
      <c r="AF109" s="52" t="s">
        <v>475</v>
      </c>
    </row>
    <row r="110" spans="1:32" x14ac:dyDescent="0.25">
      <c r="A110" s="52" t="s">
        <v>35</v>
      </c>
      <c r="B110" s="52" t="s">
        <v>36</v>
      </c>
      <c r="C110" s="52" t="s">
        <v>37</v>
      </c>
      <c r="D110" s="52" t="s">
        <v>121</v>
      </c>
      <c r="E110" s="52" t="s">
        <v>122</v>
      </c>
      <c r="F110" s="52" t="s">
        <v>123</v>
      </c>
      <c r="G110" s="52" t="s">
        <v>124</v>
      </c>
      <c r="H110" s="52" t="s">
        <v>124</v>
      </c>
      <c r="I110" s="52" t="s">
        <v>42</v>
      </c>
      <c r="J110" s="52" t="s">
        <v>125</v>
      </c>
      <c r="K110" s="52" t="s">
        <v>125</v>
      </c>
      <c r="L110" s="52" t="s">
        <v>43</v>
      </c>
      <c r="M110" s="52" t="s">
        <v>1154</v>
      </c>
      <c r="N110" s="52" t="s">
        <v>126</v>
      </c>
      <c r="O110" s="52" t="s">
        <v>127</v>
      </c>
      <c r="P110" s="52" t="s">
        <v>1171</v>
      </c>
      <c r="Q110" s="52" t="s">
        <v>167</v>
      </c>
      <c r="R110" s="52" t="s">
        <v>1209</v>
      </c>
      <c r="S110" s="52">
        <v>201302</v>
      </c>
      <c r="T110" s="52" t="s">
        <v>52</v>
      </c>
      <c r="U110" s="52">
        <v>0</v>
      </c>
      <c r="V110" s="54">
        <v>31.64</v>
      </c>
      <c r="Z110" s="52" t="s">
        <v>48</v>
      </c>
      <c r="AA110" s="52" t="s">
        <v>168</v>
      </c>
      <c r="AB110" s="52" t="s">
        <v>42</v>
      </c>
      <c r="AC110" s="52" t="s">
        <v>1210</v>
      </c>
      <c r="AD110" s="52" t="s">
        <v>146</v>
      </c>
      <c r="AF110" s="52" t="s">
        <v>475</v>
      </c>
    </row>
    <row r="111" spans="1:32" x14ac:dyDescent="0.25">
      <c r="A111" s="52" t="s">
        <v>35</v>
      </c>
      <c r="B111" s="52" t="s">
        <v>36</v>
      </c>
      <c r="C111" s="52" t="s">
        <v>37</v>
      </c>
      <c r="D111" s="52" t="s">
        <v>121</v>
      </c>
      <c r="E111" s="52" t="s">
        <v>122</v>
      </c>
      <c r="F111" s="52" t="s">
        <v>123</v>
      </c>
      <c r="G111" s="52" t="s">
        <v>124</v>
      </c>
      <c r="H111" s="52" t="s">
        <v>124</v>
      </c>
      <c r="I111" s="52" t="s">
        <v>42</v>
      </c>
      <c r="J111" s="52" t="s">
        <v>125</v>
      </c>
      <c r="K111" s="52" t="s">
        <v>125</v>
      </c>
      <c r="L111" s="52" t="s">
        <v>43</v>
      </c>
      <c r="M111" s="52" t="s">
        <v>1154</v>
      </c>
      <c r="N111" s="52" t="s">
        <v>126</v>
      </c>
      <c r="O111" s="52" t="s">
        <v>127</v>
      </c>
      <c r="P111" s="52" t="s">
        <v>1171</v>
      </c>
      <c r="Q111" s="52" t="s">
        <v>167</v>
      </c>
      <c r="R111" s="52" t="s">
        <v>1209</v>
      </c>
      <c r="S111" s="52">
        <v>201302</v>
      </c>
      <c r="T111" s="52" t="s">
        <v>52</v>
      </c>
      <c r="U111" s="52">
        <v>0</v>
      </c>
      <c r="V111" s="54">
        <v>25.99</v>
      </c>
      <c r="Z111" s="52" t="s">
        <v>48</v>
      </c>
      <c r="AA111" s="52" t="s">
        <v>168</v>
      </c>
      <c r="AB111" s="52" t="s">
        <v>42</v>
      </c>
      <c r="AC111" s="52" t="s">
        <v>1210</v>
      </c>
      <c r="AD111" s="52" t="s">
        <v>146</v>
      </c>
      <c r="AF111" s="52" t="s">
        <v>475</v>
      </c>
    </row>
    <row r="112" spans="1:32" x14ac:dyDescent="0.25">
      <c r="A112" s="52" t="s">
        <v>35</v>
      </c>
      <c r="B112" s="52" t="s">
        <v>36</v>
      </c>
      <c r="C112" s="52" t="s">
        <v>37</v>
      </c>
      <c r="D112" s="52" t="s">
        <v>121</v>
      </c>
      <c r="E112" s="52" t="s">
        <v>122</v>
      </c>
      <c r="F112" s="52" t="s">
        <v>123</v>
      </c>
      <c r="G112" s="52" t="s">
        <v>124</v>
      </c>
      <c r="H112" s="52" t="s">
        <v>124</v>
      </c>
      <c r="I112" s="52" t="s">
        <v>42</v>
      </c>
      <c r="J112" s="52" t="s">
        <v>125</v>
      </c>
      <c r="K112" s="52" t="s">
        <v>125</v>
      </c>
      <c r="L112" s="52" t="s">
        <v>43</v>
      </c>
      <c r="M112" s="52" t="s">
        <v>1154</v>
      </c>
      <c r="N112" s="52" t="s">
        <v>126</v>
      </c>
      <c r="O112" s="52" t="s">
        <v>127</v>
      </c>
      <c r="P112" s="52" t="s">
        <v>1171</v>
      </c>
      <c r="Q112" s="52" t="s">
        <v>167</v>
      </c>
      <c r="R112" s="52" t="s">
        <v>1209</v>
      </c>
      <c r="S112" s="52">
        <v>201302</v>
      </c>
      <c r="T112" s="52" t="s">
        <v>52</v>
      </c>
      <c r="U112" s="52">
        <v>0</v>
      </c>
      <c r="V112" s="54">
        <v>18.649999999999999</v>
      </c>
      <c r="Z112" s="52" t="s">
        <v>48</v>
      </c>
      <c r="AA112" s="52" t="s">
        <v>168</v>
      </c>
      <c r="AB112" s="52" t="s">
        <v>42</v>
      </c>
      <c r="AC112" s="52" t="s">
        <v>1210</v>
      </c>
      <c r="AD112" s="52" t="s">
        <v>146</v>
      </c>
      <c r="AF112" s="52" t="s">
        <v>475</v>
      </c>
    </row>
    <row r="113" spans="1:32" x14ac:dyDescent="0.25">
      <c r="A113" s="52" t="s">
        <v>35</v>
      </c>
      <c r="B113" s="52" t="s">
        <v>36</v>
      </c>
      <c r="C113" s="52" t="s">
        <v>37</v>
      </c>
      <c r="D113" s="52" t="s">
        <v>121</v>
      </c>
      <c r="E113" s="52" t="s">
        <v>122</v>
      </c>
      <c r="F113" s="52" t="s">
        <v>123</v>
      </c>
      <c r="G113" s="52" t="s">
        <v>124</v>
      </c>
      <c r="H113" s="52" t="s">
        <v>124</v>
      </c>
      <c r="I113" s="52" t="s">
        <v>42</v>
      </c>
      <c r="J113" s="52" t="s">
        <v>125</v>
      </c>
      <c r="K113" s="52" t="s">
        <v>125</v>
      </c>
      <c r="L113" s="52" t="s">
        <v>43</v>
      </c>
      <c r="M113" s="52" t="s">
        <v>1154</v>
      </c>
      <c r="N113" s="52" t="s">
        <v>136</v>
      </c>
      <c r="O113" s="52" t="s">
        <v>42</v>
      </c>
      <c r="P113" s="52" t="s">
        <v>1211</v>
      </c>
      <c r="Q113" s="52" t="s">
        <v>280</v>
      </c>
      <c r="R113" s="52" t="s">
        <v>1212</v>
      </c>
      <c r="S113" s="52">
        <v>201302</v>
      </c>
      <c r="T113" s="52" t="s">
        <v>52</v>
      </c>
      <c r="U113" s="52">
        <v>0</v>
      </c>
      <c r="V113" s="54">
        <v>60.4</v>
      </c>
      <c r="Z113" s="52" t="s">
        <v>48</v>
      </c>
      <c r="AA113" s="52" t="s">
        <v>144</v>
      </c>
      <c r="AB113" s="52" t="s">
        <v>42</v>
      </c>
      <c r="AC113" s="52" t="s">
        <v>1213</v>
      </c>
      <c r="AD113" s="52" t="s">
        <v>146</v>
      </c>
      <c r="AF113" s="52" t="s">
        <v>147</v>
      </c>
    </row>
    <row r="114" spans="1:32" x14ac:dyDescent="0.25">
      <c r="A114" s="52" t="s">
        <v>35</v>
      </c>
      <c r="B114" s="52" t="s">
        <v>36</v>
      </c>
      <c r="C114" s="52" t="s">
        <v>37</v>
      </c>
      <c r="D114" s="52" t="s">
        <v>121</v>
      </c>
      <c r="E114" s="52" t="s">
        <v>122</v>
      </c>
      <c r="F114" s="52" t="s">
        <v>123</v>
      </c>
      <c r="G114" s="52" t="s">
        <v>124</v>
      </c>
      <c r="H114" s="52" t="s">
        <v>124</v>
      </c>
      <c r="I114" s="52" t="s">
        <v>42</v>
      </c>
      <c r="J114" s="52" t="s">
        <v>125</v>
      </c>
      <c r="K114" s="52" t="s">
        <v>125</v>
      </c>
      <c r="L114" s="52" t="s">
        <v>43</v>
      </c>
      <c r="M114" s="52" t="s">
        <v>1154</v>
      </c>
      <c r="N114" s="52" t="s">
        <v>131</v>
      </c>
      <c r="O114" s="52" t="s">
        <v>42</v>
      </c>
      <c r="P114" s="52" t="s">
        <v>1214</v>
      </c>
      <c r="Q114" s="52" t="s">
        <v>1215</v>
      </c>
      <c r="R114" s="52" t="s">
        <v>326</v>
      </c>
      <c r="S114" s="52">
        <v>201302</v>
      </c>
      <c r="T114" s="52" t="s">
        <v>52</v>
      </c>
      <c r="U114" s="52">
        <v>10000</v>
      </c>
      <c r="V114" s="54">
        <v>10000</v>
      </c>
      <c r="W114" s="52" t="s">
        <v>340</v>
      </c>
      <c r="X114" s="52" t="s">
        <v>327</v>
      </c>
      <c r="Z114" s="52" t="s">
        <v>48</v>
      </c>
      <c r="AA114" s="52" t="s">
        <v>315</v>
      </c>
      <c r="AB114" s="52" t="s">
        <v>42</v>
      </c>
      <c r="AC114" s="52" t="s">
        <v>1216</v>
      </c>
      <c r="AD114" s="52" t="s">
        <v>146</v>
      </c>
      <c r="AF114" s="52" t="s">
        <v>1217</v>
      </c>
    </row>
    <row r="115" spans="1:32" x14ac:dyDescent="0.25">
      <c r="A115" s="52" t="s">
        <v>35</v>
      </c>
      <c r="B115" s="52" t="s">
        <v>36</v>
      </c>
      <c r="C115" s="52" t="s">
        <v>37</v>
      </c>
      <c r="D115" s="52" t="s">
        <v>121</v>
      </c>
      <c r="E115" s="52" t="s">
        <v>122</v>
      </c>
      <c r="F115" s="52" t="s">
        <v>123</v>
      </c>
      <c r="G115" s="52" t="s">
        <v>124</v>
      </c>
      <c r="H115" s="52" t="s">
        <v>124</v>
      </c>
      <c r="I115" s="52" t="s">
        <v>42</v>
      </c>
      <c r="J115" s="52" t="s">
        <v>125</v>
      </c>
      <c r="K115" s="52" t="s">
        <v>125</v>
      </c>
      <c r="L115" s="52" t="s">
        <v>43</v>
      </c>
      <c r="M115" s="52" t="s">
        <v>1154</v>
      </c>
      <c r="N115" s="52" t="s">
        <v>134</v>
      </c>
      <c r="O115" s="52" t="s">
        <v>42</v>
      </c>
      <c r="P115" s="52" t="s">
        <v>1214</v>
      </c>
      <c r="Q115" s="52" t="s">
        <v>135</v>
      </c>
      <c r="R115" s="52" t="s">
        <v>326</v>
      </c>
      <c r="S115" s="52">
        <v>201302</v>
      </c>
      <c r="T115" s="52" t="s">
        <v>52</v>
      </c>
      <c r="U115" s="52">
        <v>0</v>
      </c>
      <c r="V115" s="54">
        <v>500</v>
      </c>
      <c r="X115" s="52" t="s">
        <v>327</v>
      </c>
      <c r="Z115" s="52" t="s">
        <v>48</v>
      </c>
      <c r="AA115" s="52" t="s">
        <v>315</v>
      </c>
      <c r="AB115" s="52" t="s">
        <v>42</v>
      </c>
      <c r="AC115" s="52" t="s">
        <v>1216</v>
      </c>
      <c r="AD115" s="52" t="s">
        <v>146</v>
      </c>
      <c r="AF115" s="52" t="s">
        <v>1217</v>
      </c>
    </row>
    <row r="116" spans="1:32" x14ac:dyDescent="0.25">
      <c r="A116" s="52" t="s">
        <v>35</v>
      </c>
      <c r="B116" s="52" t="s">
        <v>36</v>
      </c>
      <c r="C116" s="52" t="s">
        <v>37</v>
      </c>
      <c r="D116" s="52" t="s">
        <v>121</v>
      </c>
      <c r="E116" s="52" t="s">
        <v>122</v>
      </c>
      <c r="F116" s="52" t="s">
        <v>123</v>
      </c>
      <c r="G116" s="52" t="s">
        <v>124</v>
      </c>
      <c r="H116" s="52" t="s">
        <v>124</v>
      </c>
      <c r="I116" s="52" t="s">
        <v>42</v>
      </c>
      <c r="J116" s="52" t="s">
        <v>149</v>
      </c>
      <c r="K116" s="52" t="s">
        <v>149</v>
      </c>
      <c r="L116" s="52" t="s">
        <v>43</v>
      </c>
      <c r="M116" s="52" t="s">
        <v>1154</v>
      </c>
      <c r="N116" s="52" t="s">
        <v>150</v>
      </c>
      <c r="O116" s="52" t="s">
        <v>42</v>
      </c>
      <c r="P116" s="52" t="s">
        <v>337</v>
      </c>
      <c r="Q116" s="52" t="s">
        <v>338</v>
      </c>
      <c r="R116" s="52" t="s">
        <v>1218</v>
      </c>
      <c r="S116" s="52">
        <v>201302</v>
      </c>
      <c r="T116" s="52" t="s">
        <v>52</v>
      </c>
      <c r="U116" s="52">
        <v>146283</v>
      </c>
      <c r="V116" s="54">
        <v>146283</v>
      </c>
      <c r="W116" s="52" t="s">
        <v>340</v>
      </c>
      <c r="X116" s="52" t="s">
        <v>341</v>
      </c>
      <c r="Z116" s="52" t="s">
        <v>48</v>
      </c>
      <c r="AA116" s="52" t="s">
        <v>315</v>
      </c>
      <c r="AB116" s="52" t="s">
        <v>42</v>
      </c>
      <c r="AC116" s="52" t="s">
        <v>1219</v>
      </c>
      <c r="AD116" s="52" t="s">
        <v>146</v>
      </c>
      <c r="AF116" s="52" t="s">
        <v>342</v>
      </c>
    </row>
    <row r="117" spans="1:32" x14ac:dyDescent="0.25">
      <c r="A117" s="52" t="s">
        <v>35</v>
      </c>
      <c r="B117" s="52" t="s">
        <v>36</v>
      </c>
      <c r="C117" s="52" t="s">
        <v>37</v>
      </c>
      <c r="D117" s="52" t="s">
        <v>121</v>
      </c>
      <c r="E117" s="52" t="s">
        <v>122</v>
      </c>
      <c r="F117" s="52" t="s">
        <v>123</v>
      </c>
      <c r="G117" s="52" t="s">
        <v>124</v>
      </c>
      <c r="H117" s="52" t="s">
        <v>124</v>
      </c>
      <c r="I117" s="52" t="s">
        <v>42</v>
      </c>
      <c r="J117" s="52" t="s">
        <v>149</v>
      </c>
      <c r="K117" s="52" t="s">
        <v>149</v>
      </c>
      <c r="L117" s="52" t="s">
        <v>43</v>
      </c>
      <c r="M117" s="52" t="s">
        <v>1154</v>
      </c>
      <c r="N117" s="52" t="s">
        <v>150</v>
      </c>
      <c r="O117" s="52" t="s">
        <v>42</v>
      </c>
      <c r="P117" s="52" t="s">
        <v>337</v>
      </c>
      <c r="Q117" s="52" t="s">
        <v>338</v>
      </c>
      <c r="R117" s="52" t="s">
        <v>1220</v>
      </c>
      <c r="S117" s="52">
        <v>201302</v>
      </c>
      <c r="T117" s="52" t="s">
        <v>52</v>
      </c>
      <c r="U117" s="52">
        <v>70212.55</v>
      </c>
      <c r="V117" s="54">
        <v>70212.55</v>
      </c>
      <c r="W117" s="52" t="s">
        <v>340</v>
      </c>
      <c r="X117" s="52" t="s">
        <v>341</v>
      </c>
      <c r="Z117" s="52" t="s">
        <v>48</v>
      </c>
      <c r="AA117" s="52" t="s">
        <v>315</v>
      </c>
      <c r="AB117" s="52" t="s">
        <v>42</v>
      </c>
      <c r="AC117" s="52" t="s">
        <v>1219</v>
      </c>
      <c r="AD117" s="52" t="s">
        <v>146</v>
      </c>
      <c r="AF117" s="52" t="s">
        <v>342</v>
      </c>
    </row>
    <row r="118" spans="1:32" x14ac:dyDescent="0.25">
      <c r="A118" s="52" t="s">
        <v>35</v>
      </c>
      <c r="B118" s="52" t="s">
        <v>36</v>
      </c>
      <c r="C118" s="52" t="s">
        <v>37</v>
      </c>
      <c r="D118" s="52" t="s">
        <v>121</v>
      </c>
      <c r="E118" s="52" t="s">
        <v>122</v>
      </c>
      <c r="F118" s="52" t="s">
        <v>123</v>
      </c>
      <c r="G118" s="52" t="s">
        <v>124</v>
      </c>
      <c r="H118" s="52" t="s">
        <v>124</v>
      </c>
      <c r="I118" s="52" t="s">
        <v>42</v>
      </c>
      <c r="J118" s="52" t="s">
        <v>156</v>
      </c>
      <c r="K118" s="52" t="s">
        <v>156</v>
      </c>
      <c r="L118" s="52" t="s">
        <v>43</v>
      </c>
      <c r="M118" s="52" t="s">
        <v>1154</v>
      </c>
      <c r="N118" s="52" t="s">
        <v>162</v>
      </c>
      <c r="O118" s="52" t="s">
        <v>163</v>
      </c>
      <c r="P118" s="52" t="s">
        <v>362</v>
      </c>
      <c r="Q118" s="52" t="s">
        <v>1221</v>
      </c>
      <c r="R118" s="52" t="s">
        <v>1222</v>
      </c>
      <c r="S118" s="52">
        <v>201302</v>
      </c>
      <c r="T118" s="52" t="s">
        <v>52</v>
      </c>
      <c r="U118" s="52">
        <v>0</v>
      </c>
      <c r="V118" s="54">
        <v>38.9</v>
      </c>
      <c r="Z118" s="52" t="s">
        <v>48</v>
      </c>
      <c r="AA118" s="52" t="s">
        <v>144</v>
      </c>
      <c r="AB118" s="52" t="s">
        <v>42</v>
      </c>
      <c r="AC118" s="52" t="s">
        <v>1216</v>
      </c>
      <c r="AD118" s="52" t="s">
        <v>146</v>
      </c>
      <c r="AF118" s="52" t="s">
        <v>365</v>
      </c>
    </row>
    <row r="119" spans="1:32" x14ac:dyDescent="0.25">
      <c r="A119" s="52" t="s">
        <v>35</v>
      </c>
      <c r="B119" s="52" t="s">
        <v>36</v>
      </c>
      <c r="C119" s="52" t="s">
        <v>37</v>
      </c>
      <c r="D119" s="52" t="s">
        <v>121</v>
      </c>
      <c r="E119" s="52" t="s">
        <v>122</v>
      </c>
      <c r="F119" s="52" t="s">
        <v>123</v>
      </c>
      <c r="G119" s="52" t="s">
        <v>124</v>
      </c>
      <c r="H119" s="52" t="s">
        <v>124</v>
      </c>
      <c r="I119" s="52" t="s">
        <v>42</v>
      </c>
      <c r="J119" s="52" t="s">
        <v>182</v>
      </c>
      <c r="K119" s="52" t="s">
        <v>182</v>
      </c>
      <c r="L119" s="52" t="s">
        <v>43</v>
      </c>
      <c r="M119" s="52" t="s">
        <v>1154</v>
      </c>
      <c r="N119" s="52" t="s">
        <v>150</v>
      </c>
      <c r="O119" s="52" t="s">
        <v>42</v>
      </c>
      <c r="P119" s="52" t="s">
        <v>522</v>
      </c>
      <c r="Q119" s="52" t="s">
        <v>183</v>
      </c>
      <c r="R119" s="52" t="s">
        <v>185</v>
      </c>
      <c r="S119" s="52">
        <v>201302</v>
      </c>
      <c r="T119" s="52" t="s">
        <v>52</v>
      </c>
      <c r="U119" s="52">
        <v>0</v>
      </c>
      <c r="V119" s="54">
        <v>1668.64</v>
      </c>
      <c r="W119" s="52" t="s">
        <v>340</v>
      </c>
      <c r="X119" s="52" t="s">
        <v>177</v>
      </c>
      <c r="Z119" s="52" t="s">
        <v>48</v>
      </c>
      <c r="AA119" s="52" t="s">
        <v>315</v>
      </c>
      <c r="AB119" s="52" t="s">
        <v>42</v>
      </c>
      <c r="AC119" s="52" t="s">
        <v>1223</v>
      </c>
      <c r="AD119" s="52" t="s">
        <v>146</v>
      </c>
      <c r="AF119" s="52" t="s">
        <v>525</v>
      </c>
    </row>
    <row r="120" spans="1:32" x14ac:dyDescent="0.25">
      <c r="A120" s="52" t="s">
        <v>35</v>
      </c>
      <c r="B120" s="52" t="s">
        <v>36</v>
      </c>
      <c r="C120" s="52" t="s">
        <v>37</v>
      </c>
      <c r="D120" s="52" t="s">
        <v>121</v>
      </c>
      <c r="E120" s="52" t="s">
        <v>122</v>
      </c>
      <c r="F120" s="52" t="s">
        <v>123</v>
      </c>
      <c r="G120" s="52" t="s">
        <v>124</v>
      </c>
      <c r="H120" s="52" t="s">
        <v>124</v>
      </c>
      <c r="I120" s="52" t="s">
        <v>42</v>
      </c>
      <c r="J120" s="52" t="s">
        <v>182</v>
      </c>
      <c r="K120" s="52" t="s">
        <v>182</v>
      </c>
      <c r="L120" s="52" t="s">
        <v>43</v>
      </c>
      <c r="M120" s="52" t="s">
        <v>1154</v>
      </c>
      <c r="N120" s="52" t="s">
        <v>150</v>
      </c>
      <c r="O120" s="52" t="s">
        <v>42</v>
      </c>
      <c r="P120" s="52" t="s">
        <v>522</v>
      </c>
      <c r="Q120" s="52" t="s">
        <v>531</v>
      </c>
      <c r="R120" s="52" t="s">
        <v>185</v>
      </c>
      <c r="S120" s="52">
        <v>201302</v>
      </c>
      <c r="T120" s="52" t="s">
        <v>52</v>
      </c>
      <c r="U120" s="52">
        <v>23584.97</v>
      </c>
      <c r="V120" s="54">
        <v>23584.97</v>
      </c>
      <c r="W120" s="52" t="s">
        <v>340</v>
      </c>
      <c r="X120" s="52" t="s">
        <v>177</v>
      </c>
      <c r="Z120" s="52" t="s">
        <v>48</v>
      </c>
      <c r="AA120" s="52" t="s">
        <v>315</v>
      </c>
      <c r="AB120" s="52" t="s">
        <v>42</v>
      </c>
      <c r="AC120" s="52" t="s">
        <v>1223</v>
      </c>
      <c r="AD120" s="52" t="s">
        <v>146</v>
      </c>
      <c r="AF120" s="52" t="s">
        <v>525</v>
      </c>
    </row>
    <row r="121" spans="1:32" x14ac:dyDescent="0.25">
      <c r="A121" s="52" t="s">
        <v>35</v>
      </c>
      <c r="B121" s="52" t="s">
        <v>36</v>
      </c>
      <c r="C121" s="52" t="s">
        <v>37</v>
      </c>
      <c r="D121" s="52" t="s">
        <v>121</v>
      </c>
      <c r="E121" s="52" t="s">
        <v>122</v>
      </c>
      <c r="F121" s="52" t="s">
        <v>123</v>
      </c>
      <c r="G121" s="52" t="s">
        <v>124</v>
      </c>
      <c r="H121" s="52" t="s">
        <v>124</v>
      </c>
      <c r="I121" s="52" t="s">
        <v>42</v>
      </c>
      <c r="J121" s="52" t="s">
        <v>190</v>
      </c>
      <c r="K121" s="52" t="s">
        <v>190</v>
      </c>
      <c r="L121" s="52" t="s">
        <v>43</v>
      </c>
      <c r="M121" s="52" t="s">
        <v>1154</v>
      </c>
      <c r="N121" s="52" t="s">
        <v>126</v>
      </c>
      <c r="O121" s="52" t="s">
        <v>191</v>
      </c>
      <c r="P121" s="52" t="s">
        <v>355</v>
      </c>
      <c r="Q121" s="52" t="s">
        <v>1224</v>
      </c>
      <c r="R121" s="52" t="s">
        <v>1225</v>
      </c>
      <c r="S121" s="52">
        <v>201302</v>
      </c>
      <c r="T121" s="52" t="s">
        <v>52</v>
      </c>
      <c r="U121" s="52">
        <v>0</v>
      </c>
      <c r="V121" s="54">
        <v>4.5</v>
      </c>
      <c r="Z121" s="52" t="s">
        <v>48</v>
      </c>
      <c r="AA121" s="52" t="s">
        <v>144</v>
      </c>
      <c r="AB121" s="52" t="s">
        <v>42</v>
      </c>
      <c r="AC121" s="52" t="s">
        <v>1210</v>
      </c>
      <c r="AD121" s="52" t="s">
        <v>146</v>
      </c>
      <c r="AF121" s="52" t="s">
        <v>358</v>
      </c>
    </row>
    <row r="122" spans="1:32" x14ac:dyDescent="0.25">
      <c r="A122" s="52" t="s">
        <v>35</v>
      </c>
      <c r="B122" s="52" t="s">
        <v>36</v>
      </c>
      <c r="C122" s="52" t="s">
        <v>37</v>
      </c>
      <c r="D122" s="52" t="s">
        <v>121</v>
      </c>
      <c r="E122" s="52" t="s">
        <v>122</v>
      </c>
      <c r="F122" s="52" t="s">
        <v>123</v>
      </c>
      <c r="G122" s="52" t="s">
        <v>124</v>
      </c>
      <c r="H122" s="52" t="s">
        <v>124</v>
      </c>
      <c r="I122" s="52" t="s">
        <v>42</v>
      </c>
      <c r="J122" s="52" t="s">
        <v>190</v>
      </c>
      <c r="K122" s="52" t="s">
        <v>190</v>
      </c>
      <c r="L122" s="52" t="s">
        <v>43</v>
      </c>
      <c r="M122" s="52" t="s">
        <v>1154</v>
      </c>
      <c r="N122" s="52" t="s">
        <v>126</v>
      </c>
      <c r="O122" s="52" t="s">
        <v>191</v>
      </c>
      <c r="P122" s="52" t="s">
        <v>355</v>
      </c>
      <c r="Q122" s="52" t="s">
        <v>1226</v>
      </c>
      <c r="R122" s="52" t="s">
        <v>1225</v>
      </c>
      <c r="S122" s="52">
        <v>201302</v>
      </c>
      <c r="T122" s="52" t="s">
        <v>52</v>
      </c>
      <c r="U122" s="52">
        <v>0</v>
      </c>
      <c r="V122" s="54">
        <v>6</v>
      </c>
      <c r="Z122" s="52" t="s">
        <v>48</v>
      </c>
      <c r="AA122" s="52" t="s">
        <v>168</v>
      </c>
      <c r="AB122" s="52" t="s">
        <v>42</v>
      </c>
      <c r="AC122" s="52" t="s">
        <v>1210</v>
      </c>
      <c r="AD122" s="52" t="s">
        <v>146</v>
      </c>
      <c r="AF122" s="52" t="s">
        <v>358</v>
      </c>
    </row>
    <row r="123" spans="1:32" x14ac:dyDescent="0.25">
      <c r="A123" s="52" t="s">
        <v>35</v>
      </c>
      <c r="B123" s="52" t="s">
        <v>36</v>
      </c>
      <c r="C123" s="52" t="s">
        <v>37</v>
      </c>
      <c r="D123" s="52" t="s">
        <v>121</v>
      </c>
      <c r="E123" s="52" t="s">
        <v>122</v>
      </c>
      <c r="F123" s="52" t="s">
        <v>123</v>
      </c>
      <c r="G123" s="52" t="s">
        <v>124</v>
      </c>
      <c r="H123" s="52" t="s">
        <v>124</v>
      </c>
      <c r="I123" s="52" t="s">
        <v>42</v>
      </c>
      <c r="J123" s="52" t="s">
        <v>190</v>
      </c>
      <c r="K123" s="52" t="s">
        <v>190</v>
      </c>
      <c r="L123" s="52" t="s">
        <v>43</v>
      </c>
      <c r="M123" s="52" t="s">
        <v>1154</v>
      </c>
      <c r="N123" s="52" t="s">
        <v>126</v>
      </c>
      <c r="O123" s="52" t="s">
        <v>191</v>
      </c>
      <c r="P123" s="52" t="s">
        <v>355</v>
      </c>
      <c r="Q123" s="52" t="s">
        <v>1227</v>
      </c>
      <c r="R123" s="52" t="s">
        <v>1225</v>
      </c>
      <c r="S123" s="52">
        <v>201302</v>
      </c>
      <c r="T123" s="52" t="s">
        <v>52</v>
      </c>
      <c r="U123" s="52">
        <v>0</v>
      </c>
      <c r="V123" s="54">
        <v>13</v>
      </c>
      <c r="Z123" s="52" t="s">
        <v>48</v>
      </c>
      <c r="AA123" s="52" t="s">
        <v>168</v>
      </c>
      <c r="AB123" s="52" t="s">
        <v>42</v>
      </c>
      <c r="AC123" s="52" t="s">
        <v>1210</v>
      </c>
      <c r="AD123" s="52" t="s">
        <v>146</v>
      </c>
      <c r="AF123" s="52" t="s">
        <v>358</v>
      </c>
    </row>
    <row r="124" spans="1:32" x14ac:dyDescent="0.25">
      <c r="A124" s="52" t="s">
        <v>35</v>
      </c>
      <c r="B124" s="52" t="s">
        <v>36</v>
      </c>
      <c r="C124" s="52" t="s">
        <v>37</v>
      </c>
      <c r="D124" s="52" t="s">
        <v>121</v>
      </c>
      <c r="E124" s="52" t="s">
        <v>122</v>
      </c>
      <c r="F124" s="52" t="s">
        <v>123</v>
      </c>
      <c r="G124" s="52" t="s">
        <v>124</v>
      </c>
      <c r="H124" s="52" t="s">
        <v>124</v>
      </c>
      <c r="I124" s="52" t="s">
        <v>42</v>
      </c>
      <c r="J124" s="52" t="s">
        <v>190</v>
      </c>
      <c r="K124" s="52" t="s">
        <v>190</v>
      </c>
      <c r="L124" s="52" t="s">
        <v>43</v>
      </c>
      <c r="M124" s="52" t="s">
        <v>1154</v>
      </c>
      <c r="N124" s="52" t="s">
        <v>126</v>
      </c>
      <c r="O124" s="52" t="s">
        <v>191</v>
      </c>
      <c r="P124" s="52" t="s">
        <v>355</v>
      </c>
      <c r="Q124" s="52" t="s">
        <v>167</v>
      </c>
      <c r="R124" s="52" t="s">
        <v>1225</v>
      </c>
      <c r="S124" s="52">
        <v>201302</v>
      </c>
      <c r="T124" s="52" t="s">
        <v>52</v>
      </c>
      <c r="U124" s="52">
        <v>0</v>
      </c>
      <c r="V124" s="54">
        <v>11.3</v>
      </c>
      <c r="Z124" s="52" t="s">
        <v>48</v>
      </c>
      <c r="AA124" s="52" t="s">
        <v>168</v>
      </c>
      <c r="AB124" s="52" t="s">
        <v>42</v>
      </c>
      <c r="AC124" s="52" t="s">
        <v>1210</v>
      </c>
      <c r="AD124" s="52" t="s">
        <v>146</v>
      </c>
      <c r="AF124" s="52" t="s">
        <v>358</v>
      </c>
    </row>
    <row r="125" spans="1:32" x14ac:dyDescent="0.25">
      <c r="A125" s="52" t="s">
        <v>35</v>
      </c>
      <c r="B125" s="52" t="s">
        <v>36</v>
      </c>
      <c r="C125" s="52" t="s">
        <v>37</v>
      </c>
      <c r="D125" s="52" t="s">
        <v>121</v>
      </c>
      <c r="E125" s="52" t="s">
        <v>122</v>
      </c>
      <c r="F125" s="52" t="s">
        <v>123</v>
      </c>
      <c r="G125" s="52" t="s">
        <v>124</v>
      </c>
      <c r="H125" s="52" t="s">
        <v>124</v>
      </c>
      <c r="I125" s="52" t="s">
        <v>42</v>
      </c>
      <c r="J125" s="52" t="s">
        <v>190</v>
      </c>
      <c r="K125" s="52" t="s">
        <v>190</v>
      </c>
      <c r="L125" s="52" t="s">
        <v>43</v>
      </c>
      <c r="M125" s="52" t="s">
        <v>1154</v>
      </c>
      <c r="N125" s="52" t="s">
        <v>126</v>
      </c>
      <c r="O125" s="52" t="s">
        <v>191</v>
      </c>
      <c r="P125" s="52" t="s">
        <v>355</v>
      </c>
      <c r="Q125" s="52" t="s">
        <v>167</v>
      </c>
      <c r="R125" s="52" t="s">
        <v>1225</v>
      </c>
      <c r="S125" s="52">
        <v>201302</v>
      </c>
      <c r="T125" s="52" t="s">
        <v>52</v>
      </c>
      <c r="U125" s="52">
        <v>0</v>
      </c>
      <c r="V125" s="54">
        <v>4.5199999999999996</v>
      </c>
      <c r="Z125" s="52" t="s">
        <v>48</v>
      </c>
      <c r="AA125" s="52" t="s">
        <v>168</v>
      </c>
      <c r="AB125" s="52" t="s">
        <v>42</v>
      </c>
      <c r="AC125" s="52" t="s">
        <v>1210</v>
      </c>
      <c r="AD125" s="52" t="s">
        <v>146</v>
      </c>
      <c r="AF125" s="52" t="s">
        <v>358</v>
      </c>
    </row>
    <row r="126" spans="1:32" x14ac:dyDescent="0.25">
      <c r="A126" s="52" t="s">
        <v>35</v>
      </c>
      <c r="B126" s="52" t="s">
        <v>36</v>
      </c>
      <c r="C126" s="52" t="s">
        <v>37</v>
      </c>
      <c r="D126" s="52" t="s">
        <v>121</v>
      </c>
      <c r="E126" s="52" t="s">
        <v>122</v>
      </c>
      <c r="F126" s="52" t="s">
        <v>123</v>
      </c>
      <c r="G126" s="52" t="s">
        <v>124</v>
      </c>
      <c r="H126" s="52" t="s">
        <v>124</v>
      </c>
      <c r="I126" s="52" t="s">
        <v>42</v>
      </c>
      <c r="J126" s="52" t="s">
        <v>190</v>
      </c>
      <c r="K126" s="52" t="s">
        <v>190</v>
      </c>
      <c r="L126" s="52" t="s">
        <v>43</v>
      </c>
      <c r="M126" s="52" t="s">
        <v>1154</v>
      </c>
      <c r="N126" s="52" t="s">
        <v>126</v>
      </c>
      <c r="O126" s="52" t="s">
        <v>191</v>
      </c>
      <c r="P126" s="52" t="s">
        <v>355</v>
      </c>
      <c r="Q126" s="52" t="s">
        <v>1228</v>
      </c>
      <c r="R126" s="52" t="s">
        <v>1225</v>
      </c>
      <c r="S126" s="52">
        <v>201302</v>
      </c>
      <c r="T126" s="52" t="s">
        <v>52</v>
      </c>
      <c r="U126" s="52">
        <v>0</v>
      </c>
      <c r="V126" s="54">
        <v>270.02999999999997</v>
      </c>
      <c r="Z126" s="52" t="s">
        <v>48</v>
      </c>
      <c r="AA126" s="52" t="s">
        <v>168</v>
      </c>
      <c r="AB126" s="52" t="s">
        <v>42</v>
      </c>
      <c r="AC126" s="52" t="s">
        <v>1210</v>
      </c>
      <c r="AD126" s="52" t="s">
        <v>146</v>
      </c>
      <c r="AF126" s="52" t="s">
        <v>358</v>
      </c>
    </row>
    <row r="127" spans="1:32" x14ac:dyDescent="0.25">
      <c r="A127" s="52" t="s">
        <v>35</v>
      </c>
      <c r="B127" s="52" t="s">
        <v>36</v>
      </c>
      <c r="C127" s="52" t="s">
        <v>37</v>
      </c>
      <c r="D127" s="52" t="s">
        <v>121</v>
      </c>
      <c r="E127" s="52" t="s">
        <v>122</v>
      </c>
      <c r="F127" s="52" t="s">
        <v>123</v>
      </c>
      <c r="G127" s="52" t="s">
        <v>124</v>
      </c>
      <c r="H127" s="52" t="s">
        <v>124</v>
      </c>
      <c r="I127" s="52" t="s">
        <v>42</v>
      </c>
      <c r="J127" s="52" t="s">
        <v>190</v>
      </c>
      <c r="K127" s="52" t="s">
        <v>190</v>
      </c>
      <c r="L127" s="52" t="s">
        <v>43</v>
      </c>
      <c r="M127" s="52" t="s">
        <v>1154</v>
      </c>
      <c r="N127" s="52" t="s">
        <v>160</v>
      </c>
      <c r="O127" s="52" t="s">
        <v>191</v>
      </c>
      <c r="P127" s="52" t="s">
        <v>355</v>
      </c>
      <c r="Q127" s="52" t="s">
        <v>351</v>
      </c>
      <c r="R127" s="52" t="s">
        <v>1225</v>
      </c>
      <c r="S127" s="52">
        <v>201302</v>
      </c>
      <c r="T127" s="52" t="s">
        <v>52</v>
      </c>
      <c r="U127" s="52">
        <v>0</v>
      </c>
      <c r="V127" s="54">
        <v>4.5199999999999996</v>
      </c>
      <c r="Z127" s="52" t="s">
        <v>48</v>
      </c>
      <c r="AA127" s="52" t="s">
        <v>168</v>
      </c>
      <c r="AB127" s="52" t="s">
        <v>42</v>
      </c>
      <c r="AC127" s="52" t="s">
        <v>1210</v>
      </c>
      <c r="AD127" s="52" t="s">
        <v>146</v>
      </c>
      <c r="AF127" s="52" t="s">
        <v>358</v>
      </c>
    </row>
    <row r="128" spans="1:32" x14ac:dyDescent="0.25">
      <c r="A128" s="52" t="s">
        <v>35</v>
      </c>
      <c r="B128" s="52" t="s">
        <v>36</v>
      </c>
      <c r="C128" s="52" t="s">
        <v>37</v>
      </c>
      <c r="D128" s="52" t="s">
        <v>121</v>
      </c>
      <c r="E128" s="52" t="s">
        <v>122</v>
      </c>
      <c r="F128" s="52" t="s">
        <v>123</v>
      </c>
      <c r="G128" s="52" t="s">
        <v>124</v>
      </c>
      <c r="H128" s="52" t="s">
        <v>124</v>
      </c>
      <c r="I128" s="52" t="s">
        <v>42</v>
      </c>
      <c r="J128" s="52" t="s">
        <v>190</v>
      </c>
      <c r="K128" s="52" t="s">
        <v>190</v>
      </c>
      <c r="L128" s="52" t="s">
        <v>43</v>
      </c>
      <c r="M128" s="52" t="s">
        <v>1154</v>
      </c>
      <c r="N128" s="52" t="s">
        <v>126</v>
      </c>
      <c r="O128" s="52" t="s">
        <v>198</v>
      </c>
      <c r="P128" s="52" t="s">
        <v>1179</v>
      </c>
      <c r="Q128" s="52" t="s">
        <v>167</v>
      </c>
      <c r="R128" s="52" t="s">
        <v>1229</v>
      </c>
      <c r="S128" s="52">
        <v>201302</v>
      </c>
      <c r="T128" s="52" t="s">
        <v>52</v>
      </c>
      <c r="U128" s="52">
        <v>0</v>
      </c>
      <c r="V128" s="54">
        <v>18.079999999999998</v>
      </c>
      <c r="Z128" s="52" t="s">
        <v>48</v>
      </c>
      <c r="AA128" s="52" t="s">
        <v>168</v>
      </c>
      <c r="AB128" s="52" t="s">
        <v>42</v>
      </c>
      <c r="AC128" s="52" t="s">
        <v>1230</v>
      </c>
      <c r="AD128" s="52" t="s">
        <v>146</v>
      </c>
      <c r="AF128" s="52" t="s">
        <v>372</v>
      </c>
    </row>
    <row r="129" spans="1:32" x14ac:dyDescent="0.25">
      <c r="A129" s="52" t="s">
        <v>35</v>
      </c>
      <c r="B129" s="52" t="s">
        <v>36</v>
      </c>
      <c r="C129" s="52" t="s">
        <v>37</v>
      </c>
      <c r="D129" s="52" t="s">
        <v>121</v>
      </c>
      <c r="E129" s="52" t="s">
        <v>122</v>
      </c>
      <c r="F129" s="52" t="s">
        <v>123</v>
      </c>
      <c r="G129" s="52" t="s">
        <v>124</v>
      </c>
      <c r="H129" s="52" t="s">
        <v>124</v>
      </c>
      <c r="I129" s="52" t="s">
        <v>42</v>
      </c>
      <c r="J129" s="52" t="s">
        <v>190</v>
      </c>
      <c r="K129" s="52" t="s">
        <v>190</v>
      </c>
      <c r="L129" s="52" t="s">
        <v>43</v>
      </c>
      <c r="M129" s="52" t="s">
        <v>1154</v>
      </c>
      <c r="N129" s="52" t="s">
        <v>160</v>
      </c>
      <c r="O129" s="52" t="s">
        <v>191</v>
      </c>
      <c r="P129" s="52" t="s">
        <v>355</v>
      </c>
      <c r="Q129" s="52" t="s">
        <v>351</v>
      </c>
      <c r="R129" s="52" t="s">
        <v>1225</v>
      </c>
      <c r="S129" s="52">
        <v>201302</v>
      </c>
      <c r="T129" s="52" t="s">
        <v>52</v>
      </c>
      <c r="U129" s="52">
        <v>0</v>
      </c>
      <c r="V129" s="54">
        <v>4.5</v>
      </c>
      <c r="Z129" s="52" t="s">
        <v>48</v>
      </c>
      <c r="AA129" s="52" t="s">
        <v>168</v>
      </c>
      <c r="AB129" s="52" t="s">
        <v>42</v>
      </c>
      <c r="AC129" s="52" t="s">
        <v>1210</v>
      </c>
      <c r="AD129" s="52" t="s">
        <v>146</v>
      </c>
      <c r="AF129" s="52" t="s">
        <v>358</v>
      </c>
    </row>
    <row r="130" spans="1:32" x14ac:dyDescent="0.25">
      <c r="A130" s="52" t="s">
        <v>35</v>
      </c>
      <c r="B130" s="52" t="s">
        <v>36</v>
      </c>
      <c r="C130" s="52" t="s">
        <v>37</v>
      </c>
      <c r="D130" s="52" t="s">
        <v>121</v>
      </c>
      <c r="E130" s="52" t="s">
        <v>122</v>
      </c>
      <c r="F130" s="52" t="s">
        <v>123</v>
      </c>
      <c r="G130" s="52" t="s">
        <v>124</v>
      </c>
      <c r="H130" s="52" t="s">
        <v>124</v>
      </c>
      <c r="I130" s="52" t="s">
        <v>42</v>
      </c>
      <c r="J130" s="52" t="s">
        <v>190</v>
      </c>
      <c r="K130" s="52" t="s">
        <v>190</v>
      </c>
      <c r="L130" s="52" t="s">
        <v>43</v>
      </c>
      <c r="M130" s="52" t="s">
        <v>1154</v>
      </c>
      <c r="N130" s="52" t="s">
        <v>160</v>
      </c>
      <c r="O130" s="52" t="s">
        <v>191</v>
      </c>
      <c r="P130" s="52" t="s">
        <v>355</v>
      </c>
      <c r="Q130" s="52" t="s">
        <v>351</v>
      </c>
      <c r="R130" s="52" t="s">
        <v>1225</v>
      </c>
      <c r="S130" s="52">
        <v>201302</v>
      </c>
      <c r="T130" s="52" t="s">
        <v>52</v>
      </c>
      <c r="U130" s="52">
        <v>0</v>
      </c>
      <c r="V130" s="54">
        <v>3.3</v>
      </c>
      <c r="Z130" s="52" t="s">
        <v>48</v>
      </c>
      <c r="AA130" s="52" t="s">
        <v>168</v>
      </c>
      <c r="AB130" s="52" t="s">
        <v>42</v>
      </c>
      <c r="AC130" s="52" t="s">
        <v>1210</v>
      </c>
      <c r="AD130" s="52" t="s">
        <v>146</v>
      </c>
      <c r="AF130" s="52" t="s">
        <v>358</v>
      </c>
    </row>
    <row r="131" spans="1:32" x14ac:dyDescent="0.25">
      <c r="A131" s="52" t="s">
        <v>35</v>
      </c>
      <c r="B131" s="52" t="s">
        <v>36</v>
      </c>
      <c r="C131" s="52" t="s">
        <v>37</v>
      </c>
      <c r="D131" s="52" t="s">
        <v>121</v>
      </c>
      <c r="E131" s="52" t="s">
        <v>122</v>
      </c>
      <c r="F131" s="52" t="s">
        <v>123</v>
      </c>
      <c r="G131" s="52" t="s">
        <v>124</v>
      </c>
      <c r="H131" s="52" t="s">
        <v>124</v>
      </c>
      <c r="I131" s="52" t="s">
        <v>42</v>
      </c>
      <c r="J131" s="52" t="s">
        <v>190</v>
      </c>
      <c r="K131" s="52" t="s">
        <v>190</v>
      </c>
      <c r="L131" s="52" t="s">
        <v>43</v>
      </c>
      <c r="M131" s="52" t="s">
        <v>1154</v>
      </c>
      <c r="N131" s="52" t="s">
        <v>160</v>
      </c>
      <c r="O131" s="52" t="s">
        <v>191</v>
      </c>
      <c r="P131" s="52" t="s">
        <v>355</v>
      </c>
      <c r="Q131" s="52" t="s">
        <v>351</v>
      </c>
      <c r="R131" s="52" t="s">
        <v>1225</v>
      </c>
      <c r="S131" s="52">
        <v>201302</v>
      </c>
      <c r="T131" s="52" t="s">
        <v>52</v>
      </c>
      <c r="U131" s="52">
        <v>0</v>
      </c>
      <c r="V131" s="54">
        <v>9</v>
      </c>
      <c r="Z131" s="52" t="s">
        <v>48</v>
      </c>
      <c r="AA131" s="52" t="s">
        <v>168</v>
      </c>
      <c r="AB131" s="52" t="s">
        <v>42</v>
      </c>
      <c r="AC131" s="52" t="s">
        <v>1210</v>
      </c>
      <c r="AD131" s="52" t="s">
        <v>146</v>
      </c>
      <c r="AF131" s="52" t="s">
        <v>358</v>
      </c>
    </row>
    <row r="132" spans="1:32" x14ac:dyDescent="0.25">
      <c r="A132" s="52" t="s">
        <v>35</v>
      </c>
      <c r="B132" s="52" t="s">
        <v>36</v>
      </c>
      <c r="C132" s="52" t="s">
        <v>37</v>
      </c>
      <c r="D132" s="52" t="s">
        <v>121</v>
      </c>
      <c r="E132" s="52" t="s">
        <v>122</v>
      </c>
      <c r="F132" s="52" t="s">
        <v>123</v>
      </c>
      <c r="G132" s="52" t="s">
        <v>124</v>
      </c>
      <c r="H132" s="52" t="s">
        <v>124</v>
      </c>
      <c r="I132" s="52" t="s">
        <v>42</v>
      </c>
      <c r="J132" s="52" t="s">
        <v>190</v>
      </c>
      <c r="K132" s="52" t="s">
        <v>190</v>
      </c>
      <c r="L132" s="52" t="s">
        <v>43</v>
      </c>
      <c r="M132" s="52" t="s">
        <v>1154</v>
      </c>
      <c r="N132" s="52" t="s">
        <v>126</v>
      </c>
      <c r="O132" s="52" t="s">
        <v>198</v>
      </c>
      <c r="P132" s="52" t="s">
        <v>1179</v>
      </c>
      <c r="Q132" s="52" t="s">
        <v>1231</v>
      </c>
      <c r="R132" s="52" t="s">
        <v>1229</v>
      </c>
      <c r="S132" s="52">
        <v>201302</v>
      </c>
      <c r="T132" s="52" t="s">
        <v>52</v>
      </c>
      <c r="U132" s="52">
        <v>0</v>
      </c>
      <c r="V132" s="54">
        <v>154.78</v>
      </c>
      <c r="Z132" s="52" t="s">
        <v>48</v>
      </c>
      <c r="AA132" s="52" t="s">
        <v>144</v>
      </c>
      <c r="AB132" s="52" t="s">
        <v>42</v>
      </c>
      <c r="AC132" s="52" t="s">
        <v>1230</v>
      </c>
      <c r="AD132" s="52" t="s">
        <v>146</v>
      </c>
      <c r="AF132" s="52" t="s">
        <v>372</v>
      </c>
    </row>
    <row r="133" spans="1:32" x14ac:dyDescent="0.25">
      <c r="A133" s="52" t="s">
        <v>35</v>
      </c>
      <c r="B133" s="52" t="s">
        <v>36</v>
      </c>
      <c r="C133" s="52" t="s">
        <v>37</v>
      </c>
      <c r="D133" s="52" t="s">
        <v>121</v>
      </c>
      <c r="E133" s="52" t="s">
        <v>122</v>
      </c>
      <c r="F133" s="52" t="s">
        <v>123</v>
      </c>
      <c r="G133" s="52" t="s">
        <v>124</v>
      </c>
      <c r="H133" s="52" t="s">
        <v>124</v>
      </c>
      <c r="I133" s="52" t="s">
        <v>42</v>
      </c>
      <c r="J133" s="52" t="s">
        <v>190</v>
      </c>
      <c r="K133" s="52" t="s">
        <v>190</v>
      </c>
      <c r="L133" s="52" t="s">
        <v>43</v>
      </c>
      <c r="M133" s="52" t="s">
        <v>1154</v>
      </c>
      <c r="N133" s="52" t="s">
        <v>126</v>
      </c>
      <c r="O133" s="52" t="s">
        <v>198</v>
      </c>
      <c r="P133" s="52" t="s">
        <v>1179</v>
      </c>
      <c r="Q133" s="52" t="s">
        <v>167</v>
      </c>
      <c r="R133" s="52" t="s">
        <v>1229</v>
      </c>
      <c r="S133" s="52">
        <v>201302</v>
      </c>
      <c r="T133" s="52" t="s">
        <v>52</v>
      </c>
      <c r="U133" s="52">
        <v>0</v>
      </c>
      <c r="V133" s="54">
        <v>141.25</v>
      </c>
      <c r="Z133" s="52" t="s">
        <v>48</v>
      </c>
      <c r="AA133" s="52" t="s">
        <v>168</v>
      </c>
      <c r="AB133" s="52" t="s">
        <v>42</v>
      </c>
      <c r="AC133" s="52" t="s">
        <v>1230</v>
      </c>
      <c r="AD133" s="52" t="s">
        <v>146</v>
      </c>
      <c r="AF133" s="52" t="s">
        <v>372</v>
      </c>
    </row>
    <row r="134" spans="1:32" x14ac:dyDescent="0.25">
      <c r="A134" s="52" t="s">
        <v>35</v>
      </c>
      <c r="B134" s="52" t="s">
        <v>36</v>
      </c>
      <c r="C134" s="52" t="s">
        <v>37</v>
      </c>
      <c r="D134" s="52" t="s">
        <v>121</v>
      </c>
      <c r="E134" s="52" t="s">
        <v>122</v>
      </c>
      <c r="F134" s="52" t="s">
        <v>123</v>
      </c>
      <c r="G134" s="52" t="s">
        <v>124</v>
      </c>
      <c r="H134" s="52" t="s">
        <v>124</v>
      </c>
      <c r="I134" s="52" t="s">
        <v>42</v>
      </c>
      <c r="J134" s="52" t="s">
        <v>190</v>
      </c>
      <c r="K134" s="52" t="s">
        <v>190</v>
      </c>
      <c r="L134" s="52" t="s">
        <v>43</v>
      </c>
      <c r="M134" s="52" t="s">
        <v>1154</v>
      </c>
      <c r="N134" s="52" t="s">
        <v>126</v>
      </c>
      <c r="O134" s="52" t="s">
        <v>198</v>
      </c>
      <c r="P134" s="52" t="s">
        <v>1179</v>
      </c>
      <c r="Q134" s="52" t="s">
        <v>167</v>
      </c>
      <c r="R134" s="52" t="s">
        <v>1229</v>
      </c>
      <c r="S134" s="52">
        <v>201302</v>
      </c>
      <c r="T134" s="52" t="s">
        <v>52</v>
      </c>
      <c r="U134" s="52">
        <v>0</v>
      </c>
      <c r="V134" s="54">
        <v>42.38</v>
      </c>
      <c r="Z134" s="52" t="s">
        <v>48</v>
      </c>
      <c r="AA134" s="52" t="s">
        <v>168</v>
      </c>
      <c r="AB134" s="52" t="s">
        <v>42</v>
      </c>
      <c r="AC134" s="52" t="s">
        <v>1230</v>
      </c>
      <c r="AD134" s="52" t="s">
        <v>146</v>
      </c>
      <c r="AF134" s="52" t="s">
        <v>372</v>
      </c>
    </row>
    <row r="135" spans="1:32" x14ac:dyDescent="0.25">
      <c r="A135" s="52" t="s">
        <v>35</v>
      </c>
      <c r="B135" s="52" t="s">
        <v>36</v>
      </c>
      <c r="C135" s="52" t="s">
        <v>37</v>
      </c>
      <c r="D135" s="52" t="s">
        <v>121</v>
      </c>
      <c r="E135" s="52" t="s">
        <v>122</v>
      </c>
      <c r="F135" s="52" t="s">
        <v>123</v>
      </c>
      <c r="G135" s="52" t="s">
        <v>124</v>
      </c>
      <c r="H135" s="52" t="s">
        <v>124</v>
      </c>
      <c r="I135" s="52" t="s">
        <v>42</v>
      </c>
      <c r="J135" s="52" t="s">
        <v>190</v>
      </c>
      <c r="K135" s="52" t="s">
        <v>190</v>
      </c>
      <c r="L135" s="52" t="s">
        <v>43</v>
      </c>
      <c r="M135" s="52" t="s">
        <v>1154</v>
      </c>
      <c r="N135" s="52" t="s">
        <v>126</v>
      </c>
      <c r="O135" s="52" t="s">
        <v>198</v>
      </c>
      <c r="P135" s="52" t="s">
        <v>1179</v>
      </c>
      <c r="Q135" s="52" t="s">
        <v>167</v>
      </c>
      <c r="R135" s="52" t="s">
        <v>1229</v>
      </c>
      <c r="S135" s="52">
        <v>201302</v>
      </c>
      <c r="T135" s="52" t="s">
        <v>52</v>
      </c>
      <c r="U135" s="52">
        <v>0</v>
      </c>
      <c r="V135" s="54">
        <v>29.95</v>
      </c>
      <c r="Z135" s="52" t="s">
        <v>48</v>
      </c>
      <c r="AA135" s="52" t="s">
        <v>168</v>
      </c>
      <c r="AB135" s="52" t="s">
        <v>42</v>
      </c>
      <c r="AC135" s="52" t="s">
        <v>1230</v>
      </c>
      <c r="AD135" s="52" t="s">
        <v>146</v>
      </c>
      <c r="AF135" s="52" t="s">
        <v>372</v>
      </c>
    </row>
    <row r="136" spans="1:32" x14ac:dyDescent="0.25">
      <c r="A136" s="52" t="s">
        <v>35</v>
      </c>
      <c r="B136" s="52" t="s">
        <v>36</v>
      </c>
      <c r="C136" s="52" t="s">
        <v>37</v>
      </c>
      <c r="D136" s="52" t="s">
        <v>121</v>
      </c>
      <c r="E136" s="52" t="s">
        <v>122</v>
      </c>
      <c r="F136" s="52" t="s">
        <v>123</v>
      </c>
      <c r="G136" s="52" t="s">
        <v>124</v>
      </c>
      <c r="H136" s="52" t="s">
        <v>124</v>
      </c>
      <c r="I136" s="52" t="s">
        <v>42</v>
      </c>
      <c r="J136" s="52" t="s">
        <v>190</v>
      </c>
      <c r="K136" s="52" t="s">
        <v>190</v>
      </c>
      <c r="L136" s="52" t="s">
        <v>43</v>
      </c>
      <c r="M136" s="52" t="s">
        <v>1154</v>
      </c>
      <c r="N136" s="52" t="s">
        <v>126</v>
      </c>
      <c r="O136" s="52" t="s">
        <v>198</v>
      </c>
      <c r="P136" s="52" t="s">
        <v>1179</v>
      </c>
      <c r="Q136" s="52" t="s">
        <v>167</v>
      </c>
      <c r="R136" s="52" t="s">
        <v>1229</v>
      </c>
      <c r="S136" s="52">
        <v>201302</v>
      </c>
      <c r="T136" s="52" t="s">
        <v>52</v>
      </c>
      <c r="U136" s="52">
        <v>0</v>
      </c>
      <c r="V136" s="54">
        <v>22.6</v>
      </c>
      <c r="Z136" s="52" t="s">
        <v>48</v>
      </c>
      <c r="AA136" s="52" t="s">
        <v>168</v>
      </c>
      <c r="AB136" s="52" t="s">
        <v>42</v>
      </c>
      <c r="AC136" s="52" t="s">
        <v>1230</v>
      </c>
      <c r="AD136" s="52" t="s">
        <v>146</v>
      </c>
      <c r="AF136" s="52" t="s">
        <v>372</v>
      </c>
    </row>
    <row r="137" spans="1:32" x14ac:dyDescent="0.25">
      <c r="A137" s="52" t="s">
        <v>35</v>
      </c>
      <c r="B137" s="52" t="s">
        <v>36</v>
      </c>
      <c r="C137" s="52" t="s">
        <v>37</v>
      </c>
      <c r="D137" s="52" t="s">
        <v>121</v>
      </c>
      <c r="E137" s="52" t="s">
        <v>122</v>
      </c>
      <c r="F137" s="52" t="s">
        <v>123</v>
      </c>
      <c r="G137" s="52" t="s">
        <v>124</v>
      </c>
      <c r="H137" s="52" t="s">
        <v>124</v>
      </c>
      <c r="I137" s="52" t="s">
        <v>42</v>
      </c>
      <c r="J137" s="52" t="s">
        <v>190</v>
      </c>
      <c r="K137" s="52" t="s">
        <v>190</v>
      </c>
      <c r="L137" s="52" t="s">
        <v>43</v>
      </c>
      <c r="M137" s="52" t="s">
        <v>1154</v>
      </c>
      <c r="N137" s="52" t="s">
        <v>131</v>
      </c>
      <c r="O137" s="52" t="s">
        <v>191</v>
      </c>
      <c r="P137" s="52" t="s">
        <v>355</v>
      </c>
      <c r="Q137" s="52" t="s">
        <v>1232</v>
      </c>
      <c r="R137" s="52" t="s">
        <v>1233</v>
      </c>
      <c r="S137" s="52">
        <v>201302</v>
      </c>
      <c r="T137" s="52" t="s">
        <v>52</v>
      </c>
      <c r="U137" s="52">
        <v>0</v>
      </c>
      <c r="V137" s="54">
        <v>1500</v>
      </c>
      <c r="Z137" s="52" t="s">
        <v>48</v>
      </c>
      <c r="AA137" s="52" t="s">
        <v>144</v>
      </c>
      <c r="AB137" s="52" t="s">
        <v>42</v>
      </c>
      <c r="AC137" s="52" t="s">
        <v>1216</v>
      </c>
      <c r="AD137" s="52" t="s">
        <v>146</v>
      </c>
      <c r="AF137" s="52" t="s">
        <v>358</v>
      </c>
    </row>
    <row r="138" spans="1:32" x14ac:dyDescent="0.25">
      <c r="A138" s="52" t="s">
        <v>35</v>
      </c>
      <c r="B138" s="52" t="s">
        <v>36</v>
      </c>
      <c r="C138" s="52" t="s">
        <v>37</v>
      </c>
      <c r="D138" s="52" t="s">
        <v>121</v>
      </c>
      <c r="E138" s="52" t="s">
        <v>122</v>
      </c>
      <c r="F138" s="52" t="s">
        <v>123</v>
      </c>
      <c r="G138" s="52" t="s">
        <v>124</v>
      </c>
      <c r="H138" s="52" t="s">
        <v>124</v>
      </c>
      <c r="I138" s="52" t="s">
        <v>42</v>
      </c>
      <c r="J138" s="52" t="s">
        <v>190</v>
      </c>
      <c r="K138" s="52" t="s">
        <v>190</v>
      </c>
      <c r="L138" s="52" t="s">
        <v>43</v>
      </c>
      <c r="M138" s="52" t="s">
        <v>1154</v>
      </c>
      <c r="N138" s="52" t="s">
        <v>131</v>
      </c>
      <c r="O138" s="52" t="s">
        <v>198</v>
      </c>
      <c r="P138" s="52" t="s">
        <v>1179</v>
      </c>
      <c r="Q138" s="52" t="s">
        <v>535</v>
      </c>
      <c r="R138" s="52" t="s">
        <v>1234</v>
      </c>
      <c r="S138" s="52">
        <v>201302</v>
      </c>
      <c r="T138" s="52" t="s">
        <v>52</v>
      </c>
      <c r="U138" s="52">
        <v>0</v>
      </c>
      <c r="V138" s="54">
        <v>68.25</v>
      </c>
      <c r="Z138" s="52" t="s">
        <v>48</v>
      </c>
      <c r="AA138" s="52" t="s">
        <v>144</v>
      </c>
      <c r="AB138" s="52" t="s">
        <v>42</v>
      </c>
      <c r="AC138" s="52" t="s">
        <v>1216</v>
      </c>
      <c r="AD138" s="52" t="s">
        <v>146</v>
      </c>
      <c r="AF138" s="52" t="s">
        <v>372</v>
      </c>
    </row>
    <row r="139" spans="1:32" x14ac:dyDescent="0.25">
      <c r="A139" s="52" t="s">
        <v>35</v>
      </c>
      <c r="B139" s="52" t="s">
        <v>36</v>
      </c>
      <c r="C139" s="52" t="s">
        <v>37</v>
      </c>
      <c r="D139" s="52" t="s">
        <v>121</v>
      </c>
      <c r="E139" s="52" t="s">
        <v>122</v>
      </c>
      <c r="F139" s="52" t="s">
        <v>123</v>
      </c>
      <c r="G139" s="52" t="s">
        <v>124</v>
      </c>
      <c r="H139" s="52" t="s">
        <v>124</v>
      </c>
      <c r="I139" s="52" t="s">
        <v>42</v>
      </c>
      <c r="J139" s="52" t="s">
        <v>190</v>
      </c>
      <c r="K139" s="52" t="s">
        <v>190</v>
      </c>
      <c r="L139" s="52" t="s">
        <v>43</v>
      </c>
      <c r="M139" s="52" t="s">
        <v>1154</v>
      </c>
      <c r="N139" s="52" t="s">
        <v>131</v>
      </c>
      <c r="O139" s="52" t="s">
        <v>163</v>
      </c>
      <c r="P139" s="52" t="s">
        <v>362</v>
      </c>
      <c r="Q139" s="52" t="s">
        <v>1235</v>
      </c>
      <c r="R139" s="52" t="s">
        <v>1222</v>
      </c>
      <c r="S139" s="52">
        <v>201302</v>
      </c>
      <c r="T139" s="52" t="s">
        <v>52</v>
      </c>
      <c r="U139" s="52">
        <v>0</v>
      </c>
      <c r="V139" s="54">
        <v>454</v>
      </c>
      <c r="Z139" s="52" t="s">
        <v>48</v>
      </c>
      <c r="AA139" s="52" t="s">
        <v>144</v>
      </c>
      <c r="AB139" s="52" t="s">
        <v>42</v>
      </c>
      <c r="AC139" s="52" t="s">
        <v>1216</v>
      </c>
      <c r="AD139" s="52" t="s">
        <v>146</v>
      </c>
      <c r="AF139" s="52" t="s">
        <v>365</v>
      </c>
    </row>
    <row r="140" spans="1:32" x14ac:dyDescent="0.25">
      <c r="A140" s="52" t="s">
        <v>35</v>
      </c>
      <c r="B140" s="52" t="s">
        <v>36</v>
      </c>
      <c r="C140" s="52" t="s">
        <v>37</v>
      </c>
      <c r="D140" s="52" t="s">
        <v>121</v>
      </c>
      <c r="E140" s="52" t="s">
        <v>122</v>
      </c>
      <c r="F140" s="52" t="s">
        <v>123</v>
      </c>
      <c r="G140" s="52" t="s">
        <v>124</v>
      </c>
      <c r="H140" s="52" t="s">
        <v>124</v>
      </c>
      <c r="I140" s="52" t="s">
        <v>42</v>
      </c>
      <c r="J140" s="52" t="s">
        <v>190</v>
      </c>
      <c r="K140" s="52" t="s">
        <v>190</v>
      </c>
      <c r="L140" s="52" t="s">
        <v>43</v>
      </c>
      <c r="M140" s="52" t="s">
        <v>1154</v>
      </c>
      <c r="N140" s="52" t="s">
        <v>126</v>
      </c>
      <c r="O140" s="52" t="s">
        <v>163</v>
      </c>
      <c r="P140" s="52" t="s">
        <v>362</v>
      </c>
      <c r="Q140" s="52" t="s">
        <v>1236</v>
      </c>
      <c r="R140" s="52" t="s">
        <v>1222</v>
      </c>
      <c r="S140" s="52">
        <v>201302</v>
      </c>
      <c r="T140" s="52" t="s">
        <v>52</v>
      </c>
      <c r="U140" s="52">
        <v>0</v>
      </c>
      <c r="V140" s="54">
        <v>159</v>
      </c>
      <c r="Z140" s="52" t="s">
        <v>48</v>
      </c>
      <c r="AA140" s="52" t="s">
        <v>144</v>
      </c>
      <c r="AB140" s="52" t="s">
        <v>42</v>
      </c>
      <c r="AC140" s="52" t="s">
        <v>1216</v>
      </c>
      <c r="AD140" s="52" t="s">
        <v>146</v>
      </c>
      <c r="AF140" s="52" t="s">
        <v>365</v>
      </c>
    </row>
    <row r="141" spans="1:32" x14ac:dyDescent="0.25">
      <c r="A141" s="52" t="s">
        <v>35</v>
      </c>
      <c r="B141" s="52" t="s">
        <v>36</v>
      </c>
      <c r="C141" s="52" t="s">
        <v>37</v>
      </c>
      <c r="D141" s="52" t="s">
        <v>121</v>
      </c>
      <c r="E141" s="52" t="s">
        <v>215</v>
      </c>
      <c r="F141" s="52" t="s">
        <v>216</v>
      </c>
      <c r="G141" s="52" t="s">
        <v>124</v>
      </c>
      <c r="H141" s="52" t="s">
        <v>124</v>
      </c>
      <c r="I141" s="52" t="s">
        <v>42</v>
      </c>
      <c r="J141" s="52" t="s">
        <v>217</v>
      </c>
      <c r="K141" s="52" t="s">
        <v>217</v>
      </c>
      <c r="L141" s="52" t="s">
        <v>43</v>
      </c>
      <c r="M141" s="52" t="s">
        <v>1154</v>
      </c>
      <c r="N141" s="52" t="s">
        <v>131</v>
      </c>
      <c r="O141" s="52" t="s">
        <v>219</v>
      </c>
      <c r="P141" s="52" t="s">
        <v>1237</v>
      </c>
      <c r="Q141" s="52" t="s">
        <v>1238</v>
      </c>
      <c r="R141" s="52" t="s">
        <v>1239</v>
      </c>
      <c r="S141" s="52">
        <v>201302</v>
      </c>
      <c r="T141" s="52" t="s">
        <v>52</v>
      </c>
      <c r="U141" s="52">
        <v>0</v>
      </c>
      <c r="V141" s="54">
        <v>8.24</v>
      </c>
      <c r="Z141" s="52" t="s">
        <v>48</v>
      </c>
      <c r="AA141" s="52" t="s">
        <v>144</v>
      </c>
      <c r="AB141" s="52" t="s">
        <v>42</v>
      </c>
      <c r="AC141" s="52" t="s">
        <v>1210</v>
      </c>
      <c r="AD141" s="52" t="s">
        <v>146</v>
      </c>
      <c r="AF141" s="52" t="s">
        <v>670</v>
      </c>
    </row>
    <row r="142" spans="1:32" x14ac:dyDescent="0.25">
      <c r="A142" s="52" t="s">
        <v>35</v>
      </c>
      <c r="B142" s="52" t="s">
        <v>36</v>
      </c>
      <c r="C142" s="52" t="s">
        <v>37</v>
      </c>
      <c r="D142" s="52" t="s">
        <v>121</v>
      </c>
      <c r="E142" s="52" t="s">
        <v>215</v>
      </c>
      <c r="F142" s="52" t="s">
        <v>216</v>
      </c>
      <c r="G142" s="52" t="s">
        <v>124</v>
      </c>
      <c r="H142" s="52" t="s">
        <v>124</v>
      </c>
      <c r="I142" s="52" t="s">
        <v>42</v>
      </c>
      <c r="J142" s="52" t="s">
        <v>237</v>
      </c>
      <c r="K142" s="52" t="s">
        <v>237</v>
      </c>
      <c r="L142" s="52" t="s">
        <v>43</v>
      </c>
      <c r="M142" s="52" t="s">
        <v>1154</v>
      </c>
      <c r="N142" s="52" t="s">
        <v>131</v>
      </c>
      <c r="O142" s="52" t="s">
        <v>219</v>
      </c>
      <c r="P142" s="52" t="s">
        <v>1237</v>
      </c>
      <c r="Q142" s="52" t="s">
        <v>1240</v>
      </c>
      <c r="R142" s="52" t="s">
        <v>1239</v>
      </c>
      <c r="S142" s="52">
        <v>201302</v>
      </c>
      <c r="T142" s="52" t="s">
        <v>52</v>
      </c>
      <c r="U142" s="52">
        <v>0</v>
      </c>
      <c r="V142" s="54">
        <v>53.63</v>
      </c>
      <c r="Z142" s="52" t="s">
        <v>48</v>
      </c>
      <c r="AA142" s="52" t="s">
        <v>144</v>
      </c>
      <c r="AB142" s="52" t="s">
        <v>42</v>
      </c>
      <c r="AC142" s="52" t="s">
        <v>1210</v>
      </c>
      <c r="AD142" s="52" t="s">
        <v>146</v>
      </c>
      <c r="AF142" s="52" t="s">
        <v>670</v>
      </c>
    </row>
    <row r="143" spans="1:32" x14ac:dyDescent="0.25">
      <c r="A143" s="52" t="s">
        <v>35</v>
      </c>
      <c r="B143" s="52" t="s">
        <v>36</v>
      </c>
      <c r="C143" s="52" t="s">
        <v>37</v>
      </c>
      <c r="D143" s="52" t="s">
        <v>121</v>
      </c>
      <c r="E143" s="52" t="s">
        <v>215</v>
      </c>
      <c r="F143" s="52" t="s">
        <v>216</v>
      </c>
      <c r="G143" s="52" t="s">
        <v>124</v>
      </c>
      <c r="H143" s="52" t="s">
        <v>124</v>
      </c>
      <c r="I143" s="52" t="s">
        <v>42</v>
      </c>
      <c r="J143" s="52" t="s">
        <v>237</v>
      </c>
      <c r="K143" s="52" t="s">
        <v>237</v>
      </c>
      <c r="L143" s="52" t="s">
        <v>43</v>
      </c>
      <c r="M143" s="52" t="s">
        <v>1154</v>
      </c>
      <c r="N143" s="52" t="s">
        <v>160</v>
      </c>
      <c r="O143" s="52" t="s">
        <v>219</v>
      </c>
      <c r="P143" s="52" t="s">
        <v>1237</v>
      </c>
      <c r="Q143" s="52" t="s">
        <v>1241</v>
      </c>
      <c r="R143" s="52" t="s">
        <v>1239</v>
      </c>
      <c r="S143" s="52">
        <v>201302</v>
      </c>
      <c r="T143" s="52" t="s">
        <v>52</v>
      </c>
      <c r="U143" s="52">
        <v>0</v>
      </c>
      <c r="V143" s="54">
        <v>31.25</v>
      </c>
      <c r="Z143" s="52" t="s">
        <v>48</v>
      </c>
      <c r="AA143" s="52" t="s">
        <v>144</v>
      </c>
      <c r="AB143" s="52" t="s">
        <v>42</v>
      </c>
      <c r="AC143" s="52" t="s">
        <v>1210</v>
      </c>
      <c r="AD143" s="52" t="s">
        <v>146</v>
      </c>
      <c r="AF143" s="52" t="s">
        <v>670</v>
      </c>
    </row>
    <row r="144" spans="1:32" x14ac:dyDescent="0.25">
      <c r="A144" s="52" t="s">
        <v>35</v>
      </c>
      <c r="B144" s="52" t="s">
        <v>36</v>
      </c>
      <c r="C144" s="52" t="s">
        <v>37</v>
      </c>
      <c r="D144" s="52" t="s">
        <v>121</v>
      </c>
      <c r="E144" s="52" t="s">
        <v>215</v>
      </c>
      <c r="F144" s="52" t="s">
        <v>216</v>
      </c>
      <c r="G144" s="52" t="s">
        <v>124</v>
      </c>
      <c r="H144" s="52" t="s">
        <v>124</v>
      </c>
      <c r="I144" s="52" t="s">
        <v>42</v>
      </c>
      <c r="J144" s="52" t="s">
        <v>237</v>
      </c>
      <c r="K144" s="52" t="s">
        <v>237</v>
      </c>
      <c r="L144" s="52" t="s">
        <v>43</v>
      </c>
      <c r="M144" s="52" t="s">
        <v>1154</v>
      </c>
      <c r="N144" s="52" t="s">
        <v>150</v>
      </c>
      <c r="O144" s="52" t="s">
        <v>42</v>
      </c>
      <c r="P144" s="52" t="s">
        <v>424</v>
      </c>
      <c r="Q144" s="52" t="s">
        <v>425</v>
      </c>
      <c r="R144" s="52" t="s">
        <v>421</v>
      </c>
      <c r="S144" s="52">
        <v>201302</v>
      </c>
      <c r="T144" s="52" t="s">
        <v>52</v>
      </c>
      <c r="U144" s="52">
        <v>141033.44</v>
      </c>
      <c r="V144" s="54">
        <v>141033.44</v>
      </c>
      <c r="W144" s="52" t="s">
        <v>340</v>
      </c>
      <c r="X144" s="52" t="s">
        <v>422</v>
      </c>
      <c r="Z144" s="52" t="s">
        <v>48</v>
      </c>
      <c r="AA144" s="52" t="s">
        <v>315</v>
      </c>
      <c r="AB144" s="52" t="s">
        <v>42</v>
      </c>
      <c r="AC144" s="52" t="s">
        <v>1242</v>
      </c>
      <c r="AD144" s="52" t="s">
        <v>146</v>
      </c>
      <c r="AF144" s="52" t="s">
        <v>427</v>
      </c>
    </row>
    <row r="145" spans="1:32" x14ac:dyDescent="0.25">
      <c r="A145" s="52" t="s">
        <v>35</v>
      </c>
      <c r="B145" s="52" t="s">
        <v>36</v>
      </c>
      <c r="C145" s="52" t="s">
        <v>37</v>
      </c>
      <c r="D145" s="52" t="s">
        <v>121</v>
      </c>
      <c r="E145" s="52" t="s">
        <v>215</v>
      </c>
      <c r="F145" s="52" t="s">
        <v>216</v>
      </c>
      <c r="G145" s="52" t="s">
        <v>124</v>
      </c>
      <c r="H145" s="52" t="s">
        <v>124</v>
      </c>
      <c r="I145" s="52" t="s">
        <v>42</v>
      </c>
      <c r="J145" s="52" t="s">
        <v>237</v>
      </c>
      <c r="K145" s="52" t="s">
        <v>237</v>
      </c>
      <c r="L145" s="52" t="s">
        <v>43</v>
      </c>
      <c r="M145" s="52" t="s">
        <v>1154</v>
      </c>
      <c r="N145" s="52" t="s">
        <v>134</v>
      </c>
      <c r="O145" s="52" t="s">
        <v>42</v>
      </c>
      <c r="P145" s="52" t="s">
        <v>424</v>
      </c>
      <c r="Q145" s="52" t="s">
        <v>135</v>
      </c>
      <c r="R145" s="52" t="s">
        <v>421</v>
      </c>
      <c r="S145" s="52">
        <v>201302</v>
      </c>
      <c r="T145" s="52" t="s">
        <v>52</v>
      </c>
      <c r="U145" s="52">
        <v>0</v>
      </c>
      <c r="V145" s="54">
        <v>450</v>
      </c>
      <c r="X145" s="52" t="s">
        <v>422</v>
      </c>
      <c r="Z145" s="52" t="s">
        <v>48</v>
      </c>
      <c r="AA145" s="52" t="s">
        <v>315</v>
      </c>
      <c r="AB145" s="52" t="s">
        <v>42</v>
      </c>
      <c r="AC145" s="52" t="s">
        <v>1242</v>
      </c>
      <c r="AD145" s="52" t="s">
        <v>146</v>
      </c>
      <c r="AF145" s="52" t="s">
        <v>427</v>
      </c>
    </row>
    <row r="146" spans="1:32" x14ac:dyDescent="0.25">
      <c r="A146" s="52" t="s">
        <v>35</v>
      </c>
      <c r="B146" s="52" t="s">
        <v>36</v>
      </c>
      <c r="C146" s="52" t="s">
        <v>37</v>
      </c>
      <c r="D146" s="52" t="s">
        <v>121</v>
      </c>
      <c r="E146" s="52" t="s">
        <v>215</v>
      </c>
      <c r="F146" s="52" t="s">
        <v>216</v>
      </c>
      <c r="G146" s="52" t="s">
        <v>124</v>
      </c>
      <c r="H146" s="52" t="s">
        <v>124</v>
      </c>
      <c r="I146" s="52" t="s">
        <v>42</v>
      </c>
      <c r="J146" s="52" t="s">
        <v>250</v>
      </c>
      <c r="K146" s="52" t="s">
        <v>250</v>
      </c>
      <c r="L146" s="52" t="s">
        <v>43</v>
      </c>
      <c r="M146" s="52" t="s">
        <v>1154</v>
      </c>
      <c r="N146" s="52" t="s">
        <v>150</v>
      </c>
      <c r="O146" s="52" t="s">
        <v>42</v>
      </c>
      <c r="P146" s="52" t="s">
        <v>430</v>
      </c>
      <c r="Q146" s="52" t="s">
        <v>431</v>
      </c>
      <c r="R146" s="52" t="s">
        <v>435</v>
      </c>
      <c r="S146" s="52">
        <v>201302</v>
      </c>
      <c r="T146" s="52" t="s">
        <v>52</v>
      </c>
      <c r="U146" s="52">
        <v>21350</v>
      </c>
      <c r="V146" s="54">
        <v>21350</v>
      </c>
      <c r="W146" s="52" t="s">
        <v>340</v>
      </c>
      <c r="X146" s="52" t="s">
        <v>433</v>
      </c>
      <c r="Z146" s="52" t="s">
        <v>48</v>
      </c>
      <c r="AA146" s="52" t="s">
        <v>315</v>
      </c>
      <c r="AB146" s="52" t="s">
        <v>42</v>
      </c>
      <c r="AC146" s="52" t="s">
        <v>1230</v>
      </c>
      <c r="AD146" s="52" t="s">
        <v>146</v>
      </c>
      <c r="AF146" s="52" t="s">
        <v>434</v>
      </c>
    </row>
    <row r="147" spans="1:32" x14ac:dyDescent="0.25">
      <c r="A147" s="52" t="s">
        <v>35</v>
      </c>
      <c r="B147" s="52" t="s">
        <v>36</v>
      </c>
      <c r="C147" s="52" t="s">
        <v>37</v>
      </c>
      <c r="D147" s="52" t="s">
        <v>121</v>
      </c>
      <c r="E147" s="52" t="s">
        <v>215</v>
      </c>
      <c r="F147" s="52" t="s">
        <v>216</v>
      </c>
      <c r="G147" s="52" t="s">
        <v>124</v>
      </c>
      <c r="H147" s="52" t="s">
        <v>124</v>
      </c>
      <c r="I147" s="52" t="s">
        <v>42</v>
      </c>
      <c r="J147" s="52" t="s">
        <v>250</v>
      </c>
      <c r="K147" s="52" t="s">
        <v>250</v>
      </c>
      <c r="L147" s="52" t="s">
        <v>43</v>
      </c>
      <c r="M147" s="52" t="s">
        <v>1154</v>
      </c>
      <c r="N147" s="52" t="s">
        <v>134</v>
      </c>
      <c r="O147" s="52" t="s">
        <v>42</v>
      </c>
      <c r="P147" s="52" t="s">
        <v>430</v>
      </c>
      <c r="Q147" s="52" t="s">
        <v>135</v>
      </c>
      <c r="R147" s="52" t="s">
        <v>435</v>
      </c>
      <c r="S147" s="52">
        <v>201302</v>
      </c>
      <c r="T147" s="52" t="s">
        <v>52</v>
      </c>
      <c r="U147" s="52">
        <v>0</v>
      </c>
      <c r="V147" s="54">
        <v>1067.5</v>
      </c>
      <c r="X147" s="52" t="s">
        <v>433</v>
      </c>
      <c r="Z147" s="52" t="s">
        <v>48</v>
      </c>
      <c r="AA147" s="52" t="s">
        <v>315</v>
      </c>
      <c r="AB147" s="52" t="s">
        <v>42</v>
      </c>
      <c r="AC147" s="52" t="s">
        <v>1230</v>
      </c>
      <c r="AD147" s="52" t="s">
        <v>146</v>
      </c>
      <c r="AF147" s="52" t="s">
        <v>434</v>
      </c>
    </row>
    <row r="148" spans="1:32" x14ac:dyDescent="0.25">
      <c r="A148" s="52" t="s">
        <v>35</v>
      </c>
      <c r="B148" s="52" t="s">
        <v>36</v>
      </c>
      <c r="C148" s="52" t="s">
        <v>37</v>
      </c>
      <c r="D148" s="52" t="s">
        <v>121</v>
      </c>
      <c r="E148" s="52" t="s">
        <v>215</v>
      </c>
      <c r="F148" s="52" t="s">
        <v>216</v>
      </c>
      <c r="G148" s="52" t="s">
        <v>124</v>
      </c>
      <c r="H148" s="52" t="s">
        <v>124</v>
      </c>
      <c r="I148" s="52" t="s">
        <v>42</v>
      </c>
      <c r="J148" s="52" t="s">
        <v>257</v>
      </c>
      <c r="K148" s="52" t="s">
        <v>257</v>
      </c>
      <c r="L148" s="52" t="s">
        <v>43</v>
      </c>
      <c r="M148" s="52" t="s">
        <v>1154</v>
      </c>
      <c r="N148" s="52" t="s">
        <v>150</v>
      </c>
      <c r="O148" s="52" t="s">
        <v>42</v>
      </c>
      <c r="P148" s="52" t="s">
        <v>424</v>
      </c>
      <c r="Q148" s="52" t="s">
        <v>441</v>
      </c>
      <c r="R148" s="52" t="s">
        <v>445</v>
      </c>
      <c r="S148" s="52">
        <v>201302</v>
      </c>
      <c r="T148" s="52" t="s">
        <v>52</v>
      </c>
      <c r="U148" s="52">
        <v>25290</v>
      </c>
      <c r="V148" s="54">
        <v>25290</v>
      </c>
      <c r="W148" s="52" t="s">
        <v>340</v>
      </c>
      <c r="X148" s="52" t="s">
        <v>440</v>
      </c>
      <c r="Z148" s="52" t="s">
        <v>48</v>
      </c>
      <c r="AA148" s="52" t="s">
        <v>315</v>
      </c>
      <c r="AB148" s="52" t="s">
        <v>42</v>
      </c>
      <c r="AC148" s="52" t="s">
        <v>1230</v>
      </c>
      <c r="AD148" s="52" t="s">
        <v>146</v>
      </c>
      <c r="AF148" s="52" t="s">
        <v>427</v>
      </c>
    </row>
    <row r="149" spans="1:32" x14ac:dyDescent="0.25">
      <c r="A149" s="52" t="s">
        <v>35</v>
      </c>
      <c r="B149" s="52" t="s">
        <v>36</v>
      </c>
      <c r="C149" s="52" t="s">
        <v>37</v>
      </c>
      <c r="D149" s="52" t="s">
        <v>121</v>
      </c>
      <c r="E149" s="52" t="s">
        <v>215</v>
      </c>
      <c r="F149" s="52" t="s">
        <v>216</v>
      </c>
      <c r="G149" s="52" t="s">
        <v>124</v>
      </c>
      <c r="H149" s="52" t="s">
        <v>124</v>
      </c>
      <c r="I149" s="52" t="s">
        <v>42</v>
      </c>
      <c r="J149" s="52" t="s">
        <v>257</v>
      </c>
      <c r="K149" s="52" t="s">
        <v>257</v>
      </c>
      <c r="L149" s="52" t="s">
        <v>43</v>
      </c>
      <c r="M149" s="52" t="s">
        <v>1154</v>
      </c>
      <c r="N149" s="52" t="s">
        <v>134</v>
      </c>
      <c r="O149" s="52" t="s">
        <v>42</v>
      </c>
      <c r="P149" s="52" t="s">
        <v>424</v>
      </c>
      <c r="Q149" s="52" t="s">
        <v>135</v>
      </c>
      <c r="R149" s="52" t="s">
        <v>445</v>
      </c>
      <c r="S149" s="52">
        <v>201302</v>
      </c>
      <c r="T149" s="52" t="s">
        <v>52</v>
      </c>
      <c r="U149" s="52">
        <v>0</v>
      </c>
      <c r="V149" s="54">
        <v>450</v>
      </c>
      <c r="X149" s="52" t="s">
        <v>440</v>
      </c>
      <c r="Z149" s="52" t="s">
        <v>48</v>
      </c>
      <c r="AA149" s="52" t="s">
        <v>315</v>
      </c>
      <c r="AB149" s="52" t="s">
        <v>42</v>
      </c>
      <c r="AC149" s="52" t="s">
        <v>1230</v>
      </c>
      <c r="AD149" s="52" t="s">
        <v>146</v>
      </c>
      <c r="AF149" s="52" t="s">
        <v>427</v>
      </c>
    </row>
    <row r="150" spans="1:32" x14ac:dyDescent="0.25">
      <c r="A150" s="52" t="s">
        <v>35</v>
      </c>
      <c r="B150" s="52" t="s">
        <v>36</v>
      </c>
      <c r="C150" s="52" t="s">
        <v>37</v>
      </c>
      <c r="D150" s="52" t="s">
        <v>121</v>
      </c>
      <c r="E150" s="52" t="s">
        <v>215</v>
      </c>
      <c r="F150" s="52" t="s">
        <v>216</v>
      </c>
      <c r="G150" s="52" t="s">
        <v>124</v>
      </c>
      <c r="H150" s="52" t="s">
        <v>124</v>
      </c>
      <c r="I150" s="52" t="s">
        <v>42</v>
      </c>
      <c r="J150" s="52" t="s">
        <v>268</v>
      </c>
      <c r="K150" s="52" t="s">
        <v>268</v>
      </c>
      <c r="L150" s="52" t="s">
        <v>43</v>
      </c>
      <c r="M150" s="52" t="s">
        <v>1154</v>
      </c>
      <c r="N150" s="52" t="s">
        <v>160</v>
      </c>
      <c r="O150" s="52" t="s">
        <v>42</v>
      </c>
      <c r="P150" s="52" t="s">
        <v>1211</v>
      </c>
      <c r="Q150" s="52" t="s">
        <v>1243</v>
      </c>
      <c r="R150" s="52" t="s">
        <v>1244</v>
      </c>
      <c r="S150" s="52">
        <v>201302</v>
      </c>
      <c r="T150" s="52" t="s">
        <v>52</v>
      </c>
      <c r="U150" s="52">
        <v>0</v>
      </c>
      <c r="V150" s="54">
        <v>689.68</v>
      </c>
      <c r="Z150" s="52" t="s">
        <v>48</v>
      </c>
      <c r="AA150" s="52" t="s">
        <v>144</v>
      </c>
      <c r="AB150" s="52" t="s">
        <v>42</v>
      </c>
      <c r="AC150" s="52" t="s">
        <v>1210</v>
      </c>
      <c r="AD150" s="52" t="s">
        <v>146</v>
      </c>
      <c r="AF150" s="52" t="s">
        <v>147</v>
      </c>
    </row>
    <row r="151" spans="1:32" x14ac:dyDescent="0.25">
      <c r="A151" s="52" t="s">
        <v>35</v>
      </c>
      <c r="B151" s="52" t="s">
        <v>36</v>
      </c>
      <c r="C151" s="52" t="s">
        <v>37</v>
      </c>
      <c r="D151" s="52" t="s">
        <v>121</v>
      </c>
      <c r="E151" s="52" t="s">
        <v>215</v>
      </c>
      <c r="F151" s="52" t="s">
        <v>216</v>
      </c>
      <c r="G151" s="52" t="s">
        <v>124</v>
      </c>
      <c r="H151" s="52" t="s">
        <v>124</v>
      </c>
      <c r="I151" s="52" t="s">
        <v>42</v>
      </c>
      <c r="J151" s="52" t="s">
        <v>268</v>
      </c>
      <c r="K151" s="52" t="s">
        <v>268</v>
      </c>
      <c r="L151" s="52" t="s">
        <v>43</v>
      </c>
      <c r="M151" s="52" t="s">
        <v>1154</v>
      </c>
      <c r="N151" s="52" t="s">
        <v>160</v>
      </c>
      <c r="O151" s="52" t="s">
        <v>42</v>
      </c>
      <c r="P151" s="52" t="s">
        <v>1211</v>
      </c>
      <c r="Q151" s="52" t="s">
        <v>1245</v>
      </c>
      <c r="R151" s="52" t="s">
        <v>1244</v>
      </c>
      <c r="S151" s="52">
        <v>201302</v>
      </c>
      <c r="T151" s="52" t="s">
        <v>52</v>
      </c>
      <c r="U151" s="52">
        <v>0</v>
      </c>
      <c r="V151" s="54">
        <v>1014.47</v>
      </c>
      <c r="Z151" s="52" t="s">
        <v>48</v>
      </c>
      <c r="AA151" s="52" t="s">
        <v>144</v>
      </c>
      <c r="AB151" s="52" t="s">
        <v>42</v>
      </c>
      <c r="AC151" s="52" t="s">
        <v>1210</v>
      </c>
      <c r="AD151" s="52" t="s">
        <v>146</v>
      </c>
      <c r="AF151" s="52" t="s">
        <v>147</v>
      </c>
    </row>
    <row r="152" spans="1:32" x14ac:dyDescent="0.25">
      <c r="A152" s="52" t="s">
        <v>35</v>
      </c>
      <c r="B152" s="52" t="s">
        <v>36</v>
      </c>
      <c r="C152" s="52" t="s">
        <v>37</v>
      </c>
      <c r="D152" s="52" t="s">
        <v>121</v>
      </c>
      <c r="E152" s="52" t="s">
        <v>215</v>
      </c>
      <c r="F152" s="52" t="s">
        <v>216</v>
      </c>
      <c r="G152" s="52" t="s">
        <v>124</v>
      </c>
      <c r="H152" s="52" t="s">
        <v>124</v>
      </c>
      <c r="I152" s="52" t="s">
        <v>42</v>
      </c>
      <c r="J152" s="52" t="s">
        <v>268</v>
      </c>
      <c r="K152" s="52" t="s">
        <v>268</v>
      </c>
      <c r="L152" s="52" t="s">
        <v>43</v>
      </c>
      <c r="M152" s="52" t="s">
        <v>1154</v>
      </c>
      <c r="N152" s="52" t="s">
        <v>160</v>
      </c>
      <c r="O152" s="52" t="s">
        <v>42</v>
      </c>
      <c r="P152" s="52" t="s">
        <v>1211</v>
      </c>
      <c r="Q152" s="52" t="s">
        <v>454</v>
      </c>
      <c r="R152" s="52" t="s">
        <v>1244</v>
      </c>
      <c r="S152" s="52">
        <v>201302</v>
      </c>
      <c r="T152" s="52" t="s">
        <v>52</v>
      </c>
      <c r="U152" s="52">
        <v>0</v>
      </c>
      <c r="V152" s="54">
        <v>294.22000000000003</v>
      </c>
      <c r="Z152" s="52" t="s">
        <v>48</v>
      </c>
      <c r="AA152" s="52" t="s">
        <v>144</v>
      </c>
      <c r="AB152" s="52" t="s">
        <v>42</v>
      </c>
      <c r="AC152" s="52" t="s">
        <v>1210</v>
      </c>
      <c r="AD152" s="52" t="s">
        <v>146</v>
      </c>
      <c r="AF152" s="52" t="s">
        <v>147</v>
      </c>
    </row>
    <row r="153" spans="1:32" x14ac:dyDescent="0.25">
      <c r="A153" s="52" t="s">
        <v>35</v>
      </c>
      <c r="B153" s="52" t="s">
        <v>36</v>
      </c>
      <c r="C153" s="52" t="s">
        <v>37</v>
      </c>
      <c r="D153" s="52" t="s">
        <v>121</v>
      </c>
      <c r="E153" s="52" t="s">
        <v>215</v>
      </c>
      <c r="F153" s="52" t="s">
        <v>216</v>
      </c>
      <c r="G153" s="52" t="s">
        <v>124</v>
      </c>
      <c r="H153" s="52" t="s">
        <v>124</v>
      </c>
      <c r="I153" s="52" t="s">
        <v>42</v>
      </c>
      <c r="J153" s="52" t="s">
        <v>268</v>
      </c>
      <c r="K153" s="52" t="s">
        <v>268</v>
      </c>
      <c r="L153" s="52" t="s">
        <v>43</v>
      </c>
      <c r="M153" s="52" t="s">
        <v>1154</v>
      </c>
      <c r="N153" s="52" t="s">
        <v>131</v>
      </c>
      <c r="O153" s="52" t="s">
        <v>242</v>
      </c>
      <c r="P153" s="52" t="s">
        <v>1246</v>
      </c>
      <c r="Q153" s="52" t="s">
        <v>1247</v>
      </c>
      <c r="R153" s="52" t="s">
        <v>1248</v>
      </c>
      <c r="S153" s="52">
        <v>201302</v>
      </c>
      <c r="T153" s="52" t="s">
        <v>52</v>
      </c>
      <c r="U153" s="52">
        <v>0</v>
      </c>
      <c r="V153" s="54">
        <v>1000</v>
      </c>
      <c r="Z153" s="52" t="s">
        <v>48</v>
      </c>
      <c r="AA153" s="52" t="s">
        <v>144</v>
      </c>
      <c r="AB153" s="52" t="s">
        <v>42</v>
      </c>
      <c r="AC153" s="52" t="s">
        <v>1223</v>
      </c>
      <c r="AD153" s="52" t="s">
        <v>146</v>
      </c>
      <c r="AF153" s="52" t="s">
        <v>684</v>
      </c>
    </row>
    <row r="154" spans="1:32" x14ac:dyDescent="0.25">
      <c r="A154" s="52" t="s">
        <v>35</v>
      </c>
      <c r="B154" s="52" t="s">
        <v>36</v>
      </c>
      <c r="C154" s="52" t="s">
        <v>37</v>
      </c>
      <c r="D154" s="52" t="s">
        <v>121</v>
      </c>
      <c r="E154" s="52" t="s">
        <v>215</v>
      </c>
      <c r="F154" s="52" t="s">
        <v>216</v>
      </c>
      <c r="G154" s="52" t="s">
        <v>124</v>
      </c>
      <c r="H154" s="52" t="s">
        <v>124</v>
      </c>
      <c r="I154" s="52" t="s">
        <v>42</v>
      </c>
      <c r="J154" s="52" t="s">
        <v>268</v>
      </c>
      <c r="K154" s="52" t="s">
        <v>268</v>
      </c>
      <c r="L154" s="52" t="s">
        <v>43</v>
      </c>
      <c r="M154" s="52" t="s">
        <v>1154</v>
      </c>
      <c r="N154" s="52" t="s">
        <v>131</v>
      </c>
      <c r="O154" s="52" t="s">
        <v>242</v>
      </c>
      <c r="P154" s="52" t="s">
        <v>1246</v>
      </c>
      <c r="Q154" s="52" t="s">
        <v>1249</v>
      </c>
      <c r="R154" s="52" t="s">
        <v>1248</v>
      </c>
      <c r="S154" s="52">
        <v>201302</v>
      </c>
      <c r="T154" s="52" t="s">
        <v>52</v>
      </c>
      <c r="U154" s="52">
        <v>0</v>
      </c>
      <c r="V154" s="54">
        <v>400</v>
      </c>
      <c r="Z154" s="52" t="s">
        <v>48</v>
      </c>
      <c r="AA154" s="52" t="s">
        <v>144</v>
      </c>
      <c r="AB154" s="52" t="s">
        <v>42</v>
      </c>
      <c r="AC154" s="52" t="s">
        <v>1223</v>
      </c>
      <c r="AD154" s="52" t="s">
        <v>146</v>
      </c>
      <c r="AF154" s="52" t="s">
        <v>684</v>
      </c>
    </row>
    <row r="155" spans="1:32" x14ac:dyDescent="0.25">
      <c r="A155" s="52" t="s">
        <v>35</v>
      </c>
      <c r="B155" s="52" t="s">
        <v>36</v>
      </c>
      <c r="C155" s="52" t="s">
        <v>37</v>
      </c>
      <c r="D155" s="52" t="s">
        <v>121</v>
      </c>
      <c r="E155" s="52" t="s">
        <v>122</v>
      </c>
      <c r="F155" s="52" t="s">
        <v>123</v>
      </c>
      <c r="G155" s="52" t="s">
        <v>124</v>
      </c>
      <c r="H155" s="52" t="s">
        <v>124</v>
      </c>
      <c r="I155" s="52" t="s">
        <v>42</v>
      </c>
      <c r="J155" s="52" t="s">
        <v>283</v>
      </c>
      <c r="K155" s="52" t="s">
        <v>283</v>
      </c>
      <c r="L155" s="52" t="s">
        <v>43</v>
      </c>
      <c r="M155" s="52" t="s">
        <v>1154</v>
      </c>
      <c r="N155" s="52" t="s">
        <v>160</v>
      </c>
      <c r="O155" s="52" t="s">
        <v>42</v>
      </c>
      <c r="P155" s="52" t="s">
        <v>1211</v>
      </c>
      <c r="Q155" s="52" t="s">
        <v>1250</v>
      </c>
      <c r="R155" s="52" t="s">
        <v>1244</v>
      </c>
      <c r="S155" s="52">
        <v>201302</v>
      </c>
      <c r="T155" s="52" t="s">
        <v>52</v>
      </c>
      <c r="U155" s="52">
        <v>0</v>
      </c>
      <c r="V155" s="54">
        <v>104.24</v>
      </c>
      <c r="Z155" s="52" t="s">
        <v>48</v>
      </c>
      <c r="AA155" s="52" t="s">
        <v>144</v>
      </c>
      <c r="AB155" s="52" t="s">
        <v>42</v>
      </c>
      <c r="AC155" s="52" t="s">
        <v>1210</v>
      </c>
      <c r="AD155" s="52" t="s">
        <v>146</v>
      </c>
      <c r="AF155" s="52" t="s">
        <v>147</v>
      </c>
    </row>
    <row r="156" spans="1:32" x14ac:dyDescent="0.25">
      <c r="A156" s="52" t="s">
        <v>35</v>
      </c>
      <c r="B156" s="52" t="s">
        <v>36</v>
      </c>
      <c r="C156" s="52" t="s">
        <v>37</v>
      </c>
      <c r="D156" s="52" t="s">
        <v>121</v>
      </c>
      <c r="E156" s="52" t="s">
        <v>122</v>
      </c>
      <c r="F156" s="52" t="s">
        <v>123</v>
      </c>
      <c r="G156" s="52" t="s">
        <v>124</v>
      </c>
      <c r="H156" s="52" t="s">
        <v>124</v>
      </c>
      <c r="I156" s="52" t="s">
        <v>42</v>
      </c>
      <c r="J156" s="52" t="s">
        <v>285</v>
      </c>
      <c r="K156" s="52" t="s">
        <v>285</v>
      </c>
      <c r="L156" s="52" t="s">
        <v>43</v>
      </c>
      <c r="M156" s="52" t="s">
        <v>1154</v>
      </c>
      <c r="N156" s="52" t="s">
        <v>160</v>
      </c>
      <c r="O156" s="52" t="s">
        <v>42</v>
      </c>
      <c r="P156" s="52" t="s">
        <v>1211</v>
      </c>
      <c r="Q156" s="52" t="s">
        <v>173</v>
      </c>
      <c r="R156" s="52" t="s">
        <v>1244</v>
      </c>
      <c r="S156" s="52">
        <v>201302</v>
      </c>
      <c r="T156" s="52" t="s">
        <v>52</v>
      </c>
      <c r="U156" s="52">
        <v>0</v>
      </c>
      <c r="V156" s="54">
        <v>158.65</v>
      </c>
      <c r="Z156" s="52" t="s">
        <v>48</v>
      </c>
      <c r="AA156" s="52" t="s">
        <v>144</v>
      </c>
      <c r="AB156" s="52" t="s">
        <v>42</v>
      </c>
      <c r="AC156" s="52" t="s">
        <v>1210</v>
      </c>
      <c r="AD156" s="52" t="s">
        <v>146</v>
      </c>
      <c r="AF156" s="52" t="s">
        <v>147</v>
      </c>
    </row>
    <row r="157" spans="1:32" x14ac:dyDescent="0.25">
      <c r="A157" s="52" t="s">
        <v>35</v>
      </c>
      <c r="B157" s="52" t="s">
        <v>36</v>
      </c>
      <c r="C157" s="52" t="s">
        <v>37</v>
      </c>
      <c r="D157" s="52" t="s">
        <v>121</v>
      </c>
      <c r="E157" s="52" t="s">
        <v>122</v>
      </c>
      <c r="F157" s="52" t="s">
        <v>123</v>
      </c>
      <c r="G157" s="52" t="s">
        <v>124</v>
      </c>
      <c r="H157" s="52" t="s">
        <v>124</v>
      </c>
      <c r="I157" s="52" t="s">
        <v>42</v>
      </c>
      <c r="J157" s="52" t="s">
        <v>289</v>
      </c>
      <c r="K157" s="52" t="s">
        <v>289</v>
      </c>
      <c r="L157" s="52" t="s">
        <v>43</v>
      </c>
      <c r="M157" s="52" t="s">
        <v>1154</v>
      </c>
      <c r="N157" s="52" t="s">
        <v>150</v>
      </c>
      <c r="O157" s="52" t="s">
        <v>42</v>
      </c>
      <c r="P157" s="52" t="s">
        <v>1251</v>
      </c>
      <c r="Q157" s="52" t="s">
        <v>1252</v>
      </c>
      <c r="R157" s="52" t="s">
        <v>469</v>
      </c>
      <c r="S157" s="52">
        <v>201302</v>
      </c>
      <c r="T157" s="52" t="s">
        <v>52</v>
      </c>
      <c r="U157" s="52">
        <v>2347.06</v>
      </c>
      <c r="V157" s="54">
        <v>2347.06</v>
      </c>
      <c r="W157" s="52" t="s">
        <v>340</v>
      </c>
      <c r="X157" s="52" t="s">
        <v>470</v>
      </c>
      <c r="Z157" s="52" t="s">
        <v>48</v>
      </c>
      <c r="AA157" s="52" t="s">
        <v>315</v>
      </c>
      <c r="AB157" s="52" t="s">
        <v>42</v>
      </c>
      <c r="AC157" s="52" t="s">
        <v>1219</v>
      </c>
      <c r="AD157" s="52" t="s">
        <v>146</v>
      </c>
      <c r="AF157" s="52" t="s">
        <v>1253</v>
      </c>
    </row>
    <row r="158" spans="1:32" x14ac:dyDescent="0.25">
      <c r="A158" s="52" t="s">
        <v>35</v>
      </c>
      <c r="B158" s="52" t="s">
        <v>36</v>
      </c>
      <c r="C158" s="52" t="s">
        <v>37</v>
      </c>
      <c r="D158" s="52" t="s">
        <v>121</v>
      </c>
      <c r="E158" s="52" t="s">
        <v>122</v>
      </c>
      <c r="F158" s="52" t="s">
        <v>123</v>
      </c>
      <c r="G158" s="52" t="s">
        <v>124</v>
      </c>
      <c r="H158" s="52" t="s">
        <v>124</v>
      </c>
      <c r="I158" s="52" t="s">
        <v>42</v>
      </c>
      <c r="J158" s="52" t="s">
        <v>289</v>
      </c>
      <c r="K158" s="52" t="s">
        <v>289</v>
      </c>
      <c r="L158" s="52" t="s">
        <v>43</v>
      </c>
      <c r="M158" s="52" t="s">
        <v>1154</v>
      </c>
      <c r="N158" s="52" t="s">
        <v>134</v>
      </c>
      <c r="O158" s="52" t="s">
        <v>42</v>
      </c>
      <c r="P158" s="52" t="s">
        <v>1251</v>
      </c>
      <c r="Q158" s="52" t="s">
        <v>135</v>
      </c>
      <c r="R158" s="52" t="s">
        <v>469</v>
      </c>
      <c r="S158" s="52">
        <v>201302</v>
      </c>
      <c r="T158" s="52" t="s">
        <v>52</v>
      </c>
      <c r="U158" s="52">
        <v>0</v>
      </c>
      <c r="V158" s="54">
        <v>117.35</v>
      </c>
      <c r="X158" s="52" t="s">
        <v>470</v>
      </c>
      <c r="Z158" s="52" t="s">
        <v>48</v>
      </c>
      <c r="AA158" s="52" t="s">
        <v>315</v>
      </c>
      <c r="AB158" s="52" t="s">
        <v>42</v>
      </c>
      <c r="AC158" s="52" t="s">
        <v>1219</v>
      </c>
      <c r="AD158" s="52" t="s">
        <v>146</v>
      </c>
      <c r="AF158" s="52" t="s">
        <v>1253</v>
      </c>
    </row>
    <row r="159" spans="1:32" x14ac:dyDescent="0.25">
      <c r="A159" s="52" t="s">
        <v>35</v>
      </c>
      <c r="B159" s="52" t="s">
        <v>36</v>
      </c>
      <c r="C159" s="52" t="s">
        <v>37</v>
      </c>
      <c r="D159" s="52" t="s">
        <v>121</v>
      </c>
      <c r="E159" s="52" t="s">
        <v>215</v>
      </c>
      <c r="F159" s="52" t="s">
        <v>216</v>
      </c>
      <c r="G159" s="52" t="s">
        <v>124</v>
      </c>
      <c r="H159" s="52" t="s">
        <v>124</v>
      </c>
      <c r="I159" s="52" t="s">
        <v>42</v>
      </c>
      <c r="J159" s="52" t="s">
        <v>268</v>
      </c>
      <c r="K159" s="52" t="s">
        <v>268</v>
      </c>
      <c r="L159" s="52" t="s">
        <v>43</v>
      </c>
      <c r="M159" s="52" t="s">
        <v>1154</v>
      </c>
      <c r="N159" s="52" t="s">
        <v>131</v>
      </c>
      <c r="O159" s="52" t="s">
        <v>242</v>
      </c>
      <c r="P159" s="52" t="s">
        <v>1246</v>
      </c>
      <c r="Q159" s="52" t="s">
        <v>1249</v>
      </c>
      <c r="R159" s="52" t="s">
        <v>1248</v>
      </c>
      <c r="S159" s="52">
        <v>201302</v>
      </c>
      <c r="T159" s="52" t="s">
        <v>52</v>
      </c>
      <c r="U159" s="52">
        <v>0</v>
      </c>
      <c r="V159" s="54">
        <v>50</v>
      </c>
      <c r="Z159" s="52" t="s">
        <v>48</v>
      </c>
      <c r="AA159" s="52" t="s">
        <v>144</v>
      </c>
      <c r="AB159" s="52" t="s">
        <v>42</v>
      </c>
      <c r="AC159" s="52" t="s">
        <v>1223</v>
      </c>
      <c r="AD159" s="52" t="s">
        <v>146</v>
      </c>
      <c r="AF159" s="52" t="s">
        <v>684</v>
      </c>
    </row>
    <row r="160" spans="1:32" x14ac:dyDescent="0.25">
      <c r="A160" s="52" t="s">
        <v>35</v>
      </c>
      <c r="B160" s="52" t="s">
        <v>36</v>
      </c>
      <c r="C160" s="52" t="s">
        <v>37</v>
      </c>
      <c r="D160" s="52" t="s">
        <v>121</v>
      </c>
      <c r="E160" s="52" t="s">
        <v>122</v>
      </c>
      <c r="F160" s="52" t="s">
        <v>123</v>
      </c>
      <c r="G160" s="52" t="s">
        <v>124</v>
      </c>
      <c r="H160" s="52" t="s">
        <v>124</v>
      </c>
      <c r="I160" s="52" t="s">
        <v>42</v>
      </c>
      <c r="J160" s="52" t="s">
        <v>298</v>
      </c>
      <c r="K160" s="52" t="s">
        <v>298</v>
      </c>
      <c r="L160" s="52" t="s">
        <v>43</v>
      </c>
      <c r="M160" s="52" t="s">
        <v>1154</v>
      </c>
      <c r="N160" s="52" t="s">
        <v>150</v>
      </c>
      <c r="O160" s="52" t="s">
        <v>1254</v>
      </c>
      <c r="P160" s="52" t="s">
        <v>1255</v>
      </c>
      <c r="Q160" s="52" t="s">
        <v>142</v>
      </c>
      <c r="R160" s="52" t="s">
        <v>302</v>
      </c>
      <c r="S160" s="52">
        <v>201302</v>
      </c>
      <c r="T160" s="52" t="s">
        <v>52</v>
      </c>
      <c r="U160" s="52">
        <v>0</v>
      </c>
      <c r="V160" s="54">
        <v>1057.79</v>
      </c>
      <c r="Z160" s="52" t="s">
        <v>48</v>
      </c>
      <c r="AA160" s="52" t="s">
        <v>144</v>
      </c>
      <c r="AB160" s="52" t="s">
        <v>42</v>
      </c>
      <c r="AC160" s="52" t="s">
        <v>1256</v>
      </c>
      <c r="AD160" s="52" t="s">
        <v>146</v>
      </c>
      <c r="AF160" s="52" t="s">
        <v>1257</v>
      </c>
    </row>
    <row r="161" spans="1:30" x14ac:dyDescent="0.25">
      <c r="A161" s="52" t="s">
        <v>35</v>
      </c>
      <c r="B161" s="52" t="s">
        <v>36</v>
      </c>
      <c r="C161" s="52" t="s">
        <v>37</v>
      </c>
      <c r="D161" s="52" t="s">
        <v>121</v>
      </c>
      <c r="E161" s="52" t="s">
        <v>122</v>
      </c>
      <c r="F161" s="52" t="s">
        <v>123</v>
      </c>
      <c r="G161" s="52" t="s">
        <v>124</v>
      </c>
      <c r="H161" s="52" t="s">
        <v>124</v>
      </c>
      <c r="I161" s="52" t="s">
        <v>42</v>
      </c>
      <c r="J161" s="52" t="s">
        <v>125</v>
      </c>
      <c r="K161" s="52" t="s">
        <v>125</v>
      </c>
      <c r="L161" s="52" t="s">
        <v>43</v>
      </c>
      <c r="M161" s="52" t="s">
        <v>1154</v>
      </c>
      <c r="N161" s="52" t="s">
        <v>126</v>
      </c>
      <c r="O161" s="52" t="s">
        <v>127</v>
      </c>
      <c r="Q161" s="52" t="s">
        <v>128</v>
      </c>
      <c r="S161" s="52">
        <v>201303</v>
      </c>
      <c r="T161" s="52" t="s">
        <v>47</v>
      </c>
      <c r="U161" s="52">
        <v>0</v>
      </c>
      <c r="V161" s="54">
        <v>-18.649999999999999</v>
      </c>
      <c r="Z161" s="52" t="s">
        <v>48</v>
      </c>
      <c r="AA161" s="52" t="s">
        <v>129</v>
      </c>
      <c r="AB161" s="52" t="s">
        <v>42</v>
      </c>
      <c r="AC161" s="52" t="s">
        <v>130</v>
      </c>
      <c r="AD161" s="52" t="s">
        <v>51</v>
      </c>
    </row>
    <row r="162" spans="1:30" x14ac:dyDescent="0.25">
      <c r="A162" s="52" t="s">
        <v>35</v>
      </c>
      <c r="B162" s="52" t="s">
        <v>36</v>
      </c>
      <c r="C162" s="52" t="s">
        <v>37</v>
      </c>
      <c r="D162" s="52" t="s">
        <v>121</v>
      </c>
      <c r="E162" s="52" t="s">
        <v>122</v>
      </c>
      <c r="F162" s="52" t="s">
        <v>123</v>
      </c>
      <c r="G162" s="52" t="s">
        <v>124</v>
      </c>
      <c r="H162" s="52" t="s">
        <v>124</v>
      </c>
      <c r="I162" s="52" t="s">
        <v>42</v>
      </c>
      <c r="J162" s="52" t="s">
        <v>125</v>
      </c>
      <c r="K162" s="52" t="s">
        <v>125</v>
      </c>
      <c r="L162" s="52" t="s">
        <v>43</v>
      </c>
      <c r="M162" s="52" t="s">
        <v>1154</v>
      </c>
      <c r="N162" s="52" t="s">
        <v>126</v>
      </c>
      <c r="O162" s="52" t="s">
        <v>127</v>
      </c>
      <c r="Q162" s="52" t="s">
        <v>128</v>
      </c>
      <c r="S162" s="52">
        <v>201303</v>
      </c>
      <c r="T162" s="52" t="s">
        <v>47</v>
      </c>
      <c r="U162" s="52">
        <v>0</v>
      </c>
      <c r="V162" s="54">
        <v>-11.87</v>
      </c>
      <c r="Z162" s="52" t="s">
        <v>48</v>
      </c>
      <c r="AA162" s="52" t="s">
        <v>129</v>
      </c>
      <c r="AB162" s="52" t="s">
        <v>42</v>
      </c>
      <c r="AC162" s="52" t="s">
        <v>130</v>
      </c>
      <c r="AD162" s="52" t="s">
        <v>51</v>
      </c>
    </row>
    <row r="163" spans="1:30" x14ac:dyDescent="0.25">
      <c r="A163" s="52" t="s">
        <v>35</v>
      </c>
      <c r="B163" s="52" t="s">
        <v>36</v>
      </c>
      <c r="C163" s="52" t="s">
        <v>37</v>
      </c>
      <c r="D163" s="52" t="s">
        <v>121</v>
      </c>
      <c r="E163" s="52" t="s">
        <v>122</v>
      </c>
      <c r="F163" s="52" t="s">
        <v>123</v>
      </c>
      <c r="G163" s="52" t="s">
        <v>124</v>
      </c>
      <c r="H163" s="52" t="s">
        <v>124</v>
      </c>
      <c r="I163" s="52" t="s">
        <v>42</v>
      </c>
      <c r="J163" s="52" t="s">
        <v>125</v>
      </c>
      <c r="K163" s="52" t="s">
        <v>125</v>
      </c>
      <c r="L163" s="52" t="s">
        <v>43</v>
      </c>
      <c r="M163" s="52" t="s">
        <v>1154</v>
      </c>
      <c r="N163" s="52" t="s">
        <v>131</v>
      </c>
      <c r="O163" s="52" t="s">
        <v>127</v>
      </c>
      <c r="Q163" s="52" t="s">
        <v>133</v>
      </c>
      <c r="S163" s="52">
        <v>201303</v>
      </c>
      <c r="T163" s="52" t="s">
        <v>47</v>
      </c>
      <c r="U163" s="52">
        <v>0</v>
      </c>
      <c r="V163" s="54">
        <v>-2900</v>
      </c>
      <c r="Z163" s="52" t="s">
        <v>48</v>
      </c>
      <c r="AA163" s="52" t="s">
        <v>129</v>
      </c>
      <c r="AB163" s="52" t="s">
        <v>42</v>
      </c>
      <c r="AC163" s="52" t="s">
        <v>130</v>
      </c>
      <c r="AD163" s="52" t="s">
        <v>51</v>
      </c>
    </row>
    <row r="164" spans="1:30" x14ac:dyDescent="0.25">
      <c r="A164" s="52" t="s">
        <v>35</v>
      </c>
      <c r="B164" s="52" t="s">
        <v>36</v>
      </c>
      <c r="C164" s="52" t="s">
        <v>37</v>
      </c>
      <c r="D164" s="52" t="s">
        <v>121</v>
      </c>
      <c r="E164" s="52" t="s">
        <v>122</v>
      </c>
      <c r="F164" s="52" t="s">
        <v>123</v>
      </c>
      <c r="G164" s="52" t="s">
        <v>124</v>
      </c>
      <c r="H164" s="52" t="s">
        <v>124</v>
      </c>
      <c r="I164" s="52" t="s">
        <v>42</v>
      </c>
      <c r="J164" s="52" t="s">
        <v>125</v>
      </c>
      <c r="K164" s="52" t="s">
        <v>125</v>
      </c>
      <c r="L164" s="52" t="s">
        <v>43</v>
      </c>
      <c r="M164" s="52" t="s">
        <v>1154</v>
      </c>
      <c r="N164" s="52" t="s">
        <v>126</v>
      </c>
      <c r="O164" s="52" t="s">
        <v>127</v>
      </c>
      <c r="Q164" s="52" t="s">
        <v>128</v>
      </c>
      <c r="S164" s="52">
        <v>201303</v>
      </c>
      <c r="T164" s="52" t="s">
        <v>47</v>
      </c>
      <c r="U164" s="52">
        <v>0</v>
      </c>
      <c r="V164" s="54">
        <v>-18.649999999999999</v>
      </c>
      <c r="Z164" s="52" t="s">
        <v>48</v>
      </c>
      <c r="AA164" s="52" t="s">
        <v>129</v>
      </c>
      <c r="AB164" s="52" t="s">
        <v>42</v>
      </c>
      <c r="AC164" s="52" t="s">
        <v>130</v>
      </c>
      <c r="AD164" s="52" t="s">
        <v>51</v>
      </c>
    </row>
    <row r="165" spans="1:30" x14ac:dyDescent="0.25">
      <c r="A165" s="52" t="s">
        <v>35</v>
      </c>
      <c r="B165" s="52" t="s">
        <v>36</v>
      </c>
      <c r="C165" s="52" t="s">
        <v>37</v>
      </c>
      <c r="D165" s="52" t="s">
        <v>121</v>
      </c>
      <c r="E165" s="52" t="s">
        <v>122</v>
      </c>
      <c r="F165" s="52" t="s">
        <v>123</v>
      </c>
      <c r="G165" s="52" t="s">
        <v>124</v>
      </c>
      <c r="H165" s="52" t="s">
        <v>124</v>
      </c>
      <c r="I165" s="52" t="s">
        <v>42</v>
      </c>
      <c r="J165" s="52" t="s">
        <v>125</v>
      </c>
      <c r="K165" s="52" t="s">
        <v>125</v>
      </c>
      <c r="L165" s="52" t="s">
        <v>43</v>
      </c>
      <c r="M165" s="52" t="s">
        <v>1154</v>
      </c>
      <c r="N165" s="52" t="s">
        <v>126</v>
      </c>
      <c r="O165" s="52" t="s">
        <v>127</v>
      </c>
      <c r="Q165" s="52" t="s">
        <v>128</v>
      </c>
      <c r="S165" s="52">
        <v>201303</v>
      </c>
      <c r="T165" s="52" t="s">
        <v>47</v>
      </c>
      <c r="U165" s="52">
        <v>0</v>
      </c>
      <c r="V165" s="54">
        <v>-18.079999999999998</v>
      </c>
      <c r="Z165" s="52" t="s">
        <v>48</v>
      </c>
      <c r="AA165" s="52" t="s">
        <v>129</v>
      </c>
      <c r="AB165" s="52" t="s">
        <v>42</v>
      </c>
      <c r="AC165" s="52" t="s">
        <v>130</v>
      </c>
      <c r="AD165" s="52" t="s">
        <v>51</v>
      </c>
    </row>
    <row r="166" spans="1:30" x14ac:dyDescent="0.25">
      <c r="A166" s="52" t="s">
        <v>35</v>
      </c>
      <c r="B166" s="52" t="s">
        <v>36</v>
      </c>
      <c r="C166" s="52" t="s">
        <v>37</v>
      </c>
      <c r="D166" s="52" t="s">
        <v>121</v>
      </c>
      <c r="E166" s="52" t="s">
        <v>122</v>
      </c>
      <c r="F166" s="52" t="s">
        <v>123</v>
      </c>
      <c r="G166" s="52" t="s">
        <v>124</v>
      </c>
      <c r="H166" s="52" t="s">
        <v>124</v>
      </c>
      <c r="I166" s="52" t="s">
        <v>42</v>
      </c>
      <c r="J166" s="52" t="s">
        <v>125</v>
      </c>
      <c r="K166" s="52" t="s">
        <v>125</v>
      </c>
      <c r="L166" s="52" t="s">
        <v>43</v>
      </c>
      <c r="M166" s="52" t="s">
        <v>1154</v>
      </c>
      <c r="N166" s="52" t="s">
        <v>126</v>
      </c>
      <c r="O166" s="52" t="s">
        <v>127</v>
      </c>
      <c r="Q166" s="52" t="s">
        <v>128</v>
      </c>
      <c r="S166" s="52">
        <v>201303</v>
      </c>
      <c r="T166" s="52" t="s">
        <v>47</v>
      </c>
      <c r="U166" s="52">
        <v>0</v>
      </c>
      <c r="V166" s="54">
        <v>-31.64</v>
      </c>
      <c r="Z166" s="52" t="s">
        <v>48</v>
      </c>
      <c r="AA166" s="52" t="s">
        <v>129</v>
      </c>
      <c r="AB166" s="52" t="s">
        <v>42</v>
      </c>
      <c r="AC166" s="52" t="s">
        <v>130</v>
      </c>
      <c r="AD166" s="52" t="s">
        <v>51</v>
      </c>
    </row>
    <row r="167" spans="1:30" x14ac:dyDescent="0.25">
      <c r="A167" s="52" t="s">
        <v>35</v>
      </c>
      <c r="B167" s="52" t="s">
        <v>36</v>
      </c>
      <c r="C167" s="52" t="s">
        <v>37</v>
      </c>
      <c r="D167" s="52" t="s">
        <v>121</v>
      </c>
      <c r="E167" s="52" t="s">
        <v>122</v>
      </c>
      <c r="F167" s="52" t="s">
        <v>123</v>
      </c>
      <c r="G167" s="52" t="s">
        <v>124</v>
      </c>
      <c r="H167" s="52" t="s">
        <v>124</v>
      </c>
      <c r="I167" s="52" t="s">
        <v>42</v>
      </c>
      <c r="J167" s="52" t="s">
        <v>125</v>
      </c>
      <c r="K167" s="52" t="s">
        <v>125</v>
      </c>
      <c r="L167" s="52" t="s">
        <v>43</v>
      </c>
      <c r="M167" s="52" t="s">
        <v>1154</v>
      </c>
      <c r="N167" s="52" t="s">
        <v>126</v>
      </c>
      <c r="O167" s="52" t="s">
        <v>127</v>
      </c>
      <c r="Q167" s="52" t="s">
        <v>128</v>
      </c>
      <c r="S167" s="52">
        <v>201303</v>
      </c>
      <c r="T167" s="52" t="s">
        <v>47</v>
      </c>
      <c r="U167" s="52">
        <v>0</v>
      </c>
      <c r="V167" s="54">
        <v>-14.13</v>
      </c>
      <c r="Z167" s="52" t="s">
        <v>48</v>
      </c>
      <c r="AA167" s="52" t="s">
        <v>129</v>
      </c>
      <c r="AB167" s="52" t="s">
        <v>42</v>
      </c>
      <c r="AC167" s="52" t="s">
        <v>130</v>
      </c>
      <c r="AD167" s="52" t="s">
        <v>51</v>
      </c>
    </row>
    <row r="168" spans="1:30" x14ac:dyDescent="0.25">
      <c r="A168" s="52" t="s">
        <v>35</v>
      </c>
      <c r="B168" s="52" t="s">
        <v>36</v>
      </c>
      <c r="C168" s="52" t="s">
        <v>37</v>
      </c>
      <c r="D168" s="52" t="s">
        <v>121</v>
      </c>
      <c r="E168" s="52" t="s">
        <v>122</v>
      </c>
      <c r="F168" s="52" t="s">
        <v>123</v>
      </c>
      <c r="G168" s="52" t="s">
        <v>124</v>
      </c>
      <c r="H168" s="52" t="s">
        <v>124</v>
      </c>
      <c r="I168" s="52" t="s">
        <v>42</v>
      </c>
      <c r="J168" s="52" t="s">
        <v>125</v>
      </c>
      <c r="K168" s="52" t="s">
        <v>125</v>
      </c>
      <c r="L168" s="52" t="s">
        <v>43</v>
      </c>
      <c r="M168" s="52" t="s">
        <v>1154</v>
      </c>
      <c r="N168" s="52" t="s">
        <v>126</v>
      </c>
      <c r="O168" s="52" t="s">
        <v>127</v>
      </c>
      <c r="Q168" s="52" t="s">
        <v>128</v>
      </c>
      <c r="S168" s="52">
        <v>201303</v>
      </c>
      <c r="T168" s="52" t="s">
        <v>47</v>
      </c>
      <c r="U168" s="52">
        <v>0</v>
      </c>
      <c r="V168" s="54">
        <v>-25.99</v>
      </c>
      <c r="Z168" s="52" t="s">
        <v>48</v>
      </c>
      <c r="AA168" s="52" t="s">
        <v>129</v>
      </c>
      <c r="AB168" s="52" t="s">
        <v>42</v>
      </c>
      <c r="AC168" s="52" t="s">
        <v>130</v>
      </c>
      <c r="AD168" s="52" t="s">
        <v>51</v>
      </c>
    </row>
    <row r="169" spans="1:30" x14ac:dyDescent="0.25">
      <c r="A169" s="52" t="s">
        <v>35</v>
      </c>
      <c r="B169" s="52" t="s">
        <v>36</v>
      </c>
      <c r="C169" s="52" t="s">
        <v>37</v>
      </c>
      <c r="D169" s="52" t="s">
        <v>121</v>
      </c>
      <c r="E169" s="52" t="s">
        <v>122</v>
      </c>
      <c r="F169" s="52" t="s">
        <v>123</v>
      </c>
      <c r="G169" s="52" t="s">
        <v>124</v>
      </c>
      <c r="H169" s="52" t="s">
        <v>124</v>
      </c>
      <c r="I169" s="52" t="s">
        <v>42</v>
      </c>
      <c r="J169" s="52" t="s">
        <v>125</v>
      </c>
      <c r="K169" s="52" t="s">
        <v>125</v>
      </c>
      <c r="L169" s="52" t="s">
        <v>43</v>
      </c>
      <c r="M169" s="52" t="s">
        <v>1154</v>
      </c>
      <c r="N169" s="52" t="s">
        <v>126</v>
      </c>
      <c r="O169" s="52" t="s">
        <v>127</v>
      </c>
      <c r="Q169" s="52" t="s">
        <v>128</v>
      </c>
      <c r="S169" s="52">
        <v>201303</v>
      </c>
      <c r="T169" s="52" t="s">
        <v>47</v>
      </c>
      <c r="U169" s="52">
        <v>0</v>
      </c>
      <c r="V169" s="54">
        <v>-18.649999999999999</v>
      </c>
      <c r="Z169" s="52" t="s">
        <v>48</v>
      </c>
      <c r="AA169" s="52" t="s">
        <v>129</v>
      </c>
      <c r="AB169" s="52" t="s">
        <v>42</v>
      </c>
      <c r="AC169" s="52" t="s">
        <v>130</v>
      </c>
      <c r="AD169" s="52" t="s">
        <v>51</v>
      </c>
    </row>
    <row r="170" spans="1:30" x14ac:dyDescent="0.25">
      <c r="A170" s="52" t="s">
        <v>35</v>
      </c>
      <c r="B170" s="52" t="s">
        <v>36</v>
      </c>
      <c r="C170" s="52" t="s">
        <v>37</v>
      </c>
      <c r="D170" s="52" t="s">
        <v>121</v>
      </c>
      <c r="E170" s="52" t="s">
        <v>122</v>
      </c>
      <c r="F170" s="52" t="s">
        <v>123</v>
      </c>
      <c r="G170" s="52" t="s">
        <v>124</v>
      </c>
      <c r="H170" s="52" t="s">
        <v>124</v>
      </c>
      <c r="I170" s="52" t="s">
        <v>42</v>
      </c>
      <c r="J170" s="52" t="s">
        <v>125</v>
      </c>
      <c r="K170" s="52" t="s">
        <v>125</v>
      </c>
      <c r="L170" s="52" t="s">
        <v>43</v>
      </c>
      <c r="M170" s="52" t="s">
        <v>1154</v>
      </c>
      <c r="N170" s="52" t="s">
        <v>126</v>
      </c>
      <c r="O170" s="52" t="s">
        <v>42</v>
      </c>
      <c r="Q170" s="52" t="s">
        <v>128</v>
      </c>
      <c r="S170" s="52">
        <v>201303</v>
      </c>
      <c r="T170" s="52" t="s">
        <v>47</v>
      </c>
      <c r="U170" s="52">
        <v>0</v>
      </c>
      <c r="V170" s="54">
        <v>-18.649999999999999</v>
      </c>
      <c r="Z170" s="52" t="s">
        <v>48</v>
      </c>
      <c r="AA170" s="52" t="s">
        <v>129</v>
      </c>
      <c r="AB170" s="52" t="s">
        <v>42</v>
      </c>
      <c r="AC170" s="52" t="s">
        <v>130</v>
      </c>
      <c r="AD170" s="52" t="s">
        <v>51</v>
      </c>
    </row>
    <row r="171" spans="1:30" x14ac:dyDescent="0.25">
      <c r="A171" s="52" t="s">
        <v>35</v>
      </c>
      <c r="B171" s="52" t="s">
        <v>36</v>
      </c>
      <c r="C171" s="52" t="s">
        <v>37</v>
      </c>
      <c r="D171" s="52" t="s">
        <v>121</v>
      </c>
      <c r="E171" s="52" t="s">
        <v>122</v>
      </c>
      <c r="F171" s="52" t="s">
        <v>123</v>
      </c>
      <c r="G171" s="52" t="s">
        <v>124</v>
      </c>
      <c r="H171" s="52" t="s">
        <v>124</v>
      </c>
      <c r="I171" s="52" t="s">
        <v>42</v>
      </c>
      <c r="J171" s="52" t="s">
        <v>125</v>
      </c>
      <c r="K171" s="52" t="s">
        <v>125</v>
      </c>
      <c r="L171" s="52" t="s">
        <v>43</v>
      </c>
      <c r="M171" s="52" t="s">
        <v>1154</v>
      </c>
      <c r="N171" s="52" t="s">
        <v>131</v>
      </c>
      <c r="O171" s="52" t="s">
        <v>138</v>
      </c>
      <c r="Q171" s="52" t="s">
        <v>139</v>
      </c>
      <c r="S171" s="52">
        <v>201303</v>
      </c>
      <c r="T171" s="52" t="s">
        <v>47</v>
      </c>
      <c r="U171" s="52">
        <v>0</v>
      </c>
      <c r="V171" s="54">
        <v>-65.44</v>
      </c>
      <c r="Z171" s="52" t="s">
        <v>48</v>
      </c>
      <c r="AA171" s="52" t="s">
        <v>129</v>
      </c>
      <c r="AB171" s="52" t="s">
        <v>42</v>
      </c>
      <c r="AC171" s="52" t="s">
        <v>130</v>
      </c>
      <c r="AD171" s="52" t="s">
        <v>51</v>
      </c>
    </row>
    <row r="172" spans="1:30" x14ac:dyDescent="0.25">
      <c r="A172" s="52" t="s">
        <v>35</v>
      </c>
      <c r="B172" s="52" t="s">
        <v>36</v>
      </c>
      <c r="C172" s="52" t="s">
        <v>37</v>
      </c>
      <c r="D172" s="52" t="s">
        <v>121</v>
      </c>
      <c r="E172" s="52" t="s">
        <v>122</v>
      </c>
      <c r="F172" s="52" t="s">
        <v>123</v>
      </c>
      <c r="G172" s="52" t="s">
        <v>124</v>
      </c>
      <c r="H172" s="52" t="s">
        <v>124</v>
      </c>
      <c r="I172" s="52" t="s">
        <v>42</v>
      </c>
      <c r="J172" s="52" t="s">
        <v>125</v>
      </c>
      <c r="K172" s="52" t="s">
        <v>125</v>
      </c>
      <c r="L172" s="52" t="s">
        <v>43</v>
      </c>
      <c r="M172" s="52" t="s">
        <v>1154</v>
      </c>
      <c r="N172" s="52" t="s">
        <v>136</v>
      </c>
      <c r="O172" s="52" t="s">
        <v>42</v>
      </c>
      <c r="Q172" s="52" t="s">
        <v>137</v>
      </c>
      <c r="S172" s="52">
        <v>201303</v>
      </c>
      <c r="T172" s="52" t="s">
        <v>47</v>
      </c>
      <c r="U172" s="52">
        <v>0</v>
      </c>
      <c r="V172" s="54">
        <v>-60.4</v>
      </c>
      <c r="Z172" s="52" t="s">
        <v>48</v>
      </c>
      <c r="AA172" s="52" t="s">
        <v>129</v>
      </c>
      <c r="AB172" s="52" t="s">
        <v>42</v>
      </c>
      <c r="AC172" s="52" t="s">
        <v>130</v>
      </c>
      <c r="AD172" s="52" t="s">
        <v>51</v>
      </c>
    </row>
    <row r="173" spans="1:30" x14ac:dyDescent="0.25">
      <c r="A173" s="52" t="s">
        <v>35</v>
      </c>
      <c r="B173" s="52" t="s">
        <v>36</v>
      </c>
      <c r="C173" s="52" t="s">
        <v>37</v>
      </c>
      <c r="D173" s="52" t="s">
        <v>121</v>
      </c>
      <c r="E173" s="52" t="s">
        <v>122</v>
      </c>
      <c r="F173" s="52" t="s">
        <v>123</v>
      </c>
      <c r="G173" s="52" t="s">
        <v>124</v>
      </c>
      <c r="H173" s="52" t="s">
        <v>124</v>
      </c>
      <c r="I173" s="52" t="s">
        <v>42</v>
      </c>
      <c r="J173" s="52" t="s">
        <v>125</v>
      </c>
      <c r="K173" s="52" t="s">
        <v>125</v>
      </c>
      <c r="L173" s="52" t="s">
        <v>43</v>
      </c>
      <c r="M173" s="52" t="s">
        <v>1154</v>
      </c>
      <c r="N173" s="52" t="s">
        <v>131</v>
      </c>
      <c r="O173" s="52" t="s">
        <v>42</v>
      </c>
      <c r="Q173" s="52" t="s">
        <v>1258</v>
      </c>
      <c r="S173" s="52">
        <v>201303</v>
      </c>
      <c r="T173" s="52" t="s">
        <v>47</v>
      </c>
      <c r="U173" s="52">
        <v>0</v>
      </c>
      <c r="V173" s="54">
        <v>-10000</v>
      </c>
      <c r="Z173" s="52" t="s">
        <v>48</v>
      </c>
      <c r="AA173" s="52" t="s">
        <v>129</v>
      </c>
      <c r="AB173" s="52" t="s">
        <v>42</v>
      </c>
      <c r="AC173" s="52" t="s">
        <v>130</v>
      </c>
      <c r="AD173" s="52" t="s">
        <v>51</v>
      </c>
    </row>
    <row r="174" spans="1:30" x14ac:dyDescent="0.25">
      <c r="A174" s="52" t="s">
        <v>35</v>
      </c>
      <c r="B174" s="52" t="s">
        <v>36</v>
      </c>
      <c r="C174" s="52" t="s">
        <v>37</v>
      </c>
      <c r="D174" s="52" t="s">
        <v>121</v>
      </c>
      <c r="E174" s="52" t="s">
        <v>122</v>
      </c>
      <c r="F174" s="52" t="s">
        <v>123</v>
      </c>
      <c r="G174" s="52" t="s">
        <v>124</v>
      </c>
      <c r="H174" s="52" t="s">
        <v>124</v>
      </c>
      <c r="I174" s="52" t="s">
        <v>42</v>
      </c>
      <c r="J174" s="52" t="s">
        <v>125</v>
      </c>
      <c r="K174" s="52" t="s">
        <v>125</v>
      </c>
      <c r="L174" s="52" t="s">
        <v>43</v>
      </c>
      <c r="M174" s="52" t="s">
        <v>1154</v>
      </c>
      <c r="N174" s="52" t="s">
        <v>134</v>
      </c>
      <c r="O174" s="52" t="s">
        <v>42</v>
      </c>
      <c r="Q174" s="52" t="s">
        <v>135</v>
      </c>
      <c r="S174" s="52">
        <v>201303</v>
      </c>
      <c r="T174" s="52" t="s">
        <v>47</v>
      </c>
      <c r="U174" s="52">
        <v>0</v>
      </c>
      <c r="V174" s="54">
        <v>-500</v>
      </c>
      <c r="Z174" s="52" t="s">
        <v>48</v>
      </c>
      <c r="AA174" s="52" t="s">
        <v>129</v>
      </c>
      <c r="AB174" s="52" t="s">
        <v>42</v>
      </c>
      <c r="AC174" s="52" t="s">
        <v>130</v>
      </c>
      <c r="AD174" s="52" t="s">
        <v>51</v>
      </c>
    </row>
    <row r="175" spans="1:30" x14ac:dyDescent="0.25">
      <c r="A175" s="52" t="s">
        <v>35</v>
      </c>
      <c r="B175" s="52" t="s">
        <v>36</v>
      </c>
      <c r="C175" s="52" t="s">
        <v>37</v>
      </c>
      <c r="D175" s="52" t="s">
        <v>121</v>
      </c>
      <c r="E175" s="52" t="s">
        <v>122</v>
      </c>
      <c r="F175" s="52" t="s">
        <v>123</v>
      </c>
      <c r="G175" s="52" t="s">
        <v>124</v>
      </c>
      <c r="H175" s="52" t="s">
        <v>124</v>
      </c>
      <c r="I175" s="52" t="s">
        <v>42</v>
      </c>
      <c r="J175" s="52" t="s">
        <v>125</v>
      </c>
      <c r="K175" s="52" t="s">
        <v>125</v>
      </c>
      <c r="L175" s="52" t="s">
        <v>43</v>
      </c>
      <c r="M175" s="52" t="s">
        <v>1154</v>
      </c>
      <c r="N175" s="52" t="s">
        <v>126</v>
      </c>
      <c r="O175" s="52" t="s">
        <v>42</v>
      </c>
      <c r="Q175" s="52" t="s">
        <v>128</v>
      </c>
      <c r="S175" s="52">
        <v>201303</v>
      </c>
      <c r="T175" s="52" t="s">
        <v>47</v>
      </c>
      <c r="U175" s="52">
        <v>0</v>
      </c>
      <c r="V175" s="54">
        <v>-29.38</v>
      </c>
      <c r="Z175" s="52" t="s">
        <v>48</v>
      </c>
      <c r="AA175" s="52" t="s">
        <v>129</v>
      </c>
      <c r="AB175" s="52" t="s">
        <v>42</v>
      </c>
      <c r="AC175" s="52" t="s">
        <v>130</v>
      </c>
      <c r="AD175" s="52" t="s">
        <v>51</v>
      </c>
    </row>
    <row r="176" spans="1:30" x14ac:dyDescent="0.25">
      <c r="A176" s="52" t="s">
        <v>35</v>
      </c>
      <c r="B176" s="52" t="s">
        <v>36</v>
      </c>
      <c r="C176" s="52" t="s">
        <v>37</v>
      </c>
      <c r="D176" s="52" t="s">
        <v>121</v>
      </c>
      <c r="E176" s="52" t="s">
        <v>122</v>
      </c>
      <c r="F176" s="52" t="s">
        <v>123</v>
      </c>
      <c r="G176" s="52" t="s">
        <v>124</v>
      </c>
      <c r="H176" s="52" t="s">
        <v>124</v>
      </c>
      <c r="I176" s="52" t="s">
        <v>42</v>
      </c>
      <c r="J176" s="52" t="s">
        <v>125</v>
      </c>
      <c r="K176" s="52" t="s">
        <v>125</v>
      </c>
      <c r="L176" s="52" t="s">
        <v>43</v>
      </c>
      <c r="M176" s="52" t="s">
        <v>1154</v>
      </c>
      <c r="N176" s="52" t="s">
        <v>126</v>
      </c>
      <c r="O176" s="52" t="s">
        <v>42</v>
      </c>
      <c r="Q176" s="52" t="s">
        <v>128</v>
      </c>
      <c r="S176" s="52">
        <v>201303</v>
      </c>
      <c r="T176" s="52" t="s">
        <v>47</v>
      </c>
      <c r="U176" s="52">
        <v>0</v>
      </c>
      <c r="V176" s="54">
        <v>-21.47</v>
      </c>
      <c r="Z176" s="52" t="s">
        <v>48</v>
      </c>
      <c r="AA176" s="52" t="s">
        <v>129</v>
      </c>
      <c r="AB176" s="52" t="s">
        <v>42</v>
      </c>
      <c r="AC176" s="52" t="s">
        <v>130</v>
      </c>
      <c r="AD176" s="52" t="s">
        <v>51</v>
      </c>
    </row>
    <row r="177" spans="1:30" x14ac:dyDescent="0.25">
      <c r="A177" s="52" t="s">
        <v>35</v>
      </c>
      <c r="B177" s="52" t="s">
        <v>36</v>
      </c>
      <c r="C177" s="52" t="s">
        <v>37</v>
      </c>
      <c r="D177" s="52" t="s">
        <v>121</v>
      </c>
      <c r="E177" s="52" t="s">
        <v>122</v>
      </c>
      <c r="F177" s="52" t="s">
        <v>123</v>
      </c>
      <c r="G177" s="52" t="s">
        <v>124</v>
      </c>
      <c r="H177" s="52" t="s">
        <v>124</v>
      </c>
      <c r="I177" s="52" t="s">
        <v>42</v>
      </c>
      <c r="J177" s="52" t="s">
        <v>125</v>
      </c>
      <c r="K177" s="52" t="s">
        <v>125</v>
      </c>
      <c r="L177" s="52" t="s">
        <v>43</v>
      </c>
      <c r="M177" s="52" t="s">
        <v>1154</v>
      </c>
      <c r="N177" s="52" t="s">
        <v>126</v>
      </c>
      <c r="O177" s="52" t="s">
        <v>42</v>
      </c>
      <c r="Q177" s="52" t="s">
        <v>128</v>
      </c>
      <c r="S177" s="52">
        <v>201303</v>
      </c>
      <c r="T177" s="52" t="s">
        <v>47</v>
      </c>
      <c r="U177" s="52">
        <v>0</v>
      </c>
      <c r="V177" s="54">
        <v>-15.82</v>
      </c>
      <c r="Z177" s="52" t="s">
        <v>48</v>
      </c>
      <c r="AA177" s="52" t="s">
        <v>129</v>
      </c>
      <c r="AB177" s="52" t="s">
        <v>42</v>
      </c>
      <c r="AC177" s="52" t="s">
        <v>130</v>
      </c>
      <c r="AD177" s="52" t="s">
        <v>51</v>
      </c>
    </row>
    <row r="178" spans="1:30" x14ac:dyDescent="0.25">
      <c r="A178" s="52" t="s">
        <v>35</v>
      </c>
      <c r="B178" s="52" t="s">
        <v>36</v>
      </c>
      <c r="C178" s="52" t="s">
        <v>37</v>
      </c>
      <c r="D178" s="52" t="s">
        <v>121</v>
      </c>
      <c r="E178" s="52" t="s">
        <v>122</v>
      </c>
      <c r="F178" s="52" t="s">
        <v>123</v>
      </c>
      <c r="G178" s="52" t="s">
        <v>124</v>
      </c>
      <c r="H178" s="52" t="s">
        <v>124</v>
      </c>
      <c r="I178" s="52" t="s">
        <v>42</v>
      </c>
      <c r="J178" s="52" t="s">
        <v>125</v>
      </c>
      <c r="K178" s="52" t="s">
        <v>125</v>
      </c>
      <c r="L178" s="52" t="s">
        <v>43</v>
      </c>
      <c r="M178" s="52" t="s">
        <v>1154</v>
      </c>
      <c r="N178" s="52" t="s">
        <v>126</v>
      </c>
      <c r="O178" s="52" t="s">
        <v>42</v>
      </c>
      <c r="Q178" s="52" t="s">
        <v>128</v>
      </c>
      <c r="S178" s="52">
        <v>201303</v>
      </c>
      <c r="T178" s="52" t="s">
        <v>47</v>
      </c>
      <c r="U178" s="52">
        <v>0</v>
      </c>
      <c r="V178" s="54">
        <v>-7.35</v>
      </c>
      <c r="Z178" s="52" t="s">
        <v>48</v>
      </c>
      <c r="AA178" s="52" t="s">
        <v>129</v>
      </c>
      <c r="AB178" s="52" t="s">
        <v>42</v>
      </c>
      <c r="AC178" s="52" t="s">
        <v>130</v>
      </c>
      <c r="AD178" s="52" t="s">
        <v>51</v>
      </c>
    </row>
    <row r="179" spans="1:30" x14ac:dyDescent="0.25">
      <c r="A179" s="52" t="s">
        <v>35</v>
      </c>
      <c r="B179" s="52" t="s">
        <v>36</v>
      </c>
      <c r="C179" s="52" t="s">
        <v>37</v>
      </c>
      <c r="D179" s="52" t="s">
        <v>121</v>
      </c>
      <c r="E179" s="52" t="s">
        <v>122</v>
      </c>
      <c r="F179" s="52" t="s">
        <v>123</v>
      </c>
      <c r="G179" s="52" t="s">
        <v>124</v>
      </c>
      <c r="H179" s="52" t="s">
        <v>124</v>
      </c>
      <c r="I179" s="52" t="s">
        <v>42</v>
      </c>
      <c r="J179" s="52" t="s">
        <v>125</v>
      </c>
      <c r="K179" s="52" t="s">
        <v>125</v>
      </c>
      <c r="L179" s="52" t="s">
        <v>43</v>
      </c>
      <c r="M179" s="52" t="s">
        <v>1154</v>
      </c>
      <c r="N179" s="52" t="s">
        <v>126</v>
      </c>
      <c r="O179" s="52" t="s">
        <v>42</v>
      </c>
      <c r="Q179" s="52" t="s">
        <v>128</v>
      </c>
      <c r="S179" s="52">
        <v>201303</v>
      </c>
      <c r="T179" s="52" t="s">
        <v>47</v>
      </c>
      <c r="U179" s="52">
        <v>0</v>
      </c>
      <c r="V179" s="54">
        <v>-11.87</v>
      </c>
      <c r="Z179" s="52" t="s">
        <v>48</v>
      </c>
      <c r="AA179" s="52" t="s">
        <v>129</v>
      </c>
      <c r="AB179" s="52" t="s">
        <v>42</v>
      </c>
      <c r="AC179" s="52" t="s">
        <v>130</v>
      </c>
      <c r="AD179" s="52" t="s">
        <v>51</v>
      </c>
    </row>
    <row r="180" spans="1:30" x14ac:dyDescent="0.25">
      <c r="A180" s="52" t="s">
        <v>35</v>
      </c>
      <c r="B180" s="52" t="s">
        <v>36</v>
      </c>
      <c r="C180" s="52" t="s">
        <v>37</v>
      </c>
      <c r="D180" s="52" t="s">
        <v>121</v>
      </c>
      <c r="E180" s="52" t="s">
        <v>122</v>
      </c>
      <c r="F180" s="52" t="s">
        <v>123</v>
      </c>
      <c r="G180" s="52" t="s">
        <v>124</v>
      </c>
      <c r="H180" s="52" t="s">
        <v>124</v>
      </c>
      <c r="I180" s="52" t="s">
        <v>42</v>
      </c>
      <c r="J180" s="52" t="s">
        <v>125</v>
      </c>
      <c r="K180" s="52" t="s">
        <v>125</v>
      </c>
      <c r="L180" s="52" t="s">
        <v>43</v>
      </c>
      <c r="M180" s="52" t="s">
        <v>1154</v>
      </c>
      <c r="N180" s="52" t="s">
        <v>126</v>
      </c>
      <c r="O180" s="52" t="s">
        <v>42</v>
      </c>
      <c r="Q180" s="52" t="s">
        <v>128</v>
      </c>
      <c r="S180" s="52">
        <v>201303</v>
      </c>
      <c r="T180" s="52" t="s">
        <v>47</v>
      </c>
      <c r="U180" s="52">
        <v>0</v>
      </c>
      <c r="V180" s="54">
        <v>-5.65</v>
      </c>
      <c r="Z180" s="52" t="s">
        <v>48</v>
      </c>
      <c r="AA180" s="52" t="s">
        <v>129</v>
      </c>
      <c r="AB180" s="52" t="s">
        <v>42</v>
      </c>
      <c r="AC180" s="52" t="s">
        <v>130</v>
      </c>
      <c r="AD180" s="52" t="s">
        <v>51</v>
      </c>
    </row>
    <row r="181" spans="1:30" x14ac:dyDescent="0.25">
      <c r="A181" s="52" t="s">
        <v>35</v>
      </c>
      <c r="B181" s="52" t="s">
        <v>36</v>
      </c>
      <c r="C181" s="52" t="s">
        <v>37</v>
      </c>
      <c r="D181" s="52" t="s">
        <v>121</v>
      </c>
      <c r="E181" s="52" t="s">
        <v>122</v>
      </c>
      <c r="F181" s="52" t="s">
        <v>123</v>
      </c>
      <c r="G181" s="52" t="s">
        <v>124</v>
      </c>
      <c r="H181" s="52" t="s">
        <v>124</v>
      </c>
      <c r="I181" s="52" t="s">
        <v>42</v>
      </c>
      <c r="J181" s="52" t="s">
        <v>125</v>
      </c>
      <c r="K181" s="52" t="s">
        <v>125</v>
      </c>
      <c r="L181" s="52" t="s">
        <v>43</v>
      </c>
      <c r="M181" s="52" t="s">
        <v>1154</v>
      </c>
      <c r="N181" s="52" t="s">
        <v>126</v>
      </c>
      <c r="O181" s="52" t="s">
        <v>42</v>
      </c>
      <c r="Q181" s="52" t="s">
        <v>128</v>
      </c>
      <c r="S181" s="52">
        <v>201303</v>
      </c>
      <c r="T181" s="52" t="s">
        <v>47</v>
      </c>
      <c r="U181" s="52">
        <v>0</v>
      </c>
      <c r="V181" s="54">
        <v>-9.61</v>
      </c>
      <c r="Z181" s="52" t="s">
        <v>48</v>
      </c>
      <c r="AA181" s="52" t="s">
        <v>129</v>
      </c>
      <c r="AB181" s="52" t="s">
        <v>42</v>
      </c>
      <c r="AC181" s="52" t="s">
        <v>130</v>
      </c>
      <c r="AD181" s="52" t="s">
        <v>51</v>
      </c>
    </row>
    <row r="182" spans="1:30" x14ac:dyDescent="0.25">
      <c r="A182" s="52" t="s">
        <v>35</v>
      </c>
      <c r="B182" s="52" t="s">
        <v>36</v>
      </c>
      <c r="C182" s="52" t="s">
        <v>37</v>
      </c>
      <c r="D182" s="52" t="s">
        <v>121</v>
      </c>
      <c r="E182" s="52" t="s">
        <v>122</v>
      </c>
      <c r="F182" s="52" t="s">
        <v>123</v>
      </c>
      <c r="G182" s="52" t="s">
        <v>124</v>
      </c>
      <c r="H182" s="52" t="s">
        <v>124</v>
      </c>
      <c r="I182" s="52" t="s">
        <v>42</v>
      </c>
      <c r="J182" s="52" t="s">
        <v>125</v>
      </c>
      <c r="K182" s="52" t="s">
        <v>125</v>
      </c>
      <c r="L182" s="52" t="s">
        <v>43</v>
      </c>
      <c r="M182" s="52" t="s">
        <v>1154</v>
      </c>
      <c r="N182" s="52" t="s">
        <v>126</v>
      </c>
      <c r="O182" s="52" t="s">
        <v>42</v>
      </c>
      <c r="Q182" s="52" t="s">
        <v>128</v>
      </c>
      <c r="S182" s="52">
        <v>201303</v>
      </c>
      <c r="T182" s="52" t="s">
        <v>47</v>
      </c>
      <c r="U182" s="52">
        <v>0</v>
      </c>
      <c r="V182" s="54">
        <v>-18.649999999999999</v>
      </c>
      <c r="Z182" s="52" t="s">
        <v>48</v>
      </c>
      <c r="AA182" s="52" t="s">
        <v>129</v>
      </c>
      <c r="AB182" s="52" t="s">
        <v>42</v>
      </c>
      <c r="AC182" s="52" t="s">
        <v>130</v>
      </c>
      <c r="AD182" s="52" t="s">
        <v>51</v>
      </c>
    </row>
    <row r="183" spans="1:30" x14ac:dyDescent="0.25">
      <c r="A183" s="52" t="s">
        <v>35</v>
      </c>
      <c r="B183" s="52" t="s">
        <v>36</v>
      </c>
      <c r="C183" s="52" t="s">
        <v>37</v>
      </c>
      <c r="D183" s="52" t="s">
        <v>121</v>
      </c>
      <c r="E183" s="52" t="s">
        <v>122</v>
      </c>
      <c r="F183" s="52" t="s">
        <v>123</v>
      </c>
      <c r="G183" s="52" t="s">
        <v>124</v>
      </c>
      <c r="H183" s="52" t="s">
        <v>124</v>
      </c>
      <c r="I183" s="52" t="s">
        <v>42</v>
      </c>
      <c r="J183" s="52" t="s">
        <v>125</v>
      </c>
      <c r="K183" s="52" t="s">
        <v>125</v>
      </c>
      <c r="L183" s="52" t="s">
        <v>43</v>
      </c>
      <c r="M183" s="52" t="s">
        <v>44</v>
      </c>
      <c r="N183" s="52" t="s">
        <v>126</v>
      </c>
      <c r="O183" s="52" t="s">
        <v>42</v>
      </c>
      <c r="Q183" s="52" t="s">
        <v>128</v>
      </c>
      <c r="S183" s="52">
        <v>201303</v>
      </c>
      <c r="T183" s="52" t="s">
        <v>52</v>
      </c>
      <c r="U183" s="52">
        <v>0</v>
      </c>
      <c r="V183" s="54">
        <v>18.649999999999999</v>
      </c>
      <c r="Z183" s="52" t="s">
        <v>48</v>
      </c>
      <c r="AA183" s="52" t="s">
        <v>129</v>
      </c>
      <c r="AB183" s="52" t="s">
        <v>42</v>
      </c>
      <c r="AC183" s="52" t="s">
        <v>130</v>
      </c>
      <c r="AD183" s="52" t="s">
        <v>51</v>
      </c>
    </row>
    <row r="184" spans="1:30" x14ac:dyDescent="0.25">
      <c r="A184" s="52" t="s">
        <v>35</v>
      </c>
      <c r="B184" s="52" t="s">
        <v>36</v>
      </c>
      <c r="C184" s="52" t="s">
        <v>37</v>
      </c>
      <c r="D184" s="52" t="s">
        <v>121</v>
      </c>
      <c r="E184" s="52" t="s">
        <v>122</v>
      </c>
      <c r="F184" s="52" t="s">
        <v>123</v>
      </c>
      <c r="G184" s="52" t="s">
        <v>124</v>
      </c>
      <c r="H184" s="52" t="s">
        <v>124</v>
      </c>
      <c r="I184" s="52" t="s">
        <v>42</v>
      </c>
      <c r="J184" s="52" t="s">
        <v>125</v>
      </c>
      <c r="K184" s="52" t="s">
        <v>125</v>
      </c>
      <c r="L184" s="52" t="s">
        <v>43</v>
      </c>
      <c r="M184" s="52" t="s">
        <v>44</v>
      </c>
      <c r="N184" s="52" t="s">
        <v>126</v>
      </c>
      <c r="O184" s="52" t="s">
        <v>127</v>
      </c>
      <c r="Q184" s="52" t="s">
        <v>128</v>
      </c>
      <c r="S184" s="52">
        <v>201303</v>
      </c>
      <c r="T184" s="52" t="s">
        <v>52</v>
      </c>
      <c r="U184" s="52">
        <v>0</v>
      </c>
      <c r="V184" s="54">
        <v>25.99</v>
      </c>
      <c r="Z184" s="52" t="s">
        <v>48</v>
      </c>
      <c r="AA184" s="52" t="s">
        <v>129</v>
      </c>
      <c r="AB184" s="52" t="s">
        <v>42</v>
      </c>
      <c r="AC184" s="52" t="s">
        <v>130</v>
      </c>
      <c r="AD184" s="52" t="s">
        <v>51</v>
      </c>
    </row>
    <row r="185" spans="1:30" x14ac:dyDescent="0.25">
      <c r="A185" s="52" t="s">
        <v>35</v>
      </c>
      <c r="B185" s="52" t="s">
        <v>36</v>
      </c>
      <c r="C185" s="52" t="s">
        <v>37</v>
      </c>
      <c r="D185" s="52" t="s">
        <v>121</v>
      </c>
      <c r="E185" s="52" t="s">
        <v>122</v>
      </c>
      <c r="F185" s="52" t="s">
        <v>123</v>
      </c>
      <c r="G185" s="52" t="s">
        <v>124</v>
      </c>
      <c r="H185" s="52" t="s">
        <v>124</v>
      </c>
      <c r="I185" s="52" t="s">
        <v>42</v>
      </c>
      <c r="J185" s="52" t="s">
        <v>125</v>
      </c>
      <c r="K185" s="52" t="s">
        <v>125</v>
      </c>
      <c r="L185" s="52" t="s">
        <v>43</v>
      </c>
      <c r="M185" s="52" t="s">
        <v>44</v>
      </c>
      <c r="N185" s="52" t="s">
        <v>126</v>
      </c>
      <c r="O185" s="52" t="s">
        <v>127</v>
      </c>
      <c r="Q185" s="52" t="s">
        <v>128</v>
      </c>
      <c r="S185" s="52">
        <v>201303</v>
      </c>
      <c r="T185" s="52" t="s">
        <v>52</v>
      </c>
      <c r="U185" s="52">
        <v>0</v>
      </c>
      <c r="V185" s="54">
        <v>18.649999999999999</v>
      </c>
      <c r="Z185" s="52" t="s">
        <v>48</v>
      </c>
      <c r="AA185" s="52" t="s">
        <v>129</v>
      </c>
      <c r="AB185" s="52" t="s">
        <v>42</v>
      </c>
      <c r="AC185" s="52" t="s">
        <v>130</v>
      </c>
      <c r="AD185" s="52" t="s">
        <v>51</v>
      </c>
    </row>
    <row r="186" spans="1:30" x14ac:dyDescent="0.25">
      <c r="A186" s="52" t="s">
        <v>35</v>
      </c>
      <c r="B186" s="52" t="s">
        <v>36</v>
      </c>
      <c r="C186" s="52" t="s">
        <v>37</v>
      </c>
      <c r="D186" s="52" t="s">
        <v>121</v>
      </c>
      <c r="E186" s="52" t="s">
        <v>122</v>
      </c>
      <c r="F186" s="52" t="s">
        <v>123</v>
      </c>
      <c r="G186" s="52" t="s">
        <v>124</v>
      </c>
      <c r="H186" s="52" t="s">
        <v>124</v>
      </c>
      <c r="I186" s="52" t="s">
        <v>42</v>
      </c>
      <c r="J186" s="52" t="s">
        <v>125</v>
      </c>
      <c r="K186" s="52" t="s">
        <v>125</v>
      </c>
      <c r="L186" s="52" t="s">
        <v>43</v>
      </c>
      <c r="M186" s="52" t="s">
        <v>44</v>
      </c>
      <c r="N186" s="52" t="s">
        <v>131</v>
      </c>
      <c r="O186" s="52" t="s">
        <v>138</v>
      </c>
      <c r="Q186" s="52" t="s">
        <v>139</v>
      </c>
      <c r="S186" s="52">
        <v>201303</v>
      </c>
      <c r="T186" s="52" t="s">
        <v>52</v>
      </c>
      <c r="U186" s="52">
        <v>0</v>
      </c>
      <c r="V186" s="54">
        <v>65.44</v>
      </c>
      <c r="Z186" s="52" t="s">
        <v>48</v>
      </c>
      <c r="AA186" s="52" t="s">
        <v>129</v>
      </c>
      <c r="AB186" s="52" t="s">
        <v>42</v>
      </c>
      <c r="AC186" s="52" t="s">
        <v>130</v>
      </c>
      <c r="AD186" s="52" t="s">
        <v>51</v>
      </c>
    </row>
    <row r="187" spans="1:30" x14ac:dyDescent="0.25">
      <c r="A187" s="52" t="s">
        <v>35</v>
      </c>
      <c r="B187" s="52" t="s">
        <v>36</v>
      </c>
      <c r="C187" s="52" t="s">
        <v>37</v>
      </c>
      <c r="D187" s="52" t="s">
        <v>121</v>
      </c>
      <c r="E187" s="52" t="s">
        <v>122</v>
      </c>
      <c r="F187" s="52" t="s">
        <v>123</v>
      </c>
      <c r="G187" s="52" t="s">
        <v>124</v>
      </c>
      <c r="H187" s="52" t="s">
        <v>124</v>
      </c>
      <c r="I187" s="52" t="s">
        <v>42</v>
      </c>
      <c r="J187" s="52" t="s">
        <v>125</v>
      </c>
      <c r="K187" s="52" t="s">
        <v>125</v>
      </c>
      <c r="L187" s="52" t="s">
        <v>43</v>
      </c>
      <c r="M187" s="52" t="s">
        <v>44</v>
      </c>
      <c r="N187" s="52" t="s">
        <v>136</v>
      </c>
      <c r="O187" s="52" t="s">
        <v>42</v>
      </c>
      <c r="Q187" s="52" t="s">
        <v>137</v>
      </c>
      <c r="S187" s="52">
        <v>201303</v>
      </c>
      <c r="T187" s="52" t="s">
        <v>52</v>
      </c>
      <c r="U187" s="52">
        <v>0</v>
      </c>
      <c r="V187" s="54">
        <v>60.4</v>
      </c>
      <c r="Z187" s="52" t="s">
        <v>48</v>
      </c>
      <c r="AA187" s="52" t="s">
        <v>129</v>
      </c>
      <c r="AB187" s="52" t="s">
        <v>42</v>
      </c>
      <c r="AC187" s="52" t="s">
        <v>130</v>
      </c>
      <c r="AD187" s="52" t="s">
        <v>51</v>
      </c>
    </row>
    <row r="188" spans="1:30" x14ac:dyDescent="0.25">
      <c r="A188" s="52" t="s">
        <v>35</v>
      </c>
      <c r="B188" s="52" t="s">
        <v>36</v>
      </c>
      <c r="C188" s="52" t="s">
        <v>37</v>
      </c>
      <c r="D188" s="52" t="s">
        <v>121</v>
      </c>
      <c r="E188" s="52" t="s">
        <v>122</v>
      </c>
      <c r="F188" s="52" t="s">
        <v>123</v>
      </c>
      <c r="G188" s="52" t="s">
        <v>124</v>
      </c>
      <c r="H188" s="52" t="s">
        <v>124</v>
      </c>
      <c r="I188" s="52" t="s">
        <v>42</v>
      </c>
      <c r="J188" s="52" t="s">
        <v>125</v>
      </c>
      <c r="K188" s="52" t="s">
        <v>125</v>
      </c>
      <c r="L188" s="52" t="s">
        <v>43</v>
      </c>
      <c r="M188" s="52" t="s">
        <v>44</v>
      </c>
      <c r="N188" s="52" t="s">
        <v>131</v>
      </c>
      <c r="O188" s="52" t="s">
        <v>42</v>
      </c>
      <c r="Q188" s="52" t="s">
        <v>132</v>
      </c>
      <c r="S188" s="52">
        <v>201303</v>
      </c>
      <c r="T188" s="52" t="s">
        <v>52</v>
      </c>
      <c r="U188" s="52">
        <v>0</v>
      </c>
      <c r="V188" s="54">
        <v>10000</v>
      </c>
      <c r="Z188" s="52" t="s">
        <v>48</v>
      </c>
      <c r="AA188" s="52" t="s">
        <v>129</v>
      </c>
      <c r="AB188" s="52" t="s">
        <v>42</v>
      </c>
      <c r="AC188" s="52" t="s">
        <v>130</v>
      </c>
      <c r="AD188" s="52" t="s">
        <v>51</v>
      </c>
    </row>
    <row r="189" spans="1:30" x14ac:dyDescent="0.25">
      <c r="A189" s="52" t="s">
        <v>35</v>
      </c>
      <c r="B189" s="52" t="s">
        <v>36</v>
      </c>
      <c r="C189" s="52" t="s">
        <v>37</v>
      </c>
      <c r="D189" s="52" t="s">
        <v>121</v>
      </c>
      <c r="E189" s="52" t="s">
        <v>122</v>
      </c>
      <c r="F189" s="52" t="s">
        <v>123</v>
      </c>
      <c r="G189" s="52" t="s">
        <v>124</v>
      </c>
      <c r="H189" s="52" t="s">
        <v>124</v>
      </c>
      <c r="I189" s="52" t="s">
        <v>42</v>
      </c>
      <c r="J189" s="52" t="s">
        <v>125</v>
      </c>
      <c r="K189" s="52" t="s">
        <v>125</v>
      </c>
      <c r="L189" s="52" t="s">
        <v>43</v>
      </c>
      <c r="M189" s="52" t="s">
        <v>44</v>
      </c>
      <c r="N189" s="52" t="s">
        <v>134</v>
      </c>
      <c r="O189" s="52" t="s">
        <v>42</v>
      </c>
      <c r="Q189" s="52" t="s">
        <v>135</v>
      </c>
      <c r="S189" s="52">
        <v>201303</v>
      </c>
      <c r="T189" s="52" t="s">
        <v>52</v>
      </c>
      <c r="U189" s="52">
        <v>0</v>
      </c>
      <c r="V189" s="54">
        <v>500</v>
      </c>
      <c r="Z189" s="52" t="s">
        <v>48</v>
      </c>
      <c r="AA189" s="52" t="s">
        <v>129</v>
      </c>
      <c r="AB189" s="52" t="s">
        <v>42</v>
      </c>
      <c r="AC189" s="52" t="s">
        <v>130</v>
      </c>
      <c r="AD189" s="52" t="s">
        <v>51</v>
      </c>
    </row>
    <row r="190" spans="1:30" x14ac:dyDescent="0.25">
      <c r="A190" s="52" t="s">
        <v>35</v>
      </c>
      <c r="B190" s="52" t="s">
        <v>36</v>
      </c>
      <c r="C190" s="52" t="s">
        <v>37</v>
      </c>
      <c r="D190" s="52" t="s">
        <v>121</v>
      </c>
      <c r="E190" s="52" t="s">
        <v>122</v>
      </c>
      <c r="F190" s="52" t="s">
        <v>123</v>
      </c>
      <c r="G190" s="52" t="s">
        <v>124</v>
      </c>
      <c r="H190" s="52" t="s">
        <v>124</v>
      </c>
      <c r="I190" s="52" t="s">
        <v>42</v>
      </c>
      <c r="J190" s="52" t="s">
        <v>125</v>
      </c>
      <c r="K190" s="52" t="s">
        <v>125</v>
      </c>
      <c r="L190" s="52" t="s">
        <v>43</v>
      </c>
      <c r="M190" s="52" t="s">
        <v>44</v>
      </c>
      <c r="N190" s="52" t="s">
        <v>126</v>
      </c>
      <c r="O190" s="52" t="s">
        <v>42</v>
      </c>
      <c r="Q190" s="52" t="s">
        <v>128</v>
      </c>
      <c r="S190" s="52">
        <v>201303</v>
      </c>
      <c r="T190" s="52" t="s">
        <v>52</v>
      </c>
      <c r="U190" s="52">
        <v>0</v>
      </c>
      <c r="V190" s="54">
        <v>29.38</v>
      </c>
      <c r="Z190" s="52" t="s">
        <v>48</v>
      </c>
      <c r="AA190" s="52" t="s">
        <v>129</v>
      </c>
      <c r="AB190" s="52" t="s">
        <v>42</v>
      </c>
      <c r="AC190" s="52" t="s">
        <v>130</v>
      </c>
      <c r="AD190" s="52" t="s">
        <v>51</v>
      </c>
    </row>
    <row r="191" spans="1:30" x14ac:dyDescent="0.25">
      <c r="A191" s="52" t="s">
        <v>35</v>
      </c>
      <c r="B191" s="52" t="s">
        <v>36</v>
      </c>
      <c r="C191" s="52" t="s">
        <v>37</v>
      </c>
      <c r="D191" s="52" t="s">
        <v>121</v>
      </c>
      <c r="E191" s="52" t="s">
        <v>122</v>
      </c>
      <c r="F191" s="52" t="s">
        <v>123</v>
      </c>
      <c r="G191" s="52" t="s">
        <v>124</v>
      </c>
      <c r="H191" s="52" t="s">
        <v>124</v>
      </c>
      <c r="I191" s="52" t="s">
        <v>42</v>
      </c>
      <c r="J191" s="52" t="s">
        <v>125</v>
      </c>
      <c r="K191" s="52" t="s">
        <v>125</v>
      </c>
      <c r="L191" s="52" t="s">
        <v>43</v>
      </c>
      <c r="M191" s="52" t="s">
        <v>44</v>
      </c>
      <c r="N191" s="52" t="s">
        <v>126</v>
      </c>
      <c r="O191" s="52" t="s">
        <v>42</v>
      </c>
      <c r="Q191" s="52" t="s">
        <v>128</v>
      </c>
      <c r="S191" s="52">
        <v>201303</v>
      </c>
      <c r="T191" s="52" t="s">
        <v>52</v>
      </c>
      <c r="U191" s="52">
        <v>0</v>
      </c>
      <c r="V191" s="54">
        <v>21.47</v>
      </c>
      <c r="Z191" s="52" t="s">
        <v>48</v>
      </c>
      <c r="AA191" s="52" t="s">
        <v>129</v>
      </c>
      <c r="AB191" s="52" t="s">
        <v>42</v>
      </c>
      <c r="AC191" s="52" t="s">
        <v>130</v>
      </c>
      <c r="AD191" s="52" t="s">
        <v>51</v>
      </c>
    </row>
    <row r="192" spans="1:30" x14ac:dyDescent="0.25">
      <c r="A192" s="52" t="s">
        <v>35</v>
      </c>
      <c r="B192" s="52" t="s">
        <v>36</v>
      </c>
      <c r="C192" s="52" t="s">
        <v>37</v>
      </c>
      <c r="D192" s="52" t="s">
        <v>121</v>
      </c>
      <c r="E192" s="52" t="s">
        <v>122</v>
      </c>
      <c r="F192" s="52" t="s">
        <v>123</v>
      </c>
      <c r="G192" s="52" t="s">
        <v>124</v>
      </c>
      <c r="H192" s="52" t="s">
        <v>124</v>
      </c>
      <c r="I192" s="52" t="s">
        <v>42</v>
      </c>
      <c r="J192" s="52" t="s">
        <v>125</v>
      </c>
      <c r="K192" s="52" t="s">
        <v>125</v>
      </c>
      <c r="L192" s="52" t="s">
        <v>43</v>
      </c>
      <c r="M192" s="52" t="s">
        <v>44</v>
      </c>
      <c r="N192" s="52" t="s">
        <v>126</v>
      </c>
      <c r="O192" s="52" t="s">
        <v>42</v>
      </c>
      <c r="Q192" s="52" t="s">
        <v>128</v>
      </c>
      <c r="S192" s="52">
        <v>201303</v>
      </c>
      <c r="T192" s="52" t="s">
        <v>52</v>
      </c>
      <c r="U192" s="52">
        <v>0</v>
      </c>
      <c r="V192" s="54">
        <v>15.82</v>
      </c>
      <c r="Z192" s="52" t="s">
        <v>48</v>
      </c>
      <c r="AA192" s="52" t="s">
        <v>129</v>
      </c>
      <c r="AB192" s="52" t="s">
        <v>42</v>
      </c>
      <c r="AC192" s="52" t="s">
        <v>130</v>
      </c>
      <c r="AD192" s="52" t="s">
        <v>51</v>
      </c>
    </row>
    <row r="193" spans="1:30" x14ac:dyDescent="0.25">
      <c r="A193" s="52" t="s">
        <v>35</v>
      </c>
      <c r="B193" s="52" t="s">
        <v>36</v>
      </c>
      <c r="C193" s="52" t="s">
        <v>37</v>
      </c>
      <c r="D193" s="52" t="s">
        <v>121</v>
      </c>
      <c r="E193" s="52" t="s">
        <v>122</v>
      </c>
      <c r="F193" s="52" t="s">
        <v>123</v>
      </c>
      <c r="G193" s="52" t="s">
        <v>124</v>
      </c>
      <c r="H193" s="52" t="s">
        <v>124</v>
      </c>
      <c r="I193" s="52" t="s">
        <v>42</v>
      </c>
      <c r="J193" s="52" t="s">
        <v>125</v>
      </c>
      <c r="K193" s="52" t="s">
        <v>125</v>
      </c>
      <c r="L193" s="52" t="s">
        <v>43</v>
      </c>
      <c r="M193" s="52" t="s">
        <v>44</v>
      </c>
      <c r="N193" s="52" t="s">
        <v>126</v>
      </c>
      <c r="O193" s="52" t="s">
        <v>42</v>
      </c>
      <c r="Q193" s="52" t="s">
        <v>128</v>
      </c>
      <c r="S193" s="52">
        <v>201303</v>
      </c>
      <c r="T193" s="52" t="s">
        <v>52</v>
      </c>
      <c r="U193" s="52">
        <v>0</v>
      </c>
      <c r="V193" s="54">
        <v>7.35</v>
      </c>
      <c r="Z193" s="52" t="s">
        <v>48</v>
      </c>
      <c r="AA193" s="52" t="s">
        <v>129</v>
      </c>
      <c r="AB193" s="52" t="s">
        <v>42</v>
      </c>
      <c r="AC193" s="52" t="s">
        <v>130</v>
      </c>
      <c r="AD193" s="52" t="s">
        <v>51</v>
      </c>
    </row>
    <row r="194" spans="1:30" x14ac:dyDescent="0.25">
      <c r="A194" s="52" t="s">
        <v>35</v>
      </c>
      <c r="B194" s="52" t="s">
        <v>36</v>
      </c>
      <c r="C194" s="52" t="s">
        <v>37</v>
      </c>
      <c r="D194" s="52" t="s">
        <v>121</v>
      </c>
      <c r="E194" s="52" t="s">
        <v>122</v>
      </c>
      <c r="F194" s="52" t="s">
        <v>123</v>
      </c>
      <c r="G194" s="52" t="s">
        <v>124</v>
      </c>
      <c r="H194" s="52" t="s">
        <v>124</v>
      </c>
      <c r="I194" s="52" t="s">
        <v>42</v>
      </c>
      <c r="J194" s="52" t="s">
        <v>125</v>
      </c>
      <c r="K194" s="52" t="s">
        <v>125</v>
      </c>
      <c r="L194" s="52" t="s">
        <v>43</v>
      </c>
      <c r="M194" s="52" t="s">
        <v>44</v>
      </c>
      <c r="N194" s="52" t="s">
        <v>126</v>
      </c>
      <c r="O194" s="52" t="s">
        <v>42</v>
      </c>
      <c r="Q194" s="52" t="s">
        <v>128</v>
      </c>
      <c r="S194" s="52">
        <v>201303</v>
      </c>
      <c r="T194" s="52" t="s">
        <v>52</v>
      </c>
      <c r="U194" s="52">
        <v>0</v>
      </c>
      <c r="V194" s="54">
        <v>11.87</v>
      </c>
      <c r="Z194" s="52" t="s">
        <v>48</v>
      </c>
      <c r="AA194" s="52" t="s">
        <v>129</v>
      </c>
      <c r="AB194" s="52" t="s">
        <v>42</v>
      </c>
      <c r="AC194" s="52" t="s">
        <v>130</v>
      </c>
      <c r="AD194" s="52" t="s">
        <v>51</v>
      </c>
    </row>
    <row r="195" spans="1:30" x14ac:dyDescent="0.25">
      <c r="A195" s="52" t="s">
        <v>35</v>
      </c>
      <c r="B195" s="52" t="s">
        <v>36</v>
      </c>
      <c r="C195" s="52" t="s">
        <v>37</v>
      </c>
      <c r="D195" s="52" t="s">
        <v>121</v>
      </c>
      <c r="E195" s="52" t="s">
        <v>122</v>
      </c>
      <c r="F195" s="52" t="s">
        <v>123</v>
      </c>
      <c r="G195" s="52" t="s">
        <v>124</v>
      </c>
      <c r="H195" s="52" t="s">
        <v>124</v>
      </c>
      <c r="I195" s="52" t="s">
        <v>42</v>
      </c>
      <c r="J195" s="52" t="s">
        <v>125</v>
      </c>
      <c r="K195" s="52" t="s">
        <v>125</v>
      </c>
      <c r="L195" s="52" t="s">
        <v>43</v>
      </c>
      <c r="M195" s="52" t="s">
        <v>44</v>
      </c>
      <c r="N195" s="52" t="s">
        <v>126</v>
      </c>
      <c r="O195" s="52" t="s">
        <v>42</v>
      </c>
      <c r="Q195" s="52" t="s">
        <v>128</v>
      </c>
      <c r="S195" s="52">
        <v>201303</v>
      </c>
      <c r="T195" s="52" t="s">
        <v>52</v>
      </c>
      <c r="U195" s="52">
        <v>0</v>
      </c>
      <c r="V195" s="54">
        <v>5.65</v>
      </c>
      <c r="Z195" s="52" t="s">
        <v>48</v>
      </c>
      <c r="AA195" s="52" t="s">
        <v>129</v>
      </c>
      <c r="AB195" s="52" t="s">
        <v>42</v>
      </c>
      <c r="AC195" s="52" t="s">
        <v>130</v>
      </c>
      <c r="AD195" s="52" t="s">
        <v>51</v>
      </c>
    </row>
    <row r="196" spans="1:30" x14ac:dyDescent="0.25">
      <c r="A196" s="52" t="s">
        <v>35</v>
      </c>
      <c r="B196" s="52" t="s">
        <v>36</v>
      </c>
      <c r="C196" s="52" t="s">
        <v>37</v>
      </c>
      <c r="D196" s="52" t="s">
        <v>121</v>
      </c>
      <c r="E196" s="52" t="s">
        <v>122</v>
      </c>
      <c r="F196" s="52" t="s">
        <v>123</v>
      </c>
      <c r="G196" s="52" t="s">
        <v>124</v>
      </c>
      <c r="H196" s="52" t="s">
        <v>124</v>
      </c>
      <c r="I196" s="52" t="s">
        <v>42</v>
      </c>
      <c r="J196" s="52" t="s">
        <v>125</v>
      </c>
      <c r="K196" s="52" t="s">
        <v>125</v>
      </c>
      <c r="L196" s="52" t="s">
        <v>43</v>
      </c>
      <c r="M196" s="52" t="s">
        <v>44</v>
      </c>
      <c r="N196" s="52" t="s">
        <v>126</v>
      </c>
      <c r="O196" s="52" t="s">
        <v>42</v>
      </c>
      <c r="Q196" s="52" t="s">
        <v>128</v>
      </c>
      <c r="S196" s="52">
        <v>201303</v>
      </c>
      <c r="T196" s="52" t="s">
        <v>52</v>
      </c>
      <c r="U196" s="52">
        <v>0</v>
      </c>
      <c r="V196" s="54">
        <v>9.61</v>
      </c>
      <c r="Z196" s="52" t="s">
        <v>48</v>
      </c>
      <c r="AA196" s="52" t="s">
        <v>129</v>
      </c>
      <c r="AB196" s="52" t="s">
        <v>42</v>
      </c>
      <c r="AC196" s="52" t="s">
        <v>130</v>
      </c>
      <c r="AD196" s="52" t="s">
        <v>51</v>
      </c>
    </row>
    <row r="197" spans="1:30" x14ac:dyDescent="0.25">
      <c r="A197" s="52" t="s">
        <v>35</v>
      </c>
      <c r="B197" s="52" t="s">
        <v>36</v>
      </c>
      <c r="C197" s="52" t="s">
        <v>37</v>
      </c>
      <c r="D197" s="52" t="s">
        <v>121</v>
      </c>
      <c r="E197" s="52" t="s">
        <v>122</v>
      </c>
      <c r="F197" s="52" t="s">
        <v>123</v>
      </c>
      <c r="G197" s="52" t="s">
        <v>124</v>
      </c>
      <c r="H197" s="52" t="s">
        <v>124</v>
      </c>
      <c r="I197" s="52" t="s">
        <v>42</v>
      </c>
      <c r="J197" s="52" t="s">
        <v>125</v>
      </c>
      <c r="K197" s="52" t="s">
        <v>125</v>
      </c>
      <c r="L197" s="52" t="s">
        <v>43</v>
      </c>
      <c r="M197" s="52" t="s">
        <v>44</v>
      </c>
      <c r="N197" s="52" t="s">
        <v>126</v>
      </c>
      <c r="O197" s="52" t="s">
        <v>42</v>
      </c>
      <c r="Q197" s="52" t="s">
        <v>128</v>
      </c>
      <c r="S197" s="52">
        <v>201303</v>
      </c>
      <c r="T197" s="52" t="s">
        <v>52</v>
      </c>
      <c r="U197" s="52">
        <v>0</v>
      </c>
      <c r="V197" s="54">
        <v>18.649999999999999</v>
      </c>
      <c r="Z197" s="52" t="s">
        <v>48</v>
      </c>
      <c r="AA197" s="52" t="s">
        <v>129</v>
      </c>
      <c r="AB197" s="52" t="s">
        <v>42</v>
      </c>
      <c r="AC197" s="52" t="s">
        <v>130</v>
      </c>
      <c r="AD197" s="52" t="s">
        <v>51</v>
      </c>
    </row>
    <row r="198" spans="1:30" x14ac:dyDescent="0.25">
      <c r="A198" s="52" t="s">
        <v>35</v>
      </c>
      <c r="B198" s="52" t="s">
        <v>36</v>
      </c>
      <c r="C198" s="52" t="s">
        <v>37</v>
      </c>
      <c r="D198" s="52" t="s">
        <v>121</v>
      </c>
      <c r="E198" s="52" t="s">
        <v>122</v>
      </c>
      <c r="F198" s="52" t="s">
        <v>123</v>
      </c>
      <c r="G198" s="52" t="s">
        <v>124</v>
      </c>
      <c r="H198" s="52" t="s">
        <v>124</v>
      </c>
      <c r="I198" s="52" t="s">
        <v>42</v>
      </c>
      <c r="J198" s="52" t="s">
        <v>125</v>
      </c>
      <c r="K198" s="52" t="s">
        <v>125</v>
      </c>
      <c r="L198" s="52" t="s">
        <v>43</v>
      </c>
      <c r="M198" s="52" t="s">
        <v>44</v>
      </c>
      <c r="N198" s="52" t="s">
        <v>126</v>
      </c>
      <c r="O198" s="52" t="s">
        <v>127</v>
      </c>
      <c r="Q198" s="52" t="s">
        <v>128</v>
      </c>
      <c r="S198" s="52">
        <v>201303</v>
      </c>
      <c r="T198" s="52" t="s">
        <v>52</v>
      </c>
      <c r="U198" s="52">
        <v>0</v>
      </c>
      <c r="V198" s="54">
        <v>18.079999999999998</v>
      </c>
      <c r="Z198" s="52" t="s">
        <v>48</v>
      </c>
      <c r="AA198" s="52" t="s">
        <v>129</v>
      </c>
      <c r="AB198" s="52" t="s">
        <v>42</v>
      </c>
      <c r="AC198" s="52" t="s">
        <v>130</v>
      </c>
      <c r="AD198" s="52" t="s">
        <v>51</v>
      </c>
    </row>
    <row r="199" spans="1:30" x14ac:dyDescent="0.25">
      <c r="A199" s="52" t="s">
        <v>35</v>
      </c>
      <c r="B199" s="52" t="s">
        <v>36</v>
      </c>
      <c r="C199" s="52" t="s">
        <v>37</v>
      </c>
      <c r="D199" s="52" t="s">
        <v>121</v>
      </c>
      <c r="E199" s="52" t="s">
        <v>122</v>
      </c>
      <c r="F199" s="52" t="s">
        <v>123</v>
      </c>
      <c r="G199" s="52" t="s">
        <v>124</v>
      </c>
      <c r="H199" s="52" t="s">
        <v>124</v>
      </c>
      <c r="I199" s="52" t="s">
        <v>42</v>
      </c>
      <c r="J199" s="52" t="s">
        <v>125</v>
      </c>
      <c r="K199" s="52" t="s">
        <v>125</v>
      </c>
      <c r="L199" s="52" t="s">
        <v>43</v>
      </c>
      <c r="M199" s="52" t="s">
        <v>44</v>
      </c>
      <c r="N199" s="52" t="s">
        <v>131</v>
      </c>
      <c r="O199" s="52" t="s">
        <v>127</v>
      </c>
      <c r="Q199" s="52" t="s">
        <v>133</v>
      </c>
      <c r="S199" s="52">
        <v>201303</v>
      </c>
      <c r="T199" s="52" t="s">
        <v>52</v>
      </c>
      <c r="U199" s="52">
        <v>0</v>
      </c>
      <c r="V199" s="54">
        <v>2900</v>
      </c>
      <c r="Z199" s="52" t="s">
        <v>48</v>
      </c>
      <c r="AA199" s="52" t="s">
        <v>129</v>
      </c>
      <c r="AB199" s="52" t="s">
        <v>42</v>
      </c>
      <c r="AC199" s="52" t="s">
        <v>130</v>
      </c>
      <c r="AD199" s="52" t="s">
        <v>51</v>
      </c>
    </row>
    <row r="200" spans="1:30" x14ac:dyDescent="0.25">
      <c r="A200" s="52" t="s">
        <v>35</v>
      </c>
      <c r="B200" s="52" t="s">
        <v>36</v>
      </c>
      <c r="C200" s="52" t="s">
        <v>37</v>
      </c>
      <c r="D200" s="52" t="s">
        <v>121</v>
      </c>
      <c r="E200" s="52" t="s">
        <v>122</v>
      </c>
      <c r="F200" s="52" t="s">
        <v>123</v>
      </c>
      <c r="G200" s="52" t="s">
        <v>124</v>
      </c>
      <c r="H200" s="52" t="s">
        <v>124</v>
      </c>
      <c r="I200" s="52" t="s">
        <v>42</v>
      </c>
      <c r="J200" s="52" t="s">
        <v>125</v>
      </c>
      <c r="K200" s="52" t="s">
        <v>125</v>
      </c>
      <c r="L200" s="52" t="s">
        <v>43</v>
      </c>
      <c r="M200" s="52" t="s">
        <v>44</v>
      </c>
      <c r="N200" s="52" t="s">
        <v>126</v>
      </c>
      <c r="O200" s="52" t="s">
        <v>127</v>
      </c>
      <c r="Q200" s="52" t="s">
        <v>128</v>
      </c>
      <c r="S200" s="52">
        <v>201303</v>
      </c>
      <c r="T200" s="52" t="s">
        <v>52</v>
      </c>
      <c r="U200" s="52">
        <v>0</v>
      </c>
      <c r="V200" s="54">
        <v>11.3</v>
      </c>
      <c r="Z200" s="52" t="s">
        <v>48</v>
      </c>
      <c r="AA200" s="52" t="s">
        <v>129</v>
      </c>
      <c r="AB200" s="52" t="s">
        <v>42</v>
      </c>
      <c r="AC200" s="52" t="s">
        <v>130</v>
      </c>
      <c r="AD200" s="52" t="s">
        <v>51</v>
      </c>
    </row>
    <row r="201" spans="1:30" x14ac:dyDescent="0.25">
      <c r="A201" s="52" t="s">
        <v>35</v>
      </c>
      <c r="B201" s="52" t="s">
        <v>36</v>
      </c>
      <c r="C201" s="52" t="s">
        <v>37</v>
      </c>
      <c r="D201" s="52" t="s">
        <v>121</v>
      </c>
      <c r="E201" s="52" t="s">
        <v>122</v>
      </c>
      <c r="F201" s="52" t="s">
        <v>123</v>
      </c>
      <c r="G201" s="52" t="s">
        <v>124</v>
      </c>
      <c r="H201" s="52" t="s">
        <v>124</v>
      </c>
      <c r="I201" s="52" t="s">
        <v>42</v>
      </c>
      <c r="J201" s="52" t="s">
        <v>125</v>
      </c>
      <c r="K201" s="52" t="s">
        <v>125</v>
      </c>
      <c r="L201" s="52" t="s">
        <v>43</v>
      </c>
      <c r="M201" s="52" t="s">
        <v>44</v>
      </c>
      <c r="N201" s="52" t="s">
        <v>126</v>
      </c>
      <c r="O201" s="52" t="s">
        <v>127</v>
      </c>
      <c r="Q201" s="52" t="s">
        <v>128</v>
      </c>
      <c r="S201" s="52">
        <v>201303</v>
      </c>
      <c r="T201" s="52" t="s">
        <v>52</v>
      </c>
      <c r="U201" s="52">
        <v>0</v>
      </c>
      <c r="V201" s="54">
        <v>18.649999999999999</v>
      </c>
      <c r="Z201" s="52" t="s">
        <v>48</v>
      </c>
      <c r="AA201" s="52" t="s">
        <v>129</v>
      </c>
      <c r="AB201" s="52" t="s">
        <v>42</v>
      </c>
      <c r="AC201" s="52" t="s">
        <v>130</v>
      </c>
      <c r="AD201" s="52" t="s">
        <v>51</v>
      </c>
    </row>
    <row r="202" spans="1:30" x14ac:dyDescent="0.25">
      <c r="A202" s="52" t="s">
        <v>35</v>
      </c>
      <c r="B202" s="52" t="s">
        <v>36</v>
      </c>
      <c r="C202" s="52" t="s">
        <v>37</v>
      </c>
      <c r="D202" s="52" t="s">
        <v>121</v>
      </c>
      <c r="E202" s="52" t="s">
        <v>122</v>
      </c>
      <c r="F202" s="52" t="s">
        <v>123</v>
      </c>
      <c r="G202" s="52" t="s">
        <v>124</v>
      </c>
      <c r="H202" s="52" t="s">
        <v>124</v>
      </c>
      <c r="I202" s="52" t="s">
        <v>42</v>
      </c>
      <c r="J202" s="52" t="s">
        <v>125</v>
      </c>
      <c r="K202" s="52" t="s">
        <v>125</v>
      </c>
      <c r="L202" s="52" t="s">
        <v>43</v>
      </c>
      <c r="M202" s="52" t="s">
        <v>44</v>
      </c>
      <c r="N202" s="52" t="s">
        <v>126</v>
      </c>
      <c r="O202" s="52" t="s">
        <v>127</v>
      </c>
      <c r="Q202" s="52" t="s">
        <v>128</v>
      </c>
      <c r="S202" s="52">
        <v>201303</v>
      </c>
      <c r="T202" s="52" t="s">
        <v>52</v>
      </c>
      <c r="U202" s="52">
        <v>0</v>
      </c>
      <c r="V202" s="54">
        <v>11.87</v>
      </c>
      <c r="Z202" s="52" t="s">
        <v>48</v>
      </c>
      <c r="AA202" s="52" t="s">
        <v>129</v>
      </c>
      <c r="AB202" s="52" t="s">
        <v>42</v>
      </c>
      <c r="AC202" s="52" t="s">
        <v>130</v>
      </c>
      <c r="AD202" s="52" t="s">
        <v>51</v>
      </c>
    </row>
    <row r="203" spans="1:30" x14ac:dyDescent="0.25">
      <c r="A203" s="52" t="s">
        <v>35</v>
      </c>
      <c r="B203" s="52" t="s">
        <v>36</v>
      </c>
      <c r="C203" s="52" t="s">
        <v>37</v>
      </c>
      <c r="D203" s="52" t="s">
        <v>121</v>
      </c>
      <c r="E203" s="52" t="s">
        <v>122</v>
      </c>
      <c r="F203" s="52" t="s">
        <v>123</v>
      </c>
      <c r="G203" s="52" t="s">
        <v>124</v>
      </c>
      <c r="H203" s="52" t="s">
        <v>124</v>
      </c>
      <c r="I203" s="52" t="s">
        <v>42</v>
      </c>
      <c r="J203" s="52" t="s">
        <v>125</v>
      </c>
      <c r="K203" s="52" t="s">
        <v>125</v>
      </c>
      <c r="L203" s="52" t="s">
        <v>43</v>
      </c>
      <c r="M203" s="52" t="s">
        <v>44</v>
      </c>
      <c r="N203" s="52" t="s">
        <v>126</v>
      </c>
      <c r="O203" s="52" t="s">
        <v>127</v>
      </c>
      <c r="Q203" s="52" t="s">
        <v>128</v>
      </c>
      <c r="S203" s="52">
        <v>201303</v>
      </c>
      <c r="T203" s="52" t="s">
        <v>52</v>
      </c>
      <c r="U203" s="52">
        <v>0</v>
      </c>
      <c r="V203" s="54">
        <v>18.649999999999999</v>
      </c>
      <c r="Z203" s="52" t="s">
        <v>48</v>
      </c>
      <c r="AA203" s="52" t="s">
        <v>129</v>
      </c>
      <c r="AB203" s="52" t="s">
        <v>42</v>
      </c>
      <c r="AC203" s="52" t="s">
        <v>130</v>
      </c>
      <c r="AD203" s="52" t="s">
        <v>51</v>
      </c>
    </row>
    <row r="204" spans="1:30" x14ac:dyDescent="0.25">
      <c r="A204" s="52" t="s">
        <v>35</v>
      </c>
      <c r="B204" s="52" t="s">
        <v>36</v>
      </c>
      <c r="C204" s="52" t="s">
        <v>37</v>
      </c>
      <c r="D204" s="52" t="s">
        <v>121</v>
      </c>
      <c r="E204" s="52" t="s">
        <v>122</v>
      </c>
      <c r="F204" s="52" t="s">
        <v>123</v>
      </c>
      <c r="G204" s="52" t="s">
        <v>124</v>
      </c>
      <c r="H204" s="52" t="s">
        <v>124</v>
      </c>
      <c r="I204" s="52" t="s">
        <v>42</v>
      </c>
      <c r="J204" s="52" t="s">
        <v>125</v>
      </c>
      <c r="K204" s="52" t="s">
        <v>125</v>
      </c>
      <c r="L204" s="52" t="s">
        <v>43</v>
      </c>
      <c r="M204" s="52" t="s">
        <v>44</v>
      </c>
      <c r="N204" s="52" t="s">
        <v>126</v>
      </c>
      <c r="O204" s="52" t="s">
        <v>127</v>
      </c>
      <c r="Q204" s="52" t="s">
        <v>128</v>
      </c>
      <c r="S204" s="52">
        <v>201303</v>
      </c>
      <c r="T204" s="52" t="s">
        <v>52</v>
      </c>
      <c r="U204" s="52">
        <v>0</v>
      </c>
      <c r="V204" s="54">
        <v>31.64</v>
      </c>
      <c r="Z204" s="52" t="s">
        <v>48</v>
      </c>
      <c r="AA204" s="52" t="s">
        <v>129</v>
      </c>
      <c r="AB204" s="52" t="s">
        <v>42</v>
      </c>
      <c r="AC204" s="52" t="s">
        <v>130</v>
      </c>
      <c r="AD204" s="52" t="s">
        <v>51</v>
      </c>
    </row>
    <row r="205" spans="1:30" x14ac:dyDescent="0.25">
      <c r="A205" s="52" t="s">
        <v>35</v>
      </c>
      <c r="B205" s="52" t="s">
        <v>36</v>
      </c>
      <c r="C205" s="52" t="s">
        <v>37</v>
      </c>
      <c r="D205" s="52" t="s">
        <v>121</v>
      </c>
      <c r="E205" s="52" t="s">
        <v>122</v>
      </c>
      <c r="F205" s="52" t="s">
        <v>123</v>
      </c>
      <c r="G205" s="52" t="s">
        <v>124</v>
      </c>
      <c r="H205" s="52" t="s">
        <v>124</v>
      </c>
      <c r="I205" s="52" t="s">
        <v>42</v>
      </c>
      <c r="J205" s="52" t="s">
        <v>125</v>
      </c>
      <c r="K205" s="52" t="s">
        <v>125</v>
      </c>
      <c r="L205" s="52" t="s">
        <v>43</v>
      </c>
      <c r="M205" s="52" t="s">
        <v>44</v>
      </c>
      <c r="N205" s="52" t="s">
        <v>126</v>
      </c>
      <c r="O205" s="52" t="s">
        <v>127</v>
      </c>
      <c r="Q205" s="52" t="s">
        <v>128</v>
      </c>
      <c r="S205" s="52">
        <v>201303</v>
      </c>
      <c r="T205" s="52" t="s">
        <v>52</v>
      </c>
      <c r="U205" s="52">
        <v>0</v>
      </c>
      <c r="V205" s="54">
        <v>14.13</v>
      </c>
      <c r="Z205" s="52" t="s">
        <v>48</v>
      </c>
      <c r="AA205" s="52" t="s">
        <v>129</v>
      </c>
      <c r="AB205" s="52" t="s">
        <v>42</v>
      </c>
      <c r="AC205" s="52" t="s">
        <v>130</v>
      </c>
      <c r="AD205" s="52" t="s">
        <v>51</v>
      </c>
    </row>
    <row r="206" spans="1:30" x14ac:dyDescent="0.25">
      <c r="A206" s="52" t="s">
        <v>35</v>
      </c>
      <c r="B206" s="52" t="s">
        <v>36</v>
      </c>
      <c r="C206" s="52" t="s">
        <v>37</v>
      </c>
      <c r="D206" s="52" t="s">
        <v>121</v>
      </c>
      <c r="E206" s="52" t="s">
        <v>122</v>
      </c>
      <c r="F206" s="52" t="s">
        <v>123</v>
      </c>
      <c r="G206" s="52" t="s">
        <v>124</v>
      </c>
      <c r="H206" s="52" t="s">
        <v>124</v>
      </c>
      <c r="I206" s="52" t="s">
        <v>42</v>
      </c>
      <c r="J206" s="52" t="s">
        <v>140</v>
      </c>
      <c r="K206" s="52" t="s">
        <v>140</v>
      </c>
      <c r="L206" s="52" t="s">
        <v>43</v>
      </c>
      <c r="M206" s="52" t="s">
        <v>1154</v>
      </c>
      <c r="N206" s="52" t="s">
        <v>131</v>
      </c>
      <c r="O206" s="52" t="s">
        <v>42</v>
      </c>
      <c r="Q206" s="52" t="s">
        <v>148</v>
      </c>
      <c r="S206" s="52">
        <v>201303</v>
      </c>
      <c r="T206" s="52" t="s">
        <v>47</v>
      </c>
      <c r="U206" s="52">
        <v>0</v>
      </c>
      <c r="V206" s="54">
        <v>-350000</v>
      </c>
      <c r="Z206" s="52" t="s">
        <v>48</v>
      </c>
      <c r="AA206" s="52" t="s">
        <v>129</v>
      </c>
      <c r="AB206" s="52" t="s">
        <v>42</v>
      </c>
      <c r="AC206" s="52" t="s">
        <v>130</v>
      </c>
      <c r="AD206" s="52" t="s">
        <v>51</v>
      </c>
    </row>
    <row r="207" spans="1:30" x14ac:dyDescent="0.25">
      <c r="A207" s="52" t="s">
        <v>35</v>
      </c>
      <c r="B207" s="52" t="s">
        <v>36</v>
      </c>
      <c r="C207" s="52" t="s">
        <v>37</v>
      </c>
      <c r="D207" s="52" t="s">
        <v>121</v>
      </c>
      <c r="E207" s="52" t="s">
        <v>122</v>
      </c>
      <c r="F207" s="52" t="s">
        <v>123</v>
      </c>
      <c r="G207" s="52" t="s">
        <v>124</v>
      </c>
      <c r="H207" s="52" t="s">
        <v>124</v>
      </c>
      <c r="I207" s="52" t="s">
        <v>42</v>
      </c>
      <c r="J207" s="52" t="s">
        <v>140</v>
      </c>
      <c r="K207" s="52" t="s">
        <v>140</v>
      </c>
      <c r="L207" s="52" t="s">
        <v>43</v>
      </c>
      <c r="M207" s="52" t="s">
        <v>1154</v>
      </c>
      <c r="N207" s="52" t="s">
        <v>134</v>
      </c>
      <c r="O207" s="52" t="s">
        <v>42</v>
      </c>
      <c r="Q207" s="52" t="s">
        <v>135</v>
      </c>
      <c r="S207" s="52">
        <v>201303</v>
      </c>
      <c r="T207" s="52" t="s">
        <v>47</v>
      </c>
      <c r="U207" s="52">
        <v>0</v>
      </c>
      <c r="V207" s="54">
        <v>-1700</v>
      </c>
      <c r="Z207" s="52" t="s">
        <v>48</v>
      </c>
      <c r="AA207" s="52" t="s">
        <v>129</v>
      </c>
      <c r="AB207" s="52" t="s">
        <v>42</v>
      </c>
      <c r="AC207" s="52" t="s">
        <v>130</v>
      </c>
      <c r="AD207" s="52" t="s">
        <v>51</v>
      </c>
    </row>
    <row r="208" spans="1:30" x14ac:dyDescent="0.25">
      <c r="A208" s="52" t="s">
        <v>35</v>
      </c>
      <c r="B208" s="52" t="s">
        <v>36</v>
      </c>
      <c r="C208" s="52" t="s">
        <v>37</v>
      </c>
      <c r="D208" s="52" t="s">
        <v>121</v>
      </c>
      <c r="E208" s="52" t="s">
        <v>122</v>
      </c>
      <c r="F208" s="52" t="s">
        <v>123</v>
      </c>
      <c r="G208" s="52" t="s">
        <v>124</v>
      </c>
      <c r="H208" s="52" t="s">
        <v>124</v>
      </c>
      <c r="I208" s="52" t="s">
        <v>42</v>
      </c>
      <c r="J208" s="52" t="s">
        <v>140</v>
      </c>
      <c r="K208" s="52" t="s">
        <v>140</v>
      </c>
      <c r="L208" s="52" t="s">
        <v>43</v>
      </c>
      <c r="M208" s="52" t="s">
        <v>44</v>
      </c>
      <c r="N208" s="52" t="s">
        <v>131</v>
      </c>
      <c r="O208" s="52" t="s">
        <v>42</v>
      </c>
      <c r="Q208" s="52" t="s">
        <v>148</v>
      </c>
      <c r="S208" s="52">
        <v>201303</v>
      </c>
      <c r="T208" s="52" t="s">
        <v>52</v>
      </c>
      <c r="U208" s="52">
        <v>0</v>
      </c>
      <c r="V208" s="54">
        <v>350000</v>
      </c>
      <c r="Z208" s="52" t="s">
        <v>48</v>
      </c>
      <c r="AA208" s="52" t="s">
        <v>129</v>
      </c>
      <c r="AB208" s="52" t="s">
        <v>42</v>
      </c>
      <c r="AC208" s="52" t="s">
        <v>130</v>
      </c>
      <c r="AD208" s="52" t="s">
        <v>51</v>
      </c>
    </row>
    <row r="209" spans="1:30" x14ac:dyDescent="0.25">
      <c r="A209" s="52" t="s">
        <v>35</v>
      </c>
      <c r="B209" s="52" t="s">
        <v>36</v>
      </c>
      <c r="C209" s="52" t="s">
        <v>37</v>
      </c>
      <c r="D209" s="52" t="s">
        <v>121</v>
      </c>
      <c r="E209" s="52" t="s">
        <v>122</v>
      </c>
      <c r="F209" s="52" t="s">
        <v>123</v>
      </c>
      <c r="G209" s="52" t="s">
        <v>124</v>
      </c>
      <c r="H209" s="52" t="s">
        <v>124</v>
      </c>
      <c r="I209" s="52" t="s">
        <v>42</v>
      </c>
      <c r="J209" s="52" t="s">
        <v>140</v>
      </c>
      <c r="K209" s="52" t="s">
        <v>140</v>
      </c>
      <c r="L209" s="52" t="s">
        <v>43</v>
      </c>
      <c r="M209" s="52" t="s">
        <v>44</v>
      </c>
      <c r="N209" s="52" t="s">
        <v>134</v>
      </c>
      <c r="O209" s="52" t="s">
        <v>42</v>
      </c>
      <c r="Q209" s="52" t="s">
        <v>135</v>
      </c>
      <c r="S209" s="52">
        <v>201303</v>
      </c>
      <c r="T209" s="52" t="s">
        <v>52</v>
      </c>
      <c r="U209" s="52">
        <v>0</v>
      </c>
      <c r="V209" s="54">
        <v>1700</v>
      </c>
      <c r="Z209" s="52" t="s">
        <v>48</v>
      </c>
      <c r="AA209" s="52" t="s">
        <v>129</v>
      </c>
      <c r="AB209" s="52" t="s">
        <v>42</v>
      </c>
      <c r="AC209" s="52" t="s">
        <v>130</v>
      </c>
      <c r="AD209" s="52" t="s">
        <v>51</v>
      </c>
    </row>
    <row r="210" spans="1:30" x14ac:dyDescent="0.25">
      <c r="A210" s="52" t="s">
        <v>35</v>
      </c>
      <c r="B210" s="52" t="s">
        <v>36</v>
      </c>
      <c r="C210" s="52" t="s">
        <v>37</v>
      </c>
      <c r="D210" s="52" t="s">
        <v>121</v>
      </c>
      <c r="E210" s="52" t="s">
        <v>122</v>
      </c>
      <c r="F210" s="52" t="s">
        <v>123</v>
      </c>
      <c r="G210" s="52" t="s">
        <v>124</v>
      </c>
      <c r="H210" s="52" t="s">
        <v>124</v>
      </c>
      <c r="I210" s="52" t="s">
        <v>42</v>
      </c>
      <c r="J210" s="52" t="s">
        <v>149</v>
      </c>
      <c r="K210" s="52" t="s">
        <v>149</v>
      </c>
      <c r="L210" s="52" t="s">
        <v>43</v>
      </c>
      <c r="M210" s="52" t="s">
        <v>44</v>
      </c>
      <c r="N210" s="52" t="s">
        <v>150</v>
      </c>
      <c r="O210" s="52" t="s">
        <v>42</v>
      </c>
      <c r="Q210" s="52" t="s">
        <v>151</v>
      </c>
      <c r="S210" s="52">
        <v>201303</v>
      </c>
      <c r="T210" s="52" t="s">
        <v>47</v>
      </c>
      <c r="U210" s="52">
        <v>0</v>
      </c>
      <c r="V210" s="54">
        <v>-12580</v>
      </c>
      <c r="Z210" s="52" t="s">
        <v>48</v>
      </c>
      <c r="AA210" s="52" t="s">
        <v>129</v>
      </c>
      <c r="AB210" s="52" t="s">
        <v>42</v>
      </c>
      <c r="AC210" s="52" t="s">
        <v>130</v>
      </c>
      <c r="AD210" s="52" t="s">
        <v>51</v>
      </c>
    </row>
    <row r="211" spans="1:30" x14ac:dyDescent="0.25">
      <c r="A211" s="52" t="s">
        <v>35</v>
      </c>
      <c r="B211" s="52" t="s">
        <v>36</v>
      </c>
      <c r="C211" s="52" t="s">
        <v>37</v>
      </c>
      <c r="D211" s="52" t="s">
        <v>121</v>
      </c>
      <c r="E211" s="52" t="s">
        <v>122</v>
      </c>
      <c r="F211" s="52" t="s">
        <v>123</v>
      </c>
      <c r="G211" s="52" t="s">
        <v>124</v>
      </c>
      <c r="H211" s="52" t="s">
        <v>124</v>
      </c>
      <c r="I211" s="52" t="s">
        <v>42</v>
      </c>
      <c r="J211" s="52" t="s">
        <v>149</v>
      </c>
      <c r="K211" s="52" t="s">
        <v>149</v>
      </c>
      <c r="L211" s="52" t="s">
        <v>43</v>
      </c>
      <c r="M211" s="52" t="s">
        <v>44</v>
      </c>
      <c r="N211" s="52" t="s">
        <v>150</v>
      </c>
      <c r="O211" s="52" t="s">
        <v>42</v>
      </c>
      <c r="Q211" s="52" t="s">
        <v>153</v>
      </c>
      <c r="S211" s="52">
        <v>201303</v>
      </c>
      <c r="T211" s="52" t="s">
        <v>52</v>
      </c>
      <c r="U211" s="52">
        <v>0</v>
      </c>
      <c r="V211" s="54">
        <v>171498.57</v>
      </c>
      <c r="Z211" s="52" t="s">
        <v>48</v>
      </c>
      <c r="AA211" s="52" t="s">
        <v>129</v>
      </c>
      <c r="AB211" s="52" t="s">
        <v>42</v>
      </c>
      <c r="AC211" s="52" t="s">
        <v>130</v>
      </c>
      <c r="AD211" s="52" t="s">
        <v>51</v>
      </c>
    </row>
    <row r="212" spans="1:30" x14ac:dyDescent="0.25">
      <c r="A212" s="52" t="s">
        <v>35</v>
      </c>
      <c r="B212" s="52" t="s">
        <v>36</v>
      </c>
      <c r="C212" s="52" t="s">
        <v>37</v>
      </c>
      <c r="D212" s="52" t="s">
        <v>121</v>
      </c>
      <c r="E212" s="52" t="s">
        <v>122</v>
      </c>
      <c r="F212" s="52" t="s">
        <v>123</v>
      </c>
      <c r="G212" s="52" t="s">
        <v>124</v>
      </c>
      <c r="H212" s="52" t="s">
        <v>124</v>
      </c>
      <c r="I212" s="52" t="s">
        <v>42</v>
      </c>
      <c r="J212" s="52" t="s">
        <v>149</v>
      </c>
      <c r="K212" s="52" t="s">
        <v>149</v>
      </c>
      <c r="L212" s="52" t="s">
        <v>43</v>
      </c>
      <c r="M212" s="52" t="s">
        <v>44</v>
      </c>
      <c r="N212" s="52" t="s">
        <v>134</v>
      </c>
      <c r="O212" s="52" t="s">
        <v>42</v>
      </c>
      <c r="Q212" s="52" t="s">
        <v>151</v>
      </c>
      <c r="S212" s="52">
        <v>201303</v>
      </c>
      <c r="T212" s="52" t="s">
        <v>47</v>
      </c>
      <c r="U212" s="52">
        <v>0</v>
      </c>
      <c r="V212" s="54">
        <v>-629</v>
      </c>
      <c r="Z212" s="52" t="s">
        <v>48</v>
      </c>
      <c r="AA212" s="52" t="s">
        <v>129</v>
      </c>
      <c r="AB212" s="52" t="s">
        <v>42</v>
      </c>
      <c r="AC212" s="52" t="s">
        <v>130</v>
      </c>
      <c r="AD212" s="52" t="s">
        <v>51</v>
      </c>
    </row>
    <row r="213" spans="1:30" x14ac:dyDescent="0.25">
      <c r="A213" s="52" t="s">
        <v>35</v>
      </c>
      <c r="B213" s="52" t="s">
        <v>36</v>
      </c>
      <c r="C213" s="52" t="s">
        <v>37</v>
      </c>
      <c r="D213" s="52" t="s">
        <v>121</v>
      </c>
      <c r="E213" s="52" t="s">
        <v>122</v>
      </c>
      <c r="F213" s="52" t="s">
        <v>123</v>
      </c>
      <c r="G213" s="52" t="s">
        <v>124</v>
      </c>
      <c r="H213" s="52" t="s">
        <v>124</v>
      </c>
      <c r="I213" s="52" t="s">
        <v>42</v>
      </c>
      <c r="J213" s="52" t="s">
        <v>149</v>
      </c>
      <c r="K213" s="52" t="s">
        <v>149</v>
      </c>
      <c r="L213" s="52" t="s">
        <v>43</v>
      </c>
      <c r="M213" s="52" t="s">
        <v>1154</v>
      </c>
      <c r="N213" s="52" t="s">
        <v>150</v>
      </c>
      <c r="O213" s="52" t="s">
        <v>42</v>
      </c>
      <c r="Q213" s="52" t="s">
        <v>153</v>
      </c>
      <c r="S213" s="52">
        <v>201303</v>
      </c>
      <c r="T213" s="52" t="s">
        <v>47</v>
      </c>
      <c r="U213" s="52">
        <v>0</v>
      </c>
      <c r="V213" s="54">
        <v>-146283</v>
      </c>
      <c r="Z213" s="52" t="s">
        <v>48</v>
      </c>
      <c r="AA213" s="52" t="s">
        <v>129</v>
      </c>
      <c r="AB213" s="52" t="s">
        <v>42</v>
      </c>
      <c r="AC213" s="52" t="s">
        <v>130</v>
      </c>
      <c r="AD213" s="52" t="s">
        <v>51</v>
      </c>
    </row>
    <row r="214" spans="1:30" x14ac:dyDescent="0.25">
      <c r="A214" s="52" t="s">
        <v>35</v>
      </c>
      <c r="B214" s="52" t="s">
        <v>36</v>
      </c>
      <c r="C214" s="52" t="s">
        <v>37</v>
      </c>
      <c r="D214" s="52" t="s">
        <v>121</v>
      </c>
      <c r="E214" s="52" t="s">
        <v>122</v>
      </c>
      <c r="F214" s="52" t="s">
        <v>123</v>
      </c>
      <c r="G214" s="52" t="s">
        <v>124</v>
      </c>
      <c r="H214" s="52" t="s">
        <v>124</v>
      </c>
      <c r="I214" s="52" t="s">
        <v>42</v>
      </c>
      <c r="J214" s="52" t="s">
        <v>149</v>
      </c>
      <c r="K214" s="52" t="s">
        <v>149</v>
      </c>
      <c r="L214" s="52" t="s">
        <v>43</v>
      </c>
      <c r="M214" s="52" t="s">
        <v>1154</v>
      </c>
      <c r="N214" s="52" t="s">
        <v>150</v>
      </c>
      <c r="O214" s="52" t="s">
        <v>42</v>
      </c>
      <c r="Q214" s="52" t="s">
        <v>153</v>
      </c>
      <c r="S214" s="52">
        <v>201303</v>
      </c>
      <c r="T214" s="52" t="s">
        <v>47</v>
      </c>
      <c r="U214" s="52">
        <v>0</v>
      </c>
      <c r="V214" s="54">
        <v>-70212.55</v>
      </c>
      <c r="Z214" s="52" t="s">
        <v>48</v>
      </c>
      <c r="AA214" s="52" t="s">
        <v>129</v>
      </c>
      <c r="AB214" s="52" t="s">
        <v>42</v>
      </c>
      <c r="AC214" s="52" t="s">
        <v>130</v>
      </c>
      <c r="AD214" s="52" t="s">
        <v>51</v>
      </c>
    </row>
    <row r="215" spans="1:30" x14ac:dyDescent="0.25">
      <c r="A215" s="52" t="s">
        <v>35</v>
      </c>
      <c r="B215" s="52" t="s">
        <v>36</v>
      </c>
      <c r="C215" s="52" t="s">
        <v>37</v>
      </c>
      <c r="D215" s="52" t="s">
        <v>121</v>
      </c>
      <c r="E215" s="52" t="s">
        <v>122</v>
      </c>
      <c r="F215" s="52" t="s">
        <v>123</v>
      </c>
      <c r="G215" s="52" t="s">
        <v>124</v>
      </c>
      <c r="H215" s="52" t="s">
        <v>124</v>
      </c>
      <c r="I215" s="52" t="s">
        <v>42</v>
      </c>
      <c r="J215" s="52" t="s">
        <v>149</v>
      </c>
      <c r="K215" s="52" t="s">
        <v>149</v>
      </c>
      <c r="L215" s="52" t="s">
        <v>43</v>
      </c>
      <c r="M215" s="52" t="s">
        <v>44</v>
      </c>
      <c r="N215" s="52" t="s">
        <v>150</v>
      </c>
      <c r="O215" s="52" t="s">
        <v>42</v>
      </c>
      <c r="Q215" s="52" t="s">
        <v>153</v>
      </c>
      <c r="S215" s="52">
        <v>201303</v>
      </c>
      <c r="T215" s="52" t="s">
        <v>52</v>
      </c>
      <c r="U215" s="52">
        <v>0</v>
      </c>
      <c r="V215" s="54">
        <v>146283</v>
      </c>
      <c r="Z215" s="52" t="s">
        <v>48</v>
      </c>
      <c r="AA215" s="52" t="s">
        <v>129</v>
      </c>
      <c r="AB215" s="52" t="s">
        <v>42</v>
      </c>
      <c r="AC215" s="52" t="s">
        <v>130</v>
      </c>
      <c r="AD215" s="52" t="s">
        <v>51</v>
      </c>
    </row>
    <row r="216" spans="1:30" x14ac:dyDescent="0.25">
      <c r="A216" s="52" t="s">
        <v>35</v>
      </c>
      <c r="B216" s="52" t="s">
        <v>36</v>
      </c>
      <c r="C216" s="52" t="s">
        <v>37</v>
      </c>
      <c r="D216" s="52" t="s">
        <v>121</v>
      </c>
      <c r="E216" s="52" t="s">
        <v>122</v>
      </c>
      <c r="F216" s="52" t="s">
        <v>123</v>
      </c>
      <c r="G216" s="52" t="s">
        <v>124</v>
      </c>
      <c r="H216" s="52" t="s">
        <v>124</v>
      </c>
      <c r="I216" s="52" t="s">
        <v>42</v>
      </c>
      <c r="J216" s="52" t="s">
        <v>149</v>
      </c>
      <c r="K216" s="52" t="s">
        <v>149</v>
      </c>
      <c r="L216" s="52" t="s">
        <v>43</v>
      </c>
      <c r="M216" s="52" t="s">
        <v>44</v>
      </c>
      <c r="N216" s="52" t="s">
        <v>150</v>
      </c>
      <c r="O216" s="52" t="s">
        <v>42</v>
      </c>
      <c r="Q216" s="52" t="s">
        <v>153</v>
      </c>
      <c r="S216" s="52">
        <v>201303</v>
      </c>
      <c r="T216" s="52" t="s">
        <v>52</v>
      </c>
      <c r="U216" s="52">
        <v>0</v>
      </c>
      <c r="V216" s="54">
        <v>70212.55</v>
      </c>
      <c r="Z216" s="52" t="s">
        <v>48</v>
      </c>
      <c r="AA216" s="52" t="s">
        <v>129</v>
      </c>
      <c r="AB216" s="52" t="s">
        <v>42</v>
      </c>
      <c r="AC216" s="52" t="s">
        <v>130</v>
      </c>
      <c r="AD216" s="52" t="s">
        <v>51</v>
      </c>
    </row>
    <row r="217" spans="1:30" x14ac:dyDescent="0.25">
      <c r="A217" s="52" t="s">
        <v>35</v>
      </c>
      <c r="B217" s="52" t="s">
        <v>36</v>
      </c>
      <c r="C217" s="52" t="s">
        <v>37</v>
      </c>
      <c r="D217" s="52" t="s">
        <v>121</v>
      </c>
      <c r="E217" s="52" t="s">
        <v>122</v>
      </c>
      <c r="F217" s="52" t="s">
        <v>123</v>
      </c>
      <c r="G217" s="52" t="s">
        <v>124</v>
      </c>
      <c r="H217" s="52" t="s">
        <v>124</v>
      </c>
      <c r="I217" s="52" t="s">
        <v>42</v>
      </c>
      <c r="J217" s="52" t="s">
        <v>149</v>
      </c>
      <c r="K217" s="52" t="s">
        <v>149</v>
      </c>
      <c r="L217" s="52" t="s">
        <v>43</v>
      </c>
      <c r="M217" s="52" t="s">
        <v>44</v>
      </c>
      <c r="N217" s="52" t="s">
        <v>150</v>
      </c>
      <c r="O217" s="52" t="s">
        <v>42</v>
      </c>
      <c r="Q217" s="52" t="s">
        <v>154</v>
      </c>
      <c r="S217" s="52">
        <v>201303</v>
      </c>
      <c r="T217" s="52" t="s">
        <v>47</v>
      </c>
      <c r="U217" s="52">
        <v>0</v>
      </c>
      <c r="V217" s="54">
        <v>-68166.759999999995</v>
      </c>
      <c r="Z217" s="52" t="s">
        <v>48</v>
      </c>
      <c r="AA217" s="52" t="s">
        <v>129</v>
      </c>
      <c r="AB217" s="52" t="s">
        <v>42</v>
      </c>
      <c r="AC217" s="52" t="s">
        <v>130</v>
      </c>
      <c r="AD217" s="52" t="s">
        <v>51</v>
      </c>
    </row>
    <row r="218" spans="1:30" x14ac:dyDescent="0.25">
      <c r="A218" s="52" t="s">
        <v>35</v>
      </c>
      <c r="B218" s="52" t="s">
        <v>36</v>
      </c>
      <c r="C218" s="52" t="s">
        <v>37</v>
      </c>
      <c r="D218" s="52" t="s">
        <v>121</v>
      </c>
      <c r="E218" s="52" t="s">
        <v>122</v>
      </c>
      <c r="F218" s="52" t="s">
        <v>123</v>
      </c>
      <c r="G218" s="52" t="s">
        <v>124</v>
      </c>
      <c r="H218" s="52" t="s">
        <v>124</v>
      </c>
      <c r="I218" s="52" t="s">
        <v>42</v>
      </c>
      <c r="J218" s="52" t="s">
        <v>149</v>
      </c>
      <c r="K218" s="52" t="s">
        <v>149</v>
      </c>
      <c r="L218" s="52" t="s">
        <v>43</v>
      </c>
      <c r="M218" s="52" t="s">
        <v>44</v>
      </c>
      <c r="N218" s="52" t="s">
        <v>134</v>
      </c>
      <c r="O218" s="52" t="s">
        <v>42</v>
      </c>
      <c r="Q218" s="52" t="s">
        <v>154</v>
      </c>
      <c r="S218" s="52">
        <v>201303</v>
      </c>
      <c r="T218" s="52" t="s">
        <v>47</v>
      </c>
      <c r="U218" s="52">
        <v>0</v>
      </c>
      <c r="V218" s="54">
        <v>-1071</v>
      </c>
      <c r="Z218" s="52" t="s">
        <v>48</v>
      </c>
      <c r="AA218" s="52" t="s">
        <v>129</v>
      </c>
      <c r="AB218" s="52" t="s">
        <v>42</v>
      </c>
      <c r="AC218" s="52" t="s">
        <v>130</v>
      </c>
      <c r="AD218" s="52" t="s">
        <v>51</v>
      </c>
    </row>
    <row r="219" spans="1:30" x14ac:dyDescent="0.25">
      <c r="A219" s="52" t="s">
        <v>35</v>
      </c>
      <c r="B219" s="52" t="s">
        <v>36</v>
      </c>
      <c r="C219" s="52" t="s">
        <v>37</v>
      </c>
      <c r="D219" s="52" t="s">
        <v>121</v>
      </c>
      <c r="E219" s="52" t="s">
        <v>122</v>
      </c>
      <c r="F219" s="52" t="s">
        <v>123</v>
      </c>
      <c r="G219" s="52" t="s">
        <v>124</v>
      </c>
      <c r="H219" s="52" t="s">
        <v>124</v>
      </c>
      <c r="I219" s="52" t="s">
        <v>42</v>
      </c>
      <c r="J219" s="52" t="s">
        <v>149</v>
      </c>
      <c r="K219" s="52" t="s">
        <v>149</v>
      </c>
      <c r="L219" s="52" t="s">
        <v>43</v>
      </c>
      <c r="M219" s="52" t="s">
        <v>1154</v>
      </c>
      <c r="N219" s="52" t="s">
        <v>150</v>
      </c>
      <c r="O219" s="52" t="s">
        <v>42</v>
      </c>
      <c r="Q219" s="52" t="s">
        <v>152</v>
      </c>
      <c r="S219" s="52">
        <v>201303</v>
      </c>
      <c r="T219" s="52" t="s">
        <v>52</v>
      </c>
      <c r="U219" s="52">
        <v>0</v>
      </c>
      <c r="V219" s="54">
        <v>230716.05</v>
      </c>
      <c r="Z219" s="52" t="s">
        <v>48</v>
      </c>
      <c r="AA219" s="52" t="s">
        <v>129</v>
      </c>
      <c r="AB219" s="52" t="s">
        <v>42</v>
      </c>
      <c r="AC219" s="52" t="s">
        <v>130</v>
      </c>
      <c r="AD219" s="52" t="s">
        <v>51</v>
      </c>
    </row>
    <row r="220" spans="1:30" x14ac:dyDescent="0.25">
      <c r="A220" s="52" t="s">
        <v>35</v>
      </c>
      <c r="B220" s="52" t="s">
        <v>36</v>
      </c>
      <c r="C220" s="52" t="s">
        <v>37</v>
      </c>
      <c r="D220" s="52" t="s">
        <v>121</v>
      </c>
      <c r="E220" s="52" t="s">
        <v>122</v>
      </c>
      <c r="F220" s="52" t="s">
        <v>123</v>
      </c>
      <c r="G220" s="52" t="s">
        <v>124</v>
      </c>
      <c r="H220" s="52" t="s">
        <v>124</v>
      </c>
      <c r="I220" s="52" t="s">
        <v>42</v>
      </c>
      <c r="J220" s="52" t="s">
        <v>149</v>
      </c>
      <c r="K220" s="52" t="s">
        <v>149</v>
      </c>
      <c r="L220" s="52" t="s">
        <v>43</v>
      </c>
      <c r="M220" s="52" t="s">
        <v>1154</v>
      </c>
      <c r="N220" s="52" t="s">
        <v>150</v>
      </c>
      <c r="O220" s="52" t="s">
        <v>42</v>
      </c>
      <c r="Q220" s="52" t="s">
        <v>152</v>
      </c>
      <c r="S220" s="52">
        <v>201303</v>
      </c>
      <c r="T220" s="52" t="s">
        <v>47</v>
      </c>
      <c r="U220" s="52">
        <v>0</v>
      </c>
      <c r="V220" s="54">
        <v>-230716.05</v>
      </c>
      <c r="Z220" s="52" t="s">
        <v>48</v>
      </c>
      <c r="AA220" s="52" t="s">
        <v>129</v>
      </c>
      <c r="AB220" s="52" t="s">
        <v>42</v>
      </c>
      <c r="AC220" s="52" t="s">
        <v>130</v>
      </c>
      <c r="AD220" s="52" t="s">
        <v>51</v>
      </c>
    </row>
    <row r="221" spans="1:30" x14ac:dyDescent="0.25">
      <c r="A221" s="52" t="s">
        <v>35</v>
      </c>
      <c r="B221" s="52" t="s">
        <v>36</v>
      </c>
      <c r="C221" s="52" t="s">
        <v>37</v>
      </c>
      <c r="D221" s="52" t="s">
        <v>121</v>
      </c>
      <c r="E221" s="52" t="s">
        <v>122</v>
      </c>
      <c r="F221" s="52" t="s">
        <v>123</v>
      </c>
      <c r="G221" s="52" t="s">
        <v>124</v>
      </c>
      <c r="H221" s="52" t="s">
        <v>124</v>
      </c>
      <c r="I221" s="52" t="s">
        <v>42</v>
      </c>
      <c r="J221" s="52" t="s">
        <v>149</v>
      </c>
      <c r="K221" s="52" t="s">
        <v>149</v>
      </c>
      <c r="L221" s="52" t="s">
        <v>43</v>
      </c>
      <c r="M221" s="52" t="s">
        <v>1154</v>
      </c>
      <c r="N221" s="52" t="s">
        <v>150</v>
      </c>
      <c r="O221" s="52" t="s">
        <v>42</v>
      </c>
      <c r="Q221" s="52" t="s">
        <v>152</v>
      </c>
      <c r="S221" s="52">
        <v>201303</v>
      </c>
      <c r="T221" s="52" t="s">
        <v>47</v>
      </c>
      <c r="U221" s="52">
        <v>0</v>
      </c>
      <c r="V221" s="54">
        <v>-171800</v>
      </c>
      <c r="Z221" s="52" t="s">
        <v>48</v>
      </c>
      <c r="AA221" s="52" t="s">
        <v>129</v>
      </c>
      <c r="AB221" s="52" t="s">
        <v>42</v>
      </c>
      <c r="AC221" s="52" t="s">
        <v>130</v>
      </c>
      <c r="AD221" s="52" t="s">
        <v>51</v>
      </c>
    </row>
    <row r="222" spans="1:30" x14ac:dyDescent="0.25">
      <c r="A222" s="52" t="s">
        <v>35</v>
      </c>
      <c r="B222" s="52" t="s">
        <v>36</v>
      </c>
      <c r="C222" s="52" t="s">
        <v>37</v>
      </c>
      <c r="D222" s="52" t="s">
        <v>121</v>
      </c>
      <c r="E222" s="52" t="s">
        <v>122</v>
      </c>
      <c r="F222" s="52" t="s">
        <v>123</v>
      </c>
      <c r="G222" s="52" t="s">
        <v>124</v>
      </c>
      <c r="H222" s="52" t="s">
        <v>124</v>
      </c>
      <c r="I222" s="52" t="s">
        <v>42</v>
      </c>
      <c r="J222" s="52" t="s">
        <v>149</v>
      </c>
      <c r="K222" s="52" t="s">
        <v>149</v>
      </c>
      <c r="L222" s="52" t="s">
        <v>43</v>
      </c>
      <c r="M222" s="52" t="s">
        <v>1154</v>
      </c>
      <c r="N222" s="52" t="s">
        <v>150</v>
      </c>
      <c r="O222" s="52" t="s">
        <v>42</v>
      </c>
      <c r="Q222" s="52" t="s">
        <v>152</v>
      </c>
      <c r="S222" s="52">
        <v>201303</v>
      </c>
      <c r="T222" s="52" t="s">
        <v>52</v>
      </c>
      <c r="U222" s="52">
        <v>0</v>
      </c>
      <c r="V222" s="54">
        <v>171800</v>
      </c>
      <c r="Z222" s="52" t="s">
        <v>48</v>
      </c>
      <c r="AA222" s="52" t="s">
        <v>129</v>
      </c>
      <c r="AB222" s="52" t="s">
        <v>42</v>
      </c>
      <c r="AC222" s="52" t="s">
        <v>130</v>
      </c>
      <c r="AD222" s="52" t="s">
        <v>51</v>
      </c>
    </row>
    <row r="223" spans="1:30" x14ac:dyDescent="0.25">
      <c r="A223" s="52" t="s">
        <v>35</v>
      </c>
      <c r="B223" s="52" t="s">
        <v>36</v>
      </c>
      <c r="C223" s="52" t="s">
        <v>37</v>
      </c>
      <c r="D223" s="52" t="s">
        <v>121</v>
      </c>
      <c r="E223" s="52" t="s">
        <v>122</v>
      </c>
      <c r="F223" s="52" t="s">
        <v>123</v>
      </c>
      <c r="G223" s="52" t="s">
        <v>124</v>
      </c>
      <c r="H223" s="52" t="s">
        <v>124</v>
      </c>
      <c r="I223" s="52" t="s">
        <v>42</v>
      </c>
      <c r="J223" s="52" t="s">
        <v>149</v>
      </c>
      <c r="K223" s="52" t="s">
        <v>149</v>
      </c>
      <c r="L223" s="52" t="s">
        <v>43</v>
      </c>
      <c r="M223" s="52" t="s">
        <v>44</v>
      </c>
      <c r="N223" s="52" t="s">
        <v>150</v>
      </c>
      <c r="O223" s="52" t="s">
        <v>42</v>
      </c>
      <c r="Q223" s="52" t="s">
        <v>154</v>
      </c>
      <c r="S223" s="52">
        <v>201303</v>
      </c>
      <c r="T223" s="52" t="s">
        <v>52</v>
      </c>
      <c r="U223" s="52">
        <v>0</v>
      </c>
      <c r="V223" s="54">
        <v>68166.759999999995</v>
      </c>
      <c r="Z223" s="52" t="s">
        <v>48</v>
      </c>
      <c r="AA223" s="52" t="s">
        <v>129</v>
      </c>
      <c r="AB223" s="52" t="s">
        <v>42</v>
      </c>
      <c r="AC223" s="52" t="s">
        <v>130</v>
      </c>
      <c r="AD223" s="52" t="s">
        <v>51</v>
      </c>
    </row>
    <row r="224" spans="1:30" x14ac:dyDescent="0.25">
      <c r="A224" s="52" t="s">
        <v>35</v>
      </c>
      <c r="B224" s="52" t="s">
        <v>36</v>
      </c>
      <c r="C224" s="52" t="s">
        <v>37</v>
      </c>
      <c r="D224" s="52" t="s">
        <v>121</v>
      </c>
      <c r="E224" s="52" t="s">
        <v>122</v>
      </c>
      <c r="F224" s="52" t="s">
        <v>123</v>
      </c>
      <c r="G224" s="52" t="s">
        <v>124</v>
      </c>
      <c r="H224" s="52" t="s">
        <v>124</v>
      </c>
      <c r="I224" s="52" t="s">
        <v>42</v>
      </c>
      <c r="J224" s="52" t="s">
        <v>149</v>
      </c>
      <c r="K224" s="52" t="s">
        <v>149</v>
      </c>
      <c r="L224" s="52" t="s">
        <v>43</v>
      </c>
      <c r="M224" s="52" t="s">
        <v>44</v>
      </c>
      <c r="N224" s="52" t="s">
        <v>134</v>
      </c>
      <c r="O224" s="52" t="s">
        <v>42</v>
      </c>
      <c r="Q224" s="52" t="s">
        <v>154</v>
      </c>
      <c r="S224" s="52">
        <v>201303</v>
      </c>
      <c r="T224" s="52" t="s">
        <v>52</v>
      </c>
      <c r="U224" s="52">
        <v>0</v>
      </c>
      <c r="V224" s="54">
        <v>1071</v>
      </c>
      <c r="Z224" s="52" t="s">
        <v>48</v>
      </c>
      <c r="AA224" s="52" t="s">
        <v>129</v>
      </c>
      <c r="AB224" s="52" t="s">
        <v>42</v>
      </c>
      <c r="AC224" s="52" t="s">
        <v>130</v>
      </c>
      <c r="AD224" s="52" t="s">
        <v>51</v>
      </c>
    </row>
    <row r="225" spans="1:30" x14ac:dyDescent="0.25">
      <c r="A225" s="52" t="s">
        <v>35</v>
      </c>
      <c r="B225" s="52" t="s">
        <v>36</v>
      </c>
      <c r="C225" s="52" t="s">
        <v>37</v>
      </c>
      <c r="D225" s="52" t="s">
        <v>121</v>
      </c>
      <c r="E225" s="52" t="s">
        <v>122</v>
      </c>
      <c r="F225" s="52" t="s">
        <v>123</v>
      </c>
      <c r="G225" s="52" t="s">
        <v>124</v>
      </c>
      <c r="H225" s="52" t="s">
        <v>124</v>
      </c>
      <c r="I225" s="52" t="s">
        <v>42</v>
      </c>
      <c r="J225" s="52" t="s">
        <v>149</v>
      </c>
      <c r="K225" s="52" t="s">
        <v>149</v>
      </c>
      <c r="L225" s="52" t="s">
        <v>43</v>
      </c>
      <c r="M225" s="52" t="s">
        <v>44</v>
      </c>
      <c r="N225" s="52" t="s">
        <v>150</v>
      </c>
      <c r="O225" s="52" t="s">
        <v>42</v>
      </c>
      <c r="Q225" s="52" t="s">
        <v>152</v>
      </c>
      <c r="S225" s="52">
        <v>201303</v>
      </c>
      <c r="T225" s="52" t="s">
        <v>47</v>
      </c>
      <c r="U225" s="52">
        <v>0</v>
      </c>
      <c r="V225" s="54">
        <v>-230716.05</v>
      </c>
      <c r="Z225" s="52" t="s">
        <v>48</v>
      </c>
      <c r="AA225" s="52" t="s">
        <v>129</v>
      </c>
      <c r="AB225" s="52" t="s">
        <v>42</v>
      </c>
      <c r="AC225" s="52" t="s">
        <v>130</v>
      </c>
      <c r="AD225" s="52" t="s">
        <v>51</v>
      </c>
    </row>
    <row r="226" spans="1:30" x14ac:dyDescent="0.25">
      <c r="A226" s="52" t="s">
        <v>35</v>
      </c>
      <c r="B226" s="52" t="s">
        <v>36</v>
      </c>
      <c r="C226" s="52" t="s">
        <v>37</v>
      </c>
      <c r="D226" s="52" t="s">
        <v>121</v>
      </c>
      <c r="E226" s="52" t="s">
        <v>122</v>
      </c>
      <c r="F226" s="52" t="s">
        <v>123</v>
      </c>
      <c r="G226" s="52" t="s">
        <v>124</v>
      </c>
      <c r="H226" s="52" t="s">
        <v>124</v>
      </c>
      <c r="I226" s="52" t="s">
        <v>42</v>
      </c>
      <c r="J226" s="52" t="s">
        <v>149</v>
      </c>
      <c r="K226" s="52" t="s">
        <v>149</v>
      </c>
      <c r="L226" s="52" t="s">
        <v>43</v>
      </c>
      <c r="M226" s="52" t="s">
        <v>1154</v>
      </c>
      <c r="N226" s="52" t="s">
        <v>150</v>
      </c>
      <c r="O226" s="52" t="s">
        <v>42</v>
      </c>
      <c r="Q226" s="52" t="s">
        <v>153</v>
      </c>
      <c r="S226" s="52">
        <v>201303</v>
      </c>
      <c r="T226" s="52" t="s">
        <v>47</v>
      </c>
      <c r="U226" s="52">
        <v>0</v>
      </c>
      <c r="V226" s="54">
        <v>-171498.57</v>
      </c>
      <c r="Z226" s="52" t="s">
        <v>48</v>
      </c>
      <c r="AA226" s="52" t="s">
        <v>129</v>
      </c>
      <c r="AB226" s="52" t="s">
        <v>42</v>
      </c>
      <c r="AC226" s="52" t="s">
        <v>130</v>
      </c>
      <c r="AD226" s="52" t="s">
        <v>51</v>
      </c>
    </row>
    <row r="227" spans="1:30" x14ac:dyDescent="0.25">
      <c r="A227" s="52" t="s">
        <v>35</v>
      </c>
      <c r="B227" s="52" t="s">
        <v>36</v>
      </c>
      <c r="C227" s="52" t="s">
        <v>37</v>
      </c>
      <c r="D227" s="52" t="s">
        <v>121</v>
      </c>
      <c r="E227" s="52" t="s">
        <v>122</v>
      </c>
      <c r="F227" s="52" t="s">
        <v>123</v>
      </c>
      <c r="G227" s="52" t="s">
        <v>124</v>
      </c>
      <c r="H227" s="52" t="s">
        <v>124</v>
      </c>
      <c r="I227" s="52" t="s">
        <v>42</v>
      </c>
      <c r="J227" s="52" t="s">
        <v>149</v>
      </c>
      <c r="K227" s="52" t="s">
        <v>149</v>
      </c>
      <c r="L227" s="52" t="s">
        <v>43</v>
      </c>
      <c r="M227" s="52" t="s">
        <v>44</v>
      </c>
      <c r="N227" s="52" t="s">
        <v>150</v>
      </c>
      <c r="O227" s="52" t="s">
        <v>42</v>
      </c>
      <c r="Q227" s="52" t="s">
        <v>152</v>
      </c>
      <c r="S227" s="52">
        <v>201303</v>
      </c>
      <c r="T227" s="52" t="s">
        <v>52</v>
      </c>
      <c r="U227" s="52">
        <v>0</v>
      </c>
      <c r="V227" s="54">
        <v>230716.05</v>
      </c>
      <c r="Z227" s="52" t="s">
        <v>48</v>
      </c>
      <c r="AA227" s="52" t="s">
        <v>129</v>
      </c>
      <c r="AB227" s="52" t="s">
        <v>42</v>
      </c>
      <c r="AC227" s="52" t="s">
        <v>130</v>
      </c>
      <c r="AD227" s="52" t="s">
        <v>51</v>
      </c>
    </row>
    <row r="228" spans="1:30" x14ac:dyDescent="0.25">
      <c r="A228" s="52" t="s">
        <v>35</v>
      </c>
      <c r="B228" s="52" t="s">
        <v>36</v>
      </c>
      <c r="C228" s="52" t="s">
        <v>37</v>
      </c>
      <c r="D228" s="52" t="s">
        <v>121</v>
      </c>
      <c r="E228" s="52" t="s">
        <v>122</v>
      </c>
      <c r="F228" s="52" t="s">
        <v>123</v>
      </c>
      <c r="G228" s="52" t="s">
        <v>124</v>
      </c>
      <c r="H228" s="52" t="s">
        <v>124</v>
      </c>
      <c r="I228" s="52" t="s">
        <v>42</v>
      </c>
      <c r="J228" s="52" t="s">
        <v>149</v>
      </c>
      <c r="K228" s="52" t="s">
        <v>149</v>
      </c>
      <c r="L228" s="52" t="s">
        <v>43</v>
      </c>
      <c r="M228" s="52" t="s">
        <v>44</v>
      </c>
      <c r="N228" s="52" t="s">
        <v>150</v>
      </c>
      <c r="O228" s="52" t="s">
        <v>42</v>
      </c>
      <c r="Q228" s="52" t="s">
        <v>152</v>
      </c>
      <c r="S228" s="52">
        <v>201303</v>
      </c>
      <c r="T228" s="52" t="s">
        <v>52</v>
      </c>
      <c r="U228" s="52">
        <v>0</v>
      </c>
      <c r="V228" s="54">
        <v>171800</v>
      </c>
      <c r="Z228" s="52" t="s">
        <v>48</v>
      </c>
      <c r="AA228" s="52" t="s">
        <v>129</v>
      </c>
      <c r="AB228" s="52" t="s">
        <v>42</v>
      </c>
      <c r="AC228" s="52" t="s">
        <v>130</v>
      </c>
      <c r="AD228" s="52" t="s">
        <v>51</v>
      </c>
    </row>
    <row r="229" spans="1:30" x14ac:dyDescent="0.25">
      <c r="A229" s="52" t="s">
        <v>35</v>
      </c>
      <c r="B229" s="52" t="s">
        <v>36</v>
      </c>
      <c r="C229" s="52" t="s">
        <v>37</v>
      </c>
      <c r="D229" s="52" t="s">
        <v>121</v>
      </c>
      <c r="E229" s="52" t="s">
        <v>122</v>
      </c>
      <c r="F229" s="52" t="s">
        <v>123</v>
      </c>
      <c r="G229" s="52" t="s">
        <v>124</v>
      </c>
      <c r="H229" s="52" t="s">
        <v>124</v>
      </c>
      <c r="I229" s="52" t="s">
        <v>42</v>
      </c>
      <c r="J229" s="52" t="s">
        <v>149</v>
      </c>
      <c r="K229" s="52" t="s">
        <v>149</v>
      </c>
      <c r="L229" s="52" t="s">
        <v>43</v>
      </c>
      <c r="M229" s="52" t="s">
        <v>44</v>
      </c>
      <c r="N229" s="52" t="s">
        <v>150</v>
      </c>
      <c r="O229" s="52" t="s">
        <v>42</v>
      </c>
      <c r="Q229" s="52" t="s">
        <v>152</v>
      </c>
      <c r="S229" s="52">
        <v>201303</v>
      </c>
      <c r="T229" s="52" t="s">
        <v>47</v>
      </c>
      <c r="U229" s="52">
        <v>0</v>
      </c>
      <c r="V229" s="54">
        <v>-171800</v>
      </c>
      <c r="Z229" s="52" t="s">
        <v>48</v>
      </c>
      <c r="AA229" s="52" t="s">
        <v>129</v>
      </c>
      <c r="AB229" s="52" t="s">
        <v>42</v>
      </c>
      <c r="AC229" s="52" t="s">
        <v>130</v>
      </c>
      <c r="AD229" s="52" t="s">
        <v>51</v>
      </c>
    </row>
    <row r="230" spans="1:30" x14ac:dyDescent="0.25">
      <c r="A230" s="52" t="s">
        <v>35</v>
      </c>
      <c r="B230" s="52" t="s">
        <v>36</v>
      </c>
      <c r="C230" s="52" t="s">
        <v>37</v>
      </c>
      <c r="D230" s="52" t="s">
        <v>121</v>
      </c>
      <c r="E230" s="52" t="s">
        <v>122</v>
      </c>
      <c r="F230" s="52" t="s">
        <v>123</v>
      </c>
      <c r="G230" s="52" t="s">
        <v>124</v>
      </c>
      <c r="H230" s="52" t="s">
        <v>124</v>
      </c>
      <c r="I230" s="52" t="s">
        <v>42</v>
      </c>
      <c r="J230" s="52" t="s">
        <v>149</v>
      </c>
      <c r="K230" s="52" t="s">
        <v>149</v>
      </c>
      <c r="L230" s="52" t="s">
        <v>43</v>
      </c>
      <c r="M230" s="52" t="s">
        <v>44</v>
      </c>
      <c r="N230" s="52" t="s">
        <v>134</v>
      </c>
      <c r="O230" s="52" t="s">
        <v>42</v>
      </c>
      <c r="Q230" s="52" t="s">
        <v>151</v>
      </c>
      <c r="S230" s="52">
        <v>201303</v>
      </c>
      <c r="T230" s="52" t="s">
        <v>52</v>
      </c>
      <c r="U230" s="52">
        <v>0</v>
      </c>
      <c r="V230" s="54">
        <v>629</v>
      </c>
      <c r="Z230" s="52" t="s">
        <v>48</v>
      </c>
      <c r="AA230" s="52" t="s">
        <v>129</v>
      </c>
      <c r="AB230" s="52" t="s">
        <v>42</v>
      </c>
      <c r="AC230" s="52" t="s">
        <v>130</v>
      </c>
      <c r="AD230" s="52" t="s">
        <v>51</v>
      </c>
    </row>
    <row r="231" spans="1:30" x14ac:dyDescent="0.25">
      <c r="A231" s="52" t="s">
        <v>35</v>
      </c>
      <c r="B231" s="52" t="s">
        <v>36</v>
      </c>
      <c r="C231" s="52" t="s">
        <v>37</v>
      </c>
      <c r="D231" s="52" t="s">
        <v>121</v>
      </c>
      <c r="E231" s="52" t="s">
        <v>122</v>
      </c>
      <c r="F231" s="52" t="s">
        <v>123</v>
      </c>
      <c r="G231" s="52" t="s">
        <v>124</v>
      </c>
      <c r="H231" s="52" t="s">
        <v>124</v>
      </c>
      <c r="I231" s="52" t="s">
        <v>42</v>
      </c>
      <c r="J231" s="52" t="s">
        <v>149</v>
      </c>
      <c r="K231" s="52" t="s">
        <v>149</v>
      </c>
      <c r="L231" s="52" t="s">
        <v>43</v>
      </c>
      <c r="M231" s="52" t="s">
        <v>44</v>
      </c>
      <c r="N231" s="52" t="s">
        <v>150</v>
      </c>
      <c r="O231" s="52" t="s">
        <v>42</v>
      </c>
      <c r="Q231" s="52" t="s">
        <v>151</v>
      </c>
      <c r="S231" s="52">
        <v>201303</v>
      </c>
      <c r="T231" s="52" t="s">
        <v>52</v>
      </c>
      <c r="U231" s="52">
        <v>0</v>
      </c>
      <c r="V231" s="54">
        <v>12580</v>
      </c>
      <c r="Z231" s="52" t="s">
        <v>48</v>
      </c>
      <c r="AA231" s="52" t="s">
        <v>129</v>
      </c>
      <c r="AB231" s="52" t="s">
        <v>42</v>
      </c>
      <c r="AC231" s="52" t="s">
        <v>130</v>
      </c>
      <c r="AD231" s="52" t="s">
        <v>51</v>
      </c>
    </row>
    <row r="232" spans="1:30" x14ac:dyDescent="0.25">
      <c r="A232" s="52" t="s">
        <v>35</v>
      </c>
      <c r="B232" s="52" t="s">
        <v>36</v>
      </c>
      <c r="C232" s="52" t="s">
        <v>37</v>
      </c>
      <c r="D232" s="52" t="s">
        <v>121</v>
      </c>
      <c r="E232" s="52" t="s">
        <v>122</v>
      </c>
      <c r="F232" s="52" t="s">
        <v>123</v>
      </c>
      <c r="G232" s="52" t="s">
        <v>124</v>
      </c>
      <c r="H232" s="52" t="s">
        <v>124</v>
      </c>
      <c r="I232" s="52" t="s">
        <v>42</v>
      </c>
      <c r="J232" s="52" t="s">
        <v>149</v>
      </c>
      <c r="K232" s="52" t="s">
        <v>149</v>
      </c>
      <c r="L232" s="52" t="s">
        <v>43</v>
      </c>
      <c r="M232" s="52" t="s">
        <v>1154</v>
      </c>
      <c r="N232" s="52" t="s">
        <v>134</v>
      </c>
      <c r="O232" s="52" t="s">
        <v>42</v>
      </c>
      <c r="Q232" s="52" t="s">
        <v>151</v>
      </c>
      <c r="S232" s="52">
        <v>201303</v>
      </c>
      <c r="T232" s="52" t="s">
        <v>47</v>
      </c>
      <c r="U232" s="52">
        <v>0</v>
      </c>
      <c r="V232" s="54">
        <v>-629</v>
      </c>
      <c r="Z232" s="52" t="s">
        <v>48</v>
      </c>
      <c r="AA232" s="52" t="s">
        <v>129</v>
      </c>
      <c r="AB232" s="52" t="s">
        <v>42</v>
      </c>
      <c r="AC232" s="52" t="s">
        <v>155</v>
      </c>
      <c r="AD232" s="52" t="s">
        <v>51</v>
      </c>
    </row>
    <row r="233" spans="1:30" x14ac:dyDescent="0.25">
      <c r="A233" s="52" t="s">
        <v>35</v>
      </c>
      <c r="B233" s="52" t="s">
        <v>36</v>
      </c>
      <c r="C233" s="52" t="s">
        <v>37</v>
      </c>
      <c r="D233" s="52" t="s">
        <v>121</v>
      </c>
      <c r="E233" s="52" t="s">
        <v>122</v>
      </c>
      <c r="F233" s="52" t="s">
        <v>123</v>
      </c>
      <c r="G233" s="52" t="s">
        <v>124</v>
      </c>
      <c r="H233" s="52" t="s">
        <v>124</v>
      </c>
      <c r="I233" s="52" t="s">
        <v>42</v>
      </c>
      <c r="J233" s="52" t="s">
        <v>149</v>
      </c>
      <c r="K233" s="52" t="s">
        <v>149</v>
      </c>
      <c r="L233" s="52" t="s">
        <v>43</v>
      </c>
      <c r="M233" s="52" t="s">
        <v>1154</v>
      </c>
      <c r="N233" s="52" t="s">
        <v>150</v>
      </c>
      <c r="O233" s="52" t="s">
        <v>42</v>
      </c>
      <c r="Q233" s="52" t="s">
        <v>151</v>
      </c>
      <c r="S233" s="52">
        <v>201303</v>
      </c>
      <c r="T233" s="52" t="s">
        <v>47</v>
      </c>
      <c r="U233" s="52">
        <v>0</v>
      </c>
      <c r="V233" s="54">
        <v>-12580</v>
      </c>
      <c r="Z233" s="52" t="s">
        <v>48</v>
      </c>
      <c r="AA233" s="52" t="s">
        <v>129</v>
      </c>
      <c r="AB233" s="52" t="s">
        <v>42</v>
      </c>
      <c r="AC233" s="52" t="s">
        <v>155</v>
      </c>
      <c r="AD233" s="52" t="s">
        <v>51</v>
      </c>
    </row>
    <row r="234" spans="1:30" x14ac:dyDescent="0.25">
      <c r="A234" s="52" t="s">
        <v>35</v>
      </c>
      <c r="B234" s="52" t="s">
        <v>36</v>
      </c>
      <c r="C234" s="52" t="s">
        <v>37</v>
      </c>
      <c r="D234" s="52" t="s">
        <v>121</v>
      </c>
      <c r="E234" s="52" t="s">
        <v>122</v>
      </c>
      <c r="F234" s="52" t="s">
        <v>123</v>
      </c>
      <c r="G234" s="52" t="s">
        <v>124</v>
      </c>
      <c r="H234" s="52" t="s">
        <v>124</v>
      </c>
      <c r="I234" s="52" t="s">
        <v>42</v>
      </c>
      <c r="J234" s="52" t="s">
        <v>149</v>
      </c>
      <c r="K234" s="52" t="s">
        <v>149</v>
      </c>
      <c r="L234" s="52" t="s">
        <v>43</v>
      </c>
      <c r="M234" s="52" t="s">
        <v>1154</v>
      </c>
      <c r="N234" s="52" t="s">
        <v>150</v>
      </c>
      <c r="O234" s="52" t="s">
        <v>42</v>
      </c>
      <c r="Q234" s="52" t="s">
        <v>154</v>
      </c>
      <c r="S234" s="52">
        <v>201303</v>
      </c>
      <c r="T234" s="52" t="s">
        <v>47</v>
      </c>
      <c r="U234" s="52">
        <v>0</v>
      </c>
      <c r="V234" s="54">
        <v>-68166.759999999995</v>
      </c>
      <c r="Z234" s="52" t="s">
        <v>48</v>
      </c>
      <c r="AA234" s="52" t="s">
        <v>129</v>
      </c>
      <c r="AB234" s="52" t="s">
        <v>42</v>
      </c>
      <c r="AC234" s="52" t="s">
        <v>155</v>
      </c>
      <c r="AD234" s="52" t="s">
        <v>51</v>
      </c>
    </row>
    <row r="235" spans="1:30" x14ac:dyDescent="0.25">
      <c r="A235" s="52" t="s">
        <v>35</v>
      </c>
      <c r="B235" s="52" t="s">
        <v>36</v>
      </c>
      <c r="C235" s="52" t="s">
        <v>37</v>
      </c>
      <c r="D235" s="52" t="s">
        <v>121</v>
      </c>
      <c r="E235" s="52" t="s">
        <v>122</v>
      </c>
      <c r="F235" s="52" t="s">
        <v>123</v>
      </c>
      <c r="G235" s="52" t="s">
        <v>124</v>
      </c>
      <c r="H235" s="52" t="s">
        <v>124</v>
      </c>
      <c r="I235" s="52" t="s">
        <v>42</v>
      </c>
      <c r="J235" s="52" t="s">
        <v>149</v>
      </c>
      <c r="K235" s="52" t="s">
        <v>149</v>
      </c>
      <c r="L235" s="52" t="s">
        <v>43</v>
      </c>
      <c r="M235" s="52" t="s">
        <v>1154</v>
      </c>
      <c r="N235" s="52" t="s">
        <v>134</v>
      </c>
      <c r="O235" s="52" t="s">
        <v>42</v>
      </c>
      <c r="Q235" s="52" t="s">
        <v>154</v>
      </c>
      <c r="S235" s="52">
        <v>201303</v>
      </c>
      <c r="T235" s="52" t="s">
        <v>47</v>
      </c>
      <c r="U235" s="52">
        <v>0</v>
      </c>
      <c r="V235" s="54">
        <v>-1071</v>
      </c>
      <c r="Z235" s="52" t="s">
        <v>48</v>
      </c>
      <c r="AA235" s="52" t="s">
        <v>129</v>
      </c>
      <c r="AB235" s="52" t="s">
        <v>42</v>
      </c>
      <c r="AC235" s="52" t="s">
        <v>155</v>
      </c>
      <c r="AD235" s="52" t="s">
        <v>51</v>
      </c>
    </row>
    <row r="236" spans="1:30" x14ac:dyDescent="0.25">
      <c r="A236" s="52" t="s">
        <v>35</v>
      </c>
      <c r="B236" s="52" t="s">
        <v>36</v>
      </c>
      <c r="C236" s="52" t="s">
        <v>37</v>
      </c>
      <c r="D236" s="52" t="s">
        <v>121</v>
      </c>
      <c r="E236" s="52" t="s">
        <v>122</v>
      </c>
      <c r="F236" s="52" t="s">
        <v>123</v>
      </c>
      <c r="G236" s="52" t="s">
        <v>124</v>
      </c>
      <c r="H236" s="52" t="s">
        <v>124</v>
      </c>
      <c r="I236" s="52" t="s">
        <v>42</v>
      </c>
      <c r="J236" s="52" t="s">
        <v>149</v>
      </c>
      <c r="K236" s="52" t="s">
        <v>149</v>
      </c>
      <c r="L236" s="52" t="s">
        <v>43</v>
      </c>
      <c r="M236" s="52" t="s">
        <v>44</v>
      </c>
      <c r="N236" s="52" t="s">
        <v>134</v>
      </c>
      <c r="O236" s="52" t="s">
        <v>42</v>
      </c>
      <c r="Q236" s="52" t="s">
        <v>151</v>
      </c>
      <c r="S236" s="52">
        <v>201303</v>
      </c>
      <c r="T236" s="52" t="s">
        <v>52</v>
      </c>
      <c r="U236" s="52">
        <v>0</v>
      </c>
      <c r="V236" s="54">
        <v>629</v>
      </c>
      <c r="Z236" s="52" t="s">
        <v>48</v>
      </c>
      <c r="AA236" s="52" t="s">
        <v>129</v>
      </c>
      <c r="AB236" s="52" t="s">
        <v>42</v>
      </c>
      <c r="AC236" s="52" t="s">
        <v>155</v>
      </c>
      <c r="AD236" s="52" t="s">
        <v>51</v>
      </c>
    </row>
    <row r="237" spans="1:30" x14ac:dyDescent="0.25">
      <c r="A237" s="52" t="s">
        <v>35</v>
      </c>
      <c r="B237" s="52" t="s">
        <v>36</v>
      </c>
      <c r="C237" s="52" t="s">
        <v>37</v>
      </c>
      <c r="D237" s="52" t="s">
        <v>121</v>
      </c>
      <c r="E237" s="52" t="s">
        <v>122</v>
      </c>
      <c r="F237" s="52" t="s">
        <v>123</v>
      </c>
      <c r="G237" s="52" t="s">
        <v>124</v>
      </c>
      <c r="H237" s="52" t="s">
        <v>124</v>
      </c>
      <c r="I237" s="52" t="s">
        <v>42</v>
      </c>
      <c r="J237" s="52" t="s">
        <v>149</v>
      </c>
      <c r="K237" s="52" t="s">
        <v>149</v>
      </c>
      <c r="L237" s="52" t="s">
        <v>43</v>
      </c>
      <c r="M237" s="52" t="s">
        <v>44</v>
      </c>
      <c r="N237" s="52" t="s">
        <v>150</v>
      </c>
      <c r="O237" s="52" t="s">
        <v>42</v>
      </c>
      <c r="Q237" s="52" t="s">
        <v>151</v>
      </c>
      <c r="S237" s="52">
        <v>201303</v>
      </c>
      <c r="T237" s="52" t="s">
        <v>52</v>
      </c>
      <c r="U237" s="52">
        <v>0</v>
      </c>
      <c r="V237" s="54">
        <v>12580</v>
      </c>
      <c r="Z237" s="52" t="s">
        <v>48</v>
      </c>
      <c r="AA237" s="52" t="s">
        <v>129</v>
      </c>
      <c r="AB237" s="52" t="s">
        <v>42</v>
      </c>
      <c r="AC237" s="52" t="s">
        <v>155</v>
      </c>
      <c r="AD237" s="52" t="s">
        <v>51</v>
      </c>
    </row>
    <row r="238" spans="1:30" x14ac:dyDescent="0.25">
      <c r="A238" s="52" t="s">
        <v>35</v>
      </c>
      <c r="B238" s="52" t="s">
        <v>36</v>
      </c>
      <c r="C238" s="52" t="s">
        <v>37</v>
      </c>
      <c r="D238" s="52" t="s">
        <v>121</v>
      </c>
      <c r="E238" s="52" t="s">
        <v>122</v>
      </c>
      <c r="F238" s="52" t="s">
        <v>123</v>
      </c>
      <c r="G238" s="52" t="s">
        <v>124</v>
      </c>
      <c r="H238" s="52" t="s">
        <v>124</v>
      </c>
      <c r="I238" s="52" t="s">
        <v>42</v>
      </c>
      <c r="J238" s="52" t="s">
        <v>149</v>
      </c>
      <c r="K238" s="52" t="s">
        <v>149</v>
      </c>
      <c r="L238" s="52" t="s">
        <v>43</v>
      </c>
      <c r="M238" s="52" t="s">
        <v>44</v>
      </c>
      <c r="N238" s="52" t="s">
        <v>150</v>
      </c>
      <c r="O238" s="52" t="s">
        <v>42</v>
      </c>
      <c r="Q238" s="52" t="s">
        <v>154</v>
      </c>
      <c r="S238" s="52">
        <v>201303</v>
      </c>
      <c r="T238" s="52" t="s">
        <v>52</v>
      </c>
      <c r="U238" s="52">
        <v>0</v>
      </c>
      <c r="V238" s="54">
        <v>68166.759999999995</v>
      </c>
      <c r="Z238" s="52" t="s">
        <v>48</v>
      </c>
      <c r="AA238" s="52" t="s">
        <v>129</v>
      </c>
      <c r="AB238" s="52" t="s">
        <v>42</v>
      </c>
      <c r="AC238" s="52" t="s">
        <v>155</v>
      </c>
      <c r="AD238" s="52" t="s">
        <v>51</v>
      </c>
    </row>
    <row r="239" spans="1:30" x14ac:dyDescent="0.25">
      <c r="A239" s="52" t="s">
        <v>35</v>
      </c>
      <c r="B239" s="52" t="s">
        <v>36</v>
      </c>
      <c r="C239" s="52" t="s">
        <v>37</v>
      </c>
      <c r="D239" s="52" t="s">
        <v>121</v>
      </c>
      <c r="E239" s="52" t="s">
        <v>122</v>
      </c>
      <c r="F239" s="52" t="s">
        <v>123</v>
      </c>
      <c r="G239" s="52" t="s">
        <v>124</v>
      </c>
      <c r="H239" s="52" t="s">
        <v>124</v>
      </c>
      <c r="I239" s="52" t="s">
        <v>42</v>
      </c>
      <c r="J239" s="52" t="s">
        <v>149</v>
      </c>
      <c r="K239" s="52" t="s">
        <v>149</v>
      </c>
      <c r="L239" s="52" t="s">
        <v>43</v>
      </c>
      <c r="M239" s="52" t="s">
        <v>44</v>
      </c>
      <c r="N239" s="52" t="s">
        <v>134</v>
      </c>
      <c r="O239" s="52" t="s">
        <v>42</v>
      </c>
      <c r="Q239" s="52" t="s">
        <v>154</v>
      </c>
      <c r="S239" s="52">
        <v>201303</v>
      </c>
      <c r="T239" s="52" t="s">
        <v>52</v>
      </c>
      <c r="U239" s="52">
        <v>0</v>
      </c>
      <c r="V239" s="54">
        <v>1071</v>
      </c>
      <c r="Z239" s="52" t="s">
        <v>48</v>
      </c>
      <c r="AA239" s="52" t="s">
        <v>129</v>
      </c>
      <c r="AB239" s="52" t="s">
        <v>42</v>
      </c>
      <c r="AC239" s="52" t="s">
        <v>155</v>
      </c>
      <c r="AD239" s="52" t="s">
        <v>51</v>
      </c>
    </row>
    <row r="240" spans="1:30" x14ac:dyDescent="0.25">
      <c r="A240" s="52" t="s">
        <v>35</v>
      </c>
      <c r="B240" s="52" t="s">
        <v>36</v>
      </c>
      <c r="C240" s="52" t="s">
        <v>37</v>
      </c>
      <c r="D240" s="52" t="s">
        <v>121</v>
      </c>
      <c r="E240" s="52" t="s">
        <v>122</v>
      </c>
      <c r="F240" s="52" t="s">
        <v>123</v>
      </c>
      <c r="G240" s="52" t="s">
        <v>124</v>
      </c>
      <c r="H240" s="52" t="s">
        <v>124</v>
      </c>
      <c r="I240" s="52" t="s">
        <v>42</v>
      </c>
      <c r="J240" s="52" t="s">
        <v>149</v>
      </c>
      <c r="K240" s="52" t="s">
        <v>149</v>
      </c>
      <c r="L240" s="52" t="s">
        <v>43</v>
      </c>
      <c r="M240" s="52" t="s">
        <v>1154</v>
      </c>
      <c r="N240" s="52" t="s">
        <v>150</v>
      </c>
      <c r="O240" s="52" t="s">
        <v>42</v>
      </c>
      <c r="Q240" s="52" t="s">
        <v>152</v>
      </c>
      <c r="S240" s="52">
        <v>201303</v>
      </c>
      <c r="T240" s="52" t="s">
        <v>47</v>
      </c>
      <c r="U240" s="52">
        <v>0</v>
      </c>
      <c r="V240" s="54">
        <v>-171800</v>
      </c>
      <c r="X240" s="52" t="s">
        <v>341</v>
      </c>
      <c r="Z240" s="52" t="s">
        <v>48</v>
      </c>
      <c r="AA240" s="52" t="s">
        <v>129</v>
      </c>
      <c r="AB240" s="52" t="s">
        <v>42</v>
      </c>
      <c r="AC240" s="52" t="s">
        <v>1259</v>
      </c>
      <c r="AD240" s="52" t="s">
        <v>51</v>
      </c>
    </row>
    <row r="241" spans="1:30" x14ac:dyDescent="0.25">
      <c r="A241" s="52" t="s">
        <v>35</v>
      </c>
      <c r="B241" s="52" t="s">
        <v>36</v>
      </c>
      <c r="C241" s="52" t="s">
        <v>37</v>
      </c>
      <c r="D241" s="52" t="s">
        <v>121</v>
      </c>
      <c r="E241" s="52" t="s">
        <v>122</v>
      </c>
      <c r="F241" s="52" t="s">
        <v>123</v>
      </c>
      <c r="G241" s="52" t="s">
        <v>124</v>
      </c>
      <c r="H241" s="52" t="s">
        <v>124</v>
      </c>
      <c r="I241" s="52" t="s">
        <v>42</v>
      </c>
      <c r="J241" s="52" t="s">
        <v>156</v>
      </c>
      <c r="K241" s="52" t="s">
        <v>156</v>
      </c>
      <c r="L241" s="52" t="s">
        <v>43</v>
      </c>
      <c r="M241" s="52" t="s">
        <v>44</v>
      </c>
      <c r="N241" s="52" t="s">
        <v>157</v>
      </c>
      <c r="O241" s="52" t="s">
        <v>42</v>
      </c>
      <c r="Q241" s="52" t="s">
        <v>158</v>
      </c>
      <c r="S241" s="52">
        <v>201303</v>
      </c>
      <c r="T241" s="52" t="s">
        <v>47</v>
      </c>
      <c r="U241" s="52">
        <v>0</v>
      </c>
      <c r="V241" s="54">
        <v>-1354.88</v>
      </c>
      <c r="Z241" s="52" t="s">
        <v>48</v>
      </c>
      <c r="AA241" s="52" t="s">
        <v>129</v>
      </c>
      <c r="AB241" s="52" t="s">
        <v>42</v>
      </c>
      <c r="AC241" s="52" t="s">
        <v>130</v>
      </c>
      <c r="AD241" s="52" t="s">
        <v>51</v>
      </c>
    </row>
    <row r="242" spans="1:30" x14ac:dyDescent="0.25">
      <c r="A242" s="52" t="s">
        <v>35</v>
      </c>
      <c r="B242" s="52" t="s">
        <v>36</v>
      </c>
      <c r="C242" s="52" t="s">
        <v>37</v>
      </c>
      <c r="D242" s="52" t="s">
        <v>121</v>
      </c>
      <c r="E242" s="52" t="s">
        <v>122</v>
      </c>
      <c r="F242" s="52" t="s">
        <v>123</v>
      </c>
      <c r="G242" s="52" t="s">
        <v>124</v>
      </c>
      <c r="H242" s="52" t="s">
        <v>124</v>
      </c>
      <c r="I242" s="52" t="s">
        <v>42</v>
      </c>
      <c r="J242" s="52" t="s">
        <v>156</v>
      </c>
      <c r="K242" s="52" t="s">
        <v>156</v>
      </c>
      <c r="L242" s="52" t="s">
        <v>43</v>
      </c>
      <c r="M242" s="52" t="s">
        <v>44</v>
      </c>
      <c r="N242" s="52" t="s">
        <v>157</v>
      </c>
      <c r="O242" s="52" t="s">
        <v>42</v>
      </c>
      <c r="Q242" s="52" t="s">
        <v>158</v>
      </c>
      <c r="S242" s="52">
        <v>201303</v>
      </c>
      <c r="T242" s="52" t="s">
        <v>47</v>
      </c>
      <c r="U242" s="52">
        <v>0</v>
      </c>
      <c r="V242" s="54">
        <v>-27097.66</v>
      </c>
      <c r="Z242" s="52" t="s">
        <v>48</v>
      </c>
      <c r="AA242" s="52" t="s">
        <v>129</v>
      </c>
      <c r="AB242" s="52" t="s">
        <v>42</v>
      </c>
      <c r="AC242" s="52" t="s">
        <v>130</v>
      </c>
      <c r="AD242" s="52" t="s">
        <v>51</v>
      </c>
    </row>
    <row r="243" spans="1:30" x14ac:dyDescent="0.25">
      <c r="A243" s="52" t="s">
        <v>35</v>
      </c>
      <c r="B243" s="52" t="s">
        <v>36</v>
      </c>
      <c r="C243" s="52" t="s">
        <v>37</v>
      </c>
      <c r="D243" s="52" t="s">
        <v>121</v>
      </c>
      <c r="E243" s="52" t="s">
        <v>122</v>
      </c>
      <c r="F243" s="52" t="s">
        <v>123</v>
      </c>
      <c r="G243" s="52" t="s">
        <v>124</v>
      </c>
      <c r="H243" s="52" t="s">
        <v>124</v>
      </c>
      <c r="I243" s="52" t="s">
        <v>42</v>
      </c>
      <c r="J243" s="52" t="s">
        <v>156</v>
      </c>
      <c r="K243" s="52" t="s">
        <v>156</v>
      </c>
      <c r="L243" s="52" t="s">
        <v>43</v>
      </c>
      <c r="M243" s="52" t="s">
        <v>44</v>
      </c>
      <c r="N243" s="52" t="s">
        <v>157</v>
      </c>
      <c r="O243" s="52" t="s">
        <v>42</v>
      </c>
      <c r="Q243" s="52" t="s">
        <v>159</v>
      </c>
      <c r="S243" s="52">
        <v>201303</v>
      </c>
      <c r="T243" s="52" t="s">
        <v>47</v>
      </c>
      <c r="U243" s="52">
        <v>0</v>
      </c>
      <c r="V243" s="54">
        <v>-345.12</v>
      </c>
      <c r="Z243" s="52" t="s">
        <v>48</v>
      </c>
      <c r="AA243" s="52" t="s">
        <v>129</v>
      </c>
      <c r="AB243" s="52" t="s">
        <v>42</v>
      </c>
      <c r="AC243" s="52" t="s">
        <v>130</v>
      </c>
      <c r="AD243" s="52" t="s">
        <v>51</v>
      </c>
    </row>
    <row r="244" spans="1:30" x14ac:dyDescent="0.25">
      <c r="A244" s="52" t="s">
        <v>35</v>
      </c>
      <c r="B244" s="52" t="s">
        <v>36</v>
      </c>
      <c r="C244" s="52" t="s">
        <v>37</v>
      </c>
      <c r="D244" s="52" t="s">
        <v>121</v>
      </c>
      <c r="E244" s="52" t="s">
        <v>122</v>
      </c>
      <c r="F244" s="52" t="s">
        <v>123</v>
      </c>
      <c r="G244" s="52" t="s">
        <v>124</v>
      </c>
      <c r="H244" s="52" t="s">
        <v>124</v>
      </c>
      <c r="I244" s="52" t="s">
        <v>42</v>
      </c>
      <c r="J244" s="52" t="s">
        <v>156</v>
      </c>
      <c r="K244" s="52" t="s">
        <v>156</v>
      </c>
      <c r="L244" s="52" t="s">
        <v>43</v>
      </c>
      <c r="M244" s="52" t="s">
        <v>44</v>
      </c>
      <c r="N244" s="52" t="s">
        <v>157</v>
      </c>
      <c r="O244" s="52" t="s">
        <v>42</v>
      </c>
      <c r="Q244" s="52" t="s">
        <v>159</v>
      </c>
      <c r="S244" s="52">
        <v>201303</v>
      </c>
      <c r="T244" s="52" t="s">
        <v>47</v>
      </c>
      <c r="U244" s="52">
        <v>0</v>
      </c>
      <c r="V244" s="54">
        <v>-61941.48</v>
      </c>
      <c r="Z244" s="52" t="s">
        <v>48</v>
      </c>
      <c r="AA244" s="52" t="s">
        <v>129</v>
      </c>
      <c r="AB244" s="52" t="s">
        <v>42</v>
      </c>
      <c r="AC244" s="52" t="s">
        <v>130</v>
      </c>
      <c r="AD244" s="52" t="s">
        <v>51</v>
      </c>
    </row>
    <row r="245" spans="1:30" x14ac:dyDescent="0.25">
      <c r="A245" s="52" t="s">
        <v>35</v>
      </c>
      <c r="B245" s="52" t="s">
        <v>36</v>
      </c>
      <c r="C245" s="52" t="s">
        <v>37</v>
      </c>
      <c r="D245" s="52" t="s">
        <v>121</v>
      </c>
      <c r="E245" s="52" t="s">
        <v>122</v>
      </c>
      <c r="F245" s="52" t="s">
        <v>123</v>
      </c>
      <c r="G245" s="52" t="s">
        <v>124</v>
      </c>
      <c r="H245" s="52" t="s">
        <v>124</v>
      </c>
      <c r="I245" s="52" t="s">
        <v>42</v>
      </c>
      <c r="J245" s="52" t="s">
        <v>156</v>
      </c>
      <c r="K245" s="52" t="s">
        <v>156</v>
      </c>
      <c r="L245" s="52" t="s">
        <v>43</v>
      </c>
      <c r="M245" s="52" t="s">
        <v>44</v>
      </c>
      <c r="N245" s="52" t="s">
        <v>150</v>
      </c>
      <c r="O245" s="52" t="s">
        <v>42</v>
      </c>
      <c r="Q245" s="52" t="s">
        <v>166</v>
      </c>
      <c r="S245" s="52">
        <v>201303</v>
      </c>
      <c r="T245" s="52" t="s">
        <v>47</v>
      </c>
      <c r="U245" s="52">
        <v>0</v>
      </c>
      <c r="V245" s="54">
        <v>-58270.49</v>
      </c>
      <c r="Z245" s="52" t="s">
        <v>48</v>
      </c>
      <c r="AA245" s="52" t="s">
        <v>129</v>
      </c>
      <c r="AB245" s="52" t="s">
        <v>42</v>
      </c>
      <c r="AC245" s="52" t="s">
        <v>130</v>
      </c>
      <c r="AD245" s="52" t="s">
        <v>51</v>
      </c>
    </row>
    <row r="246" spans="1:30" x14ac:dyDescent="0.25">
      <c r="A246" s="52" t="s">
        <v>35</v>
      </c>
      <c r="B246" s="52" t="s">
        <v>36</v>
      </c>
      <c r="C246" s="52" t="s">
        <v>37</v>
      </c>
      <c r="D246" s="52" t="s">
        <v>121</v>
      </c>
      <c r="E246" s="52" t="s">
        <v>122</v>
      </c>
      <c r="F246" s="52" t="s">
        <v>123</v>
      </c>
      <c r="G246" s="52" t="s">
        <v>124</v>
      </c>
      <c r="H246" s="52" t="s">
        <v>124</v>
      </c>
      <c r="I246" s="52" t="s">
        <v>42</v>
      </c>
      <c r="J246" s="52" t="s">
        <v>156</v>
      </c>
      <c r="K246" s="52" t="s">
        <v>156</v>
      </c>
      <c r="L246" s="52" t="s">
        <v>43</v>
      </c>
      <c r="M246" s="52" t="s">
        <v>44</v>
      </c>
      <c r="N246" s="52" t="s">
        <v>160</v>
      </c>
      <c r="O246" s="52" t="s">
        <v>42</v>
      </c>
      <c r="Q246" s="52" t="s">
        <v>165</v>
      </c>
      <c r="S246" s="52">
        <v>201303</v>
      </c>
      <c r="T246" s="52" t="s">
        <v>52</v>
      </c>
      <c r="U246" s="52">
        <v>0</v>
      </c>
      <c r="V246" s="54">
        <v>90</v>
      </c>
      <c r="Z246" s="52" t="s">
        <v>48</v>
      </c>
      <c r="AA246" s="52" t="s">
        <v>129</v>
      </c>
      <c r="AB246" s="52" t="s">
        <v>42</v>
      </c>
      <c r="AC246" s="52" t="s">
        <v>130</v>
      </c>
      <c r="AD246" s="52" t="s">
        <v>51</v>
      </c>
    </row>
    <row r="247" spans="1:30" x14ac:dyDescent="0.25">
      <c r="A247" s="52" t="s">
        <v>35</v>
      </c>
      <c r="B247" s="52" t="s">
        <v>36</v>
      </c>
      <c r="C247" s="52" t="s">
        <v>37</v>
      </c>
      <c r="D247" s="52" t="s">
        <v>121</v>
      </c>
      <c r="E247" s="52" t="s">
        <v>122</v>
      </c>
      <c r="F247" s="52" t="s">
        <v>123</v>
      </c>
      <c r="G247" s="52" t="s">
        <v>124</v>
      </c>
      <c r="H247" s="52" t="s">
        <v>124</v>
      </c>
      <c r="I247" s="52" t="s">
        <v>42</v>
      </c>
      <c r="J247" s="52" t="s">
        <v>156</v>
      </c>
      <c r="K247" s="52" t="s">
        <v>156</v>
      </c>
      <c r="L247" s="52" t="s">
        <v>43</v>
      </c>
      <c r="M247" s="52" t="s">
        <v>1154</v>
      </c>
      <c r="N247" s="52" t="s">
        <v>131</v>
      </c>
      <c r="O247" s="52" t="s">
        <v>138</v>
      </c>
      <c r="Q247" s="52" t="s">
        <v>172</v>
      </c>
      <c r="S247" s="52">
        <v>201303</v>
      </c>
      <c r="T247" s="52" t="s">
        <v>47</v>
      </c>
      <c r="U247" s="52">
        <v>0</v>
      </c>
      <c r="V247" s="54">
        <v>-65.44</v>
      </c>
      <c r="Z247" s="52" t="s">
        <v>48</v>
      </c>
      <c r="AA247" s="52" t="s">
        <v>129</v>
      </c>
      <c r="AB247" s="52" t="s">
        <v>42</v>
      </c>
      <c r="AC247" s="52" t="s">
        <v>130</v>
      </c>
      <c r="AD247" s="52" t="s">
        <v>51</v>
      </c>
    </row>
    <row r="248" spans="1:30" x14ac:dyDescent="0.25">
      <c r="A248" s="52" t="s">
        <v>35</v>
      </c>
      <c r="B248" s="52" t="s">
        <v>36</v>
      </c>
      <c r="C248" s="52" t="s">
        <v>37</v>
      </c>
      <c r="D248" s="52" t="s">
        <v>121</v>
      </c>
      <c r="E248" s="52" t="s">
        <v>122</v>
      </c>
      <c r="F248" s="52" t="s">
        <v>123</v>
      </c>
      <c r="G248" s="52" t="s">
        <v>124</v>
      </c>
      <c r="H248" s="52" t="s">
        <v>124</v>
      </c>
      <c r="I248" s="52" t="s">
        <v>42</v>
      </c>
      <c r="J248" s="52" t="s">
        <v>156</v>
      </c>
      <c r="K248" s="52" t="s">
        <v>156</v>
      </c>
      <c r="L248" s="52" t="s">
        <v>43</v>
      </c>
      <c r="M248" s="52" t="s">
        <v>1154</v>
      </c>
      <c r="N248" s="52" t="s">
        <v>131</v>
      </c>
      <c r="O248" s="52" t="s">
        <v>138</v>
      </c>
      <c r="Q248" s="52" t="s">
        <v>139</v>
      </c>
      <c r="S248" s="52">
        <v>201303</v>
      </c>
      <c r="T248" s="52" t="s">
        <v>52</v>
      </c>
      <c r="U248" s="52">
        <v>0</v>
      </c>
      <c r="V248" s="54">
        <v>65.44</v>
      </c>
      <c r="Z248" s="52" t="s">
        <v>48</v>
      </c>
      <c r="AA248" s="52" t="s">
        <v>129</v>
      </c>
      <c r="AB248" s="52" t="s">
        <v>42</v>
      </c>
      <c r="AC248" s="52" t="s">
        <v>130</v>
      </c>
      <c r="AD248" s="52" t="s">
        <v>51</v>
      </c>
    </row>
    <row r="249" spans="1:30" x14ac:dyDescent="0.25">
      <c r="A249" s="52" t="s">
        <v>35</v>
      </c>
      <c r="B249" s="52" t="s">
        <v>36</v>
      </c>
      <c r="C249" s="52" t="s">
        <v>37</v>
      </c>
      <c r="D249" s="52" t="s">
        <v>121</v>
      </c>
      <c r="E249" s="52" t="s">
        <v>122</v>
      </c>
      <c r="F249" s="52" t="s">
        <v>123</v>
      </c>
      <c r="G249" s="52" t="s">
        <v>124</v>
      </c>
      <c r="H249" s="52" t="s">
        <v>124</v>
      </c>
      <c r="I249" s="52" t="s">
        <v>42</v>
      </c>
      <c r="J249" s="52" t="s">
        <v>156</v>
      </c>
      <c r="K249" s="52" t="s">
        <v>156</v>
      </c>
      <c r="L249" s="52" t="s">
        <v>43</v>
      </c>
      <c r="M249" s="52" t="s">
        <v>1154</v>
      </c>
      <c r="N249" s="52" t="s">
        <v>162</v>
      </c>
      <c r="O249" s="52" t="s">
        <v>163</v>
      </c>
      <c r="Q249" s="52" t="s">
        <v>164</v>
      </c>
      <c r="S249" s="52">
        <v>201303</v>
      </c>
      <c r="T249" s="52" t="s">
        <v>47</v>
      </c>
      <c r="U249" s="52">
        <v>0</v>
      </c>
      <c r="V249" s="54">
        <v>-38.9</v>
      </c>
      <c r="Z249" s="52" t="s">
        <v>48</v>
      </c>
      <c r="AA249" s="52" t="s">
        <v>129</v>
      </c>
      <c r="AB249" s="52" t="s">
        <v>42</v>
      </c>
      <c r="AC249" s="52" t="s">
        <v>130</v>
      </c>
      <c r="AD249" s="52" t="s">
        <v>51</v>
      </c>
    </row>
    <row r="250" spans="1:30" x14ac:dyDescent="0.25">
      <c r="A250" s="52" t="s">
        <v>35</v>
      </c>
      <c r="B250" s="52" t="s">
        <v>36</v>
      </c>
      <c r="C250" s="52" t="s">
        <v>37</v>
      </c>
      <c r="D250" s="52" t="s">
        <v>121</v>
      </c>
      <c r="E250" s="52" t="s">
        <v>122</v>
      </c>
      <c r="F250" s="52" t="s">
        <v>123</v>
      </c>
      <c r="G250" s="52" t="s">
        <v>124</v>
      </c>
      <c r="H250" s="52" t="s">
        <v>124</v>
      </c>
      <c r="I250" s="52" t="s">
        <v>42</v>
      </c>
      <c r="J250" s="52" t="s">
        <v>156</v>
      </c>
      <c r="K250" s="52" t="s">
        <v>156</v>
      </c>
      <c r="L250" s="52" t="s">
        <v>43</v>
      </c>
      <c r="M250" s="52" t="s">
        <v>44</v>
      </c>
      <c r="N250" s="52" t="s">
        <v>160</v>
      </c>
      <c r="O250" s="52" t="s">
        <v>42</v>
      </c>
      <c r="Q250" s="52" t="s">
        <v>165</v>
      </c>
      <c r="S250" s="52">
        <v>201303</v>
      </c>
      <c r="T250" s="52" t="s">
        <v>47</v>
      </c>
      <c r="U250" s="52">
        <v>0</v>
      </c>
      <c r="V250" s="54">
        <v>-90</v>
      </c>
      <c r="Z250" s="52" t="s">
        <v>48</v>
      </c>
      <c r="AA250" s="52" t="s">
        <v>129</v>
      </c>
      <c r="AB250" s="52" t="s">
        <v>42</v>
      </c>
      <c r="AC250" s="52" t="s">
        <v>130</v>
      </c>
      <c r="AD250" s="52" t="s">
        <v>51</v>
      </c>
    </row>
    <row r="251" spans="1:30" x14ac:dyDescent="0.25">
      <c r="A251" s="52" t="s">
        <v>35</v>
      </c>
      <c r="B251" s="52" t="s">
        <v>36</v>
      </c>
      <c r="C251" s="52" t="s">
        <v>37</v>
      </c>
      <c r="D251" s="52" t="s">
        <v>121</v>
      </c>
      <c r="E251" s="52" t="s">
        <v>122</v>
      </c>
      <c r="F251" s="52" t="s">
        <v>123</v>
      </c>
      <c r="G251" s="52" t="s">
        <v>124</v>
      </c>
      <c r="H251" s="52" t="s">
        <v>124</v>
      </c>
      <c r="I251" s="52" t="s">
        <v>42</v>
      </c>
      <c r="J251" s="52" t="s">
        <v>156</v>
      </c>
      <c r="K251" s="52" t="s">
        <v>156</v>
      </c>
      <c r="L251" s="52" t="s">
        <v>43</v>
      </c>
      <c r="M251" s="52" t="s">
        <v>44</v>
      </c>
      <c r="N251" s="52" t="s">
        <v>131</v>
      </c>
      <c r="O251" s="52" t="s">
        <v>138</v>
      </c>
      <c r="Q251" s="52" t="s">
        <v>139</v>
      </c>
      <c r="S251" s="52">
        <v>201303</v>
      </c>
      <c r="T251" s="52" t="s">
        <v>47</v>
      </c>
      <c r="U251" s="52">
        <v>0</v>
      </c>
      <c r="V251" s="54">
        <v>-65.44</v>
      </c>
      <c r="Z251" s="52" t="s">
        <v>48</v>
      </c>
      <c r="AA251" s="52" t="s">
        <v>129</v>
      </c>
      <c r="AB251" s="52" t="s">
        <v>42</v>
      </c>
      <c r="AC251" s="52" t="s">
        <v>130</v>
      </c>
      <c r="AD251" s="52" t="s">
        <v>51</v>
      </c>
    </row>
    <row r="252" spans="1:30" x14ac:dyDescent="0.25">
      <c r="A252" s="52" t="s">
        <v>35</v>
      </c>
      <c r="B252" s="52" t="s">
        <v>36</v>
      </c>
      <c r="C252" s="52" t="s">
        <v>37</v>
      </c>
      <c r="D252" s="52" t="s">
        <v>121</v>
      </c>
      <c r="E252" s="52" t="s">
        <v>122</v>
      </c>
      <c r="F252" s="52" t="s">
        <v>123</v>
      </c>
      <c r="G252" s="52" t="s">
        <v>124</v>
      </c>
      <c r="H252" s="52" t="s">
        <v>124</v>
      </c>
      <c r="I252" s="52" t="s">
        <v>42</v>
      </c>
      <c r="J252" s="52" t="s">
        <v>156</v>
      </c>
      <c r="K252" s="52" t="s">
        <v>156</v>
      </c>
      <c r="L252" s="52" t="s">
        <v>43</v>
      </c>
      <c r="M252" s="52" t="s">
        <v>44</v>
      </c>
      <c r="N252" s="52" t="s">
        <v>162</v>
      </c>
      <c r="O252" s="52" t="s">
        <v>163</v>
      </c>
      <c r="Q252" s="52" t="s">
        <v>164</v>
      </c>
      <c r="S252" s="52">
        <v>201303</v>
      </c>
      <c r="T252" s="52" t="s">
        <v>52</v>
      </c>
      <c r="U252" s="52">
        <v>0</v>
      </c>
      <c r="V252" s="54">
        <v>38.9</v>
      </c>
      <c r="Z252" s="52" t="s">
        <v>48</v>
      </c>
      <c r="AA252" s="52" t="s">
        <v>129</v>
      </c>
      <c r="AB252" s="52" t="s">
        <v>42</v>
      </c>
      <c r="AC252" s="52" t="s">
        <v>130</v>
      </c>
      <c r="AD252" s="52" t="s">
        <v>51</v>
      </c>
    </row>
    <row r="253" spans="1:30" x14ac:dyDescent="0.25">
      <c r="A253" s="52" t="s">
        <v>35</v>
      </c>
      <c r="B253" s="52" t="s">
        <v>36</v>
      </c>
      <c r="C253" s="52" t="s">
        <v>37</v>
      </c>
      <c r="D253" s="52" t="s">
        <v>121</v>
      </c>
      <c r="E253" s="52" t="s">
        <v>122</v>
      </c>
      <c r="F253" s="52" t="s">
        <v>123</v>
      </c>
      <c r="G253" s="52" t="s">
        <v>124</v>
      </c>
      <c r="H253" s="52" t="s">
        <v>124</v>
      </c>
      <c r="I253" s="52" t="s">
        <v>42</v>
      </c>
      <c r="J253" s="52" t="s">
        <v>156</v>
      </c>
      <c r="K253" s="52" t="s">
        <v>156</v>
      </c>
      <c r="L253" s="52" t="s">
        <v>43</v>
      </c>
      <c r="M253" s="52" t="s">
        <v>44</v>
      </c>
      <c r="N253" s="52" t="s">
        <v>131</v>
      </c>
      <c r="O253" s="52" t="s">
        <v>138</v>
      </c>
      <c r="Q253" s="52" t="s">
        <v>172</v>
      </c>
      <c r="S253" s="52">
        <v>201303</v>
      </c>
      <c r="T253" s="52" t="s">
        <v>52</v>
      </c>
      <c r="U253" s="52">
        <v>0</v>
      </c>
      <c r="V253" s="54">
        <v>65.44</v>
      </c>
      <c r="Z253" s="52" t="s">
        <v>48</v>
      </c>
      <c r="AA253" s="52" t="s">
        <v>129</v>
      </c>
      <c r="AB253" s="52" t="s">
        <v>42</v>
      </c>
      <c r="AC253" s="52" t="s">
        <v>130</v>
      </c>
      <c r="AD253" s="52" t="s">
        <v>51</v>
      </c>
    </row>
    <row r="254" spans="1:30" x14ac:dyDescent="0.25">
      <c r="A254" s="52" t="s">
        <v>35</v>
      </c>
      <c r="B254" s="52" t="s">
        <v>36</v>
      </c>
      <c r="C254" s="52" t="s">
        <v>37</v>
      </c>
      <c r="D254" s="52" t="s">
        <v>121</v>
      </c>
      <c r="E254" s="52" t="s">
        <v>122</v>
      </c>
      <c r="F254" s="52" t="s">
        <v>123</v>
      </c>
      <c r="G254" s="52" t="s">
        <v>124</v>
      </c>
      <c r="H254" s="52" t="s">
        <v>124</v>
      </c>
      <c r="I254" s="52" t="s">
        <v>42</v>
      </c>
      <c r="J254" s="52" t="s">
        <v>156</v>
      </c>
      <c r="K254" s="52" t="s">
        <v>156</v>
      </c>
      <c r="L254" s="52" t="s">
        <v>43</v>
      </c>
      <c r="M254" s="52" t="s">
        <v>44</v>
      </c>
      <c r="N254" s="52" t="s">
        <v>157</v>
      </c>
      <c r="O254" s="52" t="s">
        <v>42</v>
      </c>
      <c r="Q254" s="52" t="s">
        <v>158</v>
      </c>
      <c r="S254" s="52">
        <v>201303</v>
      </c>
      <c r="T254" s="52" t="s">
        <v>52</v>
      </c>
      <c r="U254" s="52">
        <v>0</v>
      </c>
      <c r="V254" s="54">
        <v>1354.88</v>
      </c>
      <c r="Z254" s="52" t="s">
        <v>48</v>
      </c>
      <c r="AA254" s="52" t="s">
        <v>129</v>
      </c>
      <c r="AB254" s="52" t="s">
        <v>42</v>
      </c>
      <c r="AC254" s="52" t="s">
        <v>130</v>
      </c>
      <c r="AD254" s="52" t="s">
        <v>51</v>
      </c>
    </row>
    <row r="255" spans="1:30" x14ac:dyDescent="0.25">
      <c r="A255" s="52" t="s">
        <v>35</v>
      </c>
      <c r="B255" s="52" t="s">
        <v>36</v>
      </c>
      <c r="C255" s="52" t="s">
        <v>37</v>
      </c>
      <c r="D255" s="52" t="s">
        <v>121</v>
      </c>
      <c r="E255" s="52" t="s">
        <v>122</v>
      </c>
      <c r="F255" s="52" t="s">
        <v>123</v>
      </c>
      <c r="G255" s="52" t="s">
        <v>124</v>
      </c>
      <c r="H255" s="52" t="s">
        <v>124</v>
      </c>
      <c r="I255" s="52" t="s">
        <v>42</v>
      </c>
      <c r="J255" s="52" t="s">
        <v>156</v>
      </c>
      <c r="K255" s="52" t="s">
        <v>156</v>
      </c>
      <c r="L255" s="52" t="s">
        <v>43</v>
      </c>
      <c r="M255" s="52" t="s">
        <v>44</v>
      </c>
      <c r="N255" s="52" t="s">
        <v>157</v>
      </c>
      <c r="O255" s="52" t="s">
        <v>42</v>
      </c>
      <c r="Q255" s="52" t="s">
        <v>158</v>
      </c>
      <c r="S255" s="52">
        <v>201303</v>
      </c>
      <c r="T255" s="52" t="s">
        <v>52</v>
      </c>
      <c r="U255" s="52">
        <v>0</v>
      </c>
      <c r="V255" s="54">
        <v>27097.66</v>
      </c>
      <c r="Z255" s="52" t="s">
        <v>48</v>
      </c>
      <c r="AA255" s="52" t="s">
        <v>129</v>
      </c>
      <c r="AB255" s="52" t="s">
        <v>42</v>
      </c>
      <c r="AC255" s="52" t="s">
        <v>130</v>
      </c>
      <c r="AD255" s="52" t="s">
        <v>51</v>
      </c>
    </row>
    <row r="256" spans="1:30" x14ac:dyDescent="0.25">
      <c r="A256" s="52" t="s">
        <v>35</v>
      </c>
      <c r="B256" s="52" t="s">
        <v>36</v>
      </c>
      <c r="C256" s="52" t="s">
        <v>37</v>
      </c>
      <c r="D256" s="52" t="s">
        <v>121</v>
      </c>
      <c r="E256" s="52" t="s">
        <v>122</v>
      </c>
      <c r="F256" s="52" t="s">
        <v>123</v>
      </c>
      <c r="G256" s="52" t="s">
        <v>124</v>
      </c>
      <c r="H256" s="52" t="s">
        <v>124</v>
      </c>
      <c r="I256" s="52" t="s">
        <v>42</v>
      </c>
      <c r="J256" s="52" t="s">
        <v>156</v>
      </c>
      <c r="K256" s="52" t="s">
        <v>156</v>
      </c>
      <c r="L256" s="52" t="s">
        <v>43</v>
      </c>
      <c r="M256" s="52" t="s">
        <v>44</v>
      </c>
      <c r="N256" s="52" t="s">
        <v>157</v>
      </c>
      <c r="O256" s="52" t="s">
        <v>42</v>
      </c>
      <c r="Q256" s="52" t="s">
        <v>159</v>
      </c>
      <c r="S256" s="52">
        <v>201303</v>
      </c>
      <c r="T256" s="52" t="s">
        <v>52</v>
      </c>
      <c r="U256" s="52">
        <v>0</v>
      </c>
      <c r="V256" s="54">
        <v>345.12</v>
      </c>
      <c r="Z256" s="52" t="s">
        <v>48</v>
      </c>
      <c r="AA256" s="52" t="s">
        <v>129</v>
      </c>
      <c r="AB256" s="52" t="s">
        <v>42</v>
      </c>
      <c r="AC256" s="52" t="s">
        <v>130</v>
      </c>
      <c r="AD256" s="52" t="s">
        <v>51</v>
      </c>
    </row>
    <row r="257" spans="1:30" x14ac:dyDescent="0.25">
      <c r="A257" s="52" t="s">
        <v>35</v>
      </c>
      <c r="B257" s="52" t="s">
        <v>36</v>
      </c>
      <c r="C257" s="52" t="s">
        <v>37</v>
      </c>
      <c r="D257" s="52" t="s">
        <v>121</v>
      </c>
      <c r="E257" s="52" t="s">
        <v>122</v>
      </c>
      <c r="F257" s="52" t="s">
        <v>123</v>
      </c>
      <c r="G257" s="52" t="s">
        <v>124</v>
      </c>
      <c r="H257" s="52" t="s">
        <v>124</v>
      </c>
      <c r="I257" s="52" t="s">
        <v>42</v>
      </c>
      <c r="J257" s="52" t="s">
        <v>156</v>
      </c>
      <c r="K257" s="52" t="s">
        <v>156</v>
      </c>
      <c r="L257" s="52" t="s">
        <v>43</v>
      </c>
      <c r="M257" s="52" t="s">
        <v>44</v>
      </c>
      <c r="N257" s="52" t="s">
        <v>157</v>
      </c>
      <c r="O257" s="52" t="s">
        <v>42</v>
      </c>
      <c r="Q257" s="52" t="s">
        <v>159</v>
      </c>
      <c r="S257" s="52">
        <v>201303</v>
      </c>
      <c r="T257" s="52" t="s">
        <v>52</v>
      </c>
      <c r="U257" s="52">
        <v>0</v>
      </c>
      <c r="V257" s="54">
        <v>61941.48</v>
      </c>
      <c r="Z257" s="52" t="s">
        <v>48</v>
      </c>
      <c r="AA257" s="52" t="s">
        <v>129</v>
      </c>
      <c r="AB257" s="52" t="s">
        <v>42</v>
      </c>
      <c r="AC257" s="52" t="s">
        <v>130</v>
      </c>
      <c r="AD257" s="52" t="s">
        <v>51</v>
      </c>
    </row>
    <row r="258" spans="1:30" x14ac:dyDescent="0.25">
      <c r="A258" s="52" t="s">
        <v>35</v>
      </c>
      <c r="B258" s="52" t="s">
        <v>36</v>
      </c>
      <c r="C258" s="52" t="s">
        <v>37</v>
      </c>
      <c r="D258" s="52" t="s">
        <v>121</v>
      </c>
      <c r="E258" s="52" t="s">
        <v>122</v>
      </c>
      <c r="F258" s="52" t="s">
        <v>123</v>
      </c>
      <c r="G258" s="52" t="s">
        <v>124</v>
      </c>
      <c r="H258" s="52" t="s">
        <v>124</v>
      </c>
      <c r="I258" s="52" t="s">
        <v>42</v>
      </c>
      <c r="J258" s="52" t="s">
        <v>156</v>
      </c>
      <c r="K258" s="52" t="s">
        <v>156</v>
      </c>
      <c r="L258" s="52" t="s">
        <v>43</v>
      </c>
      <c r="M258" s="52" t="s">
        <v>44</v>
      </c>
      <c r="N258" s="52" t="s">
        <v>150</v>
      </c>
      <c r="O258" s="52" t="s">
        <v>42</v>
      </c>
      <c r="Q258" s="52" t="s">
        <v>166</v>
      </c>
      <c r="S258" s="52">
        <v>201303</v>
      </c>
      <c r="T258" s="52" t="s">
        <v>52</v>
      </c>
      <c r="U258" s="52">
        <v>0</v>
      </c>
      <c r="V258" s="54">
        <v>58270.49</v>
      </c>
      <c r="Z258" s="52" t="s">
        <v>48</v>
      </c>
      <c r="AA258" s="52" t="s">
        <v>129</v>
      </c>
      <c r="AB258" s="52" t="s">
        <v>42</v>
      </c>
      <c r="AC258" s="52" t="s">
        <v>130</v>
      </c>
      <c r="AD258" s="52" t="s">
        <v>51</v>
      </c>
    </row>
    <row r="259" spans="1:30" x14ac:dyDescent="0.25">
      <c r="A259" s="52" t="s">
        <v>35</v>
      </c>
      <c r="B259" s="52" t="s">
        <v>36</v>
      </c>
      <c r="C259" s="52" t="s">
        <v>37</v>
      </c>
      <c r="D259" s="52" t="s">
        <v>121</v>
      </c>
      <c r="E259" s="52" t="s">
        <v>122</v>
      </c>
      <c r="F259" s="52" t="s">
        <v>123</v>
      </c>
      <c r="G259" s="52" t="s">
        <v>124</v>
      </c>
      <c r="H259" s="52" t="s">
        <v>124</v>
      </c>
      <c r="I259" s="52" t="s">
        <v>42</v>
      </c>
      <c r="J259" s="52" t="s">
        <v>156</v>
      </c>
      <c r="K259" s="52" t="s">
        <v>156</v>
      </c>
      <c r="L259" s="52" t="s">
        <v>43</v>
      </c>
      <c r="M259" s="52" t="s">
        <v>1154</v>
      </c>
      <c r="N259" s="52" t="s">
        <v>157</v>
      </c>
      <c r="O259" s="52" t="s">
        <v>42</v>
      </c>
      <c r="Q259" s="52" t="s">
        <v>158</v>
      </c>
      <c r="S259" s="52">
        <v>201303</v>
      </c>
      <c r="T259" s="52" t="s">
        <v>47</v>
      </c>
      <c r="U259" s="52">
        <v>0</v>
      </c>
      <c r="V259" s="54">
        <v>-1354.88</v>
      </c>
      <c r="Z259" s="52" t="s">
        <v>48</v>
      </c>
      <c r="AA259" s="52" t="s">
        <v>129</v>
      </c>
      <c r="AB259" s="52" t="s">
        <v>42</v>
      </c>
      <c r="AC259" s="52" t="s">
        <v>155</v>
      </c>
      <c r="AD259" s="52" t="s">
        <v>51</v>
      </c>
    </row>
    <row r="260" spans="1:30" x14ac:dyDescent="0.25">
      <c r="A260" s="52" t="s">
        <v>35</v>
      </c>
      <c r="B260" s="52" t="s">
        <v>36</v>
      </c>
      <c r="C260" s="52" t="s">
        <v>37</v>
      </c>
      <c r="D260" s="52" t="s">
        <v>121</v>
      </c>
      <c r="E260" s="52" t="s">
        <v>122</v>
      </c>
      <c r="F260" s="52" t="s">
        <v>123</v>
      </c>
      <c r="G260" s="52" t="s">
        <v>124</v>
      </c>
      <c r="H260" s="52" t="s">
        <v>124</v>
      </c>
      <c r="I260" s="52" t="s">
        <v>42</v>
      </c>
      <c r="J260" s="52" t="s">
        <v>156</v>
      </c>
      <c r="K260" s="52" t="s">
        <v>156</v>
      </c>
      <c r="L260" s="52" t="s">
        <v>43</v>
      </c>
      <c r="M260" s="52" t="s">
        <v>1154</v>
      </c>
      <c r="N260" s="52" t="s">
        <v>157</v>
      </c>
      <c r="O260" s="52" t="s">
        <v>42</v>
      </c>
      <c r="Q260" s="52" t="s">
        <v>158</v>
      </c>
      <c r="S260" s="52">
        <v>201303</v>
      </c>
      <c r="T260" s="52" t="s">
        <v>47</v>
      </c>
      <c r="U260" s="52">
        <v>0</v>
      </c>
      <c r="V260" s="54">
        <v>-27097.66</v>
      </c>
      <c r="Z260" s="52" t="s">
        <v>48</v>
      </c>
      <c r="AA260" s="52" t="s">
        <v>129</v>
      </c>
      <c r="AB260" s="52" t="s">
        <v>42</v>
      </c>
      <c r="AC260" s="52" t="s">
        <v>155</v>
      </c>
      <c r="AD260" s="52" t="s">
        <v>51</v>
      </c>
    </row>
    <row r="261" spans="1:30" x14ac:dyDescent="0.25">
      <c r="A261" s="52" t="s">
        <v>35</v>
      </c>
      <c r="B261" s="52" t="s">
        <v>36</v>
      </c>
      <c r="C261" s="52" t="s">
        <v>37</v>
      </c>
      <c r="D261" s="52" t="s">
        <v>121</v>
      </c>
      <c r="E261" s="52" t="s">
        <v>122</v>
      </c>
      <c r="F261" s="52" t="s">
        <v>123</v>
      </c>
      <c r="G261" s="52" t="s">
        <v>124</v>
      </c>
      <c r="H261" s="52" t="s">
        <v>124</v>
      </c>
      <c r="I261" s="52" t="s">
        <v>42</v>
      </c>
      <c r="J261" s="52" t="s">
        <v>156</v>
      </c>
      <c r="K261" s="52" t="s">
        <v>156</v>
      </c>
      <c r="L261" s="52" t="s">
        <v>43</v>
      </c>
      <c r="M261" s="52" t="s">
        <v>1154</v>
      </c>
      <c r="N261" s="52" t="s">
        <v>157</v>
      </c>
      <c r="O261" s="52" t="s">
        <v>42</v>
      </c>
      <c r="Q261" s="52" t="s">
        <v>159</v>
      </c>
      <c r="S261" s="52">
        <v>201303</v>
      </c>
      <c r="T261" s="52" t="s">
        <v>47</v>
      </c>
      <c r="U261" s="52">
        <v>0</v>
      </c>
      <c r="V261" s="54">
        <v>-345.12</v>
      </c>
      <c r="Z261" s="52" t="s">
        <v>48</v>
      </c>
      <c r="AA261" s="52" t="s">
        <v>129</v>
      </c>
      <c r="AB261" s="52" t="s">
        <v>42</v>
      </c>
      <c r="AC261" s="52" t="s">
        <v>155</v>
      </c>
      <c r="AD261" s="52" t="s">
        <v>51</v>
      </c>
    </row>
    <row r="262" spans="1:30" x14ac:dyDescent="0.25">
      <c r="A262" s="52" t="s">
        <v>35</v>
      </c>
      <c r="B262" s="52" t="s">
        <v>36</v>
      </c>
      <c r="C262" s="52" t="s">
        <v>37</v>
      </c>
      <c r="D262" s="52" t="s">
        <v>121</v>
      </c>
      <c r="E262" s="52" t="s">
        <v>122</v>
      </c>
      <c r="F262" s="52" t="s">
        <v>123</v>
      </c>
      <c r="G262" s="52" t="s">
        <v>124</v>
      </c>
      <c r="H262" s="52" t="s">
        <v>124</v>
      </c>
      <c r="I262" s="52" t="s">
        <v>42</v>
      </c>
      <c r="J262" s="52" t="s">
        <v>156</v>
      </c>
      <c r="K262" s="52" t="s">
        <v>156</v>
      </c>
      <c r="L262" s="52" t="s">
        <v>43</v>
      </c>
      <c r="M262" s="52" t="s">
        <v>1154</v>
      </c>
      <c r="N262" s="52" t="s">
        <v>157</v>
      </c>
      <c r="O262" s="52" t="s">
        <v>42</v>
      </c>
      <c r="Q262" s="52" t="s">
        <v>159</v>
      </c>
      <c r="S262" s="52">
        <v>201303</v>
      </c>
      <c r="T262" s="52" t="s">
        <v>47</v>
      </c>
      <c r="U262" s="52">
        <v>0</v>
      </c>
      <c r="V262" s="54">
        <v>-61941.48</v>
      </c>
      <c r="Z262" s="52" t="s">
        <v>48</v>
      </c>
      <c r="AA262" s="52" t="s">
        <v>129</v>
      </c>
      <c r="AB262" s="52" t="s">
        <v>42</v>
      </c>
      <c r="AC262" s="52" t="s">
        <v>155</v>
      </c>
      <c r="AD262" s="52" t="s">
        <v>51</v>
      </c>
    </row>
    <row r="263" spans="1:30" x14ac:dyDescent="0.25">
      <c r="A263" s="52" t="s">
        <v>35</v>
      </c>
      <c r="B263" s="52" t="s">
        <v>36</v>
      </c>
      <c r="C263" s="52" t="s">
        <v>37</v>
      </c>
      <c r="D263" s="52" t="s">
        <v>121</v>
      </c>
      <c r="E263" s="52" t="s">
        <v>122</v>
      </c>
      <c r="F263" s="52" t="s">
        <v>123</v>
      </c>
      <c r="G263" s="52" t="s">
        <v>124</v>
      </c>
      <c r="H263" s="52" t="s">
        <v>124</v>
      </c>
      <c r="I263" s="52" t="s">
        <v>42</v>
      </c>
      <c r="J263" s="52" t="s">
        <v>156</v>
      </c>
      <c r="K263" s="52" t="s">
        <v>156</v>
      </c>
      <c r="L263" s="52" t="s">
        <v>43</v>
      </c>
      <c r="M263" s="52" t="s">
        <v>1154</v>
      </c>
      <c r="N263" s="52" t="s">
        <v>150</v>
      </c>
      <c r="O263" s="52" t="s">
        <v>42</v>
      </c>
      <c r="Q263" s="52" t="s">
        <v>166</v>
      </c>
      <c r="S263" s="52">
        <v>201303</v>
      </c>
      <c r="T263" s="52" t="s">
        <v>47</v>
      </c>
      <c r="U263" s="52">
        <v>0</v>
      </c>
      <c r="V263" s="54">
        <v>-58270.49</v>
      </c>
      <c r="Z263" s="52" t="s">
        <v>48</v>
      </c>
      <c r="AA263" s="52" t="s">
        <v>129</v>
      </c>
      <c r="AB263" s="52" t="s">
        <v>42</v>
      </c>
      <c r="AC263" s="52" t="s">
        <v>155</v>
      </c>
      <c r="AD263" s="52" t="s">
        <v>51</v>
      </c>
    </row>
    <row r="264" spans="1:30" x14ac:dyDescent="0.25">
      <c r="A264" s="52" t="s">
        <v>35</v>
      </c>
      <c r="B264" s="52" t="s">
        <v>36</v>
      </c>
      <c r="C264" s="52" t="s">
        <v>37</v>
      </c>
      <c r="D264" s="52" t="s">
        <v>121</v>
      </c>
      <c r="E264" s="52" t="s">
        <v>122</v>
      </c>
      <c r="F264" s="52" t="s">
        <v>123</v>
      </c>
      <c r="G264" s="52" t="s">
        <v>124</v>
      </c>
      <c r="H264" s="52" t="s">
        <v>124</v>
      </c>
      <c r="I264" s="52" t="s">
        <v>42</v>
      </c>
      <c r="J264" s="52" t="s">
        <v>156</v>
      </c>
      <c r="K264" s="52" t="s">
        <v>156</v>
      </c>
      <c r="L264" s="52" t="s">
        <v>43</v>
      </c>
      <c r="M264" s="52" t="s">
        <v>1154</v>
      </c>
      <c r="N264" s="52" t="s">
        <v>160</v>
      </c>
      <c r="O264" s="52" t="s">
        <v>42</v>
      </c>
      <c r="Q264" s="52" t="s">
        <v>165</v>
      </c>
      <c r="S264" s="52">
        <v>201303</v>
      </c>
      <c r="T264" s="52" t="s">
        <v>52</v>
      </c>
      <c r="U264" s="52">
        <v>0</v>
      </c>
      <c r="V264" s="54">
        <v>90</v>
      </c>
      <c r="Z264" s="52" t="s">
        <v>48</v>
      </c>
      <c r="AA264" s="52" t="s">
        <v>129</v>
      </c>
      <c r="AB264" s="52" t="s">
        <v>42</v>
      </c>
      <c r="AC264" s="52" t="s">
        <v>155</v>
      </c>
      <c r="AD264" s="52" t="s">
        <v>51</v>
      </c>
    </row>
    <row r="265" spans="1:30" x14ac:dyDescent="0.25">
      <c r="A265" s="52" t="s">
        <v>35</v>
      </c>
      <c r="B265" s="52" t="s">
        <v>36</v>
      </c>
      <c r="C265" s="52" t="s">
        <v>37</v>
      </c>
      <c r="D265" s="52" t="s">
        <v>121</v>
      </c>
      <c r="E265" s="52" t="s">
        <v>122</v>
      </c>
      <c r="F265" s="52" t="s">
        <v>123</v>
      </c>
      <c r="G265" s="52" t="s">
        <v>124</v>
      </c>
      <c r="H265" s="52" t="s">
        <v>124</v>
      </c>
      <c r="I265" s="52" t="s">
        <v>42</v>
      </c>
      <c r="J265" s="52" t="s">
        <v>156</v>
      </c>
      <c r="K265" s="52" t="s">
        <v>156</v>
      </c>
      <c r="L265" s="52" t="s">
        <v>43</v>
      </c>
      <c r="M265" s="52" t="s">
        <v>44</v>
      </c>
      <c r="N265" s="52" t="s">
        <v>157</v>
      </c>
      <c r="O265" s="52" t="s">
        <v>42</v>
      </c>
      <c r="Q265" s="52" t="s">
        <v>158</v>
      </c>
      <c r="S265" s="52">
        <v>201303</v>
      </c>
      <c r="T265" s="52" t="s">
        <v>52</v>
      </c>
      <c r="U265" s="52">
        <v>0</v>
      </c>
      <c r="V265" s="54">
        <v>1354.88</v>
      </c>
      <c r="Z265" s="52" t="s">
        <v>48</v>
      </c>
      <c r="AA265" s="52" t="s">
        <v>129</v>
      </c>
      <c r="AB265" s="52" t="s">
        <v>42</v>
      </c>
      <c r="AC265" s="52" t="s">
        <v>155</v>
      </c>
      <c r="AD265" s="52" t="s">
        <v>51</v>
      </c>
    </row>
    <row r="266" spans="1:30" x14ac:dyDescent="0.25">
      <c r="A266" s="52" t="s">
        <v>35</v>
      </c>
      <c r="B266" s="52" t="s">
        <v>36</v>
      </c>
      <c r="C266" s="52" t="s">
        <v>37</v>
      </c>
      <c r="D266" s="52" t="s">
        <v>121</v>
      </c>
      <c r="E266" s="52" t="s">
        <v>122</v>
      </c>
      <c r="F266" s="52" t="s">
        <v>123</v>
      </c>
      <c r="G266" s="52" t="s">
        <v>124</v>
      </c>
      <c r="H266" s="52" t="s">
        <v>124</v>
      </c>
      <c r="I266" s="52" t="s">
        <v>42</v>
      </c>
      <c r="J266" s="52" t="s">
        <v>156</v>
      </c>
      <c r="K266" s="52" t="s">
        <v>156</v>
      </c>
      <c r="L266" s="52" t="s">
        <v>43</v>
      </c>
      <c r="M266" s="52" t="s">
        <v>44</v>
      </c>
      <c r="N266" s="52" t="s">
        <v>157</v>
      </c>
      <c r="O266" s="52" t="s">
        <v>42</v>
      </c>
      <c r="Q266" s="52" t="s">
        <v>158</v>
      </c>
      <c r="S266" s="52">
        <v>201303</v>
      </c>
      <c r="T266" s="52" t="s">
        <v>52</v>
      </c>
      <c r="U266" s="52">
        <v>0</v>
      </c>
      <c r="V266" s="54">
        <v>27097.66</v>
      </c>
      <c r="Z266" s="52" t="s">
        <v>48</v>
      </c>
      <c r="AA266" s="52" t="s">
        <v>129</v>
      </c>
      <c r="AB266" s="52" t="s">
        <v>42</v>
      </c>
      <c r="AC266" s="52" t="s">
        <v>155</v>
      </c>
      <c r="AD266" s="52" t="s">
        <v>51</v>
      </c>
    </row>
    <row r="267" spans="1:30" x14ac:dyDescent="0.25">
      <c r="A267" s="52" t="s">
        <v>35</v>
      </c>
      <c r="B267" s="52" t="s">
        <v>36</v>
      </c>
      <c r="C267" s="52" t="s">
        <v>37</v>
      </c>
      <c r="D267" s="52" t="s">
        <v>121</v>
      </c>
      <c r="E267" s="52" t="s">
        <v>122</v>
      </c>
      <c r="F267" s="52" t="s">
        <v>123</v>
      </c>
      <c r="G267" s="52" t="s">
        <v>124</v>
      </c>
      <c r="H267" s="52" t="s">
        <v>124</v>
      </c>
      <c r="I267" s="52" t="s">
        <v>42</v>
      </c>
      <c r="J267" s="52" t="s">
        <v>156</v>
      </c>
      <c r="K267" s="52" t="s">
        <v>156</v>
      </c>
      <c r="L267" s="52" t="s">
        <v>43</v>
      </c>
      <c r="M267" s="52" t="s">
        <v>44</v>
      </c>
      <c r="N267" s="52" t="s">
        <v>157</v>
      </c>
      <c r="O267" s="52" t="s">
        <v>42</v>
      </c>
      <c r="Q267" s="52" t="s">
        <v>159</v>
      </c>
      <c r="S267" s="52">
        <v>201303</v>
      </c>
      <c r="T267" s="52" t="s">
        <v>52</v>
      </c>
      <c r="U267" s="52">
        <v>0</v>
      </c>
      <c r="V267" s="54">
        <v>345.12</v>
      </c>
      <c r="Z267" s="52" t="s">
        <v>48</v>
      </c>
      <c r="AA267" s="52" t="s">
        <v>129</v>
      </c>
      <c r="AB267" s="52" t="s">
        <v>42</v>
      </c>
      <c r="AC267" s="52" t="s">
        <v>155</v>
      </c>
      <c r="AD267" s="52" t="s">
        <v>51</v>
      </c>
    </row>
    <row r="268" spans="1:30" x14ac:dyDescent="0.25">
      <c r="A268" s="52" t="s">
        <v>35</v>
      </c>
      <c r="B268" s="52" t="s">
        <v>36</v>
      </c>
      <c r="C268" s="52" t="s">
        <v>37</v>
      </c>
      <c r="D268" s="52" t="s">
        <v>121</v>
      </c>
      <c r="E268" s="52" t="s">
        <v>122</v>
      </c>
      <c r="F268" s="52" t="s">
        <v>123</v>
      </c>
      <c r="G268" s="52" t="s">
        <v>124</v>
      </c>
      <c r="H268" s="52" t="s">
        <v>124</v>
      </c>
      <c r="I268" s="52" t="s">
        <v>42</v>
      </c>
      <c r="J268" s="52" t="s">
        <v>156</v>
      </c>
      <c r="K268" s="52" t="s">
        <v>156</v>
      </c>
      <c r="L268" s="52" t="s">
        <v>43</v>
      </c>
      <c r="M268" s="52" t="s">
        <v>44</v>
      </c>
      <c r="N268" s="52" t="s">
        <v>157</v>
      </c>
      <c r="O268" s="52" t="s">
        <v>42</v>
      </c>
      <c r="Q268" s="52" t="s">
        <v>159</v>
      </c>
      <c r="S268" s="52">
        <v>201303</v>
      </c>
      <c r="T268" s="52" t="s">
        <v>52</v>
      </c>
      <c r="U268" s="52">
        <v>0</v>
      </c>
      <c r="V268" s="54">
        <v>61941.48</v>
      </c>
      <c r="Z268" s="52" t="s">
        <v>48</v>
      </c>
      <c r="AA268" s="52" t="s">
        <v>129</v>
      </c>
      <c r="AB268" s="52" t="s">
        <v>42</v>
      </c>
      <c r="AC268" s="52" t="s">
        <v>155</v>
      </c>
      <c r="AD268" s="52" t="s">
        <v>51</v>
      </c>
    </row>
    <row r="269" spans="1:30" x14ac:dyDescent="0.25">
      <c r="A269" s="52" t="s">
        <v>35</v>
      </c>
      <c r="B269" s="52" t="s">
        <v>36</v>
      </c>
      <c r="C269" s="52" t="s">
        <v>37</v>
      </c>
      <c r="D269" s="52" t="s">
        <v>121</v>
      </c>
      <c r="E269" s="52" t="s">
        <v>122</v>
      </c>
      <c r="F269" s="52" t="s">
        <v>123</v>
      </c>
      <c r="G269" s="52" t="s">
        <v>124</v>
      </c>
      <c r="H269" s="52" t="s">
        <v>124</v>
      </c>
      <c r="I269" s="52" t="s">
        <v>42</v>
      </c>
      <c r="J269" s="52" t="s">
        <v>156</v>
      </c>
      <c r="K269" s="52" t="s">
        <v>156</v>
      </c>
      <c r="L269" s="52" t="s">
        <v>43</v>
      </c>
      <c r="M269" s="52" t="s">
        <v>44</v>
      </c>
      <c r="N269" s="52" t="s">
        <v>150</v>
      </c>
      <c r="O269" s="52" t="s">
        <v>42</v>
      </c>
      <c r="Q269" s="52" t="s">
        <v>166</v>
      </c>
      <c r="S269" s="52">
        <v>201303</v>
      </c>
      <c r="T269" s="52" t="s">
        <v>52</v>
      </c>
      <c r="U269" s="52">
        <v>0</v>
      </c>
      <c r="V269" s="54">
        <v>58270.49</v>
      </c>
      <c r="Z269" s="52" t="s">
        <v>48</v>
      </c>
      <c r="AA269" s="52" t="s">
        <v>129</v>
      </c>
      <c r="AB269" s="52" t="s">
        <v>42</v>
      </c>
      <c r="AC269" s="52" t="s">
        <v>155</v>
      </c>
      <c r="AD269" s="52" t="s">
        <v>51</v>
      </c>
    </row>
    <row r="270" spans="1:30" x14ac:dyDescent="0.25">
      <c r="A270" s="52" t="s">
        <v>35</v>
      </c>
      <c r="B270" s="52" t="s">
        <v>36</v>
      </c>
      <c r="C270" s="52" t="s">
        <v>37</v>
      </c>
      <c r="D270" s="52" t="s">
        <v>121</v>
      </c>
      <c r="E270" s="52" t="s">
        <v>122</v>
      </c>
      <c r="F270" s="52" t="s">
        <v>123</v>
      </c>
      <c r="G270" s="52" t="s">
        <v>124</v>
      </c>
      <c r="H270" s="52" t="s">
        <v>124</v>
      </c>
      <c r="I270" s="52" t="s">
        <v>42</v>
      </c>
      <c r="J270" s="52" t="s">
        <v>156</v>
      </c>
      <c r="K270" s="52" t="s">
        <v>156</v>
      </c>
      <c r="L270" s="52" t="s">
        <v>43</v>
      </c>
      <c r="M270" s="52" t="s">
        <v>44</v>
      </c>
      <c r="N270" s="52" t="s">
        <v>160</v>
      </c>
      <c r="O270" s="52" t="s">
        <v>42</v>
      </c>
      <c r="Q270" s="52" t="s">
        <v>165</v>
      </c>
      <c r="S270" s="52">
        <v>201303</v>
      </c>
      <c r="T270" s="52" t="s">
        <v>47</v>
      </c>
      <c r="U270" s="52">
        <v>0</v>
      </c>
      <c r="V270" s="54">
        <v>-90</v>
      </c>
      <c r="Z270" s="52" t="s">
        <v>48</v>
      </c>
      <c r="AA270" s="52" t="s">
        <v>129</v>
      </c>
      <c r="AB270" s="52" t="s">
        <v>42</v>
      </c>
      <c r="AC270" s="52" t="s">
        <v>155</v>
      </c>
      <c r="AD270" s="52" t="s">
        <v>51</v>
      </c>
    </row>
    <row r="271" spans="1:30" x14ac:dyDescent="0.25">
      <c r="A271" s="52" t="s">
        <v>35</v>
      </c>
      <c r="B271" s="52" t="s">
        <v>36</v>
      </c>
      <c r="C271" s="52" t="s">
        <v>37</v>
      </c>
      <c r="D271" s="52" t="s">
        <v>121</v>
      </c>
      <c r="E271" s="52" t="s">
        <v>122</v>
      </c>
      <c r="F271" s="52" t="s">
        <v>123</v>
      </c>
      <c r="G271" s="52" t="s">
        <v>124</v>
      </c>
      <c r="H271" s="52" t="s">
        <v>124</v>
      </c>
      <c r="I271" s="52" t="s">
        <v>42</v>
      </c>
      <c r="J271" s="52" t="s">
        <v>174</v>
      </c>
      <c r="K271" s="52" t="s">
        <v>174</v>
      </c>
      <c r="L271" s="52" t="s">
        <v>43</v>
      </c>
      <c r="M271" s="52" t="s">
        <v>1154</v>
      </c>
      <c r="N271" s="52" t="s">
        <v>180</v>
      </c>
      <c r="O271" s="52" t="s">
        <v>42</v>
      </c>
      <c r="Q271" s="52" t="s">
        <v>175</v>
      </c>
      <c r="S271" s="52">
        <v>201303</v>
      </c>
      <c r="T271" s="52" t="s">
        <v>47</v>
      </c>
      <c r="U271" s="52">
        <v>0</v>
      </c>
      <c r="V271" s="54">
        <v>-6010</v>
      </c>
      <c r="Z271" s="52" t="s">
        <v>48</v>
      </c>
      <c r="AA271" s="52" t="s">
        <v>129</v>
      </c>
      <c r="AB271" s="52" t="s">
        <v>42</v>
      </c>
      <c r="AC271" s="52" t="s">
        <v>130</v>
      </c>
      <c r="AD271" s="52" t="s">
        <v>51</v>
      </c>
    </row>
    <row r="272" spans="1:30" x14ac:dyDescent="0.25">
      <c r="A272" s="52" t="s">
        <v>35</v>
      </c>
      <c r="B272" s="52" t="s">
        <v>36</v>
      </c>
      <c r="C272" s="52" t="s">
        <v>37</v>
      </c>
      <c r="D272" s="52" t="s">
        <v>121</v>
      </c>
      <c r="E272" s="52" t="s">
        <v>122</v>
      </c>
      <c r="F272" s="52" t="s">
        <v>123</v>
      </c>
      <c r="G272" s="52" t="s">
        <v>124</v>
      </c>
      <c r="H272" s="52" t="s">
        <v>124</v>
      </c>
      <c r="I272" s="52" t="s">
        <v>42</v>
      </c>
      <c r="J272" s="52" t="s">
        <v>174</v>
      </c>
      <c r="K272" s="52" t="s">
        <v>174</v>
      </c>
      <c r="L272" s="52" t="s">
        <v>43</v>
      </c>
      <c r="M272" s="52" t="s">
        <v>1154</v>
      </c>
      <c r="N272" s="52" t="s">
        <v>150</v>
      </c>
      <c r="O272" s="52" t="s">
        <v>42</v>
      </c>
      <c r="Q272" s="52" t="s">
        <v>175</v>
      </c>
      <c r="S272" s="52">
        <v>201303</v>
      </c>
      <c r="T272" s="52" t="s">
        <v>47</v>
      </c>
      <c r="U272" s="52">
        <v>0</v>
      </c>
      <c r="V272" s="54">
        <v>-26850.99</v>
      </c>
      <c r="Z272" s="52" t="s">
        <v>48</v>
      </c>
      <c r="AA272" s="52" t="s">
        <v>129</v>
      </c>
      <c r="AB272" s="52" t="s">
        <v>42</v>
      </c>
      <c r="AC272" s="52" t="s">
        <v>130</v>
      </c>
      <c r="AD272" s="52" t="s">
        <v>51</v>
      </c>
    </row>
    <row r="273" spans="1:30" x14ac:dyDescent="0.25">
      <c r="A273" s="52" t="s">
        <v>35</v>
      </c>
      <c r="B273" s="52" t="s">
        <v>36</v>
      </c>
      <c r="C273" s="52" t="s">
        <v>37</v>
      </c>
      <c r="D273" s="52" t="s">
        <v>121</v>
      </c>
      <c r="E273" s="52" t="s">
        <v>122</v>
      </c>
      <c r="F273" s="52" t="s">
        <v>123</v>
      </c>
      <c r="G273" s="52" t="s">
        <v>124</v>
      </c>
      <c r="H273" s="52" t="s">
        <v>124</v>
      </c>
      <c r="I273" s="52" t="s">
        <v>42</v>
      </c>
      <c r="J273" s="52" t="s">
        <v>174</v>
      </c>
      <c r="K273" s="52" t="s">
        <v>174</v>
      </c>
      <c r="L273" s="52" t="s">
        <v>43</v>
      </c>
      <c r="M273" s="52" t="s">
        <v>1154</v>
      </c>
      <c r="N273" s="52" t="s">
        <v>180</v>
      </c>
      <c r="O273" s="52" t="s">
        <v>42</v>
      </c>
      <c r="Q273" s="52" t="s">
        <v>181</v>
      </c>
      <c r="S273" s="52">
        <v>201303</v>
      </c>
      <c r="T273" s="52" t="s">
        <v>52</v>
      </c>
      <c r="U273" s="52">
        <v>0</v>
      </c>
      <c r="V273" s="54">
        <v>4134.08</v>
      </c>
      <c r="Z273" s="52" t="s">
        <v>48</v>
      </c>
      <c r="AA273" s="52" t="s">
        <v>129</v>
      </c>
      <c r="AB273" s="52" t="s">
        <v>42</v>
      </c>
      <c r="AC273" s="52" t="s">
        <v>155</v>
      </c>
      <c r="AD273" s="52" t="s">
        <v>51</v>
      </c>
    </row>
    <row r="274" spans="1:30" x14ac:dyDescent="0.25">
      <c r="A274" s="52" t="s">
        <v>35</v>
      </c>
      <c r="B274" s="52" t="s">
        <v>36</v>
      </c>
      <c r="C274" s="52" t="s">
        <v>37</v>
      </c>
      <c r="D274" s="52" t="s">
        <v>121</v>
      </c>
      <c r="E274" s="52" t="s">
        <v>122</v>
      </c>
      <c r="F274" s="52" t="s">
        <v>123</v>
      </c>
      <c r="G274" s="52" t="s">
        <v>124</v>
      </c>
      <c r="H274" s="52" t="s">
        <v>124</v>
      </c>
      <c r="I274" s="52" t="s">
        <v>42</v>
      </c>
      <c r="J274" s="52" t="s">
        <v>174</v>
      </c>
      <c r="K274" s="52" t="s">
        <v>174</v>
      </c>
      <c r="L274" s="52" t="s">
        <v>43</v>
      </c>
      <c r="M274" s="52" t="s">
        <v>44</v>
      </c>
      <c r="N274" s="52" t="s">
        <v>180</v>
      </c>
      <c r="O274" s="52" t="s">
        <v>42</v>
      </c>
      <c r="Q274" s="52" t="s">
        <v>181</v>
      </c>
      <c r="S274" s="52">
        <v>201303</v>
      </c>
      <c r="T274" s="52" t="s">
        <v>47</v>
      </c>
      <c r="U274" s="52">
        <v>0</v>
      </c>
      <c r="V274" s="54">
        <v>-4134.08</v>
      </c>
      <c r="Z274" s="52" t="s">
        <v>48</v>
      </c>
      <c r="AA274" s="52" t="s">
        <v>129</v>
      </c>
      <c r="AB274" s="52" t="s">
        <v>42</v>
      </c>
      <c r="AC274" s="52" t="s">
        <v>155</v>
      </c>
      <c r="AD274" s="52" t="s">
        <v>51</v>
      </c>
    </row>
    <row r="275" spans="1:30" x14ac:dyDescent="0.25">
      <c r="A275" s="52" t="s">
        <v>35</v>
      </c>
      <c r="B275" s="52" t="s">
        <v>36</v>
      </c>
      <c r="C275" s="52" t="s">
        <v>37</v>
      </c>
      <c r="D275" s="52" t="s">
        <v>121</v>
      </c>
      <c r="E275" s="52" t="s">
        <v>122</v>
      </c>
      <c r="F275" s="52" t="s">
        <v>123</v>
      </c>
      <c r="G275" s="52" t="s">
        <v>124</v>
      </c>
      <c r="H275" s="52" t="s">
        <v>124</v>
      </c>
      <c r="I275" s="52" t="s">
        <v>42</v>
      </c>
      <c r="J275" s="52" t="s">
        <v>156</v>
      </c>
      <c r="K275" s="52" t="s">
        <v>156</v>
      </c>
      <c r="L275" s="52" t="s">
        <v>43</v>
      </c>
      <c r="M275" s="52" t="s">
        <v>1154</v>
      </c>
      <c r="N275" s="52" t="s">
        <v>160</v>
      </c>
      <c r="O275" s="52" t="s">
        <v>42</v>
      </c>
      <c r="Q275" s="52" t="s">
        <v>161</v>
      </c>
      <c r="S275" s="52">
        <v>201303</v>
      </c>
      <c r="T275" s="52" t="s">
        <v>47</v>
      </c>
      <c r="U275" s="52">
        <v>0</v>
      </c>
      <c r="V275" s="54">
        <v>-104</v>
      </c>
      <c r="Z275" s="52" t="s">
        <v>48</v>
      </c>
      <c r="AA275" s="52" t="s">
        <v>461</v>
      </c>
      <c r="AB275" s="52" t="s">
        <v>42</v>
      </c>
      <c r="AC275" s="52" t="s">
        <v>1260</v>
      </c>
      <c r="AD275" s="52" t="s">
        <v>51</v>
      </c>
    </row>
    <row r="276" spans="1:30" x14ac:dyDescent="0.25">
      <c r="A276" s="52" t="s">
        <v>35</v>
      </c>
      <c r="B276" s="52" t="s">
        <v>36</v>
      </c>
      <c r="C276" s="52" t="s">
        <v>37</v>
      </c>
      <c r="D276" s="52" t="s">
        <v>121</v>
      </c>
      <c r="E276" s="52" t="s">
        <v>122</v>
      </c>
      <c r="F276" s="52" t="s">
        <v>123</v>
      </c>
      <c r="G276" s="52" t="s">
        <v>124</v>
      </c>
      <c r="H276" s="52" t="s">
        <v>124</v>
      </c>
      <c r="I276" s="52" t="s">
        <v>42</v>
      </c>
      <c r="J276" s="52" t="s">
        <v>156</v>
      </c>
      <c r="K276" s="52" t="s">
        <v>156</v>
      </c>
      <c r="L276" s="52" t="s">
        <v>43</v>
      </c>
      <c r="M276" s="52" t="s">
        <v>1154</v>
      </c>
      <c r="N276" s="52" t="s">
        <v>160</v>
      </c>
      <c r="O276" s="52" t="s">
        <v>42</v>
      </c>
      <c r="Q276" s="52" t="s">
        <v>161</v>
      </c>
      <c r="S276" s="52">
        <v>201303</v>
      </c>
      <c r="T276" s="52" t="s">
        <v>52</v>
      </c>
      <c r="U276" s="52">
        <v>0</v>
      </c>
      <c r="V276" s="54">
        <v>104</v>
      </c>
      <c r="Z276" s="52" t="s">
        <v>48</v>
      </c>
      <c r="AA276" s="52" t="s">
        <v>129</v>
      </c>
      <c r="AB276" s="52" t="s">
        <v>42</v>
      </c>
      <c r="AC276" s="52" t="s">
        <v>130</v>
      </c>
      <c r="AD276" s="52" t="s">
        <v>51</v>
      </c>
    </row>
    <row r="277" spans="1:30" x14ac:dyDescent="0.25">
      <c r="A277" s="52" t="s">
        <v>35</v>
      </c>
      <c r="B277" s="52" t="s">
        <v>36</v>
      </c>
      <c r="C277" s="52" t="s">
        <v>37</v>
      </c>
      <c r="D277" s="52" t="s">
        <v>121</v>
      </c>
      <c r="E277" s="52" t="s">
        <v>122</v>
      </c>
      <c r="F277" s="52" t="s">
        <v>123</v>
      </c>
      <c r="G277" s="52" t="s">
        <v>124</v>
      </c>
      <c r="H277" s="52" t="s">
        <v>124</v>
      </c>
      <c r="I277" s="52" t="s">
        <v>42</v>
      </c>
      <c r="J277" s="52" t="s">
        <v>156</v>
      </c>
      <c r="K277" s="52" t="s">
        <v>156</v>
      </c>
      <c r="L277" s="52" t="s">
        <v>43</v>
      </c>
      <c r="M277" s="52" t="s">
        <v>1154</v>
      </c>
      <c r="N277" s="52" t="s">
        <v>126</v>
      </c>
      <c r="O277" s="52" t="s">
        <v>170</v>
      </c>
      <c r="Q277" s="52" t="s">
        <v>171</v>
      </c>
      <c r="S277" s="52">
        <v>201303</v>
      </c>
      <c r="T277" s="52" t="s">
        <v>47</v>
      </c>
      <c r="U277" s="52">
        <v>0</v>
      </c>
      <c r="V277" s="54">
        <v>-4</v>
      </c>
      <c r="Z277" s="52" t="s">
        <v>48</v>
      </c>
      <c r="AA277" s="52" t="s">
        <v>129</v>
      </c>
      <c r="AB277" s="52" t="s">
        <v>42</v>
      </c>
      <c r="AC277" s="52" t="s">
        <v>130</v>
      </c>
      <c r="AD277" s="52" t="s">
        <v>51</v>
      </c>
    </row>
    <row r="278" spans="1:30" x14ac:dyDescent="0.25">
      <c r="A278" s="52" t="s">
        <v>35</v>
      </c>
      <c r="B278" s="52" t="s">
        <v>36</v>
      </c>
      <c r="C278" s="52" t="s">
        <v>37</v>
      </c>
      <c r="D278" s="52" t="s">
        <v>121</v>
      </c>
      <c r="E278" s="52" t="s">
        <v>122</v>
      </c>
      <c r="F278" s="52" t="s">
        <v>123</v>
      </c>
      <c r="G278" s="52" t="s">
        <v>124</v>
      </c>
      <c r="H278" s="52" t="s">
        <v>124</v>
      </c>
      <c r="I278" s="52" t="s">
        <v>42</v>
      </c>
      <c r="J278" s="52" t="s">
        <v>156</v>
      </c>
      <c r="K278" s="52" t="s">
        <v>156</v>
      </c>
      <c r="L278" s="52" t="s">
        <v>43</v>
      </c>
      <c r="M278" s="52" t="s">
        <v>44</v>
      </c>
      <c r="N278" s="52" t="s">
        <v>160</v>
      </c>
      <c r="O278" s="52" t="s">
        <v>42</v>
      </c>
      <c r="Q278" s="52" t="s">
        <v>161</v>
      </c>
      <c r="S278" s="52">
        <v>201303</v>
      </c>
      <c r="T278" s="52" t="s">
        <v>47</v>
      </c>
      <c r="U278" s="52">
        <v>0</v>
      </c>
      <c r="V278" s="54">
        <v>-104</v>
      </c>
      <c r="Z278" s="52" t="s">
        <v>48</v>
      </c>
      <c r="AA278" s="52" t="s">
        <v>129</v>
      </c>
      <c r="AB278" s="52" t="s">
        <v>42</v>
      </c>
      <c r="AC278" s="52" t="s">
        <v>130</v>
      </c>
      <c r="AD278" s="52" t="s">
        <v>51</v>
      </c>
    </row>
    <row r="279" spans="1:30" x14ac:dyDescent="0.25">
      <c r="A279" s="52" t="s">
        <v>35</v>
      </c>
      <c r="B279" s="52" t="s">
        <v>36</v>
      </c>
      <c r="C279" s="52" t="s">
        <v>37</v>
      </c>
      <c r="D279" s="52" t="s">
        <v>121</v>
      </c>
      <c r="E279" s="52" t="s">
        <v>122</v>
      </c>
      <c r="F279" s="52" t="s">
        <v>123</v>
      </c>
      <c r="G279" s="52" t="s">
        <v>124</v>
      </c>
      <c r="H279" s="52" t="s">
        <v>124</v>
      </c>
      <c r="I279" s="52" t="s">
        <v>42</v>
      </c>
      <c r="J279" s="52" t="s">
        <v>156</v>
      </c>
      <c r="K279" s="52" t="s">
        <v>156</v>
      </c>
      <c r="L279" s="52" t="s">
        <v>43</v>
      </c>
      <c r="M279" s="52" t="s">
        <v>44</v>
      </c>
      <c r="N279" s="52" t="s">
        <v>126</v>
      </c>
      <c r="O279" s="52" t="s">
        <v>170</v>
      </c>
      <c r="Q279" s="52" t="s">
        <v>171</v>
      </c>
      <c r="S279" s="52">
        <v>201303</v>
      </c>
      <c r="T279" s="52" t="s">
        <v>52</v>
      </c>
      <c r="U279" s="52">
        <v>0</v>
      </c>
      <c r="V279" s="54">
        <v>4</v>
      </c>
      <c r="Z279" s="52" t="s">
        <v>48</v>
      </c>
      <c r="AA279" s="52" t="s">
        <v>129</v>
      </c>
      <c r="AB279" s="52" t="s">
        <v>42</v>
      </c>
      <c r="AC279" s="52" t="s">
        <v>130</v>
      </c>
      <c r="AD279" s="52" t="s">
        <v>51</v>
      </c>
    </row>
    <row r="280" spans="1:30" x14ac:dyDescent="0.25">
      <c r="A280" s="52" t="s">
        <v>35</v>
      </c>
      <c r="B280" s="52" t="s">
        <v>36</v>
      </c>
      <c r="C280" s="52" t="s">
        <v>37</v>
      </c>
      <c r="D280" s="52" t="s">
        <v>121</v>
      </c>
      <c r="E280" s="52" t="s">
        <v>122</v>
      </c>
      <c r="F280" s="52" t="s">
        <v>123</v>
      </c>
      <c r="G280" s="52" t="s">
        <v>124</v>
      </c>
      <c r="H280" s="52" t="s">
        <v>124</v>
      </c>
      <c r="I280" s="52" t="s">
        <v>42</v>
      </c>
      <c r="J280" s="52" t="s">
        <v>174</v>
      </c>
      <c r="K280" s="52" t="s">
        <v>174</v>
      </c>
      <c r="L280" s="52" t="s">
        <v>43</v>
      </c>
      <c r="M280" s="52" t="s">
        <v>44</v>
      </c>
      <c r="N280" s="52" t="s">
        <v>180</v>
      </c>
      <c r="O280" s="52" t="s">
        <v>42</v>
      </c>
      <c r="Q280" s="52" t="s">
        <v>175</v>
      </c>
      <c r="S280" s="52">
        <v>201303</v>
      </c>
      <c r="T280" s="52" t="s">
        <v>52</v>
      </c>
      <c r="U280" s="52">
        <v>0</v>
      </c>
      <c r="V280" s="54">
        <v>6010</v>
      </c>
      <c r="Z280" s="52" t="s">
        <v>48</v>
      </c>
      <c r="AA280" s="52" t="s">
        <v>129</v>
      </c>
      <c r="AB280" s="52" t="s">
        <v>42</v>
      </c>
      <c r="AC280" s="52" t="s">
        <v>130</v>
      </c>
      <c r="AD280" s="52" t="s">
        <v>51</v>
      </c>
    </row>
    <row r="281" spans="1:30" x14ac:dyDescent="0.25">
      <c r="A281" s="52" t="s">
        <v>35</v>
      </c>
      <c r="B281" s="52" t="s">
        <v>36</v>
      </c>
      <c r="C281" s="52" t="s">
        <v>37</v>
      </c>
      <c r="D281" s="52" t="s">
        <v>121</v>
      </c>
      <c r="E281" s="52" t="s">
        <v>122</v>
      </c>
      <c r="F281" s="52" t="s">
        <v>123</v>
      </c>
      <c r="G281" s="52" t="s">
        <v>124</v>
      </c>
      <c r="H281" s="52" t="s">
        <v>124</v>
      </c>
      <c r="I281" s="52" t="s">
        <v>42</v>
      </c>
      <c r="J281" s="52" t="s">
        <v>174</v>
      </c>
      <c r="K281" s="52" t="s">
        <v>174</v>
      </c>
      <c r="L281" s="52" t="s">
        <v>43</v>
      </c>
      <c r="M281" s="52" t="s">
        <v>44</v>
      </c>
      <c r="N281" s="52" t="s">
        <v>150</v>
      </c>
      <c r="O281" s="52" t="s">
        <v>42</v>
      </c>
      <c r="Q281" s="52" t="s">
        <v>175</v>
      </c>
      <c r="S281" s="52">
        <v>201303</v>
      </c>
      <c r="T281" s="52" t="s">
        <v>52</v>
      </c>
      <c r="U281" s="52">
        <v>0</v>
      </c>
      <c r="V281" s="54">
        <v>26850.99</v>
      </c>
      <c r="Z281" s="52" t="s">
        <v>48</v>
      </c>
      <c r="AA281" s="52" t="s">
        <v>129</v>
      </c>
      <c r="AB281" s="52" t="s">
        <v>42</v>
      </c>
      <c r="AC281" s="52" t="s">
        <v>130</v>
      </c>
      <c r="AD281" s="52" t="s">
        <v>51</v>
      </c>
    </row>
    <row r="282" spans="1:30" x14ac:dyDescent="0.25">
      <c r="A282" s="52" t="s">
        <v>35</v>
      </c>
      <c r="B282" s="52" t="s">
        <v>36</v>
      </c>
      <c r="C282" s="52" t="s">
        <v>37</v>
      </c>
      <c r="D282" s="52" t="s">
        <v>121</v>
      </c>
      <c r="E282" s="52" t="s">
        <v>122</v>
      </c>
      <c r="F282" s="52" t="s">
        <v>123</v>
      </c>
      <c r="G282" s="52" t="s">
        <v>124</v>
      </c>
      <c r="H282" s="52" t="s">
        <v>124</v>
      </c>
      <c r="I282" s="52" t="s">
        <v>42</v>
      </c>
      <c r="J282" s="52" t="s">
        <v>174</v>
      </c>
      <c r="K282" s="52" t="s">
        <v>174</v>
      </c>
      <c r="L282" s="52" t="s">
        <v>43</v>
      </c>
      <c r="M282" s="52" t="s">
        <v>1154</v>
      </c>
      <c r="N282" s="52" t="s">
        <v>180</v>
      </c>
      <c r="O282" s="52" t="s">
        <v>42</v>
      </c>
      <c r="Q282" s="52" t="s">
        <v>181</v>
      </c>
      <c r="S282" s="52">
        <v>201303</v>
      </c>
      <c r="T282" s="52" t="s">
        <v>47</v>
      </c>
      <c r="U282" s="52">
        <v>0</v>
      </c>
      <c r="V282" s="54">
        <v>-4134.08</v>
      </c>
      <c r="Z282" s="52" t="s">
        <v>48</v>
      </c>
      <c r="AA282" s="52" t="s">
        <v>1261</v>
      </c>
      <c r="AB282" s="52" t="s">
        <v>42</v>
      </c>
      <c r="AC282" s="52" t="s">
        <v>1262</v>
      </c>
      <c r="AD282" s="52" t="s">
        <v>51</v>
      </c>
    </row>
    <row r="283" spans="1:30" x14ac:dyDescent="0.25">
      <c r="A283" s="52" t="s">
        <v>35</v>
      </c>
      <c r="B283" s="52" t="s">
        <v>36</v>
      </c>
      <c r="C283" s="52" t="s">
        <v>37</v>
      </c>
      <c r="D283" s="52" t="s">
        <v>121</v>
      </c>
      <c r="E283" s="52" t="s">
        <v>122</v>
      </c>
      <c r="F283" s="52" t="s">
        <v>123</v>
      </c>
      <c r="G283" s="52" t="s">
        <v>124</v>
      </c>
      <c r="H283" s="52" t="s">
        <v>124</v>
      </c>
      <c r="I283" s="52" t="s">
        <v>42</v>
      </c>
      <c r="J283" s="52" t="s">
        <v>174</v>
      </c>
      <c r="K283" s="52" t="s">
        <v>174</v>
      </c>
      <c r="L283" s="52" t="s">
        <v>43</v>
      </c>
      <c r="M283" s="52" t="s">
        <v>44</v>
      </c>
      <c r="N283" s="52" t="s">
        <v>150</v>
      </c>
      <c r="O283" s="52" t="s">
        <v>42</v>
      </c>
      <c r="Q283" s="52" t="s">
        <v>176</v>
      </c>
      <c r="R283" s="52" t="s">
        <v>179</v>
      </c>
      <c r="S283" s="52">
        <v>201303</v>
      </c>
      <c r="T283" s="52" t="s">
        <v>52</v>
      </c>
      <c r="U283" s="52">
        <v>0</v>
      </c>
      <c r="V283" s="54">
        <v>16268.85</v>
      </c>
      <c r="X283" s="52" t="s">
        <v>177</v>
      </c>
      <c r="Z283" s="52" t="s">
        <v>48</v>
      </c>
      <c r="AA283" s="52" t="s">
        <v>129</v>
      </c>
      <c r="AB283" s="52" t="s">
        <v>42</v>
      </c>
      <c r="AC283" s="52" t="s">
        <v>178</v>
      </c>
      <c r="AD283" s="52" t="s">
        <v>51</v>
      </c>
    </row>
    <row r="284" spans="1:30" x14ac:dyDescent="0.25">
      <c r="A284" s="52" t="s">
        <v>35</v>
      </c>
      <c r="B284" s="52" t="s">
        <v>36</v>
      </c>
      <c r="C284" s="52" t="s">
        <v>37</v>
      </c>
      <c r="D284" s="52" t="s">
        <v>121</v>
      </c>
      <c r="E284" s="52" t="s">
        <v>122</v>
      </c>
      <c r="F284" s="52" t="s">
        <v>123</v>
      </c>
      <c r="G284" s="52" t="s">
        <v>124</v>
      </c>
      <c r="H284" s="52" t="s">
        <v>124</v>
      </c>
      <c r="I284" s="52" t="s">
        <v>42</v>
      </c>
      <c r="J284" s="52" t="s">
        <v>174</v>
      </c>
      <c r="K284" s="52" t="s">
        <v>174</v>
      </c>
      <c r="L284" s="52" t="s">
        <v>43</v>
      </c>
      <c r="M284" s="52" t="s">
        <v>44</v>
      </c>
      <c r="N284" s="52" t="s">
        <v>150</v>
      </c>
      <c r="O284" s="52" t="s">
        <v>42</v>
      </c>
      <c r="Q284" s="52" t="s">
        <v>176</v>
      </c>
      <c r="R284" s="52" t="s">
        <v>179</v>
      </c>
      <c r="S284" s="52">
        <v>201303</v>
      </c>
      <c r="T284" s="52" t="s">
        <v>52</v>
      </c>
      <c r="U284" s="52">
        <v>0</v>
      </c>
      <c r="V284" s="54">
        <v>14022</v>
      </c>
      <c r="X284" s="52" t="s">
        <v>177</v>
      </c>
      <c r="Z284" s="52" t="s">
        <v>48</v>
      </c>
      <c r="AA284" s="52" t="s">
        <v>129</v>
      </c>
      <c r="AB284" s="52" t="s">
        <v>42</v>
      </c>
      <c r="AC284" s="52" t="s">
        <v>178</v>
      </c>
      <c r="AD284" s="52" t="s">
        <v>51</v>
      </c>
    </row>
    <row r="285" spans="1:30" x14ac:dyDescent="0.25">
      <c r="A285" s="52" t="s">
        <v>35</v>
      </c>
      <c r="B285" s="52" t="s">
        <v>36</v>
      </c>
      <c r="C285" s="52" t="s">
        <v>37</v>
      </c>
      <c r="D285" s="52" t="s">
        <v>121</v>
      </c>
      <c r="E285" s="52" t="s">
        <v>122</v>
      </c>
      <c r="F285" s="52" t="s">
        <v>123</v>
      </c>
      <c r="G285" s="52" t="s">
        <v>124</v>
      </c>
      <c r="H285" s="52" t="s">
        <v>124</v>
      </c>
      <c r="I285" s="52" t="s">
        <v>42</v>
      </c>
      <c r="J285" s="52" t="s">
        <v>174</v>
      </c>
      <c r="K285" s="52" t="s">
        <v>174</v>
      </c>
      <c r="L285" s="52" t="s">
        <v>43</v>
      </c>
      <c r="M285" s="52" t="s">
        <v>44</v>
      </c>
      <c r="N285" s="52" t="s">
        <v>150</v>
      </c>
      <c r="O285" s="52" t="s">
        <v>42</v>
      </c>
      <c r="Q285" s="52" t="s">
        <v>176</v>
      </c>
      <c r="S285" s="52">
        <v>201303</v>
      </c>
      <c r="T285" s="52" t="s">
        <v>52</v>
      </c>
      <c r="U285" s="52">
        <v>0</v>
      </c>
      <c r="V285" s="54">
        <v>24894</v>
      </c>
      <c r="X285" s="52" t="s">
        <v>177</v>
      </c>
      <c r="Z285" s="52" t="s">
        <v>48</v>
      </c>
      <c r="AA285" s="52" t="s">
        <v>129</v>
      </c>
      <c r="AB285" s="52" t="s">
        <v>42</v>
      </c>
      <c r="AC285" s="52" t="s">
        <v>178</v>
      </c>
      <c r="AD285" s="52" t="s">
        <v>51</v>
      </c>
    </row>
    <row r="286" spans="1:30" x14ac:dyDescent="0.25">
      <c r="A286" s="52" t="s">
        <v>35</v>
      </c>
      <c r="B286" s="52" t="s">
        <v>36</v>
      </c>
      <c r="C286" s="52" t="s">
        <v>37</v>
      </c>
      <c r="D286" s="52" t="s">
        <v>121</v>
      </c>
      <c r="E286" s="52" t="s">
        <v>122</v>
      </c>
      <c r="F286" s="52" t="s">
        <v>123</v>
      </c>
      <c r="G286" s="52" t="s">
        <v>124</v>
      </c>
      <c r="H286" s="52" t="s">
        <v>124</v>
      </c>
      <c r="I286" s="52" t="s">
        <v>42</v>
      </c>
      <c r="J286" s="52" t="s">
        <v>182</v>
      </c>
      <c r="K286" s="52" t="s">
        <v>182</v>
      </c>
      <c r="L286" s="52" t="s">
        <v>43</v>
      </c>
      <c r="M286" s="52" t="s">
        <v>44</v>
      </c>
      <c r="N286" s="52" t="s">
        <v>150</v>
      </c>
      <c r="O286" s="52" t="s">
        <v>42</v>
      </c>
      <c r="Q286" s="52" t="s">
        <v>189</v>
      </c>
      <c r="S286" s="52">
        <v>201303</v>
      </c>
      <c r="T286" s="52" t="s">
        <v>52</v>
      </c>
      <c r="U286" s="52">
        <v>0</v>
      </c>
      <c r="V286" s="54">
        <v>235885.5</v>
      </c>
      <c r="Z286" s="52" t="s">
        <v>48</v>
      </c>
      <c r="AA286" s="52" t="s">
        <v>129</v>
      </c>
      <c r="AB286" s="52" t="s">
        <v>42</v>
      </c>
      <c r="AC286" s="52" t="s">
        <v>130</v>
      </c>
      <c r="AD286" s="52" t="s">
        <v>51</v>
      </c>
    </row>
    <row r="287" spans="1:30" x14ac:dyDescent="0.25">
      <c r="A287" s="52" t="s">
        <v>35</v>
      </c>
      <c r="B287" s="52" t="s">
        <v>36</v>
      </c>
      <c r="C287" s="52" t="s">
        <v>37</v>
      </c>
      <c r="D287" s="52" t="s">
        <v>121</v>
      </c>
      <c r="E287" s="52" t="s">
        <v>122</v>
      </c>
      <c r="F287" s="52" t="s">
        <v>123</v>
      </c>
      <c r="G287" s="52" t="s">
        <v>124</v>
      </c>
      <c r="H287" s="52" t="s">
        <v>124</v>
      </c>
      <c r="I287" s="52" t="s">
        <v>42</v>
      </c>
      <c r="J287" s="52" t="s">
        <v>182</v>
      </c>
      <c r="K287" s="52" t="s">
        <v>182</v>
      </c>
      <c r="L287" s="52" t="s">
        <v>43</v>
      </c>
      <c r="M287" s="52" t="s">
        <v>1154</v>
      </c>
      <c r="N287" s="52" t="s">
        <v>150</v>
      </c>
      <c r="O287" s="52" t="s">
        <v>42</v>
      </c>
      <c r="Q287" s="52" t="s">
        <v>183</v>
      </c>
      <c r="S287" s="52">
        <v>201303</v>
      </c>
      <c r="T287" s="52" t="s">
        <v>47</v>
      </c>
      <c r="U287" s="52">
        <v>0</v>
      </c>
      <c r="V287" s="54">
        <v>-1668.64</v>
      </c>
      <c r="Z287" s="52" t="s">
        <v>48</v>
      </c>
      <c r="AA287" s="52" t="s">
        <v>129</v>
      </c>
      <c r="AB287" s="52" t="s">
        <v>42</v>
      </c>
      <c r="AC287" s="52" t="s">
        <v>130</v>
      </c>
      <c r="AD287" s="52" t="s">
        <v>51</v>
      </c>
    </row>
    <row r="288" spans="1:30" x14ac:dyDescent="0.25">
      <c r="A288" s="52" t="s">
        <v>35</v>
      </c>
      <c r="B288" s="52" t="s">
        <v>36</v>
      </c>
      <c r="C288" s="52" t="s">
        <v>37</v>
      </c>
      <c r="D288" s="52" t="s">
        <v>121</v>
      </c>
      <c r="E288" s="52" t="s">
        <v>122</v>
      </c>
      <c r="F288" s="52" t="s">
        <v>123</v>
      </c>
      <c r="G288" s="52" t="s">
        <v>124</v>
      </c>
      <c r="H288" s="52" t="s">
        <v>124</v>
      </c>
      <c r="I288" s="52" t="s">
        <v>42</v>
      </c>
      <c r="J288" s="52" t="s">
        <v>182</v>
      </c>
      <c r="K288" s="52" t="s">
        <v>182</v>
      </c>
      <c r="L288" s="52" t="s">
        <v>43</v>
      </c>
      <c r="M288" s="52" t="s">
        <v>1154</v>
      </c>
      <c r="N288" s="52" t="s">
        <v>150</v>
      </c>
      <c r="O288" s="52" t="s">
        <v>42</v>
      </c>
      <c r="Q288" s="52" t="s">
        <v>188</v>
      </c>
      <c r="S288" s="52">
        <v>201303</v>
      </c>
      <c r="T288" s="52" t="s">
        <v>47</v>
      </c>
      <c r="U288" s="52">
        <v>0</v>
      </c>
      <c r="V288" s="54">
        <v>-23584.97</v>
      </c>
      <c r="Z288" s="52" t="s">
        <v>48</v>
      </c>
      <c r="AA288" s="52" t="s">
        <v>129</v>
      </c>
      <c r="AB288" s="52" t="s">
        <v>42</v>
      </c>
      <c r="AC288" s="52" t="s">
        <v>130</v>
      </c>
      <c r="AD288" s="52" t="s">
        <v>51</v>
      </c>
    </row>
    <row r="289" spans="1:30" x14ac:dyDescent="0.25">
      <c r="A289" s="52" t="s">
        <v>35</v>
      </c>
      <c r="B289" s="52" t="s">
        <v>36</v>
      </c>
      <c r="C289" s="52" t="s">
        <v>37</v>
      </c>
      <c r="D289" s="52" t="s">
        <v>121</v>
      </c>
      <c r="E289" s="52" t="s">
        <v>122</v>
      </c>
      <c r="F289" s="52" t="s">
        <v>123</v>
      </c>
      <c r="G289" s="52" t="s">
        <v>124</v>
      </c>
      <c r="H289" s="52" t="s">
        <v>124</v>
      </c>
      <c r="I289" s="52" t="s">
        <v>42</v>
      </c>
      <c r="J289" s="52" t="s">
        <v>182</v>
      </c>
      <c r="K289" s="52" t="s">
        <v>182</v>
      </c>
      <c r="L289" s="52" t="s">
        <v>43</v>
      </c>
      <c r="M289" s="52" t="s">
        <v>1154</v>
      </c>
      <c r="N289" s="52" t="s">
        <v>150</v>
      </c>
      <c r="O289" s="52" t="s">
        <v>42</v>
      </c>
      <c r="Q289" s="52" t="s">
        <v>189</v>
      </c>
      <c r="S289" s="52">
        <v>201303</v>
      </c>
      <c r="T289" s="52" t="s">
        <v>47</v>
      </c>
      <c r="U289" s="52">
        <v>0</v>
      </c>
      <c r="V289" s="54">
        <v>-235885.5</v>
      </c>
      <c r="Z289" s="52" t="s">
        <v>48</v>
      </c>
      <c r="AA289" s="52" t="s">
        <v>129</v>
      </c>
      <c r="AB289" s="52" t="s">
        <v>42</v>
      </c>
      <c r="AC289" s="52" t="s">
        <v>130</v>
      </c>
      <c r="AD289" s="52" t="s">
        <v>51</v>
      </c>
    </row>
    <row r="290" spans="1:30" x14ac:dyDescent="0.25">
      <c r="A290" s="52" t="s">
        <v>35</v>
      </c>
      <c r="B290" s="52" t="s">
        <v>36</v>
      </c>
      <c r="C290" s="52" t="s">
        <v>37</v>
      </c>
      <c r="D290" s="52" t="s">
        <v>121</v>
      </c>
      <c r="E290" s="52" t="s">
        <v>122</v>
      </c>
      <c r="F290" s="52" t="s">
        <v>123</v>
      </c>
      <c r="G290" s="52" t="s">
        <v>124</v>
      </c>
      <c r="H290" s="52" t="s">
        <v>124</v>
      </c>
      <c r="I290" s="52" t="s">
        <v>42</v>
      </c>
      <c r="J290" s="52" t="s">
        <v>182</v>
      </c>
      <c r="K290" s="52" t="s">
        <v>182</v>
      </c>
      <c r="L290" s="52" t="s">
        <v>43</v>
      </c>
      <c r="M290" s="52" t="s">
        <v>44</v>
      </c>
      <c r="N290" s="52" t="s">
        <v>150</v>
      </c>
      <c r="O290" s="52" t="s">
        <v>42</v>
      </c>
      <c r="Q290" s="52" t="s">
        <v>183</v>
      </c>
      <c r="S290" s="52">
        <v>201303</v>
      </c>
      <c r="T290" s="52" t="s">
        <v>52</v>
      </c>
      <c r="U290" s="52">
        <v>0</v>
      </c>
      <c r="V290" s="54">
        <v>1668.64</v>
      </c>
      <c r="Z290" s="52" t="s">
        <v>48</v>
      </c>
      <c r="AA290" s="52" t="s">
        <v>129</v>
      </c>
      <c r="AB290" s="52" t="s">
        <v>42</v>
      </c>
      <c r="AC290" s="52" t="s">
        <v>130</v>
      </c>
      <c r="AD290" s="52" t="s">
        <v>51</v>
      </c>
    </row>
    <row r="291" spans="1:30" x14ac:dyDescent="0.25">
      <c r="A291" s="52" t="s">
        <v>35</v>
      </c>
      <c r="B291" s="52" t="s">
        <v>36</v>
      </c>
      <c r="C291" s="52" t="s">
        <v>37</v>
      </c>
      <c r="D291" s="52" t="s">
        <v>121</v>
      </c>
      <c r="E291" s="52" t="s">
        <v>122</v>
      </c>
      <c r="F291" s="52" t="s">
        <v>123</v>
      </c>
      <c r="G291" s="52" t="s">
        <v>124</v>
      </c>
      <c r="H291" s="52" t="s">
        <v>124</v>
      </c>
      <c r="I291" s="52" t="s">
        <v>42</v>
      </c>
      <c r="J291" s="52" t="s">
        <v>182</v>
      </c>
      <c r="K291" s="52" t="s">
        <v>182</v>
      </c>
      <c r="L291" s="52" t="s">
        <v>43</v>
      </c>
      <c r="M291" s="52" t="s">
        <v>44</v>
      </c>
      <c r="N291" s="52" t="s">
        <v>150</v>
      </c>
      <c r="O291" s="52" t="s">
        <v>42</v>
      </c>
      <c r="Q291" s="52" t="s">
        <v>188</v>
      </c>
      <c r="S291" s="52">
        <v>201303</v>
      </c>
      <c r="T291" s="52" t="s">
        <v>52</v>
      </c>
      <c r="U291" s="52">
        <v>0</v>
      </c>
      <c r="V291" s="54">
        <v>23584.97</v>
      </c>
      <c r="Z291" s="52" t="s">
        <v>48</v>
      </c>
      <c r="AA291" s="52" t="s">
        <v>129</v>
      </c>
      <c r="AB291" s="52" t="s">
        <v>42</v>
      </c>
      <c r="AC291" s="52" t="s">
        <v>130</v>
      </c>
      <c r="AD291" s="52" t="s">
        <v>51</v>
      </c>
    </row>
    <row r="292" spans="1:30" x14ac:dyDescent="0.25">
      <c r="A292" s="52" t="s">
        <v>35</v>
      </c>
      <c r="B292" s="52" t="s">
        <v>36</v>
      </c>
      <c r="C292" s="52" t="s">
        <v>37</v>
      </c>
      <c r="D292" s="52" t="s">
        <v>121</v>
      </c>
      <c r="E292" s="52" t="s">
        <v>122</v>
      </c>
      <c r="F292" s="52" t="s">
        <v>123</v>
      </c>
      <c r="G292" s="52" t="s">
        <v>124</v>
      </c>
      <c r="H292" s="52" t="s">
        <v>124</v>
      </c>
      <c r="I292" s="52" t="s">
        <v>42</v>
      </c>
      <c r="J292" s="52" t="s">
        <v>182</v>
      </c>
      <c r="K292" s="52" t="s">
        <v>182</v>
      </c>
      <c r="L292" s="52" t="s">
        <v>43</v>
      </c>
      <c r="M292" s="52" t="s">
        <v>44</v>
      </c>
      <c r="N292" s="52" t="s">
        <v>150</v>
      </c>
      <c r="O292" s="52" t="s">
        <v>42</v>
      </c>
      <c r="Q292" s="52" t="s">
        <v>176</v>
      </c>
      <c r="S292" s="52">
        <v>201303</v>
      </c>
      <c r="T292" s="52" t="s">
        <v>52</v>
      </c>
      <c r="U292" s="52">
        <v>0</v>
      </c>
      <c r="V292" s="54">
        <v>94993.25</v>
      </c>
      <c r="X292" s="52" t="s">
        <v>177</v>
      </c>
      <c r="Z292" s="52" t="s">
        <v>48</v>
      </c>
      <c r="AA292" s="52" t="s">
        <v>129</v>
      </c>
      <c r="AB292" s="52" t="s">
        <v>42</v>
      </c>
      <c r="AC292" s="52" t="s">
        <v>178</v>
      </c>
      <c r="AD292" s="52" t="s">
        <v>51</v>
      </c>
    </row>
    <row r="293" spans="1:30" x14ac:dyDescent="0.25">
      <c r="A293" s="52" t="s">
        <v>35</v>
      </c>
      <c r="B293" s="52" t="s">
        <v>36</v>
      </c>
      <c r="C293" s="52" t="s">
        <v>37</v>
      </c>
      <c r="D293" s="52" t="s">
        <v>121</v>
      </c>
      <c r="E293" s="52" t="s">
        <v>122</v>
      </c>
      <c r="F293" s="52" t="s">
        <v>123</v>
      </c>
      <c r="G293" s="52" t="s">
        <v>124</v>
      </c>
      <c r="H293" s="52" t="s">
        <v>124</v>
      </c>
      <c r="I293" s="52" t="s">
        <v>42</v>
      </c>
      <c r="J293" s="52" t="s">
        <v>190</v>
      </c>
      <c r="K293" s="52" t="s">
        <v>190</v>
      </c>
      <c r="L293" s="52" t="s">
        <v>43</v>
      </c>
      <c r="M293" s="52" t="s">
        <v>1154</v>
      </c>
      <c r="N293" s="52" t="s">
        <v>150</v>
      </c>
      <c r="O293" s="52" t="s">
        <v>42</v>
      </c>
      <c r="Q293" s="52" t="s">
        <v>183</v>
      </c>
      <c r="S293" s="52">
        <v>201303</v>
      </c>
      <c r="T293" s="52" t="s">
        <v>47</v>
      </c>
      <c r="U293" s="52">
        <v>0</v>
      </c>
      <c r="V293" s="54">
        <v>-7075</v>
      </c>
      <c r="Z293" s="52" t="s">
        <v>48</v>
      </c>
      <c r="AA293" s="52" t="s">
        <v>129</v>
      </c>
      <c r="AB293" s="52" t="s">
        <v>42</v>
      </c>
      <c r="AC293" s="52" t="s">
        <v>130</v>
      </c>
      <c r="AD293" s="52" t="s">
        <v>51</v>
      </c>
    </row>
    <row r="294" spans="1:30" x14ac:dyDescent="0.25">
      <c r="A294" s="52" t="s">
        <v>35</v>
      </c>
      <c r="B294" s="52" t="s">
        <v>36</v>
      </c>
      <c r="C294" s="52" t="s">
        <v>37</v>
      </c>
      <c r="D294" s="52" t="s">
        <v>121</v>
      </c>
      <c r="E294" s="52" t="s">
        <v>122</v>
      </c>
      <c r="F294" s="52" t="s">
        <v>123</v>
      </c>
      <c r="G294" s="52" t="s">
        <v>124</v>
      </c>
      <c r="H294" s="52" t="s">
        <v>124</v>
      </c>
      <c r="I294" s="52" t="s">
        <v>42</v>
      </c>
      <c r="J294" s="52" t="s">
        <v>190</v>
      </c>
      <c r="K294" s="52" t="s">
        <v>190</v>
      </c>
      <c r="L294" s="52" t="s">
        <v>43</v>
      </c>
      <c r="M294" s="52" t="s">
        <v>44</v>
      </c>
      <c r="N294" s="52" t="s">
        <v>150</v>
      </c>
      <c r="O294" s="52" t="s">
        <v>42</v>
      </c>
      <c r="Q294" s="52" t="s">
        <v>200</v>
      </c>
      <c r="S294" s="52">
        <v>201303</v>
      </c>
      <c r="T294" s="52" t="s">
        <v>52</v>
      </c>
      <c r="U294" s="52">
        <v>0</v>
      </c>
      <c r="V294" s="54">
        <v>100000</v>
      </c>
      <c r="Z294" s="52" t="s">
        <v>48</v>
      </c>
      <c r="AA294" s="52" t="s">
        <v>129</v>
      </c>
      <c r="AB294" s="52" t="s">
        <v>42</v>
      </c>
      <c r="AC294" s="52" t="s">
        <v>130</v>
      </c>
      <c r="AD294" s="52" t="s">
        <v>51</v>
      </c>
    </row>
    <row r="295" spans="1:30" x14ac:dyDescent="0.25">
      <c r="A295" s="52" t="s">
        <v>35</v>
      </c>
      <c r="B295" s="52" t="s">
        <v>36</v>
      </c>
      <c r="C295" s="52" t="s">
        <v>37</v>
      </c>
      <c r="D295" s="52" t="s">
        <v>121</v>
      </c>
      <c r="E295" s="52" t="s">
        <v>122</v>
      </c>
      <c r="F295" s="52" t="s">
        <v>123</v>
      </c>
      <c r="G295" s="52" t="s">
        <v>124</v>
      </c>
      <c r="H295" s="52" t="s">
        <v>124</v>
      </c>
      <c r="I295" s="52" t="s">
        <v>42</v>
      </c>
      <c r="J295" s="52" t="s">
        <v>190</v>
      </c>
      <c r="K295" s="52" t="s">
        <v>190</v>
      </c>
      <c r="L295" s="52" t="s">
        <v>43</v>
      </c>
      <c r="M295" s="52" t="s">
        <v>44</v>
      </c>
      <c r="N295" s="52" t="s">
        <v>126</v>
      </c>
      <c r="O295" s="52" t="s">
        <v>42</v>
      </c>
      <c r="Q295" s="52" t="s">
        <v>193</v>
      </c>
      <c r="S295" s="52">
        <v>201303</v>
      </c>
      <c r="T295" s="52" t="s">
        <v>52</v>
      </c>
      <c r="U295" s="52">
        <v>0</v>
      </c>
      <c r="V295" s="54">
        <v>3</v>
      </c>
      <c r="Z295" s="52" t="s">
        <v>48</v>
      </c>
      <c r="AA295" s="52" t="s">
        <v>129</v>
      </c>
      <c r="AB295" s="52" t="s">
        <v>42</v>
      </c>
      <c r="AC295" s="52" t="s">
        <v>130</v>
      </c>
      <c r="AD295" s="52" t="s">
        <v>51</v>
      </c>
    </row>
    <row r="296" spans="1:30" x14ac:dyDescent="0.25">
      <c r="A296" s="52" t="s">
        <v>35</v>
      </c>
      <c r="B296" s="52" t="s">
        <v>36</v>
      </c>
      <c r="C296" s="52" t="s">
        <v>37</v>
      </c>
      <c r="D296" s="52" t="s">
        <v>121</v>
      </c>
      <c r="E296" s="52" t="s">
        <v>122</v>
      </c>
      <c r="F296" s="52" t="s">
        <v>123</v>
      </c>
      <c r="G296" s="52" t="s">
        <v>124</v>
      </c>
      <c r="H296" s="52" t="s">
        <v>124</v>
      </c>
      <c r="I296" s="52" t="s">
        <v>42</v>
      </c>
      <c r="J296" s="52" t="s">
        <v>190</v>
      </c>
      <c r="K296" s="52" t="s">
        <v>190</v>
      </c>
      <c r="L296" s="52" t="s">
        <v>43</v>
      </c>
      <c r="M296" s="52" t="s">
        <v>44</v>
      </c>
      <c r="N296" s="52" t="s">
        <v>126</v>
      </c>
      <c r="O296" s="52" t="s">
        <v>42</v>
      </c>
      <c r="Q296" s="52" t="s">
        <v>128</v>
      </c>
      <c r="S296" s="52">
        <v>201303</v>
      </c>
      <c r="T296" s="52" t="s">
        <v>52</v>
      </c>
      <c r="U296" s="52">
        <v>0</v>
      </c>
      <c r="V296" s="54">
        <v>19.21</v>
      </c>
      <c r="Z296" s="52" t="s">
        <v>48</v>
      </c>
      <c r="AA296" s="52" t="s">
        <v>129</v>
      </c>
      <c r="AB296" s="52" t="s">
        <v>42</v>
      </c>
      <c r="AC296" s="52" t="s">
        <v>130</v>
      </c>
      <c r="AD296" s="52" t="s">
        <v>51</v>
      </c>
    </row>
    <row r="297" spans="1:30" x14ac:dyDescent="0.25">
      <c r="A297" s="52" t="s">
        <v>35</v>
      </c>
      <c r="B297" s="52" t="s">
        <v>36</v>
      </c>
      <c r="C297" s="52" t="s">
        <v>37</v>
      </c>
      <c r="D297" s="52" t="s">
        <v>121</v>
      </c>
      <c r="E297" s="52" t="s">
        <v>122</v>
      </c>
      <c r="F297" s="52" t="s">
        <v>123</v>
      </c>
      <c r="G297" s="52" t="s">
        <v>124</v>
      </c>
      <c r="H297" s="52" t="s">
        <v>124</v>
      </c>
      <c r="I297" s="52" t="s">
        <v>42</v>
      </c>
      <c r="J297" s="52" t="s">
        <v>190</v>
      </c>
      <c r="K297" s="52" t="s">
        <v>190</v>
      </c>
      <c r="L297" s="52" t="s">
        <v>43</v>
      </c>
      <c r="M297" s="52" t="s">
        <v>44</v>
      </c>
      <c r="N297" s="52" t="s">
        <v>126</v>
      </c>
      <c r="O297" s="52" t="s">
        <v>42</v>
      </c>
      <c r="Q297" s="52" t="s">
        <v>128</v>
      </c>
      <c r="S297" s="52">
        <v>201303</v>
      </c>
      <c r="T297" s="52" t="s">
        <v>52</v>
      </c>
      <c r="U297" s="52">
        <v>0</v>
      </c>
      <c r="V297" s="54">
        <v>2.2599999999999998</v>
      </c>
      <c r="Z297" s="52" t="s">
        <v>48</v>
      </c>
      <c r="AA297" s="52" t="s">
        <v>129</v>
      </c>
      <c r="AB297" s="52" t="s">
        <v>42</v>
      </c>
      <c r="AC297" s="52" t="s">
        <v>130</v>
      </c>
      <c r="AD297" s="52" t="s">
        <v>51</v>
      </c>
    </row>
    <row r="298" spans="1:30" x14ac:dyDescent="0.25">
      <c r="A298" s="52" t="s">
        <v>35</v>
      </c>
      <c r="B298" s="52" t="s">
        <v>36</v>
      </c>
      <c r="C298" s="52" t="s">
        <v>37</v>
      </c>
      <c r="D298" s="52" t="s">
        <v>121</v>
      </c>
      <c r="E298" s="52" t="s">
        <v>122</v>
      </c>
      <c r="F298" s="52" t="s">
        <v>123</v>
      </c>
      <c r="G298" s="52" t="s">
        <v>124</v>
      </c>
      <c r="H298" s="52" t="s">
        <v>124</v>
      </c>
      <c r="I298" s="52" t="s">
        <v>42</v>
      </c>
      <c r="J298" s="52" t="s">
        <v>190</v>
      </c>
      <c r="K298" s="52" t="s">
        <v>190</v>
      </c>
      <c r="L298" s="52" t="s">
        <v>43</v>
      </c>
      <c r="M298" s="52" t="s">
        <v>44</v>
      </c>
      <c r="N298" s="52" t="s">
        <v>126</v>
      </c>
      <c r="O298" s="52" t="s">
        <v>42</v>
      </c>
      <c r="Q298" s="52" t="s">
        <v>128</v>
      </c>
      <c r="S298" s="52">
        <v>201303</v>
      </c>
      <c r="T298" s="52" t="s">
        <v>52</v>
      </c>
      <c r="U298" s="52">
        <v>0</v>
      </c>
      <c r="V298" s="54">
        <v>21.47</v>
      </c>
      <c r="Z298" s="52" t="s">
        <v>48</v>
      </c>
      <c r="AA298" s="52" t="s">
        <v>129</v>
      </c>
      <c r="AB298" s="52" t="s">
        <v>42</v>
      </c>
      <c r="AC298" s="52" t="s">
        <v>130</v>
      </c>
      <c r="AD298" s="52" t="s">
        <v>51</v>
      </c>
    </row>
    <row r="299" spans="1:30" x14ac:dyDescent="0.25">
      <c r="A299" s="52" t="s">
        <v>35</v>
      </c>
      <c r="B299" s="52" t="s">
        <v>36</v>
      </c>
      <c r="C299" s="52" t="s">
        <v>37</v>
      </c>
      <c r="D299" s="52" t="s">
        <v>121</v>
      </c>
      <c r="E299" s="52" t="s">
        <v>122</v>
      </c>
      <c r="F299" s="52" t="s">
        <v>123</v>
      </c>
      <c r="G299" s="52" t="s">
        <v>124</v>
      </c>
      <c r="H299" s="52" t="s">
        <v>124</v>
      </c>
      <c r="I299" s="52" t="s">
        <v>42</v>
      </c>
      <c r="J299" s="52" t="s">
        <v>190</v>
      </c>
      <c r="K299" s="52" t="s">
        <v>190</v>
      </c>
      <c r="L299" s="52" t="s">
        <v>43</v>
      </c>
      <c r="M299" s="52" t="s">
        <v>44</v>
      </c>
      <c r="N299" s="52" t="s">
        <v>126</v>
      </c>
      <c r="O299" s="52" t="s">
        <v>42</v>
      </c>
      <c r="Q299" s="52" t="s">
        <v>128</v>
      </c>
      <c r="S299" s="52">
        <v>201303</v>
      </c>
      <c r="T299" s="52" t="s">
        <v>52</v>
      </c>
      <c r="U299" s="52">
        <v>0</v>
      </c>
      <c r="V299" s="54">
        <v>159.33000000000001</v>
      </c>
      <c r="Z299" s="52" t="s">
        <v>48</v>
      </c>
      <c r="AA299" s="52" t="s">
        <v>129</v>
      </c>
      <c r="AB299" s="52" t="s">
        <v>42</v>
      </c>
      <c r="AC299" s="52" t="s">
        <v>130</v>
      </c>
      <c r="AD299" s="52" t="s">
        <v>51</v>
      </c>
    </row>
    <row r="300" spans="1:30" x14ac:dyDescent="0.25">
      <c r="A300" s="52" t="s">
        <v>35</v>
      </c>
      <c r="B300" s="52" t="s">
        <v>36</v>
      </c>
      <c r="C300" s="52" t="s">
        <v>37</v>
      </c>
      <c r="D300" s="52" t="s">
        <v>121</v>
      </c>
      <c r="E300" s="52" t="s">
        <v>122</v>
      </c>
      <c r="F300" s="52" t="s">
        <v>123</v>
      </c>
      <c r="G300" s="52" t="s">
        <v>124</v>
      </c>
      <c r="H300" s="52" t="s">
        <v>124</v>
      </c>
      <c r="I300" s="52" t="s">
        <v>42</v>
      </c>
      <c r="J300" s="52" t="s">
        <v>190</v>
      </c>
      <c r="K300" s="52" t="s">
        <v>190</v>
      </c>
      <c r="L300" s="52" t="s">
        <v>43</v>
      </c>
      <c r="M300" s="52" t="s">
        <v>44</v>
      </c>
      <c r="N300" s="52" t="s">
        <v>150</v>
      </c>
      <c r="O300" s="52" t="s">
        <v>42</v>
      </c>
      <c r="Q300" s="52" t="s">
        <v>199</v>
      </c>
      <c r="S300" s="52">
        <v>201303</v>
      </c>
      <c r="T300" s="52" t="s">
        <v>47</v>
      </c>
      <c r="U300" s="52">
        <v>0</v>
      </c>
      <c r="V300" s="54">
        <v>-150000</v>
      </c>
      <c r="Z300" s="52" t="s">
        <v>48</v>
      </c>
      <c r="AA300" s="52" t="s">
        <v>129</v>
      </c>
      <c r="AB300" s="52" t="s">
        <v>42</v>
      </c>
      <c r="AC300" s="52" t="s">
        <v>130</v>
      </c>
      <c r="AD300" s="52" t="s">
        <v>51</v>
      </c>
    </row>
    <row r="301" spans="1:30" x14ac:dyDescent="0.25">
      <c r="A301" s="52" t="s">
        <v>35</v>
      </c>
      <c r="B301" s="52" t="s">
        <v>36</v>
      </c>
      <c r="C301" s="52" t="s">
        <v>37</v>
      </c>
      <c r="D301" s="52" t="s">
        <v>121</v>
      </c>
      <c r="E301" s="52" t="s">
        <v>122</v>
      </c>
      <c r="F301" s="52" t="s">
        <v>123</v>
      </c>
      <c r="G301" s="52" t="s">
        <v>124</v>
      </c>
      <c r="H301" s="52" t="s">
        <v>124</v>
      </c>
      <c r="I301" s="52" t="s">
        <v>42</v>
      </c>
      <c r="J301" s="52" t="s">
        <v>190</v>
      </c>
      <c r="K301" s="52" t="s">
        <v>190</v>
      </c>
      <c r="L301" s="52" t="s">
        <v>43</v>
      </c>
      <c r="M301" s="52" t="s">
        <v>44</v>
      </c>
      <c r="N301" s="52" t="s">
        <v>134</v>
      </c>
      <c r="O301" s="52" t="s">
        <v>42</v>
      </c>
      <c r="Q301" s="52" t="s">
        <v>194</v>
      </c>
      <c r="S301" s="52">
        <v>201303</v>
      </c>
      <c r="T301" s="52" t="s">
        <v>47</v>
      </c>
      <c r="U301" s="52">
        <v>0</v>
      </c>
      <c r="V301" s="54">
        <v>-1700</v>
      </c>
      <c r="Z301" s="52" t="s">
        <v>48</v>
      </c>
      <c r="AA301" s="52" t="s">
        <v>129</v>
      </c>
      <c r="AB301" s="52" t="s">
        <v>42</v>
      </c>
      <c r="AC301" s="52" t="s">
        <v>130</v>
      </c>
      <c r="AD301" s="52" t="s">
        <v>51</v>
      </c>
    </row>
    <row r="302" spans="1:30" x14ac:dyDescent="0.25">
      <c r="A302" s="52" t="s">
        <v>35</v>
      </c>
      <c r="B302" s="52" t="s">
        <v>36</v>
      </c>
      <c r="C302" s="52" t="s">
        <v>37</v>
      </c>
      <c r="D302" s="52" t="s">
        <v>121</v>
      </c>
      <c r="E302" s="52" t="s">
        <v>122</v>
      </c>
      <c r="F302" s="52" t="s">
        <v>123</v>
      </c>
      <c r="G302" s="52" t="s">
        <v>124</v>
      </c>
      <c r="H302" s="52" t="s">
        <v>124</v>
      </c>
      <c r="I302" s="52" t="s">
        <v>42</v>
      </c>
      <c r="J302" s="52" t="s">
        <v>190</v>
      </c>
      <c r="K302" s="52" t="s">
        <v>190</v>
      </c>
      <c r="L302" s="52" t="s">
        <v>43</v>
      </c>
      <c r="M302" s="52" t="s">
        <v>44</v>
      </c>
      <c r="N302" s="52" t="s">
        <v>150</v>
      </c>
      <c r="O302" s="52" t="s">
        <v>42</v>
      </c>
      <c r="Q302" s="52" t="s">
        <v>194</v>
      </c>
      <c r="S302" s="52">
        <v>201303</v>
      </c>
      <c r="T302" s="52" t="s">
        <v>47</v>
      </c>
      <c r="U302" s="52">
        <v>0</v>
      </c>
      <c r="V302" s="54">
        <v>-321225</v>
      </c>
      <c r="Z302" s="52" t="s">
        <v>48</v>
      </c>
      <c r="AA302" s="52" t="s">
        <v>129</v>
      </c>
      <c r="AB302" s="52" t="s">
        <v>42</v>
      </c>
      <c r="AC302" s="52" t="s">
        <v>130</v>
      </c>
      <c r="AD302" s="52" t="s">
        <v>51</v>
      </c>
    </row>
    <row r="303" spans="1:30" x14ac:dyDescent="0.25">
      <c r="A303" s="52" t="s">
        <v>35</v>
      </c>
      <c r="B303" s="52" t="s">
        <v>36</v>
      </c>
      <c r="C303" s="52" t="s">
        <v>37</v>
      </c>
      <c r="D303" s="52" t="s">
        <v>121</v>
      </c>
      <c r="E303" s="52" t="s">
        <v>122</v>
      </c>
      <c r="F303" s="52" t="s">
        <v>123</v>
      </c>
      <c r="G303" s="52" t="s">
        <v>124</v>
      </c>
      <c r="H303" s="52" t="s">
        <v>124</v>
      </c>
      <c r="I303" s="52" t="s">
        <v>42</v>
      </c>
      <c r="J303" s="52" t="s">
        <v>190</v>
      </c>
      <c r="K303" s="52" t="s">
        <v>190</v>
      </c>
      <c r="L303" s="52" t="s">
        <v>43</v>
      </c>
      <c r="M303" s="52" t="s">
        <v>44</v>
      </c>
      <c r="N303" s="52" t="s">
        <v>150</v>
      </c>
      <c r="O303" s="52" t="s">
        <v>42</v>
      </c>
      <c r="Q303" s="52" t="s">
        <v>194</v>
      </c>
      <c r="S303" s="52">
        <v>201303</v>
      </c>
      <c r="T303" s="52" t="s">
        <v>47</v>
      </c>
      <c r="U303" s="52">
        <v>0</v>
      </c>
      <c r="V303" s="54">
        <v>-150000</v>
      </c>
      <c r="Z303" s="52" t="s">
        <v>48</v>
      </c>
      <c r="AA303" s="52" t="s">
        <v>129</v>
      </c>
      <c r="AB303" s="52" t="s">
        <v>42</v>
      </c>
      <c r="AC303" s="52" t="s">
        <v>130</v>
      </c>
      <c r="AD303" s="52" t="s">
        <v>51</v>
      </c>
    </row>
    <row r="304" spans="1:30" x14ac:dyDescent="0.25">
      <c r="A304" s="52" t="s">
        <v>35</v>
      </c>
      <c r="B304" s="52" t="s">
        <v>36</v>
      </c>
      <c r="C304" s="52" t="s">
        <v>37</v>
      </c>
      <c r="D304" s="52" t="s">
        <v>121</v>
      </c>
      <c r="E304" s="52" t="s">
        <v>122</v>
      </c>
      <c r="F304" s="52" t="s">
        <v>123</v>
      </c>
      <c r="G304" s="52" t="s">
        <v>124</v>
      </c>
      <c r="H304" s="52" t="s">
        <v>124</v>
      </c>
      <c r="I304" s="52" t="s">
        <v>42</v>
      </c>
      <c r="J304" s="52" t="s">
        <v>190</v>
      </c>
      <c r="K304" s="52" t="s">
        <v>190</v>
      </c>
      <c r="L304" s="52" t="s">
        <v>43</v>
      </c>
      <c r="M304" s="52" t="s">
        <v>1154</v>
      </c>
      <c r="N304" s="52" t="s">
        <v>150</v>
      </c>
      <c r="O304" s="52" t="s">
        <v>42</v>
      </c>
      <c r="Q304" s="52" t="s">
        <v>197</v>
      </c>
      <c r="S304" s="52">
        <v>201303</v>
      </c>
      <c r="T304" s="52" t="s">
        <v>52</v>
      </c>
      <c r="U304" s="52">
        <v>0</v>
      </c>
      <c r="V304" s="54">
        <v>23584.97</v>
      </c>
      <c r="Z304" s="52" t="s">
        <v>48</v>
      </c>
      <c r="AA304" s="52" t="s">
        <v>129</v>
      </c>
      <c r="AB304" s="52" t="s">
        <v>42</v>
      </c>
      <c r="AC304" s="52" t="s">
        <v>130</v>
      </c>
      <c r="AD304" s="52" t="s">
        <v>51</v>
      </c>
    </row>
    <row r="305" spans="1:30" x14ac:dyDescent="0.25">
      <c r="A305" s="52" t="s">
        <v>35</v>
      </c>
      <c r="B305" s="52" t="s">
        <v>36</v>
      </c>
      <c r="C305" s="52" t="s">
        <v>37</v>
      </c>
      <c r="D305" s="52" t="s">
        <v>121</v>
      </c>
      <c r="E305" s="52" t="s">
        <v>122</v>
      </c>
      <c r="F305" s="52" t="s">
        <v>123</v>
      </c>
      <c r="G305" s="52" t="s">
        <v>124</v>
      </c>
      <c r="H305" s="52" t="s">
        <v>124</v>
      </c>
      <c r="I305" s="52" t="s">
        <v>42</v>
      </c>
      <c r="J305" s="52" t="s">
        <v>190</v>
      </c>
      <c r="K305" s="52" t="s">
        <v>190</v>
      </c>
      <c r="L305" s="52" t="s">
        <v>43</v>
      </c>
      <c r="M305" s="52" t="s">
        <v>1154</v>
      </c>
      <c r="N305" s="52" t="s">
        <v>150</v>
      </c>
      <c r="O305" s="52" t="s">
        <v>42</v>
      </c>
      <c r="Q305" s="52" t="s">
        <v>197</v>
      </c>
      <c r="S305" s="52">
        <v>201303</v>
      </c>
      <c r="T305" s="52" t="s">
        <v>47</v>
      </c>
      <c r="U305" s="52">
        <v>0</v>
      </c>
      <c r="V305" s="54">
        <v>-23584.97</v>
      </c>
      <c r="Z305" s="52" t="s">
        <v>48</v>
      </c>
      <c r="AA305" s="52" t="s">
        <v>129</v>
      </c>
      <c r="AB305" s="52" t="s">
        <v>42</v>
      </c>
      <c r="AC305" s="52" t="s">
        <v>130</v>
      </c>
      <c r="AD305" s="52" t="s">
        <v>51</v>
      </c>
    </row>
    <row r="306" spans="1:30" x14ac:dyDescent="0.25">
      <c r="A306" s="52" t="s">
        <v>35</v>
      </c>
      <c r="B306" s="52" t="s">
        <v>36</v>
      </c>
      <c r="C306" s="52" t="s">
        <v>37</v>
      </c>
      <c r="D306" s="52" t="s">
        <v>121</v>
      </c>
      <c r="E306" s="52" t="s">
        <v>122</v>
      </c>
      <c r="F306" s="52" t="s">
        <v>123</v>
      </c>
      <c r="G306" s="52" t="s">
        <v>124</v>
      </c>
      <c r="H306" s="52" t="s">
        <v>124</v>
      </c>
      <c r="I306" s="52" t="s">
        <v>42</v>
      </c>
      <c r="J306" s="52" t="s">
        <v>190</v>
      </c>
      <c r="K306" s="52" t="s">
        <v>190</v>
      </c>
      <c r="L306" s="52" t="s">
        <v>43</v>
      </c>
      <c r="M306" s="52" t="s">
        <v>1154</v>
      </c>
      <c r="N306" s="52" t="s">
        <v>162</v>
      </c>
      <c r="O306" s="52" t="s">
        <v>198</v>
      </c>
      <c r="Q306" s="52" t="s">
        <v>209</v>
      </c>
      <c r="S306" s="52">
        <v>201303</v>
      </c>
      <c r="T306" s="52" t="s">
        <v>47</v>
      </c>
      <c r="U306" s="52">
        <v>0</v>
      </c>
      <c r="V306" s="54">
        <v>-56.59</v>
      </c>
      <c r="Z306" s="52" t="s">
        <v>48</v>
      </c>
      <c r="AA306" s="52" t="s">
        <v>129</v>
      </c>
      <c r="AB306" s="52" t="s">
        <v>42</v>
      </c>
      <c r="AC306" s="52" t="s">
        <v>130</v>
      </c>
      <c r="AD306" s="52" t="s">
        <v>51</v>
      </c>
    </row>
    <row r="307" spans="1:30" x14ac:dyDescent="0.25">
      <c r="A307" s="52" t="s">
        <v>35</v>
      </c>
      <c r="B307" s="52" t="s">
        <v>36</v>
      </c>
      <c r="C307" s="52" t="s">
        <v>37</v>
      </c>
      <c r="D307" s="52" t="s">
        <v>121</v>
      </c>
      <c r="E307" s="52" t="s">
        <v>122</v>
      </c>
      <c r="F307" s="52" t="s">
        <v>123</v>
      </c>
      <c r="G307" s="52" t="s">
        <v>124</v>
      </c>
      <c r="H307" s="52" t="s">
        <v>124</v>
      </c>
      <c r="I307" s="52" t="s">
        <v>42</v>
      </c>
      <c r="J307" s="52" t="s">
        <v>190</v>
      </c>
      <c r="K307" s="52" t="s">
        <v>190</v>
      </c>
      <c r="L307" s="52" t="s">
        <v>43</v>
      </c>
      <c r="M307" s="52" t="s">
        <v>1154</v>
      </c>
      <c r="N307" s="52" t="s">
        <v>126</v>
      </c>
      <c r="O307" s="52" t="s">
        <v>191</v>
      </c>
      <c r="Q307" s="52" t="s">
        <v>212</v>
      </c>
      <c r="S307" s="52">
        <v>201303</v>
      </c>
      <c r="T307" s="52" t="s">
        <v>47</v>
      </c>
      <c r="U307" s="52">
        <v>0</v>
      </c>
      <c r="V307" s="54">
        <v>-79</v>
      </c>
      <c r="Z307" s="52" t="s">
        <v>48</v>
      </c>
      <c r="AA307" s="52" t="s">
        <v>129</v>
      </c>
      <c r="AB307" s="52" t="s">
        <v>42</v>
      </c>
      <c r="AC307" s="52" t="s">
        <v>130</v>
      </c>
      <c r="AD307" s="52" t="s">
        <v>51</v>
      </c>
    </row>
    <row r="308" spans="1:30" x14ac:dyDescent="0.25">
      <c r="A308" s="52" t="s">
        <v>35</v>
      </c>
      <c r="B308" s="52" t="s">
        <v>36</v>
      </c>
      <c r="C308" s="52" t="s">
        <v>37</v>
      </c>
      <c r="D308" s="52" t="s">
        <v>121</v>
      </c>
      <c r="E308" s="52" t="s">
        <v>122</v>
      </c>
      <c r="F308" s="52" t="s">
        <v>123</v>
      </c>
      <c r="G308" s="52" t="s">
        <v>124</v>
      </c>
      <c r="H308" s="52" t="s">
        <v>124</v>
      </c>
      <c r="I308" s="52" t="s">
        <v>42</v>
      </c>
      <c r="J308" s="52" t="s">
        <v>190</v>
      </c>
      <c r="K308" s="52" t="s">
        <v>190</v>
      </c>
      <c r="L308" s="52" t="s">
        <v>43</v>
      </c>
      <c r="M308" s="52" t="s">
        <v>1154</v>
      </c>
      <c r="N308" s="52" t="s">
        <v>126</v>
      </c>
      <c r="O308" s="52" t="s">
        <v>191</v>
      </c>
      <c r="Q308" s="52" t="s">
        <v>207</v>
      </c>
      <c r="S308" s="52">
        <v>201303</v>
      </c>
      <c r="T308" s="52" t="s">
        <v>47</v>
      </c>
      <c r="U308" s="52">
        <v>0</v>
      </c>
      <c r="V308" s="54">
        <v>-28</v>
      </c>
      <c r="Z308" s="52" t="s">
        <v>48</v>
      </c>
      <c r="AA308" s="52" t="s">
        <v>129</v>
      </c>
      <c r="AB308" s="52" t="s">
        <v>42</v>
      </c>
      <c r="AC308" s="52" t="s">
        <v>130</v>
      </c>
      <c r="AD308" s="52" t="s">
        <v>51</v>
      </c>
    </row>
    <row r="309" spans="1:30" x14ac:dyDescent="0.25">
      <c r="A309" s="52" t="s">
        <v>35</v>
      </c>
      <c r="B309" s="52" t="s">
        <v>36</v>
      </c>
      <c r="C309" s="52" t="s">
        <v>37</v>
      </c>
      <c r="D309" s="52" t="s">
        <v>121</v>
      </c>
      <c r="E309" s="52" t="s">
        <v>122</v>
      </c>
      <c r="F309" s="52" t="s">
        <v>123</v>
      </c>
      <c r="G309" s="52" t="s">
        <v>124</v>
      </c>
      <c r="H309" s="52" t="s">
        <v>124</v>
      </c>
      <c r="I309" s="52" t="s">
        <v>42</v>
      </c>
      <c r="J309" s="52" t="s">
        <v>190</v>
      </c>
      <c r="K309" s="52" t="s">
        <v>190</v>
      </c>
      <c r="L309" s="52" t="s">
        <v>43</v>
      </c>
      <c r="M309" s="52" t="s">
        <v>1154</v>
      </c>
      <c r="N309" s="52" t="s">
        <v>126</v>
      </c>
      <c r="O309" s="52" t="s">
        <v>191</v>
      </c>
      <c r="Q309" s="52" t="s">
        <v>211</v>
      </c>
      <c r="S309" s="52">
        <v>201303</v>
      </c>
      <c r="T309" s="52" t="s">
        <v>47</v>
      </c>
      <c r="U309" s="52">
        <v>0</v>
      </c>
      <c r="V309" s="54">
        <v>-15.63</v>
      </c>
      <c r="Z309" s="52" t="s">
        <v>48</v>
      </c>
      <c r="AA309" s="52" t="s">
        <v>129</v>
      </c>
      <c r="AB309" s="52" t="s">
        <v>42</v>
      </c>
      <c r="AC309" s="52" t="s">
        <v>130</v>
      </c>
      <c r="AD309" s="52" t="s">
        <v>51</v>
      </c>
    </row>
    <row r="310" spans="1:30" x14ac:dyDescent="0.25">
      <c r="A310" s="52" t="s">
        <v>35</v>
      </c>
      <c r="B310" s="52" t="s">
        <v>36</v>
      </c>
      <c r="C310" s="52" t="s">
        <v>37</v>
      </c>
      <c r="D310" s="52" t="s">
        <v>121</v>
      </c>
      <c r="E310" s="52" t="s">
        <v>122</v>
      </c>
      <c r="F310" s="52" t="s">
        <v>123</v>
      </c>
      <c r="G310" s="52" t="s">
        <v>124</v>
      </c>
      <c r="H310" s="52" t="s">
        <v>124</v>
      </c>
      <c r="I310" s="52" t="s">
        <v>42</v>
      </c>
      <c r="J310" s="52" t="s">
        <v>190</v>
      </c>
      <c r="K310" s="52" t="s">
        <v>190</v>
      </c>
      <c r="L310" s="52" t="s">
        <v>43</v>
      </c>
      <c r="M310" s="52" t="s">
        <v>1154</v>
      </c>
      <c r="N310" s="52" t="s">
        <v>126</v>
      </c>
      <c r="O310" s="52" t="s">
        <v>191</v>
      </c>
      <c r="Q310" s="52" t="s">
        <v>201</v>
      </c>
      <c r="S310" s="52">
        <v>201303</v>
      </c>
      <c r="T310" s="52" t="s">
        <v>47</v>
      </c>
      <c r="U310" s="52">
        <v>0</v>
      </c>
      <c r="V310" s="54">
        <v>-495</v>
      </c>
      <c r="Z310" s="52" t="s">
        <v>48</v>
      </c>
      <c r="AA310" s="52" t="s">
        <v>129</v>
      </c>
      <c r="AB310" s="52" t="s">
        <v>42</v>
      </c>
      <c r="AC310" s="52" t="s">
        <v>130</v>
      </c>
      <c r="AD310" s="52" t="s">
        <v>51</v>
      </c>
    </row>
    <row r="311" spans="1:30" x14ac:dyDescent="0.25">
      <c r="A311" s="52" t="s">
        <v>35</v>
      </c>
      <c r="B311" s="52" t="s">
        <v>36</v>
      </c>
      <c r="C311" s="52" t="s">
        <v>37</v>
      </c>
      <c r="D311" s="52" t="s">
        <v>121</v>
      </c>
      <c r="E311" s="52" t="s">
        <v>122</v>
      </c>
      <c r="F311" s="52" t="s">
        <v>123</v>
      </c>
      <c r="G311" s="52" t="s">
        <v>124</v>
      </c>
      <c r="H311" s="52" t="s">
        <v>124</v>
      </c>
      <c r="I311" s="52" t="s">
        <v>42</v>
      </c>
      <c r="J311" s="52" t="s">
        <v>190</v>
      </c>
      <c r="K311" s="52" t="s">
        <v>190</v>
      </c>
      <c r="L311" s="52" t="s">
        <v>43</v>
      </c>
      <c r="M311" s="52" t="s">
        <v>1154</v>
      </c>
      <c r="N311" s="52" t="s">
        <v>160</v>
      </c>
      <c r="O311" s="52" t="s">
        <v>191</v>
      </c>
      <c r="Q311" s="52" t="s">
        <v>192</v>
      </c>
      <c r="S311" s="52">
        <v>201303</v>
      </c>
      <c r="T311" s="52" t="s">
        <v>47</v>
      </c>
      <c r="U311" s="52">
        <v>0</v>
      </c>
      <c r="V311" s="54">
        <v>-9</v>
      </c>
      <c r="Z311" s="52" t="s">
        <v>48</v>
      </c>
      <c r="AA311" s="52" t="s">
        <v>129</v>
      </c>
      <c r="AB311" s="52" t="s">
        <v>42</v>
      </c>
      <c r="AC311" s="52" t="s">
        <v>130</v>
      </c>
      <c r="AD311" s="52" t="s">
        <v>51</v>
      </c>
    </row>
    <row r="312" spans="1:30" x14ac:dyDescent="0.25">
      <c r="A312" s="52" t="s">
        <v>35</v>
      </c>
      <c r="B312" s="52" t="s">
        <v>36</v>
      </c>
      <c r="C312" s="52" t="s">
        <v>37</v>
      </c>
      <c r="D312" s="52" t="s">
        <v>121</v>
      </c>
      <c r="E312" s="52" t="s">
        <v>122</v>
      </c>
      <c r="F312" s="52" t="s">
        <v>123</v>
      </c>
      <c r="G312" s="52" t="s">
        <v>124</v>
      </c>
      <c r="H312" s="52" t="s">
        <v>124</v>
      </c>
      <c r="I312" s="52" t="s">
        <v>42</v>
      </c>
      <c r="J312" s="52" t="s">
        <v>190</v>
      </c>
      <c r="K312" s="52" t="s">
        <v>190</v>
      </c>
      <c r="L312" s="52" t="s">
        <v>43</v>
      </c>
      <c r="M312" s="52" t="s">
        <v>1154</v>
      </c>
      <c r="N312" s="52" t="s">
        <v>160</v>
      </c>
      <c r="O312" s="52" t="s">
        <v>191</v>
      </c>
      <c r="Q312" s="52" t="s">
        <v>195</v>
      </c>
      <c r="S312" s="52">
        <v>201303</v>
      </c>
      <c r="T312" s="52" t="s">
        <v>47</v>
      </c>
      <c r="U312" s="52">
        <v>0</v>
      </c>
      <c r="V312" s="54">
        <v>-26.1</v>
      </c>
      <c r="Z312" s="52" t="s">
        <v>48</v>
      </c>
      <c r="AA312" s="52" t="s">
        <v>129</v>
      </c>
      <c r="AB312" s="52" t="s">
        <v>42</v>
      </c>
      <c r="AC312" s="52" t="s">
        <v>130</v>
      </c>
      <c r="AD312" s="52" t="s">
        <v>51</v>
      </c>
    </row>
    <row r="313" spans="1:30" x14ac:dyDescent="0.25">
      <c r="A313" s="52" t="s">
        <v>35</v>
      </c>
      <c r="B313" s="52" t="s">
        <v>36</v>
      </c>
      <c r="C313" s="52" t="s">
        <v>37</v>
      </c>
      <c r="D313" s="52" t="s">
        <v>121</v>
      </c>
      <c r="E313" s="52" t="s">
        <v>122</v>
      </c>
      <c r="F313" s="52" t="s">
        <v>123</v>
      </c>
      <c r="G313" s="52" t="s">
        <v>124</v>
      </c>
      <c r="H313" s="52" t="s">
        <v>124</v>
      </c>
      <c r="I313" s="52" t="s">
        <v>42</v>
      </c>
      <c r="J313" s="52" t="s">
        <v>190</v>
      </c>
      <c r="K313" s="52" t="s">
        <v>190</v>
      </c>
      <c r="L313" s="52" t="s">
        <v>43</v>
      </c>
      <c r="M313" s="52" t="s">
        <v>1154</v>
      </c>
      <c r="N313" s="52" t="s">
        <v>160</v>
      </c>
      <c r="O313" s="52" t="s">
        <v>191</v>
      </c>
      <c r="Q313" s="52" t="s">
        <v>208</v>
      </c>
      <c r="S313" s="52">
        <v>201303</v>
      </c>
      <c r="T313" s="52" t="s">
        <v>47</v>
      </c>
      <c r="U313" s="52">
        <v>0</v>
      </c>
      <c r="V313" s="54">
        <v>-22.79</v>
      </c>
      <c r="Z313" s="52" t="s">
        <v>48</v>
      </c>
      <c r="AA313" s="52" t="s">
        <v>129</v>
      </c>
      <c r="AB313" s="52" t="s">
        <v>42</v>
      </c>
      <c r="AC313" s="52" t="s">
        <v>130</v>
      </c>
      <c r="AD313" s="52" t="s">
        <v>51</v>
      </c>
    </row>
    <row r="314" spans="1:30" x14ac:dyDescent="0.25">
      <c r="A314" s="52" t="s">
        <v>35</v>
      </c>
      <c r="B314" s="52" t="s">
        <v>36</v>
      </c>
      <c r="C314" s="52" t="s">
        <v>37</v>
      </c>
      <c r="D314" s="52" t="s">
        <v>121</v>
      </c>
      <c r="E314" s="52" t="s">
        <v>122</v>
      </c>
      <c r="F314" s="52" t="s">
        <v>123</v>
      </c>
      <c r="G314" s="52" t="s">
        <v>124</v>
      </c>
      <c r="H314" s="52" t="s">
        <v>124</v>
      </c>
      <c r="I314" s="52" t="s">
        <v>42</v>
      </c>
      <c r="J314" s="52" t="s">
        <v>190</v>
      </c>
      <c r="K314" s="52" t="s">
        <v>190</v>
      </c>
      <c r="L314" s="52" t="s">
        <v>43</v>
      </c>
      <c r="M314" s="52" t="s">
        <v>1154</v>
      </c>
      <c r="N314" s="52" t="s">
        <v>126</v>
      </c>
      <c r="O314" s="52" t="s">
        <v>191</v>
      </c>
      <c r="Q314" s="52" t="s">
        <v>214</v>
      </c>
      <c r="S314" s="52">
        <v>201303</v>
      </c>
      <c r="T314" s="52" t="s">
        <v>47</v>
      </c>
      <c r="U314" s="52">
        <v>0</v>
      </c>
      <c r="V314" s="54">
        <v>-4.5</v>
      </c>
      <c r="Z314" s="52" t="s">
        <v>48</v>
      </c>
      <c r="AA314" s="52" t="s">
        <v>129</v>
      </c>
      <c r="AB314" s="52" t="s">
        <v>42</v>
      </c>
      <c r="AC314" s="52" t="s">
        <v>130</v>
      </c>
      <c r="AD314" s="52" t="s">
        <v>51</v>
      </c>
    </row>
    <row r="315" spans="1:30" x14ac:dyDescent="0.25">
      <c r="A315" s="52" t="s">
        <v>35</v>
      </c>
      <c r="B315" s="52" t="s">
        <v>36</v>
      </c>
      <c r="C315" s="52" t="s">
        <v>37</v>
      </c>
      <c r="D315" s="52" t="s">
        <v>121</v>
      </c>
      <c r="E315" s="52" t="s">
        <v>122</v>
      </c>
      <c r="F315" s="52" t="s">
        <v>123</v>
      </c>
      <c r="G315" s="52" t="s">
        <v>124</v>
      </c>
      <c r="H315" s="52" t="s">
        <v>124</v>
      </c>
      <c r="I315" s="52" t="s">
        <v>42</v>
      </c>
      <c r="J315" s="52" t="s">
        <v>190</v>
      </c>
      <c r="K315" s="52" t="s">
        <v>190</v>
      </c>
      <c r="L315" s="52" t="s">
        <v>43</v>
      </c>
      <c r="M315" s="52" t="s">
        <v>1154</v>
      </c>
      <c r="N315" s="52" t="s">
        <v>126</v>
      </c>
      <c r="O315" s="52" t="s">
        <v>191</v>
      </c>
      <c r="Q315" s="52" t="s">
        <v>213</v>
      </c>
      <c r="S315" s="52">
        <v>201303</v>
      </c>
      <c r="T315" s="52" t="s">
        <v>47</v>
      </c>
      <c r="U315" s="52">
        <v>0</v>
      </c>
      <c r="V315" s="54">
        <v>-6</v>
      </c>
      <c r="Z315" s="52" t="s">
        <v>48</v>
      </c>
      <c r="AA315" s="52" t="s">
        <v>129</v>
      </c>
      <c r="AB315" s="52" t="s">
        <v>42</v>
      </c>
      <c r="AC315" s="52" t="s">
        <v>130</v>
      </c>
      <c r="AD315" s="52" t="s">
        <v>51</v>
      </c>
    </row>
    <row r="316" spans="1:30" x14ac:dyDescent="0.25">
      <c r="A316" s="52" t="s">
        <v>35</v>
      </c>
      <c r="B316" s="52" t="s">
        <v>36</v>
      </c>
      <c r="C316" s="52" t="s">
        <v>37</v>
      </c>
      <c r="D316" s="52" t="s">
        <v>121</v>
      </c>
      <c r="E316" s="52" t="s">
        <v>122</v>
      </c>
      <c r="F316" s="52" t="s">
        <v>123</v>
      </c>
      <c r="G316" s="52" t="s">
        <v>124</v>
      </c>
      <c r="H316" s="52" t="s">
        <v>124</v>
      </c>
      <c r="I316" s="52" t="s">
        <v>42</v>
      </c>
      <c r="J316" s="52" t="s">
        <v>190</v>
      </c>
      <c r="K316" s="52" t="s">
        <v>190</v>
      </c>
      <c r="L316" s="52" t="s">
        <v>43</v>
      </c>
      <c r="M316" s="52" t="s">
        <v>1154</v>
      </c>
      <c r="N316" s="52" t="s">
        <v>126</v>
      </c>
      <c r="O316" s="52" t="s">
        <v>191</v>
      </c>
      <c r="Q316" s="52" t="s">
        <v>193</v>
      </c>
      <c r="S316" s="52">
        <v>201303</v>
      </c>
      <c r="T316" s="52" t="s">
        <v>47</v>
      </c>
      <c r="U316" s="52">
        <v>0</v>
      </c>
      <c r="V316" s="54">
        <v>-13</v>
      </c>
      <c r="Z316" s="52" t="s">
        <v>48</v>
      </c>
      <c r="AA316" s="52" t="s">
        <v>129</v>
      </c>
      <c r="AB316" s="52" t="s">
        <v>42</v>
      </c>
      <c r="AC316" s="52" t="s">
        <v>130</v>
      </c>
      <c r="AD316" s="52" t="s">
        <v>51</v>
      </c>
    </row>
    <row r="317" spans="1:30" x14ac:dyDescent="0.25">
      <c r="A317" s="52" t="s">
        <v>35</v>
      </c>
      <c r="B317" s="52" t="s">
        <v>36</v>
      </c>
      <c r="C317" s="52" t="s">
        <v>37</v>
      </c>
      <c r="D317" s="52" t="s">
        <v>121</v>
      </c>
      <c r="E317" s="52" t="s">
        <v>122</v>
      </c>
      <c r="F317" s="52" t="s">
        <v>123</v>
      </c>
      <c r="G317" s="52" t="s">
        <v>124</v>
      </c>
      <c r="H317" s="52" t="s">
        <v>124</v>
      </c>
      <c r="I317" s="52" t="s">
        <v>42</v>
      </c>
      <c r="J317" s="52" t="s">
        <v>190</v>
      </c>
      <c r="K317" s="52" t="s">
        <v>190</v>
      </c>
      <c r="L317" s="52" t="s">
        <v>43</v>
      </c>
      <c r="M317" s="52" t="s">
        <v>1154</v>
      </c>
      <c r="N317" s="52" t="s">
        <v>126</v>
      </c>
      <c r="O317" s="52" t="s">
        <v>191</v>
      </c>
      <c r="Q317" s="52" t="s">
        <v>128</v>
      </c>
      <c r="S317" s="52">
        <v>201303</v>
      </c>
      <c r="T317" s="52" t="s">
        <v>47</v>
      </c>
      <c r="U317" s="52">
        <v>0</v>
      </c>
      <c r="V317" s="54">
        <v>-11.3</v>
      </c>
      <c r="Z317" s="52" t="s">
        <v>48</v>
      </c>
      <c r="AA317" s="52" t="s">
        <v>129</v>
      </c>
      <c r="AB317" s="52" t="s">
        <v>42</v>
      </c>
      <c r="AC317" s="52" t="s">
        <v>130</v>
      </c>
      <c r="AD317" s="52" t="s">
        <v>51</v>
      </c>
    </row>
    <row r="318" spans="1:30" x14ac:dyDescent="0.25">
      <c r="A318" s="52" t="s">
        <v>35</v>
      </c>
      <c r="B318" s="52" t="s">
        <v>36</v>
      </c>
      <c r="C318" s="52" t="s">
        <v>37</v>
      </c>
      <c r="D318" s="52" t="s">
        <v>121</v>
      </c>
      <c r="E318" s="52" t="s">
        <v>122</v>
      </c>
      <c r="F318" s="52" t="s">
        <v>123</v>
      </c>
      <c r="G318" s="52" t="s">
        <v>124</v>
      </c>
      <c r="H318" s="52" t="s">
        <v>124</v>
      </c>
      <c r="I318" s="52" t="s">
        <v>42</v>
      </c>
      <c r="J318" s="52" t="s">
        <v>190</v>
      </c>
      <c r="K318" s="52" t="s">
        <v>190</v>
      </c>
      <c r="L318" s="52" t="s">
        <v>43</v>
      </c>
      <c r="M318" s="52" t="s">
        <v>1154</v>
      </c>
      <c r="N318" s="52" t="s">
        <v>126</v>
      </c>
      <c r="O318" s="52" t="s">
        <v>191</v>
      </c>
      <c r="Q318" s="52" t="s">
        <v>128</v>
      </c>
      <c r="S318" s="52">
        <v>201303</v>
      </c>
      <c r="T318" s="52" t="s">
        <v>47</v>
      </c>
      <c r="U318" s="52">
        <v>0</v>
      </c>
      <c r="V318" s="54">
        <v>-4.5199999999999996</v>
      </c>
      <c r="Z318" s="52" t="s">
        <v>48</v>
      </c>
      <c r="AA318" s="52" t="s">
        <v>129</v>
      </c>
      <c r="AB318" s="52" t="s">
        <v>42</v>
      </c>
      <c r="AC318" s="52" t="s">
        <v>130</v>
      </c>
      <c r="AD318" s="52" t="s">
        <v>51</v>
      </c>
    </row>
    <row r="319" spans="1:30" x14ac:dyDescent="0.25">
      <c r="A319" s="52" t="s">
        <v>35</v>
      </c>
      <c r="B319" s="52" t="s">
        <v>36</v>
      </c>
      <c r="C319" s="52" t="s">
        <v>37</v>
      </c>
      <c r="D319" s="52" t="s">
        <v>121</v>
      </c>
      <c r="E319" s="52" t="s">
        <v>122</v>
      </c>
      <c r="F319" s="52" t="s">
        <v>123</v>
      </c>
      <c r="G319" s="52" t="s">
        <v>124</v>
      </c>
      <c r="H319" s="52" t="s">
        <v>124</v>
      </c>
      <c r="I319" s="52" t="s">
        <v>42</v>
      </c>
      <c r="J319" s="52" t="s">
        <v>190</v>
      </c>
      <c r="K319" s="52" t="s">
        <v>190</v>
      </c>
      <c r="L319" s="52" t="s">
        <v>43</v>
      </c>
      <c r="M319" s="52" t="s">
        <v>1154</v>
      </c>
      <c r="N319" s="52" t="s">
        <v>126</v>
      </c>
      <c r="O319" s="52" t="s">
        <v>191</v>
      </c>
      <c r="Q319" s="52" t="s">
        <v>195</v>
      </c>
      <c r="S319" s="52">
        <v>201303</v>
      </c>
      <c r="T319" s="52" t="s">
        <v>47</v>
      </c>
      <c r="U319" s="52">
        <v>0</v>
      </c>
      <c r="V319" s="54">
        <v>-270.02999999999997</v>
      </c>
      <c r="Z319" s="52" t="s">
        <v>48</v>
      </c>
      <c r="AA319" s="52" t="s">
        <v>129</v>
      </c>
      <c r="AB319" s="52" t="s">
        <v>42</v>
      </c>
      <c r="AC319" s="52" t="s">
        <v>130</v>
      </c>
      <c r="AD319" s="52" t="s">
        <v>51</v>
      </c>
    </row>
    <row r="320" spans="1:30" x14ac:dyDescent="0.25">
      <c r="A320" s="52" t="s">
        <v>35</v>
      </c>
      <c r="B320" s="52" t="s">
        <v>36</v>
      </c>
      <c r="C320" s="52" t="s">
        <v>37</v>
      </c>
      <c r="D320" s="52" t="s">
        <v>121</v>
      </c>
      <c r="E320" s="52" t="s">
        <v>122</v>
      </c>
      <c r="F320" s="52" t="s">
        <v>123</v>
      </c>
      <c r="G320" s="52" t="s">
        <v>124</v>
      </c>
      <c r="H320" s="52" t="s">
        <v>124</v>
      </c>
      <c r="I320" s="52" t="s">
        <v>42</v>
      </c>
      <c r="J320" s="52" t="s">
        <v>190</v>
      </c>
      <c r="K320" s="52" t="s">
        <v>190</v>
      </c>
      <c r="L320" s="52" t="s">
        <v>43</v>
      </c>
      <c r="M320" s="52" t="s">
        <v>1154</v>
      </c>
      <c r="N320" s="52" t="s">
        <v>160</v>
      </c>
      <c r="O320" s="52" t="s">
        <v>191</v>
      </c>
      <c r="Q320" s="52" t="s">
        <v>193</v>
      </c>
      <c r="S320" s="52">
        <v>201303</v>
      </c>
      <c r="T320" s="52" t="s">
        <v>47</v>
      </c>
      <c r="U320" s="52">
        <v>0</v>
      </c>
      <c r="V320" s="54">
        <v>-4.5199999999999996</v>
      </c>
      <c r="Z320" s="52" t="s">
        <v>48</v>
      </c>
      <c r="AA320" s="52" t="s">
        <v>129</v>
      </c>
      <c r="AB320" s="52" t="s">
        <v>42</v>
      </c>
      <c r="AC320" s="52" t="s">
        <v>130</v>
      </c>
      <c r="AD320" s="52" t="s">
        <v>51</v>
      </c>
    </row>
    <row r="321" spans="1:30" x14ac:dyDescent="0.25">
      <c r="A321" s="52" t="s">
        <v>35</v>
      </c>
      <c r="B321" s="52" t="s">
        <v>36</v>
      </c>
      <c r="C321" s="52" t="s">
        <v>37</v>
      </c>
      <c r="D321" s="52" t="s">
        <v>121</v>
      </c>
      <c r="E321" s="52" t="s">
        <v>122</v>
      </c>
      <c r="F321" s="52" t="s">
        <v>123</v>
      </c>
      <c r="G321" s="52" t="s">
        <v>124</v>
      </c>
      <c r="H321" s="52" t="s">
        <v>124</v>
      </c>
      <c r="I321" s="52" t="s">
        <v>42</v>
      </c>
      <c r="J321" s="52" t="s">
        <v>190</v>
      </c>
      <c r="K321" s="52" t="s">
        <v>190</v>
      </c>
      <c r="L321" s="52" t="s">
        <v>43</v>
      </c>
      <c r="M321" s="52" t="s">
        <v>1154</v>
      </c>
      <c r="N321" s="52" t="s">
        <v>160</v>
      </c>
      <c r="O321" s="52" t="s">
        <v>191</v>
      </c>
      <c r="Q321" s="52" t="s">
        <v>193</v>
      </c>
      <c r="S321" s="52">
        <v>201303</v>
      </c>
      <c r="T321" s="52" t="s">
        <v>47</v>
      </c>
      <c r="U321" s="52">
        <v>0</v>
      </c>
      <c r="V321" s="54">
        <v>-4.5</v>
      </c>
      <c r="Z321" s="52" t="s">
        <v>48</v>
      </c>
      <c r="AA321" s="52" t="s">
        <v>129</v>
      </c>
      <c r="AB321" s="52" t="s">
        <v>42</v>
      </c>
      <c r="AC321" s="52" t="s">
        <v>130</v>
      </c>
      <c r="AD321" s="52" t="s">
        <v>51</v>
      </c>
    </row>
    <row r="322" spans="1:30" x14ac:dyDescent="0.25">
      <c r="A322" s="52" t="s">
        <v>35</v>
      </c>
      <c r="B322" s="52" t="s">
        <v>36</v>
      </c>
      <c r="C322" s="52" t="s">
        <v>37</v>
      </c>
      <c r="D322" s="52" t="s">
        <v>121</v>
      </c>
      <c r="E322" s="52" t="s">
        <v>122</v>
      </c>
      <c r="F322" s="52" t="s">
        <v>123</v>
      </c>
      <c r="G322" s="52" t="s">
        <v>124</v>
      </c>
      <c r="H322" s="52" t="s">
        <v>124</v>
      </c>
      <c r="I322" s="52" t="s">
        <v>42</v>
      </c>
      <c r="J322" s="52" t="s">
        <v>190</v>
      </c>
      <c r="K322" s="52" t="s">
        <v>190</v>
      </c>
      <c r="L322" s="52" t="s">
        <v>43</v>
      </c>
      <c r="M322" s="52" t="s">
        <v>1154</v>
      </c>
      <c r="N322" s="52" t="s">
        <v>160</v>
      </c>
      <c r="O322" s="52" t="s">
        <v>191</v>
      </c>
      <c r="Q322" s="52" t="s">
        <v>193</v>
      </c>
      <c r="S322" s="52">
        <v>201303</v>
      </c>
      <c r="T322" s="52" t="s">
        <v>47</v>
      </c>
      <c r="U322" s="52">
        <v>0</v>
      </c>
      <c r="V322" s="54">
        <v>-3.3</v>
      </c>
      <c r="Z322" s="52" t="s">
        <v>48</v>
      </c>
      <c r="AA322" s="52" t="s">
        <v>129</v>
      </c>
      <c r="AB322" s="52" t="s">
        <v>42</v>
      </c>
      <c r="AC322" s="52" t="s">
        <v>130</v>
      </c>
      <c r="AD322" s="52" t="s">
        <v>51</v>
      </c>
    </row>
    <row r="323" spans="1:30" x14ac:dyDescent="0.25">
      <c r="A323" s="52" t="s">
        <v>35</v>
      </c>
      <c r="B323" s="52" t="s">
        <v>36</v>
      </c>
      <c r="C323" s="52" t="s">
        <v>37</v>
      </c>
      <c r="D323" s="52" t="s">
        <v>121</v>
      </c>
      <c r="E323" s="52" t="s">
        <v>122</v>
      </c>
      <c r="F323" s="52" t="s">
        <v>123</v>
      </c>
      <c r="G323" s="52" t="s">
        <v>124</v>
      </c>
      <c r="H323" s="52" t="s">
        <v>124</v>
      </c>
      <c r="I323" s="52" t="s">
        <v>42</v>
      </c>
      <c r="J323" s="52" t="s">
        <v>190</v>
      </c>
      <c r="K323" s="52" t="s">
        <v>190</v>
      </c>
      <c r="L323" s="52" t="s">
        <v>43</v>
      </c>
      <c r="M323" s="52" t="s">
        <v>1154</v>
      </c>
      <c r="N323" s="52" t="s">
        <v>160</v>
      </c>
      <c r="O323" s="52" t="s">
        <v>191</v>
      </c>
      <c r="Q323" s="52" t="s">
        <v>193</v>
      </c>
      <c r="S323" s="52">
        <v>201303</v>
      </c>
      <c r="T323" s="52" t="s">
        <v>47</v>
      </c>
      <c r="U323" s="52">
        <v>0</v>
      </c>
      <c r="V323" s="54">
        <v>-9</v>
      </c>
      <c r="Z323" s="52" t="s">
        <v>48</v>
      </c>
      <c r="AA323" s="52" t="s">
        <v>129</v>
      </c>
      <c r="AB323" s="52" t="s">
        <v>42</v>
      </c>
      <c r="AC323" s="52" t="s">
        <v>130</v>
      </c>
      <c r="AD323" s="52" t="s">
        <v>51</v>
      </c>
    </row>
    <row r="324" spans="1:30" x14ac:dyDescent="0.25">
      <c r="A324" s="52" t="s">
        <v>35</v>
      </c>
      <c r="B324" s="52" t="s">
        <v>36</v>
      </c>
      <c r="C324" s="52" t="s">
        <v>37</v>
      </c>
      <c r="D324" s="52" t="s">
        <v>121</v>
      </c>
      <c r="E324" s="52" t="s">
        <v>122</v>
      </c>
      <c r="F324" s="52" t="s">
        <v>123</v>
      </c>
      <c r="G324" s="52" t="s">
        <v>124</v>
      </c>
      <c r="H324" s="52" t="s">
        <v>124</v>
      </c>
      <c r="I324" s="52" t="s">
        <v>42</v>
      </c>
      <c r="J324" s="52" t="s">
        <v>190</v>
      </c>
      <c r="K324" s="52" t="s">
        <v>190</v>
      </c>
      <c r="L324" s="52" t="s">
        <v>43</v>
      </c>
      <c r="M324" s="52" t="s">
        <v>1154</v>
      </c>
      <c r="N324" s="52" t="s">
        <v>150</v>
      </c>
      <c r="O324" s="52" t="s">
        <v>42</v>
      </c>
      <c r="Q324" s="52" t="s">
        <v>197</v>
      </c>
      <c r="S324" s="52">
        <v>201303</v>
      </c>
      <c r="T324" s="52" t="s">
        <v>47</v>
      </c>
      <c r="U324" s="52">
        <v>0</v>
      </c>
      <c r="V324" s="54">
        <v>-6010</v>
      </c>
      <c r="Z324" s="52" t="s">
        <v>48</v>
      </c>
      <c r="AA324" s="52" t="s">
        <v>129</v>
      </c>
      <c r="AB324" s="52" t="s">
        <v>42</v>
      </c>
      <c r="AC324" s="52" t="s">
        <v>130</v>
      </c>
      <c r="AD324" s="52" t="s">
        <v>51</v>
      </c>
    </row>
    <row r="325" spans="1:30" x14ac:dyDescent="0.25">
      <c r="A325" s="52" t="s">
        <v>35</v>
      </c>
      <c r="B325" s="52" t="s">
        <v>36</v>
      </c>
      <c r="C325" s="52" t="s">
        <v>37</v>
      </c>
      <c r="D325" s="52" t="s">
        <v>121</v>
      </c>
      <c r="E325" s="52" t="s">
        <v>122</v>
      </c>
      <c r="F325" s="52" t="s">
        <v>123</v>
      </c>
      <c r="G325" s="52" t="s">
        <v>124</v>
      </c>
      <c r="H325" s="52" t="s">
        <v>124</v>
      </c>
      <c r="I325" s="52" t="s">
        <v>42</v>
      </c>
      <c r="J325" s="52" t="s">
        <v>190</v>
      </c>
      <c r="K325" s="52" t="s">
        <v>190</v>
      </c>
      <c r="L325" s="52" t="s">
        <v>43</v>
      </c>
      <c r="M325" s="52" t="s">
        <v>1154</v>
      </c>
      <c r="N325" s="52" t="s">
        <v>150</v>
      </c>
      <c r="O325" s="52" t="s">
        <v>42</v>
      </c>
      <c r="Q325" s="52" t="s">
        <v>197</v>
      </c>
      <c r="S325" s="52">
        <v>201303</v>
      </c>
      <c r="T325" s="52" t="s">
        <v>47</v>
      </c>
      <c r="U325" s="52">
        <v>0</v>
      </c>
      <c r="V325" s="54">
        <v>-26850.99</v>
      </c>
      <c r="Z325" s="52" t="s">
        <v>48</v>
      </c>
      <c r="AA325" s="52" t="s">
        <v>129</v>
      </c>
      <c r="AB325" s="52" t="s">
        <v>42</v>
      </c>
      <c r="AC325" s="52" t="s">
        <v>130</v>
      </c>
      <c r="AD325" s="52" t="s">
        <v>51</v>
      </c>
    </row>
    <row r="326" spans="1:30" x14ac:dyDescent="0.25">
      <c r="A326" s="52" t="s">
        <v>35</v>
      </c>
      <c r="B326" s="52" t="s">
        <v>36</v>
      </c>
      <c r="C326" s="52" t="s">
        <v>37</v>
      </c>
      <c r="D326" s="52" t="s">
        <v>121</v>
      </c>
      <c r="E326" s="52" t="s">
        <v>122</v>
      </c>
      <c r="F326" s="52" t="s">
        <v>123</v>
      </c>
      <c r="G326" s="52" t="s">
        <v>124</v>
      </c>
      <c r="H326" s="52" t="s">
        <v>124</v>
      </c>
      <c r="I326" s="52" t="s">
        <v>42</v>
      </c>
      <c r="J326" s="52" t="s">
        <v>190</v>
      </c>
      <c r="K326" s="52" t="s">
        <v>190</v>
      </c>
      <c r="L326" s="52" t="s">
        <v>43</v>
      </c>
      <c r="M326" s="52" t="s">
        <v>1154</v>
      </c>
      <c r="N326" s="52" t="s">
        <v>150</v>
      </c>
      <c r="O326" s="52" t="s">
        <v>42</v>
      </c>
      <c r="Q326" s="52" t="s">
        <v>197</v>
      </c>
      <c r="S326" s="52">
        <v>201303</v>
      </c>
      <c r="T326" s="52" t="s">
        <v>47</v>
      </c>
      <c r="U326" s="52">
        <v>0</v>
      </c>
      <c r="V326" s="54">
        <v>-235885.5</v>
      </c>
      <c r="Z326" s="52" t="s">
        <v>48</v>
      </c>
      <c r="AA326" s="52" t="s">
        <v>129</v>
      </c>
      <c r="AB326" s="52" t="s">
        <v>42</v>
      </c>
      <c r="AC326" s="52" t="s">
        <v>130</v>
      </c>
      <c r="AD326" s="52" t="s">
        <v>51</v>
      </c>
    </row>
    <row r="327" spans="1:30" x14ac:dyDescent="0.25">
      <c r="A327" s="52" t="s">
        <v>35</v>
      </c>
      <c r="B327" s="52" t="s">
        <v>36</v>
      </c>
      <c r="C327" s="52" t="s">
        <v>37</v>
      </c>
      <c r="D327" s="52" t="s">
        <v>121</v>
      </c>
      <c r="E327" s="52" t="s">
        <v>122</v>
      </c>
      <c r="F327" s="52" t="s">
        <v>123</v>
      </c>
      <c r="G327" s="52" t="s">
        <v>124</v>
      </c>
      <c r="H327" s="52" t="s">
        <v>124</v>
      </c>
      <c r="I327" s="52" t="s">
        <v>42</v>
      </c>
      <c r="J327" s="52" t="s">
        <v>190</v>
      </c>
      <c r="K327" s="52" t="s">
        <v>190</v>
      </c>
      <c r="L327" s="52" t="s">
        <v>43</v>
      </c>
      <c r="M327" s="52" t="s">
        <v>1154</v>
      </c>
      <c r="N327" s="52" t="s">
        <v>150</v>
      </c>
      <c r="O327" s="52" t="s">
        <v>42</v>
      </c>
      <c r="Q327" s="52" t="s">
        <v>197</v>
      </c>
      <c r="S327" s="52">
        <v>201303</v>
      </c>
      <c r="T327" s="52" t="s">
        <v>47</v>
      </c>
      <c r="U327" s="52">
        <v>0</v>
      </c>
      <c r="V327" s="54">
        <v>-100000</v>
      </c>
      <c r="Z327" s="52" t="s">
        <v>48</v>
      </c>
      <c r="AA327" s="52" t="s">
        <v>129</v>
      </c>
      <c r="AB327" s="52" t="s">
        <v>42</v>
      </c>
      <c r="AC327" s="52" t="s">
        <v>130</v>
      </c>
      <c r="AD327" s="52" t="s">
        <v>51</v>
      </c>
    </row>
    <row r="328" spans="1:30" x14ac:dyDescent="0.25">
      <c r="A328" s="52" t="s">
        <v>35</v>
      </c>
      <c r="B328" s="52" t="s">
        <v>36</v>
      </c>
      <c r="C328" s="52" t="s">
        <v>37</v>
      </c>
      <c r="D328" s="52" t="s">
        <v>121</v>
      </c>
      <c r="E328" s="52" t="s">
        <v>122</v>
      </c>
      <c r="F328" s="52" t="s">
        <v>123</v>
      </c>
      <c r="G328" s="52" t="s">
        <v>124</v>
      </c>
      <c r="H328" s="52" t="s">
        <v>124</v>
      </c>
      <c r="I328" s="52" t="s">
        <v>42</v>
      </c>
      <c r="J328" s="52" t="s">
        <v>190</v>
      </c>
      <c r="K328" s="52" t="s">
        <v>190</v>
      </c>
      <c r="L328" s="52" t="s">
        <v>43</v>
      </c>
      <c r="M328" s="52" t="s">
        <v>1154</v>
      </c>
      <c r="N328" s="52" t="s">
        <v>150</v>
      </c>
      <c r="O328" s="52" t="s">
        <v>42</v>
      </c>
      <c r="Q328" s="52" t="s">
        <v>197</v>
      </c>
      <c r="S328" s="52">
        <v>201303</v>
      </c>
      <c r="T328" s="52" t="s">
        <v>52</v>
      </c>
      <c r="U328" s="52">
        <v>0</v>
      </c>
      <c r="V328" s="54">
        <v>6010</v>
      </c>
      <c r="Z328" s="52" t="s">
        <v>48</v>
      </c>
      <c r="AA328" s="52" t="s">
        <v>129</v>
      </c>
      <c r="AB328" s="52" t="s">
        <v>42</v>
      </c>
      <c r="AC328" s="52" t="s">
        <v>130</v>
      </c>
      <c r="AD328" s="52" t="s">
        <v>51</v>
      </c>
    </row>
    <row r="329" spans="1:30" x14ac:dyDescent="0.25">
      <c r="A329" s="52" t="s">
        <v>35</v>
      </c>
      <c r="B329" s="52" t="s">
        <v>36</v>
      </c>
      <c r="C329" s="52" t="s">
        <v>37</v>
      </c>
      <c r="D329" s="52" t="s">
        <v>121</v>
      </c>
      <c r="E329" s="52" t="s">
        <v>122</v>
      </c>
      <c r="F329" s="52" t="s">
        <v>123</v>
      </c>
      <c r="G329" s="52" t="s">
        <v>124</v>
      </c>
      <c r="H329" s="52" t="s">
        <v>124</v>
      </c>
      <c r="I329" s="52" t="s">
        <v>42</v>
      </c>
      <c r="J329" s="52" t="s">
        <v>190</v>
      </c>
      <c r="K329" s="52" t="s">
        <v>190</v>
      </c>
      <c r="L329" s="52" t="s">
        <v>43</v>
      </c>
      <c r="M329" s="52" t="s">
        <v>1154</v>
      </c>
      <c r="N329" s="52" t="s">
        <v>126</v>
      </c>
      <c r="O329" s="52" t="s">
        <v>198</v>
      </c>
      <c r="Q329" s="52" t="s">
        <v>204</v>
      </c>
      <c r="S329" s="52">
        <v>201303</v>
      </c>
      <c r="T329" s="52" t="s">
        <v>47</v>
      </c>
      <c r="U329" s="52">
        <v>0</v>
      </c>
      <c r="V329" s="54">
        <v>-154.78</v>
      </c>
      <c r="Z329" s="52" t="s">
        <v>48</v>
      </c>
      <c r="AA329" s="52" t="s">
        <v>129</v>
      </c>
      <c r="AB329" s="52" t="s">
        <v>42</v>
      </c>
      <c r="AC329" s="52" t="s">
        <v>130</v>
      </c>
      <c r="AD329" s="52" t="s">
        <v>51</v>
      </c>
    </row>
    <row r="330" spans="1:30" x14ac:dyDescent="0.25">
      <c r="A330" s="52" t="s">
        <v>35</v>
      </c>
      <c r="B330" s="52" t="s">
        <v>36</v>
      </c>
      <c r="C330" s="52" t="s">
        <v>37</v>
      </c>
      <c r="D330" s="52" t="s">
        <v>121</v>
      </c>
      <c r="E330" s="52" t="s">
        <v>122</v>
      </c>
      <c r="F330" s="52" t="s">
        <v>123</v>
      </c>
      <c r="G330" s="52" t="s">
        <v>124</v>
      </c>
      <c r="H330" s="52" t="s">
        <v>124</v>
      </c>
      <c r="I330" s="52" t="s">
        <v>42</v>
      </c>
      <c r="J330" s="52" t="s">
        <v>190</v>
      </c>
      <c r="K330" s="52" t="s">
        <v>190</v>
      </c>
      <c r="L330" s="52" t="s">
        <v>43</v>
      </c>
      <c r="M330" s="52" t="s">
        <v>1154</v>
      </c>
      <c r="N330" s="52" t="s">
        <v>126</v>
      </c>
      <c r="O330" s="52" t="s">
        <v>198</v>
      </c>
      <c r="Q330" s="52" t="s">
        <v>128</v>
      </c>
      <c r="S330" s="52">
        <v>201303</v>
      </c>
      <c r="T330" s="52" t="s">
        <v>47</v>
      </c>
      <c r="U330" s="52">
        <v>0</v>
      </c>
      <c r="V330" s="54">
        <v>-141.25</v>
      </c>
      <c r="Z330" s="52" t="s">
        <v>48</v>
      </c>
      <c r="AA330" s="52" t="s">
        <v>129</v>
      </c>
      <c r="AB330" s="52" t="s">
        <v>42</v>
      </c>
      <c r="AC330" s="52" t="s">
        <v>130</v>
      </c>
      <c r="AD330" s="52" t="s">
        <v>51</v>
      </c>
    </row>
    <row r="331" spans="1:30" x14ac:dyDescent="0.25">
      <c r="A331" s="52" t="s">
        <v>35</v>
      </c>
      <c r="B331" s="52" t="s">
        <v>36</v>
      </c>
      <c r="C331" s="52" t="s">
        <v>37</v>
      </c>
      <c r="D331" s="52" t="s">
        <v>121</v>
      </c>
      <c r="E331" s="52" t="s">
        <v>122</v>
      </c>
      <c r="F331" s="52" t="s">
        <v>123</v>
      </c>
      <c r="G331" s="52" t="s">
        <v>124</v>
      </c>
      <c r="H331" s="52" t="s">
        <v>124</v>
      </c>
      <c r="I331" s="52" t="s">
        <v>42</v>
      </c>
      <c r="J331" s="52" t="s">
        <v>190</v>
      </c>
      <c r="K331" s="52" t="s">
        <v>190</v>
      </c>
      <c r="L331" s="52" t="s">
        <v>43</v>
      </c>
      <c r="M331" s="52" t="s">
        <v>1154</v>
      </c>
      <c r="N331" s="52" t="s">
        <v>126</v>
      </c>
      <c r="O331" s="52" t="s">
        <v>198</v>
      </c>
      <c r="Q331" s="52" t="s">
        <v>128</v>
      </c>
      <c r="S331" s="52">
        <v>201303</v>
      </c>
      <c r="T331" s="52" t="s">
        <v>47</v>
      </c>
      <c r="U331" s="52">
        <v>0</v>
      </c>
      <c r="V331" s="54">
        <v>-42.38</v>
      </c>
      <c r="Z331" s="52" t="s">
        <v>48</v>
      </c>
      <c r="AA331" s="52" t="s">
        <v>129</v>
      </c>
      <c r="AB331" s="52" t="s">
        <v>42</v>
      </c>
      <c r="AC331" s="52" t="s">
        <v>130</v>
      </c>
      <c r="AD331" s="52" t="s">
        <v>51</v>
      </c>
    </row>
    <row r="332" spans="1:30" x14ac:dyDescent="0.25">
      <c r="A332" s="52" t="s">
        <v>35</v>
      </c>
      <c r="B332" s="52" t="s">
        <v>36</v>
      </c>
      <c r="C332" s="52" t="s">
        <v>37</v>
      </c>
      <c r="D332" s="52" t="s">
        <v>121</v>
      </c>
      <c r="E332" s="52" t="s">
        <v>122</v>
      </c>
      <c r="F332" s="52" t="s">
        <v>123</v>
      </c>
      <c r="G332" s="52" t="s">
        <v>124</v>
      </c>
      <c r="H332" s="52" t="s">
        <v>124</v>
      </c>
      <c r="I332" s="52" t="s">
        <v>42</v>
      </c>
      <c r="J332" s="52" t="s">
        <v>190</v>
      </c>
      <c r="K332" s="52" t="s">
        <v>190</v>
      </c>
      <c r="L332" s="52" t="s">
        <v>43</v>
      </c>
      <c r="M332" s="52" t="s">
        <v>1154</v>
      </c>
      <c r="N332" s="52" t="s">
        <v>126</v>
      </c>
      <c r="O332" s="52" t="s">
        <v>198</v>
      </c>
      <c r="Q332" s="52" t="s">
        <v>128</v>
      </c>
      <c r="S332" s="52">
        <v>201303</v>
      </c>
      <c r="T332" s="52" t="s">
        <v>47</v>
      </c>
      <c r="U332" s="52">
        <v>0</v>
      </c>
      <c r="V332" s="54">
        <v>-29.95</v>
      </c>
      <c r="Z332" s="52" t="s">
        <v>48</v>
      </c>
      <c r="AA332" s="52" t="s">
        <v>129</v>
      </c>
      <c r="AB332" s="52" t="s">
        <v>42</v>
      </c>
      <c r="AC332" s="52" t="s">
        <v>130</v>
      </c>
      <c r="AD332" s="52" t="s">
        <v>51</v>
      </c>
    </row>
    <row r="333" spans="1:30" x14ac:dyDescent="0.25">
      <c r="A333" s="52" t="s">
        <v>35</v>
      </c>
      <c r="B333" s="52" t="s">
        <v>36</v>
      </c>
      <c r="C333" s="52" t="s">
        <v>37</v>
      </c>
      <c r="D333" s="52" t="s">
        <v>121</v>
      </c>
      <c r="E333" s="52" t="s">
        <v>122</v>
      </c>
      <c r="F333" s="52" t="s">
        <v>123</v>
      </c>
      <c r="G333" s="52" t="s">
        <v>124</v>
      </c>
      <c r="H333" s="52" t="s">
        <v>124</v>
      </c>
      <c r="I333" s="52" t="s">
        <v>42</v>
      </c>
      <c r="J333" s="52" t="s">
        <v>190</v>
      </c>
      <c r="K333" s="52" t="s">
        <v>190</v>
      </c>
      <c r="L333" s="52" t="s">
        <v>43</v>
      </c>
      <c r="M333" s="52" t="s">
        <v>1154</v>
      </c>
      <c r="N333" s="52" t="s">
        <v>126</v>
      </c>
      <c r="O333" s="52" t="s">
        <v>198</v>
      </c>
      <c r="Q333" s="52" t="s">
        <v>128</v>
      </c>
      <c r="S333" s="52">
        <v>201303</v>
      </c>
      <c r="T333" s="52" t="s">
        <v>47</v>
      </c>
      <c r="U333" s="52">
        <v>0</v>
      </c>
      <c r="V333" s="54">
        <v>-22.6</v>
      </c>
      <c r="Z333" s="52" t="s">
        <v>48</v>
      </c>
      <c r="AA333" s="52" t="s">
        <v>129</v>
      </c>
      <c r="AB333" s="52" t="s">
        <v>42</v>
      </c>
      <c r="AC333" s="52" t="s">
        <v>130</v>
      </c>
      <c r="AD333" s="52" t="s">
        <v>51</v>
      </c>
    </row>
    <row r="334" spans="1:30" x14ac:dyDescent="0.25">
      <c r="A334" s="52" t="s">
        <v>35</v>
      </c>
      <c r="B334" s="52" t="s">
        <v>36</v>
      </c>
      <c r="C334" s="52" t="s">
        <v>37</v>
      </c>
      <c r="D334" s="52" t="s">
        <v>121</v>
      </c>
      <c r="E334" s="52" t="s">
        <v>122</v>
      </c>
      <c r="F334" s="52" t="s">
        <v>123</v>
      </c>
      <c r="G334" s="52" t="s">
        <v>124</v>
      </c>
      <c r="H334" s="52" t="s">
        <v>124</v>
      </c>
      <c r="I334" s="52" t="s">
        <v>42</v>
      </c>
      <c r="J334" s="52" t="s">
        <v>190</v>
      </c>
      <c r="K334" s="52" t="s">
        <v>190</v>
      </c>
      <c r="L334" s="52" t="s">
        <v>43</v>
      </c>
      <c r="M334" s="52" t="s">
        <v>1154</v>
      </c>
      <c r="N334" s="52" t="s">
        <v>126</v>
      </c>
      <c r="O334" s="52" t="s">
        <v>198</v>
      </c>
      <c r="Q334" s="52" t="s">
        <v>128</v>
      </c>
      <c r="S334" s="52">
        <v>201303</v>
      </c>
      <c r="T334" s="52" t="s">
        <v>47</v>
      </c>
      <c r="U334" s="52">
        <v>0</v>
      </c>
      <c r="V334" s="54">
        <v>-18.079999999999998</v>
      </c>
      <c r="Z334" s="52" t="s">
        <v>48</v>
      </c>
      <c r="AA334" s="52" t="s">
        <v>129</v>
      </c>
      <c r="AB334" s="52" t="s">
        <v>42</v>
      </c>
      <c r="AC334" s="52" t="s">
        <v>130</v>
      </c>
      <c r="AD334" s="52" t="s">
        <v>51</v>
      </c>
    </row>
    <row r="335" spans="1:30" x14ac:dyDescent="0.25">
      <c r="A335" s="52" t="s">
        <v>35</v>
      </c>
      <c r="B335" s="52" t="s">
        <v>36</v>
      </c>
      <c r="C335" s="52" t="s">
        <v>37</v>
      </c>
      <c r="D335" s="52" t="s">
        <v>121</v>
      </c>
      <c r="E335" s="52" t="s">
        <v>122</v>
      </c>
      <c r="F335" s="52" t="s">
        <v>123</v>
      </c>
      <c r="G335" s="52" t="s">
        <v>124</v>
      </c>
      <c r="H335" s="52" t="s">
        <v>124</v>
      </c>
      <c r="I335" s="52" t="s">
        <v>42</v>
      </c>
      <c r="J335" s="52" t="s">
        <v>190</v>
      </c>
      <c r="K335" s="52" t="s">
        <v>190</v>
      </c>
      <c r="L335" s="52" t="s">
        <v>43</v>
      </c>
      <c r="M335" s="52" t="s">
        <v>1154</v>
      </c>
      <c r="N335" s="52" t="s">
        <v>131</v>
      </c>
      <c r="O335" s="52" t="s">
        <v>42</v>
      </c>
      <c r="Q335" s="52" t="s">
        <v>210</v>
      </c>
      <c r="S335" s="52">
        <v>201303</v>
      </c>
      <c r="T335" s="52" t="s">
        <v>47</v>
      </c>
      <c r="U335" s="52">
        <v>0</v>
      </c>
      <c r="V335" s="54">
        <v>-5000</v>
      </c>
      <c r="Z335" s="52" t="s">
        <v>48</v>
      </c>
      <c r="AA335" s="52" t="s">
        <v>129</v>
      </c>
      <c r="AB335" s="52" t="s">
        <v>42</v>
      </c>
      <c r="AC335" s="52" t="s">
        <v>130</v>
      </c>
      <c r="AD335" s="52" t="s">
        <v>51</v>
      </c>
    </row>
    <row r="336" spans="1:30" x14ac:dyDescent="0.25">
      <c r="A336" s="52" t="s">
        <v>35</v>
      </c>
      <c r="B336" s="52" t="s">
        <v>36</v>
      </c>
      <c r="C336" s="52" t="s">
        <v>37</v>
      </c>
      <c r="D336" s="52" t="s">
        <v>121</v>
      </c>
      <c r="E336" s="52" t="s">
        <v>122</v>
      </c>
      <c r="F336" s="52" t="s">
        <v>123</v>
      </c>
      <c r="G336" s="52" t="s">
        <v>124</v>
      </c>
      <c r="H336" s="52" t="s">
        <v>124</v>
      </c>
      <c r="I336" s="52" t="s">
        <v>42</v>
      </c>
      <c r="J336" s="52" t="s">
        <v>190</v>
      </c>
      <c r="K336" s="52" t="s">
        <v>190</v>
      </c>
      <c r="L336" s="52" t="s">
        <v>43</v>
      </c>
      <c r="M336" s="52" t="s">
        <v>1154</v>
      </c>
      <c r="N336" s="52" t="s">
        <v>134</v>
      </c>
      <c r="O336" s="52" t="s">
        <v>42</v>
      </c>
      <c r="Q336" s="52" t="s">
        <v>135</v>
      </c>
      <c r="S336" s="52">
        <v>201303</v>
      </c>
      <c r="T336" s="52" t="s">
        <v>47</v>
      </c>
      <c r="U336" s="52">
        <v>0</v>
      </c>
      <c r="V336" s="54">
        <v>-250</v>
      </c>
      <c r="Z336" s="52" t="s">
        <v>48</v>
      </c>
      <c r="AA336" s="52" t="s">
        <v>129</v>
      </c>
      <c r="AB336" s="52" t="s">
        <v>42</v>
      </c>
      <c r="AC336" s="52" t="s">
        <v>130</v>
      </c>
      <c r="AD336" s="52" t="s">
        <v>51</v>
      </c>
    </row>
    <row r="337" spans="1:30" x14ac:dyDescent="0.25">
      <c r="A337" s="52" t="s">
        <v>35</v>
      </c>
      <c r="B337" s="52" t="s">
        <v>36</v>
      </c>
      <c r="C337" s="52" t="s">
        <v>37</v>
      </c>
      <c r="D337" s="52" t="s">
        <v>121</v>
      </c>
      <c r="E337" s="52" t="s">
        <v>122</v>
      </c>
      <c r="F337" s="52" t="s">
        <v>123</v>
      </c>
      <c r="G337" s="52" t="s">
        <v>124</v>
      </c>
      <c r="H337" s="52" t="s">
        <v>124</v>
      </c>
      <c r="I337" s="52" t="s">
        <v>42</v>
      </c>
      <c r="J337" s="52" t="s">
        <v>190</v>
      </c>
      <c r="K337" s="52" t="s">
        <v>190</v>
      </c>
      <c r="L337" s="52" t="s">
        <v>43</v>
      </c>
      <c r="M337" s="52" t="s">
        <v>44</v>
      </c>
      <c r="N337" s="52" t="s">
        <v>134</v>
      </c>
      <c r="O337" s="52" t="s">
        <v>42</v>
      </c>
      <c r="Q337" s="52" t="s">
        <v>194</v>
      </c>
      <c r="S337" s="52">
        <v>201303</v>
      </c>
      <c r="T337" s="52" t="s">
        <v>52</v>
      </c>
      <c r="U337" s="52">
        <v>0</v>
      </c>
      <c r="V337" s="54">
        <v>1700</v>
      </c>
      <c r="Z337" s="52" t="s">
        <v>48</v>
      </c>
      <c r="AA337" s="52" t="s">
        <v>129</v>
      </c>
      <c r="AB337" s="52" t="s">
        <v>42</v>
      </c>
      <c r="AC337" s="52" t="s">
        <v>130</v>
      </c>
      <c r="AD337" s="52" t="s">
        <v>51</v>
      </c>
    </row>
    <row r="338" spans="1:30" x14ac:dyDescent="0.25">
      <c r="A338" s="52" t="s">
        <v>35</v>
      </c>
      <c r="B338" s="52" t="s">
        <v>36</v>
      </c>
      <c r="C338" s="52" t="s">
        <v>37</v>
      </c>
      <c r="D338" s="52" t="s">
        <v>121</v>
      </c>
      <c r="E338" s="52" t="s">
        <v>122</v>
      </c>
      <c r="F338" s="52" t="s">
        <v>123</v>
      </c>
      <c r="G338" s="52" t="s">
        <v>124</v>
      </c>
      <c r="H338" s="52" t="s">
        <v>124</v>
      </c>
      <c r="I338" s="52" t="s">
        <v>42</v>
      </c>
      <c r="J338" s="52" t="s">
        <v>190</v>
      </c>
      <c r="K338" s="52" t="s">
        <v>190</v>
      </c>
      <c r="L338" s="52" t="s">
        <v>43</v>
      </c>
      <c r="M338" s="52" t="s">
        <v>44</v>
      </c>
      <c r="N338" s="52" t="s">
        <v>150</v>
      </c>
      <c r="O338" s="52" t="s">
        <v>42</v>
      </c>
      <c r="Q338" s="52" t="s">
        <v>194</v>
      </c>
      <c r="S338" s="52">
        <v>201303</v>
      </c>
      <c r="T338" s="52" t="s">
        <v>52</v>
      </c>
      <c r="U338" s="52">
        <v>0</v>
      </c>
      <c r="V338" s="54">
        <v>321225</v>
      </c>
      <c r="Z338" s="52" t="s">
        <v>48</v>
      </c>
      <c r="AA338" s="52" t="s">
        <v>129</v>
      </c>
      <c r="AB338" s="52" t="s">
        <v>42</v>
      </c>
      <c r="AC338" s="52" t="s">
        <v>130</v>
      </c>
      <c r="AD338" s="52" t="s">
        <v>51</v>
      </c>
    </row>
    <row r="339" spans="1:30" x14ac:dyDescent="0.25">
      <c r="A339" s="52" t="s">
        <v>35</v>
      </c>
      <c r="B339" s="52" t="s">
        <v>36</v>
      </c>
      <c r="C339" s="52" t="s">
        <v>37</v>
      </c>
      <c r="D339" s="52" t="s">
        <v>121</v>
      </c>
      <c r="E339" s="52" t="s">
        <v>122</v>
      </c>
      <c r="F339" s="52" t="s">
        <v>123</v>
      </c>
      <c r="G339" s="52" t="s">
        <v>124</v>
      </c>
      <c r="H339" s="52" t="s">
        <v>124</v>
      </c>
      <c r="I339" s="52" t="s">
        <v>42</v>
      </c>
      <c r="J339" s="52" t="s">
        <v>190</v>
      </c>
      <c r="K339" s="52" t="s">
        <v>190</v>
      </c>
      <c r="L339" s="52" t="s">
        <v>43</v>
      </c>
      <c r="M339" s="52" t="s">
        <v>44</v>
      </c>
      <c r="N339" s="52" t="s">
        <v>150</v>
      </c>
      <c r="O339" s="52" t="s">
        <v>42</v>
      </c>
      <c r="Q339" s="52" t="s">
        <v>194</v>
      </c>
      <c r="S339" s="52">
        <v>201303</v>
      </c>
      <c r="T339" s="52" t="s">
        <v>52</v>
      </c>
      <c r="U339" s="52">
        <v>0</v>
      </c>
      <c r="V339" s="54">
        <v>150000</v>
      </c>
      <c r="Z339" s="52" t="s">
        <v>48</v>
      </c>
      <c r="AA339" s="52" t="s">
        <v>129</v>
      </c>
      <c r="AB339" s="52" t="s">
        <v>42</v>
      </c>
      <c r="AC339" s="52" t="s">
        <v>130</v>
      </c>
      <c r="AD339" s="52" t="s">
        <v>51</v>
      </c>
    </row>
    <row r="340" spans="1:30" x14ac:dyDescent="0.25">
      <c r="A340" s="52" t="s">
        <v>35</v>
      </c>
      <c r="B340" s="52" t="s">
        <v>36</v>
      </c>
      <c r="C340" s="52" t="s">
        <v>37</v>
      </c>
      <c r="D340" s="52" t="s">
        <v>121</v>
      </c>
      <c r="E340" s="52" t="s">
        <v>122</v>
      </c>
      <c r="F340" s="52" t="s">
        <v>123</v>
      </c>
      <c r="G340" s="52" t="s">
        <v>124</v>
      </c>
      <c r="H340" s="52" t="s">
        <v>124</v>
      </c>
      <c r="I340" s="52" t="s">
        <v>42</v>
      </c>
      <c r="J340" s="52" t="s">
        <v>190</v>
      </c>
      <c r="K340" s="52" t="s">
        <v>190</v>
      </c>
      <c r="L340" s="52" t="s">
        <v>43</v>
      </c>
      <c r="M340" s="52" t="s">
        <v>1154</v>
      </c>
      <c r="N340" s="52" t="s">
        <v>150</v>
      </c>
      <c r="O340" s="52" t="s">
        <v>42</v>
      </c>
      <c r="Q340" s="52" t="s">
        <v>200</v>
      </c>
      <c r="S340" s="52">
        <v>201303</v>
      </c>
      <c r="T340" s="52" t="s">
        <v>47</v>
      </c>
      <c r="U340" s="52">
        <v>0</v>
      </c>
      <c r="V340" s="54">
        <v>-100000</v>
      </c>
      <c r="Z340" s="52" t="s">
        <v>48</v>
      </c>
      <c r="AA340" s="52" t="s">
        <v>129</v>
      </c>
      <c r="AB340" s="52" t="s">
        <v>42</v>
      </c>
      <c r="AC340" s="52" t="s">
        <v>130</v>
      </c>
      <c r="AD340" s="52" t="s">
        <v>51</v>
      </c>
    </row>
    <row r="341" spans="1:30" x14ac:dyDescent="0.25">
      <c r="A341" s="52" t="s">
        <v>35</v>
      </c>
      <c r="B341" s="52" t="s">
        <v>36</v>
      </c>
      <c r="C341" s="52" t="s">
        <v>37</v>
      </c>
      <c r="D341" s="52" t="s">
        <v>121</v>
      </c>
      <c r="E341" s="52" t="s">
        <v>122</v>
      </c>
      <c r="F341" s="52" t="s">
        <v>123</v>
      </c>
      <c r="G341" s="52" t="s">
        <v>124</v>
      </c>
      <c r="H341" s="52" t="s">
        <v>124</v>
      </c>
      <c r="I341" s="52" t="s">
        <v>42</v>
      </c>
      <c r="J341" s="52" t="s">
        <v>190</v>
      </c>
      <c r="K341" s="52" t="s">
        <v>190</v>
      </c>
      <c r="L341" s="52" t="s">
        <v>43</v>
      </c>
      <c r="M341" s="52" t="s">
        <v>1154</v>
      </c>
      <c r="N341" s="52" t="s">
        <v>126</v>
      </c>
      <c r="O341" s="52" t="s">
        <v>42</v>
      </c>
      <c r="Q341" s="52" t="s">
        <v>193</v>
      </c>
      <c r="S341" s="52">
        <v>201303</v>
      </c>
      <c r="T341" s="52" t="s">
        <v>47</v>
      </c>
      <c r="U341" s="52">
        <v>0</v>
      </c>
      <c r="V341" s="54">
        <v>-3</v>
      </c>
      <c r="Z341" s="52" t="s">
        <v>48</v>
      </c>
      <c r="AA341" s="52" t="s">
        <v>129</v>
      </c>
      <c r="AB341" s="52" t="s">
        <v>42</v>
      </c>
      <c r="AC341" s="52" t="s">
        <v>130</v>
      </c>
      <c r="AD341" s="52" t="s">
        <v>51</v>
      </c>
    </row>
    <row r="342" spans="1:30" x14ac:dyDescent="0.25">
      <c r="A342" s="52" t="s">
        <v>35</v>
      </c>
      <c r="B342" s="52" t="s">
        <v>36</v>
      </c>
      <c r="C342" s="52" t="s">
        <v>37</v>
      </c>
      <c r="D342" s="52" t="s">
        <v>121</v>
      </c>
      <c r="E342" s="52" t="s">
        <v>122</v>
      </c>
      <c r="F342" s="52" t="s">
        <v>123</v>
      </c>
      <c r="G342" s="52" t="s">
        <v>124</v>
      </c>
      <c r="H342" s="52" t="s">
        <v>124</v>
      </c>
      <c r="I342" s="52" t="s">
        <v>42</v>
      </c>
      <c r="J342" s="52" t="s">
        <v>190</v>
      </c>
      <c r="K342" s="52" t="s">
        <v>190</v>
      </c>
      <c r="L342" s="52" t="s">
        <v>43</v>
      </c>
      <c r="M342" s="52" t="s">
        <v>1154</v>
      </c>
      <c r="N342" s="52" t="s">
        <v>126</v>
      </c>
      <c r="O342" s="52" t="s">
        <v>42</v>
      </c>
      <c r="Q342" s="52" t="s">
        <v>128</v>
      </c>
      <c r="S342" s="52">
        <v>201303</v>
      </c>
      <c r="T342" s="52" t="s">
        <v>47</v>
      </c>
      <c r="U342" s="52">
        <v>0</v>
      </c>
      <c r="V342" s="54">
        <v>-19.21</v>
      </c>
      <c r="Z342" s="52" t="s">
        <v>48</v>
      </c>
      <c r="AA342" s="52" t="s">
        <v>129</v>
      </c>
      <c r="AB342" s="52" t="s">
        <v>42</v>
      </c>
      <c r="AC342" s="52" t="s">
        <v>130</v>
      </c>
      <c r="AD342" s="52" t="s">
        <v>51</v>
      </c>
    </row>
    <row r="343" spans="1:30" x14ac:dyDescent="0.25">
      <c r="A343" s="52" t="s">
        <v>35</v>
      </c>
      <c r="B343" s="52" t="s">
        <v>36</v>
      </c>
      <c r="C343" s="52" t="s">
        <v>37</v>
      </c>
      <c r="D343" s="52" t="s">
        <v>121</v>
      </c>
      <c r="E343" s="52" t="s">
        <v>122</v>
      </c>
      <c r="F343" s="52" t="s">
        <v>123</v>
      </c>
      <c r="G343" s="52" t="s">
        <v>124</v>
      </c>
      <c r="H343" s="52" t="s">
        <v>124</v>
      </c>
      <c r="I343" s="52" t="s">
        <v>42</v>
      </c>
      <c r="J343" s="52" t="s">
        <v>190</v>
      </c>
      <c r="K343" s="52" t="s">
        <v>190</v>
      </c>
      <c r="L343" s="52" t="s">
        <v>43</v>
      </c>
      <c r="M343" s="52" t="s">
        <v>1154</v>
      </c>
      <c r="N343" s="52" t="s">
        <v>126</v>
      </c>
      <c r="O343" s="52" t="s">
        <v>42</v>
      </c>
      <c r="Q343" s="52" t="s">
        <v>128</v>
      </c>
      <c r="S343" s="52">
        <v>201303</v>
      </c>
      <c r="T343" s="52" t="s">
        <v>47</v>
      </c>
      <c r="U343" s="52">
        <v>0</v>
      </c>
      <c r="V343" s="54">
        <v>-2.2599999999999998</v>
      </c>
      <c r="Z343" s="52" t="s">
        <v>48</v>
      </c>
      <c r="AA343" s="52" t="s">
        <v>129</v>
      </c>
      <c r="AB343" s="52" t="s">
        <v>42</v>
      </c>
      <c r="AC343" s="52" t="s">
        <v>130</v>
      </c>
      <c r="AD343" s="52" t="s">
        <v>51</v>
      </c>
    </row>
    <row r="344" spans="1:30" x14ac:dyDescent="0.25">
      <c r="A344" s="52" t="s">
        <v>35</v>
      </c>
      <c r="B344" s="52" t="s">
        <v>36</v>
      </c>
      <c r="C344" s="52" t="s">
        <v>37</v>
      </c>
      <c r="D344" s="52" t="s">
        <v>121</v>
      </c>
      <c r="E344" s="52" t="s">
        <v>122</v>
      </c>
      <c r="F344" s="52" t="s">
        <v>123</v>
      </c>
      <c r="G344" s="52" t="s">
        <v>124</v>
      </c>
      <c r="H344" s="52" t="s">
        <v>124</v>
      </c>
      <c r="I344" s="52" t="s">
        <v>42</v>
      </c>
      <c r="J344" s="52" t="s">
        <v>190</v>
      </c>
      <c r="K344" s="52" t="s">
        <v>190</v>
      </c>
      <c r="L344" s="52" t="s">
        <v>43</v>
      </c>
      <c r="M344" s="52" t="s">
        <v>1154</v>
      </c>
      <c r="N344" s="52" t="s">
        <v>126</v>
      </c>
      <c r="O344" s="52" t="s">
        <v>42</v>
      </c>
      <c r="Q344" s="52" t="s">
        <v>128</v>
      </c>
      <c r="S344" s="52">
        <v>201303</v>
      </c>
      <c r="T344" s="52" t="s">
        <v>47</v>
      </c>
      <c r="U344" s="52">
        <v>0</v>
      </c>
      <c r="V344" s="54">
        <v>-21.47</v>
      </c>
      <c r="Z344" s="52" t="s">
        <v>48</v>
      </c>
      <c r="AA344" s="52" t="s">
        <v>129</v>
      </c>
      <c r="AB344" s="52" t="s">
        <v>42</v>
      </c>
      <c r="AC344" s="52" t="s">
        <v>130</v>
      </c>
      <c r="AD344" s="52" t="s">
        <v>51</v>
      </c>
    </row>
    <row r="345" spans="1:30" x14ac:dyDescent="0.25">
      <c r="A345" s="52" t="s">
        <v>35</v>
      </c>
      <c r="B345" s="52" t="s">
        <v>36</v>
      </c>
      <c r="C345" s="52" t="s">
        <v>37</v>
      </c>
      <c r="D345" s="52" t="s">
        <v>121</v>
      </c>
      <c r="E345" s="52" t="s">
        <v>122</v>
      </c>
      <c r="F345" s="52" t="s">
        <v>123</v>
      </c>
      <c r="G345" s="52" t="s">
        <v>124</v>
      </c>
      <c r="H345" s="52" t="s">
        <v>124</v>
      </c>
      <c r="I345" s="52" t="s">
        <v>42</v>
      </c>
      <c r="J345" s="52" t="s">
        <v>190</v>
      </c>
      <c r="K345" s="52" t="s">
        <v>190</v>
      </c>
      <c r="L345" s="52" t="s">
        <v>43</v>
      </c>
      <c r="M345" s="52" t="s">
        <v>1154</v>
      </c>
      <c r="N345" s="52" t="s">
        <v>126</v>
      </c>
      <c r="O345" s="52" t="s">
        <v>42</v>
      </c>
      <c r="Q345" s="52" t="s">
        <v>128</v>
      </c>
      <c r="S345" s="52">
        <v>201303</v>
      </c>
      <c r="T345" s="52" t="s">
        <v>47</v>
      </c>
      <c r="U345" s="52">
        <v>0</v>
      </c>
      <c r="V345" s="54">
        <v>-159.33000000000001</v>
      </c>
      <c r="Z345" s="52" t="s">
        <v>48</v>
      </c>
      <c r="AA345" s="52" t="s">
        <v>129</v>
      </c>
      <c r="AB345" s="52" t="s">
        <v>42</v>
      </c>
      <c r="AC345" s="52" t="s">
        <v>130</v>
      </c>
      <c r="AD345" s="52" t="s">
        <v>51</v>
      </c>
    </row>
    <row r="346" spans="1:30" x14ac:dyDescent="0.25">
      <c r="A346" s="52" t="s">
        <v>35</v>
      </c>
      <c r="B346" s="52" t="s">
        <v>36</v>
      </c>
      <c r="C346" s="52" t="s">
        <v>37</v>
      </c>
      <c r="D346" s="52" t="s">
        <v>121</v>
      </c>
      <c r="E346" s="52" t="s">
        <v>122</v>
      </c>
      <c r="F346" s="52" t="s">
        <v>123</v>
      </c>
      <c r="G346" s="52" t="s">
        <v>124</v>
      </c>
      <c r="H346" s="52" t="s">
        <v>124</v>
      </c>
      <c r="I346" s="52" t="s">
        <v>42</v>
      </c>
      <c r="J346" s="52" t="s">
        <v>190</v>
      </c>
      <c r="K346" s="52" t="s">
        <v>190</v>
      </c>
      <c r="L346" s="52" t="s">
        <v>43</v>
      </c>
      <c r="M346" s="52" t="s">
        <v>1154</v>
      </c>
      <c r="N346" s="52" t="s">
        <v>150</v>
      </c>
      <c r="O346" s="52" t="s">
        <v>42</v>
      </c>
      <c r="Q346" s="52" t="s">
        <v>199</v>
      </c>
      <c r="S346" s="52">
        <v>201303</v>
      </c>
      <c r="T346" s="52" t="s">
        <v>52</v>
      </c>
      <c r="U346" s="52">
        <v>0</v>
      </c>
      <c r="V346" s="54">
        <v>150000</v>
      </c>
      <c r="Z346" s="52" t="s">
        <v>48</v>
      </c>
      <c r="AA346" s="52" t="s">
        <v>129</v>
      </c>
      <c r="AB346" s="52" t="s">
        <v>42</v>
      </c>
      <c r="AC346" s="52" t="s">
        <v>130</v>
      </c>
      <c r="AD346" s="52" t="s">
        <v>51</v>
      </c>
    </row>
    <row r="347" spans="1:30" x14ac:dyDescent="0.25">
      <c r="A347" s="52" t="s">
        <v>35</v>
      </c>
      <c r="B347" s="52" t="s">
        <v>36</v>
      </c>
      <c r="C347" s="52" t="s">
        <v>37</v>
      </c>
      <c r="D347" s="52" t="s">
        <v>121</v>
      </c>
      <c r="E347" s="52" t="s">
        <v>122</v>
      </c>
      <c r="F347" s="52" t="s">
        <v>123</v>
      </c>
      <c r="G347" s="52" t="s">
        <v>124</v>
      </c>
      <c r="H347" s="52" t="s">
        <v>124</v>
      </c>
      <c r="I347" s="52" t="s">
        <v>42</v>
      </c>
      <c r="J347" s="52" t="s">
        <v>190</v>
      </c>
      <c r="K347" s="52" t="s">
        <v>190</v>
      </c>
      <c r="L347" s="52" t="s">
        <v>43</v>
      </c>
      <c r="M347" s="52" t="s">
        <v>44</v>
      </c>
      <c r="N347" s="52" t="s">
        <v>150</v>
      </c>
      <c r="O347" s="52" t="s">
        <v>42</v>
      </c>
      <c r="Q347" s="52" t="s">
        <v>197</v>
      </c>
      <c r="S347" s="52">
        <v>201303</v>
      </c>
      <c r="T347" s="52" t="s">
        <v>47</v>
      </c>
      <c r="U347" s="52">
        <v>0</v>
      </c>
      <c r="V347" s="54">
        <v>-23584.97</v>
      </c>
      <c r="Z347" s="52" t="s">
        <v>48</v>
      </c>
      <c r="AA347" s="52" t="s">
        <v>129</v>
      </c>
      <c r="AB347" s="52" t="s">
        <v>42</v>
      </c>
      <c r="AC347" s="52" t="s">
        <v>130</v>
      </c>
      <c r="AD347" s="52" t="s">
        <v>51</v>
      </c>
    </row>
    <row r="348" spans="1:30" x14ac:dyDescent="0.25">
      <c r="A348" s="52" t="s">
        <v>35</v>
      </c>
      <c r="B348" s="52" t="s">
        <v>36</v>
      </c>
      <c r="C348" s="52" t="s">
        <v>37</v>
      </c>
      <c r="D348" s="52" t="s">
        <v>121</v>
      </c>
      <c r="E348" s="52" t="s">
        <v>122</v>
      </c>
      <c r="F348" s="52" t="s">
        <v>123</v>
      </c>
      <c r="G348" s="52" t="s">
        <v>124</v>
      </c>
      <c r="H348" s="52" t="s">
        <v>124</v>
      </c>
      <c r="I348" s="52" t="s">
        <v>42</v>
      </c>
      <c r="J348" s="52" t="s">
        <v>190</v>
      </c>
      <c r="K348" s="52" t="s">
        <v>190</v>
      </c>
      <c r="L348" s="52" t="s">
        <v>43</v>
      </c>
      <c r="M348" s="52" t="s">
        <v>44</v>
      </c>
      <c r="N348" s="52" t="s">
        <v>150</v>
      </c>
      <c r="O348" s="52" t="s">
        <v>42</v>
      </c>
      <c r="Q348" s="52" t="s">
        <v>197</v>
      </c>
      <c r="S348" s="52">
        <v>201303</v>
      </c>
      <c r="T348" s="52" t="s">
        <v>52</v>
      </c>
      <c r="U348" s="52">
        <v>0</v>
      </c>
      <c r="V348" s="54">
        <v>23584.97</v>
      </c>
      <c r="Z348" s="52" t="s">
        <v>48</v>
      </c>
      <c r="AA348" s="52" t="s">
        <v>129</v>
      </c>
      <c r="AB348" s="52" t="s">
        <v>42</v>
      </c>
      <c r="AC348" s="52" t="s">
        <v>130</v>
      </c>
      <c r="AD348" s="52" t="s">
        <v>51</v>
      </c>
    </row>
    <row r="349" spans="1:30" x14ac:dyDescent="0.25">
      <c r="A349" s="52" t="s">
        <v>35</v>
      </c>
      <c r="B349" s="52" t="s">
        <v>36</v>
      </c>
      <c r="C349" s="52" t="s">
        <v>37</v>
      </c>
      <c r="D349" s="52" t="s">
        <v>121</v>
      </c>
      <c r="E349" s="52" t="s">
        <v>122</v>
      </c>
      <c r="F349" s="52" t="s">
        <v>123</v>
      </c>
      <c r="G349" s="52" t="s">
        <v>124</v>
      </c>
      <c r="H349" s="52" t="s">
        <v>124</v>
      </c>
      <c r="I349" s="52" t="s">
        <v>42</v>
      </c>
      <c r="J349" s="52" t="s">
        <v>190</v>
      </c>
      <c r="K349" s="52" t="s">
        <v>190</v>
      </c>
      <c r="L349" s="52" t="s">
        <v>43</v>
      </c>
      <c r="M349" s="52" t="s">
        <v>44</v>
      </c>
      <c r="N349" s="52" t="s">
        <v>126</v>
      </c>
      <c r="O349" s="52" t="s">
        <v>191</v>
      </c>
      <c r="Q349" s="52" t="s">
        <v>214</v>
      </c>
      <c r="S349" s="52">
        <v>201303</v>
      </c>
      <c r="T349" s="52" t="s">
        <v>52</v>
      </c>
      <c r="U349" s="52">
        <v>0</v>
      </c>
      <c r="V349" s="54">
        <v>4.5</v>
      </c>
      <c r="Z349" s="52" t="s">
        <v>48</v>
      </c>
      <c r="AA349" s="52" t="s">
        <v>129</v>
      </c>
      <c r="AB349" s="52" t="s">
        <v>42</v>
      </c>
      <c r="AC349" s="52" t="s">
        <v>130</v>
      </c>
      <c r="AD349" s="52" t="s">
        <v>51</v>
      </c>
    </row>
    <row r="350" spans="1:30" x14ac:dyDescent="0.25">
      <c r="A350" s="52" t="s">
        <v>35</v>
      </c>
      <c r="B350" s="52" t="s">
        <v>36</v>
      </c>
      <c r="C350" s="52" t="s">
        <v>37</v>
      </c>
      <c r="D350" s="52" t="s">
        <v>121</v>
      </c>
      <c r="E350" s="52" t="s">
        <v>122</v>
      </c>
      <c r="F350" s="52" t="s">
        <v>123</v>
      </c>
      <c r="G350" s="52" t="s">
        <v>124</v>
      </c>
      <c r="H350" s="52" t="s">
        <v>124</v>
      </c>
      <c r="I350" s="52" t="s">
        <v>42</v>
      </c>
      <c r="J350" s="52" t="s">
        <v>190</v>
      </c>
      <c r="K350" s="52" t="s">
        <v>190</v>
      </c>
      <c r="L350" s="52" t="s">
        <v>43</v>
      </c>
      <c r="M350" s="52" t="s">
        <v>44</v>
      </c>
      <c r="N350" s="52" t="s">
        <v>126</v>
      </c>
      <c r="O350" s="52" t="s">
        <v>191</v>
      </c>
      <c r="Q350" s="52" t="s">
        <v>213</v>
      </c>
      <c r="S350" s="52">
        <v>201303</v>
      </c>
      <c r="T350" s="52" t="s">
        <v>52</v>
      </c>
      <c r="U350" s="52">
        <v>0</v>
      </c>
      <c r="V350" s="54">
        <v>6</v>
      </c>
      <c r="Z350" s="52" t="s">
        <v>48</v>
      </c>
      <c r="AA350" s="52" t="s">
        <v>129</v>
      </c>
      <c r="AB350" s="52" t="s">
        <v>42</v>
      </c>
      <c r="AC350" s="52" t="s">
        <v>130</v>
      </c>
      <c r="AD350" s="52" t="s">
        <v>51</v>
      </c>
    </row>
    <row r="351" spans="1:30" x14ac:dyDescent="0.25">
      <c r="A351" s="52" t="s">
        <v>35</v>
      </c>
      <c r="B351" s="52" t="s">
        <v>36</v>
      </c>
      <c r="C351" s="52" t="s">
        <v>37</v>
      </c>
      <c r="D351" s="52" t="s">
        <v>121</v>
      </c>
      <c r="E351" s="52" t="s">
        <v>122</v>
      </c>
      <c r="F351" s="52" t="s">
        <v>123</v>
      </c>
      <c r="G351" s="52" t="s">
        <v>124</v>
      </c>
      <c r="H351" s="52" t="s">
        <v>124</v>
      </c>
      <c r="I351" s="52" t="s">
        <v>42</v>
      </c>
      <c r="J351" s="52" t="s">
        <v>190</v>
      </c>
      <c r="K351" s="52" t="s">
        <v>190</v>
      </c>
      <c r="L351" s="52" t="s">
        <v>43</v>
      </c>
      <c r="M351" s="52" t="s">
        <v>44</v>
      </c>
      <c r="N351" s="52" t="s">
        <v>126</v>
      </c>
      <c r="O351" s="52" t="s">
        <v>191</v>
      </c>
      <c r="Q351" s="52" t="s">
        <v>193</v>
      </c>
      <c r="S351" s="52">
        <v>201303</v>
      </c>
      <c r="T351" s="52" t="s">
        <v>52</v>
      </c>
      <c r="U351" s="52">
        <v>0</v>
      </c>
      <c r="V351" s="54">
        <v>13</v>
      </c>
      <c r="Z351" s="52" t="s">
        <v>48</v>
      </c>
      <c r="AA351" s="52" t="s">
        <v>129</v>
      </c>
      <c r="AB351" s="52" t="s">
        <v>42</v>
      </c>
      <c r="AC351" s="52" t="s">
        <v>130</v>
      </c>
      <c r="AD351" s="52" t="s">
        <v>51</v>
      </c>
    </row>
    <row r="352" spans="1:30" x14ac:dyDescent="0.25">
      <c r="A352" s="52" t="s">
        <v>35</v>
      </c>
      <c r="B352" s="52" t="s">
        <v>36</v>
      </c>
      <c r="C352" s="52" t="s">
        <v>37</v>
      </c>
      <c r="D352" s="52" t="s">
        <v>121</v>
      </c>
      <c r="E352" s="52" t="s">
        <v>122</v>
      </c>
      <c r="F352" s="52" t="s">
        <v>123</v>
      </c>
      <c r="G352" s="52" t="s">
        <v>124</v>
      </c>
      <c r="H352" s="52" t="s">
        <v>124</v>
      </c>
      <c r="I352" s="52" t="s">
        <v>42</v>
      </c>
      <c r="J352" s="52" t="s">
        <v>190</v>
      </c>
      <c r="K352" s="52" t="s">
        <v>190</v>
      </c>
      <c r="L352" s="52" t="s">
        <v>43</v>
      </c>
      <c r="M352" s="52" t="s">
        <v>44</v>
      </c>
      <c r="N352" s="52" t="s">
        <v>126</v>
      </c>
      <c r="O352" s="52" t="s">
        <v>191</v>
      </c>
      <c r="Q352" s="52" t="s">
        <v>128</v>
      </c>
      <c r="S352" s="52">
        <v>201303</v>
      </c>
      <c r="T352" s="52" t="s">
        <v>52</v>
      </c>
      <c r="U352" s="52">
        <v>0</v>
      </c>
      <c r="V352" s="54">
        <v>11.3</v>
      </c>
      <c r="Z352" s="52" t="s">
        <v>48</v>
      </c>
      <c r="AA352" s="52" t="s">
        <v>129</v>
      </c>
      <c r="AB352" s="52" t="s">
        <v>42</v>
      </c>
      <c r="AC352" s="52" t="s">
        <v>130</v>
      </c>
      <c r="AD352" s="52" t="s">
        <v>51</v>
      </c>
    </row>
    <row r="353" spans="1:30" x14ac:dyDescent="0.25">
      <c r="A353" s="52" t="s">
        <v>35</v>
      </c>
      <c r="B353" s="52" t="s">
        <v>36</v>
      </c>
      <c r="C353" s="52" t="s">
        <v>37</v>
      </c>
      <c r="D353" s="52" t="s">
        <v>121</v>
      </c>
      <c r="E353" s="52" t="s">
        <v>122</v>
      </c>
      <c r="F353" s="52" t="s">
        <v>123</v>
      </c>
      <c r="G353" s="52" t="s">
        <v>124</v>
      </c>
      <c r="H353" s="52" t="s">
        <v>124</v>
      </c>
      <c r="I353" s="52" t="s">
        <v>42</v>
      </c>
      <c r="J353" s="52" t="s">
        <v>190</v>
      </c>
      <c r="K353" s="52" t="s">
        <v>190</v>
      </c>
      <c r="L353" s="52" t="s">
        <v>43</v>
      </c>
      <c r="M353" s="52" t="s">
        <v>44</v>
      </c>
      <c r="N353" s="52" t="s">
        <v>126</v>
      </c>
      <c r="O353" s="52" t="s">
        <v>191</v>
      </c>
      <c r="Q353" s="52" t="s">
        <v>128</v>
      </c>
      <c r="S353" s="52">
        <v>201303</v>
      </c>
      <c r="T353" s="52" t="s">
        <v>52</v>
      </c>
      <c r="U353" s="52">
        <v>0</v>
      </c>
      <c r="V353" s="54">
        <v>4.5199999999999996</v>
      </c>
      <c r="Z353" s="52" t="s">
        <v>48</v>
      </c>
      <c r="AA353" s="52" t="s">
        <v>129</v>
      </c>
      <c r="AB353" s="52" t="s">
        <v>42</v>
      </c>
      <c r="AC353" s="52" t="s">
        <v>130</v>
      </c>
      <c r="AD353" s="52" t="s">
        <v>51</v>
      </c>
    </row>
    <row r="354" spans="1:30" x14ac:dyDescent="0.25">
      <c r="A354" s="52" t="s">
        <v>35</v>
      </c>
      <c r="B354" s="52" t="s">
        <v>36</v>
      </c>
      <c r="C354" s="52" t="s">
        <v>37</v>
      </c>
      <c r="D354" s="52" t="s">
        <v>121</v>
      </c>
      <c r="E354" s="52" t="s">
        <v>122</v>
      </c>
      <c r="F354" s="52" t="s">
        <v>123</v>
      </c>
      <c r="G354" s="52" t="s">
        <v>124</v>
      </c>
      <c r="H354" s="52" t="s">
        <v>124</v>
      </c>
      <c r="I354" s="52" t="s">
        <v>42</v>
      </c>
      <c r="J354" s="52" t="s">
        <v>190</v>
      </c>
      <c r="K354" s="52" t="s">
        <v>190</v>
      </c>
      <c r="L354" s="52" t="s">
        <v>43</v>
      </c>
      <c r="M354" s="52" t="s">
        <v>44</v>
      </c>
      <c r="N354" s="52" t="s">
        <v>126</v>
      </c>
      <c r="O354" s="52" t="s">
        <v>191</v>
      </c>
      <c r="Q354" s="52" t="s">
        <v>195</v>
      </c>
      <c r="S354" s="52">
        <v>201303</v>
      </c>
      <c r="T354" s="52" t="s">
        <v>52</v>
      </c>
      <c r="U354" s="52">
        <v>0</v>
      </c>
      <c r="V354" s="54">
        <v>270.02999999999997</v>
      </c>
      <c r="Z354" s="52" t="s">
        <v>48</v>
      </c>
      <c r="AA354" s="52" t="s">
        <v>129</v>
      </c>
      <c r="AB354" s="52" t="s">
        <v>42</v>
      </c>
      <c r="AC354" s="52" t="s">
        <v>130</v>
      </c>
      <c r="AD354" s="52" t="s">
        <v>51</v>
      </c>
    </row>
    <row r="355" spans="1:30" x14ac:dyDescent="0.25">
      <c r="A355" s="52" t="s">
        <v>35</v>
      </c>
      <c r="B355" s="52" t="s">
        <v>36</v>
      </c>
      <c r="C355" s="52" t="s">
        <v>37</v>
      </c>
      <c r="D355" s="52" t="s">
        <v>121</v>
      </c>
      <c r="E355" s="52" t="s">
        <v>122</v>
      </c>
      <c r="F355" s="52" t="s">
        <v>123</v>
      </c>
      <c r="G355" s="52" t="s">
        <v>124</v>
      </c>
      <c r="H355" s="52" t="s">
        <v>124</v>
      </c>
      <c r="I355" s="52" t="s">
        <v>42</v>
      </c>
      <c r="J355" s="52" t="s">
        <v>190</v>
      </c>
      <c r="K355" s="52" t="s">
        <v>190</v>
      </c>
      <c r="L355" s="52" t="s">
        <v>43</v>
      </c>
      <c r="M355" s="52" t="s">
        <v>44</v>
      </c>
      <c r="N355" s="52" t="s">
        <v>160</v>
      </c>
      <c r="O355" s="52" t="s">
        <v>191</v>
      </c>
      <c r="Q355" s="52" t="s">
        <v>193</v>
      </c>
      <c r="S355" s="52">
        <v>201303</v>
      </c>
      <c r="T355" s="52" t="s">
        <v>52</v>
      </c>
      <c r="U355" s="52">
        <v>0</v>
      </c>
      <c r="V355" s="54">
        <v>4.5199999999999996</v>
      </c>
      <c r="Z355" s="52" t="s">
        <v>48</v>
      </c>
      <c r="AA355" s="52" t="s">
        <v>129</v>
      </c>
      <c r="AB355" s="52" t="s">
        <v>42</v>
      </c>
      <c r="AC355" s="52" t="s">
        <v>130</v>
      </c>
      <c r="AD355" s="52" t="s">
        <v>51</v>
      </c>
    </row>
    <row r="356" spans="1:30" x14ac:dyDescent="0.25">
      <c r="A356" s="52" t="s">
        <v>35</v>
      </c>
      <c r="B356" s="52" t="s">
        <v>36</v>
      </c>
      <c r="C356" s="52" t="s">
        <v>37</v>
      </c>
      <c r="D356" s="52" t="s">
        <v>121</v>
      </c>
      <c r="E356" s="52" t="s">
        <v>122</v>
      </c>
      <c r="F356" s="52" t="s">
        <v>123</v>
      </c>
      <c r="G356" s="52" t="s">
        <v>124</v>
      </c>
      <c r="H356" s="52" t="s">
        <v>124</v>
      </c>
      <c r="I356" s="52" t="s">
        <v>42</v>
      </c>
      <c r="J356" s="52" t="s">
        <v>190</v>
      </c>
      <c r="K356" s="52" t="s">
        <v>190</v>
      </c>
      <c r="L356" s="52" t="s">
        <v>43</v>
      </c>
      <c r="M356" s="52" t="s">
        <v>44</v>
      </c>
      <c r="N356" s="52" t="s">
        <v>160</v>
      </c>
      <c r="O356" s="52" t="s">
        <v>191</v>
      </c>
      <c r="Q356" s="52" t="s">
        <v>193</v>
      </c>
      <c r="S356" s="52">
        <v>201303</v>
      </c>
      <c r="T356" s="52" t="s">
        <v>52</v>
      </c>
      <c r="U356" s="52">
        <v>0</v>
      </c>
      <c r="V356" s="54">
        <v>4.5</v>
      </c>
      <c r="Z356" s="52" t="s">
        <v>48</v>
      </c>
      <c r="AA356" s="52" t="s">
        <v>129</v>
      </c>
      <c r="AB356" s="52" t="s">
        <v>42</v>
      </c>
      <c r="AC356" s="52" t="s">
        <v>130</v>
      </c>
      <c r="AD356" s="52" t="s">
        <v>51</v>
      </c>
    </row>
    <row r="357" spans="1:30" x14ac:dyDescent="0.25">
      <c r="A357" s="52" t="s">
        <v>35</v>
      </c>
      <c r="B357" s="52" t="s">
        <v>36</v>
      </c>
      <c r="C357" s="52" t="s">
        <v>37</v>
      </c>
      <c r="D357" s="52" t="s">
        <v>121</v>
      </c>
      <c r="E357" s="52" t="s">
        <v>122</v>
      </c>
      <c r="F357" s="52" t="s">
        <v>123</v>
      </c>
      <c r="G357" s="52" t="s">
        <v>124</v>
      </c>
      <c r="H357" s="52" t="s">
        <v>124</v>
      </c>
      <c r="I357" s="52" t="s">
        <v>42</v>
      </c>
      <c r="J357" s="52" t="s">
        <v>190</v>
      </c>
      <c r="K357" s="52" t="s">
        <v>190</v>
      </c>
      <c r="L357" s="52" t="s">
        <v>43</v>
      </c>
      <c r="M357" s="52" t="s">
        <v>44</v>
      </c>
      <c r="N357" s="52" t="s">
        <v>160</v>
      </c>
      <c r="O357" s="52" t="s">
        <v>191</v>
      </c>
      <c r="Q357" s="52" t="s">
        <v>193</v>
      </c>
      <c r="S357" s="52">
        <v>201303</v>
      </c>
      <c r="T357" s="52" t="s">
        <v>52</v>
      </c>
      <c r="U357" s="52">
        <v>0</v>
      </c>
      <c r="V357" s="54">
        <v>3.3</v>
      </c>
      <c r="Z357" s="52" t="s">
        <v>48</v>
      </c>
      <c r="AA357" s="52" t="s">
        <v>129</v>
      </c>
      <c r="AB357" s="52" t="s">
        <v>42</v>
      </c>
      <c r="AC357" s="52" t="s">
        <v>130</v>
      </c>
      <c r="AD357" s="52" t="s">
        <v>51</v>
      </c>
    </row>
    <row r="358" spans="1:30" x14ac:dyDescent="0.25">
      <c r="A358" s="52" t="s">
        <v>35</v>
      </c>
      <c r="B358" s="52" t="s">
        <v>36</v>
      </c>
      <c r="C358" s="52" t="s">
        <v>37</v>
      </c>
      <c r="D358" s="52" t="s">
        <v>121</v>
      </c>
      <c r="E358" s="52" t="s">
        <v>122</v>
      </c>
      <c r="F358" s="52" t="s">
        <v>123</v>
      </c>
      <c r="G358" s="52" t="s">
        <v>124</v>
      </c>
      <c r="H358" s="52" t="s">
        <v>124</v>
      </c>
      <c r="I358" s="52" t="s">
        <v>42</v>
      </c>
      <c r="J358" s="52" t="s">
        <v>190</v>
      </c>
      <c r="K358" s="52" t="s">
        <v>190</v>
      </c>
      <c r="L358" s="52" t="s">
        <v>43</v>
      </c>
      <c r="M358" s="52" t="s">
        <v>44</v>
      </c>
      <c r="N358" s="52" t="s">
        <v>160</v>
      </c>
      <c r="O358" s="52" t="s">
        <v>191</v>
      </c>
      <c r="Q358" s="52" t="s">
        <v>193</v>
      </c>
      <c r="S358" s="52">
        <v>201303</v>
      </c>
      <c r="T358" s="52" t="s">
        <v>52</v>
      </c>
      <c r="U358" s="52">
        <v>0</v>
      </c>
      <c r="V358" s="54">
        <v>9</v>
      </c>
      <c r="Z358" s="52" t="s">
        <v>48</v>
      </c>
      <c r="AA358" s="52" t="s">
        <v>129</v>
      </c>
      <c r="AB358" s="52" t="s">
        <v>42</v>
      </c>
      <c r="AC358" s="52" t="s">
        <v>130</v>
      </c>
      <c r="AD358" s="52" t="s">
        <v>51</v>
      </c>
    </row>
    <row r="359" spans="1:30" x14ac:dyDescent="0.25">
      <c r="A359" s="52" t="s">
        <v>35</v>
      </c>
      <c r="B359" s="52" t="s">
        <v>36</v>
      </c>
      <c r="C359" s="52" t="s">
        <v>37</v>
      </c>
      <c r="D359" s="52" t="s">
        <v>121</v>
      </c>
      <c r="E359" s="52" t="s">
        <v>122</v>
      </c>
      <c r="F359" s="52" t="s">
        <v>123</v>
      </c>
      <c r="G359" s="52" t="s">
        <v>124</v>
      </c>
      <c r="H359" s="52" t="s">
        <v>124</v>
      </c>
      <c r="I359" s="52" t="s">
        <v>42</v>
      </c>
      <c r="J359" s="52" t="s">
        <v>190</v>
      </c>
      <c r="K359" s="52" t="s">
        <v>190</v>
      </c>
      <c r="L359" s="52" t="s">
        <v>43</v>
      </c>
      <c r="M359" s="52" t="s">
        <v>44</v>
      </c>
      <c r="N359" s="52" t="s">
        <v>150</v>
      </c>
      <c r="O359" s="52" t="s">
        <v>42</v>
      </c>
      <c r="Q359" s="52" t="s">
        <v>197</v>
      </c>
      <c r="S359" s="52">
        <v>201303</v>
      </c>
      <c r="T359" s="52" t="s">
        <v>52</v>
      </c>
      <c r="U359" s="52">
        <v>0</v>
      </c>
      <c r="V359" s="54">
        <v>6010</v>
      </c>
      <c r="Z359" s="52" t="s">
        <v>48</v>
      </c>
      <c r="AA359" s="52" t="s">
        <v>129</v>
      </c>
      <c r="AB359" s="52" t="s">
        <v>42</v>
      </c>
      <c r="AC359" s="52" t="s">
        <v>130</v>
      </c>
      <c r="AD359" s="52" t="s">
        <v>51</v>
      </c>
    </row>
    <row r="360" spans="1:30" x14ac:dyDescent="0.25">
      <c r="A360" s="52" t="s">
        <v>35</v>
      </c>
      <c r="B360" s="52" t="s">
        <v>36</v>
      </c>
      <c r="C360" s="52" t="s">
        <v>37</v>
      </c>
      <c r="D360" s="52" t="s">
        <v>121</v>
      </c>
      <c r="E360" s="52" t="s">
        <v>122</v>
      </c>
      <c r="F360" s="52" t="s">
        <v>123</v>
      </c>
      <c r="G360" s="52" t="s">
        <v>124</v>
      </c>
      <c r="H360" s="52" t="s">
        <v>124</v>
      </c>
      <c r="I360" s="52" t="s">
        <v>42</v>
      </c>
      <c r="J360" s="52" t="s">
        <v>190</v>
      </c>
      <c r="K360" s="52" t="s">
        <v>190</v>
      </c>
      <c r="L360" s="52" t="s">
        <v>43</v>
      </c>
      <c r="M360" s="52" t="s">
        <v>44</v>
      </c>
      <c r="N360" s="52" t="s">
        <v>150</v>
      </c>
      <c r="O360" s="52" t="s">
        <v>42</v>
      </c>
      <c r="Q360" s="52" t="s">
        <v>197</v>
      </c>
      <c r="S360" s="52">
        <v>201303</v>
      </c>
      <c r="T360" s="52" t="s">
        <v>52</v>
      </c>
      <c r="U360" s="52">
        <v>0</v>
      </c>
      <c r="V360" s="54">
        <v>26850.99</v>
      </c>
      <c r="Z360" s="52" t="s">
        <v>48</v>
      </c>
      <c r="AA360" s="52" t="s">
        <v>129</v>
      </c>
      <c r="AB360" s="52" t="s">
        <v>42</v>
      </c>
      <c r="AC360" s="52" t="s">
        <v>130</v>
      </c>
      <c r="AD360" s="52" t="s">
        <v>51</v>
      </c>
    </row>
    <row r="361" spans="1:30" x14ac:dyDescent="0.25">
      <c r="A361" s="52" t="s">
        <v>35</v>
      </c>
      <c r="B361" s="52" t="s">
        <v>36</v>
      </c>
      <c r="C361" s="52" t="s">
        <v>37</v>
      </c>
      <c r="D361" s="52" t="s">
        <v>121</v>
      </c>
      <c r="E361" s="52" t="s">
        <v>122</v>
      </c>
      <c r="F361" s="52" t="s">
        <v>123</v>
      </c>
      <c r="G361" s="52" t="s">
        <v>124</v>
      </c>
      <c r="H361" s="52" t="s">
        <v>124</v>
      </c>
      <c r="I361" s="52" t="s">
        <v>42</v>
      </c>
      <c r="J361" s="52" t="s">
        <v>190</v>
      </c>
      <c r="K361" s="52" t="s">
        <v>190</v>
      </c>
      <c r="L361" s="52" t="s">
        <v>43</v>
      </c>
      <c r="M361" s="52" t="s">
        <v>44</v>
      </c>
      <c r="N361" s="52" t="s">
        <v>150</v>
      </c>
      <c r="O361" s="52" t="s">
        <v>42</v>
      </c>
      <c r="Q361" s="52" t="s">
        <v>197</v>
      </c>
      <c r="S361" s="52">
        <v>201303</v>
      </c>
      <c r="T361" s="52" t="s">
        <v>52</v>
      </c>
      <c r="U361" s="52">
        <v>0</v>
      </c>
      <c r="V361" s="54">
        <v>235885.5</v>
      </c>
      <c r="Z361" s="52" t="s">
        <v>48</v>
      </c>
      <c r="AA361" s="52" t="s">
        <v>129</v>
      </c>
      <c r="AB361" s="52" t="s">
        <v>42</v>
      </c>
      <c r="AC361" s="52" t="s">
        <v>130</v>
      </c>
      <c r="AD361" s="52" t="s">
        <v>51</v>
      </c>
    </row>
    <row r="362" spans="1:30" x14ac:dyDescent="0.25">
      <c r="A362" s="52" t="s">
        <v>35</v>
      </c>
      <c r="B362" s="52" t="s">
        <v>36</v>
      </c>
      <c r="C362" s="52" t="s">
        <v>37</v>
      </c>
      <c r="D362" s="52" t="s">
        <v>121</v>
      </c>
      <c r="E362" s="52" t="s">
        <v>122</v>
      </c>
      <c r="F362" s="52" t="s">
        <v>123</v>
      </c>
      <c r="G362" s="52" t="s">
        <v>124</v>
      </c>
      <c r="H362" s="52" t="s">
        <v>124</v>
      </c>
      <c r="I362" s="52" t="s">
        <v>42</v>
      </c>
      <c r="J362" s="52" t="s">
        <v>190</v>
      </c>
      <c r="K362" s="52" t="s">
        <v>190</v>
      </c>
      <c r="L362" s="52" t="s">
        <v>43</v>
      </c>
      <c r="M362" s="52" t="s">
        <v>44</v>
      </c>
      <c r="N362" s="52" t="s">
        <v>150</v>
      </c>
      <c r="O362" s="52" t="s">
        <v>42</v>
      </c>
      <c r="Q362" s="52" t="s">
        <v>197</v>
      </c>
      <c r="S362" s="52">
        <v>201303</v>
      </c>
      <c r="T362" s="52" t="s">
        <v>52</v>
      </c>
      <c r="U362" s="52">
        <v>0</v>
      </c>
      <c r="V362" s="54">
        <v>100000</v>
      </c>
      <c r="Z362" s="52" t="s">
        <v>48</v>
      </c>
      <c r="AA362" s="52" t="s">
        <v>129</v>
      </c>
      <c r="AB362" s="52" t="s">
        <v>42</v>
      </c>
      <c r="AC362" s="52" t="s">
        <v>130</v>
      </c>
      <c r="AD362" s="52" t="s">
        <v>51</v>
      </c>
    </row>
    <row r="363" spans="1:30" x14ac:dyDescent="0.25">
      <c r="A363" s="52" t="s">
        <v>35</v>
      </c>
      <c r="B363" s="52" t="s">
        <v>36</v>
      </c>
      <c r="C363" s="52" t="s">
        <v>37</v>
      </c>
      <c r="D363" s="52" t="s">
        <v>121</v>
      </c>
      <c r="E363" s="52" t="s">
        <v>122</v>
      </c>
      <c r="F363" s="52" t="s">
        <v>123</v>
      </c>
      <c r="G363" s="52" t="s">
        <v>124</v>
      </c>
      <c r="H363" s="52" t="s">
        <v>124</v>
      </c>
      <c r="I363" s="52" t="s">
        <v>42</v>
      </c>
      <c r="J363" s="52" t="s">
        <v>190</v>
      </c>
      <c r="K363" s="52" t="s">
        <v>190</v>
      </c>
      <c r="L363" s="52" t="s">
        <v>43</v>
      </c>
      <c r="M363" s="52" t="s">
        <v>44</v>
      </c>
      <c r="N363" s="52" t="s">
        <v>150</v>
      </c>
      <c r="O363" s="52" t="s">
        <v>42</v>
      </c>
      <c r="Q363" s="52" t="s">
        <v>197</v>
      </c>
      <c r="S363" s="52">
        <v>201303</v>
      </c>
      <c r="T363" s="52" t="s">
        <v>47</v>
      </c>
      <c r="U363" s="52">
        <v>0</v>
      </c>
      <c r="V363" s="54">
        <v>-6010</v>
      </c>
      <c r="Z363" s="52" t="s">
        <v>48</v>
      </c>
      <c r="AA363" s="52" t="s">
        <v>129</v>
      </c>
      <c r="AB363" s="52" t="s">
        <v>42</v>
      </c>
      <c r="AC363" s="52" t="s">
        <v>130</v>
      </c>
      <c r="AD363" s="52" t="s">
        <v>51</v>
      </c>
    </row>
    <row r="364" spans="1:30" x14ac:dyDescent="0.25">
      <c r="A364" s="52" t="s">
        <v>35</v>
      </c>
      <c r="B364" s="52" t="s">
        <v>36</v>
      </c>
      <c r="C364" s="52" t="s">
        <v>37</v>
      </c>
      <c r="D364" s="52" t="s">
        <v>121</v>
      </c>
      <c r="E364" s="52" t="s">
        <v>122</v>
      </c>
      <c r="F364" s="52" t="s">
        <v>123</v>
      </c>
      <c r="G364" s="52" t="s">
        <v>124</v>
      </c>
      <c r="H364" s="52" t="s">
        <v>124</v>
      </c>
      <c r="I364" s="52" t="s">
        <v>42</v>
      </c>
      <c r="J364" s="52" t="s">
        <v>190</v>
      </c>
      <c r="K364" s="52" t="s">
        <v>190</v>
      </c>
      <c r="L364" s="52" t="s">
        <v>43</v>
      </c>
      <c r="M364" s="52" t="s">
        <v>44</v>
      </c>
      <c r="N364" s="52" t="s">
        <v>150</v>
      </c>
      <c r="O364" s="52" t="s">
        <v>42</v>
      </c>
      <c r="Q364" s="52" t="s">
        <v>197</v>
      </c>
      <c r="S364" s="52">
        <v>201303</v>
      </c>
      <c r="T364" s="52" t="s">
        <v>47</v>
      </c>
      <c r="U364" s="52">
        <v>0</v>
      </c>
      <c r="V364" s="54">
        <v>-26850.99</v>
      </c>
      <c r="Z364" s="52" t="s">
        <v>48</v>
      </c>
      <c r="AA364" s="52" t="s">
        <v>129</v>
      </c>
      <c r="AB364" s="52" t="s">
        <v>42</v>
      </c>
      <c r="AC364" s="52" t="s">
        <v>130</v>
      </c>
      <c r="AD364" s="52" t="s">
        <v>51</v>
      </c>
    </row>
    <row r="365" spans="1:30" x14ac:dyDescent="0.25">
      <c r="A365" s="52" t="s">
        <v>35</v>
      </c>
      <c r="B365" s="52" t="s">
        <v>36</v>
      </c>
      <c r="C365" s="52" t="s">
        <v>37</v>
      </c>
      <c r="D365" s="52" t="s">
        <v>121</v>
      </c>
      <c r="E365" s="52" t="s">
        <v>122</v>
      </c>
      <c r="F365" s="52" t="s">
        <v>123</v>
      </c>
      <c r="G365" s="52" t="s">
        <v>124</v>
      </c>
      <c r="H365" s="52" t="s">
        <v>124</v>
      </c>
      <c r="I365" s="52" t="s">
        <v>42</v>
      </c>
      <c r="J365" s="52" t="s">
        <v>190</v>
      </c>
      <c r="K365" s="52" t="s">
        <v>190</v>
      </c>
      <c r="L365" s="52" t="s">
        <v>43</v>
      </c>
      <c r="M365" s="52" t="s">
        <v>44</v>
      </c>
      <c r="N365" s="52" t="s">
        <v>150</v>
      </c>
      <c r="O365" s="52" t="s">
        <v>42</v>
      </c>
      <c r="Q365" s="52" t="s">
        <v>197</v>
      </c>
      <c r="S365" s="52">
        <v>201303</v>
      </c>
      <c r="T365" s="52" t="s">
        <v>52</v>
      </c>
      <c r="U365" s="52">
        <v>0</v>
      </c>
      <c r="V365" s="54">
        <v>68000</v>
      </c>
      <c r="Z365" s="52" t="s">
        <v>48</v>
      </c>
      <c r="AA365" s="52" t="s">
        <v>129</v>
      </c>
      <c r="AB365" s="52" t="s">
        <v>42</v>
      </c>
      <c r="AC365" s="52" t="s">
        <v>130</v>
      </c>
      <c r="AD365" s="52" t="s">
        <v>51</v>
      </c>
    </row>
    <row r="366" spans="1:30" x14ac:dyDescent="0.25">
      <c r="A366" s="52" t="s">
        <v>35</v>
      </c>
      <c r="B366" s="52" t="s">
        <v>36</v>
      </c>
      <c r="C366" s="52" t="s">
        <v>37</v>
      </c>
      <c r="D366" s="52" t="s">
        <v>121</v>
      </c>
      <c r="E366" s="52" t="s">
        <v>122</v>
      </c>
      <c r="F366" s="52" t="s">
        <v>123</v>
      </c>
      <c r="G366" s="52" t="s">
        <v>124</v>
      </c>
      <c r="H366" s="52" t="s">
        <v>124</v>
      </c>
      <c r="I366" s="52" t="s">
        <v>42</v>
      </c>
      <c r="J366" s="52" t="s">
        <v>190</v>
      </c>
      <c r="K366" s="52" t="s">
        <v>190</v>
      </c>
      <c r="L366" s="52" t="s">
        <v>43</v>
      </c>
      <c r="M366" s="52" t="s">
        <v>44</v>
      </c>
      <c r="N366" s="52" t="s">
        <v>126</v>
      </c>
      <c r="O366" s="52" t="s">
        <v>198</v>
      </c>
      <c r="Q366" s="52" t="s">
        <v>128</v>
      </c>
      <c r="S366" s="52">
        <v>201303</v>
      </c>
      <c r="T366" s="52" t="s">
        <v>52</v>
      </c>
      <c r="U366" s="52">
        <v>0</v>
      </c>
      <c r="V366" s="54">
        <v>18.079999999999998</v>
      </c>
      <c r="Z366" s="52" t="s">
        <v>48</v>
      </c>
      <c r="AA366" s="52" t="s">
        <v>129</v>
      </c>
      <c r="AB366" s="52" t="s">
        <v>42</v>
      </c>
      <c r="AC366" s="52" t="s">
        <v>130</v>
      </c>
      <c r="AD366" s="52" t="s">
        <v>51</v>
      </c>
    </row>
    <row r="367" spans="1:30" x14ac:dyDescent="0.25">
      <c r="A367" s="52" t="s">
        <v>35</v>
      </c>
      <c r="B367" s="52" t="s">
        <v>36</v>
      </c>
      <c r="C367" s="52" t="s">
        <v>37</v>
      </c>
      <c r="D367" s="52" t="s">
        <v>121</v>
      </c>
      <c r="E367" s="52" t="s">
        <v>122</v>
      </c>
      <c r="F367" s="52" t="s">
        <v>123</v>
      </c>
      <c r="G367" s="52" t="s">
        <v>124</v>
      </c>
      <c r="H367" s="52" t="s">
        <v>124</v>
      </c>
      <c r="I367" s="52" t="s">
        <v>42</v>
      </c>
      <c r="J367" s="52" t="s">
        <v>190</v>
      </c>
      <c r="K367" s="52" t="s">
        <v>190</v>
      </c>
      <c r="L367" s="52" t="s">
        <v>43</v>
      </c>
      <c r="M367" s="52" t="s">
        <v>44</v>
      </c>
      <c r="N367" s="52" t="s">
        <v>131</v>
      </c>
      <c r="O367" s="52" t="s">
        <v>191</v>
      </c>
      <c r="Q367" s="52" t="s">
        <v>196</v>
      </c>
      <c r="S367" s="52">
        <v>201303</v>
      </c>
      <c r="T367" s="52" t="s">
        <v>52</v>
      </c>
      <c r="U367" s="52">
        <v>0</v>
      </c>
      <c r="V367" s="54">
        <v>1500</v>
      </c>
      <c r="Z367" s="52" t="s">
        <v>48</v>
      </c>
      <c r="AA367" s="52" t="s">
        <v>129</v>
      </c>
      <c r="AB367" s="52" t="s">
        <v>42</v>
      </c>
      <c r="AC367" s="52" t="s">
        <v>130</v>
      </c>
      <c r="AD367" s="52" t="s">
        <v>51</v>
      </c>
    </row>
    <row r="368" spans="1:30" x14ac:dyDescent="0.25">
      <c r="A368" s="52" t="s">
        <v>35</v>
      </c>
      <c r="B368" s="52" t="s">
        <v>36</v>
      </c>
      <c r="C368" s="52" t="s">
        <v>37</v>
      </c>
      <c r="D368" s="52" t="s">
        <v>121</v>
      </c>
      <c r="E368" s="52" t="s">
        <v>122</v>
      </c>
      <c r="F368" s="52" t="s">
        <v>123</v>
      </c>
      <c r="G368" s="52" t="s">
        <v>124</v>
      </c>
      <c r="H368" s="52" t="s">
        <v>124</v>
      </c>
      <c r="I368" s="52" t="s">
        <v>42</v>
      </c>
      <c r="J368" s="52" t="s">
        <v>190</v>
      </c>
      <c r="K368" s="52" t="s">
        <v>190</v>
      </c>
      <c r="L368" s="52" t="s">
        <v>43</v>
      </c>
      <c r="M368" s="52" t="s">
        <v>44</v>
      </c>
      <c r="N368" s="52" t="s">
        <v>131</v>
      </c>
      <c r="O368" s="52" t="s">
        <v>198</v>
      </c>
      <c r="Q368" s="52" t="s">
        <v>209</v>
      </c>
      <c r="S368" s="52">
        <v>201303</v>
      </c>
      <c r="T368" s="52" t="s">
        <v>52</v>
      </c>
      <c r="U368" s="52">
        <v>0</v>
      </c>
      <c r="V368" s="54">
        <v>68.25</v>
      </c>
      <c r="Z368" s="52" t="s">
        <v>48</v>
      </c>
      <c r="AA368" s="52" t="s">
        <v>129</v>
      </c>
      <c r="AB368" s="52" t="s">
        <v>42</v>
      </c>
      <c r="AC368" s="52" t="s">
        <v>130</v>
      </c>
      <c r="AD368" s="52" t="s">
        <v>51</v>
      </c>
    </row>
    <row r="369" spans="1:30" x14ac:dyDescent="0.25">
      <c r="A369" s="52" t="s">
        <v>35</v>
      </c>
      <c r="B369" s="52" t="s">
        <v>36</v>
      </c>
      <c r="C369" s="52" t="s">
        <v>37</v>
      </c>
      <c r="D369" s="52" t="s">
        <v>121</v>
      </c>
      <c r="E369" s="52" t="s">
        <v>122</v>
      </c>
      <c r="F369" s="52" t="s">
        <v>123</v>
      </c>
      <c r="G369" s="52" t="s">
        <v>124</v>
      </c>
      <c r="H369" s="52" t="s">
        <v>124</v>
      </c>
      <c r="I369" s="52" t="s">
        <v>42</v>
      </c>
      <c r="J369" s="52" t="s">
        <v>190</v>
      </c>
      <c r="K369" s="52" t="s">
        <v>190</v>
      </c>
      <c r="L369" s="52" t="s">
        <v>43</v>
      </c>
      <c r="M369" s="52" t="s">
        <v>44</v>
      </c>
      <c r="N369" s="52" t="s">
        <v>131</v>
      </c>
      <c r="O369" s="52" t="s">
        <v>163</v>
      </c>
      <c r="Q369" s="52" t="s">
        <v>206</v>
      </c>
      <c r="S369" s="52">
        <v>201303</v>
      </c>
      <c r="T369" s="52" t="s">
        <v>52</v>
      </c>
      <c r="U369" s="52">
        <v>0</v>
      </c>
      <c r="V369" s="54">
        <v>454</v>
      </c>
      <c r="Z369" s="52" t="s">
        <v>48</v>
      </c>
      <c r="AA369" s="52" t="s">
        <v>129</v>
      </c>
      <c r="AB369" s="52" t="s">
        <v>42</v>
      </c>
      <c r="AC369" s="52" t="s">
        <v>130</v>
      </c>
      <c r="AD369" s="52" t="s">
        <v>51</v>
      </c>
    </row>
    <row r="370" spans="1:30" x14ac:dyDescent="0.25">
      <c r="A370" s="52" t="s">
        <v>35</v>
      </c>
      <c r="B370" s="52" t="s">
        <v>36</v>
      </c>
      <c r="C370" s="52" t="s">
        <v>37</v>
      </c>
      <c r="D370" s="52" t="s">
        <v>121</v>
      </c>
      <c r="E370" s="52" t="s">
        <v>122</v>
      </c>
      <c r="F370" s="52" t="s">
        <v>123</v>
      </c>
      <c r="G370" s="52" t="s">
        <v>124</v>
      </c>
      <c r="H370" s="52" t="s">
        <v>124</v>
      </c>
      <c r="I370" s="52" t="s">
        <v>42</v>
      </c>
      <c r="J370" s="52" t="s">
        <v>190</v>
      </c>
      <c r="K370" s="52" t="s">
        <v>190</v>
      </c>
      <c r="L370" s="52" t="s">
        <v>43</v>
      </c>
      <c r="M370" s="52" t="s">
        <v>44</v>
      </c>
      <c r="N370" s="52" t="s">
        <v>126</v>
      </c>
      <c r="O370" s="52" t="s">
        <v>163</v>
      </c>
      <c r="Q370" s="52" t="s">
        <v>205</v>
      </c>
      <c r="S370" s="52">
        <v>201303</v>
      </c>
      <c r="T370" s="52" t="s">
        <v>52</v>
      </c>
      <c r="U370" s="52">
        <v>0</v>
      </c>
      <c r="V370" s="54">
        <v>159</v>
      </c>
      <c r="Z370" s="52" t="s">
        <v>48</v>
      </c>
      <c r="AA370" s="52" t="s">
        <v>129</v>
      </c>
      <c r="AB370" s="52" t="s">
        <v>42</v>
      </c>
      <c r="AC370" s="52" t="s">
        <v>130</v>
      </c>
      <c r="AD370" s="52" t="s">
        <v>51</v>
      </c>
    </row>
    <row r="371" spans="1:30" x14ac:dyDescent="0.25">
      <c r="A371" s="52" t="s">
        <v>35</v>
      </c>
      <c r="B371" s="52" t="s">
        <v>36</v>
      </c>
      <c r="C371" s="52" t="s">
        <v>37</v>
      </c>
      <c r="D371" s="52" t="s">
        <v>121</v>
      </c>
      <c r="E371" s="52" t="s">
        <v>122</v>
      </c>
      <c r="F371" s="52" t="s">
        <v>123</v>
      </c>
      <c r="G371" s="52" t="s">
        <v>124</v>
      </c>
      <c r="H371" s="52" t="s">
        <v>124</v>
      </c>
      <c r="I371" s="52" t="s">
        <v>42</v>
      </c>
      <c r="J371" s="52" t="s">
        <v>190</v>
      </c>
      <c r="K371" s="52" t="s">
        <v>190</v>
      </c>
      <c r="L371" s="52" t="s">
        <v>43</v>
      </c>
      <c r="M371" s="52" t="s">
        <v>44</v>
      </c>
      <c r="N371" s="52" t="s">
        <v>150</v>
      </c>
      <c r="O371" s="52" t="s">
        <v>42</v>
      </c>
      <c r="Q371" s="52" t="s">
        <v>197</v>
      </c>
      <c r="S371" s="52">
        <v>201303</v>
      </c>
      <c r="T371" s="52" t="s">
        <v>47</v>
      </c>
      <c r="U371" s="52">
        <v>0</v>
      </c>
      <c r="V371" s="54">
        <v>-235885.5</v>
      </c>
      <c r="Z371" s="52" t="s">
        <v>48</v>
      </c>
      <c r="AA371" s="52" t="s">
        <v>129</v>
      </c>
      <c r="AB371" s="52" t="s">
        <v>42</v>
      </c>
      <c r="AC371" s="52" t="s">
        <v>130</v>
      </c>
      <c r="AD371" s="52" t="s">
        <v>51</v>
      </c>
    </row>
    <row r="372" spans="1:30" x14ac:dyDescent="0.25">
      <c r="A372" s="52" t="s">
        <v>35</v>
      </c>
      <c r="B372" s="52" t="s">
        <v>36</v>
      </c>
      <c r="C372" s="52" t="s">
        <v>37</v>
      </c>
      <c r="D372" s="52" t="s">
        <v>121</v>
      </c>
      <c r="E372" s="52" t="s">
        <v>122</v>
      </c>
      <c r="F372" s="52" t="s">
        <v>123</v>
      </c>
      <c r="G372" s="52" t="s">
        <v>124</v>
      </c>
      <c r="H372" s="52" t="s">
        <v>124</v>
      </c>
      <c r="I372" s="52" t="s">
        <v>42</v>
      </c>
      <c r="J372" s="52" t="s">
        <v>190</v>
      </c>
      <c r="K372" s="52" t="s">
        <v>190</v>
      </c>
      <c r="L372" s="52" t="s">
        <v>43</v>
      </c>
      <c r="M372" s="52" t="s">
        <v>44</v>
      </c>
      <c r="N372" s="52" t="s">
        <v>150</v>
      </c>
      <c r="O372" s="52" t="s">
        <v>42</v>
      </c>
      <c r="Q372" s="52" t="s">
        <v>197</v>
      </c>
      <c r="S372" s="52">
        <v>201303</v>
      </c>
      <c r="T372" s="52" t="s">
        <v>47</v>
      </c>
      <c r="U372" s="52">
        <v>0</v>
      </c>
      <c r="V372" s="54">
        <v>-100000</v>
      </c>
      <c r="Z372" s="52" t="s">
        <v>48</v>
      </c>
      <c r="AA372" s="52" t="s">
        <v>129</v>
      </c>
      <c r="AB372" s="52" t="s">
        <v>42</v>
      </c>
      <c r="AC372" s="52" t="s">
        <v>130</v>
      </c>
      <c r="AD372" s="52" t="s">
        <v>51</v>
      </c>
    </row>
    <row r="373" spans="1:30" x14ac:dyDescent="0.25">
      <c r="A373" s="52" t="s">
        <v>35</v>
      </c>
      <c r="B373" s="52" t="s">
        <v>36</v>
      </c>
      <c r="C373" s="52" t="s">
        <v>37</v>
      </c>
      <c r="D373" s="52" t="s">
        <v>121</v>
      </c>
      <c r="E373" s="52" t="s">
        <v>122</v>
      </c>
      <c r="F373" s="52" t="s">
        <v>123</v>
      </c>
      <c r="G373" s="52" t="s">
        <v>124</v>
      </c>
      <c r="H373" s="52" t="s">
        <v>124</v>
      </c>
      <c r="I373" s="52" t="s">
        <v>42</v>
      </c>
      <c r="J373" s="52" t="s">
        <v>190</v>
      </c>
      <c r="K373" s="52" t="s">
        <v>190</v>
      </c>
      <c r="L373" s="52" t="s">
        <v>43</v>
      </c>
      <c r="M373" s="52" t="s">
        <v>44</v>
      </c>
      <c r="N373" s="52" t="s">
        <v>150</v>
      </c>
      <c r="O373" s="52" t="s">
        <v>42</v>
      </c>
      <c r="Q373" s="52" t="s">
        <v>197</v>
      </c>
      <c r="S373" s="52">
        <v>201303</v>
      </c>
      <c r="T373" s="52" t="s">
        <v>47</v>
      </c>
      <c r="U373" s="52">
        <v>0</v>
      </c>
      <c r="V373" s="54">
        <v>-68000</v>
      </c>
      <c r="Z373" s="52" t="s">
        <v>48</v>
      </c>
      <c r="AA373" s="52" t="s">
        <v>129</v>
      </c>
      <c r="AB373" s="52" t="s">
        <v>42</v>
      </c>
      <c r="AC373" s="52" t="s">
        <v>130</v>
      </c>
      <c r="AD373" s="52" t="s">
        <v>51</v>
      </c>
    </row>
    <row r="374" spans="1:30" x14ac:dyDescent="0.25">
      <c r="A374" s="52" t="s">
        <v>35</v>
      </c>
      <c r="B374" s="52" t="s">
        <v>36</v>
      </c>
      <c r="C374" s="52" t="s">
        <v>37</v>
      </c>
      <c r="D374" s="52" t="s">
        <v>121</v>
      </c>
      <c r="E374" s="52" t="s">
        <v>122</v>
      </c>
      <c r="F374" s="52" t="s">
        <v>123</v>
      </c>
      <c r="G374" s="52" t="s">
        <v>124</v>
      </c>
      <c r="H374" s="52" t="s">
        <v>124</v>
      </c>
      <c r="I374" s="52" t="s">
        <v>42</v>
      </c>
      <c r="J374" s="52" t="s">
        <v>190</v>
      </c>
      <c r="K374" s="52" t="s">
        <v>190</v>
      </c>
      <c r="L374" s="52" t="s">
        <v>43</v>
      </c>
      <c r="M374" s="52" t="s">
        <v>44</v>
      </c>
      <c r="N374" s="52" t="s">
        <v>150</v>
      </c>
      <c r="O374" s="52" t="s">
        <v>42</v>
      </c>
      <c r="Q374" s="52" t="s">
        <v>183</v>
      </c>
      <c r="S374" s="52">
        <v>201303</v>
      </c>
      <c r="T374" s="52" t="s">
        <v>52</v>
      </c>
      <c r="U374" s="52">
        <v>0</v>
      </c>
      <c r="V374" s="54">
        <v>7075</v>
      </c>
      <c r="Z374" s="52" t="s">
        <v>48</v>
      </c>
      <c r="AA374" s="52" t="s">
        <v>129</v>
      </c>
      <c r="AB374" s="52" t="s">
        <v>42</v>
      </c>
      <c r="AC374" s="52" t="s">
        <v>130</v>
      </c>
      <c r="AD374" s="52" t="s">
        <v>51</v>
      </c>
    </row>
    <row r="375" spans="1:30" x14ac:dyDescent="0.25">
      <c r="A375" s="52" t="s">
        <v>35</v>
      </c>
      <c r="B375" s="52" t="s">
        <v>36</v>
      </c>
      <c r="C375" s="52" t="s">
        <v>37</v>
      </c>
      <c r="D375" s="52" t="s">
        <v>121</v>
      </c>
      <c r="E375" s="52" t="s">
        <v>122</v>
      </c>
      <c r="F375" s="52" t="s">
        <v>123</v>
      </c>
      <c r="G375" s="52" t="s">
        <v>124</v>
      </c>
      <c r="H375" s="52" t="s">
        <v>124</v>
      </c>
      <c r="I375" s="52" t="s">
        <v>42</v>
      </c>
      <c r="J375" s="52" t="s">
        <v>190</v>
      </c>
      <c r="K375" s="52" t="s">
        <v>190</v>
      </c>
      <c r="L375" s="52" t="s">
        <v>43</v>
      </c>
      <c r="M375" s="52" t="s">
        <v>44</v>
      </c>
      <c r="N375" s="52" t="s">
        <v>150</v>
      </c>
      <c r="O375" s="52" t="s">
        <v>42</v>
      </c>
      <c r="Q375" s="52" t="s">
        <v>203</v>
      </c>
      <c r="S375" s="52">
        <v>201303</v>
      </c>
      <c r="T375" s="52" t="s">
        <v>52</v>
      </c>
      <c r="U375" s="52">
        <v>0</v>
      </c>
      <c r="V375" s="54">
        <v>100000</v>
      </c>
      <c r="Z375" s="52" t="s">
        <v>48</v>
      </c>
      <c r="AA375" s="52" t="s">
        <v>129</v>
      </c>
      <c r="AB375" s="52" t="s">
        <v>42</v>
      </c>
      <c r="AC375" s="52" t="s">
        <v>130</v>
      </c>
      <c r="AD375" s="52" t="s">
        <v>51</v>
      </c>
    </row>
    <row r="376" spans="1:30" x14ac:dyDescent="0.25">
      <c r="A376" s="52" t="s">
        <v>35</v>
      </c>
      <c r="B376" s="52" t="s">
        <v>36</v>
      </c>
      <c r="C376" s="52" t="s">
        <v>37</v>
      </c>
      <c r="D376" s="52" t="s">
        <v>121</v>
      </c>
      <c r="E376" s="52" t="s">
        <v>122</v>
      </c>
      <c r="F376" s="52" t="s">
        <v>123</v>
      </c>
      <c r="G376" s="52" t="s">
        <v>124</v>
      </c>
      <c r="H376" s="52" t="s">
        <v>124</v>
      </c>
      <c r="I376" s="52" t="s">
        <v>42</v>
      </c>
      <c r="J376" s="52" t="s">
        <v>190</v>
      </c>
      <c r="K376" s="52" t="s">
        <v>190</v>
      </c>
      <c r="L376" s="52" t="s">
        <v>43</v>
      </c>
      <c r="M376" s="52" t="s">
        <v>44</v>
      </c>
      <c r="N376" s="52" t="s">
        <v>162</v>
      </c>
      <c r="O376" s="52" t="s">
        <v>198</v>
      </c>
      <c r="Q376" s="52" t="s">
        <v>209</v>
      </c>
      <c r="S376" s="52">
        <v>201303</v>
      </c>
      <c r="T376" s="52" t="s">
        <v>52</v>
      </c>
      <c r="U376" s="52">
        <v>0</v>
      </c>
      <c r="V376" s="54">
        <v>56.59</v>
      </c>
      <c r="Z376" s="52" t="s">
        <v>48</v>
      </c>
      <c r="AA376" s="52" t="s">
        <v>129</v>
      </c>
      <c r="AB376" s="52" t="s">
        <v>42</v>
      </c>
      <c r="AC376" s="52" t="s">
        <v>130</v>
      </c>
      <c r="AD376" s="52" t="s">
        <v>51</v>
      </c>
    </row>
    <row r="377" spans="1:30" x14ac:dyDescent="0.25">
      <c r="A377" s="52" t="s">
        <v>35</v>
      </c>
      <c r="B377" s="52" t="s">
        <v>36</v>
      </c>
      <c r="C377" s="52" t="s">
        <v>37</v>
      </c>
      <c r="D377" s="52" t="s">
        <v>121</v>
      </c>
      <c r="E377" s="52" t="s">
        <v>122</v>
      </c>
      <c r="F377" s="52" t="s">
        <v>123</v>
      </c>
      <c r="G377" s="52" t="s">
        <v>124</v>
      </c>
      <c r="H377" s="52" t="s">
        <v>124</v>
      </c>
      <c r="I377" s="52" t="s">
        <v>42</v>
      </c>
      <c r="J377" s="52" t="s">
        <v>190</v>
      </c>
      <c r="K377" s="52" t="s">
        <v>190</v>
      </c>
      <c r="L377" s="52" t="s">
        <v>43</v>
      </c>
      <c r="M377" s="52" t="s">
        <v>44</v>
      </c>
      <c r="N377" s="52" t="s">
        <v>126</v>
      </c>
      <c r="O377" s="52" t="s">
        <v>191</v>
      </c>
      <c r="Q377" s="52" t="s">
        <v>212</v>
      </c>
      <c r="S377" s="52">
        <v>201303</v>
      </c>
      <c r="T377" s="52" t="s">
        <v>52</v>
      </c>
      <c r="U377" s="52">
        <v>0</v>
      </c>
      <c r="V377" s="54">
        <v>79</v>
      </c>
      <c r="Z377" s="52" t="s">
        <v>48</v>
      </c>
      <c r="AA377" s="52" t="s">
        <v>129</v>
      </c>
      <c r="AB377" s="52" t="s">
        <v>42</v>
      </c>
      <c r="AC377" s="52" t="s">
        <v>130</v>
      </c>
      <c r="AD377" s="52" t="s">
        <v>51</v>
      </c>
    </row>
    <row r="378" spans="1:30" x14ac:dyDescent="0.25">
      <c r="A378" s="52" t="s">
        <v>35</v>
      </c>
      <c r="B378" s="52" t="s">
        <v>36</v>
      </c>
      <c r="C378" s="52" t="s">
        <v>37</v>
      </c>
      <c r="D378" s="52" t="s">
        <v>121</v>
      </c>
      <c r="E378" s="52" t="s">
        <v>122</v>
      </c>
      <c r="F378" s="52" t="s">
        <v>123</v>
      </c>
      <c r="G378" s="52" t="s">
        <v>124</v>
      </c>
      <c r="H378" s="52" t="s">
        <v>124</v>
      </c>
      <c r="I378" s="52" t="s">
        <v>42</v>
      </c>
      <c r="J378" s="52" t="s">
        <v>190</v>
      </c>
      <c r="K378" s="52" t="s">
        <v>190</v>
      </c>
      <c r="L378" s="52" t="s">
        <v>43</v>
      </c>
      <c r="M378" s="52" t="s">
        <v>44</v>
      </c>
      <c r="N378" s="52" t="s">
        <v>126</v>
      </c>
      <c r="O378" s="52" t="s">
        <v>191</v>
      </c>
      <c r="Q378" s="52" t="s">
        <v>207</v>
      </c>
      <c r="S378" s="52">
        <v>201303</v>
      </c>
      <c r="T378" s="52" t="s">
        <v>52</v>
      </c>
      <c r="U378" s="52">
        <v>0</v>
      </c>
      <c r="V378" s="54">
        <v>28</v>
      </c>
      <c r="Z378" s="52" t="s">
        <v>48</v>
      </c>
      <c r="AA378" s="52" t="s">
        <v>129</v>
      </c>
      <c r="AB378" s="52" t="s">
        <v>42</v>
      </c>
      <c r="AC378" s="52" t="s">
        <v>130</v>
      </c>
      <c r="AD378" s="52" t="s">
        <v>51</v>
      </c>
    </row>
    <row r="379" spans="1:30" x14ac:dyDescent="0.25">
      <c r="A379" s="52" t="s">
        <v>35</v>
      </c>
      <c r="B379" s="52" t="s">
        <v>36</v>
      </c>
      <c r="C379" s="52" t="s">
        <v>37</v>
      </c>
      <c r="D379" s="52" t="s">
        <v>121</v>
      </c>
      <c r="E379" s="52" t="s">
        <v>122</v>
      </c>
      <c r="F379" s="52" t="s">
        <v>123</v>
      </c>
      <c r="G379" s="52" t="s">
        <v>124</v>
      </c>
      <c r="H379" s="52" t="s">
        <v>124</v>
      </c>
      <c r="I379" s="52" t="s">
        <v>42</v>
      </c>
      <c r="J379" s="52" t="s">
        <v>190</v>
      </c>
      <c r="K379" s="52" t="s">
        <v>190</v>
      </c>
      <c r="L379" s="52" t="s">
        <v>43</v>
      </c>
      <c r="M379" s="52" t="s">
        <v>44</v>
      </c>
      <c r="N379" s="52" t="s">
        <v>126</v>
      </c>
      <c r="O379" s="52" t="s">
        <v>191</v>
      </c>
      <c r="Q379" s="52" t="s">
        <v>211</v>
      </c>
      <c r="S379" s="52">
        <v>201303</v>
      </c>
      <c r="T379" s="52" t="s">
        <v>52</v>
      </c>
      <c r="U379" s="52">
        <v>0</v>
      </c>
      <c r="V379" s="54">
        <v>15.63</v>
      </c>
      <c r="Z379" s="52" t="s">
        <v>48</v>
      </c>
      <c r="AA379" s="52" t="s">
        <v>129</v>
      </c>
      <c r="AB379" s="52" t="s">
        <v>42</v>
      </c>
      <c r="AC379" s="52" t="s">
        <v>130</v>
      </c>
      <c r="AD379" s="52" t="s">
        <v>51</v>
      </c>
    </row>
    <row r="380" spans="1:30" x14ac:dyDescent="0.25">
      <c r="A380" s="52" t="s">
        <v>35</v>
      </c>
      <c r="B380" s="52" t="s">
        <v>36</v>
      </c>
      <c r="C380" s="52" t="s">
        <v>37</v>
      </c>
      <c r="D380" s="52" t="s">
        <v>121</v>
      </c>
      <c r="E380" s="52" t="s">
        <v>122</v>
      </c>
      <c r="F380" s="52" t="s">
        <v>123</v>
      </c>
      <c r="G380" s="52" t="s">
        <v>124</v>
      </c>
      <c r="H380" s="52" t="s">
        <v>124</v>
      </c>
      <c r="I380" s="52" t="s">
        <v>42</v>
      </c>
      <c r="J380" s="52" t="s">
        <v>190</v>
      </c>
      <c r="K380" s="52" t="s">
        <v>190</v>
      </c>
      <c r="L380" s="52" t="s">
        <v>43</v>
      </c>
      <c r="M380" s="52" t="s">
        <v>44</v>
      </c>
      <c r="N380" s="52" t="s">
        <v>126</v>
      </c>
      <c r="O380" s="52" t="s">
        <v>191</v>
      </c>
      <c r="Q380" s="52" t="s">
        <v>201</v>
      </c>
      <c r="S380" s="52">
        <v>201303</v>
      </c>
      <c r="T380" s="52" t="s">
        <v>52</v>
      </c>
      <c r="U380" s="52">
        <v>0</v>
      </c>
      <c r="V380" s="54">
        <v>495</v>
      </c>
      <c r="Z380" s="52" t="s">
        <v>48</v>
      </c>
      <c r="AA380" s="52" t="s">
        <v>129</v>
      </c>
      <c r="AB380" s="52" t="s">
        <v>42</v>
      </c>
      <c r="AC380" s="52" t="s">
        <v>130</v>
      </c>
      <c r="AD380" s="52" t="s">
        <v>51</v>
      </c>
    </row>
    <row r="381" spans="1:30" x14ac:dyDescent="0.25">
      <c r="A381" s="52" t="s">
        <v>35</v>
      </c>
      <c r="B381" s="52" t="s">
        <v>36</v>
      </c>
      <c r="C381" s="52" t="s">
        <v>37</v>
      </c>
      <c r="D381" s="52" t="s">
        <v>121</v>
      </c>
      <c r="E381" s="52" t="s">
        <v>122</v>
      </c>
      <c r="F381" s="52" t="s">
        <v>123</v>
      </c>
      <c r="G381" s="52" t="s">
        <v>124</v>
      </c>
      <c r="H381" s="52" t="s">
        <v>124</v>
      </c>
      <c r="I381" s="52" t="s">
        <v>42</v>
      </c>
      <c r="J381" s="52" t="s">
        <v>190</v>
      </c>
      <c r="K381" s="52" t="s">
        <v>190</v>
      </c>
      <c r="L381" s="52" t="s">
        <v>43</v>
      </c>
      <c r="M381" s="52" t="s">
        <v>44</v>
      </c>
      <c r="N381" s="52" t="s">
        <v>160</v>
      </c>
      <c r="O381" s="52" t="s">
        <v>191</v>
      </c>
      <c r="Q381" s="52" t="s">
        <v>192</v>
      </c>
      <c r="S381" s="52">
        <v>201303</v>
      </c>
      <c r="T381" s="52" t="s">
        <v>52</v>
      </c>
      <c r="U381" s="52">
        <v>0</v>
      </c>
      <c r="V381" s="54">
        <v>9</v>
      </c>
      <c r="Z381" s="52" t="s">
        <v>48</v>
      </c>
      <c r="AA381" s="52" t="s">
        <v>129</v>
      </c>
      <c r="AB381" s="52" t="s">
        <v>42</v>
      </c>
      <c r="AC381" s="52" t="s">
        <v>130</v>
      </c>
      <c r="AD381" s="52" t="s">
        <v>51</v>
      </c>
    </row>
    <row r="382" spans="1:30" x14ac:dyDescent="0.25">
      <c r="A382" s="52" t="s">
        <v>35</v>
      </c>
      <c r="B382" s="52" t="s">
        <v>36</v>
      </c>
      <c r="C382" s="52" t="s">
        <v>37</v>
      </c>
      <c r="D382" s="52" t="s">
        <v>121</v>
      </c>
      <c r="E382" s="52" t="s">
        <v>122</v>
      </c>
      <c r="F382" s="52" t="s">
        <v>123</v>
      </c>
      <c r="G382" s="52" t="s">
        <v>124</v>
      </c>
      <c r="H382" s="52" t="s">
        <v>124</v>
      </c>
      <c r="I382" s="52" t="s">
        <v>42</v>
      </c>
      <c r="J382" s="52" t="s">
        <v>190</v>
      </c>
      <c r="K382" s="52" t="s">
        <v>190</v>
      </c>
      <c r="L382" s="52" t="s">
        <v>43</v>
      </c>
      <c r="M382" s="52" t="s">
        <v>44</v>
      </c>
      <c r="N382" s="52" t="s">
        <v>160</v>
      </c>
      <c r="O382" s="52" t="s">
        <v>191</v>
      </c>
      <c r="Q382" s="52" t="s">
        <v>195</v>
      </c>
      <c r="S382" s="52">
        <v>201303</v>
      </c>
      <c r="T382" s="52" t="s">
        <v>52</v>
      </c>
      <c r="U382" s="52">
        <v>0</v>
      </c>
      <c r="V382" s="54">
        <v>26.1</v>
      </c>
      <c r="Z382" s="52" t="s">
        <v>48</v>
      </c>
      <c r="AA382" s="52" t="s">
        <v>129</v>
      </c>
      <c r="AB382" s="52" t="s">
        <v>42</v>
      </c>
      <c r="AC382" s="52" t="s">
        <v>130</v>
      </c>
      <c r="AD382" s="52" t="s">
        <v>51</v>
      </c>
    </row>
    <row r="383" spans="1:30" x14ac:dyDescent="0.25">
      <c r="A383" s="52" t="s">
        <v>35</v>
      </c>
      <c r="B383" s="52" t="s">
        <v>36</v>
      </c>
      <c r="C383" s="52" t="s">
        <v>37</v>
      </c>
      <c r="D383" s="52" t="s">
        <v>121</v>
      </c>
      <c r="E383" s="52" t="s">
        <v>122</v>
      </c>
      <c r="F383" s="52" t="s">
        <v>123</v>
      </c>
      <c r="G383" s="52" t="s">
        <v>124</v>
      </c>
      <c r="H383" s="52" t="s">
        <v>124</v>
      </c>
      <c r="I383" s="52" t="s">
        <v>42</v>
      </c>
      <c r="J383" s="52" t="s">
        <v>190</v>
      </c>
      <c r="K383" s="52" t="s">
        <v>190</v>
      </c>
      <c r="L383" s="52" t="s">
        <v>43</v>
      </c>
      <c r="M383" s="52" t="s">
        <v>44</v>
      </c>
      <c r="N383" s="52" t="s">
        <v>160</v>
      </c>
      <c r="O383" s="52" t="s">
        <v>191</v>
      </c>
      <c r="Q383" s="52" t="s">
        <v>208</v>
      </c>
      <c r="S383" s="52">
        <v>201303</v>
      </c>
      <c r="T383" s="52" t="s">
        <v>52</v>
      </c>
      <c r="U383" s="52">
        <v>0</v>
      </c>
      <c r="V383" s="54">
        <v>22.79</v>
      </c>
      <c r="Z383" s="52" t="s">
        <v>48</v>
      </c>
      <c r="AA383" s="52" t="s">
        <v>129</v>
      </c>
      <c r="AB383" s="52" t="s">
        <v>42</v>
      </c>
      <c r="AC383" s="52" t="s">
        <v>130</v>
      </c>
      <c r="AD383" s="52" t="s">
        <v>51</v>
      </c>
    </row>
    <row r="384" spans="1:30" x14ac:dyDescent="0.25">
      <c r="A384" s="52" t="s">
        <v>35</v>
      </c>
      <c r="B384" s="52" t="s">
        <v>36</v>
      </c>
      <c r="C384" s="52" t="s">
        <v>37</v>
      </c>
      <c r="D384" s="52" t="s">
        <v>121</v>
      </c>
      <c r="E384" s="52" t="s">
        <v>122</v>
      </c>
      <c r="F384" s="52" t="s">
        <v>123</v>
      </c>
      <c r="G384" s="52" t="s">
        <v>124</v>
      </c>
      <c r="H384" s="52" t="s">
        <v>124</v>
      </c>
      <c r="I384" s="52" t="s">
        <v>42</v>
      </c>
      <c r="J384" s="52" t="s">
        <v>190</v>
      </c>
      <c r="K384" s="52" t="s">
        <v>190</v>
      </c>
      <c r="L384" s="52" t="s">
        <v>43</v>
      </c>
      <c r="M384" s="52" t="s">
        <v>1154</v>
      </c>
      <c r="N384" s="52" t="s">
        <v>131</v>
      </c>
      <c r="O384" s="52" t="s">
        <v>191</v>
      </c>
      <c r="Q384" s="52" t="s">
        <v>196</v>
      </c>
      <c r="S384" s="52">
        <v>201303</v>
      </c>
      <c r="T384" s="52" t="s">
        <v>47</v>
      </c>
      <c r="U384" s="52">
        <v>0</v>
      </c>
      <c r="V384" s="54">
        <v>-1500</v>
      </c>
      <c r="Z384" s="52" t="s">
        <v>48</v>
      </c>
      <c r="AA384" s="52" t="s">
        <v>129</v>
      </c>
      <c r="AB384" s="52" t="s">
        <v>42</v>
      </c>
      <c r="AC384" s="52" t="s">
        <v>130</v>
      </c>
      <c r="AD384" s="52" t="s">
        <v>51</v>
      </c>
    </row>
    <row r="385" spans="1:30" x14ac:dyDescent="0.25">
      <c r="A385" s="52" t="s">
        <v>35</v>
      </c>
      <c r="B385" s="52" t="s">
        <v>36</v>
      </c>
      <c r="C385" s="52" t="s">
        <v>37</v>
      </c>
      <c r="D385" s="52" t="s">
        <v>121</v>
      </c>
      <c r="E385" s="52" t="s">
        <v>122</v>
      </c>
      <c r="F385" s="52" t="s">
        <v>123</v>
      </c>
      <c r="G385" s="52" t="s">
        <v>124</v>
      </c>
      <c r="H385" s="52" t="s">
        <v>124</v>
      </c>
      <c r="I385" s="52" t="s">
        <v>42</v>
      </c>
      <c r="J385" s="52" t="s">
        <v>190</v>
      </c>
      <c r="K385" s="52" t="s">
        <v>190</v>
      </c>
      <c r="L385" s="52" t="s">
        <v>43</v>
      </c>
      <c r="M385" s="52" t="s">
        <v>1154</v>
      </c>
      <c r="N385" s="52" t="s">
        <v>131</v>
      </c>
      <c r="O385" s="52" t="s">
        <v>198</v>
      </c>
      <c r="Q385" s="52" t="s">
        <v>209</v>
      </c>
      <c r="S385" s="52">
        <v>201303</v>
      </c>
      <c r="T385" s="52" t="s">
        <v>47</v>
      </c>
      <c r="U385" s="52">
        <v>0</v>
      </c>
      <c r="V385" s="54">
        <v>-68.25</v>
      </c>
      <c r="Z385" s="52" t="s">
        <v>48</v>
      </c>
      <c r="AA385" s="52" t="s">
        <v>129</v>
      </c>
      <c r="AB385" s="52" t="s">
        <v>42</v>
      </c>
      <c r="AC385" s="52" t="s">
        <v>130</v>
      </c>
      <c r="AD385" s="52" t="s">
        <v>51</v>
      </c>
    </row>
    <row r="386" spans="1:30" x14ac:dyDescent="0.25">
      <c r="A386" s="52" t="s">
        <v>35</v>
      </c>
      <c r="B386" s="52" t="s">
        <v>36</v>
      </c>
      <c r="C386" s="52" t="s">
        <v>37</v>
      </c>
      <c r="D386" s="52" t="s">
        <v>121</v>
      </c>
      <c r="E386" s="52" t="s">
        <v>122</v>
      </c>
      <c r="F386" s="52" t="s">
        <v>123</v>
      </c>
      <c r="G386" s="52" t="s">
        <v>124</v>
      </c>
      <c r="H386" s="52" t="s">
        <v>124</v>
      </c>
      <c r="I386" s="52" t="s">
        <v>42</v>
      </c>
      <c r="J386" s="52" t="s">
        <v>190</v>
      </c>
      <c r="K386" s="52" t="s">
        <v>190</v>
      </c>
      <c r="L386" s="52" t="s">
        <v>43</v>
      </c>
      <c r="M386" s="52" t="s">
        <v>1154</v>
      </c>
      <c r="N386" s="52" t="s">
        <v>131</v>
      </c>
      <c r="O386" s="52" t="s">
        <v>163</v>
      </c>
      <c r="Q386" s="52" t="s">
        <v>206</v>
      </c>
      <c r="S386" s="52">
        <v>201303</v>
      </c>
      <c r="T386" s="52" t="s">
        <v>47</v>
      </c>
      <c r="U386" s="52">
        <v>0</v>
      </c>
      <c r="V386" s="54">
        <v>-454</v>
      </c>
      <c r="Z386" s="52" t="s">
        <v>48</v>
      </c>
      <c r="AA386" s="52" t="s">
        <v>129</v>
      </c>
      <c r="AB386" s="52" t="s">
        <v>42</v>
      </c>
      <c r="AC386" s="52" t="s">
        <v>130</v>
      </c>
      <c r="AD386" s="52" t="s">
        <v>51</v>
      </c>
    </row>
    <row r="387" spans="1:30" x14ac:dyDescent="0.25">
      <c r="A387" s="52" t="s">
        <v>35</v>
      </c>
      <c r="B387" s="52" t="s">
        <v>36</v>
      </c>
      <c r="C387" s="52" t="s">
        <v>37</v>
      </c>
      <c r="D387" s="52" t="s">
        <v>121</v>
      </c>
      <c r="E387" s="52" t="s">
        <v>122</v>
      </c>
      <c r="F387" s="52" t="s">
        <v>123</v>
      </c>
      <c r="G387" s="52" t="s">
        <v>124</v>
      </c>
      <c r="H387" s="52" t="s">
        <v>124</v>
      </c>
      <c r="I387" s="52" t="s">
        <v>42</v>
      </c>
      <c r="J387" s="52" t="s">
        <v>190</v>
      </c>
      <c r="K387" s="52" t="s">
        <v>190</v>
      </c>
      <c r="L387" s="52" t="s">
        <v>43</v>
      </c>
      <c r="M387" s="52" t="s">
        <v>1154</v>
      </c>
      <c r="N387" s="52" t="s">
        <v>126</v>
      </c>
      <c r="O387" s="52" t="s">
        <v>163</v>
      </c>
      <c r="Q387" s="52" t="s">
        <v>205</v>
      </c>
      <c r="S387" s="52">
        <v>201303</v>
      </c>
      <c r="T387" s="52" t="s">
        <v>47</v>
      </c>
      <c r="U387" s="52">
        <v>0</v>
      </c>
      <c r="V387" s="54">
        <v>-159</v>
      </c>
      <c r="Z387" s="52" t="s">
        <v>48</v>
      </c>
      <c r="AA387" s="52" t="s">
        <v>129</v>
      </c>
      <c r="AB387" s="52" t="s">
        <v>42</v>
      </c>
      <c r="AC387" s="52" t="s">
        <v>130</v>
      </c>
      <c r="AD387" s="52" t="s">
        <v>51</v>
      </c>
    </row>
    <row r="388" spans="1:30" x14ac:dyDescent="0.25">
      <c r="A388" s="52" t="s">
        <v>35</v>
      </c>
      <c r="B388" s="52" t="s">
        <v>36</v>
      </c>
      <c r="C388" s="52" t="s">
        <v>37</v>
      </c>
      <c r="D388" s="52" t="s">
        <v>121</v>
      </c>
      <c r="E388" s="52" t="s">
        <v>122</v>
      </c>
      <c r="F388" s="52" t="s">
        <v>123</v>
      </c>
      <c r="G388" s="52" t="s">
        <v>124</v>
      </c>
      <c r="H388" s="52" t="s">
        <v>124</v>
      </c>
      <c r="I388" s="52" t="s">
        <v>42</v>
      </c>
      <c r="J388" s="52" t="s">
        <v>190</v>
      </c>
      <c r="K388" s="52" t="s">
        <v>190</v>
      </c>
      <c r="L388" s="52" t="s">
        <v>43</v>
      </c>
      <c r="M388" s="52" t="s">
        <v>1154</v>
      </c>
      <c r="N388" s="52" t="s">
        <v>134</v>
      </c>
      <c r="O388" s="52" t="s">
        <v>42</v>
      </c>
      <c r="Q388" s="52" t="s">
        <v>194</v>
      </c>
      <c r="S388" s="52">
        <v>201303</v>
      </c>
      <c r="T388" s="52" t="s">
        <v>47</v>
      </c>
      <c r="U388" s="52">
        <v>0</v>
      </c>
      <c r="V388" s="54">
        <v>-1700</v>
      </c>
      <c r="Z388" s="52" t="s">
        <v>48</v>
      </c>
      <c r="AA388" s="52" t="s">
        <v>129</v>
      </c>
      <c r="AB388" s="52" t="s">
        <v>42</v>
      </c>
      <c r="AC388" s="52" t="s">
        <v>155</v>
      </c>
      <c r="AD388" s="52" t="s">
        <v>51</v>
      </c>
    </row>
    <row r="389" spans="1:30" x14ac:dyDescent="0.25">
      <c r="A389" s="52" t="s">
        <v>35</v>
      </c>
      <c r="B389" s="52" t="s">
        <v>36</v>
      </c>
      <c r="C389" s="52" t="s">
        <v>37</v>
      </c>
      <c r="D389" s="52" t="s">
        <v>121</v>
      </c>
      <c r="E389" s="52" t="s">
        <v>122</v>
      </c>
      <c r="F389" s="52" t="s">
        <v>123</v>
      </c>
      <c r="G389" s="52" t="s">
        <v>124</v>
      </c>
      <c r="H389" s="52" t="s">
        <v>124</v>
      </c>
      <c r="I389" s="52" t="s">
        <v>42</v>
      </c>
      <c r="J389" s="52" t="s">
        <v>190</v>
      </c>
      <c r="K389" s="52" t="s">
        <v>190</v>
      </c>
      <c r="L389" s="52" t="s">
        <v>43</v>
      </c>
      <c r="M389" s="52" t="s">
        <v>1154</v>
      </c>
      <c r="N389" s="52" t="s">
        <v>150</v>
      </c>
      <c r="O389" s="52" t="s">
        <v>42</v>
      </c>
      <c r="Q389" s="52" t="s">
        <v>194</v>
      </c>
      <c r="S389" s="52">
        <v>201303</v>
      </c>
      <c r="T389" s="52" t="s">
        <v>47</v>
      </c>
      <c r="U389" s="52">
        <v>0</v>
      </c>
      <c r="V389" s="54">
        <v>-321225</v>
      </c>
      <c r="Z389" s="52" t="s">
        <v>48</v>
      </c>
      <c r="AA389" s="52" t="s">
        <v>129</v>
      </c>
      <c r="AB389" s="52" t="s">
        <v>42</v>
      </c>
      <c r="AC389" s="52" t="s">
        <v>155</v>
      </c>
      <c r="AD389" s="52" t="s">
        <v>51</v>
      </c>
    </row>
    <row r="390" spans="1:30" x14ac:dyDescent="0.25">
      <c r="A390" s="52" t="s">
        <v>35</v>
      </c>
      <c r="B390" s="52" t="s">
        <v>36</v>
      </c>
      <c r="C390" s="52" t="s">
        <v>37</v>
      </c>
      <c r="D390" s="52" t="s">
        <v>121</v>
      </c>
      <c r="E390" s="52" t="s">
        <v>122</v>
      </c>
      <c r="F390" s="52" t="s">
        <v>123</v>
      </c>
      <c r="G390" s="52" t="s">
        <v>124</v>
      </c>
      <c r="H390" s="52" t="s">
        <v>124</v>
      </c>
      <c r="I390" s="52" t="s">
        <v>42</v>
      </c>
      <c r="J390" s="52" t="s">
        <v>190</v>
      </c>
      <c r="K390" s="52" t="s">
        <v>190</v>
      </c>
      <c r="L390" s="52" t="s">
        <v>43</v>
      </c>
      <c r="M390" s="52" t="s">
        <v>1154</v>
      </c>
      <c r="N390" s="52" t="s">
        <v>150</v>
      </c>
      <c r="O390" s="52" t="s">
        <v>42</v>
      </c>
      <c r="Q390" s="52" t="s">
        <v>194</v>
      </c>
      <c r="S390" s="52">
        <v>201303</v>
      </c>
      <c r="T390" s="52" t="s">
        <v>47</v>
      </c>
      <c r="U390" s="52">
        <v>0</v>
      </c>
      <c r="V390" s="54">
        <v>-150000</v>
      </c>
      <c r="Z390" s="52" t="s">
        <v>48</v>
      </c>
      <c r="AA390" s="52" t="s">
        <v>129</v>
      </c>
      <c r="AB390" s="52" t="s">
        <v>42</v>
      </c>
      <c r="AC390" s="52" t="s">
        <v>155</v>
      </c>
      <c r="AD390" s="52" t="s">
        <v>51</v>
      </c>
    </row>
    <row r="391" spans="1:30" x14ac:dyDescent="0.25">
      <c r="A391" s="52" t="s">
        <v>35</v>
      </c>
      <c r="B391" s="52" t="s">
        <v>36</v>
      </c>
      <c r="C391" s="52" t="s">
        <v>37</v>
      </c>
      <c r="D391" s="52" t="s">
        <v>121</v>
      </c>
      <c r="E391" s="52" t="s">
        <v>122</v>
      </c>
      <c r="F391" s="52" t="s">
        <v>123</v>
      </c>
      <c r="G391" s="52" t="s">
        <v>124</v>
      </c>
      <c r="H391" s="52" t="s">
        <v>124</v>
      </c>
      <c r="I391" s="52" t="s">
        <v>42</v>
      </c>
      <c r="J391" s="52" t="s">
        <v>190</v>
      </c>
      <c r="K391" s="52" t="s">
        <v>190</v>
      </c>
      <c r="L391" s="52" t="s">
        <v>43</v>
      </c>
      <c r="M391" s="52" t="s">
        <v>44</v>
      </c>
      <c r="N391" s="52" t="s">
        <v>134</v>
      </c>
      <c r="O391" s="52" t="s">
        <v>42</v>
      </c>
      <c r="Q391" s="52" t="s">
        <v>194</v>
      </c>
      <c r="S391" s="52">
        <v>201303</v>
      </c>
      <c r="T391" s="52" t="s">
        <v>52</v>
      </c>
      <c r="U391" s="52">
        <v>0</v>
      </c>
      <c r="V391" s="54">
        <v>1700</v>
      </c>
      <c r="Z391" s="52" t="s">
        <v>48</v>
      </c>
      <c r="AA391" s="52" t="s">
        <v>129</v>
      </c>
      <c r="AB391" s="52" t="s">
        <v>42</v>
      </c>
      <c r="AC391" s="52" t="s">
        <v>155</v>
      </c>
      <c r="AD391" s="52" t="s">
        <v>51</v>
      </c>
    </row>
    <row r="392" spans="1:30" x14ac:dyDescent="0.25">
      <c r="A392" s="52" t="s">
        <v>35</v>
      </c>
      <c r="B392" s="52" t="s">
        <v>36</v>
      </c>
      <c r="C392" s="52" t="s">
        <v>37</v>
      </c>
      <c r="D392" s="52" t="s">
        <v>121</v>
      </c>
      <c r="E392" s="52" t="s">
        <v>122</v>
      </c>
      <c r="F392" s="52" t="s">
        <v>123</v>
      </c>
      <c r="G392" s="52" t="s">
        <v>124</v>
      </c>
      <c r="H392" s="52" t="s">
        <v>124</v>
      </c>
      <c r="I392" s="52" t="s">
        <v>42</v>
      </c>
      <c r="J392" s="52" t="s">
        <v>190</v>
      </c>
      <c r="K392" s="52" t="s">
        <v>190</v>
      </c>
      <c r="L392" s="52" t="s">
        <v>43</v>
      </c>
      <c r="M392" s="52" t="s">
        <v>44</v>
      </c>
      <c r="N392" s="52" t="s">
        <v>150</v>
      </c>
      <c r="O392" s="52" t="s">
        <v>42</v>
      </c>
      <c r="Q392" s="52" t="s">
        <v>194</v>
      </c>
      <c r="S392" s="52">
        <v>201303</v>
      </c>
      <c r="T392" s="52" t="s">
        <v>52</v>
      </c>
      <c r="U392" s="52">
        <v>0</v>
      </c>
      <c r="V392" s="54">
        <v>321225</v>
      </c>
      <c r="Z392" s="52" t="s">
        <v>48</v>
      </c>
      <c r="AA392" s="52" t="s">
        <v>129</v>
      </c>
      <c r="AB392" s="52" t="s">
        <v>42</v>
      </c>
      <c r="AC392" s="52" t="s">
        <v>155</v>
      </c>
      <c r="AD392" s="52" t="s">
        <v>51</v>
      </c>
    </row>
    <row r="393" spans="1:30" x14ac:dyDescent="0.25">
      <c r="A393" s="52" t="s">
        <v>35</v>
      </c>
      <c r="B393" s="52" t="s">
        <v>36</v>
      </c>
      <c r="C393" s="52" t="s">
        <v>37</v>
      </c>
      <c r="D393" s="52" t="s">
        <v>121</v>
      </c>
      <c r="E393" s="52" t="s">
        <v>122</v>
      </c>
      <c r="F393" s="52" t="s">
        <v>123</v>
      </c>
      <c r="G393" s="52" t="s">
        <v>124</v>
      </c>
      <c r="H393" s="52" t="s">
        <v>124</v>
      </c>
      <c r="I393" s="52" t="s">
        <v>42</v>
      </c>
      <c r="J393" s="52" t="s">
        <v>190</v>
      </c>
      <c r="K393" s="52" t="s">
        <v>190</v>
      </c>
      <c r="L393" s="52" t="s">
        <v>43</v>
      </c>
      <c r="M393" s="52" t="s">
        <v>44</v>
      </c>
      <c r="N393" s="52" t="s">
        <v>150</v>
      </c>
      <c r="O393" s="52" t="s">
        <v>42</v>
      </c>
      <c r="Q393" s="52" t="s">
        <v>194</v>
      </c>
      <c r="S393" s="52">
        <v>201303</v>
      </c>
      <c r="T393" s="52" t="s">
        <v>52</v>
      </c>
      <c r="U393" s="52">
        <v>0</v>
      </c>
      <c r="V393" s="54">
        <v>150000</v>
      </c>
      <c r="Z393" s="52" t="s">
        <v>48</v>
      </c>
      <c r="AA393" s="52" t="s">
        <v>129</v>
      </c>
      <c r="AB393" s="52" t="s">
        <v>42</v>
      </c>
      <c r="AC393" s="52" t="s">
        <v>155</v>
      </c>
      <c r="AD393" s="52" t="s">
        <v>51</v>
      </c>
    </row>
    <row r="394" spans="1:30" x14ac:dyDescent="0.25">
      <c r="A394" s="52" t="s">
        <v>35</v>
      </c>
      <c r="B394" s="52" t="s">
        <v>36</v>
      </c>
      <c r="C394" s="52" t="s">
        <v>37</v>
      </c>
      <c r="D394" s="52" t="s">
        <v>121</v>
      </c>
      <c r="E394" s="52" t="s">
        <v>122</v>
      </c>
      <c r="F394" s="52" t="s">
        <v>123</v>
      </c>
      <c r="G394" s="52" t="s">
        <v>124</v>
      </c>
      <c r="H394" s="52" t="s">
        <v>124</v>
      </c>
      <c r="I394" s="52" t="s">
        <v>42</v>
      </c>
      <c r="J394" s="52" t="s">
        <v>190</v>
      </c>
      <c r="K394" s="52" t="s">
        <v>190</v>
      </c>
      <c r="L394" s="52" t="s">
        <v>43</v>
      </c>
      <c r="M394" s="52" t="s">
        <v>44</v>
      </c>
      <c r="N394" s="52" t="s">
        <v>150</v>
      </c>
      <c r="O394" s="52" t="s">
        <v>42</v>
      </c>
      <c r="Q394" s="52" t="s">
        <v>176</v>
      </c>
      <c r="R394" s="52" t="s">
        <v>179</v>
      </c>
      <c r="S394" s="52">
        <v>201303</v>
      </c>
      <c r="T394" s="52" t="s">
        <v>52</v>
      </c>
      <c r="U394" s="52">
        <v>0</v>
      </c>
      <c r="V394" s="54">
        <v>100000</v>
      </c>
      <c r="X394" s="52" t="s">
        <v>177</v>
      </c>
      <c r="Z394" s="52" t="s">
        <v>48</v>
      </c>
      <c r="AA394" s="52" t="s">
        <v>129</v>
      </c>
      <c r="AB394" s="52" t="s">
        <v>42</v>
      </c>
      <c r="AC394" s="52" t="s">
        <v>178</v>
      </c>
      <c r="AD394" s="52" t="s">
        <v>51</v>
      </c>
    </row>
    <row r="395" spans="1:30" x14ac:dyDescent="0.25">
      <c r="A395" s="52" t="s">
        <v>35</v>
      </c>
      <c r="B395" s="52" t="s">
        <v>36</v>
      </c>
      <c r="C395" s="52" t="s">
        <v>37</v>
      </c>
      <c r="D395" s="52" t="s">
        <v>121</v>
      </c>
      <c r="E395" s="52" t="s">
        <v>122</v>
      </c>
      <c r="F395" s="52" t="s">
        <v>123</v>
      </c>
      <c r="G395" s="52" t="s">
        <v>124</v>
      </c>
      <c r="H395" s="52" t="s">
        <v>124</v>
      </c>
      <c r="I395" s="52" t="s">
        <v>42</v>
      </c>
      <c r="J395" s="52" t="s">
        <v>190</v>
      </c>
      <c r="K395" s="52" t="s">
        <v>190</v>
      </c>
      <c r="L395" s="52" t="s">
        <v>43</v>
      </c>
      <c r="M395" s="52" t="s">
        <v>44</v>
      </c>
      <c r="N395" s="52" t="s">
        <v>150</v>
      </c>
      <c r="O395" s="52" t="s">
        <v>42</v>
      </c>
      <c r="Q395" s="52" t="s">
        <v>184</v>
      </c>
      <c r="R395" s="52" t="s">
        <v>202</v>
      </c>
      <c r="S395" s="52">
        <v>201303</v>
      </c>
      <c r="T395" s="52" t="s">
        <v>47</v>
      </c>
      <c r="U395" s="52">
        <v>0</v>
      </c>
      <c r="V395" s="54">
        <v>-7075</v>
      </c>
      <c r="Z395" s="52" t="s">
        <v>48</v>
      </c>
      <c r="AA395" s="52" t="s">
        <v>186</v>
      </c>
      <c r="AB395" s="52" t="s">
        <v>42</v>
      </c>
      <c r="AC395" s="52" t="s">
        <v>187</v>
      </c>
      <c r="AD395" s="52" t="s">
        <v>51</v>
      </c>
    </row>
    <row r="396" spans="1:30" x14ac:dyDescent="0.25">
      <c r="A396" s="52" t="s">
        <v>35</v>
      </c>
      <c r="B396" s="52" t="s">
        <v>36</v>
      </c>
      <c r="C396" s="52" t="s">
        <v>37</v>
      </c>
      <c r="D396" s="52" t="s">
        <v>121</v>
      </c>
      <c r="E396" s="52" t="s">
        <v>122</v>
      </c>
      <c r="F396" s="52" t="s">
        <v>123</v>
      </c>
      <c r="G396" s="52" t="s">
        <v>124</v>
      </c>
      <c r="H396" s="52" t="s">
        <v>124</v>
      </c>
      <c r="I396" s="52" t="s">
        <v>42</v>
      </c>
      <c r="J396" s="52" t="s">
        <v>182</v>
      </c>
      <c r="K396" s="52" t="s">
        <v>182</v>
      </c>
      <c r="L396" s="52" t="s">
        <v>43</v>
      </c>
      <c r="M396" s="52" t="s">
        <v>1154</v>
      </c>
      <c r="N396" s="52" t="s">
        <v>150</v>
      </c>
      <c r="O396" s="52" t="s">
        <v>1263</v>
      </c>
      <c r="Q396" s="52" t="s">
        <v>376</v>
      </c>
      <c r="S396" s="52">
        <v>201303</v>
      </c>
      <c r="T396" s="52" t="s">
        <v>47</v>
      </c>
      <c r="U396" s="52">
        <v>0</v>
      </c>
      <c r="V396" s="54">
        <v>-1668.64</v>
      </c>
      <c r="Z396" s="52" t="s">
        <v>48</v>
      </c>
      <c r="AA396" s="52" t="s">
        <v>377</v>
      </c>
      <c r="AB396" s="52" t="s">
        <v>42</v>
      </c>
      <c r="AC396" s="52" t="s">
        <v>1264</v>
      </c>
      <c r="AD396" s="52" t="s">
        <v>51</v>
      </c>
    </row>
    <row r="397" spans="1:30" x14ac:dyDescent="0.25">
      <c r="A397" s="52" t="s">
        <v>35</v>
      </c>
      <c r="B397" s="52" t="s">
        <v>36</v>
      </c>
      <c r="C397" s="52" t="s">
        <v>37</v>
      </c>
      <c r="D397" s="52" t="s">
        <v>121</v>
      </c>
      <c r="E397" s="52" t="s">
        <v>122</v>
      </c>
      <c r="F397" s="52" t="s">
        <v>123</v>
      </c>
      <c r="G397" s="52" t="s">
        <v>124</v>
      </c>
      <c r="H397" s="52" t="s">
        <v>124</v>
      </c>
      <c r="I397" s="52" t="s">
        <v>42</v>
      </c>
      <c r="J397" s="52" t="s">
        <v>190</v>
      </c>
      <c r="K397" s="52" t="s">
        <v>190</v>
      </c>
      <c r="L397" s="52" t="s">
        <v>43</v>
      </c>
      <c r="M397" s="52" t="s">
        <v>1154</v>
      </c>
      <c r="N397" s="52" t="s">
        <v>150</v>
      </c>
      <c r="O397" s="52" t="s">
        <v>1265</v>
      </c>
      <c r="Q397" s="52" t="s">
        <v>376</v>
      </c>
      <c r="S397" s="52">
        <v>201303</v>
      </c>
      <c r="T397" s="52" t="s">
        <v>47</v>
      </c>
      <c r="U397" s="52">
        <v>0</v>
      </c>
      <c r="V397" s="54">
        <v>-7075</v>
      </c>
      <c r="Z397" s="52" t="s">
        <v>48</v>
      </c>
      <c r="AA397" s="52" t="s">
        <v>377</v>
      </c>
      <c r="AB397" s="52" t="s">
        <v>42</v>
      </c>
      <c r="AC397" s="52" t="s">
        <v>1264</v>
      </c>
      <c r="AD397" s="52" t="s">
        <v>51</v>
      </c>
    </row>
    <row r="398" spans="1:30" x14ac:dyDescent="0.25">
      <c r="A398" s="52" t="s">
        <v>35</v>
      </c>
      <c r="B398" s="52" t="s">
        <v>36</v>
      </c>
      <c r="C398" s="52" t="s">
        <v>37</v>
      </c>
      <c r="D398" s="52" t="s">
        <v>121</v>
      </c>
      <c r="E398" s="52" t="s">
        <v>122</v>
      </c>
      <c r="F398" s="52" t="s">
        <v>123</v>
      </c>
      <c r="G398" s="52" t="s">
        <v>124</v>
      </c>
      <c r="H398" s="52" t="s">
        <v>124</v>
      </c>
      <c r="I398" s="52" t="s">
        <v>42</v>
      </c>
      <c r="J398" s="52" t="s">
        <v>182</v>
      </c>
      <c r="K398" s="52" t="s">
        <v>182</v>
      </c>
      <c r="L398" s="52" t="s">
        <v>43</v>
      </c>
      <c r="M398" s="52" t="s">
        <v>44</v>
      </c>
      <c r="N398" s="52" t="s">
        <v>150</v>
      </c>
      <c r="O398" s="52" t="s">
        <v>42</v>
      </c>
      <c r="Q398" s="52" t="s">
        <v>176</v>
      </c>
      <c r="R398" s="52" t="s">
        <v>179</v>
      </c>
      <c r="S398" s="52">
        <v>201303</v>
      </c>
      <c r="T398" s="52" t="s">
        <v>52</v>
      </c>
      <c r="U398" s="52">
        <v>0</v>
      </c>
      <c r="V398" s="54">
        <v>8623.9</v>
      </c>
      <c r="X398" s="52" t="s">
        <v>177</v>
      </c>
      <c r="Z398" s="52" t="s">
        <v>48</v>
      </c>
      <c r="AA398" s="52" t="s">
        <v>129</v>
      </c>
      <c r="AB398" s="52" t="s">
        <v>42</v>
      </c>
      <c r="AC398" s="52" t="s">
        <v>178</v>
      </c>
      <c r="AD398" s="52" t="s">
        <v>51</v>
      </c>
    </row>
    <row r="399" spans="1:30" x14ac:dyDescent="0.25">
      <c r="A399" s="52" t="s">
        <v>35</v>
      </c>
      <c r="B399" s="52" t="s">
        <v>36</v>
      </c>
      <c r="C399" s="52" t="s">
        <v>37</v>
      </c>
      <c r="D399" s="52" t="s">
        <v>121</v>
      </c>
      <c r="E399" s="52" t="s">
        <v>122</v>
      </c>
      <c r="F399" s="52" t="s">
        <v>123</v>
      </c>
      <c r="G399" s="52" t="s">
        <v>124</v>
      </c>
      <c r="H399" s="52" t="s">
        <v>124</v>
      </c>
      <c r="I399" s="52" t="s">
        <v>42</v>
      </c>
      <c r="J399" s="52" t="s">
        <v>182</v>
      </c>
      <c r="K399" s="52" t="s">
        <v>182</v>
      </c>
      <c r="L399" s="52" t="s">
        <v>43</v>
      </c>
      <c r="M399" s="52" t="s">
        <v>44</v>
      </c>
      <c r="N399" s="52" t="s">
        <v>150</v>
      </c>
      <c r="O399" s="52" t="s">
        <v>42</v>
      </c>
      <c r="Q399" s="52" t="s">
        <v>176</v>
      </c>
      <c r="R399" s="52" t="s">
        <v>179</v>
      </c>
      <c r="S399" s="52">
        <v>201303</v>
      </c>
      <c r="T399" s="52" t="s">
        <v>52</v>
      </c>
      <c r="U399" s="52">
        <v>0</v>
      </c>
      <c r="V399" s="54">
        <v>162151.35</v>
      </c>
      <c r="X399" s="52" t="s">
        <v>177</v>
      </c>
      <c r="Z399" s="52" t="s">
        <v>48</v>
      </c>
      <c r="AA399" s="52" t="s">
        <v>129</v>
      </c>
      <c r="AB399" s="52" t="s">
        <v>42</v>
      </c>
      <c r="AC399" s="52" t="s">
        <v>178</v>
      </c>
      <c r="AD399" s="52" t="s">
        <v>51</v>
      </c>
    </row>
    <row r="400" spans="1:30" x14ac:dyDescent="0.25">
      <c r="A400" s="52" t="s">
        <v>35</v>
      </c>
      <c r="B400" s="52" t="s">
        <v>36</v>
      </c>
      <c r="C400" s="52" t="s">
        <v>37</v>
      </c>
      <c r="D400" s="52" t="s">
        <v>121</v>
      </c>
      <c r="E400" s="52" t="s">
        <v>122</v>
      </c>
      <c r="F400" s="52" t="s">
        <v>123</v>
      </c>
      <c r="G400" s="52" t="s">
        <v>124</v>
      </c>
      <c r="H400" s="52" t="s">
        <v>124</v>
      </c>
      <c r="I400" s="52" t="s">
        <v>42</v>
      </c>
      <c r="J400" s="52" t="s">
        <v>182</v>
      </c>
      <c r="K400" s="52" t="s">
        <v>182</v>
      </c>
      <c r="L400" s="52" t="s">
        <v>43</v>
      </c>
      <c r="M400" s="52" t="s">
        <v>1154</v>
      </c>
      <c r="N400" s="52" t="s">
        <v>150</v>
      </c>
      <c r="O400" s="52" t="s">
        <v>42</v>
      </c>
      <c r="Q400" s="52" t="s">
        <v>184</v>
      </c>
      <c r="R400" s="52" t="s">
        <v>185</v>
      </c>
      <c r="S400" s="52">
        <v>201303</v>
      </c>
      <c r="T400" s="52" t="s">
        <v>52</v>
      </c>
      <c r="U400" s="52">
        <v>0</v>
      </c>
      <c r="V400" s="54">
        <v>1668.64</v>
      </c>
      <c r="Z400" s="52" t="s">
        <v>48</v>
      </c>
      <c r="AA400" s="52" t="s">
        <v>186</v>
      </c>
      <c r="AB400" s="52" t="s">
        <v>42</v>
      </c>
      <c r="AC400" s="52" t="s">
        <v>187</v>
      </c>
      <c r="AD400" s="52" t="s">
        <v>51</v>
      </c>
    </row>
    <row r="401" spans="1:30" x14ac:dyDescent="0.25">
      <c r="A401" s="52" t="s">
        <v>35</v>
      </c>
      <c r="B401" s="52" t="s">
        <v>36</v>
      </c>
      <c r="C401" s="52" t="s">
        <v>37</v>
      </c>
      <c r="D401" s="52" t="s">
        <v>121</v>
      </c>
      <c r="E401" s="52" t="s">
        <v>122</v>
      </c>
      <c r="F401" s="52" t="s">
        <v>123</v>
      </c>
      <c r="G401" s="52" t="s">
        <v>124</v>
      </c>
      <c r="H401" s="52" t="s">
        <v>124</v>
      </c>
      <c r="I401" s="52" t="s">
        <v>42</v>
      </c>
      <c r="J401" s="52" t="s">
        <v>182</v>
      </c>
      <c r="K401" s="52" t="s">
        <v>182</v>
      </c>
      <c r="L401" s="52" t="s">
        <v>43</v>
      </c>
      <c r="M401" s="52" t="s">
        <v>44</v>
      </c>
      <c r="N401" s="52" t="s">
        <v>150</v>
      </c>
      <c r="O401" s="52" t="s">
        <v>42</v>
      </c>
      <c r="Q401" s="52" t="s">
        <v>184</v>
      </c>
      <c r="R401" s="52" t="s">
        <v>185</v>
      </c>
      <c r="S401" s="52">
        <v>201303</v>
      </c>
      <c r="T401" s="52" t="s">
        <v>47</v>
      </c>
      <c r="U401" s="52">
        <v>0</v>
      </c>
      <c r="V401" s="54">
        <v>-1668.64</v>
      </c>
      <c r="Z401" s="52" t="s">
        <v>48</v>
      </c>
      <c r="AA401" s="52" t="s">
        <v>186</v>
      </c>
      <c r="AB401" s="52" t="s">
        <v>42</v>
      </c>
      <c r="AC401" s="52" t="s">
        <v>187</v>
      </c>
      <c r="AD401" s="52" t="s">
        <v>51</v>
      </c>
    </row>
    <row r="402" spans="1:30" x14ac:dyDescent="0.25">
      <c r="A402" s="52" t="s">
        <v>35</v>
      </c>
      <c r="B402" s="52" t="s">
        <v>36</v>
      </c>
      <c r="C402" s="52" t="s">
        <v>37</v>
      </c>
      <c r="D402" s="52" t="s">
        <v>121</v>
      </c>
      <c r="E402" s="52" t="s">
        <v>122</v>
      </c>
      <c r="F402" s="52" t="s">
        <v>123</v>
      </c>
      <c r="G402" s="52" t="s">
        <v>124</v>
      </c>
      <c r="H402" s="52" t="s">
        <v>124</v>
      </c>
      <c r="I402" s="52" t="s">
        <v>42</v>
      </c>
      <c r="J402" s="52" t="s">
        <v>190</v>
      </c>
      <c r="K402" s="52" t="s">
        <v>190</v>
      </c>
      <c r="L402" s="52" t="s">
        <v>43</v>
      </c>
      <c r="M402" s="52" t="s">
        <v>1154</v>
      </c>
      <c r="N402" s="52" t="s">
        <v>150</v>
      </c>
      <c r="O402" s="52" t="s">
        <v>42</v>
      </c>
      <c r="Q402" s="52" t="s">
        <v>184</v>
      </c>
      <c r="R402" s="52" t="s">
        <v>202</v>
      </c>
      <c r="S402" s="52">
        <v>201303</v>
      </c>
      <c r="T402" s="52" t="s">
        <v>52</v>
      </c>
      <c r="U402" s="52">
        <v>0</v>
      </c>
      <c r="V402" s="54">
        <v>7075</v>
      </c>
      <c r="Z402" s="52" t="s">
        <v>48</v>
      </c>
      <c r="AA402" s="52" t="s">
        <v>186</v>
      </c>
      <c r="AB402" s="52" t="s">
        <v>42</v>
      </c>
      <c r="AC402" s="52" t="s">
        <v>187</v>
      </c>
      <c r="AD402" s="52" t="s">
        <v>51</v>
      </c>
    </row>
    <row r="403" spans="1:30" x14ac:dyDescent="0.25">
      <c r="A403" s="52" t="s">
        <v>35</v>
      </c>
      <c r="B403" s="52" t="s">
        <v>36</v>
      </c>
      <c r="C403" s="52" t="s">
        <v>37</v>
      </c>
      <c r="D403" s="52" t="s">
        <v>121</v>
      </c>
      <c r="E403" s="52" t="s">
        <v>122</v>
      </c>
      <c r="F403" s="52" t="s">
        <v>123</v>
      </c>
      <c r="G403" s="52" t="s">
        <v>124</v>
      </c>
      <c r="H403" s="52" t="s">
        <v>124</v>
      </c>
      <c r="I403" s="52" t="s">
        <v>42</v>
      </c>
      <c r="J403" s="52" t="s">
        <v>190</v>
      </c>
      <c r="K403" s="52" t="s">
        <v>190</v>
      </c>
      <c r="L403" s="52" t="s">
        <v>43</v>
      </c>
      <c r="M403" s="52" t="s">
        <v>1154</v>
      </c>
      <c r="N403" s="52" t="s">
        <v>150</v>
      </c>
      <c r="O403" s="52" t="s">
        <v>42</v>
      </c>
      <c r="Q403" s="52" t="s">
        <v>197</v>
      </c>
      <c r="S403" s="52">
        <v>201303</v>
      </c>
      <c r="T403" s="52" t="s">
        <v>52</v>
      </c>
      <c r="U403" s="52">
        <v>0</v>
      </c>
      <c r="V403" s="54">
        <v>26850.99</v>
      </c>
      <c r="Z403" s="52" t="s">
        <v>48</v>
      </c>
      <c r="AA403" s="52" t="s">
        <v>129</v>
      </c>
      <c r="AB403" s="52" t="s">
        <v>42</v>
      </c>
      <c r="AC403" s="52" t="s">
        <v>130</v>
      </c>
      <c r="AD403" s="52" t="s">
        <v>51</v>
      </c>
    </row>
    <row r="404" spans="1:30" x14ac:dyDescent="0.25">
      <c r="A404" s="52" t="s">
        <v>35</v>
      </c>
      <c r="B404" s="52" t="s">
        <v>36</v>
      </c>
      <c r="C404" s="52" t="s">
        <v>37</v>
      </c>
      <c r="D404" s="52" t="s">
        <v>121</v>
      </c>
      <c r="E404" s="52" t="s">
        <v>122</v>
      </c>
      <c r="F404" s="52" t="s">
        <v>123</v>
      </c>
      <c r="G404" s="52" t="s">
        <v>124</v>
      </c>
      <c r="H404" s="52" t="s">
        <v>124</v>
      </c>
      <c r="I404" s="52" t="s">
        <v>42</v>
      </c>
      <c r="J404" s="52" t="s">
        <v>190</v>
      </c>
      <c r="K404" s="52" t="s">
        <v>190</v>
      </c>
      <c r="L404" s="52" t="s">
        <v>43</v>
      </c>
      <c r="M404" s="52" t="s">
        <v>1154</v>
      </c>
      <c r="N404" s="52" t="s">
        <v>150</v>
      </c>
      <c r="O404" s="52" t="s">
        <v>42</v>
      </c>
      <c r="Q404" s="52" t="s">
        <v>197</v>
      </c>
      <c r="S404" s="52">
        <v>201303</v>
      </c>
      <c r="T404" s="52" t="s">
        <v>47</v>
      </c>
      <c r="U404" s="52">
        <v>0</v>
      </c>
      <c r="V404" s="54">
        <v>-68000</v>
      </c>
      <c r="Z404" s="52" t="s">
        <v>48</v>
      </c>
      <c r="AA404" s="52" t="s">
        <v>129</v>
      </c>
      <c r="AB404" s="52" t="s">
        <v>42</v>
      </c>
      <c r="AC404" s="52" t="s">
        <v>130</v>
      </c>
      <c r="AD404" s="52" t="s">
        <v>51</v>
      </c>
    </row>
    <row r="405" spans="1:30" x14ac:dyDescent="0.25">
      <c r="A405" s="52" t="s">
        <v>35</v>
      </c>
      <c r="B405" s="52" t="s">
        <v>36</v>
      </c>
      <c r="C405" s="52" t="s">
        <v>37</v>
      </c>
      <c r="D405" s="52" t="s">
        <v>121</v>
      </c>
      <c r="E405" s="52" t="s">
        <v>122</v>
      </c>
      <c r="F405" s="52" t="s">
        <v>123</v>
      </c>
      <c r="G405" s="52" t="s">
        <v>124</v>
      </c>
      <c r="H405" s="52" t="s">
        <v>124</v>
      </c>
      <c r="I405" s="52" t="s">
        <v>42</v>
      </c>
      <c r="J405" s="52" t="s">
        <v>190</v>
      </c>
      <c r="K405" s="52" t="s">
        <v>190</v>
      </c>
      <c r="L405" s="52" t="s">
        <v>43</v>
      </c>
      <c r="M405" s="52" t="s">
        <v>1154</v>
      </c>
      <c r="N405" s="52" t="s">
        <v>150</v>
      </c>
      <c r="O405" s="52" t="s">
        <v>42</v>
      </c>
      <c r="Q405" s="52" t="s">
        <v>197</v>
      </c>
      <c r="S405" s="52">
        <v>201303</v>
      </c>
      <c r="T405" s="52" t="s">
        <v>52</v>
      </c>
      <c r="U405" s="52">
        <v>0</v>
      </c>
      <c r="V405" s="54">
        <v>235885.5</v>
      </c>
      <c r="Z405" s="52" t="s">
        <v>48</v>
      </c>
      <c r="AA405" s="52" t="s">
        <v>129</v>
      </c>
      <c r="AB405" s="52" t="s">
        <v>42</v>
      </c>
      <c r="AC405" s="52" t="s">
        <v>130</v>
      </c>
      <c r="AD405" s="52" t="s">
        <v>51</v>
      </c>
    </row>
    <row r="406" spans="1:30" x14ac:dyDescent="0.25">
      <c r="A406" s="52" t="s">
        <v>35</v>
      </c>
      <c r="B406" s="52" t="s">
        <v>36</v>
      </c>
      <c r="C406" s="52" t="s">
        <v>37</v>
      </c>
      <c r="D406" s="52" t="s">
        <v>121</v>
      </c>
      <c r="E406" s="52" t="s">
        <v>122</v>
      </c>
      <c r="F406" s="52" t="s">
        <v>123</v>
      </c>
      <c r="G406" s="52" t="s">
        <v>124</v>
      </c>
      <c r="H406" s="52" t="s">
        <v>124</v>
      </c>
      <c r="I406" s="52" t="s">
        <v>42</v>
      </c>
      <c r="J406" s="52" t="s">
        <v>190</v>
      </c>
      <c r="K406" s="52" t="s">
        <v>190</v>
      </c>
      <c r="L406" s="52" t="s">
        <v>43</v>
      </c>
      <c r="M406" s="52" t="s">
        <v>1154</v>
      </c>
      <c r="N406" s="52" t="s">
        <v>150</v>
      </c>
      <c r="O406" s="52" t="s">
        <v>42</v>
      </c>
      <c r="Q406" s="52" t="s">
        <v>197</v>
      </c>
      <c r="S406" s="52">
        <v>201303</v>
      </c>
      <c r="T406" s="52" t="s">
        <v>52</v>
      </c>
      <c r="U406" s="52">
        <v>0</v>
      </c>
      <c r="V406" s="54">
        <v>100000</v>
      </c>
      <c r="Z406" s="52" t="s">
        <v>48</v>
      </c>
      <c r="AA406" s="52" t="s">
        <v>129</v>
      </c>
      <c r="AB406" s="52" t="s">
        <v>42</v>
      </c>
      <c r="AC406" s="52" t="s">
        <v>130</v>
      </c>
      <c r="AD406" s="52" t="s">
        <v>51</v>
      </c>
    </row>
    <row r="407" spans="1:30" x14ac:dyDescent="0.25">
      <c r="A407" s="52" t="s">
        <v>35</v>
      </c>
      <c r="B407" s="52" t="s">
        <v>36</v>
      </c>
      <c r="C407" s="52" t="s">
        <v>37</v>
      </c>
      <c r="D407" s="52" t="s">
        <v>121</v>
      </c>
      <c r="E407" s="52" t="s">
        <v>122</v>
      </c>
      <c r="F407" s="52" t="s">
        <v>123</v>
      </c>
      <c r="G407" s="52" t="s">
        <v>124</v>
      </c>
      <c r="H407" s="52" t="s">
        <v>124</v>
      </c>
      <c r="I407" s="52" t="s">
        <v>42</v>
      </c>
      <c r="J407" s="52" t="s">
        <v>190</v>
      </c>
      <c r="K407" s="52" t="s">
        <v>190</v>
      </c>
      <c r="L407" s="52" t="s">
        <v>43</v>
      </c>
      <c r="M407" s="52" t="s">
        <v>1154</v>
      </c>
      <c r="N407" s="52" t="s">
        <v>150</v>
      </c>
      <c r="O407" s="52" t="s">
        <v>42</v>
      </c>
      <c r="Q407" s="52" t="s">
        <v>197</v>
      </c>
      <c r="S407" s="52">
        <v>201303</v>
      </c>
      <c r="T407" s="52" t="s">
        <v>52</v>
      </c>
      <c r="U407" s="52">
        <v>0</v>
      </c>
      <c r="V407" s="54">
        <v>68000</v>
      </c>
      <c r="Z407" s="52" t="s">
        <v>48</v>
      </c>
      <c r="AA407" s="52" t="s">
        <v>129</v>
      </c>
      <c r="AB407" s="52" t="s">
        <v>42</v>
      </c>
      <c r="AC407" s="52" t="s">
        <v>130</v>
      </c>
      <c r="AD407" s="52" t="s">
        <v>51</v>
      </c>
    </row>
    <row r="408" spans="1:30" x14ac:dyDescent="0.25">
      <c r="A408" s="52" t="s">
        <v>35</v>
      </c>
      <c r="B408" s="52" t="s">
        <v>36</v>
      </c>
      <c r="C408" s="52" t="s">
        <v>37</v>
      </c>
      <c r="D408" s="52" t="s">
        <v>121</v>
      </c>
      <c r="E408" s="52" t="s">
        <v>122</v>
      </c>
      <c r="F408" s="52" t="s">
        <v>123</v>
      </c>
      <c r="G408" s="52" t="s">
        <v>124</v>
      </c>
      <c r="H408" s="52" t="s">
        <v>124</v>
      </c>
      <c r="I408" s="52" t="s">
        <v>42</v>
      </c>
      <c r="J408" s="52" t="s">
        <v>190</v>
      </c>
      <c r="K408" s="52" t="s">
        <v>190</v>
      </c>
      <c r="L408" s="52" t="s">
        <v>43</v>
      </c>
      <c r="M408" s="52" t="s">
        <v>1154</v>
      </c>
      <c r="N408" s="52" t="s">
        <v>150</v>
      </c>
      <c r="O408" s="52" t="s">
        <v>42</v>
      </c>
      <c r="Q408" s="52" t="s">
        <v>203</v>
      </c>
      <c r="S408" s="52">
        <v>201303</v>
      </c>
      <c r="T408" s="52" t="s">
        <v>47</v>
      </c>
      <c r="U408" s="52">
        <v>0</v>
      </c>
      <c r="V408" s="54">
        <v>-100000</v>
      </c>
      <c r="Z408" s="52" t="s">
        <v>48</v>
      </c>
      <c r="AA408" s="52" t="s">
        <v>129</v>
      </c>
      <c r="AB408" s="52" t="s">
        <v>42</v>
      </c>
      <c r="AC408" s="52" t="s">
        <v>130</v>
      </c>
      <c r="AD408" s="52" t="s">
        <v>51</v>
      </c>
    </row>
    <row r="409" spans="1:30" x14ac:dyDescent="0.25">
      <c r="A409" s="52" t="s">
        <v>35</v>
      </c>
      <c r="B409" s="52" t="s">
        <v>36</v>
      </c>
      <c r="C409" s="52" t="s">
        <v>37</v>
      </c>
      <c r="D409" s="52" t="s">
        <v>121</v>
      </c>
      <c r="E409" s="52" t="s">
        <v>122</v>
      </c>
      <c r="F409" s="52" t="s">
        <v>123</v>
      </c>
      <c r="G409" s="52" t="s">
        <v>124</v>
      </c>
      <c r="H409" s="52" t="s">
        <v>124</v>
      </c>
      <c r="I409" s="52" t="s">
        <v>42</v>
      </c>
      <c r="J409" s="52" t="s">
        <v>190</v>
      </c>
      <c r="K409" s="52" t="s">
        <v>190</v>
      </c>
      <c r="L409" s="52" t="s">
        <v>43</v>
      </c>
      <c r="M409" s="52" t="s">
        <v>44</v>
      </c>
      <c r="N409" s="52" t="s">
        <v>126</v>
      </c>
      <c r="O409" s="52" t="s">
        <v>198</v>
      </c>
      <c r="Q409" s="52" t="s">
        <v>204</v>
      </c>
      <c r="S409" s="52">
        <v>201303</v>
      </c>
      <c r="T409" s="52" t="s">
        <v>52</v>
      </c>
      <c r="U409" s="52">
        <v>0</v>
      </c>
      <c r="V409" s="54">
        <v>154.78</v>
      </c>
      <c r="Z409" s="52" t="s">
        <v>48</v>
      </c>
      <c r="AA409" s="52" t="s">
        <v>129</v>
      </c>
      <c r="AB409" s="52" t="s">
        <v>42</v>
      </c>
      <c r="AC409" s="52" t="s">
        <v>130</v>
      </c>
      <c r="AD409" s="52" t="s">
        <v>51</v>
      </c>
    </row>
    <row r="410" spans="1:30" x14ac:dyDescent="0.25">
      <c r="A410" s="52" t="s">
        <v>35</v>
      </c>
      <c r="B410" s="52" t="s">
        <v>36</v>
      </c>
      <c r="C410" s="52" t="s">
        <v>37</v>
      </c>
      <c r="D410" s="52" t="s">
        <v>121</v>
      </c>
      <c r="E410" s="52" t="s">
        <v>122</v>
      </c>
      <c r="F410" s="52" t="s">
        <v>123</v>
      </c>
      <c r="G410" s="52" t="s">
        <v>124</v>
      </c>
      <c r="H410" s="52" t="s">
        <v>124</v>
      </c>
      <c r="I410" s="52" t="s">
        <v>42</v>
      </c>
      <c r="J410" s="52" t="s">
        <v>190</v>
      </c>
      <c r="K410" s="52" t="s">
        <v>190</v>
      </c>
      <c r="L410" s="52" t="s">
        <v>43</v>
      </c>
      <c r="M410" s="52" t="s">
        <v>44</v>
      </c>
      <c r="N410" s="52" t="s">
        <v>126</v>
      </c>
      <c r="O410" s="52" t="s">
        <v>198</v>
      </c>
      <c r="Q410" s="52" t="s">
        <v>128</v>
      </c>
      <c r="S410" s="52">
        <v>201303</v>
      </c>
      <c r="T410" s="52" t="s">
        <v>52</v>
      </c>
      <c r="U410" s="52">
        <v>0</v>
      </c>
      <c r="V410" s="54">
        <v>141.25</v>
      </c>
      <c r="Z410" s="52" t="s">
        <v>48</v>
      </c>
      <c r="AA410" s="52" t="s">
        <v>129</v>
      </c>
      <c r="AB410" s="52" t="s">
        <v>42</v>
      </c>
      <c r="AC410" s="52" t="s">
        <v>130</v>
      </c>
      <c r="AD410" s="52" t="s">
        <v>51</v>
      </c>
    </row>
    <row r="411" spans="1:30" x14ac:dyDescent="0.25">
      <c r="A411" s="52" t="s">
        <v>35</v>
      </c>
      <c r="B411" s="52" t="s">
        <v>36</v>
      </c>
      <c r="C411" s="52" t="s">
        <v>37</v>
      </c>
      <c r="D411" s="52" t="s">
        <v>121</v>
      </c>
      <c r="E411" s="52" t="s">
        <v>122</v>
      </c>
      <c r="F411" s="52" t="s">
        <v>123</v>
      </c>
      <c r="G411" s="52" t="s">
        <v>124</v>
      </c>
      <c r="H411" s="52" t="s">
        <v>124</v>
      </c>
      <c r="I411" s="52" t="s">
        <v>42</v>
      </c>
      <c r="J411" s="52" t="s">
        <v>190</v>
      </c>
      <c r="K411" s="52" t="s">
        <v>190</v>
      </c>
      <c r="L411" s="52" t="s">
        <v>43</v>
      </c>
      <c r="M411" s="52" t="s">
        <v>44</v>
      </c>
      <c r="N411" s="52" t="s">
        <v>126</v>
      </c>
      <c r="O411" s="52" t="s">
        <v>198</v>
      </c>
      <c r="Q411" s="52" t="s">
        <v>128</v>
      </c>
      <c r="S411" s="52">
        <v>201303</v>
      </c>
      <c r="T411" s="52" t="s">
        <v>52</v>
      </c>
      <c r="U411" s="52">
        <v>0</v>
      </c>
      <c r="V411" s="54">
        <v>42.38</v>
      </c>
      <c r="Z411" s="52" t="s">
        <v>48</v>
      </c>
      <c r="AA411" s="52" t="s">
        <v>129</v>
      </c>
      <c r="AB411" s="52" t="s">
        <v>42</v>
      </c>
      <c r="AC411" s="52" t="s">
        <v>130</v>
      </c>
      <c r="AD411" s="52" t="s">
        <v>51</v>
      </c>
    </row>
    <row r="412" spans="1:30" x14ac:dyDescent="0.25">
      <c r="A412" s="52" t="s">
        <v>35</v>
      </c>
      <c r="B412" s="52" t="s">
        <v>36</v>
      </c>
      <c r="C412" s="52" t="s">
        <v>37</v>
      </c>
      <c r="D412" s="52" t="s">
        <v>121</v>
      </c>
      <c r="E412" s="52" t="s">
        <v>122</v>
      </c>
      <c r="F412" s="52" t="s">
        <v>123</v>
      </c>
      <c r="G412" s="52" t="s">
        <v>124</v>
      </c>
      <c r="H412" s="52" t="s">
        <v>124</v>
      </c>
      <c r="I412" s="52" t="s">
        <v>42</v>
      </c>
      <c r="J412" s="52" t="s">
        <v>190</v>
      </c>
      <c r="K412" s="52" t="s">
        <v>190</v>
      </c>
      <c r="L412" s="52" t="s">
        <v>43</v>
      </c>
      <c r="M412" s="52" t="s">
        <v>44</v>
      </c>
      <c r="N412" s="52" t="s">
        <v>126</v>
      </c>
      <c r="O412" s="52" t="s">
        <v>198</v>
      </c>
      <c r="Q412" s="52" t="s">
        <v>128</v>
      </c>
      <c r="S412" s="52">
        <v>201303</v>
      </c>
      <c r="T412" s="52" t="s">
        <v>52</v>
      </c>
      <c r="U412" s="52">
        <v>0</v>
      </c>
      <c r="V412" s="54">
        <v>29.95</v>
      </c>
      <c r="Z412" s="52" t="s">
        <v>48</v>
      </c>
      <c r="AA412" s="52" t="s">
        <v>129</v>
      </c>
      <c r="AB412" s="52" t="s">
        <v>42</v>
      </c>
      <c r="AC412" s="52" t="s">
        <v>130</v>
      </c>
      <c r="AD412" s="52" t="s">
        <v>51</v>
      </c>
    </row>
    <row r="413" spans="1:30" x14ac:dyDescent="0.25">
      <c r="A413" s="52" t="s">
        <v>35</v>
      </c>
      <c r="B413" s="52" t="s">
        <v>36</v>
      </c>
      <c r="C413" s="52" t="s">
        <v>37</v>
      </c>
      <c r="D413" s="52" t="s">
        <v>121</v>
      </c>
      <c r="E413" s="52" t="s">
        <v>122</v>
      </c>
      <c r="F413" s="52" t="s">
        <v>123</v>
      </c>
      <c r="G413" s="52" t="s">
        <v>124</v>
      </c>
      <c r="H413" s="52" t="s">
        <v>124</v>
      </c>
      <c r="I413" s="52" t="s">
        <v>42</v>
      </c>
      <c r="J413" s="52" t="s">
        <v>190</v>
      </c>
      <c r="K413" s="52" t="s">
        <v>190</v>
      </c>
      <c r="L413" s="52" t="s">
        <v>43</v>
      </c>
      <c r="M413" s="52" t="s">
        <v>44</v>
      </c>
      <c r="N413" s="52" t="s">
        <v>126</v>
      </c>
      <c r="O413" s="52" t="s">
        <v>198</v>
      </c>
      <c r="Q413" s="52" t="s">
        <v>128</v>
      </c>
      <c r="S413" s="52">
        <v>201303</v>
      </c>
      <c r="T413" s="52" t="s">
        <v>52</v>
      </c>
      <c r="U413" s="52">
        <v>0</v>
      </c>
      <c r="V413" s="54">
        <v>22.6</v>
      </c>
      <c r="Z413" s="52" t="s">
        <v>48</v>
      </c>
      <c r="AA413" s="52" t="s">
        <v>129</v>
      </c>
      <c r="AB413" s="52" t="s">
        <v>42</v>
      </c>
      <c r="AC413" s="52" t="s">
        <v>130</v>
      </c>
      <c r="AD413" s="52" t="s">
        <v>51</v>
      </c>
    </row>
    <row r="414" spans="1:30" x14ac:dyDescent="0.25">
      <c r="A414" s="52" t="s">
        <v>35</v>
      </c>
      <c r="B414" s="52" t="s">
        <v>36</v>
      </c>
      <c r="C414" s="52" t="s">
        <v>37</v>
      </c>
      <c r="D414" s="52" t="s">
        <v>121</v>
      </c>
      <c r="E414" s="52" t="s">
        <v>122</v>
      </c>
      <c r="F414" s="52" t="s">
        <v>123</v>
      </c>
      <c r="G414" s="52" t="s">
        <v>124</v>
      </c>
      <c r="H414" s="52" t="s">
        <v>124</v>
      </c>
      <c r="I414" s="52" t="s">
        <v>42</v>
      </c>
      <c r="J414" s="52" t="s">
        <v>190</v>
      </c>
      <c r="K414" s="52" t="s">
        <v>190</v>
      </c>
      <c r="L414" s="52" t="s">
        <v>43</v>
      </c>
      <c r="M414" s="52" t="s">
        <v>44</v>
      </c>
      <c r="N414" s="52" t="s">
        <v>131</v>
      </c>
      <c r="O414" s="52" t="s">
        <v>42</v>
      </c>
      <c r="Q414" s="52" t="s">
        <v>210</v>
      </c>
      <c r="S414" s="52">
        <v>201303</v>
      </c>
      <c r="T414" s="52" t="s">
        <v>52</v>
      </c>
      <c r="U414" s="52">
        <v>0</v>
      </c>
      <c r="V414" s="54">
        <v>5000</v>
      </c>
      <c r="Z414" s="52" t="s">
        <v>48</v>
      </c>
      <c r="AA414" s="52" t="s">
        <v>129</v>
      </c>
      <c r="AB414" s="52" t="s">
        <v>42</v>
      </c>
      <c r="AC414" s="52" t="s">
        <v>130</v>
      </c>
      <c r="AD414" s="52" t="s">
        <v>51</v>
      </c>
    </row>
    <row r="415" spans="1:30" x14ac:dyDescent="0.25">
      <c r="A415" s="52" t="s">
        <v>35</v>
      </c>
      <c r="B415" s="52" t="s">
        <v>36</v>
      </c>
      <c r="C415" s="52" t="s">
        <v>37</v>
      </c>
      <c r="D415" s="52" t="s">
        <v>121</v>
      </c>
      <c r="E415" s="52" t="s">
        <v>122</v>
      </c>
      <c r="F415" s="52" t="s">
        <v>123</v>
      </c>
      <c r="G415" s="52" t="s">
        <v>124</v>
      </c>
      <c r="H415" s="52" t="s">
        <v>124</v>
      </c>
      <c r="I415" s="52" t="s">
        <v>42</v>
      </c>
      <c r="J415" s="52" t="s">
        <v>190</v>
      </c>
      <c r="K415" s="52" t="s">
        <v>190</v>
      </c>
      <c r="L415" s="52" t="s">
        <v>43</v>
      </c>
      <c r="M415" s="52" t="s">
        <v>44</v>
      </c>
      <c r="N415" s="52" t="s">
        <v>134</v>
      </c>
      <c r="O415" s="52" t="s">
        <v>42</v>
      </c>
      <c r="Q415" s="52" t="s">
        <v>135</v>
      </c>
      <c r="S415" s="52">
        <v>201303</v>
      </c>
      <c r="T415" s="52" t="s">
        <v>52</v>
      </c>
      <c r="U415" s="52">
        <v>0</v>
      </c>
      <c r="V415" s="54">
        <v>250</v>
      </c>
      <c r="Z415" s="52" t="s">
        <v>48</v>
      </c>
      <c r="AA415" s="52" t="s">
        <v>129</v>
      </c>
      <c r="AB415" s="52" t="s">
        <v>42</v>
      </c>
      <c r="AC415" s="52" t="s">
        <v>130</v>
      </c>
      <c r="AD415" s="52" t="s">
        <v>51</v>
      </c>
    </row>
    <row r="416" spans="1:30" x14ac:dyDescent="0.25">
      <c r="A416" s="52" t="s">
        <v>35</v>
      </c>
      <c r="B416" s="52" t="s">
        <v>36</v>
      </c>
      <c r="C416" s="52" t="s">
        <v>37</v>
      </c>
      <c r="D416" s="52" t="s">
        <v>121</v>
      </c>
      <c r="E416" s="52" t="s">
        <v>122</v>
      </c>
      <c r="F416" s="52" t="s">
        <v>123</v>
      </c>
      <c r="G416" s="52" t="s">
        <v>124</v>
      </c>
      <c r="H416" s="52" t="s">
        <v>124</v>
      </c>
      <c r="I416" s="52" t="s">
        <v>42</v>
      </c>
      <c r="J416" s="52" t="s">
        <v>190</v>
      </c>
      <c r="K416" s="52" t="s">
        <v>190</v>
      </c>
      <c r="L416" s="52" t="s">
        <v>43</v>
      </c>
      <c r="M416" s="52" t="s">
        <v>1154</v>
      </c>
      <c r="N416" s="52" t="s">
        <v>150</v>
      </c>
      <c r="O416" s="52" t="s">
        <v>42</v>
      </c>
      <c r="Q416" s="52" t="s">
        <v>197</v>
      </c>
      <c r="R416" s="52" t="s">
        <v>1203</v>
      </c>
      <c r="S416" s="52">
        <v>201303</v>
      </c>
      <c r="T416" s="52" t="s">
        <v>47</v>
      </c>
      <c r="U416" s="52">
        <v>0</v>
      </c>
      <c r="V416" s="54">
        <v>-6010</v>
      </c>
      <c r="X416" s="52" t="s">
        <v>177</v>
      </c>
      <c r="Z416" s="52" t="s">
        <v>48</v>
      </c>
      <c r="AA416" s="52" t="s">
        <v>129</v>
      </c>
      <c r="AB416" s="52" t="s">
        <v>42</v>
      </c>
      <c r="AC416" s="52" t="s">
        <v>1259</v>
      </c>
      <c r="AD416" s="52" t="s">
        <v>51</v>
      </c>
    </row>
    <row r="417" spans="1:30" x14ac:dyDescent="0.25">
      <c r="A417" s="52" t="s">
        <v>35</v>
      </c>
      <c r="B417" s="52" t="s">
        <v>36</v>
      </c>
      <c r="C417" s="52" t="s">
        <v>37</v>
      </c>
      <c r="D417" s="52" t="s">
        <v>121</v>
      </c>
      <c r="E417" s="52" t="s">
        <v>122</v>
      </c>
      <c r="F417" s="52" t="s">
        <v>123</v>
      </c>
      <c r="G417" s="52" t="s">
        <v>124</v>
      </c>
      <c r="H417" s="52" t="s">
        <v>124</v>
      </c>
      <c r="I417" s="52" t="s">
        <v>42</v>
      </c>
      <c r="J417" s="52" t="s">
        <v>190</v>
      </c>
      <c r="K417" s="52" t="s">
        <v>190</v>
      </c>
      <c r="L417" s="52" t="s">
        <v>43</v>
      </c>
      <c r="M417" s="52" t="s">
        <v>1154</v>
      </c>
      <c r="N417" s="52" t="s">
        <v>150</v>
      </c>
      <c r="O417" s="52" t="s">
        <v>42</v>
      </c>
      <c r="Q417" s="52" t="s">
        <v>197</v>
      </c>
      <c r="R417" s="52" t="s">
        <v>1204</v>
      </c>
      <c r="S417" s="52">
        <v>201303</v>
      </c>
      <c r="T417" s="52" t="s">
        <v>47</v>
      </c>
      <c r="U417" s="52">
        <v>0</v>
      </c>
      <c r="V417" s="54">
        <v>-26850.99</v>
      </c>
      <c r="X417" s="52" t="s">
        <v>177</v>
      </c>
      <c r="Z417" s="52" t="s">
        <v>48</v>
      </c>
      <c r="AA417" s="52" t="s">
        <v>129</v>
      </c>
      <c r="AB417" s="52" t="s">
        <v>42</v>
      </c>
      <c r="AC417" s="52" t="s">
        <v>1259</v>
      </c>
      <c r="AD417" s="52" t="s">
        <v>51</v>
      </c>
    </row>
    <row r="418" spans="1:30" x14ac:dyDescent="0.25">
      <c r="A418" s="52" t="s">
        <v>35</v>
      </c>
      <c r="B418" s="52" t="s">
        <v>36</v>
      </c>
      <c r="C418" s="52" t="s">
        <v>37</v>
      </c>
      <c r="D418" s="52" t="s">
        <v>121</v>
      </c>
      <c r="E418" s="52" t="s">
        <v>215</v>
      </c>
      <c r="F418" s="52" t="s">
        <v>216</v>
      </c>
      <c r="G418" s="52" t="s">
        <v>124</v>
      </c>
      <c r="H418" s="52" t="s">
        <v>124</v>
      </c>
      <c r="I418" s="52" t="s">
        <v>42</v>
      </c>
      <c r="J418" s="52" t="s">
        <v>217</v>
      </c>
      <c r="K418" s="52" t="s">
        <v>217</v>
      </c>
      <c r="L418" s="52" t="s">
        <v>43</v>
      </c>
      <c r="M418" s="52" t="s">
        <v>1154</v>
      </c>
      <c r="N418" s="52" t="s">
        <v>150</v>
      </c>
      <c r="O418" s="52" t="s">
        <v>42</v>
      </c>
      <c r="Q418" s="52" t="s">
        <v>228</v>
      </c>
      <c r="S418" s="52">
        <v>201303</v>
      </c>
      <c r="T418" s="52" t="s">
        <v>47</v>
      </c>
      <c r="U418" s="52">
        <v>0</v>
      </c>
      <c r="V418" s="54">
        <v>-121800</v>
      </c>
      <c r="Z418" s="52" t="s">
        <v>48</v>
      </c>
      <c r="AA418" s="52" t="s">
        <v>129</v>
      </c>
      <c r="AB418" s="52" t="s">
        <v>42</v>
      </c>
      <c r="AC418" s="52" t="s">
        <v>130</v>
      </c>
      <c r="AD418" s="52" t="s">
        <v>51</v>
      </c>
    </row>
    <row r="419" spans="1:30" x14ac:dyDescent="0.25">
      <c r="A419" s="52" t="s">
        <v>35</v>
      </c>
      <c r="B419" s="52" t="s">
        <v>36</v>
      </c>
      <c r="C419" s="52" t="s">
        <v>37</v>
      </c>
      <c r="D419" s="52" t="s">
        <v>121</v>
      </c>
      <c r="E419" s="52" t="s">
        <v>215</v>
      </c>
      <c r="F419" s="52" t="s">
        <v>216</v>
      </c>
      <c r="G419" s="52" t="s">
        <v>124</v>
      </c>
      <c r="H419" s="52" t="s">
        <v>124</v>
      </c>
      <c r="I419" s="52" t="s">
        <v>42</v>
      </c>
      <c r="J419" s="52" t="s">
        <v>217</v>
      </c>
      <c r="K419" s="52" t="s">
        <v>217</v>
      </c>
      <c r="L419" s="52" t="s">
        <v>43</v>
      </c>
      <c r="M419" s="52" t="s">
        <v>1154</v>
      </c>
      <c r="N419" s="52" t="s">
        <v>150</v>
      </c>
      <c r="O419" s="52" t="s">
        <v>42</v>
      </c>
      <c r="Q419" s="52" t="s">
        <v>228</v>
      </c>
      <c r="S419" s="52">
        <v>201303</v>
      </c>
      <c r="T419" s="52" t="s">
        <v>52</v>
      </c>
      <c r="U419" s="52">
        <v>0</v>
      </c>
      <c r="V419" s="54">
        <v>121800</v>
      </c>
      <c r="Z419" s="52" t="s">
        <v>48</v>
      </c>
      <c r="AA419" s="52" t="s">
        <v>129</v>
      </c>
      <c r="AB419" s="52" t="s">
        <v>42</v>
      </c>
      <c r="AC419" s="52" t="s">
        <v>130</v>
      </c>
      <c r="AD419" s="52" t="s">
        <v>51</v>
      </c>
    </row>
    <row r="420" spans="1:30" x14ac:dyDescent="0.25">
      <c r="A420" s="52" t="s">
        <v>35</v>
      </c>
      <c r="B420" s="52" t="s">
        <v>36</v>
      </c>
      <c r="C420" s="52" t="s">
        <v>37</v>
      </c>
      <c r="D420" s="52" t="s">
        <v>121</v>
      </c>
      <c r="E420" s="52" t="s">
        <v>215</v>
      </c>
      <c r="F420" s="52" t="s">
        <v>216</v>
      </c>
      <c r="G420" s="52" t="s">
        <v>124</v>
      </c>
      <c r="H420" s="52" t="s">
        <v>124</v>
      </c>
      <c r="I420" s="52" t="s">
        <v>42</v>
      </c>
      <c r="J420" s="52" t="s">
        <v>217</v>
      </c>
      <c r="K420" s="52" t="s">
        <v>217</v>
      </c>
      <c r="L420" s="52" t="s">
        <v>43</v>
      </c>
      <c r="M420" s="52" t="s">
        <v>1154</v>
      </c>
      <c r="N420" s="52" t="s">
        <v>180</v>
      </c>
      <c r="O420" s="52" t="s">
        <v>42</v>
      </c>
      <c r="Q420" s="52" t="s">
        <v>226</v>
      </c>
      <c r="S420" s="52">
        <v>201303</v>
      </c>
      <c r="T420" s="52" t="s">
        <v>47</v>
      </c>
      <c r="U420" s="52">
        <v>0</v>
      </c>
      <c r="V420" s="54">
        <v>-48975</v>
      </c>
      <c r="Z420" s="52" t="s">
        <v>48</v>
      </c>
      <c r="AA420" s="52" t="s">
        <v>129</v>
      </c>
      <c r="AB420" s="52" t="s">
        <v>42</v>
      </c>
      <c r="AC420" s="52" t="s">
        <v>130</v>
      </c>
      <c r="AD420" s="52" t="s">
        <v>51</v>
      </c>
    </row>
    <row r="421" spans="1:30" x14ac:dyDescent="0.25">
      <c r="A421" s="52" t="s">
        <v>35</v>
      </c>
      <c r="B421" s="52" t="s">
        <v>36</v>
      </c>
      <c r="C421" s="52" t="s">
        <v>37</v>
      </c>
      <c r="D421" s="52" t="s">
        <v>121</v>
      </c>
      <c r="E421" s="52" t="s">
        <v>215</v>
      </c>
      <c r="F421" s="52" t="s">
        <v>216</v>
      </c>
      <c r="G421" s="52" t="s">
        <v>124</v>
      </c>
      <c r="H421" s="52" t="s">
        <v>124</v>
      </c>
      <c r="I421" s="52" t="s">
        <v>42</v>
      </c>
      <c r="J421" s="52" t="s">
        <v>217</v>
      </c>
      <c r="K421" s="52" t="s">
        <v>217</v>
      </c>
      <c r="L421" s="52" t="s">
        <v>43</v>
      </c>
      <c r="M421" s="52" t="s">
        <v>44</v>
      </c>
      <c r="N421" s="52" t="s">
        <v>150</v>
      </c>
      <c r="O421" s="52" t="s">
        <v>42</v>
      </c>
      <c r="Q421" s="52" t="s">
        <v>227</v>
      </c>
      <c r="S421" s="52">
        <v>201303</v>
      </c>
      <c r="T421" s="52" t="s">
        <v>52</v>
      </c>
      <c r="U421" s="52">
        <v>0</v>
      </c>
      <c r="V421" s="54">
        <v>81111</v>
      </c>
      <c r="Z421" s="52" t="s">
        <v>48</v>
      </c>
      <c r="AA421" s="52" t="s">
        <v>129</v>
      </c>
      <c r="AB421" s="52" t="s">
        <v>42</v>
      </c>
      <c r="AC421" s="52" t="s">
        <v>130</v>
      </c>
      <c r="AD421" s="52" t="s">
        <v>51</v>
      </c>
    </row>
    <row r="422" spans="1:30" x14ac:dyDescent="0.25">
      <c r="A422" s="52" t="s">
        <v>35</v>
      </c>
      <c r="B422" s="52" t="s">
        <v>36</v>
      </c>
      <c r="C422" s="52" t="s">
        <v>37</v>
      </c>
      <c r="D422" s="52" t="s">
        <v>121</v>
      </c>
      <c r="E422" s="52" t="s">
        <v>215</v>
      </c>
      <c r="F422" s="52" t="s">
        <v>216</v>
      </c>
      <c r="G422" s="52" t="s">
        <v>124</v>
      </c>
      <c r="H422" s="52" t="s">
        <v>124</v>
      </c>
      <c r="I422" s="52" t="s">
        <v>42</v>
      </c>
      <c r="J422" s="52" t="s">
        <v>217</v>
      </c>
      <c r="K422" s="52" t="s">
        <v>217</v>
      </c>
      <c r="L422" s="52" t="s">
        <v>43</v>
      </c>
      <c r="M422" s="52" t="s">
        <v>1154</v>
      </c>
      <c r="N422" s="52" t="s">
        <v>131</v>
      </c>
      <c r="O422" s="52" t="s">
        <v>221</v>
      </c>
      <c r="Q422" s="52" t="s">
        <v>222</v>
      </c>
      <c r="S422" s="52">
        <v>201303</v>
      </c>
      <c r="T422" s="52" t="s">
        <v>47</v>
      </c>
      <c r="U422" s="52">
        <v>0</v>
      </c>
      <c r="V422" s="54">
        <v>-52.55</v>
      </c>
      <c r="Z422" s="52" t="s">
        <v>48</v>
      </c>
      <c r="AA422" s="52" t="s">
        <v>129</v>
      </c>
      <c r="AB422" s="52" t="s">
        <v>42</v>
      </c>
      <c r="AC422" s="52" t="s">
        <v>130</v>
      </c>
      <c r="AD422" s="52" t="s">
        <v>51</v>
      </c>
    </row>
    <row r="423" spans="1:30" x14ac:dyDescent="0.25">
      <c r="A423" s="52" t="s">
        <v>35</v>
      </c>
      <c r="B423" s="52" t="s">
        <v>36</v>
      </c>
      <c r="C423" s="52" t="s">
        <v>37</v>
      </c>
      <c r="D423" s="52" t="s">
        <v>121</v>
      </c>
      <c r="E423" s="52" t="s">
        <v>215</v>
      </c>
      <c r="F423" s="52" t="s">
        <v>216</v>
      </c>
      <c r="G423" s="52" t="s">
        <v>124</v>
      </c>
      <c r="H423" s="52" t="s">
        <v>124</v>
      </c>
      <c r="I423" s="52" t="s">
        <v>42</v>
      </c>
      <c r="J423" s="52" t="s">
        <v>217</v>
      </c>
      <c r="K423" s="52" t="s">
        <v>217</v>
      </c>
      <c r="L423" s="52" t="s">
        <v>43</v>
      </c>
      <c r="M423" s="52" t="s">
        <v>44</v>
      </c>
      <c r="N423" s="52" t="s">
        <v>150</v>
      </c>
      <c r="O423" s="52" t="s">
        <v>42</v>
      </c>
      <c r="Q423" s="52" t="s">
        <v>227</v>
      </c>
      <c r="S423" s="52">
        <v>201303</v>
      </c>
      <c r="T423" s="52" t="s">
        <v>52</v>
      </c>
      <c r="U423" s="52">
        <v>0</v>
      </c>
      <c r="V423" s="54">
        <v>113059.62</v>
      </c>
      <c r="Z423" s="52" t="s">
        <v>48</v>
      </c>
      <c r="AA423" s="52" t="s">
        <v>129</v>
      </c>
      <c r="AB423" s="52" t="s">
        <v>42</v>
      </c>
      <c r="AC423" s="52" t="s">
        <v>130</v>
      </c>
      <c r="AD423" s="52" t="s">
        <v>51</v>
      </c>
    </row>
    <row r="424" spans="1:30" x14ac:dyDescent="0.25">
      <c r="A424" s="52" t="s">
        <v>35</v>
      </c>
      <c r="B424" s="52" t="s">
        <v>36</v>
      </c>
      <c r="C424" s="52" t="s">
        <v>37</v>
      </c>
      <c r="D424" s="52" t="s">
        <v>121</v>
      </c>
      <c r="E424" s="52" t="s">
        <v>215</v>
      </c>
      <c r="F424" s="52" t="s">
        <v>216</v>
      </c>
      <c r="G424" s="52" t="s">
        <v>124</v>
      </c>
      <c r="H424" s="52" t="s">
        <v>124</v>
      </c>
      <c r="I424" s="52" t="s">
        <v>42</v>
      </c>
      <c r="J424" s="52" t="s">
        <v>217</v>
      </c>
      <c r="K424" s="52" t="s">
        <v>217</v>
      </c>
      <c r="L424" s="52" t="s">
        <v>43</v>
      </c>
      <c r="M424" s="52" t="s">
        <v>1154</v>
      </c>
      <c r="N424" s="52" t="s">
        <v>150</v>
      </c>
      <c r="O424" s="52" t="s">
        <v>42</v>
      </c>
      <c r="Q424" s="52" t="s">
        <v>223</v>
      </c>
      <c r="S424" s="52">
        <v>201303</v>
      </c>
      <c r="T424" s="52" t="s">
        <v>52</v>
      </c>
      <c r="U424" s="52">
        <v>0</v>
      </c>
      <c r="V424" s="54">
        <v>156115</v>
      </c>
      <c r="Z424" s="52" t="s">
        <v>48</v>
      </c>
      <c r="AA424" s="52" t="s">
        <v>129</v>
      </c>
      <c r="AB424" s="52" t="s">
        <v>42</v>
      </c>
      <c r="AC424" s="52" t="s">
        <v>130</v>
      </c>
      <c r="AD424" s="52" t="s">
        <v>51</v>
      </c>
    </row>
    <row r="425" spans="1:30" x14ac:dyDescent="0.25">
      <c r="A425" s="52" t="s">
        <v>35</v>
      </c>
      <c r="B425" s="52" t="s">
        <v>36</v>
      </c>
      <c r="C425" s="52" t="s">
        <v>37</v>
      </c>
      <c r="D425" s="52" t="s">
        <v>121</v>
      </c>
      <c r="E425" s="52" t="s">
        <v>215</v>
      </c>
      <c r="F425" s="52" t="s">
        <v>216</v>
      </c>
      <c r="G425" s="52" t="s">
        <v>124</v>
      </c>
      <c r="H425" s="52" t="s">
        <v>124</v>
      </c>
      <c r="I425" s="52" t="s">
        <v>42</v>
      </c>
      <c r="J425" s="52" t="s">
        <v>217</v>
      </c>
      <c r="K425" s="52" t="s">
        <v>217</v>
      </c>
      <c r="L425" s="52" t="s">
        <v>43</v>
      </c>
      <c r="M425" s="52" t="s">
        <v>1154</v>
      </c>
      <c r="N425" s="52" t="s">
        <v>180</v>
      </c>
      <c r="O425" s="52" t="s">
        <v>42</v>
      </c>
      <c r="Q425" s="52" t="s">
        <v>223</v>
      </c>
      <c r="S425" s="52">
        <v>201303</v>
      </c>
      <c r="T425" s="52" t="s">
        <v>52</v>
      </c>
      <c r="U425" s="52">
        <v>0</v>
      </c>
      <c r="V425" s="54">
        <v>48975</v>
      </c>
      <c r="Z425" s="52" t="s">
        <v>48</v>
      </c>
      <c r="AA425" s="52" t="s">
        <v>129</v>
      </c>
      <c r="AB425" s="52" t="s">
        <v>42</v>
      </c>
      <c r="AC425" s="52" t="s">
        <v>130</v>
      </c>
      <c r="AD425" s="52" t="s">
        <v>51</v>
      </c>
    </row>
    <row r="426" spans="1:30" x14ac:dyDescent="0.25">
      <c r="A426" s="52" t="s">
        <v>35</v>
      </c>
      <c r="B426" s="52" t="s">
        <v>36</v>
      </c>
      <c r="C426" s="52" t="s">
        <v>37</v>
      </c>
      <c r="D426" s="52" t="s">
        <v>121</v>
      </c>
      <c r="E426" s="52" t="s">
        <v>215</v>
      </c>
      <c r="F426" s="52" t="s">
        <v>216</v>
      </c>
      <c r="G426" s="52" t="s">
        <v>124</v>
      </c>
      <c r="H426" s="52" t="s">
        <v>124</v>
      </c>
      <c r="I426" s="52" t="s">
        <v>42</v>
      </c>
      <c r="J426" s="52" t="s">
        <v>217</v>
      </c>
      <c r="K426" s="52" t="s">
        <v>217</v>
      </c>
      <c r="L426" s="52" t="s">
        <v>43</v>
      </c>
      <c r="M426" s="52" t="s">
        <v>1154</v>
      </c>
      <c r="N426" s="52" t="s">
        <v>150</v>
      </c>
      <c r="O426" s="52" t="s">
        <v>42</v>
      </c>
      <c r="Q426" s="52" t="s">
        <v>227</v>
      </c>
      <c r="S426" s="52">
        <v>201303</v>
      </c>
      <c r="T426" s="52" t="s">
        <v>47</v>
      </c>
      <c r="U426" s="52">
        <v>0</v>
      </c>
      <c r="V426" s="54">
        <v>-70000</v>
      </c>
      <c r="Z426" s="52" t="s">
        <v>48</v>
      </c>
      <c r="AA426" s="52" t="s">
        <v>129</v>
      </c>
      <c r="AB426" s="52" t="s">
        <v>42</v>
      </c>
      <c r="AC426" s="52" t="s">
        <v>130</v>
      </c>
      <c r="AD426" s="52" t="s">
        <v>51</v>
      </c>
    </row>
    <row r="427" spans="1:30" x14ac:dyDescent="0.25">
      <c r="A427" s="52" t="s">
        <v>35</v>
      </c>
      <c r="B427" s="52" t="s">
        <v>36</v>
      </c>
      <c r="C427" s="52" t="s">
        <v>37</v>
      </c>
      <c r="D427" s="52" t="s">
        <v>121</v>
      </c>
      <c r="E427" s="52" t="s">
        <v>215</v>
      </c>
      <c r="F427" s="52" t="s">
        <v>216</v>
      </c>
      <c r="G427" s="52" t="s">
        <v>124</v>
      </c>
      <c r="H427" s="52" t="s">
        <v>124</v>
      </c>
      <c r="I427" s="52" t="s">
        <v>42</v>
      </c>
      <c r="J427" s="52" t="s">
        <v>217</v>
      </c>
      <c r="K427" s="52" t="s">
        <v>217</v>
      </c>
      <c r="L427" s="52" t="s">
        <v>43</v>
      </c>
      <c r="M427" s="52" t="s">
        <v>1154</v>
      </c>
      <c r="N427" s="52" t="s">
        <v>134</v>
      </c>
      <c r="O427" s="52" t="s">
        <v>42</v>
      </c>
      <c r="Q427" s="52" t="s">
        <v>135</v>
      </c>
      <c r="S427" s="52">
        <v>201303</v>
      </c>
      <c r="T427" s="52" t="s">
        <v>47</v>
      </c>
      <c r="U427" s="52">
        <v>0</v>
      </c>
      <c r="V427" s="54">
        <v>-1700</v>
      </c>
      <c r="Z427" s="52" t="s">
        <v>48</v>
      </c>
      <c r="AA427" s="52" t="s">
        <v>129</v>
      </c>
      <c r="AB427" s="52" t="s">
        <v>42</v>
      </c>
      <c r="AC427" s="52" t="s">
        <v>130</v>
      </c>
      <c r="AD427" s="52" t="s">
        <v>51</v>
      </c>
    </row>
    <row r="428" spans="1:30" x14ac:dyDescent="0.25">
      <c r="A428" s="52" t="s">
        <v>35</v>
      </c>
      <c r="B428" s="52" t="s">
        <v>36</v>
      </c>
      <c r="C428" s="52" t="s">
        <v>37</v>
      </c>
      <c r="D428" s="52" t="s">
        <v>121</v>
      </c>
      <c r="E428" s="52" t="s">
        <v>215</v>
      </c>
      <c r="F428" s="52" t="s">
        <v>216</v>
      </c>
      <c r="G428" s="52" t="s">
        <v>124</v>
      </c>
      <c r="H428" s="52" t="s">
        <v>124</v>
      </c>
      <c r="I428" s="52" t="s">
        <v>42</v>
      </c>
      <c r="J428" s="52" t="s">
        <v>217</v>
      </c>
      <c r="K428" s="52" t="s">
        <v>217</v>
      </c>
      <c r="L428" s="52" t="s">
        <v>43</v>
      </c>
      <c r="M428" s="52" t="s">
        <v>1154</v>
      </c>
      <c r="N428" s="52" t="s">
        <v>150</v>
      </c>
      <c r="O428" s="52" t="s">
        <v>42</v>
      </c>
      <c r="Q428" s="52" t="s">
        <v>223</v>
      </c>
      <c r="S428" s="52">
        <v>201303</v>
      </c>
      <c r="T428" s="52" t="s">
        <v>47</v>
      </c>
      <c r="U428" s="52">
        <v>0</v>
      </c>
      <c r="V428" s="54">
        <v>-156115</v>
      </c>
      <c r="Z428" s="52" t="s">
        <v>48</v>
      </c>
      <c r="AA428" s="52" t="s">
        <v>129</v>
      </c>
      <c r="AB428" s="52" t="s">
        <v>42</v>
      </c>
      <c r="AC428" s="52" t="s">
        <v>130</v>
      </c>
      <c r="AD428" s="52" t="s">
        <v>51</v>
      </c>
    </row>
    <row r="429" spans="1:30" x14ac:dyDescent="0.25">
      <c r="A429" s="52" t="s">
        <v>35</v>
      </c>
      <c r="B429" s="52" t="s">
        <v>36</v>
      </c>
      <c r="C429" s="52" t="s">
        <v>37</v>
      </c>
      <c r="D429" s="52" t="s">
        <v>121</v>
      </c>
      <c r="E429" s="52" t="s">
        <v>215</v>
      </c>
      <c r="F429" s="52" t="s">
        <v>216</v>
      </c>
      <c r="G429" s="52" t="s">
        <v>124</v>
      </c>
      <c r="H429" s="52" t="s">
        <v>124</v>
      </c>
      <c r="I429" s="52" t="s">
        <v>42</v>
      </c>
      <c r="J429" s="52" t="s">
        <v>217</v>
      </c>
      <c r="K429" s="52" t="s">
        <v>217</v>
      </c>
      <c r="L429" s="52" t="s">
        <v>43</v>
      </c>
      <c r="M429" s="52" t="s">
        <v>1154</v>
      </c>
      <c r="N429" s="52" t="s">
        <v>180</v>
      </c>
      <c r="O429" s="52" t="s">
        <v>42</v>
      </c>
      <c r="Q429" s="52" t="s">
        <v>223</v>
      </c>
      <c r="S429" s="52">
        <v>201303</v>
      </c>
      <c r="T429" s="52" t="s">
        <v>47</v>
      </c>
      <c r="U429" s="52">
        <v>0</v>
      </c>
      <c r="V429" s="54">
        <v>-48975</v>
      </c>
      <c r="Z429" s="52" t="s">
        <v>48</v>
      </c>
      <c r="AA429" s="52" t="s">
        <v>129</v>
      </c>
      <c r="AB429" s="52" t="s">
        <v>42</v>
      </c>
      <c r="AC429" s="52" t="s">
        <v>130</v>
      </c>
      <c r="AD429" s="52" t="s">
        <v>51</v>
      </c>
    </row>
    <row r="430" spans="1:30" x14ac:dyDescent="0.25">
      <c r="A430" s="52" t="s">
        <v>35</v>
      </c>
      <c r="B430" s="52" t="s">
        <v>36</v>
      </c>
      <c r="C430" s="52" t="s">
        <v>37</v>
      </c>
      <c r="D430" s="52" t="s">
        <v>121</v>
      </c>
      <c r="E430" s="52" t="s">
        <v>215</v>
      </c>
      <c r="F430" s="52" t="s">
        <v>216</v>
      </c>
      <c r="G430" s="52" t="s">
        <v>124</v>
      </c>
      <c r="H430" s="52" t="s">
        <v>124</v>
      </c>
      <c r="I430" s="52" t="s">
        <v>42</v>
      </c>
      <c r="J430" s="52" t="s">
        <v>217</v>
      </c>
      <c r="K430" s="52" t="s">
        <v>217</v>
      </c>
      <c r="L430" s="52" t="s">
        <v>43</v>
      </c>
      <c r="M430" s="52" t="s">
        <v>1154</v>
      </c>
      <c r="N430" s="52" t="s">
        <v>180</v>
      </c>
      <c r="O430" s="52" t="s">
        <v>42</v>
      </c>
      <c r="Q430" s="52" t="s">
        <v>218</v>
      </c>
      <c r="S430" s="52">
        <v>201303</v>
      </c>
      <c r="T430" s="52" t="s">
        <v>47</v>
      </c>
      <c r="U430" s="52">
        <v>0</v>
      </c>
      <c r="V430" s="54">
        <v>-341025</v>
      </c>
      <c r="Z430" s="52" t="s">
        <v>48</v>
      </c>
      <c r="AA430" s="52" t="s">
        <v>129</v>
      </c>
      <c r="AB430" s="52" t="s">
        <v>42</v>
      </c>
      <c r="AC430" s="52" t="s">
        <v>130</v>
      </c>
      <c r="AD430" s="52" t="s">
        <v>51</v>
      </c>
    </row>
    <row r="431" spans="1:30" x14ac:dyDescent="0.25">
      <c r="A431" s="52" t="s">
        <v>35</v>
      </c>
      <c r="B431" s="52" t="s">
        <v>36</v>
      </c>
      <c r="C431" s="52" t="s">
        <v>37</v>
      </c>
      <c r="D431" s="52" t="s">
        <v>121</v>
      </c>
      <c r="E431" s="52" t="s">
        <v>215</v>
      </c>
      <c r="F431" s="52" t="s">
        <v>216</v>
      </c>
      <c r="G431" s="52" t="s">
        <v>124</v>
      </c>
      <c r="H431" s="52" t="s">
        <v>124</v>
      </c>
      <c r="I431" s="52" t="s">
        <v>42</v>
      </c>
      <c r="J431" s="52" t="s">
        <v>217</v>
      </c>
      <c r="K431" s="52" t="s">
        <v>217</v>
      </c>
      <c r="L431" s="52" t="s">
        <v>43</v>
      </c>
      <c r="M431" s="52" t="s">
        <v>1154</v>
      </c>
      <c r="N431" s="52" t="s">
        <v>150</v>
      </c>
      <c r="O431" s="52" t="s">
        <v>42</v>
      </c>
      <c r="Q431" s="52" t="s">
        <v>227</v>
      </c>
      <c r="S431" s="52">
        <v>201303</v>
      </c>
      <c r="T431" s="52" t="s">
        <v>47</v>
      </c>
      <c r="U431" s="52">
        <v>0</v>
      </c>
      <c r="V431" s="54">
        <v>-81111</v>
      </c>
      <c r="Z431" s="52" t="s">
        <v>48</v>
      </c>
      <c r="AA431" s="52" t="s">
        <v>129</v>
      </c>
      <c r="AB431" s="52" t="s">
        <v>42</v>
      </c>
      <c r="AC431" s="52" t="s">
        <v>130</v>
      </c>
      <c r="AD431" s="52" t="s">
        <v>51</v>
      </c>
    </row>
    <row r="432" spans="1:30" x14ac:dyDescent="0.25">
      <c r="A432" s="52" t="s">
        <v>35</v>
      </c>
      <c r="B432" s="52" t="s">
        <v>36</v>
      </c>
      <c r="C432" s="52" t="s">
        <v>37</v>
      </c>
      <c r="D432" s="52" t="s">
        <v>121</v>
      </c>
      <c r="E432" s="52" t="s">
        <v>215</v>
      </c>
      <c r="F432" s="52" t="s">
        <v>216</v>
      </c>
      <c r="G432" s="52" t="s">
        <v>124</v>
      </c>
      <c r="H432" s="52" t="s">
        <v>124</v>
      </c>
      <c r="I432" s="52" t="s">
        <v>42</v>
      </c>
      <c r="J432" s="52" t="s">
        <v>217</v>
      </c>
      <c r="K432" s="52" t="s">
        <v>217</v>
      </c>
      <c r="L432" s="52" t="s">
        <v>43</v>
      </c>
      <c r="M432" s="52" t="s">
        <v>1154</v>
      </c>
      <c r="N432" s="52" t="s">
        <v>150</v>
      </c>
      <c r="O432" s="52" t="s">
        <v>42</v>
      </c>
      <c r="Q432" s="52" t="s">
        <v>227</v>
      </c>
      <c r="S432" s="52">
        <v>201303</v>
      </c>
      <c r="T432" s="52" t="s">
        <v>47</v>
      </c>
      <c r="U432" s="52">
        <v>0</v>
      </c>
      <c r="V432" s="54">
        <v>-113059.62</v>
      </c>
      <c r="Z432" s="52" t="s">
        <v>48</v>
      </c>
      <c r="AA432" s="52" t="s">
        <v>129</v>
      </c>
      <c r="AB432" s="52" t="s">
        <v>42</v>
      </c>
      <c r="AC432" s="52" t="s">
        <v>130</v>
      </c>
      <c r="AD432" s="52" t="s">
        <v>51</v>
      </c>
    </row>
    <row r="433" spans="1:30" x14ac:dyDescent="0.25">
      <c r="A433" s="52" t="s">
        <v>35</v>
      </c>
      <c r="B433" s="52" t="s">
        <v>36</v>
      </c>
      <c r="C433" s="52" t="s">
        <v>37</v>
      </c>
      <c r="D433" s="52" t="s">
        <v>121</v>
      </c>
      <c r="E433" s="52" t="s">
        <v>215</v>
      </c>
      <c r="F433" s="52" t="s">
        <v>216</v>
      </c>
      <c r="G433" s="52" t="s">
        <v>124</v>
      </c>
      <c r="H433" s="52" t="s">
        <v>124</v>
      </c>
      <c r="I433" s="52" t="s">
        <v>42</v>
      </c>
      <c r="J433" s="52" t="s">
        <v>217</v>
      </c>
      <c r="K433" s="52" t="s">
        <v>217</v>
      </c>
      <c r="L433" s="52" t="s">
        <v>43</v>
      </c>
      <c r="M433" s="52" t="s">
        <v>44</v>
      </c>
      <c r="N433" s="52" t="s">
        <v>150</v>
      </c>
      <c r="O433" s="52" t="s">
        <v>42</v>
      </c>
      <c r="Q433" s="52" t="s">
        <v>223</v>
      </c>
      <c r="S433" s="52">
        <v>201303</v>
      </c>
      <c r="T433" s="52" t="s">
        <v>47</v>
      </c>
      <c r="U433" s="52">
        <v>0</v>
      </c>
      <c r="V433" s="54">
        <v>-156115</v>
      </c>
      <c r="Z433" s="52" t="s">
        <v>48</v>
      </c>
      <c r="AA433" s="52" t="s">
        <v>129</v>
      </c>
      <c r="AB433" s="52" t="s">
        <v>42</v>
      </c>
      <c r="AC433" s="52" t="s">
        <v>130</v>
      </c>
      <c r="AD433" s="52" t="s">
        <v>51</v>
      </c>
    </row>
    <row r="434" spans="1:30" x14ac:dyDescent="0.25">
      <c r="A434" s="52" t="s">
        <v>35</v>
      </c>
      <c r="B434" s="52" t="s">
        <v>36</v>
      </c>
      <c r="C434" s="52" t="s">
        <v>37</v>
      </c>
      <c r="D434" s="52" t="s">
        <v>121</v>
      </c>
      <c r="E434" s="52" t="s">
        <v>215</v>
      </c>
      <c r="F434" s="52" t="s">
        <v>216</v>
      </c>
      <c r="G434" s="52" t="s">
        <v>124</v>
      </c>
      <c r="H434" s="52" t="s">
        <v>124</v>
      </c>
      <c r="I434" s="52" t="s">
        <v>42</v>
      </c>
      <c r="J434" s="52" t="s">
        <v>217</v>
      </c>
      <c r="K434" s="52" t="s">
        <v>217</v>
      </c>
      <c r="L434" s="52" t="s">
        <v>43</v>
      </c>
      <c r="M434" s="52" t="s">
        <v>44</v>
      </c>
      <c r="N434" s="52" t="s">
        <v>180</v>
      </c>
      <c r="O434" s="52" t="s">
        <v>42</v>
      </c>
      <c r="Q434" s="52" t="s">
        <v>223</v>
      </c>
      <c r="S434" s="52">
        <v>201303</v>
      </c>
      <c r="T434" s="52" t="s">
        <v>47</v>
      </c>
      <c r="U434" s="52">
        <v>0</v>
      </c>
      <c r="V434" s="54">
        <v>-48975</v>
      </c>
      <c r="Z434" s="52" t="s">
        <v>48</v>
      </c>
      <c r="AA434" s="52" t="s">
        <v>129</v>
      </c>
      <c r="AB434" s="52" t="s">
        <v>42</v>
      </c>
      <c r="AC434" s="52" t="s">
        <v>130</v>
      </c>
      <c r="AD434" s="52" t="s">
        <v>51</v>
      </c>
    </row>
    <row r="435" spans="1:30" x14ac:dyDescent="0.25">
      <c r="A435" s="52" t="s">
        <v>35</v>
      </c>
      <c r="B435" s="52" t="s">
        <v>36</v>
      </c>
      <c r="C435" s="52" t="s">
        <v>37</v>
      </c>
      <c r="D435" s="52" t="s">
        <v>121</v>
      </c>
      <c r="E435" s="52" t="s">
        <v>215</v>
      </c>
      <c r="F435" s="52" t="s">
        <v>216</v>
      </c>
      <c r="G435" s="52" t="s">
        <v>124</v>
      </c>
      <c r="H435" s="52" t="s">
        <v>124</v>
      </c>
      <c r="I435" s="52" t="s">
        <v>42</v>
      </c>
      <c r="J435" s="52" t="s">
        <v>217</v>
      </c>
      <c r="K435" s="52" t="s">
        <v>217</v>
      </c>
      <c r="L435" s="52" t="s">
        <v>43</v>
      </c>
      <c r="M435" s="52" t="s">
        <v>44</v>
      </c>
      <c r="N435" s="52" t="s">
        <v>150</v>
      </c>
      <c r="O435" s="52" t="s">
        <v>42</v>
      </c>
      <c r="Q435" s="52" t="s">
        <v>223</v>
      </c>
      <c r="S435" s="52">
        <v>201303</v>
      </c>
      <c r="T435" s="52" t="s">
        <v>52</v>
      </c>
      <c r="U435" s="52">
        <v>0</v>
      </c>
      <c r="V435" s="54">
        <v>156115</v>
      </c>
      <c r="Z435" s="52" t="s">
        <v>48</v>
      </c>
      <c r="AA435" s="52" t="s">
        <v>129</v>
      </c>
      <c r="AB435" s="52" t="s">
        <v>42</v>
      </c>
      <c r="AC435" s="52" t="s">
        <v>130</v>
      </c>
      <c r="AD435" s="52" t="s">
        <v>51</v>
      </c>
    </row>
    <row r="436" spans="1:30" x14ac:dyDescent="0.25">
      <c r="A436" s="52" t="s">
        <v>35</v>
      </c>
      <c r="B436" s="52" t="s">
        <v>36</v>
      </c>
      <c r="C436" s="52" t="s">
        <v>37</v>
      </c>
      <c r="D436" s="52" t="s">
        <v>121</v>
      </c>
      <c r="E436" s="52" t="s">
        <v>215</v>
      </c>
      <c r="F436" s="52" t="s">
        <v>216</v>
      </c>
      <c r="G436" s="52" t="s">
        <v>124</v>
      </c>
      <c r="H436" s="52" t="s">
        <v>124</v>
      </c>
      <c r="I436" s="52" t="s">
        <v>42</v>
      </c>
      <c r="J436" s="52" t="s">
        <v>217</v>
      </c>
      <c r="K436" s="52" t="s">
        <v>217</v>
      </c>
      <c r="L436" s="52" t="s">
        <v>43</v>
      </c>
      <c r="M436" s="52" t="s">
        <v>44</v>
      </c>
      <c r="N436" s="52" t="s">
        <v>180</v>
      </c>
      <c r="O436" s="52" t="s">
        <v>42</v>
      </c>
      <c r="Q436" s="52" t="s">
        <v>223</v>
      </c>
      <c r="S436" s="52">
        <v>201303</v>
      </c>
      <c r="T436" s="52" t="s">
        <v>52</v>
      </c>
      <c r="U436" s="52">
        <v>0</v>
      </c>
      <c r="V436" s="54">
        <v>48975</v>
      </c>
      <c r="Z436" s="52" t="s">
        <v>48</v>
      </c>
      <c r="AA436" s="52" t="s">
        <v>129</v>
      </c>
      <c r="AB436" s="52" t="s">
        <v>42</v>
      </c>
      <c r="AC436" s="52" t="s">
        <v>130</v>
      </c>
      <c r="AD436" s="52" t="s">
        <v>51</v>
      </c>
    </row>
    <row r="437" spans="1:30" x14ac:dyDescent="0.25">
      <c r="A437" s="52" t="s">
        <v>35</v>
      </c>
      <c r="B437" s="52" t="s">
        <v>36</v>
      </c>
      <c r="C437" s="52" t="s">
        <v>37</v>
      </c>
      <c r="D437" s="52" t="s">
        <v>121</v>
      </c>
      <c r="E437" s="52" t="s">
        <v>215</v>
      </c>
      <c r="F437" s="52" t="s">
        <v>216</v>
      </c>
      <c r="G437" s="52" t="s">
        <v>124</v>
      </c>
      <c r="H437" s="52" t="s">
        <v>124</v>
      </c>
      <c r="I437" s="52" t="s">
        <v>42</v>
      </c>
      <c r="J437" s="52" t="s">
        <v>217</v>
      </c>
      <c r="K437" s="52" t="s">
        <v>217</v>
      </c>
      <c r="L437" s="52" t="s">
        <v>43</v>
      </c>
      <c r="M437" s="52" t="s">
        <v>44</v>
      </c>
      <c r="N437" s="52" t="s">
        <v>180</v>
      </c>
      <c r="O437" s="52" t="s">
        <v>42</v>
      </c>
      <c r="Q437" s="52" t="s">
        <v>218</v>
      </c>
      <c r="S437" s="52">
        <v>201303</v>
      </c>
      <c r="T437" s="52" t="s">
        <v>52</v>
      </c>
      <c r="U437" s="52">
        <v>0</v>
      </c>
      <c r="V437" s="54">
        <v>341025</v>
      </c>
      <c r="Z437" s="52" t="s">
        <v>48</v>
      </c>
      <c r="AA437" s="52" t="s">
        <v>129</v>
      </c>
      <c r="AB437" s="52" t="s">
        <v>42</v>
      </c>
      <c r="AC437" s="52" t="s">
        <v>130</v>
      </c>
      <c r="AD437" s="52" t="s">
        <v>51</v>
      </c>
    </row>
    <row r="438" spans="1:30" x14ac:dyDescent="0.25">
      <c r="A438" s="52" t="s">
        <v>35</v>
      </c>
      <c r="B438" s="52" t="s">
        <v>36</v>
      </c>
      <c r="C438" s="52" t="s">
        <v>37</v>
      </c>
      <c r="D438" s="52" t="s">
        <v>121</v>
      </c>
      <c r="E438" s="52" t="s">
        <v>215</v>
      </c>
      <c r="F438" s="52" t="s">
        <v>216</v>
      </c>
      <c r="G438" s="52" t="s">
        <v>124</v>
      </c>
      <c r="H438" s="52" t="s">
        <v>124</v>
      </c>
      <c r="I438" s="52" t="s">
        <v>42</v>
      </c>
      <c r="J438" s="52" t="s">
        <v>217</v>
      </c>
      <c r="K438" s="52" t="s">
        <v>217</v>
      </c>
      <c r="L438" s="52" t="s">
        <v>43</v>
      </c>
      <c r="M438" s="52" t="s">
        <v>44</v>
      </c>
      <c r="N438" s="52" t="s">
        <v>150</v>
      </c>
      <c r="O438" s="52" t="s">
        <v>42</v>
      </c>
      <c r="Q438" s="52" t="s">
        <v>228</v>
      </c>
      <c r="S438" s="52">
        <v>201303</v>
      </c>
      <c r="T438" s="52" t="s">
        <v>52</v>
      </c>
      <c r="U438" s="52">
        <v>0</v>
      </c>
      <c r="V438" s="54">
        <v>121800</v>
      </c>
      <c r="Z438" s="52" t="s">
        <v>48</v>
      </c>
      <c r="AA438" s="52" t="s">
        <v>129</v>
      </c>
      <c r="AB438" s="52" t="s">
        <v>42</v>
      </c>
      <c r="AC438" s="52" t="s">
        <v>130</v>
      </c>
      <c r="AD438" s="52" t="s">
        <v>51</v>
      </c>
    </row>
    <row r="439" spans="1:30" x14ac:dyDescent="0.25">
      <c r="A439" s="52" t="s">
        <v>35</v>
      </c>
      <c r="B439" s="52" t="s">
        <v>36</v>
      </c>
      <c r="C439" s="52" t="s">
        <v>37</v>
      </c>
      <c r="D439" s="52" t="s">
        <v>121</v>
      </c>
      <c r="E439" s="52" t="s">
        <v>215</v>
      </c>
      <c r="F439" s="52" t="s">
        <v>216</v>
      </c>
      <c r="G439" s="52" t="s">
        <v>124</v>
      </c>
      <c r="H439" s="52" t="s">
        <v>124</v>
      </c>
      <c r="I439" s="52" t="s">
        <v>42</v>
      </c>
      <c r="J439" s="52" t="s">
        <v>217</v>
      </c>
      <c r="K439" s="52" t="s">
        <v>217</v>
      </c>
      <c r="L439" s="52" t="s">
        <v>43</v>
      </c>
      <c r="M439" s="52" t="s">
        <v>44</v>
      </c>
      <c r="N439" s="52" t="s">
        <v>131</v>
      </c>
      <c r="O439" s="52" t="s">
        <v>219</v>
      </c>
      <c r="Q439" s="52" t="s">
        <v>220</v>
      </c>
      <c r="S439" s="52">
        <v>201303</v>
      </c>
      <c r="T439" s="52" t="s">
        <v>52</v>
      </c>
      <c r="U439" s="52">
        <v>0</v>
      </c>
      <c r="V439" s="54">
        <v>8.24</v>
      </c>
      <c r="Z439" s="52" t="s">
        <v>48</v>
      </c>
      <c r="AA439" s="52" t="s">
        <v>129</v>
      </c>
      <c r="AB439" s="52" t="s">
        <v>42</v>
      </c>
      <c r="AC439" s="52" t="s">
        <v>130</v>
      </c>
      <c r="AD439" s="52" t="s">
        <v>51</v>
      </c>
    </row>
    <row r="440" spans="1:30" x14ac:dyDescent="0.25">
      <c r="A440" s="52" t="s">
        <v>35</v>
      </c>
      <c r="B440" s="52" t="s">
        <v>36</v>
      </c>
      <c r="C440" s="52" t="s">
        <v>37</v>
      </c>
      <c r="D440" s="52" t="s">
        <v>121</v>
      </c>
      <c r="E440" s="52" t="s">
        <v>215</v>
      </c>
      <c r="F440" s="52" t="s">
        <v>216</v>
      </c>
      <c r="G440" s="52" t="s">
        <v>124</v>
      </c>
      <c r="H440" s="52" t="s">
        <v>124</v>
      </c>
      <c r="I440" s="52" t="s">
        <v>42</v>
      </c>
      <c r="J440" s="52" t="s">
        <v>217</v>
      </c>
      <c r="K440" s="52" t="s">
        <v>217</v>
      </c>
      <c r="L440" s="52" t="s">
        <v>43</v>
      </c>
      <c r="M440" s="52" t="s">
        <v>44</v>
      </c>
      <c r="N440" s="52" t="s">
        <v>150</v>
      </c>
      <c r="O440" s="52" t="s">
        <v>42</v>
      </c>
      <c r="Q440" s="52" t="s">
        <v>228</v>
      </c>
      <c r="S440" s="52">
        <v>201303</v>
      </c>
      <c r="T440" s="52" t="s">
        <v>47</v>
      </c>
      <c r="U440" s="52">
        <v>0</v>
      </c>
      <c r="V440" s="54">
        <v>-121800</v>
      </c>
      <c r="Z440" s="52" t="s">
        <v>48</v>
      </c>
      <c r="AA440" s="52" t="s">
        <v>129</v>
      </c>
      <c r="AB440" s="52" t="s">
        <v>42</v>
      </c>
      <c r="AC440" s="52" t="s">
        <v>130</v>
      </c>
      <c r="AD440" s="52" t="s">
        <v>51</v>
      </c>
    </row>
    <row r="441" spans="1:30" x14ac:dyDescent="0.25">
      <c r="A441" s="52" t="s">
        <v>35</v>
      </c>
      <c r="B441" s="52" t="s">
        <v>36</v>
      </c>
      <c r="C441" s="52" t="s">
        <v>37</v>
      </c>
      <c r="D441" s="52" t="s">
        <v>121</v>
      </c>
      <c r="E441" s="52" t="s">
        <v>215</v>
      </c>
      <c r="F441" s="52" t="s">
        <v>216</v>
      </c>
      <c r="G441" s="52" t="s">
        <v>124</v>
      </c>
      <c r="H441" s="52" t="s">
        <v>124</v>
      </c>
      <c r="I441" s="52" t="s">
        <v>42</v>
      </c>
      <c r="J441" s="52" t="s">
        <v>217</v>
      </c>
      <c r="K441" s="52" t="s">
        <v>217</v>
      </c>
      <c r="L441" s="52" t="s">
        <v>43</v>
      </c>
      <c r="M441" s="52" t="s">
        <v>44</v>
      </c>
      <c r="N441" s="52" t="s">
        <v>180</v>
      </c>
      <c r="O441" s="52" t="s">
        <v>42</v>
      </c>
      <c r="Q441" s="52" t="s">
        <v>226</v>
      </c>
      <c r="S441" s="52">
        <v>201303</v>
      </c>
      <c r="T441" s="52" t="s">
        <v>52</v>
      </c>
      <c r="U441" s="52">
        <v>0</v>
      </c>
      <c r="V441" s="54">
        <v>48975</v>
      </c>
      <c r="Z441" s="52" t="s">
        <v>48</v>
      </c>
      <c r="AA441" s="52" t="s">
        <v>129</v>
      </c>
      <c r="AB441" s="52" t="s">
        <v>42</v>
      </c>
      <c r="AC441" s="52" t="s">
        <v>130</v>
      </c>
      <c r="AD441" s="52" t="s">
        <v>51</v>
      </c>
    </row>
    <row r="442" spans="1:30" x14ac:dyDescent="0.25">
      <c r="A442" s="52" t="s">
        <v>35</v>
      </c>
      <c r="B442" s="52" t="s">
        <v>36</v>
      </c>
      <c r="C442" s="52" t="s">
        <v>37</v>
      </c>
      <c r="D442" s="52" t="s">
        <v>121</v>
      </c>
      <c r="E442" s="52" t="s">
        <v>215</v>
      </c>
      <c r="F442" s="52" t="s">
        <v>216</v>
      </c>
      <c r="G442" s="52" t="s">
        <v>124</v>
      </c>
      <c r="H442" s="52" t="s">
        <v>124</v>
      </c>
      <c r="I442" s="52" t="s">
        <v>42</v>
      </c>
      <c r="J442" s="52" t="s">
        <v>217</v>
      </c>
      <c r="K442" s="52" t="s">
        <v>217</v>
      </c>
      <c r="L442" s="52" t="s">
        <v>43</v>
      </c>
      <c r="M442" s="52" t="s">
        <v>44</v>
      </c>
      <c r="N442" s="52" t="s">
        <v>180</v>
      </c>
      <c r="O442" s="52" t="s">
        <v>42</v>
      </c>
      <c r="Q442" s="52" t="s">
        <v>224</v>
      </c>
      <c r="S442" s="52">
        <v>201303</v>
      </c>
      <c r="T442" s="52" t="s">
        <v>52</v>
      </c>
      <c r="U442" s="52">
        <v>0</v>
      </c>
      <c r="V442" s="54">
        <v>356832</v>
      </c>
      <c r="Z442" s="52" t="s">
        <v>48</v>
      </c>
      <c r="AA442" s="52" t="s">
        <v>129</v>
      </c>
      <c r="AB442" s="52" t="s">
        <v>42</v>
      </c>
      <c r="AC442" s="52" t="s">
        <v>225</v>
      </c>
      <c r="AD442" s="52" t="s">
        <v>51</v>
      </c>
    </row>
    <row r="443" spans="1:30" x14ac:dyDescent="0.25">
      <c r="A443" s="52" t="s">
        <v>35</v>
      </c>
      <c r="B443" s="52" t="s">
        <v>36</v>
      </c>
      <c r="C443" s="52" t="s">
        <v>37</v>
      </c>
      <c r="D443" s="52" t="s">
        <v>121</v>
      </c>
      <c r="E443" s="52" t="s">
        <v>215</v>
      </c>
      <c r="F443" s="52" t="s">
        <v>216</v>
      </c>
      <c r="G443" s="52" t="s">
        <v>124</v>
      </c>
      <c r="H443" s="52" t="s">
        <v>124</v>
      </c>
      <c r="I443" s="52" t="s">
        <v>42</v>
      </c>
      <c r="J443" s="52" t="s">
        <v>217</v>
      </c>
      <c r="K443" s="52" t="s">
        <v>217</v>
      </c>
      <c r="L443" s="52" t="s">
        <v>43</v>
      </c>
      <c r="M443" s="52" t="s">
        <v>44</v>
      </c>
      <c r="N443" s="52" t="s">
        <v>150</v>
      </c>
      <c r="O443" s="52" t="s">
        <v>42</v>
      </c>
      <c r="Q443" s="52" t="s">
        <v>229</v>
      </c>
      <c r="S443" s="52">
        <v>201303</v>
      </c>
      <c r="T443" s="52" t="s">
        <v>52</v>
      </c>
      <c r="U443" s="52">
        <v>0</v>
      </c>
      <c r="V443" s="54">
        <v>125243</v>
      </c>
      <c r="X443" s="52" t="s">
        <v>230</v>
      </c>
      <c r="Z443" s="52" t="s">
        <v>48</v>
      </c>
      <c r="AA443" s="52" t="s">
        <v>129</v>
      </c>
      <c r="AB443" s="52" t="s">
        <v>42</v>
      </c>
      <c r="AC443" s="52" t="s">
        <v>178</v>
      </c>
      <c r="AD443" s="52" t="s">
        <v>51</v>
      </c>
    </row>
    <row r="444" spans="1:30" x14ac:dyDescent="0.25">
      <c r="A444" s="52" t="s">
        <v>35</v>
      </c>
      <c r="B444" s="52" t="s">
        <v>36</v>
      </c>
      <c r="C444" s="52" t="s">
        <v>37</v>
      </c>
      <c r="D444" s="52" t="s">
        <v>121</v>
      </c>
      <c r="E444" s="52" t="s">
        <v>122</v>
      </c>
      <c r="F444" s="52" t="s">
        <v>123</v>
      </c>
      <c r="G444" s="52" t="s">
        <v>124</v>
      </c>
      <c r="H444" s="52" t="s">
        <v>124</v>
      </c>
      <c r="I444" s="52" t="s">
        <v>42</v>
      </c>
      <c r="J444" s="52" t="s">
        <v>190</v>
      </c>
      <c r="K444" s="52" t="s">
        <v>190</v>
      </c>
      <c r="L444" s="52" t="s">
        <v>43</v>
      </c>
      <c r="M444" s="52" t="s">
        <v>1154</v>
      </c>
      <c r="N444" s="52" t="s">
        <v>150</v>
      </c>
      <c r="O444" s="52" t="s">
        <v>42</v>
      </c>
      <c r="Q444" s="52" t="s">
        <v>197</v>
      </c>
      <c r="R444" s="52" t="s">
        <v>1206</v>
      </c>
      <c r="S444" s="52">
        <v>201303</v>
      </c>
      <c r="T444" s="52" t="s">
        <v>47</v>
      </c>
      <c r="U444" s="52">
        <v>0</v>
      </c>
      <c r="V444" s="54">
        <v>-235885.5</v>
      </c>
      <c r="X444" s="52" t="s">
        <v>177</v>
      </c>
      <c r="Z444" s="52" t="s">
        <v>48</v>
      </c>
      <c r="AA444" s="52" t="s">
        <v>129</v>
      </c>
      <c r="AB444" s="52" t="s">
        <v>42</v>
      </c>
      <c r="AC444" s="52" t="s">
        <v>1259</v>
      </c>
      <c r="AD444" s="52" t="s">
        <v>51</v>
      </c>
    </row>
    <row r="445" spans="1:30" x14ac:dyDescent="0.25">
      <c r="A445" s="52" t="s">
        <v>35</v>
      </c>
      <c r="B445" s="52" t="s">
        <v>36</v>
      </c>
      <c r="C445" s="52" t="s">
        <v>37</v>
      </c>
      <c r="D445" s="52" t="s">
        <v>121</v>
      </c>
      <c r="E445" s="52" t="s">
        <v>122</v>
      </c>
      <c r="F445" s="52" t="s">
        <v>123</v>
      </c>
      <c r="G445" s="52" t="s">
        <v>124</v>
      </c>
      <c r="H445" s="52" t="s">
        <v>124</v>
      </c>
      <c r="I445" s="52" t="s">
        <v>42</v>
      </c>
      <c r="J445" s="52" t="s">
        <v>190</v>
      </c>
      <c r="K445" s="52" t="s">
        <v>190</v>
      </c>
      <c r="L445" s="52" t="s">
        <v>43</v>
      </c>
      <c r="M445" s="52" t="s">
        <v>1154</v>
      </c>
      <c r="N445" s="52" t="s">
        <v>150</v>
      </c>
      <c r="O445" s="52" t="s">
        <v>42</v>
      </c>
      <c r="Q445" s="52" t="s">
        <v>197</v>
      </c>
      <c r="R445" s="52" t="s">
        <v>1207</v>
      </c>
      <c r="S445" s="52">
        <v>201303</v>
      </c>
      <c r="T445" s="52" t="s">
        <v>47</v>
      </c>
      <c r="U445" s="52">
        <v>0</v>
      </c>
      <c r="V445" s="54">
        <v>-100000</v>
      </c>
      <c r="X445" s="52" t="s">
        <v>177</v>
      </c>
      <c r="Z445" s="52" t="s">
        <v>48</v>
      </c>
      <c r="AA445" s="52" t="s">
        <v>129</v>
      </c>
      <c r="AB445" s="52" t="s">
        <v>42</v>
      </c>
      <c r="AC445" s="52" t="s">
        <v>1259</v>
      </c>
      <c r="AD445" s="52" t="s">
        <v>51</v>
      </c>
    </row>
    <row r="446" spans="1:30" x14ac:dyDescent="0.25">
      <c r="A446" s="52" t="s">
        <v>35</v>
      </c>
      <c r="B446" s="52" t="s">
        <v>36</v>
      </c>
      <c r="C446" s="52" t="s">
        <v>37</v>
      </c>
      <c r="D446" s="52" t="s">
        <v>121</v>
      </c>
      <c r="E446" s="52" t="s">
        <v>122</v>
      </c>
      <c r="F446" s="52" t="s">
        <v>123</v>
      </c>
      <c r="G446" s="52" t="s">
        <v>124</v>
      </c>
      <c r="H446" s="52" t="s">
        <v>124</v>
      </c>
      <c r="I446" s="52" t="s">
        <v>42</v>
      </c>
      <c r="J446" s="52" t="s">
        <v>190</v>
      </c>
      <c r="K446" s="52" t="s">
        <v>190</v>
      </c>
      <c r="L446" s="52" t="s">
        <v>43</v>
      </c>
      <c r="M446" s="52" t="s">
        <v>1154</v>
      </c>
      <c r="N446" s="52" t="s">
        <v>150</v>
      </c>
      <c r="O446" s="52" t="s">
        <v>42</v>
      </c>
      <c r="Q446" s="52" t="s">
        <v>197</v>
      </c>
      <c r="S446" s="52">
        <v>201303</v>
      </c>
      <c r="T446" s="52" t="s">
        <v>47</v>
      </c>
      <c r="U446" s="52">
        <v>0</v>
      </c>
      <c r="V446" s="54">
        <v>-68000</v>
      </c>
      <c r="X446" s="52" t="s">
        <v>177</v>
      </c>
      <c r="Z446" s="52" t="s">
        <v>48</v>
      </c>
      <c r="AA446" s="52" t="s">
        <v>129</v>
      </c>
      <c r="AB446" s="52" t="s">
        <v>42</v>
      </c>
      <c r="AC446" s="52" t="s">
        <v>1259</v>
      </c>
      <c r="AD446" s="52" t="s">
        <v>51</v>
      </c>
    </row>
    <row r="447" spans="1:30" x14ac:dyDescent="0.25">
      <c r="A447" s="52" t="s">
        <v>35</v>
      </c>
      <c r="B447" s="52" t="s">
        <v>36</v>
      </c>
      <c r="C447" s="52" t="s">
        <v>37</v>
      </c>
      <c r="D447" s="52" t="s">
        <v>121</v>
      </c>
      <c r="E447" s="52" t="s">
        <v>215</v>
      </c>
      <c r="F447" s="52" t="s">
        <v>216</v>
      </c>
      <c r="G447" s="52" t="s">
        <v>124</v>
      </c>
      <c r="H447" s="52" t="s">
        <v>124</v>
      </c>
      <c r="I447" s="52" t="s">
        <v>42</v>
      </c>
      <c r="J447" s="52" t="s">
        <v>217</v>
      </c>
      <c r="K447" s="52" t="s">
        <v>217</v>
      </c>
      <c r="L447" s="52" t="s">
        <v>43</v>
      </c>
      <c r="M447" s="52" t="s">
        <v>1154</v>
      </c>
      <c r="N447" s="52" t="s">
        <v>131</v>
      </c>
      <c r="O447" s="52" t="s">
        <v>219</v>
      </c>
      <c r="Q447" s="52" t="s">
        <v>220</v>
      </c>
      <c r="S447" s="52">
        <v>201303</v>
      </c>
      <c r="T447" s="52" t="s">
        <v>47</v>
      </c>
      <c r="U447" s="52">
        <v>0</v>
      </c>
      <c r="V447" s="54">
        <v>-8.24</v>
      </c>
      <c r="Z447" s="52" t="s">
        <v>48</v>
      </c>
      <c r="AA447" s="52" t="s">
        <v>129</v>
      </c>
      <c r="AB447" s="52" t="s">
        <v>42</v>
      </c>
      <c r="AC447" s="52" t="s">
        <v>130</v>
      </c>
      <c r="AD447" s="52" t="s">
        <v>51</v>
      </c>
    </row>
    <row r="448" spans="1:30" x14ac:dyDescent="0.25">
      <c r="A448" s="52" t="s">
        <v>35</v>
      </c>
      <c r="B448" s="52" t="s">
        <v>36</v>
      </c>
      <c r="C448" s="52" t="s">
        <v>37</v>
      </c>
      <c r="D448" s="52" t="s">
        <v>121</v>
      </c>
      <c r="E448" s="52" t="s">
        <v>215</v>
      </c>
      <c r="F448" s="52" t="s">
        <v>216</v>
      </c>
      <c r="G448" s="52" t="s">
        <v>124</v>
      </c>
      <c r="H448" s="52" t="s">
        <v>124</v>
      </c>
      <c r="I448" s="52" t="s">
        <v>42</v>
      </c>
      <c r="J448" s="52" t="s">
        <v>217</v>
      </c>
      <c r="K448" s="52" t="s">
        <v>217</v>
      </c>
      <c r="L448" s="52" t="s">
        <v>43</v>
      </c>
      <c r="M448" s="52" t="s">
        <v>44</v>
      </c>
      <c r="N448" s="52" t="s">
        <v>131</v>
      </c>
      <c r="O448" s="52" t="s">
        <v>221</v>
      </c>
      <c r="Q448" s="52" t="s">
        <v>222</v>
      </c>
      <c r="S448" s="52">
        <v>201303</v>
      </c>
      <c r="T448" s="52" t="s">
        <v>52</v>
      </c>
      <c r="U448" s="52">
        <v>0</v>
      </c>
      <c r="V448" s="54">
        <v>52.55</v>
      </c>
      <c r="Z448" s="52" t="s">
        <v>48</v>
      </c>
      <c r="AA448" s="52" t="s">
        <v>129</v>
      </c>
      <c r="AB448" s="52" t="s">
        <v>42</v>
      </c>
      <c r="AC448" s="52" t="s">
        <v>130</v>
      </c>
      <c r="AD448" s="52" t="s">
        <v>51</v>
      </c>
    </row>
    <row r="449" spans="1:30" x14ac:dyDescent="0.25">
      <c r="A449" s="52" t="s">
        <v>35</v>
      </c>
      <c r="B449" s="52" t="s">
        <v>36</v>
      </c>
      <c r="C449" s="52" t="s">
        <v>37</v>
      </c>
      <c r="D449" s="52" t="s">
        <v>121</v>
      </c>
      <c r="E449" s="52" t="s">
        <v>215</v>
      </c>
      <c r="F449" s="52" t="s">
        <v>216</v>
      </c>
      <c r="G449" s="52" t="s">
        <v>124</v>
      </c>
      <c r="H449" s="52" t="s">
        <v>124</v>
      </c>
      <c r="I449" s="52" t="s">
        <v>42</v>
      </c>
      <c r="J449" s="52" t="s">
        <v>217</v>
      </c>
      <c r="K449" s="52" t="s">
        <v>217</v>
      </c>
      <c r="L449" s="52" t="s">
        <v>43</v>
      </c>
      <c r="M449" s="52" t="s">
        <v>44</v>
      </c>
      <c r="N449" s="52" t="s">
        <v>150</v>
      </c>
      <c r="O449" s="52" t="s">
        <v>42</v>
      </c>
      <c r="Q449" s="52" t="s">
        <v>227</v>
      </c>
      <c r="S449" s="52">
        <v>201303</v>
      </c>
      <c r="T449" s="52" t="s">
        <v>52</v>
      </c>
      <c r="U449" s="52">
        <v>0</v>
      </c>
      <c r="V449" s="54">
        <v>70000</v>
      </c>
      <c r="Z449" s="52" t="s">
        <v>48</v>
      </c>
      <c r="AA449" s="52" t="s">
        <v>129</v>
      </c>
      <c r="AB449" s="52" t="s">
        <v>42</v>
      </c>
      <c r="AC449" s="52" t="s">
        <v>130</v>
      </c>
      <c r="AD449" s="52" t="s">
        <v>51</v>
      </c>
    </row>
    <row r="450" spans="1:30" x14ac:dyDescent="0.25">
      <c r="A450" s="52" t="s">
        <v>35</v>
      </c>
      <c r="B450" s="52" t="s">
        <v>36</v>
      </c>
      <c r="C450" s="52" t="s">
        <v>37</v>
      </c>
      <c r="D450" s="52" t="s">
        <v>121</v>
      </c>
      <c r="E450" s="52" t="s">
        <v>215</v>
      </c>
      <c r="F450" s="52" t="s">
        <v>216</v>
      </c>
      <c r="G450" s="52" t="s">
        <v>124</v>
      </c>
      <c r="H450" s="52" t="s">
        <v>124</v>
      </c>
      <c r="I450" s="52" t="s">
        <v>42</v>
      </c>
      <c r="J450" s="52" t="s">
        <v>217</v>
      </c>
      <c r="K450" s="52" t="s">
        <v>217</v>
      </c>
      <c r="L450" s="52" t="s">
        <v>43</v>
      </c>
      <c r="M450" s="52" t="s">
        <v>44</v>
      </c>
      <c r="N450" s="52" t="s">
        <v>134</v>
      </c>
      <c r="O450" s="52" t="s">
        <v>42</v>
      </c>
      <c r="Q450" s="52" t="s">
        <v>135</v>
      </c>
      <c r="S450" s="52">
        <v>201303</v>
      </c>
      <c r="T450" s="52" t="s">
        <v>52</v>
      </c>
      <c r="U450" s="52">
        <v>0</v>
      </c>
      <c r="V450" s="54">
        <v>1700</v>
      </c>
      <c r="Z450" s="52" t="s">
        <v>48</v>
      </c>
      <c r="AA450" s="52" t="s">
        <v>129</v>
      </c>
      <c r="AB450" s="52" t="s">
        <v>42</v>
      </c>
      <c r="AC450" s="52" t="s">
        <v>130</v>
      </c>
      <c r="AD450" s="52" t="s">
        <v>51</v>
      </c>
    </row>
    <row r="451" spans="1:30" x14ac:dyDescent="0.25">
      <c r="A451" s="52" t="s">
        <v>35</v>
      </c>
      <c r="B451" s="52" t="s">
        <v>36</v>
      </c>
      <c r="C451" s="52" t="s">
        <v>37</v>
      </c>
      <c r="D451" s="52" t="s">
        <v>121</v>
      </c>
      <c r="E451" s="52" t="s">
        <v>215</v>
      </c>
      <c r="F451" s="52" t="s">
        <v>216</v>
      </c>
      <c r="G451" s="52" t="s">
        <v>124</v>
      </c>
      <c r="H451" s="52" t="s">
        <v>124</v>
      </c>
      <c r="I451" s="52" t="s">
        <v>42</v>
      </c>
      <c r="J451" s="52" t="s">
        <v>217</v>
      </c>
      <c r="K451" s="52" t="s">
        <v>217</v>
      </c>
      <c r="L451" s="52" t="s">
        <v>43</v>
      </c>
      <c r="M451" s="52" t="s">
        <v>1154</v>
      </c>
      <c r="N451" s="52" t="s">
        <v>150</v>
      </c>
      <c r="O451" s="52" t="s">
        <v>42</v>
      </c>
      <c r="Q451" s="52" t="s">
        <v>228</v>
      </c>
      <c r="S451" s="52">
        <v>201303</v>
      </c>
      <c r="T451" s="52" t="s">
        <v>47</v>
      </c>
      <c r="U451" s="52">
        <v>0</v>
      </c>
      <c r="V451" s="54">
        <v>-121800</v>
      </c>
      <c r="X451" s="52" t="s">
        <v>230</v>
      </c>
      <c r="Z451" s="52" t="s">
        <v>48</v>
      </c>
      <c r="AA451" s="52" t="s">
        <v>129</v>
      </c>
      <c r="AB451" s="52" t="s">
        <v>42</v>
      </c>
      <c r="AC451" s="52" t="s">
        <v>1259</v>
      </c>
      <c r="AD451" s="52" t="s">
        <v>51</v>
      </c>
    </row>
    <row r="452" spans="1:30" x14ac:dyDescent="0.25">
      <c r="A452" s="52" t="s">
        <v>35</v>
      </c>
      <c r="B452" s="52" t="s">
        <v>36</v>
      </c>
      <c r="C452" s="52" t="s">
        <v>37</v>
      </c>
      <c r="D452" s="52" t="s">
        <v>121</v>
      </c>
      <c r="E452" s="52" t="s">
        <v>215</v>
      </c>
      <c r="F452" s="52" t="s">
        <v>216</v>
      </c>
      <c r="G452" s="52" t="s">
        <v>124</v>
      </c>
      <c r="H452" s="52" t="s">
        <v>124</v>
      </c>
      <c r="I452" s="52" t="s">
        <v>42</v>
      </c>
      <c r="J452" s="52" t="s">
        <v>231</v>
      </c>
      <c r="K452" s="52" t="s">
        <v>231</v>
      </c>
      <c r="L452" s="52" t="s">
        <v>43</v>
      </c>
      <c r="M452" s="52" t="s">
        <v>1154</v>
      </c>
      <c r="N452" s="52" t="s">
        <v>150</v>
      </c>
      <c r="O452" s="52" t="s">
        <v>42</v>
      </c>
      <c r="Q452" s="52" t="s">
        <v>234</v>
      </c>
      <c r="S452" s="52">
        <v>201303</v>
      </c>
      <c r="T452" s="52" t="s">
        <v>47</v>
      </c>
      <c r="U452" s="52">
        <v>0</v>
      </c>
      <c r="V452" s="54">
        <v>-52575</v>
      </c>
      <c r="Z452" s="52" t="s">
        <v>48</v>
      </c>
      <c r="AA452" s="52" t="s">
        <v>129</v>
      </c>
      <c r="AB452" s="52" t="s">
        <v>42</v>
      </c>
      <c r="AC452" s="52" t="s">
        <v>130</v>
      </c>
      <c r="AD452" s="52" t="s">
        <v>51</v>
      </c>
    </row>
    <row r="453" spans="1:30" x14ac:dyDescent="0.25">
      <c r="A453" s="52" t="s">
        <v>35</v>
      </c>
      <c r="B453" s="52" t="s">
        <v>36</v>
      </c>
      <c r="C453" s="52" t="s">
        <v>37</v>
      </c>
      <c r="D453" s="52" t="s">
        <v>121</v>
      </c>
      <c r="E453" s="52" t="s">
        <v>215</v>
      </c>
      <c r="F453" s="52" t="s">
        <v>216</v>
      </c>
      <c r="G453" s="52" t="s">
        <v>124</v>
      </c>
      <c r="H453" s="52" t="s">
        <v>124</v>
      </c>
      <c r="I453" s="52" t="s">
        <v>42</v>
      </c>
      <c r="J453" s="52" t="s">
        <v>231</v>
      </c>
      <c r="K453" s="52" t="s">
        <v>231</v>
      </c>
      <c r="L453" s="52" t="s">
        <v>43</v>
      </c>
      <c r="M453" s="52" t="s">
        <v>1154</v>
      </c>
      <c r="N453" s="52" t="s">
        <v>150</v>
      </c>
      <c r="O453" s="52" t="s">
        <v>42</v>
      </c>
      <c r="Q453" s="52" t="s">
        <v>234</v>
      </c>
      <c r="S453" s="52">
        <v>201303</v>
      </c>
      <c r="T453" s="52" t="s">
        <v>52</v>
      </c>
      <c r="U453" s="52">
        <v>0</v>
      </c>
      <c r="V453" s="54">
        <v>52575</v>
      </c>
      <c r="Z453" s="52" t="s">
        <v>48</v>
      </c>
      <c r="AA453" s="52" t="s">
        <v>129</v>
      </c>
      <c r="AB453" s="52" t="s">
        <v>42</v>
      </c>
      <c r="AC453" s="52" t="s">
        <v>130</v>
      </c>
      <c r="AD453" s="52" t="s">
        <v>51</v>
      </c>
    </row>
    <row r="454" spans="1:30" x14ac:dyDescent="0.25">
      <c r="A454" s="52" t="s">
        <v>35</v>
      </c>
      <c r="B454" s="52" t="s">
        <v>36</v>
      </c>
      <c r="C454" s="52" t="s">
        <v>37</v>
      </c>
      <c r="D454" s="52" t="s">
        <v>121</v>
      </c>
      <c r="E454" s="52" t="s">
        <v>215</v>
      </c>
      <c r="F454" s="52" t="s">
        <v>216</v>
      </c>
      <c r="G454" s="52" t="s">
        <v>124</v>
      </c>
      <c r="H454" s="52" t="s">
        <v>124</v>
      </c>
      <c r="I454" s="52" t="s">
        <v>42</v>
      </c>
      <c r="J454" s="52" t="s">
        <v>231</v>
      </c>
      <c r="K454" s="52" t="s">
        <v>231</v>
      </c>
      <c r="L454" s="52" t="s">
        <v>43</v>
      </c>
      <c r="M454" s="52" t="s">
        <v>1154</v>
      </c>
      <c r="N454" s="52" t="s">
        <v>180</v>
      </c>
      <c r="O454" s="52" t="s">
        <v>42</v>
      </c>
      <c r="Q454" s="52" t="s">
        <v>226</v>
      </c>
      <c r="S454" s="52">
        <v>201303</v>
      </c>
      <c r="T454" s="52" t="s">
        <v>47</v>
      </c>
      <c r="U454" s="52">
        <v>0</v>
      </c>
      <c r="V454" s="54">
        <v>-870</v>
      </c>
      <c r="Z454" s="52" t="s">
        <v>48</v>
      </c>
      <c r="AA454" s="52" t="s">
        <v>129</v>
      </c>
      <c r="AB454" s="52" t="s">
        <v>42</v>
      </c>
      <c r="AC454" s="52" t="s">
        <v>130</v>
      </c>
      <c r="AD454" s="52" t="s">
        <v>51</v>
      </c>
    </row>
    <row r="455" spans="1:30" x14ac:dyDescent="0.25">
      <c r="A455" s="52" t="s">
        <v>35</v>
      </c>
      <c r="B455" s="52" t="s">
        <v>36</v>
      </c>
      <c r="C455" s="52" t="s">
        <v>37</v>
      </c>
      <c r="D455" s="52" t="s">
        <v>121</v>
      </c>
      <c r="E455" s="52" t="s">
        <v>215</v>
      </c>
      <c r="F455" s="52" t="s">
        <v>216</v>
      </c>
      <c r="G455" s="52" t="s">
        <v>124</v>
      </c>
      <c r="H455" s="52" t="s">
        <v>124</v>
      </c>
      <c r="I455" s="52" t="s">
        <v>42</v>
      </c>
      <c r="J455" s="52" t="s">
        <v>231</v>
      </c>
      <c r="K455" s="52" t="s">
        <v>231</v>
      </c>
      <c r="L455" s="52" t="s">
        <v>43</v>
      </c>
      <c r="M455" s="52" t="s">
        <v>44</v>
      </c>
      <c r="N455" s="52" t="s">
        <v>134</v>
      </c>
      <c r="O455" s="52" t="s">
        <v>42</v>
      </c>
      <c r="Q455" s="52" t="s">
        <v>135</v>
      </c>
      <c r="S455" s="52">
        <v>201303</v>
      </c>
      <c r="T455" s="52" t="s">
        <v>52</v>
      </c>
      <c r="U455" s="52">
        <v>0</v>
      </c>
      <c r="V455" s="54">
        <v>200</v>
      </c>
      <c r="Z455" s="52" t="s">
        <v>48</v>
      </c>
      <c r="AA455" s="52" t="s">
        <v>129</v>
      </c>
      <c r="AB455" s="52" t="s">
        <v>42</v>
      </c>
      <c r="AC455" s="52" t="s">
        <v>130</v>
      </c>
      <c r="AD455" s="52" t="s">
        <v>51</v>
      </c>
    </row>
    <row r="456" spans="1:30" x14ac:dyDescent="0.25">
      <c r="A456" s="52" t="s">
        <v>35</v>
      </c>
      <c r="B456" s="52" t="s">
        <v>36</v>
      </c>
      <c r="C456" s="52" t="s">
        <v>37</v>
      </c>
      <c r="D456" s="52" t="s">
        <v>121</v>
      </c>
      <c r="E456" s="52" t="s">
        <v>215</v>
      </c>
      <c r="F456" s="52" t="s">
        <v>216</v>
      </c>
      <c r="G456" s="52" t="s">
        <v>124</v>
      </c>
      <c r="H456" s="52" t="s">
        <v>124</v>
      </c>
      <c r="I456" s="52" t="s">
        <v>42</v>
      </c>
      <c r="J456" s="52" t="s">
        <v>231</v>
      </c>
      <c r="K456" s="52" t="s">
        <v>231</v>
      </c>
      <c r="L456" s="52" t="s">
        <v>43</v>
      </c>
      <c r="M456" s="52" t="s">
        <v>1154</v>
      </c>
      <c r="N456" s="52" t="s">
        <v>150</v>
      </c>
      <c r="O456" s="52" t="s">
        <v>42</v>
      </c>
      <c r="Q456" s="52" t="s">
        <v>232</v>
      </c>
      <c r="S456" s="52">
        <v>201303</v>
      </c>
      <c r="T456" s="52" t="s">
        <v>47</v>
      </c>
      <c r="U456" s="52">
        <v>0</v>
      </c>
      <c r="V456" s="54">
        <v>-30000</v>
      </c>
      <c r="Z456" s="52" t="s">
        <v>48</v>
      </c>
      <c r="AA456" s="52" t="s">
        <v>129</v>
      </c>
      <c r="AB456" s="52" t="s">
        <v>42</v>
      </c>
      <c r="AC456" s="52" t="s">
        <v>130</v>
      </c>
      <c r="AD456" s="52" t="s">
        <v>51</v>
      </c>
    </row>
    <row r="457" spans="1:30" x14ac:dyDescent="0.25">
      <c r="A457" s="52" t="s">
        <v>35</v>
      </c>
      <c r="B457" s="52" t="s">
        <v>36</v>
      </c>
      <c r="C457" s="52" t="s">
        <v>37</v>
      </c>
      <c r="D457" s="52" t="s">
        <v>121</v>
      </c>
      <c r="E457" s="52" t="s">
        <v>215</v>
      </c>
      <c r="F457" s="52" t="s">
        <v>216</v>
      </c>
      <c r="G457" s="52" t="s">
        <v>124</v>
      </c>
      <c r="H457" s="52" t="s">
        <v>124</v>
      </c>
      <c r="I457" s="52" t="s">
        <v>42</v>
      </c>
      <c r="J457" s="52" t="s">
        <v>231</v>
      </c>
      <c r="K457" s="52" t="s">
        <v>231</v>
      </c>
      <c r="L457" s="52" t="s">
        <v>43</v>
      </c>
      <c r="M457" s="52" t="s">
        <v>1154</v>
      </c>
      <c r="N457" s="52" t="s">
        <v>134</v>
      </c>
      <c r="O457" s="52" t="s">
        <v>42</v>
      </c>
      <c r="Q457" s="52" t="s">
        <v>135</v>
      </c>
      <c r="S457" s="52">
        <v>201303</v>
      </c>
      <c r="T457" s="52" t="s">
        <v>47</v>
      </c>
      <c r="U457" s="52">
        <v>0</v>
      </c>
      <c r="V457" s="54">
        <v>-1500</v>
      </c>
      <c r="Z457" s="52" t="s">
        <v>48</v>
      </c>
      <c r="AA457" s="52" t="s">
        <v>129</v>
      </c>
      <c r="AB457" s="52" t="s">
        <v>42</v>
      </c>
      <c r="AC457" s="52" t="s">
        <v>130</v>
      </c>
      <c r="AD457" s="52" t="s">
        <v>51</v>
      </c>
    </row>
    <row r="458" spans="1:30" x14ac:dyDescent="0.25">
      <c r="A458" s="52" t="s">
        <v>35</v>
      </c>
      <c r="B458" s="52" t="s">
        <v>36</v>
      </c>
      <c r="C458" s="52" t="s">
        <v>37</v>
      </c>
      <c r="D458" s="52" t="s">
        <v>121</v>
      </c>
      <c r="E458" s="52" t="s">
        <v>215</v>
      </c>
      <c r="F458" s="52" t="s">
        <v>216</v>
      </c>
      <c r="G458" s="52" t="s">
        <v>124</v>
      </c>
      <c r="H458" s="52" t="s">
        <v>124</v>
      </c>
      <c r="I458" s="52" t="s">
        <v>42</v>
      </c>
      <c r="J458" s="52" t="s">
        <v>231</v>
      </c>
      <c r="K458" s="52" t="s">
        <v>231</v>
      </c>
      <c r="L458" s="52" t="s">
        <v>43</v>
      </c>
      <c r="M458" s="52" t="s">
        <v>44</v>
      </c>
      <c r="N458" s="52" t="s">
        <v>150</v>
      </c>
      <c r="O458" s="52" t="s">
        <v>42</v>
      </c>
      <c r="Q458" s="52" t="s">
        <v>233</v>
      </c>
      <c r="S458" s="52">
        <v>201303</v>
      </c>
      <c r="T458" s="52" t="s">
        <v>52</v>
      </c>
      <c r="U458" s="52">
        <v>0</v>
      </c>
      <c r="V458" s="54">
        <v>52578.74</v>
      </c>
      <c r="Z458" s="52" t="s">
        <v>48</v>
      </c>
      <c r="AA458" s="52" t="s">
        <v>129</v>
      </c>
      <c r="AB458" s="52" t="s">
        <v>42</v>
      </c>
      <c r="AC458" s="52" t="s">
        <v>130</v>
      </c>
      <c r="AD458" s="52" t="s">
        <v>51</v>
      </c>
    </row>
    <row r="459" spans="1:30" x14ac:dyDescent="0.25">
      <c r="A459" s="52" t="s">
        <v>35</v>
      </c>
      <c r="B459" s="52" t="s">
        <v>36</v>
      </c>
      <c r="C459" s="52" t="s">
        <v>37</v>
      </c>
      <c r="D459" s="52" t="s">
        <v>121</v>
      </c>
      <c r="E459" s="52" t="s">
        <v>215</v>
      </c>
      <c r="F459" s="52" t="s">
        <v>216</v>
      </c>
      <c r="G459" s="52" t="s">
        <v>124</v>
      </c>
      <c r="H459" s="52" t="s">
        <v>124</v>
      </c>
      <c r="I459" s="52" t="s">
        <v>42</v>
      </c>
      <c r="J459" s="52" t="s">
        <v>231</v>
      </c>
      <c r="K459" s="52" t="s">
        <v>231</v>
      </c>
      <c r="L459" s="52" t="s">
        <v>43</v>
      </c>
      <c r="M459" s="52" t="s">
        <v>1154</v>
      </c>
      <c r="N459" s="52" t="s">
        <v>150</v>
      </c>
      <c r="O459" s="52" t="s">
        <v>42</v>
      </c>
      <c r="Q459" s="52" t="s">
        <v>223</v>
      </c>
      <c r="S459" s="52">
        <v>201303</v>
      </c>
      <c r="T459" s="52" t="s">
        <v>52</v>
      </c>
      <c r="U459" s="52">
        <v>0</v>
      </c>
      <c r="V459" s="54">
        <v>81554</v>
      </c>
      <c r="Z459" s="52" t="s">
        <v>48</v>
      </c>
      <c r="AA459" s="52" t="s">
        <v>129</v>
      </c>
      <c r="AB459" s="52" t="s">
        <v>42</v>
      </c>
      <c r="AC459" s="52" t="s">
        <v>130</v>
      </c>
      <c r="AD459" s="52" t="s">
        <v>51</v>
      </c>
    </row>
    <row r="460" spans="1:30" x14ac:dyDescent="0.25">
      <c r="A460" s="52" t="s">
        <v>35</v>
      </c>
      <c r="B460" s="52" t="s">
        <v>36</v>
      </c>
      <c r="C460" s="52" t="s">
        <v>37</v>
      </c>
      <c r="D460" s="52" t="s">
        <v>121</v>
      </c>
      <c r="E460" s="52" t="s">
        <v>215</v>
      </c>
      <c r="F460" s="52" t="s">
        <v>216</v>
      </c>
      <c r="G460" s="52" t="s">
        <v>124</v>
      </c>
      <c r="H460" s="52" t="s">
        <v>124</v>
      </c>
      <c r="I460" s="52" t="s">
        <v>42</v>
      </c>
      <c r="J460" s="52" t="s">
        <v>231</v>
      </c>
      <c r="K460" s="52" t="s">
        <v>231</v>
      </c>
      <c r="L460" s="52" t="s">
        <v>43</v>
      </c>
      <c r="M460" s="52" t="s">
        <v>1154</v>
      </c>
      <c r="N460" s="52" t="s">
        <v>180</v>
      </c>
      <c r="O460" s="52" t="s">
        <v>42</v>
      </c>
      <c r="Q460" s="52" t="s">
        <v>223</v>
      </c>
      <c r="S460" s="52">
        <v>201303</v>
      </c>
      <c r="T460" s="52" t="s">
        <v>52</v>
      </c>
      <c r="U460" s="52">
        <v>0</v>
      </c>
      <c r="V460" s="54">
        <v>870</v>
      </c>
      <c r="Z460" s="52" t="s">
        <v>48</v>
      </c>
      <c r="AA460" s="52" t="s">
        <v>129</v>
      </c>
      <c r="AB460" s="52" t="s">
        <v>42</v>
      </c>
      <c r="AC460" s="52" t="s">
        <v>130</v>
      </c>
      <c r="AD460" s="52" t="s">
        <v>51</v>
      </c>
    </row>
    <row r="461" spans="1:30" x14ac:dyDescent="0.25">
      <c r="A461" s="52" t="s">
        <v>35</v>
      </c>
      <c r="B461" s="52" t="s">
        <v>36</v>
      </c>
      <c r="C461" s="52" t="s">
        <v>37</v>
      </c>
      <c r="D461" s="52" t="s">
        <v>121</v>
      </c>
      <c r="E461" s="52" t="s">
        <v>215</v>
      </c>
      <c r="F461" s="52" t="s">
        <v>216</v>
      </c>
      <c r="G461" s="52" t="s">
        <v>124</v>
      </c>
      <c r="H461" s="52" t="s">
        <v>124</v>
      </c>
      <c r="I461" s="52" t="s">
        <v>42</v>
      </c>
      <c r="J461" s="52" t="s">
        <v>231</v>
      </c>
      <c r="K461" s="52" t="s">
        <v>231</v>
      </c>
      <c r="L461" s="52" t="s">
        <v>43</v>
      </c>
      <c r="M461" s="52" t="s">
        <v>1154</v>
      </c>
      <c r="N461" s="52" t="s">
        <v>150</v>
      </c>
      <c r="O461" s="52" t="s">
        <v>42</v>
      </c>
      <c r="Q461" s="52" t="s">
        <v>223</v>
      </c>
      <c r="S461" s="52">
        <v>201303</v>
      </c>
      <c r="T461" s="52" t="s">
        <v>47</v>
      </c>
      <c r="U461" s="52">
        <v>0</v>
      </c>
      <c r="V461" s="54">
        <v>-81554</v>
      </c>
      <c r="Z461" s="52" t="s">
        <v>48</v>
      </c>
      <c r="AA461" s="52" t="s">
        <v>129</v>
      </c>
      <c r="AB461" s="52" t="s">
        <v>42</v>
      </c>
      <c r="AC461" s="52" t="s">
        <v>130</v>
      </c>
      <c r="AD461" s="52" t="s">
        <v>51</v>
      </c>
    </row>
    <row r="462" spans="1:30" x14ac:dyDescent="0.25">
      <c r="A462" s="52" t="s">
        <v>35</v>
      </c>
      <c r="B462" s="52" t="s">
        <v>36</v>
      </c>
      <c r="C462" s="52" t="s">
        <v>37</v>
      </c>
      <c r="D462" s="52" t="s">
        <v>121</v>
      </c>
      <c r="E462" s="52" t="s">
        <v>215</v>
      </c>
      <c r="F462" s="52" t="s">
        <v>216</v>
      </c>
      <c r="G462" s="52" t="s">
        <v>124</v>
      </c>
      <c r="H462" s="52" t="s">
        <v>124</v>
      </c>
      <c r="I462" s="52" t="s">
        <v>42</v>
      </c>
      <c r="J462" s="52" t="s">
        <v>231</v>
      </c>
      <c r="K462" s="52" t="s">
        <v>231</v>
      </c>
      <c r="L462" s="52" t="s">
        <v>43</v>
      </c>
      <c r="M462" s="52" t="s">
        <v>1154</v>
      </c>
      <c r="N462" s="52" t="s">
        <v>180</v>
      </c>
      <c r="O462" s="52" t="s">
        <v>42</v>
      </c>
      <c r="Q462" s="52" t="s">
        <v>223</v>
      </c>
      <c r="S462" s="52">
        <v>201303</v>
      </c>
      <c r="T462" s="52" t="s">
        <v>47</v>
      </c>
      <c r="U462" s="52">
        <v>0</v>
      </c>
      <c r="V462" s="54">
        <v>-870</v>
      </c>
      <c r="Z462" s="52" t="s">
        <v>48</v>
      </c>
      <c r="AA462" s="52" t="s">
        <v>129</v>
      </c>
      <c r="AB462" s="52" t="s">
        <v>42</v>
      </c>
      <c r="AC462" s="52" t="s">
        <v>130</v>
      </c>
      <c r="AD462" s="52" t="s">
        <v>51</v>
      </c>
    </row>
    <row r="463" spans="1:30" x14ac:dyDescent="0.25">
      <c r="A463" s="52" t="s">
        <v>35</v>
      </c>
      <c r="B463" s="52" t="s">
        <v>36</v>
      </c>
      <c r="C463" s="52" t="s">
        <v>37</v>
      </c>
      <c r="D463" s="52" t="s">
        <v>121</v>
      </c>
      <c r="E463" s="52" t="s">
        <v>215</v>
      </c>
      <c r="F463" s="52" t="s">
        <v>216</v>
      </c>
      <c r="G463" s="52" t="s">
        <v>124</v>
      </c>
      <c r="H463" s="52" t="s">
        <v>124</v>
      </c>
      <c r="I463" s="52" t="s">
        <v>42</v>
      </c>
      <c r="J463" s="52" t="s">
        <v>231</v>
      </c>
      <c r="K463" s="52" t="s">
        <v>231</v>
      </c>
      <c r="L463" s="52" t="s">
        <v>43</v>
      </c>
      <c r="M463" s="52" t="s">
        <v>1154</v>
      </c>
      <c r="N463" s="52" t="s">
        <v>180</v>
      </c>
      <c r="O463" s="52" t="s">
        <v>42</v>
      </c>
      <c r="Q463" s="52" t="s">
        <v>218</v>
      </c>
      <c r="S463" s="52">
        <v>201303</v>
      </c>
      <c r="T463" s="52" t="s">
        <v>47</v>
      </c>
      <c r="U463" s="52">
        <v>0</v>
      </c>
      <c r="V463" s="54">
        <v>-6130</v>
      </c>
      <c r="Z463" s="52" t="s">
        <v>48</v>
      </c>
      <c r="AA463" s="52" t="s">
        <v>129</v>
      </c>
      <c r="AB463" s="52" t="s">
        <v>42</v>
      </c>
      <c r="AC463" s="52" t="s">
        <v>130</v>
      </c>
      <c r="AD463" s="52" t="s">
        <v>51</v>
      </c>
    </row>
    <row r="464" spans="1:30" x14ac:dyDescent="0.25">
      <c r="A464" s="52" t="s">
        <v>35</v>
      </c>
      <c r="B464" s="52" t="s">
        <v>36</v>
      </c>
      <c r="C464" s="52" t="s">
        <v>37</v>
      </c>
      <c r="D464" s="52" t="s">
        <v>121</v>
      </c>
      <c r="E464" s="52" t="s">
        <v>215</v>
      </c>
      <c r="F464" s="52" t="s">
        <v>216</v>
      </c>
      <c r="G464" s="52" t="s">
        <v>124</v>
      </c>
      <c r="H464" s="52" t="s">
        <v>124</v>
      </c>
      <c r="I464" s="52" t="s">
        <v>42</v>
      </c>
      <c r="J464" s="52" t="s">
        <v>231</v>
      </c>
      <c r="K464" s="52" t="s">
        <v>231</v>
      </c>
      <c r="L464" s="52" t="s">
        <v>43</v>
      </c>
      <c r="M464" s="52" t="s">
        <v>1154</v>
      </c>
      <c r="N464" s="52" t="s">
        <v>150</v>
      </c>
      <c r="O464" s="52" t="s">
        <v>42</v>
      </c>
      <c r="Q464" s="52" t="s">
        <v>233</v>
      </c>
      <c r="S464" s="52">
        <v>201303</v>
      </c>
      <c r="T464" s="52" t="s">
        <v>47</v>
      </c>
      <c r="U464" s="52">
        <v>0</v>
      </c>
      <c r="V464" s="54">
        <v>-52578.74</v>
      </c>
      <c r="Z464" s="52" t="s">
        <v>48</v>
      </c>
      <c r="AA464" s="52" t="s">
        <v>129</v>
      </c>
      <c r="AB464" s="52" t="s">
        <v>42</v>
      </c>
      <c r="AC464" s="52" t="s">
        <v>130</v>
      </c>
      <c r="AD464" s="52" t="s">
        <v>51</v>
      </c>
    </row>
    <row r="465" spans="1:30" x14ac:dyDescent="0.25">
      <c r="A465" s="52" t="s">
        <v>35</v>
      </c>
      <c r="B465" s="52" t="s">
        <v>36</v>
      </c>
      <c r="C465" s="52" t="s">
        <v>37</v>
      </c>
      <c r="D465" s="52" t="s">
        <v>121</v>
      </c>
      <c r="E465" s="52" t="s">
        <v>215</v>
      </c>
      <c r="F465" s="52" t="s">
        <v>216</v>
      </c>
      <c r="G465" s="52" t="s">
        <v>124</v>
      </c>
      <c r="H465" s="52" t="s">
        <v>124</v>
      </c>
      <c r="I465" s="52" t="s">
        <v>42</v>
      </c>
      <c r="J465" s="52" t="s">
        <v>231</v>
      </c>
      <c r="K465" s="52" t="s">
        <v>231</v>
      </c>
      <c r="L465" s="52" t="s">
        <v>43</v>
      </c>
      <c r="M465" s="52" t="s">
        <v>44</v>
      </c>
      <c r="N465" s="52" t="s">
        <v>150</v>
      </c>
      <c r="O465" s="52" t="s">
        <v>42</v>
      </c>
      <c r="Q465" s="52" t="s">
        <v>223</v>
      </c>
      <c r="S465" s="52">
        <v>201303</v>
      </c>
      <c r="T465" s="52" t="s">
        <v>47</v>
      </c>
      <c r="U465" s="52">
        <v>0</v>
      </c>
      <c r="V465" s="54">
        <v>-81554</v>
      </c>
      <c r="Z465" s="52" t="s">
        <v>48</v>
      </c>
      <c r="AA465" s="52" t="s">
        <v>129</v>
      </c>
      <c r="AB465" s="52" t="s">
        <v>42</v>
      </c>
      <c r="AC465" s="52" t="s">
        <v>130</v>
      </c>
      <c r="AD465" s="52" t="s">
        <v>51</v>
      </c>
    </row>
    <row r="466" spans="1:30" x14ac:dyDescent="0.25">
      <c r="A466" s="52" t="s">
        <v>35</v>
      </c>
      <c r="B466" s="52" t="s">
        <v>36</v>
      </c>
      <c r="C466" s="52" t="s">
        <v>37</v>
      </c>
      <c r="D466" s="52" t="s">
        <v>121</v>
      </c>
      <c r="E466" s="52" t="s">
        <v>215</v>
      </c>
      <c r="F466" s="52" t="s">
        <v>216</v>
      </c>
      <c r="G466" s="52" t="s">
        <v>124</v>
      </c>
      <c r="H466" s="52" t="s">
        <v>124</v>
      </c>
      <c r="I466" s="52" t="s">
        <v>42</v>
      </c>
      <c r="J466" s="52" t="s">
        <v>231</v>
      </c>
      <c r="K466" s="52" t="s">
        <v>231</v>
      </c>
      <c r="L466" s="52" t="s">
        <v>43</v>
      </c>
      <c r="M466" s="52" t="s">
        <v>44</v>
      </c>
      <c r="N466" s="52" t="s">
        <v>180</v>
      </c>
      <c r="O466" s="52" t="s">
        <v>42</v>
      </c>
      <c r="Q466" s="52" t="s">
        <v>223</v>
      </c>
      <c r="S466" s="52">
        <v>201303</v>
      </c>
      <c r="T466" s="52" t="s">
        <v>47</v>
      </c>
      <c r="U466" s="52">
        <v>0</v>
      </c>
      <c r="V466" s="54">
        <v>-870</v>
      </c>
      <c r="Z466" s="52" t="s">
        <v>48</v>
      </c>
      <c r="AA466" s="52" t="s">
        <v>129</v>
      </c>
      <c r="AB466" s="52" t="s">
        <v>42</v>
      </c>
      <c r="AC466" s="52" t="s">
        <v>130</v>
      </c>
      <c r="AD466" s="52" t="s">
        <v>51</v>
      </c>
    </row>
    <row r="467" spans="1:30" x14ac:dyDescent="0.25">
      <c r="A467" s="52" t="s">
        <v>35</v>
      </c>
      <c r="B467" s="52" t="s">
        <v>36</v>
      </c>
      <c r="C467" s="52" t="s">
        <v>37</v>
      </c>
      <c r="D467" s="52" t="s">
        <v>121</v>
      </c>
      <c r="E467" s="52" t="s">
        <v>215</v>
      </c>
      <c r="F467" s="52" t="s">
        <v>216</v>
      </c>
      <c r="G467" s="52" t="s">
        <v>124</v>
      </c>
      <c r="H467" s="52" t="s">
        <v>124</v>
      </c>
      <c r="I467" s="52" t="s">
        <v>42</v>
      </c>
      <c r="J467" s="52" t="s">
        <v>231</v>
      </c>
      <c r="K467" s="52" t="s">
        <v>231</v>
      </c>
      <c r="L467" s="52" t="s">
        <v>43</v>
      </c>
      <c r="M467" s="52" t="s">
        <v>44</v>
      </c>
      <c r="N467" s="52" t="s">
        <v>150</v>
      </c>
      <c r="O467" s="52" t="s">
        <v>42</v>
      </c>
      <c r="Q467" s="52" t="s">
        <v>223</v>
      </c>
      <c r="S467" s="52">
        <v>201303</v>
      </c>
      <c r="T467" s="52" t="s">
        <v>52</v>
      </c>
      <c r="U467" s="52">
        <v>0</v>
      </c>
      <c r="V467" s="54">
        <v>81554</v>
      </c>
      <c r="Z467" s="52" t="s">
        <v>48</v>
      </c>
      <c r="AA467" s="52" t="s">
        <v>129</v>
      </c>
      <c r="AB467" s="52" t="s">
        <v>42</v>
      </c>
      <c r="AC467" s="52" t="s">
        <v>130</v>
      </c>
      <c r="AD467" s="52" t="s">
        <v>51</v>
      </c>
    </row>
    <row r="468" spans="1:30" x14ac:dyDescent="0.25">
      <c r="A468" s="52" t="s">
        <v>35</v>
      </c>
      <c r="B468" s="52" t="s">
        <v>36</v>
      </c>
      <c r="C468" s="52" t="s">
        <v>37</v>
      </c>
      <c r="D468" s="52" t="s">
        <v>121</v>
      </c>
      <c r="E468" s="52" t="s">
        <v>215</v>
      </c>
      <c r="F468" s="52" t="s">
        <v>216</v>
      </c>
      <c r="G468" s="52" t="s">
        <v>124</v>
      </c>
      <c r="H468" s="52" t="s">
        <v>124</v>
      </c>
      <c r="I468" s="52" t="s">
        <v>42</v>
      </c>
      <c r="J468" s="52" t="s">
        <v>231</v>
      </c>
      <c r="K468" s="52" t="s">
        <v>231</v>
      </c>
      <c r="L468" s="52" t="s">
        <v>43</v>
      </c>
      <c r="M468" s="52" t="s">
        <v>1154</v>
      </c>
      <c r="N468" s="52" t="s">
        <v>150</v>
      </c>
      <c r="O468" s="52" t="s">
        <v>42</v>
      </c>
      <c r="Q468" s="52" t="s">
        <v>232</v>
      </c>
      <c r="S468" s="52">
        <v>201303</v>
      </c>
      <c r="T468" s="52" t="s">
        <v>47</v>
      </c>
      <c r="U468" s="52">
        <v>0</v>
      </c>
      <c r="V468" s="54">
        <v>-51464.77</v>
      </c>
      <c r="Z468" s="52" t="s">
        <v>48</v>
      </c>
      <c r="AA468" s="52" t="s">
        <v>129</v>
      </c>
      <c r="AB468" s="52" t="s">
        <v>42</v>
      </c>
      <c r="AC468" s="52" t="s">
        <v>130</v>
      </c>
      <c r="AD468" s="52" t="s">
        <v>51</v>
      </c>
    </row>
    <row r="469" spans="1:30" x14ac:dyDescent="0.25">
      <c r="A469" s="52" t="s">
        <v>35</v>
      </c>
      <c r="B469" s="52" t="s">
        <v>36</v>
      </c>
      <c r="C469" s="52" t="s">
        <v>37</v>
      </c>
      <c r="D469" s="52" t="s">
        <v>121</v>
      </c>
      <c r="E469" s="52" t="s">
        <v>215</v>
      </c>
      <c r="F469" s="52" t="s">
        <v>216</v>
      </c>
      <c r="G469" s="52" t="s">
        <v>124</v>
      </c>
      <c r="H469" s="52" t="s">
        <v>124</v>
      </c>
      <c r="I469" s="52" t="s">
        <v>42</v>
      </c>
      <c r="J469" s="52" t="s">
        <v>231</v>
      </c>
      <c r="K469" s="52" t="s">
        <v>231</v>
      </c>
      <c r="L469" s="52" t="s">
        <v>43</v>
      </c>
      <c r="M469" s="52" t="s">
        <v>1154</v>
      </c>
      <c r="N469" s="52" t="s">
        <v>134</v>
      </c>
      <c r="O469" s="52" t="s">
        <v>42</v>
      </c>
      <c r="Q469" s="52" t="s">
        <v>135</v>
      </c>
      <c r="S469" s="52">
        <v>201303</v>
      </c>
      <c r="T469" s="52" t="s">
        <v>47</v>
      </c>
      <c r="U469" s="52">
        <v>0</v>
      </c>
      <c r="V469" s="54">
        <v>-200</v>
      </c>
      <c r="Z469" s="52" t="s">
        <v>48</v>
      </c>
      <c r="AA469" s="52" t="s">
        <v>129</v>
      </c>
      <c r="AB469" s="52" t="s">
        <v>42</v>
      </c>
      <c r="AC469" s="52" t="s">
        <v>130</v>
      </c>
      <c r="AD469" s="52" t="s">
        <v>51</v>
      </c>
    </row>
    <row r="470" spans="1:30" x14ac:dyDescent="0.25">
      <c r="A470" s="52" t="s">
        <v>35</v>
      </c>
      <c r="B470" s="52" t="s">
        <v>36</v>
      </c>
      <c r="C470" s="52" t="s">
        <v>37</v>
      </c>
      <c r="D470" s="52" t="s">
        <v>121</v>
      </c>
      <c r="E470" s="52" t="s">
        <v>215</v>
      </c>
      <c r="F470" s="52" t="s">
        <v>216</v>
      </c>
      <c r="G470" s="52" t="s">
        <v>124</v>
      </c>
      <c r="H470" s="52" t="s">
        <v>124</v>
      </c>
      <c r="I470" s="52" t="s">
        <v>42</v>
      </c>
      <c r="J470" s="52" t="s">
        <v>231</v>
      </c>
      <c r="K470" s="52" t="s">
        <v>231</v>
      </c>
      <c r="L470" s="52" t="s">
        <v>43</v>
      </c>
      <c r="M470" s="52" t="s">
        <v>44</v>
      </c>
      <c r="N470" s="52" t="s">
        <v>180</v>
      </c>
      <c r="O470" s="52" t="s">
        <v>42</v>
      </c>
      <c r="Q470" s="52" t="s">
        <v>223</v>
      </c>
      <c r="S470" s="52">
        <v>201303</v>
      </c>
      <c r="T470" s="52" t="s">
        <v>52</v>
      </c>
      <c r="U470" s="52">
        <v>0</v>
      </c>
      <c r="V470" s="54">
        <v>870</v>
      </c>
      <c r="Z470" s="52" t="s">
        <v>48</v>
      </c>
      <c r="AA470" s="52" t="s">
        <v>129</v>
      </c>
      <c r="AB470" s="52" t="s">
        <v>42</v>
      </c>
      <c r="AC470" s="52" t="s">
        <v>130</v>
      </c>
      <c r="AD470" s="52" t="s">
        <v>51</v>
      </c>
    </row>
    <row r="471" spans="1:30" x14ac:dyDescent="0.25">
      <c r="A471" s="52" t="s">
        <v>35</v>
      </c>
      <c r="B471" s="52" t="s">
        <v>36</v>
      </c>
      <c r="C471" s="52" t="s">
        <v>37</v>
      </c>
      <c r="D471" s="52" t="s">
        <v>121</v>
      </c>
      <c r="E471" s="52" t="s">
        <v>215</v>
      </c>
      <c r="F471" s="52" t="s">
        <v>216</v>
      </c>
      <c r="G471" s="52" t="s">
        <v>124</v>
      </c>
      <c r="H471" s="52" t="s">
        <v>124</v>
      </c>
      <c r="I471" s="52" t="s">
        <v>42</v>
      </c>
      <c r="J471" s="52" t="s">
        <v>231</v>
      </c>
      <c r="K471" s="52" t="s">
        <v>231</v>
      </c>
      <c r="L471" s="52" t="s">
        <v>43</v>
      </c>
      <c r="M471" s="52" t="s">
        <v>44</v>
      </c>
      <c r="N471" s="52" t="s">
        <v>180</v>
      </c>
      <c r="O471" s="52" t="s">
        <v>42</v>
      </c>
      <c r="Q471" s="52" t="s">
        <v>218</v>
      </c>
      <c r="S471" s="52">
        <v>201303</v>
      </c>
      <c r="T471" s="52" t="s">
        <v>52</v>
      </c>
      <c r="U471" s="52">
        <v>0</v>
      </c>
      <c r="V471" s="54">
        <v>6130</v>
      </c>
      <c r="Z471" s="52" t="s">
        <v>48</v>
      </c>
      <c r="AA471" s="52" t="s">
        <v>129</v>
      </c>
      <c r="AB471" s="52" t="s">
        <v>42</v>
      </c>
      <c r="AC471" s="52" t="s">
        <v>130</v>
      </c>
      <c r="AD471" s="52" t="s">
        <v>51</v>
      </c>
    </row>
    <row r="472" spans="1:30" x14ac:dyDescent="0.25">
      <c r="A472" s="52" t="s">
        <v>35</v>
      </c>
      <c r="B472" s="52" t="s">
        <v>36</v>
      </c>
      <c r="C472" s="52" t="s">
        <v>37</v>
      </c>
      <c r="D472" s="52" t="s">
        <v>121</v>
      </c>
      <c r="E472" s="52" t="s">
        <v>215</v>
      </c>
      <c r="F472" s="52" t="s">
        <v>216</v>
      </c>
      <c r="G472" s="52" t="s">
        <v>124</v>
      </c>
      <c r="H472" s="52" t="s">
        <v>124</v>
      </c>
      <c r="I472" s="52" t="s">
        <v>42</v>
      </c>
      <c r="J472" s="52" t="s">
        <v>231</v>
      </c>
      <c r="K472" s="52" t="s">
        <v>231</v>
      </c>
      <c r="L472" s="52" t="s">
        <v>43</v>
      </c>
      <c r="M472" s="52" t="s">
        <v>44</v>
      </c>
      <c r="N472" s="52" t="s">
        <v>150</v>
      </c>
      <c r="O472" s="52" t="s">
        <v>42</v>
      </c>
      <c r="Q472" s="52" t="s">
        <v>234</v>
      </c>
      <c r="S472" s="52">
        <v>201303</v>
      </c>
      <c r="T472" s="52" t="s">
        <v>52</v>
      </c>
      <c r="U472" s="52">
        <v>0</v>
      </c>
      <c r="V472" s="54">
        <v>52575</v>
      </c>
      <c r="Z472" s="52" t="s">
        <v>48</v>
      </c>
      <c r="AA472" s="52" t="s">
        <v>129</v>
      </c>
      <c r="AB472" s="52" t="s">
        <v>42</v>
      </c>
      <c r="AC472" s="52" t="s">
        <v>130</v>
      </c>
      <c r="AD472" s="52" t="s">
        <v>51</v>
      </c>
    </row>
    <row r="473" spans="1:30" x14ac:dyDescent="0.25">
      <c r="A473" s="52" t="s">
        <v>35</v>
      </c>
      <c r="B473" s="52" t="s">
        <v>36</v>
      </c>
      <c r="C473" s="52" t="s">
        <v>37</v>
      </c>
      <c r="D473" s="52" t="s">
        <v>121</v>
      </c>
      <c r="E473" s="52" t="s">
        <v>215</v>
      </c>
      <c r="F473" s="52" t="s">
        <v>216</v>
      </c>
      <c r="G473" s="52" t="s">
        <v>124</v>
      </c>
      <c r="H473" s="52" t="s">
        <v>124</v>
      </c>
      <c r="I473" s="52" t="s">
        <v>42</v>
      </c>
      <c r="J473" s="52" t="s">
        <v>231</v>
      </c>
      <c r="K473" s="52" t="s">
        <v>231</v>
      </c>
      <c r="L473" s="52" t="s">
        <v>43</v>
      </c>
      <c r="M473" s="52" t="s">
        <v>44</v>
      </c>
      <c r="N473" s="52" t="s">
        <v>150</v>
      </c>
      <c r="O473" s="52" t="s">
        <v>42</v>
      </c>
      <c r="Q473" s="52" t="s">
        <v>234</v>
      </c>
      <c r="S473" s="52">
        <v>201303</v>
      </c>
      <c r="T473" s="52" t="s">
        <v>47</v>
      </c>
      <c r="U473" s="52">
        <v>0</v>
      </c>
      <c r="V473" s="54">
        <v>-52575</v>
      </c>
      <c r="Z473" s="52" t="s">
        <v>48</v>
      </c>
      <c r="AA473" s="52" t="s">
        <v>129</v>
      </c>
      <c r="AB473" s="52" t="s">
        <v>42</v>
      </c>
      <c r="AC473" s="52" t="s">
        <v>130</v>
      </c>
      <c r="AD473" s="52" t="s">
        <v>51</v>
      </c>
    </row>
    <row r="474" spans="1:30" x14ac:dyDescent="0.25">
      <c r="A474" s="52" t="s">
        <v>35</v>
      </c>
      <c r="B474" s="52" t="s">
        <v>36</v>
      </c>
      <c r="C474" s="52" t="s">
        <v>37</v>
      </c>
      <c r="D474" s="52" t="s">
        <v>121</v>
      </c>
      <c r="E474" s="52" t="s">
        <v>215</v>
      </c>
      <c r="F474" s="52" t="s">
        <v>216</v>
      </c>
      <c r="G474" s="52" t="s">
        <v>124</v>
      </c>
      <c r="H474" s="52" t="s">
        <v>124</v>
      </c>
      <c r="I474" s="52" t="s">
        <v>42</v>
      </c>
      <c r="J474" s="52" t="s">
        <v>231</v>
      </c>
      <c r="K474" s="52" t="s">
        <v>231</v>
      </c>
      <c r="L474" s="52" t="s">
        <v>43</v>
      </c>
      <c r="M474" s="52" t="s">
        <v>44</v>
      </c>
      <c r="N474" s="52" t="s">
        <v>180</v>
      </c>
      <c r="O474" s="52" t="s">
        <v>42</v>
      </c>
      <c r="Q474" s="52" t="s">
        <v>226</v>
      </c>
      <c r="S474" s="52">
        <v>201303</v>
      </c>
      <c r="T474" s="52" t="s">
        <v>52</v>
      </c>
      <c r="U474" s="52">
        <v>0</v>
      </c>
      <c r="V474" s="54">
        <v>870</v>
      </c>
      <c r="Z474" s="52" t="s">
        <v>48</v>
      </c>
      <c r="AA474" s="52" t="s">
        <v>129</v>
      </c>
      <c r="AB474" s="52" t="s">
        <v>42</v>
      </c>
      <c r="AC474" s="52" t="s">
        <v>130</v>
      </c>
      <c r="AD474" s="52" t="s">
        <v>51</v>
      </c>
    </row>
    <row r="475" spans="1:30" x14ac:dyDescent="0.25">
      <c r="A475" s="52" t="s">
        <v>35</v>
      </c>
      <c r="B475" s="52" t="s">
        <v>36</v>
      </c>
      <c r="C475" s="52" t="s">
        <v>37</v>
      </c>
      <c r="D475" s="52" t="s">
        <v>121</v>
      </c>
      <c r="E475" s="52" t="s">
        <v>215</v>
      </c>
      <c r="F475" s="52" t="s">
        <v>216</v>
      </c>
      <c r="G475" s="52" t="s">
        <v>124</v>
      </c>
      <c r="H475" s="52" t="s">
        <v>124</v>
      </c>
      <c r="I475" s="52" t="s">
        <v>42</v>
      </c>
      <c r="J475" s="52" t="s">
        <v>231</v>
      </c>
      <c r="K475" s="52" t="s">
        <v>231</v>
      </c>
      <c r="L475" s="52" t="s">
        <v>43</v>
      </c>
      <c r="M475" s="52" t="s">
        <v>44</v>
      </c>
      <c r="N475" s="52" t="s">
        <v>150</v>
      </c>
      <c r="O475" s="52" t="s">
        <v>42</v>
      </c>
      <c r="Q475" s="52" t="s">
        <v>232</v>
      </c>
      <c r="S475" s="52">
        <v>201303</v>
      </c>
      <c r="T475" s="52" t="s">
        <v>52</v>
      </c>
      <c r="U475" s="52">
        <v>0</v>
      </c>
      <c r="V475" s="54">
        <v>30000</v>
      </c>
      <c r="Z475" s="52" t="s">
        <v>48</v>
      </c>
      <c r="AA475" s="52" t="s">
        <v>129</v>
      </c>
      <c r="AB475" s="52" t="s">
        <v>42</v>
      </c>
      <c r="AC475" s="52" t="s">
        <v>130</v>
      </c>
      <c r="AD475" s="52" t="s">
        <v>51</v>
      </c>
    </row>
    <row r="476" spans="1:30" x14ac:dyDescent="0.25">
      <c r="A476" s="52" t="s">
        <v>35</v>
      </c>
      <c r="B476" s="52" t="s">
        <v>36</v>
      </c>
      <c r="C476" s="52" t="s">
        <v>37</v>
      </c>
      <c r="D476" s="52" t="s">
        <v>121</v>
      </c>
      <c r="E476" s="52" t="s">
        <v>215</v>
      </c>
      <c r="F476" s="52" t="s">
        <v>216</v>
      </c>
      <c r="G476" s="52" t="s">
        <v>124</v>
      </c>
      <c r="H476" s="52" t="s">
        <v>124</v>
      </c>
      <c r="I476" s="52" t="s">
        <v>42</v>
      </c>
      <c r="J476" s="52" t="s">
        <v>231</v>
      </c>
      <c r="K476" s="52" t="s">
        <v>231</v>
      </c>
      <c r="L476" s="52" t="s">
        <v>43</v>
      </c>
      <c r="M476" s="52" t="s">
        <v>44</v>
      </c>
      <c r="N476" s="52" t="s">
        <v>134</v>
      </c>
      <c r="O476" s="52" t="s">
        <v>42</v>
      </c>
      <c r="Q476" s="52" t="s">
        <v>135</v>
      </c>
      <c r="S476" s="52">
        <v>201303</v>
      </c>
      <c r="T476" s="52" t="s">
        <v>52</v>
      </c>
      <c r="U476" s="52">
        <v>0</v>
      </c>
      <c r="V476" s="54">
        <v>1500</v>
      </c>
      <c r="Z476" s="52" t="s">
        <v>48</v>
      </c>
      <c r="AA476" s="52" t="s">
        <v>129</v>
      </c>
      <c r="AB476" s="52" t="s">
        <v>42</v>
      </c>
      <c r="AC476" s="52" t="s">
        <v>130</v>
      </c>
      <c r="AD476" s="52" t="s">
        <v>51</v>
      </c>
    </row>
    <row r="477" spans="1:30" x14ac:dyDescent="0.25">
      <c r="A477" s="52" t="s">
        <v>35</v>
      </c>
      <c r="B477" s="52" t="s">
        <v>36</v>
      </c>
      <c r="C477" s="52" t="s">
        <v>37</v>
      </c>
      <c r="D477" s="52" t="s">
        <v>121</v>
      </c>
      <c r="E477" s="52" t="s">
        <v>215</v>
      </c>
      <c r="F477" s="52" t="s">
        <v>216</v>
      </c>
      <c r="G477" s="52" t="s">
        <v>124</v>
      </c>
      <c r="H477" s="52" t="s">
        <v>124</v>
      </c>
      <c r="I477" s="52" t="s">
        <v>42</v>
      </c>
      <c r="J477" s="52" t="s">
        <v>231</v>
      </c>
      <c r="K477" s="52" t="s">
        <v>231</v>
      </c>
      <c r="L477" s="52" t="s">
        <v>43</v>
      </c>
      <c r="M477" s="52" t="s">
        <v>44</v>
      </c>
      <c r="N477" s="52" t="s">
        <v>150</v>
      </c>
      <c r="O477" s="52" t="s">
        <v>42</v>
      </c>
      <c r="Q477" s="52" t="s">
        <v>232</v>
      </c>
      <c r="S477" s="52">
        <v>201303</v>
      </c>
      <c r="T477" s="52" t="s">
        <v>52</v>
      </c>
      <c r="U477" s="52">
        <v>0</v>
      </c>
      <c r="V477" s="54">
        <v>51464.77</v>
      </c>
      <c r="Z477" s="52" t="s">
        <v>48</v>
      </c>
      <c r="AA477" s="52" t="s">
        <v>129</v>
      </c>
      <c r="AB477" s="52" t="s">
        <v>42</v>
      </c>
      <c r="AC477" s="52" t="s">
        <v>130</v>
      </c>
      <c r="AD477" s="52" t="s">
        <v>51</v>
      </c>
    </row>
    <row r="478" spans="1:30" x14ac:dyDescent="0.25">
      <c r="A478" s="52" t="s">
        <v>35</v>
      </c>
      <c r="B478" s="52" t="s">
        <v>36</v>
      </c>
      <c r="C478" s="52" t="s">
        <v>37</v>
      </c>
      <c r="D478" s="52" t="s">
        <v>121</v>
      </c>
      <c r="E478" s="52" t="s">
        <v>215</v>
      </c>
      <c r="F478" s="52" t="s">
        <v>216</v>
      </c>
      <c r="G478" s="52" t="s">
        <v>124</v>
      </c>
      <c r="H478" s="52" t="s">
        <v>124</v>
      </c>
      <c r="I478" s="52" t="s">
        <v>42</v>
      </c>
      <c r="J478" s="52" t="s">
        <v>231</v>
      </c>
      <c r="K478" s="52" t="s">
        <v>231</v>
      </c>
      <c r="L478" s="52" t="s">
        <v>43</v>
      </c>
      <c r="M478" s="52" t="s">
        <v>44</v>
      </c>
      <c r="N478" s="52" t="s">
        <v>180</v>
      </c>
      <c r="O478" s="52" t="s">
        <v>42</v>
      </c>
      <c r="Q478" s="52" t="s">
        <v>224</v>
      </c>
      <c r="S478" s="52">
        <v>201303</v>
      </c>
      <c r="T478" s="52" t="s">
        <v>52</v>
      </c>
      <c r="U478" s="52">
        <v>0</v>
      </c>
      <c r="V478" s="54">
        <v>5916</v>
      </c>
      <c r="Z478" s="52" t="s">
        <v>48</v>
      </c>
      <c r="AA478" s="52" t="s">
        <v>129</v>
      </c>
      <c r="AB478" s="52" t="s">
        <v>42</v>
      </c>
      <c r="AC478" s="52" t="s">
        <v>225</v>
      </c>
      <c r="AD478" s="52" t="s">
        <v>51</v>
      </c>
    </row>
    <row r="479" spans="1:30" x14ac:dyDescent="0.25">
      <c r="A479" s="52" t="s">
        <v>35</v>
      </c>
      <c r="B479" s="52" t="s">
        <v>36</v>
      </c>
      <c r="C479" s="52" t="s">
        <v>37</v>
      </c>
      <c r="D479" s="52" t="s">
        <v>121</v>
      </c>
      <c r="E479" s="52" t="s">
        <v>215</v>
      </c>
      <c r="F479" s="52" t="s">
        <v>216</v>
      </c>
      <c r="G479" s="52" t="s">
        <v>124</v>
      </c>
      <c r="H479" s="52" t="s">
        <v>124</v>
      </c>
      <c r="I479" s="52" t="s">
        <v>42</v>
      </c>
      <c r="J479" s="52" t="s">
        <v>231</v>
      </c>
      <c r="K479" s="52" t="s">
        <v>231</v>
      </c>
      <c r="L479" s="52" t="s">
        <v>43</v>
      </c>
      <c r="M479" s="52" t="s">
        <v>44</v>
      </c>
      <c r="N479" s="52" t="s">
        <v>150</v>
      </c>
      <c r="O479" s="52" t="s">
        <v>42</v>
      </c>
      <c r="Q479" s="52" t="s">
        <v>235</v>
      </c>
      <c r="S479" s="52">
        <v>201303</v>
      </c>
      <c r="T479" s="52" t="s">
        <v>52</v>
      </c>
      <c r="U479" s="52">
        <v>0</v>
      </c>
      <c r="V479" s="54">
        <v>52411</v>
      </c>
      <c r="X479" s="52" t="s">
        <v>236</v>
      </c>
      <c r="Z479" s="52" t="s">
        <v>48</v>
      </c>
      <c r="AA479" s="52" t="s">
        <v>129</v>
      </c>
      <c r="AB479" s="52" t="s">
        <v>42</v>
      </c>
      <c r="AC479" s="52" t="s">
        <v>178</v>
      </c>
      <c r="AD479" s="52" t="s">
        <v>51</v>
      </c>
    </row>
    <row r="480" spans="1:30" x14ac:dyDescent="0.25">
      <c r="A480" s="52" t="s">
        <v>35</v>
      </c>
      <c r="B480" s="52" t="s">
        <v>36</v>
      </c>
      <c r="C480" s="52" t="s">
        <v>37</v>
      </c>
      <c r="D480" s="52" t="s">
        <v>121</v>
      </c>
      <c r="E480" s="52" t="s">
        <v>215</v>
      </c>
      <c r="F480" s="52" t="s">
        <v>216</v>
      </c>
      <c r="G480" s="52" t="s">
        <v>124</v>
      </c>
      <c r="H480" s="52" t="s">
        <v>124</v>
      </c>
      <c r="I480" s="52" t="s">
        <v>42</v>
      </c>
      <c r="J480" s="52" t="s">
        <v>231</v>
      </c>
      <c r="K480" s="52" t="s">
        <v>231</v>
      </c>
      <c r="L480" s="52" t="s">
        <v>43</v>
      </c>
      <c r="M480" s="52" t="s">
        <v>1154</v>
      </c>
      <c r="N480" s="52" t="s">
        <v>150</v>
      </c>
      <c r="O480" s="52" t="s">
        <v>42</v>
      </c>
      <c r="Q480" s="52" t="s">
        <v>234</v>
      </c>
      <c r="S480" s="52">
        <v>201303</v>
      </c>
      <c r="T480" s="52" t="s">
        <v>47</v>
      </c>
      <c r="U480" s="52">
        <v>0</v>
      </c>
      <c r="V480" s="54">
        <v>-52575</v>
      </c>
      <c r="X480" s="52" t="s">
        <v>236</v>
      </c>
      <c r="Z480" s="52" t="s">
        <v>48</v>
      </c>
      <c r="AA480" s="52" t="s">
        <v>129</v>
      </c>
      <c r="AB480" s="52" t="s">
        <v>42</v>
      </c>
      <c r="AC480" s="52" t="s">
        <v>1259</v>
      </c>
      <c r="AD480" s="52" t="s">
        <v>51</v>
      </c>
    </row>
    <row r="481" spans="1:30" x14ac:dyDescent="0.25">
      <c r="A481" s="52" t="s">
        <v>35</v>
      </c>
      <c r="B481" s="52" t="s">
        <v>36</v>
      </c>
      <c r="C481" s="52" t="s">
        <v>37</v>
      </c>
      <c r="D481" s="52" t="s">
        <v>121</v>
      </c>
      <c r="E481" s="52" t="s">
        <v>215</v>
      </c>
      <c r="F481" s="52" t="s">
        <v>216</v>
      </c>
      <c r="G481" s="52" t="s">
        <v>124</v>
      </c>
      <c r="H481" s="52" t="s">
        <v>124</v>
      </c>
      <c r="I481" s="52" t="s">
        <v>42</v>
      </c>
      <c r="J481" s="52" t="s">
        <v>237</v>
      </c>
      <c r="K481" s="52" t="s">
        <v>237</v>
      </c>
      <c r="L481" s="52" t="s">
        <v>43</v>
      </c>
      <c r="M481" s="52" t="s">
        <v>1154</v>
      </c>
      <c r="N481" s="52" t="s">
        <v>150</v>
      </c>
      <c r="O481" s="52" t="s">
        <v>42</v>
      </c>
      <c r="Q481" s="52" t="s">
        <v>245</v>
      </c>
      <c r="S481" s="52">
        <v>201303</v>
      </c>
      <c r="T481" s="52" t="s">
        <v>47</v>
      </c>
      <c r="U481" s="52">
        <v>0</v>
      </c>
      <c r="V481" s="54">
        <v>-145015</v>
      </c>
      <c r="Z481" s="52" t="s">
        <v>48</v>
      </c>
      <c r="AA481" s="52" t="s">
        <v>129</v>
      </c>
      <c r="AB481" s="52" t="s">
        <v>42</v>
      </c>
      <c r="AC481" s="52" t="s">
        <v>130</v>
      </c>
      <c r="AD481" s="52" t="s">
        <v>51</v>
      </c>
    </row>
    <row r="482" spans="1:30" x14ac:dyDescent="0.25">
      <c r="A482" s="52" t="s">
        <v>35</v>
      </c>
      <c r="B482" s="52" t="s">
        <v>36</v>
      </c>
      <c r="C482" s="52" t="s">
        <v>37</v>
      </c>
      <c r="D482" s="52" t="s">
        <v>121</v>
      </c>
      <c r="E482" s="52" t="s">
        <v>215</v>
      </c>
      <c r="F482" s="52" t="s">
        <v>216</v>
      </c>
      <c r="G482" s="52" t="s">
        <v>124</v>
      </c>
      <c r="H482" s="52" t="s">
        <v>124</v>
      </c>
      <c r="I482" s="52" t="s">
        <v>42</v>
      </c>
      <c r="J482" s="52" t="s">
        <v>237</v>
      </c>
      <c r="K482" s="52" t="s">
        <v>237</v>
      </c>
      <c r="L482" s="52" t="s">
        <v>43</v>
      </c>
      <c r="M482" s="52" t="s">
        <v>1154</v>
      </c>
      <c r="N482" s="52" t="s">
        <v>150</v>
      </c>
      <c r="O482" s="52" t="s">
        <v>42</v>
      </c>
      <c r="Q482" s="52" t="s">
        <v>245</v>
      </c>
      <c r="S482" s="52">
        <v>201303</v>
      </c>
      <c r="T482" s="52" t="s">
        <v>52</v>
      </c>
      <c r="U482" s="52">
        <v>0</v>
      </c>
      <c r="V482" s="54">
        <v>145015</v>
      </c>
      <c r="Z482" s="52" t="s">
        <v>48</v>
      </c>
      <c r="AA482" s="52" t="s">
        <v>129</v>
      </c>
      <c r="AB482" s="52" t="s">
        <v>42</v>
      </c>
      <c r="AC482" s="52" t="s">
        <v>130</v>
      </c>
      <c r="AD482" s="52" t="s">
        <v>51</v>
      </c>
    </row>
    <row r="483" spans="1:30" x14ac:dyDescent="0.25">
      <c r="A483" s="52" t="s">
        <v>35</v>
      </c>
      <c r="B483" s="52" t="s">
        <v>36</v>
      </c>
      <c r="C483" s="52" t="s">
        <v>37</v>
      </c>
      <c r="D483" s="52" t="s">
        <v>121</v>
      </c>
      <c r="E483" s="52" t="s">
        <v>215</v>
      </c>
      <c r="F483" s="52" t="s">
        <v>216</v>
      </c>
      <c r="G483" s="52" t="s">
        <v>124</v>
      </c>
      <c r="H483" s="52" t="s">
        <v>124</v>
      </c>
      <c r="I483" s="52" t="s">
        <v>42</v>
      </c>
      <c r="J483" s="52" t="s">
        <v>237</v>
      </c>
      <c r="K483" s="52" t="s">
        <v>237</v>
      </c>
      <c r="L483" s="52" t="s">
        <v>43</v>
      </c>
      <c r="M483" s="52" t="s">
        <v>1154</v>
      </c>
      <c r="N483" s="52" t="s">
        <v>180</v>
      </c>
      <c r="O483" s="52" t="s">
        <v>42</v>
      </c>
      <c r="Q483" s="52" t="s">
        <v>241</v>
      </c>
      <c r="S483" s="52">
        <v>201303</v>
      </c>
      <c r="T483" s="52" t="s">
        <v>47</v>
      </c>
      <c r="U483" s="52">
        <v>0</v>
      </c>
      <c r="V483" s="54">
        <v>-3135</v>
      </c>
      <c r="Z483" s="52" t="s">
        <v>48</v>
      </c>
      <c r="AA483" s="52" t="s">
        <v>129</v>
      </c>
      <c r="AB483" s="52" t="s">
        <v>42</v>
      </c>
      <c r="AC483" s="52" t="s">
        <v>130</v>
      </c>
      <c r="AD483" s="52" t="s">
        <v>51</v>
      </c>
    </row>
    <row r="484" spans="1:30" x14ac:dyDescent="0.25">
      <c r="A484" s="52" t="s">
        <v>35</v>
      </c>
      <c r="B484" s="52" t="s">
        <v>36</v>
      </c>
      <c r="C484" s="52" t="s">
        <v>37</v>
      </c>
      <c r="D484" s="52" t="s">
        <v>121</v>
      </c>
      <c r="E484" s="52" t="s">
        <v>215</v>
      </c>
      <c r="F484" s="52" t="s">
        <v>216</v>
      </c>
      <c r="G484" s="52" t="s">
        <v>124</v>
      </c>
      <c r="H484" s="52" t="s">
        <v>124</v>
      </c>
      <c r="I484" s="52" t="s">
        <v>42</v>
      </c>
      <c r="J484" s="52" t="s">
        <v>237</v>
      </c>
      <c r="K484" s="52" t="s">
        <v>237</v>
      </c>
      <c r="L484" s="52" t="s">
        <v>43</v>
      </c>
      <c r="M484" s="52" t="s">
        <v>44</v>
      </c>
      <c r="N484" s="52" t="s">
        <v>150</v>
      </c>
      <c r="O484" s="52" t="s">
        <v>42</v>
      </c>
      <c r="Q484" s="52" t="s">
        <v>246</v>
      </c>
      <c r="S484" s="52">
        <v>201303</v>
      </c>
      <c r="T484" s="52" t="s">
        <v>52</v>
      </c>
      <c r="U484" s="52">
        <v>0</v>
      </c>
      <c r="V484" s="54">
        <v>141093.73000000001</v>
      </c>
      <c r="Z484" s="52" t="s">
        <v>48</v>
      </c>
      <c r="AA484" s="52" t="s">
        <v>129</v>
      </c>
      <c r="AB484" s="52" t="s">
        <v>42</v>
      </c>
      <c r="AC484" s="52" t="s">
        <v>130</v>
      </c>
      <c r="AD484" s="52" t="s">
        <v>51</v>
      </c>
    </row>
    <row r="485" spans="1:30" x14ac:dyDescent="0.25">
      <c r="A485" s="52" t="s">
        <v>35</v>
      </c>
      <c r="B485" s="52" t="s">
        <v>36</v>
      </c>
      <c r="C485" s="52" t="s">
        <v>37</v>
      </c>
      <c r="D485" s="52" t="s">
        <v>121</v>
      </c>
      <c r="E485" s="52" t="s">
        <v>215</v>
      </c>
      <c r="F485" s="52" t="s">
        <v>216</v>
      </c>
      <c r="G485" s="52" t="s">
        <v>124</v>
      </c>
      <c r="H485" s="52" t="s">
        <v>124</v>
      </c>
      <c r="I485" s="52" t="s">
        <v>42</v>
      </c>
      <c r="J485" s="52" t="s">
        <v>237</v>
      </c>
      <c r="K485" s="52" t="s">
        <v>237</v>
      </c>
      <c r="L485" s="52" t="s">
        <v>43</v>
      </c>
      <c r="M485" s="52" t="s">
        <v>1154</v>
      </c>
      <c r="N485" s="52" t="s">
        <v>150</v>
      </c>
      <c r="O485" s="52" t="s">
        <v>42</v>
      </c>
      <c r="Q485" s="52" t="s">
        <v>248</v>
      </c>
      <c r="S485" s="52">
        <v>201303</v>
      </c>
      <c r="T485" s="52" t="s">
        <v>47</v>
      </c>
      <c r="U485" s="52">
        <v>0</v>
      </c>
      <c r="V485" s="54">
        <v>-25000</v>
      </c>
      <c r="Z485" s="52" t="s">
        <v>48</v>
      </c>
      <c r="AA485" s="52" t="s">
        <v>129</v>
      </c>
      <c r="AB485" s="52" t="s">
        <v>42</v>
      </c>
      <c r="AC485" s="52" t="s">
        <v>130</v>
      </c>
      <c r="AD485" s="52" t="s">
        <v>51</v>
      </c>
    </row>
    <row r="486" spans="1:30" x14ac:dyDescent="0.25">
      <c r="A486" s="52" t="s">
        <v>35</v>
      </c>
      <c r="B486" s="52" t="s">
        <v>36</v>
      </c>
      <c r="C486" s="52" t="s">
        <v>37</v>
      </c>
      <c r="D486" s="52" t="s">
        <v>121</v>
      </c>
      <c r="E486" s="52" t="s">
        <v>215</v>
      </c>
      <c r="F486" s="52" t="s">
        <v>216</v>
      </c>
      <c r="G486" s="52" t="s">
        <v>124</v>
      </c>
      <c r="H486" s="52" t="s">
        <v>124</v>
      </c>
      <c r="I486" s="52" t="s">
        <v>42</v>
      </c>
      <c r="J486" s="52" t="s">
        <v>237</v>
      </c>
      <c r="K486" s="52" t="s">
        <v>237</v>
      </c>
      <c r="L486" s="52" t="s">
        <v>43</v>
      </c>
      <c r="M486" s="52" t="s">
        <v>1154</v>
      </c>
      <c r="N486" s="52" t="s">
        <v>134</v>
      </c>
      <c r="O486" s="52" t="s">
        <v>42</v>
      </c>
      <c r="Q486" s="52" t="s">
        <v>135</v>
      </c>
      <c r="S486" s="52">
        <v>201303</v>
      </c>
      <c r="T486" s="52" t="s">
        <v>47</v>
      </c>
      <c r="U486" s="52">
        <v>0</v>
      </c>
      <c r="V486" s="54">
        <v>-1250</v>
      </c>
      <c r="Z486" s="52" t="s">
        <v>48</v>
      </c>
      <c r="AA486" s="52" t="s">
        <v>129</v>
      </c>
      <c r="AB486" s="52" t="s">
        <v>42</v>
      </c>
      <c r="AC486" s="52" t="s">
        <v>130</v>
      </c>
      <c r="AD486" s="52" t="s">
        <v>51</v>
      </c>
    </row>
    <row r="487" spans="1:30" x14ac:dyDescent="0.25">
      <c r="A487" s="52" t="s">
        <v>35</v>
      </c>
      <c r="B487" s="52" t="s">
        <v>36</v>
      </c>
      <c r="C487" s="52" t="s">
        <v>37</v>
      </c>
      <c r="D487" s="52" t="s">
        <v>121</v>
      </c>
      <c r="E487" s="52" t="s">
        <v>215</v>
      </c>
      <c r="F487" s="52" t="s">
        <v>216</v>
      </c>
      <c r="G487" s="52" t="s">
        <v>124</v>
      </c>
      <c r="H487" s="52" t="s">
        <v>124</v>
      </c>
      <c r="I487" s="52" t="s">
        <v>42</v>
      </c>
      <c r="J487" s="52" t="s">
        <v>237</v>
      </c>
      <c r="K487" s="52" t="s">
        <v>237</v>
      </c>
      <c r="L487" s="52" t="s">
        <v>43</v>
      </c>
      <c r="M487" s="52" t="s">
        <v>44</v>
      </c>
      <c r="N487" s="52" t="s">
        <v>160</v>
      </c>
      <c r="O487" s="52" t="s">
        <v>42</v>
      </c>
      <c r="Q487" s="52" t="s">
        <v>240</v>
      </c>
      <c r="S487" s="52">
        <v>201303</v>
      </c>
      <c r="T487" s="52" t="s">
        <v>47</v>
      </c>
      <c r="U487" s="52">
        <v>0</v>
      </c>
      <c r="V487" s="54">
        <v>-84.16</v>
      </c>
      <c r="Z487" s="52" t="s">
        <v>48</v>
      </c>
      <c r="AA487" s="52" t="s">
        <v>129</v>
      </c>
      <c r="AB487" s="52" t="s">
        <v>42</v>
      </c>
      <c r="AC487" s="52" t="s">
        <v>130</v>
      </c>
      <c r="AD487" s="52" t="s">
        <v>51</v>
      </c>
    </row>
    <row r="488" spans="1:30" x14ac:dyDescent="0.25">
      <c r="A488" s="52" t="s">
        <v>35</v>
      </c>
      <c r="B488" s="52" t="s">
        <v>36</v>
      </c>
      <c r="C488" s="52" t="s">
        <v>37</v>
      </c>
      <c r="D488" s="52" t="s">
        <v>121</v>
      </c>
      <c r="E488" s="52" t="s">
        <v>215</v>
      </c>
      <c r="F488" s="52" t="s">
        <v>216</v>
      </c>
      <c r="G488" s="52" t="s">
        <v>124</v>
      </c>
      <c r="H488" s="52" t="s">
        <v>124</v>
      </c>
      <c r="I488" s="52" t="s">
        <v>42</v>
      </c>
      <c r="J488" s="52" t="s">
        <v>237</v>
      </c>
      <c r="K488" s="52" t="s">
        <v>237</v>
      </c>
      <c r="L488" s="52" t="s">
        <v>43</v>
      </c>
      <c r="M488" s="52" t="s">
        <v>1154</v>
      </c>
      <c r="N488" s="52" t="s">
        <v>150</v>
      </c>
      <c r="O488" s="52" t="s">
        <v>42</v>
      </c>
      <c r="Q488" s="52" t="s">
        <v>239</v>
      </c>
      <c r="S488" s="52">
        <v>201303</v>
      </c>
      <c r="T488" s="52" t="s">
        <v>52</v>
      </c>
      <c r="U488" s="52">
        <v>0</v>
      </c>
      <c r="V488" s="54">
        <v>142432</v>
      </c>
      <c r="Z488" s="52" t="s">
        <v>48</v>
      </c>
      <c r="AA488" s="52" t="s">
        <v>129</v>
      </c>
      <c r="AB488" s="52" t="s">
        <v>42</v>
      </c>
      <c r="AC488" s="52" t="s">
        <v>130</v>
      </c>
      <c r="AD488" s="52" t="s">
        <v>51</v>
      </c>
    </row>
    <row r="489" spans="1:30" x14ac:dyDescent="0.25">
      <c r="A489" s="52" t="s">
        <v>35</v>
      </c>
      <c r="B489" s="52" t="s">
        <v>36</v>
      </c>
      <c r="C489" s="52" t="s">
        <v>37</v>
      </c>
      <c r="D489" s="52" t="s">
        <v>121</v>
      </c>
      <c r="E489" s="52" t="s">
        <v>215</v>
      </c>
      <c r="F489" s="52" t="s">
        <v>216</v>
      </c>
      <c r="G489" s="52" t="s">
        <v>124</v>
      </c>
      <c r="H489" s="52" t="s">
        <v>124</v>
      </c>
      <c r="I489" s="52" t="s">
        <v>42</v>
      </c>
      <c r="J489" s="52" t="s">
        <v>237</v>
      </c>
      <c r="K489" s="52" t="s">
        <v>237</v>
      </c>
      <c r="L489" s="52" t="s">
        <v>43</v>
      </c>
      <c r="M489" s="52" t="s">
        <v>1154</v>
      </c>
      <c r="N489" s="52" t="s">
        <v>180</v>
      </c>
      <c r="O489" s="52" t="s">
        <v>42</v>
      </c>
      <c r="Q489" s="52" t="s">
        <v>239</v>
      </c>
      <c r="S489" s="52">
        <v>201303</v>
      </c>
      <c r="T489" s="52" t="s">
        <v>52</v>
      </c>
      <c r="U489" s="52">
        <v>0</v>
      </c>
      <c r="V489" s="54">
        <v>3135</v>
      </c>
      <c r="Z489" s="52" t="s">
        <v>48</v>
      </c>
      <c r="AA489" s="52" t="s">
        <v>129</v>
      </c>
      <c r="AB489" s="52" t="s">
        <v>42</v>
      </c>
      <c r="AC489" s="52" t="s">
        <v>130</v>
      </c>
      <c r="AD489" s="52" t="s">
        <v>51</v>
      </c>
    </row>
    <row r="490" spans="1:30" x14ac:dyDescent="0.25">
      <c r="A490" s="52" t="s">
        <v>35</v>
      </c>
      <c r="B490" s="52" t="s">
        <v>36</v>
      </c>
      <c r="C490" s="52" t="s">
        <v>37</v>
      </c>
      <c r="D490" s="52" t="s">
        <v>121</v>
      </c>
      <c r="E490" s="52" t="s">
        <v>215</v>
      </c>
      <c r="F490" s="52" t="s">
        <v>216</v>
      </c>
      <c r="G490" s="52" t="s">
        <v>124</v>
      </c>
      <c r="H490" s="52" t="s">
        <v>124</v>
      </c>
      <c r="I490" s="52" t="s">
        <v>42</v>
      </c>
      <c r="J490" s="52" t="s">
        <v>237</v>
      </c>
      <c r="K490" s="52" t="s">
        <v>237</v>
      </c>
      <c r="L490" s="52" t="s">
        <v>43</v>
      </c>
      <c r="M490" s="52" t="s">
        <v>1154</v>
      </c>
      <c r="N490" s="52" t="s">
        <v>131</v>
      </c>
      <c r="O490" s="52" t="s">
        <v>219</v>
      </c>
      <c r="Q490" s="52" t="s">
        <v>249</v>
      </c>
      <c r="S490" s="52">
        <v>201303</v>
      </c>
      <c r="T490" s="52" t="s">
        <v>47</v>
      </c>
      <c r="U490" s="52">
        <v>0</v>
      </c>
      <c r="V490" s="54">
        <v>-53.63</v>
      </c>
      <c r="Z490" s="52" t="s">
        <v>48</v>
      </c>
      <c r="AA490" s="52" t="s">
        <v>129</v>
      </c>
      <c r="AB490" s="52" t="s">
        <v>42</v>
      </c>
      <c r="AC490" s="52" t="s">
        <v>130</v>
      </c>
      <c r="AD490" s="52" t="s">
        <v>51</v>
      </c>
    </row>
    <row r="491" spans="1:30" x14ac:dyDescent="0.25">
      <c r="A491" s="52" t="s">
        <v>35</v>
      </c>
      <c r="B491" s="52" t="s">
        <v>36</v>
      </c>
      <c r="C491" s="52" t="s">
        <v>37</v>
      </c>
      <c r="D491" s="52" t="s">
        <v>121</v>
      </c>
      <c r="E491" s="52" t="s">
        <v>215</v>
      </c>
      <c r="F491" s="52" t="s">
        <v>216</v>
      </c>
      <c r="G491" s="52" t="s">
        <v>124</v>
      </c>
      <c r="H491" s="52" t="s">
        <v>124</v>
      </c>
      <c r="I491" s="52" t="s">
        <v>42</v>
      </c>
      <c r="J491" s="52" t="s">
        <v>237</v>
      </c>
      <c r="K491" s="52" t="s">
        <v>237</v>
      </c>
      <c r="L491" s="52" t="s">
        <v>43</v>
      </c>
      <c r="M491" s="52" t="s">
        <v>1154</v>
      </c>
      <c r="N491" s="52" t="s">
        <v>160</v>
      </c>
      <c r="O491" s="52" t="s">
        <v>219</v>
      </c>
      <c r="Q491" s="52" t="s">
        <v>238</v>
      </c>
      <c r="S491" s="52">
        <v>201303</v>
      </c>
      <c r="T491" s="52" t="s">
        <v>47</v>
      </c>
      <c r="U491" s="52">
        <v>0</v>
      </c>
      <c r="V491" s="54">
        <v>-31.25</v>
      </c>
      <c r="Z491" s="52" t="s">
        <v>48</v>
      </c>
      <c r="AA491" s="52" t="s">
        <v>129</v>
      </c>
      <c r="AB491" s="52" t="s">
        <v>42</v>
      </c>
      <c r="AC491" s="52" t="s">
        <v>130</v>
      </c>
      <c r="AD491" s="52" t="s">
        <v>51</v>
      </c>
    </row>
    <row r="492" spans="1:30" x14ac:dyDescent="0.25">
      <c r="A492" s="52" t="s">
        <v>35</v>
      </c>
      <c r="B492" s="52" t="s">
        <v>36</v>
      </c>
      <c r="C492" s="52" t="s">
        <v>37</v>
      </c>
      <c r="D492" s="52" t="s">
        <v>121</v>
      </c>
      <c r="E492" s="52" t="s">
        <v>215</v>
      </c>
      <c r="F492" s="52" t="s">
        <v>216</v>
      </c>
      <c r="G492" s="52" t="s">
        <v>124</v>
      </c>
      <c r="H492" s="52" t="s">
        <v>124</v>
      </c>
      <c r="I492" s="52" t="s">
        <v>42</v>
      </c>
      <c r="J492" s="52" t="s">
        <v>237</v>
      </c>
      <c r="K492" s="52" t="s">
        <v>237</v>
      </c>
      <c r="L492" s="52" t="s">
        <v>43</v>
      </c>
      <c r="M492" s="52" t="s">
        <v>1154</v>
      </c>
      <c r="N492" s="52" t="s">
        <v>150</v>
      </c>
      <c r="O492" s="52" t="s">
        <v>42</v>
      </c>
      <c r="Q492" s="52" t="s">
        <v>239</v>
      </c>
      <c r="S492" s="52">
        <v>201303</v>
      </c>
      <c r="T492" s="52" t="s">
        <v>47</v>
      </c>
      <c r="U492" s="52">
        <v>0</v>
      </c>
      <c r="V492" s="54">
        <v>-142432</v>
      </c>
      <c r="Z492" s="52" t="s">
        <v>48</v>
      </c>
      <c r="AA492" s="52" t="s">
        <v>129</v>
      </c>
      <c r="AB492" s="52" t="s">
        <v>42</v>
      </c>
      <c r="AC492" s="52" t="s">
        <v>130</v>
      </c>
      <c r="AD492" s="52" t="s">
        <v>51</v>
      </c>
    </row>
    <row r="493" spans="1:30" x14ac:dyDescent="0.25">
      <c r="A493" s="52" t="s">
        <v>35</v>
      </c>
      <c r="B493" s="52" t="s">
        <v>36</v>
      </c>
      <c r="C493" s="52" t="s">
        <v>37</v>
      </c>
      <c r="D493" s="52" t="s">
        <v>121</v>
      </c>
      <c r="E493" s="52" t="s">
        <v>215</v>
      </c>
      <c r="F493" s="52" t="s">
        <v>216</v>
      </c>
      <c r="G493" s="52" t="s">
        <v>124</v>
      </c>
      <c r="H493" s="52" t="s">
        <v>124</v>
      </c>
      <c r="I493" s="52" t="s">
        <v>42</v>
      </c>
      <c r="J493" s="52" t="s">
        <v>237</v>
      </c>
      <c r="K493" s="52" t="s">
        <v>237</v>
      </c>
      <c r="L493" s="52" t="s">
        <v>43</v>
      </c>
      <c r="M493" s="52" t="s">
        <v>1154</v>
      </c>
      <c r="N493" s="52" t="s">
        <v>180</v>
      </c>
      <c r="O493" s="52" t="s">
        <v>42</v>
      </c>
      <c r="Q493" s="52" t="s">
        <v>239</v>
      </c>
      <c r="S493" s="52">
        <v>201303</v>
      </c>
      <c r="T493" s="52" t="s">
        <v>47</v>
      </c>
      <c r="U493" s="52">
        <v>0</v>
      </c>
      <c r="V493" s="54">
        <v>-3135</v>
      </c>
      <c r="Z493" s="52" t="s">
        <v>48</v>
      </c>
      <c r="AA493" s="52" t="s">
        <v>129</v>
      </c>
      <c r="AB493" s="52" t="s">
        <v>42</v>
      </c>
      <c r="AC493" s="52" t="s">
        <v>130</v>
      </c>
      <c r="AD493" s="52" t="s">
        <v>51</v>
      </c>
    </row>
    <row r="494" spans="1:30" x14ac:dyDescent="0.25">
      <c r="A494" s="52" t="s">
        <v>35</v>
      </c>
      <c r="B494" s="52" t="s">
        <v>36</v>
      </c>
      <c r="C494" s="52" t="s">
        <v>37</v>
      </c>
      <c r="D494" s="52" t="s">
        <v>121</v>
      </c>
      <c r="E494" s="52" t="s">
        <v>215</v>
      </c>
      <c r="F494" s="52" t="s">
        <v>216</v>
      </c>
      <c r="G494" s="52" t="s">
        <v>124</v>
      </c>
      <c r="H494" s="52" t="s">
        <v>124</v>
      </c>
      <c r="I494" s="52" t="s">
        <v>42</v>
      </c>
      <c r="J494" s="52" t="s">
        <v>237</v>
      </c>
      <c r="K494" s="52" t="s">
        <v>237</v>
      </c>
      <c r="L494" s="52" t="s">
        <v>43</v>
      </c>
      <c r="M494" s="52" t="s">
        <v>1154</v>
      </c>
      <c r="N494" s="52" t="s">
        <v>180</v>
      </c>
      <c r="O494" s="52" t="s">
        <v>42</v>
      </c>
      <c r="Q494" s="52" t="s">
        <v>244</v>
      </c>
      <c r="S494" s="52">
        <v>201303</v>
      </c>
      <c r="T494" s="52" t="s">
        <v>47</v>
      </c>
      <c r="U494" s="52">
        <v>0</v>
      </c>
      <c r="V494" s="54">
        <v>-60280</v>
      </c>
      <c r="Z494" s="52" t="s">
        <v>48</v>
      </c>
      <c r="AA494" s="52" t="s">
        <v>129</v>
      </c>
      <c r="AB494" s="52" t="s">
        <v>42</v>
      </c>
      <c r="AC494" s="52" t="s">
        <v>130</v>
      </c>
      <c r="AD494" s="52" t="s">
        <v>51</v>
      </c>
    </row>
    <row r="495" spans="1:30" x14ac:dyDescent="0.25">
      <c r="A495" s="52" t="s">
        <v>35</v>
      </c>
      <c r="B495" s="52" t="s">
        <v>36</v>
      </c>
      <c r="C495" s="52" t="s">
        <v>37</v>
      </c>
      <c r="D495" s="52" t="s">
        <v>121</v>
      </c>
      <c r="E495" s="52" t="s">
        <v>215</v>
      </c>
      <c r="F495" s="52" t="s">
        <v>216</v>
      </c>
      <c r="G495" s="52" t="s">
        <v>124</v>
      </c>
      <c r="H495" s="52" t="s">
        <v>124</v>
      </c>
      <c r="I495" s="52" t="s">
        <v>42</v>
      </c>
      <c r="J495" s="52" t="s">
        <v>237</v>
      </c>
      <c r="K495" s="52" t="s">
        <v>237</v>
      </c>
      <c r="L495" s="52" t="s">
        <v>43</v>
      </c>
      <c r="M495" s="52" t="s">
        <v>1154</v>
      </c>
      <c r="N495" s="52" t="s">
        <v>150</v>
      </c>
      <c r="O495" s="52" t="s">
        <v>42</v>
      </c>
      <c r="Q495" s="52" t="s">
        <v>246</v>
      </c>
      <c r="S495" s="52">
        <v>201303</v>
      </c>
      <c r="T495" s="52" t="s">
        <v>47</v>
      </c>
      <c r="U495" s="52">
        <v>0</v>
      </c>
      <c r="V495" s="54">
        <v>-141033.44</v>
      </c>
      <c r="Z495" s="52" t="s">
        <v>48</v>
      </c>
      <c r="AA495" s="52" t="s">
        <v>129</v>
      </c>
      <c r="AB495" s="52" t="s">
        <v>42</v>
      </c>
      <c r="AC495" s="52" t="s">
        <v>130</v>
      </c>
      <c r="AD495" s="52" t="s">
        <v>51</v>
      </c>
    </row>
    <row r="496" spans="1:30" x14ac:dyDescent="0.25">
      <c r="A496" s="52" t="s">
        <v>35</v>
      </c>
      <c r="B496" s="52" t="s">
        <v>36</v>
      </c>
      <c r="C496" s="52" t="s">
        <v>37</v>
      </c>
      <c r="D496" s="52" t="s">
        <v>121</v>
      </c>
      <c r="E496" s="52" t="s">
        <v>215</v>
      </c>
      <c r="F496" s="52" t="s">
        <v>216</v>
      </c>
      <c r="G496" s="52" t="s">
        <v>124</v>
      </c>
      <c r="H496" s="52" t="s">
        <v>124</v>
      </c>
      <c r="I496" s="52" t="s">
        <v>42</v>
      </c>
      <c r="J496" s="52" t="s">
        <v>237</v>
      </c>
      <c r="K496" s="52" t="s">
        <v>237</v>
      </c>
      <c r="L496" s="52" t="s">
        <v>43</v>
      </c>
      <c r="M496" s="52" t="s">
        <v>1154</v>
      </c>
      <c r="N496" s="52" t="s">
        <v>134</v>
      </c>
      <c r="O496" s="52" t="s">
        <v>42</v>
      </c>
      <c r="Q496" s="52" t="s">
        <v>135</v>
      </c>
      <c r="S496" s="52">
        <v>201303</v>
      </c>
      <c r="T496" s="52" t="s">
        <v>47</v>
      </c>
      <c r="U496" s="52">
        <v>0</v>
      </c>
      <c r="V496" s="54">
        <v>-450</v>
      </c>
      <c r="Z496" s="52" t="s">
        <v>48</v>
      </c>
      <c r="AA496" s="52" t="s">
        <v>129</v>
      </c>
      <c r="AB496" s="52" t="s">
        <v>42</v>
      </c>
      <c r="AC496" s="52" t="s">
        <v>130</v>
      </c>
      <c r="AD496" s="52" t="s">
        <v>51</v>
      </c>
    </row>
    <row r="497" spans="1:30" x14ac:dyDescent="0.25">
      <c r="A497" s="52" t="s">
        <v>35</v>
      </c>
      <c r="B497" s="52" t="s">
        <v>36</v>
      </c>
      <c r="C497" s="52" t="s">
        <v>37</v>
      </c>
      <c r="D497" s="52" t="s">
        <v>121</v>
      </c>
      <c r="E497" s="52" t="s">
        <v>215</v>
      </c>
      <c r="F497" s="52" t="s">
        <v>216</v>
      </c>
      <c r="G497" s="52" t="s">
        <v>124</v>
      </c>
      <c r="H497" s="52" t="s">
        <v>124</v>
      </c>
      <c r="I497" s="52" t="s">
        <v>42</v>
      </c>
      <c r="J497" s="52" t="s">
        <v>237</v>
      </c>
      <c r="K497" s="52" t="s">
        <v>237</v>
      </c>
      <c r="L497" s="52" t="s">
        <v>43</v>
      </c>
      <c r="M497" s="52" t="s">
        <v>1154</v>
      </c>
      <c r="N497" s="52" t="s">
        <v>131</v>
      </c>
      <c r="O497" s="52" t="s">
        <v>242</v>
      </c>
      <c r="Q497" s="52" t="s">
        <v>243</v>
      </c>
      <c r="S497" s="52">
        <v>201303</v>
      </c>
      <c r="T497" s="52" t="s">
        <v>47</v>
      </c>
      <c r="U497" s="52">
        <v>0</v>
      </c>
      <c r="V497" s="54">
        <v>-632</v>
      </c>
      <c r="Z497" s="52" t="s">
        <v>48</v>
      </c>
      <c r="AA497" s="52" t="s">
        <v>129</v>
      </c>
      <c r="AB497" s="52" t="s">
        <v>42</v>
      </c>
      <c r="AC497" s="52" t="s">
        <v>130</v>
      </c>
      <c r="AD497" s="52" t="s">
        <v>51</v>
      </c>
    </row>
    <row r="498" spans="1:30" x14ac:dyDescent="0.25">
      <c r="A498" s="52" t="s">
        <v>35</v>
      </c>
      <c r="B498" s="52" t="s">
        <v>36</v>
      </c>
      <c r="C498" s="52" t="s">
        <v>37</v>
      </c>
      <c r="D498" s="52" t="s">
        <v>121</v>
      </c>
      <c r="E498" s="52" t="s">
        <v>215</v>
      </c>
      <c r="F498" s="52" t="s">
        <v>216</v>
      </c>
      <c r="G498" s="52" t="s">
        <v>124</v>
      </c>
      <c r="H498" s="52" t="s">
        <v>124</v>
      </c>
      <c r="I498" s="52" t="s">
        <v>42</v>
      </c>
      <c r="J498" s="52" t="s">
        <v>237</v>
      </c>
      <c r="K498" s="52" t="s">
        <v>237</v>
      </c>
      <c r="L498" s="52" t="s">
        <v>43</v>
      </c>
      <c r="M498" s="52" t="s">
        <v>1154</v>
      </c>
      <c r="N498" s="52" t="s">
        <v>131</v>
      </c>
      <c r="O498" s="52" t="s">
        <v>242</v>
      </c>
      <c r="Q498" s="52" t="s">
        <v>243</v>
      </c>
      <c r="S498" s="52">
        <v>201303</v>
      </c>
      <c r="T498" s="52" t="s">
        <v>47</v>
      </c>
      <c r="U498" s="52">
        <v>0</v>
      </c>
      <c r="V498" s="54">
        <v>-680.89</v>
      </c>
      <c r="Z498" s="52" t="s">
        <v>48</v>
      </c>
      <c r="AA498" s="52" t="s">
        <v>129</v>
      </c>
      <c r="AB498" s="52" t="s">
        <v>42</v>
      </c>
      <c r="AC498" s="52" t="s">
        <v>130</v>
      </c>
      <c r="AD498" s="52" t="s">
        <v>51</v>
      </c>
    </row>
    <row r="499" spans="1:30" x14ac:dyDescent="0.25">
      <c r="A499" s="52" t="s">
        <v>35</v>
      </c>
      <c r="B499" s="52" t="s">
        <v>36</v>
      </c>
      <c r="C499" s="52" t="s">
        <v>37</v>
      </c>
      <c r="D499" s="52" t="s">
        <v>121</v>
      </c>
      <c r="E499" s="52" t="s">
        <v>215</v>
      </c>
      <c r="F499" s="52" t="s">
        <v>216</v>
      </c>
      <c r="G499" s="52" t="s">
        <v>124</v>
      </c>
      <c r="H499" s="52" t="s">
        <v>124</v>
      </c>
      <c r="I499" s="52" t="s">
        <v>42</v>
      </c>
      <c r="J499" s="52" t="s">
        <v>237</v>
      </c>
      <c r="K499" s="52" t="s">
        <v>237</v>
      </c>
      <c r="L499" s="52" t="s">
        <v>43</v>
      </c>
      <c r="M499" s="52" t="s">
        <v>44</v>
      </c>
      <c r="N499" s="52" t="s">
        <v>150</v>
      </c>
      <c r="O499" s="52" t="s">
        <v>42</v>
      </c>
      <c r="Q499" s="52" t="s">
        <v>239</v>
      </c>
      <c r="S499" s="52">
        <v>201303</v>
      </c>
      <c r="T499" s="52" t="s">
        <v>47</v>
      </c>
      <c r="U499" s="52">
        <v>0</v>
      </c>
      <c r="V499" s="54">
        <v>-142432</v>
      </c>
      <c r="Z499" s="52" t="s">
        <v>48</v>
      </c>
      <c r="AA499" s="52" t="s">
        <v>129</v>
      </c>
      <c r="AB499" s="52" t="s">
        <v>42</v>
      </c>
      <c r="AC499" s="52" t="s">
        <v>130</v>
      </c>
      <c r="AD499" s="52" t="s">
        <v>51</v>
      </c>
    </row>
    <row r="500" spans="1:30" x14ac:dyDescent="0.25">
      <c r="A500" s="52" t="s">
        <v>35</v>
      </c>
      <c r="B500" s="52" t="s">
        <v>36</v>
      </c>
      <c r="C500" s="52" t="s">
        <v>37</v>
      </c>
      <c r="D500" s="52" t="s">
        <v>121</v>
      </c>
      <c r="E500" s="52" t="s">
        <v>215</v>
      </c>
      <c r="F500" s="52" t="s">
        <v>216</v>
      </c>
      <c r="G500" s="52" t="s">
        <v>124</v>
      </c>
      <c r="H500" s="52" t="s">
        <v>124</v>
      </c>
      <c r="I500" s="52" t="s">
        <v>42</v>
      </c>
      <c r="J500" s="52" t="s">
        <v>237</v>
      </c>
      <c r="K500" s="52" t="s">
        <v>237</v>
      </c>
      <c r="L500" s="52" t="s">
        <v>43</v>
      </c>
      <c r="M500" s="52" t="s">
        <v>44</v>
      </c>
      <c r="N500" s="52" t="s">
        <v>180</v>
      </c>
      <c r="O500" s="52" t="s">
        <v>42</v>
      </c>
      <c r="Q500" s="52" t="s">
        <v>239</v>
      </c>
      <c r="S500" s="52">
        <v>201303</v>
      </c>
      <c r="T500" s="52" t="s">
        <v>47</v>
      </c>
      <c r="U500" s="52">
        <v>0</v>
      </c>
      <c r="V500" s="54">
        <v>-3135</v>
      </c>
      <c r="Z500" s="52" t="s">
        <v>48</v>
      </c>
      <c r="AA500" s="52" t="s">
        <v>129</v>
      </c>
      <c r="AB500" s="52" t="s">
        <v>42</v>
      </c>
      <c r="AC500" s="52" t="s">
        <v>130</v>
      </c>
      <c r="AD500" s="52" t="s">
        <v>51</v>
      </c>
    </row>
    <row r="501" spans="1:30" x14ac:dyDescent="0.25">
      <c r="A501" s="52" t="s">
        <v>35</v>
      </c>
      <c r="B501" s="52" t="s">
        <v>36</v>
      </c>
      <c r="C501" s="52" t="s">
        <v>37</v>
      </c>
      <c r="D501" s="52" t="s">
        <v>121</v>
      </c>
      <c r="E501" s="52" t="s">
        <v>215</v>
      </c>
      <c r="F501" s="52" t="s">
        <v>216</v>
      </c>
      <c r="G501" s="52" t="s">
        <v>124</v>
      </c>
      <c r="H501" s="52" t="s">
        <v>124</v>
      </c>
      <c r="I501" s="52" t="s">
        <v>42</v>
      </c>
      <c r="J501" s="52" t="s">
        <v>237</v>
      </c>
      <c r="K501" s="52" t="s">
        <v>237</v>
      </c>
      <c r="L501" s="52" t="s">
        <v>43</v>
      </c>
      <c r="M501" s="52" t="s">
        <v>44</v>
      </c>
      <c r="N501" s="52" t="s">
        <v>150</v>
      </c>
      <c r="O501" s="52" t="s">
        <v>42</v>
      </c>
      <c r="Q501" s="52" t="s">
        <v>239</v>
      </c>
      <c r="S501" s="52">
        <v>201303</v>
      </c>
      <c r="T501" s="52" t="s">
        <v>52</v>
      </c>
      <c r="U501" s="52">
        <v>0</v>
      </c>
      <c r="V501" s="54">
        <v>142432</v>
      </c>
      <c r="Z501" s="52" t="s">
        <v>48</v>
      </c>
      <c r="AA501" s="52" t="s">
        <v>129</v>
      </c>
      <c r="AB501" s="52" t="s">
        <v>42</v>
      </c>
      <c r="AC501" s="52" t="s">
        <v>130</v>
      </c>
      <c r="AD501" s="52" t="s">
        <v>51</v>
      </c>
    </row>
    <row r="502" spans="1:30" x14ac:dyDescent="0.25">
      <c r="A502" s="52" t="s">
        <v>35</v>
      </c>
      <c r="B502" s="52" t="s">
        <v>36</v>
      </c>
      <c r="C502" s="52" t="s">
        <v>37</v>
      </c>
      <c r="D502" s="52" t="s">
        <v>121</v>
      </c>
      <c r="E502" s="52" t="s">
        <v>215</v>
      </c>
      <c r="F502" s="52" t="s">
        <v>216</v>
      </c>
      <c r="G502" s="52" t="s">
        <v>124</v>
      </c>
      <c r="H502" s="52" t="s">
        <v>124</v>
      </c>
      <c r="I502" s="52" t="s">
        <v>42</v>
      </c>
      <c r="J502" s="52" t="s">
        <v>237</v>
      </c>
      <c r="K502" s="52" t="s">
        <v>237</v>
      </c>
      <c r="L502" s="52" t="s">
        <v>43</v>
      </c>
      <c r="M502" s="52" t="s">
        <v>1154</v>
      </c>
      <c r="N502" s="52" t="s">
        <v>150</v>
      </c>
      <c r="O502" s="52" t="s">
        <v>42</v>
      </c>
      <c r="Q502" s="52" t="s">
        <v>246</v>
      </c>
      <c r="S502" s="52">
        <v>201303</v>
      </c>
      <c r="T502" s="52" t="s">
        <v>47</v>
      </c>
      <c r="U502" s="52">
        <v>0</v>
      </c>
      <c r="V502" s="54">
        <v>-141093.73000000001</v>
      </c>
      <c r="Z502" s="52" t="s">
        <v>48</v>
      </c>
      <c r="AA502" s="52" t="s">
        <v>129</v>
      </c>
      <c r="AB502" s="52" t="s">
        <v>42</v>
      </c>
      <c r="AC502" s="52" t="s">
        <v>130</v>
      </c>
      <c r="AD502" s="52" t="s">
        <v>51</v>
      </c>
    </row>
    <row r="503" spans="1:30" x14ac:dyDescent="0.25">
      <c r="A503" s="52" t="s">
        <v>35</v>
      </c>
      <c r="B503" s="52" t="s">
        <v>36</v>
      </c>
      <c r="C503" s="52" t="s">
        <v>37</v>
      </c>
      <c r="D503" s="52" t="s">
        <v>121</v>
      </c>
      <c r="E503" s="52" t="s">
        <v>215</v>
      </c>
      <c r="F503" s="52" t="s">
        <v>216</v>
      </c>
      <c r="G503" s="52" t="s">
        <v>124</v>
      </c>
      <c r="H503" s="52" t="s">
        <v>124</v>
      </c>
      <c r="I503" s="52" t="s">
        <v>42</v>
      </c>
      <c r="J503" s="52" t="s">
        <v>237</v>
      </c>
      <c r="K503" s="52" t="s">
        <v>237</v>
      </c>
      <c r="L503" s="52" t="s">
        <v>43</v>
      </c>
      <c r="M503" s="52" t="s">
        <v>44</v>
      </c>
      <c r="N503" s="52" t="s">
        <v>131</v>
      </c>
      <c r="O503" s="52" t="s">
        <v>219</v>
      </c>
      <c r="Q503" s="52" t="s">
        <v>249</v>
      </c>
      <c r="S503" s="52">
        <v>201303</v>
      </c>
      <c r="T503" s="52" t="s">
        <v>52</v>
      </c>
      <c r="U503" s="52">
        <v>0</v>
      </c>
      <c r="V503" s="54">
        <v>53.63</v>
      </c>
      <c r="Z503" s="52" t="s">
        <v>48</v>
      </c>
      <c r="AA503" s="52" t="s">
        <v>129</v>
      </c>
      <c r="AB503" s="52" t="s">
        <v>42</v>
      </c>
      <c r="AC503" s="52" t="s">
        <v>130</v>
      </c>
      <c r="AD503" s="52" t="s">
        <v>51</v>
      </c>
    </row>
    <row r="504" spans="1:30" x14ac:dyDescent="0.25">
      <c r="A504" s="52" t="s">
        <v>35</v>
      </c>
      <c r="B504" s="52" t="s">
        <v>36</v>
      </c>
      <c r="C504" s="52" t="s">
        <v>37</v>
      </c>
      <c r="D504" s="52" t="s">
        <v>121</v>
      </c>
      <c r="E504" s="52" t="s">
        <v>215</v>
      </c>
      <c r="F504" s="52" t="s">
        <v>216</v>
      </c>
      <c r="G504" s="52" t="s">
        <v>124</v>
      </c>
      <c r="H504" s="52" t="s">
        <v>124</v>
      </c>
      <c r="I504" s="52" t="s">
        <v>42</v>
      </c>
      <c r="J504" s="52" t="s">
        <v>237</v>
      </c>
      <c r="K504" s="52" t="s">
        <v>237</v>
      </c>
      <c r="L504" s="52" t="s">
        <v>43</v>
      </c>
      <c r="M504" s="52" t="s">
        <v>44</v>
      </c>
      <c r="N504" s="52" t="s">
        <v>160</v>
      </c>
      <c r="O504" s="52" t="s">
        <v>219</v>
      </c>
      <c r="Q504" s="52" t="s">
        <v>238</v>
      </c>
      <c r="S504" s="52">
        <v>201303</v>
      </c>
      <c r="T504" s="52" t="s">
        <v>52</v>
      </c>
      <c r="U504" s="52">
        <v>0</v>
      </c>
      <c r="V504" s="54">
        <v>31.25</v>
      </c>
      <c r="Z504" s="52" t="s">
        <v>48</v>
      </c>
      <c r="AA504" s="52" t="s">
        <v>129</v>
      </c>
      <c r="AB504" s="52" t="s">
        <v>42</v>
      </c>
      <c r="AC504" s="52" t="s">
        <v>130</v>
      </c>
      <c r="AD504" s="52" t="s">
        <v>51</v>
      </c>
    </row>
    <row r="505" spans="1:30" x14ac:dyDescent="0.25">
      <c r="A505" s="52" t="s">
        <v>35</v>
      </c>
      <c r="B505" s="52" t="s">
        <v>36</v>
      </c>
      <c r="C505" s="52" t="s">
        <v>37</v>
      </c>
      <c r="D505" s="52" t="s">
        <v>121</v>
      </c>
      <c r="E505" s="52" t="s">
        <v>215</v>
      </c>
      <c r="F505" s="52" t="s">
        <v>216</v>
      </c>
      <c r="G505" s="52" t="s">
        <v>124</v>
      </c>
      <c r="H505" s="52" t="s">
        <v>124</v>
      </c>
      <c r="I505" s="52" t="s">
        <v>42</v>
      </c>
      <c r="J505" s="52" t="s">
        <v>237</v>
      </c>
      <c r="K505" s="52" t="s">
        <v>237</v>
      </c>
      <c r="L505" s="52" t="s">
        <v>43</v>
      </c>
      <c r="M505" s="52" t="s">
        <v>44</v>
      </c>
      <c r="N505" s="52" t="s">
        <v>180</v>
      </c>
      <c r="O505" s="52" t="s">
        <v>42</v>
      </c>
      <c r="Q505" s="52" t="s">
        <v>239</v>
      </c>
      <c r="S505" s="52">
        <v>201303</v>
      </c>
      <c r="T505" s="52" t="s">
        <v>52</v>
      </c>
      <c r="U505" s="52">
        <v>0</v>
      </c>
      <c r="V505" s="54">
        <v>3135</v>
      </c>
      <c r="Z505" s="52" t="s">
        <v>48</v>
      </c>
      <c r="AA505" s="52" t="s">
        <v>129</v>
      </c>
      <c r="AB505" s="52" t="s">
        <v>42</v>
      </c>
      <c r="AC505" s="52" t="s">
        <v>130</v>
      </c>
      <c r="AD505" s="52" t="s">
        <v>51</v>
      </c>
    </row>
    <row r="506" spans="1:30" x14ac:dyDescent="0.25">
      <c r="A506" s="52" t="s">
        <v>35</v>
      </c>
      <c r="B506" s="52" t="s">
        <v>36</v>
      </c>
      <c r="C506" s="52" t="s">
        <v>37</v>
      </c>
      <c r="D506" s="52" t="s">
        <v>121</v>
      </c>
      <c r="E506" s="52" t="s">
        <v>215</v>
      </c>
      <c r="F506" s="52" t="s">
        <v>216</v>
      </c>
      <c r="G506" s="52" t="s">
        <v>124</v>
      </c>
      <c r="H506" s="52" t="s">
        <v>124</v>
      </c>
      <c r="I506" s="52" t="s">
        <v>42</v>
      </c>
      <c r="J506" s="52" t="s">
        <v>237</v>
      </c>
      <c r="K506" s="52" t="s">
        <v>237</v>
      </c>
      <c r="L506" s="52" t="s">
        <v>43</v>
      </c>
      <c r="M506" s="52" t="s">
        <v>44</v>
      </c>
      <c r="N506" s="52" t="s">
        <v>180</v>
      </c>
      <c r="O506" s="52" t="s">
        <v>42</v>
      </c>
      <c r="Q506" s="52" t="s">
        <v>244</v>
      </c>
      <c r="S506" s="52">
        <v>201303</v>
      </c>
      <c r="T506" s="52" t="s">
        <v>52</v>
      </c>
      <c r="U506" s="52">
        <v>0</v>
      </c>
      <c r="V506" s="54">
        <v>60280</v>
      </c>
      <c r="Z506" s="52" t="s">
        <v>48</v>
      </c>
      <c r="AA506" s="52" t="s">
        <v>129</v>
      </c>
      <c r="AB506" s="52" t="s">
        <v>42</v>
      </c>
      <c r="AC506" s="52" t="s">
        <v>130</v>
      </c>
      <c r="AD506" s="52" t="s">
        <v>51</v>
      </c>
    </row>
    <row r="507" spans="1:30" x14ac:dyDescent="0.25">
      <c r="A507" s="52" t="s">
        <v>35</v>
      </c>
      <c r="B507" s="52" t="s">
        <v>36</v>
      </c>
      <c r="C507" s="52" t="s">
        <v>37</v>
      </c>
      <c r="D507" s="52" t="s">
        <v>121</v>
      </c>
      <c r="E507" s="52" t="s">
        <v>215</v>
      </c>
      <c r="F507" s="52" t="s">
        <v>216</v>
      </c>
      <c r="G507" s="52" t="s">
        <v>124</v>
      </c>
      <c r="H507" s="52" t="s">
        <v>124</v>
      </c>
      <c r="I507" s="52" t="s">
        <v>42</v>
      </c>
      <c r="J507" s="52" t="s">
        <v>237</v>
      </c>
      <c r="K507" s="52" t="s">
        <v>237</v>
      </c>
      <c r="L507" s="52" t="s">
        <v>43</v>
      </c>
      <c r="M507" s="52" t="s">
        <v>44</v>
      </c>
      <c r="N507" s="52" t="s">
        <v>150</v>
      </c>
      <c r="O507" s="52" t="s">
        <v>42</v>
      </c>
      <c r="Q507" s="52" t="s">
        <v>245</v>
      </c>
      <c r="S507" s="52">
        <v>201303</v>
      </c>
      <c r="T507" s="52" t="s">
        <v>52</v>
      </c>
      <c r="U507" s="52">
        <v>0</v>
      </c>
      <c r="V507" s="54">
        <v>145015</v>
      </c>
      <c r="Z507" s="52" t="s">
        <v>48</v>
      </c>
      <c r="AA507" s="52" t="s">
        <v>129</v>
      </c>
      <c r="AB507" s="52" t="s">
        <v>42</v>
      </c>
      <c r="AC507" s="52" t="s">
        <v>130</v>
      </c>
      <c r="AD507" s="52" t="s">
        <v>51</v>
      </c>
    </row>
    <row r="508" spans="1:30" x14ac:dyDescent="0.25">
      <c r="A508" s="52" t="s">
        <v>35</v>
      </c>
      <c r="B508" s="52" t="s">
        <v>36</v>
      </c>
      <c r="C508" s="52" t="s">
        <v>37</v>
      </c>
      <c r="D508" s="52" t="s">
        <v>121</v>
      </c>
      <c r="E508" s="52" t="s">
        <v>215</v>
      </c>
      <c r="F508" s="52" t="s">
        <v>216</v>
      </c>
      <c r="G508" s="52" t="s">
        <v>124</v>
      </c>
      <c r="H508" s="52" t="s">
        <v>124</v>
      </c>
      <c r="I508" s="52" t="s">
        <v>42</v>
      </c>
      <c r="J508" s="52" t="s">
        <v>237</v>
      </c>
      <c r="K508" s="52" t="s">
        <v>237</v>
      </c>
      <c r="L508" s="52" t="s">
        <v>43</v>
      </c>
      <c r="M508" s="52" t="s">
        <v>44</v>
      </c>
      <c r="N508" s="52" t="s">
        <v>150</v>
      </c>
      <c r="O508" s="52" t="s">
        <v>42</v>
      </c>
      <c r="Q508" s="52" t="s">
        <v>246</v>
      </c>
      <c r="S508" s="52">
        <v>201303</v>
      </c>
      <c r="T508" s="52" t="s">
        <v>52</v>
      </c>
      <c r="U508" s="52">
        <v>0</v>
      </c>
      <c r="V508" s="54">
        <v>141033.44</v>
      </c>
      <c r="Z508" s="52" t="s">
        <v>48</v>
      </c>
      <c r="AA508" s="52" t="s">
        <v>129</v>
      </c>
      <c r="AB508" s="52" t="s">
        <v>42</v>
      </c>
      <c r="AC508" s="52" t="s">
        <v>130</v>
      </c>
      <c r="AD508" s="52" t="s">
        <v>51</v>
      </c>
    </row>
    <row r="509" spans="1:30" x14ac:dyDescent="0.25">
      <c r="A509" s="52" t="s">
        <v>35</v>
      </c>
      <c r="B509" s="52" t="s">
        <v>36</v>
      </c>
      <c r="C509" s="52" t="s">
        <v>37</v>
      </c>
      <c r="D509" s="52" t="s">
        <v>121</v>
      </c>
      <c r="E509" s="52" t="s">
        <v>215</v>
      </c>
      <c r="F509" s="52" t="s">
        <v>216</v>
      </c>
      <c r="G509" s="52" t="s">
        <v>124</v>
      </c>
      <c r="H509" s="52" t="s">
        <v>124</v>
      </c>
      <c r="I509" s="52" t="s">
        <v>42</v>
      </c>
      <c r="J509" s="52" t="s">
        <v>237</v>
      </c>
      <c r="K509" s="52" t="s">
        <v>237</v>
      </c>
      <c r="L509" s="52" t="s">
        <v>43</v>
      </c>
      <c r="M509" s="52" t="s">
        <v>44</v>
      </c>
      <c r="N509" s="52" t="s">
        <v>134</v>
      </c>
      <c r="O509" s="52" t="s">
        <v>42</v>
      </c>
      <c r="Q509" s="52" t="s">
        <v>135</v>
      </c>
      <c r="S509" s="52">
        <v>201303</v>
      </c>
      <c r="T509" s="52" t="s">
        <v>52</v>
      </c>
      <c r="U509" s="52">
        <v>0</v>
      </c>
      <c r="V509" s="54">
        <v>450</v>
      </c>
      <c r="Z509" s="52" t="s">
        <v>48</v>
      </c>
      <c r="AA509" s="52" t="s">
        <v>129</v>
      </c>
      <c r="AB509" s="52" t="s">
        <v>42</v>
      </c>
      <c r="AC509" s="52" t="s">
        <v>130</v>
      </c>
      <c r="AD509" s="52" t="s">
        <v>51</v>
      </c>
    </row>
    <row r="510" spans="1:30" x14ac:dyDescent="0.25">
      <c r="A510" s="52" t="s">
        <v>35</v>
      </c>
      <c r="B510" s="52" t="s">
        <v>36</v>
      </c>
      <c r="C510" s="52" t="s">
        <v>37</v>
      </c>
      <c r="D510" s="52" t="s">
        <v>121</v>
      </c>
      <c r="E510" s="52" t="s">
        <v>215</v>
      </c>
      <c r="F510" s="52" t="s">
        <v>216</v>
      </c>
      <c r="G510" s="52" t="s">
        <v>124</v>
      </c>
      <c r="H510" s="52" t="s">
        <v>124</v>
      </c>
      <c r="I510" s="52" t="s">
        <v>42</v>
      </c>
      <c r="J510" s="52" t="s">
        <v>237</v>
      </c>
      <c r="K510" s="52" t="s">
        <v>237</v>
      </c>
      <c r="L510" s="52" t="s">
        <v>43</v>
      </c>
      <c r="M510" s="52" t="s">
        <v>44</v>
      </c>
      <c r="N510" s="52" t="s">
        <v>131</v>
      </c>
      <c r="O510" s="52" t="s">
        <v>242</v>
      </c>
      <c r="Q510" s="52" t="s">
        <v>247</v>
      </c>
      <c r="S510" s="52">
        <v>201303</v>
      </c>
      <c r="T510" s="52" t="s">
        <v>52</v>
      </c>
      <c r="U510" s="52">
        <v>0</v>
      </c>
      <c r="V510" s="54">
        <v>237</v>
      </c>
      <c r="Z510" s="52" t="s">
        <v>48</v>
      </c>
      <c r="AA510" s="52" t="s">
        <v>129</v>
      </c>
      <c r="AB510" s="52" t="s">
        <v>42</v>
      </c>
      <c r="AC510" s="52" t="s">
        <v>130</v>
      </c>
      <c r="AD510" s="52" t="s">
        <v>51</v>
      </c>
    </row>
    <row r="511" spans="1:30" x14ac:dyDescent="0.25">
      <c r="A511" s="52" t="s">
        <v>35</v>
      </c>
      <c r="B511" s="52" t="s">
        <v>36</v>
      </c>
      <c r="C511" s="52" t="s">
        <v>37</v>
      </c>
      <c r="D511" s="52" t="s">
        <v>121</v>
      </c>
      <c r="E511" s="52" t="s">
        <v>215</v>
      </c>
      <c r="F511" s="52" t="s">
        <v>216</v>
      </c>
      <c r="G511" s="52" t="s">
        <v>124</v>
      </c>
      <c r="H511" s="52" t="s">
        <v>124</v>
      </c>
      <c r="I511" s="52" t="s">
        <v>42</v>
      </c>
      <c r="J511" s="52" t="s">
        <v>237</v>
      </c>
      <c r="K511" s="52" t="s">
        <v>237</v>
      </c>
      <c r="L511" s="52" t="s">
        <v>43</v>
      </c>
      <c r="M511" s="52" t="s">
        <v>44</v>
      </c>
      <c r="N511" s="52" t="s">
        <v>150</v>
      </c>
      <c r="O511" s="52" t="s">
        <v>42</v>
      </c>
      <c r="Q511" s="52" t="s">
        <v>245</v>
      </c>
      <c r="S511" s="52">
        <v>201303</v>
      </c>
      <c r="T511" s="52" t="s">
        <v>47</v>
      </c>
      <c r="U511" s="52">
        <v>0</v>
      </c>
      <c r="V511" s="54">
        <v>-145015</v>
      </c>
      <c r="Z511" s="52" t="s">
        <v>48</v>
      </c>
      <c r="AA511" s="52" t="s">
        <v>129</v>
      </c>
      <c r="AB511" s="52" t="s">
        <v>42</v>
      </c>
      <c r="AC511" s="52" t="s">
        <v>130</v>
      </c>
      <c r="AD511" s="52" t="s">
        <v>51</v>
      </c>
    </row>
    <row r="512" spans="1:30" x14ac:dyDescent="0.25">
      <c r="A512" s="52" t="s">
        <v>35</v>
      </c>
      <c r="B512" s="52" t="s">
        <v>36</v>
      </c>
      <c r="C512" s="52" t="s">
        <v>37</v>
      </c>
      <c r="D512" s="52" t="s">
        <v>121</v>
      </c>
      <c r="E512" s="52" t="s">
        <v>215</v>
      </c>
      <c r="F512" s="52" t="s">
        <v>216</v>
      </c>
      <c r="G512" s="52" t="s">
        <v>124</v>
      </c>
      <c r="H512" s="52" t="s">
        <v>124</v>
      </c>
      <c r="I512" s="52" t="s">
        <v>42</v>
      </c>
      <c r="J512" s="52" t="s">
        <v>237</v>
      </c>
      <c r="K512" s="52" t="s">
        <v>237</v>
      </c>
      <c r="L512" s="52" t="s">
        <v>43</v>
      </c>
      <c r="M512" s="52" t="s">
        <v>44</v>
      </c>
      <c r="N512" s="52" t="s">
        <v>180</v>
      </c>
      <c r="O512" s="52" t="s">
        <v>42</v>
      </c>
      <c r="Q512" s="52" t="s">
        <v>241</v>
      </c>
      <c r="S512" s="52">
        <v>201303</v>
      </c>
      <c r="T512" s="52" t="s">
        <v>52</v>
      </c>
      <c r="U512" s="52">
        <v>0</v>
      </c>
      <c r="V512" s="54">
        <v>3135</v>
      </c>
      <c r="Z512" s="52" t="s">
        <v>48</v>
      </c>
      <c r="AA512" s="52" t="s">
        <v>129</v>
      </c>
      <c r="AB512" s="52" t="s">
        <v>42</v>
      </c>
      <c r="AC512" s="52" t="s">
        <v>130</v>
      </c>
      <c r="AD512" s="52" t="s">
        <v>51</v>
      </c>
    </row>
    <row r="513" spans="1:30" x14ac:dyDescent="0.25">
      <c r="A513" s="52" t="s">
        <v>35</v>
      </c>
      <c r="B513" s="52" t="s">
        <v>36</v>
      </c>
      <c r="C513" s="52" t="s">
        <v>37</v>
      </c>
      <c r="D513" s="52" t="s">
        <v>121</v>
      </c>
      <c r="E513" s="52" t="s">
        <v>215</v>
      </c>
      <c r="F513" s="52" t="s">
        <v>216</v>
      </c>
      <c r="G513" s="52" t="s">
        <v>124</v>
      </c>
      <c r="H513" s="52" t="s">
        <v>124</v>
      </c>
      <c r="I513" s="52" t="s">
        <v>42</v>
      </c>
      <c r="J513" s="52" t="s">
        <v>237</v>
      </c>
      <c r="K513" s="52" t="s">
        <v>237</v>
      </c>
      <c r="L513" s="52" t="s">
        <v>43</v>
      </c>
      <c r="M513" s="52" t="s">
        <v>44</v>
      </c>
      <c r="N513" s="52" t="s">
        <v>150</v>
      </c>
      <c r="O513" s="52" t="s">
        <v>42</v>
      </c>
      <c r="Q513" s="52" t="s">
        <v>248</v>
      </c>
      <c r="S513" s="52">
        <v>201303</v>
      </c>
      <c r="T513" s="52" t="s">
        <v>52</v>
      </c>
      <c r="U513" s="52">
        <v>0</v>
      </c>
      <c r="V513" s="54">
        <v>25000</v>
      </c>
      <c r="Z513" s="52" t="s">
        <v>48</v>
      </c>
      <c r="AA513" s="52" t="s">
        <v>129</v>
      </c>
      <c r="AB513" s="52" t="s">
        <v>42</v>
      </c>
      <c r="AC513" s="52" t="s">
        <v>130</v>
      </c>
      <c r="AD513" s="52" t="s">
        <v>51</v>
      </c>
    </row>
    <row r="514" spans="1:30" x14ac:dyDescent="0.25">
      <c r="A514" s="52" t="s">
        <v>35</v>
      </c>
      <c r="B514" s="52" t="s">
        <v>36</v>
      </c>
      <c r="C514" s="52" t="s">
        <v>37</v>
      </c>
      <c r="D514" s="52" t="s">
        <v>121</v>
      </c>
      <c r="E514" s="52" t="s">
        <v>215</v>
      </c>
      <c r="F514" s="52" t="s">
        <v>216</v>
      </c>
      <c r="G514" s="52" t="s">
        <v>124</v>
      </c>
      <c r="H514" s="52" t="s">
        <v>124</v>
      </c>
      <c r="I514" s="52" t="s">
        <v>42</v>
      </c>
      <c r="J514" s="52" t="s">
        <v>237</v>
      </c>
      <c r="K514" s="52" t="s">
        <v>237</v>
      </c>
      <c r="L514" s="52" t="s">
        <v>43</v>
      </c>
      <c r="M514" s="52" t="s">
        <v>44</v>
      </c>
      <c r="N514" s="52" t="s">
        <v>134</v>
      </c>
      <c r="O514" s="52" t="s">
        <v>42</v>
      </c>
      <c r="Q514" s="52" t="s">
        <v>135</v>
      </c>
      <c r="S514" s="52">
        <v>201303</v>
      </c>
      <c r="T514" s="52" t="s">
        <v>52</v>
      </c>
      <c r="U514" s="52">
        <v>0</v>
      </c>
      <c r="V514" s="54">
        <v>1250</v>
      </c>
      <c r="Z514" s="52" t="s">
        <v>48</v>
      </c>
      <c r="AA514" s="52" t="s">
        <v>129</v>
      </c>
      <c r="AB514" s="52" t="s">
        <v>42</v>
      </c>
      <c r="AC514" s="52" t="s">
        <v>130</v>
      </c>
      <c r="AD514" s="52" t="s">
        <v>51</v>
      </c>
    </row>
    <row r="515" spans="1:30" x14ac:dyDescent="0.25">
      <c r="A515" s="52" t="s">
        <v>35</v>
      </c>
      <c r="B515" s="52" t="s">
        <v>36</v>
      </c>
      <c r="C515" s="52" t="s">
        <v>37</v>
      </c>
      <c r="D515" s="52" t="s">
        <v>121</v>
      </c>
      <c r="E515" s="52" t="s">
        <v>215</v>
      </c>
      <c r="F515" s="52" t="s">
        <v>216</v>
      </c>
      <c r="G515" s="52" t="s">
        <v>124</v>
      </c>
      <c r="H515" s="52" t="s">
        <v>124</v>
      </c>
      <c r="I515" s="52" t="s">
        <v>42</v>
      </c>
      <c r="J515" s="52" t="s">
        <v>237</v>
      </c>
      <c r="K515" s="52" t="s">
        <v>237</v>
      </c>
      <c r="L515" s="52" t="s">
        <v>43</v>
      </c>
      <c r="M515" s="52" t="s">
        <v>44</v>
      </c>
      <c r="N515" s="52" t="s">
        <v>131</v>
      </c>
      <c r="O515" s="52" t="s">
        <v>242</v>
      </c>
      <c r="Q515" s="52" t="s">
        <v>243</v>
      </c>
      <c r="S515" s="52">
        <v>201303</v>
      </c>
      <c r="T515" s="52" t="s">
        <v>52</v>
      </c>
      <c r="U515" s="52">
        <v>0</v>
      </c>
      <c r="V515" s="54">
        <v>632</v>
      </c>
      <c r="Z515" s="52" t="s">
        <v>48</v>
      </c>
      <c r="AA515" s="52" t="s">
        <v>129</v>
      </c>
      <c r="AB515" s="52" t="s">
        <v>42</v>
      </c>
      <c r="AC515" s="52" t="s">
        <v>130</v>
      </c>
      <c r="AD515" s="52" t="s">
        <v>51</v>
      </c>
    </row>
    <row r="516" spans="1:30" x14ac:dyDescent="0.25">
      <c r="A516" s="52" t="s">
        <v>35</v>
      </c>
      <c r="B516" s="52" t="s">
        <v>36</v>
      </c>
      <c r="C516" s="52" t="s">
        <v>37</v>
      </c>
      <c r="D516" s="52" t="s">
        <v>121</v>
      </c>
      <c r="E516" s="52" t="s">
        <v>215</v>
      </c>
      <c r="F516" s="52" t="s">
        <v>216</v>
      </c>
      <c r="G516" s="52" t="s">
        <v>124</v>
      </c>
      <c r="H516" s="52" t="s">
        <v>124</v>
      </c>
      <c r="I516" s="52" t="s">
        <v>42</v>
      </c>
      <c r="J516" s="52" t="s">
        <v>237</v>
      </c>
      <c r="K516" s="52" t="s">
        <v>237</v>
      </c>
      <c r="L516" s="52" t="s">
        <v>43</v>
      </c>
      <c r="M516" s="52" t="s">
        <v>44</v>
      </c>
      <c r="N516" s="52" t="s">
        <v>131</v>
      </c>
      <c r="O516" s="52" t="s">
        <v>242</v>
      </c>
      <c r="Q516" s="52" t="s">
        <v>243</v>
      </c>
      <c r="S516" s="52">
        <v>201303</v>
      </c>
      <c r="T516" s="52" t="s">
        <v>52</v>
      </c>
      <c r="U516" s="52">
        <v>0</v>
      </c>
      <c r="V516" s="54">
        <v>680.89</v>
      </c>
      <c r="Z516" s="52" t="s">
        <v>48</v>
      </c>
      <c r="AA516" s="52" t="s">
        <v>129</v>
      </c>
      <c r="AB516" s="52" t="s">
        <v>42</v>
      </c>
      <c r="AC516" s="52" t="s">
        <v>130</v>
      </c>
      <c r="AD516" s="52" t="s">
        <v>51</v>
      </c>
    </row>
    <row r="517" spans="1:30" x14ac:dyDescent="0.25">
      <c r="A517" s="52" t="s">
        <v>35</v>
      </c>
      <c r="B517" s="52" t="s">
        <v>36</v>
      </c>
      <c r="C517" s="52" t="s">
        <v>37</v>
      </c>
      <c r="D517" s="52" t="s">
        <v>121</v>
      </c>
      <c r="E517" s="52" t="s">
        <v>215</v>
      </c>
      <c r="F517" s="52" t="s">
        <v>216</v>
      </c>
      <c r="G517" s="52" t="s">
        <v>124</v>
      </c>
      <c r="H517" s="52" t="s">
        <v>124</v>
      </c>
      <c r="I517" s="52" t="s">
        <v>42</v>
      </c>
      <c r="J517" s="52" t="s">
        <v>237</v>
      </c>
      <c r="K517" s="52" t="s">
        <v>237</v>
      </c>
      <c r="L517" s="52" t="s">
        <v>43</v>
      </c>
      <c r="M517" s="52" t="s">
        <v>44</v>
      </c>
      <c r="N517" s="52" t="s">
        <v>160</v>
      </c>
      <c r="O517" s="52" t="s">
        <v>42</v>
      </c>
      <c r="Q517" s="52" t="s">
        <v>240</v>
      </c>
      <c r="S517" s="52">
        <v>201303</v>
      </c>
      <c r="T517" s="52" t="s">
        <v>52</v>
      </c>
      <c r="U517" s="52">
        <v>0</v>
      </c>
      <c r="V517" s="54">
        <v>84.16</v>
      </c>
      <c r="Z517" s="52" t="s">
        <v>48</v>
      </c>
      <c r="AA517" s="52" t="s">
        <v>129</v>
      </c>
      <c r="AB517" s="52" t="s">
        <v>42</v>
      </c>
      <c r="AC517" s="52" t="s">
        <v>130</v>
      </c>
      <c r="AD517" s="52" t="s">
        <v>51</v>
      </c>
    </row>
    <row r="518" spans="1:30" x14ac:dyDescent="0.25">
      <c r="A518" s="52" t="s">
        <v>35</v>
      </c>
      <c r="B518" s="52" t="s">
        <v>36</v>
      </c>
      <c r="C518" s="52" t="s">
        <v>37</v>
      </c>
      <c r="D518" s="52" t="s">
        <v>121</v>
      </c>
      <c r="E518" s="52" t="s">
        <v>215</v>
      </c>
      <c r="F518" s="52" t="s">
        <v>216</v>
      </c>
      <c r="G518" s="52" t="s">
        <v>124</v>
      </c>
      <c r="H518" s="52" t="s">
        <v>124</v>
      </c>
      <c r="I518" s="52" t="s">
        <v>42</v>
      </c>
      <c r="J518" s="52" t="s">
        <v>237</v>
      </c>
      <c r="K518" s="52" t="s">
        <v>237</v>
      </c>
      <c r="L518" s="52" t="s">
        <v>43</v>
      </c>
      <c r="M518" s="52" t="s">
        <v>1154</v>
      </c>
      <c r="N518" s="52" t="s">
        <v>131</v>
      </c>
      <c r="O518" s="52" t="s">
        <v>242</v>
      </c>
      <c r="Q518" s="52" t="s">
        <v>247</v>
      </c>
      <c r="S518" s="52">
        <v>201303</v>
      </c>
      <c r="T518" s="52" t="s">
        <v>47</v>
      </c>
      <c r="U518" s="52">
        <v>0</v>
      </c>
      <c r="V518" s="54">
        <v>-237</v>
      </c>
      <c r="Z518" s="52" t="s">
        <v>48</v>
      </c>
      <c r="AA518" s="52" t="s">
        <v>129</v>
      </c>
      <c r="AB518" s="52" t="s">
        <v>42</v>
      </c>
      <c r="AC518" s="52" t="s">
        <v>130</v>
      </c>
      <c r="AD518" s="52" t="s">
        <v>51</v>
      </c>
    </row>
    <row r="519" spans="1:30" x14ac:dyDescent="0.25">
      <c r="A519" s="52" t="s">
        <v>35</v>
      </c>
      <c r="B519" s="52" t="s">
        <v>36</v>
      </c>
      <c r="C519" s="52" t="s">
        <v>37</v>
      </c>
      <c r="D519" s="52" t="s">
        <v>121</v>
      </c>
      <c r="E519" s="52" t="s">
        <v>215</v>
      </c>
      <c r="F519" s="52" t="s">
        <v>216</v>
      </c>
      <c r="G519" s="52" t="s">
        <v>124</v>
      </c>
      <c r="H519" s="52" t="s">
        <v>124</v>
      </c>
      <c r="I519" s="52" t="s">
        <v>42</v>
      </c>
      <c r="J519" s="52" t="s">
        <v>237</v>
      </c>
      <c r="K519" s="52" t="s">
        <v>237</v>
      </c>
      <c r="L519" s="52" t="s">
        <v>43</v>
      </c>
      <c r="M519" s="52" t="s">
        <v>1154</v>
      </c>
      <c r="N519" s="52" t="s">
        <v>160</v>
      </c>
      <c r="O519" s="52" t="s">
        <v>42</v>
      </c>
      <c r="Q519" s="52" t="s">
        <v>240</v>
      </c>
      <c r="S519" s="52">
        <v>201303</v>
      </c>
      <c r="T519" s="52" t="s">
        <v>47</v>
      </c>
      <c r="U519" s="52">
        <v>0</v>
      </c>
      <c r="V519" s="54">
        <v>-84.16</v>
      </c>
      <c r="Z519" s="52" t="s">
        <v>48</v>
      </c>
      <c r="AA519" s="52" t="s">
        <v>129</v>
      </c>
      <c r="AB519" s="52" t="s">
        <v>42</v>
      </c>
      <c r="AC519" s="52" t="s">
        <v>155</v>
      </c>
      <c r="AD519" s="52" t="s">
        <v>51</v>
      </c>
    </row>
    <row r="520" spans="1:30" x14ac:dyDescent="0.25">
      <c r="A520" s="52" t="s">
        <v>35</v>
      </c>
      <c r="B520" s="52" t="s">
        <v>36</v>
      </c>
      <c r="C520" s="52" t="s">
        <v>37</v>
      </c>
      <c r="D520" s="52" t="s">
        <v>121</v>
      </c>
      <c r="E520" s="52" t="s">
        <v>215</v>
      </c>
      <c r="F520" s="52" t="s">
        <v>216</v>
      </c>
      <c r="G520" s="52" t="s">
        <v>124</v>
      </c>
      <c r="H520" s="52" t="s">
        <v>124</v>
      </c>
      <c r="I520" s="52" t="s">
        <v>42</v>
      </c>
      <c r="J520" s="52" t="s">
        <v>237</v>
      </c>
      <c r="K520" s="52" t="s">
        <v>237</v>
      </c>
      <c r="L520" s="52" t="s">
        <v>43</v>
      </c>
      <c r="M520" s="52" t="s">
        <v>44</v>
      </c>
      <c r="N520" s="52" t="s">
        <v>160</v>
      </c>
      <c r="O520" s="52" t="s">
        <v>42</v>
      </c>
      <c r="Q520" s="52" t="s">
        <v>240</v>
      </c>
      <c r="S520" s="52">
        <v>201303</v>
      </c>
      <c r="T520" s="52" t="s">
        <v>52</v>
      </c>
      <c r="U520" s="52">
        <v>0</v>
      </c>
      <c r="V520" s="54">
        <v>84.16</v>
      </c>
      <c r="Z520" s="52" t="s">
        <v>48</v>
      </c>
      <c r="AA520" s="52" t="s">
        <v>129</v>
      </c>
      <c r="AB520" s="52" t="s">
        <v>42</v>
      </c>
      <c r="AC520" s="52" t="s">
        <v>155</v>
      </c>
      <c r="AD520" s="52" t="s">
        <v>51</v>
      </c>
    </row>
    <row r="521" spans="1:30" x14ac:dyDescent="0.25">
      <c r="A521" s="52" t="s">
        <v>35</v>
      </c>
      <c r="B521" s="52" t="s">
        <v>36</v>
      </c>
      <c r="C521" s="52" t="s">
        <v>37</v>
      </c>
      <c r="D521" s="52" t="s">
        <v>121</v>
      </c>
      <c r="E521" s="52" t="s">
        <v>215</v>
      </c>
      <c r="F521" s="52" t="s">
        <v>216</v>
      </c>
      <c r="G521" s="52" t="s">
        <v>124</v>
      </c>
      <c r="H521" s="52" t="s">
        <v>124</v>
      </c>
      <c r="I521" s="52" t="s">
        <v>42</v>
      </c>
      <c r="J521" s="52" t="s">
        <v>237</v>
      </c>
      <c r="K521" s="52" t="s">
        <v>237</v>
      </c>
      <c r="L521" s="52" t="s">
        <v>43</v>
      </c>
      <c r="M521" s="52" t="s">
        <v>1154</v>
      </c>
      <c r="N521" s="52" t="s">
        <v>150</v>
      </c>
      <c r="O521" s="52" t="s">
        <v>42</v>
      </c>
      <c r="Q521" s="52" t="s">
        <v>245</v>
      </c>
      <c r="S521" s="52">
        <v>201303</v>
      </c>
      <c r="T521" s="52" t="s">
        <v>47</v>
      </c>
      <c r="U521" s="52">
        <v>0</v>
      </c>
      <c r="V521" s="54">
        <v>-145015</v>
      </c>
      <c r="X521" s="52" t="s">
        <v>422</v>
      </c>
      <c r="Z521" s="52" t="s">
        <v>48</v>
      </c>
      <c r="AA521" s="52" t="s">
        <v>129</v>
      </c>
      <c r="AB521" s="52" t="s">
        <v>42</v>
      </c>
      <c r="AC521" s="52" t="s">
        <v>1259</v>
      </c>
      <c r="AD521" s="52" t="s">
        <v>51</v>
      </c>
    </row>
    <row r="522" spans="1:30" x14ac:dyDescent="0.25">
      <c r="A522" s="52" t="s">
        <v>35</v>
      </c>
      <c r="B522" s="52" t="s">
        <v>36</v>
      </c>
      <c r="C522" s="52" t="s">
        <v>37</v>
      </c>
      <c r="D522" s="52" t="s">
        <v>121</v>
      </c>
      <c r="E522" s="52" t="s">
        <v>215</v>
      </c>
      <c r="F522" s="52" t="s">
        <v>216</v>
      </c>
      <c r="G522" s="52" t="s">
        <v>124</v>
      </c>
      <c r="H522" s="52" t="s">
        <v>124</v>
      </c>
      <c r="I522" s="52" t="s">
        <v>42</v>
      </c>
      <c r="J522" s="52" t="s">
        <v>250</v>
      </c>
      <c r="K522" s="52" t="s">
        <v>250</v>
      </c>
      <c r="L522" s="52" t="s">
        <v>43</v>
      </c>
      <c r="M522" s="52" t="s">
        <v>1154</v>
      </c>
      <c r="N522" s="52" t="s">
        <v>150</v>
      </c>
      <c r="O522" s="52" t="s">
        <v>42</v>
      </c>
      <c r="Q522" s="52" t="s">
        <v>252</v>
      </c>
      <c r="S522" s="52">
        <v>201303</v>
      </c>
      <c r="T522" s="52" t="s">
        <v>47</v>
      </c>
      <c r="U522" s="52">
        <v>0</v>
      </c>
      <c r="V522" s="54">
        <v>-65516</v>
      </c>
      <c r="Z522" s="52" t="s">
        <v>48</v>
      </c>
      <c r="AA522" s="52" t="s">
        <v>129</v>
      </c>
      <c r="AB522" s="52" t="s">
        <v>42</v>
      </c>
      <c r="AC522" s="52" t="s">
        <v>130</v>
      </c>
      <c r="AD522" s="52" t="s">
        <v>51</v>
      </c>
    </row>
    <row r="523" spans="1:30" x14ac:dyDescent="0.25">
      <c r="A523" s="52" t="s">
        <v>35</v>
      </c>
      <c r="B523" s="52" t="s">
        <v>36</v>
      </c>
      <c r="C523" s="52" t="s">
        <v>37</v>
      </c>
      <c r="D523" s="52" t="s">
        <v>121</v>
      </c>
      <c r="E523" s="52" t="s">
        <v>215</v>
      </c>
      <c r="F523" s="52" t="s">
        <v>216</v>
      </c>
      <c r="G523" s="52" t="s">
        <v>124</v>
      </c>
      <c r="H523" s="52" t="s">
        <v>124</v>
      </c>
      <c r="I523" s="52" t="s">
        <v>42</v>
      </c>
      <c r="J523" s="52" t="s">
        <v>250</v>
      </c>
      <c r="K523" s="52" t="s">
        <v>250</v>
      </c>
      <c r="L523" s="52" t="s">
        <v>43</v>
      </c>
      <c r="M523" s="52" t="s">
        <v>1154</v>
      </c>
      <c r="N523" s="52" t="s">
        <v>150</v>
      </c>
      <c r="O523" s="52" t="s">
        <v>42</v>
      </c>
      <c r="Q523" s="52" t="s">
        <v>252</v>
      </c>
      <c r="S523" s="52">
        <v>201303</v>
      </c>
      <c r="T523" s="52" t="s">
        <v>52</v>
      </c>
      <c r="U523" s="52">
        <v>0</v>
      </c>
      <c r="V523" s="54">
        <v>65516</v>
      </c>
      <c r="Z523" s="52" t="s">
        <v>48</v>
      </c>
      <c r="AA523" s="52" t="s">
        <v>129</v>
      </c>
      <c r="AB523" s="52" t="s">
        <v>42</v>
      </c>
      <c r="AC523" s="52" t="s">
        <v>130</v>
      </c>
      <c r="AD523" s="52" t="s">
        <v>51</v>
      </c>
    </row>
    <row r="524" spans="1:30" x14ac:dyDescent="0.25">
      <c r="A524" s="52" t="s">
        <v>35</v>
      </c>
      <c r="B524" s="52" t="s">
        <v>36</v>
      </c>
      <c r="C524" s="52" t="s">
        <v>37</v>
      </c>
      <c r="D524" s="52" t="s">
        <v>121</v>
      </c>
      <c r="E524" s="52" t="s">
        <v>215</v>
      </c>
      <c r="F524" s="52" t="s">
        <v>216</v>
      </c>
      <c r="G524" s="52" t="s">
        <v>124</v>
      </c>
      <c r="H524" s="52" t="s">
        <v>124</v>
      </c>
      <c r="I524" s="52" t="s">
        <v>42</v>
      </c>
      <c r="J524" s="52" t="s">
        <v>250</v>
      </c>
      <c r="K524" s="52" t="s">
        <v>250</v>
      </c>
      <c r="L524" s="52" t="s">
        <v>43</v>
      </c>
      <c r="M524" s="52" t="s">
        <v>1154</v>
      </c>
      <c r="N524" s="52" t="s">
        <v>180</v>
      </c>
      <c r="O524" s="52" t="s">
        <v>42</v>
      </c>
      <c r="Q524" s="52" t="s">
        <v>256</v>
      </c>
      <c r="S524" s="52">
        <v>201303</v>
      </c>
      <c r="T524" s="52" t="s">
        <v>47</v>
      </c>
      <c r="U524" s="52">
        <v>0</v>
      </c>
      <c r="V524" s="54">
        <v>-10050</v>
      </c>
      <c r="Z524" s="52" t="s">
        <v>48</v>
      </c>
      <c r="AA524" s="52" t="s">
        <v>129</v>
      </c>
      <c r="AB524" s="52" t="s">
        <v>42</v>
      </c>
      <c r="AC524" s="52" t="s">
        <v>130</v>
      </c>
      <c r="AD524" s="52" t="s">
        <v>51</v>
      </c>
    </row>
    <row r="525" spans="1:30" x14ac:dyDescent="0.25">
      <c r="A525" s="52" t="s">
        <v>35</v>
      </c>
      <c r="B525" s="52" t="s">
        <v>36</v>
      </c>
      <c r="C525" s="52" t="s">
        <v>37</v>
      </c>
      <c r="D525" s="52" t="s">
        <v>121</v>
      </c>
      <c r="E525" s="52" t="s">
        <v>215</v>
      </c>
      <c r="F525" s="52" t="s">
        <v>216</v>
      </c>
      <c r="G525" s="52" t="s">
        <v>124</v>
      </c>
      <c r="H525" s="52" t="s">
        <v>124</v>
      </c>
      <c r="I525" s="52" t="s">
        <v>42</v>
      </c>
      <c r="J525" s="52" t="s">
        <v>250</v>
      </c>
      <c r="K525" s="52" t="s">
        <v>250</v>
      </c>
      <c r="L525" s="52" t="s">
        <v>43</v>
      </c>
      <c r="M525" s="52" t="s">
        <v>44</v>
      </c>
      <c r="N525" s="52" t="s">
        <v>150</v>
      </c>
      <c r="O525" s="52" t="s">
        <v>42</v>
      </c>
      <c r="Q525" s="52" t="s">
        <v>251</v>
      </c>
      <c r="S525" s="52">
        <v>201303</v>
      </c>
      <c r="T525" s="52" t="s">
        <v>52</v>
      </c>
      <c r="U525" s="52">
        <v>0</v>
      </c>
      <c r="V525" s="54">
        <v>100000</v>
      </c>
      <c r="Z525" s="52" t="s">
        <v>48</v>
      </c>
      <c r="AA525" s="52" t="s">
        <v>129</v>
      </c>
      <c r="AB525" s="52" t="s">
        <v>42</v>
      </c>
      <c r="AC525" s="52" t="s">
        <v>130</v>
      </c>
      <c r="AD525" s="52" t="s">
        <v>51</v>
      </c>
    </row>
    <row r="526" spans="1:30" x14ac:dyDescent="0.25">
      <c r="A526" s="52" t="s">
        <v>35</v>
      </c>
      <c r="B526" s="52" t="s">
        <v>36</v>
      </c>
      <c r="C526" s="52" t="s">
        <v>37</v>
      </c>
      <c r="D526" s="52" t="s">
        <v>121</v>
      </c>
      <c r="E526" s="52" t="s">
        <v>215</v>
      </c>
      <c r="F526" s="52" t="s">
        <v>216</v>
      </c>
      <c r="G526" s="52" t="s">
        <v>124</v>
      </c>
      <c r="H526" s="52" t="s">
        <v>124</v>
      </c>
      <c r="I526" s="52" t="s">
        <v>42</v>
      </c>
      <c r="J526" s="52" t="s">
        <v>250</v>
      </c>
      <c r="K526" s="52" t="s">
        <v>250</v>
      </c>
      <c r="L526" s="52" t="s">
        <v>43</v>
      </c>
      <c r="M526" s="52" t="s">
        <v>44</v>
      </c>
      <c r="N526" s="52" t="s">
        <v>126</v>
      </c>
      <c r="O526" s="52" t="s">
        <v>42</v>
      </c>
      <c r="Q526" s="52" t="s">
        <v>240</v>
      </c>
      <c r="S526" s="52">
        <v>201303</v>
      </c>
      <c r="T526" s="52" t="s">
        <v>47</v>
      </c>
      <c r="U526" s="52">
        <v>0</v>
      </c>
      <c r="V526" s="54">
        <v>-47.33</v>
      </c>
      <c r="Z526" s="52" t="s">
        <v>48</v>
      </c>
      <c r="AA526" s="52" t="s">
        <v>129</v>
      </c>
      <c r="AB526" s="52" t="s">
        <v>42</v>
      </c>
      <c r="AC526" s="52" t="s">
        <v>130</v>
      </c>
      <c r="AD526" s="52" t="s">
        <v>51</v>
      </c>
    </row>
    <row r="527" spans="1:30" x14ac:dyDescent="0.25">
      <c r="A527" s="52" t="s">
        <v>35</v>
      </c>
      <c r="B527" s="52" t="s">
        <v>36</v>
      </c>
      <c r="C527" s="52" t="s">
        <v>37</v>
      </c>
      <c r="D527" s="52" t="s">
        <v>121</v>
      </c>
      <c r="E527" s="52" t="s">
        <v>215</v>
      </c>
      <c r="F527" s="52" t="s">
        <v>216</v>
      </c>
      <c r="G527" s="52" t="s">
        <v>124</v>
      </c>
      <c r="H527" s="52" t="s">
        <v>124</v>
      </c>
      <c r="I527" s="52" t="s">
        <v>42</v>
      </c>
      <c r="J527" s="52" t="s">
        <v>250</v>
      </c>
      <c r="K527" s="52" t="s">
        <v>250</v>
      </c>
      <c r="L527" s="52" t="s">
        <v>43</v>
      </c>
      <c r="M527" s="52" t="s">
        <v>1154</v>
      </c>
      <c r="N527" s="52" t="s">
        <v>150</v>
      </c>
      <c r="O527" s="52" t="s">
        <v>42</v>
      </c>
      <c r="Q527" s="52" t="s">
        <v>252</v>
      </c>
      <c r="S527" s="52">
        <v>201303</v>
      </c>
      <c r="T527" s="52" t="s">
        <v>52</v>
      </c>
      <c r="U527" s="52">
        <v>0</v>
      </c>
      <c r="V527" s="54">
        <v>16013</v>
      </c>
      <c r="Z527" s="52" t="s">
        <v>48</v>
      </c>
      <c r="AA527" s="52" t="s">
        <v>129</v>
      </c>
      <c r="AB527" s="52" t="s">
        <v>42</v>
      </c>
      <c r="AC527" s="52" t="s">
        <v>130</v>
      </c>
      <c r="AD527" s="52" t="s">
        <v>51</v>
      </c>
    </row>
    <row r="528" spans="1:30" x14ac:dyDescent="0.25">
      <c r="A528" s="52" t="s">
        <v>35</v>
      </c>
      <c r="B528" s="52" t="s">
        <v>36</v>
      </c>
      <c r="C528" s="52" t="s">
        <v>37</v>
      </c>
      <c r="D528" s="52" t="s">
        <v>121</v>
      </c>
      <c r="E528" s="52" t="s">
        <v>215</v>
      </c>
      <c r="F528" s="52" t="s">
        <v>216</v>
      </c>
      <c r="G528" s="52" t="s">
        <v>124</v>
      </c>
      <c r="H528" s="52" t="s">
        <v>124</v>
      </c>
      <c r="I528" s="52" t="s">
        <v>42</v>
      </c>
      <c r="J528" s="52" t="s">
        <v>250</v>
      </c>
      <c r="K528" s="52" t="s">
        <v>250</v>
      </c>
      <c r="L528" s="52" t="s">
        <v>43</v>
      </c>
      <c r="M528" s="52" t="s">
        <v>1154</v>
      </c>
      <c r="N528" s="52" t="s">
        <v>180</v>
      </c>
      <c r="O528" s="52" t="s">
        <v>42</v>
      </c>
      <c r="Q528" s="52" t="s">
        <v>252</v>
      </c>
      <c r="S528" s="52">
        <v>201303</v>
      </c>
      <c r="T528" s="52" t="s">
        <v>52</v>
      </c>
      <c r="U528" s="52">
        <v>0</v>
      </c>
      <c r="V528" s="54">
        <v>10050</v>
      </c>
      <c r="Z528" s="52" t="s">
        <v>48</v>
      </c>
      <c r="AA528" s="52" t="s">
        <v>129</v>
      </c>
      <c r="AB528" s="52" t="s">
        <v>42</v>
      </c>
      <c r="AC528" s="52" t="s">
        <v>130</v>
      </c>
      <c r="AD528" s="52" t="s">
        <v>51</v>
      </c>
    </row>
    <row r="529" spans="1:30" x14ac:dyDescent="0.25">
      <c r="A529" s="52" t="s">
        <v>35</v>
      </c>
      <c r="B529" s="52" t="s">
        <v>36</v>
      </c>
      <c r="C529" s="52" t="s">
        <v>37</v>
      </c>
      <c r="D529" s="52" t="s">
        <v>121</v>
      </c>
      <c r="E529" s="52" t="s">
        <v>215</v>
      </c>
      <c r="F529" s="52" t="s">
        <v>216</v>
      </c>
      <c r="G529" s="52" t="s">
        <v>124</v>
      </c>
      <c r="H529" s="52" t="s">
        <v>124</v>
      </c>
      <c r="I529" s="52" t="s">
        <v>42</v>
      </c>
      <c r="J529" s="52" t="s">
        <v>250</v>
      </c>
      <c r="K529" s="52" t="s">
        <v>250</v>
      </c>
      <c r="L529" s="52" t="s">
        <v>43</v>
      </c>
      <c r="M529" s="52" t="s">
        <v>1154</v>
      </c>
      <c r="N529" s="52" t="s">
        <v>150</v>
      </c>
      <c r="O529" s="52" t="s">
        <v>42</v>
      </c>
      <c r="Q529" s="52" t="s">
        <v>252</v>
      </c>
      <c r="S529" s="52">
        <v>201303</v>
      </c>
      <c r="T529" s="52" t="s">
        <v>47</v>
      </c>
      <c r="U529" s="52">
        <v>0</v>
      </c>
      <c r="V529" s="54">
        <v>-16013</v>
      </c>
      <c r="Z529" s="52" t="s">
        <v>48</v>
      </c>
      <c r="AA529" s="52" t="s">
        <v>129</v>
      </c>
      <c r="AB529" s="52" t="s">
        <v>42</v>
      </c>
      <c r="AC529" s="52" t="s">
        <v>130</v>
      </c>
      <c r="AD529" s="52" t="s">
        <v>51</v>
      </c>
    </row>
    <row r="530" spans="1:30" x14ac:dyDescent="0.25">
      <c r="A530" s="52" t="s">
        <v>35</v>
      </c>
      <c r="B530" s="52" t="s">
        <v>36</v>
      </c>
      <c r="C530" s="52" t="s">
        <v>37</v>
      </c>
      <c r="D530" s="52" t="s">
        <v>121</v>
      </c>
      <c r="E530" s="52" t="s">
        <v>215</v>
      </c>
      <c r="F530" s="52" t="s">
        <v>216</v>
      </c>
      <c r="G530" s="52" t="s">
        <v>124</v>
      </c>
      <c r="H530" s="52" t="s">
        <v>124</v>
      </c>
      <c r="I530" s="52" t="s">
        <v>42</v>
      </c>
      <c r="J530" s="52" t="s">
        <v>250</v>
      </c>
      <c r="K530" s="52" t="s">
        <v>250</v>
      </c>
      <c r="L530" s="52" t="s">
        <v>43</v>
      </c>
      <c r="M530" s="52" t="s">
        <v>1154</v>
      </c>
      <c r="N530" s="52" t="s">
        <v>180</v>
      </c>
      <c r="O530" s="52" t="s">
        <v>42</v>
      </c>
      <c r="Q530" s="52" t="s">
        <v>252</v>
      </c>
      <c r="S530" s="52">
        <v>201303</v>
      </c>
      <c r="T530" s="52" t="s">
        <v>47</v>
      </c>
      <c r="U530" s="52">
        <v>0</v>
      </c>
      <c r="V530" s="54">
        <v>-10050</v>
      </c>
      <c r="Z530" s="52" t="s">
        <v>48</v>
      </c>
      <c r="AA530" s="52" t="s">
        <v>129</v>
      </c>
      <c r="AB530" s="52" t="s">
        <v>42</v>
      </c>
      <c r="AC530" s="52" t="s">
        <v>130</v>
      </c>
      <c r="AD530" s="52" t="s">
        <v>51</v>
      </c>
    </row>
    <row r="531" spans="1:30" x14ac:dyDescent="0.25">
      <c r="A531" s="52" t="s">
        <v>35</v>
      </c>
      <c r="B531" s="52" t="s">
        <v>36</v>
      </c>
      <c r="C531" s="52" t="s">
        <v>37</v>
      </c>
      <c r="D531" s="52" t="s">
        <v>121</v>
      </c>
      <c r="E531" s="52" t="s">
        <v>215</v>
      </c>
      <c r="F531" s="52" t="s">
        <v>216</v>
      </c>
      <c r="G531" s="52" t="s">
        <v>124</v>
      </c>
      <c r="H531" s="52" t="s">
        <v>124</v>
      </c>
      <c r="I531" s="52" t="s">
        <v>42</v>
      </c>
      <c r="J531" s="52" t="s">
        <v>250</v>
      </c>
      <c r="K531" s="52" t="s">
        <v>250</v>
      </c>
      <c r="L531" s="52" t="s">
        <v>43</v>
      </c>
      <c r="M531" s="52" t="s">
        <v>1154</v>
      </c>
      <c r="N531" s="52" t="s">
        <v>180</v>
      </c>
      <c r="O531" s="52" t="s">
        <v>42</v>
      </c>
      <c r="Q531" s="52" t="s">
        <v>253</v>
      </c>
      <c r="S531" s="52">
        <v>201303</v>
      </c>
      <c r="T531" s="52" t="s">
        <v>47</v>
      </c>
      <c r="U531" s="52">
        <v>0</v>
      </c>
      <c r="V531" s="54">
        <v>-13400</v>
      </c>
      <c r="Z531" s="52" t="s">
        <v>48</v>
      </c>
      <c r="AA531" s="52" t="s">
        <v>129</v>
      </c>
      <c r="AB531" s="52" t="s">
        <v>42</v>
      </c>
      <c r="AC531" s="52" t="s">
        <v>130</v>
      </c>
      <c r="AD531" s="52" t="s">
        <v>51</v>
      </c>
    </row>
    <row r="532" spans="1:30" x14ac:dyDescent="0.25">
      <c r="A532" s="52" t="s">
        <v>35</v>
      </c>
      <c r="B532" s="52" t="s">
        <v>36</v>
      </c>
      <c r="C532" s="52" t="s">
        <v>37</v>
      </c>
      <c r="D532" s="52" t="s">
        <v>121</v>
      </c>
      <c r="E532" s="52" t="s">
        <v>215</v>
      </c>
      <c r="F532" s="52" t="s">
        <v>216</v>
      </c>
      <c r="G532" s="52" t="s">
        <v>124</v>
      </c>
      <c r="H532" s="52" t="s">
        <v>124</v>
      </c>
      <c r="I532" s="52" t="s">
        <v>42</v>
      </c>
      <c r="J532" s="52" t="s">
        <v>250</v>
      </c>
      <c r="K532" s="52" t="s">
        <v>250</v>
      </c>
      <c r="L532" s="52" t="s">
        <v>43</v>
      </c>
      <c r="M532" s="52" t="s">
        <v>1154</v>
      </c>
      <c r="N532" s="52" t="s">
        <v>150</v>
      </c>
      <c r="O532" s="52" t="s">
        <v>42</v>
      </c>
      <c r="Q532" s="52" t="s">
        <v>255</v>
      </c>
      <c r="S532" s="52">
        <v>201303</v>
      </c>
      <c r="T532" s="52" t="s">
        <v>47</v>
      </c>
      <c r="U532" s="52">
        <v>0</v>
      </c>
      <c r="V532" s="54">
        <v>-21350</v>
      </c>
      <c r="Z532" s="52" t="s">
        <v>48</v>
      </c>
      <c r="AA532" s="52" t="s">
        <v>129</v>
      </c>
      <c r="AB532" s="52" t="s">
        <v>42</v>
      </c>
      <c r="AC532" s="52" t="s">
        <v>130</v>
      </c>
      <c r="AD532" s="52" t="s">
        <v>51</v>
      </c>
    </row>
    <row r="533" spans="1:30" x14ac:dyDescent="0.25">
      <c r="A533" s="52" t="s">
        <v>35</v>
      </c>
      <c r="B533" s="52" t="s">
        <v>36</v>
      </c>
      <c r="C533" s="52" t="s">
        <v>37</v>
      </c>
      <c r="D533" s="52" t="s">
        <v>121</v>
      </c>
      <c r="E533" s="52" t="s">
        <v>215</v>
      </c>
      <c r="F533" s="52" t="s">
        <v>216</v>
      </c>
      <c r="G533" s="52" t="s">
        <v>124</v>
      </c>
      <c r="H533" s="52" t="s">
        <v>124</v>
      </c>
      <c r="I533" s="52" t="s">
        <v>42</v>
      </c>
      <c r="J533" s="52" t="s">
        <v>250</v>
      </c>
      <c r="K533" s="52" t="s">
        <v>250</v>
      </c>
      <c r="L533" s="52" t="s">
        <v>43</v>
      </c>
      <c r="M533" s="52" t="s">
        <v>1154</v>
      </c>
      <c r="N533" s="52" t="s">
        <v>134</v>
      </c>
      <c r="O533" s="52" t="s">
        <v>42</v>
      </c>
      <c r="Q533" s="52" t="s">
        <v>135</v>
      </c>
      <c r="S533" s="52">
        <v>201303</v>
      </c>
      <c r="T533" s="52" t="s">
        <v>47</v>
      </c>
      <c r="U533" s="52">
        <v>0</v>
      </c>
      <c r="V533" s="54">
        <v>-1067.5</v>
      </c>
      <c r="Z533" s="52" t="s">
        <v>48</v>
      </c>
      <c r="AA533" s="52" t="s">
        <v>129</v>
      </c>
      <c r="AB533" s="52" t="s">
        <v>42</v>
      </c>
      <c r="AC533" s="52" t="s">
        <v>130</v>
      </c>
      <c r="AD533" s="52" t="s">
        <v>51</v>
      </c>
    </row>
    <row r="534" spans="1:30" x14ac:dyDescent="0.25">
      <c r="A534" s="52" t="s">
        <v>35</v>
      </c>
      <c r="B534" s="52" t="s">
        <v>36</v>
      </c>
      <c r="C534" s="52" t="s">
        <v>37</v>
      </c>
      <c r="D534" s="52" t="s">
        <v>121</v>
      </c>
      <c r="E534" s="52" t="s">
        <v>215</v>
      </c>
      <c r="F534" s="52" t="s">
        <v>216</v>
      </c>
      <c r="G534" s="52" t="s">
        <v>124</v>
      </c>
      <c r="H534" s="52" t="s">
        <v>124</v>
      </c>
      <c r="I534" s="52" t="s">
        <v>42</v>
      </c>
      <c r="J534" s="52" t="s">
        <v>250</v>
      </c>
      <c r="K534" s="52" t="s">
        <v>250</v>
      </c>
      <c r="L534" s="52" t="s">
        <v>43</v>
      </c>
      <c r="M534" s="52" t="s">
        <v>1154</v>
      </c>
      <c r="N534" s="52" t="s">
        <v>150</v>
      </c>
      <c r="O534" s="52" t="s">
        <v>42</v>
      </c>
      <c r="Q534" s="52" t="s">
        <v>251</v>
      </c>
      <c r="S534" s="52">
        <v>201303</v>
      </c>
      <c r="T534" s="52" t="s">
        <v>47</v>
      </c>
      <c r="U534" s="52">
        <v>0</v>
      </c>
      <c r="V534" s="54">
        <v>-26727</v>
      </c>
      <c r="Z534" s="52" t="s">
        <v>48</v>
      </c>
      <c r="AA534" s="52" t="s">
        <v>129</v>
      </c>
      <c r="AB534" s="52" t="s">
        <v>42</v>
      </c>
      <c r="AC534" s="52" t="s">
        <v>130</v>
      </c>
      <c r="AD534" s="52" t="s">
        <v>51</v>
      </c>
    </row>
    <row r="535" spans="1:30" x14ac:dyDescent="0.25">
      <c r="A535" s="52" t="s">
        <v>35</v>
      </c>
      <c r="B535" s="52" t="s">
        <v>36</v>
      </c>
      <c r="C535" s="52" t="s">
        <v>37</v>
      </c>
      <c r="D535" s="52" t="s">
        <v>121</v>
      </c>
      <c r="E535" s="52" t="s">
        <v>215</v>
      </c>
      <c r="F535" s="52" t="s">
        <v>216</v>
      </c>
      <c r="G535" s="52" t="s">
        <v>124</v>
      </c>
      <c r="H535" s="52" t="s">
        <v>124</v>
      </c>
      <c r="I535" s="52" t="s">
        <v>42</v>
      </c>
      <c r="J535" s="52" t="s">
        <v>250</v>
      </c>
      <c r="K535" s="52" t="s">
        <v>250</v>
      </c>
      <c r="L535" s="52" t="s">
        <v>43</v>
      </c>
      <c r="M535" s="52" t="s">
        <v>1154</v>
      </c>
      <c r="N535" s="52" t="s">
        <v>134</v>
      </c>
      <c r="O535" s="52" t="s">
        <v>42</v>
      </c>
      <c r="Q535" s="52" t="s">
        <v>135</v>
      </c>
      <c r="S535" s="52">
        <v>201303</v>
      </c>
      <c r="T535" s="52" t="s">
        <v>47</v>
      </c>
      <c r="U535" s="52">
        <v>0</v>
      </c>
      <c r="V535" s="54">
        <v>-632.5</v>
      </c>
      <c r="Z535" s="52" t="s">
        <v>48</v>
      </c>
      <c r="AA535" s="52" t="s">
        <v>129</v>
      </c>
      <c r="AB535" s="52" t="s">
        <v>42</v>
      </c>
      <c r="AC535" s="52" t="s">
        <v>130</v>
      </c>
      <c r="AD535" s="52" t="s">
        <v>51</v>
      </c>
    </row>
    <row r="536" spans="1:30" x14ac:dyDescent="0.25">
      <c r="A536" s="52" t="s">
        <v>35</v>
      </c>
      <c r="B536" s="52" t="s">
        <v>36</v>
      </c>
      <c r="C536" s="52" t="s">
        <v>37</v>
      </c>
      <c r="D536" s="52" t="s">
        <v>121</v>
      </c>
      <c r="E536" s="52" t="s">
        <v>215</v>
      </c>
      <c r="F536" s="52" t="s">
        <v>216</v>
      </c>
      <c r="G536" s="52" t="s">
        <v>124</v>
      </c>
      <c r="H536" s="52" t="s">
        <v>124</v>
      </c>
      <c r="I536" s="52" t="s">
        <v>42</v>
      </c>
      <c r="J536" s="52" t="s">
        <v>250</v>
      </c>
      <c r="K536" s="52" t="s">
        <v>250</v>
      </c>
      <c r="L536" s="52" t="s">
        <v>43</v>
      </c>
      <c r="M536" s="52" t="s">
        <v>44</v>
      </c>
      <c r="N536" s="52" t="s">
        <v>150</v>
      </c>
      <c r="O536" s="52" t="s">
        <v>42</v>
      </c>
      <c r="Q536" s="52" t="s">
        <v>252</v>
      </c>
      <c r="S536" s="52">
        <v>201303</v>
      </c>
      <c r="T536" s="52" t="s">
        <v>47</v>
      </c>
      <c r="U536" s="52">
        <v>0</v>
      </c>
      <c r="V536" s="54">
        <v>-16013</v>
      </c>
      <c r="Z536" s="52" t="s">
        <v>48</v>
      </c>
      <c r="AA536" s="52" t="s">
        <v>129</v>
      </c>
      <c r="AB536" s="52" t="s">
        <v>42</v>
      </c>
      <c r="AC536" s="52" t="s">
        <v>130</v>
      </c>
      <c r="AD536" s="52" t="s">
        <v>51</v>
      </c>
    </row>
    <row r="537" spans="1:30" x14ac:dyDescent="0.25">
      <c r="A537" s="52" t="s">
        <v>35</v>
      </c>
      <c r="B537" s="52" t="s">
        <v>36</v>
      </c>
      <c r="C537" s="52" t="s">
        <v>37</v>
      </c>
      <c r="D537" s="52" t="s">
        <v>121</v>
      </c>
      <c r="E537" s="52" t="s">
        <v>215</v>
      </c>
      <c r="F537" s="52" t="s">
        <v>216</v>
      </c>
      <c r="G537" s="52" t="s">
        <v>124</v>
      </c>
      <c r="H537" s="52" t="s">
        <v>124</v>
      </c>
      <c r="I537" s="52" t="s">
        <v>42</v>
      </c>
      <c r="J537" s="52" t="s">
        <v>250</v>
      </c>
      <c r="K537" s="52" t="s">
        <v>250</v>
      </c>
      <c r="L537" s="52" t="s">
        <v>43</v>
      </c>
      <c r="M537" s="52" t="s">
        <v>44</v>
      </c>
      <c r="N537" s="52" t="s">
        <v>180</v>
      </c>
      <c r="O537" s="52" t="s">
        <v>42</v>
      </c>
      <c r="Q537" s="52" t="s">
        <v>252</v>
      </c>
      <c r="S537" s="52">
        <v>201303</v>
      </c>
      <c r="T537" s="52" t="s">
        <v>47</v>
      </c>
      <c r="U537" s="52">
        <v>0</v>
      </c>
      <c r="V537" s="54">
        <v>-10050</v>
      </c>
      <c r="Z537" s="52" t="s">
        <v>48</v>
      </c>
      <c r="AA537" s="52" t="s">
        <v>129</v>
      </c>
      <c r="AB537" s="52" t="s">
        <v>42</v>
      </c>
      <c r="AC537" s="52" t="s">
        <v>130</v>
      </c>
      <c r="AD537" s="52" t="s">
        <v>51</v>
      </c>
    </row>
    <row r="538" spans="1:30" x14ac:dyDescent="0.25">
      <c r="A538" s="52" t="s">
        <v>35</v>
      </c>
      <c r="B538" s="52" t="s">
        <v>36</v>
      </c>
      <c r="C538" s="52" t="s">
        <v>37</v>
      </c>
      <c r="D538" s="52" t="s">
        <v>121</v>
      </c>
      <c r="E538" s="52" t="s">
        <v>215</v>
      </c>
      <c r="F538" s="52" t="s">
        <v>216</v>
      </c>
      <c r="G538" s="52" t="s">
        <v>124</v>
      </c>
      <c r="H538" s="52" t="s">
        <v>124</v>
      </c>
      <c r="I538" s="52" t="s">
        <v>42</v>
      </c>
      <c r="J538" s="52" t="s">
        <v>250</v>
      </c>
      <c r="K538" s="52" t="s">
        <v>250</v>
      </c>
      <c r="L538" s="52" t="s">
        <v>43</v>
      </c>
      <c r="M538" s="52" t="s">
        <v>44</v>
      </c>
      <c r="N538" s="52" t="s">
        <v>150</v>
      </c>
      <c r="O538" s="52" t="s">
        <v>42</v>
      </c>
      <c r="Q538" s="52" t="s">
        <v>252</v>
      </c>
      <c r="S538" s="52">
        <v>201303</v>
      </c>
      <c r="T538" s="52" t="s">
        <v>52</v>
      </c>
      <c r="U538" s="52">
        <v>0</v>
      </c>
      <c r="V538" s="54">
        <v>16013</v>
      </c>
      <c r="Z538" s="52" t="s">
        <v>48</v>
      </c>
      <c r="AA538" s="52" t="s">
        <v>129</v>
      </c>
      <c r="AB538" s="52" t="s">
        <v>42</v>
      </c>
      <c r="AC538" s="52" t="s">
        <v>130</v>
      </c>
      <c r="AD538" s="52" t="s">
        <v>51</v>
      </c>
    </row>
    <row r="539" spans="1:30" x14ac:dyDescent="0.25">
      <c r="A539" s="52" t="s">
        <v>35</v>
      </c>
      <c r="B539" s="52" t="s">
        <v>36</v>
      </c>
      <c r="C539" s="52" t="s">
        <v>37</v>
      </c>
      <c r="D539" s="52" t="s">
        <v>121</v>
      </c>
      <c r="E539" s="52" t="s">
        <v>215</v>
      </c>
      <c r="F539" s="52" t="s">
        <v>216</v>
      </c>
      <c r="G539" s="52" t="s">
        <v>124</v>
      </c>
      <c r="H539" s="52" t="s">
        <v>124</v>
      </c>
      <c r="I539" s="52" t="s">
        <v>42</v>
      </c>
      <c r="J539" s="52" t="s">
        <v>250</v>
      </c>
      <c r="K539" s="52" t="s">
        <v>250</v>
      </c>
      <c r="L539" s="52" t="s">
        <v>43</v>
      </c>
      <c r="M539" s="52" t="s">
        <v>1154</v>
      </c>
      <c r="N539" s="52" t="s">
        <v>150</v>
      </c>
      <c r="O539" s="52" t="s">
        <v>42</v>
      </c>
      <c r="Q539" s="52" t="s">
        <v>251</v>
      </c>
      <c r="S539" s="52">
        <v>201303</v>
      </c>
      <c r="T539" s="52" t="s">
        <v>47</v>
      </c>
      <c r="U539" s="52">
        <v>0</v>
      </c>
      <c r="V539" s="54">
        <v>-100000</v>
      </c>
      <c r="Z539" s="52" t="s">
        <v>48</v>
      </c>
      <c r="AA539" s="52" t="s">
        <v>129</v>
      </c>
      <c r="AB539" s="52" t="s">
        <v>42</v>
      </c>
      <c r="AC539" s="52" t="s">
        <v>130</v>
      </c>
      <c r="AD539" s="52" t="s">
        <v>51</v>
      </c>
    </row>
    <row r="540" spans="1:30" x14ac:dyDescent="0.25">
      <c r="A540" s="52" t="s">
        <v>35</v>
      </c>
      <c r="B540" s="52" t="s">
        <v>36</v>
      </c>
      <c r="C540" s="52" t="s">
        <v>37</v>
      </c>
      <c r="D540" s="52" t="s">
        <v>121</v>
      </c>
      <c r="E540" s="52" t="s">
        <v>215</v>
      </c>
      <c r="F540" s="52" t="s">
        <v>216</v>
      </c>
      <c r="G540" s="52" t="s">
        <v>124</v>
      </c>
      <c r="H540" s="52" t="s">
        <v>124</v>
      </c>
      <c r="I540" s="52" t="s">
        <v>42</v>
      </c>
      <c r="J540" s="52" t="s">
        <v>250</v>
      </c>
      <c r="K540" s="52" t="s">
        <v>250</v>
      </c>
      <c r="L540" s="52" t="s">
        <v>43</v>
      </c>
      <c r="M540" s="52" t="s">
        <v>44</v>
      </c>
      <c r="N540" s="52" t="s">
        <v>180</v>
      </c>
      <c r="O540" s="52" t="s">
        <v>42</v>
      </c>
      <c r="Q540" s="52" t="s">
        <v>252</v>
      </c>
      <c r="S540" s="52">
        <v>201303</v>
      </c>
      <c r="T540" s="52" t="s">
        <v>52</v>
      </c>
      <c r="U540" s="52">
        <v>0</v>
      </c>
      <c r="V540" s="54">
        <v>10050</v>
      </c>
      <c r="Z540" s="52" t="s">
        <v>48</v>
      </c>
      <c r="AA540" s="52" t="s">
        <v>129</v>
      </c>
      <c r="AB540" s="52" t="s">
        <v>42</v>
      </c>
      <c r="AC540" s="52" t="s">
        <v>130</v>
      </c>
      <c r="AD540" s="52" t="s">
        <v>51</v>
      </c>
    </row>
    <row r="541" spans="1:30" x14ac:dyDescent="0.25">
      <c r="A541" s="52" t="s">
        <v>35</v>
      </c>
      <c r="B541" s="52" t="s">
        <v>36</v>
      </c>
      <c r="C541" s="52" t="s">
        <v>37</v>
      </c>
      <c r="D541" s="52" t="s">
        <v>121</v>
      </c>
      <c r="E541" s="52" t="s">
        <v>215</v>
      </c>
      <c r="F541" s="52" t="s">
        <v>216</v>
      </c>
      <c r="G541" s="52" t="s">
        <v>124</v>
      </c>
      <c r="H541" s="52" t="s">
        <v>124</v>
      </c>
      <c r="I541" s="52" t="s">
        <v>42</v>
      </c>
      <c r="J541" s="52" t="s">
        <v>250</v>
      </c>
      <c r="K541" s="52" t="s">
        <v>250</v>
      </c>
      <c r="L541" s="52" t="s">
        <v>43</v>
      </c>
      <c r="M541" s="52" t="s">
        <v>44</v>
      </c>
      <c r="N541" s="52" t="s">
        <v>180</v>
      </c>
      <c r="O541" s="52" t="s">
        <v>42</v>
      </c>
      <c r="Q541" s="52" t="s">
        <v>253</v>
      </c>
      <c r="S541" s="52">
        <v>201303</v>
      </c>
      <c r="T541" s="52" t="s">
        <v>52</v>
      </c>
      <c r="U541" s="52">
        <v>0</v>
      </c>
      <c r="V541" s="54">
        <v>13400</v>
      </c>
      <c r="Z541" s="52" t="s">
        <v>48</v>
      </c>
      <c r="AA541" s="52" t="s">
        <v>129</v>
      </c>
      <c r="AB541" s="52" t="s">
        <v>42</v>
      </c>
      <c r="AC541" s="52" t="s">
        <v>130</v>
      </c>
      <c r="AD541" s="52" t="s">
        <v>51</v>
      </c>
    </row>
    <row r="542" spans="1:30" x14ac:dyDescent="0.25">
      <c r="A542" s="52" t="s">
        <v>35</v>
      </c>
      <c r="B542" s="52" t="s">
        <v>36</v>
      </c>
      <c r="C542" s="52" t="s">
        <v>37</v>
      </c>
      <c r="D542" s="52" t="s">
        <v>121</v>
      </c>
      <c r="E542" s="52" t="s">
        <v>215</v>
      </c>
      <c r="F542" s="52" t="s">
        <v>216</v>
      </c>
      <c r="G542" s="52" t="s">
        <v>124</v>
      </c>
      <c r="H542" s="52" t="s">
        <v>124</v>
      </c>
      <c r="I542" s="52" t="s">
        <v>42</v>
      </c>
      <c r="J542" s="52" t="s">
        <v>250</v>
      </c>
      <c r="K542" s="52" t="s">
        <v>250</v>
      </c>
      <c r="L542" s="52" t="s">
        <v>43</v>
      </c>
      <c r="M542" s="52" t="s">
        <v>44</v>
      </c>
      <c r="N542" s="52" t="s">
        <v>150</v>
      </c>
      <c r="O542" s="52" t="s">
        <v>42</v>
      </c>
      <c r="Q542" s="52" t="s">
        <v>255</v>
      </c>
      <c r="S542" s="52">
        <v>201303</v>
      </c>
      <c r="T542" s="52" t="s">
        <v>52</v>
      </c>
      <c r="U542" s="52">
        <v>0</v>
      </c>
      <c r="V542" s="54">
        <v>21350</v>
      </c>
      <c r="Z542" s="52" t="s">
        <v>48</v>
      </c>
      <c r="AA542" s="52" t="s">
        <v>129</v>
      </c>
      <c r="AB542" s="52" t="s">
        <v>42</v>
      </c>
      <c r="AC542" s="52" t="s">
        <v>130</v>
      </c>
      <c r="AD542" s="52" t="s">
        <v>51</v>
      </c>
    </row>
    <row r="543" spans="1:30" x14ac:dyDescent="0.25">
      <c r="A543" s="52" t="s">
        <v>35</v>
      </c>
      <c r="B543" s="52" t="s">
        <v>36</v>
      </c>
      <c r="C543" s="52" t="s">
        <v>37</v>
      </c>
      <c r="D543" s="52" t="s">
        <v>121</v>
      </c>
      <c r="E543" s="52" t="s">
        <v>215</v>
      </c>
      <c r="F543" s="52" t="s">
        <v>216</v>
      </c>
      <c r="G543" s="52" t="s">
        <v>124</v>
      </c>
      <c r="H543" s="52" t="s">
        <v>124</v>
      </c>
      <c r="I543" s="52" t="s">
        <v>42</v>
      </c>
      <c r="J543" s="52" t="s">
        <v>250</v>
      </c>
      <c r="K543" s="52" t="s">
        <v>250</v>
      </c>
      <c r="L543" s="52" t="s">
        <v>43</v>
      </c>
      <c r="M543" s="52" t="s">
        <v>44</v>
      </c>
      <c r="N543" s="52" t="s">
        <v>134</v>
      </c>
      <c r="O543" s="52" t="s">
        <v>42</v>
      </c>
      <c r="Q543" s="52" t="s">
        <v>135</v>
      </c>
      <c r="S543" s="52">
        <v>201303</v>
      </c>
      <c r="T543" s="52" t="s">
        <v>52</v>
      </c>
      <c r="U543" s="52">
        <v>0</v>
      </c>
      <c r="V543" s="54">
        <v>1067.5</v>
      </c>
      <c r="Z543" s="52" t="s">
        <v>48</v>
      </c>
      <c r="AA543" s="52" t="s">
        <v>129</v>
      </c>
      <c r="AB543" s="52" t="s">
        <v>42</v>
      </c>
      <c r="AC543" s="52" t="s">
        <v>130</v>
      </c>
      <c r="AD543" s="52" t="s">
        <v>51</v>
      </c>
    </row>
    <row r="544" spans="1:30" x14ac:dyDescent="0.25">
      <c r="A544" s="52" t="s">
        <v>35</v>
      </c>
      <c r="B544" s="52" t="s">
        <v>36</v>
      </c>
      <c r="C544" s="52" t="s">
        <v>37</v>
      </c>
      <c r="D544" s="52" t="s">
        <v>121</v>
      </c>
      <c r="E544" s="52" t="s">
        <v>215</v>
      </c>
      <c r="F544" s="52" t="s">
        <v>216</v>
      </c>
      <c r="G544" s="52" t="s">
        <v>124</v>
      </c>
      <c r="H544" s="52" t="s">
        <v>124</v>
      </c>
      <c r="I544" s="52" t="s">
        <v>42</v>
      </c>
      <c r="J544" s="52" t="s">
        <v>250</v>
      </c>
      <c r="K544" s="52" t="s">
        <v>250</v>
      </c>
      <c r="L544" s="52" t="s">
        <v>43</v>
      </c>
      <c r="M544" s="52" t="s">
        <v>44</v>
      </c>
      <c r="N544" s="52" t="s">
        <v>150</v>
      </c>
      <c r="O544" s="52" t="s">
        <v>42</v>
      </c>
      <c r="Q544" s="52" t="s">
        <v>252</v>
      </c>
      <c r="S544" s="52">
        <v>201303</v>
      </c>
      <c r="T544" s="52" t="s">
        <v>52</v>
      </c>
      <c r="U544" s="52">
        <v>0</v>
      </c>
      <c r="V544" s="54">
        <v>65516</v>
      </c>
      <c r="Z544" s="52" t="s">
        <v>48</v>
      </c>
      <c r="AA544" s="52" t="s">
        <v>129</v>
      </c>
      <c r="AB544" s="52" t="s">
        <v>42</v>
      </c>
      <c r="AC544" s="52" t="s">
        <v>130</v>
      </c>
      <c r="AD544" s="52" t="s">
        <v>51</v>
      </c>
    </row>
    <row r="545" spans="1:30" x14ac:dyDescent="0.25">
      <c r="A545" s="52" t="s">
        <v>35</v>
      </c>
      <c r="B545" s="52" t="s">
        <v>36</v>
      </c>
      <c r="C545" s="52" t="s">
        <v>37</v>
      </c>
      <c r="D545" s="52" t="s">
        <v>121</v>
      </c>
      <c r="E545" s="52" t="s">
        <v>215</v>
      </c>
      <c r="F545" s="52" t="s">
        <v>216</v>
      </c>
      <c r="G545" s="52" t="s">
        <v>124</v>
      </c>
      <c r="H545" s="52" t="s">
        <v>124</v>
      </c>
      <c r="I545" s="52" t="s">
        <v>42</v>
      </c>
      <c r="J545" s="52" t="s">
        <v>250</v>
      </c>
      <c r="K545" s="52" t="s">
        <v>250</v>
      </c>
      <c r="L545" s="52" t="s">
        <v>43</v>
      </c>
      <c r="M545" s="52" t="s">
        <v>44</v>
      </c>
      <c r="N545" s="52" t="s">
        <v>150</v>
      </c>
      <c r="O545" s="52" t="s">
        <v>42</v>
      </c>
      <c r="Q545" s="52" t="s">
        <v>252</v>
      </c>
      <c r="S545" s="52">
        <v>201303</v>
      </c>
      <c r="T545" s="52" t="s">
        <v>47</v>
      </c>
      <c r="U545" s="52">
        <v>0</v>
      </c>
      <c r="V545" s="54">
        <v>-65516</v>
      </c>
      <c r="Z545" s="52" t="s">
        <v>48</v>
      </c>
      <c r="AA545" s="52" t="s">
        <v>129</v>
      </c>
      <c r="AB545" s="52" t="s">
        <v>42</v>
      </c>
      <c r="AC545" s="52" t="s">
        <v>130</v>
      </c>
      <c r="AD545" s="52" t="s">
        <v>51</v>
      </c>
    </row>
    <row r="546" spans="1:30" x14ac:dyDescent="0.25">
      <c r="A546" s="52" t="s">
        <v>35</v>
      </c>
      <c r="B546" s="52" t="s">
        <v>36</v>
      </c>
      <c r="C546" s="52" t="s">
        <v>37</v>
      </c>
      <c r="D546" s="52" t="s">
        <v>121</v>
      </c>
      <c r="E546" s="52" t="s">
        <v>215</v>
      </c>
      <c r="F546" s="52" t="s">
        <v>216</v>
      </c>
      <c r="G546" s="52" t="s">
        <v>124</v>
      </c>
      <c r="H546" s="52" t="s">
        <v>124</v>
      </c>
      <c r="I546" s="52" t="s">
        <v>42</v>
      </c>
      <c r="J546" s="52" t="s">
        <v>250</v>
      </c>
      <c r="K546" s="52" t="s">
        <v>250</v>
      </c>
      <c r="L546" s="52" t="s">
        <v>43</v>
      </c>
      <c r="M546" s="52" t="s">
        <v>44</v>
      </c>
      <c r="N546" s="52" t="s">
        <v>180</v>
      </c>
      <c r="O546" s="52" t="s">
        <v>42</v>
      </c>
      <c r="Q546" s="52" t="s">
        <v>256</v>
      </c>
      <c r="S546" s="52">
        <v>201303</v>
      </c>
      <c r="T546" s="52" t="s">
        <v>52</v>
      </c>
      <c r="U546" s="52">
        <v>0</v>
      </c>
      <c r="V546" s="54">
        <v>10050</v>
      </c>
      <c r="Z546" s="52" t="s">
        <v>48</v>
      </c>
      <c r="AA546" s="52" t="s">
        <v>129</v>
      </c>
      <c r="AB546" s="52" t="s">
        <v>42</v>
      </c>
      <c r="AC546" s="52" t="s">
        <v>130</v>
      </c>
      <c r="AD546" s="52" t="s">
        <v>51</v>
      </c>
    </row>
    <row r="547" spans="1:30" x14ac:dyDescent="0.25">
      <c r="A547" s="52" t="s">
        <v>35</v>
      </c>
      <c r="B547" s="52" t="s">
        <v>36</v>
      </c>
      <c r="C547" s="52" t="s">
        <v>37</v>
      </c>
      <c r="D547" s="52" t="s">
        <v>121</v>
      </c>
      <c r="E547" s="52" t="s">
        <v>215</v>
      </c>
      <c r="F547" s="52" t="s">
        <v>216</v>
      </c>
      <c r="G547" s="52" t="s">
        <v>124</v>
      </c>
      <c r="H547" s="52" t="s">
        <v>124</v>
      </c>
      <c r="I547" s="52" t="s">
        <v>42</v>
      </c>
      <c r="J547" s="52" t="s">
        <v>250</v>
      </c>
      <c r="K547" s="52" t="s">
        <v>250</v>
      </c>
      <c r="L547" s="52" t="s">
        <v>43</v>
      </c>
      <c r="M547" s="52" t="s">
        <v>44</v>
      </c>
      <c r="N547" s="52" t="s">
        <v>131</v>
      </c>
      <c r="O547" s="52" t="s">
        <v>242</v>
      </c>
      <c r="Q547" s="52" t="s">
        <v>254</v>
      </c>
      <c r="S547" s="52">
        <v>201303</v>
      </c>
      <c r="T547" s="52" t="s">
        <v>52</v>
      </c>
      <c r="U547" s="52">
        <v>0</v>
      </c>
      <c r="V547" s="54">
        <v>1000</v>
      </c>
      <c r="Z547" s="52" t="s">
        <v>48</v>
      </c>
      <c r="AA547" s="52" t="s">
        <v>129</v>
      </c>
      <c r="AB547" s="52" t="s">
        <v>42</v>
      </c>
      <c r="AC547" s="52" t="s">
        <v>130</v>
      </c>
      <c r="AD547" s="52" t="s">
        <v>51</v>
      </c>
    </row>
    <row r="548" spans="1:30" x14ac:dyDescent="0.25">
      <c r="A548" s="52" t="s">
        <v>35</v>
      </c>
      <c r="B548" s="52" t="s">
        <v>36</v>
      </c>
      <c r="C548" s="52" t="s">
        <v>37</v>
      </c>
      <c r="D548" s="52" t="s">
        <v>121</v>
      </c>
      <c r="E548" s="52" t="s">
        <v>215</v>
      </c>
      <c r="F548" s="52" t="s">
        <v>216</v>
      </c>
      <c r="G548" s="52" t="s">
        <v>124</v>
      </c>
      <c r="H548" s="52" t="s">
        <v>124</v>
      </c>
      <c r="I548" s="52" t="s">
        <v>42</v>
      </c>
      <c r="J548" s="52" t="s">
        <v>250</v>
      </c>
      <c r="K548" s="52" t="s">
        <v>250</v>
      </c>
      <c r="L548" s="52" t="s">
        <v>43</v>
      </c>
      <c r="M548" s="52" t="s">
        <v>44</v>
      </c>
      <c r="N548" s="52" t="s">
        <v>150</v>
      </c>
      <c r="O548" s="52" t="s">
        <v>42</v>
      </c>
      <c r="Q548" s="52" t="s">
        <v>251</v>
      </c>
      <c r="S548" s="52">
        <v>201303</v>
      </c>
      <c r="T548" s="52" t="s">
        <v>52</v>
      </c>
      <c r="U548" s="52">
        <v>0</v>
      </c>
      <c r="V548" s="54">
        <v>26727</v>
      </c>
      <c r="Z548" s="52" t="s">
        <v>48</v>
      </c>
      <c r="AA548" s="52" t="s">
        <v>129</v>
      </c>
      <c r="AB548" s="52" t="s">
        <v>42</v>
      </c>
      <c r="AC548" s="52" t="s">
        <v>130</v>
      </c>
      <c r="AD548" s="52" t="s">
        <v>51</v>
      </c>
    </row>
    <row r="549" spans="1:30" x14ac:dyDescent="0.25">
      <c r="A549" s="52" t="s">
        <v>35</v>
      </c>
      <c r="B549" s="52" t="s">
        <v>36</v>
      </c>
      <c r="C549" s="52" t="s">
        <v>37</v>
      </c>
      <c r="D549" s="52" t="s">
        <v>121</v>
      </c>
      <c r="E549" s="52" t="s">
        <v>215</v>
      </c>
      <c r="F549" s="52" t="s">
        <v>216</v>
      </c>
      <c r="G549" s="52" t="s">
        <v>124</v>
      </c>
      <c r="H549" s="52" t="s">
        <v>124</v>
      </c>
      <c r="I549" s="52" t="s">
        <v>42</v>
      </c>
      <c r="J549" s="52" t="s">
        <v>250</v>
      </c>
      <c r="K549" s="52" t="s">
        <v>250</v>
      </c>
      <c r="L549" s="52" t="s">
        <v>43</v>
      </c>
      <c r="M549" s="52" t="s">
        <v>44</v>
      </c>
      <c r="N549" s="52" t="s">
        <v>134</v>
      </c>
      <c r="O549" s="52" t="s">
        <v>42</v>
      </c>
      <c r="Q549" s="52" t="s">
        <v>135</v>
      </c>
      <c r="S549" s="52">
        <v>201303</v>
      </c>
      <c r="T549" s="52" t="s">
        <v>52</v>
      </c>
      <c r="U549" s="52">
        <v>0</v>
      </c>
      <c r="V549" s="54">
        <v>632.5</v>
      </c>
      <c r="Z549" s="52" t="s">
        <v>48</v>
      </c>
      <c r="AA549" s="52" t="s">
        <v>129</v>
      </c>
      <c r="AB549" s="52" t="s">
        <v>42</v>
      </c>
      <c r="AC549" s="52" t="s">
        <v>130</v>
      </c>
      <c r="AD549" s="52" t="s">
        <v>51</v>
      </c>
    </row>
    <row r="550" spans="1:30" x14ac:dyDescent="0.25">
      <c r="A550" s="52" t="s">
        <v>35</v>
      </c>
      <c r="B550" s="52" t="s">
        <v>36</v>
      </c>
      <c r="C550" s="52" t="s">
        <v>37</v>
      </c>
      <c r="D550" s="52" t="s">
        <v>121</v>
      </c>
      <c r="E550" s="52" t="s">
        <v>215</v>
      </c>
      <c r="F550" s="52" t="s">
        <v>216</v>
      </c>
      <c r="G550" s="52" t="s">
        <v>124</v>
      </c>
      <c r="H550" s="52" t="s">
        <v>124</v>
      </c>
      <c r="I550" s="52" t="s">
        <v>42</v>
      </c>
      <c r="J550" s="52" t="s">
        <v>250</v>
      </c>
      <c r="K550" s="52" t="s">
        <v>250</v>
      </c>
      <c r="L550" s="52" t="s">
        <v>43</v>
      </c>
      <c r="M550" s="52" t="s">
        <v>44</v>
      </c>
      <c r="N550" s="52" t="s">
        <v>126</v>
      </c>
      <c r="O550" s="52" t="s">
        <v>42</v>
      </c>
      <c r="Q550" s="52" t="s">
        <v>240</v>
      </c>
      <c r="S550" s="52">
        <v>201303</v>
      </c>
      <c r="T550" s="52" t="s">
        <v>52</v>
      </c>
      <c r="U550" s="52">
        <v>0</v>
      </c>
      <c r="V550" s="54">
        <v>47.33</v>
      </c>
      <c r="Z550" s="52" t="s">
        <v>48</v>
      </c>
      <c r="AA550" s="52" t="s">
        <v>129</v>
      </c>
      <c r="AB550" s="52" t="s">
        <v>42</v>
      </c>
      <c r="AC550" s="52" t="s">
        <v>130</v>
      </c>
      <c r="AD550" s="52" t="s">
        <v>51</v>
      </c>
    </row>
    <row r="551" spans="1:30" x14ac:dyDescent="0.25">
      <c r="A551" s="52" t="s">
        <v>35</v>
      </c>
      <c r="B551" s="52" t="s">
        <v>36</v>
      </c>
      <c r="C551" s="52" t="s">
        <v>37</v>
      </c>
      <c r="D551" s="52" t="s">
        <v>121</v>
      </c>
      <c r="E551" s="52" t="s">
        <v>215</v>
      </c>
      <c r="F551" s="52" t="s">
        <v>216</v>
      </c>
      <c r="G551" s="52" t="s">
        <v>124</v>
      </c>
      <c r="H551" s="52" t="s">
        <v>124</v>
      </c>
      <c r="I551" s="52" t="s">
        <v>42</v>
      </c>
      <c r="J551" s="52" t="s">
        <v>250</v>
      </c>
      <c r="K551" s="52" t="s">
        <v>250</v>
      </c>
      <c r="L551" s="52" t="s">
        <v>43</v>
      </c>
      <c r="M551" s="52" t="s">
        <v>1154</v>
      </c>
      <c r="N551" s="52" t="s">
        <v>131</v>
      </c>
      <c r="O551" s="52" t="s">
        <v>242</v>
      </c>
      <c r="Q551" s="52" t="s">
        <v>254</v>
      </c>
      <c r="S551" s="52">
        <v>201303</v>
      </c>
      <c r="T551" s="52" t="s">
        <v>47</v>
      </c>
      <c r="U551" s="52">
        <v>0</v>
      </c>
      <c r="V551" s="54">
        <v>-1000</v>
      </c>
      <c r="Z551" s="52" t="s">
        <v>48</v>
      </c>
      <c r="AA551" s="52" t="s">
        <v>129</v>
      </c>
      <c r="AB551" s="52" t="s">
        <v>42</v>
      </c>
      <c r="AC551" s="52" t="s">
        <v>130</v>
      </c>
      <c r="AD551" s="52" t="s">
        <v>51</v>
      </c>
    </row>
    <row r="552" spans="1:30" x14ac:dyDescent="0.25">
      <c r="A552" s="52" t="s">
        <v>35</v>
      </c>
      <c r="B552" s="52" t="s">
        <v>36</v>
      </c>
      <c r="C552" s="52" t="s">
        <v>37</v>
      </c>
      <c r="D552" s="52" t="s">
        <v>121</v>
      </c>
      <c r="E552" s="52" t="s">
        <v>215</v>
      </c>
      <c r="F552" s="52" t="s">
        <v>216</v>
      </c>
      <c r="G552" s="52" t="s">
        <v>124</v>
      </c>
      <c r="H552" s="52" t="s">
        <v>124</v>
      </c>
      <c r="I552" s="52" t="s">
        <v>42</v>
      </c>
      <c r="J552" s="52" t="s">
        <v>250</v>
      </c>
      <c r="K552" s="52" t="s">
        <v>250</v>
      </c>
      <c r="L552" s="52" t="s">
        <v>43</v>
      </c>
      <c r="M552" s="52" t="s">
        <v>1154</v>
      </c>
      <c r="N552" s="52" t="s">
        <v>126</v>
      </c>
      <c r="O552" s="52" t="s">
        <v>42</v>
      </c>
      <c r="Q552" s="52" t="s">
        <v>240</v>
      </c>
      <c r="S552" s="52">
        <v>201303</v>
      </c>
      <c r="T552" s="52" t="s">
        <v>47</v>
      </c>
      <c r="U552" s="52">
        <v>0</v>
      </c>
      <c r="V552" s="54">
        <v>-47.33</v>
      </c>
      <c r="Z552" s="52" t="s">
        <v>48</v>
      </c>
      <c r="AA552" s="52" t="s">
        <v>129</v>
      </c>
      <c r="AB552" s="52" t="s">
        <v>42</v>
      </c>
      <c r="AC552" s="52" t="s">
        <v>155</v>
      </c>
      <c r="AD552" s="52" t="s">
        <v>51</v>
      </c>
    </row>
    <row r="553" spans="1:30" x14ac:dyDescent="0.25">
      <c r="A553" s="52" t="s">
        <v>35</v>
      </c>
      <c r="B553" s="52" t="s">
        <v>36</v>
      </c>
      <c r="C553" s="52" t="s">
        <v>37</v>
      </c>
      <c r="D553" s="52" t="s">
        <v>121</v>
      </c>
      <c r="E553" s="52" t="s">
        <v>215</v>
      </c>
      <c r="F553" s="52" t="s">
        <v>216</v>
      </c>
      <c r="G553" s="52" t="s">
        <v>124</v>
      </c>
      <c r="H553" s="52" t="s">
        <v>124</v>
      </c>
      <c r="I553" s="52" t="s">
        <v>42</v>
      </c>
      <c r="J553" s="52" t="s">
        <v>250</v>
      </c>
      <c r="K553" s="52" t="s">
        <v>250</v>
      </c>
      <c r="L553" s="52" t="s">
        <v>43</v>
      </c>
      <c r="M553" s="52" t="s">
        <v>44</v>
      </c>
      <c r="N553" s="52" t="s">
        <v>126</v>
      </c>
      <c r="O553" s="52" t="s">
        <v>42</v>
      </c>
      <c r="Q553" s="52" t="s">
        <v>240</v>
      </c>
      <c r="S553" s="52">
        <v>201303</v>
      </c>
      <c r="T553" s="52" t="s">
        <v>52</v>
      </c>
      <c r="U553" s="52">
        <v>0</v>
      </c>
      <c r="V553" s="54">
        <v>47.33</v>
      </c>
      <c r="Z553" s="52" t="s">
        <v>48</v>
      </c>
      <c r="AA553" s="52" t="s">
        <v>129</v>
      </c>
      <c r="AB553" s="52" t="s">
        <v>42</v>
      </c>
      <c r="AC553" s="52" t="s">
        <v>155</v>
      </c>
      <c r="AD553" s="52" t="s">
        <v>51</v>
      </c>
    </row>
    <row r="554" spans="1:30" x14ac:dyDescent="0.25">
      <c r="A554" s="52" t="s">
        <v>35</v>
      </c>
      <c r="B554" s="52" t="s">
        <v>36</v>
      </c>
      <c r="C554" s="52" t="s">
        <v>37</v>
      </c>
      <c r="D554" s="52" t="s">
        <v>121</v>
      </c>
      <c r="E554" s="52" t="s">
        <v>215</v>
      </c>
      <c r="F554" s="52" t="s">
        <v>216</v>
      </c>
      <c r="G554" s="52" t="s">
        <v>124</v>
      </c>
      <c r="H554" s="52" t="s">
        <v>124</v>
      </c>
      <c r="I554" s="52" t="s">
        <v>42</v>
      </c>
      <c r="J554" s="52" t="s">
        <v>250</v>
      </c>
      <c r="K554" s="52" t="s">
        <v>250</v>
      </c>
      <c r="L554" s="52" t="s">
        <v>43</v>
      </c>
      <c r="M554" s="52" t="s">
        <v>1154</v>
      </c>
      <c r="N554" s="52" t="s">
        <v>150</v>
      </c>
      <c r="O554" s="52" t="s">
        <v>42</v>
      </c>
      <c r="Q554" s="52" t="s">
        <v>252</v>
      </c>
      <c r="S554" s="52">
        <v>201303</v>
      </c>
      <c r="T554" s="52" t="s">
        <v>47</v>
      </c>
      <c r="U554" s="52">
        <v>0</v>
      </c>
      <c r="V554" s="54">
        <v>-65516</v>
      </c>
      <c r="X554" s="52" t="s">
        <v>433</v>
      </c>
      <c r="Z554" s="52" t="s">
        <v>48</v>
      </c>
      <c r="AA554" s="52" t="s">
        <v>129</v>
      </c>
      <c r="AB554" s="52" t="s">
        <v>42</v>
      </c>
      <c r="AC554" s="52" t="s">
        <v>1259</v>
      </c>
      <c r="AD554" s="52" t="s">
        <v>51</v>
      </c>
    </row>
    <row r="555" spans="1:30" x14ac:dyDescent="0.25">
      <c r="A555" s="52" t="s">
        <v>35</v>
      </c>
      <c r="B555" s="52" t="s">
        <v>36</v>
      </c>
      <c r="C555" s="52" t="s">
        <v>37</v>
      </c>
      <c r="D555" s="52" t="s">
        <v>121</v>
      </c>
      <c r="E555" s="52" t="s">
        <v>215</v>
      </c>
      <c r="F555" s="52" t="s">
        <v>216</v>
      </c>
      <c r="G555" s="52" t="s">
        <v>124</v>
      </c>
      <c r="H555" s="52" t="s">
        <v>124</v>
      </c>
      <c r="I555" s="52" t="s">
        <v>42</v>
      </c>
      <c r="J555" s="52" t="s">
        <v>257</v>
      </c>
      <c r="K555" s="52" t="s">
        <v>257</v>
      </c>
      <c r="L555" s="52" t="s">
        <v>43</v>
      </c>
      <c r="M555" s="52" t="s">
        <v>1154</v>
      </c>
      <c r="N555" s="52" t="s">
        <v>150</v>
      </c>
      <c r="O555" s="52" t="s">
        <v>42</v>
      </c>
      <c r="Q555" s="52" t="s">
        <v>260</v>
      </c>
      <c r="S555" s="52">
        <v>201303</v>
      </c>
      <c r="T555" s="52" t="s">
        <v>47</v>
      </c>
      <c r="U555" s="52">
        <v>0</v>
      </c>
      <c r="V555" s="54">
        <v>-25290</v>
      </c>
      <c r="Z555" s="52" t="s">
        <v>48</v>
      </c>
      <c r="AA555" s="52" t="s">
        <v>129</v>
      </c>
      <c r="AB555" s="52" t="s">
        <v>42</v>
      </c>
      <c r="AC555" s="52" t="s">
        <v>130</v>
      </c>
      <c r="AD555" s="52" t="s">
        <v>51</v>
      </c>
    </row>
    <row r="556" spans="1:30" x14ac:dyDescent="0.25">
      <c r="A556" s="52" t="s">
        <v>35</v>
      </c>
      <c r="B556" s="52" t="s">
        <v>36</v>
      </c>
      <c r="C556" s="52" t="s">
        <v>37</v>
      </c>
      <c r="D556" s="52" t="s">
        <v>121</v>
      </c>
      <c r="E556" s="52" t="s">
        <v>215</v>
      </c>
      <c r="F556" s="52" t="s">
        <v>216</v>
      </c>
      <c r="G556" s="52" t="s">
        <v>124</v>
      </c>
      <c r="H556" s="52" t="s">
        <v>124</v>
      </c>
      <c r="I556" s="52" t="s">
        <v>42</v>
      </c>
      <c r="J556" s="52" t="s">
        <v>257</v>
      </c>
      <c r="K556" s="52" t="s">
        <v>257</v>
      </c>
      <c r="L556" s="52" t="s">
        <v>43</v>
      </c>
      <c r="M556" s="52" t="s">
        <v>1154</v>
      </c>
      <c r="N556" s="52" t="s">
        <v>150</v>
      </c>
      <c r="O556" s="52" t="s">
        <v>42</v>
      </c>
      <c r="Q556" s="52" t="s">
        <v>260</v>
      </c>
      <c r="S556" s="52">
        <v>201303</v>
      </c>
      <c r="T556" s="52" t="s">
        <v>52</v>
      </c>
      <c r="U556" s="52">
        <v>0</v>
      </c>
      <c r="V556" s="54">
        <v>25290</v>
      </c>
      <c r="Z556" s="52" t="s">
        <v>48</v>
      </c>
      <c r="AA556" s="52" t="s">
        <v>129</v>
      </c>
      <c r="AB556" s="52" t="s">
        <v>42</v>
      </c>
      <c r="AC556" s="52" t="s">
        <v>130</v>
      </c>
      <c r="AD556" s="52" t="s">
        <v>51</v>
      </c>
    </row>
    <row r="557" spans="1:30" x14ac:dyDescent="0.25">
      <c r="A557" s="52" t="s">
        <v>35</v>
      </c>
      <c r="B557" s="52" t="s">
        <v>36</v>
      </c>
      <c r="C557" s="52" t="s">
        <v>37</v>
      </c>
      <c r="D557" s="52" t="s">
        <v>121</v>
      </c>
      <c r="E557" s="52" t="s">
        <v>215</v>
      </c>
      <c r="F557" s="52" t="s">
        <v>216</v>
      </c>
      <c r="G557" s="52" t="s">
        <v>124</v>
      </c>
      <c r="H557" s="52" t="s">
        <v>124</v>
      </c>
      <c r="I557" s="52" t="s">
        <v>42</v>
      </c>
      <c r="J557" s="52" t="s">
        <v>257</v>
      </c>
      <c r="K557" s="52" t="s">
        <v>257</v>
      </c>
      <c r="L557" s="52" t="s">
        <v>43</v>
      </c>
      <c r="M557" s="52" t="s">
        <v>44</v>
      </c>
      <c r="N557" s="52" t="s">
        <v>150</v>
      </c>
      <c r="O557" s="52" t="s">
        <v>42</v>
      </c>
      <c r="Q557" s="52" t="s">
        <v>259</v>
      </c>
      <c r="S557" s="52">
        <v>201303</v>
      </c>
      <c r="T557" s="52" t="s">
        <v>52</v>
      </c>
      <c r="U557" s="52">
        <v>0</v>
      </c>
      <c r="V557" s="54">
        <v>25290</v>
      </c>
      <c r="Z557" s="52" t="s">
        <v>48</v>
      </c>
      <c r="AA557" s="52" t="s">
        <v>129</v>
      </c>
      <c r="AB557" s="52" t="s">
        <v>42</v>
      </c>
      <c r="AC557" s="52" t="s">
        <v>130</v>
      </c>
      <c r="AD557" s="52" t="s">
        <v>51</v>
      </c>
    </row>
    <row r="558" spans="1:30" x14ac:dyDescent="0.25">
      <c r="A558" s="52" t="s">
        <v>35</v>
      </c>
      <c r="B558" s="52" t="s">
        <v>36</v>
      </c>
      <c r="C558" s="52" t="s">
        <v>37</v>
      </c>
      <c r="D558" s="52" t="s">
        <v>121</v>
      </c>
      <c r="E558" s="52" t="s">
        <v>215</v>
      </c>
      <c r="F558" s="52" t="s">
        <v>216</v>
      </c>
      <c r="G558" s="52" t="s">
        <v>124</v>
      </c>
      <c r="H558" s="52" t="s">
        <v>124</v>
      </c>
      <c r="I558" s="52" t="s">
        <v>42</v>
      </c>
      <c r="J558" s="52" t="s">
        <v>257</v>
      </c>
      <c r="K558" s="52" t="s">
        <v>257</v>
      </c>
      <c r="L558" s="52" t="s">
        <v>43</v>
      </c>
      <c r="M558" s="52" t="s">
        <v>1154</v>
      </c>
      <c r="N558" s="52" t="s">
        <v>150</v>
      </c>
      <c r="O558" s="52" t="s">
        <v>42</v>
      </c>
      <c r="Q558" s="52" t="s">
        <v>259</v>
      </c>
      <c r="S558" s="52">
        <v>201303</v>
      </c>
      <c r="T558" s="52" t="s">
        <v>47</v>
      </c>
      <c r="U558" s="52">
        <v>0</v>
      </c>
      <c r="V558" s="54">
        <v>-25000</v>
      </c>
      <c r="Z558" s="52" t="s">
        <v>48</v>
      </c>
      <c r="AA558" s="52" t="s">
        <v>129</v>
      </c>
      <c r="AB558" s="52" t="s">
        <v>42</v>
      </c>
      <c r="AC558" s="52" t="s">
        <v>130</v>
      </c>
      <c r="AD558" s="52" t="s">
        <v>51</v>
      </c>
    </row>
    <row r="559" spans="1:30" x14ac:dyDescent="0.25">
      <c r="A559" s="52" t="s">
        <v>35</v>
      </c>
      <c r="B559" s="52" t="s">
        <v>36</v>
      </c>
      <c r="C559" s="52" t="s">
        <v>37</v>
      </c>
      <c r="D559" s="52" t="s">
        <v>121</v>
      </c>
      <c r="E559" s="52" t="s">
        <v>215</v>
      </c>
      <c r="F559" s="52" t="s">
        <v>216</v>
      </c>
      <c r="G559" s="52" t="s">
        <v>124</v>
      </c>
      <c r="H559" s="52" t="s">
        <v>124</v>
      </c>
      <c r="I559" s="52" t="s">
        <v>42</v>
      </c>
      <c r="J559" s="52" t="s">
        <v>257</v>
      </c>
      <c r="K559" s="52" t="s">
        <v>257</v>
      </c>
      <c r="L559" s="52" t="s">
        <v>43</v>
      </c>
      <c r="M559" s="52" t="s">
        <v>1154</v>
      </c>
      <c r="N559" s="52" t="s">
        <v>134</v>
      </c>
      <c r="O559" s="52" t="s">
        <v>42</v>
      </c>
      <c r="Q559" s="52" t="s">
        <v>135</v>
      </c>
      <c r="S559" s="52">
        <v>201303</v>
      </c>
      <c r="T559" s="52" t="s">
        <v>47</v>
      </c>
      <c r="U559" s="52">
        <v>0</v>
      </c>
      <c r="V559" s="54">
        <v>-1250</v>
      </c>
      <c r="Z559" s="52" t="s">
        <v>48</v>
      </c>
      <c r="AA559" s="52" t="s">
        <v>129</v>
      </c>
      <c r="AB559" s="52" t="s">
        <v>42</v>
      </c>
      <c r="AC559" s="52" t="s">
        <v>130</v>
      </c>
      <c r="AD559" s="52" t="s">
        <v>51</v>
      </c>
    </row>
    <row r="560" spans="1:30" x14ac:dyDescent="0.25">
      <c r="A560" s="52" t="s">
        <v>35</v>
      </c>
      <c r="B560" s="52" t="s">
        <v>36</v>
      </c>
      <c r="C560" s="52" t="s">
        <v>37</v>
      </c>
      <c r="D560" s="52" t="s">
        <v>121</v>
      </c>
      <c r="E560" s="52" t="s">
        <v>215</v>
      </c>
      <c r="F560" s="52" t="s">
        <v>216</v>
      </c>
      <c r="G560" s="52" t="s">
        <v>124</v>
      </c>
      <c r="H560" s="52" t="s">
        <v>124</v>
      </c>
      <c r="I560" s="52" t="s">
        <v>42</v>
      </c>
      <c r="J560" s="52" t="s">
        <v>257</v>
      </c>
      <c r="K560" s="52" t="s">
        <v>257</v>
      </c>
      <c r="L560" s="52" t="s">
        <v>43</v>
      </c>
      <c r="M560" s="52" t="s">
        <v>44</v>
      </c>
      <c r="N560" s="52" t="s">
        <v>160</v>
      </c>
      <c r="O560" s="52" t="s">
        <v>42</v>
      </c>
      <c r="Q560" s="52" t="s">
        <v>258</v>
      </c>
      <c r="S560" s="52">
        <v>201303</v>
      </c>
      <c r="T560" s="52" t="s">
        <v>47</v>
      </c>
      <c r="U560" s="52">
        <v>0</v>
      </c>
      <c r="V560" s="54">
        <v>-11.71</v>
      </c>
      <c r="Z560" s="52" t="s">
        <v>48</v>
      </c>
      <c r="AA560" s="52" t="s">
        <v>129</v>
      </c>
      <c r="AB560" s="52" t="s">
        <v>42</v>
      </c>
      <c r="AC560" s="52" t="s">
        <v>130</v>
      </c>
      <c r="AD560" s="52" t="s">
        <v>51</v>
      </c>
    </row>
    <row r="561" spans="1:30" x14ac:dyDescent="0.25">
      <c r="A561" s="52" t="s">
        <v>35</v>
      </c>
      <c r="B561" s="52" t="s">
        <v>36</v>
      </c>
      <c r="C561" s="52" t="s">
        <v>37</v>
      </c>
      <c r="D561" s="52" t="s">
        <v>121</v>
      </c>
      <c r="E561" s="52" t="s">
        <v>215</v>
      </c>
      <c r="F561" s="52" t="s">
        <v>216</v>
      </c>
      <c r="G561" s="52" t="s">
        <v>124</v>
      </c>
      <c r="H561" s="52" t="s">
        <v>124</v>
      </c>
      <c r="I561" s="52" t="s">
        <v>42</v>
      </c>
      <c r="J561" s="52" t="s">
        <v>257</v>
      </c>
      <c r="K561" s="52" t="s">
        <v>257</v>
      </c>
      <c r="L561" s="52" t="s">
        <v>43</v>
      </c>
      <c r="M561" s="52" t="s">
        <v>44</v>
      </c>
      <c r="N561" s="52" t="s">
        <v>126</v>
      </c>
      <c r="O561" s="52" t="s">
        <v>42</v>
      </c>
      <c r="Q561" s="52" t="s">
        <v>258</v>
      </c>
      <c r="S561" s="52">
        <v>201303</v>
      </c>
      <c r="T561" s="52" t="s">
        <v>47</v>
      </c>
      <c r="U561" s="52">
        <v>0</v>
      </c>
      <c r="V561" s="54">
        <v>-229.16</v>
      </c>
      <c r="Z561" s="52" t="s">
        <v>48</v>
      </c>
      <c r="AA561" s="52" t="s">
        <v>129</v>
      </c>
      <c r="AB561" s="52" t="s">
        <v>42</v>
      </c>
      <c r="AC561" s="52" t="s">
        <v>130</v>
      </c>
      <c r="AD561" s="52" t="s">
        <v>51</v>
      </c>
    </row>
    <row r="562" spans="1:30" x14ac:dyDescent="0.25">
      <c r="A562" s="52" t="s">
        <v>35</v>
      </c>
      <c r="B562" s="52" t="s">
        <v>36</v>
      </c>
      <c r="C562" s="52" t="s">
        <v>37</v>
      </c>
      <c r="D562" s="52" t="s">
        <v>121</v>
      </c>
      <c r="E562" s="52" t="s">
        <v>215</v>
      </c>
      <c r="F562" s="52" t="s">
        <v>216</v>
      </c>
      <c r="G562" s="52" t="s">
        <v>124</v>
      </c>
      <c r="H562" s="52" t="s">
        <v>124</v>
      </c>
      <c r="I562" s="52" t="s">
        <v>42</v>
      </c>
      <c r="J562" s="52" t="s">
        <v>257</v>
      </c>
      <c r="K562" s="52" t="s">
        <v>257</v>
      </c>
      <c r="L562" s="52" t="s">
        <v>43</v>
      </c>
      <c r="M562" s="52" t="s">
        <v>1154</v>
      </c>
      <c r="N562" s="52" t="s">
        <v>150</v>
      </c>
      <c r="O562" s="52" t="s">
        <v>42</v>
      </c>
      <c r="Q562" s="52" t="s">
        <v>239</v>
      </c>
      <c r="S562" s="52">
        <v>201303</v>
      </c>
      <c r="T562" s="52" t="s">
        <v>52</v>
      </c>
      <c r="U562" s="52">
        <v>0</v>
      </c>
      <c r="V562" s="54">
        <v>22411</v>
      </c>
      <c r="Z562" s="52" t="s">
        <v>48</v>
      </c>
      <c r="AA562" s="52" t="s">
        <v>129</v>
      </c>
      <c r="AB562" s="52" t="s">
        <v>42</v>
      </c>
      <c r="AC562" s="52" t="s">
        <v>130</v>
      </c>
      <c r="AD562" s="52" t="s">
        <v>51</v>
      </c>
    </row>
    <row r="563" spans="1:30" x14ac:dyDescent="0.25">
      <c r="A563" s="52" t="s">
        <v>35</v>
      </c>
      <c r="B563" s="52" t="s">
        <v>36</v>
      </c>
      <c r="C563" s="52" t="s">
        <v>37</v>
      </c>
      <c r="D563" s="52" t="s">
        <v>121</v>
      </c>
      <c r="E563" s="52" t="s">
        <v>215</v>
      </c>
      <c r="F563" s="52" t="s">
        <v>216</v>
      </c>
      <c r="G563" s="52" t="s">
        <v>124</v>
      </c>
      <c r="H563" s="52" t="s">
        <v>124</v>
      </c>
      <c r="I563" s="52" t="s">
        <v>42</v>
      </c>
      <c r="J563" s="52" t="s">
        <v>257</v>
      </c>
      <c r="K563" s="52" t="s">
        <v>257</v>
      </c>
      <c r="L563" s="52" t="s">
        <v>43</v>
      </c>
      <c r="M563" s="52" t="s">
        <v>1154</v>
      </c>
      <c r="N563" s="52" t="s">
        <v>150</v>
      </c>
      <c r="O563" s="52" t="s">
        <v>42</v>
      </c>
      <c r="Q563" s="52" t="s">
        <v>239</v>
      </c>
      <c r="S563" s="52">
        <v>201303</v>
      </c>
      <c r="T563" s="52" t="s">
        <v>47</v>
      </c>
      <c r="U563" s="52">
        <v>0</v>
      </c>
      <c r="V563" s="54">
        <v>-22411</v>
      </c>
      <c r="Z563" s="52" t="s">
        <v>48</v>
      </c>
      <c r="AA563" s="52" t="s">
        <v>129</v>
      </c>
      <c r="AB563" s="52" t="s">
        <v>42</v>
      </c>
      <c r="AC563" s="52" t="s">
        <v>130</v>
      </c>
      <c r="AD563" s="52" t="s">
        <v>51</v>
      </c>
    </row>
    <row r="564" spans="1:30" x14ac:dyDescent="0.25">
      <c r="A564" s="52" t="s">
        <v>35</v>
      </c>
      <c r="B564" s="52" t="s">
        <v>36</v>
      </c>
      <c r="C564" s="52" t="s">
        <v>37</v>
      </c>
      <c r="D564" s="52" t="s">
        <v>121</v>
      </c>
      <c r="E564" s="52" t="s">
        <v>215</v>
      </c>
      <c r="F564" s="52" t="s">
        <v>216</v>
      </c>
      <c r="G564" s="52" t="s">
        <v>124</v>
      </c>
      <c r="H564" s="52" t="s">
        <v>124</v>
      </c>
      <c r="I564" s="52" t="s">
        <v>42</v>
      </c>
      <c r="J564" s="52" t="s">
        <v>257</v>
      </c>
      <c r="K564" s="52" t="s">
        <v>257</v>
      </c>
      <c r="L564" s="52" t="s">
        <v>43</v>
      </c>
      <c r="M564" s="52" t="s">
        <v>1154</v>
      </c>
      <c r="N564" s="52" t="s">
        <v>150</v>
      </c>
      <c r="O564" s="52" t="s">
        <v>42</v>
      </c>
      <c r="Q564" s="52" t="s">
        <v>259</v>
      </c>
      <c r="S564" s="52">
        <v>201303</v>
      </c>
      <c r="T564" s="52" t="s">
        <v>47</v>
      </c>
      <c r="U564" s="52">
        <v>0</v>
      </c>
      <c r="V564" s="54">
        <v>-25290</v>
      </c>
      <c r="Z564" s="52" t="s">
        <v>48</v>
      </c>
      <c r="AA564" s="52" t="s">
        <v>129</v>
      </c>
      <c r="AB564" s="52" t="s">
        <v>42</v>
      </c>
      <c r="AC564" s="52" t="s">
        <v>130</v>
      </c>
      <c r="AD564" s="52" t="s">
        <v>51</v>
      </c>
    </row>
    <row r="565" spans="1:30" x14ac:dyDescent="0.25">
      <c r="A565" s="52" t="s">
        <v>35</v>
      </c>
      <c r="B565" s="52" t="s">
        <v>36</v>
      </c>
      <c r="C565" s="52" t="s">
        <v>37</v>
      </c>
      <c r="D565" s="52" t="s">
        <v>121</v>
      </c>
      <c r="E565" s="52" t="s">
        <v>215</v>
      </c>
      <c r="F565" s="52" t="s">
        <v>216</v>
      </c>
      <c r="G565" s="52" t="s">
        <v>124</v>
      </c>
      <c r="H565" s="52" t="s">
        <v>124</v>
      </c>
      <c r="I565" s="52" t="s">
        <v>42</v>
      </c>
      <c r="J565" s="52" t="s">
        <v>257</v>
      </c>
      <c r="K565" s="52" t="s">
        <v>257</v>
      </c>
      <c r="L565" s="52" t="s">
        <v>43</v>
      </c>
      <c r="M565" s="52" t="s">
        <v>1154</v>
      </c>
      <c r="N565" s="52" t="s">
        <v>134</v>
      </c>
      <c r="O565" s="52" t="s">
        <v>42</v>
      </c>
      <c r="Q565" s="52" t="s">
        <v>135</v>
      </c>
      <c r="S565" s="52">
        <v>201303</v>
      </c>
      <c r="T565" s="52" t="s">
        <v>47</v>
      </c>
      <c r="U565" s="52">
        <v>0</v>
      </c>
      <c r="V565" s="54">
        <v>-450</v>
      </c>
      <c r="Z565" s="52" t="s">
        <v>48</v>
      </c>
      <c r="AA565" s="52" t="s">
        <v>129</v>
      </c>
      <c r="AB565" s="52" t="s">
        <v>42</v>
      </c>
      <c r="AC565" s="52" t="s">
        <v>130</v>
      </c>
      <c r="AD565" s="52" t="s">
        <v>51</v>
      </c>
    </row>
    <row r="566" spans="1:30" x14ac:dyDescent="0.25">
      <c r="A566" s="52" t="s">
        <v>35</v>
      </c>
      <c r="B566" s="52" t="s">
        <v>36</v>
      </c>
      <c r="C566" s="52" t="s">
        <v>37</v>
      </c>
      <c r="D566" s="52" t="s">
        <v>121</v>
      </c>
      <c r="E566" s="52" t="s">
        <v>215</v>
      </c>
      <c r="F566" s="52" t="s">
        <v>216</v>
      </c>
      <c r="G566" s="52" t="s">
        <v>124</v>
      </c>
      <c r="H566" s="52" t="s">
        <v>124</v>
      </c>
      <c r="I566" s="52" t="s">
        <v>42</v>
      </c>
      <c r="J566" s="52" t="s">
        <v>257</v>
      </c>
      <c r="K566" s="52" t="s">
        <v>257</v>
      </c>
      <c r="L566" s="52" t="s">
        <v>43</v>
      </c>
      <c r="M566" s="52" t="s">
        <v>1154</v>
      </c>
      <c r="N566" s="52" t="s">
        <v>150</v>
      </c>
      <c r="O566" s="52" t="s">
        <v>42</v>
      </c>
      <c r="Q566" s="52" t="s">
        <v>259</v>
      </c>
      <c r="S566" s="52">
        <v>201303</v>
      </c>
      <c r="T566" s="52" t="s">
        <v>47</v>
      </c>
      <c r="U566" s="52">
        <v>0</v>
      </c>
      <c r="V566" s="54">
        <v>-25290</v>
      </c>
      <c r="Z566" s="52" t="s">
        <v>48</v>
      </c>
      <c r="AA566" s="52" t="s">
        <v>129</v>
      </c>
      <c r="AB566" s="52" t="s">
        <v>42</v>
      </c>
      <c r="AC566" s="52" t="s">
        <v>130</v>
      </c>
      <c r="AD566" s="52" t="s">
        <v>51</v>
      </c>
    </row>
    <row r="567" spans="1:30" x14ac:dyDescent="0.25">
      <c r="A567" s="52" t="s">
        <v>35</v>
      </c>
      <c r="B567" s="52" t="s">
        <v>36</v>
      </c>
      <c r="C567" s="52" t="s">
        <v>37</v>
      </c>
      <c r="D567" s="52" t="s">
        <v>121</v>
      </c>
      <c r="E567" s="52" t="s">
        <v>215</v>
      </c>
      <c r="F567" s="52" t="s">
        <v>216</v>
      </c>
      <c r="G567" s="52" t="s">
        <v>124</v>
      </c>
      <c r="H567" s="52" t="s">
        <v>124</v>
      </c>
      <c r="I567" s="52" t="s">
        <v>42</v>
      </c>
      <c r="J567" s="52" t="s">
        <v>257</v>
      </c>
      <c r="K567" s="52" t="s">
        <v>257</v>
      </c>
      <c r="L567" s="52" t="s">
        <v>43</v>
      </c>
      <c r="M567" s="52" t="s">
        <v>44</v>
      </c>
      <c r="N567" s="52" t="s">
        <v>150</v>
      </c>
      <c r="O567" s="52" t="s">
        <v>42</v>
      </c>
      <c r="Q567" s="52" t="s">
        <v>239</v>
      </c>
      <c r="S567" s="52">
        <v>201303</v>
      </c>
      <c r="T567" s="52" t="s">
        <v>47</v>
      </c>
      <c r="U567" s="52">
        <v>0</v>
      </c>
      <c r="V567" s="54">
        <v>-22411</v>
      </c>
      <c r="Z567" s="52" t="s">
        <v>48</v>
      </c>
      <c r="AA567" s="52" t="s">
        <v>129</v>
      </c>
      <c r="AB567" s="52" t="s">
        <v>42</v>
      </c>
      <c r="AC567" s="52" t="s">
        <v>130</v>
      </c>
      <c r="AD567" s="52" t="s">
        <v>51</v>
      </c>
    </row>
    <row r="568" spans="1:30" x14ac:dyDescent="0.25">
      <c r="A568" s="52" t="s">
        <v>35</v>
      </c>
      <c r="B568" s="52" t="s">
        <v>36</v>
      </c>
      <c r="C568" s="52" t="s">
        <v>37</v>
      </c>
      <c r="D568" s="52" t="s">
        <v>121</v>
      </c>
      <c r="E568" s="52" t="s">
        <v>215</v>
      </c>
      <c r="F568" s="52" t="s">
        <v>216</v>
      </c>
      <c r="G568" s="52" t="s">
        <v>124</v>
      </c>
      <c r="H568" s="52" t="s">
        <v>124</v>
      </c>
      <c r="I568" s="52" t="s">
        <v>42</v>
      </c>
      <c r="J568" s="52" t="s">
        <v>257</v>
      </c>
      <c r="K568" s="52" t="s">
        <v>257</v>
      </c>
      <c r="L568" s="52" t="s">
        <v>43</v>
      </c>
      <c r="M568" s="52" t="s">
        <v>44</v>
      </c>
      <c r="N568" s="52" t="s">
        <v>150</v>
      </c>
      <c r="O568" s="52" t="s">
        <v>42</v>
      </c>
      <c r="Q568" s="52" t="s">
        <v>239</v>
      </c>
      <c r="S568" s="52">
        <v>201303</v>
      </c>
      <c r="T568" s="52" t="s">
        <v>52</v>
      </c>
      <c r="U568" s="52">
        <v>0</v>
      </c>
      <c r="V568" s="54">
        <v>22411</v>
      </c>
      <c r="Z568" s="52" t="s">
        <v>48</v>
      </c>
      <c r="AA568" s="52" t="s">
        <v>129</v>
      </c>
      <c r="AB568" s="52" t="s">
        <v>42</v>
      </c>
      <c r="AC568" s="52" t="s">
        <v>130</v>
      </c>
      <c r="AD568" s="52" t="s">
        <v>51</v>
      </c>
    </row>
    <row r="569" spans="1:30" x14ac:dyDescent="0.25">
      <c r="A569" s="52" t="s">
        <v>35</v>
      </c>
      <c r="B569" s="52" t="s">
        <v>36</v>
      </c>
      <c r="C569" s="52" t="s">
        <v>37</v>
      </c>
      <c r="D569" s="52" t="s">
        <v>121</v>
      </c>
      <c r="E569" s="52" t="s">
        <v>215</v>
      </c>
      <c r="F569" s="52" t="s">
        <v>216</v>
      </c>
      <c r="G569" s="52" t="s">
        <v>124</v>
      </c>
      <c r="H569" s="52" t="s">
        <v>124</v>
      </c>
      <c r="I569" s="52" t="s">
        <v>42</v>
      </c>
      <c r="J569" s="52" t="s">
        <v>257</v>
      </c>
      <c r="K569" s="52" t="s">
        <v>257</v>
      </c>
      <c r="L569" s="52" t="s">
        <v>43</v>
      </c>
      <c r="M569" s="52" t="s">
        <v>44</v>
      </c>
      <c r="N569" s="52" t="s">
        <v>150</v>
      </c>
      <c r="O569" s="52" t="s">
        <v>42</v>
      </c>
      <c r="Q569" s="52" t="s">
        <v>259</v>
      </c>
      <c r="S569" s="52">
        <v>201303</v>
      </c>
      <c r="T569" s="52" t="s">
        <v>52</v>
      </c>
      <c r="U569" s="52">
        <v>0</v>
      </c>
      <c r="V569" s="54">
        <v>25290</v>
      </c>
      <c r="Z569" s="52" t="s">
        <v>48</v>
      </c>
      <c r="AA569" s="52" t="s">
        <v>129</v>
      </c>
      <c r="AB569" s="52" t="s">
        <v>42</v>
      </c>
      <c r="AC569" s="52" t="s">
        <v>130</v>
      </c>
      <c r="AD569" s="52" t="s">
        <v>51</v>
      </c>
    </row>
    <row r="570" spans="1:30" x14ac:dyDescent="0.25">
      <c r="A570" s="52" t="s">
        <v>35</v>
      </c>
      <c r="B570" s="52" t="s">
        <v>36</v>
      </c>
      <c r="C570" s="52" t="s">
        <v>37</v>
      </c>
      <c r="D570" s="52" t="s">
        <v>121</v>
      </c>
      <c r="E570" s="52" t="s">
        <v>215</v>
      </c>
      <c r="F570" s="52" t="s">
        <v>216</v>
      </c>
      <c r="G570" s="52" t="s">
        <v>124</v>
      </c>
      <c r="H570" s="52" t="s">
        <v>124</v>
      </c>
      <c r="I570" s="52" t="s">
        <v>42</v>
      </c>
      <c r="J570" s="52" t="s">
        <v>257</v>
      </c>
      <c r="K570" s="52" t="s">
        <v>257</v>
      </c>
      <c r="L570" s="52" t="s">
        <v>43</v>
      </c>
      <c r="M570" s="52" t="s">
        <v>44</v>
      </c>
      <c r="N570" s="52" t="s">
        <v>134</v>
      </c>
      <c r="O570" s="52" t="s">
        <v>42</v>
      </c>
      <c r="Q570" s="52" t="s">
        <v>135</v>
      </c>
      <c r="S570" s="52">
        <v>201303</v>
      </c>
      <c r="T570" s="52" t="s">
        <v>52</v>
      </c>
      <c r="U570" s="52">
        <v>0</v>
      </c>
      <c r="V570" s="54">
        <v>450</v>
      </c>
      <c r="Z570" s="52" t="s">
        <v>48</v>
      </c>
      <c r="AA570" s="52" t="s">
        <v>129</v>
      </c>
      <c r="AB570" s="52" t="s">
        <v>42</v>
      </c>
      <c r="AC570" s="52" t="s">
        <v>130</v>
      </c>
      <c r="AD570" s="52" t="s">
        <v>51</v>
      </c>
    </row>
    <row r="571" spans="1:30" x14ac:dyDescent="0.25">
      <c r="A571" s="52" t="s">
        <v>35</v>
      </c>
      <c r="B571" s="52" t="s">
        <v>36</v>
      </c>
      <c r="C571" s="52" t="s">
        <v>37</v>
      </c>
      <c r="D571" s="52" t="s">
        <v>121</v>
      </c>
      <c r="E571" s="52" t="s">
        <v>215</v>
      </c>
      <c r="F571" s="52" t="s">
        <v>216</v>
      </c>
      <c r="G571" s="52" t="s">
        <v>124</v>
      </c>
      <c r="H571" s="52" t="s">
        <v>124</v>
      </c>
      <c r="I571" s="52" t="s">
        <v>42</v>
      </c>
      <c r="J571" s="52" t="s">
        <v>257</v>
      </c>
      <c r="K571" s="52" t="s">
        <v>257</v>
      </c>
      <c r="L571" s="52" t="s">
        <v>43</v>
      </c>
      <c r="M571" s="52" t="s">
        <v>44</v>
      </c>
      <c r="N571" s="52" t="s">
        <v>150</v>
      </c>
      <c r="O571" s="52" t="s">
        <v>42</v>
      </c>
      <c r="Q571" s="52" t="s">
        <v>260</v>
      </c>
      <c r="S571" s="52">
        <v>201303</v>
      </c>
      <c r="T571" s="52" t="s">
        <v>52</v>
      </c>
      <c r="U571" s="52">
        <v>0</v>
      </c>
      <c r="V571" s="54">
        <v>25290</v>
      </c>
      <c r="Z571" s="52" t="s">
        <v>48</v>
      </c>
      <c r="AA571" s="52" t="s">
        <v>129</v>
      </c>
      <c r="AB571" s="52" t="s">
        <v>42</v>
      </c>
      <c r="AC571" s="52" t="s">
        <v>130</v>
      </c>
      <c r="AD571" s="52" t="s">
        <v>51</v>
      </c>
    </row>
    <row r="572" spans="1:30" x14ac:dyDescent="0.25">
      <c r="A572" s="52" t="s">
        <v>35</v>
      </c>
      <c r="B572" s="52" t="s">
        <v>36</v>
      </c>
      <c r="C572" s="52" t="s">
        <v>37</v>
      </c>
      <c r="D572" s="52" t="s">
        <v>121</v>
      </c>
      <c r="E572" s="52" t="s">
        <v>215</v>
      </c>
      <c r="F572" s="52" t="s">
        <v>216</v>
      </c>
      <c r="G572" s="52" t="s">
        <v>124</v>
      </c>
      <c r="H572" s="52" t="s">
        <v>124</v>
      </c>
      <c r="I572" s="52" t="s">
        <v>42</v>
      </c>
      <c r="J572" s="52" t="s">
        <v>257</v>
      </c>
      <c r="K572" s="52" t="s">
        <v>257</v>
      </c>
      <c r="L572" s="52" t="s">
        <v>43</v>
      </c>
      <c r="M572" s="52" t="s">
        <v>44</v>
      </c>
      <c r="N572" s="52" t="s">
        <v>150</v>
      </c>
      <c r="O572" s="52" t="s">
        <v>42</v>
      </c>
      <c r="Q572" s="52" t="s">
        <v>260</v>
      </c>
      <c r="S572" s="52">
        <v>201303</v>
      </c>
      <c r="T572" s="52" t="s">
        <v>47</v>
      </c>
      <c r="U572" s="52">
        <v>0</v>
      </c>
      <c r="V572" s="54">
        <v>-25290</v>
      </c>
      <c r="Z572" s="52" t="s">
        <v>48</v>
      </c>
      <c r="AA572" s="52" t="s">
        <v>129</v>
      </c>
      <c r="AB572" s="52" t="s">
        <v>42</v>
      </c>
      <c r="AC572" s="52" t="s">
        <v>130</v>
      </c>
      <c r="AD572" s="52" t="s">
        <v>51</v>
      </c>
    </row>
    <row r="573" spans="1:30" x14ac:dyDescent="0.25">
      <c r="A573" s="52" t="s">
        <v>35</v>
      </c>
      <c r="B573" s="52" t="s">
        <v>36</v>
      </c>
      <c r="C573" s="52" t="s">
        <v>37</v>
      </c>
      <c r="D573" s="52" t="s">
        <v>121</v>
      </c>
      <c r="E573" s="52" t="s">
        <v>215</v>
      </c>
      <c r="F573" s="52" t="s">
        <v>216</v>
      </c>
      <c r="G573" s="52" t="s">
        <v>124</v>
      </c>
      <c r="H573" s="52" t="s">
        <v>124</v>
      </c>
      <c r="I573" s="52" t="s">
        <v>42</v>
      </c>
      <c r="J573" s="52" t="s">
        <v>257</v>
      </c>
      <c r="K573" s="52" t="s">
        <v>257</v>
      </c>
      <c r="L573" s="52" t="s">
        <v>43</v>
      </c>
      <c r="M573" s="52" t="s">
        <v>44</v>
      </c>
      <c r="N573" s="52" t="s">
        <v>150</v>
      </c>
      <c r="O573" s="52" t="s">
        <v>42</v>
      </c>
      <c r="Q573" s="52" t="s">
        <v>259</v>
      </c>
      <c r="S573" s="52">
        <v>201303</v>
      </c>
      <c r="T573" s="52" t="s">
        <v>52</v>
      </c>
      <c r="U573" s="52">
        <v>0</v>
      </c>
      <c r="V573" s="54">
        <v>25000</v>
      </c>
      <c r="Z573" s="52" t="s">
        <v>48</v>
      </c>
      <c r="AA573" s="52" t="s">
        <v>129</v>
      </c>
      <c r="AB573" s="52" t="s">
        <v>42</v>
      </c>
      <c r="AC573" s="52" t="s">
        <v>130</v>
      </c>
      <c r="AD573" s="52" t="s">
        <v>51</v>
      </c>
    </row>
    <row r="574" spans="1:30" x14ac:dyDescent="0.25">
      <c r="A574" s="52" t="s">
        <v>35</v>
      </c>
      <c r="B574" s="52" t="s">
        <v>36</v>
      </c>
      <c r="C574" s="52" t="s">
        <v>37</v>
      </c>
      <c r="D574" s="52" t="s">
        <v>121</v>
      </c>
      <c r="E574" s="52" t="s">
        <v>215</v>
      </c>
      <c r="F574" s="52" t="s">
        <v>216</v>
      </c>
      <c r="G574" s="52" t="s">
        <v>124</v>
      </c>
      <c r="H574" s="52" t="s">
        <v>124</v>
      </c>
      <c r="I574" s="52" t="s">
        <v>42</v>
      </c>
      <c r="J574" s="52" t="s">
        <v>257</v>
      </c>
      <c r="K574" s="52" t="s">
        <v>257</v>
      </c>
      <c r="L574" s="52" t="s">
        <v>43</v>
      </c>
      <c r="M574" s="52" t="s">
        <v>44</v>
      </c>
      <c r="N574" s="52" t="s">
        <v>134</v>
      </c>
      <c r="O574" s="52" t="s">
        <v>42</v>
      </c>
      <c r="Q574" s="52" t="s">
        <v>135</v>
      </c>
      <c r="S574" s="52">
        <v>201303</v>
      </c>
      <c r="T574" s="52" t="s">
        <v>52</v>
      </c>
      <c r="U574" s="52">
        <v>0</v>
      </c>
      <c r="V574" s="54">
        <v>1250</v>
      </c>
      <c r="Z574" s="52" t="s">
        <v>48</v>
      </c>
      <c r="AA574" s="52" t="s">
        <v>129</v>
      </c>
      <c r="AB574" s="52" t="s">
        <v>42</v>
      </c>
      <c r="AC574" s="52" t="s">
        <v>130</v>
      </c>
      <c r="AD574" s="52" t="s">
        <v>51</v>
      </c>
    </row>
    <row r="575" spans="1:30" x14ac:dyDescent="0.25">
      <c r="A575" s="52" t="s">
        <v>35</v>
      </c>
      <c r="B575" s="52" t="s">
        <v>36</v>
      </c>
      <c r="C575" s="52" t="s">
        <v>37</v>
      </c>
      <c r="D575" s="52" t="s">
        <v>121</v>
      </c>
      <c r="E575" s="52" t="s">
        <v>215</v>
      </c>
      <c r="F575" s="52" t="s">
        <v>216</v>
      </c>
      <c r="G575" s="52" t="s">
        <v>124</v>
      </c>
      <c r="H575" s="52" t="s">
        <v>124</v>
      </c>
      <c r="I575" s="52" t="s">
        <v>42</v>
      </c>
      <c r="J575" s="52" t="s">
        <v>257</v>
      </c>
      <c r="K575" s="52" t="s">
        <v>257</v>
      </c>
      <c r="L575" s="52" t="s">
        <v>43</v>
      </c>
      <c r="M575" s="52" t="s">
        <v>44</v>
      </c>
      <c r="N575" s="52" t="s">
        <v>160</v>
      </c>
      <c r="O575" s="52" t="s">
        <v>42</v>
      </c>
      <c r="Q575" s="52" t="s">
        <v>258</v>
      </c>
      <c r="S575" s="52">
        <v>201303</v>
      </c>
      <c r="T575" s="52" t="s">
        <v>52</v>
      </c>
      <c r="U575" s="52">
        <v>0</v>
      </c>
      <c r="V575" s="54">
        <v>11.71</v>
      </c>
      <c r="Z575" s="52" t="s">
        <v>48</v>
      </c>
      <c r="AA575" s="52" t="s">
        <v>129</v>
      </c>
      <c r="AB575" s="52" t="s">
        <v>42</v>
      </c>
      <c r="AC575" s="52" t="s">
        <v>130</v>
      </c>
      <c r="AD575" s="52" t="s">
        <v>51</v>
      </c>
    </row>
    <row r="576" spans="1:30" x14ac:dyDescent="0.25">
      <c r="A576" s="52" t="s">
        <v>35</v>
      </c>
      <c r="B576" s="52" t="s">
        <v>36</v>
      </c>
      <c r="C576" s="52" t="s">
        <v>37</v>
      </c>
      <c r="D576" s="52" t="s">
        <v>121</v>
      </c>
      <c r="E576" s="52" t="s">
        <v>215</v>
      </c>
      <c r="F576" s="52" t="s">
        <v>216</v>
      </c>
      <c r="G576" s="52" t="s">
        <v>124</v>
      </c>
      <c r="H576" s="52" t="s">
        <v>124</v>
      </c>
      <c r="I576" s="52" t="s">
        <v>42</v>
      </c>
      <c r="J576" s="52" t="s">
        <v>257</v>
      </c>
      <c r="K576" s="52" t="s">
        <v>257</v>
      </c>
      <c r="L576" s="52" t="s">
        <v>43</v>
      </c>
      <c r="M576" s="52" t="s">
        <v>44</v>
      </c>
      <c r="N576" s="52" t="s">
        <v>126</v>
      </c>
      <c r="O576" s="52" t="s">
        <v>42</v>
      </c>
      <c r="Q576" s="52" t="s">
        <v>258</v>
      </c>
      <c r="S576" s="52">
        <v>201303</v>
      </c>
      <c r="T576" s="52" t="s">
        <v>52</v>
      </c>
      <c r="U576" s="52">
        <v>0</v>
      </c>
      <c r="V576" s="54">
        <v>229.16</v>
      </c>
      <c r="Z576" s="52" t="s">
        <v>48</v>
      </c>
      <c r="AA576" s="52" t="s">
        <v>129</v>
      </c>
      <c r="AB576" s="52" t="s">
        <v>42</v>
      </c>
      <c r="AC576" s="52" t="s">
        <v>130</v>
      </c>
      <c r="AD576" s="52" t="s">
        <v>51</v>
      </c>
    </row>
    <row r="577" spans="1:30" x14ac:dyDescent="0.25">
      <c r="A577" s="52" t="s">
        <v>35</v>
      </c>
      <c r="B577" s="52" t="s">
        <v>36</v>
      </c>
      <c r="C577" s="52" t="s">
        <v>37</v>
      </c>
      <c r="D577" s="52" t="s">
        <v>121</v>
      </c>
      <c r="E577" s="52" t="s">
        <v>215</v>
      </c>
      <c r="F577" s="52" t="s">
        <v>216</v>
      </c>
      <c r="G577" s="52" t="s">
        <v>124</v>
      </c>
      <c r="H577" s="52" t="s">
        <v>124</v>
      </c>
      <c r="I577" s="52" t="s">
        <v>42</v>
      </c>
      <c r="J577" s="52" t="s">
        <v>257</v>
      </c>
      <c r="K577" s="52" t="s">
        <v>257</v>
      </c>
      <c r="L577" s="52" t="s">
        <v>43</v>
      </c>
      <c r="M577" s="52" t="s">
        <v>1154</v>
      </c>
      <c r="N577" s="52" t="s">
        <v>160</v>
      </c>
      <c r="O577" s="52" t="s">
        <v>42</v>
      </c>
      <c r="Q577" s="52" t="s">
        <v>258</v>
      </c>
      <c r="S577" s="52">
        <v>201303</v>
      </c>
      <c r="T577" s="52" t="s">
        <v>47</v>
      </c>
      <c r="U577" s="52">
        <v>0</v>
      </c>
      <c r="V577" s="54">
        <v>-11.71</v>
      </c>
      <c r="Z577" s="52" t="s">
        <v>48</v>
      </c>
      <c r="AA577" s="52" t="s">
        <v>129</v>
      </c>
      <c r="AB577" s="52" t="s">
        <v>42</v>
      </c>
      <c r="AC577" s="52" t="s">
        <v>155</v>
      </c>
      <c r="AD577" s="52" t="s">
        <v>51</v>
      </c>
    </row>
    <row r="578" spans="1:30" x14ac:dyDescent="0.25">
      <c r="A578" s="52" t="s">
        <v>35</v>
      </c>
      <c r="B578" s="52" t="s">
        <v>36</v>
      </c>
      <c r="C578" s="52" t="s">
        <v>37</v>
      </c>
      <c r="D578" s="52" t="s">
        <v>121</v>
      </c>
      <c r="E578" s="52" t="s">
        <v>215</v>
      </c>
      <c r="F578" s="52" t="s">
        <v>216</v>
      </c>
      <c r="G578" s="52" t="s">
        <v>124</v>
      </c>
      <c r="H578" s="52" t="s">
        <v>124</v>
      </c>
      <c r="I578" s="52" t="s">
        <v>42</v>
      </c>
      <c r="J578" s="52" t="s">
        <v>257</v>
      </c>
      <c r="K578" s="52" t="s">
        <v>257</v>
      </c>
      <c r="L578" s="52" t="s">
        <v>43</v>
      </c>
      <c r="M578" s="52" t="s">
        <v>1154</v>
      </c>
      <c r="N578" s="52" t="s">
        <v>126</v>
      </c>
      <c r="O578" s="52" t="s">
        <v>42</v>
      </c>
      <c r="Q578" s="52" t="s">
        <v>258</v>
      </c>
      <c r="S578" s="52">
        <v>201303</v>
      </c>
      <c r="T578" s="52" t="s">
        <v>47</v>
      </c>
      <c r="U578" s="52">
        <v>0</v>
      </c>
      <c r="V578" s="54">
        <v>-229.16</v>
      </c>
      <c r="Z578" s="52" t="s">
        <v>48</v>
      </c>
      <c r="AA578" s="52" t="s">
        <v>129</v>
      </c>
      <c r="AB578" s="52" t="s">
        <v>42</v>
      </c>
      <c r="AC578" s="52" t="s">
        <v>155</v>
      </c>
      <c r="AD578" s="52" t="s">
        <v>51</v>
      </c>
    </row>
    <row r="579" spans="1:30" x14ac:dyDescent="0.25">
      <c r="A579" s="52" t="s">
        <v>35</v>
      </c>
      <c r="B579" s="52" t="s">
        <v>36</v>
      </c>
      <c r="C579" s="52" t="s">
        <v>37</v>
      </c>
      <c r="D579" s="52" t="s">
        <v>121</v>
      </c>
      <c r="E579" s="52" t="s">
        <v>215</v>
      </c>
      <c r="F579" s="52" t="s">
        <v>216</v>
      </c>
      <c r="G579" s="52" t="s">
        <v>124</v>
      </c>
      <c r="H579" s="52" t="s">
        <v>124</v>
      </c>
      <c r="I579" s="52" t="s">
        <v>42</v>
      </c>
      <c r="J579" s="52" t="s">
        <v>257</v>
      </c>
      <c r="K579" s="52" t="s">
        <v>257</v>
      </c>
      <c r="L579" s="52" t="s">
        <v>43</v>
      </c>
      <c r="M579" s="52" t="s">
        <v>44</v>
      </c>
      <c r="N579" s="52" t="s">
        <v>160</v>
      </c>
      <c r="O579" s="52" t="s">
        <v>42</v>
      </c>
      <c r="Q579" s="52" t="s">
        <v>258</v>
      </c>
      <c r="S579" s="52">
        <v>201303</v>
      </c>
      <c r="T579" s="52" t="s">
        <v>52</v>
      </c>
      <c r="U579" s="52">
        <v>0</v>
      </c>
      <c r="V579" s="54">
        <v>11.71</v>
      </c>
      <c r="Z579" s="52" t="s">
        <v>48</v>
      </c>
      <c r="AA579" s="52" t="s">
        <v>129</v>
      </c>
      <c r="AB579" s="52" t="s">
        <v>42</v>
      </c>
      <c r="AC579" s="52" t="s">
        <v>155</v>
      </c>
      <c r="AD579" s="52" t="s">
        <v>51</v>
      </c>
    </row>
    <row r="580" spans="1:30" x14ac:dyDescent="0.25">
      <c r="A580" s="52" t="s">
        <v>35</v>
      </c>
      <c r="B580" s="52" t="s">
        <v>36</v>
      </c>
      <c r="C580" s="52" t="s">
        <v>37</v>
      </c>
      <c r="D580" s="52" t="s">
        <v>121</v>
      </c>
      <c r="E580" s="52" t="s">
        <v>215</v>
      </c>
      <c r="F580" s="52" t="s">
        <v>216</v>
      </c>
      <c r="G580" s="52" t="s">
        <v>124</v>
      </c>
      <c r="H580" s="52" t="s">
        <v>124</v>
      </c>
      <c r="I580" s="52" t="s">
        <v>42</v>
      </c>
      <c r="J580" s="52" t="s">
        <v>257</v>
      </c>
      <c r="K580" s="52" t="s">
        <v>257</v>
      </c>
      <c r="L580" s="52" t="s">
        <v>43</v>
      </c>
      <c r="M580" s="52" t="s">
        <v>44</v>
      </c>
      <c r="N580" s="52" t="s">
        <v>126</v>
      </c>
      <c r="O580" s="52" t="s">
        <v>42</v>
      </c>
      <c r="Q580" s="52" t="s">
        <v>258</v>
      </c>
      <c r="S580" s="52">
        <v>201303</v>
      </c>
      <c r="T580" s="52" t="s">
        <v>52</v>
      </c>
      <c r="U580" s="52">
        <v>0</v>
      </c>
      <c r="V580" s="54">
        <v>229.16</v>
      </c>
      <c r="Z580" s="52" t="s">
        <v>48</v>
      </c>
      <c r="AA580" s="52" t="s">
        <v>129</v>
      </c>
      <c r="AB580" s="52" t="s">
        <v>42</v>
      </c>
      <c r="AC580" s="52" t="s">
        <v>155</v>
      </c>
      <c r="AD580" s="52" t="s">
        <v>51</v>
      </c>
    </row>
    <row r="581" spans="1:30" x14ac:dyDescent="0.25">
      <c r="A581" s="52" t="s">
        <v>35</v>
      </c>
      <c r="B581" s="52" t="s">
        <v>36</v>
      </c>
      <c r="C581" s="52" t="s">
        <v>37</v>
      </c>
      <c r="D581" s="52" t="s">
        <v>121</v>
      </c>
      <c r="E581" s="52" t="s">
        <v>215</v>
      </c>
      <c r="F581" s="52" t="s">
        <v>216</v>
      </c>
      <c r="G581" s="52" t="s">
        <v>124</v>
      </c>
      <c r="H581" s="52" t="s">
        <v>124</v>
      </c>
      <c r="I581" s="52" t="s">
        <v>42</v>
      </c>
      <c r="J581" s="52" t="s">
        <v>261</v>
      </c>
      <c r="K581" s="52" t="s">
        <v>261</v>
      </c>
      <c r="L581" s="52" t="s">
        <v>43</v>
      </c>
      <c r="M581" s="52" t="s">
        <v>1154</v>
      </c>
      <c r="N581" s="52" t="s">
        <v>150</v>
      </c>
      <c r="O581" s="52" t="s">
        <v>42</v>
      </c>
      <c r="Q581" s="52" t="s">
        <v>264</v>
      </c>
      <c r="S581" s="52">
        <v>201303</v>
      </c>
      <c r="T581" s="52" t="s">
        <v>47</v>
      </c>
      <c r="U581" s="52">
        <v>0</v>
      </c>
      <c r="V581" s="54">
        <v>-42460</v>
      </c>
      <c r="Z581" s="52" t="s">
        <v>48</v>
      </c>
      <c r="AA581" s="52" t="s">
        <v>129</v>
      </c>
      <c r="AB581" s="52" t="s">
        <v>42</v>
      </c>
      <c r="AC581" s="52" t="s">
        <v>130</v>
      </c>
      <c r="AD581" s="52" t="s">
        <v>51</v>
      </c>
    </row>
    <row r="582" spans="1:30" x14ac:dyDescent="0.25">
      <c r="A582" s="52" t="s">
        <v>35</v>
      </c>
      <c r="B582" s="52" t="s">
        <v>36</v>
      </c>
      <c r="C582" s="52" t="s">
        <v>37</v>
      </c>
      <c r="D582" s="52" t="s">
        <v>121</v>
      </c>
      <c r="E582" s="52" t="s">
        <v>215</v>
      </c>
      <c r="F582" s="52" t="s">
        <v>216</v>
      </c>
      <c r="G582" s="52" t="s">
        <v>124</v>
      </c>
      <c r="H582" s="52" t="s">
        <v>124</v>
      </c>
      <c r="I582" s="52" t="s">
        <v>42</v>
      </c>
      <c r="J582" s="52" t="s">
        <v>261</v>
      </c>
      <c r="K582" s="52" t="s">
        <v>261</v>
      </c>
      <c r="L582" s="52" t="s">
        <v>43</v>
      </c>
      <c r="M582" s="52" t="s">
        <v>1154</v>
      </c>
      <c r="N582" s="52" t="s">
        <v>150</v>
      </c>
      <c r="O582" s="52" t="s">
        <v>42</v>
      </c>
      <c r="Q582" s="52" t="s">
        <v>264</v>
      </c>
      <c r="S582" s="52">
        <v>201303</v>
      </c>
      <c r="T582" s="52" t="s">
        <v>52</v>
      </c>
      <c r="U582" s="52">
        <v>0</v>
      </c>
      <c r="V582" s="54">
        <v>42460</v>
      </c>
      <c r="Z582" s="52" t="s">
        <v>48</v>
      </c>
      <c r="AA582" s="52" t="s">
        <v>129</v>
      </c>
      <c r="AB582" s="52" t="s">
        <v>42</v>
      </c>
      <c r="AC582" s="52" t="s">
        <v>130</v>
      </c>
      <c r="AD582" s="52" t="s">
        <v>51</v>
      </c>
    </row>
    <row r="583" spans="1:30" x14ac:dyDescent="0.25">
      <c r="A583" s="52" t="s">
        <v>35</v>
      </c>
      <c r="B583" s="52" t="s">
        <v>36</v>
      </c>
      <c r="C583" s="52" t="s">
        <v>37</v>
      </c>
      <c r="D583" s="52" t="s">
        <v>121</v>
      </c>
      <c r="E583" s="52" t="s">
        <v>215</v>
      </c>
      <c r="F583" s="52" t="s">
        <v>216</v>
      </c>
      <c r="G583" s="52" t="s">
        <v>124</v>
      </c>
      <c r="H583" s="52" t="s">
        <v>124</v>
      </c>
      <c r="I583" s="52" t="s">
        <v>42</v>
      </c>
      <c r="J583" s="52" t="s">
        <v>261</v>
      </c>
      <c r="K583" s="52" t="s">
        <v>261</v>
      </c>
      <c r="L583" s="52" t="s">
        <v>43</v>
      </c>
      <c r="M583" s="52" t="s">
        <v>1154</v>
      </c>
      <c r="N583" s="52" t="s">
        <v>180</v>
      </c>
      <c r="O583" s="52" t="s">
        <v>42</v>
      </c>
      <c r="Q583" s="52" t="s">
        <v>263</v>
      </c>
      <c r="S583" s="52">
        <v>201303</v>
      </c>
      <c r="T583" s="52" t="s">
        <v>47</v>
      </c>
      <c r="U583" s="52">
        <v>0</v>
      </c>
      <c r="V583" s="54">
        <v>-108405</v>
      </c>
      <c r="Z583" s="52" t="s">
        <v>48</v>
      </c>
      <c r="AA583" s="52" t="s">
        <v>129</v>
      </c>
      <c r="AB583" s="52" t="s">
        <v>42</v>
      </c>
      <c r="AC583" s="52" t="s">
        <v>130</v>
      </c>
      <c r="AD583" s="52" t="s">
        <v>51</v>
      </c>
    </row>
    <row r="584" spans="1:30" x14ac:dyDescent="0.25">
      <c r="A584" s="52" t="s">
        <v>35</v>
      </c>
      <c r="B584" s="52" t="s">
        <v>36</v>
      </c>
      <c r="C584" s="52" t="s">
        <v>37</v>
      </c>
      <c r="D584" s="52" t="s">
        <v>121</v>
      </c>
      <c r="E584" s="52" t="s">
        <v>215</v>
      </c>
      <c r="F584" s="52" t="s">
        <v>216</v>
      </c>
      <c r="G584" s="52" t="s">
        <v>124</v>
      </c>
      <c r="H584" s="52" t="s">
        <v>124</v>
      </c>
      <c r="I584" s="52" t="s">
        <v>42</v>
      </c>
      <c r="J584" s="52" t="s">
        <v>261</v>
      </c>
      <c r="K584" s="52" t="s">
        <v>261</v>
      </c>
      <c r="L584" s="52" t="s">
        <v>43</v>
      </c>
      <c r="M584" s="52" t="s">
        <v>44</v>
      </c>
      <c r="N584" s="52" t="s">
        <v>126</v>
      </c>
      <c r="O584" s="52" t="s">
        <v>42</v>
      </c>
      <c r="Q584" s="52" t="s">
        <v>240</v>
      </c>
      <c r="S584" s="52">
        <v>201303</v>
      </c>
      <c r="T584" s="52" t="s">
        <v>47</v>
      </c>
      <c r="U584" s="52">
        <v>0</v>
      </c>
      <c r="V584" s="54">
        <v>-57.09</v>
      </c>
      <c r="Z584" s="52" t="s">
        <v>48</v>
      </c>
      <c r="AA584" s="52" t="s">
        <v>129</v>
      </c>
      <c r="AB584" s="52" t="s">
        <v>42</v>
      </c>
      <c r="AC584" s="52" t="s">
        <v>130</v>
      </c>
      <c r="AD584" s="52" t="s">
        <v>51</v>
      </c>
    </row>
    <row r="585" spans="1:30" x14ac:dyDescent="0.25">
      <c r="A585" s="52" t="s">
        <v>35</v>
      </c>
      <c r="B585" s="52" t="s">
        <v>36</v>
      </c>
      <c r="C585" s="52" t="s">
        <v>37</v>
      </c>
      <c r="D585" s="52" t="s">
        <v>121</v>
      </c>
      <c r="E585" s="52" t="s">
        <v>215</v>
      </c>
      <c r="F585" s="52" t="s">
        <v>216</v>
      </c>
      <c r="G585" s="52" t="s">
        <v>124</v>
      </c>
      <c r="H585" s="52" t="s">
        <v>124</v>
      </c>
      <c r="I585" s="52" t="s">
        <v>42</v>
      </c>
      <c r="J585" s="52" t="s">
        <v>261</v>
      </c>
      <c r="K585" s="52" t="s">
        <v>261</v>
      </c>
      <c r="L585" s="52" t="s">
        <v>43</v>
      </c>
      <c r="M585" s="52" t="s">
        <v>1154</v>
      </c>
      <c r="N585" s="52" t="s">
        <v>150</v>
      </c>
      <c r="O585" s="52" t="s">
        <v>42</v>
      </c>
      <c r="Q585" s="52" t="s">
        <v>264</v>
      </c>
      <c r="S585" s="52">
        <v>201303</v>
      </c>
      <c r="T585" s="52" t="s">
        <v>52</v>
      </c>
      <c r="U585" s="52">
        <v>0</v>
      </c>
      <c r="V585" s="54">
        <v>101046</v>
      </c>
      <c r="Z585" s="52" t="s">
        <v>48</v>
      </c>
      <c r="AA585" s="52" t="s">
        <v>129</v>
      </c>
      <c r="AB585" s="52" t="s">
        <v>42</v>
      </c>
      <c r="AC585" s="52" t="s">
        <v>130</v>
      </c>
      <c r="AD585" s="52" t="s">
        <v>51</v>
      </c>
    </row>
    <row r="586" spans="1:30" x14ac:dyDescent="0.25">
      <c r="A586" s="52" t="s">
        <v>35</v>
      </c>
      <c r="B586" s="52" t="s">
        <v>36</v>
      </c>
      <c r="C586" s="52" t="s">
        <v>37</v>
      </c>
      <c r="D586" s="52" t="s">
        <v>121</v>
      </c>
      <c r="E586" s="52" t="s">
        <v>215</v>
      </c>
      <c r="F586" s="52" t="s">
        <v>216</v>
      </c>
      <c r="G586" s="52" t="s">
        <v>124</v>
      </c>
      <c r="H586" s="52" t="s">
        <v>124</v>
      </c>
      <c r="I586" s="52" t="s">
        <v>42</v>
      </c>
      <c r="J586" s="52" t="s">
        <v>261</v>
      </c>
      <c r="K586" s="52" t="s">
        <v>261</v>
      </c>
      <c r="L586" s="52" t="s">
        <v>43</v>
      </c>
      <c r="M586" s="52" t="s">
        <v>1154</v>
      </c>
      <c r="N586" s="52" t="s">
        <v>180</v>
      </c>
      <c r="O586" s="52" t="s">
        <v>42</v>
      </c>
      <c r="Q586" s="52" t="s">
        <v>264</v>
      </c>
      <c r="S586" s="52">
        <v>201303</v>
      </c>
      <c r="T586" s="52" t="s">
        <v>52</v>
      </c>
      <c r="U586" s="52">
        <v>0</v>
      </c>
      <c r="V586" s="54">
        <v>108405</v>
      </c>
      <c r="Z586" s="52" t="s">
        <v>48</v>
      </c>
      <c r="AA586" s="52" t="s">
        <v>129</v>
      </c>
      <c r="AB586" s="52" t="s">
        <v>42</v>
      </c>
      <c r="AC586" s="52" t="s">
        <v>130</v>
      </c>
      <c r="AD586" s="52" t="s">
        <v>51</v>
      </c>
    </row>
    <row r="587" spans="1:30" x14ac:dyDescent="0.25">
      <c r="A587" s="52" t="s">
        <v>35</v>
      </c>
      <c r="B587" s="52" t="s">
        <v>36</v>
      </c>
      <c r="C587" s="52" t="s">
        <v>37</v>
      </c>
      <c r="D587" s="52" t="s">
        <v>121</v>
      </c>
      <c r="E587" s="52" t="s">
        <v>215</v>
      </c>
      <c r="F587" s="52" t="s">
        <v>216</v>
      </c>
      <c r="G587" s="52" t="s">
        <v>124</v>
      </c>
      <c r="H587" s="52" t="s">
        <v>124</v>
      </c>
      <c r="I587" s="52" t="s">
        <v>42</v>
      </c>
      <c r="J587" s="52" t="s">
        <v>261</v>
      </c>
      <c r="K587" s="52" t="s">
        <v>261</v>
      </c>
      <c r="L587" s="52" t="s">
        <v>43</v>
      </c>
      <c r="M587" s="52" t="s">
        <v>1154</v>
      </c>
      <c r="N587" s="52" t="s">
        <v>150</v>
      </c>
      <c r="O587" s="52" t="s">
        <v>42</v>
      </c>
      <c r="Q587" s="52" t="s">
        <v>262</v>
      </c>
      <c r="S587" s="52">
        <v>201303</v>
      </c>
      <c r="T587" s="52" t="s">
        <v>47</v>
      </c>
      <c r="U587" s="52">
        <v>0</v>
      </c>
      <c r="V587" s="54">
        <v>-25000</v>
      </c>
      <c r="Z587" s="52" t="s">
        <v>48</v>
      </c>
      <c r="AA587" s="52" t="s">
        <v>129</v>
      </c>
      <c r="AB587" s="52" t="s">
        <v>42</v>
      </c>
      <c r="AC587" s="52" t="s">
        <v>130</v>
      </c>
      <c r="AD587" s="52" t="s">
        <v>51</v>
      </c>
    </row>
    <row r="588" spans="1:30" x14ac:dyDescent="0.25">
      <c r="A588" s="52" t="s">
        <v>35</v>
      </c>
      <c r="B588" s="52" t="s">
        <v>36</v>
      </c>
      <c r="C588" s="52" t="s">
        <v>37</v>
      </c>
      <c r="D588" s="52" t="s">
        <v>121</v>
      </c>
      <c r="E588" s="52" t="s">
        <v>215</v>
      </c>
      <c r="F588" s="52" t="s">
        <v>216</v>
      </c>
      <c r="G588" s="52" t="s">
        <v>124</v>
      </c>
      <c r="H588" s="52" t="s">
        <v>124</v>
      </c>
      <c r="I588" s="52" t="s">
        <v>42</v>
      </c>
      <c r="J588" s="52" t="s">
        <v>261</v>
      </c>
      <c r="K588" s="52" t="s">
        <v>261</v>
      </c>
      <c r="L588" s="52" t="s">
        <v>43</v>
      </c>
      <c r="M588" s="52" t="s">
        <v>1154</v>
      </c>
      <c r="N588" s="52" t="s">
        <v>134</v>
      </c>
      <c r="O588" s="52" t="s">
        <v>42</v>
      </c>
      <c r="Q588" s="52" t="s">
        <v>135</v>
      </c>
      <c r="S588" s="52">
        <v>201303</v>
      </c>
      <c r="T588" s="52" t="s">
        <v>47</v>
      </c>
      <c r="U588" s="52">
        <v>0</v>
      </c>
      <c r="V588" s="54">
        <v>-1250</v>
      </c>
      <c r="Z588" s="52" t="s">
        <v>48</v>
      </c>
      <c r="AA588" s="52" t="s">
        <v>129</v>
      </c>
      <c r="AB588" s="52" t="s">
        <v>42</v>
      </c>
      <c r="AC588" s="52" t="s">
        <v>130</v>
      </c>
      <c r="AD588" s="52" t="s">
        <v>51</v>
      </c>
    </row>
    <row r="589" spans="1:30" x14ac:dyDescent="0.25">
      <c r="A589" s="52" t="s">
        <v>35</v>
      </c>
      <c r="B589" s="52" t="s">
        <v>36</v>
      </c>
      <c r="C589" s="52" t="s">
        <v>37</v>
      </c>
      <c r="D589" s="52" t="s">
        <v>121</v>
      </c>
      <c r="E589" s="52" t="s">
        <v>215</v>
      </c>
      <c r="F589" s="52" t="s">
        <v>216</v>
      </c>
      <c r="G589" s="52" t="s">
        <v>124</v>
      </c>
      <c r="H589" s="52" t="s">
        <v>124</v>
      </c>
      <c r="I589" s="52" t="s">
        <v>42</v>
      </c>
      <c r="J589" s="52" t="s">
        <v>261</v>
      </c>
      <c r="K589" s="52" t="s">
        <v>261</v>
      </c>
      <c r="L589" s="52" t="s">
        <v>43</v>
      </c>
      <c r="M589" s="52" t="s">
        <v>1154</v>
      </c>
      <c r="N589" s="52" t="s">
        <v>150</v>
      </c>
      <c r="O589" s="52" t="s">
        <v>42</v>
      </c>
      <c r="Q589" s="52" t="s">
        <v>264</v>
      </c>
      <c r="S589" s="52">
        <v>201303</v>
      </c>
      <c r="T589" s="52" t="s">
        <v>47</v>
      </c>
      <c r="U589" s="52">
        <v>0</v>
      </c>
      <c r="V589" s="54">
        <v>-101046</v>
      </c>
      <c r="Z589" s="52" t="s">
        <v>48</v>
      </c>
      <c r="AA589" s="52" t="s">
        <v>129</v>
      </c>
      <c r="AB589" s="52" t="s">
        <v>42</v>
      </c>
      <c r="AC589" s="52" t="s">
        <v>130</v>
      </c>
      <c r="AD589" s="52" t="s">
        <v>51</v>
      </c>
    </row>
    <row r="590" spans="1:30" x14ac:dyDescent="0.25">
      <c r="A590" s="52" t="s">
        <v>35</v>
      </c>
      <c r="B590" s="52" t="s">
        <v>36</v>
      </c>
      <c r="C590" s="52" t="s">
        <v>37</v>
      </c>
      <c r="D590" s="52" t="s">
        <v>121</v>
      </c>
      <c r="E590" s="52" t="s">
        <v>215</v>
      </c>
      <c r="F590" s="52" t="s">
        <v>216</v>
      </c>
      <c r="G590" s="52" t="s">
        <v>124</v>
      </c>
      <c r="H590" s="52" t="s">
        <v>124</v>
      </c>
      <c r="I590" s="52" t="s">
        <v>42</v>
      </c>
      <c r="J590" s="52" t="s">
        <v>261</v>
      </c>
      <c r="K590" s="52" t="s">
        <v>261</v>
      </c>
      <c r="L590" s="52" t="s">
        <v>43</v>
      </c>
      <c r="M590" s="52" t="s">
        <v>1154</v>
      </c>
      <c r="N590" s="52" t="s">
        <v>180</v>
      </c>
      <c r="O590" s="52" t="s">
        <v>42</v>
      </c>
      <c r="Q590" s="52" t="s">
        <v>264</v>
      </c>
      <c r="S590" s="52">
        <v>201303</v>
      </c>
      <c r="T590" s="52" t="s">
        <v>47</v>
      </c>
      <c r="U590" s="52">
        <v>0</v>
      </c>
      <c r="V590" s="54">
        <v>-108405</v>
      </c>
      <c r="Z590" s="52" t="s">
        <v>48</v>
      </c>
      <c r="AA590" s="52" t="s">
        <v>129</v>
      </c>
      <c r="AB590" s="52" t="s">
        <v>42</v>
      </c>
      <c r="AC590" s="52" t="s">
        <v>130</v>
      </c>
      <c r="AD590" s="52" t="s">
        <v>51</v>
      </c>
    </row>
    <row r="591" spans="1:30" x14ac:dyDescent="0.25">
      <c r="A591" s="52" t="s">
        <v>35</v>
      </c>
      <c r="B591" s="52" t="s">
        <v>36</v>
      </c>
      <c r="C591" s="52" t="s">
        <v>37</v>
      </c>
      <c r="D591" s="52" t="s">
        <v>121</v>
      </c>
      <c r="E591" s="52" t="s">
        <v>215</v>
      </c>
      <c r="F591" s="52" t="s">
        <v>216</v>
      </c>
      <c r="G591" s="52" t="s">
        <v>124</v>
      </c>
      <c r="H591" s="52" t="s">
        <v>124</v>
      </c>
      <c r="I591" s="52" t="s">
        <v>42</v>
      </c>
      <c r="J591" s="52" t="s">
        <v>261</v>
      </c>
      <c r="K591" s="52" t="s">
        <v>261</v>
      </c>
      <c r="L591" s="52" t="s">
        <v>43</v>
      </c>
      <c r="M591" s="52" t="s">
        <v>1154</v>
      </c>
      <c r="N591" s="52" t="s">
        <v>180</v>
      </c>
      <c r="O591" s="52" t="s">
        <v>42</v>
      </c>
      <c r="Q591" s="52" t="s">
        <v>265</v>
      </c>
      <c r="S591" s="52">
        <v>201303</v>
      </c>
      <c r="T591" s="52" t="s">
        <v>47</v>
      </c>
      <c r="U591" s="52">
        <v>0</v>
      </c>
      <c r="V591" s="54">
        <v>-29595</v>
      </c>
      <c r="Z591" s="52" t="s">
        <v>48</v>
      </c>
      <c r="AA591" s="52" t="s">
        <v>129</v>
      </c>
      <c r="AB591" s="52" t="s">
        <v>42</v>
      </c>
      <c r="AC591" s="52" t="s">
        <v>130</v>
      </c>
      <c r="AD591" s="52" t="s">
        <v>51</v>
      </c>
    </row>
    <row r="592" spans="1:30" x14ac:dyDescent="0.25">
      <c r="A592" s="52" t="s">
        <v>35</v>
      </c>
      <c r="B592" s="52" t="s">
        <v>36</v>
      </c>
      <c r="C592" s="52" t="s">
        <v>37</v>
      </c>
      <c r="D592" s="52" t="s">
        <v>121</v>
      </c>
      <c r="E592" s="52" t="s">
        <v>215</v>
      </c>
      <c r="F592" s="52" t="s">
        <v>216</v>
      </c>
      <c r="G592" s="52" t="s">
        <v>124</v>
      </c>
      <c r="H592" s="52" t="s">
        <v>124</v>
      </c>
      <c r="I592" s="52" t="s">
        <v>42</v>
      </c>
      <c r="J592" s="52" t="s">
        <v>261</v>
      </c>
      <c r="K592" s="52" t="s">
        <v>261</v>
      </c>
      <c r="L592" s="52" t="s">
        <v>43</v>
      </c>
      <c r="M592" s="52" t="s">
        <v>44</v>
      </c>
      <c r="N592" s="52" t="s">
        <v>150</v>
      </c>
      <c r="O592" s="52" t="s">
        <v>42</v>
      </c>
      <c r="Q592" s="52" t="s">
        <v>264</v>
      </c>
      <c r="S592" s="52">
        <v>201303</v>
      </c>
      <c r="T592" s="52" t="s">
        <v>47</v>
      </c>
      <c r="U592" s="52">
        <v>0</v>
      </c>
      <c r="V592" s="54">
        <v>-101046</v>
      </c>
      <c r="Z592" s="52" t="s">
        <v>48</v>
      </c>
      <c r="AA592" s="52" t="s">
        <v>129</v>
      </c>
      <c r="AB592" s="52" t="s">
        <v>42</v>
      </c>
      <c r="AC592" s="52" t="s">
        <v>130</v>
      </c>
      <c r="AD592" s="52" t="s">
        <v>51</v>
      </c>
    </row>
    <row r="593" spans="1:30" x14ac:dyDescent="0.25">
      <c r="A593" s="52" t="s">
        <v>35</v>
      </c>
      <c r="B593" s="52" t="s">
        <v>36</v>
      </c>
      <c r="C593" s="52" t="s">
        <v>37</v>
      </c>
      <c r="D593" s="52" t="s">
        <v>121</v>
      </c>
      <c r="E593" s="52" t="s">
        <v>215</v>
      </c>
      <c r="F593" s="52" t="s">
        <v>216</v>
      </c>
      <c r="G593" s="52" t="s">
        <v>124</v>
      </c>
      <c r="H593" s="52" t="s">
        <v>124</v>
      </c>
      <c r="I593" s="52" t="s">
        <v>42</v>
      </c>
      <c r="J593" s="52" t="s">
        <v>261</v>
      </c>
      <c r="K593" s="52" t="s">
        <v>261</v>
      </c>
      <c r="L593" s="52" t="s">
        <v>43</v>
      </c>
      <c r="M593" s="52" t="s">
        <v>44</v>
      </c>
      <c r="N593" s="52" t="s">
        <v>180</v>
      </c>
      <c r="O593" s="52" t="s">
        <v>42</v>
      </c>
      <c r="Q593" s="52" t="s">
        <v>264</v>
      </c>
      <c r="S593" s="52">
        <v>201303</v>
      </c>
      <c r="T593" s="52" t="s">
        <v>47</v>
      </c>
      <c r="U593" s="52">
        <v>0</v>
      </c>
      <c r="V593" s="54">
        <v>-108405</v>
      </c>
      <c r="Z593" s="52" t="s">
        <v>48</v>
      </c>
      <c r="AA593" s="52" t="s">
        <v>129</v>
      </c>
      <c r="AB593" s="52" t="s">
        <v>42</v>
      </c>
      <c r="AC593" s="52" t="s">
        <v>130</v>
      </c>
      <c r="AD593" s="52" t="s">
        <v>51</v>
      </c>
    </row>
    <row r="594" spans="1:30" x14ac:dyDescent="0.25">
      <c r="A594" s="52" t="s">
        <v>35</v>
      </c>
      <c r="B594" s="52" t="s">
        <v>36</v>
      </c>
      <c r="C594" s="52" t="s">
        <v>37</v>
      </c>
      <c r="D594" s="52" t="s">
        <v>121</v>
      </c>
      <c r="E594" s="52" t="s">
        <v>215</v>
      </c>
      <c r="F594" s="52" t="s">
        <v>216</v>
      </c>
      <c r="G594" s="52" t="s">
        <v>124</v>
      </c>
      <c r="H594" s="52" t="s">
        <v>124</v>
      </c>
      <c r="I594" s="52" t="s">
        <v>42</v>
      </c>
      <c r="J594" s="52" t="s">
        <v>261</v>
      </c>
      <c r="K594" s="52" t="s">
        <v>261</v>
      </c>
      <c r="L594" s="52" t="s">
        <v>43</v>
      </c>
      <c r="M594" s="52" t="s">
        <v>44</v>
      </c>
      <c r="N594" s="52" t="s">
        <v>150</v>
      </c>
      <c r="O594" s="52" t="s">
        <v>42</v>
      </c>
      <c r="Q594" s="52" t="s">
        <v>264</v>
      </c>
      <c r="S594" s="52">
        <v>201303</v>
      </c>
      <c r="T594" s="52" t="s">
        <v>52</v>
      </c>
      <c r="U594" s="52">
        <v>0</v>
      </c>
      <c r="V594" s="54">
        <v>101046</v>
      </c>
      <c r="Z594" s="52" t="s">
        <v>48</v>
      </c>
      <c r="AA594" s="52" t="s">
        <v>129</v>
      </c>
      <c r="AB594" s="52" t="s">
        <v>42</v>
      </c>
      <c r="AC594" s="52" t="s">
        <v>130</v>
      </c>
      <c r="AD594" s="52" t="s">
        <v>51</v>
      </c>
    </row>
    <row r="595" spans="1:30" x14ac:dyDescent="0.25">
      <c r="A595" s="52" t="s">
        <v>35</v>
      </c>
      <c r="B595" s="52" t="s">
        <v>36</v>
      </c>
      <c r="C595" s="52" t="s">
        <v>37</v>
      </c>
      <c r="D595" s="52" t="s">
        <v>121</v>
      </c>
      <c r="E595" s="52" t="s">
        <v>215</v>
      </c>
      <c r="F595" s="52" t="s">
        <v>216</v>
      </c>
      <c r="G595" s="52" t="s">
        <v>124</v>
      </c>
      <c r="H595" s="52" t="s">
        <v>124</v>
      </c>
      <c r="I595" s="52" t="s">
        <v>42</v>
      </c>
      <c r="J595" s="52" t="s">
        <v>261</v>
      </c>
      <c r="K595" s="52" t="s">
        <v>261</v>
      </c>
      <c r="L595" s="52" t="s">
        <v>43</v>
      </c>
      <c r="M595" s="52" t="s">
        <v>44</v>
      </c>
      <c r="N595" s="52" t="s">
        <v>180</v>
      </c>
      <c r="O595" s="52" t="s">
        <v>42</v>
      </c>
      <c r="Q595" s="52" t="s">
        <v>264</v>
      </c>
      <c r="S595" s="52">
        <v>201303</v>
      </c>
      <c r="T595" s="52" t="s">
        <v>52</v>
      </c>
      <c r="U595" s="52">
        <v>0</v>
      </c>
      <c r="V595" s="54">
        <v>108405</v>
      </c>
      <c r="Z595" s="52" t="s">
        <v>48</v>
      </c>
      <c r="AA595" s="52" t="s">
        <v>129</v>
      </c>
      <c r="AB595" s="52" t="s">
        <v>42</v>
      </c>
      <c r="AC595" s="52" t="s">
        <v>130</v>
      </c>
      <c r="AD595" s="52" t="s">
        <v>51</v>
      </c>
    </row>
    <row r="596" spans="1:30" x14ac:dyDescent="0.25">
      <c r="A596" s="52" t="s">
        <v>35</v>
      </c>
      <c r="B596" s="52" t="s">
        <v>36</v>
      </c>
      <c r="C596" s="52" t="s">
        <v>37</v>
      </c>
      <c r="D596" s="52" t="s">
        <v>121</v>
      </c>
      <c r="E596" s="52" t="s">
        <v>215</v>
      </c>
      <c r="F596" s="52" t="s">
        <v>216</v>
      </c>
      <c r="G596" s="52" t="s">
        <v>124</v>
      </c>
      <c r="H596" s="52" t="s">
        <v>124</v>
      </c>
      <c r="I596" s="52" t="s">
        <v>42</v>
      </c>
      <c r="J596" s="52" t="s">
        <v>261</v>
      </c>
      <c r="K596" s="52" t="s">
        <v>261</v>
      </c>
      <c r="L596" s="52" t="s">
        <v>43</v>
      </c>
      <c r="M596" s="52" t="s">
        <v>44</v>
      </c>
      <c r="N596" s="52" t="s">
        <v>180</v>
      </c>
      <c r="O596" s="52" t="s">
        <v>42</v>
      </c>
      <c r="Q596" s="52" t="s">
        <v>265</v>
      </c>
      <c r="S596" s="52">
        <v>201303</v>
      </c>
      <c r="T596" s="52" t="s">
        <v>52</v>
      </c>
      <c r="U596" s="52">
        <v>0</v>
      </c>
      <c r="V596" s="54">
        <v>29595</v>
      </c>
      <c r="Z596" s="52" t="s">
        <v>48</v>
      </c>
      <c r="AA596" s="52" t="s">
        <v>129</v>
      </c>
      <c r="AB596" s="52" t="s">
        <v>42</v>
      </c>
      <c r="AC596" s="52" t="s">
        <v>130</v>
      </c>
      <c r="AD596" s="52" t="s">
        <v>51</v>
      </c>
    </row>
    <row r="597" spans="1:30" x14ac:dyDescent="0.25">
      <c r="A597" s="52" t="s">
        <v>35</v>
      </c>
      <c r="B597" s="52" t="s">
        <v>36</v>
      </c>
      <c r="C597" s="52" t="s">
        <v>37</v>
      </c>
      <c r="D597" s="52" t="s">
        <v>121</v>
      </c>
      <c r="E597" s="52" t="s">
        <v>215</v>
      </c>
      <c r="F597" s="52" t="s">
        <v>216</v>
      </c>
      <c r="G597" s="52" t="s">
        <v>124</v>
      </c>
      <c r="H597" s="52" t="s">
        <v>124</v>
      </c>
      <c r="I597" s="52" t="s">
        <v>42</v>
      </c>
      <c r="J597" s="52" t="s">
        <v>261</v>
      </c>
      <c r="K597" s="52" t="s">
        <v>261</v>
      </c>
      <c r="L597" s="52" t="s">
        <v>43</v>
      </c>
      <c r="M597" s="52" t="s">
        <v>44</v>
      </c>
      <c r="N597" s="52" t="s">
        <v>150</v>
      </c>
      <c r="O597" s="52" t="s">
        <v>42</v>
      </c>
      <c r="Q597" s="52" t="s">
        <v>264</v>
      </c>
      <c r="S597" s="52">
        <v>201303</v>
      </c>
      <c r="T597" s="52" t="s">
        <v>52</v>
      </c>
      <c r="U597" s="52">
        <v>0</v>
      </c>
      <c r="V597" s="54">
        <v>42460</v>
      </c>
      <c r="Z597" s="52" t="s">
        <v>48</v>
      </c>
      <c r="AA597" s="52" t="s">
        <v>129</v>
      </c>
      <c r="AB597" s="52" t="s">
        <v>42</v>
      </c>
      <c r="AC597" s="52" t="s">
        <v>130</v>
      </c>
      <c r="AD597" s="52" t="s">
        <v>51</v>
      </c>
    </row>
    <row r="598" spans="1:30" x14ac:dyDescent="0.25">
      <c r="A598" s="52" t="s">
        <v>35</v>
      </c>
      <c r="B598" s="52" t="s">
        <v>36</v>
      </c>
      <c r="C598" s="52" t="s">
        <v>37</v>
      </c>
      <c r="D598" s="52" t="s">
        <v>121</v>
      </c>
      <c r="E598" s="52" t="s">
        <v>215</v>
      </c>
      <c r="F598" s="52" t="s">
        <v>216</v>
      </c>
      <c r="G598" s="52" t="s">
        <v>124</v>
      </c>
      <c r="H598" s="52" t="s">
        <v>124</v>
      </c>
      <c r="I598" s="52" t="s">
        <v>42</v>
      </c>
      <c r="J598" s="52" t="s">
        <v>261</v>
      </c>
      <c r="K598" s="52" t="s">
        <v>261</v>
      </c>
      <c r="L598" s="52" t="s">
        <v>43</v>
      </c>
      <c r="M598" s="52" t="s">
        <v>44</v>
      </c>
      <c r="N598" s="52" t="s">
        <v>150</v>
      </c>
      <c r="O598" s="52" t="s">
        <v>42</v>
      </c>
      <c r="Q598" s="52" t="s">
        <v>264</v>
      </c>
      <c r="S598" s="52">
        <v>201303</v>
      </c>
      <c r="T598" s="52" t="s">
        <v>47</v>
      </c>
      <c r="U598" s="52">
        <v>0</v>
      </c>
      <c r="V598" s="54">
        <v>-42460</v>
      </c>
      <c r="Z598" s="52" t="s">
        <v>48</v>
      </c>
      <c r="AA598" s="52" t="s">
        <v>129</v>
      </c>
      <c r="AB598" s="52" t="s">
        <v>42</v>
      </c>
      <c r="AC598" s="52" t="s">
        <v>130</v>
      </c>
      <c r="AD598" s="52" t="s">
        <v>51</v>
      </c>
    </row>
    <row r="599" spans="1:30" x14ac:dyDescent="0.25">
      <c r="A599" s="52" t="s">
        <v>35</v>
      </c>
      <c r="B599" s="52" t="s">
        <v>36</v>
      </c>
      <c r="C599" s="52" t="s">
        <v>37</v>
      </c>
      <c r="D599" s="52" t="s">
        <v>121</v>
      </c>
      <c r="E599" s="52" t="s">
        <v>215</v>
      </c>
      <c r="F599" s="52" t="s">
        <v>216</v>
      </c>
      <c r="G599" s="52" t="s">
        <v>124</v>
      </c>
      <c r="H599" s="52" t="s">
        <v>124</v>
      </c>
      <c r="I599" s="52" t="s">
        <v>42</v>
      </c>
      <c r="J599" s="52" t="s">
        <v>261</v>
      </c>
      <c r="K599" s="52" t="s">
        <v>261</v>
      </c>
      <c r="L599" s="52" t="s">
        <v>43</v>
      </c>
      <c r="M599" s="52" t="s">
        <v>44</v>
      </c>
      <c r="N599" s="52" t="s">
        <v>180</v>
      </c>
      <c r="O599" s="52" t="s">
        <v>42</v>
      </c>
      <c r="Q599" s="52" t="s">
        <v>263</v>
      </c>
      <c r="S599" s="52">
        <v>201303</v>
      </c>
      <c r="T599" s="52" t="s">
        <v>52</v>
      </c>
      <c r="U599" s="52">
        <v>0</v>
      </c>
      <c r="V599" s="54">
        <v>108405</v>
      </c>
      <c r="Z599" s="52" t="s">
        <v>48</v>
      </c>
      <c r="AA599" s="52" t="s">
        <v>129</v>
      </c>
      <c r="AB599" s="52" t="s">
        <v>42</v>
      </c>
      <c r="AC599" s="52" t="s">
        <v>130</v>
      </c>
      <c r="AD599" s="52" t="s">
        <v>51</v>
      </c>
    </row>
    <row r="600" spans="1:30" x14ac:dyDescent="0.25">
      <c r="A600" s="52" t="s">
        <v>35</v>
      </c>
      <c r="B600" s="52" t="s">
        <v>36</v>
      </c>
      <c r="C600" s="52" t="s">
        <v>37</v>
      </c>
      <c r="D600" s="52" t="s">
        <v>121</v>
      </c>
      <c r="E600" s="52" t="s">
        <v>215</v>
      </c>
      <c r="F600" s="52" t="s">
        <v>216</v>
      </c>
      <c r="G600" s="52" t="s">
        <v>124</v>
      </c>
      <c r="H600" s="52" t="s">
        <v>124</v>
      </c>
      <c r="I600" s="52" t="s">
        <v>42</v>
      </c>
      <c r="J600" s="52" t="s">
        <v>261</v>
      </c>
      <c r="K600" s="52" t="s">
        <v>261</v>
      </c>
      <c r="L600" s="52" t="s">
        <v>43</v>
      </c>
      <c r="M600" s="52" t="s">
        <v>44</v>
      </c>
      <c r="N600" s="52" t="s">
        <v>150</v>
      </c>
      <c r="O600" s="52" t="s">
        <v>42</v>
      </c>
      <c r="Q600" s="52" t="s">
        <v>262</v>
      </c>
      <c r="S600" s="52">
        <v>201303</v>
      </c>
      <c r="T600" s="52" t="s">
        <v>52</v>
      </c>
      <c r="U600" s="52">
        <v>0</v>
      </c>
      <c r="V600" s="54">
        <v>25000</v>
      </c>
      <c r="Z600" s="52" t="s">
        <v>48</v>
      </c>
      <c r="AA600" s="52" t="s">
        <v>129</v>
      </c>
      <c r="AB600" s="52" t="s">
        <v>42</v>
      </c>
      <c r="AC600" s="52" t="s">
        <v>130</v>
      </c>
      <c r="AD600" s="52" t="s">
        <v>51</v>
      </c>
    </row>
    <row r="601" spans="1:30" x14ac:dyDescent="0.25">
      <c r="A601" s="52" t="s">
        <v>35</v>
      </c>
      <c r="B601" s="52" t="s">
        <v>36</v>
      </c>
      <c r="C601" s="52" t="s">
        <v>37</v>
      </c>
      <c r="D601" s="52" t="s">
        <v>121</v>
      </c>
      <c r="E601" s="52" t="s">
        <v>215</v>
      </c>
      <c r="F601" s="52" t="s">
        <v>216</v>
      </c>
      <c r="G601" s="52" t="s">
        <v>124</v>
      </c>
      <c r="H601" s="52" t="s">
        <v>124</v>
      </c>
      <c r="I601" s="52" t="s">
        <v>42</v>
      </c>
      <c r="J601" s="52" t="s">
        <v>261</v>
      </c>
      <c r="K601" s="52" t="s">
        <v>261</v>
      </c>
      <c r="L601" s="52" t="s">
        <v>43</v>
      </c>
      <c r="M601" s="52" t="s">
        <v>44</v>
      </c>
      <c r="N601" s="52" t="s">
        <v>134</v>
      </c>
      <c r="O601" s="52" t="s">
        <v>42</v>
      </c>
      <c r="Q601" s="52" t="s">
        <v>135</v>
      </c>
      <c r="S601" s="52">
        <v>201303</v>
      </c>
      <c r="T601" s="52" t="s">
        <v>52</v>
      </c>
      <c r="U601" s="52">
        <v>0</v>
      </c>
      <c r="V601" s="54">
        <v>1250</v>
      </c>
      <c r="Z601" s="52" t="s">
        <v>48</v>
      </c>
      <c r="AA601" s="52" t="s">
        <v>129</v>
      </c>
      <c r="AB601" s="52" t="s">
        <v>42</v>
      </c>
      <c r="AC601" s="52" t="s">
        <v>130</v>
      </c>
      <c r="AD601" s="52" t="s">
        <v>51</v>
      </c>
    </row>
    <row r="602" spans="1:30" x14ac:dyDescent="0.25">
      <c r="A602" s="52" t="s">
        <v>35</v>
      </c>
      <c r="B602" s="52" t="s">
        <v>36</v>
      </c>
      <c r="C602" s="52" t="s">
        <v>37</v>
      </c>
      <c r="D602" s="52" t="s">
        <v>121</v>
      </c>
      <c r="E602" s="52" t="s">
        <v>215</v>
      </c>
      <c r="F602" s="52" t="s">
        <v>216</v>
      </c>
      <c r="G602" s="52" t="s">
        <v>124</v>
      </c>
      <c r="H602" s="52" t="s">
        <v>124</v>
      </c>
      <c r="I602" s="52" t="s">
        <v>42</v>
      </c>
      <c r="J602" s="52" t="s">
        <v>261</v>
      </c>
      <c r="K602" s="52" t="s">
        <v>261</v>
      </c>
      <c r="L602" s="52" t="s">
        <v>43</v>
      </c>
      <c r="M602" s="52" t="s">
        <v>44</v>
      </c>
      <c r="N602" s="52" t="s">
        <v>180</v>
      </c>
      <c r="O602" s="52" t="s">
        <v>42</v>
      </c>
      <c r="Q602" s="52" t="s">
        <v>265</v>
      </c>
      <c r="S602" s="52">
        <v>201303</v>
      </c>
      <c r="T602" s="52" t="s">
        <v>52</v>
      </c>
      <c r="U602" s="52">
        <v>0</v>
      </c>
      <c r="V602" s="54">
        <v>176018</v>
      </c>
      <c r="Z602" s="52" t="s">
        <v>48</v>
      </c>
      <c r="AA602" s="52" t="s">
        <v>129</v>
      </c>
      <c r="AB602" s="52" t="s">
        <v>42</v>
      </c>
      <c r="AC602" s="52" t="s">
        <v>225</v>
      </c>
      <c r="AD602" s="52" t="s">
        <v>51</v>
      </c>
    </row>
    <row r="603" spans="1:30" x14ac:dyDescent="0.25">
      <c r="A603" s="52" t="s">
        <v>35</v>
      </c>
      <c r="B603" s="52" t="s">
        <v>36</v>
      </c>
      <c r="C603" s="52" t="s">
        <v>37</v>
      </c>
      <c r="D603" s="52" t="s">
        <v>121</v>
      </c>
      <c r="E603" s="52" t="s">
        <v>215</v>
      </c>
      <c r="F603" s="52" t="s">
        <v>216</v>
      </c>
      <c r="G603" s="52" t="s">
        <v>124</v>
      </c>
      <c r="H603" s="52" t="s">
        <v>124</v>
      </c>
      <c r="I603" s="52" t="s">
        <v>42</v>
      </c>
      <c r="J603" s="52" t="s">
        <v>261</v>
      </c>
      <c r="K603" s="52" t="s">
        <v>261</v>
      </c>
      <c r="L603" s="52" t="s">
        <v>43</v>
      </c>
      <c r="M603" s="52" t="s">
        <v>44</v>
      </c>
      <c r="N603" s="52" t="s">
        <v>126</v>
      </c>
      <c r="O603" s="52" t="s">
        <v>42</v>
      </c>
      <c r="Q603" s="52" t="s">
        <v>240</v>
      </c>
      <c r="S603" s="52">
        <v>201303</v>
      </c>
      <c r="T603" s="52" t="s">
        <v>52</v>
      </c>
      <c r="U603" s="52">
        <v>0</v>
      </c>
      <c r="V603" s="54">
        <v>57.09</v>
      </c>
      <c r="Z603" s="52" t="s">
        <v>48</v>
      </c>
      <c r="AA603" s="52" t="s">
        <v>129</v>
      </c>
      <c r="AB603" s="52" t="s">
        <v>42</v>
      </c>
      <c r="AC603" s="52" t="s">
        <v>130</v>
      </c>
      <c r="AD603" s="52" t="s">
        <v>51</v>
      </c>
    </row>
    <row r="604" spans="1:30" x14ac:dyDescent="0.25">
      <c r="A604" s="52" t="s">
        <v>35</v>
      </c>
      <c r="B604" s="52" t="s">
        <v>36</v>
      </c>
      <c r="C604" s="52" t="s">
        <v>37</v>
      </c>
      <c r="D604" s="52" t="s">
        <v>121</v>
      </c>
      <c r="E604" s="52" t="s">
        <v>215</v>
      </c>
      <c r="F604" s="52" t="s">
        <v>216</v>
      </c>
      <c r="G604" s="52" t="s">
        <v>124</v>
      </c>
      <c r="H604" s="52" t="s">
        <v>124</v>
      </c>
      <c r="I604" s="52" t="s">
        <v>42</v>
      </c>
      <c r="J604" s="52" t="s">
        <v>261</v>
      </c>
      <c r="K604" s="52" t="s">
        <v>261</v>
      </c>
      <c r="L604" s="52" t="s">
        <v>43</v>
      </c>
      <c r="M604" s="52" t="s">
        <v>1154</v>
      </c>
      <c r="N604" s="52" t="s">
        <v>126</v>
      </c>
      <c r="O604" s="52" t="s">
        <v>42</v>
      </c>
      <c r="Q604" s="52" t="s">
        <v>240</v>
      </c>
      <c r="S604" s="52">
        <v>201303</v>
      </c>
      <c r="T604" s="52" t="s">
        <v>47</v>
      </c>
      <c r="U604" s="52">
        <v>0</v>
      </c>
      <c r="V604" s="54">
        <v>-57.09</v>
      </c>
      <c r="Z604" s="52" t="s">
        <v>48</v>
      </c>
      <c r="AA604" s="52" t="s">
        <v>129</v>
      </c>
      <c r="AB604" s="52" t="s">
        <v>42</v>
      </c>
      <c r="AC604" s="52" t="s">
        <v>155</v>
      </c>
      <c r="AD604" s="52" t="s">
        <v>51</v>
      </c>
    </row>
    <row r="605" spans="1:30" x14ac:dyDescent="0.25">
      <c r="A605" s="52" t="s">
        <v>35</v>
      </c>
      <c r="B605" s="52" t="s">
        <v>36</v>
      </c>
      <c r="C605" s="52" t="s">
        <v>37</v>
      </c>
      <c r="D605" s="52" t="s">
        <v>121</v>
      </c>
      <c r="E605" s="52" t="s">
        <v>215</v>
      </c>
      <c r="F605" s="52" t="s">
        <v>216</v>
      </c>
      <c r="G605" s="52" t="s">
        <v>124</v>
      </c>
      <c r="H605" s="52" t="s">
        <v>124</v>
      </c>
      <c r="I605" s="52" t="s">
        <v>42</v>
      </c>
      <c r="J605" s="52" t="s">
        <v>261</v>
      </c>
      <c r="K605" s="52" t="s">
        <v>261</v>
      </c>
      <c r="L605" s="52" t="s">
        <v>43</v>
      </c>
      <c r="M605" s="52" t="s">
        <v>44</v>
      </c>
      <c r="N605" s="52" t="s">
        <v>126</v>
      </c>
      <c r="O605" s="52" t="s">
        <v>42</v>
      </c>
      <c r="Q605" s="52" t="s">
        <v>240</v>
      </c>
      <c r="S605" s="52">
        <v>201303</v>
      </c>
      <c r="T605" s="52" t="s">
        <v>52</v>
      </c>
      <c r="U605" s="52">
        <v>0</v>
      </c>
      <c r="V605" s="54">
        <v>57.09</v>
      </c>
      <c r="Z605" s="52" t="s">
        <v>48</v>
      </c>
      <c r="AA605" s="52" t="s">
        <v>129</v>
      </c>
      <c r="AB605" s="52" t="s">
        <v>42</v>
      </c>
      <c r="AC605" s="52" t="s">
        <v>155</v>
      </c>
      <c r="AD605" s="52" t="s">
        <v>51</v>
      </c>
    </row>
    <row r="606" spans="1:30" x14ac:dyDescent="0.25">
      <c r="A606" s="52" t="s">
        <v>35</v>
      </c>
      <c r="B606" s="52" t="s">
        <v>36</v>
      </c>
      <c r="C606" s="52" t="s">
        <v>37</v>
      </c>
      <c r="D606" s="52" t="s">
        <v>121</v>
      </c>
      <c r="E606" s="52" t="s">
        <v>215</v>
      </c>
      <c r="F606" s="52" t="s">
        <v>216</v>
      </c>
      <c r="G606" s="52" t="s">
        <v>124</v>
      </c>
      <c r="H606" s="52" t="s">
        <v>124</v>
      </c>
      <c r="I606" s="52" t="s">
        <v>42</v>
      </c>
      <c r="J606" s="52" t="s">
        <v>261</v>
      </c>
      <c r="K606" s="52" t="s">
        <v>261</v>
      </c>
      <c r="L606" s="52" t="s">
        <v>43</v>
      </c>
      <c r="M606" s="52" t="s">
        <v>44</v>
      </c>
      <c r="N606" s="52" t="s">
        <v>150</v>
      </c>
      <c r="O606" s="52" t="s">
        <v>42</v>
      </c>
      <c r="Q606" s="52" t="s">
        <v>264</v>
      </c>
      <c r="S606" s="52">
        <v>201303</v>
      </c>
      <c r="T606" s="52" t="s">
        <v>52</v>
      </c>
      <c r="U606" s="52">
        <v>0</v>
      </c>
      <c r="V606" s="54">
        <v>76708</v>
      </c>
      <c r="X606" s="52" t="s">
        <v>267</v>
      </c>
      <c r="Z606" s="52" t="s">
        <v>48</v>
      </c>
      <c r="AA606" s="52" t="s">
        <v>129</v>
      </c>
      <c r="AB606" s="52" t="s">
        <v>42</v>
      </c>
      <c r="AC606" s="52" t="s">
        <v>178</v>
      </c>
      <c r="AD606" s="52" t="s">
        <v>51</v>
      </c>
    </row>
    <row r="607" spans="1:30" x14ac:dyDescent="0.25">
      <c r="A607" s="52" t="s">
        <v>35</v>
      </c>
      <c r="B607" s="52" t="s">
        <v>36</v>
      </c>
      <c r="C607" s="52" t="s">
        <v>37</v>
      </c>
      <c r="D607" s="52" t="s">
        <v>121</v>
      </c>
      <c r="E607" s="52" t="s">
        <v>215</v>
      </c>
      <c r="F607" s="52" t="s">
        <v>216</v>
      </c>
      <c r="G607" s="52" t="s">
        <v>124</v>
      </c>
      <c r="H607" s="52" t="s">
        <v>124</v>
      </c>
      <c r="I607" s="52" t="s">
        <v>42</v>
      </c>
      <c r="J607" s="52" t="s">
        <v>261</v>
      </c>
      <c r="K607" s="52" t="s">
        <v>261</v>
      </c>
      <c r="L607" s="52" t="s">
        <v>43</v>
      </c>
      <c r="M607" s="52" t="s">
        <v>44</v>
      </c>
      <c r="N607" s="52" t="s">
        <v>150</v>
      </c>
      <c r="O607" s="52" t="s">
        <v>42</v>
      </c>
      <c r="Q607" s="52" t="s">
        <v>264</v>
      </c>
      <c r="R607" s="52" t="s">
        <v>266</v>
      </c>
      <c r="S607" s="52">
        <v>201303</v>
      </c>
      <c r="T607" s="52" t="s">
        <v>52</v>
      </c>
      <c r="U607" s="52">
        <v>0</v>
      </c>
      <c r="V607" s="54">
        <v>75902.240000000005</v>
      </c>
      <c r="X607" s="52" t="s">
        <v>267</v>
      </c>
      <c r="Z607" s="52" t="s">
        <v>48</v>
      </c>
      <c r="AA607" s="52" t="s">
        <v>129</v>
      </c>
      <c r="AB607" s="52" t="s">
        <v>42</v>
      </c>
      <c r="AC607" s="52" t="s">
        <v>178</v>
      </c>
      <c r="AD607" s="52" t="s">
        <v>51</v>
      </c>
    </row>
    <row r="608" spans="1:30" x14ac:dyDescent="0.25">
      <c r="A608" s="52" t="s">
        <v>35</v>
      </c>
      <c r="B608" s="52" t="s">
        <v>36</v>
      </c>
      <c r="C608" s="52" t="s">
        <v>37</v>
      </c>
      <c r="D608" s="52" t="s">
        <v>121</v>
      </c>
      <c r="E608" s="52" t="s">
        <v>215</v>
      </c>
      <c r="F608" s="52" t="s">
        <v>216</v>
      </c>
      <c r="G608" s="52" t="s">
        <v>124</v>
      </c>
      <c r="H608" s="52" t="s">
        <v>124</v>
      </c>
      <c r="I608" s="52" t="s">
        <v>42</v>
      </c>
      <c r="J608" s="52" t="s">
        <v>257</v>
      </c>
      <c r="K608" s="52" t="s">
        <v>257</v>
      </c>
      <c r="L608" s="52" t="s">
        <v>43</v>
      </c>
      <c r="M608" s="52" t="s">
        <v>1154</v>
      </c>
      <c r="N608" s="52" t="s">
        <v>150</v>
      </c>
      <c r="O608" s="52" t="s">
        <v>42</v>
      </c>
      <c r="Q608" s="52" t="s">
        <v>260</v>
      </c>
      <c r="S608" s="52">
        <v>201303</v>
      </c>
      <c r="T608" s="52" t="s">
        <v>47</v>
      </c>
      <c r="U608" s="52">
        <v>0</v>
      </c>
      <c r="V608" s="54">
        <v>-25290</v>
      </c>
      <c r="X608" s="52" t="s">
        <v>440</v>
      </c>
      <c r="Z608" s="52" t="s">
        <v>48</v>
      </c>
      <c r="AA608" s="52" t="s">
        <v>129</v>
      </c>
      <c r="AB608" s="52" t="s">
        <v>42</v>
      </c>
      <c r="AC608" s="52" t="s">
        <v>1259</v>
      </c>
      <c r="AD608" s="52" t="s">
        <v>51</v>
      </c>
    </row>
    <row r="609" spans="1:30" x14ac:dyDescent="0.25">
      <c r="A609" s="52" t="s">
        <v>35</v>
      </c>
      <c r="B609" s="52" t="s">
        <v>36</v>
      </c>
      <c r="C609" s="52" t="s">
        <v>37</v>
      </c>
      <c r="D609" s="52" t="s">
        <v>121</v>
      </c>
      <c r="E609" s="52" t="s">
        <v>215</v>
      </c>
      <c r="F609" s="52" t="s">
        <v>216</v>
      </c>
      <c r="G609" s="52" t="s">
        <v>124</v>
      </c>
      <c r="H609" s="52" t="s">
        <v>124</v>
      </c>
      <c r="I609" s="52" t="s">
        <v>42</v>
      </c>
      <c r="J609" s="52" t="s">
        <v>261</v>
      </c>
      <c r="K609" s="52" t="s">
        <v>261</v>
      </c>
      <c r="L609" s="52" t="s">
        <v>43</v>
      </c>
      <c r="M609" s="52" t="s">
        <v>1154</v>
      </c>
      <c r="N609" s="52" t="s">
        <v>150</v>
      </c>
      <c r="O609" s="52" t="s">
        <v>42</v>
      </c>
      <c r="Q609" s="52" t="s">
        <v>264</v>
      </c>
      <c r="S609" s="52">
        <v>201303</v>
      </c>
      <c r="T609" s="52" t="s">
        <v>47</v>
      </c>
      <c r="U609" s="52">
        <v>0</v>
      </c>
      <c r="V609" s="54">
        <v>-42460</v>
      </c>
      <c r="X609" s="52" t="s">
        <v>267</v>
      </c>
      <c r="Z609" s="52" t="s">
        <v>48</v>
      </c>
      <c r="AA609" s="52" t="s">
        <v>129</v>
      </c>
      <c r="AB609" s="52" t="s">
        <v>42</v>
      </c>
      <c r="AC609" s="52" t="s">
        <v>1259</v>
      </c>
      <c r="AD609" s="52" t="s">
        <v>51</v>
      </c>
    </row>
    <row r="610" spans="1:30" x14ac:dyDescent="0.25">
      <c r="A610" s="52" t="s">
        <v>35</v>
      </c>
      <c r="B610" s="52" t="s">
        <v>36</v>
      </c>
      <c r="C610" s="52" t="s">
        <v>37</v>
      </c>
      <c r="D610" s="52" t="s">
        <v>121</v>
      </c>
      <c r="E610" s="52" t="s">
        <v>215</v>
      </c>
      <c r="F610" s="52" t="s">
        <v>216</v>
      </c>
      <c r="G610" s="52" t="s">
        <v>124</v>
      </c>
      <c r="H610" s="52" t="s">
        <v>124</v>
      </c>
      <c r="I610" s="52" t="s">
        <v>42</v>
      </c>
      <c r="J610" s="52" t="s">
        <v>268</v>
      </c>
      <c r="K610" s="52" t="s">
        <v>268</v>
      </c>
      <c r="L610" s="52" t="s">
        <v>43</v>
      </c>
      <c r="M610" s="52" t="s">
        <v>1154</v>
      </c>
      <c r="N610" s="52" t="s">
        <v>274</v>
      </c>
      <c r="O610" s="52" t="s">
        <v>221</v>
      </c>
      <c r="Q610" s="52" t="s">
        <v>275</v>
      </c>
      <c r="S610" s="52">
        <v>201303</v>
      </c>
      <c r="T610" s="52" t="s">
        <v>47</v>
      </c>
      <c r="U610" s="52">
        <v>0</v>
      </c>
      <c r="V610" s="54">
        <v>-159</v>
      </c>
      <c r="Z610" s="52" t="s">
        <v>48</v>
      </c>
      <c r="AA610" s="52" t="s">
        <v>129</v>
      </c>
      <c r="AB610" s="52" t="s">
        <v>42</v>
      </c>
      <c r="AC610" s="52" t="s">
        <v>130</v>
      </c>
      <c r="AD610" s="52" t="s">
        <v>51</v>
      </c>
    </row>
    <row r="611" spans="1:30" x14ac:dyDescent="0.25">
      <c r="A611" s="52" t="s">
        <v>35</v>
      </c>
      <c r="B611" s="52" t="s">
        <v>36</v>
      </c>
      <c r="C611" s="52" t="s">
        <v>37</v>
      </c>
      <c r="D611" s="52" t="s">
        <v>121</v>
      </c>
      <c r="E611" s="52" t="s">
        <v>215</v>
      </c>
      <c r="F611" s="52" t="s">
        <v>216</v>
      </c>
      <c r="G611" s="52" t="s">
        <v>124</v>
      </c>
      <c r="H611" s="52" t="s">
        <v>124</v>
      </c>
      <c r="I611" s="52" t="s">
        <v>42</v>
      </c>
      <c r="J611" s="52" t="s">
        <v>268</v>
      </c>
      <c r="K611" s="52" t="s">
        <v>268</v>
      </c>
      <c r="L611" s="52" t="s">
        <v>43</v>
      </c>
      <c r="M611" s="52" t="s">
        <v>1154</v>
      </c>
      <c r="N611" s="52" t="s">
        <v>126</v>
      </c>
      <c r="O611" s="52" t="s">
        <v>269</v>
      </c>
      <c r="Q611" s="52" t="s">
        <v>270</v>
      </c>
      <c r="S611" s="52">
        <v>201303</v>
      </c>
      <c r="T611" s="52" t="s">
        <v>47</v>
      </c>
      <c r="U611" s="52">
        <v>0</v>
      </c>
      <c r="V611" s="54">
        <v>-8</v>
      </c>
      <c r="Z611" s="52" t="s">
        <v>48</v>
      </c>
      <c r="AA611" s="52" t="s">
        <v>129</v>
      </c>
      <c r="AB611" s="52" t="s">
        <v>42</v>
      </c>
      <c r="AC611" s="52" t="s">
        <v>130</v>
      </c>
      <c r="AD611" s="52" t="s">
        <v>51</v>
      </c>
    </row>
    <row r="612" spans="1:30" x14ac:dyDescent="0.25">
      <c r="A612" s="52" t="s">
        <v>35</v>
      </c>
      <c r="B612" s="52" t="s">
        <v>36</v>
      </c>
      <c r="C612" s="52" t="s">
        <v>37</v>
      </c>
      <c r="D612" s="52" t="s">
        <v>121</v>
      </c>
      <c r="E612" s="52" t="s">
        <v>215</v>
      </c>
      <c r="F612" s="52" t="s">
        <v>216</v>
      </c>
      <c r="G612" s="52" t="s">
        <v>124</v>
      </c>
      <c r="H612" s="52" t="s">
        <v>124</v>
      </c>
      <c r="I612" s="52" t="s">
        <v>42</v>
      </c>
      <c r="J612" s="52" t="s">
        <v>268</v>
      </c>
      <c r="K612" s="52" t="s">
        <v>268</v>
      </c>
      <c r="L612" s="52" t="s">
        <v>43</v>
      </c>
      <c r="M612" s="52" t="s">
        <v>1154</v>
      </c>
      <c r="N612" s="52" t="s">
        <v>131</v>
      </c>
      <c r="O612" s="52" t="s">
        <v>242</v>
      </c>
      <c r="Q612" s="52" t="s">
        <v>254</v>
      </c>
      <c r="S612" s="52">
        <v>201303</v>
      </c>
      <c r="T612" s="52" t="s">
        <v>47</v>
      </c>
      <c r="U612" s="52">
        <v>0</v>
      </c>
      <c r="V612" s="54">
        <v>-1000</v>
      </c>
      <c r="Z612" s="52" t="s">
        <v>48</v>
      </c>
      <c r="AA612" s="52" t="s">
        <v>129</v>
      </c>
      <c r="AB612" s="52" t="s">
        <v>42</v>
      </c>
      <c r="AC612" s="52" t="s">
        <v>130</v>
      </c>
      <c r="AD612" s="52" t="s">
        <v>51</v>
      </c>
    </row>
    <row r="613" spans="1:30" x14ac:dyDescent="0.25">
      <c r="A613" s="52" t="s">
        <v>35</v>
      </c>
      <c r="B613" s="52" t="s">
        <v>36</v>
      </c>
      <c r="C613" s="52" t="s">
        <v>37</v>
      </c>
      <c r="D613" s="52" t="s">
        <v>121</v>
      </c>
      <c r="E613" s="52" t="s">
        <v>215</v>
      </c>
      <c r="F613" s="52" t="s">
        <v>216</v>
      </c>
      <c r="G613" s="52" t="s">
        <v>124</v>
      </c>
      <c r="H613" s="52" t="s">
        <v>124</v>
      </c>
      <c r="I613" s="52" t="s">
        <v>42</v>
      </c>
      <c r="J613" s="52" t="s">
        <v>268</v>
      </c>
      <c r="K613" s="52" t="s">
        <v>268</v>
      </c>
      <c r="L613" s="52" t="s">
        <v>43</v>
      </c>
      <c r="M613" s="52" t="s">
        <v>1154</v>
      </c>
      <c r="N613" s="52" t="s">
        <v>131</v>
      </c>
      <c r="O613" s="52" t="s">
        <v>242</v>
      </c>
      <c r="Q613" s="52" t="s">
        <v>278</v>
      </c>
      <c r="S613" s="52">
        <v>201303</v>
      </c>
      <c r="T613" s="52" t="s">
        <v>47</v>
      </c>
      <c r="U613" s="52">
        <v>0</v>
      </c>
      <c r="V613" s="54">
        <v>-400</v>
      </c>
      <c r="Z613" s="52" t="s">
        <v>48</v>
      </c>
      <c r="AA613" s="52" t="s">
        <v>129</v>
      </c>
      <c r="AB613" s="52" t="s">
        <v>42</v>
      </c>
      <c r="AC613" s="52" t="s">
        <v>130</v>
      </c>
      <c r="AD613" s="52" t="s">
        <v>51</v>
      </c>
    </row>
    <row r="614" spans="1:30" x14ac:dyDescent="0.25">
      <c r="A614" s="52" t="s">
        <v>35</v>
      </c>
      <c r="B614" s="52" t="s">
        <v>36</v>
      </c>
      <c r="C614" s="52" t="s">
        <v>37</v>
      </c>
      <c r="D614" s="52" t="s">
        <v>121</v>
      </c>
      <c r="E614" s="52" t="s">
        <v>215</v>
      </c>
      <c r="F614" s="52" t="s">
        <v>216</v>
      </c>
      <c r="G614" s="52" t="s">
        <v>124</v>
      </c>
      <c r="H614" s="52" t="s">
        <v>124</v>
      </c>
      <c r="I614" s="52" t="s">
        <v>42</v>
      </c>
      <c r="J614" s="52" t="s">
        <v>268</v>
      </c>
      <c r="K614" s="52" t="s">
        <v>268</v>
      </c>
      <c r="L614" s="52" t="s">
        <v>43</v>
      </c>
      <c r="M614" s="52" t="s">
        <v>1154</v>
      </c>
      <c r="N614" s="52" t="s">
        <v>131</v>
      </c>
      <c r="O614" s="52" t="s">
        <v>242</v>
      </c>
      <c r="Q614" s="52" t="s">
        <v>278</v>
      </c>
      <c r="S614" s="52">
        <v>201303</v>
      </c>
      <c r="T614" s="52" t="s">
        <v>47</v>
      </c>
      <c r="U614" s="52">
        <v>0</v>
      </c>
      <c r="V614" s="54">
        <v>-50</v>
      </c>
      <c r="Z614" s="52" t="s">
        <v>48</v>
      </c>
      <c r="AA614" s="52" t="s">
        <v>129</v>
      </c>
      <c r="AB614" s="52" t="s">
        <v>42</v>
      </c>
      <c r="AC614" s="52" t="s">
        <v>130</v>
      </c>
      <c r="AD614" s="52" t="s">
        <v>51</v>
      </c>
    </row>
    <row r="615" spans="1:30" x14ac:dyDescent="0.25">
      <c r="A615" s="52" t="s">
        <v>35</v>
      </c>
      <c r="B615" s="52" t="s">
        <v>36</v>
      </c>
      <c r="C615" s="52" t="s">
        <v>37</v>
      </c>
      <c r="D615" s="52" t="s">
        <v>121</v>
      </c>
      <c r="E615" s="52" t="s">
        <v>215</v>
      </c>
      <c r="F615" s="52" t="s">
        <v>216</v>
      </c>
      <c r="G615" s="52" t="s">
        <v>124</v>
      </c>
      <c r="H615" s="52" t="s">
        <v>124</v>
      </c>
      <c r="I615" s="52" t="s">
        <v>42</v>
      </c>
      <c r="J615" s="52" t="s">
        <v>268</v>
      </c>
      <c r="K615" s="52" t="s">
        <v>268</v>
      </c>
      <c r="L615" s="52" t="s">
        <v>43</v>
      </c>
      <c r="M615" s="52" t="s">
        <v>44</v>
      </c>
      <c r="N615" s="52" t="s">
        <v>131</v>
      </c>
      <c r="O615" s="52" t="s">
        <v>42</v>
      </c>
      <c r="Q615" s="52" t="s">
        <v>271</v>
      </c>
      <c r="S615" s="52">
        <v>201303</v>
      </c>
      <c r="T615" s="52" t="s">
        <v>47</v>
      </c>
      <c r="U615" s="52">
        <v>0</v>
      </c>
      <c r="V615" s="54">
        <v>-2490</v>
      </c>
      <c r="Z615" s="52" t="s">
        <v>48</v>
      </c>
      <c r="AA615" s="52" t="s">
        <v>129</v>
      </c>
      <c r="AB615" s="52" t="s">
        <v>42</v>
      </c>
      <c r="AC615" s="52" t="s">
        <v>130</v>
      </c>
      <c r="AD615" s="52" t="s">
        <v>51</v>
      </c>
    </row>
    <row r="616" spans="1:30" x14ac:dyDescent="0.25">
      <c r="A616" s="52" t="s">
        <v>35</v>
      </c>
      <c r="B616" s="52" t="s">
        <v>36</v>
      </c>
      <c r="C616" s="52" t="s">
        <v>37</v>
      </c>
      <c r="D616" s="52" t="s">
        <v>121</v>
      </c>
      <c r="E616" s="52" t="s">
        <v>215</v>
      </c>
      <c r="F616" s="52" t="s">
        <v>216</v>
      </c>
      <c r="G616" s="52" t="s">
        <v>124</v>
      </c>
      <c r="H616" s="52" t="s">
        <v>124</v>
      </c>
      <c r="I616" s="52" t="s">
        <v>42</v>
      </c>
      <c r="J616" s="52" t="s">
        <v>268</v>
      </c>
      <c r="K616" s="52" t="s">
        <v>268</v>
      </c>
      <c r="L616" s="52" t="s">
        <v>43</v>
      </c>
      <c r="M616" s="52" t="s">
        <v>1154</v>
      </c>
      <c r="N616" s="52" t="s">
        <v>160</v>
      </c>
      <c r="O616" s="52" t="s">
        <v>42</v>
      </c>
      <c r="Q616" s="52" t="s">
        <v>272</v>
      </c>
      <c r="S616" s="52">
        <v>201303</v>
      </c>
      <c r="T616" s="52" t="s">
        <v>47</v>
      </c>
      <c r="U616" s="52">
        <v>0</v>
      </c>
      <c r="V616" s="54">
        <v>-689.68</v>
      </c>
      <c r="Z616" s="52" t="s">
        <v>48</v>
      </c>
      <c r="AA616" s="52" t="s">
        <v>129</v>
      </c>
      <c r="AB616" s="52" t="s">
        <v>42</v>
      </c>
      <c r="AC616" s="52" t="s">
        <v>130</v>
      </c>
      <c r="AD616" s="52" t="s">
        <v>51</v>
      </c>
    </row>
    <row r="617" spans="1:30" x14ac:dyDescent="0.25">
      <c r="A617" s="52" t="s">
        <v>35</v>
      </c>
      <c r="B617" s="52" t="s">
        <v>36</v>
      </c>
      <c r="C617" s="52" t="s">
        <v>37</v>
      </c>
      <c r="D617" s="52" t="s">
        <v>121</v>
      </c>
      <c r="E617" s="52" t="s">
        <v>215</v>
      </c>
      <c r="F617" s="52" t="s">
        <v>216</v>
      </c>
      <c r="G617" s="52" t="s">
        <v>124</v>
      </c>
      <c r="H617" s="52" t="s">
        <v>124</v>
      </c>
      <c r="I617" s="52" t="s">
        <v>42</v>
      </c>
      <c r="J617" s="52" t="s">
        <v>268</v>
      </c>
      <c r="K617" s="52" t="s">
        <v>268</v>
      </c>
      <c r="L617" s="52" t="s">
        <v>43</v>
      </c>
      <c r="M617" s="52" t="s">
        <v>1154</v>
      </c>
      <c r="N617" s="52" t="s">
        <v>160</v>
      </c>
      <c r="O617" s="52" t="s">
        <v>42</v>
      </c>
      <c r="Q617" s="52" t="s">
        <v>282</v>
      </c>
      <c r="S617" s="52">
        <v>201303</v>
      </c>
      <c r="T617" s="52" t="s">
        <v>47</v>
      </c>
      <c r="U617" s="52">
        <v>0</v>
      </c>
      <c r="V617" s="54">
        <v>-1014.47</v>
      </c>
      <c r="Z617" s="52" t="s">
        <v>48</v>
      </c>
      <c r="AA617" s="52" t="s">
        <v>129</v>
      </c>
      <c r="AB617" s="52" t="s">
        <v>42</v>
      </c>
      <c r="AC617" s="52" t="s">
        <v>130</v>
      </c>
      <c r="AD617" s="52" t="s">
        <v>51</v>
      </c>
    </row>
    <row r="618" spans="1:30" x14ac:dyDescent="0.25">
      <c r="A618" s="52" t="s">
        <v>35</v>
      </c>
      <c r="B618" s="52" t="s">
        <v>36</v>
      </c>
      <c r="C618" s="52" t="s">
        <v>37</v>
      </c>
      <c r="D618" s="52" t="s">
        <v>121</v>
      </c>
      <c r="E618" s="52" t="s">
        <v>215</v>
      </c>
      <c r="F618" s="52" t="s">
        <v>216</v>
      </c>
      <c r="G618" s="52" t="s">
        <v>124</v>
      </c>
      <c r="H618" s="52" t="s">
        <v>124</v>
      </c>
      <c r="I618" s="52" t="s">
        <v>42</v>
      </c>
      <c r="J618" s="52" t="s">
        <v>268</v>
      </c>
      <c r="K618" s="52" t="s">
        <v>268</v>
      </c>
      <c r="L618" s="52" t="s">
        <v>43</v>
      </c>
      <c r="M618" s="52" t="s">
        <v>1154</v>
      </c>
      <c r="N618" s="52" t="s">
        <v>160</v>
      </c>
      <c r="O618" s="52" t="s">
        <v>42</v>
      </c>
      <c r="Q618" s="52" t="s">
        <v>277</v>
      </c>
      <c r="S618" s="52">
        <v>201303</v>
      </c>
      <c r="T618" s="52" t="s">
        <v>47</v>
      </c>
      <c r="U618" s="52">
        <v>0</v>
      </c>
      <c r="V618" s="54">
        <v>-294.22000000000003</v>
      </c>
      <c r="Z618" s="52" t="s">
        <v>48</v>
      </c>
      <c r="AA618" s="52" t="s">
        <v>129</v>
      </c>
      <c r="AB618" s="52" t="s">
        <v>42</v>
      </c>
      <c r="AC618" s="52" t="s">
        <v>130</v>
      </c>
      <c r="AD618" s="52" t="s">
        <v>51</v>
      </c>
    </row>
    <row r="619" spans="1:30" x14ac:dyDescent="0.25">
      <c r="A619" s="52" t="s">
        <v>35</v>
      </c>
      <c r="B619" s="52" t="s">
        <v>36</v>
      </c>
      <c r="C619" s="52" t="s">
        <v>37</v>
      </c>
      <c r="D619" s="52" t="s">
        <v>1068</v>
      </c>
      <c r="E619" s="52" t="s">
        <v>1069</v>
      </c>
      <c r="F619" s="52" t="s">
        <v>1070</v>
      </c>
      <c r="G619" s="52" t="s">
        <v>124</v>
      </c>
      <c r="H619" s="52" t="s">
        <v>124</v>
      </c>
      <c r="I619" s="52" t="s">
        <v>42</v>
      </c>
      <c r="J619" s="52" t="s">
        <v>268</v>
      </c>
      <c r="K619" s="52" t="s">
        <v>268</v>
      </c>
      <c r="L619" s="52" t="s">
        <v>43</v>
      </c>
      <c r="M619" s="52" t="s">
        <v>1154</v>
      </c>
      <c r="N619" s="52" t="s">
        <v>274</v>
      </c>
      <c r="O619" s="52" t="s">
        <v>42</v>
      </c>
      <c r="Q619" s="52" t="s">
        <v>1071</v>
      </c>
      <c r="S619" s="52">
        <v>201303</v>
      </c>
      <c r="T619" s="52" t="s">
        <v>47</v>
      </c>
      <c r="U619" s="52">
        <v>0</v>
      </c>
      <c r="V619" s="54">
        <v>-159</v>
      </c>
      <c r="Z619" s="52" t="s">
        <v>48</v>
      </c>
      <c r="AA619" s="52" t="s">
        <v>129</v>
      </c>
      <c r="AB619" s="52" t="s">
        <v>42</v>
      </c>
      <c r="AC619" s="52" t="s">
        <v>130</v>
      </c>
      <c r="AD619" s="52" t="s">
        <v>51</v>
      </c>
    </row>
    <row r="620" spans="1:30" x14ac:dyDescent="0.25">
      <c r="A620" s="52" t="s">
        <v>35</v>
      </c>
      <c r="B620" s="52" t="s">
        <v>36</v>
      </c>
      <c r="C620" s="52" t="s">
        <v>37</v>
      </c>
      <c r="D620" s="52" t="s">
        <v>121</v>
      </c>
      <c r="E620" s="52" t="s">
        <v>215</v>
      </c>
      <c r="F620" s="52" t="s">
        <v>216</v>
      </c>
      <c r="G620" s="52" t="s">
        <v>124</v>
      </c>
      <c r="H620" s="52" t="s">
        <v>124</v>
      </c>
      <c r="I620" s="52" t="s">
        <v>42</v>
      </c>
      <c r="J620" s="52" t="s">
        <v>268</v>
      </c>
      <c r="K620" s="52" t="s">
        <v>268</v>
      </c>
      <c r="L620" s="52" t="s">
        <v>43</v>
      </c>
      <c r="M620" s="52" t="s">
        <v>1154</v>
      </c>
      <c r="N620" s="52" t="s">
        <v>274</v>
      </c>
      <c r="O620" s="52" t="s">
        <v>42</v>
      </c>
      <c r="Q620" s="52" t="s">
        <v>281</v>
      </c>
      <c r="S620" s="52">
        <v>201303</v>
      </c>
      <c r="T620" s="52" t="s">
        <v>52</v>
      </c>
      <c r="U620" s="52">
        <v>0</v>
      </c>
      <c r="V620" s="54">
        <v>159</v>
      </c>
      <c r="Z620" s="52" t="s">
        <v>48</v>
      </c>
      <c r="AA620" s="52" t="s">
        <v>129</v>
      </c>
      <c r="AB620" s="52" t="s">
        <v>42</v>
      </c>
      <c r="AC620" s="52" t="s">
        <v>130</v>
      </c>
      <c r="AD620" s="52" t="s">
        <v>51</v>
      </c>
    </row>
    <row r="621" spans="1:30" x14ac:dyDescent="0.25">
      <c r="A621" s="52" t="s">
        <v>35</v>
      </c>
      <c r="B621" s="52" t="s">
        <v>36</v>
      </c>
      <c r="C621" s="52" t="s">
        <v>37</v>
      </c>
      <c r="D621" s="52" t="s">
        <v>121</v>
      </c>
      <c r="E621" s="52" t="s">
        <v>215</v>
      </c>
      <c r="F621" s="52" t="s">
        <v>216</v>
      </c>
      <c r="G621" s="52" t="s">
        <v>124</v>
      </c>
      <c r="H621" s="52" t="s">
        <v>124</v>
      </c>
      <c r="I621" s="52" t="s">
        <v>42</v>
      </c>
      <c r="J621" s="52" t="s">
        <v>268</v>
      </c>
      <c r="K621" s="52" t="s">
        <v>268</v>
      </c>
      <c r="L621" s="52" t="s">
        <v>43</v>
      </c>
      <c r="M621" s="52" t="s">
        <v>1154</v>
      </c>
      <c r="N621" s="52" t="s">
        <v>160</v>
      </c>
      <c r="O621" s="52" t="s">
        <v>242</v>
      </c>
      <c r="Q621" s="52" t="s">
        <v>276</v>
      </c>
      <c r="S621" s="52">
        <v>201303</v>
      </c>
      <c r="T621" s="52" t="s">
        <v>47</v>
      </c>
      <c r="U621" s="52">
        <v>0</v>
      </c>
      <c r="V621" s="54">
        <v>-25.08</v>
      </c>
      <c r="Z621" s="52" t="s">
        <v>48</v>
      </c>
      <c r="AA621" s="52" t="s">
        <v>129</v>
      </c>
      <c r="AB621" s="52" t="s">
        <v>42</v>
      </c>
      <c r="AC621" s="52" t="s">
        <v>130</v>
      </c>
      <c r="AD621" s="52" t="s">
        <v>51</v>
      </c>
    </row>
    <row r="622" spans="1:30" x14ac:dyDescent="0.25">
      <c r="A622" s="52" t="s">
        <v>35</v>
      </c>
      <c r="B622" s="52" t="s">
        <v>36</v>
      </c>
      <c r="C622" s="52" t="s">
        <v>37</v>
      </c>
      <c r="D622" s="52" t="s">
        <v>121</v>
      </c>
      <c r="E622" s="52" t="s">
        <v>215</v>
      </c>
      <c r="F622" s="52" t="s">
        <v>216</v>
      </c>
      <c r="G622" s="52" t="s">
        <v>124</v>
      </c>
      <c r="H622" s="52" t="s">
        <v>124</v>
      </c>
      <c r="I622" s="52" t="s">
        <v>42</v>
      </c>
      <c r="J622" s="52" t="s">
        <v>268</v>
      </c>
      <c r="K622" s="52" t="s">
        <v>268</v>
      </c>
      <c r="L622" s="52" t="s">
        <v>43</v>
      </c>
      <c r="M622" s="52" t="s">
        <v>1154</v>
      </c>
      <c r="N622" s="52" t="s">
        <v>160</v>
      </c>
      <c r="O622" s="52" t="s">
        <v>242</v>
      </c>
      <c r="Q622" s="52" t="s">
        <v>273</v>
      </c>
      <c r="S622" s="52">
        <v>201303</v>
      </c>
      <c r="T622" s="52" t="s">
        <v>47</v>
      </c>
      <c r="U622" s="52">
        <v>0</v>
      </c>
      <c r="V622" s="54">
        <v>-56.89</v>
      </c>
      <c r="Z622" s="52" t="s">
        <v>48</v>
      </c>
      <c r="AA622" s="52" t="s">
        <v>129</v>
      </c>
      <c r="AB622" s="52" t="s">
        <v>42</v>
      </c>
      <c r="AC622" s="52" t="s">
        <v>130</v>
      </c>
      <c r="AD622" s="52" t="s">
        <v>51</v>
      </c>
    </row>
    <row r="623" spans="1:30" x14ac:dyDescent="0.25">
      <c r="A623" s="52" t="s">
        <v>35</v>
      </c>
      <c r="B623" s="52" t="s">
        <v>36</v>
      </c>
      <c r="C623" s="52" t="s">
        <v>37</v>
      </c>
      <c r="D623" s="52" t="s">
        <v>121</v>
      </c>
      <c r="E623" s="52" t="s">
        <v>215</v>
      </c>
      <c r="F623" s="52" t="s">
        <v>216</v>
      </c>
      <c r="G623" s="52" t="s">
        <v>124</v>
      </c>
      <c r="H623" s="52" t="s">
        <v>124</v>
      </c>
      <c r="I623" s="52" t="s">
        <v>42</v>
      </c>
      <c r="J623" s="52" t="s">
        <v>268</v>
      </c>
      <c r="K623" s="52" t="s">
        <v>268</v>
      </c>
      <c r="L623" s="52" t="s">
        <v>43</v>
      </c>
      <c r="M623" s="52" t="s">
        <v>44</v>
      </c>
      <c r="N623" s="52" t="s">
        <v>131</v>
      </c>
      <c r="O623" s="52" t="s">
        <v>42</v>
      </c>
      <c r="Q623" s="52" t="s">
        <v>271</v>
      </c>
      <c r="S623" s="52">
        <v>201303</v>
      </c>
      <c r="T623" s="52" t="s">
        <v>52</v>
      </c>
      <c r="U623" s="52">
        <v>0</v>
      </c>
      <c r="V623" s="54">
        <v>2490</v>
      </c>
      <c r="Z623" s="52" t="s">
        <v>48</v>
      </c>
      <c r="AA623" s="52" t="s">
        <v>129</v>
      </c>
      <c r="AB623" s="52" t="s">
        <v>42</v>
      </c>
      <c r="AC623" s="52" t="s">
        <v>130</v>
      </c>
      <c r="AD623" s="52" t="s">
        <v>51</v>
      </c>
    </row>
    <row r="624" spans="1:30" x14ac:dyDescent="0.25">
      <c r="A624" s="52" t="s">
        <v>35</v>
      </c>
      <c r="B624" s="52" t="s">
        <v>36</v>
      </c>
      <c r="C624" s="52" t="s">
        <v>37</v>
      </c>
      <c r="D624" s="52" t="s">
        <v>121</v>
      </c>
      <c r="E624" s="52" t="s">
        <v>215</v>
      </c>
      <c r="F624" s="52" t="s">
        <v>216</v>
      </c>
      <c r="G624" s="52" t="s">
        <v>124</v>
      </c>
      <c r="H624" s="52" t="s">
        <v>124</v>
      </c>
      <c r="I624" s="52" t="s">
        <v>42</v>
      </c>
      <c r="J624" s="52" t="s">
        <v>268</v>
      </c>
      <c r="K624" s="52" t="s">
        <v>268</v>
      </c>
      <c r="L624" s="52" t="s">
        <v>43</v>
      </c>
      <c r="M624" s="52" t="s">
        <v>44</v>
      </c>
      <c r="N624" s="52" t="s">
        <v>160</v>
      </c>
      <c r="O624" s="52" t="s">
        <v>42</v>
      </c>
      <c r="Q624" s="52" t="s">
        <v>272</v>
      </c>
      <c r="S624" s="52">
        <v>201303</v>
      </c>
      <c r="T624" s="52" t="s">
        <v>52</v>
      </c>
      <c r="U624" s="52">
        <v>0</v>
      </c>
      <c r="V624" s="54">
        <v>689.68</v>
      </c>
      <c r="Z624" s="52" t="s">
        <v>48</v>
      </c>
      <c r="AA624" s="52" t="s">
        <v>129</v>
      </c>
      <c r="AB624" s="52" t="s">
        <v>42</v>
      </c>
      <c r="AC624" s="52" t="s">
        <v>130</v>
      </c>
      <c r="AD624" s="52" t="s">
        <v>51</v>
      </c>
    </row>
    <row r="625" spans="1:30" x14ac:dyDescent="0.25">
      <c r="A625" s="52" t="s">
        <v>35</v>
      </c>
      <c r="B625" s="52" t="s">
        <v>36</v>
      </c>
      <c r="C625" s="52" t="s">
        <v>37</v>
      </c>
      <c r="D625" s="52" t="s">
        <v>121</v>
      </c>
      <c r="E625" s="52" t="s">
        <v>215</v>
      </c>
      <c r="F625" s="52" t="s">
        <v>216</v>
      </c>
      <c r="G625" s="52" t="s">
        <v>124</v>
      </c>
      <c r="H625" s="52" t="s">
        <v>124</v>
      </c>
      <c r="I625" s="52" t="s">
        <v>42</v>
      </c>
      <c r="J625" s="52" t="s">
        <v>268</v>
      </c>
      <c r="K625" s="52" t="s">
        <v>268</v>
      </c>
      <c r="L625" s="52" t="s">
        <v>43</v>
      </c>
      <c r="M625" s="52" t="s">
        <v>44</v>
      </c>
      <c r="N625" s="52" t="s">
        <v>160</v>
      </c>
      <c r="O625" s="52" t="s">
        <v>42</v>
      </c>
      <c r="Q625" s="52" t="s">
        <v>282</v>
      </c>
      <c r="S625" s="52">
        <v>201303</v>
      </c>
      <c r="T625" s="52" t="s">
        <v>52</v>
      </c>
      <c r="U625" s="52">
        <v>0</v>
      </c>
      <c r="V625" s="54">
        <v>1014.47</v>
      </c>
      <c r="Z625" s="52" t="s">
        <v>48</v>
      </c>
      <c r="AA625" s="52" t="s">
        <v>129</v>
      </c>
      <c r="AB625" s="52" t="s">
        <v>42</v>
      </c>
      <c r="AC625" s="52" t="s">
        <v>130</v>
      </c>
      <c r="AD625" s="52" t="s">
        <v>51</v>
      </c>
    </row>
    <row r="626" spans="1:30" x14ac:dyDescent="0.25">
      <c r="A626" s="52" t="s">
        <v>35</v>
      </c>
      <c r="B626" s="52" t="s">
        <v>36</v>
      </c>
      <c r="C626" s="52" t="s">
        <v>37</v>
      </c>
      <c r="D626" s="52" t="s">
        <v>121</v>
      </c>
      <c r="E626" s="52" t="s">
        <v>215</v>
      </c>
      <c r="F626" s="52" t="s">
        <v>216</v>
      </c>
      <c r="G626" s="52" t="s">
        <v>124</v>
      </c>
      <c r="H626" s="52" t="s">
        <v>124</v>
      </c>
      <c r="I626" s="52" t="s">
        <v>42</v>
      </c>
      <c r="J626" s="52" t="s">
        <v>268</v>
      </c>
      <c r="K626" s="52" t="s">
        <v>268</v>
      </c>
      <c r="L626" s="52" t="s">
        <v>43</v>
      </c>
      <c r="M626" s="52" t="s">
        <v>44</v>
      </c>
      <c r="N626" s="52" t="s">
        <v>160</v>
      </c>
      <c r="O626" s="52" t="s">
        <v>42</v>
      </c>
      <c r="Q626" s="52" t="s">
        <v>277</v>
      </c>
      <c r="S626" s="52">
        <v>201303</v>
      </c>
      <c r="T626" s="52" t="s">
        <v>52</v>
      </c>
      <c r="U626" s="52">
        <v>0</v>
      </c>
      <c r="V626" s="54">
        <v>294.22000000000003</v>
      </c>
      <c r="Z626" s="52" t="s">
        <v>48</v>
      </c>
      <c r="AA626" s="52" t="s">
        <v>129</v>
      </c>
      <c r="AB626" s="52" t="s">
        <v>42</v>
      </c>
      <c r="AC626" s="52" t="s">
        <v>130</v>
      </c>
      <c r="AD626" s="52" t="s">
        <v>51</v>
      </c>
    </row>
    <row r="627" spans="1:30" x14ac:dyDescent="0.25">
      <c r="A627" s="52" t="s">
        <v>35</v>
      </c>
      <c r="B627" s="52" t="s">
        <v>36</v>
      </c>
      <c r="C627" s="52" t="s">
        <v>37</v>
      </c>
      <c r="D627" s="52" t="s">
        <v>1068</v>
      </c>
      <c r="E627" s="52" t="s">
        <v>1069</v>
      </c>
      <c r="F627" s="52" t="s">
        <v>1070</v>
      </c>
      <c r="G627" s="52" t="s">
        <v>124</v>
      </c>
      <c r="H627" s="52" t="s">
        <v>124</v>
      </c>
      <c r="I627" s="52" t="s">
        <v>42</v>
      </c>
      <c r="J627" s="52" t="s">
        <v>268</v>
      </c>
      <c r="K627" s="52" t="s">
        <v>268</v>
      </c>
      <c r="L627" s="52" t="s">
        <v>43</v>
      </c>
      <c r="M627" s="52" t="s">
        <v>44</v>
      </c>
      <c r="N627" s="52" t="s">
        <v>274</v>
      </c>
      <c r="O627" s="52" t="s">
        <v>42</v>
      </c>
      <c r="Q627" s="52" t="s">
        <v>1071</v>
      </c>
      <c r="S627" s="52">
        <v>201303</v>
      </c>
      <c r="T627" s="52" t="s">
        <v>52</v>
      </c>
      <c r="U627" s="52">
        <v>0</v>
      </c>
      <c r="V627" s="54">
        <v>159</v>
      </c>
      <c r="Z627" s="52" t="s">
        <v>48</v>
      </c>
      <c r="AA627" s="52" t="s">
        <v>129</v>
      </c>
      <c r="AB627" s="52" t="s">
        <v>42</v>
      </c>
      <c r="AC627" s="52" t="s">
        <v>130</v>
      </c>
      <c r="AD627" s="52" t="s">
        <v>51</v>
      </c>
    </row>
    <row r="628" spans="1:30" x14ac:dyDescent="0.25">
      <c r="A628" s="52" t="s">
        <v>35</v>
      </c>
      <c r="B628" s="52" t="s">
        <v>36</v>
      </c>
      <c r="C628" s="52" t="s">
        <v>37</v>
      </c>
      <c r="D628" s="52" t="s">
        <v>121</v>
      </c>
      <c r="E628" s="52" t="s">
        <v>215</v>
      </c>
      <c r="F628" s="52" t="s">
        <v>216</v>
      </c>
      <c r="G628" s="52" t="s">
        <v>124</v>
      </c>
      <c r="H628" s="52" t="s">
        <v>124</v>
      </c>
      <c r="I628" s="52" t="s">
        <v>42</v>
      </c>
      <c r="J628" s="52" t="s">
        <v>268</v>
      </c>
      <c r="K628" s="52" t="s">
        <v>268</v>
      </c>
      <c r="L628" s="52" t="s">
        <v>43</v>
      </c>
      <c r="M628" s="52" t="s">
        <v>44</v>
      </c>
      <c r="N628" s="52" t="s">
        <v>274</v>
      </c>
      <c r="O628" s="52" t="s">
        <v>42</v>
      </c>
      <c r="Q628" s="52" t="s">
        <v>281</v>
      </c>
      <c r="S628" s="52">
        <v>201303</v>
      </c>
      <c r="T628" s="52" t="s">
        <v>47</v>
      </c>
      <c r="U628" s="52">
        <v>0</v>
      </c>
      <c r="V628" s="54">
        <v>-159</v>
      </c>
      <c r="Z628" s="52" t="s">
        <v>48</v>
      </c>
      <c r="AA628" s="52" t="s">
        <v>129</v>
      </c>
      <c r="AB628" s="52" t="s">
        <v>42</v>
      </c>
      <c r="AC628" s="52" t="s">
        <v>130</v>
      </c>
      <c r="AD628" s="52" t="s">
        <v>51</v>
      </c>
    </row>
    <row r="629" spans="1:30" x14ac:dyDescent="0.25">
      <c r="A629" s="52" t="s">
        <v>35</v>
      </c>
      <c r="B629" s="52" t="s">
        <v>36</v>
      </c>
      <c r="C629" s="52" t="s">
        <v>37</v>
      </c>
      <c r="D629" s="52" t="s">
        <v>121</v>
      </c>
      <c r="E629" s="52" t="s">
        <v>215</v>
      </c>
      <c r="F629" s="52" t="s">
        <v>216</v>
      </c>
      <c r="G629" s="52" t="s">
        <v>124</v>
      </c>
      <c r="H629" s="52" t="s">
        <v>124</v>
      </c>
      <c r="I629" s="52" t="s">
        <v>42</v>
      </c>
      <c r="J629" s="52" t="s">
        <v>268</v>
      </c>
      <c r="K629" s="52" t="s">
        <v>268</v>
      </c>
      <c r="L629" s="52" t="s">
        <v>43</v>
      </c>
      <c r="M629" s="52" t="s">
        <v>44</v>
      </c>
      <c r="N629" s="52" t="s">
        <v>131</v>
      </c>
      <c r="O629" s="52" t="s">
        <v>242</v>
      </c>
      <c r="Q629" s="52" t="s">
        <v>279</v>
      </c>
      <c r="S629" s="52">
        <v>201303</v>
      </c>
      <c r="T629" s="52" t="s">
        <v>52</v>
      </c>
      <c r="U629" s="52">
        <v>0</v>
      </c>
      <c r="V629" s="54">
        <v>30</v>
      </c>
      <c r="Z629" s="52" t="s">
        <v>48</v>
      </c>
      <c r="AA629" s="52" t="s">
        <v>129</v>
      </c>
      <c r="AB629" s="52" t="s">
        <v>42</v>
      </c>
      <c r="AC629" s="52" t="s">
        <v>130</v>
      </c>
      <c r="AD629" s="52" t="s">
        <v>51</v>
      </c>
    </row>
    <row r="630" spans="1:30" x14ac:dyDescent="0.25">
      <c r="A630" s="52" t="s">
        <v>35</v>
      </c>
      <c r="B630" s="52" t="s">
        <v>36</v>
      </c>
      <c r="C630" s="52" t="s">
        <v>37</v>
      </c>
      <c r="D630" s="52" t="s">
        <v>121</v>
      </c>
      <c r="E630" s="52" t="s">
        <v>215</v>
      </c>
      <c r="F630" s="52" t="s">
        <v>216</v>
      </c>
      <c r="G630" s="52" t="s">
        <v>124</v>
      </c>
      <c r="H630" s="52" t="s">
        <v>124</v>
      </c>
      <c r="I630" s="52" t="s">
        <v>42</v>
      </c>
      <c r="J630" s="52" t="s">
        <v>268</v>
      </c>
      <c r="K630" s="52" t="s">
        <v>268</v>
      </c>
      <c r="L630" s="52" t="s">
        <v>43</v>
      </c>
      <c r="M630" s="52" t="s">
        <v>44</v>
      </c>
      <c r="N630" s="52" t="s">
        <v>160</v>
      </c>
      <c r="O630" s="52" t="s">
        <v>242</v>
      </c>
      <c r="Q630" s="52" t="s">
        <v>276</v>
      </c>
      <c r="S630" s="52">
        <v>201303</v>
      </c>
      <c r="T630" s="52" t="s">
        <v>52</v>
      </c>
      <c r="U630" s="52">
        <v>0</v>
      </c>
      <c r="V630" s="54">
        <v>25.08</v>
      </c>
      <c r="Z630" s="52" t="s">
        <v>48</v>
      </c>
      <c r="AA630" s="52" t="s">
        <v>129</v>
      </c>
      <c r="AB630" s="52" t="s">
        <v>42</v>
      </c>
      <c r="AC630" s="52" t="s">
        <v>130</v>
      </c>
      <c r="AD630" s="52" t="s">
        <v>51</v>
      </c>
    </row>
    <row r="631" spans="1:30" x14ac:dyDescent="0.25">
      <c r="A631" s="52" t="s">
        <v>35</v>
      </c>
      <c r="B631" s="52" t="s">
        <v>36</v>
      </c>
      <c r="C631" s="52" t="s">
        <v>37</v>
      </c>
      <c r="D631" s="52" t="s">
        <v>121</v>
      </c>
      <c r="E631" s="52" t="s">
        <v>215</v>
      </c>
      <c r="F631" s="52" t="s">
        <v>216</v>
      </c>
      <c r="G631" s="52" t="s">
        <v>124</v>
      </c>
      <c r="H631" s="52" t="s">
        <v>124</v>
      </c>
      <c r="I631" s="52" t="s">
        <v>42</v>
      </c>
      <c r="J631" s="52" t="s">
        <v>268</v>
      </c>
      <c r="K631" s="52" t="s">
        <v>268</v>
      </c>
      <c r="L631" s="52" t="s">
        <v>43</v>
      </c>
      <c r="M631" s="52" t="s">
        <v>44</v>
      </c>
      <c r="N631" s="52" t="s">
        <v>160</v>
      </c>
      <c r="O631" s="52" t="s">
        <v>242</v>
      </c>
      <c r="Q631" s="52" t="s">
        <v>273</v>
      </c>
      <c r="S631" s="52">
        <v>201303</v>
      </c>
      <c r="T631" s="52" t="s">
        <v>52</v>
      </c>
      <c r="U631" s="52">
        <v>0</v>
      </c>
      <c r="V631" s="54">
        <v>56.89</v>
      </c>
      <c r="Z631" s="52" t="s">
        <v>48</v>
      </c>
      <c r="AA631" s="52" t="s">
        <v>129</v>
      </c>
      <c r="AB631" s="52" t="s">
        <v>42</v>
      </c>
      <c r="AC631" s="52" t="s">
        <v>130</v>
      </c>
      <c r="AD631" s="52" t="s">
        <v>51</v>
      </c>
    </row>
    <row r="632" spans="1:30" x14ac:dyDescent="0.25">
      <c r="A632" s="52" t="s">
        <v>35</v>
      </c>
      <c r="B632" s="52" t="s">
        <v>36</v>
      </c>
      <c r="C632" s="52" t="s">
        <v>37</v>
      </c>
      <c r="D632" s="52" t="s">
        <v>121</v>
      </c>
      <c r="E632" s="52" t="s">
        <v>215</v>
      </c>
      <c r="F632" s="52" t="s">
        <v>216</v>
      </c>
      <c r="G632" s="52" t="s">
        <v>124</v>
      </c>
      <c r="H632" s="52" t="s">
        <v>124</v>
      </c>
      <c r="I632" s="52" t="s">
        <v>42</v>
      </c>
      <c r="J632" s="52" t="s">
        <v>268</v>
      </c>
      <c r="K632" s="52" t="s">
        <v>268</v>
      </c>
      <c r="L632" s="52" t="s">
        <v>43</v>
      </c>
      <c r="M632" s="52" t="s">
        <v>44</v>
      </c>
      <c r="N632" s="52" t="s">
        <v>274</v>
      </c>
      <c r="O632" s="52" t="s">
        <v>221</v>
      </c>
      <c r="Q632" s="52" t="s">
        <v>275</v>
      </c>
      <c r="S632" s="52">
        <v>201303</v>
      </c>
      <c r="T632" s="52" t="s">
        <v>52</v>
      </c>
      <c r="U632" s="52">
        <v>0</v>
      </c>
      <c r="V632" s="54">
        <v>159</v>
      </c>
      <c r="Z632" s="52" t="s">
        <v>48</v>
      </c>
      <c r="AA632" s="52" t="s">
        <v>129</v>
      </c>
      <c r="AB632" s="52" t="s">
        <v>42</v>
      </c>
      <c r="AC632" s="52" t="s">
        <v>130</v>
      </c>
      <c r="AD632" s="52" t="s">
        <v>51</v>
      </c>
    </row>
    <row r="633" spans="1:30" x14ac:dyDescent="0.25">
      <c r="A633" s="52" t="s">
        <v>35</v>
      </c>
      <c r="B633" s="52" t="s">
        <v>36</v>
      </c>
      <c r="C633" s="52" t="s">
        <v>37</v>
      </c>
      <c r="D633" s="52" t="s">
        <v>121</v>
      </c>
      <c r="E633" s="52" t="s">
        <v>215</v>
      </c>
      <c r="F633" s="52" t="s">
        <v>216</v>
      </c>
      <c r="G633" s="52" t="s">
        <v>124</v>
      </c>
      <c r="H633" s="52" t="s">
        <v>124</v>
      </c>
      <c r="I633" s="52" t="s">
        <v>42</v>
      </c>
      <c r="J633" s="52" t="s">
        <v>268</v>
      </c>
      <c r="K633" s="52" t="s">
        <v>268</v>
      </c>
      <c r="L633" s="52" t="s">
        <v>43</v>
      </c>
      <c r="M633" s="52" t="s">
        <v>44</v>
      </c>
      <c r="N633" s="52" t="s">
        <v>126</v>
      </c>
      <c r="O633" s="52" t="s">
        <v>269</v>
      </c>
      <c r="Q633" s="52" t="s">
        <v>270</v>
      </c>
      <c r="S633" s="52">
        <v>201303</v>
      </c>
      <c r="T633" s="52" t="s">
        <v>52</v>
      </c>
      <c r="U633" s="52">
        <v>0</v>
      </c>
      <c r="V633" s="54">
        <v>8</v>
      </c>
      <c r="Z633" s="52" t="s">
        <v>48</v>
      </c>
      <c r="AA633" s="52" t="s">
        <v>129</v>
      </c>
      <c r="AB633" s="52" t="s">
        <v>42</v>
      </c>
      <c r="AC633" s="52" t="s">
        <v>130</v>
      </c>
      <c r="AD633" s="52" t="s">
        <v>51</v>
      </c>
    </row>
    <row r="634" spans="1:30" x14ac:dyDescent="0.25">
      <c r="A634" s="52" t="s">
        <v>35</v>
      </c>
      <c r="B634" s="52" t="s">
        <v>36</v>
      </c>
      <c r="C634" s="52" t="s">
        <v>37</v>
      </c>
      <c r="D634" s="52" t="s">
        <v>121</v>
      </c>
      <c r="E634" s="52" t="s">
        <v>215</v>
      </c>
      <c r="F634" s="52" t="s">
        <v>216</v>
      </c>
      <c r="G634" s="52" t="s">
        <v>124</v>
      </c>
      <c r="H634" s="52" t="s">
        <v>124</v>
      </c>
      <c r="I634" s="52" t="s">
        <v>42</v>
      </c>
      <c r="J634" s="52" t="s">
        <v>268</v>
      </c>
      <c r="K634" s="52" t="s">
        <v>268</v>
      </c>
      <c r="L634" s="52" t="s">
        <v>43</v>
      </c>
      <c r="M634" s="52" t="s">
        <v>44</v>
      </c>
      <c r="N634" s="52" t="s">
        <v>131</v>
      </c>
      <c r="O634" s="52" t="s">
        <v>242</v>
      </c>
      <c r="Q634" s="52" t="s">
        <v>254</v>
      </c>
      <c r="S634" s="52">
        <v>201303</v>
      </c>
      <c r="T634" s="52" t="s">
        <v>52</v>
      </c>
      <c r="U634" s="52">
        <v>0</v>
      </c>
      <c r="V634" s="54">
        <v>1000</v>
      </c>
      <c r="Z634" s="52" t="s">
        <v>48</v>
      </c>
      <c r="AA634" s="52" t="s">
        <v>129</v>
      </c>
      <c r="AB634" s="52" t="s">
        <v>42</v>
      </c>
      <c r="AC634" s="52" t="s">
        <v>130</v>
      </c>
      <c r="AD634" s="52" t="s">
        <v>51</v>
      </c>
    </row>
    <row r="635" spans="1:30" x14ac:dyDescent="0.25">
      <c r="A635" s="52" t="s">
        <v>35</v>
      </c>
      <c r="B635" s="52" t="s">
        <v>36</v>
      </c>
      <c r="C635" s="52" t="s">
        <v>37</v>
      </c>
      <c r="D635" s="52" t="s">
        <v>121</v>
      </c>
      <c r="E635" s="52" t="s">
        <v>215</v>
      </c>
      <c r="F635" s="52" t="s">
        <v>216</v>
      </c>
      <c r="G635" s="52" t="s">
        <v>124</v>
      </c>
      <c r="H635" s="52" t="s">
        <v>124</v>
      </c>
      <c r="I635" s="52" t="s">
        <v>42</v>
      </c>
      <c r="J635" s="52" t="s">
        <v>268</v>
      </c>
      <c r="K635" s="52" t="s">
        <v>268</v>
      </c>
      <c r="L635" s="52" t="s">
        <v>43</v>
      </c>
      <c r="M635" s="52" t="s">
        <v>44</v>
      </c>
      <c r="N635" s="52" t="s">
        <v>131</v>
      </c>
      <c r="O635" s="52" t="s">
        <v>242</v>
      </c>
      <c r="Q635" s="52" t="s">
        <v>278</v>
      </c>
      <c r="S635" s="52">
        <v>201303</v>
      </c>
      <c r="T635" s="52" t="s">
        <v>52</v>
      </c>
      <c r="U635" s="52">
        <v>0</v>
      </c>
      <c r="V635" s="54">
        <v>400</v>
      </c>
      <c r="Z635" s="52" t="s">
        <v>48</v>
      </c>
      <c r="AA635" s="52" t="s">
        <v>129</v>
      </c>
      <c r="AB635" s="52" t="s">
        <v>42</v>
      </c>
      <c r="AC635" s="52" t="s">
        <v>130</v>
      </c>
      <c r="AD635" s="52" t="s">
        <v>51</v>
      </c>
    </row>
    <row r="636" spans="1:30" x14ac:dyDescent="0.25">
      <c r="A636" s="52" t="s">
        <v>35</v>
      </c>
      <c r="B636" s="52" t="s">
        <v>36</v>
      </c>
      <c r="C636" s="52" t="s">
        <v>37</v>
      </c>
      <c r="D636" s="52" t="s">
        <v>121</v>
      </c>
      <c r="E636" s="52" t="s">
        <v>215</v>
      </c>
      <c r="F636" s="52" t="s">
        <v>216</v>
      </c>
      <c r="G636" s="52" t="s">
        <v>124</v>
      </c>
      <c r="H636" s="52" t="s">
        <v>124</v>
      </c>
      <c r="I636" s="52" t="s">
        <v>42</v>
      </c>
      <c r="J636" s="52" t="s">
        <v>268</v>
      </c>
      <c r="K636" s="52" t="s">
        <v>268</v>
      </c>
      <c r="L636" s="52" t="s">
        <v>43</v>
      </c>
      <c r="M636" s="52" t="s">
        <v>44</v>
      </c>
      <c r="N636" s="52" t="s">
        <v>131</v>
      </c>
      <c r="O636" s="52" t="s">
        <v>242</v>
      </c>
      <c r="Q636" s="52" t="s">
        <v>278</v>
      </c>
      <c r="S636" s="52">
        <v>201303</v>
      </c>
      <c r="T636" s="52" t="s">
        <v>52</v>
      </c>
      <c r="U636" s="52">
        <v>0</v>
      </c>
      <c r="V636" s="54">
        <v>50</v>
      </c>
      <c r="Z636" s="52" t="s">
        <v>48</v>
      </c>
      <c r="AA636" s="52" t="s">
        <v>129</v>
      </c>
      <c r="AB636" s="52" t="s">
        <v>42</v>
      </c>
      <c r="AC636" s="52" t="s">
        <v>130</v>
      </c>
      <c r="AD636" s="52" t="s">
        <v>51</v>
      </c>
    </row>
    <row r="637" spans="1:30" x14ac:dyDescent="0.25">
      <c r="A637" s="52" t="s">
        <v>35</v>
      </c>
      <c r="B637" s="52" t="s">
        <v>36</v>
      </c>
      <c r="C637" s="52" t="s">
        <v>37</v>
      </c>
      <c r="D637" s="52" t="s">
        <v>121</v>
      </c>
      <c r="E637" s="52" t="s">
        <v>215</v>
      </c>
      <c r="F637" s="52" t="s">
        <v>216</v>
      </c>
      <c r="G637" s="52" t="s">
        <v>124</v>
      </c>
      <c r="H637" s="52" t="s">
        <v>124</v>
      </c>
      <c r="I637" s="52" t="s">
        <v>42</v>
      </c>
      <c r="J637" s="52" t="s">
        <v>268</v>
      </c>
      <c r="K637" s="52" t="s">
        <v>268</v>
      </c>
      <c r="L637" s="52" t="s">
        <v>43</v>
      </c>
      <c r="M637" s="52" t="s">
        <v>1154</v>
      </c>
      <c r="N637" s="52" t="s">
        <v>131</v>
      </c>
      <c r="O637" s="52" t="s">
        <v>242</v>
      </c>
      <c r="Q637" s="52" t="s">
        <v>279</v>
      </c>
      <c r="S637" s="52">
        <v>201303</v>
      </c>
      <c r="T637" s="52" t="s">
        <v>47</v>
      </c>
      <c r="U637" s="52">
        <v>0</v>
      </c>
      <c r="V637" s="54">
        <v>-30</v>
      </c>
      <c r="Z637" s="52" t="s">
        <v>48</v>
      </c>
      <c r="AA637" s="52" t="s">
        <v>129</v>
      </c>
      <c r="AB637" s="52" t="s">
        <v>42</v>
      </c>
      <c r="AC637" s="52" t="s">
        <v>130</v>
      </c>
      <c r="AD637" s="52" t="s">
        <v>51</v>
      </c>
    </row>
    <row r="638" spans="1:30" x14ac:dyDescent="0.25">
      <c r="A638" s="52" t="s">
        <v>35</v>
      </c>
      <c r="B638" s="52" t="s">
        <v>36</v>
      </c>
      <c r="C638" s="52" t="s">
        <v>37</v>
      </c>
      <c r="D638" s="52" t="s">
        <v>121</v>
      </c>
      <c r="E638" s="52" t="s">
        <v>215</v>
      </c>
      <c r="F638" s="52" t="s">
        <v>216</v>
      </c>
      <c r="G638" s="52" t="s">
        <v>124</v>
      </c>
      <c r="H638" s="52" t="s">
        <v>124</v>
      </c>
      <c r="I638" s="52" t="s">
        <v>42</v>
      </c>
      <c r="J638" s="52" t="s">
        <v>268</v>
      </c>
      <c r="K638" s="52" t="s">
        <v>268</v>
      </c>
      <c r="L638" s="52" t="s">
        <v>43</v>
      </c>
      <c r="M638" s="52" t="s">
        <v>1154</v>
      </c>
      <c r="N638" s="52" t="s">
        <v>131</v>
      </c>
      <c r="O638" s="52" t="s">
        <v>42</v>
      </c>
      <c r="Q638" s="52" t="s">
        <v>271</v>
      </c>
      <c r="S638" s="52">
        <v>201303</v>
      </c>
      <c r="T638" s="52" t="s">
        <v>47</v>
      </c>
      <c r="U638" s="52">
        <v>0</v>
      </c>
      <c r="V638" s="54">
        <v>-2490</v>
      </c>
      <c r="Z638" s="52" t="s">
        <v>48</v>
      </c>
      <c r="AA638" s="52" t="s">
        <v>129</v>
      </c>
      <c r="AB638" s="52" t="s">
        <v>42</v>
      </c>
      <c r="AC638" s="52" t="s">
        <v>155</v>
      </c>
      <c r="AD638" s="52" t="s">
        <v>51</v>
      </c>
    </row>
    <row r="639" spans="1:30" x14ac:dyDescent="0.25">
      <c r="A639" s="52" t="s">
        <v>35</v>
      </c>
      <c r="B639" s="52" t="s">
        <v>36</v>
      </c>
      <c r="C639" s="52" t="s">
        <v>37</v>
      </c>
      <c r="D639" s="52" t="s">
        <v>121</v>
      </c>
      <c r="E639" s="52" t="s">
        <v>215</v>
      </c>
      <c r="F639" s="52" t="s">
        <v>216</v>
      </c>
      <c r="G639" s="52" t="s">
        <v>124</v>
      </c>
      <c r="H639" s="52" t="s">
        <v>124</v>
      </c>
      <c r="I639" s="52" t="s">
        <v>42</v>
      </c>
      <c r="J639" s="52" t="s">
        <v>268</v>
      </c>
      <c r="K639" s="52" t="s">
        <v>268</v>
      </c>
      <c r="L639" s="52" t="s">
        <v>43</v>
      </c>
      <c r="M639" s="52" t="s">
        <v>44</v>
      </c>
      <c r="N639" s="52" t="s">
        <v>131</v>
      </c>
      <c r="O639" s="52" t="s">
        <v>42</v>
      </c>
      <c r="Q639" s="52" t="s">
        <v>271</v>
      </c>
      <c r="S639" s="52">
        <v>201303</v>
      </c>
      <c r="T639" s="52" t="s">
        <v>52</v>
      </c>
      <c r="U639" s="52">
        <v>0</v>
      </c>
      <c r="V639" s="54">
        <v>2490</v>
      </c>
      <c r="Z639" s="52" t="s">
        <v>48</v>
      </c>
      <c r="AA639" s="52" t="s">
        <v>129</v>
      </c>
      <c r="AB639" s="52" t="s">
        <v>42</v>
      </c>
      <c r="AC639" s="52" t="s">
        <v>155</v>
      </c>
      <c r="AD639" s="52" t="s">
        <v>51</v>
      </c>
    </row>
    <row r="640" spans="1:30" x14ac:dyDescent="0.25">
      <c r="A640" s="52" t="s">
        <v>35</v>
      </c>
      <c r="B640" s="52" t="s">
        <v>36</v>
      </c>
      <c r="C640" s="52" t="s">
        <v>37</v>
      </c>
      <c r="D640" s="52" t="s">
        <v>121</v>
      </c>
      <c r="E640" s="52" t="s">
        <v>122</v>
      </c>
      <c r="F640" s="52" t="s">
        <v>123</v>
      </c>
      <c r="G640" s="52" t="s">
        <v>124</v>
      </c>
      <c r="H640" s="52" t="s">
        <v>124</v>
      </c>
      <c r="I640" s="52" t="s">
        <v>42</v>
      </c>
      <c r="J640" s="52" t="s">
        <v>283</v>
      </c>
      <c r="K640" s="52" t="s">
        <v>283</v>
      </c>
      <c r="L640" s="52" t="s">
        <v>43</v>
      </c>
      <c r="M640" s="52" t="s">
        <v>1154</v>
      </c>
      <c r="N640" s="52" t="s">
        <v>160</v>
      </c>
      <c r="O640" s="52" t="s">
        <v>42</v>
      </c>
      <c r="Q640" s="52" t="s">
        <v>284</v>
      </c>
      <c r="S640" s="52">
        <v>201303</v>
      </c>
      <c r="T640" s="52" t="s">
        <v>47</v>
      </c>
      <c r="U640" s="52">
        <v>0</v>
      </c>
      <c r="V640" s="54">
        <v>-104.24</v>
      </c>
      <c r="Z640" s="52" t="s">
        <v>48</v>
      </c>
      <c r="AA640" s="52" t="s">
        <v>129</v>
      </c>
      <c r="AB640" s="52" t="s">
        <v>42</v>
      </c>
      <c r="AC640" s="52" t="s">
        <v>130</v>
      </c>
      <c r="AD640" s="52" t="s">
        <v>51</v>
      </c>
    </row>
    <row r="641" spans="1:30" x14ac:dyDescent="0.25">
      <c r="A641" s="52" t="s">
        <v>35</v>
      </c>
      <c r="B641" s="52" t="s">
        <v>36</v>
      </c>
      <c r="C641" s="52" t="s">
        <v>37</v>
      </c>
      <c r="D641" s="52" t="s">
        <v>121</v>
      </c>
      <c r="E641" s="52" t="s">
        <v>122</v>
      </c>
      <c r="F641" s="52" t="s">
        <v>123</v>
      </c>
      <c r="G641" s="52" t="s">
        <v>124</v>
      </c>
      <c r="H641" s="52" t="s">
        <v>124</v>
      </c>
      <c r="I641" s="52" t="s">
        <v>42</v>
      </c>
      <c r="J641" s="52" t="s">
        <v>283</v>
      </c>
      <c r="K641" s="52" t="s">
        <v>283</v>
      </c>
      <c r="L641" s="52" t="s">
        <v>43</v>
      </c>
      <c r="M641" s="52" t="s">
        <v>44</v>
      </c>
      <c r="N641" s="52" t="s">
        <v>160</v>
      </c>
      <c r="O641" s="52" t="s">
        <v>42</v>
      </c>
      <c r="Q641" s="52" t="s">
        <v>284</v>
      </c>
      <c r="S641" s="52">
        <v>201303</v>
      </c>
      <c r="T641" s="52" t="s">
        <v>52</v>
      </c>
      <c r="U641" s="52">
        <v>0</v>
      </c>
      <c r="V641" s="54">
        <v>104.24</v>
      </c>
      <c r="Z641" s="52" t="s">
        <v>48</v>
      </c>
      <c r="AA641" s="52" t="s">
        <v>129</v>
      </c>
      <c r="AB641" s="52" t="s">
        <v>42</v>
      </c>
      <c r="AC641" s="52" t="s">
        <v>130</v>
      </c>
      <c r="AD641" s="52" t="s">
        <v>51</v>
      </c>
    </row>
    <row r="642" spans="1:30" x14ac:dyDescent="0.25">
      <c r="A642" s="52" t="s">
        <v>35</v>
      </c>
      <c r="B642" s="52" t="s">
        <v>36</v>
      </c>
      <c r="C642" s="52" t="s">
        <v>37</v>
      </c>
      <c r="D642" s="52" t="s">
        <v>121</v>
      </c>
      <c r="E642" s="52" t="s">
        <v>122</v>
      </c>
      <c r="F642" s="52" t="s">
        <v>123</v>
      </c>
      <c r="G642" s="52" t="s">
        <v>124</v>
      </c>
      <c r="H642" s="52" t="s">
        <v>124</v>
      </c>
      <c r="I642" s="52" t="s">
        <v>42</v>
      </c>
      <c r="J642" s="52" t="s">
        <v>285</v>
      </c>
      <c r="K642" s="52" t="s">
        <v>285</v>
      </c>
      <c r="L642" s="52" t="s">
        <v>43</v>
      </c>
      <c r="M642" s="52" t="s">
        <v>1154</v>
      </c>
      <c r="N642" s="52" t="s">
        <v>160</v>
      </c>
      <c r="O642" s="52" t="s">
        <v>42</v>
      </c>
      <c r="Q642" s="52" t="s">
        <v>286</v>
      </c>
      <c r="S642" s="52">
        <v>201303</v>
      </c>
      <c r="T642" s="52" t="s">
        <v>47</v>
      </c>
      <c r="U642" s="52">
        <v>0</v>
      </c>
      <c r="V642" s="54">
        <v>-158.65</v>
      </c>
      <c r="Z642" s="52" t="s">
        <v>48</v>
      </c>
      <c r="AA642" s="52" t="s">
        <v>129</v>
      </c>
      <c r="AB642" s="52" t="s">
        <v>42</v>
      </c>
      <c r="AC642" s="52" t="s">
        <v>130</v>
      </c>
      <c r="AD642" s="52" t="s">
        <v>51</v>
      </c>
    </row>
    <row r="643" spans="1:30" x14ac:dyDescent="0.25">
      <c r="A643" s="52" t="s">
        <v>35</v>
      </c>
      <c r="B643" s="52" t="s">
        <v>36</v>
      </c>
      <c r="C643" s="52" t="s">
        <v>37</v>
      </c>
      <c r="D643" s="52" t="s">
        <v>121</v>
      </c>
      <c r="E643" s="52" t="s">
        <v>122</v>
      </c>
      <c r="F643" s="52" t="s">
        <v>123</v>
      </c>
      <c r="G643" s="52" t="s">
        <v>124</v>
      </c>
      <c r="H643" s="52" t="s">
        <v>124</v>
      </c>
      <c r="I643" s="52" t="s">
        <v>42</v>
      </c>
      <c r="J643" s="52" t="s">
        <v>285</v>
      </c>
      <c r="K643" s="52" t="s">
        <v>285</v>
      </c>
      <c r="L643" s="52" t="s">
        <v>43</v>
      </c>
      <c r="M643" s="52" t="s">
        <v>44</v>
      </c>
      <c r="N643" s="52" t="s">
        <v>160</v>
      </c>
      <c r="O643" s="52" t="s">
        <v>42</v>
      </c>
      <c r="Q643" s="52" t="s">
        <v>286</v>
      </c>
      <c r="S643" s="52">
        <v>201303</v>
      </c>
      <c r="T643" s="52" t="s">
        <v>52</v>
      </c>
      <c r="U643" s="52">
        <v>0</v>
      </c>
      <c r="V643" s="54">
        <v>158.65</v>
      </c>
      <c r="Z643" s="52" t="s">
        <v>48</v>
      </c>
      <c r="AA643" s="52" t="s">
        <v>129</v>
      </c>
      <c r="AB643" s="52" t="s">
        <v>42</v>
      </c>
      <c r="AC643" s="52" t="s">
        <v>130</v>
      </c>
      <c r="AD643" s="52" t="s">
        <v>51</v>
      </c>
    </row>
    <row r="644" spans="1:30" x14ac:dyDescent="0.25">
      <c r="A644" s="52" t="s">
        <v>35</v>
      </c>
      <c r="B644" s="52" t="s">
        <v>36</v>
      </c>
      <c r="C644" s="52" t="s">
        <v>37</v>
      </c>
      <c r="D644" s="52" t="s">
        <v>121</v>
      </c>
      <c r="E644" s="52" t="s">
        <v>122</v>
      </c>
      <c r="F644" s="52" t="s">
        <v>123</v>
      </c>
      <c r="G644" s="52" t="s">
        <v>124</v>
      </c>
      <c r="H644" s="52" t="s">
        <v>124</v>
      </c>
      <c r="I644" s="52" t="s">
        <v>42</v>
      </c>
      <c r="J644" s="52" t="s">
        <v>285</v>
      </c>
      <c r="K644" s="52" t="s">
        <v>285</v>
      </c>
      <c r="L644" s="52" t="s">
        <v>43</v>
      </c>
      <c r="M644" s="52" t="s">
        <v>44</v>
      </c>
      <c r="N644" s="52" t="s">
        <v>150</v>
      </c>
      <c r="O644" s="52" t="s">
        <v>42</v>
      </c>
      <c r="Q644" s="52" t="s">
        <v>287</v>
      </c>
      <c r="S644" s="52">
        <v>201303</v>
      </c>
      <c r="T644" s="52" t="s">
        <v>52</v>
      </c>
      <c r="U644" s="52">
        <v>0</v>
      </c>
      <c r="V644" s="54">
        <v>18000</v>
      </c>
      <c r="X644" s="52" t="s">
        <v>288</v>
      </c>
      <c r="Z644" s="52" t="s">
        <v>48</v>
      </c>
      <c r="AA644" s="52" t="s">
        <v>129</v>
      </c>
      <c r="AB644" s="52" t="s">
        <v>42</v>
      </c>
      <c r="AC644" s="52" t="s">
        <v>178</v>
      </c>
      <c r="AD644" s="52" t="s">
        <v>51</v>
      </c>
    </row>
    <row r="645" spans="1:30" x14ac:dyDescent="0.25">
      <c r="A645" s="52" t="s">
        <v>35</v>
      </c>
      <c r="B645" s="52" t="s">
        <v>36</v>
      </c>
      <c r="C645" s="52" t="s">
        <v>37</v>
      </c>
      <c r="D645" s="52" t="s">
        <v>121</v>
      </c>
      <c r="E645" s="52" t="s">
        <v>122</v>
      </c>
      <c r="F645" s="52" t="s">
        <v>123</v>
      </c>
      <c r="G645" s="52" t="s">
        <v>124</v>
      </c>
      <c r="H645" s="52" t="s">
        <v>124</v>
      </c>
      <c r="I645" s="52" t="s">
        <v>42</v>
      </c>
      <c r="J645" s="52" t="s">
        <v>289</v>
      </c>
      <c r="K645" s="52" t="s">
        <v>289</v>
      </c>
      <c r="L645" s="52" t="s">
        <v>43</v>
      </c>
      <c r="M645" s="52" t="s">
        <v>1154</v>
      </c>
      <c r="N645" s="52" t="s">
        <v>160</v>
      </c>
      <c r="O645" s="52" t="s">
        <v>42</v>
      </c>
      <c r="Q645" s="52" t="s">
        <v>161</v>
      </c>
      <c r="S645" s="52">
        <v>201303</v>
      </c>
      <c r="T645" s="52" t="s">
        <v>47</v>
      </c>
      <c r="U645" s="52">
        <v>0</v>
      </c>
      <c r="V645" s="54">
        <v>-100</v>
      </c>
      <c r="Z645" s="52" t="s">
        <v>48</v>
      </c>
      <c r="AA645" s="52" t="s">
        <v>461</v>
      </c>
      <c r="AB645" s="52" t="s">
        <v>42</v>
      </c>
      <c r="AC645" s="52" t="s">
        <v>1260</v>
      </c>
      <c r="AD645" s="52" t="s">
        <v>51</v>
      </c>
    </row>
    <row r="646" spans="1:30" x14ac:dyDescent="0.25">
      <c r="A646" s="52" t="s">
        <v>35</v>
      </c>
      <c r="B646" s="52" t="s">
        <v>36</v>
      </c>
      <c r="C646" s="52" t="s">
        <v>37</v>
      </c>
      <c r="D646" s="52" t="s">
        <v>121</v>
      </c>
      <c r="E646" s="52" t="s">
        <v>122</v>
      </c>
      <c r="F646" s="52" t="s">
        <v>123</v>
      </c>
      <c r="G646" s="52" t="s">
        <v>124</v>
      </c>
      <c r="H646" s="52" t="s">
        <v>124</v>
      </c>
      <c r="I646" s="52" t="s">
        <v>42</v>
      </c>
      <c r="J646" s="52" t="s">
        <v>289</v>
      </c>
      <c r="K646" s="52" t="s">
        <v>289</v>
      </c>
      <c r="L646" s="52" t="s">
        <v>43</v>
      </c>
      <c r="M646" s="52" t="s">
        <v>1154</v>
      </c>
      <c r="N646" s="52" t="s">
        <v>160</v>
      </c>
      <c r="O646" s="52" t="s">
        <v>42</v>
      </c>
      <c r="Q646" s="52" t="s">
        <v>161</v>
      </c>
      <c r="S646" s="52">
        <v>201303</v>
      </c>
      <c r="T646" s="52" t="s">
        <v>47</v>
      </c>
      <c r="U646" s="52">
        <v>0</v>
      </c>
      <c r="V646" s="54">
        <v>-50</v>
      </c>
      <c r="Z646" s="52" t="s">
        <v>48</v>
      </c>
      <c r="AA646" s="52" t="s">
        <v>461</v>
      </c>
      <c r="AB646" s="52" t="s">
        <v>42</v>
      </c>
      <c r="AC646" s="52" t="s">
        <v>1260</v>
      </c>
      <c r="AD646" s="52" t="s">
        <v>51</v>
      </c>
    </row>
    <row r="647" spans="1:30" x14ac:dyDescent="0.25">
      <c r="A647" s="52" t="s">
        <v>35</v>
      </c>
      <c r="B647" s="52" t="s">
        <v>36</v>
      </c>
      <c r="C647" s="52" t="s">
        <v>37</v>
      </c>
      <c r="D647" s="52" t="s">
        <v>121</v>
      </c>
      <c r="E647" s="52" t="s">
        <v>122</v>
      </c>
      <c r="F647" s="52" t="s">
        <v>123</v>
      </c>
      <c r="G647" s="52" t="s">
        <v>124</v>
      </c>
      <c r="H647" s="52" t="s">
        <v>124</v>
      </c>
      <c r="I647" s="52" t="s">
        <v>42</v>
      </c>
      <c r="J647" s="52" t="s">
        <v>289</v>
      </c>
      <c r="K647" s="52" t="s">
        <v>289</v>
      </c>
      <c r="L647" s="52" t="s">
        <v>43</v>
      </c>
      <c r="M647" s="52" t="s">
        <v>1154</v>
      </c>
      <c r="N647" s="52" t="s">
        <v>160</v>
      </c>
      <c r="O647" s="52" t="s">
        <v>42</v>
      </c>
      <c r="Q647" s="52" t="s">
        <v>161</v>
      </c>
      <c r="S647" s="52">
        <v>201303</v>
      </c>
      <c r="T647" s="52" t="s">
        <v>52</v>
      </c>
      <c r="U647" s="52">
        <v>0</v>
      </c>
      <c r="V647" s="54">
        <v>100</v>
      </c>
      <c r="Z647" s="52" t="s">
        <v>48</v>
      </c>
      <c r="AA647" s="52" t="s">
        <v>129</v>
      </c>
      <c r="AB647" s="52" t="s">
        <v>42</v>
      </c>
      <c r="AC647" s="52" t="s">
        <v>130</v>
      </c>
      <c r="AD647" s="52" t="s">
        <v>51</v>
      </c>
    </row>
    <row r="648" spans="1:30" x14ac:dyDescent="0.25">
      <c r="A648" s="52" t="s">
        <v>35</v>
      </c>
      <c r="B648" s="52" t="s">
        <v>36</v>
      </c>
      <c r="C648" s="52" t="s">
        <v>37</v>
      </c>
      <c r="D648" s="52" t="s">
        <v>121</v>
      </c>
      <c r="E648" s="52" t="s">
        <v>122</v>
      </c>
      <c r="F648" s="52" t="s">
        <v>123</v>
      </c>
      <c r="G648" s="52" t="s">
        <v>124</v>
      </c>
      <c r="H648" s="52" t="s">
        <v>124</v>
      </c>
      <c r="I648" s="52" t="s">
        <v>42</v>
      </c>
      <c r="J648" s="52" t="s">
        <v>289</v>
      </c>
      <c r="K648" s="52" t="s">
        <v>289</v>
      </c>
      <c r="L648" s="52" t="s">
        <v>43</v>
      </c>
      <c r="M648" s="52" t="s">
        <v>1154</v>
      </c>
      <c r="N648" s="52" t="s">
        <v>160</v>
      </c>
      <c r="O648" s="52" t="s">
        <v>42</v>
      </c>
      <c r="Q648" s="52" t="s">
        <v>161</v>
      </c>
      <c r="S648" s="52">
        <v>201303</v>
      </c>
      <c r="T648" s="52" t="s">
        <v>52</v>
      </c>
      <c r="U648" s="52">
        <v>0</v>
      </c>
      <c r="V648" s="54">
        <v>50</v>
      </c>
      <c r="Z648" s="52" t="s">
        <v>48</v>
      </c>
      <c r="AA648" s="52" t="s">
        <v>129</v>
      </c>
      <c r="AB648" s="52" t="s">
        <v>42</v>
      </c>
      <c r="AC648" s="52" t="s">
        <v>130</v>
      </c>
      <c r="AD648" s="52" t="s">
        <v>51</v>
      </c>
    </row>
    <row r="649" spans="1:30" x14ac:dyDescent="0.25">
      <c r="A649" s="52" t="s">
        <v>35</v>
      </c>
      <c r="B649" s="52" t="s">
        <v>36</v>
      </c>
      <c r="C649" s="52" t="s">
        <v>37</v>
      </c>
      <c r="D649" s="52" t="s">
        <v>121</v>
      </c>
      <c r="E649" s="52" t="s">
        <v>122</v>
      </c>
      <c r="F649" s="52" t="s">
        <v>123</v>
      </c>
      <c r="G649" s="52" t="s">
        <v>124</v>
      </c>
      <c r="H649" s="52" t="s">
        <v>124</v>
      </c>
      <c r="I649" s="52" t="s">
        <v>42</v>
      </c>
      <c r="J649" s="52" t="s">
        <v>289</v>
      </c>
      <c r="K649" s="52" t="s">
        <v>289</v>
      </c>
      <c r="L649" s="52" t="s">
        <v>43</v>
      </c>
      <c r="M649" s="52" t="s">
        <v>44</v>
      </c>
      <c r="N649" s="52" t="s">
        <v>160</v>
      </c>
      <c r="O649" s="52" t="s">
        <v>42</v>
      </c>
      <c r="Q649" s="52" t="s">
        <v>292</v>
      </c>
      <c r="S649" s="52">
        <v>201303</v>
      </c>
      <c r="T649" s="52" t="s">
        <v>47</v>
      </c>
      <c r="U649" s="52">
        <v>0</v>
      </c>
      <c r="V649" s="54">
        <v>-33.6</v>
      </c>
      <c r="Z649" s="52" t="s">
        <v>48</v>
      </c>
      <c r="AA649" s="52" t="s">
        <v>129</v>
      </c>
      <c r="AB649" s="52" t="s">
        <v>42</v>
      </c>
      <c r="AC649" s="52" t="s">
        <v>130</v>
      </c>
      <c r="AD649" s="52" t="s">
        <v>51</v>
      </c>
    </row>
    <row r="650" spans="1:30" x14ac:dyDescent="0.25">
      <c r="A650" s="52" t="s">
        <v>35</v>
      </c>
      <c r="B650" s="52" t="s">
        <v>36</v>
      </c>
      <c r="C650" s="52" t="s">
        <v>37</v>
      </c>
      <c r="D650" s="52" t="s">
        <v>121</v>
      </c>
      <c r="E650" s="52" t="s">
        <v>122</v>
      </c>
      <c r="F650" s="52" t="s">
        <v>123</v>
      </c>
      <c r="G650" s="52" t="s">
        <v>124</v>
      </c>
      <c r="H650" s="52" t="s">
        <v>124</v>
      </c>
      <c r="I650" s="52" t="s">
        <v>42</v>
      </c>
      <c r="J650" s="52" t="s">
        <v>289</v>
      </c>
      <c r="K650" s="52" t="s">
        <v>289</v>
      </c>
      <c r="L650" s="52" t="s">
        <v>43</v>
      </c>
      <c r="M650" s="52" t="s">
        <v>1154</v>
      </c>
      <c r="N650" s="52" t="s">
        <v>126</v>
      </c>
      <c r="O650" s="52" t="s">
        <v>290</v>
      </c>
      <c r="Q650" s="52" t="s">
        <v>294</v>
      </c>
      <c r="S650" s="52">
        <v>201303</v>
      </c>
      <c r="T650" s="52" t="s">
        <v>47</v>
      </c>
      <c r="U650" s="52">
        <v>0</v>
      </c>
      <c r="V650" s="54">
        <v>-322.8</v>
      </c>
      <c r="Z650" s="52" t="s">
        <v>48</v>
      </c>
      <c r="AA650" s="52" t="s">
        <v>129</v>
      </c>
      <c r="AB650" s="52" t="s">
        <v>42</v>
      </c>
      <c r="AC650" s="52" t="s">
        <v>130</v>
      </c>
      <c r="AD650" s="52" t="s">
        <v>51</v>
      </c>
    </row>
    <row r="651" spans="1:30" x14ac:dyDescent="0.25">
      <c r="A651" s="52" t="s">
        <v>35</v>
      </c>
      <c r="B651" s="52" t="s">
        <v>36</v>
      </c>
      <c r="C651" s="52" t="s">
        <v>37</v>
      </c>
      <c r="D651" s="52" t="s">
        <v>121</v>
      </c>
      <c r="E651" s="52" t="s">
        <v>122</v>
      </c>
      <c r="F651" s="52" t="s">
        <v>123</v>
      </c>
      <c r="G651" s="52" t="s">
        <v>124</v>
      </c>
      <c r="H651" s="52" t="s">
        <v>124</v>
      </c>
      <c r="I651" s="52" t="s">
        <v>42</v>
      </c>
      <c r="J651" s="52" t="s">
        <v>289</v>
      </c>
      <c r="K651" s="52" t="s">
        <v>289</v>
      </c>
      <c r="L651" s="52" t="s">
        <v>43</v>
      </c>
      <c r="M651" s="52" t="s">
        <v>1154</v>
      </c>
      <c r="N651" s="52" t="s">
        <v>126</v>
      </c>
      <c r="O651" s="52" t="s">
        <v>290</v>
      </c>
      <c r="Q651" s="52" t="s">
        <v>294</v>
      </c>
      <c r="S651" s="52">
        <v>201303</v>
      </c>
      <c r="T651" s="52" t="s">
        <v>47</v>
      </c>
      <c r="U651" s="52">
        <v>0</v>
      </c>
      <c r="V651" s="54">
        <v>-20</v>
      </c>
      <c r="Z651" s="52" t="s">
        <v>48</v>
      </c>
      <c r="AA651" s="52" t="s">
        <v>129</v>
      </c>
      <c r="AB651" s="52" t="s">
        <v>42</v>
      </c>
      <c r="AC651" s="52" t="s">
        <v>130</v>
      </c>
      <c r="AD651" s="52" t="s">
        <v>51</v>
      </c>
    </row>
    <row r="652" spans="1:30" x14ac:dyDescent="0.25">
      <c r="A652" s="52" t="s">
        <v>35</v>
      </c>
      <c r="B652" s="52" t="s">
        <v>36</v>
      </c>
      <c r="C652" s="52" t="s">
        <v>37</v>
      </c>
      <c r="D652" s="52" t="s">
        <v>121</v>
      </c>
      <c r="E652" s="52" t="s">
        <v>122</v>
      </c>
      <c r="F652" s="52" t="s">
        <v>123</v>
      </c>
      <c r="G652" s="52" t="s">
        <v>124</v>
      </c>
      <c r="H652" s="52" t="s">
        <v>124</v>
      </c>
      <c r="I652" s="52" t="s">
        <v>42</v>
      </c>
      <c r="J652" s="52" t="s">
        <v>289</v>
      </c>
      <c r="K652" s="52" t="s">
        <v>289</v>
      </c>
      <c r="L652" s="52" t="s">
        <v>43</v>
      </c>
      <c r="M652" s="52" t="s">
        <v>1154</v>
      </c>
      <c r="N652" s="52" t="s">
        <v>150</v>
      </c>
      <c r="O652" s="52" t="s">
        <v>42</v>
      </c>
      <c r="Q652" s="52" t="s">
        <v>295</v>
      </c>
      <c r="S652" s="52">
        <v>201303</v>
      </c>
      <c r="T652" s="52" t="s">
        <v>47</v>
      </c>
      <c r="U652" s="52">
        <v>0</v>
      </c>
      <c r="V652" s="54">
        <v>-2347.06</v>
      </c>
      <c r="Z652" s="52" t="s">
        <v>48</v>
      </c>
      <c r="AA652" s="52" t="s">
        <v>129</v>
      </c>
      <c r="AB652" s="52" t="s">
        <v>42</v>
      </c>
      <c r="AC652" s="52" t="s">
        <v>130</v>
      </c>
      <c r="AD652" s="52" t="s">
        <v>51</v>
      </c>
    </row>
    <row r="653" spans="1:30" x14ac:dyDescent="0.25">
      <c r="A653" s="52" t="s">
        <v>35</v>
      </c>
      <c r="B653" s="52" t="s">
        <v>36</v>
      </c>
      <c r="C653" s="52" t="s">
        <v>37</v>
      </c>
      <c r="D653" s="52" t="s">
        <v>121</v>
      </c>
      <c r="E653" s="52" t="s">
        <v>122</v>
      </c>
      <c r="F653" s="52" t="s">
        <v>123</v>
      </c>
      <c r="G653" s="52" t="s">
        <v>124</v>
      </c>
      <c r="H653" s="52" t="s">
        <v>124</v>
      </c>
      <c r="I653" s="52" t="s">
        <v>42</v>
      </c>
      <c r="J653" s="52" t="s">
        <v>289</v>
      </c>
      <c r="K653" s="52" t="s">
        <v>289</v>
      </c>
      <c r="L653" s="52" t="s">
        <v>43</v>
      </c>
      <c r="M653" s="52" t="s">
        <v>1154</v>
      </c>
      <c r="N653" s="52" t="s">
        <v>134</v>
      </c>
      <c r="O653" s="52" t="s">
        <v>42</v>
      </c>
      <c r="Q653" s="52" t="s">
        <v>135</v>
      </c>
      <c r="S653" s="52">
        <v>201303</v>
      </c>
      <c r="T653" s="52" t="s">
        <v>47</v>
      </c>
      <c r="U653" s="52">
        <v>0</v>
      </c>
      <c r="V653" s="54">
        <v>-117.35</v>
      </c>
      <c r="Z653" s="52" t="s">
        <v>48</v>
      </c>
      <c r="AA653" s="52" t="s">
        <v>129</v>
      </c>
      <c r="AB653" s="52" t="s">
        <v>42</v>
      </c>
      <c r="AC653" s="52" t="s">
        <v>130</v>
      </c>
      <c r="AD653" s="52" t="s">
        <v>51</v>
      </c>
    </row>
    <row r="654" spans="1:30" x14ac:dyDescent="0.25">
      <c r="A654" s="52" t="s">
        <v>35</v>
      </c>
      <c r="B654" s="52" t="s">
        <v>36</v>
      </c>
      <c r="C654" s="52" t="s">
        <v>37</v>
      </c>
      <c r="D654" s="52" t="s">
        <v>121</v>
      </c>
      <c r="E654" s="52" t="s">
        <v>122</v>
      </c>
      <c r="F654" s="52" t="s">
        <v>123</v>
      </c>
      <c r="G654" s="52" t="s">
        <v>124</v>
      </c>
      <c r="H654" s="52" t="s">
        <v>124</v>
      </c>
      <c r="I654" s="52" t="s">
        <v>42</v>
      </c>
      <c r="J654" s="52" t="s">
        <v>289</v>
      </c>
      <c r="K654" s="52" t="s">
        <v>289</v>
      </c>
      <c r="L654" s="52" t="s">
        <v>43</v>
      </c>
      <c r="M654" s="52" t="s">
        <v>1154</v>
      </c>
      <c r="N654" s="52" t="s">
        <v>126</v>
      </c>
      <c r="O654" s="52" t="s">
        <v>290</v>
      </c>
      <c r="Q654" s="52" t="s">
        <v>293</v>
      </c>
      <c r="S654" s="52">
        <v>201303</v>
      </c>
      <c r="T654" s="52" t="s">
        <v>47</v>
      </c>
      <c r="U654" s="52">
        <v>0</v>
      </c>
      <c r="V654" s="54">
        <v>-2.5</v>
      </c>
      <c r="Z654" s="52" t="s">
        <v>48</v>
      </c>
      <c r="AA654" s="52" t="s">
        <v>129</v>
      </c>
      <c r="AB654" s="52" t="s">
        <v>42</v>
      </c>
      <c r="AC654" s="52" t="s">
        <v>130</v>
      </c>
      <c r="AD654" s="52" t="s">
        <v>51</v>
      </c>
    </row>
    <row r="655" spans="1:30" x14ac:dyDescent="0.25">
      <c r="A655" s="52" t="s">
        <v>35</v>
      </c>
      <c r="B655" s="52" t="s">
        <v>36</v>
      </c>
      <c r="C655" s="52" t="s">
        <v>37</v>
      </c>
      <c r="D655" s="52" t="s">
        <v>121</v>
      </c>
      <c r="E655" s="52" t="s">
        <v>122</v>
      </c>
      <c r="F655" s="52" t="s">
        <v>123</v>
      </c>
      <c r="G655" s="52" t="s">
        <v>124</v>
      </c>
      <c r="H655" s="52" t="s">
        <v>124</v>
      </c>
      <c r="I655" s="52" t="s">
        <v>42</v>
      </c>
      <c r="J655" s="52" t="s">
        <v>289</v>
      </c>
      <c r="K655" s="52" t="s">
        <v>289</v>
      </c>
      <c r="L655" s="52" t="s">
        <v>43</v>
      </c>
      <c r="M655" s="52" t="s">
        <v>1154</v>
      </c>
      <c r="N655" s="52" t="s">
        <v>126</v>
      </c>
      <c r="O655" s="52" t="s">
        <v>290</v>
      </c>
      <c r="Q655" s="52" t="s">
        <v>291</v>
      </c>
      <c r="S655" s="52">
        <v>201303</v>
      </c>
      <c r="T655" s="52" t="s">
        <v>47</v>
      </c>
      <c r="U655" s="52">
        <v>0</v>
      </c>
      <c r="V655" s="54">
        <v>-1175.8699999999999</v>
      </c>
      <c r="Z655" s="52" t="s">
        <v>48</v>
      </c>
      <c r="AA655" s="52" t="s">
        <v>129</v>
      </c>
      <c r="AB655" s="52" t="s">
        <v>42</v>
      </c>
      <c r="AC655" s="52" t="s">
        <v>130</v>
      </c>
      <c r="AD655" s="52" t="s">
        <v>51</v>
      </c>
    </row>
    <row r="656" spans="1:30" x14ac:dyDescent="0.25">
      <c r="A656" s="52" t="s">
        <v>35</v>
      </c>
      <c r="B656" s="52" t="s">
        <v>36</v>
      </c>
      <c r="C656" s="52" t="s">
        <v>37</v>
      </c>
      <c r="D656" s="52" t="s">
        <v>121</v>
      </c>
      <c r="E656" s="52" t="s">
        <v>122</v>
      </c>
      <c r="F656" s="52" t="s">
        <v>123</v>
      </c>
      <c r="G656" s="52" t="s">
        <v>124</v>
      </c>
      <c r="H656" s="52" t="s">
        <v>124</v>
      </c>
      <c r="I656" s="52" t="s">
        <v>42</v>
      </c>
      <c r="J656" s="52" t="s">
        <v>289</v>
      </c>
      <c r="K656" s="52" t="s">
        <v>289</v>
      </c>
      <c r="L656" s="52" t="s">
        <v>43</v>
      </c>
      <c r="M656" s="52" t="s">
        <v>1154</v>
      </c>
      <c r="N656" s="52" t="s">
        <v>126</v>
      </c>
      <c r="O656" s="52" t="s">
        <v>290</v>
      </c>
      <c r="Q656" s="52" t="s">
        <v>297</v>
      </c>
      <c r="S656" s="52">
        <v>201303</v>
      </c>
      <c r="T656" s="52" t="s">
        <v>47</v>
      </c>
      <c r="U656" s="52">
        <v>0</v>
      </c>
      <c r="V656" s="54">
        <v>-34</v>
      </c>
      <c r="Z656" s="52" t="s">
        <v>48</v>
      </c>
      <c r="AA656" s="52" t="s">
        <v>129</v>
      </c>
      <c r="AB656" s="52" t="s">
        <v>42</v>
      </c>
      <c r="AC656" s="52" t="s">
        <v>130</v>
      </c>
      <c r="AD656" s="52" t="s">
        <v>51</v>
      </c>
    </row>
    <row r="657" spans="1:30" x14ac:dyDescent="0.25">
      <c r="A657" s="52" t="s">
        <v>35</v>
      </c>
      <c r="B657" s="52" t="s">
        <v>36</v>
      </c>
      <c r="C657" s="52" t="s">
        <v>37</v>
      </c>
      <c r="D657" s="52" t="s">
        <v>121</v>
      </c>
      <c r="E657" s="52" t="s">
        <v>122</v>
      </c>
      <c r="F657" s="52" t="s">
        <v>123</v>
      </c>
      <c r="G657" s="52" t="s">
        <v>124</v>
      </c>
      <c r="H657" s="52" t="s">
        <v>124</v>
      </c>
      <c r="I657" s="52" t="s">
        <v>42</v>
      </c>
      <c r="J657" s="52" t="s">
        <v>289</v>
      </c>
      <c r="K657" s="52" t="s">
        <v>289</v>
      </c>
      <c r="L657" s="52" t="s">
        <v>43</v>
      </c>
      <c r="M657" s="52" t="s">
        <v>1154</v>
      </c>
      <c r="N657" s="52" t="s">
        <v>126</v>
      </c>
      <c r="O657" s="52" t="s">
        <v>290</v>
      </c>
      <c r="Q657" s="52" t="s">
        <v>296</v>
      </c>
      <c r="S657" s="52">
        <v>201303</v>
      </c>
      <c r="T657" s="52" t="s">
        <v>47</v>
      </c>
      <c r="U657" s="52">
        <v>0</v>
      </c>
      <c r="V657" s="54">
        <v>-6</v>
      </c>
      <c r="Z657" s="52" t="s">
        <v>48</v>
      </c>
      <c r="AA657" s="52" t="s">
        <v>129</v>
      </c>
      <c r="AB657" s="52" t="s">
        <v>42</v>
      </c>
      <c r="AC657" s="52" t="s">
        <v>130</v>
      </c>
      <c r="AD657" s="52" t="s">
        <v>51</v>
      </c>
    </row>
    <row r="658" spans="1:30" x14ac:dyDescent="0.25">
      <c r="A658" s="52" t="s">
        <v>35</v>
      </c>
      <c r="B658" s="52" t="s">
        <v>36</v>
      </c>
      <c r="C658" s="52" t="s">
        <v>37</v>
      </c>
      <c r="D658" s="52" t="s">
        <v>121</v>
      </c>
      <c r="E658" s="52" t="s">
        <v>122</v>
      </c>
      <c r="F658" s="52" t="s">
        <v>123</v>
      </c>
      <c r="G658" s="52" t="s">
        <v>124</v>
      </c>
      <c r="H658" s="52" t="s">
        <v>124</v>
      </c>
      <c r="I658" s="52" t="s">
        <v>42</v>
      </c>
      <c r="J658" s="52" t="s">
        <v>289</v>
      </c>
      <c r="K658" s="52" t="s">
        <v>289</v>
      </c>
      <c r="L658" s="52" t="s">
        <v>43</v>
      </c>
      <c r="M658" s="52" t="s">
        <v>44</v>
      </c>
      <c r="N658" s="52" t="s">
        <v>150</v>
      </c>
      <c r="O658" s="52" t="s">
        <v>42</v>
      </c>
      <c r="Q658" s="52" t="s">
        <v>295</v>
      </c>
      <c r="S658" s="52">
        <v>201303</v>
      </c>
      <c r="T658" s="52" t="s">
        <v>52</v>
      </c>
      <c r="U658" s="52">
        <v>0</v>
      </c>
      <c r="V658" s="54">
        <v>2347.06</v>
      </c>
      <c r="Z658" s="52" t="s">
        <v>48</v>
      </c>
      <c r="AA658" s="52" t="s">
        <v>129</v>
      </c>
      <c r="AB658" s="52" t="s">
        <v>42</v>
      </c>
      <c r="AC658" s="52" t="s">
        <v>130</v>
      </c>
      <c r="AD658" s="52" t="s">
        <v>51</v>
      </c>
    </row>
    <row r="659" spans="1:30" x14ac:dyDescent="0.25">
      <c r="A659" s="52" t="s">
        <v>35</v>
      </c>
      <c r="B659" s="52" t="s">
        <v>36</v>
      </c>
      <c r="C659" s="52" t="s">
        <v>37</v>
      </c>
      <c r="D659" s="52" t="s">
        <v>121</v>
      </c>
      <c r="E659" s="52" t="s">
        <v>122</v>
      </c>
      <c r="F659" s="52" t="s">
        <v>123</v>
      </c>
      <c r="G659" s="52" t="s">
        <v>124</v>
      </c>
      <c r="H659" s="52" t="s">
        <v>124</v>
      </c>
      <c r="I659" s="52" t="s">
        <v>42</v>
      </c>
      <c r="J659" s="52" t="s">
        <v>289</v>
      </c>
      <c r="K659" s="52" t="s">
        <v>289</v>
      </c>
      <c r="L659" s="52" t="s">
        <v>43</v>
      </c>
      <c r="M659" s="52" t="s">
        <v>44</v>
      </c>
      <c r="N659" s="52" t="s">
        <v>134</v>
      </c>
      <c r="O659" s="52" t="s">
        <v>42</v>
      </c>
      <c r="Q659" s="52" t="s">
        <v>135</v>
      </c>
      <c r="S659" s="52">
        <v>201303</v>
      </c>
      <c r="T659" s="52" t="s">
        <v>52</v>
      </c>
      <c r="U659" s="52">
        <v>0</v>
      </c>
      <c r="V659" s="54">
        <v>117.35</v>
      </c>
      <c r="Z659" s="52" t="s">
        <v>48</v>
      </c>
      <c r="AA659" s="52" t="s">
        <v>129</v>
      </c>
      <c r="AB659" s="52" t="s">
        <v>42</v>
      </c>
      <c r="AC659" s="52" t="s">
        <v>130</v>
      </c>
      <c r="AD659" s="52" t="s">
        <v>51</v>
      </c>
    </row>
    <row r="660" spans="1:30" x14ac:dyDescent="0.25">
      <c r="A660" s="52" t="s">
        <v>35</v>
      </c>
      <c r="B660" s="52" t="s">
        <v>36</v>
      </c>
      <c r="C660" s="52" t="s">
        <v>37</v>
      </c>
      <c r="D660" s="52" t="s">
        <v>121</v>
      </c>
      <c r="E660" s="52" t="s">
        <v>122</v>
      </c>
      <c r="F660" s="52" t="s">
        <v>123</v>
      </c>
      <c r="G660" s="52" t="s">
        <v>124</v>
      </c>
      <c r="H660" s="52" t="s">
        <v>124</v>
      </c>
      <c r="I660" s="52" t="s">
        <v>42</v>
      </c>
      <c r="J660" s="52" t="s">
        <v>289</v>
      </c>
      <c r="K660" s="52" t="s">
        <v>289</v>
      </c>
      <c r="L660" s="52" t="s">
        <v>43</v>
      </c>
      <c r="M660" s="52" t="s">
        <v>44</v>
      </c>
      <c r="N660" s="52" t="s">
        <v>160</v>
      </c>
      <c r="O660" s="52" t="s">
        <v>42</v>
      </c>
      <c r="Q660" s="52" t="s">
        <v>161</v>
      </c>
      <c r="S660" s="52">
        <v>201303</v>
      </c>
      <c r="T660" s="52" t="s">
        <v>47</v>
      </c>
      <c r="U660" s="52">
        <v>0</v>
      </c>
      <c r="V660" s="54">
        <v>-100</v>
      </c>
      <c r="Z660" s="52" t="s">
        <v>48</v>
      </c>
      <c r="AA660" s="52" t="s">
        <v>129</v>
      </c>
      <c r="AB660" s="52" t="s">
        <v>42</v>
      </c>
      <c r="AC660" s="52" t="s">
        <v>130</v>
      </c>
      <c r="AD660" s="52" t="s">
        <v>51</v>
      </c>
    </row>
    <row r="661" spans="1:30" x14ac:dyDescent="0.25">
      <c r="A661" s="52" t="s">
        <v>35</v>
      </c>
      <c r="B661" s="52" t="s">
        <v>36</v>
      </c>
      <c r="C661" s="52" t="s">
        <v>37</v>
      </c>
      <c r="D661" s="52" t="s">
        <v>121</v>
      </c>
      <c r="E661" s="52" t="s">
        <v>122</v>
      </c>
      <c r="F661" s="52" t="s">
        <v>123</v>
      </c>
      <c r="G661" s="52" t="s">
        <v>124</v>
      </c>
      <c r="H661" s="52" t="s">
        <v>124</v>
      </c>
      <c r="I661" s="52" t="s">
        <v>42</v>
      </c>
      <c r="J661" s="52" t="s">
        <v>289</v>
      </c>
      <c r="K661" s="52" t="s">
        <v>289</v>
      </c>
      <c r="L661" s="52" t="s">
        <v>43</v>
      </c>
      <c r="M661" s="52" t="s">
        <v>44</v>
      </c>
      <c r="N661" s="52" t="s">
        <v>160</v>
      </c>
      <c r="O661" s="52" t="s">
        <v>42</v>
      </c>
      <c r="Q661" s="52" t="s">
        <v>161</v>
      </c>
      <c r="S661" s="52">
        <v>201303</v>
      </c>
      <c r="T661" s="52" t="s">
        <v>47</v>
      </c>
      <c r="U661" s="52">
        <v>0</v>
      </c>
      <c r="V661" s="54">
        <v>-50</v>
      </c>
      <c r="Z661" s="52" t="s">
        <v>48</v>
      </c>
      <c r="AA661" s="52" t="s">
        <v>129</v>
      </c>
      <c r="AB661" s="52" t="s">
        <v>42</v>
      </c>
      <c r="AC661" s="52" t="s">
        <v>130</v>
      </c>
      <c r="AD661" s="52" t="s">
        <v>51</v>
      </c>
    </row>
    <row r="662" spans="1:30" x14ac:dyDescent="0.25">
      <c r="A662" s="52" t="s">
        <v>35</v>
      </c>
      <c r="B662" s="52" t="s">
        <v>36</v>
      </c>
      <c r="C662" s="52" t="s">
        <v>37</v>
      </c>
      <c r="D662" s="52" t="s">
        <v>121</v>
      </c>
      <c r="E662" s="52" t="s">
        <v>122</v>
      </c>
      <c r="F662" s="52" t="s">
        <v>123</v>
      </c>
      <c r="G662" s="52" t="s">
        <v>124</v>
      </c>
      <c r="H662" s="52" t="s">
        <v>124</v>
      </c>
      <c r="I662" s="52" t="s">
        <v>42</v>
      </c>
      <c r="J662" s="52" t="s">
        <v>289</v>
      </c>
      <c r="K662" s="52" t="s">
        <v>289</v>
      </c>
      <c r="L662" s="52" t="s">
        <v>43</v>
      </c>
      <c r="M662" s="52" t="s">
        <v>44</v>
      </c>
      <c r="N662" s="52" t="s">
        <v>126</v>
      </c>
      <c r="O662" s="52" t="s">
        <v>290</v>
      </c>
      <c r="Q662" s="52" t="s">
        <v>293</v>
      </c>
      <c r="S662" s="52">
        <v>201303</v>
      </c>
      <c r="T662" s="52" t="s">
        <v>52</v>
      </c>
      <c r="U662" s="52">
        <v>0</v>
      </c>
      <c r="V662" s="54">
        <v>2.5</v>
      </c>
      <c r="Z662" s="52" t="s">
        <v>48</v>
      </c>
      <c r="AA662" s="52" t="s">
        <v>129</v>
      </c>
      <c r="AB662" s="52" t="s">
        <v>42</v>
      </c>
      <c r="AC662" s="52" t="s">
        <v>130</v>
      </c>
      <c r="AD662" s="52" t="s">
        <v>51</v>
      </c>
    </row>
    <row r="663" spans="1:30" x14ac:dyDescent="0.25">
      <c r="A663" s="52" t="s">
        <v>35</v>
      </c>
      <c r="B663" s="52" t="s">
        <v>36</v>
      </c>
      <c r="C663" s="52" t="s">
        <v>37</v>
      </c>
      <c r="D663" s="52" t="s">
        <v>121</v>
      </c>
      <c r="E663" s="52" t="s">
        <v>122</v>
      </c>
      <c r="F663" s="52" t="s">
        <v>123</v>
      </c>
      <c r="G663" s="52" t="s">
        <v>124</v>
      </c>
      <c r="H663" s="52" t="s">
        <v>124</v>
      </c>
      <c r="I663" s="52" t="s">
        <v>42</v>
      </c>
      <c r="J663" s="52" t="s">
        <v>289</v>
      </c>
      <c r="K663" s="52" t="s">
        <v>289</v>
      </c>
      <c r="L663" s="52" t="s">
        <v>43</v>
      </c>
      <c r="M663" s="52" t="s">
        <v>44</v>
      </c>
      <c r="N663" s="52" t="s">
        <v>126</v>
      </c>
      <c r="O663" s="52" t="s">
        <v>290</v>
      </c>
      <c r="Q663" s="52" t="s">
        <v>291</v>
      </c>
      <c r="S663" s="52">
        <v>201303</v>
      </c>
      <c r="T663" s="52" t="s">
        <v>52</v>
      </c>
      <c r="U663" s="52">
        <v>0</v>
      </c>
      <c r="V663" s="54">
        <v>1175.8699999999999</v>
      </c>
      <c r="Z663" s="52" t="s">
        <v>48</v>
      </c>
      <c r="AA663" s="52" t="s">
        <v>129</v>
      </c>
      <c r="AB663" s="52" t="s">
        <v>42</v>
      </c>
      <c r="AC663" s="52" t="s">
        <v>130</v>
      </c>
      <c r="AD663" s="52" t="s">
        <v>51</v>
      </c>
    </row>
    <row r="664" spans="1:30" x14ac:dyDescent="0.25">
      <c r="A664" s="52" t="s">
        <v>35</v>
      </c>
      <c r="B664" s="52" t="s">
        <v>36</v>
      </c>
      <c r="C664" s="52" t="s">
        <v>37</v>
      </c>
      <c r="D664" s="52" t="s">
        <v>121</v>
      </c>
      <c r="E664" s="52" t="s">
        <v>122</v>
      </c>
      <c r="F664" s="52" t="s">
        <v>123</v>
      </c>
      <c r="G664" s="52" t="s">
        <v>124</v>
      </c>
      <c r="H664" s="52" t="s">
        <v>124</v>
      </c>
      <c r="I664" s="52" t="s">
        <v>42</v>
      </c>
      <c r="J664" s="52" t="s">
        <v>289</v>
      </c>
      <c r="K664" s="52" t="s">
        <v>289</v>
      </c>
      <c r="L664" s="52" t="s">
        <v>43</v>
      </c>
      <c r="M664" s="52" t="s">
        <v>44</v>
      </c>
      <c r="N664" s="52" t="s">
        <v>126</v>
      </c>
      <c r="O664" s="52" t="s">
        <v>290</v>
      </c>
      <c r="Q664" s="52" t="s">
        <v>297</v>
      </c>
      <c r="S664" s="52">
        <v>201303</v>
      </c>
      <c r="T664" s="52" t="s">
        <v>52</v>
      </c>
      <c r="U664" s="52">
        <v>0</v>
      </c>
      <c r="V664" s="54">
        <v>34</v>
      </c>
      <c r="Z664" s="52" t="s">
        <v>48</v>
      </c>
      <c r="AA664" s="52" t="s">
        <v>129</v>
      </c>
      <c r="AB664" s="52" t="s">
        <v>42</v>
      </c>
      <c r="AC664" s="52" t="s">
        <v>130</v>
      </c>
      <c r="AD664" s="52" t="s">
        <v>51</v>
      </c>
    </row>
    <row r="665" spans="1:30" x14ac:dyDescent="0.25">
      <c r="A665" s="52" t="s">
        <v>35</v>
      </c>
      <c r="B665" s="52" t="s">
        <v>36</v>
      </c>
      <c r="C665" s="52" t="s">
        <v>37</v>
      </c>
      <c r="D665" s="52" t="s">
        <v>121</v>
      </c>
      <c r="E665" s="52" t="s">
        <v>122</v>
      </c>
      <c r="F665" s="52" t="s">
        <v>123</v>
      </c>
      <c r="G665" s="52" t="s">
        <v>124</v>
      </c>
      <c r="H665" s="52" t="s">
        <v>124</v>
      </c>
      <c r="I665" s="52" t="s">
        <v>42</v>
      </c>
      <c r="J665" s="52" t="s">
        <v>289</v>
      </c>
      <c r="K665" s="52" t="s">
        <v>289</v>
      </c>
      <c r="L665" s="52" t="s">
        <v>43</v>
      </c>
      <c r="M665" s="52" t="s">
        <v>44</v>
      </c>
      <c r="N665" s="52" t="s">
        <v>126</v>
      </c>
      <c r="O665" s="52" t="s">
        <v>290</v>
      </c>
      <c r="Q665" s="52" t="s">
        <v>296</v>
      </c>
      <c r="S665" s="52">
        <v>201303</v>
      </c>
      <c r="T665" s="52" t="s">
        <v>52</v>
      </c>
      <c r="U665" s="52">
        <v>0</v>
      </c>
      <c r="V665" s="54">
        <v>6</v>
      </c>
      <c r="Z665" s="52" t="s">
        <v>48</v>
      </c>
      <c r="AA665" s="52" t="s">
        <v>129</v>
      </c>
      <c r="AB665" s="52" t="s">
        <v>42</v>
      </c>
      <c r="AC665" s="52" t="s">
        <v>130</v>
      </c>
      <c r="AD665" s="52" t="s">
        <v>51</v>
      </c>
    </row>
    <row r="666" spans="1:30" x14ac:dyDescent="0.25">
      <c r="A666" s="52" t="s">
        <v>35</v>
      </c>
      <c r="B666" s="52" t="s">
        <v>36</v>
      </c>
      <c r="C666" s="52" t="s">
        <v>37</v>
      </c>
      <c r="D666" s="52" t="s">
        <v>121</v>
      </c>
      <c r="E666" s="52" t="s">
        <v>122</v>
      </c>
      <c r="F666" s="52" t="s">
        <v>123</v>
      </c>
      <c r="G666" s="52" t="s">
        <v>124</v>
      </c>
      <c r="H666" s="52" t="s">
        <v>124</v>
      </c>
      <c r="I666" s="52" t="s">
        <v>42</v>
      </c>
      <c r="J666" s="52" t="s">
        <v>289</v>
      </c>
      <c r="K666" s="52" t="s">
        <v>289</v>
      </c>
      <c r="L666" s="52" t="s">
        <v>43</v>
      </c>
      <c r="M666" s="52" t="s">
        <v>44</v>
      </c>
      <c r="N666" s="52" t="s">
        <v>126</v>
      </c>
      <c r="O666" s="52" t="s">
        <v>290</v>
      </c>
      <c r="Q666" s="52" t="s">
        <v>294</v>
      </c>
      <c r="S666" s="52">
        <v>201303</v>
      </c>
      <c r="T666" s="52" t="s">
        <v>52</v>
      </c>
      <c r="U666" s="52">
        <v>0</v>
      </c>
      <c r="V666" s="54">
        <v>322.8</v>
      </c>
      <c r="Z666" s="52" t="s">
        <v>48</v>
      </c>
      <c r="AA666" s="52" t="s">
        <v>129</v>
      </c>
      <c r="AB666" s="52" t="s">
        <v>42</v>
      </c>
      <c r="AC666" s="52" t="s">
        <v>130</v>
      </c>
      <c r="AD666" s="52" t="s">
        <v>51</v>
      </c>
    </row>
    <row r="667" spans="1:30" x14ac:dyDescent="0.25">
      <c r="A667" s="52" t="s">
        <v>35</v>
      </c>
      <c r="B667" s="52" t="s">
        <v>36</v>
      </c>
      <c r="C667" s="52" t="s">
        <v>37</v>
      </c>
      <c r="D667" s="52" t="s">
        <v>121</v>
      </c>
      <c r="E667" s="52" t="s">
        <v>122</v>
      </c>
      <c r="F667" s="52" t="s">
        <v>123</v>
      </c>
      <c r="G667" s="52" t="s">
        <v>124</v>
      </c>
      <c r="H667" s="52" t="s">
        <v>124</v>
      </c>
      <c r="I667" s="52" t="s">
        <v>42</v>
      </c>
      <c r="J667" s="52" t="s">
        <v>289</v>
      </c>
      <c r="K667" s="52" t="s">
        <v>289</v>
      </c>
      <c r="L667" s="52" t="s">
        <v>43</v>
      </c>
      <c r="M667" s="52" t="s">
        <v>44</v>
      </c>
      <c r="N667" s="52" t="s">
        <v>126</v>
      </c>
      <c r="O667" s="52" t="s">
        <v>290</v>
      </c>
      <c r="Q667" s="52" t="s">
        <v>294</v>
      </c>
      <c r="S667" s="52">
        <v>201303</v>
      </c>
      <c r="T667" s="52" t="s">
        <v>52</v>
      </c>
      <c r="U667" s="52">
        <v>0</v>
      </c>
      <c r="V667" s="54">
        <v>20</v>
      </c>
      <c r="Z667" s="52" t="s">
        <v>48</v>
      </c>
      <c r="AA667" s="52" t="s">
        <v>129</v>
      </c>
      <c r="AB667" s="52" t="s">
        <v>42</v>
      </c>
      <c r="AC667" s="52" t="s">
        <v>130</v>
      </c>
      <c r="AD667" s="52" t="s">
        <v>51</v>
      </c>
    </row>
    <row r="668" spans="1:30" x14ac:dyDescent="0.25">
      <c r="A668" s="52" t="s">
        <v>35</v>
      </c>
      <c r="B668" s="52" t="s">
        <v>36</v>
      </c>
      <c r="C668" s="52" t="s">
        <v>37</v>
      </c>
      <c r="D668" s="52" t="s">
        <v>121</v>
      </c>
      <c r="E668" s="52" t="s">
        <v>122</v>
      </c>
      <c r="F668" s="52" t="s">
        <v>123</v>
      </c>
      <c r="G668" s="52" t="s">
        <v>124</v>
      </c>
      <c r="H668" s="52" t="s">
        <v>124</v>
      </c>
      <c r="I668" s="52" t="s">
        <v>42</v>
      </c>
      <c r="J668" s="52" t="s">
        <v>289</v>
      </c>
      <c r="K668" s="52" t="s">
        <v>289</v>
      </c>
      <c r="L668" s="52" t="s">
        <v>43</v>
      </c>
      <c r="M668" s="52" t="s">
        <v>44</v>
      </c>
      <c r="N668" s="52" t="s">
        <v>160</v>
      </c>
      <c r="O668" s="52" t="s">
        <v>42</v>
      </c>
      <c r="Q668" s="52" t="s">
        <v>292</v>
      </c>
      <c r="S668" s="52">
        <v>201303</v>
      </c>
      <c r="T668" s="52" t="s">
        <v>52</v>
      </c>
      <c r="U668" s="52">
        <v>0</v>
      </c>
      <c r="V668" s="54">
        <v>33.6</v>
      </c>
      <c r="Z668" s="52" t="s">
        <v>48</v>
      </c>
      <c r="AA668" s="52" t="s">
        <v>129</v>
      </c>
      <c r="AB668" s="52" t="s">
        <v>42</v>
      </c>
      <c r="AC668" s="52" t="s">
        <v>130</v>
      </c>
      <c r="AD668" s="52" t="s">
        <v>51</v>
      </c>
    </row>
    <row r="669" spans="1:30" x14ac:dyDescent="0.25">
      <c r="A669" s="52" t="s">
        <v>35</v>
      </c>
      <c r="B669" s="52" t="s">
        <v>36</v>
      </c>
      <c r="C669" s="52" t="s">
        <v>37</v>
      </c>
      <c r="D669" s="52" t="s">
        <v>121</v>
      </c>
      <c r="E669" s="52" t="s">
        <v>122</v>
      </c>
      <c r="F669" s="52" t="s">
        <v>123</v>
      </c>
      <c r="G669" s="52" t="s">
        <v>124</v>
      </c>
      <c r="H669" s="52" t="s">
        <v>124</v>
      </c>
      <c r="I669" s="52" t="s">
        <v>42</v>
      </c>
      <c r="J669" s="52" t="s">
        <v>289</v>
      </c>
      <c r="K669" s="52" t="s">
        <v>289</v>
      </c>
      <c r="L669" s="52" t="s">
        <v>43</v>
      </c>
      <c r="M669" s="52" t="s">
        <v>1154</v>
      </c>
      <c r="N669" s="52" t="s">
        <v>160</v>
      </c>
      <c r="O669" s="52" t="s">
        <v>42</v>
      </c>
      <c r="Q669" s="52" t="s">
        <v>292</v>
      </c>
      <c r="S669" s="52">
        <v>201303</v>
      </c>
      <c r="T669" s="52" t="s">
        <v>47</v>
      </c>
      <c r="U669" s="52">
        <v>0</v>
      </c>
      <c r="V669" s="54">
        <v>-33.6</v>
      </c>
      <c r="Z669" s="52" t="s">
        <v>48</v>
      </c>
      <c r="AA669" s="52" t="s">
        <v>129</v>
      </c>
      <c r="AB669" s="52" t="s">
        <v>42</v>
      </c>
      <c r="AC669" s="52" t="s">
        <v>155</v>
      </c>
      <c r="AD669" s="52" t="s">
        <v>51</v>
      </c>
    </row>
    <row r="670" spans="1:30" x14ac:dyDescent="0.25">
      <c r="A670" s="52" t="s">
        <v>35</v>
      </c>
      <c r="B670" s="52" t="s">
        <v>36</v>
      </c>
      <c r="C670" s="52" t="s">
        <v>37</v>
      </c>
      <c r="D670" s="52" t="s">
        <v>121</v>
      </c>
      <c r="E670" s="52" t="s">
        <v>122</v>
      </c>
      <c r="F670" s="52" t="s">
        <v>123</v>
      </c>
      <c r="G670" s="52" t="s">
        <v>124</v>
      </c>
      <c r="H670" s="52" t="s">
        <v>124</v>
      </c>
      <c r="I670" s="52" t="s">
        <v>42</v>
      </c>
      <c r="J670" s="52" t="s">
        <v>289</v>
      </c>
      <c r="K670" s="52" t="s">
        <v>289</v>
      </c>
      <c r="L670" s="52" t="s">
        <v>43</v>
      </c>
      <c r="M670" s="52" t="s">
        <v>44</v>
      </c>
      <c r="N670" s="52" t="s">
        <v>160</v>
      </c>
      <c r="O670" s="52" t="s">
        <v>42</v>
      </c>
      <c r="Q670" s="52" t="s">
        <v>292</v>
      </c>
      <c r="S670" s="52">
        <v>201303</v>
      </c>
      <c r="T670" s="52" t="s">
        <v>52</v>
      </c>
      <c r="U670" s="52">
        <v>0</v>
      </c>
      <c r="V670" s="54">
        <v>33.6</v>
      </c>
      <c r="Z670" s="52" t="s">
        <v>48</v>
      </c>
      <c r="AA670" s="52" t="s">
        <v>129</v>
      </c>
      <c r="AB670" s="52" t="s">
        <v>42</v>
      </c>
      <c r="AC670" s="52" t="s">
        <v>155</v>
      </c>
      <c r="AD670" s="52" t="s">
        <v>51</v>
      </c>
    </row>
    <row r="671" spans="1:30" x14ac:dyDescent="0.25">
      <c r="A671" s="52" t="s">
        <v>35</v>
      </c>
      <c r="B671" s="52" t="s">
        <v>36</v>
      </c>
      <c r="C671" s="52" t="s">
        <v>37</v>
      </c>
      <c r="D671" s="52" t="s">
        <v>121</v>
      </c>
      <c r="E671" s="52" t="s">
        <v>122</v>
      </c>
      <c r="F671" s="52" t="s">
        <v>123</v>
      </c>
      <c r="G671" s="52" t="s">
        <v>124</v>
      </c>
      <c r="H671" s="52" t="s">
        <v>124</v>
      </c>
      <c r="I671" s="52" t="s">
        <v>42</v>
      </c>
      <c r="J671" s="52" t="s">
        <v>298</v>
      </c>
      <c r="K671" s="52" t="s">
        <v>298</v>
      </c>
      <c r="L671" s="52" t="s">
        <v>43</v>
      </c>
      <c r="M671" s="52" t="s">
        <v>1154</v>
      </c>
      <c r="N671" s="52" t="s">
        <v>150</v>
      </c>
      <c r="O671" s="52" t="s">
        <v>42</v>
      </c>
      <c r="Q671" s="52" t="s">
        <v>299</v>
      </c>
      <c r="R671" s="52" t="s">
        <v>300</v>
      </c>
      <c r="S671" s="52">
        <v>201303</v>
      </c>
      <c r="T671" s="52" t="s">
        <v>47</v>
      </c>
      <c r="U671" s="52">
        <v>0</v>
      </c>
      <c r="V671" s="54">
        <v>-400000</v>
      </c>
      <c r="Z671" s="52" t="s">
        <v>48</v>
      </c>
      <c r="AA671" s="52" t="s">
        <v>129</v>
      </c>
      <c r="AB671" s="52" t="s">
        <v>42</v>
      </c>
      <c r="AC671" s="52" t="s">
        <v>155</v>
      </c>
      <c r="AD671" s="52" t="s">
        <v>51</v>
      </c>
    </row>
    <row r="672" spans="1:30" x14ac:dyDescent="0.25">
      <c r="A672" s="52" t="s">
        <v>35</v>
      </c>
      <c r="B672" s="52" t="s">
        <v>36</v>
      </c>
      <c r="C672" s="52" t="s">
        <v>37</v>
      </c>
      <c r="D672" s="52" t="s">
        <v>121</v>
      </c>
      <c r="E672" s="52" t="s">
        <v>122</v>
      </c>
      <c r="F672" s="52" t="s">
        <v>123</v>
      </c>
      <c r="G672" s="52" t="s">
        <v>124</v>
      </c>
      <c r="H672" s="52" t="s">
        <v>124</v>
      </c>
      <c r="I672" s="52" t="s">
        <v>42</v>
      </c>
      <c r="J672" s="52" t="s">
        <v>298</v>
      </c>
      <c r="K672" s="52" t="s">
        <v>298</v>
      </c>
      <c r="L672" s="52" t="s">
        <v>43</v>
      </c>
      <c r="M672" s="52" t="s">
        <v>1154</v>
      </c>
      <c r="N672" s="52" t="s">
        <v>150</v>
      </c>
      <c r="O672" s="52" t="s">
        <v>42</v>
      </c>
      <c r="Q672" s="52" t="s">
        <v>301</v>
      </c>
      <c r="R672" s="52" t="s">
        <v>302</v>
      </c>
      <c r="S672" s="52">
        <v>201303</v>
      </c>
      <c r="T672" s="52" t="s">
        <v>47</v>
      </c>
      <c r="U672" s="52">
        <v>0</v>
      </c>
      <c r="V672" s="54">
        <v>-1057.79</v>
      </c>
      <c r="Z672" s="52" t="s">
        <v>48</v>
      </c>
      <c r="AA672" s="52" t="s">
        <v>129</v>
      </c>
      <c r="AB672" s="52" t="s">
        <v>42</v>
      </c>
      <c r="AC672" s="52" t="s">
        <v>155</v>
      </c>
      <c r="AD672" s="52" t="s">
        <v>51</v>
      </c>
    </row>
    <row r="673" spans="1:32" x14ac:dyDescent="0.25">
      <c r="A673" s="52" t="s">
        <v>35</v>
      </c>
      <c r="B673" s="52" t="s">
        <v>36</v>
      </c>
      <c r="C673" s="52" t="s">
        <v>37</v>
      </c>
      <c r="D673" s="52" t="s">
        <v>121</v>
      </c>
      <c r="E673" s="52" t="s">
        <v>122</v>
      </c>
      <c r="F673" s="52" t="s">
        <v>123</v>
      </c>
      <c r="G673" s="52" t="s">
        <v>124</v>
      </c>
      <c r="H673" s="52" t="s">
        <v>124</v>
      </c>
      <c r="I673" s="52" t="s">
        <v>42</v>
      </c>
      <c r="J673" s="52" t="s">
        <v>298</v>
      </c>
      <c r="K673" s="52" t="s">
        <v>298</v>
      </c>
      <c r="L673" s="52" t="s">
        <v>43</v>
      </c>
      <c r="M673" s="52" t="s">
        <v>44</v>
      </c>
      <c r="N673" s="52" t="s">
        <v>150</v>
      </c>
      <c r="O673" s="52" t="s">
        <v>42</v>
      </c>
      <c r="Q673" s="52" t="s">
        <v>299</v>
      </c>
      <c r="R673" s="52" t="s">
        <v>300</v>
      </c>
      <c r="S673" s="52">
        <v>201303</v>
      </c>
      <c r="T673" s="52" t="s">
        <v>52</v>
      </c>
      <c r="U673" s="52">
        <v>0</v>
      </c>
      <c r="V673" s="54">
        <v>400000</v>
      </c>
      <c r="Z673" s="52" t="s">
        <v>48</v>
      </c>
      <c r="AA673" s="52" t="s">
        <v>129</v>
      </c>
      <c r="AB673" s="52" t="s">
        <v>42</v>
      </c>
      <c r="AC673" s="52" t="s">
        <v>155</v>
      </c>
      <c r="AD673" s="52" t="s">
        <v>51</v>
      </c>
    </row>
    <row r="674" spans="1:32" x14ac:dyDescent="0.25">
      <c r="A674" s="52" t="s">
        <v>35</v>
      </c>
      <c r="B674" s="52" t="s">
        <v>36</v>
      </c>
      <c r="C674" s="52" t="s">
        <v>37</v>
      </c>
      <c r="D674" s="52" t="s">
        <v>121</v>
      </c>
      <c r="E674" s="52" t="s">
        <v>122</v>
      </c>
      <c r="F674" s="52" t="s">
        <v>123</v>
      </c>
      <c r="G674" s="52" t="s">
        <v>124</v>
      </c>
      <c r="H674" s="52" t="s">
        <v>124</v>
      </c>
      <c r="I674" s="52" t="s">
        <v>42</v>
      </c>
      <c r="J674" s="52" t="s">
        <v>298</v>
      </c>
      <c r="K674" s="52" t="s">
        <v>298</v>
      </c>
      <c r="L674" s="52" t="s">
        <v>43</v>
      </c>
      <c r="M674" s="52" t="s">
        <v>44</v>
      </c>
      <c r="N674" s="52" t="s">
        <v>150</v>
      </c>
      <c r="O674" s="52" t="s">
        <v>42</v>
      </c>
      <c r="Q674" s="52" t="s">
        <v>301</v>
      </c>
      <c r="R674" s="52" t="s">
        <v>302</v>
      </c>
      <c r="S674" s="52">
        <v>201303</v>
      </c>
      <c r="T674" s="52" t="s">
        <v>52</v>
      </c>
      <c r="U674" s="52">
        <v>0</v>
      </c>
      <c r="V674" s="54">
        <v>1057.79</v>
      </c>
      <c r="Z674" s="52" t="s">
        <v>48</v>
      </c>
      <c r="AA674" s="52" t="s">
        <v>129</v>
      </c>
      <c r="AB674" s="52" t="s">
        <v>42</v>
      </c>
      <c r="AC674" s="52" t="s">
        <v>155</v>
      </c>
      <c r="AD674" s="52" t="s">
        <v>51</v>
      </c>
    </row>
    <row r="675" spans="1:32" x14ac:dyDescent="0.25">
      <c r="A675" s="52" t="s">
        <v>35</v>
      </c>
      <c r="B675" s="52" t="s">
        <v>36</v>
      </c>
      <c r="C675" s="52" t="s">
        <v>37</v>
      </c>
      <c r="D675" s="52" t="s">
        <v>121</v>
      </c>
      <c r="E675" s="52" t="s">
        <v>122</v>
      </c>
      <c r="F675" s="52" t="s">
        <v>123</v>
      </c>
      <c r="G675" s="52" t="s">
        <v>124</v>
      </c>
      <c r="H675" s="52" t="s">
        <v>124</v>
      </c>
      <c r="I675" s="52" t="s">
        <v>42</v>
      </c>
      <c r="J675" s="52" t="s">
        <v>125</v>
      </c>
      <c r="K675" s="52" t="s">
        <v>125</v>
      </c>
      <c r="L675" s="52" t="s">
        <v>43</v>
      </c>
      <c r="M675" s="52" t="s">
        <v>1154</v>
      </c>
      <c r="N675" s="52" t="s">
        <v>126</v>
      </c>
      <c r="O675" s="52" t="s">
        <v>42</v>
      </c>
      <c r="P675" s="52" t="s">
        <v>472</v>
      </c>
      <c r="Q675" s="52" t="s">
        <v>167</v>
      </c>
      <c r="R675" s="52" t="s">
        <v>1266</v>
      </c>
      <c r="S675" s="52">
        <v>201303</v>
      </c>
      <c r="T675" s="52" t="s">
        <v>52</v>
      </c>
      <c r="U675" s="52">
        <v>0</v>
      </c>
      <c r="V675" s="54">
        <v>18.649999999999999</v>
      </c>
      <c r="Z675" s="52" t="s">
        <v>48</v>
      </c>
      <c r="AA675" s="52" t="s">
        <v>168</v>
      </c>
      <c r="AB675" s="52" t="s">
        <v>42</v>
      </c>
      <c r="AC675" s="52" t="s">
        <v>1267</v>
      </c>
      <c r="AD675" s="52" t="s">
        <v>146</v>
      </c>
      <c r="AF675" s="52" t="s">
        <v>475</v>
      </c>
    </row>
    <row r="676" spans="1:32" x14ac:dyDescent="0.25">
      <c r="A676" s="52" t="s">
        <v>35</v>
      </c>
      <c r="B676" s="52" t="s">
        <v>36</v>
      </c>
      <c r="C676" s="52" t="s">
        <v>37</v>
      </c>
      <c r="D676" s="52" t="s">
        <v>121</v>
      </c>
      <c r="E676" s="52" t="s">
        <v>122</v>
      </c>
      <c r="F676" s="52" t="s">
        <v>123</v>
      </c>
      <c r="G676" s="52" t="s">
        <v>124</v>
      </c>
      <c r="H676" s="52" t="s">
        <v>124</v>
      </c>
      <c r="I676" s="52" t="s">
        <v>42</v>
      </c>
      <c r="J676" s="52" t="s">
        <v>125</v>
      </c>
      <c r="K676" s="52" t="s">
        <v>125</v>
      </c>
      <c r="L676" s="52" t="s">
        <v>43</v>
      </c>
      <c r="M676" s="52" t="s">
        <v>1154</v>
      </c>
      <c r="N676" s="52" t="s">
        <v>126</v>
      </c>
      <c r="O676" s="52" t="s">
        <v>42</v>
      </c>
      <c r="P676" s="52" t="s">
        <v>472</v>
      </c>
      <c r="Q676" s="52" t="s">
        <v>167</v>
      </c>
      <c r="R676" s="52" t="s">
        <v>1266</v>
      </c>
      <c r="S676" s="52">
        <v>201303</v>
      </c>
      <c r="T676" s="52" t="s">
        <v>52</v>
      </c>
      <c r="U676" s="52">
        <v>0</v>
      </c>
      <c r="V676" s="54">
        <v>29.38</v>
      </c>
      <c r="Z676" s="52" t="s">
        <v>48</v>
      </c>
      <c r="AA676" s="52" t="s">
        <v>168</v>
      </c>
      <c r="AB676" s="52" t="s">
        <v>42</v>
      </c>
      <c r="AC676" s="52" t="s">
        <v>1267</v>
      </c>
      <c r="AD676" s="52" t="s">
        <v>146</v>
      </c>
      <c r="AF676" s="52" t="s">
        <v>475</v>
      </c>
    </row>
    <row r="677" spans="1:32" x14ac:dyDescent="0.25">
      <c r="A677" s="52" t="s">
        <v>35</v>
      </c>
      <c r="B677" s="52" t="s">
        <v>36</v>
      </c>
      <c r="C677" s="52" t="s">
        <v>37</v>
      </c>
      <c r="D677" s="52" t="s">
        <v>121</v>
      </c>
      <c r="E677" s="52" t="s">
        <v>122</v>
      </c>
      <c r="F677" s="52" t="s">
        <v>123</v>
      </c>
      <c r="G677" s="52" t="s">
        <v>124</v>
      </c>
      <c r="H677" s="52" t="s">
        <v>124</v>
      </c>
      <c r="I677" s="52" t="s">
        <v>42</v>
      </c>
      <c r="J677" s="52" t="s">
        <v>125</v>
      </c>
      <c r="K677" s="52" t="s">
        <v>125</v>
      </c>
      <c r="L677" s="52" t="s">
        <v>43</v>
      </c>
      <c r="M677" s="52" t="s">
        <v>1154</v>
      </c>
      <c r="N677" s="52" t="s">
        <v>126</v>
      </c>
      <c r="O677" s="52" t="s">
        <v>42</v>
      </c>
      <c r="P677" s="52" t="s">
        <v>472</v>
      </c>
      <c r="Q677" s="52" t="s">
        <v>167</v>
      </c>
      <c r="R677" s="52" t="s">
        <v>1266</v>
      </c>
      <c r="S677" s="52">
        <v>201303</v>
      </c>
      <c r="T677" s="52" t="s">
        <v>52</v>
      </c>
      <c r="U677" s="52">
        <v>0</v>
      </c>
      <c r="V677" s="54">
        <v>21.47</v>
      </c>
      <c r="Z677" s="52" t="s">
        <v>48</v>
      </c>
      <c r="AA677" s="52" t="s">
        <v>168</v>
      </c>
      <c r="AB677" s="52" t="s">
        <v>42</v>
      </c>
      <c r="AC677" s="52" t="s">
        <v>1267</v>
      </c>
      <c r="AD677" s="52" t="s">
        <v>146</v>
      </c>
      <c r="AF677" s="52" t="s">
        <v>475</v>
      </c>
    </row>
    <row r="678" spans="1:32" x14ac:dyDescent="0.25">
      <c r="A678" s="52" t="s">
        <v>35</v>
      </c>
      <c r="B678" s="52" t="s">
        <v>36</v>
      </c>
      <c r="C678" s="52" t="s">
        <v>37</v>
      </c>
      <c r="D678" s="52" t="s">
        <v>121</v>
      </c>
      <c r="E678" s="52" t="s">
        <v>122</v>
      </c>
      <c r="F678" s="52" t="s">
        <v>123</v>
      </c>
      <c r="G678" s="52" t="s">
        <v>124</v>
      </c>
      <c r="H678" s="52" t="s">
        <v>124</v>
      </c>
      <c r="I678" s="52" t="s">
        <v>42</v>
      </c>
      <c r="J678" s="52" t="s">
        <v>125</v>
      </c>
      <c r="K678" s="52" t="s">
        <v>125</v>
      </c>
      <c r="L678" s="52" t="s">
        <v>43</v>
      </c>
      <c r="M678" s="52" t="s">
        <v>1154</v>
      </c>
      <c r="N678" s="52" t="s">
        <v>126</v>
      </c>
      <c r="O678" s="52" t="s">
        <v>42</v>
      </c>
      <c r="P678" s="52" t="s">
        <v>472</v>
      </c>
      <c r="Q678" s="52" t="s">
        <v>167</v>
      </c>
      <c r="R678" s="52" t="s">
        <v>1266</v>
      </c>
      <c r="S678" s="52">
        <v>201303</v>
      </c>
      <c r="T678" s="52" t="s">
        <v>52</v>
      </c>
      <c r="U678" s="52">
        <v>0</v>
      </c>
      <c r="V678" s="54">
        <v>15.82</v>
      </c>
      <c r="Z678" s="52" t="s">
        <v>48</v>
      </c>
      <c r="AA678" s="52" t="s">
        <v>168</v>
      </c>
      <c r="AB678" s="52" t="s">
        <v>42</v>
      </c>
      <c r="AC678" s="52" t="s">
        <v>1267</v>
      </c>
      <c r="AD678" s="52" t="s">
        <v>146</v>
      </c>
      <c r="AF678" s="52" t="s">
        <v>475</v>
      </c>
    </row>
    <row r="679" spans="1:32" x14ac:dyDescent="0.25">
      <c r="A679" s="52" t="s">
        <v>35</v>
      </c>
      <c r="B679" s="52" t="s">
        <v>36</v>
      </c>
      <c r="C679" s="52" t="s">
        <v>37</v>
      </c>
      <c r="D679" s="52" t="s">
        <v>121</v>
      </c>
      <c r="E679" s="52" t="s">
        <v>122</v>
      </c>
      <c r="F679" s="52" t="s">
        <v>123</v>
      </c>
      <c r="G679" s="52" t="s">
        <v>124</v>
      </c>
      <c r="H679" s="52" t="s">
        <v>124</v>
      </c>
      <c r="I679" s="52" t="s">
        <v>42</v>
      </c>
      <c r="J679" s="52" t="s">
        <v>125</v>
      </c>
      <c r="K679" s="52" t="s">
        <v>125</v>
      </c>
      <c r="L679" s="52" t="s">
        <v>43</v>
      </c>
      <c r="M679" s="52" t="s">
        <v>1154</v>
      </c>
      <c r="N679" s="52" t="s">
        <v>126</v>
      </c>
      <c r="O679" s="52" t="s">
        <v>42</v>
      </c>
      <c r="P679" s="52" t="s">
        <v>472</v>
      </c>
      <c r="Q679" s="52" t="s">
        <v>167</v>
      </c>
      <c r="R679" s="52" t="s">
        <v>1266</v>
      </c>
      <c r="S679" s="52">
        <v>201303</v>
      </c>
      <c r="T679" s="52" t="s">
        <v>52</v>
      </c>
      <c r="U679" s="52">
        <v>0</v>
      </c>
      <c r="V679" s="54">
        <v>18.649999999999999</v>
      </c>
      <c r="Z679" s="52" t="s">
        <v>48</v>
      </c>
      <c r="AA679" s="52" t="s">
        <v>168</v>
      </c>
      <c r="AB679" s="52" t="s">
        <v>42</v>
      </c>
      <c r="AC679" s="52" t="s">
        <v>1267</v>
      </c>
      <c r="AD679" s="52" t="s">
        <v>146</v>
      </c>
      <c r="AF679" s="52" t="s">
        <v>475</v>
      </c>
    </row>
    <row r="680" spans="1:32" x14ac:dyDescent="0.25">
      <c r="A680" s="52" t="s">
        <v>35</v>
      </c>
      <c r="B680" s="52" t="s">
        <v>36</v>
      </c>
      <c r="C680" s="52" t="s">
        <v>37</v>
      </c>
      <c r="D680" s="52" t="s">
        <v>121</v>
      </c>
      <c r="E680" s="52" t="s">
        <v>122</v>
      </c>
      <c r="F680" s="52" t="s">
        <v>123</v>
      </c>
      <c r="G680" s="52" t="s">
        <v>124</v>
      </c>
      <c r="H680" s="52" t="s">
        <v>124</v>
      </c>
      <c r="I680" s="52" t="s">
        <v>42</v>
      </c>
      <c r="J680" s="52" t="s">
        <v>125</v>
      </c>
      <c r="K680" s="52" t="s">
        <v>125</v>
      </c>
      <c r="L680" s="52" t="s">
        <v>43</v>
      </c>
      <c r="M680" s="52" t="s">
        <v>1154</v>
      </c>
      <c r="N680" s="52" t="s">
        <v>126</v>
      </c>
      <c r="O680" s="52" t="s">
        <v>42</v>
      </c>
      <c r="P680" s="52" t="s">
        <v>472</v>
      </c>
      <c r="Q680" s="52" t="s">
        <v>167</v>
      </c>
      <c r="R680" s="52" t="s">
        <v>1266</v>
      </c>
      <c r="S680" s="52">
        <v>201303</v>
      </c>
      <c r="T680" s="52" t="s">
        <v>52</v>
      </c>
      <c r="U680" s="52">
        <v>0</v>
      </c>
      <c r="V680" s="54">
        <v>7.35</v>
      </c>
      <c r="Z680" s="52" t="s">
        <v>48</v>
      </c>
      <c r="AA680" s="52" t="s">
        <v>168</v>
      </c>
      <c r="AB680" s="52" t="s">
        <v>42</v>
      </c>
      <c r="AC680" s="52" t="s">
        <v>1267</v>
      </c>
      <c r="AD680" s="52" t="s">
        <v>146</v>
      </c>
      <c r="AF680" s="52" t="s">
        <v>475</v>
      </c>
    </row>
    <row r="681" spans="1:32" x14ac:dyDescent="0.25">
      <c r="A681" s="52" t="s">
        <v>35</v>
      </c>
      <c r="B681" s="52" t="s">
        <v>36</v>
      </c>
      <c r="C681" s="52" t="s">
        <v>37</v>
      </c>
      <c r="D681" s="52" t="s">
        <v>121</v>
      </c>
      <c r="E681" s="52" t="s">
        <v>122</v>
      </c>
      <c r="F681" s="52" t="s">
        <v>123</v>
      </c>
      <c r="G681" s="52" t="s">
        <v>124</v>
      </c>
      <c r="H681" s="52" t="s">
        <v>124</v>
      </c>
      <c r="I681" s="52" t="s">
        <v>42</v>
      </c>
      <c r="J681" s="52" t="s">
        <v>125</v>
      </c>
      <c r="K681" s="52" t="s">
        <v>125</v>
      </c>
      <c r="L681" s="52" t="s">
        <v>43</v>
      </c>
      <c r="M681" s="52" t="s">
        <v>1154</v>
      </c>
      <c r="N681" s="52" t="s">
        <v>126</v>
      </c>
      <c r="O681" s="52" t="s">
        <v>42</v>
      </c>
      <c r="P681" s="52" t="s">
        <v>472</v>
      </c>
      <c r="Q681" s="52" t="s">
        <v>167</v>
      </c>
      <c r="R681" s="52" t="s">
        <v>1266</v>
      </c>
      <c r="S681" s="52">
        <v>201303</v>
      </c>
      <c r="T681" s="52" t="s">
        <v>52</v>
      </c>
      <c r="U681" s="52">
        <v>0</v>
      </c>
      <c r="V681" s="54">
        <v>11.87</v>
      </c>
      <c r="Z681" s="52" t="s">
        <v>48</v>
      </c>
      <c r="AA681" s="52" t="s">
        <v>168</v>
      </c>
      <c r="AB681" s="52" t="s">
        <v>42</v>
      </c>
      <c r="AC681" s="52" t="s">
        <v>1267</v>
      </c>
      <c r="AD681" s="52" t="s">
        <v>146</v>
      </c>
      <c r="AF681" s="52" t="s">
        <v>475</v>
      </c>
    </row>
    <row r="682" spans="1:32" x14ac:dyDescent="0.25">
      <c r="A682" s="52" t="s">
        <v>35</v>
      </c>
      <c r="B682" s="52" t="s">
        <v>36</v>
      </c>
      <c r="C682" s="52" t="s">
        <v>37</v>
      </c>
      <c r="D682" s="52" t="s">
        <v>121</v>
      </c>
      <c r="E682" s="52" t="s">
        <v>122</v>
      </c>
      <c r="F682" s="52" t="s">
        <v>123</v>
      </c>
      <c r="G682" s="52" t="s">
        <v>124</v>
      </c>
      <c r="H682" s="52" t="s">
        <v>124</v>
      </c>
      <c r="I682" s="52" t="s">
        <v>42</v>
      </c>
      <c r="J682" s="52" t="s">
        <v>125</v>
      </c>
      <c r="K682" s="52" t="s">
        <v>125</v>
      </c>
      <c r="L682" s="52" t="s">
        <v>43</v>
      </c>
      <c r="M682" s="52" t="s">
        <v>1154</v>
      </c>
      <c r="N682" s="52" t="s">
        <v>126</v>
      </c>
      <c r="O682" s="52" t="s">
        <v>42</v>
      </c>
      <c r="P682" s="52" t="s">
        <v>472</v>
      </c>
      <c r="Q682" s="52" t="s">
        <v>167</v>
      </c>
      <c r="R682" s="52" t="s">
        <v>1266</v>
      </c>
      <c r="S682" s="52">
        <v>201303</v>
      </c>
      <c r="T682" s="52" t="s">
        <v>52</v>
      </c>
      <c r="U682" s="52">
        <v>0</v>
      </c>
      <c r="V682" s="54">
        <v>5.65</v>
      </c>
      <c r="Z682" s="52" t="s">
        <v>48</v>
      </c>
      <c r="AA682" s="52" t="s">
        <v>168</v>
      </c>
      <c r="AB682" s="52" t="s">
        <v>42</v>
      </c>
      <c r="AC682" s="52" t="s">
        <v>1267</v>
      </c>
      <c r="AD682" s="52" t="s">
        <v>146</v>
      </c>
      <c r="AF682" s="52" t="s">
        <v>475</v>
      </c>
    </row>
    <row r="683" spans="1:32" x14ac:dyDescent="0.25">
      <c r="A683" s="52" t="s">
        <v>35</v>
      </c>
      <c r="B683" s="52" t="s">
        <v>36</v>
      </c>
      <c r="C683" s="52" t="s">
        <v>37</v>
      </c>
      <c r="D683" s="52" t="s">
        <v>121</v>
      </c>
      <c r="E683" s="52" t="s">
        <v>122</v>
      </c>
      <c r="F683" s="52" t="s">
        <v>123</v>
      </c>
      <c r="G683" s="52" t="s">
        <v>124</v>
      </c>
      <c r="H683" s="52" t="s">
        <v>124</v>
      </c>
      <c r="I683" s="52" t="s">
        <v>42</v>
      </c>
      <c r="J683" s="52" t="s">
        <v>125</v>
      </c>
      <c r="K683" s="52" t="s">
        <v>125</v>
      </c>
      <c r="L683" s="52" t="s">
        <v>43</v>
      </c>
      <c r="M683" s="52" t="s">
        <v>1154</v>
      </c>
      <c r="N683" s="52" t="s">
        <v>126</v>
      </c>
      <c r="O683" s="52" t="s">
        <v>42</v>
      </c>
      <c r="P683" s="52" t="s">
        <v>472</v>
      </c>
      <c r="Q683" s="52" t="s">
        <v>167</v>
      </c>
      <c r="R683" s="52" t="s">
        <v>1266</v>
      </c>
      <c r="S683" s="52">
        <v>201303</v>
      </c>
      <c r="T683" s="52" t="s">
        <v>52</v>
      </c>
      <c r="U683" s="52">
        <v>0</v>
      </c>
      <c r="V683" s="54">
        <v>9.61</v>
      </c>
      <c r="Z683" s="52" t="s">
        <v>48</v>
      </c>
      <c r="AA683" s="52" t="s">
        <v>168</v>
      </c>
      <c r="AB683" s="52" t="s">
        <v>42</v>
      </c>
      <c r="AC683" s="52" t="s">
        <v>1267</v>
      </c>
      <c r="AD683" s="52" t="s">
        <v>146</v>
      </c>
      <c r="AF683" s="52" t="s">
        <v>475</v>
      </c>
    </row>
    <row r="684" spans="1:32" x14ac:dyDescent="0.25">
      <c r="A684" s="52" t="s">
        <v>35</v>
      </c>
      <c r="B684" s="52" t="s">
        <v>36</v>
      </c>
      <c r="C684" s="52" t="s">
        <v>37</v>
      </c>
      <c r="D684" s="52" t="s">
        <v>121</v>
      </c>
      <c r="E684" s="52" t="s">
        <v>122</v>
      </c>
      <c r="F684" s="52" t="s">
        <v>123</v>
      </c>
      <c r="G684" s="52" t="s">
        <v>124</v>
      </c>
      <c r="H684" s="52" t="s">
        <v>124</v>
      </c>
      <c r="I684" s="52" t="s">
        <v>42</v>
      </c>
      <c r="J684" s="52" t="s">
        <v>140</v>
      </c>
      <c r="K684" s="52" t="s">
        <v>140</v>
      </c>
      <c r="L684" s="52" t="s">
        <v>43</v>
      </c>
      <c r="M684" s="52" t="s">
        <v>1154</v>
      </c>
      <c r="N684" s="52" t="s">
        <v>131</v>
      </c>
      <c r="O684" s="52" t="s">
        <v>42</v>
      </c>
      <c r="P684" s="52" t="s">
        <v>1268</v>
      </c>
      <c r="Q684" s="52" t="s">
        <v>1269</v>
      </c>
      <c r="R684" s="52" t="s">
        <v>334</v>
      </c>
      <c r="S684" s="52">
        <v>201303</v>
      </c>
      <c r="T684" s="52" t="s">
        <v>52</v>
      </c>
      <c r="U684" s="52">
        <v>350000</v>
      </c>
      <c r="V684" s="54">
        <v>350000</v>
      </c>
      <c r="W684" s="52" t="s">
        <v>340</v>
      </c>
      <c r="X684" s="52" t="s">
        <v>335</v>
      </c>
      <c r="Z684" s="52" t="s">
        <v>48</v>
      </c>
      <c r="AA684" s="52" t="s">
        <v>315</v>
      </c>
      <c r="AB684" s="52" t="s">
        <v>42</v>
      </c>
      <c r="AC684" s="52" t="s">
        <v>1267</v>
      </c>
      <c r="AD684" s="52" t="s">
        <v>146</v>
      </c>
      <c r="AF684" s="52" t="s">
        <v>1270</v>
      </c>
    </row>
    <row r="685" spans="1:32" x14ac:dyDescent="0.25">
      <c r="A685" s="52" t="s">
        <v>35</v>
      </c>
      <c r="B685" s="52" t="s">
        <v>36</v>
      </c>
      <c r="C685" s="52" t="s">
        <v>37</v>
      </c>
      <c r="D685" s="52" t="s">
        <v>121</v>
      </c>
      <c r="E685" s="52" t="s">
        <v>122</v>
      </c>
      <c r="F685" s="52" t="s">
        <v>123</v>
      </c>
      <c r="G685" s="52" t="s">
        <v>124</v>
      </c>
      <c r="H685" s="52" t="s">
        <v>124</v>
      </c>
      <c r="I685" s="52" t="s">
        <v>42</v>
      </c>
      <c r="J685" s="52" t="s">
        <v>140</v>
      </c>
      <c r="K685" s="52" t="s">
        <v>140</v>
      </c>
      <c r="L685" s="52" t="s">
        <v>43</v>
      </c>
      <c r="M685" s="52" t="s">
        <v>1154</v>
      </c>
      <c r="N685" s="52" t="s">
        <v>134</v>
      </c>
      <c r="O685" s="52" t="s">
        <v>42</v>
      </c>
      <c r="P685" s="52" t="s">
        <v>1268</v>
      </c>
      <c r="Q685" s="52" t="s">
        <v>135</v>
      </c>
      <c r="R685" s="52" t="s">
        <v>334</v>
      </c>
      <c r="S685" s="52">
        <v>201303</v>
      </c>
      <c r="T685" s="52" t="s">
        <v>52</v>
      </c>
      <c r="U685" s="52">
        <v>0</v>
      </c>
      <c r="V685" s="54">
        <v>1700</v>
      </c>
      <c r="X685" s="52" t="s">
        <v>335</v>
      </c>
      <c r="Z685" s="52" t="s">
        <v>48</v>
      </c>
      <c r="AA685" s="52" t="s">
        <v>315</v>
      </c>
      <c r="AB685" s="52" t="s">
        <v>42</v>
      </c>
      <c r="AC685" s="52" t="s">
        <v>1267</v>
      </c>
      <c r="AD685" s="52" t="s">
        <v>146</v>
      </c>
      <c r="AF685" s="52" t="s">
        <v>1270</v>
      </c>
    </row>
    <row r="686" spans="1:32" x14ac:dyDescent="0.25">
      <c r="A686" s="52" t="s">
        <v>35</v>
      </c>
      <c r="B686" s="52" t="s">
        <v>36</v>
      </c>
      <c r="C686" s="52" t="s">
        <v>37</v>
      </c>
      <c r="D686" s="52" t="s">
        <v>121</v>
      </c>
      <c r="E686" s="52" t="s">
        <v>122</v>
      </c>
      <c r="F686" s="52" t="s">
        <v>123</v>
      </c>
      <c r="G686" s="52" t="s">
        <v>124</v>
      </c>
      <c r="H686" s="52" t="s">
        <v>124</v>
      </c>
      <c r="I686" s="52" t="s">
        <v>42</v>
      </c>
      <c r="J686" s="52" t="s">
        <v>140</v>
      </c>
      <c r="K686" s="52" t="s">
        <v>140</v>
      </c>
      <c r="L686" s="52" t="s">
        <v>43</v>
      </c>
      <c r="M686" s="52" t="s">
        <v>44</v>
      </c>
      <c r="N686" s="52" t="s">
        <v>131</v>
      </c>
      <c r="O686" s="52" t="s">
        <v>42</v>
      </c>
      <c r="P686" s="52" t="s">
        <v>141</v>
      </c>
      <c r="Q686" s="52" t="s">
        <v>142</v>
      </c>
      <c r="R686" s="52" t="s">
        <v>143</v>
      </c>
      <c r="S686" s="52">
        <v>201303</v>
      </c>
      <c r="T686" s="52" t="s">
        <v>52</v>
      </c>
      <c r="U686" s="52">
        <v>0</v>
      </c>
      <c r="V686" s="54">
        <v>2007.08</v>
      </c>
      <c r="Z686" s="52" t="s">
        <v>48</v>
      </c>
      <c r="AA686" s="52" t="s">
        <v>144</v>
      </c>
      <c r="AB686" s="52" t="s">
        <v>42</v>
      </c>
      <c r="AC686" s="52" t="s">
        <v>145</v>
      </c>
      <c r="AD686" s="52" t="s">
        <v>146</v>
      </c>
      <c r="AF686" s="52" t="s">
        <v>147</v>
      </c>
    </row>
    <row r="687" spans="1:32" x14ac:dyDescent="0.25">
      <c r="A687" s="52" t="s">
        <v>35</v>
      </c>
      <c r="B687" s="52" t="s">
        <v>36</v>
      </c>
      <c r="C687" s="52" t="s">
        <v>37</v>
      </c>
      <c r="D687" s="52" t="s">
        <v>121</v>
      </c>
      <c r="E687" s="52" t="s">
        <v>122</v>
      </c>
      <c r="F687" s="52" t="s">
        <v>123</v>
      </c>
      <c r="G687" s="52" t="s">
        <v>124</v>
      </c>
      <c r="H687" s="52" t="s">
        <v>124</v>
      </c>
      <c r="I687" s="52" t="s">
        <v>42</v>
      </c>
      <c r="J687" s="52" t="s">
        <v>156</v>
      </c>
      <c r="K687" s="52" t="s">
        <v>156</v>
      </c>
      <c r="L687" s="52" t="s">
        <v>43</v>
      </c>
      <c r="M687" s="52" t="s">
        <v>44</v>
      </c>
      <c r="N687" s="52" t="s">
        <v>131</v>
      </c>
      <c r="O687" s="52" t="s">
        <v>42</v>
      </c>
      <c r="P687" s="52" t="s">
        <v>141</v>
      </c>
      <c r="Q687" s="52" t="s">
        <v>169</v>
      </c>
      <c r="R687" s="52" t="s">
        <v>143</v>
      </c>
      <c r="S687" s="52">
        <v>201303</v>
      </c>
      <c r="T687" s="52" t="s">
        <v>52</v>
      </c>
      <c r="U687" s="52">
        <v>0</v>
      </c>
      <c r="V687" s="54">
        <v>3.7</v>
      </c>
      <c r="Z687" s="52" t="s">
        <v>48</v>
      </c>
      <c r="AA687" s="52" t="s">
        <v>144</v>
      </c>
      <c r="AB687" s="52" t="s">
        <v>42</v>
      </c>
      <c r="AC687" s="52" t="s">
        <v>145</v>
      </c>
      <c r="AD687" s="52" t="s">
        <v>146</v>
      </c>
      <c r="AF687" s="52" t="s">
        <v>147</v>
      </c>
    </row>
    <row r="688" spans="1:32" x14ac:dyDescent="0.25">
      <c r="A688" s="52" t="s">
        <v>35</v>
      </c>
      <c r="B688" s="52" t="s">
        <v>36</v>
      </c>
      <c r="C688" s="52" t="s">
        <v>37</v>
      </c>
      <c r="D688" s="52" t="s">
        <v>121</v>
      </c>
      <c r="E688" s="52" t="s">
        <v>122</v>
      </c>
      <c r="F688" s="52" t="s">
        <v>123</v>
      </c>
      <c r="G688" s="52" t="s">
        <v>124</v>
      </c>
      <c r="H688" s="52" t="s">
        <v>124</v>
      </c>
      <c r="I688" s="52" t="s">
        <v>42</v>
      </c>
      <c r="J688" s="52" t="s">
        <v>156</v>
      </c>
      <c r="K688" s="52" t="s">
        <v>156</v>
      </c>
      <c r="L688" s="52" t="s">
        <v>43</v>
      </c>
      <c r="M688" s="52" t="s">
        <v>44</v>
      </c>
      <c r="N688" s="52" t="s">
        <v>126</v>
      </c>
      <c r="O688" s="52" t="s">
        <v>42</v>
      </c>
      <c r="P688" s="52" t="s">
        <v>141</v>
      </c>
      <c r="Q688" s="52" t="s">
        <v>167</v>
      </c>
      <c r="R688" s="52" t="s">
        <v>143</v>
      </c>
      <c r="S688" s="52">
        <v>201303</v>
      </c>
      <c r="T688" s="52" t="s">
        <v>52</v>
      </c>
      <c r="U688" s="52">
        <v>0</v>
      </c>
      <c r="V688" s="54">
        <v>42.38</v>
      </c>
      <c r="Z688" s="52" t="s">
        <v>48</v>
      </c>
      <c r="AA688" s="52" t="s">
        <v>168</v>
      </c>
      <c r="AB688" s="52" t="s">
        <v>42</v>
      </c>
      <c r="AC688" s="52" t="s">
        <v>145</v>
      </c>
      <c r="AD688" s="52" t="s">
        <v>146</v>
      </c>
      <c r="AF688" s="52" t="s">
        <v>147</v>
      </c>
    </row>
    <row r="689" spans="1:32" x14ac:dyDescent="0.25">
      <c r="A689" s="52" t="s">
        <v>35</v>
      </c>
      <c r="B689" s="52" t="s">
        <v>36</v>
      </c>
      <c r="C689" s="52" t="s">
        <v>37</v>
      </c>
      <c r="D689" s="52" t="s">
        <v>121</v>
      </c>
      <c r="E689" s="52" t="s">
        <v>122</v>
      </c>
      <c r="F689" s="52" t="s">
        <v>123</v>
      </c>
      <c r="G689" s="52" t="s">
        <v>124</v>
      </c>
      <c r="H689" s="52" t="s">
        <v>124</v>
      </c>
      <c r="I689" s="52" t="s">
        <v>42</v>
      </c>
      <c r="J689" s="52" t="s">
        <v>156</v>
      </c>
      <c r="K689" s="52" t="s">
        <v>156</v>
      </c>
      <c r="L689" s="52" t="s">
        <v>43</v>
      </c>
      <c r="M689" s="52" t="s">
        <v>44</v>
      </c>
      <c r="N689" s="52" t="s">
        <v>160</v>
      </c>
      <c r="O689" s="52" t="s">
        <v>42</v>
      </c>
      <c r="P689" s="52" t="s">
        <v>141</v>
      </c>
      <c r="Q689" s="52" t="s">
        <v>173</v>
      </c>
      <c r="R689" s="52" t="s">
        <v>143</v>
      </c>
      <c r="S689" s="52">
        <v>201303</v>
      </c>
      <c r="T689" s="52" t="s">
        <v>52</v>
      </c>
      <c r="U689" s="52">
        <v>0</v>
      </c>
      <c r="V689" s="54">
        <v>250.63</v>
      </c>
      <c r="Z689" s="52" t="s">
        <v>48</v>
      </c>
      <c r="AA689" s="52" t="s">
        <v>144</v>
      </c>
      <c r="AB689" s="52" t="s">
        <v>42</v>
      </c>
      <c r="AC689" s="52" t="s">
        <v>145</v>
      </c>
      <c r="AD689" s="52" t="s">
        <v>146</v>
      </c>
      <c r="AF689" s="52" t="s">
        <v>147</v>
      </c>
    </row>
    <row r="690" spans="1:32" x14ac:dyDescent="0.25">
      <c r="A690" s="52" t="s">
        <v>35</v>
      </c>
      <c r="B690" s="52" t="s">
        <v>36</v>
      </c>
      <c r="C690" s="52" t="s">
        <v>37</v>
      </c>
      <c r="D690" s="52" t="s">
        <v>121</v>
      </c>
      <c r="E690" s="52" t="s">
        <v>122</v>
      </c>
      <c r="F690" s="52" t="s">
        <v>123</v>
      </c>
      <c r="G690" s="52" t="s">
        <v>124</v>
      </c>
      <c r="H690" s="52" t="s">
        <v>124</v>
      </c>
      <c r="I690" s="52" t="s">
        <v>42</v>
      </c>
      <c r="J690" s="52" t="s">
        <v>149</v>
      </c>
      <c r="K690" s="52" t="s">
        <v>149</v>
      </c>
      <c r="L690" s="52" t="s">
        <v>43</v>
      </c>
      <c r="M690" s="52" t="s">
        <v>1154</v>
      </c>
      <c r="N690" s="52" t="s">
        <v>150</v>
      </c>
      <c r="O690" s="52" t="s">
        <v>42</v>
      </c>
      <c r="P690" s="52" t="s">
        <v>337</v>
      </c>
      <c r="Q690" s="52" t="s">
        <v>338</v>
      </c>
      <c r="R690" s="52" t="s">
        <v>1271</v>
      </c>
      <c r="S690" s="52">
        <v>201303</v>
      </c>
      <c r="T690" s="52" t="s">
        <v>52</v>
      </c>
      <c r="U690" s="52">
        <v>171498.57</v>
      </c>
      <c r="V690" s="54">
        <v>171498.57</v>
      </c>
      <c r="W690" s="52" t="s">
        <v>340</v>
      </c>
      <c r="X690" s="52" t="s">
        <v>341</v>
      </c>
      <c r="Z690" s="52" t="s">
        <v>48</v>
      </c>
      <c r="AA690" s="52" t="s">
        <v>315</v>
      </c>
      <c r="AB690" s="52" t="s">
        <v>42</v>
      </c>
      <c r="AC690" s="52" t="s">
        <v>1272</v>
      </c>
      <c r="AD690" s="52" t="s">
        <v>146</v>
      </c>
      <c r="AF690" s="52" t="s">
        <v>342</v>
      </c>
    </row>
    <row r="691" spans="1:32" x14ac:dyDescent="0.25">
      <c r="A691" s="52" t="s">
        <v>35</v>
      </c>
      <c r="B691" s="52" t="s">
        <v>36</v>
      </c>
      <c r="C691" s="52" t="s">
        <v>37</v>
      </c>
      <c r="D691" s="52" t="s">
        <v>121</v>
      </c>
      <c r="E691" s="52" t="s">
        <v>122</v>
      </c>
      <c r="F691" s="52" t="s">
        <v>123</v>
      </c>
      <c r="G691" s="52" t="s">
        <v>124</v>
      </c>
      <c r="H691" s="52" t="s">
        <v>124</v>
      </c>
      <c r="I691" s="52" t="s">
        <v>42</v>
      </c>
      <c r="J691" s="52" t="s">
        <v>174</v>
      </c>
      <c r="K691" s="52" t="s">
        <v>174</v>
      </c>
      <c r="L691" s="52" t="s">
        <v>43</v>
      </c>
      <c r="M691" s="52" t="s">
        <v>1154</v>
      </c>
      <c r="N691" s="52" t="s">
        <v>180</v>
      </c>
      <c r="O691" s="52" t="s">
        <v>42</v>
      </c>
      <c r="P691" s="52" t="s">
        <v>522</v>
      </c>
      <c r="Q691" s="52" t="s">
        <v>523</v>
      </c>
      <c r="R691" s="52" t="s">
        <v>1203</v>
      </c>
      <c r="S691" s="52">
        <v>201303</v>
      </c>
      <c r="T691" s="52" t="s">
        <v>52</v>
      </c>
      <c r="U691" s="52">
        <v>6010</v>
      </c>
      <c r="V691" s="54">
        <v>6010</v>
      </c>
      <c r="W691" s="52" t="s">
        <v>340</v>
      </c>
      <c r="X691" s="52" t="s">
        <v>177</v>
      </c>
      <c r="Z691" s="52" t="s">
        <v>48</v>
      </c>
      <c r="AA691" s="52" t="s">
        <v>315</v>
      </c>
      <c r="AB691" s="52" t="s">
        <v>42</v>
      </c>
      <c r="AC691" s="52" t="s">
        <v>1273</v>
      </c>
      <c r="AD691" s="52" t="s">
        <v>146</v>
      </c>
      <c r="AF691" s="52" t="s">
        <v>525</v>
      </c>
    </row>
    <row r="692" spans="1:32" x14ac:dyDescent="0.25">
      <c r="A692" s="52" t="s">
        <v>35</v>
      </c>
      <c r="B692" s="52" t="s">
        <v>36</v>
      </c>
      <c r="C692" s="52" t="s">
        <v>37</v>
      </c>
      <c r="D692" s="52" t="s">
        <v>121</v>
      </c>
      <c r="E692" s="52" t="s">
        <v>122</v>
      </c>
      <c r="F692" s="52" t="s">
        <v>123</v>
      </c>
      <c r="G692" s="52" t="s">
        <v>124</v>
      </c>
      <c r="H692" s="52" t="s">
        <v>124</v>
      </c>
      <c r="I692" s="52" t="s">
        <v>42</v>
      </c>
      <c r="J692" s="52" t="s">
        <v>174</v>
      </c>
      <c r="K692" s="52" t="s">
        <v>174</v>
      </c>
      <c r="L692" s="52" t="s">
        <v>43</v>
      </c>
      <c r="M692" s="52" t="s">
        <v>1154</v>
      </c>
      <c r="N692" s="52" t="s">
        <v>150</v>
      </c>
      <c r="O692" s="52" t="s">
        <v>42</v>
      </c>
      <c r="P692" s="52" t="s">
        <v>522</v>
      </c>
      <c r="Q692" s="52" t="s">
        <v>529</v>
      </c>
      <c r="R692" s="52" t="s">
        <v>1204</v>
      </c>
      <c r="S692" s="52">
        <v>201303</v>
      </c>
      <c r="T692" s="52" t="s">
        <v>52</v>
      </c>
      <c r="U692" s="52">
        <v>26850.99</v>
      </c>
      <c r="V692" s="54">
        <v>26850.99</v>
      </c>
      <c r="W692" s="52" t="s">
        <v>340</v>
      </c>
      <c r="X692" s="52" t="s">
        <v>177</v>
      </c>
      <c r="Z692" s="52" t="s">
        <v>48</v>
      </c>
      <c r="AA692" s="52" t="s">
        <v>315</v>
      </c>
      <c r="AB692" s="52" t="s">
        <v>42</v>
      </c>
      <c r="AC692" s="52" t="s">
        <v>1273</v>
      </c>
      <c r="AD692" s="52" t="s">
        <v>146</v>
      </c>
      <c r="AF692" s="52" t="s">
        <v>525</v>
      </c>
    </row>
    <row r="693" spans="1:32" x14ac:dyDescent="0.25">
      <c r="A693" s="52" t="s">
        <v>35</v>
      </c>
      <c r="B693" s="52" t="s">
        <v>36</v>
      </c>
      <c r="C693" s="52" t="s">
        <v>37</v>
      </c>
      <c r="D693" s="52" t="s">
        <v>121</v>
      </c>
      <c r="E693" s="52" t="s">
        <v>122</v>
      </c>
      <c r="F693" s="52" t="s">
        <v>123</v>
      </c>
      <c r="G693" s="52" t="s">
        <v>124</v>
      </c>
      <c r="H693" s="52" t="s">
        <v>124</v>
      </c>
      <c r="I693" s="52" t="s">
        <v>42</v>
      </c>
      <c r="J693" s="52" t="s">
        <v>182</v>
      </c>
      <c r="K693" s="52" t="s">
        <v>182</v>
      </c>
      <c r="L693" s="52" t="s">
        <v>43</v>
      </c>
      <c r="M693" s="52" t="s">
        <v>1154</v>
      </c>
      <c r="N693" s="52" t="s">
        <v>150</v>
      </c>
      <c r="O693" s="52" t="s">
        <v>42</v>
      </c>
      <c r="P693" s="52" t="s">
        <v>522</v>
      </c>
      <c r="Q693" s="52" t="s">
        <v>531</v>
      </c>
      <c r="R693" s="52" t="s">
        <v>1206</v>
      </c>
      <c r="S693" s="52">
        <v>201303</v>
      </c>
      <c r="T693" s="52" t="s">
        <v>52</v>
      </c>
      <c r="U693" s="52">
        <v>235885.5</v>
      </c>
      <c r="V693" s="54">
        <v>235885.5</v>
      </c>
      <c r="W693" s="52" t="s">
        <v>340</v>
      </c>
      <c r="X693" s="52" t="s">
        <v>177</v>
      </c>
      <c r="Z693" s="52" t="s">
        <v>48</v>
      </c>
      <c r="AA693" s="52" t="s">
        <v>315</v>
      </c>
      <c r="AB693" s="52" t="s">
        <v>42</v>
      </c>
      <c r="AC693" s="52" t="s">
        <v>1273</v>
      </c>
      <c r="AD693" s="52" t="s">
        <v>146</v>
      </c>
      <c r="AF693" s="52" t="s">
        <v>525</v>
      </c>
    </row>
    <row r="694" spans="1:32" x14ac:dyDescent="0.25">
      <c r="A694" s="52" t="s">
        <v>35</v>
      </c>
      <c r="B694" s="52" t="s">
        <v>36</v>
      </c>
      <c r="C694" s="52" t="s">
        <v>37</v>
      </c>
      <c r="D694" s="52" t="s">
        <v>121</v>
      </c>
      <c r="E694" s="52" t="s">
        <v>122</v>
      </c>
      <c r="F694" s="52" t="s">
        <v>123</v>
      </c>
      <c r="G694" s="52" t="s">
        <v>124</v>
      </c>
      <c r="H694" s="52" t="s">
        <v>124</v>
      </c>
      <c r="I694" s="52" t="s">
        <v>42</v>
      </c>
      <c r="J694" s="52" t="s">
        <v>190</v>
      </c>
      <c r="K694" s="52" t="s">
        <v>190</v>
      </c>
      <c r="L694" s="52" t="s">
        <v>43</v>
      </c>
      <c r="M694" s="52" t="s">
        <v>1154</v>
      </c>
      <c r="N694" s="52" t="s">
        <v>150</v>
      </c>
      <c r="O694" s="52" t="s">
        <v>42</v>
      </c>
      <c r="P694" s="52" t="s">
        <v>522</v>
      </c>
      <c r="Q694" s="52" t="s">
        <v>539</v>
      </c>
      <c r="R694" s="52" t="s">
        <v>1207</v>
      </c>
      <c r="S694" s="52">
        <v>201303</v>
      </c>
      <c r="T694" s="52" t="s">
        <v>52</v>
      </c>
      <c r="U694" s="52">
        <v>100000</v>
      </c>
      <c r="V694" s="54">
        <v>100000</v>
      </c>
      <c r="W694" s="52" t="s">
        <v>340</v>
      </c>
      <c r="X694" s="52" t="s">
        <v>177</v>
      </c>
      <c r="Z694" s="52" t="s">
        <v>48</v>
      </c>
      <c r="AA694" s="52" t="s">
        <v>315</v>
      </c>
      <c r="AB694" s="52" t="s">
        <v>42</v>
      </c>
      <c r="AC694" s="52" t="s">
        <v>1273</v>
      </c>
      <c r="AD694" s="52" t="s">
        <v>146</v>
      </c>
      <c r="AF694" s="52" t="s">
        <v>525</v>
      </c>
    </row>
    <row r="695" spans="1:32" x14ac:dyDescent="0.25">
      <c r="A695" s="52" t="s">
        <v>35</v>
      </c>
      <c r="B695" s="52" t="s">
        <v>36</v>
      </c>
      <c r="C695" s="52" t="s">
        <v>37</v>
      </c>
      <c r="D695" s="52" t="s">
        <v>121</v>
      </c>
      <c r="E695" s="52" t="s">
        <v>122</v>
      </c>
      <c r="F695" s="52" t="s">
        <v>123</v>
      </c>
      <c r="G695" s="52" t="s">
        <v>124</v>
      </c>
      <c r="H695" s="52" t="s">
        <v>124</v>
      </c>
      <c r="I695" s="52" t="s">
        <v>42</v>
      </c>
      <c r="J695" s="52" t="s">
        <v>190</v>
      </c>
      <c r="K695" s="52" t="s">
        <v>190</v>
      </c>
      <c r="L695" s="52" t="s">
        <v>43</v>
      </c>
      <c r="M695" s="52" t="s">
        <v>1154</v>
      </c>
      <c r="N695" s="52" t="s">
        <v>126</v>
      </c>
      <c r="O695" s="52" t="s">
        <v>42</v>
      </c>
      <c r="P695" s="52" t="s">
        <v>355</v>
      </c>
      <c r="Q695" s="52" t="s">
        <v>1274</v>
      </c>
      <c r="R695" s="52" t="s">
        <v>1275</v>
      </c>
      <c r="S695" s="52">
        <v>201303</v>
      </c>
      <c r="T695" s="52" t="s">
        <v>52</v>
      </c>
      <c r="U695" s="52">
        <v>0</v>
      </c>
      <c r="V695" s="54">
        <v>3</v>
      </c>
      <c r="Z695" s="52" t="s">
        <v>48</v>
      </c>
      <c r="AA695" s="52" t="s">
        <v>168</v>
      </c>
      <c r="AB695" s="52" t="s">
        <v>42</v>
      </c>
      <c r="AC695" s="52" t="s">
        <v>1276</v>
      </c>
      <c r="AD695" s="52" t="s">
        <v>146</v>
      </c>
      <c r="AF695" s="52" t="s">
        <v>358</v>
      </c>
    </row>
    <row r="696" spans="1:32" x14ac:dyDescent="0.25">
      <c r="A696" s="52" t="s">
        <v>35</v>
      </c>
      <c r="B696" s="52" t="s">
        <v>36</v>
      </c>
      <c r="C696" s="52" t="s">
        <v>37</v>
      </c>
      <c r="D696" s="52" t="s">
        <v>121</v>
      </c>
      <c r="E696" s="52" t="s">
        <v>122</v>
      </c>
      <c r="F696" s="52" t="s">
        <v>123</v>
      </c>
      <c r="G696" s="52" t="s">
        <v>124</v>
      </c>
      <c r="H696" s="52" t="s">
        <v>124</v>
      </c>
      <c r="I696" s="52" t="s">
        <v>42</v>
      </c>
      <c r="J696" s="52" t="s">
        <v>190</v>
      </c>
      <c r="K696" s="52" t="s">
        <v>190</v>
      </c>
      <c r="L696" s="52" t="s">
        <v>43</v>
      </c>
      <c r="M696" s="52" t="s">
        <v>1154</v>
      </c>
      <c r="N696" s="52" t="s">
        <v>126</v>
      </c>
      <c r="O696" s="52" t="s">
        <v>42</v>
      </c>
      <c r="P696" s="52" t="s">
        <v>355</v>
      </c>
      <c r="Q696" s="52" t="s">
        <v>167</v>
      </c>
      <c r="R696" s="52" t="s">
        <v>1275</v>
      </c>
      <c r="S696" s="52">
        <v>201303</v>
      </c>
      <c r="T696" s="52" t="s">
        <v>52</v>
      </c>
      <c r="U696" s="52">
        <v>0</v>
      </c>
      <c r="V696" s="54">
        <v>19.21</v>
      </c>
      <c r="Z696" s="52" t="s">
        <v>48</v>
      </c>
      <c r="AA696" s="52" t="s">
        <v>168</v>
      </c>
      <c r="AB696" s="52" t="s">
        <v>42</v>
      </c>
      <c r="AC696" s="52" t="s">
        <v>1276</v>
      </c>
      <c r="AD696" s="52" t="s">
        <v>146</v>
      </c>
      <c r="AF696" s="52" t="s">
        <v>358</v>
      </c>
    </row>
    <row r="697" spans="1:32" x14ac:dyDescent="0.25">
      <c r="A697" s="52" t="s">
        <v>35</v>
      </c>
      <c r="B697" s="52" t="s">
        <v>36</v>
      </c>
      <c r="C697" s="52" t="s">
        <v>37</v>
      </c>
      <c r="D697" s="52" t="s">
        <v>121</v>
      </c>
      <c r="E697" s="52" t="s">
        <v>122</v>
      </c>
      <c r="F697" s="52" t="s">
        <v>123</v>
      </c>
      <c r="G697" s="52" t="s">
        <v>124</v>
      </c>
      <c r="H697" s="52" t="s">
        <v>124</v>
      </c>
      <c r="I697" s="52" t="s">
        <v>42</v>
      </c>
      <c r="J697" s="52" t="s">
        <v>190</v>
      </c>
      <c r="K697" s="52" t="s">
        <v>190</v>
      </c>
      <c r="L697" s="52" t="s">
        <v>43</v>
      </c>
      <c r="M697" s="52" t="s">
        <v>1154</v>
      </c>
      <c r="N697" s="52" t="s">
        <v>126</v>
      </c>
      <c r="O697" s="52" t="s">
        <v>42</v>
      </c>
      <c r="P697" s="52" t="s">
        <v>355</v>
      </c>
      <c r="Q697" s="52" t="s">
        <v>167</v>
      </c>
      <c r="R697" s="52" t="s">
        <v>1275</v>
      </c>
      <c r="S697" s="52">
        <v>201303</v>
      </c>
      <c r="T697" s="52" t="s">
        <v>52</v>
      </c>
      <c r="U697" s="52">
        <v>0</v>
      </c>
      <c r="V697" s="54">
        <v>2.2599999999999998</v>
      </c>
      <c r="Z697" s="52" t="s">
        <v>48</v>
      </c>
      <c r="AA697" s="52" t="s">
        <v>168</v>
      </c>
      <c r="AB697" s="52" t="s">
        <v>42</v>
      </c>
      <c r="AC697" s="52" t="s">
        <v>1276</v>
      </c>
      <c r="AD697" s="52" t="s">
        <v>146</v>
      </c>
      <c r="AF697" s="52" t="s">
        <v>358</v>
      </c>
    </row>
    <row r="698" spans="1:32" x14ac:dyDescent="0.25">
      <c r="A698" s="52" t="s">
        <v>35</v>
      </c>
      <c r="B698" s="52" t="s">
        <v>36</v>
      </c>
      <c r="C698" s="52" t="s">
        <v>37</v>
      </c>
      <c r="D698" s="52" t="s">
        <v>121</v>
      </c>
      <c r="E698" s="52" t="s">
        <v>122</v>
      </c>
      <c r="F698" s="52" t="s">
        <v>123</v>
      </c>
      <c r="G698" s="52" t="s">
        <v>124</v>
      </c>
      <c r="H698" s="52" t="s">
        <v>124</v>
      </c>
      <c r="I698" s="52" t="s">
        <v>42</v>
      </c>
      <c r="J698" s="52" t="s">
        <v>190</v>
      </c>
      <c r="K698" s="52" t="s">
        <v>190</v>
      </c>
      <c r="L698" s="52" t="s">
        <v>43</v>
      </c>
      <c r="M698" s="52" t="s">
        <v>1154</v>
      </c>
      <c r="N698" s="52" t="s">
        <v>126</v>
      </c>
      <c r="O698" s="52" t="s">
        <v>42</v>
      </c>
      <c r="P698" s="52" t="s">
        <v>355</v>
      </c>
      <c r="Q698" s="52" t="s">
        <v>167</v>
      </c>
      <c r="R698" s="52" t="s">
        <v>1275</v>
      </c>
      <c r="S698" s="52">
        <v>201303</v>
      </c>
      <c r="T698" s="52" t="s">
        <v>52</v>
      </c>
      <c r="U698" s="52">
        <v>0</v>
      </c>
      <c r="V698" s="54">
        <v>21.47</v>
      </c>
      <c r="Z698" s="52" t="s">
        <v>48</v>
      </c>
      <c r="AA698" s="52" t="s">
        <v>168</v>
      </c>
      <c r="AB698" s="52" t="s">
        <v>42</v>
      </c>
      <c r="AC698" s="52" t="s">
        <v>1276</v>
      </c>
      <c r="AD698" s="52" t="s">
        <v>146</v>
      </c>
      <c r="AF698" s="52" t="s">
        <v>358</v>
      </c>
    </row>
    <row r="699" spans="1:32" x14ac:dyDescent="0.25">
      <c r="A699" s="52" t="s">
        <v>35</v>
      </c>
      <c r="B699" s="52" t="s">
        <v>36</v>
      </c>
      <c r="C699" s="52" t="s">
        <v>37</v>
      </c>
      <c r="D699" s="52" t="s">
        <v>121</v>
      </c>
      <c r="E699" s="52" t="s">
        <v>122</v>
      </c>
      <c r="F699" s="52" t="s">
        <v>123</v>
      </c>
      <c r="G699" s="52" t="s">
        <v>124</v>
      </c>
      <c r="H699" s="52" t="s">
        <v>124</v>
      </c>
      <c r="I699" s="52" t="s">
        <v>42</v>
      </c>
      <c r="J699" s="52" t="s">
        <v>190</v>
      </c>
      <c r="K699" s="52" t="s">
        <v>190</v>
      </c>
      <c r="L699" s="52" t="s">
        <v>43</v>
      </c>
      <c r="M699" s="52" t="s">
        <v>1154</v>
      </c>
      <c r="N699" s="52" t="s">
        <v>126</v>
      </c>
      <c r="O699" s="52" t="s">
        <v>42</v>
      </c>
      <c r="P699" s="52" t="s">
        <v>355</v>
      </c>
      <c r="Q699" s="52" t="s">
        <v>167</v>
      </c>
      <c r="R699" s="52" t="s">
        <v>1275</v>
      </c>
      <c r="S699" s="52">
        <v>201303</v>
      </c>
      <c r="T699" s="52" t="s">
        <v>52</v>
      </c>
      <c r="U699" s="52">
        <v>0</v>
      </c>
      <c r="V699" s="54">
        <v>159.33000000000001</v>
      </c>
      <c r="Z699" s="52" t="s">
        <v>48</v>
      </c>
      <c r="AA699" s="52" t="s">
        <v>168</v>
      </c>
      <c r="AB699" s="52" t="s">
        <v>42</v>
      </c>
      <c r="AC699" s="52" t="s">
        <v>1276</v>
      </c>
      <c r="AD699" s="52" t="s">
        <v>146</v>
      </c>
      <c r="AF699" s="52" t="s">
        <v>358</v>
      </c>
    </row>
    <row r="700" spans="1:32" x14ac:dyDescent="0.25">
      <c r="A700" s="52" t="s">
        <v>35</v>
      </c>
      <c r="B700" s="52" t="s">
        <v>36</v>
      </c>
      <c r="C700" s="52" t="s">
        <v>37</v>
      </c>
      <c r="D700" s="52" t="s">
        <v>121</v>
      </c>
      <c r="E700" s="52" t="s">
        <v>122</v>
      </c>
      <c r="F700" s="52" t="s">
        <v>123</v>
      </c>
      <c r="G700" s="52" t="s">
        <v>124</v>
      </c>
      <c r="H700" s="52" t="s">
        <v>124</v>
      </c>
      <c r="I700" s="52" t="s">
        <v>42</v>
      </c>
      <c r="J700" s="52" t="s">
        <v>190</v>
      </c>
      <c r="K700" s="52" t="s">
        <v>190</v>
      </c>
      <c r="L700" s="52" t="s">
        <v>43</v>
      </c>
      <c r="M700" s="52" t="s">
        <v>1154</v>
      </c>
      <c r="N700" s="52" t="s">
        <v>131</v>
      </c>
      <c r="O700" s="52" t="s">
        <v>42</v>
      </c>
      <c r="P700" s="52" t="s">
        <v>1277</v>
      </c>
      <c r="Q700" s="52" t="s">
        <v>1278</v>
      </c>
      <c r="R700" s="52" t="s">
        <v>366</v>
      </c>
      <c r="S700" s="52">
        <v>201303</v>
      </c>
      <c r="T700" s="52" t="s">
        <v>52</v>
      </c>
      <c r="U700" s="52">
        <v>5000</v>
      </c>
      <c r="V700" s="54">
        <v>5000</v>
      </c>
      <c r="W700" s="52" t="s">
        <v>340</v>
      </c>
      <c r="X700" s="52" t="s">
        <v>367</v>
      </c>
      <c r="Z700" s="52" t="s">
        <v>48</v>
      </c>
      <c r="AA700" s="52" t="s">
        <v>315</v>
      </c>
      <c r="AB700" s="52" t="s">
        <v>42</v>
      </c>
      <c r="AC700" s="52" t="s">
        <v>1279</v>
      </c>
      <c r="AD700" s="52" t="s">
        <v>146</v>
      </c>
      <c r="AF700" s="52" t="s">
        <v>1280</v>
      </c>
    </row>
    <row r="701" spans="1:32" x14ac:dyDescent="0.25">
      <c r="A701" s="52" t="s">
        <v>35</v>
      </c>
      <c r="B701" s="52" t="s">
        <v>36</v>
      </c>
      <c r="C701" s="52" t="s">
        <v>37</v>
      </c>
      <c r="D701" s="52" t="s">
        <v>121</v>
      </c>
      <c r="E701" s="52" t="s">
        <v>122</v>
      </c>
      <c r="F701" s="52" t="s">
        <v>123</v>
      </c>
      <c r="G701" s="52" t="s">
        <v>124</v>
      </c>
      <c r="H701" s="52" t="s">
        <v>124</v>
      </c>
      <c r="I701" s="52" t="s">
        <v>42</v>
      </c>
      <c r="J701" s="52" t="s">
        <v>190</v>
      </c>
      <c r="K701" s="52" t="s">
        <v>190</v>
      </c>
      <c r="L701" s="52" t="s">
        <v>43</v>
      </c>
      <c r="M701" s="52" t="s">
        <v>1154</v>
      </c>
      <c r="N701" s="52" t="s">
        <v>134</v>
      </c>
      <c r="O701" s="52" t="s">
        <v>42</v>
      </c>
      <c r="P701" s="52" t="s">
        <v>1277</v>
      </c>
      <c r="Q701" s="52" t="s">
        <v>135</v>
      </c>
      <c r="R701" s="52" t="s">
        <v>366</v>
      </c>
      <c r="S701" s="52">
        <v>201303</v>
      </c>
      <c r="T701" s="52" t="s">
        <v>52</v>
      </c>
      <c r="U701" s="52">
        <v>0</v>
      </c>
      <c r="V701" s="54">
        <v>250</v>
      </c>
      <c r="X701" s="52" t="s">
        <v>367</v>
      </c>
      <c r="Z701" s="52" t="s">
        <v>48</v>
      </c>
      <c r="AA701" s="52" t="s">
        <v>315</v>
      </c>
      <c r="AB701" s="52" t="s">
        <v>42</v>
      </c>
      <c r="AC701" s="52" t="s">
        <v>1279</v>
      </c>
      <c r="AD701" s="52" t="s">
        <v>146</v>
      </c>
      <c r="AF701" s="52" t="s">
        <v>1280</v>
      </c>
    </row>
    <row r="702" spans="1:32" x14ac:dyDescent="0.25">
      <c r="A702" s="52" t="s">
        <v>35</v>
      </c>
      <c r="B702" s="52" t="s">
        <v>36</v>
      </c>
      <c r="C702" s="52" t="s">
        <v>37</v>
      </c>
      <c r="D702" s="52" t="s">
        <v>121</v>
      </c>
      <c r="E702" s="52" t="s">
        <v>215</v>
      </c>
      <c r="F702" s="52" t="s">
        <v>216</v>
      </c>
      <c r="G702" s="52" t="s">
        <v>124</v>
      </c>
      <c r="H702" s="52" t="s">
        <v>124</v>
      </c>
      <c r="I702" s="52" t="s">
        <v>42</v>
      </c>
      <c r="J702" s="52" t="s">
        <v>217</v>
      </c>
      <c r="K702" s="52" t="s">
        <v>217</v>
      </c>
      <c r="L702" s="52" t="s">
        <v>43</v>
      </c>
      <c r="M702" s="52" t="s">
        <v>1154</v>
      </c>
      <c r="N702" s="52" t="s">
        <v>150</v>
      </c>
      <c r="O702" s="52" t="s">
        <v>42</v>
      </c>
      <c r="P702" s="52" t="s">
        <v>388</v>
      </c>
      <c r="Q702" s="52" t="s">
        <v>389</v>
      </c>
      <c r="R702" s="52" t="s">
        <v>1281</v>
      </c>
      <c r="S702" s="52">
        <v>201303</v>
      </c>
      <c r="T702" s="52" t="s">
        <v>52</v>
      </c>
      <c r="U702" s="52">
        <v>113059.62</v>
      </c>
      <c r="V702" s="54">
        <v>113059.62</v>
      </c>
      <c r="W702" s="52" t="s">
        <v>340</v>
      </c>
      <c r="X702" s="52" t="s">
        <v>230</v>
      </c>
      <c r="Z702" s="52" t="s">
        <v>48</v>
      </c>
      <c r="AA702" s="52" t="s">
        <v>315</v>
      </c>
      <c r="AB702" s="52" t="s">
        <v>42</v>
      </c>
      <c r="AC702" s="52" t="s">
        <v>1282</v>
      </c>
      <c r="AD702" s="52" t="s">
        <v>146</v>
      </c>
      <c r="AF702" s="52" t="s">
        <v>391</v>
      </c>
    </row>
    <row r="703" spans="1:32" x14ac:dyDescent="0.25">
      <c r="A703" s="52" t="s">
        <v>35</v>
      </c>
      <c r="B703" s="52" t="s">
        <v>36</v>
      </c>
      <c r="C703" s="52" t="s">
        <v>37</v>
      </c>
      <c r="D703" s="52" t="s">
        <v>121</v>
      </c>
      <c r="E703" s="52" t="s">
        <v>215</v>
      </c>
      <c r="F703" s="52" t="s">
        <v>216</v>
      </c>
      <c r="G703" s="52" t="s">
        <v>124</v>
      </c>
      <c r="H703" s="52" t="s">
        <v>124</v>
      </c>
      <c r="I703" s="52" t="s">
        <v>42</v>
      </c>
      <c r="J703" s="52" t="s">
        <v>217</v>
      </c>
      <c r="K703" s="52" t="s">
        <v>217</v>
      </c>
      <c r="L703" s="52" t="s">
        <v>43</v>
      </c>
      <c r="M703" s="52" t="s">
        <v>1154</v>
      </c>
      <c r="N703" s="52" t="s">
        <v>150</v>
      </c>
      <c r="O703" s="52" t="s">
        <v>42</v>
      </c>
      <c r="P703" s="52" t="s">
        <v>388</v>
      </c>
      <c r="Q703" s="52" t="s">
        <v>389</v>
      </c>
      <c r="R703" s="52" t="s">
        <v>1283</v>
      </c>
      <c r="S703" s="52">
        <v>201303</v>
      </c>
      <c r="T703" s="52" t="s">
        <v>52</v>
      </c>
      <c r="U703" s="52">
        <v>81111</v>
      </c>
      <c r="V703" s="54">
        <v>81111</v>
      </c>
      <c r="W703" s="52" t="s">
        <v>340</v>
      </c>
      <c r="X703" s="52" t="s">
        <v>230</v>
      </c>
      <c r="Z703" s="52" t="s">
        <v>48</v>
      </c>
      <c r="AA703" s="52" t="s">
        <v>315</v>
      </c>
      <c r="AB703" s="52" t="s">
        <v>42</v>
      </c>
      <c r="AC703" s="52" t="s">
        <v>1284</v>
      </c>
      <c r="AD703" s="52" t="s">
        <v>146</v>
      </c>
      <c r="AF703" s="52" t="s">
        <v>391</v>
      </c>
    </row>
    <row r="704" spans="1:32" x14ac:dyDescent="0.25">
      <c r="A704" s="52" t="s">
        <v>35</v>
      </c>
      <c r="B704" s="52" t="s">
        <v>36</v>
      </c>
      <c r="C704" s="52" t="s">
        <v>37</v>
      </c>
      <c r="D704" s="52" t="s">
        <v>121</v>
      </c>
      <c r="E704" s="52" t="s">
        <v>215</v>
      </c>
      <c r="F704" s="52" t="s">
        <v>216</v>
      </c>
      <c r="G704" s="52" t="s">
        <v>124</v>
      </c>
      <c r="H704" s="52" t="s">
        <v>124</v>
      </c>
      <c r="I704" s="52" t="s">
        <v>42</v>
      </c>
      <c r="J704" s="52" t="s">
        <v>231</v>
      </c>
      <c r="K704" s="52" t="s">
        <v>231</v>
      </c>
      <c r="L704" s="52" t="s">
        <v>43</v>
      </c>
      <c r="M704" s="52" t="s">
        <v>1154</v>
      </c>
      <c r="N704" s="52" t="s">
        <v>150</v>
      </c>
      <c r="O704" s="52" t="s">
        <v>42</v>
      </c>
      <c r="P704" s="52" t="s">
        <v>388</v>
      </c>
      <c r="Q704" s="52" t="s">
        <v>417</v>
      </c>
      <c r="R704" s="52" t="s">
        <v>1285</v>
      </c>
      <c r="S704" s="52">
        <v>201303</v>
      </c>
      <c r="T704" s="52" t="s">
        <v>52</v>
      </c>
      <c r="U704" s="52">
        <v>52578.74</v>
      </c>
      <c r="V704" s="54">
        <v>52578.74</v>
      </c>
      <c r="W704" s="52" t="s">
        <v>340</v>
      </c>
      <c r="X704" s="52" t="s">
        <v>236</v>
      </c>
      <c r="Z704" s="52" t="s">
        <v>48</v>
      </c>
      <c r="AA704" s="52" t="s">
        <v>315</v>
      </c>
      <c r="AB704" s="52" t="s">
        <v>42</v>
      </c>
      <c r="AC704" s="52" t="s">
        <v>1286</v>
      </c>
      <c r="AD704" s="52" t="s">
        <v>146</v>
      </c>
      <c r="AF704" s="52" t="s">
        <v>391</v>
      </c>
    </row>
    <row r="705" spans="1:32" x14ac:dyDescent="0.25">
      <c r="A705" s="52" t="s">
        <v>35</v>
      </c>
      <c r="B705" s="52" t="s">
        <v>36</v>
      </c>
      <c r="C705" s="52" t="s">
        <v>37</v>
      </c>
      <c r="D705" s="52" t="s">
        <v>121</v>
      </c>
      <c r="E705" s="52" t="s">
        <v>215</v>
      </c>
      <c r="F705" s="52" t="s">
        <v>216</v>
      </c>
      <c r="G705" s="52" t="s">
        <v>124</v>
      </c>
      <c r="H705" s="52" t="s">
        <v>124</v>
      </c>
      <c r="I705" s="52" t="s">
        <v>42</v>
      </c>
      <c r="J705" s="52" t="s">
        <v>231</v>
      </c>
      <c r="K705" s="52" t="s">
        <v>231</v>
      </c>
      <c r="L705" s="52" t="s">
        <v>43</v>
      </c>
      <c r="M705" s="52" t="s">
        <v>1154</v>
      </c>
      <c r="N705" s="52" t="s">
        <v>150</v>
      </c>
      <c r="O705" s="52" t="s">
        <v>42</v>
      </c>
      <c r="P705" s="52" t="s">
        <v>388</v>
      </c>
      <c r="Q705" s="52" t="s">
        <v>417</v>
      </c>
      <c r="R705" s="52" t="s">
        <v>411</v>
      </c>
      <c r="S705" s="52">
        <v>201303</v>
      </c>
      <c r="T705" s="52" t="s">
        <v>52</v>
      </c>
      <c r="U705" s="52">
        <v>51464.770000000004</v>
      </c>
      <c r="V705" s="54">
        <v>51464.77</v>
      </c>
      <c r="W705" s="52" t="s">
        <v>340</v>
      </c>
      <c r="X705" s="52" t="s">
        <v>236</v>
      </c>
      <c r="Z705" s="52" t="s">
        <v>48</v>
      </c>
      <c r="AA705" s="52" t="s">
        <v>315</v>
      </c>
      <c r="AB705" s="52" t="s">
        <v>42</v>
      </c>
      <c r="AC705" s="52" t="s">
        <v>1284</v>
      </c>
      <c r="AD705" s="52" t="s">
        <v>146</v>
      </c>
      <c r="AF705" s="52" t="s">
        <v>391</v>
      </c>
    </row>
    <row r="706" spans="1:32" x14ac:dyDescent="0.25">
      <c r="A706" s="52" t="s">
        <v>35</v>
      </c>
      <c r="B706" s="52" t="s">
        <v>36</v>
      </c>
      <c r="C706" s="52" t="s">
        <v>37</v>
      </c>
      <c r="D706" s="52" t="s">
        <v>121</v>
      </c>
      <c r="E706" s="52" t="s">
        <v>215</v>
      </c>
      <c r="F706" s="52" t="s">
        <v>216</v>
      </c>
      <c r="G706" s="52" t="s">
        <v>124</v>
      </c>
      <c r="H706" s="52" t="s">
        <v>124</v>
      </c>
      <c r="I706" s="52" t="s">
        <v>42</v>
      </c>
      <c r="J706" s="52" t="s">
        <v>231</v>
      </c>
      <c r="K706" s="52" t="s">
        <v>231</v>
      </c>
      <c r="L706" s="52" t="s">
        <v>43</v>
      </c>
      <c r="M706" s="52" t="s">
        <v>1154</v>
      </c>
      <c r="N706" s="52" t="s">
        <v>134</v>
      </c>
      <c r="O706" s="52" t="s">
        <v>42</v>
      </c>
      <c r="P706" s="52" t="s">
        <v>388</v>
      </c>
      <c r="Q706" s="52" t="s">
        <v>135</v>
      </c>
      <c r="R706" s="52" t="s">
        <v>411</v>
      </c>
      <c r="S706" s="52">
        <v>201303</v>
      </c>
      <c r="T706" s="52" t="s">
        <v>52</v>
      </c>
      <c r="U706" s="52">
        <v>0</v>
      </c>
      <c r="V706" s="54">
        <v>200</v>
      </c>
      <c r="X706" s="52" t="s">
        <v>236</v>
      </c>
      <c r="Z706" s="52" t="s">
        <v>48</v>
      </c>
      <c r="AA706" s="52" t="s">
        <v>315</v>
      </c>
      <c r="AB706" s="52" t="s">
        <v>42</v>
      </c>
      <c r="AC706" s="52" t="s">
        <v>1284</v>
      </c>
      <c r="AD706" s="52" t="s">
        <v>146</v>
      </c>
      <c r="AF706" s="52" t="s">
        <v>391</v>
      </c>
    </row>
    <row r="707" spans="1:32" x14ac:dyDescent="0.25">
      <c r="A707" s="52" t="s">
        <v>35</v>
      </c>
      <c r="B707" s="52" t="s">
        <v>36</v>
      </c>
      <c r="C707" s="52" t="s">
        <v>37</v>
      </c>
      <c r="D707" s="52" t="s">
        <v>121</v>
      </c>
      <c r="E707" s="52" t="s">
        <v>215</v>
      </c>
      <c r="F707" s="52" t="s">
        <v>216</v>
      </c>
      <c r="G707" s="52" t="s">
        <v>124</v>
      </c>
      <c r="H707" s="52" t="s">
        <v>124</v>
      </c>
      <c r="I707" s="52" t="s">
        <v>42</v>
      </c>
      <c r="J707" s="52" t="s">
        <v>237</v>
      </c>
      <c r="K707" s="52" t="s">
        <v>237</v>
      </c>
      <c r="L707" s="52" t="s">
        <v>43</v>
      </c>
      <c r="M707" s="52" t="s">
        <v>1154</v>
      </c>
      <c r="N707" s="52" t="s">
        <v>131</v>
      </c>
      <c r="O707" s="52" t="s">
        <v>242</v>
      </c>
      <c r="P707" s="52" t="s">
        <v>681</v>
      </c>
      <c r="Q707" s="52" t="s">
        <v>1287</v>
      </c>
      <c r="R707" s="52" t="s">
        <v>1288</v>
      </c>
      <c r="S707" s="52">
        <v>201303</v>
      </c>
      <c r="T707" s="52" t="s">
        <v>52</v>
      </c>
      <c r="U707" s="52">
        <v>0</v>
      </c>
      <c r="V707" s="54">
        <v>632</v>
      </c>
      <c r="Z707" s="52" t="s">
        <v>48</v>
      </c>
      <c r="AA707" s="52" t="s">
        <v>144</v>
      </c>
      <c r="AB707" s="52" t="s">
        <v>42</v>
      </c>
      <c r="AC707" s="52" t="s">
        <v>1279</v>
      </c>
      <c r="AD707" s="52" t="s">
        <v>146</v>
      </c>
      <c r="AF707" s="52" t="s">
        <v>684</v>
      </c>
    </row>
    <row r="708" spans="1:32" x14ac:dyDescent="0.25">
      <c r="A708" s="52" t="s">
        <v>35</v>
      </c>
      <c r="B708" s="52" t="s">
        <v>36</v>
      </c>
      <c r="C708" s="52" t="s">
        <v>37</v>
      </c>
      <c r="D708" s="52" t="s">
        <v>121</v>
      </c>
      <c r="E708" s="52" t="s">
        <v>215</v>
      </c>
      <c r="F708" s="52" t="s">
        <v>216</v>
      </c>
      <c r="G708" s="52" t="s">
        <v>124</v>
      </c>
      <c r="H708" s="52" t="s">
        <v>124</v>
      </c>
      <c r="I708" s="52" t="s">
        <v>42</v>
      </c>
      <c r="J708" s="52" t="s">
        <v>237</v>
      </c>
      <c r="K708" s="52" t="s">
        <v>237</v>
      </c>
      <c r="L708" s="52" t="s">
        <v>43</v>
      </c>
      <c r="M708" s="52" t="s">
        <v>1154</v>
      </c>
      <c r="N708" s="52" t="s">
        <v>131</v>
      </c>
      <c r="O708" s="52" t="s">
        <v>242</v>
      </c>
      <c r="P708" s="52" t="s">
        <v>681</v>
      </c>
      <c r="Q708" s="52" t="s">
        <v>1287</v>
      </c>
      <c r="R708" s="52" t="s">
        <v>1288</v>
      </c>
      <c r="S708" s="52">
        <v>201303</v>
      </c>
      <c r="T708" s="52" t="s">
        <v>52</v>
      </c>
      <c r="U708" s="52">
        <v>0</v>
      </c>
      <c r="V708" s="54">
        <v>680.89</v>
      </c>
      <c r="Z708" s="52" t="s">
        <v>48</v>
      </c>
      <c r="AA708" s="52" t="s">
        <v>144</v>
      </c>
      <c r="AB708" s="52" t="s">
        <v>42</v>
      </c>
      <c r="AC708" s="52" t="s">
        <v>1279</v>
      </c>
      <c r="AD708" s="52" t="s">
        <v>146</v>
      </c>
      <c r="AF708" s="52" t="s">
        <v>684</v>
      </c>
    </row>
    <row r="709" spans="1:32" x14ac:dyDescent="0.25">
      <c r="A709" s="52" t="s">
        <v>35</v>
      </c>
      <c r="B709" s="52" t="s">
        <v>36</v>
      </c>
      <c r="C709" s="52" t="s">
        <v>37</v>
      </c>
      <c r="D709" s="52" t="s">
        <v>121</v>
      </c>
      <c r="E709" s="52" t="s">
        <v>215</v>
      </c>
      <c r="F709" s="52" t="s">
        <v>216</v>
      </c>
      <c r="G709" s="52" t="s">
        <v>124</v>
      </c>
      <c r="H709" s="52" t="s">
        <v>124</v>
      </c>
      <c r="I709" s="52" t="s">
        <v>42</v>
      </c>
      <c r="J709" s="52" t="s">
        <v>237</v>
      </c>
      <c r="K709" s="52" t="s">
        <v>237</v>
      </c>
      <c r="L709" s="52" t="s">
        <v>43</v>
      </c>
      <c r="M709" s="52" t="s">
        <v>1154</v>
      </c>
      <c r="N709" s="52" t="s">
        <v>150</v>
      </c>
      <c r="O709" s="52" t="s">
        <v>42</v>
      </c>
      <c r="P709" s="52" t="s">
        <v>424</v>
      </c>
      <c r="Q709" s="52" t="s">
        <v>425</v>
      </c>
      <c r="R709" s="52" t="s">
        <v>1289</v>
      </c>
      <c r="S709" s="52">
        <v>201303</v>
      </c>
      <c r="T709" s="52" t="s">
        <v>52</v>
      </c>
      <c r="U709" s="52">
        <v>141093.73000000001</v>
      </c>
      <c r="V709" s="54">
        <v>141093.73000000001</v>
      </c>
      <c r="W709" s="52" t="s">
        <v>340</v>
      </c>
      <c r="X709" s="52" t="s">
        <v>422</v>
      </c>
      <c r="Z709" s="52" t="s">
        <v>48</v>
      </c>
      <c r="AA709" s="52" t="s">
        <v>315</v>
      </c>
      <c r="AB709" s="52" t="s">
        <v>42</v>
      </c>
      <c r="AC709" s="52" t="s">
        <v>1284</v>
      </c>
      <c r="AD709" s="52" t="s">
        <v>146</v>
      </c>
      <c r="AF709" s="52" t="s">
        <v>427</v>
      </c>
    </row>
    <row r="710" spans="1:32" x14ac:dyDescent="0.25">
      <c r="A710" s="52" t="s">
        <v>35</v>
      </c>
      <c r="B710" s="52" t="s">
        <v>36</v>
      </c>
      <c r="C710" s="52" t="s">
        <v>37</v>
      </c>
      <c r="D710" s="52" t="s">
        <v>121</v>
      </c>
      <c r="E710" s="52" t="s">
        <v>215</v>
      </c>
      <c r="F710" s="52" t="s">
        <v>216</v>
      </c>
      <c r="G710" s="52" t="s">
        <v>124</v>
      </c>
      <c r="H710" s="52" t="s">
        <v>124</v>
      </c>
      <c r="I710" s="52" t="s">
        <v>42</v>
      </c>
      <c r="J710" s="52" t="s">
        <v>237</v>
      </c>
      <c r="K710" s="52" t="s">
        <v>237</v>
      </c>
      <c r="L710" s="52" t="s">
        <v>43</v>
      </c>
      <c r="M710" s="52" t="s">
        <v>1154</v>
      </c>
      <c r="N710" s="52" t="s">
        <v>131</v>
      </c>
      <c r="O710" s="52" t="s">
        <v>242</v>
      </c>
      <c r="P710" s="52" t="s">
        <v>681</v>
      </c>
      <c r="Q710" s="52" t="s">
        <v>1290</v>
      </c>
      <c r="R710" s="52" t="s">
        <v>1288</v>
      </c>
      <c r="S710" s="52">
        <v>201303</v>
      </c>
      <c r="T710" s="52" t="s">
        <v>52</v>
      </c>
      <c r="U710" s="52">
        <v>0</v>
      </c>
      <c r="V710" s="54">
        <v>237</v>
      </c>
      <c r="Z710" s="52" t="s">
        <v>48</v>
      </c>
      <c r="AA710" s="52" t="s">
        <v>144</v>
      </c>
      <c r="AB710" s="52" t="s">
        <v>42</v>
      </c>
      <c r="AC710" s="52" t="s">
        <v>1279</v>
      </c>
      <c r="AD710" s="52" t="s">
        <v>146</v>
      </c>
      <c r="AF710" s="52" t="s">
        <v>684</v>
      </c>
    </row>
    <row r="711" spans="1:32" x14ac:dyDescent="0.25">
      <c r="A711" s="52" t="s">
        <v>35</v>
      </c>
      <c r="B711" s="52" t="s">
        <v>36</v>
      </c>
      <c r="C711" s="52" t="s">
        <v>37</v>
      </c>
      <c r="D711" s="52" t="s">
        <v>121</v>
      </c>
      <c r="E711" s="52" t="s">
        <v>215</v>
      </c>
      <c r="F711" s="52" t="s">
        <v>216</v>
      </c>
      <c r="G711" s="52" t="s">
        <v>124</v>
      </c>
      <c r="H711" s="52" t="s">
        <v>124</v>
      </c>
      <c r="I711" s="52" t="s">
        <v>42</v>
      </c>
      <c r="J711" s="52" t="s">
        <v>250</v>
      </c>
      <c r="K711" s="52" t="s">
        <v>250</v>
      </c>
      <c r="L711" s="52" t="s">
        <v>43</v>
      </c>
      <c r="M711" s="52" t="s">
        <v>1154</v>
      </c>
      <c r="N711" s="52" t="s">
        <v>131</v>
      </c>
      <c r="O711" s="52" t="s">
        <v>242</v>
      </c>
      <c r="P711" s="52" t="s">
        <v>681</v>
      </c>
      <c r="Q711" s="52" t="s">
        <v>1247</v>
      </c>
      <c r="R711" s="52" t="s">
        <v>1288</v>
      </c>
      <c r="S711" s="52">
        <v>201303</v>
      </c>
      <c r="T711" s="52" t="s">
        <v>52</v>
      </c>
      <c r="U711" s="52">
        <v>0</v>
      </c>
      <c r="V711" s="54">
        <v>1000</v>
      </c>
      <c r="Z711" s="52" t="s">
        <v>48</v>
      </c>
      <c r="AA711" s="52" t="s">
        <v>144</v>
      </c>
      <c r="AB711" s="52" t="s">
        <v>42</v>
      </c>
      <c r="AC711" s="52" t="s">
        <v>1279</v>
      </c>
      <c r="AD711" s="52" t="s">
        <v>146</v>
      </c>
      <c r="AF711" s="52" t="s">
        <v>684</v>
      </c>
    </row>
    <row r="712" spans="1:32" x14ac:dyDescent="0.25">
      <c r="A712" s="52" t="s">
        <v>35</v>
      </c>
      <c r="B712" s="52" t="s">
        <v>36</v>
      </c>
      <c r="C712" s="52" t="s">
        <v>37</v>
      </c>
      <c r="D712" s="52" t="s">
        <v>121</v>
      </c>
      <c r="E712" s="52" t="s">
        <v>215</v>
      </c>
      <c r="F712" s="52" t="s">
        <v>216</v>
      </c>
      <c r="G712" s="52" t="s">
        <v>124</v>
      </c>
      <c r="H712" s="52" t="s">
        <v>124</v>
      </c>
      <c r="I712" s="52" t="s">
        <v>42</v>
      </c>
      <c r="J712" s="52" t="s">
        <v>250</v>
      </c>
      <c r="K712" s="52" t="s">
        <v>250</v>
      </c>
      <c r="L712" s="52" t="s">
        <v>43</v>
      </c>
      <c r="M712" s="52" t="s">
        <v>1154</v>
      </c>
      <c r="N712" s="52" t="s">
        <v>150</v>
      </c>
      <c r="O712" s="52" t="s">
        <v>42</v>
      </c>
      <c r="P712" s="52" t="s">
        <v>430</v>
      </c>
      <c r="Q712" s="52" t="s">
        <v>431</v>
      </c>
      <c r="R712" s="52" t="s">
        <v>436</v>
      </c>
      <c r="S712" s="52">
        <v>201303</v>
      </c>
      <c r="T712" s="52" t="s">
        <v>52</v>
      </c>
      <c r="U712" s="52">
        <v>26727</v>
      </c>
      <c r="V712" s="54">
        <v>26727</v>
      </c>
      <c r="W712" s="52" t="s">
        <v>340</v>
      </c>
      <c r="X712" s="52" t="s">
        <v>433</v>
      </c>
      <c r="Z712" s="52" t="s">
        <v>48</v>
      </c>
      <c r="AA712" s="52" t="s">
        <v>315</v>
      </c>
      <c r="AB712" s="52" t="s">
        <v>42</v>
      </c>
      <c r="AC712" s="52" t="s">
        <v>1267</v>
      </c>
      <c r="AD712" s="52" t="s">
        <v>146</v>
      </c>
      <c r="AF712" s="52" t="s">
        <v>434</v>
      </c>
    </row>
    <row r="713" spans="1:32" x14ac:dyDescent="0.25">
      <c r="A713" s="52" t="s">
        <v>35</v>
      </c>
      <c r="B713" s="52" t="s">
        <v>36</v>
      </c>
      <c r="C713" s="52" t="s">
        <v>37</v>
      </c>
      <c r="D713" s="52" t="s">
        <v>121</v>
      </c>
      <c r="E713" s="52" t="s">
        <v>215</v>
      </c>
      <c r="F713" s="52" t="s">
        <v>216</v>
      </c>
      <c r="G713" s="52" t="s">
        <v>124</v>
      </c>
      <c r="H713" s="52" t="s">
        <v>124</v>
      </c>
      <c r="I713" s="52" t="s">
        <v>42</v>
      </c>
      <c r="J713" s="52" t="s">
        <v>250</v>
      </c>
      <c r="K713" s="52" t="s">
        <v>250</v>
      </c>
      <c r="L713" s="52" t="s">
        <v>43</v>
      </c>
      <c r="M713" s="52" t="s">
        <v>1154</v>
      </c>
      <c r="N713" s="52" t="s">
        <v>134</v>
      </c>
      <c r="O713" s="52" t="s">
        <v>42</v>
      </c>
      <c r="P713" s="52" t="s">
        <v>430</v>
      </c>
      <c r="Q713" s="52" t="s">
        <v>135</v>
      </c>
      <c r="R713" s="52" t="s">
        <v>436</v>
      </c>
      <c r="S713" s="52">
        <v>201303</v>
      </c>
      <c r="T713" s="52" t="s">
        <v>52</v>
      </c>
      <c r="U713" s="52">
        <v>0</v>
      </c>
      <c r="V713" s="54">
        <v>632.5</v>
      </c>
      <c r="X713" s="52" t="s">
        <v>433</v>
      </c>
      <c r="Z713" s="52" t="s">
        <v>48</v>
      </c>
      <c r="AA713" s="52" t="s">
        <v>315</v>
      </c>
      <c r="AB713" s="52" t="s">
        <v>42</v>
      </c>
      <c r="AC713" s="52" t="s">
        <v>1267</v>
      </c>
      <c r="AD713" s="52" t="s">
        <v>146</v>
      </c>
      <c r="AF713" s="52" t="s">
        <v>434</v>
      </c>
    </row>
    <row r="714" spans="1:32" x14ac:dyDescent="0.25">
      <c r="A714" s="52" t="s">
        <v>35</v>
      </c>
      <c r="B714" s="52" t="s">
        <v>36</v>
      </c>
      <c r="C714" s="52" t="s">
        <v>37</v>
      </c>
      <c r="D714" s="52" t="s">
        <v>121</v>
      </c>
      <c r="E714" s="52" t="s">
        <v>215</v>
      </c>
      <c r="F714" s="52" t="s">
        <v>216</v>
      </c>
      <c r="G714" s="52" t="s">
        <v>124</v>
      </c>
      <c r="H714" s="52" t="s">
        <v>124</v>
      </c>
      <c r="I714" s="52" t="s">
        <v>42</v>
      </c>
      <c r="J714" s="52" t="s">
        <v>250</v>
      </c>
      <c r="K714" s="52" t="s">
        <v>250</v>
      </c>
      <c r="L714" s="52" t="s">
        <v>43</v>
      </c>
      <c r="M714" s="52" t="s">
        <v>1154</v>
      </c>
      <c r="N714" s="52" t="s">
        <v>150</v>
      </c>
      <c r="O714" s="52" t="s">
        <v>42</v>
      </c>
      <c r="P714" s="52" t="s">
        <v>430</v>
      </c>
      <c r="Q714" s="52" t="s">
        <v>431</v>
      </c>
      <c r="R714" s="52" t="s">
        <v>1291</v>
      </c>
      <c r="S714" s="52">
        <v>201303</v>
      </c>
      <c r="T714" s="52" t="s">
        <v>52</v>
      </c>
      <c r="U714" s="52">
        <v>100000</v>
      </c>
      <c r="V714" s="54">
        <v>100000</v>
      </c>
      <c r="W714" s="52" t="s">
        <v>340</v>
      </c>
      <c r="X714" s="52" t="s">
        <v>433</v>
      </c>
      <c r="Z714" s="52" t="s">
        <v>48</v>
      </c>
      <c r="AA714" s="52" t="s">
        <v>315</v>
      </c>
      <c r="AB714" s="52" t="s">
        <v>42</v>
      </c>
      <c r="AC714" s="52" t="s">
        <v>1284</v>
      </c>
      <c r="AD714" s="52" t="s">
        <v>146</v>
      </c>
      <c r="AF714" s="52" t="s">
        <v>434</v>
      </c>
    </row>
    <row r="715" spans="1:32" x14ac:dyDescent="0.25">
      <c r="A715" s="52" t="s">
        <v>35</v>
      </c>
      <c r="B715" s="52" t="s">
        <v>36</v>
      </c>
      <c r="C715" s="52" t="s">
        <v>37</v>
      </c>
      <c r="D715" s="52" t="s">
        <v>121</v>
      </c>
      <c r="E715" s="52" t="s">
        <v>215</v>
      </c>
      <c r="F715" s="52" t="s">
        <v>216</v>
      </c>
      <c r="G715" s="52" t="s">
        <v>124</v>
      </c>
      <c r="H715" s="52" t="s">
        <v>124</v>
      </c>
      <c r="I715" s="52" t="s">
        <v>42</v>
      </c>
      <c r="J715" s="52" t="s">
        <v>257</v>
      </c>
      <c r="K715" s="52" t="s">
        <v>257</v>
      </c>
      <c r="L715" s="52" t="s">
        <v>43</v>
      </c>
      <c r="M715" s="52" t="s">
        <v>1154</v>
      </c>
      <c r="N715" s="52" t="s">
        <v>150</v>
      </c>
      <c r="O715" s="52" t="s">
        <v>42</v>
      </c>
      <c r="P715" s="52" t="s">
        <v>424</v>
      </c>
      <c r="Q715" s="52" t="s">
        <v>441</v>
      </c>
      <c r="R715" s="52" t="s">
        <v>1292</v>
      </c>
      <c r="S715" s="52">
        <v>201303</v>
      </c>
      <c r="T715" s="52" t="s">
        <v>52</v>
      </c>
      <c r="U715" s="52">
        <v>25290</v>
      </c>
      <c r="V715" s="54">
        <v>25290</v>
      </c>
      <c r="W715" s="52" t="s">
        <v>340</v>
      </c>
      <c r="X715" s="52" t="s">
        <v>440</v>
      </c>
      <c r="Z715" s="52" t="s">
        <v>48</v>
      </c>
      <c r="AA715" s="52" t="s">
        <v>315</v>
      </c>
      <c r="AB715" s="52" t="s">
        <v>42</v>
      </c>
      <c r="AC715" s="52" t="s">
        <v>1284</v>
      </c>
      <c r="AD715" s="52" t="s">
        <v>146</v>
      </c>
      <c r="AF715" s="52" t="s">
        <v>427</v>
      </c>
    </row>
    <row r="716" spans="1:32" x14ac:dyDescent="0.25">
      <c r="A716" s="52" t="s">
        <v>35</v>
      </c>
      <c r="B716" s="52" t="s">
        <v>36</v>
      </c>
      <c r="C716" s="52" t="s">
        <v>37</v>
      </c>
      <c r="D716" s="52" t="s">
        <v>121</v>
      </c>
      <c r="E716" s="52" t="s">
        <v>215</v>
      </c>
      <c r="F716" s="52" t="s">
        <v>216</v>
      </c>
      <c r="G716" s="52" t="s">
        <v>124</v>
      </c>
      <c r="H716" s="52" t="s">
        <v>124</v>
      </c>
      <c r="I716" s="52" t="s">
        <v>42</v>
      </c>
      <c r="J716" s="52" t="s">
        <v>268</v>
      </c>
      <c r="K716" s="52" t="s">
        <v>268</v>
      </c>
      <c r="L716" s="52" t="s">
        <v>43</v>
      </c>
      <c r="M716" s="52" t="s">
        <v>44</v>
      </c>
      <c r="N716" s="52" t="s">
        <v>136</v>
      </c>
      <c r="O716" s="52" t="s">
        <v>42</v>
      </c>
      <c r="P716" s="52" t="s">
        <v>141</v>
      </c>
      <c r="Q716" s="52" t="s">
        <v>280</v>
      </c>
      <c r="R716" s="52" t="s">
        <v>143</v>
      </c>
      <c r="S716" s="52">
        <v>201303</v>
      </c>
      <c r="T716" s="52" t="s">
        <v>52</v>
      </c>
      <c r="U716" s="52">
        <v>0</v>
      </c>
      <c r="V716" s="54">
        <v>71.8</v>
      </c>
      <c r="Z716" s="52" t="s">
        <v>48</v>
      </c>
      <c r="AA716" s="52" t="s">
        <v>144</v>
      </c>
      <c r="AB716" s="52" t="s">
        <v>42</v>
      </c>
      <c r="AC716" s="52" t="s">
        <v>145</v>
      </c>
      <c r="AD716" s="52" t="s">
        <v>146</v>
      </c>
      <c r="AF716" s="52" t="s">
        <v>147</v>
      </c>
    </row>
    <row r="717" spans="1:32" x14ac:dyDescent="0.25">
      <c r="A717" s="52" t="s">
        <v>35</v>
      </c>
      <c r="B717" s="52" t="s">
        <v>36</v>
      </c>
      <c r="C717" s="52" t="s">
        <v>37</v>
      </c>
      <c r="D717" s="52" t="s">
        <v>121</v>
      </c>
      <c r="E717" s="52" t="s">
        <v>215</v>
      </c>
      <c r="F717" s="52" t="s">
        <v>216</v>
      </c>
      <c r="G717" s="52" t="s">
        <v>124</v>
      </c>
      <c r="H717" s="52" t="s">
        <v>124</v>
      </c>
      <c r="I717" s="52" t="s">
        <v>42</v>
      </c>
      <c r="J717" s="52" t="s">
        <v>268</v>
      </c>
      <c r="K717" s="52" t="s">
        <v>268</v>
      </c>
      <c r="L717" s="52" t="s">
        <v>43</v>
      </c>
      <c r="M717" s="52" t="s">
        <v>1154</v>
      </c>
      <c r="N717" s="52" t="s">
        <v>131</v>
      </c>
      <c r="O717" s="52" t="s">
        <v>242</v>
      </c>
      <c r="P717" s="52" t="s">
        <v>681</v>
      </c>
      <c r="Q717" s="52" t="s">
        <v>1293</v>
      </c>
      <c r="R717" s="52" t="s">
        <v>1288</v>
      </c>
      <c r="S717" s="52">
        <v>201303</v>
      </c>
      <c r="T717" s="52" t="s">
        <v>52</v>
      </c>
      <c r="U717" s="52">
        <v>0</v>
      </c>
      <c r="V717" s="54">
        <v>30</v>
      </c>
      <c r="Z717" s="52" t="s">
        <v>48</v>
      </c>
      <c r="AA717" s="52" t="s">
        <v>144</v>
      </c>
      <c r="AB717" s="52" t="s">
        <v>42</v>
      </c>
      <c r="AC717" s="52" t="s">
        <v>1279</v>
      </c>
      <c r="AD717" s="52" t="s">
        <v>146</v>
      </c>
      <c r="AF717" s="52" t="s">
        <v>684</v>
      </c>
    </row>
    <row r="718" spans="1:32" x14ac:dyDescent="0.25">
      <c r="A718" s="52" t="s">
        <v>35</v>
      </c>
      <c r="B718" s="52" t="s">
        <v>36</v>
      </c>
      <c r="C718" s="52" t="s">
        <v>37</v>
      </c>
      <c r="D718" s="52" t="s">
        <v>121</v>
      </c>
      <c r="E718" s="52" t="s">
        <v>122</v>
      </c>
      <c r="F718" s="52" t="s">
        <v>123</v>
      </c>
      <c r="G718" s="52" t="s">
        <v>124</v>
      </c>
      <c r="H718" s="52" t="s">
        <v>124</v>
      </c>
      <c r="I718" s="52" t="s">
        <v>42</v>
      </c>
      <c r="J718" s="52" t="s">
        <v>283</v>
      </c>
      <c r="K718" s="52" t="s">
        <v>283</v>
      </c>
      <c r="L718" s="52" t="s">
        <v>43</v>
      </c>
      <c r="M718" s="52" t="s">
        <v>44</v>
      </c>
      <c r="N718" s="52" t="s">
        <v>160</v>
      </c>
      <c r="O718" s="52" t="s">
        <v>42</v>
      </c>
      <c r="P718" s="52" t="s">
        <v>141</v>
      </c>
      <c r="Q718" s="52" t="s">
        <v>173</v>
      </c>
      <c r="R718" s="52" t="s">
        <v>143</v>
      </c>
      <c r="S718" s="52">
        <v>201303</v>
      </c>
      <c r="T718" s="52" t="s">
        <v>52</v>
      </c>
      <c r="U718" s="52">
        <v>0</v>
      </c>
      <c r="V718" s="54">
        <v>263.95</v>
      </c>
      <c r="Z718" s="52" t="s">
        <v>48</v>
      </c>
      <c r="AA718" s="52" t="s">
        <v>144</v>
      </c>
      <c r="AB718" s="52" t="s">
        <v>42</v>
      </c>
      <c r="AC718" s="52" t="s">
        <v>145</v>
      </c>
      <c r="AD718" s="52" t="s">
        <v>146</v>
      </c>
      <c r="AF718" s="52" t="s">
        <v>147</v>
      </c>
    </row>
    <row r="719" spans="1:32" x14ac:dyDescent="0.25">
      <c r="A719" s="52" t="s">
        <v>35</v>
      </c>
      <c r="B719" s="52" t="s">
        <v>36</v>
      </c>
      <c r="C719" s="52" t="s">
        <v>37</v>
      </c>
      <c r="D719" s="52" t="s">
        <v>121</v>
      </c>
      <c r="E719" s="52" t="s">
        <v>122</v>
      </c>
      <c r="F719" s="52" t="s">
        <v>123</v>
      </c>
      <c r="G719" s="52" t="s">
        <v>124</v>
      </c>
      <c r="H719" s="52" t="s">
        <v>124</v>
      </c>
      <c r="I719" s="52" t="s">
        <v>42</v>
      </c>
      <c r="J719" s="52" t="s">
        <v>283</v>
      </c>
      <c r="K719" s="52" t="s">
        <v>283</v>
      </c>
      <c r="L719" s="52" t="s">
        <v>43</v>
      </c>
      <c r="M719" s="52" t="s">
        <v>44</v>
      </c>
      <c r="N719" s="52" t="s">
        <v>160</v>
      </c>
      <c r="O719" s="52" t="s">
        <v>42</v>
      </c>
      <c r="P719" s="52" t="s">
        <v>141</v>
      </c>
      <c r="Q719" s="52" t="s">
        <v>173</v>
      </c>
      <c r="R719" s="52" t="s">
        <v>143</v>
      </c>
      <c r="S719" s="52">
        <v>201303</v>
      </c>
      <c r="T719" s="52" t="s">
        <v>52</v>
      </c>
      <c r="U719" s="52">
        <v>0</v>
      </c>
      <c r="V719" s="54">
        <v>233.43</v>
      </c>
      <c r="Z719" s="52" t="s">
        <v>48</v>
      </c>
      <c r="AA719" s="52" t="s">
        <v>144</v>
      </c>
      <c r="AB719" s="52" t="s">
        <v>42</v>
      </c>
      <c r="AC719" s="52" t="s">
        <v>145</v>
      </c>
      <c r="AD719" s="52" t="s">
        <v>146</v>
      </c>
      <c r="AF719" s="52" t="s">
        <v>147</v>
      </c>
    </row>
    <row r="720" spans="1:32" x14ac:dyDescent="0.25">
      <c r="A720" s="52" t="s">
        <v>35</v>
      </c>
      <c r="B720" s="52" t="s">
        <v>36</v>
      </c>
      <c r="C720" s="52" t="s">
        <v>37</v>
      </c>
      <c r="D720" s="52" t="s">
        <v>121</v>
      </c>
      <c r="E720" s="52" t="s">
        <v>122</v>
      </c>
      <c r="F720" s="52" t="s">
        <v>123</v>
      </c>
      <c r="G720" s="52" t="s">
        <v>124</v>
      </c>
      <c r="H720" s="52" t="s">
        <v>124</v>
      </c>
      <c r="I720" s="52" t="s">
        <v>42</v>
      </c>
      <c r="J720" s="52" t="s">
        <v>285</v>
      </c>
      <c r="K720" s="52" t="s">
        <v>285</v>
      </c>
      <c r="L720" s="52" t="s">
        <v>43</v>
      </c>
      <c r="M720" s="52" t="s">
        <v>44</v>
      </c>
      <c r="N720" s="52" t="s">
        <v>160</v>
      </c>
      <c r="O720" s="52" t="s">
        <v>42</v>
      </c>
      <c r="P720" s="52" t="s">
        <v>141</v>
      </c>
      <c r="Q720" s="52" t="s">
        <v>173</v>
      </c>
      <c r="R720" s="52" t="s">
        <v>143</v>
      </c>
      <c r="S720" s="52">
        <v>201303</v>
      </c>
      <c r="T720" s="52" t="s">
        <v>52</v>
      </c>
      <c r="U720" s="52">
        <v>0</v>
      </c>
      <c r="V720" s="54">
        <v>169.04</v>
      </c>
      <c r="Z720" s="52" t="s">
        <v>48</v>
      </c>
      <c r="AA720" s="52" t="s">
        <v>144</v>
      </c>
      <c r="AB720" s="52" t="s">
        <v>42</v>
      </c>
      <c r="AC720" s="52" t="s">
        <v>145</v>
      </c>
      <c r="AD720" s="52" t="s">
        <v>146</v>
      </c>
      <c r="AF720" s="52" t="s">
        <v>147</v>
      </c>
    </row>
    <row r="721" spans="1:32" x14ac:dyDescent="0.25">
      <c r="A721" s="52" t="s">
        <v>35</v>
      </c>
      <c r="B721" s="52" t="s">
        <v>36</v>
      </c>
      <c r="C721" s="52" t="s">
        <v>37</v>
      </c>
      <c r="D721" s="52" t="s">
        <v>121</v>
      </c>
      <c r="E721" s="52" t="s">
        <v>122</v>
      </c>
      <c r="F721" s="52" t="s">
        <v>123</v>
      </c>
      <c r="G721" s="52" t="s">
        <v>124</v>
      </c>
      <c r="H721" s="52" t="s">
        <v>124</v>
      </c>
      <c r="I721" s="52" t="s">
        <v>42</v>
      </c>
      <c r="J721" s="52" t="s">
        <v>285</v>
      </c>
      <c r="K721" s="52" t="s">
        <v>285</v>
      </c>
      <c r="L721" s="52" t="s">
        <v>43</v>
      </c>
      <c r="M721" s="52" t="s">
        <v>44</v>
      </c>
      <c r="N721" s="52" t="s">
        <v>160</v>
      </c>
      <c r="O721" s="52" t="s">
        <v>42</v>
      </c>
      <c r="P721" s="52" t="s">
        <v>141</v>
      </c>
      <c r="Q721" s="52" t="s">
        <v>173</v>
      </c>
      <c r="R721" s="52" t="s">
        <v>143</v>
      </c>
      <c r="S721" s="52">
        <v>201303</v>
      </c>
      <c r="T721" s="52" t="s">
        <v>52</v>
      </c>
      <c r="U721" s="52">
        <v>0</v>
      </c>
      <c r="V721" s="54">
        <v>191.14</v>
      </c>
      <c r="Z721" s="52" t="s">
        <v>48</v>
      </c>
      <c r="AA721" s="52" t="s">
        <v>144</v>
      </c>
      <c r="AB721" s="52" t="s">
        <v>42</v>
      </c>
      <c r="AC721" s="52" t="s">
        <v>145</v>
      </c>
      <c r="AD721" s="52" t="s">
        <v>146</v>
      </c>
      <c r="AF721" s="52" t="s">
        <v>147</v>
      </c>
    </row>
    <row r="722" spans="1:32" x14ac:dyDescent="0.25">
      <c r="A722" s="52" t="s">
        <v>35</v>
      </c>
      <c r="B722" s="52" t="s">
        <v>36</v>
      </c>
      <c r="C722" s="52" t="s">
        <v>37</v>
      </c>
      <c r="D722" s="52" t="s">
        <v>121</v>
      </c>
      <c r="E722" s="52" t="s">
        <v>122</v>
      </c>
      <c r="F722" s="52" t="s">
        <v>123</v>
      </c>
      <c r="G722" s="52" t="s">
        <v>124</v>
      </c>
      <c r="H722" s="52" t="s">
        <v>124</v>
      </c>
      <c r="I722" s="52" t="s">
        <v>42</v>
      </c>
      <c r="J722" s="52" t="s">
        <v>289</v>
      </c>
      <c r="K722" s="52" t="s">
        <v>289</v>
      </c>
      <c r="L722" s="52" t="s">
        <v>43</v>
      </c>
      <c r="M722" s="52" t="s">
        <v>44</v>
      </c>
      <c r="N722" s="52" t="s">
        <v>131</v>
      </c>
      <c r="O722" s="52" t="s">
        <v>42</v>
      </c>
      <c r="P722" s="52" t="s">
        <v>141</v>
      </c>
      <c r="Q722" s="52" t="s">
        <v>169</v>
      </c>
      <c r="R722" s="52" t="s">
        <v>143</v>
      </c>
      <c r="S722" s="52">
        <v>201303</v>
      </c>
      <c r="T722" s="52" t="s">
        <v>52</v>
      </c>
      <c r="U722" s="52">
        <v>0</v>
      </c>
      <c r="V722" s="54">
        <v>108.31</v>
      </c>
      <c r="Z722" s="52" t="s">
        <v>48</v>
      </c>
      <c r="AA722" s="52" t="s">
        <v>144</v>
      </c>
      <c r="AB722" s="52" t="s">
        <v>42</v>
      </c>
      <c r="AC722" s="52" t="s">
        <v>145</v>
      </c>
      <c r="AD722" s="52" t="s">
        <v>146</v>
      </c>
      <c r="AF722" s="52" t="s">
        <v>147</v>
      </c>
    </row>
    <row r="723" spans="1:32" x14ac:dyDescent="0.25">
      <c r="A723" s="52" t="s">
        <v>35</v>
      </c>
      <c r="B723" s="52" t="s">
        <v>36</v>
      </c>
      <c r="C723" s="52" t="s">
        <v>37</v>
      </c>
      <c r="D723" s="52" t="s">
        <v>121</v>
      </c>
      <c r="E723" s="52" t="s">
        <v>215</v>
      </c>
      <c r="F723" s="52" t="s">
        <v>216</v>
      </c>
      <c r="G723" s="52" t="s">
        <v>124</v>
      </c>
      <c r="H723" s="52" t="s">
        <v>124</v>
      </c>
      <c r="I723" s="52" t="s">
        <v>42</v>
      </c>
      <c r="J723" s="52" t="s">
        <v>268</v>
      </c>
      <c r="K723" s="52" t="s">
        <v>268</v>
      </c>
      <c r="L723" s="52" t="s">
        <v>43</v>
      </c>
      <c r="M723" s="52" t="s">
        <v>1154</v>
      </c>
      <c r="N723" s="52" t="s">
        <v>160</v>
      </c>
      <c r="O723" s="52" t="s">
        <v>242</v>
      </c>
      <c r="P723" s="52" t="s">
        <v>681</v>
      </c>
      <c r="Q723" s="52" t="s">
        <v>1294</v>
      </c>
      <c r="R723" s="52" t="s">
        <v>1288</v>
      </c>
      <c r="S723" s="52">
        <v>201303</v>
      </c>
      <c r="T723" s="52" t="s">
        <v>52</v>
      </c>
      <c r="U723" s="52">
        <v>0</v>
      </c>
      <c r="V723" s="54">
        <v>25.08</v>
      </c>
      <c r="Z723" s="52" t="s">
        <v>48</v>
      </c>
      <c r="AA723" s="52" t="s">
        <v>144</v>
      </c>
      <c r="AB723" s="52" t="s">
        <v>42</v>
      </c>
      <c r="AC723" s="52" t="s">
        <v>1279</v>
      </c>
      <c r="AD723" s="52" t="s">
        <v>146</v>
      </c>
      <c r="AF723" s="52" t="s">
        <v>684</v>
      </c>
    </row>
    <row r="724" spans="1:32" x14ac:dyDescent="0.25">
      <c r="A724" s="52" t="s">
        <v>35</v>
      </c>
      <c r="B724" s="52" t="s">
        <v>36</v>
      </c>
      <c r="C724" s="52" t="s">
        <v>37</v>
      </c>
      <c r="D724" s="52" t="s">
        <v>121</v>
      </c>
      <c r="E724" s="52" t="s">
        <v>215</v>
      </c>
      <c r="F724" s="52" t="s">
        <v>216</v>
      </c>
      <c r="G724" s="52" t="s">
        <v>124</v>
      </c>
      <c r="H724" s="52" t="s">
        <v>124</v>
      </c>
      <c r="I724" s="52" t="s">
        <v>42</v>
      </c>
      <c r="J724" s="52" t="s">
        <v>268</v>
      </c>
      <c r="K724" s="52" t="s">
        <v>268</v>
      </c>
      <c r="L724" s="52" t="s">
        <v>43</v>
      </c>
      <c r="M724" s="52" t="s">
        <v>1154</v>
      </c>
      <c r="N724" s="52" t="s">
        <v>160</v>
      </c>
      <c r="O724" s="52" t="s">
        <v>242</v>
      </c>
      <c r="P724" s="52" t="s">
        <v>681</v>
      </c>
      <c r="Q724" s="52" t="s">
        <v>1295</v>
      </c>
      <c r="R724" s="52" t="s">
        <v>1288</v>
      </c>
      <c r="S724" s="52">
        <v>201303</v>
      </c>
      <c r="T724" s="52" t="s">
        <v>52</v>
      </c>
      <c r="U724" s="52">
        <v>0</v>
      </c>
      <c r="V724" s="54">
        <v>56.89</v>
      </c>
      <c r="Z724" s="52" t="s">
        <v>48</v>
      </c>
      <c r="AA724" s="52" t="s">
        <v>144</v>
      </c>
      <c r="AB724" s="52" t="s">
        <v>42</v>
      </c>
      <c r="AC724" s="52" t="s">
        <v>1279</v>
      </c>
      <c r="AD724" s="52" t="s">
        <v>146</v>
      </c>
      <c r="AF724" s="52" t="s">
        <v>684</v>
      </c>
    </row>
    <row r="725" spans="1:32" x14ac:dyDescent="0.25">
      <c r="A725" s="52" t="s">
        <v>35</v>
      </c>
      <c r="B725" s="52" t="s">
        <v>36</v>
      </c>
      <c r="C725" s="52" t="s">
        <v>37</v>
      </c>
      <c r="D725" s="52" t="s">
        <v>121</v>
      </c>
      <c r="E725" s="52" t="s">
        <v>122</v>
      </c>
      <c r="F725" s="52" t="s">
        <v>123</v>
      </c>
      <c r="G725" s="52" t="s">
        <v>124</v>
      </c>
      <c r="H725" s="52" t="s">
        <v>124</v>
      </c>
      <c r="I725" s="52" t="s">
        <v>42</v>
      </c>
      <c r="J725" s="52" t="s">
        <v>289</v>
      </c>
      <c r="K725" s="52" t="s">
        <v>289</v>
      </c>
      <c r="L725" s="52" t="s">
        <v>43</v>
      </c>
      <c r="M725" s="52" t="s">
        <v>1154</v>
      </c>
      <c r="N725" s="52" t="s">
        <v>126</v>
      </c>
      <c r="O725" s="52" t="s">
        <v>290</v>
      </c>
      <c r="P725" s="52" t="s">
        <v>455</v>
      </c>
      <c r="Q725" s="52" t="s">
        <v>1296</v>
      </c>
      <c r="R725" s="52" t="s">
        <v>1297</v>
      </c>
      <c r="S725" s="52">
        <v>201303</v>
      </c>
      <c r="T725" s="52" t="s">
        <v>52</v>
      </c>
      <c r="U725" s="52">
        <v>0</v>
      </c>
      <c r="V725" s="54">
        <v>2.5</v>
      </c>
      <c r="Z725" s="52" t="s">
        <v>48</v>
      </c>
      <c r="AA725" s="52" t="s">
        <v>144</v>
      </c>
      <c r="AB725" s="52" t="s">
        <v>42</v>
      </c>
      <c r="AC725" s="52" t="s">
        <v>1298</v>
      </c>
      <c r="AD725" s="52" t="s">
        <v>146</v>
      </c>
      <c r="AF725" s="52" t="s">
        <v>458</v>
      </c>
    </row>
    <row r="726" spans="1:32" x14ac:dyDescent="0.25">
      <c r="A726" s="52" t="s">
        <v>35</v>
      </c>
      <c r="B726" s="52" t="s">
        <v>36</v>
      </c>
      <c r="C726" s="52" t="s">
        <v>37</v>
      </c>
      <c r="D726" s="52" t="s">
        <v>121</v>
      </c>
      <c r="E726" s="52" t="s">
        <v>122</v>
      </c>
      <c r="F726" s="52" t="s">
        <v>123</v>
      </c>
      <c r="G726" s="52" t="s">
        <v>124</v>
      </c>
      <c r="H726" s="52" t="s">
        <v>124</v>
      </c>
      <c r="I726" s="52" t="s">
        <v>42</v>
      </c>
      <c r="J726" s="52" t="s">
        <v>289</v>
      </c>
      <c r="K726" s="52" t="s">
        <v>289</v>
      </c>
      <c r="L726" s="52" t="s">
        <v>43</v>
      </c>
      <c r="M726" s="52" t="s">
        <v>1154</v>
      </c>
      <c r="N726" s="52" t="s">
        <v>126</v>
      </c>
      <c r="O726" s="52" t="s">
        <v>290</v>
      </c>
      <c r="P726" s="52" t="s">
        <v>455</v>
      </c>
      <c r="Q726" s="52" t="s">
        <v>1299</v>
      </c>
      <c r="R726" s="52" t="s">
        <v>1297</v>
      </c>
      <c r="S726" s="52">
        <v>201303</v>
      </c>
      <c r="T726" s="52" t="s">
        <v>52</v>
      </c>
      <c r="U726" s="52">
        <v>0</v>
      </c>
      <c r="V726" s="54">
        <v>1175.8699999999999</v>
      </c>
      <c r="Z726" s="52" t="s">
        <v>48</v>
      </c>
      <c r="AA726" s="52" t="s">
        <v>144</v>
      </c>
      <c r="AB726" s="52" t="s">
        <v>42</v>
      </c>
      <c r="AC726" s="52" t="s">
        <v>1298</v>
      </c>
      <c r="AD726" s="52" t="s">
        <v>146</v>
      </c>
      <c r="AF726" s="52" t="s">
        <v>458</v>
      </c>
    </row>
    <row r="727" spans="1:32" x14ac:dyDescent="0.25">
      <c r="A727" s="52" t="s">
        <v>35</v>
      </c>
      <c r="B727" s="52" t="s">
        <v>36</v>
      </c>
      <c r="C727" s="52" t="s">
        <v>37</v>
      </c>
      <c r="D727" s="52" t="s">
        <v>121</v>
      </c>
      <c r="E727" s="52" t="s">
        <v>122</v>
      </c>
      <c r="F727" s="52" t="s">
        <v>123</v>
      </c>
      <c r="G727" s="52" t="s">
        <v>124</v>
      </c>
      <c r="H727" s="52" t="s">
        <v>124</v>
      </c>
      <c r="I727" s="52" t="s">
        <v>42</v>
      </c>
      <c r="J727" s="52" t="s">
        <v>289</v>
      </c>
      <c r="K727" s="52" t="s">
        <v>289</v>
      </c>
      <c r="L727" s="52" t="s">
        <v>43</v>
      </c>
      <c r="M727" s="52" t="s">
        <v>1154</v>
      </c>
      <c r="N727" s="52" t="s">
        <v>126</v>
      </c>
      <c r="O727" s="52" t="s">
        <v>290</v>
      </c>
      <c r="P727" s="52" t="s">
        <v>455</v>
      </c>
      <c r="Q727" s="52" t="s">
        <v>1300</v>
      </c>
      <c r="R727" s="52" t="s">
        <v>1297</v>
      </c>
      <c r="S727" s="52">
        <v>201303</v>
      </c>
      <c r="T727" s="52" t="s">
        <v>52</v>
      </c>
      <c r="U727" s="52">
        <v>0</v>
      </c>
      <c r="V727" s="54">
        <v>34</v>
      </c>
      <c r="Z727" s="52" t="s">
        <v>48</v>
      </c>
      <c r="AA727" s="52" t="s">
        <v>144</v>
      </c>
      <c r="AB727" s="52" t="s">
        <v>42</v>
      </c>
      <c r="AC727" s="52" t="s">
        <v>1298</v>
      </c>
      <c r="AD727" s="52" t="s">
        <v>146</v>
      </c>
      <c r="AF727" s="52" t="s">
        <v>458</v>
      </c>
    </row>
    <row r="728" spans="1:32" x14ac:dyDescent="0.25">
      <c r="A728" s="52" t="s">
        <v>35</v>
      </c>
      <c r="B728" s="52" t="s">
        <v>36</v>
      </c>
      <c r="C728" s="52" t="s">
        <v>37</v>
      </c>
      <c r="D728" s="52" t="s">
        <v>121</v>
      </c>
      <c r="E728" s="52" t="s">
        <v>122</v>
      </c>
      <c r="F728" s="52" t="s">
        <v>123</v>
      </c>
      <c r="G728" s="52" t="s">
        <v>124</v>
      </c>
      <c r="H728" s="52" t="s">
        <v>124</v>
      </c>
      <c r="I728" s="52" t="s">
        <v>42</v>
      </c>
      <c r="J728" s="52" t="s">
        <v>289</v>
      </c>
      <c r="K728" s="52" t="s">
        <v>289</v>
      </c>
      <c r="L728" s="52" t="s">
        <v>43</v>
      </c>
      <c r="M728" s="52" t="s">
        <v>1154</v>
      </c>
      <c r="N728" s="52" t="s">
        <v>126</v>
      </c>
      <c r="O728" s="52" t="s">
        <v>290</v>
      </c>
      <c r="P728" s="52" t="s">
        <v>455</v>
      </c>
      <c r="Q728" s="52" t="s">
        <v>1301</v>
      </c>
      <c r="R728" s="52" t="s">
        <v>1297</v>
      </c>
      <c r="S728" s="52">
        <v>201303</v>
      </c>
      <c r="T728" s="52" t="s">
        <v>52</v>
      </c>
      <c r="U728" s="52">
        <v>0</v>
      </c>
      <c r="V728" s="54">
        <v>6</v>
      </c>
      <c r="Z728" s="52" t="s">
        <v>48</v>
      </c>
      <c r="AA728" s="52" t="s">
        <v>144</v>
      </c>
      <c r="AB728" s="52" t="s">
        <v>42</v>
      </c>
      <c r="AC728" s="52" t="s">
        <v>1298</v>
      </c>
      <c r="AD728" s="52" t="s">
        <v>146</v>
      </c>
      <c r="AF728" s="52" t="s">
        <v>458</v>
      </c>
    </row>
    <row r="729" spans="1:32" x14ac:dyDescent="0.25">
      <c r="A729" s="52" t="s">
        <v>35</v>
      </c>
      <c r="B729" s="52" t="s">
        <v>36</v>
      </c>
      <c r="C729" s="52" t="s">
        <v>37</v>
      </c>
      <c r="D729" s="52" t="s">
        <v>121</v>
      </c>
      <c r="E729" s="52" t="s">
        <v>122</v>
      </c>
      <c r="F729" s="52" t="s">
        <v>123</v>
      </c>
      <c r="G729" s="52" t="s">
        <v>124</v>
      </c>
      <c r="H729" s="52" t="s">
        <v>124</v>
      </c>
      <c r="I729" s="52" t="s">
        <v>42</v>
      </c>
      <c r="J729" s="52" t="s">
        <v>125</v>
      </c>
      <c r="K729" s="52" t="s">
        <v>125</v>
      </c>
      <c r="L729" s="52" t="s">
        <v>43</v>
      </c>
      <c r="M729" s="52" t="s">
        <v>1154</v>
      </c>
      <c r="N729" s="52" t="s">
        <v>126</v>
      </c>
      <c r="O729" s="52" t="s">
        <v>127</v>
      </c>
      <c r="Q729" s="52" t="s">
        <v>128</v>
      </c>
      <c r="S729" s="52">
        <v>201303</v>
      </c>
      <c r="T729" s="52" t="s">
        <v>47</v>
      </c>
      <c r="U729" s="52">
        <v>0</v>
      </c>
      <c r="V729" s="54">
        <v>-11.3</v>
      </c>
      <c r="Z729" s="52" t="s">
        <v>48</v>
      </c>
      <c r="AA729" s="52" t="s">
        <v>129</v>
      </c>
      <c r="AB729" s="52" t="s">
        <v>42</v>
      </c>
      <c r="AC729" s="52" t="s">
        <v>130</v>
      </c>
      <c r="AD729" s="52" t="s">
        <v>51</v>
      </c>
    </row>
    <row r="730" spans="1:32" x14ac:dyDescent="0.25">
      <c r="A730" s="55" t="s">
        <v>35</v>
      </c>
      <c r="B730" s="55" t="s">
        <v>36</v>
      </c>
      <c r="C730" s="55" t="s">
        <v>37</v>
      </c>
      <c r="D730" s="55" t="s">
        <v>121</v>
      </c>
      <c r="E730" s="55" t="s">
        <v>122</v>
      </c>
      <c r="F730" s="55" t="s">
        <v>123</v>
      </c>
      <c r="G730" s="55" t="s">
        <v>124</v>
      </c>
      <c r="H730" s="55" t="s">
        <v>124</v>
      </c>
      <c r="I730" s="55" t="s">
        <v>42</v>
      </c>
      <c r="J730" s="55" t="s">
        <v>125</v>
      </c>
      <c r="K730" s="55" t="s">
        <v>125</v>
      </c>
      <c r="L730" s="55" t="s">
        <v>43</v>
      </c>
      <c r="M730" s="55" t="s">
        <v>44</v>
      </c>
      <c r="N730" s="55" t="s">
        <v>134</v>
      </c>
      <c r="O730" s="55" t="s">
        <v>42</v>
      </c>
      <c r="P730" s="55"/>
      <c r="Q730" s="55" t="s">
        <v>325</v>
      </c>
      <c r="R730" s="55" t="s">
        <v>326</v>
      </c>
      <c r="S730" s="55">
        <v>201304</v>
      </c>
      <c r="T730" s="55" t="s">
        <v>47</v>
      </c>
      <c r="U730" s="55">
        <v>0</v>
      </c>
      <c r="V730" s="56">
        <v>-500</v>
      </c>
      <c r="W730" s="55"/>
      <c r="X730" s="55" t="s">
        <v>327</v>
      </c>
      <c r="Y730" s="55"/>
      <c r="Z730" s="55" t="s">
        <v>48</v>
      </c>
      <c r="AA730" s="55" t="s">
        <v>129</v>
      </c>
      <c r="AB730" s="55" t="s">
        <v>42</v>
      </c>
      <c r="AC730" s="55" t="s">
        <v>328</v>
      </c>
      <c r="AD730" s="55" t="s">
        <v>51</v>
      </c>
      <c r="AE730" s="53"/>
    </row>
    <row r="731" spans="1:32" x14ac:dyDescent="0.25">
      <c r="A731" s="55" t="s">
        <v>35</v>
      </c>
      <c r="B731" s="55" t="s">
        <v>36</v>
      </c>
      <c r="C731" s="55" t="s">
        <v>37</v>
      </c>
      <c r="D731" s="55" t="s">
        <v>121</v>
      </c>
      <c r="E731" s="55" t="s">
        <v>122</v>
      </c>
      <c r="F731" s="55" t="s">
        <v>123</v>
      </c>
      <c r="G731" s="55" t="s">
        <v>124</v>
      </c>
      <c r="H731" s="55" t="s">
        <v>124</v>
      </c>
      <c r="I731" s="55" t="s">
        <v>42</v>
      </c>
      <c r="J731" s="55" t="s">
        <v>140</v>
      </c>
      <c r="K731" s="55" t="s">
        <v>140</v>
      </c>
      <c r="L731" s="55" t="s">
        <v>43</v>
      </c>
      <c r="M731" s="55" t="s">
        <v>44</v>
      </c>
      <c r="N731" s="55" t="s">
        <v>131</v>
      </c>
      <c r="O731" s="55" t="s">
        <v>42</v>
      </c>
      <c r="P731" s="55"/>
      <c r="Q731" s="55" t="s">
        <v>330</v>
      </c>
      <c r="R731" s="55" t="s">
        <v>331</v>
      </c>
      <c r="S731" s="55">
        <v>201304</v>
      </c>
      <c r="T731" s="55" t="s">
        <v>47</v>
      </c>
      <c r="U731" s="55">
        <v>0</v>
      </c>
      <c r="V731" s="56">
        <v>-58765.93</v>
      </c>
      <c r="W731" s="55"/>
      <c r="X731" s="55" t="s">
        <v>332</v>
      </c>
      <c r="Y731" s="55"/>
      <c r="Z731" s="55" t="s">
        <v>48</v>
      </c>
      <c r="AA731" s="55" t="s">
        <v>129</v>
      </c>
      <c r="AB731" s="55" t="s">
        <v>42</v>
      </c>
      <c r="AC731" s="55" t="s">
        <v>333</v>
      </c>
      <c r="AD731" s="55" t="s">
        <v>51</v>
      </c>
      <c r="AE731" s="53"/>
    </row>
    <row r="732" spans="1:32" x14ac:dyDescent="0.25">
      <c r="A732" s="55" t="s">
        <v>35</v>
      </c>
      <c r="B732" s="55" t="s">
        <v>36</v>
      </c>
      <c r="C732" s="55" t="s">
        <v>37</v>
      </c>
      <c r="D732" s="55" t="s">
        <v>121</v>
      </c>
      <c r="E732" s="55" t="s">
        <v>122</v>
      </c>
      <c r="F732" s="55" t="s">
        <v>123</v>
      </c>
      <c r="G732" s="55" t="s">
        <v>124</v>
      </c>
      <c r="H732" s="55" t="s">
        <v>124</v>
      </c>
      <c r="I732" s="55" t="s">
        <v>42</v>
      </c>
      <c r="J732" s="55" t="s">
        <v>140</v>
      </c>
      <c r="K732" s="55" t="s">
        <v>140</v>
      </c>
      <c r="L732" s="55" t="s">
        <v>43</v>
      </c>
      <c r="M732" s="55" t="s">
        <v>44</v>
      </c>
      <c r="N732" s="55" t="s">
        <v>131</v>
      </c>
      <c r="O732" s="55" t="s">
        <v>42</v>
      </c>
      <c r="P732" s="55"/>
      <c r="Q732" s="55" t="s">
        <v>330</v>
      </c>
      <c r="R732" s="55" t="s">
        <v>331</v>
      </c>
      <c r="S732" s="55">
        <v>201304</v>
      </c>
      <c r="T732" s="55" t="s">
        <v>52</v>
      </c>
      <c r="U732" s="55">
        <v>0</v>
      </c>
      <c r="V732" s="56">
        <v>58765.93</v>
      </c>
      <c r="W732" s="55"/>
      <c r="X732" s="55" t="s">
        <v>332</v>
      </c>
      <c r="Y732" s="55"/>
      <c r="Z732" s="55" t="s">
        <v>48</v>
      </c>
      <c r="AA732" s="55" t="s">
        <v>129</v>
      </c>
      <c r="AB732" s="55" t="s">
        <v>42</v>
      </c>
      <c r="AC732" s="55" t="s">
        <v>333</v>
      </c>
      <c r="AD732" s="55" t="s">
        <v>51</v>
      </c>
      <c r="AE732" s="53"/>
    </row>
    <row r="733" spans="1:32" x14ac:dyDescent="0.25">
      <c r="A733" s="55" t="s">
        <v>35</v>
      </c>
      <c r="B733" s="55" t="s">
        <v>36</v>
      </c>
      <c r="C733" s="55" t="s">
        <v>37</v>
      </c>
      <c r="D733" s="55" t="s">
        <v>121</v>
      </c>
      <c r="E733" s="55" t="s">
        <v>122</v>
      </c>
      <c r="F733" s="55" t="s">
        <v>123</v>
      </c>
      <c r="G733" s="55" t="s">
        <v>124</v>
      </c>
      <c r="H733" s="55" t="s">
        <v>124</v>
      </c>
      <c r="I733" s="55" t="s">
        <v>42</v>
      </c>
      <c r="J733" s="55" t="s">
        <v>140</v>
      </c>
      <c r="K733" s="55" t="s">
        <v>140</v>
      </c>
      <c r="L733" s="55" t="s">
        <v>43</v>
      </c>
      <c r="M733" s="55" t="s">
        <v>44</v>
      </c>
      <c r="N733" s="55" t="s">
        <v>134</v>
      </c>
      <c r="O733" s="55" t="s">
        <v>42</v>
      </c>
      <c r="P733" s="55"/>
      <c r="Q733" s="55" t="s">
        <v>330</v>
      </c>
      <c r="R733" s="55" t="s">
        <v>331</v>
      </c>
      <c r="S733" s="55">
        <v>201304</v>
      </c>
      <c r="T733" s="55" t="s">
        <v>52</v>
      </c>
      <c r="U733" s="55">
        <v>0</v>
      </c>
      <c r="V733" s="56">
        <v>9.8800000000000008</v>
      </c>
      <c r="W733" s="55"/>
      <c r="X733" s="55" t="s">
        <v>332</v>
      </c>
      <c r="Y733" s="55"/>
      <c r="Z733" s="55" t="s">
        <v>48</v>
      </c>
      <c r="AA733" s="55" t="s">
        <v>129</v>
      </c>
      <c r="AB733" s="55" t="s">
        <v>42</v>
      </c>
      <c r="AC733" s="55" t="s">
        <v>333</v>
      </c>
      <c r="AD733" s="55" t="s">
        <v>51</v>
      </c>
      <c r="AE733" s="53"/>
    </row>
    <row r="734" spans="1:32" x14ac:dyDescent="0.25">
      <c r="A734" s="55" t="s">
        <v>35</v>
      </c>
      <c r="B734" s="55" t="s">
        <v>36</v>
      </c>
      <c r="C734" s="55" t="s">
        <v>37</v>
      </c>
      <c r="D734" s="55" t="s">
        <v>121</v>
      </c>
      <c r="E734" s="55" t="s">
        <v>122</v>
      </c>
      <c r="F734" s="55" t="s">
        <v>123</v>
      </c>
      <c r="G734" s="55" t="s">
        <v>124</v>
      </c>
      <c r="H734" s="55" t="s">
        <v>124</v>
      </c>
      <c r="I734" s="55" t="s">
        <v>42</v>
      </c>
      <c r="J734" s="55" t="s">
        <v>140</v>
      </c>
      <c r="K734" s="55" t="s">
        <v>140</v>
      </c>
      <c r="L734" s="55" t="s">
        <v>43</v>
      </c>
      <c r="M734" s="55" t="s">
        <v>44</v>
      </c>
      <c r="N734" s="55" t="s">
        <v>131</v>
      </c>
      <c r="O734" s="55" t="s">
        <v>42</v>
      </c>
      <c r="P734" s="55"/>
      <c r="Q734" s="55" t="s">
        <v>330</v>
      </c>
      <c r="R734" s="55" t="s">
        <v>331</v>
      </c>
      <c r="S734" s="55">
        <v>201304</v>
      </c>
      <c r="T734" s="55" t="s">
        <v>47</v>
      </c>
      <c r="U734" s="55">
        <v>0</v>
      </c>
      <c r="V734" s="56">
        <v>-176.16</v>
      </c>
      <c r="W734" s="55"/>
      <c r="X734" s="55" t="s">
        <v>332</v>
      </c>
      <c r="Y734" s="55"/>
      <c r="Z734" s="55" t="s">
        <v>48</v>
      </c>
      <c r="AA734" s="55" t="s">
        <v>129</v>
      </c>
      <c r="AB734" s="55" t="s">
        <v>42</v>
      </c>
      <c r="AC734" s="55" t="s">
        <v>333</v>
      </c>
      <c r="AD734" s="55" t="s">
        <v>51</v>
      </c>
      <c r="AE734" s="53"/>
    </row>
    <row r="735" spans="1:32" x14ac:dyDescent="0.25">
      <c r="A735" s="55" t="s">
        <v>35</v>
      </c>
      <c r="B735" s="55" t="s">
        <v>36</v>
      </c>
      <c r="C735" s="55" t="s">
        <v>37</v>
      </c>
      <c r="D735" s="55" t="s">
        <v>121</v>
      </c>
      <c r="E735" s="55" t="s">
        <v>122</v>
      </c>
      <c r="F735" s="55" t="s">
        <v>123</v>
      </c>
      <c r="G735" s="55" t="s">
        <v>124</v>
      </c>
      <c r="H735" s="55" t="s">
        <v>124</v>
      </c>
      <c r="I735" s="55" t="s">
        <v>42</v>
      </c>
      <c r="J735" s="55" t="s">
        <v>140</v>
      </c>
      <c r="K735" s="55" t="s">
        <v>140</v>
      </c>
      <c r="L735" s="55" t="s">
        <v>43</v>
      </c>
      <c r="M735" s="55" t="s">
        <v>44</v>
      </c>
      <c r="N735" s="55" t="s">
        <v>131</v>
      </c>
      <c r="O735" s="55" t="s">
        <v>42</v>
      </c>
      <c r="P735" s="55"/>
      <c r="Q735" s="55" t="s">
        <v>330</v>
      </c>
      <c r="R735" s="55" t="s">
        <v>331</v>
      </c>
      <c r="S735" s="55">
        <v>201304</v>
      </c>
      <c r="T735" s="55" t="s">
        <v>47</v>
      </c>
      <c r="U735" s="55">
        <v>0</v>
      </c>
      <c r="V735" s="56">
        <v>-197.62</v>
      </c>
      <c r="W735" s="55"/>
      <c r="X735" s="55" t="s">
        <v>332</v>
      </c>
      <c r="Y735" s="55"/>
      <c r="Z735" s="55" t="s">
        <v>48</v>
      </c>
      <c r="AA735" s="55" t="s">
        <v>129</v>
      </c>
      <c r="AB735" s="55" t="s">
        <v>42</v>
      </c>
      <c r="AC735" s="55" t="s">
        <v>333</v>
      </c>
      <c r="AD735" s="55" t="s">
        <v>51</v>
      </c>
      <c r="AE735" s="53"/>
    </row>
    <row r="736" spans="1:32" x14ac:dyDescent="0.25">
      <c r="A736" s="55" t="s">
        <v>35</v>
      </c>
      <c r="B736" s="55" t="s">
        <v>36</v>
      </c>
      <c r="C736" s="55" t="s">
        <v>37</v>
      </c>
      <c r="D736" s="55" t="s">
        <v>121</v>
      </c>
      <c r="E736" s="55" t="s">
        <v>122</v>
      </c>
      <c r="F736" s="55" t="s">
        <v>123</v>
      </c>
      <c r="G736" s="55" t="s">
        <v>124</v>
      </c>
      <c r="H736" s="55" t="s">
        <v>124</v>
      </c>
      <c r="I736" s="55" t="s">
        <v>42</v>
      </c>
      <c r="J736" s="55" t="s">
        <v>140</v>
      </c>
      <c r="K736" s="55" t="s">
        <v>140</v>
      </c>
      <c r="L736" s="55" t="s">
        <v>43</v>
      </c>
      <c r="M736" s="55" t="s">
        <v>44</v>
      </c>
      <c r="N736" s="55" t="s">
        <v>131</v>
      </c>
      <c r="O736" s="55" t="s">
        <v>42</v>
      </c>
      <c r="P736" s="55"/>
      <c r="Q736" s="55" t="s">
        <v>330</v>
      </c>
      <c r="R736" s="55" t="s">
        <v>331</v>
      </c>
      <c r="S736" s="55">
        <v>201304</v>
      </c>
      <c r="T736" s="55" t="s">
        <v>52</v>
      </c>
      <c r="U736" s="55">
        <v>0</v>
      </c>
      <c r="V736" s="56">
        <v>176.16</v>
      </c>
      <c r="W736" s="55"/>
      <c r="X736" s="55" t="s">
        <v>332</v>
      </c>
      <c r="Y736" s="55"/>
      <c r="Z736" s="55" t="s">
        <v>48</v>
      </c>
      <c r="AA736" s="55" t="s">
        <v>129</v>
      </c>
      <c r="AB736" s="55" t="s">
        <v>42</v>
      </c>
      <c r="AC736" s="55" t="s">
        <v>333</v>
      </c>
      <c r="AD736" s="55" t="s">
        <v>51</v>
      </c>
      <c r="AE736" s="53"/>
    </row>
    <row r="737" spans="1:31" x14ac:dyDescent="0.25">
      <c r="A737" s="55" t="s">
        <v>35</v>
      </c>
      <c r="B737" s="55" t="s">
        <v>36</v>
      </c>
      <c r="C737" s="55" t="s">
        <v>37</v>
      </c>
      <c r="D737" s="55" t="s">
        <v>121</v>
      </c>
      <c r="E737" s="55" t="s">
        <v>122</v>
      </c>
      <c r="F737" s="55" t="s">
        <v>123</v>
      </c>
      <c r="G737" s="55" t="s">
        <v>124</v>
      </c>
      <c r="H737" s="55" t="s">
        <v>124</v>
      </c>
      <c r="I737" s="55" t="s">
        <v>42</v>
      </c>
      <c r="J737" s="55" t="s">
        <v>140</v>
      </c>
      <c r="K737" s="55" t="s">
        <v>140</v>
      </c>
      <c r="L737" s="55" t="s">
        <v>43</v>
      </c>
      <c r="M737" s="55" t="s">
        <v>44</v>
      </c>
      <c r="N737" s="55" t="s">
        <v>134</v>
      </c>
      <c r="O737" s="55" t="s">
        <v>42</v>
      </c>
      <c r="P737" s="55"/>
      <c r="Q737" s="55" t="s">
        <v>330</v>
      </c>
      <c r="R737" s="55" t="s">
        <v>331</v>
      </c>
      <c r="S737" s="55">
        <v>201304</v>
      </c>
      <c r="T737" s="55" t="s">
        <v>52</v>
      </c>
      <c r="U737" s="55">
        <v>0</v>
      </c>
      <c r="V737" s="56">
        <v>1690.12</v>
      </c>
      <c r="W737" s="55"/>
      <c r="X737" s="55" t="s">
        <v>332</v>
      </c>
      <c r="Y737" s="55"/>
      <c r="Z737" s="55" t="s">
        <v>48</v>
      </c>
      <c r="AA737" s="55" t="s">
        <v>129</v>
      </c>
      <c r="AB737" s="55" t="s">
        <v>42</v>
      </c>
      <c r="AC737" s="55" t="s">
        <v>333</v>
      </c>
      <c r="AD737" s="55" t="s">
        <v>51</v>
      </c>
      <c r="AE737" s="53"/>
    </row>
    <row r="738" spans="1:31" x14ac:dyDescent="0.25">
      <c r="A738" s="55" t="s">
        <v>35</v>
      </c>
      <c r="B738" s="55" t="s">
        <v>36</v>
      </c>
      <c r="C738" s="55" t="s">
        <v>37</v>
      </c>
      <c r="D738" s="55" t="s">
        <v>121</v>
      </c>
      <c r="E738" s="55" t="s">
        <v>122</v>
      </c>
      <c r="F738" s="55" t="s">
        <v>123</v>
      </c>
      <c r="G738" s="55" t="s">
        <v>124</v>
      </c>
      <c r="H738" s="55" t="s">
        <v>124</v>
      </c>
      <c r="I738" s="55" t="s">
        <v>42</v>
      </c>
      <c r="J738" s="55" t="s">
        <v>140</v>
      </c>
      <c r="K738" s="55" t="s">
        <v>140</v>
      </c>
      <c r="L738" s="55" t="s">
        <v>43</v>
      </c>
      <c r="M738" s="55" t="s">
        <v>44</v>
      </c>
      <c r="N738" s="55" t="s">
        <v>131</v>
      </c>
      <c r="O738" s="55" t="s">
        <v>42</v>
      </c>
      <c r="P738" s="55"/>
      <c r="Q738" s="55" t="s">
        <v>330</v>
      </c>
      <c r="R738" s="55" t="s">
        <v>331</v>
      </c>
      <c r="S738" s="55">
        <v>201304</v>
      </c>
      <c r="T738" s="55" t="s">
        <v>52</v>
      </c>
      <c r="U738" s="55">
        <v>0</v>
      </c>
      <c r="V738" s="56">
        <v>197.62</v>
      </c>
      <c r="W738" s="55"/>
      <c r="X738" s="55" t="s">
        <v>332</v>
      </c>
      <c r="Y738" s="55"/>
      <c r="Z738" s="55" t="s">
        <v>48</v>
      </c>
      <c r="AA738" s="55" t="s">
        <v>129</v>
      </c>
      <c r="AB738" s="55" t="s">
        <v>42</v>
      </c>
      <c r="AC738" s="55" t="s">
        <v>333</v>
      </c>
      <c r="AD738" s="55" t="s">
        <v>51</v>
      </c>
      <c r="AE738" s="53"/>
    </row>
    <row r="739" spans="1:31" x14ac:dyDescent="0.25">
      <c r="A739" s="55" t="s">
        <v>35</v>
      </c>
      <c r="B739" s="55" t="s">
        <v>36</v>
      </c>
      <c r="C739" s="55" t="s">
        <v>37</v>
      </c>
      <c r="D739" s="55" t="s">
        <v>121</v>
      </c>
      <c r="E739" s="55" t="s">
        <v>122</v>
      </c>
      <c r="F739" s="55" t="s">
        <v>123</v>
      </c>
      <c r="G739" s="55" t="s">
        <v>124</v>
      </c>
      <c r="H739" s="55" t="s">
        <v>124</v>
      </c>
      <c r="I739" s="55" t="s">
        <v>42</v>
      </c>
      <c r="J739" s="55" t="s">
        <v>140</v>
      </c>
      <c r="K739" s="55" t="s">
        <v>140</v>
      </c>
      <c r="L739" s="55" t="s">
        <v>43</v>
      </c>
      <c r="M739" s="55" t="s">
        <v>44</v>
      </c>
      <c r="N739" s="55" t="s">
        <v>131</v>
      </c>
      <c r="O739" s="55" t="s">
        <v>42</v>
      </c>
      <c r="P739" s="55"/>
      <c r="Q739" s="55" t="s">
        <v>330</v>
      </c>
      <c r="R739" s="55" t="s">
        <v>336</v>
      </c>
      <c r="S739" s="55">
        <v>201304</v>
      </c>
      <c r="T739" s="55" t="s">
        <v>52</v>
      </c>
      <c r="U739" s="55">
        <v>0</v>
      </c>
      <c r="V739" s="56">
        <v>197.62</v>
      </c>
      <c r="W739" s="55"/>
      <c r="X739" s="55" t="s">
        <v>332</v>
      </c>
      <c r="Y739" s="55"/>
      <c r="Z739" s="55" t="s">
        <v>48</v>
      </c>
      <c r="AA739" s="55" t="s">
        <v>129</v>
      </c>
      <c r="AB739" s="55" t="s">
        <v>42</v>
      </c>
      <c r="AC739" s="55" t="s">
        <v>333</v>
      </c>
      <c r="AD739" s="55" t="s">
        <v>51</v>
      </c>
      <c r="AE739" s="53"/>
    </row>
    <row r="740" spans="1:31" x14ac:dyDescent="0.25">
      <c r="A740" s="55" t="s">
        <v>35</v>
      </c>
      <c r="B740" s="55" t="s">
        <v>36</v>
      </c>
      <c r="C740" s="55" t="s">
        <v>37</v>
      </c>
      <c r="D740" s="55" t="s">
        <v>121</v>
      </c>
      <c r="E740" s="55" t="s">
        <v>122</v>
      </c>
      <c r="F740" s="55" t="s">
        <v>123</v>
      </c>
      <c r="G740" s="55" t="s">
        <v>124</v>
      </c>
      <c r="H740" s="55" t="s">
        <v>124</v>
      </c>
      <c r="I740" s="55" t="s">
        <v>42</v>
      </c>
      <c r="J740" s="55" t="s">
        <v>140</v>
      </c>
      <c r="K740" s="55" t="s">
        <v>140</v>
      </c>
      <c r="L740" s="55" t="s">
        <v>43</v>
      </c>
      <c r="M740" s="55" t="s">
        <v>44</v>
      </c>
      <c r="N740" s="55" t="s">
        <v>131</v>
      </c>
      <c r="O740" s="55" t="s">
        <v>42</v>
      </c>
      <c r="P740" s="55"/>
      <c r="Q740" s="55" t="s">
        <v>330</v>
      </c>
      <c r="R740" s="55" t="s">
        <v>336</v>
      </c>
      <c r="S740" s="55">
        <v>201304</v>
      </c>
      <c r="T740" s="55" t="s">
        <v>52</v>
      </c>
      <c r="U740" s="55">
        <v>0</v>
      </c>
      <c r="V740" s="56">
        <v>58942.09</v>
      </c>
      <c r="W740" s="55"/>
      <c r="X740" s="55" t="s">
        <v>332</v>
      </c>
      <c r="Y740" s="55"/>
      <c r="Z740" s="55" t="s">
        <v>48</v>
      </c>
      <c r="AA740" s="55" t="s">
        <v>129</v>
      </c>
      <c r="AB740" s="55" t="s">
        <v>42</v>
      </c>
      <c r="AC740" s="55" t="s">
        <v>333</v>
      </c>
      <c r="AD740" s="55" t="s">
        <v>51</v>
      </c>
      <c r="AE740" s="53"/>
    </row>
    <row r="741" spans="1:31" x14ac:dyDescent="0.25">
      <c r="A741" s="55" t="s">
        <v>35</v>
      </c>
      <c r="B741" s="55" t="s">
        <v>36</v>
      </c>
      <c r="C741" s="55" t="s">
        <v>37</v>
      </c>
      <c r="D741" s="55" t="s">
        <v>121</v>
      </c>
      <c r="E741" s="55" t="s">
        <v>122</v>
      </c>
      <c r="F741" s="55" t="s">
        <v>123</v>
      </c>
      <c r="G741" s="55" t="s">
        <v>124</v>
      </c>
      <c r="H741" s="55" t="s">
        <v>124</v>
      </c>
      <c r="I741" s="55" t="s">
        <v>42</v>
      </c>
      <c r="J741" s="55" t="s">
        <v>140</v>
      </c>
      <c r="K741" s="55" t="s">
        <v>140</v>
      </c>
      <c r="L741" s="55" t="s">
        <v>43</v>
      </c>
      <c r="M741" s="55" t="s">
        <v>44</v>
      </c>
      <c r="N741" s="55" t="s">
        <v>134</v>
      </c>
      <c r="O741" s="55" t="s">
        <v>42</v>
      </c>
      <c r="P741" s="55"/>
      <c r="Q741" s="55" t="s">
        <v>325</v>
      </c>
      <c r="R741" s="55" t="s">
        <v>331</v>
      </c>
      <c r="S741" s="55">
        <v>201304</v>
      </c>
      <c r="T741" s="55" t="s">
        <v>47</v>
      </c>
      <c r="U741" s="55">
        <v>0</v>
      </c>
      <c r="V741" s="56">
        <v>-1700</v>
      </c>
      <c r="W741" s="55"/>
      <c r="X741" s="55" t="s">
        <v>332</v>
      </c>
      <c r="Y741" s="55"/>
      <c r="Z741" s="55" t="s">
        <v>48</v>
      </c>
      <c r="AA741" s="55" t="s">
        <v>129</v>
      </c>
      <c r="AB741" s="55" t="s">
        <v>42</v>
      </c>
      <c r="AC741" s="55" t="s">
        <v>328</v>
      </c>
      <c r="AD741" s="55" t="s">
        <v>51</v>
      </c>
      <c r="AE741" s="53"/>
    </row>
    <row r="742" spans="1:31" x14ac:dyDescent="0.25">
      <c r="A742" s="55" t="s">
        <v>35</v>
      </c>
      <c r="B742" s="55" t="s">
        <v>36</v>
      </c>
      <c r="C742" s="55" t="s">
        <v>37</v>
      </c>
      <c r="D742" s="55" t="s">
        <v>121</v>
      </c>
      <c r="E742" s="55" t="s">
        <v>122</v>
      </c>
      <c r="F742" s="55" t="s">
        <v>123</v>
      </c>
      <c r="G742" s="55" t="s">
        <v>124</v>
      </c>
      <c r="H742" s="55" t="s">
        <v>124</v>
      </c>
      <c r="I742" s="55" t="s">
        <v>42</v>
      </c>
      <c r="J742" s="55" t="s">
        <v>140</v>
      </c>
      <c r="K742" s="55" t="s">
        <v>140</v>
      </c>
      <c r="L742" s="55" t="s">
        <v>43</v>
      </c>
      <c r="M742" s="55" t="s">
        <v>44</v>
      </c>
      <c r="N742" s="55" t="s">
        <v>134</v>
      </c>
      <c r="O742" s="55" t="s">
        <v>42</v>
      </c>
      <c r="P742" s="55"/>
      <c r="Q742" s="55" t="s">
        <v>325</v>
      </c>
      <c r="R742" s="55" t="s">
        <v>334</v>
      </c>
      <c r="S742" s="55">
        <v>201304</v>
      </c>
      <c r="T742" s="55" t="s">
        <v>47</v>
      </c>
      <c r="U742" s="55">
        <v>0</v>
      </c>
      <c r="V742" s="56">
        <v>-1700</v>
      </c>
      <c r="W742" s="55"/>
      <c r="X742" s="55" t="s">
        <v>335</v>
      </c>
      <c r="Y742" s="55"/>
      <c r="Z742" s="55" t="s">
        <v>48</v>
      </c>
      <c r="AA742" s="55" t="s">
        <v>129</v>
      </c>
      <c r="AB742" s="55" t="s">
        <v>42</v>
      </c>
      <c r="AC742" s="55" t="s">
        <v>328</v>
      </c>
      <c r="AD742" s="55" t="s">
        <v>51</v>
      </c>
      <c r="AE742" s="53"/>
    </row>
    <row r="743" spans="1:31" x14ac:dyDescent="0.25">
      <c r="A743" s="55" t="s">
        <v>35</v>
      </c>
      <c r="B743" s="55" t="s">
        <v>36</v>
      </c>
      <c r="C743" s="55" t="s">
        <v>37</v>
      </c>
      <c r="D743" s="55" t="s">
        <v>121</v>
      </c>
      <c r="E743" s="55" t="s">
        <v>122</v>
      </c>
      <c r="F743" s="55" t="s">
        <v>123</v>
      </c>
      <c r="G743" s="55" t="s">
        <v>124</v>
      </c>
      <c r="H743" s="55" t="s">
        <v>124</v>
      </c>
      <c r="I743" s="55" t="s">
        <v>42</v>
      </c>
      <c r="J743" s="55" t="s">
        <v>149</v>
      </c>
      <c r="K743" s="55" t="s">
        <v>149</v>
      </c>
      <c r="L743" s="55" t="s">
        <v>43</v>
      </c>
      <c r="M743" s="55" t="s">
        <v>44</v>
      </c>
      <c r="N743" s="55" t="s">
        <v>150</v>
      </c>
      <c r="O743" s="55" t="s">
        <v>42</v>
      </c>
      <c r="P743" s="55"/>
      <c r="Q743" s="55" t="s">
        <v>152</v>
      </c>
      <c r="R743" s="55"/>
      <c r="S743" s="55">
        <v>201304</v>
      </c>
      <c r="T743" s="55" t="s">
        <v>52</v>
      </c>
      <c r="U743" s="55">
        <v>0</v>
      </c>
      <c r="V743" s="56">
        <v>132000</v>
      </c>
      <c r="W743" s="55"/>
      <c r="X743" s="55" t="s">
        <v>341</v>
      </c>
      <c r="Y743" s="55"/>
      <c r="Z743" s="55" t="s">
        <v>48</v>
      </c>
      <c r="AA743" s="55" t="s">
        <v>129</v>
      </c>
      <c r="AB743" s="55" t="s">
        <v>42</v>
      </c>
      <c r="AC743" s="55" t="s">
        <v>343</v>
      </c>
      <c r="AD743" s="55" t="s">
        <v>51</v>
      </c>
      <c r="AE743" s="53"/>
    </row>
    <row r="744" spans="1:31" x14ac:dyDescent="0.25">
      <c r="A744" s="55" t="s">
        <v>35</v>
      </c>
      <c r="B744" s="55" t="s">
        <v>36</v>
      </c>
      <c r="C744" s="55" t="s">
        <v>37</v>
      </c>
      <c r="D744" s="55" t="s">
        <v>121</v>
      </c>
      <c r="E744" s="55" t="s">
        <v>122</v>
      </c>
      <c r="F744" s="55" t="s">
        <v>123</v>
      </c>
      <c r="G744" s="55" t="s">
        <v>124</v>
      </c>
      <c r="H744" s="55" t="s">
        <v>124</v>
      </c>
      <c r="I744" s="55" t="s">
        <v>42</v>
      </c>
      <c r="J744" s="55" t="s">
        <v>174</v>
      </c>
      <c r="K744" s="55" t="s">
        <v>174</v>
      </c>
      <c r="L744" s="55" t="s">
        <v>43</v>
      </c>
      <c r="M744" s="55" t="s">
        <v>44</v>
      </c>
      <c r="N744" s="55" t="s">
        <v>180</v>
      </c>
      <c r="O744" s="55" t="s">
        <v>42</v>
      </c>
      <c r="P744" s="55"/>
      <c r="Q744" s="55" t="s">
        <v>330</v>
      </c>
      <c r="R744" s="55" t="s">
        <v>179</v>
      </c>
      <c r="S744" s="55">
        <v>201304</v>
      </c>
      <c r="T744" s="55" t="s">
        <v>52</v>
      </c>
      <c r="U744" s="55">
        <v>0</v>
      </c>
      <c r="V744" s="56">
        <v>14022</v>
      </c>
      <c r="W744" s="55"/>
      <c r="X744" s="55" t="s">
        <v>177</v>
      </c>
      <c r="Y744" s="55"/>
      <c r="Z744" s="55" t="s">
        <v>48</v>
      </c>
      <c r="AA744" s="55" t="s">
        <v>129</v>
      </c>
      <c r="AB744" s="55" t="s">
        <v>42</v>
      </c>
      <c r="AC744" s="55" t="s">
        <v>333</v>
      </c>
      <c r="AD744" s="55" t="s">
        <v>51</v>
      </c>
      <c r="AE744" s="53"/>
    </row>
    <row r="745" spans="1:31" x14ac:dyDescent="0.25">
      <c r="A745" s="55" t="s">
        <v>35</v>
      </c>
      <c r="B745" s="55" t="s">
        <v>36</v>
      </c>
      <c r="C745" s="55" t="s">
        <v>37</v>
      </c>
      <c r="D745" s="55" t="s">
        <v>121</v>
      </c>
      <c r="E745" s="55" t="s">
        <v>122</v>
      </c>
      <c r="F745" s="55" t="s">
        <v>123</v>
      </c>
      <c r="G745" s="55" t="s">
        <v>124</v>
      </c>
      <c r="H745" s="55" t="s">
        <v>124</v>
      </c>
      <c r="I745" s="55" t="s">
        <v>42</v>
      </c>
      <c r="J745" s="55" t="s">
        <v>174</v>
      </c>
      <c r="K745" s="55" t="s">
        <v>174</v>
      </c>
      <c r="L745" s="55" t="s">
        <v>43</v>
      </c>
      <c r="M745" s="55" t="s">
        <v>44</v>
      </c>
      <c r="N745" s="55" t="s">
        <v>150</v>
      </c>
      <c r="O745" s="55" t="s">
        <v>42</v>
      </c>
      <c r="P745" s="55"/>
      <c r="Q745" s="55" t="s">
        <v>330</v>
      </c>
      <c r="R745" s="55" t="s">
        <v>179</v>
      </c>
      <c r="S745" s="55">
        <v>201304</v>
      </c>
      <c r="T745" s="55" t="s">
        <v>52</v>
      </c>
      <c r="U745" s="55">
        <v>0</v>
      </c>
      <c r="V745" s="56">
        <v>16268.85</v>
      </c>
      <c r="W745" s="55"/>
      <c r="X745" s="55" t="s">
        <v>177</v>
      </c>
      <c r="Y745" s="55"/>
      <c r="Z745" s="55" t="s">
        <v>48</v>
      </c>
      <c r="AA745" s="55" t="s">
        <v>129</v>
      </c>
      <c r="AB745" s="55" t="s">
        <v>42</v>
      </c>
      <c r="AC745" s="55" t="s">
        <v>333</v>
      </c>
      <c r="AD745" s="55" t="s">
        <v>51</v>
      </c>
      <c r="AE745" s="53"/>
    </row>
    <row r="746" spans="1:31" x14ac:dyDescent="0.25">
      <c r="A746" s="55" t="s">
        <v>35</v>
      </c>
      <c r="B746" s="55" t="s">
        <v>36</v>
      </c>
      <c r="C746" s="55" t="s">
        <v>37</v>
      </c>
      <c r="D746" s="55" t="s">
        <v>121</v>
      </c>
      <c r="E746" s="55" t="s">
        <v>122</v>
      </c>
      <c r="F746" s="55" t="s">
        <v>123</v>
      </c>
      <c r="G746" s="55" t="s">
        <v>124</v>
      </c>
      <c r="H746" s="55" t="s">
        <v>124</v>
      </c>
      <c r="I746" s="55" t="s">
        <v>42</v>
      </c>
      <c r="J746" s="55" t="s">
        <v>156</v>
      </c>
      <c r="K746" s="55" t="s">
        <v>156</v>
      </c>
      <c r="L746" s="55" t="s">
        <v>43</v>
      </c>
      <c r="M746" s="55" t="s">
        <v>44</v>
      </c>
      <c r="N746" s="55" t="s">
        <v>157</v>
      </c>
      <c r="O746" s="55" t="s">
        <v>42</v>
      </c>
      <c r="P746" s="55"/>
      <c r="Q746" s="55" t="s">
        <v>344</v>
      </c>
      <c r="R746" s="55" t="s">
        <v>348</v>
      </c>
      <c r="S746" s="55">
        <v>201304</v>
      </c>
      <c r="T746" s="55" t="s">
        <v>47</v>
      </c>
      <c r="U746" s="55">
        <v>0</v>
      </c>
      <c r="V746" s="56">
        <v>-1354.88</v>
      </c>
      <c r="W746" s="55"/>
      <c r="X746" s="55" t="s">
        <v>346</v>
      </c>
      <c r="Y746" s="55"/>
      <c r="Z746" s="55" t="s">
        <v>48</v>
      </c>
      <c r="AA746" s="55" t="s">
        <v>129</v>
      </c>
      <c r="AB746" s="55" t="s">
        <v>42</v>
      </c>
      <c r="AC746" s="55" t="s">
        <v>347</v>
      </c>
      <c r="AD746" s="55" t="s">
        <v>51</v>
      </c>
      <c r="AE746" s="53"/>
    </row>
    <row r="747" spans="1:31" x14ac:dyDescent="0.25">
      <c r="A747" s="55" t="s">
        <v>35</v>
      </c>
      <c r="B747" s="55" t="s">
        <v>36</v>
      </c>
      <c r="C747" s="55" t="s">
        <v>37</v>
      </c>
      <c r="D747" s="55" t="s">
        <v>121</v>
      </c>
      <c r="E747" s="55" t="s">
        <v>122</v>
      </c>
      <c r="F747" s="55" t="s">
        <v>123</v>
      </c>
      <c r="G747" s="55" t="s">
        <v>124</v>
      </c>
      <c r="H747" s="55" t="s">
        <v>124</v>
      </c>
      <c r="I747" s="55" t="s">
        <v>42</v>
      </c>
      <c r="J747" s="55" t="s">
        <v>156</v>
      </c>
      <c r="K747" s="55" t="s">
        <v>156</v>
      </c>
      <c r="L747" s="55" t="s">
        <v>43</v>
      </c>
      <c r="M747" s="55" t="s">
        <v>44</v>
      </c>
      <c r="N747" s="55" t="s">
        <v>134</v>
      </c>
      <c r="O747" s="55" t="s">
        <v>42</v>
      </c>
      <c r="P747" s="55"/>
      <c r="Q747" s="55" t="s">
        <v>344</v>
      </c>
      <c r="R747" s="55" t="s">
        <v>348</v>
      </c>
      <c r="S747" s="55">
        <v>201304</v>
      </c>
      <c r="T747" s="55" t="s">
        <v>52</v>
      </c>
      <c r="U747" s="55">
        <v>0</v>
      </c>
      <c r="V747" s="56">
        <v>1354.88</v>
      </c>
      <c r="W747" s="55"/>
      <c r="X747" s="55" t="s">
        <v>346</v>
      </c>
      <c r="Y747" s="55"/>
      <c r="Z747" s="55" t="s">
        <v>48</v>
      </c>
      <c r="AA747" s="55" t="s">
        <v>129</v>
      </c>
      <c r="AB747" s="55" t="s">
        <v>42</v>
      </c>
      <c r="AC747" s="55" t="s">
        <v>347</v>
      </c>
      <c r="AD747" s="55" t="s">
        <v>51</v>
      </c>
      <c r="AE747" s="53"/>
    </row>
    <row r="748" spans="1:31" x14ac:dyDescent="0.25">
      <c r="A748" s="55" t="s">
        <v>35</v>
      </c>
      <c r="B748" s="55" t="s">
        <v>36</v>
      </c>
      <c r="C748" s="55" t="s">
        <v>37</v>
      </c>
      <c r="D748" s="55" t="s">
        <v>121</v>
      </c>
      <c r="E748" s="55" t="s">
        <v>122</v>
      </c>
      <c r="F748" s="55" t="s">
        <v>123</v>
      </c>
      <c r="G748" s="55" t="s">
        <v>124</v>
      </c>
      <c r="H748" s="55" t="s">
        <v>124</v>
      </c>
      <c r="I748" s="55" t="s">
        <v>42</v>
      </c>
      <c r="J748" s="55" t="s">
        <v>156</v>
      </c>
      <c r="K748" s="55" t="s">
        <v>156</v>
      </c>
      <c r="L748" s="55" t="s">
        <v>43</v>
      </c>
      <c r="M748" s="55" t="s">
        <v>44</v>
      </c>
      <c r="N748" s="55" t="s">
        <v>157</v>
      </c>
      <c r="O748" s="55" t="s">
        <v>42</v>
      </c>
      <c r="P748" s="55"/>
      <c r="Q748" s="55" t="s">
        <v>344</v>
      </c>
      <c r="R748" s="55" t="s">
        <v>345</v>
      </c>
      <c r="S748" s="55">
        <v>201304</v>
      </c>
      <c r="T748" s="55" t="s">
        <v>47</v>
      </c>
      <c r="U748" s="55">
        <v>0</v>
      </c>
      <c r="V748" s="56">
        <v>-345.12</v>
      </c>
      <c r="W748" s="55"/>
      <c r="X748" s="55" t="s">
        <v>346</v>
      </c>
      <c r="Y748" s="55"/>
      <c r="Z748" s="55" t="s">
        <v>48</v>
      </c>
      <c r="AA748" s="55" t="s">
        <v>129</v>
      </c>
      <c r="AB748" s="55" t="s">
        <v>42</v>
      </c>
      <c r="AC748" s="55" t="s">
        <v>347</v>
      </c>
      <c r="AD748" s="55" t="s">
        <v>51</v>
      </c>
      <c r="AE748" s="53"/>
    </row>
    <row r="749" spans="1:31" x14ac:dyDescent="0.25">
      <c r="A749" s="55" t="s">
        <v>35</v>
      </c>
      <c r="B749" s="55" t="s">
        <v>36</v>
      </c>
      <c r="C749" s="55" t="s">
        <v>37</v>
      </c>
      <c r="D749" s="55" t="s">
        <v>121</v>
      </c>
      <c r="E749" s="55" t="s">
        <v>122</v>
      </c>
      <c r="F749" s="55" t="s">
        <v>123</v>
      </c>
      <c r="G749" s="55" t="s">
        <v>124</v>
      </c>
      <c r="H749" s="55" t="s">
        <v>124</v>
      </c>
      <c r="I749" s="55" t="s">
        <v>42</v>
      </c>
      <c r="J749" s="55" t="s">
        <v>156</v>
      </c>
      <c r="K749" s="55" t="s">
        <v>156</v>
      </c>
      <c r="L749" s="55" t="s">
        <v>43</v>
      </c>
      <c r="M749" s="55" t="s">
        <v>44</v>
      </c>
      <c r="N749" s="55" t="s">
        <v>134</v>
      </c>
      <c r="O749" s="55" t="s">
        <v>42</v>
      </c>
      <c r="P749" s="55"/>
      <c r="Q749" s="55" t="s">
        <v>344</v>
      </c>
      <c r="R749" s="55" t="s">
        <v>345</v>
      </c>
      <c r="S749" s="55">
        <v>201304</v>
      </c>
      <c r="T749" s="55" t="s">
        <v>52</v>
      </c>
      <c r="U749" s="55">
        <v>0</v>
      </c>
      <c r="V749" s="56">
        <v>345.12</v>
      </c>
      <c r="W749" s="55"/>
      <c r="X749" s="55" t="s">
        <v>346</v>
      </c>
      <c r="Y749" s="55"/>
      <c r="Z749" s="55" t="s">
        <v>48</v>
      </c>
      <c r="AA749" s="55" t="s">
        <v>129</v>
      </c>
      <c r="AB749" s="55" t="s">
        <v>42</v>
      </c>
      <c r="AC749" s="55" t="s">
        <v>347</v>
      </c>
      <c r="AD749" s="55" t="s">
        <v>51</v>
      </c>
      <c r="AE749" s="53"/>
    </row>
    <row r="750" spans="1:31" x14ac:dyDescent="0.25">
      <c r="A750" s="55" t="s">
        <v>35</v>
      </c>
      <c r="B750" s="55" t="s">
        <v>36</v>
      </c>
      <c r="C750" s="55" t="s">
        <v>37</v>
      </c>
      <c r="D750" s="55" t="s">
        <v>121</v>
      </c>
      <c r="E750" s="55" t="s">
        <v>122</v>
      </c>
      <c r="F750" s="55" t="s">
        <v>123</v>
      </c>
      <c r="G750" s="55" t="s">
        <v>124</v>
      </c>
      <c r="H750" s="55" t="s">
        <v>124</v>
      </c>
      <c r="I750" s="55" t="s">
        <v>42</v>
      </c>
      <c r="J750" s="55" t="s">
        <v>174</v>
      </c>
      <c r="K750" s="55" t="s">
        <v>174</v>
      </c>
      <c r="L750" s="55" t="s">
        <v>43</v>
      </c>
      <c r="M750" s="55" t="s">
        <v>44</v>
      </c>
      <c r="N750" s="55" t="s">
        <v>150</v>
      </c>
      <c r="O750" s="55" t="s">
        <v>42</v>
      </c>
      <c r="P750" s="55"/>
      <c r="Q750" s="55" t="s">
        <v>176</v>
      </c>
      <c r="R750" s="55" t="s">
        <v>179</v>
      </c>
      <c r="S750" s="55">
        <v>201304</v>
      </c>
      <c r="T750" s="55" t="s">
        <v>47</v>
      </c>
      <c r="U750" s="55">
        <v>0</v>
      </c>
      <c r="V750" s="56">
        <v>-16268.85</v>
      </c>
      <c r="W750" s="55"/>
      <c r="X750" s="55" t="s">
        <v>177</v>
      </c>
      <c r="Y750" s="55"/>
      <c r="Z750" s="55" t="s">
        <v>48</v>
      </c>
      <c r="AA750" s="55" t="s">
        <v>129</v>
      </c>
      <c r="AB750" s="55" t="s">
        <v>42</v>
      </c>
      <c r="AC750" s="55" t="s">
        <v>349</v>
      </c>
      <c r="AD750" s="55" t="s">
        <v>51</v>
      </c>
      <c r="AE750" s="53"/>
    </row>
    <row r="751" spans="1:31" x14ac:dyDescent="0.25">
      <c r="A751" s="55" t="s">
        <v>35</v>
      </c>
      <c r="B751" s="55" t="s">
        <v>36</v>
      </c>
      <c r="C751" s="55" t="s">
        <v>37</v>
      </c>
      <c r="D751" s="55" t="s">
        <v>121</v>
      </c>
      <c r="E751" s="55" t="s">
        <v>122</v>
      </c>
      <c r="F751" s="55" t="s">
        <v>123</v>
      </c>
      <c r="G751" s="55" t="s">
        <v>124</v>
      </c>
      <c r="H751" s="55" t="s">
        <v>124</v>
      </c>
      <c r="I751" s="55" t="s">
        <v>42</v>
      </c>
      <c r="J751" s="55" t="s">
        <v>174</v>
      </c>
      <c r="K751" s="55" t="s">
        <v>174</v>
      </c>
      <c r="L751" s="55" t="s">
        <v>43</v>
      </c>
      <c r="M751" s="55" t="s">
        <v>44</v>
      </c>
      <c r="N751" s="55" t="s">
        <v>150</v>
      </c>
      <c r="O751" s="55" t="s">
        <v>42</v>
      </c>
      <c r="P751" s="55"/>
      <c r="Q751" s="55" t="s">
        <v>176</v>
      </c>
      <c r="R751" s="55" t="s">
        <v>179</v>
      </c>
      <c r="S751" s="55">
        <v>201304</v>
      </c>
      <c r="T751" s="55" t="s">
        <v>47</v>
      </c>
      <c r="U751" s="55">
        <v>0</v>
      </c>
      <c r="V751" s="56">
        <v>-14022</v>
      </c>
      <c r="W751" s="55"/>
      <c r="X751" s="55" t="s">
        <v>177</v>
      </c>
      <c r="Y751" s="55"/>
      <c r="Z751" s="55" t="s">
        <v>48</v>
      </c>
      <c r="AA751" s="55" t="s">
        <v>129</v>
      </c>
      <c r="AB751" s="55" t="s">
        <v>42</v>
      </c>
      <c r="AC751" s="55" t="s">
        <v>349</v>
      </c>
      <c r="AD751" s="55" t="s">
        <v>51</v>
      </c>
      <c r="AE751" s="53"/>
    </row>
    <row r="752" spans="1:31" x14ac:dyDescent="0.25">
      <c r="A752" s="55" t="s">
        <v>35</v>
      </c>
      <c r="B752" s="55" t="s">
        <v>36</v>
      </c>
      <c r="C752" s="55" t="s">
        <v>37</v>
      </c>
      <c r="D752" s="55" t="s">
        <v>121</v>
      </c>
      <c r="E752" s="55" t="s">
        <v>122</v>
      </c>
      <c r="F752" s="55" t="s">
        <v>123</v>
      </c>
      <c r="G752" s="55" t="s">
        <v>124</v>
      </c>
      <c r="H752" s="55" t="s">
        <v>124</v>
      </c>
      <c r="I752" s="55" t="s">
        <v>42</v>
      </c>
      <c r="J752" s="55" t="s">
        <v>174</v>
      </c>
      <c r="K752" s="55" t="s">
        <v>174</v>
      </c>
      <c r="L752" s="55" t="s">
        <v>43</v>
      </c>
      <c r="M752" s="55" t="s">
        <v>44</v>
      </c>
      <c r="N752" s="55" t="s">
        <v>150</v>
      </c>
      <c r="O752" s="55" t="s">
        <v>42</v>
      </c>
      <c r="P752" s="55"/>
      <c r="Q752" s="55" t="s">
        <v>176</v>
      </c>
      <c r="R752" s="55"/>
      <c r="S752" s="55">
        <v>201304</v>
      </c>
      <c r="T752" s="55" t="s">
        <v>47</v>
      </c>
      <c r="U752" s="55">
        <v>0</v>
      </c>
      <c r="V752" s="56">
        <v>-24894</v>
      </c>
      <c r="W752" s="55"/>
      <c r="X752" s="55" t="s">
        <v>177</v>
      </c>
      <c r="Y752" s="55"/>
      <c r="Z752" s="55" t="s">
        <v>48</v>
      </c>
      <c r="AA752" s="55" t="s">
        <v>129</v>
      </c>
      <c r="AB752" s="55" t="s">
        <v>42</v>
      </c>
      <c r="AC752" s="55" t="s">
        <v>349</v>
      </c>
      <c r="AD752" s="55" t="s">
        <v>51</v>
      </c>
      <c r="AE752" s="53"/>
    </row>
    <row r="753" spans="1:31" x14ac:dyDescent="0.25">
      <c r="A753" s="55" t="s">
        <v>35</v>
      </c>
      <c r="B753" s="55" t="s">
        <v>36</v>
      </c>
      <c r="C753" s="55" t="s">
        <v>37</v>
      </c>
      <c r="D753" s="55" t="s">
        <v>121</v>
      </c>
      <c r="E753" s="55" t="s">
        <v>122</v>
      </c>
      <c r="F753" s="55" t="s">
        <v>123</v>
      </c>
      <c r="G753" s="55" t="s">
        <v>124</v>
      </c>
      <c r="H753" s="55" t="s">
        <v>124</v>
      </c>
      <c r="I753" s="55" t="s">
        <v>42</v>
      </c>
      <c r="J753" s="55" t="s">
        <v>174</v>
      </c>
      <c r="K753" s="55" t="s">
        <v>174</v>
      </c>
      <c r="L753" s="55" t="s">
        <v>43</v>
      </c>
      <c r="M753" s="55" t="s">
        <v>44</v>
      </c>
      <c r="N753" s="55" t="s">
        <v>150</v>
      </c>
      <c r="O753" s="55" t="s">
        <v>42</v>
      </c>
      <c r="P753" s="55"/>
      <c r="Q753" s="55" t="s">
        <v>199</v>
      </c>
      <c r="R753" s="55"/>
      <c r="S753" s="55">
        <v>201304</v>
      </c>
      <c r="T753" s="55" t="s">
        <v>52</v>
      </c>
      <c r="U753" s="55">
        <v>0</v>
      </c>
      <c r="V753" s="56">
        <v>83623.34</v>
      </c>
      <c r="W753" s="55"/>
      <c r="X753" s="55" t="s">
        <v>177</v>
      </c>
      <c r="Y753" s="55"/>
      <c r="Z753" s="55" t="s">
        <v>48</v>
      </c>
      <c r="AA753" s="55" t="s">
        <v>129</v>
      </c>
      <c r="AB753" s="55" t="s">
        <v>42</v>
      </c>
      <c r="AC753" s="55" t="s">
        <v>343</v>
      </c>
      <c r="AD753" s="55" t="s">
        <v>51</v>
      </c>
      <c r="AE753" s="53"/>
    </row>
    <row r="754" spans="1:31" x14ac:dyDescent="0.25">
      <c r="A754" s="55" t="s">
        <v>35</v>
      </c>
      <c r="B754" s="55" t="s">
        <v>36</v>
      </c>
      <c r="C754" s="55" t="s">
        <v>37</v>
      </c>
      <c r="D754" s="55" t="s">
        <v>121</v>
      </c>
      <c r="E754" s="55" t="s">
        <v>122</v>
      </c>
      <c r="F754" s="55" t="s">
        <v>123</v>
      </c>
      <c r="G754" s="55" t="s">
        <v>124</v>
      </c>
      <c r="H754" s="55" t="s">
        <v>124</v>
      </c>
      <c r="I754" s="55" t="s">
        <v>42</v>
      </c>
      <c r="J754" s="55" t="s">
        <v>174</v>
      </c>
      <c r="K754" s="55" t="s">
        <v>174</v>
      </c>
      <c r="L754" s="55" t="s">
        <v>43</v>
      </c>
      <c r="M754" s="55" t="s">
        <v>44</v>
      </c>
      <c r="N754" s="55" t="s">
        <v>180</v>
      </c>
      <c r="O754" s="55" t="s">
        <v>42</v>
      </c>
      <c r="P754" s="55"/>
      <c r="Q754" s="55" t="s">
        <v>199</v>
      </c>
      <c r="R754" s="55"/>
      <c r="S754" s="55">
        <v>201304</v>
      </c>
      <c r="T754" s="55" t="s">
        <v>52</v>
      </c>
      <c r="U754" s="55">
        <v>0</v>
      </c>
      <c r="V754" s="56">
        <v>33300</v>
      </c>
      <c r="W754" s="55"/>
      <c r="X754" s="55" t="s">
        <v>177</v>
      </c>
      <c r="Y754" s="55"/>
      <c r="Z754" s="55" t="s">
        <v>48</v>
      </c>
      <c r="AA754" s="55" t="s">
        <v>129</v>
      </c>
      <c r="AB754" s="55" t="s">
        <v>42</v>
      </c>
      <c r="AC754" s="55" t="s">
        <v>343</v>
      </c>
      <c r="AD754" s="55" t="s">
        <v>51</v>
      </c>
      <c r="AE754" s="53"/>
    </row>
    <row r="755" spans="1:31" x14ac:dyDescent="0.25">
      <c r="A755" s="55" t="s">
        <v>35</v>
      </c>
      <c r="B755" s="55" t="s">
        <v>36</v>
      </c>
      <c r="C755" s="55" t="s">
        <v>37</v>
      </c>
      <c r="D755" s="55" t="s">
        <v>121</v>
      </c>
      <c r="E755" s="55" t="s">
        <v>122</v>
      </c>
      <c r="F755" s="55" t="s">
        <v>123</v>
      </c>
      <c r="G755" s="55" t="s">
        <v>124</v>
      </c>
      <c r="H755" s="55" t="s">
        <v>124</v>
      </c>
      <c r="I755" s="55" t="s">
        <v>42</v>
      </c>
      <c r="J755" s="55" t="s">
        <v>174</v>
      </c>
      <c r="K755" s="55" t="s">
        <v>174</v>
      </c>
      <c r="L755" s="55" t="s">
        <v>43</v>
      </c>
      <c r="M755" s="55" t="s">
        <v>44</v>
      </c>
      <c r="N755" s="55" t="s">
        <v>150</v>
      </c>
      <c r="O755" s="55" t="s">
        <v>42</v>
      </c>
      <c r="P755" s="55"/>
      <c r="Q755" s="55" t="s">
        <v>199</v>
      </c>
      <c r="R755" s="55"/>
      <c r="S755" s="55">
        <v>201304</v>
      </c>
      <c r="T755" s="55" t="s">
        <v>52</v>
      </c>
      <c r="U755" s="55">
        <v>0</v>
      </c>
      <c r="V755" s="56">
        <v>5392.99</v>
      </c>
      <c r="W755" s="55"/>
      <c r="X755" s="55" t="s">
        <v>177</v>
      </c>
      <c r="Y755" s="55"/>
      <c r="Z755" s="55" t="s">
        <v>48</v>
      </c>
      <c r="AA755" s="55" t="s">
        <v>129</v>
      </c>
      <c r="AB755" s="55" t="s">
        <v>42</v>
      </c>
      <c r="AC755" s="55" t="s">
        <v>343</v>
      </c>
      <c r="AD755" s="55" t="s">
        <v>51</v>
      </c>
      <c r="AE755" s="53"/>
    </row>
    <row r="756" spans="1:31" x14ac:dyDescent="0.25">
      <c r="A756" s="55" t="s">
        <v>35</v>
      </c>
      <c r="B756" s="55" t="s">
        <v>36</v>
      </c>
      <c r="C756" s="55" t="s">
        <v>37</v>
      </c>
      <c r="D756" s="55" t="s">
        <v>121</v>
      </c>
      <c r="E756" s="55" t="s">
        <v>122</v>
      </c>
      <c r="F756" s="55" t="s">
        <v>123</v>
      </c>
      <c r="G756" s="55" t="s">
        <v>124</v>
      </c>
      <c r="H756" s="55" t="s">
        <v>124</v>
      </c>
      <c r="I756" s="55" t="s">
        <v>42</v>
      </c>
      <c r="J756" s="55" t="s">
        <v>174</v>
      </c>
      <c r="K756" s="55" t="s">
        <v>174</v>
      </c>
      <c r="L756" s="55" t="s">
        <v>43</v>
      </c>
      <c r="M756" s="55" t="s">
        <v>44</v>
      </c>
      <c r="N756" s="55" t="s">
        <v>180</v>
      </c>
      <c r="O756" s="55" t="s">
        <v>42</v>
      </c>
      <c r="P756" s="55"/>
      <c r="Q756" s="55" t="s">
        <v>199</v>
      </c>
      <c r="R756" s="55"/>
      <c r="S756" s="55">
        <v>201304</v>
      </c>
      <c r="T756" s="55" t="s">
        <v>52</v>
      </c>
      <c r="U756" s="55">
        <v>0</v>
      </c>
      <c r="V756" s="56">
        <v>3653</v>
      </c>
      <c r="W756" s="55"/>
      <c r="X756" s="55" t="s">
        <v>177</v>
      </c>
      <c r="Y756" s="55"/>
      <c r="Z756" s="55" t="s">
        <v>48</v>
      </c>
      <c r="AA756" s="55" t="s">
        <v>129</v>
      </c>
      <c r="AB756" s="55" t="s">
        <v>42</v>
      </c>
      <c r="AC756" s="55" t="s">
        <v>343</v>
      </c>
      <c r="AD756" s="55" t="s">
        <v>51</v>
      </c>
      <c r="AE756" s="53"/>
    </row>
    <row r="757" spans="1:31" x14ac:dyDescent="0.25">
      <c r="A757" s="55" t="s">
        <v>35</v>
      </c>
      <c r="B757" s="55" t="s">
        <v>36</v>
      </c>
      <c r="C757" s="55" t="s">
        <v>37</v>
      </c>
      <c r="D757" s="55" t="s">
        <v>121</v>
      </c>
      <c r="E757" s="55" t="s">
        <v>122</v>
      </c>
      <c r="F757" s="55" t="s">
        <v>123</v>
      </c>
      <c r="G757" s="55" t="s">
        <v>124</v>
      </c>
      <c r="H757" s="55" t="s">
        <v>124</v>
      </c>
      <c r="I757" s="55" t="s">
        <v>42</v>
      </c>
      <c r="J757" s="55" t="s">
        <v>182</v>
      </c>
      <c r="K757" s="55" t="s">
        <v>182</v>
      </c>
      <c r="L757" s="55" t="s">
        <v>43</v>
      </c>
      <c r="M757" s="55" t="s">
        <v>44</v>
      </c>
      <c r="N757" s="55" t="s">
        <v>150</v>
      </c>
      <c r="O757" s="55" t="s">
        <v>42</v>
      </c>
      <c r="P757" s="55"/>
      <c r="Q757" s="55" t="s">
        <v>176</v>
      </c>
      <c r="R757" s="55" t="s">
        <v>179</v>
      </c>
      <c r="S757" s="55">
        <v>201304</v>
      </c>
      <c r="T757" s="55" t="s">
        <v>47</v>
      </c>
      <c r="U757" s="55">
        <v>0</v>
      </c>
      <c r="V757" s="56">
        <v>-162151.35</v>
      </c>
      <c r="W757" s="55"/>
      <c r="X757" s="55" t="s">
        <v>177</v>
      </c>
      <c r="Y757" s="55"/>
      <c r="Z757" s="55" t="s">
        <v>48</v>
      </c>
      <c r="AA757" s="55" t="s">
        <v>129</v>
      </c>
      <c r="AB757" s="55" t="s">
        <v>42</v>
      </c>
      <c r="AC757" s="55" t="s">
        <v>349</v>
      </c>
      <c r="AD757" s="55" t="s">
        <v>51</v>
      </c>
      <c r="AE757" s="53"/>
    </row>
    <row r="758" spans="1:31" x14ac:dyDescent="0.25">
      <c r="A758" s="55" t="s">
        <v>35</v>
      </c>
      <c r="B758" s="55" t="s">
        <v>36</v>
      </c>
      <c r="C758" s="55" t="s">
        <v>37</v>
      </c>
      <c r="D758" s="55" t="s">
        <v>121</v>
      </c>
      <c r="E758" s="55" t="s">
        <v>122</v>
      </c>
      <c r="F758" s="55" t="s">
        <v>123</v>
      </c>
      <c r="G758" s="55" t="s">
        <v>124</v>
      </c>
      <c r="H758" s="55" t="s">
        <v>124</v>
      </c>
      <c r="I758" s="55" t="s">
        <v>42</v>
      </c>
      <c r="J758" s="55" t="s">
        <v>182</v>
      </c>
      <c r="K758" s="55" t="s">
        <v>182</v>
      </c>
      <c r="L758" s="55" t="s">
        <v>43</v>
      </c>
      <c r="M758" s="55" t="s">
        <v>44</v>
      </c>
      <c r="N758" s="55" t="s">
        <v>150</v>
      </c>
      <c r="O758" s="55" t="s">
        <v>42</v>
      </c>
      <c r="P758" s="55"/>
      <c r="Q758" s="55" t="s">
        <v>176</v>
      </c>
      <c r="R758" s="55"/>
      <c r="S758" s="55">
        <v>201304</v>
      </c>
      <c r="T758" s="55" t="s">
        <v>47</v>
      </c>
      <c r="U758" s="55">
        <v>0</v>
      </c>
      <c r="V758" s="56">
        <v>-94993.25</v>
      </c>
      <c r="W758" s="55"/>
      <c r="X758" s="55" t="s">
        <v>177</v>
      </c>
      <c r="Y758" s="55"/>
      <c r="Z758" s="55" t="s">
        <v>48</v>
      </c>
      <c r="AA758" s="55" t="s">
        <v>129</v>
      </c>
      <c r="AB758" s="55" t="s">
        <v>42</v>
      </c>
      <c r="AC758" s="55" t="s">
        <v>349</v>
      </c>
      <c r="AD758" s="55" t="s">
        <v>51</v>
      </c>
      <c r="AE758" s="53"/>
    </row>
    <row r="759" spans="1:31" x14ac:dyDescent="0.25">
      <c r="A759" s="55" t="s">
        <v>35</v>
      </c>
      <c r="B759" s="55" t="s">
        <v>36</v>
      </c>
      <c r="C759" s="55" t="s">
        <v>37</v>
      </c>
      <c r="D759" s="55" t="s">
        <v>121</v>
      </c>
      <c r="E759" s="55" t="s">
        <v>122</v>
      </c>
      <c r="F759" s="55" t="s">
        <v>123</v>
      </c>
      <c r="G759" s="55" t="s">
        <v>124</v>
      </c>
      <c r="H759" s="55" t="s">
        <v>124</v>
      </c>
      <c r="I759" s="55" t="s">
        <v>42</v>
      </c>
      <c r="J759" s="55" t="s">
        <v>182</v>
      </c>
      <c r="K759" s="55" t="s">
        <v>182</v>
      </c>
      <c r="L759" s="55" t="s">
        <v>43</v>
      </c>
      <c r="M759" s="55" t="s">
        <v>44</v>
      </c>
      <c r="N759" s="55" t="s">
        <v>180</v>
      </c>
      <c r="O759" s="55" t="s">
        <v>42</v>
      </c>
      <c r="P759" s="55"/>
      <c r="Q759" s="55" t="s">
        <v>330</v>
      </c>
      <c r="R759" s="55" t="s">
        <v>179</v>
      </c>
      <c r="S759" s="55">
        <v>201304</v>
      </c>
      <c r="T759" s="55" t="s">
        <v>52</v>
      </c>
      <c r="U759" s="55">
        <v>0</v>
      </c>
      <c r="V759" s="56">
        <v>8623.9</v>
      </c>
      <c r="W759" s="55"/>
      <c r="X759" s="55" t="s">
        <v>177</v>
      </c>
      <c r="Y759" s="55"/>
      <c r="Z759" s="55" t="s">
        <v>48</v>
      </c>
      <c r="AA759" s="55" t="s">
        <v>129</v>
      </c>
      <c r="AB759" s="55" t="s">
        <v>42</v>
      </c>
      <c r="AC759" s="55" t="s">
        <v>333</v>
      </c>
      <c r="AD759" s="55" t="s">
        <v>51</v>
      </c>
      <c r="AE759" s="53"/>
    </row>
    <row r="760" spans="1:31" x14ac:dyDescent="0.25">
      <c r="A760" s="55" t="s">
        <v>35</v>
      </c>
      <c r="B760" s="55" t="s">
        <v>36</v>
      </c>
      <c r="C760" s="55" t="s">
        <v>37</v>
      </c>
      <c r="D760" s="55" t="s">
        <v>121</v>
      </c>
      <c r="E760" s="55" t="s">
        <v>122</v>
      </c>
      <c r="F760" s="55" t="s">
        <v>123</v>
      </c>
      <c r="G760" s="55" t="s">
        <v>124</v>
      </c>
      <c r="H760" s="55" t="s">
        <v>124</v>
      </c>
      <c r="I760" s="55" t="s">
        <v>42</v>
      </c>
      <c r="J760" s="55" t="s">
        <v>182</v>
      </c>
      <c r="K760" s="55" t="s">
        <v>182</v>
      </c>
      <c r="L760" s="55" t="s">
        <v>43</v>
      </c>
      <c r="M760" s="55" t="s">
        <v>44</v>
      </c>
      <c r="N760" s="55" t="s">
        <v>150</v>
      </c>
      <c r="O760" s="55" t="s">
        <v>42</v>
      </c>
      <c r="P760" s="55"/>
      <c r="Q760" s="55" t="s">
        <v>330</v>
      </c>
      <c r="R760" s="55" t="s">
        <v>179</v>
      </c>
      <c r="S760" s="55">
        <v>201304</v>
      </c>
      <c r="T760" s="55" t="s">
        <v>52</v>
      </c>
      <c r="U760" s="55">
        <v>0</v>
      </c>
      <c r="V760" s="56">
        <v>162151.35</v>
      </c>
      <c r="W760" s="55"/>
      <c r="X760" s="55" t="s">
        <v>177</v>
      </c>
      <c r="Y760" s="55"/>
      <c r="Z760" s="55" t="s">
        <v>48</v>
      </c>
      <c r="AA760" s="55" t="s">
        <v>129</v>
      </c>
      <c r="AB760" s="55" t="s">
        <v>42</v>
      </c>
      <c r="AC760" s="55" t="s">
        <v>333</v>
      </c>
      <c r="AD760" s="55" t="s">
        <v>51</v>
      </c>
      <c r="AE760" s="53"/>
    </row>
    <row r="761" spans="1:31" x14ac:dyDescent="0.25">
      <c r="A761" s="55" t="s">
        <v>35</v>
      </c>
      <c r="B761" s="55" t="s">
        <v>36</v>
      </c>
      <c r="C761" s="55" t="s">
        <v>37</v>
      </c>
      <c r="D761" s="55" t="s">
        <v>121</v>
      </c>
      <c r="E761" s="55" t="s">
        <v>122</v>
      </c>
      <c r="F761" s="55" t="s">
        <v>123</v>
      </c>
      <c r="G761" s="55" t="s">
        <v>124</v>
      </c>
      <c r="H761" s="55" t="s">
        <v>124</v>
      </c>
      <c r="I761" s="55" t="s">
        <v>42</v>
      </c>
      <c r="J761" s="55" t="s">
        <v>182</v>
      </c>
      <c r="K761" s="55" t="s">
        <v>182</v>
      </c>
      <c r="L761" s="55" t="s">
        <v>43</v>
      </c>
      <c r="M761" s="55" t="s">
        <v>44</v>
      </c>
      <c r="N761" s="55" t="s">
        <v>180</v>
      </c>
      <c r="O761" s="55" t="s">
        <v>42</v>
      </c>
      <c r="P761" s="55"/>
      <c r="Q761" s="55" t="s">
        <v>199</v>
      </c>
      <c r="R761" s="55"/>
      <c r="S761" s="55">
        <v>201304</v>
      </c>
      <c r="T761" s="55" t="s">
        <v>52</v>
      </c>
      <c r="U761" s="55">
        <v>0</v>
      </c>
      <c r="V761" s="56">
        <v>78859.679999999993</v>
      </c>
      <c r="W761" s="55"/>
      <c r="X761" s="55" t="s">
        <v>177</v>
      </c>
      <c r="Y761" s="55"/>
      <c r="Z761" s="55" t="s">
        <v>48</v>
      </c>
      <c r="AA761" s="55" t="s">
        <v>129</v>
      </c>
      <c r="AB761" s="55" t="s">
        <v>42</v>
      </c>
      <c r="AC761" s="55" t="s">
        <v>343</v>
      </c>
      <c r="AD761" s="55" t="s">
        <v>51</v>
      </c>
      <c r="AE761" s="53"/>
    </row>
    <row r="762" spans="1:31" x14ac:dyDescent="0.25">
      <c r="A762" s="55" t="s">
        <v>35</v>
      </c>
      <c r="B762" s="55" t="s">
        <v>36</v>
      </c>
      <c r="C762" s="55" t="s">
        <v>37</v>
      </c>
      <c r="D762" s="55" t="s">
        <v>121</v>
      </c>
      <c r="E762" s="55" t="s">
        <v>122</v>
      </c>
      <c r="F762" s="55" t="s">
        <v>123</v>
      </c>
      <c r="G762" s="55" t="s">
        <v>124</v>
      </c>
      <c r="H762" s="55" t="s">
        <v>124</v>
      </c>
      <c r="I762" s="55" t="s">
        <v>42</v>
      </c>
      <c r="J762" s="55" t="s">
        <v>182</v>
      </c>
      <c r="K762" s="55" t="s">
        <v>182</v>
      </c>
      <c r="L762" s="55" t="s">
        <v>43</v>
      </c>
      <c r="M762" s="55" t="s">
        <v>44</v>
      </c>
      <c r="N762" s="55" t="s">
        <v>150</v>
      </c>
      <c r="O762" s="55" t="s">
        <v>42</v>
      </c>
      <c r="P762" s="55"/>
      <c r="Q762" s="55" t="s">
        <v>199</v>
      </c>
      <c r="R762" s="55"/>
      <c r="S762" s="55">
        <v>201304</v>
      </c>
      <c r="T762" s="55" t="s">
        <v>52</v>
      </c>
      <c r="U762" s="55">
        <v>0</v>
      </c>
      <c r="V762" s="56">
        <v>163393.47</v>
      </c>
      <c r="W762" s="55"/>
      <c r="X762" s="55" t="s">
        <v>177</v>
      </c>
      <c r="Y762" s="55"/>
      <c r="Z762" s="55" t="s">
        <v>48</v>
      </c>
      <c r="AA762" s="55" t="s">
        <v>129</v>
      </c>
      <c r="AB762" s="55" t="s">
        <v>42</v>
      </c>
      <c r="AC762" s="55" t="s">
        <v>343</v>
      </c>
      <c r="AD762" s="55" t="s">
        <v>51</v>
      </c>
      <c r="AE762" s="53"/>
    </row>
    <row r="763" spans="1:31" x14ac:dyDescent="0.25">
      <c r="A763" s="55" t="s">
        <v>35</v>
      </c>
      <c r="B763" s="55" t="s">
        <v>36</v>
      </c>
      <c r="C763" s="55" t="s">
        <v>37</v>
      </c>
      <c r="D763" s="55" t="s">
        <v>121</v>
      </c>
      <c r="E763" s="55" t="s">
        <v>122</v>
      </c>
      <c r="F763" s="55" t="s">
        <v>123</v>
      </c>
      <c r="G763" s="55" t="s">
        <v>124</v>
      </c>
      <c r="H763" s="55" t="s">
        <v>124</v>
      </c>
      <c r="I763" s="55" t="s">
        <v>42</v>
      </c>
      <c r="J763" s="55" t="s">
        <v>182</v>
      </c>
      <c r="K763" s="55" t="s">
        <v>182</v>
      </c>
      <c r="L763" s="55" t="s">
        <v>43</v>
      </c>
      <c r="M763" s="55" t="s">
        <v>44</v>
      </c>
      <c r="N763" s="55" t="s">
        <v>150</v>
      </c>
      <c r="O763" s="55" t="s">
        <v>42</v>
      </c>
      <c r="P763" s="55"/>
      <c r="Q763" s="55" t="s">
        <v>199</v>
      </c>
      <c r="R763" s="55"/>
      <c r="S763" s="55">
        <v>201304</v>
      </c>
      <c r="T763" s="55" t="s">
        <v>52</v>
      </c>
      <c r="U763" s="55">
        <v>0</v>
      </c>
      <c r="V763" s="56">
        <v>46510.84</v>
      </c>
      <c r="W763" s="55"/>
      <c r="X763" s="55" t="s">
        <v>177</v>
      </c>
      <c r="Y763" s="55"/>
      <c r="Z763" s="55" t="s">
        <v>48</v>
      </c>
      <c r="AA763" s="55" t="s">
        <v>129</v>
      </c>
      <c r="AB763" s="55" t="s">
        <v>42</v>
      </c>
      <c r="AC763" s="55" t="s">
        <v>343</v>
      </c>
      <c r="AD763" s="55" t="s">
        <v>51</v>
      </c>
      <c r="AE763" s="53"/>
    </row>
    <row r="764" spans="1:31" x14ac:dyDescent="0.25">
      <c r="A764" s="55" t="s">
        <v>35</v>
      </c>
      <c r="B764" s="55" t="s">
        <v>36</v>
      </c>
      <c r="C764" s="55" t="s">
        <v>37</v>
      </c>
      <c r="D764" s="55" t="s">
        <v>121</v>
      </c>
      <c r="E764" s="55" t="s">
        <v>122</v>
      </c>
      <c r="F764" s="55" t="s">
        <v>123</v>
      </c>
      <c r="G764" s="55" t="s">
        <v>124</v>
      </c>
      <c r="H764" s="55" t="s">
        <v>124</v>
      </c>
      <c r="I764" s="55" t="s">
        <v>42</v>
      </c>
      <c r="J764" s="55" t="s">
        <v>182</v>
      </c>
      <c r="K764" s="55" t="s">
        <v>182</v>
      </c>
      <c r="L764" s="55" t="s">
        <v>43</v>
      </c>
      <c r="M764" s="55" t="s">
        <v>44</v>
      </c>
      <c r="N764" s="55" t="s">
        <v>180</v>
      </c>
      <c r="O764" s="55" t="s">
        <v>42</v>
      </c>
      <c r="P764" s="55"/>
      <c r="Q764" s="55" t="s">
        <v>199</v>
      </c>
      <c r="R764" s="55"/>
      <c r="S764" s="55">
        <v>201304</v>
      </c>
      <c r="T764" s="55" t="s">
        <v>52</v>
      </c>
      <c r="U764" s="55">
        <v>0</v>
      </c>
      <c r="V764" s="56">
        <v>6379.22</v>
      </c>
      <c r="W764" s="55"/>
      <c r="X764" s="55" t="s">
        <v>177</v>
      </c>
      <c r="Y764" s="55"/>
      <c r="Z764" s="55" t="s">
        <v>48</v>
      </c>
      <c r="AA764" s="55" t="s">
        <v>129</v>
      </c>
      <c r="AB764" s="55" t="s">
        <v>42</v>
      </c>
      <c r="AC764" s="55" t="s">
        <v>343</v>
      </c>
      <c r="AD764" s="55" t="s">
        <v>51</v>
      </c>
      <c r="AE764" s="53"/>
    </row>
    <row r="765" spans="1:31" x14ac:dyDescent="0.25">
      <c r="A765" s="55" t="s">
        <v>35</v>
      </c>
      <c r="B765" s="55" t="s">
        <v>36</v>
      </c>
      <c r="C765" s="55" t="s">
        <v>37</v>
      </c>
      <c r="D765" s="55" t="s">
        <v>121</v>
      </c>
      <c r="E765" s="55" t="s">
        <v>122</v>
      </c>
      <c r="F765" s="55" t="s">
        <v>123</v>
      </c>
      <c r="G765" s="55" t="s">
        <v>124</v>
      </c>
      <c r="H765" s="55" t="s">
        <v>124</v>
      </c>
      <c r="I765" s="55" t="s">
        <v>42</v>
      </c>
      <c r="J765" s="55" t="s">
        <v>190</v>
      </c>
      <c r="K765" s="55" t="s">
        <v>190</v>
      </c>
      <c r="L765" s="55" t="s">
        <v>43</v>
      </c>
      <c r="M765" s="55" t="s">
        <v>44</v>
      </c>
      <c r="N765" s="55" t="s">
        <v>150</v>
      </c>
      <c r="O765" s="55" t="s">
        <v>42</v>
      </c>
      <c r="P765" s="55"/>
      <c r="Q765" s="55" t="s">
        <v>176</v>
      </c>
      <c r="R765" s="55" t="s">
        <v>179</v>
      </c>
      <c r="S765" s="55">
        <v>201304</v>
      </c>
      <c r="T765" s="55" t="s">
        <v>47</v>
      </c>
      <c r="U765" s="55">
        <v>0</v>
      </c>
      <c r="V765" s="56">
        <v>-100000</v>
      </c>
      <c r="W765" s="55"/>
      <c r="X765" s="55" t="s">
        <v>177</v>
      </c>
      <c r="Y765" s="55"/>
      <c r="Z765" s="55" t="s">
        <v>48</v>
      </c>
      <c r="AA765" s="55" t="s">
        <v>129</v>
      </c>
      <c r="AB765" s="55" t="s">
        <v>42</v>
      </c>
      <c r="AC765" s="55" t="s">
        <v>349</v>
      </c>
      <c r="AD765" s="55" t="s">
        <v>51</v>
      </c>
      <c r="AE765" s="53"/>
    </row>
    <row r="766" spans="1:31" x14ac:dyDescent="0.25">
      <c r="A766" s="55" t="s">
        <v>35</v>
      </c>
      <c r="B766" s="55" t="s">
        <v>36</v>
      </c>
      <c r="C766" s="55" t="s">
        <v>37</v>
      </c>
      <c r="D766" s="55" t="s">
        <v>121</v>
      </c>
      <c r="E766" s="55" t="s">
        <v>122</v>
      </c>
      <c r="F766" s="55" t="s">
        <v>123</v>
      </c>
      <c r="G766" s="55" t="s">
        <v>124</v>
      </c>
      <c r="H766" s="55" t="s">
        <v>124</v>
      </c>
      <c r="I766" s="55" t="s">
        <v>42</v>
      </c>
      <c r="J766" s="55" t="s">
        <v>182</v>
      </c>
      <c r="K766" s="55" t="s">
        <v>182</v>
      </c>
      <c r="L766" s="55" t="s">
        <v>43</v>
      </c>
      <c r="M766" s="55" t="s">
        <v>44</v>
      </c>
      <c r="N766" s="55" t="s">
        <v>150</v>
      </c>
      <c r="O766" s="55" t="s">
        <v>42</v>
      </c>
      <c r="P766" s="55"/>
      <c r="Q766" s="55" t="s">
        <v>176</v>
      </c>
      <c r="R766" s="55" t="s">
        <v>179</v>
      </c>
      <c r="S766" s="55">
        <v>201304</v>
      </c>
      <c r="T766" s="55" t="s">
        <v>47</v>
      </c>
      <c r="U766" s="55">
        <v>0</v>
      </c>
      <c r="V766" s="56">
        <v>-8623.9</v>
      </c>
      <c r="W766" s="55"/>
      <c r="X766" s="55" t="s">
        <v>177</v>
      </c>
      <c r="Y766" s="55"/>
      <c r="Z766" s="55" t="s">
        <v>48</v>
      </c>
      <c r="AA766" s="55" t="s">
        <v>129</v>
      </c>
      <c r="AB766" s="55" t="s">
        <v>42</v>
      </c>
      <c r="AC766" s="55" t="s">
        <v>349</v>
      </c>
      <c r="AD766" s="55" t="s">
        <v>51</v>
      </c>
      <c r="AE766" s="53"/>
    </row>
    <row r="767" spans="1:31" x14ac:dyDescent="0.25">
      <c r="A767" s="55" t="s">
        <v>35</v>
      </c>
      <c r="B767" s="55" t="s">
        <v>36</v>
      </c>
      <c r="C767" s="55" t="s">
        <v>37</v>
      </c>
      <c r="D767" s="55" t="s">
        <v>121</v>
      </c>
      <c r="E767" s="55" t="s">
        <v>122</v>
      </c>
      <c r="F767" s="55" t="s">
        <v>123</v>
      </c>
      <c r="G767" s="55" t="s">
        <v>124</v>
      </c>
      <c r="H767" s="55" t="s">
        <v>124</v>
      </c>
      <c r="I767" s="55" t="s">
        <v>42</v>
      </c>
      <c r="J767" s="55" t="s">
        <v>190</v>
      </c>
      <c r="K767" s="55" t="s">
        <v>190</v>
      </c>
      <c r="L767" s="55" t="s">
        <v>43</v>
      </c>
      <c r="M767" s="55" t="s">
        <v>44</v>
      </c>
      <c r="N767" s="55" t="s">
        <v>150</v>
      </c>
      <c r="O767" s="55" t="s">
        <v>42</v>
      </c>
      <c r="P767" s="55"/>
      <c r="Q767" s="55" t="s">
        <v>330</v>
      </c>
      <c r="R767" s="55" t="s">
        <v>179</v>
      </c>
      <c r="S767" s="55">
        <v>201304</v>
      </c>
      <c r="T767" s="55" t="s">
        <v>52</v>
      </c>
      <c r="U767" s="55">
        <v>0</v>
      </c>
      <c r="V767" s="56">
        <v>100000</v>
      </c>
      <c r="W767" s="55"/>
      <c r="X767" s="55" t="s">
        <v>177</v>
      </c>
      <c r="Y767" s="55"/>
      <c r="Z767" s="55" t="s">
        <v>48</v>
      </c>
      <c r="AA767" s="55" t="s">
        <v>129</v>
      </c>
      <c r="AB767" s="55" t="s">
        <v>42</v>
      </c>
      <c r="AC767" s="55" t="s">
        <v>333</v>
      </c>
      <c r="AD767" s="55" t="s">
        <v>51</v>
      </c>
      <c r="AE767" s="53"/>
    </row>
    <row r="768" spans="1:31" x14ac:dyDescent="0.25">
      <c r="A768" s="55" t="s">
        <v>35</v>
      </c>
      <c r="B768" s="55" t="s">
        <v>36</v>
      </c>
      <c r="C768" s="55" t="s">
        <v>37</v>
      </c>
      <c r="D768" s="55" t="s">
        <v>121</v>
      </c>
      <c r="E768" s="55" t="s">
        <v>122</v>
      </c>
      <c r="F768" s="55" t="s">
        <v>123</v>
      </c>
      <c r="G768" s="55" t="s">
        <v>124</v>
      </c>
      <c r="H768" s="55" t="s">
        <v>124</v>
      </c>
      <c r="I768" s="55" t="s">
        <v>42</v>
      </c>
      <c r="J768" s="55" t="s">
        <v>190</v>
      </c>
      <c r="K768" s="55" t="s">
        <v>190</v>
      </c>
      <c r="L768" s="55" t="s">
        <v>43</v>
      </c>
      <c r="M768" s="55" t="s">
        <v>44</v>
      </c>
      <c r="N768" s="55" t="s">
        <v>134</v>
      </c>
      <c r="O768" s="55" t="s">
        <v>42</v>
      </c>
      <c r="P768" s="55"/>
      <c r="Q768" s="55" t="s">
        <v>325</v>
      </c>
      <c r="R768" s="55" t="s">
        <v>366</v>
      </c>
      <c r="S768" s="55">
        <v>201304</v>
      </c>
      <c r="T768" s="55" t="s">
        <v>47</v>
      </c>
      <c r="U768" s="55">
        <v>0</v>
      </c>
      <c r="V768" s="56">
        <v>-250</v>
      </c>
      <c r="W768" s="55"/>
      <c r="X768" s="55" t="s">
        <v>367</v>
      </c>
      <c r="Y768" s="55"/>
      <c r="Z768" s="55" t="s">
        <v>48</v>
      </c>
      <c r="AA768" s="55" t="s">
        <v>129</v>
      </c>
      <c r="AB768" s="55" t="s">
        <v>42</v>
      </c>
      <c r="AC768" s="55" t="s">
        <v>328</v>
      </c>
      <c r="AD768" s="55" t="s">
        <v>51</v>
      </c>
      <c r="AE768" s="53"/>
    </row>
    <row r="769" spans="1:31" x14ac:dyDescent="0.25">
      <c r="A769" s="55" t="s">
        <v>35</v>
      </c>
      <c r="B769" s="55" t="s">
        <v>36</v>
      </c>
      <c r="C769" s="55" t="s">
        <v>37</v>
      </c>
      <c r="D769" s="55" t="s">
        <v>121</v>
      </c>
      <c r="E769" s="55" t="s">
        <v>122</v>
      </c>
      <c r="F769" s="55" t="s">
        <v>123</v>
      </c>
      <c r="G769" s="55" t="s">
        <v>124</v>
      </c>
      <c r="H769" s="55" t="s">
        <v>124</v>
      </c>
      <c r="I769" s="55" t="s">
        <v>42</v>
      </c>
      <c r="J769" s="55" t="s">
        <v>190</v>
      </c>
      <c r="K769" s="55" t="s">
        <v>190</v>
      </c>
      <c r="L769" s="55" t="s">
        <v>43</v>
      </c>
      <c r="M769" s="55" t="s">
        <v>44</v>
      </c>
      <c r="N769" s="55" t="s">
        <v>150</v>
      </c>
      <c r="O769" s="55" t="s">
        <v>42</v>
      </c>
      <c r="P769" s="55"/>
      <c r="Q769" s="55" t="s">
        <v>199</v>
      </c>
      <c r="R769" s="55"/>
      <c r="S769" s="55">
        <v>201304</v>
      </c>
      <c r="T769" s="55" t="s">
        <v>52</v>
      </c>
      <c r="U769" s="55">
        <v>0</v>
      </c>
      <c r="V769" s="56">
        <v>100000</v>
      </c>
      <c r="W769" s="55"/>
      <c r="X769" s="55" t="s">
        <v>177</v>
      </c>
      <c r="Y769" s="55"/>
      <c r="Z769" s="55" t="s">
        <v>48</v>
      </c>
      <c r="AA769" s="55" t="s">
        <v>129</v>
      </c>
      <c r="AB769" s="55" t="s">
        <v>42</v>
      </c>
      <c r="AC769" s="55" t="s">
        <v>343</v>
      </c>
      <c r="AD769" s="55" t="s">
        <v>51</v>
      </c>
      <c r="AE769" s="53"/>
    </row>
    <row r="770" spans="1:31" x14ac:dyDescent="0.25">
      <c r="A770" s="55" t="s">
        <v>35</v>
      </c>
      <c r="B770" s="55" t="s">
        <v>36</v>
      </c>
      <c r="C770" s="55" t="s">
        <v>37</v>
      </c>
      <c r="D770" s="55" t="s">
        <v>121</v>
      </c>
      <c r="E770" s="55" t="s">
        <v>215</v>
      </c>
      <c r="F770" s="55" t="s">
        <v>216</v>
      </c>
      <c r="G770" s="55" t="s">
        <v>124</v>
      </c>
      <c r="H770" s="55" t="s">
        <v>124</v>
      </c>
      <c r="I770" s="55" t="s">
        <v>42</v>
      </c>
      <c r="J770" s="55" t="s">
        <v>217</v>
      </c>
      <c r="K770" s="55" t="s">
        <v>217</v>
      </c>
      <c r="L770" s="55" t="s">
        <v>43</v>
      </c>
      <c r="M770" s="55" t="s">
        <v>44</v>
      </c>
      <c r="N770" s="55" t="s">
        <v>150</v>
      </c>
      <c r="O770" s="55" t="s">
        <v>42</v>
      </c>
      <c r="P770" s="55"/>
      <c r="Q770" s="55" t="s">
        <v>229</v>
      </c>
      <c r="R770" s="55"/>
      <c r="S770" s="55">
        <v>201304</v>
      </c>
      <c r="T770" s="55" t="s">
        <v>47</v>
      </c>
      <c r="U770" s="55">
        <v>0</v>
      </c>
      <c r="V770" s="56">
        <v>-125243</v>
      </c>
      <c r="W770" s="55"/>
      <c r="X770" s="55" t="s">
        <v>230</v>
      </c>
      <c r="Y770" s="55"/>
      <c r="Z770" s="55" t="s">
        <v>48</v>
      </c>
      <c r="AA770" s="55" t="s">
        <v>129</v>
      </c>
      <c r="AB770" s="55" t="s">
        <v>42</v>
      </c>
      <c r="AC770" s="55" t="s">
        <v>349</v>
      </c>
      <c r="AD770" s="55" t="s">
        <v>51</v>
      </c>
      <c r="AE770" s="53"/>
    </row>
    <row r="771" spans="1:31" x14ac:dyDescent="0.25">
      <c r="A771" s="55" t="s">
        <v>35</v>
      </c>
      <c r="B771" s="55" t="s">
        <v>36</v>
      </c>
      <c r="C771" s="55" t="s">
        <v>37</v>
      </c>
      <c r="D771" s="55" t="s">
        <v>121</v>
      </c>
      <c r="E771" s="55" t="s">
        <v>215</v>
      </c>
      <c r="F771" s="55" t="s">
        <v>216</v>
      </c>
      <c r="G771" s="55" t="s">
        <v>124</v>
      </c>
      <c r="H771" s="55" t="s">
        <v>124</v>
      </c>
      <c r="I771" s="55" t="s">
        <v>42</v>
      </c>
      <c r="J771" s="55" t="s">
        <v>217</v>
      </c>
      <c r="K771" s="55" t="s">
        <v>217</v>
      </c>
      <c r="L771" s="55" t="s">
        <v>43</v>
      </c>
      <c r="M771" s="55" t="s">
        <v>44</v>
      </c>
      <c r="N771" s="55" t="s">
        <v>134</v>
      </c>
      <c r="O771" s="55" t="s">
        <v>42</v>
      </c>
      <c r="P771" s="55"/>
      <c r="Q771" s="55" t="s">
        <v>325</v>
      </c>
      <c r="R771" s="55" t="s">
        <v>387</v>
      </c>
      <c r="S771" s="55">
        <v>201304</v>
      </c>
      <c r="T771" s="55" t="s">
        <v>47</v>
      </c>
      <c r="U771" s="55">
        <v>0</v>
      </c>
      <c r="V771" s="56">
        <v>-1700</v>
      </c>
      <c r="W771" s="55"/>
      <c r="X771" s="55" t="s">
        <v>230</v>
      </c>
      <c r="Y771" s="55"/>
      <c r="Z771" s="55" t="s">
        <v>48</v>
      </c>
      <c r="AA771" s="55" t="s">
        <v>129</v>
      </c>
      <c r="AB771" s="55" t="s">
        <v>42</v>
      </c>
      <c r="AC771" s="55" t="s">
        <v>328</v>
      </c>
      <c r="AD771" s="55" t="s">
        <v>51</v>
      </c>
      <c r="AE771" s="53"/>
    </row>
    <row r="772" spans="1:31" x14ac:dyDescent="0.25">
      <c r="A772" s="55" t="s">
        <v>35</v>
      </c>
      <c r="B772" s="55" t="s">
        <v>36</v>
      </c>
      <c r="C772" s="55" t="s">
        <v>37</v>
      </c>
      <c r="D772" s="55" t="s">
        <v>121</v>
      </c>
      <c r="E772" s="55" t="s">
        <v>215</v>
      </c>
      <c r="F772" s="55" t="s">
        <v>216</v>
      </c>
      <c r="G772" s="55" t="s">
        <v>124</v>
      </c>
      <c r="H772" s="55" t="s">
        <v>124</v>
      </c>
      <c r="I772" s="55" t="s">
        <v>42</v>
      </c>
      <c r="J772" s="55" t="s">
        <v>217</v>
      </c>
      <c r="K772" s="55" t="s">
        <v>217</v>
      </c>
      <c r="L772" s="55" t="s">
        <v>43</v>
      </c>
      <c r="M772" s="55" t="s">
        <v>44</v>
      </c>
      <c r="N772" s="55" t="s">
        <v>134</v>
      </c>
      <c r="O772" s="55" t="s">
        <v>42</v>
      </c>
      <c r="P772" s="55"/>
      <c r="Q772" s="55" t="s">
        <v>325</v>
      </c>
      <c r="R772" s="55" t="s">
        <v>383</v>
      </c>
      <c r="S772" s="55">
        <v>201304</v>
      </c>
      <c r="T772" s="55" t="s">
        <v>47</v>
      </c>
      <c r="U772" s="55">
        <v>0</v>
      </c>
      <c r="V772" s="56">
        <v>-11.15</v>
      </c>
      <c r="W772" s="55"/>
      <c r="X772" s="55" t="s">
        <v>384</v>
      </c>
      <c r="Y772" s="55"/>
      <c r="Z772" s="55" t="s">
        <v>48</v>
      </c>
      <c r="AA772" s="55" t="s">
        <v>129</v>
      </c>
      <c r="AB772" s="55" t="s">
        <v>42</v>
      </c>
      <c r="AC772" s="55" t="s">
        <v>328</v>
      </c>
      <c r="AD772" s="55" t="s">
        <v>51</v>
      </c>
      <c r="AE772" s="53"/>
    </row>
    <row r="773" spans="1:31" x14ac:dyDescent="0.25">
      <c r="A773" s="55" t="s">
        <v>35</v>
      </c>
      <c r="B773" s="55" t="s">
        <v>36</v>
      </c>
      <c r="C773" s="55" t="s">
        <v>37</v>
      </c>
      <c r="D773" s="55" t="s">
        <v>121</v>
      </c>
      <c r="E773" s="55" t="s">
        <v>215</v>
      </c>
      <c r="F773" s="55" t="s">
        <v>216</v>
      </c>
      <c r="G773" s="55" t="s">
        <v>124</v>
      </c>
      <c r="H773" s="55" t="s">
        <v>124</v>
      </c>
      <c r="I773" s="55" t="s">
        <v>42</v>
      </c>
      <c r="J773" s="55" t="s">
        <v>217</v>
      </c>
      <c r="K773" s="55" t="s">
        <v>217</v>
      </c>
      <c r="L773" s="55" t="s">
        <v>43</v>
      </c>
      <c r="M773" s="55" t="s">
        <v>44</v>
      </c>
      <c r="N773" s="55" t="s">
        <v>134</v>
      </c>
      <c r="O773" s="55" t="s">
        <v>42</v>
      </c>
      <c r="P773" s="55"/>
      <c r="Q773" s="55" t="s">
        <v>325</v>
      </c>
      <c r="R773" s="55" t="s">
        <v>405</v>
      </c>
      <c r="S773" s="55">
        <v>201304</v>
      </c>
      <c r="T773" s="55" t="s">
        <v>47</v>
      </c>
      <c r="U773" s="55">
        <v>0</v>
      </c>
      <c r="V773" s="56">
        <v>-11.15</v>
      </c>
      <c r="W773" s="55"/>
      <c r="X773" s="55" t="s">
        <v>384</v>
      </c>
      <c r="Y773" s="55"/>
      <c r="Z773" s="55" t="s">
        <v>48</v>
      </c>
      <c r="AA773" s="55" t="s">
        <v>129</v>
      </c>
      <c r="AB773" s="55" t="s">
        <v>42</v>
      </c>
      <c r="AC773" s="55" t="s">
        <v>328</v>
      </c>
      <c r="AD773" s="55" t="s">
        <v>51</v>
      </c>
      <c r="AE773" s="53"/>
    </row>
    <row r="774" spans="1:31" x14ac:dyDescent="0.25">
      <c r="A774" s="55" t="s">
        <v>35</v>
      </c>
      <c r="B774" s="55" t="s">
        <v>36</v>
      </c>
      <c r="C774" s="55" t="s">
        <v>37</v>
      </c>
      <c r="D774" s="55" t="s">
        <v>121</v>
      </c>
      <c r="E774" s="55" t="s">
        <v>215</v>
      </c>
      <c r="F774" s="55" t="s">
        <v>216</v>
      </c>
      <c r="G774" s="55" t="s">
        <v>124</v>
      </c>
      <c r="H774" s="55" t="s">
        <v>124</v>
      </c>
      <c r="I774" s="55" t="s">
        <v>42</v>
      </c>
      <c r="J774" s="55" t="s">
        <v>217</v>
      </c>
      <c r="K774" s="55" t="s">
        <v>217</v>
      </c>
      <c r="L774" s="55" t="s">
        <v>43</v>
      </c>
      <c r="M774" s="55" t="s">
        <v>44</v>
      </c>
      <c r="N774" s="55" t="s">
        <v>150</v>
      </c>
      <c r="O774" s="55" t="s">
        <v>42</v>
      </c>
      <c r="P774" s="55"/>
      <c r="Q774" s="55" t="s">
        <v>408</v>
      </c>
      <c r="R774" s="55"/>
      <c r="S774" s="55">
        <v>201304</v>
      </c>
      <c r="T774" s="55" t="s">
        <v>52</v>
      </c>
      <c r="U774" s="55">
        <v>0</v>
      </c>
      <c r="V774" s="56">
        <v>121961.77</v>
      </c>
      <c r="W774" s="55"/>
      <c r="X774" s="55"/>
      <c r="Y774" s="55"/>
      <c r="Z774" s="55" t="s">
        <v>48</v>
      </c>
      <c r="AA774" s="55" t="s">
        <v>129</v>
      </c>
      <c r="AB774" s="55" t="s">
        <v>42</v>
      </c>
      <c r="AC774" s="55" t="s">
        <v>343</v>
      </c>
      <c r="AD774" s="55" t="s">
        <v>51</v>
      </c>
      <c r="AE774" s="53"/>
    </row>
    <row r="775" spans="1:31" x14ac:dyDescent="0.25">
      <c r="A775" s="55" t="s">
        <v>35</v>
      </c>
      <c r="B775" s="55" t="s">
        <v>36</v>
      </c>
      <c r="C775" s="55" t="s">
        <v>37</v>
      </c>
      <c r="D775" s="55" t="s">
        <v>121</v>
      </c>
      <c r="E775" s="55" t="s">
        <v>122</v>
      </c>
      <c r="F775" s="55" t="s">
        <v>123</v>
      </c>
      <c r="G775" s="55" t="s">
        <v>124</v>
      </c>
      <c r="H775" s="55" t="s">
        <v>124</v>
      </c>
      <c r="I775" s="55" t="s">
        <v>42</v>
      </c>
      <c r="J775" s="55" t="s">
        <v>190</v>
      </c>
      <c r="K775" s="55" t="s">
        <v>190</v>
      </c>
      <c r="L775" s="55" t="s">
        <v>43</v>
      </c>
      <c r="M775" s="55" t="s">
        <v>44</v>
      </c>
      <c r="N775" s="55" t="s">
        <v>150</v>
      </c>
      <c r="O775" s="55" t="s">
        <v>375</v>
      </c>
      <c r="P775" s="55"/>
      <c r="Q775" s="55" t="s">
        <v>376</v>
      </c>
      <c r="R775" s="55"/>
      <c r="S775" s="55">
        <v>201304</v>
      </c>
      <c r="T775" s="55" t="s">
        <v>47</v>
      </c>
      <c r="U775" s="55">
        <v>0</v>
      </c>
      <c r="V775" s="56">
        <v>-10612.5</v>
      </c>
      <c r="W775" s="55"/>
      <c r="X775" s="55"/>
      <c r="Y775" s="55"/>
      <c r="Z775" s="55" t="s">
        <v>48</v>
      </c>
      <c r="AA775" s="55" t="s">
        <v>377</v>
      </c>
      <c r="AB775" s="55" t="s">
        <v>42</v>
      </c>
      <c r="AC775" s="55" t="s">
        <v>378</v>
      </c>
      <c r="AD775" s="55" t="s">
        <v>51</v>
      </c>
      <c r="AE775" s="53"/>
    </row>
    <row r="776" spans="1:31" x14ac:dyDescent="0.25">
      <c r="A776" s="55" t="s">
        <v>35</v>
      </c>
      <c r="B776" s="55" t="s">
        <v>36</v>
      </c>
      <c r="C776" s="55" t="s">
        <v>37</v>
      </c>
      <c r="D776" s="55" t="s">
        <v>121</v>
      </c>
      <c r="E776" s="55" t="s">
        <v>122</v>
      </c>
      <c r="F776" s="55" t="s">
        <v>123</v>
      </c>
      <c r="G776" s="55" t="s">
        <v>124</v>
      </c>
      <c r="H776" s="55" t="s">
        <v>124</v>
      </c>
      <c r="I776" s="55" t="s">
        <v>42</v>
      </c>
      <c r="J776" s="55" t="s">
        <v>190</v>
      </c>
      <c r="K776" s="55" t="s">
        <v>190</v>
      </c>
      <c r="L776" s="55" t="s">
        <v>43</v>
      </c>
      <c r="M776" s="55" t="s">
        <v>44</v>
      </c>
      <c r="N776" s="55" t="s">
        <v>150</v>
      </c>
      <c r="O776" s="55" t="s">
        <v>381</v>
      </c>
      <c r="P776" s="55"/>
      <c r="Q776" s="55" t="s">
        <v>376</v>
      </c>
      <c r="R776" s="55"/>
      <c r="S776" s="55">
        <v>201304</v>
      </c>
      <c r="T776" s="55" t="s">
        <v>47</v>
      </c>
      <c r="U776" s="55">
        <v>0</v>
      </c>
      <c r="V776" s="56">
        <v>-10612.5</v>
      </c>
      <c r="W776" s="55"/>
      <c r="X776" s="55"/>
      <c r="Y776" s="55"/>
      <c r="Z776" s="55" t="s">
        <v>48</v>
      </c>
      <c r="AA776" s="55" t="s">
        <v>377</v>
      </c>
      <c r="AB776" s="55" t="s">
        <v>42</v>
      </c>
      <c r="AC776" s="55" t="s">
        <v>378</v>
      </c>
      <c r="AD776" s="55" t="s">
        <v>51</v>
      </c>
      <c r="AE776" s="53"/>
    </row>
    <row r="777" spans="1:31" x14ac:dyDescent="0.25">
      <c r="A777" s="55" t="s">
        <v>35</v>
      </c>
      <c r="B777" s="55" t="s">
        <v>36</v>
      </c>
      <c r="C777" s="55" t="s">
        <v>37</v>
      </c>
      <c r="D777" s="55" t="s">
        <v>121</v>
      </c>
      <c r="E777" s="55" t="s">
        <v>215</v>
      </c>
      <c r="F777" s="55" t="s">
        <v>216</v>
      </c>
      <c r="G777" s="55" t="s">
        <v>124</v>
      </c>
      <c r="H777" s="55" t="s">
        <v>124</v>
      </c>
      <c r="I777" s="55" t="s">
        <v>42</v>
      </c>
      <c r="J777" s="55" t="s">
        <v>217</v>
      </c>
      <c r="K777" s="55" t="s">
        <v>217</v>
      </c>
      <c r="L777" s="55" t="s">
        <v>43</v>
      </c>
      <c r="M777" s="55" t="s">
        <v>44</v>
      </c>
      <c r="N777" s="55" t="s">
        <v>134</v>
      </c>
      <c r="O777" s="55" t="s">
        <v>42</v>
      </c>
      <c r="P777" s="55"/>
      <c r="Q777" s="55" t="s">
        <v>325</v>
      </c>
      <c r="R777" s="55" t="s">
        <v>406</v>
      </c>
      <c r="S777" s="55">
        <v>201304</v>
      </c>
      <c r="T777" s="55" t="s">
        <v>47</v>
      </c>
      <c r="U777" s="55">
        <v>0</v>
      </c>
      <c r="V777" s="56">
        <v>-8.92</v>
      </c>
      <c r="W777" s="55"/>
      <c r="X777" s="55" t="s">
        <v>384</v>
      </c>
      <c r="Y777" s="55"/>
      <c r="Z777" s="55" t="s">
        <v>48</v>
      </c>
      <c r="AA777" s="55" t="s">
        <v>129</v>
      </c>
      <c r="AB777" s="55" t="s">
        <v>42</v>
      </c>
      <c r="AC777" s="55" t="s">
        <v>328</v>
      </c>
      <c r="AD777" s="55" t="s">
        <v>51</v>
      </c>
      <c r="AE777" s="53"/>
    </row>
    <row r="778" spans="1:31" x14ac:dyDescent="0.25">
      <c r="A778" s="55" t="s">
        <v>35</v>
      </c>
      <c r="B778" s="55" t="s">
        <v>36</v>
      </c>
      <c r="C778" s="55" t="s">
        <v>37</v>
      </c>
      <c r="D778" s="55" t="s">
        <v>121</v>
      </c>
      <c r="E778" s="55" t="s">
        <v>215</v>
      </c>
      <c r="F778" s="55" t="s">
        <v>216</v>
      </c>
      <c r="G778" s="55" t="s">
        <v>124</v>
      </c>
      <c r="H778" s="55" t="s">
        <v>124</v>
      </c>
      <c r="I778" s="55" t="s">
        <v>42</v>
      </c>
      <c r="J778" s="55" t="s">
        <v>217</v>
      </c>
      <c r="K778" s="55" t="s">
        <v>217</v>
      </c>
      <c r="L778" s="55" t="s">
        <v>43</v>
      </c>
      <c r="M778" s="55" t="s">
        <v>44</v>
      </c>
      <c r="N778" s="55" t="s">
        <v>134</v>
      </c>
      <c r="O778" s="55" t="s">
        <v>42</v>
      </c>
      <c r="P778" s="55"/>
      <c r="Q778" s="55" t="s">
        <v>325</v>
      </c>
      <c r="R778" s="55" t="s">
        <v>409</v>
      </c>
      <c r="S778" s="55">
        <v>201304</v>
      </c>
      <c r="T778" s="55" t="s">
        <v>47</v>
      </c>
      <c r="U778" s="55">
        <v>0</v>
      </c>
      <c r="V778" s="56">
        <v>-6.69</v>
      </c>
      <c r="W778" s="55"/>
      <c r="X778" s="55" t="s">
        <v>384</v>
      </c>
      <c r="Y778" s="55"/>
      <c r="Z778" s="55" t="s">
        <v>48</v>
      </c>
      <c r="AA778" s="55" t="s">
        <v>129</v>
      </c>
      <c r="AB778" s="55" t="s">
        <v>42</v>
      </c>
      <c r="AC778" s="55" t="s">
        <v>328</v>
      </c>
      <c r="AD778" s="55" t="s">
        <v>51</v>
      </c>
      <c r="AE778" s="53"/>
    </row>
    <row r="779" spans="1:31" x14ac:dyDescent="0.25">
      <c r="A779" s="55" t="s">
        <v>35</v>
      </c>
      <c r="B779" s="55" t="s">
        <v>36</v>
      </c>
      <c r="C779" s="55" t="s">
        <v>37</v>
      </c>
      <c r="D779" s="55" t="s">
        <v>121</v>
      </c>
      <c r="E779" s="55" t="s">
        <v>215</v>
      </c>
      <c r="F779" s="55" t="s">
        <v>216</v>
      </c>
      <c r="G779" s="55" t="s">
        <v>124</v>
      </c>
      <c r="H779" s="55" t="s">
        <v>124</v>
      </c>
      <c r="I779" s="55" t="s">
        <v>42</v>
      </c>
      <c r="J779" s="55" t="s">
        <v>217</v>
      </c>
      <c r="K779" s="55" t="s">
        <v>217</v>
      </c>
      <c r="L779" s="55" t="s">
        <v>43</v>
      </c>
      <c r="M779" s="55" t="s">
        <v>44</v>
      </c>
      <c r="N779" s="55" t="s">
        <v>134</v>
      </c>
      <c r="O779" s="55" t="s">
        <v>42</v>
      </c>
      <c r="P779" s="55"/>
      <c r="Q779" s="55" t="s">
        <v>325</v>
      </c>
      <c r="R779" s="55" t="s">
        <v>407</v>
      </c>
      <c r="S779" s="55">
        <v>201304</v>
      </c>
      <c r="T779" s="55" t="s">
        <v>47</v>
      </c>
      <c r="U779" s="55">
        <v>0</v>
      </c>
      <c r="V779" s="56">
        <v>-10.59</v>
      </c>
      <c r="W779" s="55"/>
      <c r="X779" s="55" t="s">
        <v>384</v>
      </c>
      <c r="Y779" s="55"/>
      <c r="Z779" s="55" t="s">
        <v>48</v>
      </c>
      <c r="AA779" s="55" t="s">
        <v>129</v>
      </c>
      <c r="AB779" s="55" t="s">
        <v>42</v>
      </c>
      <c r="AC779" s="55" t="s">
        <v>328</v>
      </c>
      <c r="AD779" s="55" t="s">
        <v>51</v>
      </c>
      <c r="AE779" s="53"/>
    </row>
    <row r="780" spans="1:31" x14ac:dyDescent="0.25">
      <c r="A780" s="55" t="s">
        <v>35</v>
      </c>
      <c r="B780" s="55" t="s">
        <v>36</v>
      </c>
      <c r="C780" s="55" t="s">
        <v>37</v>
      </c>
      <c r="D780" s="55" t="s">
        <v>121</v>
      </c>
      <c r="E780" s="55" t="s">
        <v>215</v>
      </c>
      <c r="F780" s="55" t="s">
        <v>216</v>
      </c>
      <c r="G780" s="55" t="s">
        <v>124</v>
      </c>
      <c r="H780" s="55" t="s">
        <v>124</v>
      </c>
      <c r="I780" s="55" t="s">
        <v>42</v>
      </c>
      <c r="J780" s="55" t="s">
        <v>217</v>
      </c>
      <c r="K780" s="55" t="s">
        <v>217</v>
      </c>
      <c r="L780" s="55" t="s">
        <v>43</v>
      </c>
      <c r="M780" s="55" t="s">
        <v>44</v>
      </c>
      <c r="N780" s="55" t="s">
        <v>180</v>
      </c>
      <c r="O780" s="55" t="s">
        <v>42</v>
      </c>
      <c r="P780" s="55"/>
      <c r="Q780" s="55" t="s">
        <v>385</v>
      </c>
      <c r="R780" s="55"/>
      <c r="S780" s="55">
        <v>201304</v>
      </c>
      <c r="T780" s="55" t="s">
        <v>52</v>
      </c>
      <c r="U780" s="55">
        <v>0</v>
      </c>
      <c r="V780" s="56">
        <v>128719.9</v>
      </c>
      <c r="W780" s="55"/>
      <c r="X780" s="55"/>
      <c r="Y780" s="55"/>
      <c r="Z780" s="55" t="s">
        <v>48</v>
      </c>
      <c r="AA780" s="55" t="s">
        <v>129</v>
      </c>
      <c r="AB780" s="55" t="s">
        <v>42</v>
      </c>
      <c r="AC780" s="55" t="s">
        <v>386</v>
      </c>
      <c r="AD780" s="55" t="s">
        <v>51</v>
      </c>
      <c r="AE780" s="53"/>
    </row>
    <row r="781" spans="1:31" x14ac:dyDescent="0.25">
      <c r="A781" s="55" t="s">
        <v>35</v>
      </c>
      <c r="B781" s="55" t="s">
        <v>36</v>
      </c>
      <c r="C781" s="55" t="s">
        <v>37</v>
      </c>
      <c r="D781" s="55" t="s">
        <v>121</v>
      </c>
      <c r="E781" s="55" t="s">
        <v>215</v>
      </c>
      <c r="F781" s="55" t="s">
        <v>216</v>
      </c>
      <c r="G781" s="55" t="s">
        <v>124</v>
      </c>
      <c r="H781" s="55" t="s">
        <v>124</v>
      </c>
      <c r="I781" s="55" t="s">
        <v>42</v>
      </c>
      <c r="J781" s="55" t="s">
        <v>217</v>
      </c>
      <c r="K781" s="55" t="s">
        <v>217</v>
      </c>
      <c r="L781" s="55" t="s">
        <v>43</v>
      </c>
      <c r="M781" s="55" t="s">
        <v>44</v>
      </c>
      <c r="N781" s="55" t="s">
        <v>180</v>
      </c>
      <c r="O781" s="55" t="s">
        <v>42</v>
      </c>
      <c r="P781" s="55"/>
      <c r="Q781" s="55" t="s">
        <v>385</v>
      </c>
      <c r="R781" s="55"/>
      <c r="S781" s="55">
        <v>201304</v>
      </c>
      <c r="T781" s="55" t="s">
        <v>47</v>
      </c>
      <c r="U781" s="55">
        <v>0</v>
      </c>
      <c r="V781" s="56">
        <v>-341025</v>
      </c>
      <c r="W781" s="55"/>
      <c r="X781" s="55"/>
      <c r="Y781" s="55"/>
      <c r="Z781" s="55" t="s">
        <v>48</v>
      </c>
      <c r="AA781" s="55" t="s">
        <v>129</v>
      </c>
      <c r="AB781" s="55" t="s">
        <v>42</v>
      </c>
      <c r="AC781" s="55" t="s">
        <v>386</v>
      </c>
      <c r="AD781" s="55" t="s">
        <v>51</v>
      </c>
      <c r="AE781" s="53"/>
    </row>
    <row r="782" spans="1:31" x14ac:dyDescent="0.25">
      <c r="A782" s="55" t="s">
        <v>35</v>
      </c>
      <c r="B782" s="55" t="s">
        <v>36</v>
      </c>
      <c r="C782" s="55" t="s">
        <v>37</v>
      </c>
      <c r="D782" s="55" t="s">
        <v>121</v>
      </c>
      <c r="E782" s="55" t="s">
        <v>215</v>
      </c>
      <c r="F782" s="55" t="s">
        <v>216</v>
      </c>
      <c r="G782" s="55" t="s">
        <v>124</v>
      </c>
      <c r="H782" s="55" t="s">
        <v>124</v>
      </c>
      <c r="I782" s="55" t="s">
        <v>42</v>
      </c>
      <c r="J782" s="55" t="s">
        <v>217</v>
      </c>
      <c r="K782" s="55" t="s">
        <v>217</v>
      </c>
      <c r="L782" s="55" t="s">
        <v>43</v>
      </c>
      <c r="M782" s="55" t="s">
        <v>44</v>
      </c>
      <c r="N782" s="55" t="s">
        <v>180</v>
      </c>
      <c r="O782" s="55" t="s">
        <v>42</v>
      </c>
      <c r="P782" s="55"/>
      <c r="Q782" s="55" t="s">
        <v>404</v>
      </c>
      <c r="R782" s="55"/>
      <c r="S782" s="55">
        <v>201304</v>
      </c>
      <c r="T782" s="55" t="s">
        <v>52</v>
      </c>
      <c r="U782" s="55">
        <v>0</v>
      </c>
      <c r="V782" s="56">
        <v>410999.06</v>
      </c>
      <c r="W782" s="55"/>
      <c r="X782" s="55"/>
      <c r="Y782" s="55"/>
      <c r="Z782" s="55" t="s">
        <v>48</v>
      </c>
      <c r="AA782" s="55" t="s">
        <v>129</v>
      </c>
      <c r="AB782" s="55" t="s">
        <v>42</v>
      </c>
      <c r="AC782" s="55" t="s">
        <v>343</v>
      </c>
      <c r="AD782" s="55" t="s">
        <v>51</v>
      </c>
      <c r="AE782" s="53"/>
    </row>
    <row r="783" spans="1:31" x14ac:dyDescent="0.25">
      <c r="A783" s="55" t="s">
        <v>35</v>
      </c>
      <c r="B783" s="55" t="s">
        <v>36</v>
      </c>
      <c r="C783" s="55" t="s">
        <v>37</v>
      </c>
      <c r="D783" s="55" t="s">
        <v>121</v>
      </c>
      <c r="E783" s="55" t="s">
        <v>215</v>
      </c>
      <c r="F783" s="55" t="s">
        <v>216</v>
      </c>
      <c r="G783" s="55" t="s">
        <v>124</v>
      </c>
      <c r="H783" s="55" t="s">
        <v>124</v>
      </c>
      <c r="I783" s="55" t="s">
        <v>42</v>
      </c>
      <c r="J783" s="55" t="s">
        <v>231</v>
      </c>
      <c r="K783" s="55" t="s">
        <v>231</v>
      </c>
      <c r="L783" s="55" t="s">
        <v>43</v>
      </c>
      <c r="M783" s="55" t="s">
        <v>44</v>
      </c>
      <c r="N783" s="55" t="s">
        <v>150</v>
      </c>
      <c r="O783" s="55" t="s">
        <v>42</v>
      </c>
      <c r="P783" s="55"/>
      <c r="Q783" s="55" t="s">
        <v>235</v>
      </c>
      <c r="R783" s="55"/>
      <c r="S783" s="55">
        <v>201304</v>
      </c>
      <c r="T783" s="55" t="s">
        <v>47</v>
      </c>
      <c r="U783" s="55">
        <v>0</v>
      </c>
      <c r="V783" s="56">
        <v>-52411</v>
      </c>
      <c r="W783" s="55"/>
      <c r="X783" s="55" t="s">
        <v>236</v>
      </c>
      <c r="Y783" s="55"/>
      <c r="Z783" s="55" t="s">
        <v>48</v>
      </c>
      <c r="AA783" s="55" t="s">
        <v>129</v>
      </c>
      <c r="AB783" s="55" t="s">
        <v>42</v>
      </c>
      <c r="AC783" s="55" t="s">
        <v>349</v>
      </c>
      <c r="AD783" s="55" t="s">
        <v>51</v>
      </c>
      <c r="AE783" s="53"/>
    </row>
    <row r="784" spans="1:31" x14ac:dyDescent="0.25">
      <c r="A784" s="55" t="s">
        <v>35</v>
      </c>
      <c r="B784" s="55" t="s">
        <v>36</v>
      </c>
      <c r="C784" s="55" t="s">
        <v>37</v>
      </c>
      <c r="D784" s="55" t="s">
        <v>121</v>
      </c>
      <c r="E784" s="55" t="s">
        <v>215</v>
      </c>
      <c r="F784" s="55" t="s">
        <v>216</v>
      </c>
      <c r="G784" s="55" t="s">
        <v>124</v>
      </c>
      <c r="H784" s="55" t="s">
        <v>124</v>
      </c>
      <c r="I784" s="55" t="s">
        <v>42</v>
      </c>
      <c r="J784" s="55" t="s">
        <v>231</v>
      </c>
      <c r="K784" s="55" t="s">
        <v>231</v>
      </c>
      <c r="L784" s="55" t="s">
        <v>43</v>
      </c>
      <c r="M784" s="55" t="s">
        <v>44</v>
      </c>
      <c r="N784" s="55" t="s">
        <v>134</v>
      </c>
      <c r="O784" s="55" t="s">
        <v>42</v>
      </c>
      <c r="P784" s="55"/>
      <c r="Q784" s="55" t="s">
        <v>325</v>
      </c>
      <c r="R784" s="55" t="s">
        <v>406</v>
      </c>
      <c r="S784" s="55">
        <v>201304</v>
      </c>
      <c r="T784" s="55" t="s">
        <v>47</v>
      </c>
      <c r="U784" s="55">
        <v>0</v>
      </c>
      <c r="V784" s="56">
        <v>-8.33</v>
      </c>
      <c r="W784" s="55"/>
      <c r="X784" s="55" t="s">
        <v>384</v>
      </c>
      <c r="Y784" s="55"/>
      <c r="Z784" s="55" t="s">
        <v>48</v>
      </c>
      <c r="AA784" s="55" t="s">
        <v>129</v>
      </c>
      <c r="AB784" s="55" t="s">
        <v>42</v>
      </c>
      <c r="AC784" s="55" t="s">
        <v>328</v>
      </c>
      <c r="AD784" s="55" t="s">
        <v>51</v>
      </c>
      <c r="AE784" s="53"/>
    </row>
    <row r="785" spans="1:31" x14ac:dyDescent="0.25">
      <c r="A785" s="55" t="s">
        <v>35</v>
      </c>
      <c r="B785" s="55" t="s">
        <v>36</v>
      </c>
      <c r="C785" s="55" t="s">
        <v>37</v>
      </c>
      <c r="D785" s="55" t="s">
        <v>121</v>
      </c>
      <c r="E785" s="55" t="s">
        <v>215</v>
      </c>
      <c r="F785" s="55" t="s">
        <v>216</v>
      </c>
      <c r="G785" s="55" t="s">
        <v>124</v>
      </c>
      <c r="H785" s="55" t="s">
        <v>124</v>
      </c>
      <c r="I785" s="55" t="s">
        <v>42</v>
      </c>
      <c r="J785" s="55" t="s">
        <v>231</v>
      </c>
      <c r="K785" s="55" t="s">
        <v>231</v>
      </c>
      <c r="L785" s="55" t="s">
        <v>43</v>
      </c>
      <c r="M785" s="55" t="s">
        <v>44</v>
      </c>
      <c r="N785" s="55" t="s">
        <v>134</v>
      </c>
      <c r="O785" s="55" t="s">
        <v>42</v>
      </c>
      <c r="P785" s="55"/>
      <c r="Q785" s="55" t="s">
        <v>325</v>
      </c>
      <c r="R785" s="55" t="s">
        <v>409</v>
      </c>
      <c r="S785" s="55">
        <v>201304</v>
      </c>
      <c r="T785" s="55" t="s">
        <v>47</v>
      </c>
      <c r="U785" s="55">
        <v>0</v>
      </c>
      <c r="V785" s="56">
        <v>-6.24</v>
      </c>
      <c r="W785" s="55"/>
      <c r="X785" s="55" t="s">
        <v>384</v>
      </c>
      <c r="Y785" s="55"/>
      <c r="Z785" s="55" t="s">
        <v>48</v>
      </c>
      <c r="AA785" s="55" t="s">
        <v>129</v>
      </c>
      <c r="AB785" s="55" t="s">
        <v>42</v>
      </c>
      <c r="AC785" s="55" t="s">
        <v>328</v>
      </c>
      <c r="AD785" s="55" t="s">
        <v>51</v>
      </c>
      <c r="AE785" s="53"/>
    </row>
    <row r="786" spans="1:31" x14ac:dyDescent="0.25">
      <c r="A786" s="55" t="s">
        <v>35</v>
      </c>
      <c r="B786" s="55" t="s">
        <v>36</v>
      </c>
      <c r="C786" s="55" t="s">
        <v>37</v>
      </c>
      <c r="D786" s="55" t="s">
        <v>121</v>
      </c>
      <c r="E786" s="55" t="s">
        <v>215</v>
      </c>
      <c r="F786" s="55" t="s">
        <v>216</v>
      </c>
      <c r="G786" s="55" t="s">
        <v>124</v>
      </c>
      <c r="H786" s="55" t="s">
        <v>124</v>
      </c>
      <c r="I786" s="55" t="s">
        <v>42</v>
      </c>
      <c r="J786" s="55" t="s">
        <v>231</v>
      </c>
      <c r="K786" s="55" t="s">
        <v>231</v>
      </c>
      <c r="L786" s="55" t="s">
        <v>43</v>
      </c>
      <c r="M786" s="55" t="s">
        <v>44</v>
      </c>
      <c r="N786" s="55" t="s">
        <v>134</v>
      </c>
      <c r="O786" s="55" t="s">
        <v>42</v>
      </c>
      <c r="P786" s="55"/>
      <c r="Q786" s="55" t="s">
        <v>325</v>
      </c>
      <c r="R786" s="55" t="s">
        <v>407</v>
      </c>
      <c r="S786" s="55">
        <v>201304</v>
      </c>
      <c r="T786" s="55" t="s">
        <v>47</v>
      </c>
      <c r="U786" s="55">
        <v>0</v>
      </c>
      <c r="V786" s="56">
        <v>-9.89</v>
      </c>
      <c r="W786" s="55"/>
      <c r="X786" s="55" t="s">
        <v>384</v>
      </c>
      <c r="Y786" s="55"/>
      <c r="Z786" s="55" t="s">
        <v>48</v>
      </c>
      <c r="AA786" s="55" t="s">
        <v>129</v>
      </c>
      <c r="AB786" s="55" t="s">
        <v>42</v>
      </c>
      <c r="AC786" s="55" t="s">
        <v>328</v>
      </c>
      <c r="AD786" s="55" t="s">
        <v>51</v>
      </c>
      <c r="AE786" s="53"/>
    </row>
    <row r="787" spans="1:31" x14ac:dyDescent="0.25">
      <c r="A787" s="55" t="s">
        <v>35</v>
      </c>
      <c r="B787" s="55" t="s">
        <v>36</v>
      </c>
      <c r="C787" s="55" t="s">
        <v>37</v>
      </c>
      <c r="D787" s="55" t="s">
        <v>121</v>
      </c>
      <c r="E787" s="55" t="s">
        <v>215</v>
      </c>
      <c r="F787" s="55" t="s">
        <v>216</v>
      </c>
      <c r="G787" s="55" t="s">
        <v>124</v>
      </c>
      <c r="H787" s="55" t="s">
        <v>124</v>
      </c>
      <c r="I787" s="55" t="s">
        <v>42</v>
      </c>
      <c r="J787" s="55" t="s">
        <v>231</v>
      </c>
      <c r="K787" s="55" t="s">
        <v>231</v>
      </c>
      <c r="L787" s="55" t="s">
        <v>43</v>
      </c>
      <c r="M787" s="55" t="s">
        <v>44</v>
      </c>
      <c r="N787" s="55" t="s">
        <v>134</v>
      </c>
      <c r="O787" s="55" t="s">
        <v>42</v>
      </c>
      <c r="P787" s="55"/>
      <c r="Q787" s="55" t="s">
        <v>325</v>
      </c>
      <c r="R787" s="55" t="s">
        <v>420</v>
      </c>
      <c r="S787" s="55">
        <v>201304</v>
      </c>
      <c r="T787" s="55" t="s">
        <v>47</v>
      </c>
      <c r="U787" s="55">
        <v>0</v>
      </c>
      <c r="V787" s="56">
        <v>-1500</v>
      </c>
      <c r="W787" s="55"/>
      <c r="X787" s="55" t="s">
        <v>236</v>
      </c>
      <c r="Y787" s="55"/>
      <c r="Z787" s="55" t="s">
        <v>48</v>
      </c>
      <c r="AA787" s="55" t="s">
        <v>129</v>
      </c>
      <c r="AB787" s="55" t="s">
        <v>42</v>
      </c>
      <c r="AC787" s="55" t="s">
        <v>328</v>
      </c>
      <c r="AD787" s="55" t="s">
        <v>51</v>
      </c>
      <c r="AE787" s="53"/>
    </row>
    <row r="788" spans="1:31" x14ac:dyDescent="0.25">
      <c r="A788" s="55" t="s">
        <v>35</v>
      </c>
      <c r="B788" s="55" t="s">
        <v>36</v>
      </c>
      <c r="C788" s="55" t="s">
        <v>37</v>
      </c>
      <c r="D788" s="55" t="s">
        <v>121</v>
      </c>
      <c r="E788" s="55" t="s">
        <v>215</v>
      </c>
      <c r="F788" s="55" t="s">
        <v>216</v>
      </c>
      <c r="G788" s="55" t="s">
        <v>124</v>
      </c>
      <c r="H788" s="55" t="s">
        <v>124</v>
      </c>
      <c r="I788" s="55" t="s">
        <v>42</v>
      </c>
      <c r="J788" s="55" t="s">
        <v>231</v>
      </c>
      <c r="K788" s="55" t="s">
        <v>231</v>
      </c>
      <c r="L788" s="55" t="s">
        <v>43</v>
      </c>
      <c r="M788" s="55" t="s">
        <v>44</v>
      </c>
      <c r="N788" s="55" t="s">
        <v>134</v>
      </c>
      <c r="O788" s="55" t="s">
        <v>42</v>
      </c>
      <c r="P788" s="55"/>
      <c r="Q788" s="55" t="s">
        <v>325</v>
      </c>
      <c r="R788" s="55" t="s">
        <v>411</v>
      </c>
      <c r="S788" s="55">
        <v>201304</v>
      </c>
      <c r="T788" s="55" t="s">
        <v>47</v>
      </c>
      <c r="U788" s="55">
        <v>0</v>
      </c>
      <c r="V788" s="56">
        <v>-200</v>
      </c>
      <c r="W788" s="55"/>
      <c r="X788" s="55" t="s">
        <v>236</v>
      </c>
      <c r="Y788" s="55"/>
      <c r="Z788" s="55" t="s">
        <v>48</v>
      </c>
      <c r="AA788" s="55" t="s">
        <v>129</v>
      </c>
      <c r="AB788" s="55" t="s">
        <v>42</v>
      </c>
      <c r="AC788" s="55" t="s">
        <v>328</v>
      </c>
      <c r="AD788" s="55" t="s">
        <v>51</v>
      </c>
      <c r="AE788" s="53"/>
    </row>
    <row r="789" spans="1:31" x14ac:dyDescent="0.25">
      <c r="A789" s="55" t="s">
        <v>35</v>
      </c>
      <c r="B789" s="55" t="s">
        <v>36</v>
      </c>
      <c r="C789" s="55" t="s">
        <v>37</v>
      </c>
      <c r="D789" s="55" t="s">
        <v>121</v>
      </c>
      <c r="E789" s="55" t="s">
        <v>215</v>
      </c>
      <c r="F789" s="55" t="s">
        <v>216</v>
      </c>
      <c r="G789" s="55" t="s">
        <v>124</v>
      </c>
      <c r="H789" s="55" t="s">
        <v>124</v>
      </c>
      <c r="I789" s="55" t="s">
        <v>42</v>
      </c>
      <c r="J789" s="55" t="s">
        <v>231</v>
      </c>
      <c r="K789" s="55" t="s">
        <v>231</v>
      </c>
      <c r="L789" s="55" t="s">
        <v>43</v>
      </c>
      <c r="M789" s="55" t="s">
        <v>44</v>
      </c>
      <c r="N789" s="55" t="s">
        <v>134</v>
      </c>
      <c r="O789" s="55" t="s">
        <v>42</v>
      </c>
      <c r="P789" s="55"/>
      <c r="Q789" s="55" t="s">
        <v>325</v>
      </c>
      <c r="R789" s="55" t="s">
        <v>383</v>
      </c>
      <c r="S789" s="55">
        <v>201304</v>
      </c>
      <c r="T789" s="55" t="s">
        <v>47</v>
      </c>
      <c r="U789" s="55">
        <v>0</v>
      </c>
      <c r="V789" s="56">
        <v>-10.41</v>
      </c>
      <c r="W789" s="55"/>
      <c r="X789" s="55" t="s">
        <v>384</v>
      </c>
      <c r="Y789" s="55"/>
      <c r="Z789" s="55" t="s">
        <v>48</v>
      </c>
      <c r="AA789" s="55" t="s">
        <v>129</v>
      </c>
      <c r="AB789" s="55" t="s">
        <v>42</v>
      </c>
      <c r="AC789" s="55" t="s">
        <v>328</v>
      </c>
      <c r="AD789" s="55" t="s">
        <v>51</v>
      </c>
      <c r="AE789" s="53"/>
    </row>
    <row r="790" spans="1:31" x14ac:dyDescent="0.25">
      <c r="A790" s="55" t="s">
        <v>35</v>
      </c>
      <c r="B790" s="55" t="s">
        <v>36</v>
      </c>
      <c r="C790" s="55" t="s">
        <v>37</v>
      </c>
      <c r="D790" s="55" t="s">
        <v>121</v>
      </c>
      <c r="E790" s="55" t="s">
        <v>215</v>
      </c>
      <c r="F790" s="55" t="s">
        <v>216</v>
      </c>
      <c r="G790" s="55" t="s">
        <v>124</v>
      </c>
      <c r="H790" s="55" t="s">
        <v>124</v>
      </c>
      <c r="I790" s="55" t="s">
        <v>42</v>
      </c>
      <c r="J790" s="55" t="s">
        <v>231</v>
      </c>
      <c r="K790" s="55" t="s">
        <v>231</v>
      </c>
      <c r="L790" s="55" t="s">
        <v>43</v>
      </c>
      <c r="M790" s="55" t="s">
        <v>44</v>
      </c>
      <c r="N790" s="55" t="s">
        <v>134</v>
      </c>
      <c r="O790" s="55" t="s">
        <v>42</v>
      </c>
      <c r="P790" s="55"/>
      <c r="Q790" s="55" t="s">
        <v>325</v>
      </c>
      <c r="R790" s="55" t="s">
        <v>405</v>
      </c>
      <c r="S790" s="55">
        <v>201304</v>
      </c>
      <c r="T790" s="55" t="s">
        <v>47</v>
      </c>
      <c r="U790" s="55">
        <v>0</v>
      </c>
      <c r="V790" s="56">
        <v>-10.41</v>
      </c>
      <c r="W790" s="55"/>
      <c r="X790" s="55" t="s">
        <v>384</v>
      </c>
      <c r="Y790" s="55"/>
      <c r="Z790" s="55" t="s">
        <v>48</v>
      </c>
      <c r="AA790" s="55" t="s">
        <v>129</v>
      </c>
      <c r="AB790" s="55" t="s">
        <v>42</v>
      </c>
      <c r="AC790" s="55" t="s">
        <v>328</v>
      </c>
      <c r="AD790" s="55" t="s">
        <v>51</v>
      </c>
      <c r="AE790" s="53"/>
    </row>
    <row r="791" spans="1:31" x14ac:dyDescent="0.25">
      <c r="A791" s="55" t="s">
        <v>35</v>
      </c>
      <c r="B791" s="55" t="s">
        <v>36</v>
      </c>
      <c r="C791" s="55" t="s">
        <v>37</v>
      </c>
      <c r="D791" s="55" t="s">
        <v>121</v>
      </c>
      <c r="E791" s="55" t="s">
        <v>215</v>
      </c>
      <c r="F791" s="55" t="s">
        <v>216</v>
      </c>
      <c r="G791" s="55" t="s">
        <v>124</v>
      </c>
      <c r="H791" s="55" t="s">
        <v>124</v>
      </c>
      <c r="I791" s="55" t="s">
        <v>42</v>
      </c>
      <c r="J791" s="55" t="s">
        <v>231</v>
      </c>
      <c r="K791" s="55" t="s">
        <v>231</v>
      </c>
      <c r="L791" s="55" t="s">
        <v>43</v>
      </c>
      <c r="M791" s="55" t="s">
        <v>44</v>
      </c>
      <c r="N791" s="55" t="s">
        <v>180</v>
      </c>
      <c r="O791" s="55" t="s">
        <v>42</v>
      </c>
      <c r="P791" s="55"/>
      <c r="Q791" s="55" t="s">
        <v>385</v>
      </c>
      <c r="R791" s="55"/>
      <c r="S791" s="55">
        <v>201304</v>
      </c>
      <c r="T791" s="55" t="s">
        <v>52</v>
      </c>
      <c r="U791" s="55">
        <v>0</v>
      </c>
      <c r="V791" s="56">
        <v>14413.62</v>
      </c>
      <c r="W791" s="55"/>
      <c r="X791" s="55"/>
      <c r="Y791" s="55"/>
      <c r="Z791" s="55" t="s">
        <v>48</v>
      </c>
      <c r="AA791" s="55" t="s">
        <v>129</v>
      </c>
      <c r="AB791" s="55" t="s">
        <v>42</v>
      </c>
      <c r="AC791" s="55" t="s">
        <v>386</v>
      </c>
      <c r="AD791" s="55" t="s">
        <v>51</v>
      </c>
      <c r="AE791" s="53"/>
    </row>
    <row r="792" spans="1:31" x14ac:dyDescent="0.25">
      <c r="A792" s="55" t="s">
        <v>35</v>
      </c>
      <c r="B792" s="55" t="s">
        <v>36</v>
      </c>
      <c r="C792" s="55" t="s">
        <v>37</v>
      </c>
      <c r="D792" s="55" t="s">
        <v>121</v>
      </c>
      <c r="E792" s="55" t="s">
        <v>215</v>
      </c>
      <c r="F792" s="55" t="s">
        <v>216</v>
      </c>
      <c r="G792" s="55" t="s">
        <v>124</v>
      </c>
      <c r="H792" s="55" t="s">
        <v>124</v>
      </c>
      <c r="I792" s="55" t="s">
        <v>42</v>
      </c>
      <c r="J792" s="55" t="s">
        <v>231</v>
      </c>
      <c r="K792" s="55" t="s">
        <v>231</v>
      </c>
      <c r="L792" s="55" t="s">
        <v>43</v>
      </c>
      <c r="M792" s="55" t="s">
        <v>44</v>
      </c>
      <c r="N792" s="55" t="s">
        <v>180</v>
      </c>
      <c r="O792" s="55" t="s">
        <v>42</v>
      </c>
      <c r="P792" s="55"/>
      <c r="Q792" s="55" t="s">
        <v>385</v>
      </c>
      <c r="R792" s="55"/>
      <c r="S792" s="55">
        <v>201304</v>
      </c>
      <c r="T792" s="55" t="s">
        <v>47</v>
      </c>
      <c r="U792" s="55">
        <v>0</v>
      </c>
      <c r="V792" s="56">
        <v>-12916</v>
      </c>
      <c r="W792" s="55"/>
      <c r="X792" s="55"/>
      <c r="Y792" s="55"/>
      <c r="Z792" s="55" t="s">
        <v>48</v>
      </c>
      <c r="AA792" s="55" t="s">
        <v>129</v>
      </c>
      <c r="AB792" s="55" t="s">
        <v>42</v>
      </c>
      <c r="AC792" s="55" t="s">
        <v>386</v>
      </c>
      <c r="AD792" s="55" t="s">
        <v>51</v>
      </c>
      <c r="AE792" s="53"/>
    </row>
    <row r="793" spans="1:31" x14ac:dyDescent="0.25">
      <c r="A793" s="55" t="s">
        <v>35</v>
      </c>
      <c r="B793" s="55" t="s">
        <v>36</v>
      </c>
      <c r="C793" s="55" t="s">
        <v>37</v>
      </c>
      <c r="D793" s="55" t="s">
        <v>121</v>
      </c>
      <c r="E793" s="55" t="s">
        <v>215</v>
      </c>
      <c r="F793" s="55" t="s">
        <v>216</v>
      </c>
      <c r="G793" s="55" t="s">
        <v>124</v>
      </c>
      <c r="H793" s="55" t="s">
        <v>124</v>
      </c>
      <c r="I793" s="55" t="s">
        <v>42</v>
      </c>
      <c r="J793" s="55" t="s">
        <v>231</v>
      </c>
      <c r="K793" s="55" t="s">
        <v>231</v>
      </c>
      <c r="L793" s="55" t="s">
        <v>43</v>
      </c>
      <c r="M793" s="55" t="s">
        <v>44</v>
      </c>
      <c r="N793" s="55" t="s">
        <v>180</v>
      </c>
      <c r="O793" s="55" t="s">
        <v>42</v>
      </c>
      <c r="P793" s="55"/>
      <c r="Q793" s="55" t="s">
        <v>412</v>
      </c>
      <c r="R793" s="55"/>
      <c r="S793" s="55">
        <v>201304</v>
      </c>
      <c r="T793" s="55" t="s">
        <v>52</v>
      </c>
      <c r="U793" s="55">
        <v>0</v>
      </c>
      <c r="V793" s="56">
        <v>8545.73</v>
      </c>
      <c r="W793" s="55"/>
      <c r="X793" s="55"/>
      <c r="Y793" s="55"/>
      <c r="Z793" s="55" t="s">
        <v>48</v>
      </c>
      <c r="AA793" s="55" t="s">
        <v>129</v>
      </c>
      <c r="AB793" s="55" t="s">
        <v>42</v>
      </c>
      <c r="AC793" s="55" t="s">
        <v>343</v>
      </c>
      <c r="AD793" s="55" t="s">
        <v>51</v>
      </c>
      <c r="AE793" s="53"/>
    </row>
    <row r="794" spans="1:31" x14ac:dyDescent="0.25">
      <c r="A794" s="55" t="s">
        <v>35</v>
      </c>
      <c r="B794" s="55" t="s">
        <v>36</v>
      </c>
      <c r="C794" s="55" t="s">
        <v>37</v>
      </c>
      <c r="D794" s="55" t="s">
        <v>121</v>
      </c>
      <c r="E794" s="55" t="s">
        <v>215</v>
      </c>
      <c r="F794" s="55" t="s">
        <v>216</v>
      </c>
      <c r="G794" s="55" t="s">
        <v>124</v>
      </c>
      <c r="H794" s="55" t="s">
        <v>124</v>
      </c>
      <c r="I794" s="55" t="s">
        <v>42</v>
      </c>
      <c r="J794" s="55" t="s">
        <v>231</v>
      </c>
      <c r="K794" s="55" t="s">
        <v>231</v>
      </c>
      <c r="L794" s="55" t="s">
        <v>43</v>
      </c>
      <c r="M794" s="55" t="s">
        <v>44</v>
      </c>
      <c r="N794" s="55" t="s">
        <v>150</v>
      </c>
      <c r="O794" s="55" t="s">
        <v>42</v>
      </c>
      <c r="P794" s="55"/>
      <c r="Q794" s="55" t="s">
        <v>410</v>
      </c>
      <c r="R794" s="55"/>
      <c r="S794" s="55">
        <v>201304</v>
      </c>
      <c r="T794" s="55" t="s">
        <v>52</v>
      </c>
      <c r="U794" s="55">
        <v>0</v>
      </c>
      <c r="V794" s="56">
        <v>52605.51</v>
      </c>
      <c r="W794" s="55"/>
      <c r="X794" s="55"/>
      <c r="Y794" s="55"/>
      <c r="Z794" s="55" t="s">
        <v>48</v>
      </c>
      <c r="AA794" s="55" t="s">
        <v>129</v>
      </c>
      <c r="AB794" s="55" t="s">
        <v>42</v>
      </c>
      <c r="AC794" s="55" t="s">
        <v>343</v>
      </c>
      <c r="AD794" s="55" t="s">
        <v>51</v>
      </c>
      <c r="AE794" s="53"/>
    </row>
    <row r="795" spans="1:31" x14ac:dyDescent="0.25">
      <c r="A795" s="55" t="s">
        <v>35</v>
      </c>
      <c r="B795" s="55" t="s">
        <v>36</v>
      </c>
      <c r="C795" s="55" t="s">
        <v>37</v>
      </c>
      <c r="D795" s="55" t="s">
        <v>121</v>
      </c>
      <c r="E795" s="55" t="s">
        <v>215</v>
      </c>
      <c r="F795" s="55" t="s">
        <v>216</v>
      </c>
      <c r="G795" s="55" t="s">
        <v>124</v>
      </c>
      <c r="H795" s="55" t="s">
        <v>124</v>
      </c>
      <c r="I795" s="55" t="s">
        <v>42</v>
      </c>
      <c r="J795" s="55" t="s">
        <v>237</v>
      </c>
      <c r="K795" s="55" t="s">
        <v>237</v>
      </c>
      <c r="L795" s="55" t="s">
        <v>43</v>
      </c>
      <c r="M795" s="55" t="s">
        <v>44</v>
      </c>
      <c r="N795" s="55" t="s">
        <v>134</v>
      </c>
      <c r="O795" s="55" t="s">
        <v>42</v>
      </c>
      <c r="P795" s="55"/>
      <c r="Q795" s="55" t="s">
        <v>325</v>
      </c>
      <c r="R795" s="55" t="s">
        <v>406</v>
      </c>
      <c r="S795" s="55">
        <v>201304</v>
      </c>
      <c r="T795" s="55" t="s">
        <v>47</v>
      </c>
      <c r="U795" s="55">
        <v>0</v>
      </c>
      <c r="V795" s="56">
        <v>-8.92</v>
      </c>
      <c r="W795" s="55"/>
      <c r="X795" s="55" t="s">
        <v>384</v>
      </c>
      <c r="Y795" s="55"/>
      <c r="Z795" s="55" t="s">
        <v>48</v>
      </c>
      <c r="AA795" s="55" t="s">
        <v>129</v>
      </c>
      <c r="AB795" s="55" t="s">
        <v>42</v>
      </c>
      <c r="AC795" s="55" t="s">
        <v>328</v>
      </c>
      <c r="AD795" s="55" t="s">
        <v>51</v>
      </c>
      <c r="AE795" s="53"/>
    </row>
    <row r="796" spans="1:31" x14ac:dyDescent="0.25">
      <c r="A796" s="55" t="s">
        <v>35</v>
      </c>
      <c r="B796" s="55" t="s">
        <v>36</v>
      </c>
      <c r="C796" s="55" t="s">
        <v>37</v>
      </c>
      <c r="D796" s="55" t="s">
        <v>121</v>
      </c>
      <c r="E796" s="55" t="s">
        <v>215</v>
      </c>
      <c r="F796" s="55" t="s">
        <v>216</v>
      </c>
      <c r="G796" s="55" t="s">
        <v>124</v>
      </c>
      <c r="H796" s="55" t="s">
        <v>124</v>
      </c>
      <c r="I796" s="55" t="s">
        <v>42</v>
      </c>
      <c r="J796" s="55" t="s">
        <v>237</v>
      </c>
      <c r="K796" s="55" t="s">
        <v>237</v>
      </c>
      <c r="L796" s="55" t="s">
        <v>43</v>
      </c>
      <c r="M796" s="55" t="s">
        <v>44</v>
      </c>
      <c r="N796" s="55" t="s">
        <v>134</v>
      </c>
      <c r="O796" s="55" t="s">
        <v>42</v>
      </c>
      <c r="P796" s="55"/>
      <c r="Q796" s="55" t="s">
        <v>325</v>
      </c>
      <c r="R796" s="55" t="s">
        <v>409</v>
      </c>
      <c r="S796" s="55">
        <v>201304</v>
      </c>
      <c r="T796" s="55" t="s">
        <v>47</v>
      </c>
      <c r="U796" s="55">
        <v>0</v>
      </c>
      <c r="V796" s="56">
        <v>-6.69</v>
      </c>
      <c r="W796" s="55"/>
      <c r="X796" s="55" t="s">
        <v>384</v>
      </c>
      <c r="Y796" s="55"/>
      <c r="Z796" s="55" t="s">
        <v>48</v>
      </c>
      <c r="AA796" s="55" t="s">
        <v>129</v>
      </c>
      <c r="AB796" s="55" t="s">
        <v>42</v>
      </c>
      <c r="AC796" s="55" t="s">
        <v>328</v>
      </c>
      <c r="AD796" s="55" t="s">
        <v>51</v>
      </c>
      <c r="AE796" s="53"/>
    </row>
    <row r="797" spans="1:31" x14ac:dyDescent="0.25">
      <c r="A797" s="55" t="s">
        <v>35</v>
      </c>
      <c r="B797" s="55" t="s">
        <v>36</v>
      </c>
      <c r="C797" s="55" t="s">
        <v>37</v>
      </c>
      <c r="D797" s="55" t="s">
        <v>121</v>
      </c>
      <c r="E797" s="55" t="s">
        <v>215</v>
      </c>
      <c r="F797" s="55" t="s">
        <v>216</v>
      </c>
      <c r="G797" s="55" t="s">
        <v>124</v>
      </c>
      <c r="H797" s="55" t="s">
        <v>124</v>
      </c>
      <c r="I797" s="55" t="s">
        <v>42</v>
      </c>
      <c r="J797" s="55" t="s">
        <v>237</v>
      </c>
      <c r="K797" s="55" t="s">
        <v>237</v>
      </c>
      <c r="L797" s="55" t="s">
        <v>43</v>
      </c>
      <c r="M797" s="55" t="s">
        <v>44</v>
      </c>
      <c r="N797" s="55" t="s">
        <v>134</v>
      </c>
      <c r="O797" s="55" t="s">
        <v>42</v>
      </c>
      <c r="P797" s="55"/>
      <c r="Q797" s="55" t="s">
        <v>325</v>
      </c>
      <c r="R797" s="55" t="s">
        <v>407</v>
      </c>
      <c r="S797" s="55">
        <v>201304</v>
      </c>
      <c r="T797" s="55" t="s">
        <v>47</v>
      </c>
      <c r="U797" s="55">
        <v>0</v>
      </c>
      <c r="V797" s="56">
        <v>-10.59</v>
      </c>
      <c r="W797" s="55"/>
      <c r="X797" s="55" t="s">
        <v>384</v>
      </c>
      <c r="Y797" s="55"/>
      <c r="Z797" s="55" t="s">
        <v>48</v>
      </c>
      <c r="AA797" s="55" t="s">
        <v>129</v>
      </c>
      <c r="AB797" s="55" t="s">
        <v>42</v>
      </c>
      <c r="AC797" s="55" t="s">
        <v>328</v>
      </c>
      <c r="AD797" s="55" t="s">
        <v>51</v>
      </c>
      <c r="AE797" s="53"/>
    </row>
    <row r="798" spans="1:31" x14ac:dyDescent="0.25">
      <c r="A798" s="55" t="s">
        <v>35</v>
      </c>
      <c r="B798" s="55" t="s">
        <v>36</v>
      </c>
      <c r="C798" s="55" t="s">
        <v>37</v>
      </c>
      <c r="D798" s="55" t="s">
        <v>121</v>
      </c>
      <c r="E798" s="55" t="s">
        <v>215</v>
      </c>
      <c r="F798" s="55" t="s">
        <v>216</v>
      </c>
      <c r="G798" s="55" t="s">
        <v>124</v>
      </c>
      <c r="H798" s="55" t="s">
        <v>124</v>
      </c>
      <c r="I798" s="55" t="s">
        <v>42</v>
      </c>
      <c r="J798" s="55" t="s">
        <v>237</v>
      </c>
      <c r="K798" s="55" t="s">
        <v>237</v>
      </c>
      <c r="L798" s="55" t="s">
        <v>43</v>
      </c>
      <c r="M798" s="55" t="s">
        <v>44</v>
      </c>
      <c r="N798" s="55" t="s">
        <v>134</v>
      </c>
      <c r="O798" s="55" t="s">
        <v>42</v>
      </c>
      <c r="P798" s="55"/>
      <c r="Q798" s="55" t="s">
        <v>325</v>
      </c>
      <c r="R798" s="55" t="s">
        <v>421</v>
      </c>
      <c r="S798" s="55">
        <v>201304</v>
      </c>
      <c r="T798" s="55" t="s">
        <v>47</v>
      </c>
      <c r="U798" s="55">
        <v>0</v>
      </c>
      <c r="V798" s="56">
        <v>-450</v>
      </c>
      <c r="W798" s="55"/>
      <c r="X798" s="55" t="s">
        <v>422</v>
      </c>
      <c r="Y798" s="55"/>
      <c r="Z798" s="55" t="s">
        <v>48</v>
      </c>
      <c r="AA798" s="55" t="s">
        <v>129</v>
      </c>
      <c r="AB798" s="55" t="s">
        <v>42</v>
      </c>
      <c r="AC798" s="55" t="s">
        <v>328</v>
      </c>
      <c r="AD798" s="55" t="s">
        <v>51</v>
      </c>
      <c r="AE798" s="53"/>
    </row>
    <row r="799" spans="1:31" x14ac:dyDescent="0.25">
      <c r="A799" s="55" t="s">
        <v>35</v>
      </c>
      <c r="B799" s="55" t="s">
        <v>36</v>
      </c>
      <c r="C799" s="55" t="s">
        <v>37</v>
      </c>
      <c r="D799" s="55" t="s">
        <v>121</v>
      </c>
      <c r="E799" s="55" t="s">
        <v>215</v>
      </c>
      <c r="F799" s="55" t="s">
        <v>216</v>
      </c>
      <c r="G799" s="55" t="s">
        <v>124</v>
      </c>
      <c r="H799" s="55" t="s">
        <v>124</v>
      </c>
      <c r="I799" s="55" t="s">
        <v>42</v>
      </c>
      <c r="J799" s="55" t="s">
        <v>237</v>
      </c>
      <c r="K799" s="55" t="s">
        <v>237</v>
      </c>
      <c r="L799" s="55" t="s">
        <v>43</v>
      </c>
      <c r="M799" s="55" t="s">
        <v>44</v>
      </c>
      <c r="N799" s="55" t="s">
        <v>134</v>
      </c>
      <c r="O799" s="55" t="s">
        <v>42</v>
      </c>
      <c r="P799" s="55"/>
      <c r="Q799" s="55" t="s">
        <v>325</v>
      </c>
      <c r="R799" s="55" t="s">
        <v>383</v>
      </c>
      <c r="S799" s="55">
        <v>201304</v>
      </c>
      <c r="T799" s="55" t="s">
        <v>47</v>
      </c>
      <c r="U799" s="55">
        <v>0</v>
      </c>
      <c r="V799" s="56">
        <v>-11.15</v>
      </c>
      <c r="W799" s="55"/>
      <c r="X799" s="55" t="s">
        <v>384</v>
      </c>
      <c r="Y799" s="55"/>
      <c r="Z799" s="55" t="s">
        <v>48</v>
      </c>
      <c r="AA799" s="55" t="s">
        <v>129</v>
      </c>
      <c r="AB799" s="55" t="s">
        <v>42</v>
      </c>
      <c r="AC799" s="55" t="s">
        <v>328</v>
      </c>
      <c r="AD799" s="55" t="s">
        <v>51</v>
      </c>
      <c r="AE799" s="53"/>
    </row>
    <row r="800" spans="1:31" x14ac:dyDescent="0.25">
      <c r="A800" s="55" t="s">
        <v>35</v>
      </c>
      <c r="B800" s="55" t="s">
        <v>36</v>
      </c>
      <c r="C800" s="55" t="s">
        <v>37</v>
      </c>
      <c r="D800" s="55" t="s">
        <v>121</v>
      </c>
      <c r="E800" s="55" t="s">
        <v>215</v>
      </c>
      <c r="F800" s="55" t="s">
        <v>216</v>
      </c>
      <c r="G800" s="55" t="s">
        <v>124</v>
      </c>
      <c r="H800" s="55" t="s">
        <v>124</v>
      </c>
      <c r="I800" s="55" t="s">
        <v>42</v>
      </c>
      <c r="J800" s="55" t="s">
        <v>237</v>
      </c>
      <c r="K800" s="55" t="s">
        <v>237</v>
      </c>
      <c r="L800" s="55" t="s">
        <v>43</v>
      </c>
      <c r="M800" s="55" t="s">
        <v>44</v>
      </c>
      <c r="N800" s="55" t="s">
        <v>134</v>
      </c>
      <c r="O800" s="55" t="s">
        <v>42</v>
      </c>
      <c r="P800" s="55"/>
      <c r="Q800" s="55" t="s">
        <v>325</v>
      </c>
      <c r="R800" s="55" t="s">
        <v>405</v>
      </c>
      <c r="S800" s="55">
        <v>201304</v>
      </c>
      <c r="T800" s="55" t="s">
        <v>47</v>
      </c>
      <c r="U800" s="55">
        <v>0</v>
      </c>
      <c r="V800" s="56">
        <v>-11.15</v>
      </c>
      <c r="W800" s="55"/>
      <c r="X800" s="55" t="s">
        <v>384</v>
      </c>
      <c r="Y800" s="55"/>
      <c r="Z800" s="55" t="s">
        <v>48</v>
      </c>
      <c r="AA800" s="55" t="s">
        <v>129</v>
      </c>
      <c r="AB800" s="55" t="s">
        <v>42</v>
      </c>
      <c r="AC800" s="55" t="s">
        <v>328</v>
      </c>
      <c r="AD800" s="55" t="s">
        <v>51</v>
      </c>
      <c r="AE800" s="53"/>
    </row>
    <row r="801" spans="1:31" x14ac:dyDescent="0.25">
      <c r="A801" s="55" t="s">
        <v>35</v>
      </c>
      <c r="B801" s="55" t="s">
        <v>36</v>
      </c>
      <c r="C801" s="55" t="s">
        <v>37</v>
      </c>
      <c r="D801" s="55" t="s">
        <v>121</v>
      </c>
      <c r="E801" s="55" t="s">
        <v>215</v>
      </c>
      <c r="F801" s="55" t="s">
        <v>216</v>
      </c>
      <c r="G801" s="55" t="s">
        <v>124</v>
      </c>
      <c r="H801" s="55" t="s">
        <v>124</v>
      </c>
      <c r="I801" s="55" t="s">
        <v>42</v>
      </c>
      <c r="J801" s="55" t="s">
        <v>237</v>
      </c>
      <c r="K801" s="55" t="s">
        <v>237</v>
      </c>
      <c r="L801" s="55" t="s">
        <v>43</v>
      </c>
      <c r="M801" s="55" t="s">
        <v>44</v>
      </c>
      <c r="N801" s="55" t="s">
        <v>150</v>
      </c>
      <c r="O801" s="55" t="s">
        <v>42</v>
      </c>
      <c r="P801" s="55"/>
      <c r="Q801" s="55" t="s">
        <v>385</v>
      </c>
      <c r="R801" s="55"/>
      <c r="S801" s="55">
        <v>201304</v>
      </c>
      <c r="T801" s="55" t="s">
        <v>52</v>
      </c>
      <c r="U801" s="55">
        <v>0</v>
      </c>
      <c r="V801" s="56">
        <v>16934</v>
      </c>
      <c r="W801" s="55"/>
      <c r="X801" s="55"/>
      <c r="Y801" s="55"/>
      <c r="Z801" s="55" t="s">
        <v>48</v>
      </c>
      <c r="AA801" s="55" t="s">
        <v>129</v>
      </c>
      <c r="AB801" s="55" t="s">
        <v>42</v>
      </c>
      <c r="AC801" s="55" t="s">
        <v>386</v>
      </c>
      <c r="AD801" s="55" t="s">
        <v>51</v>
      </c>
      <c r="AE801" s="53"/>
    </row>
    <row r="802" spans="1:31" x14ac:dyDescent="0.25">
      <c r="A802" s="55" t="s">
        <v>35</v>
      </c>
      <c r="B802" s="55" t="s">
        <v>36</v>
      </c>
      <c r="C802" s="55" t="s">
        <v>37</v>
      </c>
      <c r="D802" s="55" t="s">
        <v>121</v>
      </c>
      <c r="E802" s="55" t="s">
        <v>215</v>
      </c>
      <c r="F802" s="55" t="s">
        <v>216</v>
      </c>
      <c r="G802" s="55" t="s">
        <v>124</v>
      </c>
      <c r="H802" s="55" t="s">
        <v>124</v>
      </c>
      <c r="I802" s="55" t="s">
        <v>42</v>
      </c>
      <c r="J802" s="55" t="s">
        <v>237</v>
      </c>
      <c r="K802" s="55" t="s">
        <v>237</v>
      </c>
      <c r="L802" s="55" t="s">
        <v>43</v>
      </c>
      <c r="M802" s="55" t="s">
        <v>44</v>
      </c>
      <c r="N802" s="55" t="s">
        <v>180</v>
      </c>
      <c r="O802" s="55" t="s">
        <v>42</v>
      </c>
      <c r="P802" s="55"/>
      <c r="Q802" s="55" t="s">
        <v>385</v>
      </c>
      <c r="R802" s="55"/>
      <c r="S802" s="55">
        <v>201304</v>
      </c>
      <c r="T802" s="55" t="s">
        <v>52</v>
      </c>
      <c r="U802" s="55">
        <v>0</v>
      </c>
      <c r="V802" s="56">
        <v>78440</v>
      </c>
      <c r="W802" s="55"/>
      <c r="X802" s="55"/>
      <c r="Y802" s="55"/>
      <c r="Z802" s="55" t="s">
        <v>48</v>
      </c>
      <c r="AA802" s="55" t="s">
        <v>129</v>
      </c>
      <c r="AB802" s="55" t="s">
        <v>42</v>
      </c>
      <c r="AC802" s="55" t="s">
        <v>386</v>
      </c>
      <c r="AD802" s="55" t="s">
        <v>51</v>
      </c>
      <c r="AE802" s="53"/>
    </row>
    <row r="803" spans="1:31" x14ac:dyDescent="0.25">
      <c r="A803" s="55" t="s">
        <v>35</v>
      </c>
      <c r="B803" s="55" t="s">
        <v>36</v>
      </c>
      <c r="C803" s="55" t="s">
        <v>37</v>
      </c>
      <c r="D803" s="55" t="s">
        <v>121</v>
      </c>
      <c r="E803" s="55" t="s">
        <v>215</v>
      </c>
      <c r="F803" s="55" t="s">
        <v>216</v>
      </c>
      <c r="G803" s="55" t="s">
        <v>124</v>
      </c>
      <c r="H803" s="55" t="s">
        <v>124</v>
      </c>
      <c r="I803" s="55" t="s">
        <v>42</v>
      </c>
      <c r="J803" s="55" t="s">
        <v>237</v>
      </c>
      <c r="K803" s="55" t="s">
        <v>237</v>
      </c>
      <c r="L803" s="55" t="s">
        <v>43</v>
      </c>
      <c r="M803" s="55" t="s">
        <v>44</v>
      </c>
      <c r="N803" s="55" t="s">
        <v>134</v>
      </c>
      <c r="O803" s="55" t="s">
        <v>42</v>
      </c>
      <c r="P803" s="55"/>
      <c r="Q803" s="55" t="s">
        <v>325</v>
      </c>
      <c r="R803" s="55" t="s">
        <v>423</v>
      </c>
      <c r="S803" s="55">
        <v>201304</v>
      </c>
      <c r="T803" s="55" t="s">
        <v>47</v>
      </c>
      <c r="U803" s="55">
        <v>0</v>
      </c>
      <c r="V803" s="56">
        <v>-1250</v>
      </c>
      <c r="W803" s="55"/>
      <c r="X803" s="55" t="s">
        <v>422</v>
      </c>
      <c r="Y803" s="55"/>
      <c r="Z803" s="55" t="s">
        <v>48</v>
      </c>
      <c r="AA803" s="55" t="s">
        <v>129</v>
      </c>
      <c r="AB803" s="55" t="s">
        <v>42</v>
      </c>
      <c r="AC803" s="55" t="s">
        <v>328</v>
      </c>
      <c r="AD803" s="55" t="s">
        <v>51</v>
      </c>
      <c r="AE803" s="53"/>
    </row>
    <row r="804" spans="1:31" x14ac:dyDescent="0.25">
      <c r="A804" s="55" t="s">
        <v>35</v>
      </c>
      <c r="B804" s="55" t="s">
        <v>36</v>
      </c>
      <c r="C804" s="55" t="s">
        <v>37</v>
      </c>
      <c r="D804" s="55" t="s">
        <v>121</v>
      </c>
      <c r="E804" s="55" t="s">
        <v>215</v>
      </c>
      <c r="F804" s="55" t="s">
        <v>216</v>
      </c>
      <c r="G804" s="55" t="s">
        <v>124</v>
      </c>
      <c r="H804" s="55" t="s">
        <v>124</v>
      </c>
      <c r="I804" s="55" t="s">
        <v>42</v>
      </c>
      <c r="J804" s="55" t="s">
        <v>237</v>
      </c>
      <c r="K804" s="55" t="s">
        <v>237</v>
      </c>
      <c r="L804" s="55" t="s">
        <v>43</v>
      </c>
      <c r="M804" s="55" t="s">
        <v>44</v>
      </c>
      <c r="N804" s="55" t="s">
        <v>180</v>
      </c>
      <c r="O804" s="55" t="s">
        <v>42</v>
      </c>
      <c r="P804" s="55"/>
      <c r="Q804" s="55" t="s">
        <v>245</v>
      </c>
      <c r="R804" s="55"/>
      <c r="S804" s="55">
        <v>201304</v>
      </c>
      <c r="T804" s="55" t="s">
        <v>52</v>
      </c>
      <c r="U804" s="55">
        <v>0</v>
      </c>
      <c r="V804" s="56">
        <v>122235</v>
      </c>
      <c r="W804" s="55"/>
      <c r="X804" s="55"/>
      <c r="Y804" s="55"/>
      <c r="Z804" s="55" t="s">
        <v>48</v>
      </c>
      <c r="AA804" s="55" t="s">
        <v>129</v>
      </c>
      <c r="AB804" s="55" t="s">
        <v>42</v>
      </c>
      <c r="AC804" s="55" t="s">
        <v>343</v>
      </c>
      <c r="AD804" s="55" t="s">
        <v>51</v>
      </c>
      <c r="AE804" s="53"/>
    </row>
    <row r="805" spans="1:31" x14ac:dyDescent="0.25">
      <c r="A805" s="55" t="s">
        <v>35</v>
      </c>
      <c r="B805" s="55" t="s">
        <v>36</v>
      </c>
      <c r="C805" s="55" t="s">
        <v>37</v>
      </c>
      <c r="D805" s="55" t="s">
        <v>121</v>
      </c>
      <c r="E805" s="55" t="s">
        <v>215</v>
      </c>
      <c r="F805" s="55" t="s">
        <v>216</v>
      </c>
      <c r="G805" s="55" t="s">
        <v>124</v>
      </c>
      <c r="H805" s="55" t="s">
        <v>124</v>
      </c>
      <c r="I805" s="55" t="s">
        <v>42</v>
      </c>
      <c r="J805" s="55" t="s">
        <v>237</v>
      </c>
      <c r="K805" s="55" t="s">
        <v>237</v>
      </c>
      <c r="L805" s="55" t="s">
        <v>43</v>
      </c>
      <c r="M805" s="55" t="s">
        <v>44</v>
      </c>
      <c r="N805" s="55" t="s">
        <v>150</v>
      </c>
      <c r="O805" s="55" t="s">
        <v>42</v>
      </c>
      <c r="P805" s="55"/>
      <c r="Q805" s="55" t="s">
        <v>245</v>
      </c>
      <c r="R805" s="55"/>
      <c r="S805" s="55">
        <v>201304</v>
      </c>
      <c r="T805" s="55" t="s">
        <v>52</v>
      </c>
      <c r="U805" s="55">
        <v>0</v>
      </c>
      <c r="V805" s="56">
        <v>141052.53</v>
      </c>
      <c r="W805" s="55"/>
      <c r="X805" s="55"/>
      <c r="Y805" s="55"/>
      <c r="Z805" s="55" t="s">
        <v>48</v>
      </c>
      <c r="AA805" s="55" t="s">
        <v>129</v>
      </c>
      <c r="AB805" s="55" t="s">
        <v>42</v>
      </c>
      <c r="AC805" s="55" t="s">
        <v>343</v>
      </c>
      <c r="AD805" s="55" t="s">
        <v>51</v>
      </c>
      <c r="AE805" s="53"/>
    </row>
    <row r="806" spans="1:31" x14ac:dyDescent="0.25">
      <c r="A806" s="55" t="s">
        <v>35</v>
      </c>
      <c r="B806" s="55" t="s">
        <v>36</v>
      </c>
      <c r="C806" s="55" t="s">
        <v>37</v>
      </c>
      <c r="D806" s="55" t="s">
        <v>121</v>
      </c>
      <c r="E806" s="55" t="s">
        <v>215</v>
      </c>
      <c r="F806" s="55" t="s">
        <v>216</v>
      </c>
      <c r="G806" s="55" t="s">
        <v>124</v>
      </c>
      <c r="H806" s="55" t="s">
        <v>124</v>
      </c>
      <c r="I806" s="55" t="s">
        <v>42</v>
      </c>
      <c r="J806" s="55" t="s">
        <v>237</v>
      </c>
      <c r="K806" s="55" t="s">
        <v>237</v>
      </c>
      <c r="L806" s="55" t="s">
        <v>43</v>
      </c>
      <c r="M806" s="55" t="s">
        <v>44</v>
      </c>
      <c r="N806" s="55" t="s">
        <v>150</v>
      </c>
      <c r="O806" s="55" t="s">
        <v>42</v>
      </c>
      <c r="P806" s="55"/>
      <c r="Q806" s="55" t="s">
        <v>245</v>
      </c>
      <c r="R806" s="55"/>
      <c r="S806" s="55">
        <v>201304</v>
      </c>
      <c r="T806" s="55" t="s">
        <v>52</v>
      </c>
      <c r="U806" s="55">
        <v>0</v>
      </c>
      <c r="V806" s="56">
        <v>2288.91</v>
      </c>
      <c r="W806" s="55"/>
      <c r="X806" s="55"/>
      <c r="Y806" s="55"/>
      <c r="Z806" s="55" t="s">
        <v>48</v>
      </c>
      <c r="AA806" s="55" t="s">
        <v>129</v>
      </c>
      <c r="AB806" s="55" t="s">
        <v>42</v>
      </c>
      <c r="AC806" s="55" t="s">
        <v>343</v>
      </c>
      <c r="AD806" s="55" t="s">
        <v>51</v>
      </c>
      <c r="AE806" s="53"/>
    </row>
    <row r="807" spans="1:31" x14ac:dyDescent="0.25">
      <c r="A807" s="55" t="s">
        <v>35</v>
      </c>
      <c r="B807" s="55" t="s">
        <v>36</v>
      </c>
      <c r="C807" s="55" t="s">
        <v>37</v>
      </c>
      <c r="D807" s="55" t="s">
        <v>121</v>
      </c>
      <c r="E807" s="55" t="s">
        <v>215</v>
      </c>
      <c r="F807" s="55" t="s">
        <v>216</v>
      </c>
      <c r="G807" s="55" t="s">
        <v>124</v>
      </c>
      <c r="H807" s="55" t="s">
        <v>124</v>
      </c>
      <c r="I807" s="55" t="s">
        <v>42</v>
      </c>
      <c r="J807" s="55" t="s">
        <v>250</v>
      </c>
      <c r="K807" s="55" t="s">
        <v>250</v>
      </c>
      <c r="L807" s="55" t="s">
        <v>43</v>
      </c>
      <c r="M807" s="55" t="s">
        <v>44</v>
      </c>
      <c r="N807" s="55" t="s">
        <v>134</v>
      </c>
      <c r="O807" s="55" t="s">
        <v>42</v>
      </c>
      <c r="P807" s="55"/>
      <c r="Q807" s="55" t="s">
        <v>325</v>
      </c>
      <c r="R807" s="55" t="s">
        <v>405</v>
      </c>
      <c r="S807" s="55">
        <v>201304</v>
      </c>
      <c r="T807" s="55" t="s">
        <v>47</v>
      </c>
      <c r="U807" s="55">
        <v>0</v>
      </c>
      <c r="V807" s="56">
        <v>-10.41</v>
      </c>
      <c r="W807" s="55"/>
      <c r="X807" s="55" t="s">
        <v>384</v>
      </c>
      <c r="Y807" s="55"/>
      <c r="Z807" s="55" t="s">
        <v>48</v>
      </c>
      <c r="AA807" s="55" t="s">
        <v>129</v>
      </c>
      <c r="AB807" s="55" t="s">
        <v>42</v>
      </c>
      <c r="AC807" s="55" t="s">
        <v>328</v>
      </c>
      <c r="AD807" s="55" t="s">
        <v>51</v>
      </c>
      <c r="AE807" s="53"/>
    </row>
    <row r="808" spans="1:31" x14ac:dyDescent="0.25">
      <c r="A808" s="55" t="s">
        <v>35</v>
      </c>
      <c r="B808" s="55" t="s">
        <v>36</v>
      </c>
      <c r="C808" s="55" t="s">
        <v>37</v>
      </c>
      <c r="D808" s="55" t="s">
        <v>121</v>
      </c>
      <c r="E808" s="55" t="s">
        <v>215</v>
      </c>
      <c r="F808" s="55" t="s">
        <v>216</v>
      </c>
      <c r="G808" s="55" t="s">
        <v>124</v>
      </c>
      <c r="H808" s="55" t="s">
        <v>124</v>
      </c>
      <c r="I808" s="55" t="s">
        <v>42</v>
      </c>
      <c r="J808" s="55" t="s">
        <v>250</v>
      </c>
      <c r="K808" s="55" t="s">
        <v>250</v>
      </c>
      <c r="L808" s="55" t="s">
        <v>43</v>
      </c>
      <c r="M808" s="55" t="s">
        <v>44</v>
      </c>
      <c r="N808" s="55" t="s">
        <v>134</v>
      </c>
      <c r="O808" s="55" t="s">
        <v>42</v>
      </c>
      <c r="P808" s="55"/>
      <c r="Q808" s="55" t="s">
        <v>325</v>
      </c>
      <c r="R808" s="55" t="s">
        <v>406</v>
      </c>
      <c r="S808" s="55">
        <v>201304</v>
      </c>
      <c r="T808" s="55" t="s">
        <v>47</v>
      </c>
      <c r="U808" s="55">
        <v>0</v>
      </c>
      <c r="V808" s="56">
        <v>-8.33</v>
      </c>
      <c r="W808" s="55"/>
      <c r="X808" s="55" t="s">
        <v>384</v>
      </c>
      <c r="Y808" s="55"/>
      <c r="Z808" s="55" t="s">
        <v>48</v>
      </c>
      <c r="AA808" s="55" t="s">
        <v>129</v>
      </c>
      <c r="AB808" s="55" t="s">
        <v>42</v>
      </c>
      <c r="AC808" s="55" t="s">
        <v>328</v>
      </c>
      <c r="AD808" s="55" t="s">
        <v>51</v>
      </c>
      <c r="AE808" s="53"/>
    </row>
    <row r="809" spans="1:31" x14ac:dyDescent="0.25">
      <c r="A809" s="55" t="s">
        <v>35</v>
      </c>
      <c r="B809" s="55" t="s">
        <v>36</v>
      </c>
      <c r="C809" s="55" t="s">
        <v>37</v>
      </c>
      <c r="D809" s="55" t="s">
        <v>121</v>
      </c>
      <c r="E809" s="55" t="s">
        <v>215</v>
      </c>
      <c r="F809" s="55" t="s">
        <v>216</v>
      </c>
      <c r="G809" s="55" t="s">
        <v>124</v>
      </c>
      <c r="H809" s="55" t="s">
        <v>124</v>
      </c>
      <c r="I809" s="55" t="s">
        <v>42</v>
      </c>
      <c r="J809" s="55" t="s">
        <v>250</v>
      </c>
      <c r="K809" s="55" t="s">
        <v>250</v>
      </c>
      <c r="L809" s="55" t="s">
        <v>43</v>
      </c>
      <c r="M809" s="55" t="s">
        <v>44</v>
      </c>
      <c r="N809" s="55" t="s">
        <v>134</v>
      </c>
      <c r="O809" s="55" t="s">
        <v>42</v>
      </c>
      <c r="P809" s="55"/>
      <c r="Q809" s="55" t="s">
        <v>325</v>
      </c>
      <c r="R809" s="55" t="s">
        <v>409</v>
      </c>
      <c r="S809" s="55">
        <v>201304</v>
      </c>
      <c r="T809" s="55" t="s">
        <v>47</v>
      </c>
      <c r="U809" s="55">
        <v>0</v>
      </c>
      <c r="V809" s="56">
        <v>-6.24</v>
      </c>
      <c r="W809" s="55"/>
      <c r="X809" s="55" t="s">
        <v>384</v>
      </c>
      <c r="Y809" s="55"/>
      <c r="Z809" s="55" t="s">
        <v>48</v>
      </c>
      <c r="AA809" s="55" t="s">
        <v>129</v>
      </c>
      <c r="AB809" s="55" t="s">
        <v>42</v>
      </c>
      <c r="AC809" s="55" t="s">
        <v>328</v>
      </c>
      <c r="AD809" s="55" t="s">
        <v>51</v>
      </c>
      <c r="AE809" s="53"/>
    </row>
    <row r="810" spans="1:31" x14ac:dyDescent="0.25">
      <c r="A810" s="55" t="s">
        <v>35</v>
      </c>
      <c r="B810" s="55" t="s">
        <v>36</v>
      </c>
      <c r="C810" s="55" t="s">
        <v>37</v>
      </c>
      <c r="D810" s="55" t="s">
        <v>121</v>
      </c>
      <c r="E810" s="55" t="s">
        <v>215</v>
      </c>
      <c r="F810" s="55" t="s">
        <v>216</v>
      </c>
      <c r="G810" s="55" t="s">
        <v>124</v>
      </c>
      <c r="H810" s="55" t="s">
        <v>124</v>
      </c>
      <c r="I810" s="55" t="s">
        <v>42</v>
      </c>
      <c r="J810" s="55" t="s">
        <v>250</v>
      </c>
      <c r="K810" s="55" t="s">
        <v>250</v>
      </c>
      <c r="L810" s="55" t="s">
        <v>43</v>
      </c>
      <c r="M810" s="55" t="s">
        <v>44</v>
      </c>
      <c r="N810" s="55" t="s">
        <v>134</v>
      </c>
      <c r="O810" s="55" t="s">
        <v>42</v>
      </c>
      <c r="P810" s="55"/>
      <c r="Q810" s="55" t="s">
        <v>325</v>
      </c>
      <c r="R810" s="55" t="s">
        <v>407</v>
      </c>
      <c r="S810" s="55">
        <v>201304</v>
      </c>
      <c r="T810" s="55" t="s">
        <v>47</v>
      </c>
      <c r="U810" s="55">
        <v>0</v>
      </c>
      <c r="V810" s="56">
        <v>-9.89</v>
      </c>
      <c r="W810" s="55"/>
      <c r="X810" s="55" t="s">
        <v>384</v>
      </c>
      <c r="Y810" s="55"/>
      <c r="Z810" s="55" t="s">
        <v>48</v>
      </c>
      <c r="AA810" s="55" t="s">
        <v>129</v>
      </c>
      <c r="AB810" s="55" t="s">
        <v>42</v>
      </c>
      <c r="AC810" s="55" t="s">
        <v>328</v>
      </c>
      <c r="AD810" s="55" t="s">
        <v>51</v>
      </c>
      <c r="AE810" s="53"/>
    </row>
    <row r="811" spans="1:31" x14ac:dyDescent="0.25">
      <c r="A811" s="55" t="s">
        <v>35</v>
      </c>
      <c r="B811" s="55" t="s">
        <v>36</v>
      </c>
      <c r="C811" s="55" t="s">
        <v>37</v>
      </c>
      <c r="D811" s="55" t="s">
        <v>121</v>
      </c>
      <c r="E811" s="55" t="s">
        <v>215</v>
      </c>
      <c r="F811" s="55" t="s">
        <v>216</v>
      </c>
      <c r="G811" s="55" t="s">
        <v>124</v>
      </c>
      <c r="H811" s="55" t="s">
        <v>124</v>
      </c>
      <c r="I811" s="55" t="s">
        <v>42</v>
      </c>
      <c r="J811" s="55" t="s">
        <v>250</v>
      </c>
      <c r="K811" s="55" t="s">
        <v>250</v>
      </c>
      <c r="L811" s="55" t="s">
        <v>43</v>
      </c>
      <c r="M811" s="55" t="s">
        <v>44</v>
      </c>
      <c r="N811" s="55" t="s">
        <v>134</v>
      </c>
      <c r="O811" s="55" t="s">
        <v>42</v>
      </c>
      <c r="P811" s="55"/>
      <c r="Q811" s="55" t="s">
        <v>325</v>
      </c>
      <c r="R811" s="55" t="s">
        <v>435</v>
      </c>
      <c r="S811" s="55">
        <v>201304</v>
      </c>
      <c r="T811" s="55" t="s">
        <v>47</v>
      </c>
      <c r="U811" s="55">
        <v>0</v>
      </c>
      <c r="V811" s="56">
        <v>-1067.5</v>
      </c>
      <c r="W811" s="55"/>
      <c r="X811" s="55" t="s">
        <v>433</v>
      </c>
      <c r="Y811" s="55"/>
      <c r="Z811" s="55" t="s">
        <v>48</v>
      </c>
      <c r="AA811" s="55" t="s">
        <v>129</v>
      </c>
      <c r="AB811" s="55" t="s">
        <v>42</v>
      </c>
      <c r="AC811" s="55" t="s">
        <v>328</v>
      </c>
      <c r="AD811" s="55" t="s">
        <v>51</v>
      </c>
      <c r="AE811" s="53"/>
    </row>
    <row r="812" spans="1:31" x14ac:dyDescent="0.25">
      <c r="A812" s="55" t="s">
        <v>35</v>
      </c>
      <c r="B812" s="55" t="s">
        <v>36</v>
      </c>
      <c r="C812" s="55" t="s">
        <v>37</v>
      </c>
      <c r="D812" s="55" t="s">
        <v>121</v>
      </c>
      <c r="E812" s="55" t="s">
        <v>215</v>
      </c>
      <c r="F812" s="55" t="s">
        <v>216</v>
      </c>
      <c r="G812" s="55" t="s">
        <v>124</v>
      </c>
      <c r="H812" s="55" t="s">
        <v>124</v>
      </c>
      <c r="I812" s="55" t="s">
        <v>42</v>
      </c>
      <c r="J812" s="55" t="s">
        <v>250</v>
      </c>
      <c r="K812" s="55" t="s">
        <v>250</v>
      </c>
      <c r="L812" s="55" t="s">
        <v>43</v>
      </c>
      <c r="M812" s="55" t="s">
        <v>44</v>
      </c>
      <c r="N812" s="55" t="s">
        <v>134</v>
      </c>
      <c r="O812" s="55" t="s">
        <v>42</v>
      </c>
      <c r="P812" s="55"/>
      <c r="Q812" s="55" t="s">
        <v>325</v>
      </c>
      <c r="R812" s="55" t="s">
        <v>436</v>
      </c>
      <c r="S812" s="55">
        <v>201304</v>
      </c>
      <c r="T812" s="55" t="s">
        <v>47</v>
      </c>
      <c r="U812" s="55">
        <v>0</v>
      </c>
      <c r="V812" s="56">
        <v>-632.5</v>
      </c>
      <c r="W812" s="55"/>
      <c r="X812" s="55" t="s">
        <v>433</v>
      </c>
      <c r="Y812" s="55"/>
      <c r="Z812" s="55" t="s">
        <v>48</v>
      </c>
      <c r="AA812" s="55" t="s">
        <v>129</v>
      </c>
      <c r="AB812" s="55" t="s">
        <v>42</v>
      </c>
      <c r="AC812" s="55" t="s">
        <v>328</v>
      </c>
      <c r="AD812" s="55" t="s">
        <v>51</v>
      </c>
      <c r="AE812" s="53"/>
    </row>
    <row r="813" spans="1:31" x14ac:dyDescent="0.25">
      <c r="A813" s="55" t="s">
        <v>35</v>
      </c>
      <c r="B813" s="55" t="s">
        <v>36</v>
      </c>
      <c r="C813" s="55" t="s">
        <v>37</v>
      </c>
      <c r="D813" s="55" t="s">
        <v>121</v>
      </c>
      <c r="E813" s="55" t="s">
        <v>215</v>
      </c>
      <c r="F813" s="55" t="s">
        <v>216</v>
      </c>
      <c r="G813" s="55" t="s">
        <v>124</v>
      </c>
      <c r="H813" s="55" t="s">
        <v>124</v>
      </c>
      <c r="I813" s="55" t="s">
        <v>42</v>
      </c>
      <c r="J813" s="55" t="s">
        <v>250</v>
      </c>
      <c r="K813" s="55" t="s">
        <v>250</v>
      </c>
      <c r="L813" s="55" t="s">
        <v>43</v>
      </c>
      <c r="M813" s="55" t="s">
        <v>44</v>
      </c>
      <c r="N813" s="55" t="s">
        <v>134</v>
      </c>
      <c r="O813" s="55" t="s">
        <v>42</v>
      </c>
      <c r="P813" s="55"/>
      <c r="Q813" s="55" t="s">
        <v>325</v>
      </c>
      <c r="R813" s="55" t="s">
        <v>383</v>
      </c>
      <c r="S813" s="55">
        <v>201304</v>
      </c>
      <c r="T813" s="55" t="s">
        <v>47</v>
      </c>
      <c r="U813" s="55">
        <v>0</v>
      </c>
      <c r="V813" s="56">
        <v>-10.41</v>
      </c>
      <c r="W813" s="55"/>
      <c r="X813" s="55" t="s">
        <v>384</v>
      </c>
      <c r="Y813" s="55"/>
      <c r="Z813" s="55" t="s">
        <v>48</v>
      </c>
      <c r="AA813" s="55" t="s">
        <v>129</v>
      </c>
      <c r="AB813" s="55" t="s">
        <v>42</v>
      </c>
      <c r="AC813" s="55" t="s">
        <v>328</v>
      </c>
      <c r="AD813" s="55" t="s">
        <v>51</v>
      </c>
      <c r="AE813" s="53"/>
    </row>
    <row r="814" spans="1:31" x14ac:dyDescent="0.25">
      <c r="A814" s="55" t="s">
        <v>35</v>
      </c>
      <c r="B814" s="55" t="s">
        <v>36</v>
      </c>
      <c r="C814" s="55" t="s">
        <v>37</v>
      </c>
      <c r="D814" s="55" t="s">
        <v>121</v>
      </c>
      <c r="E814" s="55" t="s">
        <v>215</v>
      </c>
      <c r="F814" s="55" t="s">
        <v>216</v>
      </c>
      <c r="G814" s="55" t="s">
        <v>124</v>
      </c>
      <c r="H814" s="55" t="s">
        <v>124</v>
      </c>
      <c r="I814" s="55" t="s">
        <v>42</v>
      </c>
      <c r="J814" s="55" t="s">
        <v>250</v>
      </c>
      <c r="K814" s="55" t="s">
        <v>250</v>
      </c>
      <c r="L814" s="55" t="s">
        <v>43</v>
      </c>
      <c r="M814" s="55" t="s">
        <v>44</v>
      </c>
      <c r="N814" s="55" t="s">
        <v>180</v>
      </c>
      <c r="O814" s="55" t="s">
        <v>42</v>
      </c>
      <c r="P814" s="55"/>
      <c r="Q814" s="55" t="s">
        <v>385</v>
      </c>
      <c r="R814" s="55"/>
      <c r="S814" s="55">
        <v>201304</v>
      </c>
      <c r="T814" s="55" t="s">
        <v>52</v>
      </c>
      <c r="U814" s="55">
        <v>0</v>
      </c>
      <c r="V814" s="56">
        <v>35200</v>
      </c>
      <c r="W814" s="55"/>
      <c r="X814" s="55"/>
      <c r="Y814" s="55"/>
      <c r="Z814" s="55" t="s">
        <v>48</v>
      </c>
      <c r="AA814" s="55" t="s">
        <v>129</v>
      </c>
      <c r="AB814" s="55" t="s">
        <v>42</v>
      </c>
      <c r="AC814" s="55" t="s">
        <v>386</v>
      </c>
      <c r="AD814" s="55" t="s">
        <v>51</v>
      </c>
      <c r="AE814" s="53"/>
    </row>
    <row r="815" spans="1:31" x14ac:dyDescent="0.25">
      <c r="A815" s="55" t="s">
        <v>35</v>
      </c>
      <c r="B815" s="55" t="s">
        <v>36</v>
      </c>
      <c r="C815" s="55" t="s">
        <v>37</v>
      </c>
      <c r="D815" s="55" t="s">
        <v>121</v>
      </c>
      <c r="E815" s="55" t="s">
        <v>215</v>
      </c>
      <c r="F815" s="55" t="s">
        <v>216</v>
      </c>
      <c r="G815" s="55" t="s">
        <v>124</v>
      </c>
      <c r="H815" s="55" t="s">
        <v>124</v>
      </c>
      <c r="I815" s="55" t="s">
        <v>42</v>
      </c>
      <c r="J815" s="55" t="s">
        <v>250</v>
      </c>
      <c r="K815" s="55" t="s">
        <v>250</v>
      </c>
      <c r="L815" s="55" t="s">
        <v>43</v>
      </c>
      <c r="M815" s="55" t="s">
        <v>44</v>
      </c>
      <c r="N815" s="55" t="s">
        <v>150</v>
      </c>
      <c r="O815" s="55" t="s">
        <v>42</v>
      </c>
      <c r="P815" s="55"/>
      <c r="Q815" s="55" t="s">
        <v>385</v>
      </c>
      <c r="R815" s="55"/>
      <c r="S815" s="55">
        <v>201304</v>
      </c>
      <c r="T815" s="55" t="s">
        <v>47</v>
      </c>
      <c r="U815" s="55">
        <v>0</v>
      </c>
      <c r="V815" s="56">
        <v>-37160</v>
      </c>
      <c r="W815" s="55"/>
      <c r="X815" s="55"/>
      <c r="Y815" s="55"/>
      <c r="Z815" s="55" t="s">
        <v>48</v>
      </c>
      <c r="AA815" s="55" t="s">
        <v>129</v>
      </c>
      <c r="AB815" s="55" t="s">
        <v>42</v>
      </c>
      <c r="AC815" s="55" t="s">
        <v>386</v>
      </c>
      <c r="AD815" s="55" t="s">
        <v>51</v>
      </c>
      <c r="AE815" s="53"/>
    </row>
    <row r="816" spans="1:31" x14ac:dyDescent="0.25">
      <c r="A816" s="55" t="s">
        <v>35</v>
      </c>
      <c r="B816" s="55" t="s">
        <v>36</v>
      </c>
      <c r="C816" s="55" t="s">
        <v>37</v>
      </c>
      <c r="D816" s="55" t="s">
        <v>121</v>
      </c>
      <c r="E816" s="55" t="s">
        <v>215</v>
      </c>
      <c r="F816" s="55" t="s">
        <v>216</v>
      </c>
      <c r="G816" s="55" t="s">
        <v>124</v>
      </c>
      <c r="H816" s="55" t="s">
        <v>124</v>
      </c>
      <c r="I816" s="55" t="s">
        <v>42</v>
      </c>
      <c r="J816" s="55" t="s">
        <v>250</v>
      </c>
      <c r="K816" s="55" t="s">
        <v>250</v>
      </c>
      <c r="L816" s="55" t="s">
        <v>43</v>
      </c>
      <c r="M816" s="55" t="s">
        <v>44</v>
      </c>
      <c r="N816" s="55" t="s">
        <v>150</v>
      </c>
      <c r="O816" s="55" t="s">
        <v>42</v>
      </c>
      <c r="P816" s="55"/>
      <c r="Q816" s="55" t="s">
        <v>429</v>
      </c>
      <c r="R816" s="55"/>
      <c r="S816" s="55">
        <v>201304</v>
      </c>
      <c r="T816" s="55" t="s">
        <v>52</v>
      </c>
      <c r="U816" s="55">
        <v>0</v>
      </c>
      <c r="V816" s="56">
        <v>6099.3</v>
      </c>
      <c r="W816" s="55"/>
      <c r="X816" s="55"/>
      <c r="Y816" s="55"/>
      <c r="Z816" s="55" t="s">
        <v>48</v>
      </c>
      <c r="AA816" s="55" t="s">
        <v>129</v>
      </c>
      <c r="AB816" s="55" t="s">
        <v>42</v>
      </c>
      <c r="AC816" s="55" t="s">
        <v>343</v>
      </c>
      <c r="AD816" s="55" t="s">
        <v>51</v>
      </c>
      <c r="AE816" s="53"/>
    </row>
    <row r="817" spans="1:31" x14ac:dyDescent="0.25">
      <c r="A817" s="55" t="s">
        <v>35</v>
      </c>
      <c r="B817" s="55" t="s">
        <v>36</v>
      </c>
      <c r="C817" s="55" t="s">
        <v>37</v>
      </c>
      <c r="D817" s="55" t="s">
        <v>121</v>
      </c>
      <c r="E817" s="55" t="s">
        <v>215</v>
      </c>
      <c r="F817" s="55" t="s">
        <v>216</v>
      </c>
      <c r="G817" s="55" t="s">
        <v>124</v>
      </c>
      <c r="H817" s="55" t="s">
        <v>124</v>
      </c>
      <c r="I817" s="55" t="s">
        <v>42</v>
      </c>
      <c r="J817" s="55" t="s">
        <v>250</v>
      </c>
      <c r="K817" s="55" t="s">
        <v>250</v>
      </c>
      <c r="L817" s="55" t="s">
        <v>43</v>
      </c>
      <c r="M817" s="55" t="s">
        <v>44</v>
      </c>
      <c r="N817" s="55" t="s">
        <v>180</v>
      </c>
      <c r="O817" s="55" t="s">
        <v>42</v>
      </c>
      <c r="P817" s="55"/>
      <c r="Q817" s="55" t="s">
        <v>429</v>
      </c>
      <c r="R817" s="55"/>
      <c r="S817" s="55">
        <v>201304</v>
      </c>
      <c r="T817" s="55" t="s">
        <v>52</v>
      </c>
      <c r="U817" s="55">
        <v>0</v>
      </c>
      <c r="V817" s="56">
        <v>17650</v>
      </c>
      <c r="W817" s="55"/>
      <c r="X817" s="55"/>
      <c r="Y817" s="55"/>
      <c r="Z817" s="55" t="s">
        <v>48</v>
      </c>
      <c r="AA817" s="55" t="s">
        <v>129</v>
      </c>
      <c r="AB817" s="55" t="s">
        <v>42</v>
      </c>
      <c r="AC817" s="55" t="s">
        <v>343</v>
      </c>
      <c r="AD817" s="55" t="s">
        <v>51</v>
      </c>
      <c r="AE817" s="53"/>
    </row>
    <row r="818" spans="1:31" x14ac:dyDescent="0.25">
      <c r="A818" s="55" t="s">
        <v>35</v>
      </c>
      <c r="B818" s="55" t="s">
        <v>36</v>
      </c>
      <c r="C818" s="55" t="s">
        <v>37</v>
      </c>
      <c r="D818" s="55" t="s">
        <v>121</v>
      </c>
      <c r="E818" s="55" t="s">
        <v>215</v>
      </c>
      <c r="F818" s="55" t="s">
        <v>216</v>
      </c>
      <c r="G818" s="55" t="s">
        <v>124</v>
      </c>
      <c r="H818" s="55" t="s">
        <v>124</v>
      </c>
      <c r="I818" s="55" t="s">
        <v>42</v>
      </c>
      <c r="J818" s="55" t="s">
        <v>250</v>
      </c>
      <c r="K818" s="55" t="s">
        <v>250</v>
      </c>
      <c r="L818" s="55" t="s">
        <v>43</v>
      </c>
      <c r="M818" s="55" t="s">
        <v>44</v>
      </c>
      <c r="N818" s="55" t="s">
        <v>150</v>
      </c>
      <c r="O818" s="55" t="s">
        <v>42</v>
      </c>
      <c r="P818" s="55"/>
      <c r="Q818" s="55" t="s">
        <v>429</v>
      </c>
      <c r="R818" s="55"/>
      <c r="S818" s="55">
        <v>201304</v>
      </c>
      <c r="T818" s="55" t="s">
        <v>52</v>
      </c>
      <c r="U818" s="55">
        <v>0</v>
      </c>
      <c r="V818" s="56">
        <v>28072.5</v>
      </c>
      <c r="W818" s="55"/>
      <c r="X818" s="55"/>
      <c r="Y818" s="55"/>
      <c r="Z818" s="55" t="s">
        <v>48</v>
      </c>
      <c r="AA818" s="55" t="s">
        <v>129</v>
      </c>
      <c r="AB818" s="55" t="s">
        <v>42</v>
      </c>
      <c r="AC818" s="55" t="s">
        <v>343</v>
      </c>
      <c r="AD818" s="55" t="s">
        <v>51</v>
      </c>
      <c r="AE818" s="53"/>
    </row>
    <row r="819" spans="1:31" x14ac:dyDescent="0.25">
      <c r="A819" s="55" t="s">
        <v>35</v>
      </c>
      <c r="B819" s="55" t="s">
        <v>36</v>
      </c>
      <c r="C819" s="55" t="s">
        <v>37</v>
      </c>
      <c r="D819" s="55" t="s">
        <v>121</v>
      </c>
      <c r="E819" s="55" t="s">
        <v>215</v>
      </c>
      <c r="F819" s="55" t="s">
        <v>216</v>
      </c>
      <c r="G819" s="55" t="s">
        <v>124</v>
      </c>
      <c r="H819" s="55" t="s">
        <v>124</v>
      </c>
      <c r="I819" s="55" t="s">
        <v>42</v>
      </c>
      <c r="J819" s="55" t="s">
        <v>437</v>
      </c>
      <c r="K819" s="55" t="s">
        <v>437</v>
      </c>
      <c r="L819" s="55" t="s">
        <v>43</v>
      </c>
      <c r="M819" s="55" t="s">
        <v>44</v>
      </c>
      <c r="N819" s="55" t="s">
        <v>134</v>
      </c>
      <c r="O819" s="55" t="s">
        <v>42</v>
      </c>
      <c r="P819" s="55"/>
      <c r="Q819" s="55" t="s">
        <v>325</v>
      </c>
      <c r="R819" s="55" t="s">
        <v>405</v>
      </c>
      <c r="S819" s="55">
        <v>201304</v>
      </c>
      <c r="T819" s="55" t="s">
        <v>47</v>
      </c>
      <c r="U819" s="55">
        <v>0</v>
      </c>
      <c r="V819" s="56">
        <v>-10.41</v>
      </c>
      <c r="W819" s="55"/>
      <c r="X819" s="55" t="s">
        <v>384</v>
      </c>
      <c r="Y819" s="55"/>
      <c r="Z819" s="55" t="s">
        <v>48</v>
      </c>
      <c r="AA819" s="55" t="s">
        <v>129</v>
      </c>
      <c r="AB819" s="55" t="s">
        <v>42</v>
      </c>
      <c r="AC819" s="55" t="s">
        <v>328</v>
      </c>
      <c r="AD819" s="55" t="s">
        <v>51</v>
      </c>
      <c r="AE819" s="53"/>
    </row>
    <row r="820" spans="1:31" x14ac:dyDescent="0.25">
      <c r="A820" s="55" t="s">
        <v>35</v>
      </c>
      <c r="B820" s="55" t="s">
        <v>36</v>
      </c>
      <c r="C820" s="55" t="s">
        <v>37</v>
      </c>
      <c r="D820" s="55" t="s">
        <v>121</v>
      </c>
      <c r="E820" s="55" t="s">
        <v>215</v>
      </c>
      <c r="F820" s="55" t="s">
        <v>216</v>
      </c>
      <c r="G820" s="55" t="s">
        <v>124</v>
      </c>
      <c r="H820" s="55" t="s">
        <v>124</v>
      </c>
      <c r="I820" s="55" t="s">
        <v>42</v>
      </c>
      <c r="J820" s="55" t="s">
        <v>437</v>
      </c>
      <c r="K820" s="55" t="s">
        <v>437</v>
      </c>
      <c r="L820" s="55" t="s">
        <v>43</v>
      </c>
      <c r="M820" s="55" t="s">
        <v>44</v>
      </c>
      <c r="N820" s="55" t="s">
        <v>134</v>
      </c>
      <c r="O820" s="55" t="s">
        <v>42</v>
      </c>
      <c r="P820" s="55"/>
      <c r="Q820" s="55" t="s">
        <v>325</v>
      </c>
      <c r="R820" s="55" t="s">
        <v>406</v>
      </c>
      <c r="S820" s="55">
        <v>201304</v>
      </c>
      <c r="T820" s="55" t="s">
        <v>47</v>
      </c>
      <c r="U820" s="55">
        <v>0</v>
      </c>
      <c r="V820" s="56">
        <v>-8.33</v>
      </c>
      <c r="W820" s="55"/>
      <c r="X820" s="55" t="s">
        <v>384</v>
      </c>
      <c r="Y820" s="55"/>
      <c r="Z820" s="55" t="s">
        <v>48</v>
      </c>
      <c r="AA820" s="55" t="s">
        <v>129</v>
      </c>
      <c r="AB820" s="55" t="s">
        <v>42</v>
      </c>
      <c r="AC820" s="55" t="s">
        <v>328</v>
      </c>
      <c r="AD820" s="55" t="s">
        <v>51</v>
      </c>
      <c r="AE820" s="53"/>
    </row>
    <row r="821" spans="1:31" x14ac:dyDescent="0.25">
      <c r="A821" s="55" t="s">
        <v>35</v>
      </c>
      <c r="B821" s="55" t="s">
        <v>36</v>
      </c>
      <c r="C821" s="55" t="s">
        <v>37</v>
      </c>
      <c r="D821" s="55" t="s">
        <v>121</v>
      </c>
      <c r="E821" s="55" t="s">
        <v>215</v>
      </c>
      <c r="F821" s="55" t="s">
        <v>216</v>
      </c>
      <c r="G821" s="55" t="s">
        <v>124</v>
      </c>
      <c r="H821" s="55" t="s">
        <v>124</v>
      </c>
      <c r="I821" s="55" t="s">
        <v>42</v>
      </c>
      <c r="J821" s="55" t="s">
        <v>437</v>
      </c>
      <c r="K821" s="55" t="s">
        <v>437</v>
      </c>
      <c r="L821" s="55" t="s">
        <v>43</v>
      </c>
      <c r="M821" s="55" t="s">
        <v>44</v>
      </c>
      <c r="N821" s="55" t="s">
        <v>134</v>
      </c>
      <c r="O821" s="55" t="s">
        <v>42</v>
      </c>
      <c r="P821" s="55"/>
      <c r="Q821" s="55" t="s">
        <v>325</v>
      </c>
      <c r="R821" s="55" t="s">
        <v>409</v>
      </c>
      <c r="S821" s="55">
        <v>201304</v>
      </c>
      <c r="T821" s="55" t="s">
        <v>47</v>
      </c>
      <c r="U821" s="55">
        <v>0</v>
      </c>
      <c r="V821" s="56">
        <v>-6.24</v>
      </c>
      <c r="W821" s="55"/>
      <c r="X821" s="55" t="s">
        <v>384</v>
      </c>
      <c r="Y821" s="55"/>
      <c r="Z821" s="55" t="s">
        <v>48</v>
      </c>
      <c r="AA821" s="55" t="s">
        <v>129</v>
      </c>
      <c r="AB821" s="55" t="s">
        <v>42</v>
      </c>
      <c r="AC821" s="55" t="s">
        <v>328</v>
      </c>
      <c r="AD821" s="55" t="s">
        <v>51</v>
      </c>
      <c r="AE821" s="53"/>
    </row>
    <row r="822" spans="1:31" x14ac:dyDescent="0.25">
      <c r="A822" s="55" t="s">
        <v>35</v>
      </c>
      <c r="B822" s="55" t="s">
        <v>36</v>
      </c>
      <c r="C822" s="55" t="s">
        <v>37</v>
      </c>
      <c r="D822" s="55" t="s">
        <v>121</v>
      </c>
      <c r="E822" s="55" t="s">
        <v>215</v>
      </c>
      <c r="F822" s="55" t="s">
        <v>216</v>
      </c>
      <c r="G822" s="55" t="s">
        <v>124</v>
      </c>
      <c r="H822" s="55" t="s">
        <v>124</v>
      </c>
      <c r="I822" s="55" t="s">
        <v>42</v>
      </c>
      <c r="J822" s="55" t="s">
        <v>437</v>
      </c>
      <c r="K822" s="55" t="s">
        <v>437</v>
      </c>
      <c r="L822" s="55" t="s">
        <v>43</v>
      </c>
      <c r="M822" s="55" t="s">
        <v>44</v>
      </c>
      <c r="N822" s="55" t="s">
        <v>134</v>
      </c>
      <c r="O822" s="55" t="s">
        <v>42</v>
      </c>
      <c r="P822" s="55"/>
      <c r="Q822" s="55" t="s">
        <v>325</v>
      </c>
      <c r="R822" s="55" t="s">
        <v>407</v>
      </c>
      <c r="S822" s="55">
        <v>201304</v>
      </c>
      <c r="T822" s="55" t="s">
        <v>47</v>
      </c>
      <c r="U822" s="55">
        <v>0</v>
      </c>
      <c r="V822" s="56">
        <v>-9.89</v>
      </c>
      <c r="W822" s="55"/>
      <c r="X822" s="55" t="s">
        <v>384</v>
      </c>
      <c r="Y822" s="55"/>
      <c r="Z822" s="55" t="s">
        <v>48</v>
      </c>
      <c r="AA822" s="55" t="s">
        <v>129</v>
      </c>
      <c r="AB822" s="55" t="s">
        <v>42</v>
      </c>
      <c r="AC822" s="55" t="s">
        <v>328</v>
      </c>
      <c r="AD822" s="55" t="s">
        <v>51</v>
      </c>
      <c r="AE822" s="53"/>
    </row>
    <row r="823" spans="1:31" x14ac:dyDescent="0.25">
      <c r="A823" s="55" t="s">
        <v>35</v>
      </c>
      <c r="B823" s="55" t="s">
        <v>36</v>
      </c>
      <c r="C823" s="55" t="s">
        <v>37</v>
      </c>
      <c r="D823" s="55" t="s">
        <v>121</v>
      </c>
      <c r="E823" s="55" t="s">
        <v>215</v>
      </c>
      <c r="F823" s="55" t="s">
        <v>216</v>
      </c>
      <c r="G823" s="55" t="s">
        <v>124</v>
      </c>
      <c r="H823" s="55" t="s">
        <v>124</v>
      </c>
      <c r="I823" s="55" t="s">
        <v>42</v>
      </c>
      <c r="J823" s="55" t="s">
        <v>437</v>
      </c>
      <c r="K823" s="55" t="s">
        <v>437</v>
      </c>
      <c r="L823" s="55" t="s">
        <v>43</v>
      </c>
      <c r="M823" s="55" t="s">
        <v>44</v>
      </c>
      <c r="N823" s="55" t="s">
        <v>134</v>
      </c>
      <c r="O823" s="55" t="s">
        <v>42</v>
      </c>
      <c r="P823" s="55"/>
      <c r="Q823" s="55" t="s">
        <v>325</v>
      </c>
      <c r="R823" s="55" t="s">
        <v>383</v>
      </c>
      <c r="S823" s="55">
        <v>201304</v>
      </c>
      <c r="T823" s="55" t="s">
        <v>47</v>
      </c>
      <c r="U823" s="55">
        <v>0</v>
      </c>
      <c r="V823" s="56">
        <v>-10.41</v>
      </c>
      <c r="W823" s="55"/>
      <c r="X823" s="55" t="s">
        <v>384</v>
      </c>
      <c r="Y823" s="55"/>
      <c r="Z823" s="55" t="s">
        <v>48</v>
      </c>
      <c r="AA823" s="55" t="s">
        <v>129</v>
      </c>
      <c r="AB823" s="55" t="s">
        <v>42</v>
      </c>
      <c r="AC823" s="55" t="s">
        <v>328</v>
      </c>
      <c r="AD823" s="55" t="s">
        <v>51</v>
      </c>
      <c r="AE823" s="53"/>
    </row>
    <row r="824" spans="1:31" x14ac:dyDescent="0.25">
      <c r="A824" s="55" t="s">
        <v>35</v>
      </c>
      <c r="B824" s="55" t="s">
        <v>36</v>
      </c>
      <c r="C824" s="55" t="s">
        <v>37</v>
      </c>
      <c r="D824" s="55" t="s">
        <v>121</v>
      </c>
      <c r="E824" s="55" t="s">
        <v>215</v>
      </c>
      <c r="F824" s="55" t="s">
        <v>216</v>
      </c>
      <c r="G824" s="55" t="s">
        <v>124</v>
      </c>
      <c r="H824" s="55" t="s">
        <v>124</v>
      </c>
      <c r="I824" s="55" t="s">
        <v>42</v>
      </c>
      <c r="J824" s="55" t="s">
        <v>437</v>
      </c>
      <c r="K824" s="55" t="s">
        <v>437</v>
      </c>
      <c r="L824" s="55" t="s">
        <v>43</v>
      </c>
      <c r="M824" s="55" t="s">
        <v>44</v>
      </c>
      <c r="N824" s="55" t="s">
        <v>180</v>
      </c>
      <c r="O824" s="55" t="s">
        <v>42</v>
      </c>
      <c r="P824" s="55"/>
      <c r="Q824" s="55" t="s">
        <v>385</v>
      </c>
      <c r="R824" s="55"/>
      <c r="S824" s="55">
        <v>201304</v>
      </c>
      <c r="T824" s="55" t="s">
        <v>52</v>
      </c>
      <c r="U824" s="55">
        <v>0</v>
      </c>
      <c r="V824" s="56">
        <v>311.76</v>
      </c>
      <c r="W824" s="55"/>
      <c r="X824" s="55"/>
      <c r="Y824" s="55"/>
      <c r="Z824" s="55" t="s">
        <v>48</v>
      </c>
      <c r="AA824" s="55" t="s">
        <v>129</v>
      </c>
      <c r="AB824" s="55" t="s">
        <v>42</v>
      </c>
      <c r="AC824" s="55" t="s">
        <v>386</v>
      </c>
      <c r="AD824" s="55" t="s">
        <v>51</v>
      </c>
      <c r="AE824" s="53"/>
    </row>
    <row r="825" spans="1:31" x14ac:dyDescent="0.25">
      <c r="A825" s="55" t="s">
        <v>35</v>
      </c>
      <c r="B825" s="55" t="s">
        <v>36</v>
      </c>
      <c r="C825" s="55" t="s">
        <v>37</v>
      </c>
      <c r="D825" s="55" t="s">
        <v>121</v>
      </c>
      <c r="E825" s="55" t="s">
        <v>215</v>
      </c>
      <c r="F825" s="55" t="s">
        <v>216</v>
      </c>
      <c r="G825" s="55" t="s">
        <v>124</v>
      </c>
      <c r="H825" s="55" t="s">
        <v>124</v>
      </c>
      <c r="I825" s="55" t="s">
        <v>42</v>
      </c>
      <c r="J825" s="55" t="s">
        <v>437</v>
      </c>
      <c r="K825" s="55" t="s">
        <v>437</v>
      </c>
      <c r="L825" s="55" t="s">
        <v>43</v>
      </c>
      <c r="M825" s="55" t="s">
        <v>44</v>
      </c>
      <c r="N825" s="55" t="s">
        <v>180</v>
      </c>
      <c r="O825" s="55" t="s">
        <v>42</v>
      </c>
      <c r="P825" s="55"/>
      <c r="Q825" s="55" t="s">
        <v>438</v>
      </c>
      <c r="R825" s="55"/>
      <c r="S825" s="55">
        <v>201304</v>
      </c>
      <c r="T825" s="55" t="s">
        <v>52</v>
      </c>
      <c r="U825" s="55">
        <v>0</v>
      </c>
      <c r="V825" s="56">
        <v>3649.48</v>
      </c>
      <c r="W825" s="55"/>
      <c r="X825" s="55"/>
      <c r="Y825" s="55"/>
      <c r="Z825" s="55" t="s">
        <v>48</v>
      </c>
      <c r="AA825" s="55" t="s">
        <v>129</v>
      </c>
      <c r="AB825" s="55" t="s">
        <v>42</v>
      </c>
      <c r="AC825" s="55" t="s">
        <v>343</v>
      </c>
      <c r="AD825" s="55" t="s">
        <v>51</v>
      </c>
      <c r="AE825" s="53"/>
    </row>
    <row r="826" spans="1:31" x14ac:dyDescent="0.25">
      <c r="A826" s="55" t="s">
        <v>35</v>
      </c>
      <c r="B826" s="55" t="s">
        <v>36</v>
      </c>
      <c r="C826" s="55" t="s">
        <v>37</v>
      </c>
      <c r="D826" s="55" t="s">
        <v>121</v>
      </c>
      <c r="E826" s="55" t="s">
        <v>215</v>
      </c>
      <c r="F826" s="55" t="s">
        <v>216</v>
      </c>
      <c r="G826" s="55" t="s">
        <v>124</v>
      </c>
      <c r="H826" s="55" t="s">
        <v>124</v>
      </c>
      <c r="I826" s="55" t="s">
        <v>42</v>
      </c>
      <c r="J826" s="55" t="s">
        <v>437</v>
      </c>
      <c r="K826" s="55" t="s">
        <v>437</v>
      </c>
      <c r="L826" s="55" t="s">
        <v>43</v>
      </c>
      <c r="M826" s="55" t="s">
        <v>44</v>
      </c>
      <c r="N826" s="55" t="s">
        <v>150</v>
      </c>
      <c r="O826" s="55" t="s">
        <v>42</v>
      </c>
      <c r="P826" s="55"/>
      <c r="Q826" s="55" t="s">
        <v>438</v>
      </c>
      <c r="R826" s="55"/>
      <c r="S826" s="55">
        <v>201304</v>
      </c>
      <c r="T826" s="55" t="s">
        <v>52</v>
      </c>
      <c r="U826" s="55">
        <v>0</v>
      </c>
      <c r="V826" s="56">
        <v>3650.14</v>
      </c>
      <c r="W826" s="55"/>
      <c r="X826" s="55"/>
      <c r="Y826" s="55"/>
      <c r="Z826" s="55" t="s">
        <v>48</v>
      </c>
      <c r="AA826" s="55" t="s">
        <v>129</v>
      </c>
      <c r="AB826" s="55" t="s">
        <v>42</v>
      </c>
      <c r="AC826" s="55" t="s">
        <v>343</v>
      </c>
      <c r="AD826" s="55" t="s">
        <v>51</v>
      </c>
      <c r="AE826" s="53"/>
    </row>
    <row r="827" spans="1:31" x14ac:dyDescent="0.25">
      <c r="A827" s="55" t="s">
        <v>35</v>
      </c>
      <c r="B827" s="55" t="s">
        <v>36</v>
      </c>
      <c r="C827" s="55" t="s">
        <v>37</v>
      </c>
      <c r="D827" s="55" t="s">
        <v>121</v>
      </c>
      <c r="E827" s="55" t="s">
        <v>215</v>
      </c>
      <c r="F827" s="55" t="s">
        <v>216</v>
      </c>
      <c r="G827" s="55" t="s">
        <v>124</v>
      </c>
      <c r="H827" s="55" t="s">
        <v>124</v>
      </c>
      <c r="I827" s="55" t="s">
        <v>42</v>
      </c>
      <c r="J827" s="55" t="s">
        <v>257</v>
      </c>
      <c r="K827" s="55" t="s">
        <v>257</v>
      </c>
      <c r="L827" s="55" t="s">
        <v>43</v>
      </c>
      <c r="M827" s="55" t="s">
        <v>44</v>
      </c>
      <c r="N827" s="55" t="s">
        <v>134</v>
      </c>
      <c r="O827" s="55" t="s">
        <v>42</v>
      </c>
      <c r="P827" s="55"/>
      <c r="Q827" s="55" t="s">
        <v>325</v>
      </c>
      <c r="R827" s="55" t="s">
        <v>405</v>
      </c>
      <c r="S827" s="55">
        <v>201304</v>
      </c>
      <c r="T827" s="55" t="s">
        <v>47</v>
      </c>
      <c r="U827" s="55">
        <v>0</v>
      </c>
      <c r="V827" s="56">
        <v>-10.41</v>
      </c>
      <c r="W827" s="55"/>
      <c r="X827" s="55" t="s">
        <v>384</v>
      </c>
      <c r="Y827" s="55"/>
      <c r="Z827" s="55" t="s">
        <v>48</v>
      </c>
      <c r="AA827" s="55" t="s">
        <v>129</v>
      </c>
      <c r="AB827" s="55" t="s">
        <v>42</v>
      </c>
      <c r="AC827" s="55" t="s">
        <v>328</v>
      </c>
      <c r="AD827" s="55" t="s">
        <v>51</v>
      </c>
      <c r="AE827" s="53"/>
    </row>
    <row r="828" spans="1:31" x14ac:dyDescent="0.25">
      <c r="A828" s="55" t="s">
        <v>35</v>
      </c>
      <c r="B828" s="55" t="s">
        <v>36</v>
      </c>
      <c r="C828" s="55" t="s">
        <v>37</v>
      </c>
      <c r="D828" s="55" t="s">
        <v>121</v>
      </c>
      <c r="E828" s="55" t="s">
        <v>215</v>
      </c>
      <c r="F828" s="55" t="s">
        <v>216</v>
      </c>
      <c r="G828" s="55" t="s">
        <v>124</v>
      </c>
      <c r="H828" s="55" t="s">
        <v>124</v>
      </c>
      <c r="I828" s="55" t="s">
        <v>42</v>
      </c>
      <c r="J828" s="55" t="s">
        <v>257</v>
      </c>
      <c r="K828" s="55" t="s">
        <v>257</v>
      </c>
      <c r="L828" s="55" t="s">
        <v>43</v>
      </c>
      <c r="M828" s="55" t="s">
        <v>44</v>
      </c>
      <c r="N828" s="55" t="s">
        <v>134</v>
      </c>
      <c r="O828" s="55" t="s">
        <v>42</v>
      </c>
      <c r="P828" s="55"/>
      <c r="Q828" s="55" t="s">
        <v>325</v>
      </c>
      <c r="R828" s="55" t="s">
        <v>406</v>
      </c>
      <c r="S828" s="55">
        <v>201304</v>
      </c>
      <c r="T828" s="55" t="s">
        <v>47</v>
      </c>
      <c r="U828" s="55">
        <v>0</v>
      </c>
      <c r="V828" s="56">
        <v>-8.33</v>
      </c>
      <c r="W828" s="55"/>
      <c r="X828" s="55" t="s">
        <v>384</v>
      </c>
      <c r="Y828" s="55"/>
      <c r="Z828" s="55" t="s">
        <v>48</v>
      </c>
      <c r="AA828" s="55" t="s">
        <v>129</v>
      </c>
      <c r="AB828" s="55" t="s">
        <v>42</v>
      </c>
      <c r="AC828" s="55" t="s">
        <v>328</v>
      </c>
      <c r="AD828" s="55" t="s">
        <v>51</v>
      </c>
      <c r="AE828" s="53"/>
    </row>
    <row r="829" spans="1:31" x14ac:dyDescent="0.25">
      <c r="A829" s="55" t="s">
        <v>35</v>
      </c>
      <c r="B829" s="55" t="s">
        <v>36</v>
      </c>
      <c r="C829" s="55" t="s">
        <v>37</v>
      </c>
      <c r="D829" s="55" t="s">
        <v>121</v>
      </c>
      <c r="E829" s="55" t="s">
        <v>215</v>
      </c>
      <c r="F829" s="55" t="s">
        <v>216</v>
      </c>
      <c r="G829" s="55" t="s">
        <v>124</v>
      </c>
      <c r="H829" s="55" t="s">
        <v>124</v>
      </c>
      <c r="I829" s="55" t="s">
        <v>42</v>
      </c>
      <c r="J829" s="55" t="s">
        <v>257</v>
      </c>
      <c r="K829" s="55" t="s">
        <v>257</v>
      </c>
      <c r="L829" s="55" t="s">
        <v>43</v>
      </c>
      <c r="M829" s="55" t="s">
        <v>44</v>
      </c>
      <c r="N829" s="55" t="s">
        <v>134</v>
      </c>
      <c r="O829" s="55" t="s">
        <v>42</v>
      </c>
      <c r="P829" s="55"/>
      <c r="Q829" s="55" t="s">
        <v>325</v>
      </c>
      <c r="R829" s="55" t="s">
        <v>409</v>
      </c>
      <c r="S829" s="55">
        <v>201304</v>
      </c>
      <c r="T829" s="55" t="s">
        <v>47</v>
      </c>
      <c r="U829" s="55">
        <v>0</v>
      </c>
      <c r="V829" s="56">
        <v>-6.24</v>
      </c>
      <c r="W829" s="55"/>
      <c r="X829" s="55" t="s">
        <v>384</v>
      </c>
      <c r="Y829" s="55"/>
      <c r="Z829" s="55" t="s">
        <v>48</v>
      </c>
      <c r="AA829" s="55" t="s">
        <v>129</v>
      </c>
      <c r="AB829" s="55" t="s">
        <v>42</v>
      </c>
      <c r="AC829" s="55" t="s">
        <v>328</v>
      </c>
      <c r="AD829" s="55" t="s">
        <v>51</v>
      </c>
      <c r="AE829" s="53"/>
    </row>
    <row r="830" spans="1:31" x14ac:dyDescent="0.25">
      <c r="A830" s="55" t="s">
        <v>35</v>
      </c>
      <c r="B830" s="55" t="s">
        <v>36</v>
      </c>
      <c r="C830" s="55" t="s">
        <v>37</v>
      </c>
      <c r="D830" s="55" t="s">
        <v>121</v>
      </c>
      <c r="E830" s="55" t="s">
        <v>215</v>
      </c>
      <c r="F830" s="55" t="s">
        <v>216</v>
      </c>
      <c r="G830" s="55" t="s">
        <v>124</v>
      </c>
      <c r="H830" s="55" t="s">
        <v>124</v>
      </c>
      <c r="I830" s="55" t="s">
        <v>42</v>
      </c>
      <c r="J830" s="55" t="s">
        <v>257</v>
      </c>
      <c r="K830" s="55" t="s">
        <v>257</v>
      </c>
      <c r="L830" s="55" t="s">
        <v>43</v>
      </c>
      <c r="M830" s="55" t="s">
        <v>44</v>
      </c>
      <c r="N830" s="55" t="s">
        <v>134</v>
      </c>
      <c r="O830" s="55" t="s">
        <v>42</v>
      </c>
      <c r="P830" s="55"/>
      <c r="Q830" s="55" t="s">
        <v>444</v>
      </c>
      <c r="R830" s="55" t="s">
        <v>407</v>
      </c>
      <c r="S830" s="55">
        <v>201304</v>
      </c>
      <c r="T830" s="55" t="s">
        <v>47</v>
      </c>
      <c r="U830" s="55">
        <v>0</v>
      </c>
      <c r="V830" s="56">
        <v>-9.89</v>
      </c>
      <c r="W830" s="55"/>
      <c r="X830" s="55" t="s">
        <v>384</v>
      </c>
      <c r="Y830" s="55"/>
      <c r="Z830" s="55" t="s">
        <v>48</v>
      </c>
      <c r="AA830" s="55" t="s">
        <v>129</v>
      </c>
      <c r="AB830" s="55" t="s">
        <v>42</v>
      </c>
      <c r="AC830" s="55" t="s">
        <v>328</v>
      </c>
      <c r="AD830" s="55" t="s">
        <v>51</v>
      </c>
      <c r="AE830" s="53"/>
    </row>
    <row r="831" spans="1:31" x14ac:dyDescent="0.25">
      <c r="A831" s="55" t="s">
        <v>35</v>
      </c>
      <c r="B831" s="55" t="s">
        <v>36</v>
      </c>
      <c r="C831" s="55" t="s">
        <v>37</v>
      </c>
      <c r="D831" s="55" t="s">
        <v>121</v>
      </c>
      <c r="E831" s="55" t="s">
        <v>215</v>
      </c>
      <c r="F831" s="55" t="s">
        <v>216</v>
      </c>
      <c r="G831" s="55" t="s">
        <v>124</v>
      </c>
      <c r="H831" s="55" t="s">
        <v>124</v>
      </c>
      <c r="I831" s="55" t="s">
        <v>42</v>
      </c>
      <c r="J831" s="55" t="s">
        <v>257</v>
      </c>
      <c r="K831" s="55" t="s">
        <v>257</v>
      </c>
      <c r="L831" s="55" t="s">
        <v>43</v>
      </c>
      <c r="M831" s="55" t="s">
        <v>44</v>
      </c>
      <c r="N831" s="55" t="s">
        <v>134</v>
      </c>
      <c r="O831" s="55" t="s">
        <v>42</v>
      </c>
      <c r="P831" s="55"/>
      <c r="Q831" s="55" t="s">
        <v>325</v>
      </c>
      <c r="R831" s="55" t="s">
        <v>439</v>
      </c>
      <c r="S831" s="55">
        <v>201304</v>
      </c>
      <c r="T831" s="55" t="s">
        <v>47</v>
      </c>
      <c r="U831" s="55">
        <v>0</v>
      </c>
      <c r="V831" s="56">
        <v>-1250</v>
      </c>
      <c r="W831" s="55"/>
      <c r="X831" s="55" t="s">
        <v>440</v>
      </c>
      <c r="Y831" s="55"/>
      <c r="Z831" s="55" t="s">
        <v>48</v>
      </c>
      <c r="AA831" s="55" t="s">
        <v>129</v>
      </c>
      <c r="AB831" s="55" t="s">
        <v>42</v>
      </c>
      <c r="AC831" s="55" t="s">
        <v>328</v>
      </c>
      <c r="AD831" s="55" t="s">
        <v>51</v>
      </c>
      <c r="AE831" s="53"/>
    </row>
    <row r="832" spans="1:31" x14ac:dyDescent="0.25">
      <c r="A832" s="55" t="s">
        <v>35</v>
      </c>
      <c r="B832" s="55" t="s">
        <v>36</v>
      </c>
      <c r="C832" s="55" t="s">
        <v>37</v>
      </c>
      <c r="D832" s="55" t="s">
        <v>121</v>
      </c>
      <c r="E832" s="55" t="s">
        <v>215</v>
      </c>
      <c r="F832" s="55" t="s">
        <v>216</v>
      </c>
      <c r="G832" s="55" t="s">
        <v>124</v>
      </c>
      <c r="H832" s="55" t="s">
        <v>124</v>
      </c>
      <c r="I832" s="55" t="s">
        <v>42</v>
      </c>
      <c r="J832" s="55" t="s">
        <v>257</v>
      </c>
      <c r="K832" s="55" t="s">
        <v>257</v>
      </c>
      <c r="L832" s="55" t="s">
        <v>43</v>
      </c>
      <c r="M832" s="55" t="s">
        <v>44</v>
      </c>
      <c r="N832" s="55" t="s">
        <v>134</v>
      </c>
      <c r="O832" s="55" t="s">
        <v>42</v>
      </c>
      <c r="P832" s="55"/>
      <c r="Q832" s="55" t="s">
        <v>325</v>
      </c>
      <c r="R832" s="55" t="s">
        <v>445</v>
      </c>
      <c r="S832" s="55">
        <v>201304</v>
      </c>
      <c r="T832" s="55" t="s">
        <v>47</v>
      </c>
      <c r="U832" s="55">
        <v>0</v>
      </c>
      <c r="V832" s="56">
        <v>-450</v>
      </c>
      <c r="W832" s="55"/>
      <c r="X832" s="55" t="s">
        <v>440</v>
      </c>
      <c r="Y832" s="55"/>
      <c r="Z832" s="55" t="s">
        <v>48</v>
      </c>
      <c r="AA832" s="55" t="s">
        <v>129</v>
      </c>
      <c r="AB832" s="55" t="s">
        <v>42</v>
      </c>
      <c r="AC832" s="55" t="s">
        <v>328</v>
      </c>
      <c r="AD832" s="55" t="s">
        <v>51</v>
      </c>
      <c r="AE832" s="53"/>
    </row>
    <row r="833" spans="1:31" x14ac:dyDescent="0.25">
      <c r="A833" s="55" t="s">
        <v>35</v>
      </c>
      <c r="B833" s="55" t="s">
        <v>36</v>
      </c>
      <c r="C833" s="55" t="s">
        <v>37</v>
      </c>
      <c r="D833" s="55" t="s">
        <v>121</v>
      </c>
      <c r="E833" s="55" t="s">
        <v>215</v>
      </c>
      <c r="F833" s="55" t="s">
        <v>216</v>
      </c>
      <c r="G833" s="55" t="s">
        <v>124</v>
      </c>
      <c r="H833" s="55" t="s">
        <v>124</v>
      </c>
      <c r="I833" s="55" t="s">
        <v>42</v>
      </c>
      <c r="J833" s="55" t="s">
        <v>257</v>
      </c>
      <c r="K833" s="55" t="s">
        <v>257</v>
      </c>
      <c r="L833" s="55" t="s">
        <v>43</v>
      </c>
      <c r="M833" s="55" t="s">
        <v>44</v>
      </c>
      <c r="N833" s="55" t="s">
        <v>134</v>
      </c>
      <c r="O833" s="55" t="s">
        <v>42</v>
      </c>
      <c r="P833" s="55"/>
      <c r="Q833" s="55" t="s">
        <v>325</v>
      </c>
      <c r="R833" s="55" t="s">
        <v>383</v>
      </c>
      <c r="S833" s="55">
        <v>201304</v>
      </c>
      <c r="T833" s="55" t="s">
        <v>47</v>
      </c>
      <c r="U833" s="55">
        <v>0</v>
      </c>
      <c r="V833" s="56">
        <v>-10.41</v>
      </c>
      <c r="W833" s="55"/>
      <c r="X833" s="55" t="s">
        <v>384</v>
      </c>
      <c r="Y833" s="55"/>
      <c r="Z833" s="55" t="s">
        <v>48</v>
      </c>
      <c r="AA833" s="55" t="s">
        <v>129</v>
      </c>
      <c r="AB833" s="55" t="s">
        <v>42</v>
      </c>
      <c r="AC833" s="55" t="s">
        <v>328</v>
      </c>
      <c r="AD833" s="55" t="s">
        <v>51</v>
      </c>
      <c r="AE833" s="53"/>
    </row>
    <row r="834" spans="1:31" x14ac:dyDescent="0.25">
      <c r="A834" s="55" t="s">
        <v>35</v>
      </c>
      <c r="B834" s="55" t="s">
        <v>36</v>
      </c>
      <c r="C834" s="55" t="s">
        <v>37</v>
      </c>
      <c r="D834" s="55" t="s">
        <v>121</v>
      </c>
      <c r="E834" s="55" t="s">
        <v>215</v>
      </c>
      <c r="F834" s="55" t="s">
        <v>216</v>
      </c>
      <c r="G834" s="55" t="s">
        <v>124</v>
      </c>
      <c r="H834" s="55" t="s">
        <v>124</v>
      </c>
      <c r="I834" s="55" t="s">
        <v>42</v>
      </c>
      <c r="J834" s="55" t="s">
        <v>257</v>
      </c>
      <c r="K834" s="55" t="s">
        <v>257</v>
      </c>
      <c r="L834" s="55" t="s">
        <v>43</v>
      </c>
      <c r="M834" s="55" t="s">
        <v>44</v>
      </c>
      <c r="N834" s="55" t="s">
        <v>150</v>
      </c>
      <c r="O834" s="55" t="s">
        <v>42</v>
      </c>
      <c r="P834" s="55"/>
      <c r="Q834" s="55" t="s">
        <v>260</v>
      </c>
      <c r="R834" s="55"/>
      <c r="S834" s="55">
        <v>201304</v>
      </c>
      <c r="T834" s="55" t="s">
        <v>52</v>
      </c>
      <c r="U834" s="55">
        <v>0</v>
      </c>
      <c r="V834" s="56">
        <v>25290</v>
      </c>
      <c r="W834" s="55"/>
      <c r="X834" s="55"/>
      <c r="Y834" s="55"/>
      <c r="Z834" s="55" t="s">
        <v>48</v>
      </c>
      <c r="AA834" s="55" t="s">
        <v>129</v>
      </c>
      <c r="AB834" s="55" t="s">
        <v>42</v>
      </c>
      <c r="AC834" s="55" t="s">
        <v>343</v>
      </c>
      <c r="AD834" s="55" t="s">
        <v>51</v>
      </c>
      <c r="AE834" s="53"/>
    </row>
    <row r="835" spans="1:31" x14ac:dyDescent="0.25">
      <c r="A835" s="55" t="s">
        <v>35</v>
      </c>
      <c r="B835" s="55" t="s">
        <v>36</v>
      </c>
      <c r="C835" s="55" t="s">
        <v>37</v>
      </c>
      <c r="D835" s="55" t="s">
        <v>121</v>
      </c>
      <c r="E835" s="55" t="s">
        <v>215</v>
      </c>
      <c r="F835" s="55" t="s">
        <v>216</v>
      </c>
      <c r="G835" s="55" t="s">
        <v>124</v>
      </c>
      <c r="H835" s="55" t="s">
        <v>124</v>
      </c>
      <c r="I835" s="55" t="s">
        <v>42</v>
      </c>
      <c r="J835" s="55" t="s">
        <v>261</v>
      </c>
      <c r="K835" s="55" t="s">
        <v>261</v>
      </c>
      <c r="L835" s="55" t="s">
        <v>43</v>
      </c>
      <c r="M835" s="55" t="s">
        <v>44</v>
      </c>
      <c r="N835" s="55" t="s">
        <v>150</v>
      </c>
      <c r="O835" s="55" t="s">
        <v>42</v>
      </c>
      <c r="P835" s="55"/>
      <c r="Q835" s="55" t="s">
        <v>264</v>
      </c>
      <c r="R835" s="55"/>
      <c r="S835" s="55">
        <v>201304</v>
      </c>
      <c r="T835" s="55" t="s">
        <v>47</v>
      </c>
      <c r="U835" s="55">
        <v>0</v>
      </c>
      <c r="V835" s="56">
        <v>-76708</v>
      </c>
      <c r="W835" s="55"/>
      <c r="X835" s="55" t="s">
        <v>267</v>
      </c>
      <c r="Y835" s="55"/>
      <c r="Z835" s="55" t="s">
        <v>48</v>
      </c>
      <c r="AA835" s="55" t="s">
        <v>129</v>
      </c>
      <c r="AB835" s="55" t="s">
        <v>42</v>
      </c>
      <c r="AC835" s="55" t="s">
        <v>349</v>
      </c>
      <c r="AD835" s="55" t="s">
        <v>51</v>
      </c>
      <c r="AE835" s="53"/>
    </row>
    <row r="836" spans="1:31" x14ac:dyDescent="0.25">
      <c r="A836" s="55" t="s">
        <v>35</v>
      </c>
      <c r="B836" s="55" t="s">
        <v>36</v>
      </c>
      <c r="C836" s="55" t="s">
        <v>37</v>
      </c>
      <c r="D836" s="55" t="s">
        <v>121</v>
      </c>
      <c r="E836" s="55" t="s">
        <v>215</v>
      </c>
      <c r="F836" s="55" t="s">
        <v>216</v>
      </c>
      <c r="G836" s="55" t="s">
        <v>124</v>
      </c>
      <c r="H836" s="55" t="s">
        <v>124</v>
      </c>
      <c r="I836" s="55" t="s">
        <v>42</v>
      </c>
      <c r="J836" s="55" t="s">
        <v>261</v>
      </c>
      <c r="K836" s="55" t="s">
        <v>261</v>
      </c>
      <c r="L836" s="55" t="s">
        <v>43</v>
      </c>
      <c r="M836" s="55" t="s">
        <v>44</v>
      </c>
      <c r="N836" s="55" t="s">
        <v>150</v>
      </c>
      <c r="O836" s="55" t="s">
        <v>42</v>
      </c>
      <c r="P836" s="55"/>
      <c r="Q836" s="55" t="s">
        <v>264</v>
      </c>
      <c r="R836" s="55" t="s">
        <v>266</v>
      </c>
      <c r="S836" s="55">
        <v>201304</v>
      </c>
      <c r="T836" s="55" t="s">
        <v>47</v>
      </c>
      <c r="U836" s="55">
        <v>0</v>
      </c>
      <c r="V836" s="56">
        <v>-75902.240000000005</v>
      </c>
      <c r="W836" s="55"/>
      <c r="X836" s="55" t="s">
        <v>267</v>
      </c>
      <c r="Y836" s="55"/>
      <c r="Z836" s="55" t="s">
        <v>48</v>
      </c>
      <c r="AA836" s="55" t="s">
        <v>129</v>
      </c>
      <c r="AB836" s="55" t="s">
        <v>42</v>
      </c>
      <c r="AC836" s="55" t="s">
        <v>349</v>
      </c>
      <c r="AD836" s="55" t="s">
        <v>51</v>
      </c>
      <c r="AE836" s="53"/>
    </row>
    <row r="837" spans="1:31" x14ac:dyDescent="0.25">
      <c r="A837" s="55" t="s">
        <v>35</v>
      </c>
      <c r="B837" s="55" t="s">
        <v>36</v>
      </c>
      <c r="C837" s="55" t="s">
        <v>37</v>
      </c>
      <c r="D837" s="55" t="s">
        <v>121</v>
      </c>
      <c r="E837" s="55" t="s">
        <v>215</v>
      </c>
      <c r="F837" s="55" t="s">
        <v>216</v>
      </c>
      <c r="G837" s="55" t="s">
        <v>124</v>
      </c>
      <c r="H837" s="55" t="s">
        <v>124</v>
      </c>
      <c r="I837" s="55" t="s">
        <v>42</v>
      </c>
      <c r="J837" s="55" t="s">
        <v>261</v>
      </c>
      <c r="K837" s="55" t="s">
        <v>261</v>
      </c>
      <c r="L837" s="55" t="s">
        <v>43</v>
      </c>
      <c r="M837" s="55" t="s">
        <v>44</v>
      </c>
      <c r="N837" s="55" t="s">
        <v>134</v>
      </c>
      <c r="O837" s="55" t="s">
        <v>42</v>
      </c>
      <c r="P837" s="55"/>
      <c r="Q837" s="55" t="s">
        <v>325</v>
      </c>
      <c r="R837" s="55" t="s">
        <v>405</v>
      </c>
      <c r="S837" s="55">
        <v>201304</v>
      </c>
      <c r="T837" s="55" t="s">
        <v>47</v>
      </c>
      <c r="U837" s="55">
        <v>0</v>
      </c>
      <c r="V837" s="56">
        <v>-10.41</v>
      </c>
      <c r="W837" s="55"/>
      <c r="X837" s="55" t="s">
        <v>384</v>
      </c>
      <c r="Y837" s="55"/>
      <c r="Z837" s="55" t="s">
        <v>48</v>
      </c>
      <c r="AA837" s="55" t="s">
        <v>129</v>
      </c>
      <c r="AB837" s="55" t="s">
        <v>42</v>
      </c>
      <c r="AC837" s="55" t="s">
        <v>328</v>
      </c>
      <c r="AD837" s="55" t="s">
        <v>51</v>
      </c>
      <c r="AE837" s="53"/>
    </row>
    <row r="838" spans="1:31" x14ac:dyDescent="0.25">
      <c r="A838" s="55" t="s">
        <v>35</v>
      </c>
      <c r="B838" s="55" t="s">
        <v>36</v>
      </c>
      <c r="C838" s="55" t="s">
        <v>37</v>
      </c>
      <c r="D838" s="55" t="s">
        <v>121</v>
      </c>
      <c r="E838" s="55" t="s">
        <v>215</v>
      </c>
      <c r="F838" s="55" t="s">
        <v>216</v>
      </c>
      <c r="G838" s="55" t="s">
        <v>124</v>
      </c>
      <c r="H838" s="55" t="s">
        <v>124</v>
      </c>
      <c r="I838" s="55" t="s">
        <v>42</v>
      </c>
      <c r="J838" s="55" t="s">
        <v>261</v>
      </c>
      <c r="K838" s="55" t="s">
        <v>261</v>
      </c>
      <c r="L838" s="55" t="s">
        <v>43</v>
      </c>
      <c r="M838" s="55" t="s">
        <v>44</v>
      </c>
      <c r="N838" s="55" t="s">
        <v>134</v>
      </c>
      <c r="O838" s="55" t="s">
        <v>42</v>
      </c>
      <c r="P838" s="55"/>
      <c r="Q838" s="55" t="s">
        <v>325</v>
      </c>
      <c r="R838" s="55" t="s">
        <v>406</v>
      </c>
      <c r="S838" s="55">
        <v>201304</v>
      </c>
      <c r="T838" s="55" t="s">
        <v>47</v>
      </c>
      <c r="U838" s="55">
        <v>0</v>
      </c>
      <c r="V838" s="56">
        <v>-8.33</v>
      </c>
      <c r="W838" s="55"/>
      <c r="X838" s="55" t="s">
        <v>384</v>
      </c>
      <c r="Y838" s="55"/>
      <c r="Z838" s="55" t="s">
        <v>48</v>
      </c>
      <c r="AA838" s="55" t="s">
        <v>129</v>
      </c>
      <c r="AB838" s="55" t="s">
        <v>42</v>
      </c>
      <c r="AC838" s="55" t="s">
        <v>328</v>
      </c>
      <c r="AD838" s="55" t="s">
        <v>51</v>
      </c>
      <c r="AE838" s="53"/>
    </row>
    <row r="839" spans="1:31" x14ac:dyDescent="0.25">
      <c r="A839" s="55" t="s">
        <v>35</v>
      </c>
      <c r="B839" s="55" t="s">
        <v>36</v>
      </c>
      <c r="C839" s="55" t="s">
        <v>37</v>
      </c>
      <c r="D839" s="55" t="s">
        <v>121</v>
      </c>
      <c r="E839" s="55" t="s">
        <v>215</v>
      </c>
      <c r="F839" s="55" t="s">
        <v>216</v>
      </c>
      <c r="G839" s="55" t="s">
        <v>124</v>
      </c>
      <c r="H839" s="55" t="s">
        <v>124</v>
      </c>
      <c r="I839" s="55" t="s">
        <v>42</v>
      </c>
      <c r="J839" s="55" t="s">
        <v>261</v>
      </c>
      <c r="K839" s="55" t="s">
        <v>261</v>
      </c>
      <c r="L839" s="55" t="s">
        <v>43</v>
      </c>
      <c r="M839" s="55" t="s">
        <v>44</v>
      </c>
      <c r="N839" s="55" t="s">
        <v>134</v>
      </c>
      <c r="O839" s="55" t="s">
        <v>42</v>
      </c>
      <c r="P839" s="55"/>
      <c r="Q839" s="55" t="s">
        <v>325</v>
      </c>
      <c r="R839" s="55" t="s">
        <v>409</v>
      </c>
      <c r="S839" s="55">
        <v>201304</v>
      </c>
      <c r="T839" s="55" t="s">
        <v>47</v>
      </c>
      <c r="U839" s="55">
        <v>0</v>
      </c>
      <c r="V839" s="56">
        <v>-6.25</v>
      </c>
      <c r="W839" s="55"/>
      <c r="X839" s="55" t="s">
        <v>384</v>
      </c>
      <c r="Y839" s="55"/>
      <c r="Z839" s="55" t="s">
        <v>48</v>
      </c>
      <c r="AA839" s="55" t="s">
        <v>129</v>
      </c>
      <c r="AB839" s="55" t="s">
        <v>42</v>
      </c>
      <c r="AC839" s="55" t="s">
        <v>328</v>
      </c>
      <c r="AD839" s="55" t="s">
        <v>51</v>
      </c>
      <c r="AE839" s="53"/>
    </row>
    <row r="840" spans="1:31" x14ac:dyDescent="0.25">
      <c r="A840" s="55" t="s">
        <v>35</v>
      </c>
      <c r="B840" s="55" t="s">
        <v>36</v>
      </c>
      <c r="C840" s="55" t="s">
        <v>37</v>
      </c>
      <c r="D840" s="55" t="s">
        <v>121</v>
      </c>
      <c r="E840" s="55" t="s">
        <v>215</v>
      </c>
      <c r="F840" s="55" t="s">
        <v>216</v>
      </c>
      <c r="G840" s="55" t="s">
        <v>124</v>
      </c>
      <c r="H840" s="55" t="s">
        <v>124</v>
      </c>
      <c r="I840" s="55" t="s">
        <v>42</v>
      </c>
      <c r="J840" s="55" t="s">
        <v>261</v>
      </c>
      <c r="K840" s="55" t="s">
        <v>261</v>
      </c>
      <c r="L840" s="55" t="s">
        <v>43</v>
      </c>
      <c r="M840" s="55" t="s">
        <v>44</v>
      </c>
      <c r="N840" s="55" t="s">
        <v>134</v>
      </c>
      <c r="O840" s="55" t="s">
        <v>42</v>
      </c>
      <c r="P840" s="55"/>
      <c r="Q840" s="55" t="s">
        <v>444</v>
      </c>
      <c r="R840" s="55" t="s">
        <v>407</v>
      </c>
      <c r="S840" s="55">
        <v>201304</v>
      </c>
      <c r="T840" s="55" t="s">
        <v>47</v>
      </c>
      <c r="U840" s="55">
        <v>0</v>
      </c>
      <c r="V840" s="56">
        <v>-9.89</v>
      </c>
      <c r="W840" s="55"/>
      <c r="X840" s="55" t="s">
        <v>384</v>
      </c>
      <c r="Y840" s="55"/>
      <c r="Z840" s="55" t="s">
        <v>48</v>
      </c>
      <c r="AA840" s="55" t="s">
        <v>129</v>
      </c>
      <c r="AB840" s="55" t="s">
        <v>42</v>
      </c>
      <c r="AC840" s="55" t="s">
        <v>328</v>
      </c>
      <c r="AD840" s="55" t="s">
        <v>51</v>
      </c>
      <c r="AE840" s="53"/>
    </row>
    <row r="841" spans="1:31" x14ac:dyDescent="0.25">
      <c r="A841" s="55" t="s">
        <v>35</v>
      </c>
      <c r="B841" s="55" t="s">
        <v>36</v>
      </c>
      <c r="C841" s="55" t="s">
        <v>37</v>
      </c>
      <c r="D841" s="55" t="s">
        <v>121</v>
      </c>
      <c r="E841" s="55" t="s">
        <v>215</v>
      </c>
      <c r="F841" s="55" t="s">
        <v>216</v>
      </c>
      <c r="G841" s="55" t="s">
        <v>124</v>
      </c>
      <c r="H841" s="55" t="s">
        <v>124</v>
      </c>
      <c r="I841" s="55" t="s">
        <v>42</v>
      </c>
      <c r="J841" s="55" t="s">
        <v>261</v>
      </c>
      <c r="K841" s="55" t="s">
        <v>261</v>
      </c>
      <c r="L841" s="55" t="s">
        <v>43</v>
      </c>
      <c r="M841" s="55" t="s">
        <v>44</v>
      </c>
      <c r="N841" s="55" t="s">
        <v>134</v>
      </c>
      <c r="O841" s="55" t="s">
        <v>42</v>
      </c>
      <c r="P841" s="55"/>
      <c r="Q841" s="55" t="s">
        <v>325</v>
      </c>
      <c r="R841" s="55" t="s">
        <v>451</v>
      </c>
      <c r="S841" s="55">
        <v>201304</v>
      </c>
      <c r="T841" s="55" t="s">
        <v>47</v>
      </c>
      <c r="U841" s="55">
        <v>0</v>
      </c>
      <c r="V841" s="56">
        <v>-1250</v>
      </c>
      <c r="W841" s="55"/>
      <c r="X841" s="55" t="s">
        <v>267</v>
      </c>
      <c r="Y841" s="55"/>
      <c r="Z841" s="55" t="s">
        <v>48</v>
      </c>
      <c r="AA841" s="55" t="s">
        <v>129</v>
      </c>
      <c r="AB841" s="55" t="s">
        <v>42</v>
      </c>
      <c r="AC841" s="55" t="s">
        <v>328</v>
      </c>
      <c r="AD841" s="55" t="s">
        <v>51</v>
      </c>
      <c r="AE841" s="53"/>
    </row>
    <row r="842" spans="1:31" x14ac:dyDescent="0.25">
      <c r="A842" s="55" t="s">
        <v>35</v>
      </c>
      <c r="B842" s="55" t="s">
        <v>36</v>
      </c>
      <c r="C842" s="55" t="s">
        <v>37</v>
      </c>
      <c r="D842" s="55" t="s">
        <v>121</v>
      </c>
      <c r="E842" s="55" t="s">
        <v>215</v>
      </c>
      <c r="F842" s="55" t="s">
        <v>216</v>
      </c>
      <c r="G842" s="55" t="s">
        <v>124</v>
      </c>
      <c r="H842" s="55" t="s">
        <v>124</v>
      </c>
      <c r="I842" s="55" t="s">
        <v>42</v>
      </c>
      <c r="J842" s="55" t="s">
        <v>261</v>
      </c>
      <c r="K842" s="55" t="s">
        <v>261</v>
      </c>
      <c r="L842" s="55" t="s">
        <v>43</v>
      </c>
      <c r="M842" s="55" t="s">
        <v>44</v>
      </c>
      <c r="N842" s="55" t="s">
        <v>134</v>
      </c>
      <c r="O842" s="55" t="s">
        <v>42</v>
      </c>
      <c r="P842" s="55"/>
      <c r="Q842" s="55" t="s">
        <v>325</v>
      </c>
      <c r="R842" s="55" t="s">
        <v>266</v>
      </c>
      <c r="S842" s="55">
        <v>201304</v>
      </c>
      <c r="T842" s="55" t="s">
        <v>47</v>
      </c>
      <c r="U842" s="55">
        <v>0</v>
      </c>
      <c r="V842" s="56">
        <v>-450</v>
      </c>
      <c r="W842" s="55"/>
      <c r="X842" s="55" t="s">
        <v>267</v>
      </c>
      <c r="Y842" s="55"/>
      <c r="Z842" s="55" t="s">
        <v>48</v>
      </c>
      <c r="AA842" s="55" t="s">
        <v>129</v>
      </c>
      <c r="AB842" s="55" t="s">
        <v>42</v>
      </c>
      <c r="AC842" s="55" t="s">
        <v>328</v>
      </c>
      <c r="AD842" s="55" t="s">
        <v>51</v>
      </c>
      <c r="AE842" s="53"/>
    </row>
    <row r="843" spans="1:31" x14ac:dyDescent="0.25">
      <c r="A843" s="55" t="s">
        <v>35</v>
      </c>
      <c r="B843" s="55" t="s">
        <v>36</v>
      </c>
      <c r="C843" s="55" t="s">
        <v>37</v>
      </c>
      <c r="D843" s="55" t="s">
        <v>121</v>
      </c>
      <c r="E843" s="55" t="s">
        <v>215</v>
      </c>
      <c r="F843" s="55" t="s">
        <v>216</v>
      </c>
      <c r="G843" s="55" t="s">
        <v>124</v>
      </c>
      <c r="H843" s="55" t="s">
        <v>124</v>
      </c>
      <c r="I843" s="55" t="s">
        <v>42</v>
      </c>
      <c r="J843" s="55" t="s">
        <v>261</v>
      </c>
      <c r="K843" s="55" t="s">
        <v>261</v>
      </c>
      <c r="L843" s="55" t="s">
        <v>43</v>
      </c>
      <c r="M843" s="55" t="s">
        <v>44</v>
      </c>
      <c r="N843" s="55" t="s">
        <v>134</v>
      </c>
      <c r="O843" s="55" t="s">
        <v>42</v>
      </c>
      <c r="P843" s="55"/>
      <c r="Q843" s="55" t="s">
        <v>325</v>
      </c>
      <c r="R843" s="55" t="s">
        <v>383</v>
      </c>
      <c r="S843" s="55">
        <v>201304</v>
      </c>
      <c r="T843" s="55" t="s">
        <v>47</v>
      </c>
      <c r="U843" s="55">
        <v>0</v>
      </c>
      <c r="V843" s="56">
        <v>-10.41</v>
      </c>
      <c r="W843" s="55"/>
      <c r="X843" s="55" t="s">
        <v>384</v>
      </c>
      <c r="Y843" s="55"/>
      <c r="Z843" s="55" t="s">
        <v>48</v>
      </c>
      <c r="AA843" s="55" t="s">
        <v>129</v>
      </c>
      <c r="AB843" s="55" t="s">
        <v>42</v>
      </c>
      <c r="AC843" s="55" t="s">
        <v>328</v>
      </c>
      <c r="AD843" s="55" t="s">
        <v>51</v>
      </c>
      <c r="AE843" s="53"/>
    </row>
    <row r="844" spans="1:31" x14ac:dyDescent="0.25">
      <c r="A844" s="55" t="s">
        <v>35</v>
      </c>
      <c r="B844" s="55" t="s">
        <v>36</v>
      </c>
      <c r="C844" s="55" t="s">
        <v>37</v>
      </c>
      <c r="D844" s="55" t="s">
        <v>121</v>
      </c>
      <c r="E844" s="55" t="s">
        <v>215</v>
      </c>
      <c r="F844" s="55" t="s">
        <v>216</v>
      </c>
      <c r="G844" s="55" t="s">
        <v>124</v>
      </c>
      <c r="H844" s="55" t="s">
        <v>124</v>
      </c>
      <c r="I844" s="55" t="s">
        <v>42</v>
      </c>
      <c r="J844" s="55" t="s">
        <v>261</v>
      </c>
      <c r="K844" s="55" t="s">
        <v>261</v>
      </c>
      <c r="L844" s="55" t="s">
        <v>43</v>
      </c>
      <c r="M844" s="55" t="s">
        <v>44</v>
      </c>
      <c r="N844" s="55" t="s">
        <v>180</v>
      </c>
      <c r="O844" s="55" t="s">
        <v>42</v>
      </c>
      <c r="P844" s="55"/>
      <c r="Q844" s="55" t="s">
        <v>385</v>
      </c>
      <c r="R844" s="55"/>
      <c r="S844" s="55">
        <v>201304</v>
      </c>
      <c r="T844" s="55" t="s">
        <v>52</v>
      </c>
      <c r="U844" s="55">
        <v>0</v>
      </c>
      <c r="V844" s="56">
        <v>16793.12</v>
      </c>
      <c r="W844" s="55"/>
      <c r="X844" s="55"/>
      <c r="Y844" s="55"/>
      <c r="Z844" s="55" t="s">
        <v>48</v>
      </c>
      <c r="AA844" s="55" t="s">
        <v>129</v>
      </c>
      <c r="AB844" s="55" t="s">
        <v>42</v>
      </c>
      <c r="AC844" s="55" t="s">
        <v>386</v>
      </c>
      <c r="AD844" s="55" t="s">
        <v>51</v>
      </c>
      <c r="AE844" s="53"/>
    </row>
    <row r="845" spans="1:31" x14ac:dyDescent="0.25">
      <c r="A845" s="55" t="s">
        <v>35</v>
      </c>
      <c r="B845" s="55" t="s">
        <v>36</v>
      </c>
      <c r="C845" s="55" t="s">
        <v>37</v>
      </c>
      <c r="D845" s="55" t="s">
        <v>121</v>
      </c>
      <c r="E845" s="55" t="s">
        <v>215</v>
      </c>
      <c r="F845" s="55" t="s">
        <v>216</v>
      </c>
      <c r="G845" s="55" t="s">
        <v>124</v>
      </c>
      <c r="H845" s="55" t="s">
        <v>124</v>
      </c>
      <c r="I845" s="55" t="s">
        <v>42</v>
      </c>
      <c r="J845" s="55" t="s">
        <v>261</v>
      </c>
      <c r="K845" s="55" t="s">
        <v>261</v>
      </c>
      <c r="L845" s="55" t="s">
        <v>43</v>
      </c>
      <c r="M845" s="55" t="s">
        <v>44</v>
      </c>
      <c r="N845" s="55" t="s">
        <v>180</v>
      </c>
      <c r="O845" s="55" t="s">
        <v>42</v>
      </c>
      <c r="P845" s="55"/>
      <c r="Q845" s="55" t="s">
        <v>385</v>
      </c>
      <c r="R845" s="55"/>
      <c r="S845" s="55">
        <v>201304</v>
      </c>
      <c r="T845" s="55" t="s">
        <v>47</v>
      </c>
      <c r="U845" s="55">
        <v>0</v>
      </c>
      <c r="V845" s="56">
        <v>-29595</v>
      </c>
      <c r="W845" s="55"/>
      <c r="X845" s="55"/>
      <c r="Y845" s="55"/>
      <c r="Z845" s="55" t="s">
        <v>48</v>
      </c>
      <c r="AA845" s="55" t="s">
        <v>129</v>
      </c>
      <c r="AB845" s="55" t="s">
        <v>42</v>
      </c>
      <c r="AC845" s="55" t="s">
        <v>386</v>
      </c>
      <c r="AD845" s="55" t="s">
        <v>51</v>
      </c>
      <c r="AE845" s="53"/>
    </row>
    <row r="846" spans="1:31" x14ac:dyDescent="0.25">
      <c r="A846" s="55" t="s">
        <v>35</v>
      </c>
      <c r="B846" s="55" t="s">
        <v>36</v>
      </c>
      <c r="C846" s="55" t="s">
        <v>37</v>
      </c>
      <c r="D846" s="55" t="s">
        <v>121</v>
      </c>
      <c r="E846" s="55" t="s">
        <v>215</v>
      </c>
      <c r="F846" s="55" t="s">
        <v>216</v>
      </c>
      <c r="G846" s="55" t="s">
        <v>124</v>
      </c>
      <c r="H846" s="55" t="s">
        <v>124</v>
      </c>
      <c r="I846" s="55" t="s">
        <v>42</v>
      </c>
      <c r="J846" s="55" t="s">
        <v>261</v>
      </c>
      <c r="K846" s="55" t="s">
        <v>261</v>
      </c>
      <c r="L846" s="55" t="s">
        <v>43</v>
      </c>
      <c r="M846" s="55" t="s">
        <v>44</v>
      </c>
      <c r="N846" s="55" t="s">
        <v>180</v>
      </c>
      <c r="O846" s="55" t="s">
        <v>42</v>
      </c>
      <c r="P846" s="55"/>
      <c r="Q846" s="55" t="s">
        <v>450</v>
      </c>
      <c r="R846" s="55"/>
      <c r="S846" s="55">
        <v>201304</v>
      </c>
      <c r="T846" s="55" t="s">
        <v>52</v>
      </c>
      <c r="U846" s="55">
        <v>0</v>
      </c>
      <c r="V846" s="56">
        <v>201615</v>
      </c>
      <c r="W846" s="55"/>
      <c r="X846" s="55"/>
      <c r="Y846" s="55"/>
      <c r="Z846" s="55" t="s">
        <v>48</v>
      </c>
      <c r="AA846" s="55" t="s">
        <v>129</v>
      </c>
      <c r="AB846" s="55" t="s">
        <v>42</v>
      </c>
      <c r="AC846" s="55" t="s">
        <v>343</v>
      </c>
      <c r="AD846" s="55" t="s">
        <v>51</v>
      </c>
    </row>
    <row r="847" spans="1:31" x14ac:dyDescent="0.25">
      <c r="A847" s="55" t="s">
        <v>35</v>
      </c>
      <c r="B847" s="55" t="s">
        <v>36</v>
      </c>
      <c r="C847" s="55" t="s">
        <v>37</v>
      </c>
      <c r="D847" s="55" t="s">
        <v>121</v>
      </c>
      <c r="E847" s="55" t="s">
        <v>215</v>
      </c>
      <c r="F847" s="55" t="s">
        <v>216</v>
      </c>
      <c r="G847" s="55" t="s">
        <v>124</v>
      </c>
      <c r="H847" s="55" t="s">
        <v>124</v>
      </c>
      <c r="I847" s="55" t="s">
        <v>42</v>
      </c>
      <c r="J847" s="55" t="s">
        <v>261</v>
      </c>
      <c r="K847" s="55" t="s">
        <v>261</v>
      </c>
      <c r="L847" s="55" t="s">
        <v>43</v>
      </c>
      <c r="M847" s="55" t="s">
        <v>44</v>
      </c>
      <c r="N847" s="55" t="s">
        <v>150</v>
      </c>
      <c r="O847" s="55" t="s">
        <v>42</v>
      </c>
      <c r="P847" s="55"/>
      <c r="Q847" s="55" t="s">
        <v>450</v>
      </c>
      <c r="R847" s="55"/>
      <c r="S847" s="55">
        <v>201304</v>
      </c>
      <c r="T847" s="55" t="s">
        <v>52</v>
      </c>
      <c r="U847" s="55">
        <v>0</v>
      </c>
      <c r="V847" s="56">
        <v>57304</v>
      </c>
      <c r="W847" s="55"/>
      <c r="X847" s="55"/>
      <c r="Y847" s="55"/>
      <c r="Z847" s="55" t="s">
        <v>48</v>
      </c>
      <c r="AA847" s="55" t="s">
        <v>129</v>
      </c>
      <c r="AB847" s="55" t="s">
        <v>42</v>
      </c>
      <c r="AC847" s="55" t="s">
        <v>343</v>
      </c>
      <c r="AD847" s="55" t="s">
        <v>51</v>
      </c>
    </row>
    <row r="848" spans="1:31" x14ac:dyDescent="0.25">
      <c r="A848" s="55" t="s">
        <v>35</v>
      </c>
      <c r="B848" s="55" t="s">
        <v>36</v>
      </c>
      <c r="C848" s="55" t="s">
        <v>37</v>
      </c>
      <c r="D848" s="55" t="s">
        <v>121</v>
      </c>
      <c r="E848" s="55" t="s">
        <v>122</v>
      </c>
      <c r="F848" s="55" t="s">
        <v>123</v>
      </c>
      <c r="G848" s="55" t="s">
        <v>124</v>
      </c>
      <c r="H848" s="55" t="s">
        <v>124</v>
      </c>
      <c r="I848" s="55" t="s">
        <v>42</v>
      </c>
      <c r="J848" s="55" t="s">
        <v>283</v>
      </c>
      <c r="K848" s="55" t="s">
        <v>283</v>
      </c>
      <c r="L848" s="55" t="s">
        <v>43</v>
      </c>
      <c r="M848" s="55" t="s">
        <v>44</v>
      </c>
      <c r="N848" s="55" t="s">
        <v>150</v>
      </c>
      <c r="O848" s="55" t="s">
        <v>42</v>
      </c>
      <c r="P848" s="55"/>
      <c r="Q848" s="55" t="s">
        <v>459</v>
      </c>
      <c r="R848" s="55"/>
      <c r="S848" s="55">
        <v>201304</v>
      </c>
      <c r="T848" s="55" t="s">
        <v>52</v>
      </c>
      <c r="U848" s="55">
        <v>0</v>
      </c>
      <c r="V848" s="56">
        <v>284271.5</v>
      </c>
      <c r="W848" s="55"/>
      <c r="X848" s="55" t="s">
        <v>460</v>
      </c>
      <c r="Y848" s="55"/>
      <c r="Z848" s="55" t="s">
        <v>48</v>
      </c>
      <c r="AA848" s="55" t="s">
        <v>129</v>
      </c>
      <c r="AB848" s="55" t="s">
        <v>42</v>
      </c>
      <c r="AC848" s="55" t="s">
        <v>343</v>
      </c>
      <c r="AD848" s="55" t="s">
        <v>51</v>
      </c>
    </row>
    <row r="849" spans="1:32" x14ac:dyDescent="0.25">
      <c r="A849" s="55" t="s">
        <v>35</v>
      </c>
      <c r="B849" s="55" t="s">
        <v>36</v>
      </c>
      <c r="C849" s="55" t="s">
        <v>37</v>
      </c>
      <c r="D849" s="55" t="s">
        <v>121</v>
      </c>
      <c r="E849" s="55" t="s">
        <v>122</v>
      </c>
      <c r="F849" s="55" t="s">
        <v>123</v>
      </c>
      <c r="G849" s="55" t="s">
        <v>124</v>
      </c>
      <c r="H849" s="55" t="s">
        <v>124</v>
      </c>
      <c r="I849" s="55" t="s">
        <v>42</v>
      </c>
      <c r="J849" s="55" t="s">
        <v>285</v>
      </c>
      <c r="K849" s="55" t="s">
        <v>285</v>
      </c>
      <c r="L849" s="55" t="s">
        <v>43</v>
      </c>
      <c r="M849" s="55" t="s">
        <v>44</v>
      </c>
      <c r="N849" s="55" t="s">
        <v>150</v>
      </c>
      <c r="O849" s="55" t="s">
        <v>42</v>
      </c>
      <c r="P849" s="55"/>
      <c r="Q849" s="55" t="s">
        <v>287</v>
      </c>
      <c r="R849" s="55"/>
      <c r="S849" s="55">
        <v>201304</v>
      </c>
      <c r="T849" s="55" t="s">
        <v>47</v>
      </c>
      <c r="U849" s="55">
        <v>0</v>
      </c>
      <c r="V849" s="56">
        <v>-18000</v>
      </c>
      <c r="W849" s="55"/>
      <c r="X849" s="55" t="s">
        <v>288</v>
      </c>
      <c r="Y849" s="55"/>
      <c r="Z849" s="55" t="s">
        <v>48</v>
      </c>
      <c r="AA849" s="55" t="s">
        <v>129</v>
      </c>
      <c r="AB849" s="55" t="s">
        <v>42</v>
      </c>
      <c r="AC849" s="55" t="s">
        <v>349</v>
      </c>
      <c r="AD849" s="55" t="s">
        <v>51</v>
      </c>
    </row>
    <row r="850" spans="1:32" x14ac:dyDescent="0.25">
      <c r="A850" s="55" t="s">
        <v>35</v>
      </c>
      <c r="B850" s="55" t="s">
        <v>36</v>
      </c>
      <c r="C850" s="55" t="s">
        <v>37</v>
      </c>
      <c r="D850" s="55" t="s">
        <v>121</v>
      </c>
      <c r="E850" s="55" t="s">
        <v>122</v>
      </c>
      <c r="F850" s="55" t="s">
        <v>123</v>
      </c>
      <c r="G850" s="55" t="s">
        <v>124</v>
      </c>
      <c r="H850" s="55" t="s">
        <v>124</v>
      </c>
      <c r="I850" s="55" t="s">
        <v>42</v>
      </c>
      <c r="J850" s="55" t="s">
        <v>285</v>
      </c>
      <c r="K850" s="55" t="s">
        <v>285</v>
      </c>
      <c r="L850" s="55" t="s">
        <v>43</v>
      </c>
      <c r="M850" s="55" t="s">
        <v>44</v>
      </c>
      <c r="N850" s="55" t="s">
        <v>160</v>
      </c>
      <c r="O850" s="55" t="s">
        <v>42</v>
      </c>
      <c r="P850" s="55"/>
      <c r="Q850" s="55" t="s">
        <v>330</v>
      </c>
      <c r="R850" s="55"/>
      <c r="S850" s="55">
        <v>201304</v>
      </c>
      <c r="T850" s="55" t="s">
        <v>47</v>
      </c>
      <c r="U850" s="55">
        <v>0</v>
      </c>
      <c r="V850" s="56">
        <v>-28</v>
      </c>
      <c r="W850" s="55"/>
      <c r="X850" s="55"/>
      <c r="Y850" s="55"/>
      <c r="Z850" s="55" t="s">
        <v>48</v>
      </c>
      <c r="AA850" s="55" t="s">
        <v>129</v>
      </c>
      <c r="AB850" s="55" t="s">
        <v>42</v>
      </c>
      <c r="AC850" s="55" t="s">
        <v>333</v>
      </c>
      <c r="AD850" s="55" t="s">
        <v>51</v>
      </c>
    </row>
    <row r="851" spans="1:32" x14ac:dyDescent="0.25">
      <c r="A851" s="55" t="s">
        <v>35</v>
      </c>
      <c r="B851" s="55" t="s">
        <v>36</v>
      </c>
      <c r="C851" s="55" t="s">
        <v>37</v>
      </c>
      <c r="D851" s="55" t="s">
        <v>121</v>
      </c>
      <c r="E851" s="55" t="s">
        <v>122</v>
      </c>
      <c r="F851" s="55" t="s">
        <v>123</v>
      </c>
      <c r="G851" s="55" t="s">
        <v>124</v>
      </c>
      <c r="H851" s="55" t="s">
        <v>124</v>
      </c>
      <c r="I851" s="55" t="s">
        <v>42</v>
      </c>
      <c r="J851" s="55" t="s">
        <v>285</v>
      </c>
      <c r="K851" s="55" t="s">
        <v>285</v>
      </c>
      <c r="L851" s="55" t="s">
        <v>43</v>
      </c>
      <c r="M851" s="55" t="s">
        <v>44</v>
      </c>
      <c r="N851" s="55" t="s">
        <v>150</v>
      </c>
      <c r="O851" s="55" t="s">
        <v>42</v>
      </c>
      <c r="P851" s="55"/>
      <c r="Q851" s="55" t="s">
        <v>468</v>
      </c>
      <c r="R851" s="55"/>
      <c r="S851" s="55">
        <v>201304</v>
      </c>
      <c r="T851" s="55" t="s">
        <v>52</v>
      </c>
      <c r="U851" s="55">
        <v>0</v>
      </c>
      <c r="V851" s="56">
        <v>52000</v>
      </c>
      <c r="W851" s="55"/>
      <c r="X851" s="55" t="s">
        <v>288</v>
      </c>
      <c r="Y851" s="55"/>
      <c r="Z851" s="55" t="s">
        <v>48</v>
      </c>
      <c r="AA851" s="55" t="s">
        <v>129</v>
      </c>
      <c r="AB851" s="55" t="s">
        <v>42</v>
      </c>
      <c r="AC851" s="55" t="s">
        <v>343</v>
      </c>
      <c r="AD851" s="55" t="s">
        <v>51</v>
      </c>
    </row>
    <row r="852" spans="1:32" x14ac:dyDescent="0.25">
      <c r="A852" s="55" t="s">
        <v>35</v>
      </c>
      <c r="B852" s="55" t="s">
        <v>36</v>
      </c>
      <c r="C852" s="55" t="s">
        <v>37</v>
      </c>
      <c r="D852" s="55" t="s">
        <v>121</v>
      </c>
      <c r="E852" s="55" t="s">
        <v>122</v>
      </c>
      <c r="F852" s="55" t="s">
        <v>123</v>
      </c>
      <c r="G852" s="55" t="s">
        <v>124</v>
      </c>
      <c r="H852" s="55" t="s">
        <v>124</v>
      </c>
      <c r="I852" s="55" t="s">
        <v>42</v>
      </c>
      <c r="J852" s="55" t="s">
        <v>289</v>
      </c>
      <c r="K852" s="55" t="s">
        <v>289</v>
      </c>
      <c r="L852" s="55" t="s">
        <v>43</v>
      </c>
      <c r="M852" s="55" t="s">
        <v>44</v>
      </c>
      <c r="N852" s="55" t="s">
        <v>134</v>
      </c>
      <c r="O852" s="55" t="s">
        <v>42</v>
      </c>
      <c r="P852" s="55"/>
      <c r="Q852" s="55" t="s">
        <v>325</v>
      </c>
      <c r="R852" s="55" t="s">
        <v>469</v>
      </c>
      <c r="S852" s="55">
        <v>201304</v>
      </c>
      <c r="T852" s="55" t="s">
        <v>47</v>
      </c>
      <c r="U852" s="55">
        <v>0</v>
      </c>
      <c r="V852" s="56">
        <v>-117.35</v>
      </c>
      <c r="W852" s="55"/>
      <c r="X852" s="55" t="s">
        <v>470</v>
      </c>
      <c r="Y852" s="55"/>
      <c r="Z852" s="55" t="s">
        <v>48</v>
      </c>
      <c r="AA852" s="55" t="s">
        <v>129</v>
      </c>
      <c r="AB852" s="55" t="s">
        <v>42</v>
      </c>
      <c r="AC852" s="55" t="s">
        <v>328</v>
      </c>
      <c r="AD852" s="55" t="s">
        <v>51</v>
      </c>
    </row>
    <row r="853" spans="1:32" x14ac:dyDescent="0.25">
      <c r="A853" s="55" t="s">
        <v>35</v>
      </c>
      <c r="B853" s="55" t="s">
        <v>36</v>
      </c>
      <c r="C853" s="55" t="s">
        <v>37</v>
      </c>
      <c r="D853" s="55" t="s">
        <v>121</v>
      </c>
      <c r="E853" s="55" t="s">
        <v>215</v>
      </c>
      <c r="F853" s="55" t="s">
        <v>216</v>
      </c>
      <c r="G853" s="55" t="s">
        <v>124</v>
      </c>
      <c r="H853" s="55" t="s">
        <v>124</v>
      </c>
      <c r="I853" s="55" t="s">
        <v>42</v>
      </c>
      <c r="J853" s="55" t="s">
        <v>268</v>
      </c>
      <c r="K853" s="55" t="s">
        <v>268</v>
      </c>
      <c r="L853" s="55" t="s">
        <v>43</v>
      </c>
      <c r="M853" s="55" t="s">
        <v>44</v>
      </c>
      <c r="N853" s="55" t="s">
        <v>452</v>
      </c>
      <c r="O853" s="55" t="s">
        <v>242</v>
      </c>
      <c r="P853" s="55"/>
      <c r="Q853" s="55" t="s">
        <v>330</v>
      </c>
      <c r="R853" s="55" t="s">
        <v>453</v>
      </c>
      <c r="S853" s="55">
        <v>201304</v>
      </c>
      <c r="T853" s="55" t="s">
        <v>52</v>
      </c>
      <c r="U853" s="55">
        <v>0</v>
      </c>
      <c r="V853" s="56">
        <v>48.45</v>
      </c>
      <c r="W853" s="55"/>
      <c r="X853" s="55"/>
      <c r="Y853" s="55"/>
      <c r="Z853" s="55" t="s">
        <v>48</v>
      </c>
      <c r="AA853" s="55" t="s">
        <v>129</v>
      </c>
      <c r="AB853" s="55" t="s">
        <v>42</v>
      </c>
      <c r="AC853" s="55" t="s">
        <v>333</v>
      </c>
      <c r="AD853" s="55" t="s">
        <v>51</v>
      </c>
    </row>
    <row r="854" spans="1:32" x14ac:dyDescent="0.25">
      <c r="A854" s="55" t="s">
        <v>35</v>
      </c>
      <c r="B854" s="55" t="s">
        <v>36</v>
      </c>
      <c r="C854" s="55" t="s">
        <v>37</v>
      </c>
      <c r="D854" s="55" t="s">
        <v>121</v>
      </c>
      <c r="E854" s="55" t="s">
        <v>215</v>
      </c>
      <c r="F854" s="55" t="s">
        <v>216</v>
      </c>
      <c r="G854" s="55" t="s">
        <v>124</v>
      </c>
      <c r="H854" s="55" t="s">
        <v>124</v>
      </c>
      <c r="I854" s="55" t="s">
        <v>42</v>
      </c>
      <c r="J854" s="55" t="s">
        <v>268</v>
      </c>
      <c r="K854" s="55" t="s">
        <v>268</v>
      </c>
      <c r="L854" s="55" t="s">
        <v>43</v>
      </c>
      <c r="M854" s="55" t="s">
        <v>44</v>
      </c>
      <c r="N854" s="55" t="s">
        <v>452</v>
      </c>
      <c r="O854" s="55" t="s">
        <v>242</v>
      </c>
      <c r="P854" s="55"/>
      <c r="Q854" s="55" t="s">
        <v>330</v>
      </c>
      <c r="R854" s="55" t="s">
        <v>453</v>
      </c>
      <c r="S854" s="55">
        <v>201304</v>
      </c>
      <c r="T854" s="55" t="s">
        <v>52</v>
      </c>
      <c r="U854" s="55">
        <v>0</v>
      </c>
      <c r="V854" s="56">
        <v>55.16</v>
      </c>
      <c r="W854" s="55"/>
      <c r="X854" s="55"/>
      <c r="Y854" s="55"/>
      <c r="Z854" s="55" t="s">
        <v>48</v>
      </c>
      <c r="AA854" s="55" t="s">
        <v>129</v>
      </c>
      <c r="AB854" s="55" t="s">
        <v>42</v>
      </c>
      <c r="AC854" s="55" t="s">
        <v>333</v>
      </c>
      <c r="AD854" s="55" t="s">
        <v>51</v>
      </c>
    </row>
    <row r="855" spans="1:32" x14ac:dyDescent="0.25">
      <c r="A855" s="55" t="s">
        <v>35</v>
      </c>
      <c r="B855" s="55" t="s">
        <v>36</v>
      </c>
      <c r="C855" s="55" t="s">
        <v>37</v>
      </c>
      <c r="D855" s="55" t="s">
        <v>121</v>
      </c>
      <c r="E855" s="55" t="s">
        <v>215</v>
      </c>
      <c r="F855" s="55" t="s">
        <v>216</v>
      </c>
      <c r="G855" s="55" t="s">
        <v>124</v>
      </c>
      <c r="H855" s="55" t="s">
        <v>124</v>
      </c>
      <c r="I855" s="55" t="s">
        <v>42</v>
      </c>
      <c r="J855" s="55" t="s">
        <v>268</v>
      </c>
      <c r="K855" s="55" t="s">
        <v>268</v>
      </c>
      <c r="L855" s="55" t="s">
        <v>43</v>
      </c>
      <c r="M855" s="55" t="s">
        <v>44</v>
      </c>
      <c r="N855" s="55" t="s">
        <v>136</v>
      </c>
      <c r="O855" s="55" t="s">
        <v>242</v>
      </c>
      <c r="P855" s="55"/>
      <c r="Q855" s="55" t="s">
        <v>330</v>
      </c>
      <c r="R855" s="55" t="s">
        <v>453</v>
      </c>
      <c r="S855" s="55">
        <v>201304</v>
      </c>
      <c r="T855" s="55" t="s">
        <v>52</v>
      </c>
      <c r="U855" s="55">
        <v>0</v>
      </c>
      <c r="V855" s="56">
        <v>124.2</v>
      </c>
      <c r="W855" s="55"/>
      <c r="X855" s="55"/>
      <c r="Y855" s="55"/>
      <c r="Z855" s="55" t="s">
        <v>48</v>
      </c>
      <c r="AA855" s="55" t="s">
        <v>129</v>
      </c>
      <c r="AB855" s="55" t="s">
        <v>42</v>
      </c>
      <c r="AC855" s="55" t="s">
        <v>333</v>
      </c>
      <c r="AD855" s="55" t="s">
        <v>51</v>
      </c>
    </row>
    <row r="856" spans="1:32" x14ac:dyDescent="0.25">
      <c r="A856" s="55" t="s">
        <v>35</v>
      </c>
      <c r="B856" s="55" t="s">
        <v>36</v>
      </c>
      <c r="C856" s="55" t="s">
        <v>37</v>
      </c>
      <c r="D856" s="55" t="s">
        <v>121</v>
      </c>
      <c r="E856" s="55" t="s">
        <v>122</v>
      </c>
      <c r="F856" s="55" t="s">
        <v>123</v>
      </c>
      <c r="G856" s="55" t="s">
        <v>124</v>
      </c>
      <c r="H856" s="55" t="s">
        <v>124</v>
      </c>
      <c r="I856" s="55" t="s">
        <v>42</v>
      </c>
      <c r="J856" s="55" t="s">
        <v>283</v>
      </c>
      <c r="K856" s="55" t="s">
        <v>283</v>
      </c>
      <c r="L856" s="55" t="s">
        <v>43</v>
      </c>
      <c r="M856" s="55" t="s">
        <v>44</v>
      </c>
      <c r="N856" s="55" t="s">
        <v>160</v>
      </c>
      <c r="O856" s="55" t="s">
        <v>42</v>
      </c>
      <c r="P856" s="55"/>
      <c r="Q856" s="55" t="s">
        <v>161</v>
      </c>
      <c r="R856" s="55"/>
      <c r="S856" s="55">
        <v>201304</v>
      </c>
      <c r="T856" s="55" t="s">
        <v>47</v>
      </c>
      <c r="U856" s="55">
        <v>0</v>
      </c>
      <c r="V856" s="56">
        <v>-42</v>
      </c>
      <c r="W856" s="55"/>
      <c r="X856" s="55"/>
      <c r="Y856" s="55"/>
      <c r="Z856" s="55" t="s">
        <v>48</v>
      </c>
      <c r="AA856" s="55" t="s">
        <v>461</v>
      </c>
      <c r="AB856" s="55" t="s">
        <v>42</v>
      </c>
      <c r="AC856" s="55" t="s">
        <v>462</v>
      </c>
      <c r="AD856" s="55" t="s">
        <v>51</v>
      </c>
    </row>
    <row r="857" spans="1:32" x14ac:dyDescent="0.25">
      <c r="A857" s="55" t="s">
        <v>35</v>
      </c>
      <c r="B857" s="55" t="s">
        <v>36</v>
      </c>
      <c r="C857" s="55" t="s">
        <v>37</v>
      </c>
      <c r="D857" s="55" t="s">
        <v>121</v>
      </c>
      <c r="E857" s="55" t="s">
        <v>122</v>
      </c>
      <c r="F857" s="55" t="s">
        <v>123</v>
      </c>
      <c r="G857" s="55" t="s">
        <v>124</v>
      </c>
      <c r="H857" s="55" t="s">
        <v>124</v>
      </c>
      <c r="I857" s="55" t="s">
        <v>42</v>
      </c>
      <c r="J857" s="55" t="s">
        <v>125</v>
      </c>
      <c r="K857" s="55" t="s">
        <v>125</v>
      </c>
      <c r="L857" s="55" t="s">
        <v>43</v>
      </c>
      <c r="M857" s="55" t="s">
        <v>44</v>
      </c>
      <c r="N857" s="55" t="s">
        <v>131</v>
      </c>
      <c r="O857" s="55" t="s">
        <v>42</v>
      </c>
      <c r="P857" s="55" t="s">
        <v>141</v>
      </c>
      <c r="Q857" s="55" t="s">
        <v>322</v>
      </c>
      <c r="R857" s="55" t="s">
        <v>323</v>
      </c>
      <c r="S857" s="55">
        <v>201304</v>
      </c>
      <c r="T857" s="55" t="s">
        <v>52</v>
      </c>
      <c r="U857" s="55">
        <v>0</v>
      </c>
      <c r="V857" s="56">
        <v>299</v>
      </c>
      <c r="W857" s="55"/>
      <c r="X857" s="55"/>
      <c r="Y857" s="55"/>
      <c r="Z857" s="55" t="s">
        <v>48</v>
      </c>
      <c r="AA857" s="55" t="s">
        <v>144</v>
      </c>
      <c r="AB857" s="55" t="s">
        <v>42</v>
      </c>
      <c r="AC857" s="55" t="s">
        <v>324</v>
      </c>
      <c r="AD857" s="55" t="s">
        <v>146</v>
      </c>
      <c r="AE857" s="55"/>
      <c r="AF857" s="55" t="s">
        <v>147</v>
      </c>
    </row>
    <row r="858" spans="1:32" x14ac:dyDescent="0.25">
      <c r="A858" s="55" t="s">
        <v>35</v>
      </c>
      <c r="B858" s="55" t="s">
        <v>36</v>
      </c>
      <c r="C858" s="55" t="s">
        <v>37</v>
      </c>
      <c r="D858" s="55" t="s">
        <v>121</v>
      </c>
      <c r="E858" s="55" t="s">
        <v>122</v>
      </c>
      <c r="F858" s="55" t="s">
        <v>123</v>
      </c>
      <c r="G858" s="55" t="s">
        <v>124</v>
      </c>
      <c r="H858" s="55" t="s">
        <v>124</v>
      </c>
      <c r="I858" s="55" t="s">
        <v>42</v>
      </c>
      <c r="J858" s="55" t="s">
        <v>125</v>
      </c>
      <c r="K858" s="55" t="s">
        <v>125</v>
      </c>
      <c r="L858" s="55" t="s">
        <v>43</v>
      </c>
      <c r="M858" s="55" t="s">
        <v>44</v>
      </c>
      <c r="N858" s="55" t="s">
        <v>150</v>
      </c>
      <c r="O858" s="55" t="s">
        <v>42</v>
      </c>
      <c r="P858" s="55" t="s">
        <v>317</v>
      </c>
      <c r="Q858" s="55" t="s">
        <v>318</v>
      </c>
      <c r="R858" s="55" t="s">
        <v>319</v>
      </c>
      <c r="S858" s="55">
        <v>201304</v>
      </c>
      <c r="T858" s="55" t="s">
        <v>52</v>
      </c>
      <c r="U858" s="55">
        <v>0</v>
      </c>
      <c r="V858" s="56">
        <v>332.5</v>
      </c>
      <c r="W858" s="55"/>
      <c r="X858" s="55"/>
      <c r="Y858" s="55"/>
      <c r="Z858" s="55" t="s">
        <v>48</v>
      </c>
      <c r="AA858" s="55" t="s">
        <v>315</v>
      </c>
      <c r="AB858" s="55" t="s">
        <v>42</v>
      </c>
      <c r="AC858" s="55" t="s">
        <v>320</v>
      </c>
      <c r="AD858" s="55" t="s">
        <v>146</v>
      </c>
      <c r="AE858" s="55"/>
      <c r="AF858" s="55" t="s">
        <v>321</v>
      </c>
    </row>
    <row r="859" spans="1:32" x14ac:dyDescent="0.25">
      <c r="A859" s="55" t="s">
        <v>35</v>
      </c>
      <c r="B859" s="55" t="s">
        <v>36</v>
      </c>
      <c r="C859" s="55" t="s">
        <v>37</v>
      </c>
      <c r="D859" s="55" t="s">
        <v>121</v>
      </c>
      <c r="E859" s="55" t="s">
        <v>122</v>
      </c>
      <c r="F859" s="55" t="s">
        <v>123</v>
      </c>
      <c r="G859" s="55" t="s">
        <v>124</v>
      </c>
      <c r="H859" s="55" t="s">
        <v>124</v>
      </c>
      <c r="I859" s="55" t="s">
        <v>42</v>
      </c>
      <c r="J859" s="55" t="s">
        <v>125</v>
      </c>
      <c r="K859" s="55" t="s">
        <v>125</v>
      </c>
      <c r="L859" s="55" t="s">
        <v>43</v>
      </c>
      <c r="M859" s="55" t="s">
        <v>44</v>
      </c>
      <c r="N859" s="55" t="s">
        <v>131</v>
      </c>
      <c r="O859" s="55" t="s">
        <v>138</v>
      </c>
      <c r="P859" s="55" t="s">
        <v>303</v>
      </c>
      <c r="Q859" s="55" t="s">
        <v>309</v>
      </c>
      <c r="R859" s="55" t="s">
        <v>305</v>
      </c>
      <c r="S859" s="55">
        <v>201304</v>
      </c>
      <c r="T859" s="55" t="s">
        <v>52</v>
      </c>
      <c r="U859" s="55">
        <v>0</v>
      </c>
      <c r="V859" s="56">
        <v>449</v>
      </c>
      <c r="W859" s="55"/>
      <c r="X859" s="55"/>
      <c r="Y859" s="55"/>
      <c r="Z859" s="55" t="s">
        <v>48</v>
      </c>
      <c r="AA859" s="55" t="s">
        <v>144</v>
      </c>
      <c r="AB859" s="55" t="s">
        <v>42</v>
      </c>
      <c r="AC859" s="55" t="s">
        <v>306</v>
      </c>
      <c r="AD859" s="55" t="s">
        <v>146</v>
      </c>
      <c r="AE859" s="55"/>
      <c r="AF859" s="55" t="s">
        <v>307</v>
      </c>
    </row>
    <row r="860" spans="1:32" x14ac:dyDescent="0.25">
      <c r="A860" s="55" t="s">
        <v>35</v>
      </c>
      <c r="B860" s="55" t="s">
        <v>36</v>
      </c>
      <c r="C860" s="55" t="s">
        <v>37</v>
      </c>
      <c r="D860" s="55" t="s">
        <v>121</v>
      </c>
      <c r="E860" s="55" t="s">
        <v>122</v>
      </c>
      <c r="F860" s="55" t="s">
        <v>123</v>
      </c>
      <c r="G860" s="55" t="s">
        <v>124</v>
      </c>
      <c r="H860" s="55" t="s">
        <v>124</v>
      </c>
      <c r="I860" s="55" t="s">
        <v>42</v>
      </c>
      <c r="J860" s="55" t="s">
        <v>125</v>
      </c>
      <c r="K860" s="55" t="s">
        <v>125</v>
      </c>
      <c r="L860" s="55" t="s">
        <v>43</v>
      </c>
      <c r="M860" s="55" t="s">
        <v>44</v>
      </c>
      <c r="N860" s="55" t="s">
        <v>131</v>
      </c>
      <c r="O860" s="55" t="s">
        <v>42</v>
      </c>
      <c r="P860" s="55" t="s">
        <v>311</v>
      </c>
      <c r="Q860" s="55" t="s">
        <v>329</v>
      </c>
      <c r="R860" s="55" t="s">
        <v>313</v>
      </c>
      <c r="S860" s="55">
        <v>201304</v>
      </c>
      <c r="T860" s="55" t="s">
        <v>52</v>
      </c>
      <c r="U860" s="55">
        <v>0</v>
      </c>
      <c r="V860" s="56">
        <v>6.05</v>
      </c>
      <c r="W860" s="55"/>
      <c r="X860" s="55" t="s">
        <v>314</v>
      </c>
      <c r="Y860" s="55"/>
      <c r="Z860" s="55" t="s">
        <v>48</v>
      </c>
      <c r="AA860" s="55" t="s">
        <v>315</v>
      </c>
      <c r="AB860" s="55" t="s">
        <v>42</v>
      </c>
      <c r="AC860" s="55" t="s">
        <v>306</v>
      </c>
      <c r="AD860" s="55" t="s">
        <v>146</v>
      </c>
      <c r="AE860" s="55"/>
      <c r="AF860" s="55" t="s">
        <v>316</v>
      </c>
    </row>
    <row r="861" spans="1:32" x14ac:dyDescent="0.25">
      <c r="A861" s="55" t="s">
        <v>35</v>
      </c>
      <c r="B861" s="55" t="s">
        <v>36</v>
      </c>
      <c r="C861" s="55" t="s">
        <v>37</v>
      </c>
      <c r="D861" s="55" t="s">
        <v>121</v>
      </c>
      <c r="E861" s="55" t="s">
        <v>122</v>
      </c>
      <c r="F861" s="55" t="s">
        <v>123</v>
      </c>
      <c r="G861" s="55" t="s">
        <v>124</v>
      </c>
      <c r="H861" s="55" t="s">
        <v>124</v>
      </c>
      <c r="I861" s="55" t="s">
        <v>42</v>
      </c>
      <c r="J861" s="55" t="s">
        <v>125</v>
      </c>
      <c r="K861" s="55" t="s">
        <v>125</v>
      </c>
      <c r="L861" s="55" t="s">
        <v>43</v>
      </c>
      <c r="M861" s="55" t="s">
        <v>44</v>
      </c>
      <c r="N861" s="55" t="s">
        <v>131</v>
      </c>
      <c r="O861" s="55" t="s">
        <v>42</v>
      </c>
      <c r="P861" s="55" t="s">
        <v>311</v>
      </c>
      <c r="Q861" s="55" t="s">
        <v>312</v>
      </c>
      <c r="R861" s="55" t="s">
        <v>313</v>
      </c>
      <c r="S861" s="55">
        <v>201304</v>
      </c>
      <c r="T861" s="55" t="s">
        <v>52</v>
      </c>
      <c r="U861" s="55">
        <v>0</v>
      </c>
      <c r="V861" s="56">
        <v>27.96</v>
      </c>
      <c r="W861" s="55"/>
      <c r="X861" s="55" t="s">
        <v>314</v>
      </c>
      <c r="Y861" s="55"/>
      <c r="Z861" s="55" t="s">
        <v>48</v>
      </c>
      <c r="AA861" s="55" t="s">
        <v>315</v>
      </c>
      <c r="AB861" s="55" t="s">
        <v>42</v>
      </c>
      <c r="AC861" s="55" t="s">
        <v>306</v>
      </c>
      <c r="AD861" s="55" t="s">
        <v>146</v>
      </c>
      <c r="AE861" s="55"/>
      <c r="AF861" s="55" t="s">
        <v>316</v>
      </c>
    </row>
    <row r="862" spans="1:32" x14ac:dyDescent="0.25">
      <c r="A862" s="55" t="s">
        <v>35</v>
      </c>
      <c r="B862" s="55" t="s">
        <v>36</v>
      </c>
      <c r="C862" s="55" t="s">
        <v>37</v>
      </c>
      <c r="D862" s="55" t="s">
        <v>121</v>
      </c>
      <c r="E862" s="55" t="s">
        <v>122</v>
      </c>
      <c r="F862" s="55" t="s">
        <v>123</v>
      </c>
      <c r="G862" s="55" t="s">
        <v>124</v>
      </c>
      <c r="H862" s="55" t="s">
        <v>124</v>
      </c>
      <c r="I862" s="55" t="s">
        <v>42</v>
      </c>
      <c r="J862" s="55" t="s">
        <v>125</v>
      </c>
      <c r="K862" s="55" t="s">
        <v>125</v>
      </c>
      <c r="L862" s="55" t="s">
        <v>43</v>
      </c>
      <c r="M862" s="55" t="s">
        <v>44</v>
      </c>
      <c r="N862" s="55" t="s">
        <v>131</v>
      </c>
      <c r="O862" s="55" t="s">
        <v>138</v>
      </c>
      <c r="P862" s="55" t="s">
        <v>303</v>
      </c>
      <c r="Q862" s="55" t="s">
        <v>310</v>
      </c>
      <c r="R862" s="55" t="s">
        <v>305</v>
      </c>
      <c r="S862" s="55">
        <v>201304</v>
      </c>
      <c r="T862" s="55" t="s">
        <v>52</v>
      </c>
      <c r="U862" s="55">
        <v>0</v>
      </c>
      <c r="V862" s="56">
        <v>2430.92</v>
      </c>
      <c r="W862" s="55"/>
      <c r="X862" s="55"/>
      <c r="Y862" s="55"/>
      <c r="Z862" s="55" t="s">
        <v>48</v>
      </c>
      <c r="AA862" s="55" t="s">
        <v>144</v>
      </c>
      <c r="AB862" s="55" t="s">
        <v>42</v>
      </c>
      <c r="AC862" s="55" t="s">
        <v>306</v>
      </c>
      <c r="AD862" s="55" t="s">
        <v>146</v>
      </c>
      <c r="AE862" s="55"/>
      <c r="AF862" s="55" t="s">
        <v>307</v>
      </c>
    </row>
    <row r="863" spans="1:32" x14ac:dyDescent="0.25">
      <c r="A863" s="55" t="s">
        <v>35</v>
      </c>
      <c r="B863" s="55" t="s">
        <v>36</v>
      </c>
      <c r="C863" s="55" t="s">
        <v>37</v>
      </c>
      <c r="D863" s="55" t="s">
        <v>121</v>
      </c>
      <c r="E863" s="55" t="s">
        <v>122</v>
      </c>
      <c r="F863" s="55" t="s">
        <v>123</v>
      </c>
      <c r="G863" s="55" t="s">
        <v>124</v>
      </c>
      <c r="H863" s="55" t="s">
        <v>124</v>
      </c>
      <c r="I863" s="55" t="s">
        <v>42</v>
      </c>
      <c r="J863" s="55" t="s">
        <v>125</v>
      </c>
      <c r="K863" s="55" t="s">
        <v>125</v>
      </c>
      <c r="L863" s="55" t="s">
        <v>43</v>
      </c>
      <c r="M863" s="55" t="s">
        <v>44</v>
      </c>
      <c r="N863" s="55" t="s">
        <v>131</v>
      </c>
      <c r="O863" s="55" t="s">
        <v>138</v>
      </c>
      <c r="P863" s="55" t="s">
        <v>303</v>
      </c>
      <c r="Q863" s="55" t="s">
        <v>304</v>
      </c>
      <c r="R863" s="55" t="s">
        <v>305</v>
      </c>
      <c r="S863" s="55">
        <v>201304</v>
      </c>
      <c r="T863" s="55" t="s">
        <v>52</v>
      </c>
      <c r="U863" s="55">
        <v>0</v>
      </c>
      <c r="V863" s="56">
        <v>30.54</v>
      </c>
      <c r="W863" s="55"/>
      <c r="X863" s="55"/>
      <c r="Y863" s="55"/>
      <c r="Z863" s="55" t="s">
        <v>48</v>
      </c>
      <c r="AA863" s="55" t="s">
        <v>144</v>
      </c>
      <c r="AB863" s="55" t="s">
        <v>42</v>
      </c>
      <c r="AC863" s="55" t="s">
        <v>306</v>
      </c>
      <c r="AD863" s="55" t="s">
        <v>146</v>
      </c>
      <c r="AE863" s="55"/>
      <c r="AF863" s="55" t="s">
        <v>307</v>
      </c>
    </row>
    <row r="864" spans="1:32" x14ac:dyDescent="0.25">
      <c r="A864" s="55" t="s">
        <v>35</v>
      </c>
      <c r="B864" s="55" t="s">
        <v>36</v>
      </c>
      <c r="C864" s="55" t="s">
        <v>37</v>
      </c>
      <c r="D864" s="55" t="s">
        <v>121</v>
      </c>
      <c r="E864" s="55" t="s">
        <v>122</v>
      </c>
      <c r="F864" s="55" t="s">
        <v>123</v>
      </c>
      <c r="G864" s="55" t="s">
        <v>124</v>
      </c>
      <c r="H864" s="55" t="s">
        <v>124</v>
      </c>
      <c r="I864" s="55" t="s">
        <v>42</v>
      </c>
      <c r="J864" s="55" t="s">
        <v>125</v>
      </c>
      <c r="K864" s="55" t="s">
        <v>125</v>
      </c>
      <c r="L864" s="55" t="s">
        <v>43</v>
      </c>
      <c r="M864" s="55" t="s">
        <v>44</v>
      </c>
      <c r="N864" s="55" t="s">
        <v>131</v>
      </c>
      <c r="O864" s="55" t="s">
        <v>138</v>
      </c>
      <c r="P864" s="55" t="s">
        <v>303</v>
      </c>
      <c r="Q864" s="55" t="s">
        <v>308</v>
      </c>
      <c r="R864" s="55" t="s">
        <v>305</v>
      </c>
      <c r="S864" s="55">
        <v>201304</v>
      </c>
      <c r="T864" s="55" t="s">
        <v>52</v>
      </c>
      <c r="U864" s="55">
        <v>0</v>
      </c>
      <c r="V864" s="56">
        <v>155</v>
      </c>
      <c r="W864" s="55"/>
      <c r="X864" s="55"/>
      <c r="Y864" s="55"/>
      <c r="Z864" s="55" t="s">
        <v>48</v>
      </c>
      <c r="AA864" s="55" t="s">
        <v>144</v>
      </c>
      <c r="AB864" s="55" t="s">
        <v>42</v>
      </c>
      <c r="AC864" s="55" t="s">
        <v>306</v>
      </c>
      <c r="AD864" s="55" t="s">
        <v>146</v>
      </c>
      <c r="AE864" s="55"/>
      <c r="AF864" s="55" t="s">
        <v>307</v>
      </c>
    </row>
    <row r="865" spans="1:32" x14ac:dyDescent="0.25">
      <c r="A865" s="55" t="s">
        <v>35</v>
      </c>
      <c r="B865" s="55" t="s">
        <v>36</v>
      </c>
      <c r="C865" s="55" t="s">
        <v>37</v>
      </c>
      <c r="D865" s="55" t="s">
        <v>121</v>
      </c>
      <c r="E865" s="55" t="s">
        <v>122</v>
      </c>
      <c r="F865" s="55" t="s">
        <v>123</v>
      </c>
      <c r="G865" s="55" t="s">
        <v>124</v>
      </c>
      <c r="H865" s="55" t="s">
        <v>124</v>
      </c>
      <c r="I865" s="55" t="s">
        <v>42</v>
      </c>
      <c r="J865" s="55" t="s">
        <v>149</v>
      </c>
      <c r="K865" s="55" t="s">
        <v>149</v>
      </c>
      <c r="L865" s="55" t="s">
        <v>43</v>
      </c>
      <c r="M865" s="55" t="s">
        <v>44</v>
      </c>
      <c r="N865" s="55" t="s">
        <v>150</v>
      </c>
      <c r="O865" s="55" t="s">
        <v>42</v>
      </c>
      <c r="P865" s="55" t="s">
        <v>337</v>
      </c>
      <c r="Q865" s="55" t="s">
        <v>338</v>
      </c>
      <c r="R865" s="55" t="s">
        <v>339</v>
      </c>
      <c r="S865" s="55">
        <v>201304</v>
      </c>
      <c r="T865" s="55" t="s">
        <v>52</v>
      </c>
      <c r="U865" s="55">
        <v>193789.51</v>
      </c>
      <c r="V865" s="56">
        <v>193789.51</v>
      </c>
      <c r="W865" s="55" t="s">
        <v>340</v>
      </c>
      <c r="X865" s="55" t="s">
        <v>341</v>
      </c>
      <c r="Y865" s="55"/>
      <c r="Z865" s="55" t="s">
        <v>48</v>
      </c>
      <c r="AA865" s="55" t="s">
        <v>315</v>
      </c>
      <c r="AB865" s="55" t="s">
        <v>42</v>
      </c>
      <c r="AC865" s="55" t="s">
        <v>324</v>
      </c>
      <c r="AD865" s="55" t="s">
        <v>146</v>
      </c>
      <c r="AE865" s="55"/>
      <c r="AF865" s="55" t="s">
        <v>342</v>
      </c>
    </row>
    <row r="866" spans="1:32" x14ac:dyDescent="0.25">
      <c r="A866" s="55" t="s">
        <v>35</v>
      </c>
      <c r="B866" s="55" t="s">
        <v>36</v>
      </c>
      <c r="C866" s="55" t="s">
        <v>37</v>
      </c>
      <c r="D866" s="55" t="s">
        <v>121</v>
      </c>
      <c r="E866" s="55" t="s">
        <v>122</v>
      </c>
      <c r="F866" s="55" t="s">
        <v>123</v>
      </c>
      <c r="G866" s="55" t="s">
        <v>124</v>
      </c>
      <c r="H866" s="55" t="s">
        <v>124</v>
      </c>
      <c r="I866" s="55" t="s">
        <v>42</v>
      </c>
      <c r="J866" s="55" t="s">
        <v>190</v>
      </c>
      <c r="K866" s="55" t="s">
        <v>190</v>
      </c>
      <c r="L866" s="55" t="s">
        <v>43</v>
      </c>
      <c r="M866" s="55" t="s">
        <v>44</v>
      </c>
      <c r="N866" s="55" t="s">
        <v>126</v>
      </c>
      <c r="O866" s="55" t="s">
        <v>163</v>
      </c>
      <c r="P866" s="55" t="s">
        <v>362</v>
      </c>
      <c r="Q866" s="55" t="s">
        <v>380</v>
      </c>
      <c r="R866" s="55" t="s">
        <v>364</v>
      </c>
      <c r="S866" s="55">
        <v>201304</v>
      </c>
      <c r="T866" s="55" t="s">
        <v>52</v>
      </c>
      <c r="U866" s="55">
        <v>0</v>
      </c>
      <c r="V866" s="56">
        <v>5</v>
      </c>
      <c r="W866" s="55"/>
      <c r="X866" s="55"/>
      <c r="Y866" s="55"/>
      <c r="Z866" s="55" t="s">
        <v>48</v>
      </c>
      <c r="AA866" s="55" t="s">
        <v>144</v>
      </c>
      <c r="AB866" s="55" t="s">
        <v>42</v>
      </c>
      <c r="AC866" s="55" t="s">
        <v>324</v>
      </c>
      <c r="AD866" s="55" t="s">
        <v>146</v>
      </c>
      <c r="AE866" s="55"/>
      <c r="AF866" s="55" t="s">
        <v>365</v>
      </c>
    </row>
    <row r="867" spans="1:32" x14ac:dyDescent="0.25">
      <c r="A867" s="55" t="s">
        <v>35</v>
      </c>
      <c r="B867" s="55" t="s">
        <v>36</v>
      </c>
      <c r="C867" s="55" t="s">
        <v>37</v>
      </c>
      <c r="D867" s="55" t="s">
        <v>121</v>
      </c>
      <c r="E867" s="55" t="s">
        <v>122</v>
      </c>
      <c r="F867" s="55" t="s">
        <v>123</v>
      </c>
      <c r="G867" s="55" t="s">
        <v>124</v>
      </c>
      <c r="H867" s="55" t="s">
        <v>124</v>
      </c>
      <c r="I867" s="55" t="s">
        <v>42</v>
      </c>
      <c r="J867" s="55" t="s">
        <v>190</v>
      </c>
      <c r="K867" s="55" t="s">
        <v>190</v>
      </c>
      <c r="L867" s="55" t="s">
        <v>43</v>
      </c>
      <c r="M867" s="55" t="s">
        <v>44</v>
      </c>
      <c r="N867" s="55" t="s">
        <v>160</v>
      </c>
      <c r="O867" s="55" t="s">
        <v>163</v>
      </c>
      <c r="P867" s="55" t="s">
        <v>362</v>
      </c>
      <c r="Q867" s="55" t="s">
        <v>363</v>
      </c>
      <c r="R867" s="55" t="s">
        <v>364</v>
      </c>
      <c r="S867" s="55">
        <v>201304</v>
      </c>
      <c r="T867" s="55" t="s">
        <v>52</v>
      </c>
      <c r="U867" s="55">
        <v>0</v>
      </c>
      <c r="V867" s="56">
        <v>17.39</v>
      </c>
      <c r="W867" s="55"/>
      <c r="X867" s="55"/>
      <c r="Y867" s="55"/>
      <c r="Z867" s="55" t="s">
        <v>48</v>
      </c>
      <c r="AA867" s="55" t="s">
        <v>144</v>
      </c>
      <c r="AB867" s="55" t="s">
        <v>42</v>
      </c>
      <c r="AC867" s="55" t="s">
        <v>324</v>
      </c>
      <c r="AD867" s="55" t="s">
        <v>146</v>
      </c>
      <c r="AE867" s="55"/>
      <c r="AF867" s="55" t="s">
        <v>365</v>
      </c>
    </row>
    <row r="868" spans="1:32" x14ac:dyDescent="0.25">
      <c r="A868" s="55" t="s">
        <v>35</v>
      </c>
      <c r="B868" s="55" t="s">
        <v>36</v>
      </c>
      <c r="C868" s="55" t="s">
        <v>37</v>
      </c>
      <c r="D868" s="55" t="s">
        <v>121</v>
      </c>
      <c r="E868" s="55" t="s">
        <v>122</v>
      </c>
      <c r="F868" s="55" t="s">
        <v>123</v>
      </c>
      <c r="G868" s="55" t="s">
        <v>124</v>
      </c>
      <c r="H868" s="55" t="s">
        <v>124</v>
      </c>
      <c r="I868" s="55" t="s">
        <v>42</v>
      </c>
      <c r="J868" s="55" t="s">
        <v>190</v>
      </c>
      <c r="K868" s="55" t="s">
        <v>190</v>
      </c>
      <c r="L868" s="55" t="s">
        <v>43</v>
      </c>
      <c r="M868" s="55" t="s">
        <v>44</v>
      </c>
      <c r="N868" s="55" t="s">
        <v>126</v>
      </c>
      <c r="O868" s="55" t="s">
        <v>191</v>
      </c>
      <c r="P868" s="55" t="s">
        <v>355</v>
      </c>
      <c r="Q868" s="55" t="s">
        <v>382</v>
      </c>
      <c r="R868" s="55" t="s">
        <v>356</v>
      </c>
      <c r="S868" s="55">
        <v>201304</v>
      </c>
      <c r="T868" s="55" t="s">
        <v>52</v>
      </c>
      <c r="U868" s="55">
        <v>0</v>
      </c>
      <c r="V868" s="56">
        <v>80.58</v>
      </c>
      <c r="W868" s="55"/>
      <c r="X868" s="55"/>
      <c r="Y868" s="55"/>
      <c r="Z868" s="55" t="s">
        <v>48</v>
      </c>
      <c r="AA868" s="55" t="s">
        <v>144</v>
      </c>
      <c r="AB868" s="55" t="s">
        <v>42</v>
      </c>
      <c r="AC868" s="55" t="s">
        <v>357</v>
      </c>
      <c r="AD868" s="55" t="s">
        <v>146</v>
      </c>
      <c r="AE868" s="55"/>
      <c r="AF868" s="55" t="s">
        <v>358</v>
      </c>
    </row>
    <row r="869" spans="1:32" x14ac:dyDescent="0.25">
      <c r="A869" s="55" t="s">
        <v>35</v>
      </c>
      <c r="B869" s="55" t="s">
        <v>36</v>
      </c>
      <c r="C869" s="55" t="s">
        <v>37</v>
      </c>
      <c r="D869" s="55" t="s">
        <v>121</v>
      </c>
      <c r="E869" s="55" t="s">
        <v>122</v>
      </c>
      <c r="F869" s="55" t="s">
        <v>123</v>
      </c>
      <c r="G869" s="55" t="s">
        <v>124</v>
      </c>
      <c r="H869" s="55" t="s">
        <v>124</v>
      </c>
      <c r="I869" s="55" t="s">
        <v>42</v>
      </c>
      <c r="J869" s="55" t="s">
        <v>190</v>
      </c>
      <c r="K869" s="55" t="s">
        <v>190</v>
      </c>
      <c r="L869" s="55" t="s">
        <v>43</v>
      </c>
      <c r="M869" s="55" t="s">
        <v>44</v>
      </c>
      <c r="N869" s="55" t="s">
        <v>160</v>
      </c>
      <c r="O869" s="55" t="s">
        <v>191</v>
      </c>
      <c r="P869" s="55" t="s">
        <v>355</v>
      </c>
      <c r="Q869" s="55" t="s">
        <v>359</v>
      </c>
      <c r="R869" s="55" t="s">
        <v>356</v>
      </c>
      <c r="S869" s="55">
        <v>201304</v>
      </c>
      <c r="T869" s="55" t="s">
        <v>52</v>
      </c>
      <c r="U869" s="55">
        <v>0</v>
      </c>
      <c r="V869" s="56">
        <v>10.029999999999999</v>
      </c>
      <c r="W869" s="55"/>
      <c r="X869" s="55"/>
      <c r="Y869" s="55"/>
      <c r="Z869" s="55" t="s">
        <v>48</v>
      </c>
      <c r="AA869" s="55" t="s">
        <v>144</v>
      </c>
      <c r="AB869" s="55" t="s">
        <v>42</v>
      </c>
      <c r="AC869" s="55" t="s">
        <v>357</v>
      </c>
      <c r="AD869" s="55" t="s">
        <v>146</v>
      </c>
      <c r="AE869" s="55"/>
      <c r="AF869" s="55" t="s">
        <v>358</v>
      </c>
    </row>
    <row r="870" spans="1:32" x14ac:dyDescent="0.25">
      <c r="A870" s="55" t="s">
        <v>35</v>
      </c>
      <c r="B870" s="55" t="s">
        <v>36</v>
      </c>
      <c r="C870" s="55" t="s">
        <v>37</v>
      </c>
      <c r="D870" s="55" t="s">
        <v>121</v>
      </c>
      <c r="E870" s="55" t="s">
        <v>122</v>
      </c>
      <c r="F870" s="55" t="s">
        <v>123</v>
      </c>
      <c r="G870" s="55" t="s">
        <v>124</v>
      </c>
      <c r="H870" s="55" t="s">
        <v>124</v>
      </c>
      <c r="I870" s="55" t="s">
        <v>42</v>
      </c>
      <c r="J870" s="55" t="s">
        <v>190</v>
      </c>
      <c r="K870" s="55" t="s">
        <v>190</v>
      </c>
      <c r="L870" s="55" t="s">
        <v>43</v>
      </c>
      <c r="M870" s="55" t="s">
        <v>44</v>
      </c>
      <c r="N870" s="55" t="s">
        <v>160</v>
      </c>
      <c r="O870" s="55" t="s">
        <v>191</v>
      </c>
      <c r="P870" s="55" t="s">
        <v>355</v>
      </c>
      <c r="Q870" s="55" t="s">
        <v>368</v>
      </c>
      <c r="R870" s="55" t="s">
        <v>356</v>
      </c>
      <c r="S870" s="55">
        <v>201304</v>
      </c>
      <c r="T870" s="55" t="s">
        <v>52</v>
      </c>
      <c r="U870" s="55">
        <v>0</v>
      </c>
      <c r="V870" s="56">
        <v>18.28</v>
      </c>
      <c r="W870" s="55"/>
      <c r="X870" s="55"/>
      <c r="Y870" s="55"/>
      <c r="Z870" s="55" t="s">
        <v>48</v>
      </c>
      <c r="AA870" s="55" t="s">
        <v>144</v>
      </c>
      <c r="AB870" s="55" t="s">
        <v>42</v>
      </c>
      <c r="AC870" s="55" t="s">
        <v>357</v>
      </c>
      <c r="AD870" s="55" t="s">
        <v>146</v>
      </c>
      <c r="AE870" s="55"/>
      <c r="AF870" s="55" t="s">
        <v>358</v>
      </c>
    </row>
    <row r="871" spans="1:32" x14ac:dyDescent="0.25">
      <c r="A871" s="55" t="s">
        <v>35</v>
      </c>
      <c r="B871" s="55" t="s">
        <v>36</v>
      </c>
      <c r="C871" s="55" t="s">
        <v>37</v>
      </c>
      <c r="D871" s="55" t="s">
        <v>121</v>
      </c>
      <c r="E871" s="55" t="s">
        <v>122</v>
      </c>
      <c r="F871" s="55" t="s">
        <v>123</v>
      </c>
      <c r="G871" s="55" t="s">
        <v>124</v>
      </c>
      <c r="H871" s="55" t="s">
        <v>124</v>
      </c>
      <c r="I871" s="55" t="s">
        <v>42</v>
      </c>
      <c r="J871" s="55" t="s">
        <v>190</v>
      </c>
      <c r="K871" s="55" t="s">
        <v>190</v>
      </c>
      <c r="L871" s="55" t="s">
        <v>43</v>
      </c>
      <c r="M871" s="55" t="s">
        <v>44</v>
      </c>
      <c r="N871" s="55" t="s">
        <v>160</v>
      </c>
      <c r="O871" s="55" t="s">
        <v>191</v>
      </c>
      <c r="P871" s="55" t="s">
        <v>355</v>
      </c>
      <c r="Q871" s="55" t="s">
        <v>374</v>
      </c>
      <c r="R871" s="55" t="s">
        <v>356</v>
      </c>
      <c r="S871" s="55">
        <v>201304</v>
      </c>
      <c r="T871" s="55" t="s">
        <v>52</v>
      </c>
      <c r="U871" s="55">
        <v>0</v>
      </c>
      <c r="V871" s="56">
        <v>5.97</v>
      </c>
      <c r="W871" s="55"/>
      <c r="X871" s="55"/>
      <c r="Y871" s="55"/>
      <c r="Z871" s="55" t="s">
        <v>48</v>
      </c>
      <c r="AA871" s="55" t="s">
        <v>144</v>
      </c>
      <c r="AB871" s="55" t="s">
        <v>42</v>
      </c>
      <c r="AC871" s="55" t="s">
        <v>357</v>
      </c>
      <c r="AD871" s="55" t="s">
        <v>146</v>
      </c>
      <c r="AE871" s="55"/>
      <c r="AF871" s="55" t="s">
        <v>358</v>
      </c>
    </row>
    <row r="872" spans="1:32" x14ac:dyDescent="0.25">
      <c r="A872" s="55" t="s">
        <v>35</v>
      </c>
      <c r="B872" s="55" t="s">
        <v>36</v>
      </c>
      <c r="C872" s="55" t="s">
        <v>37</v>
      </c>
      <c r="D872" s="55" t="s">
        <v>121</v>
      </c>
      <c r="E872" s="55" t="s">
        <v>122</v>
      </c>
      <c r="F872" s="55" t="s">
        <v>123</v>
      </c>
      <c r="G872" s="55" t="s">
        <v>124</v>
      </c>
      <c r="H872" s="55" t="s">
        <v>124</v>
      </c>
      <c r="I872" s="55" t="s">
        <v>42</v>
      </c>
      <c r="J872" s="55" t="s">
        <v>190</v>
      </c>
      <c r="K872" s="55" t="s">
        <v>190</v>
      </c>
      <c r="L872" s="55" t="s">
        <v>43</v>
      </c>
      <c r="M872" s="55" t="s">
        <v>44</v>
      </c>
      <c r="N872" s="55" t="s">
        <v>160</v>
      </c>
      <c r="O872" s="55" t="s">
        <v>191</v>
      </c>
      <c r="P872" s="55" t="s">
        <v>355</v>
      </c>
      <c r="Q872" s="55" t="s">
        <v>167</v>
      </c>
      <c r="R872" s="55" t="s">
        <v>356</v>
      </c>
      <c r="S872" s="55">
        <v>201304</v>
      </c>
      <c r="T872" s="55" t="s">
        <v>52</v>
      </c>
      <c r="U872" s="55">
        <v>0</v>
      </c>
      <c r="V872" s="56">
        <v>29.38</v>
      </c>
      <c r="W872" s="55"/>
      <c r="X872" s="55"/>
      <c r="Y872" s="55"/>
      <c r="Z872" s="55" t="s">
        <v>48</v>
      </c>
      <c r="AA872" s="55" t="s">
        <v>168</v>
      </c>
      <c r="AB872" s="55" t="s">
        <v>42</v>
      </c>
      <c r="AC872" s="55" t="s">
        <v>357</v>
      </c>
      <c r="AD872" s="55" t="s">
        <v>146</v>
      </c>
      <c r="AE872" s="55"/>
      <c r="AF872" s="55" t="s">
        <v>358</v>
      </c>
    </row>
    <row r="873" spans="1:32" x14ac:dyDescent="0.25">
      <c r="A873" s="55" t="s">
        <v>35</v>
      </c>
      <c r="B873" s="55" t="s">
        <v>36</v>
      </c>
      <c r="C873" s="55" t="s">
        <v>37</v>
      </c>
      <c r="D873" s="55" t="s">
        <v>121</v>
      </c>
      <c r="E873" s="55" t="s">
        <v>122</v>
      </c>
      <c r="F873" s="55" t="s">
        <v>123</v>
      </c>
      <c r="G873" s="55" t="s">
        <v>124</v>
      </c>
      <c r="H873" s="55" t="s">
        <v>124</v>
      </c>
      <c r="I873" s="55" t="s">
        <v>42</v>
      </c>
      <c r="J873" s="55" t="s">
        <v>190</v>
      </c>
      <c r="K873" s="55" t="s">
        <v>190</v>
      </c>
      <c r="L873" s="55" t="s">
        <v>43</v>
      </c>
      <c r="M873" s="55" t="s">
        <v>44</v>
      </c>
      <c r="N873" s="55" t="s">
        <v>160</v>
      </c>
      <c r="O873" s="55" t="s">
        <v>191</v>
      </c>
      <c r="P873" s="55" t="s">
        <v>355</v>
      </c>
      <c r="Q873" s="55" t="s">
        <v>167</v>
      </c>
      <c r="R873" s="55" t="s">
        <v>356</v>
      </c>
      <c r="S873" s="55">
        <v>201304</v>
      </c>
      <c r="T873" s="55" t="s">
        <v>52</v>
      </c>
      <c r="U873" s="55">
        <v>0</v>
      </c>
      <c r="V873" s="56">
        <v>73.45</v>
      </c>
      <c r="W873" s="55"/>
      <c r="X873" s="55"/>
      <c r="Y873" s="55"/>
      <c r="Z873" s="55" t="s">
        <v>48</v>
      </c>
      <c r="AA873" s="55" t="s">
        <v>168</v>
      </c>
      <c r="AB873" s="55" t="s">
        <v>42</v>
      </c>
      <c r="AC873" s="55" t="s">
        <v>357</v>
      </c>
      <c r="AD873" s="55" t="s">
        <v>146</v>
      </c>
      <c r="AE873" s="55"/>
      <c r="AF873" s="55" t="s">
        <v>358</v>
      </c>
    </row>
    <row r="874" spans="1:32" x14ac:dyDescent="0.25">
      <c r="A874" s="55" t="s">
        <v>35</v>
      </c>
      <c r="B874" s="55" t="s">
        <v>36</v>
      </c>
      <c r="C874" s="55" t="s">
        <v>37</v>
      </c>
      <c r="D874" s="55" t="s">
        <v>121</v>
      </c>
      <c r="E874" s="55" t="s">
        <v>122</v>
      </c>
      <c r="F874" s="55" t="s">
        <v>123</v>
      </c>
      <c r="G874" s="55" t="s">
        <v>124</v>
      </c>
      <c r="H874" s="55" t="s">
        <v>124</v>
      </c>
      <c r="I874" s="55" t="s">
        <v>42</v>
      </c>
      <c r="J874" s="55" t="s">
        <v>190</v>
      </c>
      <c r="K874" s="55" t="s">
        <v>190</v>
      </c>
      <c r="L874" s="55" t="s">
        <v>43</v>
      </c>
      <c r="M874" s="55" t="s">
        <v>44</v>
      </c>
      <c r="N874" s="55" t="s">
        <v>160</v>
      </c>
      <c r="O874" s="55" t="s">
        <v>191</v>
      </c>
      <c r="P874" s="55" t="s">
        <v>355</v>
      </c>
      <c r="Q874" s="55" t="s">
        <v>167</v>
      </c>
      <c r="R874" s="55" t="s">
        <v>356</v>
      </c>
      <c r="S874" s="55">
        <v>201304</v>
      </c>
      <c r="T874" s="55" t="s">
        <v>52</v>
      </c>
      <c r="U874" s="55">
        <v>0</v>
      </c>
      <c r="V874" s="56">
        <v>73.45</v>
      </c>
      <c r="W874" s="55"/>
      <c r="X874" s="55"/>
      <c r="Y874" s="55"/>
      <c r="Z874" s="55" t="s">
        <v>48</v>
      </c>
      <c r="AA874" s="55" t="s">
        <v>168</v>
      </c>
      <c r="AB874" s="55" t="s">
        <v>42</v>
      </c>
      <c r="AC874" s="55" t="s">
        <v>357</v>
      </c>
      <c r="AD874" s="55" t="s">
        <v>146</v>
      </c>
      <c r="AE874" s="55"/>
      <c r="AF874" s="55" t="s">
        <v>358</v>
      </c>
    </row>
    <row r="875" spans="1:32" x14ac:dyDescent="0.25">
      <c r="A875" s="55" t="s">
        <v>35</v>
      </c>
      <c r="B875" s="55" t="s">
        <v>36</v>
      </c>
      <c r="C875" s="55" t="s">
        <v>37</v>
      </c>
      <c r="D875" s="55" t="s">
        <v>121</v>
      </c>
      <c r="E875" s="55" t="s">
        <v>122</v>
      </c>
      <c r="F875" s="55" t="s">
        <v>123</v>
      </c>
      <c r="G875" s="55" t="s">
        <v>124</v>
      </c>
      <c r="H875" s="55" t="s">
        <v>124</v>
      </c>
      <c r="I875" s="55" t="s">
        <v>42</v>
      </c>
      <c r="J875" s="55" t="s">
        <v>190</v>
      </c>
      <c r="K875" s="55" t="s">
        <v>190</v>
      </c>
      <c r="L875" s="55" t="s">
        <v>43</v>
      </c>
      <c r="M875" s="55" t="s">
        <v>44</v>
      </c>
      <c r="N875" s="55" t="s">
        <v>160</v>
      </c>
      <c r="O875" s="55" t="s">
        <v>42</v>
      </c>
      <c r="P875" s="55" t="s">
        <v>350</v>
      </c>
      <c r="Q875" s="55" t="s">
        <v>351</v>
      </c>
      <c r="R875" s="55" t="s">
        <v>352</v>
      </c>
      <c r="S875" s="55">
        <v>201304</v>
      </c>
      <c r="T875" s="55" t="s">
        <v>52</v>
      </c>
      <c r="U875" s="55">
        <v>0</v>
      </c>
      <c r="V875" s="56">
        <v>20</v>
      </c>
      <c r="W875" s="55"/>
      <c r="X875" s="55"/>
      <c r="Y875" s="55"/>
      <c r="Z875" s="55" t="s">
        <v>48</v>
      </c>
      <c r="AA875" s="55" t="s">
        <v>168</v>
      </c>
      <c r="AB875" s="55" t="s">
        <v>42</v>
      </c>
      <c r="AC875" s="55" t="s">
        <v>353</v>
      </c>
      <c r="AD875" s="55" t="s">
        <v>146</v>
      </c>
      <c r="AE875" s="55"/>
      <c r="AF875" s="55" t="s">
        <v>354</v>
      </c>
    </row>
    <row r="876" spans="1:32" x14ac:dyDescent="0.25">
      <c r="A876" s="55" t="s">
        <v>35</v>
      </c>
      <c r="B876" s="55" t="s">
        <v>36</v>
      </c>
      <c r="C876" s="55" t="s">
        <v>37</v>
      </c>
      <c r="D876" s="55" t="s">
        <v>121</v>
      </c>
      <c r="E876" s="55" t="s">
        <v>122</v>
      </c>
      <c r="F876" s="55" t="s">
        <v>123</v>
      </c>
      <c r="G876" s="55" t="s">
        <v>124</v>
      </c>
      <c r="H876" s="55" t="s">
        <v>124</v>
      </c>
      <c r="I876" s="55" t="s">
        <v>42</v>
      </c>
      <c r="J876" s="55" t="s">
        <v>190</v>
      </c>
      <c r="K876" s="55" t="s">
        <v>190</v>
      </c>
      <c r="L876" s="55" t="s">
        <v>43</v>
      </c>
      <c r="M876" s="55" t="s">
        <v>44</v>
      </c>
      <c r="N876" s="55" t="s">
        <v>160</v>
      </c>
      <c r="O876" s="55" t="s">
        <v>198</v>
      </c>
      <c r="P876" s="55" t="s">
        <v>369</v>
      </c>
      <c r="Q876" s="55" t="s">
        <v>370</v>
      </c>
      <c r="R876" s="55" t="s">
        <v>371</v>
      </c>
      <c r="S876" s="55">
        <v>201304</v>
      </c>
      <c r="T876" s="55" t="s">
        <v>52</v>
      </c>
      <c r="U876" s="55">
        <v>0</v>
      </c>
      <c r="V876" s="56">
        <v>4.33</v>
      </c>
      <c r="W876" s="55"/>
      <c r="X876" s="55"/>
      <c r="Y876" s="55"/>
      <c r="Z876" s="55" t="s">
        <v>48</v>
      </c>
      <c r="AA876" s="55" t="s">
        <v>144</v>
      </c>
      <c r="AB876" s="55" t="s">
        <v>42</v>
      </c>
      <c r="AC876" s="55" t="s">
        <v>320</v>
      </c>
      <c r="AD876" s="55" t="s">
        <v>146</v>
      </c>
      <c r="AE876" s="55"/>
      <c r="AF876" s="55" t="s">
        <v>372</v>
      </c>
    </row>
    <row r="877" spans="1:32" x14ac:dyDescent="0.25">
      <c r="A877" s="55" t="s">
        <v>35</v>
      </c>
      <c r="B877" s="55" t="s">
        <v>36</v>
      </c>
      <c r="C877" s="55" t="s">
        <v>37</v>
      </c>
      <c r="D877" s="55" t="s">
        <v>121</v>
      </c>
      <c r="E877" s="55" t="s">
        <v>122</v>
      </c>
      <c r="F877" s="55" t="s">
        <v>123</v>
      </c>
      <c r="G877" s="55" t="s">
        <v>124</v>
      </c>
      <c r="H877" s="55" t="s">
        <v>124</v>
      </c>
      <c r="I877" s="55" t="s">
        <v>42</v>
      </c>
      <c r="J877" s="55" t="s">
        <v>190</v>
      </c>
      <c r="K877" s="55" t="s">
        <v>190</v>
      </c>
      <c r="L877" s="55" t="s">
        <v>43</v>
      </c>
      <c r="M877" s="55" t="s">
        <v>44</v>
      </c>
      <c r="N877" s="55" t="s">
        <v>126</v>
      </c>
      <c r="O877" s="55" t="s">
        <v>42</v>
      </c>
      <c r="P877" s="55" t="s">
        <v>350</v>
      </c>
      <c r="Q877" s="55" t="s">
        <v>167</v>
      </c>
      <c r="R877" s="55" t="s">
        <v>352</v>
      </c>
      <c r="S877" s="55">
        <v>201304</v>
      </c>
      <c r="T877" s="55" t="s">
        <v>52</v>
      </c>
      <c r="U877" s="55">
        <v>0</v>
      </c>
      <c r="V877" s="56">
        <v>282.5</v>
      </c>
      <c r="W877" s="55"/>
      <c r="X877" s="55"/>
      <c r="Y877" s="55"/>
      <c r="Z877" s="55" t="s">
        <v>48</v>
      </c>
      <c r="AA877" s="55" t="s">
        <v>168</v>
      </c>
      <c r="AB877" s="55" t="s">
        <v>42</v>
      </c>
      <c r="AC877" s="55" t="s">
        <v>353</v>
      </c>
      <c r="AD877" s="55" t="s">
        <v>146</v>
      </c>
      <c r="AE877" s="55"/>
      <c r="AF877" s="55" t="s">
        <v>354</v>
      </c>
    </row>
    <row r="878" spans="1:32" x14ac:dyDescent="0.25">
      <c r="A878" s="55" t="s">
        <v>35</v>
      </c>
      <c r="B878" s="55" t="s">
        <v>36</v>
      </c>
      <c r="C878" s="55" t="s">
        <v>37</v>
      </c>
      <c r="D878" s="55" t="s">
        <v>121</v>
      </c>
      <c r="E878" s="55" t="s">
        <v>122</v>
      </c>
      <c r="F878" s="55" t="s">
        <v>123</v>
      </c>
      <c r="G878" s="55" t="s">
        <v>124</v>
      </c>
      <c r="H878" s="55" t="s">
        <v>124</v>
      </c>
      <c r="I878" s="55" t="s">
        <v>42</v>
      </c>
      <c r="J878" s="55" t="s">
        <v>190</v>
      </c>
      <c r="K878" s="55" t="s">
        <v>190</v>
      </c>
      <c r="L878" s="55" t="s">
        <v>43</v>
      </c>
      <c r="M878" s="55" t="s">
        <v>44</v>
      </c>
      <c r="N878" s="55" t="s">
        <v>126</v>
      </c>
      <c r="O878" s="55" t="s">
        <v>42</v>
      </c>
      <c r="P878" s="55" t="s">
        <v>350</v>
      </c>
      <c r="Q878" s="55" t="s">
        <v>167</v>
      </c>
      <c r="R878" s="55" t="s">
        <v>352</v>
      </c>
      <c r="S878" s="55">
        <v>201304</v>
      </c>
      <c r="T878" s="55" t="s">
        <v>52</v>
      </c>
      <c r="U878" s="55">
        <v>0</v>
      </c>
      <c r="V878" s="56">
        <v>248.6</v>
      </c>
      <c r="W878" s="55"/>
      <c r="X878" s="55"/>
      <c r="Y878" s="55"/>
      <c r="Z878" s="55" t="s">
        <v>48</v>
      </c>
      <c r="AA878" s="55" t="s">
        <v>168</v>
      </c>
      <c r="AB878" s="55" t="s">
        <v>42</v>
      </c>
      <c r="AC878" s="55" t="s">
        <v>353</v>
      </c>
      <c r="AD878" s="55" t="s">
        <v>146</v>
      </c>
      <c r="AE878" s="55"/>
      <c r="AF878" s="55" t="s">
        <v>354</v>
      </c>
    </row>
    <row r="879" spans="1:32" x14ac:dyDescent="0.25">
      <c r="A879" s="55" t="s">
        <v>35</v>
      </c>
      <c r="B879" s="55" t="s">
        <v>36</v>
      </c>
      <c r="C879" s="55" t="s">
        <v>37</v>
      </c>
      <c r="D879" s="55" t="s">
        <v>121</v>
      </c>
      <c r="E879" s="55" t="s">
        <v>122</v>
      </c>
      <c r="F879" s="55" t="s">
        <v>123</v>
      </c>
      <c r="G879" s="55" t="s">
        <v>124</v>
      </c>
      <c r="H879" s="55" t="s">
        <v>124</v>
      </c>
      <c r="I879" s="55" t="s">
        <v>42</v>
      </c>
      <c r="J879" s="55" t="s">
        <v>190</v>
      </c>
      <c r="K879" s="55" t="s">
        <v>190</v>
      </c>
      <c r="L879" s="55" t="s">
        <v>43</v>
      </c>
      <c r="M879" s="55" t="s">
        <v>44</v>
      </c>
      <c r="N879" s="55" t="s">
        <v>126</v>
      </c>
      <c r="O879" s="55" t="s">
        <v>42</v>
      </c>
      <c r="P879" s="55" t="s">
        <v>350</v>
      </c>
      <c r="Q879" s="55" t="s">
        <v>361</v>
      </c>
      <c r="R879" s="55" t="s">
        <v>352</v>
      </c>
      <c r="S879" s="55">
        <v>201304</v>
      </c>
      <c r="T879" s="55" t="s">
        <v>52</v>
      </c>
      <c r="U879" s="55">
        <v>0</v>
      </c>
      <c r="V879" s="56">
        <v>77.78</v>
      </c>
      <c r="W879" s="55"/>
      <c r="X879" s="55"/>
      <c r="Y879" s="55"/>
      <c r="Z879" s="55" t="s">
        <v>48</v>
      </c>
      <c r="AA879" s="55" t="s">
        <v>168</v>
      </c>
      <c r="AB879" s="55" t="s">
        <v>42</v>
      </c>
      <c r="AC879" s="55" t="s">
        <v>353</v>
      </c>
      <c r="AD879" s="55" t="s">
        <v>146</v>
      </c>
      <c r="AE879" s="55"/>
      <c r="AF879" s="55" t="s">
        <v>354</v>
      </c>
    </row>
    <row r="880" spans="1:32" x14ac:dyDescent="0.25">
      <c r="A880" s="55" t="s">
        <v>35</v>
      </c>
      <c r="B880" s="55" t="s">
        <v>36</v>
      </c>
      <c r="C880" s="55" t="s">
        <v>37</v>
      </c>
      <c r="D880" s="55" t="s">
        <v>121</v>
      </c>
      <c r="E880" s="55" t="s">
        <v>122</v>
      </c>
      <c r="F880" s="55" t="s">
        <v>123</v>
      </c>
      <c r="G880" s="55" t="s">
        <v>124</v>
      </c>
      <c r="H880" s="55" t="s">
        <v>124</v>
      </c>
      <c r="I880" s="55" t="s">
        <v>42</v>
      </c>
      <c r="J880" s="55" t="s">
        <v>190</v>
      </c>
      <c r="K880" s="55" t="s">
        <v>190</v>
      </c>
      <c r="L880" s="55" t="s">
        <v>43</v>
      </c>
      <c r="M880" s="55" t="s">
        <v>44</v>
      </c>
      <c r="N880" s="55" t="s">
        <v>126</v>
      </c>
      <c r="O880" s="55" t="s">
        <v>42</v>
      </c>
      <c r="P880" s="55" t="s">
        <v>350</v>
      </c>
      <c r="Q880" s="55" t="s">
        <v>379</v>
      </c>
      <c r="R880" s="55" t="s">
        <v>352</v>
      </c>
      <c r="S880" s="55">
        <v>201304</v>
      </c>
      <c r="T880" s="55" t="s">
        <v>52</v>
      </c>
      <c r="U880" s="55">
        <v>0</v>
      </c>
      <c r="V880" s="56">
        <v>95.41</v>
      </c>
      <c r="W880" s="55"/>
      <c r="X880" s="55"/>
      <c r="Y880" s="55"/>
      <c r="Z880" s="55" t="s">
        <v>48</v>
      </c>
      <c r="AA880" s="55" t="s">
        <v>168</v>
      </c>
      <c r="AB880" s="55" t="s">
        <v>42</v>
      </c>
      <c r="AC880" s="55" t="s">
        <v>353</v>
      </c>
      <c r="AD880" s="55" t="s">
        <v>146</v>
      </c>
      <c r="AE880" s="55"/>
      <c r="AF880" s="55" t="s">
        <v>354</v>
      </c>
    </row>
    <row r="881" spans="1:32" x14ac:dyDescent="0.25">
      <c r="A881" s="55" t="s">
        <v>35</v>
      </c>
      <c r="B881" s="55" t="s">
        <v>36</v>
      </c>
      <c r="C881" s="55" t="s">
        <v>37</v>
      </c>
      <c r="D881" s="55" t="s">
        <v>121</v>
      </c>
      <c r="E881" s="55" t="s">
        <v>122</v>
      </c>
      <c r="F881" s="55" t="s">
        <v>123</v>
      </c>
      <c r="G881" s="55" t="s">
        <v>124</v>
      </c>
      <c r="H881" s="55" t="s">
        <v>124</v>
      </c>
      <c r="I881" s="55" t="s">
        <v>42</v>
      </c>
      <c r="J881" s="55" t="s">
        <v>190</v>
      </c>
      <c r="K881" s="55" t="s">
        <v>190</v>
      </c>
      <c r="L881" s="55" t="s">
        <v>43</v>
      </c>
      <c r="M881" s="55" t="s">
        <v>44</v>
      </c>
      <c r="N881" s="55" t="s">
        <v>160</v>
      </c>
      <c r="O881" s="55" t="s">
        <v>42</v>
      </c>
      <c r="P881" s="55" t="s">
        <v>350</v>
      </c>
      <c r="Q881" s="55" t="s">
        <v>360</v>
      </c>
      <c r="R881" s="55" t="s">
        <v>352</v>
      </c>
      <c r="S881" s="55">
        <v>201304</v>
      </c>
      <c r="T881" s="55" t="s">
        <v>52</v>
      </c>
      <c r="U881" s="55">
        <v>0</v>
      </c>
      <c r="V881" s="56">
        <v>25.68</v>
      </c>
      <c r="W881" s="55"/>
      <c r="X881" s="55"/>
      <c r="Y881" s="55"/>
      <c r="Z881" s="55" t="s">
        <v>48</v>
      </c>
      <c r="AA881" s="55" t="s">
        <v>168</v>
      </c>
      <c r="AB881" s="55" t="s">
        <v>42</v>
      </c>
      <c r="AC881" s="55" t="s">
        <v>353</v>
      </c>
      <c r="AD881" s="55" t="s">
        <v>146</v>
      </c>
      <c r="AE881" s="55"/>
      <c r="AF881" s="55" t="s">
        <v>354</v>
      </c>
    </row>
    <row r="882" spans="1:32" x14ac:dyDescent="0.25">
      <c r="A882" s="55" t="s">
        <v>35</v>
      </c>
      <c r="B882" s="55" t="s">
        <v>36</v>
      </c>
      <c r="C882" s="55" t="s">
        <v>37</v>
      </c>
      <c r="D882" s="55" t="s">
        <v>121</v>
      </c>
      <c r="E882" s="55" t="s">
        <v>122</v>
      </c>
      <c r="F882" s="55" t="s">
        <v>123</v>
      </c>
      <c r="G882" s="55" t="s">
        <v>124</v>
      </c>
      <c r="H882" s="55" t="s">
        <v>124</v>
      </c>
      <c r="I882" s="55" t="s">
        <v>42</v>
      </c>
      <c r="J882" s="55" t="s">
        <v>190</v>
      </c>
      <c r="K882" s="55" t="s">
        <v>190</v>
      </c>
      <c r="L882" s="55" t="s">
        <v>43</v>
      </c>
      <c r="M882" s="55" t="s">
        <v>44</v>
      </c>
      <c r="N882" s="55" t="s">
        <v>160</v>
      </c>
      <c r="O882" s="55" t="s">
        <v>42</v>
      </c>
      <c r="P882" s="55" t="s">
        <v>350</v>
      </c>
      <c r="Q882" s="55" t="s">
        <v>351</v>
      </c>
      <c r="R882" s="55" t="s">
        <v>352</v>
      </c>
      <c r="S882" s="55">
        <v>201304</v>
      </c>
      <c r="T882" s="55" t="s">
        <v>52</v>
      </c>
      <c r="U882" s="55">
        <v>0</v>
      </c>
      <c r="V882" s="56">
        <v>9.69</v>
      </c>
      <c r="W882" s="55"/>
      <c r="X882" s="55"/>
      <c r="Y882" s="55"/>
      <c r="Z882" s="55" t="s">
        <v>48</v>
      </c>
      <c r="AA882" s="55" t="s">
        <v>168</v>
      </c>
      <c r="AB882" s="55" t="s">
        <v>42</v>
      </c>
      <c r="AC882" s="55" t="s">
        <v>353</v>
      </c>
      <c r="AD882" s="55" t="s">
        <v>146</v>
      </c>
      <c r="AE882" s="55"/>
      <c r="AF882" s="55" t="s">
        <v>354</v>
      </c>
    </row>
    <row r="883" spans="1:32" x14ac:dyDescent="0.25">
      <c r="A883" s="55" t="s">
        <v>35</v>
      </c>
      <c r="B883" s="55" t="s">
        <v>36</v>
      </c>
      <c r="C883" s="55" t="s">
        <v>37</v>
      </c>
      <c r="D883" s="55" t="s">
        <v>121</v>
      </c>
      <c r="E883" s="55" t="s">
        <v>122</v>
      </c>
      <c r="F883" s="55" t="s">
        <v>123</v>
      </c>
      <c r="G883" s="55" t="s">
        <v>124</v>
      </c>
      <c r="H883" s="55" t="s">
        <v>124</v>
      </c>
      <c r="I883" s="55" t="s">
        <v>42</v>
      </c>
      <c r="J883" s="55" t="s">
        <v>190</v>
      </c>
      <c r="K883" s="55" t="s">
        <v>190</v>
      </c>
      <c r="L883" s="55" t="s">
        <v>43</v>
      </c>
      <c r="M883" s="55" t="s">
        <v>44</v>
      </c>
      <c r="N883" s="55" t="s">
        <v>160</v>
      </c>
      <c r="O883" s="55" t="s">
        <v>42</v>
      </c>
      <c r="P883" s="55" t="s">
        <v>350</v>
      </c>
      <c r="Q883" s="55" t="s">
        <v>351</v>
      </c>
      <c r="R883" s="55" t="s">
        <v>352</v>
      </c>
      <c r="S883" s="55">
        <v>201304</v>
      </c>
      <c r="T883" s="55" t="s">
        <v>52</v>
      </c>
      <c r="U883" s="55">
        <v>0</v>
      </c>
      <c r="V883" s="56">
        <v>15</v>
      </c>
      <c r="W883" s="55"/>
      <c r="X883" s="55"/>
      <c r="Y883" s="55"/>
      <c r="Z883" s="55" t="s">
        <v>48</v>
      </c>
      <c r="AA883" s="55" t="s">
        <v>168</v>
      </c>
      <c r="AB883" s="55" t="s">
        <v>42</v>
      </c>
      <c r="AC883" s="55" t="s">
        <v>353</v>
      </c>
      <c r="AD883" s="55" t="s">
        <v>146</v>
      </c>
      <c r="AE883" s="55"/>
      <c r="AF883" s="55" t="s">
        <v>354</v>
      </c>
    </row>
    <row r="884" spans="1:32" x14ac:dyDescent="0.25">
      <c r="A884" s="55" t="s">
        <v>35</v>
      </c>
      <c r="B884" s="55" t="s">
        <v>36</v>
      </c>
      <c r="C884" s="55" t="s">
        <v>37</v>
      </c>
      <c r="D884" s="55" t="s">
        <v>121</v>
      </c>
      <c r="E884" s="55" t="s">
        <v>122</v>
      </c>
      <c r="F884" s="55" t="s">
        <v>123</v>
      </c>
      <c r="G884" s="55" t="s">
        <v>124</v>
      </c>
      <c r="H884" s="55" t="s">
        <v>124</v>
      </c>
      <c r="I884" s="55" t="s">
        <v>42</v>
      </c>
      <c r="J884" s="55" t="s">
        <v>190</v>
      </c>
      <c r="K884" s="55" t="s">
        <v>190</v>
      </c>
      <c r="L884" s="55" t="s">
        <v>43</v>
      </c>
      <c r="M884" s="55" t="s">
        <v>44</v>
      </c>
      <c r="N884" s="55" t="s">
        <v>160</v>
      </c>
      <c r="O884" s="55" t="s">
        <v>42</v>
      </c>
      <c r="P884" s="55" t="s">
        <v>350</v>
      </c>
      <c r="Q884" s="55" t="s">
        <v>351</v>
      </c>
      <c r="R884" s="55" t="s">
        <v>352</v>
      </c>
      <c r="S884" s="55">
        <v>201304</v>
      </c>
      <c r="T884" s="55" t="s">
        <v>52</v>
      </c>
      <c r="U884" s="55">
        <v>0</v>
      </c>
      <c r="V884" s="56">
        <v>9.24</v>
      </c>
      <c r="W884" s="55"/>
      <c r="X884" s="55"/>
      <c r="Y884" s="55"/>
      <c r="Z884" s="55" t="s">
        <v>48</v>
      </c>
      <c r="AA884" s="55" t="s">
        <v>168</v>
      </c>
      <c r="AB884" s="55" t="s">
        <v>42</v>
      </c>
      <c r="AC884" s="55" t="s">
        <v>353</v>
      </c>
      <c r="AD884" s="55" t="s">
        <v>146</v>
      </c>
      <c r="AE884" s="55"/>
      <c r="AF884" s="55" t="s">
        <v>354</v>
      </c>
    </row>
    <row r="885" spans="1:32" x14ac:dyDescent="0.25">
      <c r="A885" s="55" t="s">
        <v>35</v>
      </c>
      <c r="B885" s="55" t="s">
        <v>36</v>
      </c>
      <c r="C885" s="55" t="s">
        <v>37</v>
      </c>
      <c r="D885" s="55" t="s">
        <v>121</v>
      </c>
      <c r="E885" s="55" t="s">
        <v>122</v>
      </c>
      <c r="F885" s="55" t="s">
        <v>123</v>
      </c>
      <c r="G885" s="55" t="s">
        <v>124</v>
      </c>
      <c r="H885" s="55" t="s">
        <v>124</v>
      </c>
      <c r="I885" s="55" t="s">
        <v>42</v>
      </c>
      <c r="J885" s="55" t="s">
        <v>190</v>
      </c>
      <c r="K885" s="55" t="s">
        <v>190</v>
      </c>
      <c r="L885" s="55" t="s">
        <v>43</v>
      </c>
      <c r="M885" s="55" t="s">
        <v>44</v>
      </c>
      <c r="N885" s="55" t="s">
        <v>160</v>
      </c>
      <c r="O885" s="55" t="s">
        <v>42</v>
      </c>
      <c r="P885" s="55" t="s">
        <v>350</v>
      </c>
      <c r="Q885" s="55" t="s">
        <v>351</v>
      </c>
      <c r="R885" s="55" t="s">
        <v>352</v>
      </c>
      <c r="S885" s="55">
        <v>201304</v>
      </c>
      <c r="T885" s="55" t="s">
        <v>52</v>
      </c>
      <c r="U885" s="55">
        <v>0</v>
      </c>
      <c r="V885" s="56">
        <v>8.5</v>
      </c>
      <c r="W885" s="55"/>
      <c r="X885" s="55"/>
      <c r="Y885" s="55"/>
      <c r="Z885" s="55" t="s">
        <v>48</v>
      </c>
      <c r="AA885" s="55" t="s">
        <v>168</v>
      </c>
      <c r="AB885" s="55" t="s">
        <v>42</v>
      </c>
      <c r="AC885" s="55" t="s">
        <v>353</v>
      </c>
      <c r="AD885" s="55" t="s">
        <v>146</v>
      </c>
      <c r="AE885" s="55"/>
      <c r="AF885" s="55" t="s">
        <v>354</v>
      </c>
    </row>
    <row r="886" spans="1:32" x14ac:dyDescent="0.25">
      <c r="A886" s="55" t="s">
        <v>35</v>
      </c>
      <c r="B886" s="55" t="s">
        <v>36</v>
      </c>
      <c r="C886" s="55" t="s">
        <v>37</v>
      </c>
      <c r="D886" s="55" t="s">
        <v>121</v>
      </c>
      <c r="E886" s="55" t="s">
        <v>122</v>
      </c>
      <c r="F886" s="55" t="s">
        <v>123</v>
      </c>
      <c r="G886" s="55" t="s">
        <v>124</v>
      </c>
      <c r="H886" s="55" t="s">
        <v>124</v>
      </c>
      <c r="I886" s="55" t="s">
        <v>42</v>
      </c>
      <c r="J886" s="55" t="s">
        <v>190</v>
      </c>
      <c r="K886" s="55" t="s">
        <v>190</v>
      </c>
      <c r="L886" s="55" t="s">
        <v>43</v>
      </c>
      <c r="M886" s="55" t="s">
        <v>44</v>
      </c>
      <c r="N886" s="55" t="s">
        <v>160</v>
      </c>
      <c r="O886" s="55" t="s">
        <v>42</v>
      </c>
      <c r="P886" s="55" t="s">
        <v>350</v>
      </c>
      <c r="Q886" s="55" t="s">
        <v>373</v>
      </c>
      <c r="R886" s="55" t="s">
        <v>352</v>
      </c>
      <c r="S886" s="55">
        <v>201304</v>
      </c>
      <c r="T886" s="55" t="s">
        <v>52</v>
      </c>
      <c r="U886" s="55">
        <v>0</v>
      </c>
      <c r="V886" s="56">
        <v>27.38</v>
      </c>
      <c r="W886" s="55"/>
      <c r="X886" s="55"/>
      <c r="Y886" s="55"/>
      <c r="Z886" s="55" t="s">
        <v>48</v>
      </c>
      <c r="AA886" s="55" t="s">
        <v>168</v>
      </c>
      <c r="AB886" s="55" t="s">
        <v>42</v>
      </c>
      <c r="AC886" s="55" t="s">
        <v>353</v>
      </c>
      <c r="AD886" s="55" t="s">
        <v>146</v>
      </c>
      <c r="AE886" s="55"/>
      <c r="AF886" s="55" t="s">
        <v>354</v>
      </c>
    </row>
    <row r="887" spans="1:32" x14ac:dyDescent="0.25">
      <c r="A887" s="55" t="s">
        <v>35</v>
      </c>
      <c r="B887" s="55" t="s">
        <v>36</v>
      </c>
      <c r="C887" s="55" t="s">
        <v>37</v>
      </c>
      <c r="D887" s="55" t="s">
        <v>121</v>
      </c>
      <c r="E887" s="55" t="s">
        <v>215</v>
      </c>
      <c r="F887" s="55" t="s">
        <v>216</v>
      </c>
      <c r="G887" s="55" t="s">
        <v>124</v>
      </c>
      <c r="H887" s="55" t="s">
        <v>124</v>
      </c>
      <c r="I887" s="55" t="s">
        <v>42</v>
      </c>
      <c r="J887" s="55" t="s">
        <v>217</v>
      </c>
      <c r="K887" s="55" t="s">
        <v>217</v>
      </c>
      <c r="L887" s="55" t="s">
        <v>43</v>
      </c>
      <c r="M887" s="55" t="s">
        <v>44</v>
      </c>
      <c r="N887" s="55" t="s">
        <v>150</v>
      </c>
      <c r="O887" s="55" t="s">
        <v>42</v>
      </c>
      <c r="P887" s="55" t="s">
        <v>388</v>
      </c>
      <c r="Q887" s="55" t="s">
        <v>389</v>
      </c>
      <c r="R887" s="55" t="s">
        <v>390</v>
      </c>
      <c r="S887" s="55">
        <v>201304</v>
      </c>
      <c r="T887" s="55" t="s">
        <v>52</v>
      </c>
      <c r="U887" s="55">
        <v>136065.91</v>
      </c>
      <c r="V887" s="56">
        <v>136065.91</v>
      </c>
      <c r="W887" s="55" t="s">
        <v>340</v>
      </c>
      <c r="X887" s="55" t="s">
        <v>230</v>
      </c>
      <c r="Y887" s="55"/>
      <c r="Z887" s="55" t="s">
        <v>48</v>
      </c>
      <c r="AA887" s="55" t="s">
        <v>315</v>
      </c>
      <c r="AB887" s="55" t="s">
        <v>42</v>
      </c>
      <c r="AC887" s="55" t="s">
        <v>357</v>
      </c>
      <c r="AD887" s="55" t="s">
        <v>146</v>
      </c>
      <c r="AE887" s="55"/>
      <c r="AF887" s="55" t="s">
        <v>391</v>
      </c>
    </row>
    <row r="888" spans="1:32" x14ac:dyDescent="0.25">
      <c r="A888" s="55" t="s">
        <v>35</v>
      </c>
      <c r="B888" s="55" t="s">
        <v>36</v>
      </c>
      <c r="C888" s="55" t="s">
        <v>37</v>
      </c>
      <c r="D888" s="55" t="s">
        <v>121</v>
      </c>
      <c r="E888" s="55" t="s">
        <v>215</v>
      </c>
      <c r="F888" s="55" t="s">
        <v>216</v>
      </c>
      <c r="G888" s="55" t="s">
        <v>124</v>
      </c>
      <c r="H888" s="55" t="s">
        <v>124</v>
      </c>
      <c r="I888" s="55" t="s">
        <v>42</v>
      </c>
      <c r="J888" s="55" t="s">
        <v>231</v>
      </c>
      <c r="K888" s="55" t="s">
        <v>231</v>
      </c>
      <c r="L888" s="55" t="s">
        <v>43</v>
      </c>
      <c r="M888" s="55" t="s">
        <v>44</v>
      </c>
      <c r="N888" s="55" t="s">
        <v>150</v>
      </c>
      <c r="O888" s="55" t="s">
        <v>42</v>
      </c>
      <c r="P888" s="55" t="s">
        <v>392</v>
      </c>
      <c r="Q888" s="55" t="s">
        <v>393</v>
      </c>
      <c r="R888" s="55" t="s">
        <v>397</v>
      </c>
      <c r="S888" s="55">
        <v>201304</v>
      </c>
      <c r="T888" s="55" t="s">
        <v>52</v>
      </c>
      <c r="U888" s="55">
        <v>208.16</v>
      </c>
      <c r="V888" s="56">
        <v>208.16</v>
      </c>
      <c r="W888" s="55" t="s">
        <v>340</v>
      </c>
      <c r="X888" s="55" t="s">
        <v>384</v>
      </c>
      <c r="Y888" s="55"/>
      <c r="Z888" s="55" t="s">
        <v>48</v>
      </c>
      <c r="AA888" s="55" t="s">
        <v>315</v>
      </c>
      <c r="AB888" s="55" t="s">
        <v>42</v>
      </c>
      <c r="AC888" s="55" t="s">
        <v>398</v>
      </c>
      <c r="AD888" s="55" t="s">
        <v>146</v>
      </c>
      <c r="AE888" s="55"/>
      <c r="AF888" s="55" t="s">
        <v>396</v>
      </c>
    </row>
    <row r="889" spans="1:32" x14ac:dyDescent="0.25">
      <c r="A889" s="55" t="s">
        <v>35</v>
      </c>
      <c r="B889" s="55" t="s">
        <v>36</v>
      </c>
      <c r="C889" s="55" t="s">
        <v>37</v>
      </c>
      <c r="D889" s="55" t="s">
        <v>121</v>
      </c>
      <c r="E889" s="55" t="s">
        <v>215</v>
      </c>
      <c r="F889" s="55" t="s">
        <v>216</v>
      </c>
      <c r="G889" s="55" t="s">
        <v>124</v>
      </c>
      <c r="H889" s="55" t="s">
        <v>124</v>
      </c>
      <c r="I889" s="55" t="s">
        <v>42</v>
      </c>
      <c r="J889" s="55" t="s">
        <v>217</v>
      </c>
      <c r="K889" s="55" t="s">
        <v>217</v>
      </c>
      <c r="L889" s="55" t="s">
        <v>43</v>
      </c>
      <c r="M889" s="55" t="s">
        <v>44</v>
      </c>
      <c r="N889" s="55" t="s">
        <v>150</v>
      </c>
      <c r="O889" s="55" t="s">
        <v>42</v>
      </c>
      <c r="P889" s="55" t="s">
        <v>392</v>
      </c>
      <c r="Q889" s="55" t="s">
        <v>393</v>
      </c>
      <c r="R889" s="55" t="s">
        <v>397</v>
      </c>
      <c r="S889" s="55">
        <v>201304</v>
      </c>
      <c r="T889" s="55" t="s">
        <v>52</v>
      </c>
      <c r="U889" s="55">
        <v>223.02</v>
      </c>
      <c r="V889" s="56">
        <v>223.02</v>
      </c>
      <c r="W889" s="55" t="s">
        <v>340</v>
      </c>
      <c r="X889" s="55" t="s">
        <v>384</v>
      </c>
      <c r="Y889" s="55"/>
      <c r="Z889" s="55" t="s">
        <v>48</v>
      </c>
      <c r="AA889" s="55" t="s">
        <v>315</v>
      </c>
      <c r="AB889" s="55" t="s">
        <v>42</v>
      </c>
      <c r="AC889" s="55" t="s">
        <v>398</v>
      </c>
      <c r="AD889" s="55" t="s">
        <v>146</v>
      </c>
      <c r="AE889" s="55"/>
      <c r="AF889" s="55" t="s">
        <v>396</v>
      </c>
    </row>
    <row r="890" spans="1:32" x14ac:dyDescent="0.25">
      <c r="A890" s="55" t="s">
        <v>35</v>
      </c>
      <c r="B890" s="55" t="s">
        <v>36</v>
      </c>
      <c r="C890" s="55" t="s">
        <v>37</v>
      </c>
      <c r="D890" s="55" t="s">
        <v>121</v>
      </c>
      <c r="E890" s="55" t="s">
        <v>215</v>
      </c>
      <c r="F890" s="55" t="s">
        <v>216</v>
      </c>
      <c r="G890" s="55" t="s">
        <v>124</v>
      </c>
      <c r="H890" s="55" t="s">
        <v>124</v>
      </c>
      <c r="I890" s="55" t="s">
        <v>42</v>
      </c>
      <c r="J890" s="55" t="s">
        <v>217</v>
      </c>
      <c r="K890" s="55" t="s">
        <v>217</v>
      </c>
      <c r="L890" s="55" t="s">
        <v>43</v>
      </c>
      <c r="M890" s="55" t="s">
        <v>44</v>
      </c>
      <c r="N890" s="55" t="s">
        <v>134</v>
      </c>
      <c r="O890" s="55" t="s">
        <v>42</v>
      </c>
      <c r="P890" s="55" t="s">
        <v>392</v>
      </c>
      <c r="Q890" s="55" t="s">
        <v>135</v>
      </c>
      <c r="R890" s="55" t="s">
        <v>397</v>
      </c>
      <c r="S890" s="55">
        <v>201304</v>
      </c>
      <c r="T890" s="55" t="s">
        <v>52</v>
      </c>
      <c r="U890" s="55">
        <v>0</v>
      </c>
      <c r="V890" s="56">
        <v>11.15</v>
      </c>
      <c r="W890" s="55"/>
      <c r="X890" s="55" t="s">
        <v>384</v>
      </c>
      <c r="Y890" s="55"/>
      <c r="Z890" s="55" t="s">
        <v>48</v>
      </c>
      <c r="AA890" s="55" t="s">
        <v>315</v>
      </c>
      <c r="AB890" s="55" t="s">
        <v>42</v>
      </c>
      <c r="AC890" s="55" t="s">
        <v>398</v>
      </c>
      <c r="AD890" s="55" t="s">
        <v>146</v>
      </c>
      <c r="AE890" s="55"/>
      <c r="AF890" s="55" t="s">
        <v>396</v>
      </c>
    </row>
    <row r="891" spans="1:32" x14ac:dyDescent="0.25">
      <c r="A891" s="55" t="s">
        <v>35</v>
      </c>
      <c r="B891" s="55" t="s">
        <v>36</v>
      </c>
      <c r="C891" s="55" t="s">
        <v>37</v>
      </c>
      <c r="D891" s="55" t="s">
        <v>121</v>
      </c>
      <c r="E891" s="55" t="s">
        <v>215</v>
      </c>
      <c r="F891" s="55" t="s">
        <v>216</v>
      </c>
      <c r="G891" s="55" t="s">
        <v>124</v>
      </c>
      <c r="H891" s="55" t="s">
        <v>124</v>
      </c>
      <c r="I891" s="55" t="s">
        <v>42</v>
      </c>
      <c r="J891" s="55" t="s">
        <v>217</v>
      </c>
      <c r="K891" s="55" t="s">
        <v>217</v>
      </c>
      <c r="L891" s="55" t="s">
        <v>43</v>
      </c>
      <c r="M891" s="55" t="s">
        <v>44</v>
      </c>
      <c r="N891" s="55" t="s">
        <v>150</v>
      </c>
      <c r="O891" s="55" t="s">
        <v>42</v>
      </c>
      <c r="P891" s="55" t="s">
        <v>392</v>
      </c>
      <c r="Q891" s="55" t="s">
        <v>393</v>
      </c>
      <c r="R891" s="55" t="s">
        <v>401</v>
      </c>
      <c r="S891" s="55">
        <v>201304</v>
      </c>
      <c r="T891" s="55" t="s">
        <v>52</v>
      </c>
      <c r="U891" s="55">
        <v>178.42000000000002</v>
      </c>
      <c r="V891" s="56">
        <v>178.42</v>
      </c>
      <c r="W891" s="55" t="s">
        <v>340</v>
      </c>
      <c r="X891" s="55" t="s">
        <v>384</v>
      </c>
      <c r="Y891" s="55"/>
      <c r="Z891" s="55" t="s">
        <v>48</v>
      </c>
      <c r="AA891" s="55" t="s">
        <v>315</v>
      </c>
      <c r="AB891" s="55" t="s">
        <v>42</v>
      </c>
      <c r="AC891" s="55" t="s">
        <v>398</v>
      </c>
      <c r="AD891" s="55" t="s">
        <v>146</v>
      </c>
      <c r="AE891" s="55"/>
      <c r="AF891" s="55" t="s">
        <v>396</v>
      </c>
    </row>
    <row r="892" spans="1:32" x14ac:dyDescent="0.25">
      <c r="A892" s="55" t="s">
        <v>35</v>
      </c>
      <c r="B892" s="55" t="s">
        <v>36</v>
      </c>
      <c r="C892" s="55" t="s">
        <v>37</v>
      </c>
      <c r="D892" s="55" t="s">
        <v>121</v>
      </c>
      <c r="E892" s="55" t="s">
        <v>215</v>
      </c>
      <c r="F892" s="55" t="s">
        <v>216</v>
      </c>
      <c r="G892" s="55" t="s">
        <v>124</v>
      </c>
      <c r="H892" s="55" t="s">
        <v>124</v>
      </c>
      <c r="I892" s="55" t="s">
        <v>42</v>
      </c>
      <c r="J892" s="55" t="s">
        <v>217</v>
      </c>
      <c r="K892" s="55" t="s">
        <v>217</v>
      </c>
      <c r="L892" s="55" t="s">
        <v>43</v>
      </c>
      <c r="M892" s="55" t="s">
        <v>44</v>
      </c>
      <c r="N892" s="55" t="s">
        <v>134</v>
      </c>
      <c r="O892" s="55" t="s">
        <v>42</v>
      </c>
      <c r="P892" s="55" t="s">
        <v>392</v>
      </c>
      <c r="Q892" s="55" t="s">
        <v>135</v>
      </c>
      <c r="R892" s="55" t="s">
        <v>401</v>
      </c>
      <c r="S892" s="55">
        <v>201304</v>
      </c>
      <c r="T892" s="55" t="s">
        <v>52</v>
      </c>
      <c r="U892" s="55">
        <v>0</v>
      </c>
      <c r="V892" s="56">
        <v>8.92</v>
      </c>
      <c r="W892" s="55"/>
      <c r="X892" s="55" t="s">
        <v>384</v>
      </c>
      <c r="Y892" s="55"/>
      <c r="Z892" s="55" t="s">
        <v>48</v>
      </c>
      <c r="AA892" s="55" t="s">
        <v>315</v>
      </c>
      <c r="AB892" s="55" t="s">
        <v>42</v>
      </c>
      <c r="AC892" s="55" t="s">
        <v>398</v>
      </c>
      <c r="AD892" s="55" t="s">
        <v>146</v>
      </c>
      <c r="AE892" s="55"/>
      <c r="AF892" s="55" t="s">
        <v>396</v>
      </c>
    </row>
    <row r="893" spans="1:32" x14ac:dyDescent="0.25">
      <c r="A893" s="55" t="s">
        <v>35</v>
      </c>
      <c r="B893" s="55" t="s">
        <v>36</v>
      </c>
      <c r="C893" s="55" t="s">
        <v>37</v>
      </c>
      <c r="D893" s="55" t="s">
        <v>121</v>
      </c>
      <c r="E893" s="55" t="s">
        <v>215</v>
      </c>
      <c r="F893" s="55" t="s">
        <v>216</v>
      </c>
      <c r="G893" s="55" t="s">
        <v>124</v>
      </c>
      <c r="H893" s="55" t="s">
        <v>124</v>
      </c>
      <c r="I893" s="55" t="s">
        <v>42</v>
      </c>
      <c r="J893" s="55" t="s">
        <v>217</v>
      </c>
      <c r="K893" s="55" t="s">
        <v>217</v>
      </c>
      <c r="L893" s="55" t="s">
        <v>43</v>
      </c>
      <c r="M893" s="55" t="s">
        <v>44</v>
      </c>
      <c r="N893" s="55" t="s">
        <v>150</v>
      </c>
      <c r="O893" s="55" t="s">
        <v>42</v>
      </c>
      <c r="P893" s="55" t="s">
        <v>392</v>
      </c>
      <c r="Q893" s="55" t="s">
        <v>393</v>
      </c>
      <c r="R893" s="55" t="s">
        <v>394</v>
      </c>
      <c r="S893" s="55">
        <v>201304</v>
      </c>
      <c r="T893" s="55" t="s">
        <v>52</v>
      </c>
      <c r="U893" s="55">
        <v>223.03</v>
      </c>
      <c r="V893" s="56">
        <v>223.03</v>
      </c>
      <c r="W893" s="55" t="s">
        <v>340</v>
      </c>
      <c r="X893" s="55" t="s">
        <v>384</v>
      </c>
      <c r="Y893" s="55"/>
      <c r="Z893" s="55" t="s">
        <v>48</v>
      </c>
      <c r="AA893" s="55" t="s">
        <v>315</v>
      </c>
      <c r="AB893" s="55" t="s">
        <v>42</v>
      </c>
      <c r="AC893" s="55" t="s">
        <v>395</v>
      </c>
      <c r="AD893" s="55" t="s">
        <v>146</v>
      </c>
      <c r="AE893" s="55"/>
      <c r="AF893" s="55" t="s">
        <v>396</v>
      </c>
    </row>
    <row r="894" spans="1:32" x14ac:dyDescent="0.25">
      <c r="A894" s="55" t="s">
        <v>35</v>
      </c>
      <c r="B894" s="55" t="s">
        <v>36</v>
      </c>
      <c r="C894" s="55" t="s">
        <v>37</v>
      </c>
      <c r="D894" s="55" t="s">
        <v>121</v>
      </c>
      <c r="E894" s="55" t="s">
        <v>215</v>
      </c>
      <c r="F894" s="55" t="s">
        <v>216</v>
      </c>
      <c r="G894" s="55" t="s">
        <v>124</v>
      </c>
      <c r="H894" s="55" t="s">
        <v>124</v>
      </c>
      <c r="I894" s="55" t="s">
        <v>42</v>
      </c>
      <c r="J894" s="55" t="s">
        <v>217</v>
      </c>
      <c r="K894" s="55" t="s">
        <v>217</v>
      </c>
      <c r="L894" s="55" t="s">
        <v>43</v>
      </c>
      <c r="M894" s="55" t="s">
        <v>44</v>
      </c>
      <c r="N894" s="55" t="s">
        <v>134</v>
      </c>
      <c r="O894" s="55" t="s">
        <v>42</v>
      </c>
      <c r="P894" s="55" t="s">
        <v>392</v>
      </c>
      <c r="Q894" s="55" t="s">
        <v>135</v>
      </c>
      <c r="R894" s="55" t="s">
        <v>394</v>
      </c>
      <c r="S894" s="55">
        <v>201304</v>
      </c>
      <c r="T894" s="55" t="s">
        <v>52</v>
      </c>
      <c r="U894" s="55">
        <v>0</v>
      </c>
      <c r="V894" s="56">
        <v>11.15</v>
      </c>
      <c r="W894" s="55"/>
      <c r="X894" s="55" t="s">
        <v>384</v>
      </c>
      <c r="Y894" s="55"/>
      <c r="Z894" s="55" t="s">
        <v>48</v>
      </c>
      <c r="AA894" s="55" t="s">
        <v>315</v>
      </c>
      <c r="AB894" s="55" t="s">
        <v>42</v>
      </c>
      <c r="AC894" s="55" t="s">
        <v>395</v>
      </c>
      <c r="AD894" s="55" t="s">
        <v>146</v>
      </c>
      <c r="AE894" s="55"/>
      <c r="AF894" s="55" t="s">
        <v>396</v>
      </c>
    </row>
    <row r="895" spans="1:32" x14ac:dyDescent="0.25">
      <c r="A895" s="55" t="s">
        <v>35</v>
      </c>
      <c r="B895" s="55" t="s">
        <v>36</v>
      </c>
      <c r="C895" s="55" t="s">
        <v>37</v>
      </c>
      <c r="D895" s="55" t="s">
        <v>121</v>
      </c>
      <c r="E895" s="55" t="s">
        <v>215</v>
      </c>
      <c r="F895" s="55" t="s">
        <v>216</v>
      </c>
      <c r="G895" s="55" t="s">
        <v>124</v>
      </c>
      <c r="H895" s="55" t="s">
        <v>124</v>
      </c>
      <c r="I895" s="55" t="s">
        <v>42</v>
      </c>
      <c r="J895" s="55" t="s">
        <v>217</v>
      </c>
      <c r="K895" s="55" t="s">
        <v>217</v>
      </c>
      <c r="L895" s="55" t="s">
        <v>43</v>
      </c>
      <c r="M895" s="55" t="s">
        <v>44</v>
      </c>
      <c r="N895" s="55" t="s">
        <v>150</v>
      </c>
      <c r="O895" s="55" t="s">
        <v>42</v>
      </c>
      <c r="P895" s="55" t="s">
        <v>392</v>
      </c>
      <c r="Q895" s="55" t="s">
        <v>393</v>
      </c>
      <c r="R895" s="55" t="s">
        <v>399</v>
      </c>
      <c r="S895" s="55">
        <v>201304</v>
      </c>
      <c r="T895" s="55" t="s">
        <v>52</v>
      </c>
      <c r="U895" s="55">
        <v>133.81</v>
      </c>
      <c r="V895" s="56">
        <v>133.81</v>
      </c>
      <c r="W895" s="55" t="s">
        <v>340</v>
      </c>
      <c r="X895" s="55" t="s">
        <v>384</v>
      </c>
      <c r="Y895" s="55"/>
      <c r="Z895" s="55" t="s">
        <v>48</v>
      </c>
      <c r="AA895" s="55" t="s">
        <v>315</v>
      </c>
      <c r="AB895" s="55" t="s">
        <v>42</v>
      </c>
      <c r="AC895" s="55" t="s">
        <v>400</v>
      </c>
      <c r="AD895" s="55" t="s">
        <v>146</v>
      </c>
      <c r="AE895" s="55"/>
      <c r="AF895" s="55" t="s">
        <v>396</v>
      </c>
    </row>
    <row r="896" spans="1:32" x14ac:dyDescent="0.25">
      <c r="A896" s="55" t="s">
        <v>35</v>
      </c>
      <c r="B896" s="55" t="s">
        <v>36</v>
      </c>
      <c r="C896" s="55" t="s">
        <v>37</v>
      </c>
      <c r="D896" s="55" t="s">
        <v>121</v>
      </c>
      <c r="E896" s="55" t="s">
        <v>215</v>
      </c>
      <c r="F896" s="55" t="s">
        <v>216</v>
      </c>
      <c r="G896" s="55" t="s">
        <v>124</v>
      </c>
      <c r="H896" s="55" t="s">
        <v>124</v>
      </c>
      <c r="I896" s="55" t="s">
        <v>42</v>
      </c>
      <c r="J896" s="55" t="s">
        <v>217</v>
      </c>
      <c r="K896" s="55" t="s">
        <v>217</v>
      </c>
      <c r="L896" s="55" t="s">
        <v>43</v>
      </c>
      <c r="M896" s="55" t="s">
        <v>44</v>
      </c>
      <c r="N896" s="55" t="s">
        <v>134</v>
      </c>
      <c r="O896" s="55" t="s">
        <v>42</v>
      </c>
      <c r="P896" s="55" t="s">
        <v>392</v>
      </c>
      <c r="Q896" s="55" t="s">
        <v>135</v>
      </c>
      <c r="R896" s="55" t="s">
        <v>399</v>
      </c>
      <c r="S896" s="55">
        <v>201304</v>
      </c>
      <c r="T896" s="55" t="s">
        <v>52</v>
      </c>
      <c r="U896" s="55">
        <v>0</v>
      </c>
      <c r="V896" s="56">
        <v>6.69</v>
      </c>
      <c r="W896" s="55"/>
      <c r="X896" s="55" t="s">
        <v>384</v>
      </c>
      <c r="Y896" s="55"/>
      <c r="Z896" s="55" t="s">
        <v>48</v>
      </c>
      <c r="AA896" s="55" t="s">
        <v>315</v>
      </c>
      <c r="AB896" s="55" t="s">
        <v>42</v>
      </c>
      <c r="AC896" s="55" t="s">
        <v>400</v>
      </c>
      <c r="AD896" s="55" t="s">
        <v>146</v>
      </c>
      <c r="AE896" s="55"/>
      <c r="AF896" s="55" t="s">
        <v>396</v>
      </c>
    </row>
    <row r="897" spans="1:32" x14ac:dyDescent="0.25">
      <c r="A897" s="55" t="s">
        <v>35</v>
      </c>
      <c r="B897" s="55" t="s">
        <v>36</v>
      </c>
      <c r="C897" s="55" t="s">
        <v>37</v>
      </c>
      <c r="D897" s="55" t="s">
        <v>121</v>
      </c>
      <c r="E897" s="55" t="s">
        <v>215</v>
      </c>
      <c r="F897" s="55" t="s">
        <v>216</v>
      </c>
      <c r="G897" s="55" t="s">
        <v>124</v>
      </c>
      <c r="H897" s="55" t="s">
        <v>124</v>
      </c>
      <c r="I897" s="55" t="s">
        <v>42</v>
      </c>
      <c r="J897" s="55" t="s">
        <v>217</v>
      </c>
      <c r="K897" s="55" t="s">
        <v>217</v>
      </c>
      <c r="L897" s="55" t="s">
        <v>43</v>
      </c>
      <c r="M897" s="55" t="s">
        <v>44</v>
      </c>
      <c r="N897" s="55" t="s">
        <v>150</v>
      </c>
      <c r="O897" s="55" t="s">
        <v>42</v>
      </c>
      <c r="P897" s="55" t="s">
        <v>392</v>
      </c>
      <c r="Q897" s="55" t="s">
        <v>393</v>
      </c>
      <c r="R897" s="55" t="s">
        <v>402</v>
      </c>
      <c r="S897" s="55">
        <v>201304</v>
      </c>
      <c r="T897" s="55" t="s">
        <v>52</v>
      </c>
      <c r="U897" s="55">
        <v>211.87</v>
      </c>
      <c r="V897" s="56">
        <v>211.87</v>
      </c>
      <c r="W897" s="55" t="s">
        <v>340</v>
      </c>
      <c r="X897" s="55" t="s">
        <v>384</v>
      </c>
      <c r="Y897" s="55"/>
      <c r="Z897" s="55" t="s">
        <v>48</v>
      </c>
      <c r="AA897" s="55" t="s">
        <v>315</v>
      </c>
      <c r="AB897" s="55" t="s">
        <v>42</v>
      </c>
      <c r="AC897" s="55" t="s">
        <v>403</v>
      </c>
      <c r="AD897" s="55" t="s">
        <v>146</v>
      </c>
      <c r="AE897" s="55"/>
      <c r="AF897" s="55" t="s">
        <v>396</v>
      </c>
    </row>
    <row r="898" spans="1:32" x14ac:dyDescent="0.25">
      <c r="A898" s="55" t="s">
        <v>35</v>
      </c>
      <c r="B898" s="55" t="s">
        <v>36</v>
      </c>
      <c r="C898" s="55" t="s">
        <v>37</v>
      </c>
      <c r="D898" s="55" t="s">
        <v>121</v>
      </c>
      <c r="E898" s="55" t="s">
        <v>215</v>
      </c>
      <c r="F898" s="55" t="s">
        <v>216</v>
      </c>
      <c r="G898" s="55" t="s">
        <v>124</v>
      </c>
      <c r="H898" s="55" t="s">
        <v>124</v>
      </c>
      <c r="I898" s="55" t="s">
        <v>42</v>
      </c>
      <c r="J898" s="55" t="s">
        <v>217</v>
      </c>
      <c r="K898" s="55" t="s">
        <v>217</v>
      </c>
      <c r="L898" s="55" t="s">
        <v>43</v>
      </c>
      <c r="M898" s="55" t="s">
        <v>44</v>
      </c>
      <c r="N898" s="55" t="s">
        <v>134</v>
      </c>
      <c r="O898" s="55" t="s">
        <v>42</v>
      </c>
      <c r="P898" s="55" t="s">
        <v>392</v>
      </c>
      <c r="Q898" s="55" t="s">
        <v>135</v>
      </c>
      <c r="R898" s="55" t="s">
        <v>402</v>
      </c>
      <c r="S898" s="55">
        <v>201304</v>
      </c>
      <c r="T898" s="55" t="s">
        <v>52</v>
      </c>
      <c r="U898" s="55">
        <v>0</v>
      </c>
      <c r="V898" s="56">
        <v>10.59</v>
      </c>
      <c r="W898" s="55"/>
      <c r="X898" s="55" t="s">
        <v>384</v>
      </c>
      <c r="Y898" s="55"/>
      <c r="Z898" s="55" t="s">
        <v>48</v>
      </c>
      <c r="AA898" s="55" t="s">
        <v>315</v>
      </c>
      <c r="AB898" s="55" t="s">
        <v>42</v>
      </c>
      <c r="AC898" s="55" t="s">
        <v>403</v>
      </c>
      <c r="AD898" s="55" t="s">
        <v>146</v>
      </c>
      <c r="AE898" s="55"/>
      <c r="AF898" s="55" t="s">
        <v>396</v>
      </c>
    </row>
    <row r="899" spans="1:32" x14ac:dyDescent="0.25">
      <c r="A899" s="55" t="s">
        <v>35</v>
      </c>
      <c r="B899" s="55" t="s">
        <v>36</v>
      </c>
      <c r="C899" s="55" t="s">
        <v>37</v>
      </c>
      <c r="D899" s="55" t="s">
        <v>121</v>
      </c>
      <c r="E899" s="55" t="s">
        <v>215</v>
      </c>
      <c r="F899" s="55" t="s">
        <v>216</v>
      </c>
      <c r="G899" s="55" t="s">
        <v>124</v>
      </c>
      <c r="H899" s="55" t="s">
        <v>124</v>
      </c>
      <c r="I899" s="55" t="s">
        <v>42</v>
      </c>
      <c r="J899" s="55" t="s">
        <v>231</v>
      </c>
      <c r="K899" s="55" t="s">
        <v>231</v>
      </c>
      <c r="L899" s="55" t="s">
        <v>43</v>
      </c>
      <c r="M899" s="55" t="s">
        <v>44</v>
      </c>
      <c r="N899" s="55" t="s">
        <v>134</v>
      </c>
      <c r="O899" s="55" t="s">
        <v>42</v>
      </c>
      <c r="P899" s="55" t="s">
        <v>392</v>
      </c>
      <c r="Q899" s="55" t="s">
        <v>135</v>
      </c>
      <c r="R899" s="55" t="s">
        <v>397</v>
      </c>
      <c r="S899" s="55">
        <v>201304</v>
      </c>
      <c r="T899" s="55" t="s">
        <v>52</v>
      </c>
      <c r="U899" s="55">
        <v>0</v>
      </c>
      <c r="V899" s="56">
        <v>10.41</v>
      </c>
      <c r="W899" s="55"/>
      <c r="X899" s="55" t="s">
        <v>384</v>
      </c>
      <c r="Y899" s="55"/>
      <c r="Z899" s="55" t="s">
        <v>48</v>
      </c>
      <c r="AA899" s="55" t="s">
        <v>315</v>
      </c>
      <c r="AB899" s="55" t="s">
        <v>42</v>
      </c>
      <c r="AC899" s="55" t="s">
        <v>398</v>
      </c>
      <c r="AD899" s="55" t="s">
        <v>146</v>
      </c>
      <c r="AE899" s="55"/>
      <c r="AF899" s="55" t="s">
        <v>396</v>
      </c>
    </row>
    <row r="900" spans="1:32" x14ac:dyDescent="0.25">
      <c r="A900" s="55" t="s">
        <v>35</v>
      </c>
      <c r="B900" s="55" t="s">
        <v>36</v>
      </c>
      <c r="C900" s="55" t="s">
        <v>37</v>
      </c>
      <c r="D900" s="55" t="s">
        <v>121</v>
      </c>
      <c r="E900" s="55" t="s">
        <v>215</v>
      </c>
      <c r="F900" s="55" t="s">
        <v>216</v>
      </c>
      <c r="G900" s="55" t="s">
        <v>124</v>
      </c>
      <c r="H900" s="55" t="s">
        <v>124</v>
      </c>
      <c r="I900" s="55" t="s">
        <v>42</v>
      </c>
      <c r="J900" s="55" t="s">
        <v>231</v>
      </c>
      <c r="K900" s="55" t="s">
        <v>231</v>
      </c>
      <c r="L900" s="55" t="s">
        <v>43</v>
      </c>
      <c r="M900" s="55" t="s">
        <v>44</v>
      </c>
      <c r="N900" s="55" t="s">
        <v>150</v>
      </c>
      <c r="O900" s="55" t="s">
        <v>42</v>
      </c>
      <c r="P900" s="55" t="s">
        <v>392</v>
      </c>
      <c r="Q900" s="55" t="s">
        <v>393</v>
      </c>
      <c r="R900" s="55" t="s">
        <v>401</v>
      </c>
      <c r="S900" s="55">
        <v>201304</v>
      </c>
      <c r="T900" s="55" t="s">
        <v>52</v>
      </c>
      <c r="U900" s="55">
        <v>166.52</v>
      </c>
      <c r="V900" s="56">
        <v>166.52</v>
      </c>
      <c r="W900" s="55" t="s">
        <v>340</v>
      </c>
      <c r="X900" s="55" t="s">
        <v>384</v>
      </c>
      <c r="Y900" s="55"/>
      <c r="Z900" s="55" t="s">
        <v>48</v>
      </c>
      <c r="AA900" s="55" t="s">
        <v>315</v>
      </c>
      <c r="AB900" s="55" t="s">
        <v>42</v>
      </c>
      <c r="AC900" s="55" t="s">
        <v>398</v>
      </c>
      <c r="AD900" s="55" t="s">
        <v>146</v>
      </c>
      <c r="AE900" s="55"/>
      <c r="AF900" s="55" t="s">
        <v>396</v>
      </c>
    </row>
    <row r="901" spans="1:32" x14ac:dyDescent="0.25">
      <c r="A901" s="55" t="s">
        <v>35</v>
      </c>
      <c r="B901" s="55" t="s">
        <v>36</v>
      </c>
      <c r="C901" s="55" t="s">
        <v>37</v>
      </c>
      <c r="D901" s="55" t="s">
        <v>121</v>
      </c>
      <c r="E901" s="55" t="s">
        <v>215</v>
      </c>
      <c r="F901" s="55" t="s">
        <v>216</v>
      </c>
      <c r="G901" s="55" t="s">
        <v>124</v>
      </c>
      <c r="H901" s="55" t="s">
        <v>124</v>
      </c>
      <c r="I901" s="55" t="s">
        <v>42</v>
      </c>
      <c r="J901" s="55" t="s">
        <v>231</v>
      </c>
      <c r="K901" s="55" t="s">
        <v>231</v>
      </c>
      <c r="L901" s="55" t="s">
        <v>43</v>
      </c>
      <c r="M901" s="55" t="s">
        <v>44</v>
      </c>
      <c r="N901" s="55" t="s">
        <v>134</v>
      </c>
      <c r="O901" s="55" t="s">
        <v>42</v>
      </c>
      <c r="P901" s="55" t="s">
        <v>392</v>
      </c>
      <c r="Q901" s="55" t="s">
        <v>135</v>
      </c>
      <c r="R901" s="55" t="s">
        <v>401</v>
      </c>
      <c r="S901" s="55">
        <v>201304</v>
      </c>
      <c r="T901" s="55" t="s">
        <v>52</v>
      </c>
      <c r="U901" s="55">
        <v>0</v>
      </c>
      <c r="V901" s="56">
        <v>8.33</v>
      </c>
      <c r="W901" s="55"/>
      <c r="X901" s="55" t="s">
        <v>384</v>
      </c>
      <c r="Y901" s="55"/>
      <c r="Z901" s="55" t="s">
        <v>48</v>
      </c>
      <c r="AA901" s="55" t="s">
        <v>315</v>
      </c>
      <c r="AB901" s="55" t="s">
        <v>42</v>
      </c>
      <c r="AC901" s="55" t="s">
        <v>398</v>
      </c>
      <c r="AD901" s="55" t="s">
        <v>146</v>
      </c>
      <c r="AE901" s="55"/>
      <c r="AF901" s="55" t="s">
        <v>396</v>
      </c>
    </row>
    <row r="902" spans="1:32" x14ac:dyDescent="0.25">
      <c r="A902" s="55" t="s">
        <v>35</v>
      </c>
      <c r="B902" s="55" t="s">
        <v>36</v>
      </c>
      <c r="C902" s="55" t="s">
        <v>37</v>
      </c>
      <c r="D902" s="55" t="s">
        <v>121</v>
      </c>
      <c r="E902" s="55" t="s">
        <v>215</v>
      </c>
      <c r="F902" s="55" t="s">
        <v>216</v>
      </c>
      <c r="G902" s="55" t="s">
        <v>124</v>
      </c>
      <c r="H902" s="55" t="s">
        <v>124</v>
      </c>
      <c r="I902" s="55" t="s">
        <v>42</v>
      </c>
      <c r="J902" s="55" t="s">
        <v>231</v>
      </c>
      <c r="K902" s="55" t="s">
        <v>231</v>
      </c>
      <c r="L902" s="55" t="s">
        <v>43</v>
      </c>
      <c r="M902" s="55" t="s">
        <v>44</v>
      </c>
      <c r="N902" s="55" t="s">
        <v>134</v>
      </c>
      <c r="O902" s="55" t="s">
        <v>42</v>
      </c>
      <c r="P902" s="55" t="s">
        <v>392</v>
      </c>
      <c r="Q902" s="55" t="s">
        <v>135</v>
      </c>
      <c r="R902" s="55" t="s">
        <v>402</v>
      </c>
      <c r="S902" s="55">
        <v>201304</v>
      </c>
      <c r="T902" s="55" t="s">
        <v>52</v>
      </c>
      <c r="U902" s="55">
        <v>0</v>
      </c>
      <c r="V902" s="56">
        <v>9.89</v>
      </c>
      <c r="W902" s="55"/>
      <c r="X902" s="55" t="s">
        <v>384</v>
      </c>
      <c r="Y902" s="55"/>
      <c r="Z902" s="55" t="s">
        <v>48</v>
      </c>
      <c r="AA902" s="55" t="s">
        <v>315</v>
      </c>
      <c r="AB902" s="55" t="s">
        <v>42</v>
      </c>
      <c r="AC902" s="55" t="s">
        <v>403</v>
      </c>
      <c r="AD902" s="55" t="s">
        <v>146</v>
      </c>
      <c r="AE902" s="55"/>
      <c r="AF902" s="55" t="s">
        <v>396</v>
      </c>
    </row>
    <row r="903" spans="1:32" x14ac:dyDescent="0.25">
      <c r="A903" s="55" t="s">
        <v>35</v>
      </c>
      <c r="B903" s="55" t="s">
        <v>36</v>
      </c>
      <c r="C903" s="55" t="s">
        <v>37</v>
      </c>
      <c r="D903" s="55" t="s">
        <v>121</v>
      </c>
      <c r="E903" s="55" t="s">
        <v>215</v>
      </c>
      <c r="F903" s="55" t="s">
        <v>216</v>
      </c>
      <c r="G903" s="55" t="s">
        <v>124</v>
      </c>
      <c r="H903" s="55" t="s">
        <v>124</v>
      </c>
      <c r="I903" s="55" t="s">
        <v>42</v>
      </c>
      <c r="J903" s="55" t="s">
        <v>237</v>
      </c>
      <c r="K903" s="55" t="s">
        <v>237</v>
      </c>
      <c r="L903" s="55" t="s">
        <v>43</v>
      </c>
      <c r="M903" s="55" t="s">
        <v>44</v>
      </c>
      <c r="N903" s="55" t="s">
        <v>150</v>
      </c>
      <c r="O903" s="55" t="s">
        <v>42</v>
      </c>
      <c r="P903" s="55" t="s">
        <v>392</v>
      </c>
      <c r="Q903" s="55" t="s">
        <v>393</v>
      </c>
      <c r="R903" s="55" t="s">
        <v>401</v>
      </c>
      <c r="S903" s="55">
        <v>201304</v>
      </c>
      <c r="T903" s="55" t="s">
        <v>52</v>
      </c>
      <c r="U903" s="55">
        <v>178.42000000000002</v>
      </c>
      <c r="V903" s="56">
        <v>178.42</v>
      </c>
      <c r="W903" s="55" t="s">
        <v>340</v>
      </c>
      <c r="X903" s="55" t="s">
        <v>384</v>
      </c>
      <c r="Y903" s="55"/>
      <c r="Z903" s="55" t="s">
        <v>48</v>
      </c>
      <c r="AA903" s="55" t="s">
        <v>315</v>
      </c>
      <c r="AB903" s="55" t="s">
        <v>42</v>
      </c>
      <c r="AC903" s="55" t="s">
        <v>398</v>
      </c>
      <c r="AD903" s="55" t="s">
        <v>146</v>
      </c>
      <c r="AE903" s="55"/>
      <c r="AF903" s="55" t="s">
        <v>396</v>
      </c>
    </row>
    <row r="904" spans="1:32" x14ac:dyDescent="0.25">
      <c r="A904" s="55" t="s">
        <v>35</v>
      </c>
      <c r="B904" s="55" t="s">
        <v>36</v>
      </c>
      <c r="C904" s="55" t="s">
        <v>37</v>
      </c>
      <c r="D904" s="55" t="s">
        <v>121</v>
      </c>
      <c r="E904" s="55" t="s">
        <v>215</v>
      </c>
      <c r="F904" s="55" t="s">
        <v>216</v>
      </c>
      <c r="G904" s="55" t="s">
        <v>124</v>
      </c>
      <c r="H904" s="55" t="s">
        <v>124</v>
      </c>
      <c r="I904" s="55" t="s">
        <v>42</v>
      </c>
      <c r="J904" s="55" t="s">
        <v>237</v>
      </c>
      <c r="K904" s="55" t="s">
        <v>237</v>
      </c>
      <c r="L904" s="55" t="s">
        <v>43</v>
      </c>
      <c r="M904" s="55" t="s">
        <v>44</v>
      </c>
      <c r="N904" s="55" t="s">
        <v>134</v>
      </c>
      <c r="O904" s="55" t="s">
        <v>42</v>
      </c>
      <c r="P904" s="55" t="s">
        <v>392</v>
      </c>
      <c r="Q904" s="55" t="s">
        <v>135</v>
      </c>
      <c r="R904" s="55" t="s">
        <v>401</v>
      </c>
      <c r="S904" s="55">
        <v>201304</v>
      </c>
      <c r="T904" s="55" t="s">
        <v>52</v>
      </c>
      <c r="U904" s="55">
        <v>0</v>
      </c>
      <c r="V904" s="56">
        <v>8.92</v>
      </c>
      <c r="W904" s="55"/>
      <c r="X904" s="55" t="s">
        <v>384</v>
      </c>
      <c r="Y904" s="55"/>
      <c r="Z904" s="55" t="s">
        <v>48</v>
      </c>
      <c r="AA904" s="55" t="s">
        <v>315</v>
      </c>
      <c r="AB904" s="55" t="s">
        <v>42</v>
      </c>
      <c r="AC904" s="55" t="s">
        <v>398</v>
      </c>
      <c r="AD904" s="55" t="s">
        <v>146</v>
      </c>
      <c r="AE904" s="55"/>
      <c r="AF904" s="55" t="s">
        <v>396</v>
      </c>
    </row>
    <row r="905" spans="1:32" x14ac:dyDescent="0.25">
      <c r="A905" s="55" t="s">
        <v>35</v>
      </c>
      <c r="B905" s="55" t="s">
        <v>36</v>
      </c>
      <c r="C905" s="55" t="s">
        <v>37</v>
      </c>
      <c r="D905" s="55" t="s">
        <v>121</v>
      </c>
      <c r="E905" s="55" t="s">
        <v>215</v>
      </c>
      <c r="F905" s="55" t="s">
        <v>216</v>
      </c>
      <c r="G905" s="55" t="s">
        <v>124</v>
      </c>
      <c r="H905" s="55" t="s">
        <v>124</v>
      </c>
      <c r="I905" s="55" t="s">
        <v>42</v>
      </c>
      <c r="J905" s="55" t="s">
        <v>237</v>
      </c>
      <c r="K905" s="55" t="s">
        <v>237</v>
      </c>
      <c r="L905" s="55" t="s">
        <v>43</v>
      </c>
      <c r="M905" s="55" t="s">
        <v>44</v>
      </c>
      <c r="N905" s="55" t="s">
        <v>150</v>
      </c>
      <c r="O905" s="55" t="s">
        <v>42</v>
      </c>
      <c r="P905" s="55" t="s">
        <v>392</v>
      </c>
      <c r="Q905" s="55" t="s">
        <v>393</v>
      </c>
      <c r="R905" s="55" t="s">
        <v>397</v>
      </c>
      <c r="S905" s="55">
        <v>201304</v>
      </c>
      <c r="T905" s="55" t="s">
        <v>52</v>
      </c>
      <c r="U905" s="55">
        <v>223.02</v>
      </c>
      <c r="V905" s="56">
        <v>223.02</v>
      </c>
      <c r="W905" s="55" t="s">
        <v>340</v>
      </c>
      <c r="X905" s="55" t="s">
        <v>384</v>
      </c>
      <c r="Y905" s="55"/>
      <c r="Z905" s="55" t="s">
        <v>48</v>
      </c>
      <c r="AA905" s="55" t="s">
        <v>315</v>
      </c>
      <c r="AB905" s="55" t="s">
        <v>42</v>
      </c>
      <c r="AC905" s="55" t="s">
        <v>398</v>
      </c>
      <c r="AD905" s="55" t="s">
        <v>146</v>
      </c>
      <c r="AE905" s="55"/>
      <c r="AF905" s="55" t="s">
        <v>396</v>
      </c>
    </row>
    <row r="906" spans="1:32" x14ac:dyDescent="0.25">
      <c r="A906" s="55" t="s">
        <v>35</v>
      </c>
      <c r="B906" s="55" t="s">
        <v>36</v>
      </c>
      <c r="C906" s="55" t="s">
        <v>37</v>
      </c>
      <c r="D906" s="55" t="s">
        <v>121</v>
      </c>
      <c r="E906" s="55" t="s">
        <v>215</v>
      </c>
      <c r="F906" s="55" t="s">
        <v>216</v>
      </c>
      <c r="G906" s="55" t="s">
        <v>124</v>
      </c>
      <c r="H906" s="55" t="s">
        <v>124</v>
      </c>
      <c r="I906" s="55" t="s">
        <v>42</v>
      </c>
      <c r="J906" s="55" t="s">
        <v>237</v>
      </c>
      <c r="K906" s="55" t="s">
        <v>237</v>
      </c>
      <c r="L906" s="55" t="s">
        <v>43</v>
      </c>
      <c r="M906" s="55" t="s">
        <v>44</v>
      </c>
      <c r="N906" s="55" t="s">
        <v>134</v>
      </c>
      <c r="O906" s="55" t="s">
        <v>42</v>
      </c>
      <c r="P906" s="55" t="s">
        <v>392</v>
      </c>
      <c r="Q906" s="55" t="s">
        <v>135</v>
      </c>
      <c r="R906" s="55" t="s">
        <v>397</v>
      </c>
      <c r="S906" s="55">
        <v>201304</v>
      </c>
      <c r="T906" s="55" t="s">
        <v>52</v>
      </c>
      <c r="U906" s="55">
        <v>0</v>
      </c>
      <c r="V906" s="56">
        <v>11.15</v>
      </c>
      <c r="W906" s="55"/>
      <c r="X906" s="55" t="s">
        <v>384</v>
      </c>
      <c r="Y906" s="55"/>
      <c r="Z906" s="55" t="s">
        <v>48</v>
      </c>
      <c r="AA906" s="55" t="s">
        <v>315</v>
      </c>
      <c r="AB906" s="55" t="s">
        <v>42</v>
      </c>
      <c r="AC906" s="55" t="s">
        <v>398</v>
      </c>
      <c r="AD906" s="55" t="s">
        <v>146</v>
      </c>
      <c r="AE906" s="55"/>
      <c r="AF906" s="55" t="s">
        <v>396</v>
      </c>
    </row>
    <row r="907" spans="1:32" x14ac:dyDescent="0.25">
      <c r="A907" s="55" t="s">
        <v>35</v>
      </c>
      <c r="B907" s="55" t="s">
        <v>36</v>
      </c>
      <c r="C907" s="55" t="s">
        <v>37</v>
      </c>
      <c r="D907" s="55" t="s">
        <v>121</v>
      </c>
      <c r="E907" s="55" t="s">
        <v>215</v>
      </c>
      <c r="F907" s="55" t="s">
        <v>216</v>
      </c>
      <c r="G907" s="55" t="s">
        <v>124</v>
      </c>
      <c r="H907" s="55" t="s">
        <v>124</v>
      </c>
      <c r="I907" s="55" t="s">
        <v>42</v>
      </c>
      <c r="J907" s="55" t="s">
        <v>237</v>
      </c>
      <c r="K907" s="55" t="s">
        <v>237</v>
      </c>
      <c r="L907" s="55" t="s">
        <v>43</v>
      </c>
      <c r="M907" s="55" t="s">
        <v>44</v>
      </c>
      <c r="N907" s="55" t="s">
        <v>134</v>
      </c>
      <c r="O907" s="55" t="s">
        <v>42</v>
      </c>
      <c r="P907" s="55" t="s">
        <v>392</v>
      </c>
      <c r="Q907" s="55" t="s">
        <v>135</v>
      </c>
      <c r="R907" s="55" t="s">
        <v>399</v>
      </c>
      <c r="S907" s="55">
        <v>201304</v>
      </c>
      <c r="T907" s="55" t="s">
        <v>52</v>
      </c>
      <c r="U907" s="55">
        <v>0</v>
      </c>
      <c r="V907" s="56">
        <v>6.69</v>
      </c>
      <c r="W907" s="55"/>
      <c r="X907" s="55" t="s">
        <v>384</v>
      </c>
      <c r="Y907" s="55"/>
      <c r="Z907" s="55" t="s">
        <v>48</v>
      </c>
      <c r="AA907" s="55" t="s">
        <v>315</v>
      </c>
      <c r="AB907" s="55" t="s">
        <v>42</v>
      </c>
      <c r="AC907" s="55" t="s">
        <v>400</v>
      </c>
      <c r="AD907" s="55" t="s">
        <v>146</v>
      </c>
      <c r="AE907" s="55"/>
      <c r="AF907" s="55" t="s">
        <v>396</v>
      </c>
    </row>
    <row r="908" spans="1:32" x14ac:dyDescent="0.25">
      <c r="A908" s="55" t="s">
        <v>35</v>
      </c>
      <c r="B908" s="55" t="s">
        <v>36</v>
      </c>
      <c r="C908" s="55" t="s">
        <v>37</v>
      </c>
      <c r="D908" s="55" t="s">
        <v>121</v>
      </c>
      <c r="E908" s="55" t="s">
        <v>215</v>
      </c>
      <c r="F908" s="55" t="s">
        <v>216</v>
      </c>
      <c r="G908" s="55" t="s">
        <v>124</v>
      </c>
      <c r="H908" s="55" t="s">
        <v>124</v>
      </c>
      <c r="I908" s="55" t="s">
        <v>42</v>
      </c>
      <c r="J908" s="55" t="s">
        <v>231</v>
      </c>
      <c r="K908" s="55" t="s">
        <v>231</v>
      </c>
      <c r="L908" s="55" t="s">
        <v>43</v>
      </c>
      <c r="M908" s="55" t="s">
        <v>44</v>
      </c>
      <c r="N908" s="55" t="s">
        <v>150</v>
      </c>
      <c r="O908" s="55" t="s">
        <v>42</v>
      </c>
      <c r="P908" s="55" t="s">
        <v>392</v>
      </c>
      <c r="Q908" s="55" t="s">
        <v>393</v>
      </c>
      <c r="R908" s="55" t="s">
        <v>394</v>
      </c>
      <c r="S908" s="55">
        <v>201304</v>
      </c>
      <c r="T908" s="55" t="s">
        <v>52</v>
      </c>
      <c r="U908" s="55">
        <v>208.15</v>
      </c>
      <c r="V908" s="56">
        <v>208.15</v>
      </c>
      <c r="W908" s="55" t="s">
        <v>340</v>
      </c>
      <c r="X908" s="55" t="s">
        <v>384</v>
      </c>
      <c r="Y908" s="55"/>
      <c r="Z908" s="55" t="s">
        <v>48</v>
      </c>
      <c r="AA908" s="55" t="s">
        <v>315</v>
      </c>
      <c r="AB908" s="55" t="s">
        <v>42</v>
      </c>
      <c r="AC908" s="55" t="s">
        <v>395</v>
      </c>
      <c r="AD908" s="55" t="s">
        <v>146</v>
      </c>
      <c r="AE908" s="55"/>
      <c r="AF908" s="55" t="s">
        <v>396</v>
      </c>
    </row>
    <row r="909" spans="1:32" x14ac:dyDescent="0.25">
      <c r="A909" s="55" t="s">
        <v>35</v>
      </c>
      <c r="B909" s="55" t="s">
        <v>36</v>
      </c>
      <c r="C909" s="55" t="s">
        <v>37</v>
      </c>
      <c r="D909" s="55" t="s">
        <v>121</v>
      </c>
      <c r="E909" s="55" t="s">
        <v>215</v>
      </c>
      <c r="F909" s="55" t="s">
        <v>216</v>
      </c>
      <c r="G909" s="55" t="s">
        <v>124</v>
      </c>
      <c r="H909" s="55" t="s">
        <v>124</v>
      </c>
      <c r="I909" s="55" t="s">
        <v>42</v>
      </c>
      <c r="J909" s="55" t="s">
        <v>231</v>
      </c>
      <c r="K909" s="55" t="s">
        <v>231</v>
      </c>
      <c r="L909" s="55" t="s">
        <v>43</v>
      </c>
      <c r="M909" s="55" t="s">
        <v>44</v>
      </c>
      <c r="N909" s="55" t="s">
        <v>134</v>
      </c>
      <c r="O909" s="55" t="s">
        <v>42</v>
      </c>
      <c r="P909" s="55" t="s">
        <v>392</v>
      </c>
      <c r="Q909" s="55" t="s">
        <v>135</v>
      </c>
      <c r="R909" s="55" t="s">
        <v>394</v>
      </c>
      <c r="S909" s="55">
        <v>201304</v>
      </c>
      <c r="T909" s="55" t="s">
        <v>52</v>
      </c>
      <c r="U909" s="55">
        <v>0</v>
      </c>
      <c r="V909" s="56">
        <v>10.41</v>
      </c>
      <c r="W909" s="55"/>
      <c r="X909" s="55" t="s">
        <v>384</v>
      </c>
      <c r="Y909" s="55"/>
      <c r="Z909" s="55" t="s">
        <v>48</v>
      </c>
      <c r="AA909" s="55" t="s">
        <v>315</v>
      </c>
      <c r="AB909" s="55" t="s">
        <v>42</v>
      </c>
      <c r="AC909" s="55" t="s">
        <v>395</v>
      </c>
      <c r="AD909" s="55" t="s">
        <v>146</v>
      </c>
      <c r="AE909" s="55"/>
      <c r="AF909" s="55" t="s">
        <v>396</v>
      </c>
    </row>
    <row r="910" spans="1:32" x14ac:dyDescent="0.25">
      <c r="A910" s="55" t="s">
        <v>35</v>
      </c>
      <c r="B910" s="55" t="s">
        <v>36</v>
      </c>
      <c r="C910" s="55" t="s">
        <v>37</v>
      </c>
      <c r="D910" s="55" t="s">
        <v>121</v>
      </c>
      <c r="E910" s="55" t="s">
        <v>215</v>
      </c>
      <c r="F910" s="55" t="s">
        <v>216</v>
      </c>
      <c r="G910" s="55" t="s">
        <v>124</v>
      </c>
      <c r="H910" s="55" t="s">
        <v>124</v>
      </c>
      <c r="I910" s="55" t="s">
        <v>42</v>
      </c>
      <c r="J910" s="55" t="s">
        <v>237</v>
      </c>
      <c r="K910" s="55" t="s">
        <v>237</v>
      </c>
      <c r="L910" s="55" t="s">
        <v>43</v>
      </c>
      <c r="M910" s="55" t="s">
        <v>44</v>
      </c>
      <c r="N910" s="55" t="s">
        <v>150</v>
      </c>
      <c r="O910" s="55" t="s">
        <v>42</v>
      </c>
      <c r="P910" s="55" t="s">
        <v>392</v>
      </c>
      <c r="Q910" s="55" t="s">
        <v>393</v>
      </c>
      <c r="R910" s="55" t="s">
        <v>394</v>
      </c>
      <c r="S910" s="55">
        <v>201304</v>
      </c>
      <c r="T910" s="55" t="s">
        <v>52</v>
      </c>
      <c r="U910" s="55">
        <v>223.02</v>
      </c>
      <c r="V910" s="56">
        <v>223.02</v>
      </c>
      <c r="W910" s="55" t="s">
        <v>340</v>
      </c>
      <c r="X910" s="55" t="s">
        <v>384</v>
      </c>
      <c r="Y910" s="55"/>
      <c r="Z910" s="55" t="s">
        <v>48</v>
      </c>
      <c r="AA910" s="55" t="s">
        <v>315</v>
      </c>
      <c r="AB910" s="55" t="s">
        <v>42</v>
      </c>
      <c r="AC910" s="55" t="s">
        <v>395</v>
      </c>
      <c r="AD910" s="55" t="s">
        <v>146</v>
      </c>
      <c r="AE910" s="55"/>
      <c r="AF910" s="55" t="s">
        <v>396</v>
      </c>
    </row>
    <row r="911" spans="1:32" x14ac:dyDescent="0.25">
      <c r="A911" s="55" t="s">
        <v>35</v>
      </c>
      <c r="B911" s="55" t="s">
        <v>36</v>
      </c>
      <c r="C911" s="55" t="s">
        <v>37</v>
      </c>
      <c r="D911" s="55" t="s">
        <v>121</v>
      </c>
      <c r="E911" s="55" t="s">
        <v>215</v>
      </c>
      <c r="F911" s="55" t="s">
        <v>216</v>
      </c>
      <c r="G911" s="55" t="s">
        <v>124</v>
      </c>
      <c r="H911" s="55" t="s">
        <v>124</v>
      </c>
      <c r="I911" s="55" t="s">
        <v>42</v>
      </c>
      <c r="J911" s="55" t="s">
        <v>237</v>
      </c>
      <c r="K911" s="55" t="s">
        <v>237</v>
      </c>
      <c r="L911" s="55" t="s">
        <v>43</v>
      </c>
      <c r="M911" s="55" t="s">
        <v>44</v>
      </c>
      <c r="N911" s="55" t="s">
        <v>134</v>
      </c>
      <c r="O911" s="55" t="s">
        <v>42</v>
      </c>
      <c r="P911" s="55" t="s">
        <v>392</v>
      </c>
      <c r="Q911" s="55" t="s">
        <v>135</v>
      </c>
      <c r="R911" s="55" t="s">
        <v>394</v>
      </c>
      <c r="S911" s="55">
        <v>201304</v>
      </c>
      <c r="T911" s="55" t="s">
        <v>52</v>
      </c>
      <c r="U911" s="55">
        <v>0</v>
      </c>
      <c r="V911" s="56">
        <v>11.15</v>
      </c>
      <c r="W911" s="55"/>
      <c r="X911" s="55" t="s">
        <v>384</v>
      </c>
      <c r="Y911" s="55"/>
      <c r="Z911" s="55" t="s">
        <v>48</v>
      </c>
      <c r="AA911" s="55" t="s">
        <v>315</v>
      </c>
      <c r="AB911" s="55" t="s">
        <v>42</v>
      </c>
      <c r="AC911" s="55" t="s">
        <v>395</v>
      </c>
      <c r="AD911" s="55" t="s">
        <v>146</v>
      </c>
      <c r="AE911" s="55"/>
      <c r="AF911" s="55" t="s">
        <v>396</v>
      </c>
    </row>
    <row r="912" spans="1:32" x14ac:dyDescent="0.25">
      <c r="A912" s="55" t="s">
        <v>35</v>
      </c>
      <c r="B912" s="55" t="s">
        <v>36</v>
      </c>
      <c r="C912" s="55" t="s">
        <v>37</v>
      </c>
      <c r="D912" s="55" t="s">
        <v>121</v>
      </c>
      <c r="E912" s="55" t="s">
        <v>215</v>
      </c>
      <c r="F912" s="55" t="s">
        <v>216</v>
      </c>
      <c r="G912" s="55" t="s">
        <v>124</v>
      </c>
      <c r="H912" s="55" t="s">
        <v>124</v>
      </c>
      <c r="I912" s="55" t="s">
        <v>42</v>
      </c>
      <c r="J912" s="55" t="s">
        <v>231</v>
      </c>
      <c r="K912" s="55" t="s">
        <v>231</v>
      </c>
      <c r="L912" s="55" t="s">
        <v>43</v>
      </c>
      <c r="M912" s="55" t="s">
        <v>44</v>
      </c>
      <c r="N912" s="55" t="s">
        <v>150</v>
      </c>
      <c r="O912" s="55" t="s">
        <v>42</v>
      </c>
      <c r="P912" s="55" t="s">
        <v>392</v>
      </c>
      <c r="Q912" s="55" t="s">
        <v>393</v>
      </c>
      <c r="R912" s="55" t="s">
        <v>399</v>
      </c>
      <c r="S912" s="55">
        <v>201304</v>
      </c>
      <c r="T912" s="55" t="s">
        <v>52</v>
      </c>
      <c r="U912" s="55">
        <v>124.89</v>
      </c>
      <c r="V912" s="56">
        <v>124.89</v>
      </c>
      <c r="W912" s="55" t="s">
        <v>340</v>
      </c>
      <c r="X912" s="55" t="s">
        <v>384</v>
      </c>
      <c r="Y912" s="55"/>
      <c r="Z912" s="55" t="s">
        <v>48</v>
      </c>
      <c r="AA912" s="55" t="s">
        <v>315</v>
      </c>
      <c r="AB912" s="55" t="s">
        <v>42</v>
      </c>
      <c r="AC912" s="55" t="s">
        <v>400</v>
      </c>
      <c r="AD912" s="55" t="s">
        <v>146</v>
      </c>
      <c r="AE912" s="55"/>
      <c r="AF912" s="55" t="s">
        <v>396</v>
      </c>
    </row>
    <row r="913" spans="1:32" x14ac:dyDescent="0.25">
      <c r="A913" s="55" t="s">
        <v>35</v>
      </c>
      <c r="B913" s="55" t="s">
        <v>36</v>
      </c>
      <c r="C913" s="55" t="s">
        <v>37</v>
      </c>
      <c r="D913" s="55" t="s">
        <v>121</v>
      </c>
      <c r="E913" s="55" t="s">
        <v>215</v>
      </c>
      <c r="F913" s="55" t="s">
        <v>216</v>
      </c>
      <c r="G913" s="55" t="s">
        <v>124</v>
      </c>
      <c r="H913" s="55" t="s">
        <v>124</v>
      </c>
      <c r="I913" s="55" t="s">
        <v>42</v>
      </c>
      <c r="J913" s="55" t="s">
        <v>231</v>
      </c>
      <c r="K913" s="55" t="s">
        <v>231</v>
      </c>
      <c r="L913" s="55" t="s">
        <v>43</v>
      </c>
      <c r="M913" s="55" t="s">
        <v>44</v>
      </c>
      <c r="N913" s="55" t="s">
        <v>134</v>
      </c>
      <c r="O913" s="55" t="s">
        <v>42</v>
      </c>
      <c r="P913" s="55" t="s">
        <v>392</v>
      </c>
      <c r="Q913" s="55" t="s">
        <v>135</v>
      </c>
      <c r="R913" s="55" t="s">
        <v>399</v>
      </c>
      <c r="S913" s="55">
        <v>201304</v>
      </c>
      <c r="T913" s="55" t="s">
        <v>52</v>
      </c>
      <c r="U913" s="55">
        <v>0</v>
      </c>
      <c r="V913" s="56">
        <v>6.24</v>
      </c>
      <c r="W913" s="55"/>
      <c r="X913" s="55" t="s">
        <v>384</v>
      </c>
      <c r="Y913" s="55"/>
      <c r="Z913" s="55" t="s">
        <v>48</v>
      </c>
      <c r="AA913" s="55" t="s">
        <v>315</v>
      </c>
      <c r="AB913" s="55" t="s">
        <v>42</v>
      </c>
      <c r="AC913" s="55" t="s">
        <v>400</v>
      </c>
      <c r="AD913" s="55" t="s">
        <v>146</v>
      </c>
      <c r="AE913" s="55"/>
      <c r="AF913" s="55" t="s">
        <v>396</v>
      </c>
    </row>
    <row r="914" spans="1:32" x14ac:dyDescent="0.25">
      <c r="A914" s="55" t="s">
        <v>35</v>
      </c>
      <c r="B914" s="55" t="s">
        <v>36</v>
      </c>
      <c r="C914" s="55" t="s">
        <v>37</v>
      </c>
      <c r="D914" s="55" t="s">
        <v>121</v>
      </c>
      <c r="E914" s="55" t="s">
        <v>215</v>
      </c>
      <c r="F914" s="55" t="s">
        <v>216</v>
      </c>
      <c r="G914" s="55" t="s">
        <v>124</v>
      </c>
      <c r="H914" s="55" t="s">
        <v>124</v>
      </c>
      <c r="I914" s="55" t="s">
        <v>42</v>
      </c>
      <c r="J914" s="55" t="s">
        <v>237</v>
      </c>
      <c r="K914" s="55" t="s">
        <v>237</v>
      </c>
      <c r="L914" s="55" t="s">
        <v>43</v>
      </c>
      <c r="M914" s="55" t="s">
        <v>44</v>
      </c>
      <c r="N914" s="55" t="s">
        <v>150</v>
      </c>
      <c r="O914" s="55" t="s">
        <v>42</v>
      </c>
      <c r="P914" s="55" t="s">
        <v>392</v>
      </c>
      <c r="Q914" s="55" t="s">
        <v>393</v>
      </c>
      <c r="R914" s="55" t="s">
        <v>399</v>
      </c>
      <c r="S914" s="55">
        <v>201304</v>
      </c>
      <c r="T914" s="55" t="s">
        <v>52</v>
      </c>
      <c r="U914" s="55">
        <v>133.81</v>
      </c>
      <c r="V914" s="56">
        <v>133.81</v>
      </c>
      <c r="W914" s="55" t="s">
        <v>340</v>
      </c>
      <c r="X914" s="55" t="s">
        <v>384</v>
      </c>
      <c r="Y914" s="55"/>
      <c r="Z914" s="55" t="s">
        <v>48</v>
      </c>
      <c r="AA914" s="55" t="s">
        <v>315</v>
      </c>
      <c r="AB914" s="55" t="s">
        <v>42</v>
      </c>
      <c r="AC914" s="55" t="s">
        <v>400</v>
      </c>
      <c r="AD914" s="55" t="s">
        <v>146</v>
      </c>
      <c r="AE914" s="55"/>
      <c r="AF914" s="55" t="s">
        <v>396</v>
      </c>
    </row>
    <row r="915" spans="1:32" x14ac:dyDescent="0.25">
      <c r="A915" s="55" t="s">
        <v>35</v>
      </c>
      <c r="B915" s="55" t="s">
        <v>36</v>
      </c>
      <c r="C915" s="55" t="s">
        <v>37</v>
      </c>
      <c r="D915" s="55" t="s">
        <v>121</v>
      </c>
      <c r="E915" s="55" t="s">
        <v>215</v>
      </c>
      <c r="F915" s="55" t="s">
        <v>216</v>
      </c>
      <c r="G915" s="55" t="s">
        <v>124</v>
      </c>
      <c r="H915" s="55" t="s">
        <v>124</v>
      </c>
      <c r="I915" s="55" t="s">
        <v>42</v>
      </c>
      <c r="J915" s="55" t="s">
        <v>231</v>
      </c>
      <c r="K915" s="55" t="s">
        <v>231</v>
      </c>
      <c r="L915" s="55" t="s">
        <v>43</v>
      </c>
      <c r="M915" s="55" t="s">
        <v>44</v>
      </c>
      <c r="N915" s="55" t="s">
        <v>150</v>
      </c>
      <c r="O915" s="55" t="s">
        <v>42</v>
      </c>
      <c r="P915" s="55" t="s">
        <v>392</v>
      </c>
      <c r="Q915" s="55" t="s">
        <v>393</v>
      </c>
      <c r="R915" s="55" t="s">
        <v>402</v>
      </c>
      <c r="S915" s="55">
        <v>201304</v>
      </c>
      <c r="T915" s="55" t="s">
        <v>52</v>
      </c>
      <c r="U915" s="55">
        <v>197.74</v>
      </c>
      <c r="V915" s="56">
        <v>197.74</v>
      </c>
      <c r="W915" s="55" t="s">
        <v>340</v>
      </c>
      <c r="X915" s="55" t="s">
        <v>384</v>
      </c>
      <c r="Y915" s="55"/>
      <c r="Z915" s="55" t="s">
        <v>48</v>
      </c>
      <c r="AA915" s="55" t="s">
        <v>315</v>
      </c>
      <c r="AB915" s="55" t="s">
        <v>42</v>
      </c>
      <c r="AC915" s="55" t="s">
        <v>403</v>
      </c>
      <c r="AD915" s="55" t="s">
        <v>146</v>
      </c>
      <c r="AE915" s="55"/>
      <c r="AF915" s="55" t="s">
        <v>396</v>
      </c>
    </row>
    <row r="916" spans="1:32" x14ac:dyDescent="0.25">
      <c r="A916" s="55" t="s">
        <v>35</v>
      </c>
      <c r="B916" s="55" t="s">
        <v>36</v>
      </c>
      <c r="C916" s="55" t="s">
        <v>37</v>
      </c>
      <c r="D916" s="55" t="s">
        <v>121</v>
      </c>
      <c r="E916" s="55" t="s">
        <v>215</v>
      </c>
      <c r="F916" s="55" t="s">
        <v>216</v>
      </c>
      <c r="G916" s="55" t="s">
        <v>124</v>
      </c>
      <c r="H916" s="55" t="s">
        <v>124</v>
      </c>
      <c r="I916" s="55" t="s">
        <v>42</v>
      </c>
      <c r="J916" s="55" t="s">
        <v>231</v>
      </c>
      <c r="K916" s="55" t="s">
        <v>231</v>
      </c>
      <c r="L916" s="55" t="s">
        <v>43</v>
      </c>
      <c r="M916" s="55" t="s">
        <v>44</v>
      </c>
      <c r="N916" s="55" t="s">
        <v>150</v>
      </c>
      <c r="O916" s="55" t="s">
        <v>42</v>
      </c>
      <c r="P916" s="55" t="s">
        <v>388</v>
      </c>
      <c r="Q916" s="55" t="s">
        <v>417</v>
      </c>
      <c r="R916" s="55" t="s">
        <v>418</v>
      </c>
      <c r="S916" s="55">
        <v>201304</v>
      </c>
      <c r="T916" s="55" t="s">
        <v>52</v>
      </c>
      <c r="U916" s="55">
        <v>52484.67</v>
      </c>
      <c r="V916" s="56">
        <v>52484.67</v>
      </c>
      <c r="W916" s="55" t="s">
        <v>340</v>
      </c>
      <c r="X916" s="55" t="s">
        <v>236</v>
      </c>
      <c r="Y916" s="55"/>
      <c r="Z916" s="55" t="s">
        <v>48</v>
      </c>
      <c r="AA916" s="55" t="s">
        <v>315</v>
      </c>
      <c r="AB916" s="55" t="s">
        <v>42</v>
      </c>
      <c r="AC916" s="55" t="s">
        <v>419</v>
      </c>
      <c r="AD916" s="55" t="s">
        <v>146</v>
      </c>
      <c r="AE916" s="55"/>
      <c r="AF916" s="55" t="s">
        <v>391</v>
      </c>
    </row>
    <row r="917" spans="1:32" x14ac:dyDescent="0.25">
      <c r="A917" s="55" t="s">
        <v>35</v>
      </c>
      <c r="B917" s="55" t="s">
        <v>36</v>
      </c>
      <c r="C917" s="55" t="s">
        <v>37</v>
      </c>
      <c r="D917" s="55" t="s">
        <v>121</v>
      </c>
      <c r="E917" s="55" t="s">
        <v>215</v>
      </c>
      <c r="F917" s="55" t="s">
        <v>216</v>
      </c>
      <c r="G917" s="55" t="s">
        <v>124</v>
      </c>
      <c r="H917" s="55" t="s">
        <v>124</v>
      </c>
      <c r="I917" s="55" t="s">
        <v>42</v>
      </c>
      <c r="J917" s="55" t="s">
        <v>231</v>
      </c>
      <c r="K917" s="55" t="s">
        <v>231</v>
      </c>
      <c r="L917" s="55" t="s">
        <v>43</v>
      </c>
      <c r="M917" s="55" t="s">
        <v>44</v>
      </c>
      <c r="N917" s="55" t="s">
        <v>131</v>
      </c>
      <c r="O917" s="55" t="s">
        <v>221</v>
      </c>
      <c r="P917" s="55" t="s">
        <v>413</v>
      </c>
      <c r="Q917" s="55" t="s">
        <v>414</v>
      </c>
      <c r="R917" s="55" t="s">
        <v>415</v>
      </c>
      <c r="S917" s="55">
        <v>201304</v>
      </c>
      <c r="T917" s="55" t="s">
        <v>52</v>
      </c>
      <c r="U917" s="55">
        <v>0</v>
      </c>
      <c r="V917" s="56">
        <v>48.85</v>
      </c>
      <c r="W917" s="55"/>
      <c r="X917" s="55"/>
      <c r="Y917" s="55"/>
      <c r="Z917" s="55" t="s">
        <v>48</v>
      </c>
      <c r="AA917" s="55" t="s">
        <v>144</v>
      </c>
      <c r="AB917" s="55" t="s">
        <v>42</v>
      </c>
      <c r="AC917" s="55" t="s">
        <v>353</v>
      </c>
      <c r="AD917" s="55" t="s">
        <v>146</v>
      </c>
      <c r="AE917" s="55"/>
      <c r="AF917" s="55" t="s">
        <v>416</v>
      </c>
    </row>
    <row r="918" spans="1:32" x14ac:dyDescent="0.25">
      <c r="A918" s="55" t="s">
        <v>35</v>
      </c>
      <c r="B918" s="55" t="s">
        <v>36</v>
      </c>
      <c r="C918" s="55" t="s">
        <v>37</v>
      </c>
      <c r="D918" s="55" t="s">
        <v>121</v>
      </c>
      <c r="E918" s="55" t="s">
        <v>215</v>
      </c>
      <c r="F918" s="55" t="s">
        <v>216</v>
      </c>
      <c r="G918" s="55" t="s">
        <v>124</v>
      </c>
      <c r="H918" s="55" t="s">
        <v>124</v>
      </c>
      <c r="I918" s="55" t="s">
        <v>42</v>
      </c>
      <c r="J918" s="55" t="s">
        <v>237</v>
      </c>
      <c r="K918" s="55" t="s">
        <v>237</v>
      </c>
      <c r="L918" s="55" t="s">
        <v>43</v>
      </c>
      <c r="M918" s="55" t="s">
        <v>44</v>
      </c>
      <c r="N918" s="55" t="s">
        <v>150</v>
      </c>
      <c r="O918" s="55" t="s">
        <v>42</v>
      </c>
      <c r="P918" s="55" t="s">
        <v>424</v>
      </c>
      <c r="Q918" s="55" t="s">
        <v>425</v>
      </c>
      <c r="R918" s="55" t="s">
        <v>428</v>
      </c>
      <c r="S918" s="55">
        <v>201304</v>
      </c>
      <c r="T918" s="55" t="s">
        <v>52</v>
      </c>
      <c r="U918" s="55">
        <v>27000</v>
      </c>
      <c r="V918" s="56">
        <v>27000</v>
      </c>
      <c r="W918" s="55" t="s">
        <v>340</v>
      </c>
      <c r="X918" s="55" t="s">
        <v>422</v>
      </c>
      <c r="Y918" s="55"/>
      <c r="Z918" s="55" t="s">
        <v>48</v>
      </c>
      <c r="AA918" s="55" t="s">
        <v>315</v>
      </c>
      <c r="AB918" s="55" t="s">
        <v>42</v>
      </c>
      <c r="AC918" s="55" t="s">
        <v>400</v>
      </c>
      <c r="AD918" s="55" t="s">
        <v>146</v>
      </c>
      <c r="AE918" s="55"/>
      <c r="AF918" s="55" t="s">
        <v>427</v>
      </c>
    </row>
    <row r="919" spans="1:32" x14ac:dyDescent="0.25">
      <c r="A919" s="55" t="s">
        <v>35</v>
      </c>
      <c r="B919" s="55" t="s">
        <v>36</v>
      </c>
      <c r="C919" s="55" t="s">
        <v>37</v>
      </c>
      <c r="D919" s="55" t="s">
        <v>121</v>
      </c>
      <c r="E919" s="55" t="s">
        <v>215</v>
      </c>
      <c r="F919" s="55" t="s">
        <v>216</v>
      </c>
      <c r="G919" s="55" t="s">
        <v>124</v>
      </c>
      <c r="H919" s="55" t="s">
        <v>124</v>
      </c>
      <c r="I919" s="55" t="s">
        <v>42</v>
      </c>
      <c r="J919" s="55" t="s">
        <v>237</v>
      </c>
      <c r="K919" s="55" t="s">
        <v>237</v>
      </c>
      <c r="L919" s="55" t="s">
        <v>43</v>
      </c>
      <c r="M919" s="55" t="s">
        <v>44</v>
      </c>
      <c r="N919" s="55" t="s">
        <v>134</v>
      </c>
      <c r="O919" s="55" t="s">
        <v>42</v>
      </c>
      <c r="P919" s="55" t="s">
        <v>392</v>
      </c>
      <c r="Q919" s="55" t="s">
        <v>135</v>
      </c>
      <c r="R919" s="55" t="s">
        <v>402</v>
      </c>
      <c r="S919" s="55">
        <v>201304</v>
      </c>
      <c r="T919" s="55" t="s">
        <v>52</v>
      </c>
      <c r="U919" s="55">
        <v>0</v>
      </c>
      <c r="V919" s="56">
        <v>10.59</v>
      </c>
      <c r="W919" s="55"/>
      <c r="X919" s="55" t="s">
        <v>384</v>
      </c>
      <c r="Y919" s="55"/>
      <c r="Z919" s="55" t="s">
        <v>48</v>
      </c>
      <c r="AA919" s="55" t="s">
        <v>315</v>
      </c>
      <c r="AB919" s="55" t="s">
        <v>42</v>
      </c>
      <c r="AC919" s="55" t="s">
        <v>403</v>
      </c>
      <c r="AD919" s="55" t="s">
        <v>146</v>
      </c>
      <c r="AE919" s="55"/>
      <c r="AF919" s="55" t="s">
        <v>396</v>
      </c>
    </row>
    <row r="920" spans="1:32" x14ac:dyDescent="0.25">
      <c r="A920" s="55" t="s">
        <v>35</v>
      </c>
      <c r="B920" s="55" t="s">
        <v>36</v>
      </c>
      <c r="C920" s="55" t="s">
        <v>37</v>
      </c>
      <c r="D920" s="55" t="s">
        <v>121</v>
      </c>
      <c r="E920" s="55" t="s">
        <v>215</v>
      </c>
      <c r="F920" s="55" t="s">
        <v>216</v>
      </c>
      <c r="G920" s="55" t="s">
        <v>124</v>
      </c>
      <c r="H920" s="55" t="s">
        <v>124</v>
      </c>
      <c r="I920" s="55" t="s">
        <v>42</v>
      </c>
      <c r="J920" s="55" t="s">
        <v>237</v>
      </c>
      <c r="K920" s="55" t="s">
        <v>237</v>
      </c>
      <c r="L920" s="55" t="s">
        <v>43</v>
      </c>
      <c r="M920" s="55" t="s">
        <v>44</v>
      </c>
      <c r="N920" s="55" t="s">
        <v>150</v>
      </c>
      <c r="O920" s="55" t="s">
        <v>42</v>
      </c>
      <c r="P920" s="55" t="s">
        <v>424</v>
      </c>
      <c r="Q920" s="55" t="s">
        <v>425</v>
      </c>
      <c r="R920" s="55" t="s">
        <v>426</v>
      </c>
      <c r="S920" s="55">
        <v>201304</v>
      </c>
      <c r="T920" s="55" t="s">
        <v>52</v>
      </c>
      <c r="U920" s="55">
        <v>141215.53</v>
      </c>
      <c r="V920" s="56">
        <v>141215.53</v>
      </c>
      <c r="W920" s="55" t="s">
        <v>340</v>
      </c>
      <c r="X920" s="55" t="s">
        <v>422</v>
      </c>
      <c r="Y920" s="55"/>
      <c r="Z920" s="55" t="s">
        <v>48</v>
      </c>
      <c r="AA920" s="55" t="s">
        <v>315</v>
      </c>
      <c r="AB920" s="55" t="s">
        <v>42</v>
      </c>
      <c r="AC920" s="55" t="s">
        <v>320</v>
      </c>
      <c r="AD920" s="55" t="s">
        <v>146</v>
      </c>
      <c r="AE920" s="55"/>
      <c r="AF920" s="55" t="s">
        <v>427</v>
      </c>
    </row>
    <row r="921" spans="1:32" x14ac:dyDescent="0.25">
      <c r="A921" s="55" t="s">
        <v>35</v>
      </c>
      <c r="B921" s="55" t="s">
        <v>36</v>
      </c>
      <c r="C921" s="55" t="s">
        <v>37</v>
      </c>
      <c r="D921" s="55" t="s">
        <v>121</v>
      </c>
      <c r="E921" s="55" t="s">
        <v>215</v>
      </c>
      <c r="F921" s="55" t="s">
        <v>216</v>
      </c>
      <c r="G921" s="55" t="s">
        <v>124</v>
      </c>
      <c r="H921" s="55" t="s">
        <v>124</v>
      </c>
      <c r="I921" s="55" t="s">
        <v>42</v>
      </c>
      <c r="J921" s="55" t="s">
        <v>250</v>
      </c>
      <c r="K921" s="55" t="s">
        <v>250</v>
      </c>
      <c r="L921" s="55" t="s">
        <v>43</v>
      </c>
      <c r="M921" s="55" t="s">
        <v>44</v>
      </c>
      <c r="N921" s="55" t="s">
        <v>150</v>
      </c>
      <c r="O921" s="55" t="s">
        <v>42</v>
      </c>
      <c r="P921" s="55" t="s">
        <v>392</v>
      </c>
      <c r="Q921" s="55" t="s">
        <v>393</v>
      </c>
      <c r="R921" s="55" t="s">
        <v>397</v>
      </c>
      <c r="S921" s="55">
        <v>201304</v>
      </c>
      <c r="T921" s="55" t="s">
        <v>52</v>
      </c>
      <c r="U921" s="55">
        <v>208.15</v>
      </c>
      <c r="V921" s="56">
        <v>208.15</v>
      </c>
      <c r="W921" s="55" t="s">
        <v>340</v>
      </c>
      <c r="X921" s="55" t="s">
        <v>384</v>
      </c>
      <c r="Y921" s="55"/>
      <c r="Z921" s="55" t="s">
        <v>48</v>
      </c>
      <c r="AA921" s="55" t="s">
        <v>315</v>
      </c>
      <c r="AB921" s="55" t="s">
        <v>42</v>
      </c>
      <c r="AC921" s="55" t="s">
        <v>398</v>
      </c>
      <c r="AD921" s="55" t="s">
        <v>146</v>
      </c>
      <c r="AE921" s="55"/>
      <c r="AF921" s="55" t="s">
        <v>396</v>
      </c>
    </row>
    <row r="922" spans="1:32" x14ac:dyDescent="0.25">
      <c r="A922" s="55" t="s">
        <v>35</v>
      </c>
      <c r="B922" s="55" t="s">
        <v>36</v>
      </c>
      <c r="C922" s="55" t="s">
        <v>37</v>
      </c>
      <c r="D922" s="55" t="s">
        <v>121</v>
      </c>
      <c r="E922" s="55" t="s">
        <v>215</v>
      </c>
      <c r="F922" s="55" t="s">
        <v>216</v>
      </c>
      <c r="G922" s="55" t="s">
        <v>124</v>
      </c>
      <c r="H922" s="55" t="s">
        <v>124</v>
      </c>
      <c r="I922" s="55" t="s">
        <v>42</v>
      </c>
      <c r="J922" s="55" t="s">
        <v>250</v>
      </c>
      <c r="K922" s="55" t="s">
        <v>250</v>
      </c>
      <c r="L922" s="55" t="s">
        <v>43</v>
      </c>
      <c r="M922" s="55" t="s">
        <v>44</v>
      </c>
      <c r="N922" s="55" t="s">
        <v>150</v>
      </c>
      <c r="O922" s="55" t="s">
        <v>42</v>
      </c>
      <c r="P922" s="55" t="s">
        <v>392</v>
      </c>
      <c r="Q922" s="55" t="s">
        <v>393</v>
      </c>
      <c r="R922" s="55" t="s">
        <v>394</v>
      </c>
      <c r="S922" s="55">
        <v>201304</v>
      </c>
      <c r="T922" s="55" t="s">
        <v>52</v>
      </c>
      <c r="U922" s="55">
        <v>208.15</v>
      </c>
      <c r="V922" s="56">
        <v>208.15</v>
      </c>
      <c r="W922" s="55" t="s">
        <v>340</v>
      </c>
      <c r="X922" s="55" t="s">
        <v>384</v>
      </c>
      <c r="Y922" s="55"/>
      <c r="Z922" s="55" t="s">
        <v>48</v>
      </c>
      <c r="AA922" s="55" t="s">
        <v>315</v>
      </c>
      <c r="AB922" s="55" t="s">
        <v>42</v>
      </c>
      <c r="AC922" s="55" t="s">
        <v>395</v>
      </c>
      <c r="AD922" s="55" t="s">
        <v>146</v>
      </c>
      <c r="AE922" s="55"/>
      <c r="AF922" s="55" t="s">
        <v>396</v>
      </c>
    </row>
    <row r="923" spans="1:32" x14ac:dyDescent="0.25">
      <c r="A923" s="55" t="s">
        <v>35</v>
      </c>
      <c r="B923" s="55" t="s">
        <v>36</v>
      </c>
      <c r="C923" s="55" t="s">
        <v>37</v>
      </c>
      <c r="D923" s="55" t="s">
        <v>121</v>
      </c>
      <c r="E923" s="55" t="s">
        <v>215</v>
      </c>
      <c r="F923" s="55" t="s">
        <v>216</v>
      </c>
      <c r="G923" s="55" t="s">
        <v>124</v>
      </c>
      <c r="H923" s="55" t="s">
        <v>124</v>
      </c>
      <c r="I923" s="55" t="s">
        <v>42</v>
      </c>
      <c r="J923" s="55" t="s">
        <v>250</v>
      </c>
      <c r="K923" s="55" t="s">
        <v>250</v>
      </c>
      <c r="L923" s="55" t="s">
        <v>43</v>
      </c>
      <c r="M923" s="55" t="s">
        <v>44</v>
      </c>
      <c r="N923" s="55" t="s">
        <v>134</v>
      </c>
      <c r="O923" s="55" t="s">
        <v>42</v>
      </c>
      <c r="P923" s="55" t="s">
        <v>392</v>
      </c>
      <c r="Q923" s="55" t="s">
        <v>135</v>
      </c>
      <c r="R923" s="55" t="s">
        <v>394</v>
      </c>
      <c r="S923" s="55">
        <v>201304</v>
      </c>
      <c r="T923" s="55" t="s">
        <v>52</v>
      </c>
      <c r="U923" s="55">
        <v>0</v>
      </c>
      <c r="V923" s="56">
        <v>10.41</v>
      </c>
      <c r="W923" s="55"/>
      <c r="X923" s="55" t="s">
        <v>384</v>
      </c>
      <c r="Y923" s="55"/>
      <c r="Z923" s="55" t="s">
        <v>48</v>
      </c>
      <c r="AA923" s="55" t="s">
        <v>315</v>
      </c>
      <c r="AB923" s="55" t="s">
        <v>42</v>
      </c>
      <c r="AC923" s="55" t="s">
        <v>395</v>
      </c>
      <c r="AD923" s="55" t="s">
        <v>146</v>
      </c>
      <c r="AE923" s="55"/>
      <c r="AF923" s="55" t="s">
        <v>396</v>
      </c>
    </row>
    <row r="924" spans="1:32" x14ac:dyDescent="0.25">
      <c r="A924" s="55" t="s">
        <v>35</v>
      </c>
      <c r="B924" s="55" t="s">
        <v>36</v>
      </c>
      <c r="C924" s="55" t="s">
        <v>37</v>
      </c>
      <c r="D924" s="55" t="s">
        <v>121</v>
      </c>
      <c r="E924" s="55" t="s">
        <v>215</v>
      </c>
      <c r="F924" s="55" t="s">
        <v>216</v>
      </c>
      <c r="G924" s="55" t="s">
        <v>124</v>
      </c>
      <c r="H924" s="55" t="s">
        <v>124</v>
      </c>
      <c r="I924" s="55" t="s">
        <v>42</v>
      </c>
      <c r="J924" s="55" t="s">
        <v>250</v>
      </c>
      <c r="K924" s="55" t="s">
        <v>250</v>
      </c>
      <c r="L924" s="55" t="s">
        <v>43</v>
      </c>
      <c r="M924" s="55" t="s">
        <v>44</v>
      </c>
      <c r="N924" s="55" t="s">
        <v>150</v>
      </c>
      <c r="O924" s="55" t="s">
        <v>42</v>
      </c>
      <c r="P924" s="55" t="s">
        <v>430</v>
      </c>
      <c r="Q924" s="55" t="s">
        <v>431</v>
      </c>
      <c r="R924" s="55" t="s">
        <v>432</v>
      </c>
      <c r="S924" s="55">
        <v>201304</v>
      </c>
      <c r="T924" s="55" t="s">
        <v>52</v>
      </c>
      <c r="U924" s="55">
        <v>44734.5</v>
      </c>
      <c r="V924" s="56">
        <v>44734.5</v>
      </c>
      <c r="W924" s="55" t="s">
        <v>340</v>
      </c>
      <c r="X924" s="55" t="s">
        <v>433</v>
      </c>
      <c r="Y924" s="55"/>
      <c r="Z924" s="55" t="s">
        <v>48</v>
      </c>
      <c r="AA924" s="55" t="s">
        <v>315</v>
      </c>
      <c r="AB924" s="55" t="s">
        <v>42</v>
      </c>
      <c r="AC924" s="55" t="s">
        <v>400</v>
      </c>
      <c r="AD924" s="55" t="s">
        <v>146</v>
      </c>
      <c r="AE924" s="55"/>
      <c r="AF924" s="55" t="s">
        <v>434</v>
      </c>
    </row>
    <row r="925" spans="1:32" x14ac:dyDescent="0.25">
      <c r="A925" s="55" t="s">
        <v>35</v>
      </c>
      <c r="B925" s="55" t="s">
        <v>36</v>
      </c>
      <c r="C925" s="55" t="s">
        <v>37</v>
      </c>
      <c r="D925" s="55" t="s">
        <v>121</v>
      </c>
      <c r="E925" s="55" t="s">
        <v>215</v>
      </c>
      <c r="F925" s="55" t="s">
        <v>216</v>
      </c>
      <c r="G925" s="55" t="s">
        <v>124</v>
      </c>
      <c r="H925" s="55" t="s">
        <v>124</v>
      </c>
      <c r="I925" s="55" t="s">
        <v>42</v>
      </c>
      <c r="J925" s="55" t="s">
        <v>250</v>
      </c>
      <c r="K925" s="55" t="s">
        <v>250</v>
      </c>
      <c r="L925" s="55" t="s">
        <v>43</v>
      </c>
      <c r="M925" s="55" t="s">
        <v>44</v>
      </c>
      <c r="N925" s="55" t="s">
        <v>150</v>
      </c>
      <c r="O925" s="55" t="s">
        <v>42</v>
      </c>
      <c r="P925" s="55" t="s">
        <v>392</v>
      </c>
      <c r="Q925" s="55" t="s">
        <v>393</v>
      </c>
      <c r="R925" s="55" t="s">
        <v>399</v>
      </c>
      <c r="S925" s="55">
        <v>201304</v>
      </c>
      <c r="T925" s="55" t="s">
        <v>52</v>
      </c>
      <c r="U925" s="55">
        <v>124.89</v>
      </c>
      <c r="V925" s="56">
        <v>124.89</v>
      </c>
      <c r="W925" s="55" t="s">
        <v>340</v>
      </c>
      <c r="X925" s="55" t="s">
        <v>384</v>
      </c>
      <c r="Y925" s="55"/>
      <c r="Z925" s="55" t="s">
        <v>48</v>
      </c>
      <c r="AA925" s="55" t="s">
        <v>315</v>
      </c>
      <c r="AB925" s="55" t="s">
        <v>42</v>
      </c>
      <c r="AC925" s="55" t="s">
        <v>400</v>
      </c>
      <c r="AD925" s="55" t="s">
        <v>146</v>
      </c>
      <c r="AE925" s="55"/>
      <c r="AF925" s="55" t="s">
        <v>396</v>
      </c>
    </row>
    <row r="926" spans="1:32" x14ac:dyDescent="0.25">
      <c r="A926" s="55" t="s">
        <v>35</v>
      </c>
      <c r="B926" s="55" t="s">
        <v>36</v>
      </c>
      <c r="C926" s="55" t="s">
        <v>37</v>
      </c>
      <c r="D926" s="55" t="s">
        <v>121</v>
      </c>
      <c r="E926" s="55" t="s">
        <v>215</v>
      </c>
      <c r="F926" s="55" t="s">
        <v>216</v>
      </c>
      <c r="G926" s="55" t="s">
        <v>124</v>
      </c>
      <c r="H926" s="55" t="s">
        <v>124</v>
      </c>
      <c r="I926" s="55" t="s">
        <v>42</v>
      </c>
      <c r="J926" s="55" t="s">
        <v>250</v>
      </c>
      <c r="K926" s="55" t="s">
        <v>250</v>
      </c>
      <c r="L926" s="55" t="s">
        <v>43</v>
      </c>
      <c r="M926" s="55" t="s">
        <v>44</v>
      </c>
      <c r="N926" s="55" t="s">
        <v>134</v>
      </c>
      <c r="O926" s="55" t="s">
        <v>42</v>
      </c>
      <c r="P926" s="55" t="s">
        <v>392</v>
      </c>
      <c r="Q926" s="55" t="s">
        <v>135</v>
      </c>
      <c r="R926" s="55" t="s">
        <v>399</v>
      </c>
      <c r="S926" s="55">
        <v>201304</v>
      </c>
      <c r="T926" s="55" t="s">
        <v>52</v>
      </c>
      <c r="U926" s="55">
        <v>0</v>
      </c>
      <c r="V926" s="56">
        <v>6.24</v>
      </c>
      <c r="W926" s="55"/>
      <c r="X926" s="55" t="s">
        <v>384</v>
      </c>
      <c r="Y926" s="55"/>
      <c r="Z926" s="55" t="s">
        <v>48</v>
      </c>
      <c r="AA926" s="55" t="s">
        <v>315</v>
      </c>
      <c r="AB926" s="55" t="s">
        <v>42</v>
      </c>
      <c r="AC926" s="55" t="s">
        <v>400</v>
      </c>
      <c r="AD926" s="55" t="s">
        <v>146</v>
      </c>
      <c r="AE926" s="55"/>
      <c r="AF926" s="55" t="s">
        <v>396</v>
      </c>
    </row>
    <row r="927" spans="1:32" x14ac:dyDescent="0.25">
      <c r="A927" s="55" t="s">
        <v>35</v>
      </c>
      <c r="B927" s="55" t="s">
        <v>36</v>
      </c>
      <c r="C927" s="55" t="s">
        <v>37</v>
      </c>
      <c r="D927" s="55" t="s">
        <v>121</v>
      </c>
      <c r="E927" s="55" t="s">
        <v>215</v>
      </c>
      <c r="F927" s="55" t="s">
        <v>216</v>
      </c>
      <c r="G927" s="55" t="s">
        <v>124</v>
      </c>
      <c r="H927" s="55" t="s">
        <v>124</v>
      </c>
      <c r="I927" s="55" t="s">
        <v>42</v>
      </c>
      <c r="J927" s="55" t="s">
        <v>237</v>
      </c>
      <c r="K927" s="55" t="s">
        <v>237</v>
      </c>
      <c r="L927" s="55" t="s">
        <v>43</v>
      </c>
      <c r="M927" s="55" t="s">
        <v>44</v>
      </c>
      <c r="N927" s="55" t="s">
        <v>150</v>
      </c>
      <c r="O927" s="55" t="s">
        <v>42</v>
      </c>
      <c r="P927" s="55" t="s">
        <v>392</v>
      </c>
      <c r="Q927" s="55" t="s">
        <v>393</v>
      </c>
      <c r="R927" s="55" t="s">
        <v>402</v>
      </c>
      <c r="S927" s="55">
        <v>201304</v>
      </c>
      <c r="T927" s="55" t="s">
        <v>52</v>
      </c>
      <c r="U927" s="55">
        <v>211.87</v>
      </c>
      <c r="V927" s="56">
        <v>211.87</v>
      </c>
      <c r="W927" s="55" t="s">
        <v>340</v>
      </c>
      <c r="X927" s="55" t="s">
        <v>384</v>
      </c>
      <c r="Y927" s="55"/>
      <c r="Z927" s="55" t="s">
        <v>48</v>
      </c>
      <c r="AA927" s="55" t="s">
        <v>315</v>
      </c>
      <c r="AB927" s="55" t="s">
        <v>42</v>
      </c>
      <c r="AC927" s="55" t="s">
        <v>403</v>
      </c>
      <c r="AD927" s="55" t="s">
        <v>146</v>
      </c>
      <c r="AE927" s="55"/>
      <c r="AF927" s="55" t="s">
        <v>396</v>
      </c>
    </row>
    <row r="928" spans="1:32" x14ac:dyDescent="0.25">
      <c r="A928" s="55" t="s">
        <v>35</v>
      </c>
      <c r="B928" s="55" t="s">
        <v>36</v>
      </c>
      <c r="C928" s="55" t="s">
        <v>37</v>
      </c>
      <c r="D928" s="55" t="s">
        <v>121</v>
      </c>
      <c r="E928" s="55" t="s">
        <v>215</v>
      </c>
      <c r="F928" s="55" t="s">
        <v>216</v>
      </c>
      <c r="G928" s="55" t="s">
        <v>124</v>
      </c>
      <c r="H928" s="55" t="s">
        <v>124</v>
      </c>
      <c r="I928" s="55" t="s">
        <v>42</v>
      </c>
      <c r="J928" s="55" t="s">
        <v>250</v>
      </c>
      <c r="K928" s="55" t="s">
        <v>250</v>
      </c>
      <c r="L928" s="55" t="s">
        <v>43</v>
      </c>
      <c r="M928" s="55" t="s">
        <v>44</v>
      </c>
      <c r="N928" s="55" t="s">
        <v>134</v>
      </c>
      <c r="O928" s="55" t="s">
        <v>42</v>
      </c>
      <c r="P928" s="55" t="s">
        <v>392</v>
      </c>
      <c r="Q928" s="55" t="s">
        <v>135</v>
      </c>
      <c r="R928" s="55" t="s">
        <v>397</v>
      </c>
      <c r="S928" s="55">
        <v>201304</v>
      </c>
      <c r="T928" s="55" t="s">
        <v>52</v>
      </c>
      <c r="U928" s="55">
        <v>0</v>
      </c>
      <c r="V928" s="56">
        <v>10.41</v>
      </c>
      <c r="W928" s="55"/>
      <c r="X928" s="55" t="s">
        <v>384</v>
      </c>
      <c r="Y928" s="55"/>
      <c r="Z928" s="55" t="s">
        <v>48</v>
      </c>
      <c r="AA928" s="55" t="s">
        <v>315</v>
      </c>
      <c r="AB928" s="55" t="s">
        <v>42</v>
      </c>
      <c r="AC928" s="55" t="s">
        <v>398</v>
      </c>
      <c r="AD928" s="55" t="s">
        <v>146</v>
      </c>
      <c r="AE928" s="55"/>
      <c r="AF928" s="55" t="s">
        <v>396</v>
      </c>
    </row>
    <row r="929" spans="1:32" x14ac:dyDescent="0.25">
      <c r="A929" s="55" t="s">
        <v>35</v>
      </c>
      <c r="B929" s="55" t="s">
        <v>36</v>
      </c>
      <c r="C929" s="55" t="s">
        <v>37</v>
      </c>
      <c r="D929" s="55" t="s">
        <v>121</v>
      </c>
      <c r="E929" s="55" t="s">
        <v>215</v>
      </c>
      <c r="F929" s="55" t="s">
        <v>216</v>
      </c>
      <c r="G929" s="55" t="s">
        <v>124</v>
      </c>
      <c r="H929" s="55" t="s">
        <v>124</v>
      </c>
      <c r="I929" s="55" t="s">
        <v>42</v>
      </c>
      <c r="J929" s="55" t="s">
        <v>250</v>
      </c>
      <c r="K929" s="55" t="s">
        <v>250</v>
      </c>
      <c r="L929" s="55" t="s">
        <v>43</v>
      </c>
      <c r="M929" s="55" t="s">
        <v>44</v>
      </c>
      <c r="N929" s="55" t="s">
        <v>150</v>
      </c>
      <c r="O929" s="55" t="s">
        <v>42</v>
      </c>
      <c r="P929" s="55" t="s">
        <v>392</v>
      </c>
      <c r="Q929" s="55" t="s">
        <v>393</v>
      </c>
      <c r="R929" s="55" t="s">
        <v>401</v>
      </c>
      <c r="S929" s="55">
        <v>201304</v>
      </c>
      <c r="T929" s="55" t="s">
        <v>52</v>
      </c>
      <c r="U929" s="55">
        <v>166.52</v>
      </c>
      <c r="V929" s="56">
        <v>166.52</v>
      </c>
      <c r="W929" s="55" t="s">
        <v>340</v>
      </c>
      <c r="X929" s="55" t="s">
        <v>384</v>
      </c>
      <c r="Y929" s="55"/>
      <c r="Z929" s="55" t="s">
        <v>48</v>
      </c>
      <c r="AA929" s="55" t="s">
        <v>315</v>
      </c>
      <c r="AB929" s="55" t="s">
        <v>42</v>
      </c>
      <c r="AC929" s="55" t="s">
        <v>398</v>
      </c>
      <c r="AD929" s="55" t="s">
        <v>146</v>
      </c>
      <c r="AE929" s="55"/>
      <c r="AF929" s="55" t="s">
        <v>396</v>
      </c>
    </row>
    <row r="930" spans="1:32" x14ac:dyDescent="0.25">
      <c r="A930" s="55" t="s">
        <v>35</v>
      </c>
      <c r="B930" s="55" t="s">
        <v>36</v>
      </c>
      <c r="C930" s="55" t="s">
        <v>37</v>
      </c>
      <c r="D930" s="55" t="s">
        <v>121</v>
      </c>
      <c r="E930" s="55" t="s">
        <v>215</v>
      </c>
      <c r="F930" s="55" t="s">
        <v>216</v>
      </c>
      <c r="G930" s="55" t="s">
        <v>124</v>
      </c>
      <c r="H930" s="55" t="s">
        <v>124</v>
      </c>
      <c r="I930" s="55" t="s">
        <v>42</v>
      </c>
      <c r="J930" s="55" t="s">
        <v>250</v>
      </c>
      <c r="K930" s="55" t="s">
        <v>250</v>
      </c>
      <c r="L930" s="55" t="s">
        <v>43</v>
      </c>
      <c r="M930" s="55" t="s">
        <v>44</v>
      </c>
      <c r="N930" s="55" t="s">
        <v>134</v>
      </c>
      <c r="O930" s="55" t="s">
        <v>42</v>
      </c>
      <c r="P930" s="55" t="s">
        <v>392</v>
      </c>
      <c r="Q930" s="55" t="s">
        <v>135</v>
      </c>
      <c r="R930" s="55" t="s">
        <v>401</v>
      </c>
      <c r="S930" s="55">
        <v>201304</v>
      </c>
      <c r="T930" s="55" t="s">
        <v>52</v>
      </c>
      <c r="U930" s="55">
        <v>0</v>
      </c>
      <c r="V930" s="56">
        <v>8.33</v>
      </c>
      <c r="W930" s="55"/>
      <c r="X930" s="55" t="s">
        <v>384</v>
      </c>
      <c r="Y930" s="55"/>
      <c r="Z930" s="55" t="s">
        <v>48</v>
      </c>
      <c r="AA930" s="55" t="s">
        <v>315</v>
      </c>
      <c r="AB930" s="55" t="s">
        <v>42</v>
      </c>
      <c r="AC930" s="55" t="s">
        <v>398</v>
      </c>
      <c r="AD930" s="55" t="s">
        <v>146</v>
      </c>
      <c r="AE930" s="55"/>
      <c r="AF930" s="55" t="s">
        <v>396</v>
      </c>
    </row>
    <row r="931" spans="1:32" x14ac:dyDescent="0.25">
      <c r="A931" s="55" t="s">
        <v>35</v>
      </c>
      <c r="B931" s="55" t="s">
        <v>36</v>
      </c>
      <c r="C931" s="55" t="s">
        <v>37</v>
      </c>
      <c r="D931" s="55" t="s">
        <v>121</v>
      </c>
      <c r="E931" s="55" t="s">
        <v>215</v>
      </c>
      <c r="F931" s="55" t="s">
        <v>216</v>
      </c>
      <c r="G931" s="55" t="s">
        <v>124</v>
      </c>
      <c r="H931" s="55" t="s">
        <v>124</v>
      </c>
      <c r="I931" s="55" t="s">
        <v>42</v>
      </c>
      <c r="J931" s="55" t="s">
        <v>250</v>
      </c>
      <c r="K931" s="55" t="s">
        <v>250</v>
      </c>
      <c r="L931" s="55" t="s">
        <v>43</v>
      </c>
      <c r="M931" s="55" t="s">
        <v>44</v>
      </c>
      <c r="N931" s="55" t="s">
        <v>150</v>
      </c>
      <c r="O931" s="55" t="s">
        <v>42</v>
      </c>
      <c r="P931" s="55" t="s">
        <v>392</v>
      </c>
      <c r="Q931" s="55" t="s">
        <v>393</v>
      </c>
      <c r="R931" s="55" t="s">
        <v>402</v>
      </c>
      <c r="S931" s="55">
        <v>201304</v>
      </c>
      <c r="T931" s="55" t="s">
        <v>52</v>
      </c>
      <c r="U931" s="55">
        <v>197.74</v>
      </c>
      <c r="V931" s="56">
        <v>197.74</v>
      </c>
      <c r="W931" s="55" t="s">
        <v>340</v>
      </c>
      <c r="X931" s="55" t="s">
        <v>384</v>
      </c>
      <c r="Y931" s="55"/>
      <c r="Z931" s="55" t="s">
        <v>48</v>
      </c>
      <c r="AA931" s="55" t="s">
        <v>315</v>
      </c>
      <c r="AB931" s="55" t="s">
        <v>42</v>
      </c>
      <c r="AC931" s="55" t="s">
        <v>403</v>
      </c>
      <c r="AD931" s="55" t="s">
        <v>146</v>
      </c>
      <c r="AE931" s="55"/>
      <c r="AF931" s="55" t="s">
        <v>396</v>
      </c>
    </row>
    <row r="932" spans="1:32" x14ac:dyDescent="0.25">
      <c r="A932" s="55" t="s">
        <v>35</v>
      </c>
      <c r="B932" s="55" t="s">
        <v>36</v>
      </c>
      <c r="C932" s="55" t="s">
        <v>37</v>
      </c>
      <c r="D932" s="55" t="s">
        <v>121</v>
      </c>
      <c r="E932" s="55" t="s">
        <v>215</v>
      </c>
      <c r="F932" s="55" t="s">
        <v>216</v>
      </c>
      <c r="G932" s="55" t="s">
        <v>124</v>
      </c>
      <c r="H932" s="55" t="s">
        <v>124</v>
      </c>
      <c r="I932" s="55" t="s">
        <v>42</v>
      </c>
      <c r="J932" s="55" t="s">
        <v>250</v>
      </c>
      <c r="K932" s="55" t="s">
        <v>250</v>
      </c>
      <c r="L932" s="55" t="s">
        <v>43</v>
      </c>
      <c r="M932" s="55" t="s">
        <v>44</v>
      </c>
      <c r="N932" s="55" t="s">
        <v>134</v>
      </c>
      <c r="O932" s="55" t="s">
        <v>42</v>
      </c>
      <c r="P932" s="55" t="s">
        <v>392</v>
      </c>
      <c r="Q932" s="55" t="s">
        <v>135</v>
      </c>
      <c r="R932" s="55" t="s">
        <v>402</v>
      </c>
      <c r="S932" s="55">
        <v>201304</v>
      </c>
      <c r="T932" s="55" t="s">
        <v>52</v>
      </c>
      <c r="U932" s="55">
        <v>0</v>
      </c>
      <c r="V932" s="56">
        <v>9.89</v>
      </c>
      <c r="W932" s="55"/>
      <c r="X932" s="55" t="s">
        <v>384</v>
      </c>
      <c r="Y932" s="55"/>
      <c r="Z932" s="55" t="s">
        <v>48</v>
      </c>
      <c r="AA932" s="55" t="s">
        <v>315</v>
      </c>
      <c r="AB932" s="55" t="s">
        <v>42</v>
      </c>
      <c r="AC932" s="55" t="s">
        <v>403</v>
      </c>
      <c r="AD932" s="55" t="s">
        <v>146</v>
      </c>
      <c r="AE932" s="55"/>
      <c r="AF932" s="55" t="s">
        <v>396</v>
      </c>
    </row>
    <row r="933" spans="1:32" x14ac:dyDescent="0.25">
      <c r="A933" s="55" t="s">
        <v>35</v>
      </c>
      <c r="B933" s="55" t="s">
        <v>36</v>
      </c>
      <c r="C933" s="55" t="s">
        <v>37</v>
      </c>
      <c r="D933" s="55" t="s">
        <v>121</v>
      </c>
      <c r="E933" s="55" t="s">
        <v>215</v>
      </c>
      <c r="F933" s="55" t="s">
        <v>216</v>
      </c>
      <c r="G933" s="55" t="s">
        <v>124</v>
      </c>
      <c r="H933" s="55" t="s">
        <v>124</v>
      </c>
      <c r="I933" s="55" t="s">
        <v>42</v>
      </c>
      <c r="J933" s="55" t="s">
        <v>437</v>
      </c>
      <c r="K933" s="55" t="s">
        <v>437</v>
      </c>
      <c r="L933" s="55" t="s">
        <v>43</v>
      </c>
      <c r="M933" s="55" t="s">
        <v>44</v>
      </c>
      <c r="N933" s="55" t="s">
        <v>150</v>
      </c>
      <c r="O933" s="55" t="s">
        <v>42</v>
      </c>
      <c r="P933" s="55" t="s">
        <v>392</v>
      </c>
      <c r="Q933" s="55" t="s">
        <v>393</v>
      </c>
      <c r="R933" s="55" t="s">
        <v>394</v>
      </c>
      <c r="S933" s="55">
        <v>201304</v>
      </c>
      <c r="T933" s="55" t="s">
        <v>52</v>
      </c>
      <c r="U933" s="55">
        <v>208.15</v>
      </c>
      <c r="V933" s="56">
        <v>208.15</v>
      </c>
      <c r="W933" s="55" t="s">
        <v>340</v>
      </c>
      <c r="X933" s="55" t="s">
        <v>384</v>
      </c>
      <c r="Y933" s="55"/>
      <c r="Z933" s="55" t="s">
        <v>48</v>
      </c>
      <c r="AA933" s="55" t="s">
        <v>315</v>
      </c>
      <c r="AB933" s="55" t="s">
        <v>42</v>
      </c>
      <c r="AC933" s="55" t="s">
        <v>395</v>
      </c>
      <c r="AD933" s="55" t="s">
        <v>146</v>
      </c>
      <c r="AE933" s="55"/>
      <c r="AF933" s="55" t="s">
        <v>396</v>
      </c>
    </row>
    <row r="934" spans="1:32" x14ac:dyDescent="0.25">
      <c r="A934" s="55" t="s">
        <v>35</v>
      </c>
      <c r="B934" s="55" t="s">
        <v>36</v>
      </c>
      <c r="C934" s="55" t="s">
        <v>37</v>
      </c>
      <c r="D934" s="55" t="s">
        <v>121</v>
      </c>
      <c r="E934" s="55" t="s">
        <v>215</v>
      </c>
      <c r="F934" s="55" t="s">
        <v>216</v>
      </c>
      <c r="G934" s="55" t="s">
        <v>124</v>
      </c>
      <c r="H934" s="55" t="s">
        <v>124</v>
      </c>
      <c r="I934" s="55" t="s">
        <v>42</v>
      </c>
      <c r="J934" s="55" t="s">
        <v>437</v>
      </c>
      <c r="K934" s="55" t="s">
        <v>437</v>
      </c>
      <c r="L934" s="55" t="s">
        <v>43</v>
      </c>
      <c r="M934" s="55" t="s">
        <v>44</v>
      </c>
      <c r="N934" s="55" t="s">
        <v>134</v>
      </c>
      <c r="O934" s="55" t="s">
        <v>42</v>
      </c>
      <c r="P934" s="55" t="s">
        <v>392</v>
      </c>
      <c r="Q934" s="55" t="s">
        <v>135</v>
      </c>
      <c r="R934" s="55" t="s">
        <v>394</v>
      </c>
      <c r="S934" s="55">
        <v>201304</v>
      </c>
      <c r="T934" s="55" t="s">
        <v>52</v>
      </c>
      <c r="U934" s="55">
        <v>0</v>
      </c>
      <c r="V934" s="56">
        <v>10.41</v>
      </c>
      <c r="W934" s="55"/>
      <c r="X934" s="55" t="s">
        <v>384</v>
      </c>
      <c r="Y934" s="55"/>
      <c r="Z934" s="55" t="s">
        <v>48</v>
      </c>
      <c r="AA934" s="55" t="s">
        <v>315</v>
      </c>
      <c r="AB934" s="55" t="s">
        <v>42</v>
      </c>
      <c r="AC934" s="55" t="s">
        <v>395</v>
      </c>
      <c r="AD934" s="55" t="s">
        <v>146</v>
      </c>
      <c r="AE934" s="55"/>
      <c r="AF934" s="55" t="s">
        <v>396</v>
      </c>
    </row>
    <row r="935" spans="1:32" x14ac:dyDescent="0.25">
      <c r="A935" s="55" t="s">
        <v>35</v>
      </c>
      <c r="B935" s="55" t="s">
        <v>36</v>
      </c>
      <c r="C935" s="55" t="s">
        <v>37</v>
      </c>
      <c r="D935" s="55" t="s">
        <v>121</v>
      </c>
      <c r="E935" s="55" t="s">
        <v>215</v>
      </c>
      <c r="F935" s="55" t="s">
        <v>216</v>
      </c>
      <c r="G935" s="55" t="s">
        <v>124</v>
      </c>
      <c r="H935" s="55" t="s">
        <v>124</v>
      </c>
      <c r="I935" s="55" t="s">
        <v>42</v>
      </c>
      <c r="J935" s="55" t="s">
        <v>437</v>
      </c>
      <c r="K935" s="55" t="s">
        <v>437</v>
      </c>
      <c r="L935" s="55" t="s">
        <v>43</v>
      </c>
      <c r="M935" s="55" t="s">
        <v>44</v>
      </c>
      <c r="N935" s="55" t="s">
        <v>150</v>
      </c>
      <c r="O935" s="55" t="s">
        <v>42</v>
      </c>
      <c r="P935" s="55" t="s">
        <v>392</v>
      </c>
      <c r="Q935" s="55" t="s">
        <v>393</v>
      </c>
      <c r="R935" s="55" t="s">
        <v>399</v>
      </c>
      <c r="S935" s="55">
        <v>201304</v>
      </c>
      <c r="T935" s="55" t="s">
        <v>52</v>
      </c>
      <c r="U935" s="55">
        <v>124.89</v>
      </c>
      <c r="V935" s="56">
        <v>124.89</v>
      </c>
      <c r="W935" s="55" t="s">
        <v>340</v>
      </c>
      <c r="X935" s="55" t="s">
        <v>384</v>
      </c>
      <c r="Y935" s="55"/>
      <c r="Z935" s="55" t="s">
        <v>48</v>
      </c>
      <c r="AA935" s="55" t="s">
        <v>315</v>
      </c>
      <c r="AB935" s="55" t="s">
        <v>42</v>
      </c>
      <c r="AC935" s="55" t="s">
        <v>400</v>
      </c>
      <c r="AD935" s="55" t="s">
        <v>146</v>
      </c>
      <c r="AE935" s="55"/>
      <c r="AF935" s="55" t="s">
        <v>396</v>
      </c>
    </row>
    <row r="936" spans="1:32" x14ac:dyDescent="0.25">
      <c r="A936" s="55" t="s">
        <v>35</v>
      </c>
      <c r="B936" s="55" t="s">
        <v>36</v>
      </c>
      <c r="C936" s="55" t="s">
        <v>37</v>
      </c>
      <c r="D936" s="55" t="s">
        <v>121</v>
      </c>
      <c r="E936" s="55" t="s">
        <v>215</v>
      </c>
      <c r="F936" s="55" t="s">
        <v>216</v>
      </c>
      <c r="G936" s="55" t="s">
        <v>124</v>
      </c>
      <c r="H936" s="55" t="s">
        <v>124</v>
      </c>
      <c r="I936" s="55" t="s">
        <v>42</v>
      </c>
      <c r="J936" s="55" t="s">
        <v>437</v>
      </c>
      <c r="K936" s="55" t="s">
        <v>437</v>
      </c>
      <c r="L936" s="55" t="s">
        <v>43</v>
      </c>
      <c r="M936" s="55" t="s">
        <v>44</v>
      </c>
      <c r="N936" s="55" t="s">
        <v>150</v>
      </c>
      <c r="O936" s="55" t="s">
        <v>42</v>
      </c>
      <c r="P936" s="55" t="s">
        <v>392</v>
      </c>
      <c r="Q936" s="55" t="s">
        <v>393</v>
      </c>
      <c r="R936" s="55" t="s">
        <v>402</v>
      </c>
      <c r="S936" s="55">
        <v>201304</v>
      </c>
      <c r="T936" s="55" t="s">
        <v>52</v>
      </c>
      <c r="U936" s="55">
        <v>197.74</v>
      </c>
      <c r="V936" s="56">
        <v>197.74</v>
      </c>
      <c r="W936" s="55" t="s">
        <v>340</v>
      </c>
      <c r="X936" s="55" t="s">
        <v>384</v>
      </c>
      <c r="Y936" s="55"/>
      <c r="Z936" s="55" t="s">
        <v>48</v>
      </c>
      <c r="AA936" s="55" t="s">
        <v>315</v>
      </c>
      <c r="AB936" s="55" t="s">
        <v>42</v>
      </c>
      <c r="AC936" s="55" t="s">
        <v>403</v>
      </c>
      <c r="AD936" s="55" t="s">
        <v>146</v>
      </c>
      <c r="AE936" s="55"/>
      <c r="AF936" s="55" t="s">
        <v>396</v>
      </c>
    </row>
    <row r="937" spans="1:32" x14ac:dyDescent="0.25">
      <c r="A937" s="55" t="s">
        <v>35</v>
      </c>
      <c r="B937" s="55" t="s">
        <v>36</v>
      </c>
      <c r="C937" s="55" t="s">
        <v>37</v>
      </c>
      <c r="D937" s="55" t="s">
        <v>121</v>
      </c>
      <c r="E937" s="55" t="s">
        <v>215</v>
      </c>
      <c r="F937" s="55" t="s">
        <v>216</v>
      </c>
      <c r="G937" s="55" t="s">
        <v>124</v>
      </c>
      <c r="H937" s="55" t="s">
        <v>124</v>
      </c>
      <c r="I937" s="55" t="s">
        <v>42</v>
      </c>
      <c r="J937" s="55" t="s">
        <v>437</v>
      </c>
      <c r="K937" s="55" t="s">
        <v>437</v>
      </c>
      <c r="L937" s="55" t="s">
        <v>43</v>
      </c>
      <c r="M937" s="55" t="s">
        <v>44</v>
      </c>
      <c r="N937" s="55" t="s">
        <v>134</v>
      </c>
      <c r="O937" s="55" t="s">
        <v>42</v>
      </c>
      <c r="P937" s="55" t="s">
        <v>392</v>
      </c>
      <c r="Q937" s="55" t="s">
        <v>135</v>
      </c>
      <c r="R937" s="55" t="s">
        <v>402</v>
      </c>
      <c r="S937" s="55">
        <v>201304</v>
      </c>
      <c r="T937" s="55" t="s">
        <v>52</v>
      </c>
      <c r="U937" s="55">
        <v>0</v>
      </c>
      <c r="V937" s="56">
        <v>9.89</v>
      </c>
      <c r="W937" s="55"/>
      <c r="X937" s="55" t="s">
        <v>384</v>
      </c>
      <c r="Y937" s="55"/>
      <c r="Z937" s="55" t="s">
        <v>48</v>
      </c>
      <c r="AA937" s="55" t="s">
        <v>315</v>
      </c>
      <c r="AB937" s="55" t="s">
        <v>42</v>
      </c>
      <c r="AC937" s="55" t="s">
        <v>403</v>
      </c>
      <c r="AD937" s="55" t="s">
        <v>146</v>
      </c>
      <c r="AE937" s="55"/>
      <c r="AF937" s="55" t="s">
        <v>396</v>
      </c>
    </row>
    <row r="938" spans="1:32" x14ac:dyDescent="0.25">
      <c r="A938" s="55" t="s">
        <v>35</v>
      </c>
      <c r="B938" s="55" t="s">
        <v>36</v>
      </c>
      <c r="C938" s="55" t="s">
        <v>37</v>
      </c>
      <c r="D938" s="55" t="s">
        <v>121</v>
      </c>
      <c r="E938" s="55" t="s">
        <v>215</v>
      </c>
      <c r="F938" s="55" t="s">
        <v>216</v>
      </c>
      <c r="G938" s="55" t="s">
        <v>124</v>
      </c>
      <c r="H938" s="55" t="s">
        <v>124</v>
      </c>
      <c r="I938" s="55" t="s">
        <v>42</v>
      </c>
      <c r="J938" s="55" t="s">
        <v>437</v>
      </c>
      <c r="K938" s="55" t="s">
        <v>437</v>
      </c>
      <c r="L938" s="55" t="s">
        <v>43</v>
      </c>
      <c r="M938" s="55" t="s">
        <v>44</v>
      </c>
      <c r="N938" s="55" t="s">
        <v>150</v>
      </c>
      <c r="O938" s="55" t="s">
        <v>42</v>
      </c>
      <c r="P938" s="55" t="s">
        <v>392</v>
      </c>
      <c r="Q938" s="55" t="s">
        <v>393</v>
      </c>
      <c r="R938" s="55" t="s">
        <v>401</v>
      </c>
      <c r="S938" s="55">
        <v>201304</v>
      </c>
      <c r="T938" s="55" t="s">
        <v>52</v>
      </c>
      <c r="U938" s="55">
        <v>166.52</v>
      </c>
      <c r="V938" s="56">
        <v>166.52</v>
      </c>
      <c r="W938" s="55" t="s">
        <v>340</v>
      </c>
      <c r="X938" s="55" t="s">
        <v>384</v>
      </c>
      <c r="Y938" s="55"/>
      <c r="Z938" s="55" t="s">
        <v>48</v>
      </c>
      <c r="AA938" s="55" t="s">
        <v>315</v>
      </c>
      <c r="AB938" s="55" t="s">
        <v>42</v>
      </c>
      <c r="AC938" s="55" t="s">
        <v>398</v>
      </c>
      <c r="AD938" s="55" t="s">
        <v>146</v>
      </c>
      <c r="AE938" s="55"/>
      <c r="AF938" s="55" t="s">
        <v>396</v>
      </c>
    </row>
    <row r="939" spans="1:32" x14ac:dyDescent="0.25">
      <c r="A939" s="55" t="s">
        <v>35</v>
      </c>
      <c r="B939" s="55" t="s">
        <v>36</v>
      </c>
      <c r="C939" s="55" t="s">
        <v>37</v>
      </c>
      <c r="D939" s="55" t="s">
        <v>121</v>
      </c>
      <c r="E939" s="55" t="s">
        <v>215</v>
      </c>
      <c r="F939" s="55" t="s">
        <v>216</v>
      </c>
      <c r="G939" s="55" t="s">
        <v>124</v>
      </c>
      <c r="H939" s="55" t="s">
        <v>124</v>
      </c>
      <c r="I939" s="55" t="s">
        <v>42</v>
      </c>
      <c r="J939" s="55" t="s">
        <v>437</v>
      </c>
      <c r="K939" s="55" t="s">
        <v>437</v>
      </c>
      <c r="L939" s="55" t="s">
        <v>43</v>
      </c>
      <c r="M939" s="55" t="s">
        <v>44</v>
      </c>
      <c r="N939" s="55" t="s">
        <v>134</v>
      </c>
      <c r="O939" s="55" t="s">
        <v>42</v>
      </c>
      <c r="P939" s="55" t="s">
        <v>392</v>
      </c>
      <c r="Q939" s="55" t="s">
        <v>135</v>
      </c>
      <c r="R939" s="55" t="s">
        <v>401</v>
      </c>
      <c r="S939" s="55">
        <v>201304</v>
      </c>
      <c r="T939" s="55" t="s">
        <v>52</v>
      </c>
      <c r="U939" s="55">
        <v>0</v>
      </c>
      <c r="V939" s="56">
        <v>8.33</v>
      </c>
      <c r="W939" s="55"/>
      <c r="X939" s="55" t="s">
        <v>384</v>
      </c>
      <c r="Y939" s="55"/>
      <c r="Z939" s="55" t="s">
        <v>48</v>
      </c>
      <c r="AA939" s="55" t="s">
        <v>315</v>
      </c>
      <c r="AB939" s="55" t="s">
        <v>42</v>
      </c>
      <c r="AC939" s="55" t="s">
        <v>398</v>
      </c>
      <c r="AD939" s="55" t="s">
        <v>146</v>
      </c>
      <c r="AE939" s="55"/>
      <c r="AF939" s="55" t="s">
        <v>396</v>
      </c>
    </row>
    <row r="940" spans="1:32" x14ac:dyDescent="0.25">
      <c r="A940" s="55" t="s">
        <v>35</v>
      </c>
      <c r="B940" s="55" t="s">
        <v>36</v>
      </c>
      <c r="C940" s="55" t="s">
        <v>37</v>
      </c>
      <c r="D940" s="55" t="s">
        <v>121</v>
      </c>
      <c r="E940" s="55" t="s">
        <v>215</v>
      </c>
      <c r="F940" s="55" t="s">
        <v>216</v>
      </c>
      <c r="G940" s="55" t="s">
        <v>124</v>
      </c>
      <c r="H940" s="55" t="s">
        <v>124</v>
      </c>
      <c r="I940" s="55" t="s">
        <v>42</v>
      </c>
      <c r="J940" s="55" t="s">
        <v>437</v>
      </c>
      <c r="K940" s="55" t="s">
        <v>437</v>
      </c>
      <c r="L940" s="55" t="s">
        <v>43</v>
      </c>
      <c r="M940" s="55" t="s">
        <v>44</v>
      </c>
      <c r="N940" s="55" t="s">
        <v>150</v>
      </c>
      <c r="O940" s="55" t="s">
        <v>42</v>
      </c>
      <c r="P940" s="55" t="s">
        <v>392</v>
      </c>
      <c r="Q940" s="55" t="s">
        <v>393</v>
      </c>
      <c r="R940" s="55" t="s">
        <v>397</v>
      </c>
      <c r="S940" s="55">
        <v>201304</v>
      </c>
      <c r="T940" s="55" t="s">
        <v>52</v>
      </c>
      <c r="U940" s="55">
        <v>208.15</v>
      </c>
      <c r="V940" s="56">
        <v>208.15</v>
      </c>
      <c r="W940" s="55" t="s">
        <v>340</v>
      </c>
      <c r="X940" s="55" t="s">
        <v>384</v>
      </c>
      <c r="Y940" s="55"/>
      <c r="Z940" s="55" t="s">
        <v>48</v>
      </c>
      <c r="AA940" s="55" t="s">
        <v>315</v>
      </c>
      <c r="AB940" s="55" t="s">
        <v>42</v>
      </c>
      <c r="AC940" s="55" t="s">
        <v>398</v>
      </c>
      <c r="AD940" s="55" t="s">
        <v>146</v>
      </c>
      <c r="AE940" s="55"/>
      <c r="AF940" s="55" t="s">
        <v>396</v>
      </c>
    </row>
    <row r="941" spans="1:32" x14ac:dyDescent="0.25">
      <c r="A941" s="55" t="s">
        <v>35</v>
      </c>
      <c r="B941" s="55" t="s">
        <v>36</v>
      </c>
      <c r="C941" s="55" t="s">
        <v>37</v>
      </c>
      <c r="D941" s="55" t="s">
        <v>121</v>
      </c>
      <c r="E941" s="55" t="s">
        <v>215</v>
      </c>
      <c r="F941" s="55" t="s">
        <v>216</v>
      </c>
      <c r="G941" s="55" t="s">
        <v>124</v>
      </c>
      <c r="H941" s="55" t="s">
        <v>124</v>
      </c>
      <c r="I941" s="55" t="s">
        <v>42</v>
      </c>
      <c r="J941" s="55" t="s">
        <v>437</v>
      </c>
      <c r="K941" s="55" t="s">
        <v>437</v>
      </c>
      <c r="L941" s="55" t="s">
        <v>43</v>
      </c>
      <c r="M941" s="55" t="s">
        <v>44</v>
      </c>
      <c r="N941" s="55" t="s">
        <v>134</v>
      </c>
      <c r="O941" s="55" t="s">
        <v>42</v>
      </c>
      <c r="P941" s="55" t="s">
        <v>392</v>
      </c>
      <c r="Q941" s="55" t="s">
        <v>135</v>
      </c>
      <c r="R941" s="55" t="s">
        <v>397</v>
      </c>
      <c r="S941" s="55">
        <v>201304</v>
      </c>
      <c r="T941" s="55" t="s">
        <v>52</v>
      </c>
      <c r="U941" s="55">
        <v>0</v>
      </c>
      <c r="V941" s="56">
        <v>10.41</v>
      </c>
      <c r="W941" s="55"/>
      <c r="X941" s="55" t="s">
        <v>384</v>
      </c>
      <c r="Y941" s="55"/>
      <c r="Z941" s="55" t="s">
        <v>48</v>
      </c>
      <c r="AA941" s="55" t="s">
        <v>315</v>
      </c>
      <c r="AB941" s="55" t="s">
        <v>42</v>
      </c>
      <c r="AC941" s="55" t="s">
        <v>398</v>
      </c>
      <c r="AD941" s="55" t="s">
        <v>146</v>
      </c>
      <c r="AE941" s="55"/>
      <c r="AF941" s="55" t="s">
        <v>396</v>
      </c>
    </row>
    <row r="942" spans="1:32" x14ac:dyDescent="0.25">
      <c r="A942" s="55" t="s">
        <v>35</v>
      </c>
      <c r="B942" s="55" t="s">
        <v>36</v>
      </c>
      <c r="C942" s="55" t="s">
        <v>37</v>
      </c>
      <c r="D942" s="55" t="s">
        <v>121</v>
      </c>
      <c r="E942" s="55" t="s">
        <v>215</v>
      </c>
      <c r="F942" s="55" t="s">
        <v>216</v>
      </c>
      <c r="G942" s="55" t="s">
        <v>124</v>
      </c>
      <c r="H942" s="55" t="s">
        <v>124</v>
      </c>
      <c r="I942" s="55" t="s">
        <v>42</v>
      </c>
      <c r="J942" s="55" t="s">
        <v>437</v>
      </c>
      <c r="K942" s="55" t="s">
        <v>437</v>
      </c>
      <c r="L942" s="55" t="s">
        <v>43</v>
      </c>
      <c r="M942" s="55" t="s">
        <v>44</v>
      </c>
      <c r="N942" s="55" t="s">
        <v>134</v>
      </c>
      <c r="O942" s="55" t="s">
        <v>42</v>
      </c>
      <c r="P942" s="55" t="s">
        <v>392</v>
      </c>
      <c r="Q942" s="55" t="s">
        <v>135</v>
      </c>
      <c r="R942" s="55" t="s">
        <v>399</v>
      </c>
      <c r="S942" s="55">
        <v>201304</v>
      </c>
      <c r="T942" s="55" t="s">
        <v>52</v>
      </c>
      <c r="U942" s="55">
        <v>0</v>
      </c>
      <c r="V942" s="56">
        <v>6.24</v>
      </c>
      <c r="W942" s="55"/>
      <c r="X942" s="55" t="s">
        <v>384</v>
      </c>
      <c r="Y942" s="55"/>
      <c r="Z942" s="55" t="s">
        <v>48</v>
      </c>
      <c r="AA942" s="55" t="s">
        <v>315</v>
      </c>
      <c r="AB942" s="55" t="s">
        <v>42</v>
      </c>
      <c r="AC942" s="55" t="s">
        <v>400</v>
      </c>
      <c r="AD942" s="55" t="s">
        <v>146</v>
      </c>
      <c r="AE942" s="55"/>
      <c r="AF942" s="55" t="s">
        <v>396</v>
      </c>
    </row>
    <row r="943" spans="1:32" x14ac:dyDescent="0.25">
      <c r="A943" s="55" t="s">
        <v>35</v>
      </c>
      <c r="B943" s="55" t="s">
        <v>36</v>
      </c>
      <c r="C943" s="55" t="s">
        <v>37</v>
      </c>
      <c r="D943" s="55" t="s">
        <v>121</v>
      </c>
      <c r="E943" s="55" t="s">
        <v>215</v>
      </c>
      <c r="F943" s="55" t="s">
        <v>216</v>
      </c>
      <c r="G943" s="55" t="s">
        <v>124</v>
      </c>
      <c r="H943" s="55" t="s">
        <v>124</v>
      </c>
      <c r="I943" s="55" t="s">
        <v>42</v>
      </c>
      <c r="J943" s="55" t="s">
        <v>257</v>
      </c>
      <c r="K943" s="55" t="s">
        <v>257</v>
      </c>
      <c r="L943" s="55" t="s">
        <v>43</v>
      </c>
      <c r="M943" s="55" t="s">
        <v>44</v>
      </c>
      <c r="N943" s="55" t="s">
        <v>150</v>
      </c>
      <c r="O943" s="55" t="s">
        <v>42</v>
      </c>
      <c r="P943" s="55" t="s">
        <v>392</v>
      </c>
      <c r="Q943" s="55" t="s">
        <v>393</v>
      </c>
      <c r="R943" s="55" t="s">
        <v>397</v>
      </c>
      <c r="S943" s="55">
        <v>201304</v>
      </c>
      <c r="T943" s="55" t="s">
        <v>52</v>
      </c>
      <c r="U943" s="55">
        <v>208.15</v>
      </c>
      <c r="V943" s="56">
        <v>208.15</v>
      </c>
      <c r="W943" s="55" t="s">
        <v>340</v>
      </c>
      <c r="X943" s="55" t="s">
        <v>384</v>
      </c>
      <c r="Y943" s="55"/>
      <c r="Z943" s="55" t="s">
        <v>48</v>
      </c>
      <c r="AA943" s="55" t="s">
        <v>315</v>
      </c>
      <c r="AB943" s="55" t="s">
        <v>42</v>
      </c>
      <c r="AC943" s="55" t="s">
        <v>398</v>
      </c>
      <c r="AD943" s="55" t="s">
        <v>146</v>
      </c>
      <c r="AE943" s="55"/>
      <c r="AF943" s="55" t="s">
        <v>396</v>
      </c>
    </row>
    <row r="944" spans="1:32" x14ac:dyDescent="0.25">
      <c r="A944" s="55" t="s">
        <v>35</v>
      </c>
      <c r="B944" s="55" t="s">
        <v>36</v>
      </c>
      <c r="C944" s="55" t="s">
        <v>37</v>
      </c>
      <c r="D944" s="55" t="s">
        <v>121</v>
      </c>
      <c r="E944" s="55" t="s">
        <v>215</v>
      </c>
      <c r="F944" s="55" t="s">
        <v>216</v>
      </c>
      <c r="G944" s="55" t="s">
        <v>124</v>
      </c>
      <c r="H944" s="55" t="s">
        <v>124</v>
      </c>
      <c r="I944" s="55" t="s">
        <v>42</v>
      </c>
      <c r="J944" s="55" t="s">
        <v>257</v>
      </c>
      <c r="K944" s="55" t="s">
        <v>257</v>
      </c>
      <c r="L944" s="55" t="s">
        <v>43</v>
      </c>
      <c r="M944" s="55" t="s">
        <v>44</v>
      </c>
      <c r="N944" s="55" t="s">
        <v>134</v>
      </c>
      <c r="O944" s="55" t="s">
        <v>42</v>
      </c>
      <c r="P944" s="55" t="s">
        <v>392</v>
      </c>
      <c r="Q944" s="55" t="s">
        <v>135</v>
      </c>
      <c r="R944" s="55" t="s">
        <v>397</v>
      </c>
      <c r="S944" s="55">
        <v>201304</v>
      </c>
      <c r="T944" s="55" t="s">
        <v>52</v>
      </c>
      <c r="U944" s="55">
        <v>0</v>
      </c>
      <c r="V944" s="56">
        <v>10.41</v>
      </c>
      <c r="W944" s="55"/>
      <c r="X944" s="55" t="s">
        <v>384</v>
      </c>
      <c r="Y944" s="55"/>
      <c r="Z944" s="55" t="s">
        <v>48</v>
      </c>
      <c r="AA944" s="55" t="s">
        <v>315</v>
      </c>
      <c r="AB944" s="55" t="s">
        <v>42</v>
      </c>
      <c r="AC944" s="55" t="s">
        <v>398</v>
      </c>
      <c r="AD944" s="55" t="s">
        <v>146</v>
      </c>
      <c r="AE944" s="55"/>
      <c r="AF944" s="55" t="s">
        <v>396</v>
      </c>
    </row>
    <row r="945" spans="1:32" x14ac:dyDescent="0.25">
      <c r="A945" s="55" t="s">
        <v>35</v>
      </c>
      <c r="B945" s="55" t="s">
        <v>36</v>
      </c>
      <c r="C945" s="55" t="s">
        <v>37</v>
      </c>
      <c r="D945" s="55" t="s">
        <v>121</v>
      </c>
      <c r="E945" s="55" t="s">
        <v>215</v>
      </c>
      <c r="F945" s="55" t="s">
        <v>216</v>
      </c>
      <c r="G945" s="55" t="s">
        <v>124</v>
      </c>
      <c r="H945" s="55" t="s">
        <v>124</v>
      </c>
      <c r="I945" s="55" t="s">
        <v>42</v>
      </c>
      <c r="J945" s="55" t="s">
        <v>257</v>
      </c>
      <c r="K945" s="55" t="s">
        <v>257</v>
      </c>
      <c r="L945" s="55" t="s">
        <v>43</v>
      </c>
      <c r="M945" s="55" t="s">
        <v>44</v>
      </c>
      <c r="N945" s="55" t="s">
        <v>150</v>
      </c>
      <c r="O945" s="55" t="s">
        <v>42</v>
      </c>
      <c r="P945" s="55" t="s">
        <v>392</v>
      </c>
      <c r="Q945" s="55" t="s">
        <v>393</v>
      </c>
      <c r="R945" s="55" t="s">
        <v>401</v>
      </c>
      <c r="S945" s="55">
        <v>201304</v>
      </c>
      <c r="T945" s="55" t="s">
        <v>52</v>
      </c>
      <c r="U945" s="55">
        <v>166.52</v>
      </c>
      <c r="V945" s="56">
        <v>166.52</v>
      </c>
      <c r="W945" s="55" t="s">
        <v>340</v>
      </c>
      <c r="X945" s="55" t="s">
        <v>384</v>
      </c>
      <c r="Y945" s="55"/>
      <c r="Z945" s="55" t="s">
        <v>48</v>
      </c>
      <c r="AA945" s="55" t="s">
        <v>315</v>
      </c>
      <c r="AB945" s="55" t="s">
        <v>42</v>
      </c>
      <c r="AC945" s="55" t="s">
        <v>398</v>
      </c>
      <c r="AD945" s="55" t="s">
        <v>146</v>
      </c>
      <c r="AE945" s="55"/>
      <c r="AF945" s="55" t="s">
        <v>396</v>
      </c>
    </row>
    <row r="946" spans="1:32" x14ac:dyDescent="0.25">
      <c r="A946" s="55" t="s">
        <v>35</v>
      </c>
      <c r="B946" s="55" t="s">
        <v>36</v>
      </c>
      <c r="C946" s="55" t="s">
        <v>37</v>
      </c>
      <c r="D946" s="55" t="s">
        <v>121</v>
      </c>
      <c r="E946" s="55" t="s">
        <v>215</v>
      </c>
      <c r="F946" s="55" t="s">
        <v>216</v>
      </c>
      <c r="G946" s="55" t="s">
        <v>124</v>
      </c>
      <c r="H946" s="55" t="s">
        <v>124</v>
      </c>
      <c r="I946" s="55" t="s">
        <v>42</v>
      </c>
      <c r="J946" s="55" t="s">
        <v>257</v>
      </c>
      <c r="K946" s="55" t="s">
        <v>257</v>
      </c>
      <c r="L946" s="55" t="s">
        <v>43</v>
      </c>
      <c r="M946" s="55" t="s">
        <v>44</v>
      </c>
      <c r="N946" s="55" t="s">
        <v>134</v>
      </c>
      <c r="O946" s="55" t="s">
        <v>42</v>
      </c>
      <c r="P946" s="55" t="s">
        <v>392</v>
      </c>
      <c r="Q946" s="55" t="s">
        <v>135</v>
      </c>
      <c r="R946" s="55" t="s">
        <v>401</v>
      </c>
      <c r="S946" s="55">
        <v>201304</v>
      </c>
      <c r="T946" s="55" t="s">
        <v>52</v>
      </c>
      <c r="U946" s="55">
        <v>0</v>
      </c>
      <c r="V946" s="56">
        <v>8.33</v>
      </c>
      <c r="W946" s="55"/>
      <c r="X946" s="55" t="s">
        <v>384</v>
      </c>
      <c r="Y946" s="55"/>
      <c r="Z946" s="55" t="s">
        <v>48</v>
      </c>
      <c r="AA946" s="55" t="s">
        <v>315</v>
      </c>
      <c r="AB946" s="55" t="s">
        <v>42</v>
      </c>
      <c r="AC946" s="55" t="s">
        <v>398</v>
      </c>
      <c r="AD946" s="55" t="s">
        <v>146</v>
      </c>
      <c r="AE946" s="55"/>
      <c r="AF946" s="55" t="s">
        <v>396</v>
      </c>
    </row>
    <row r="947" spans="1:32" x14ac:dyDescent="0.25">
      <c r="A947" s="55" t="s">
        <v>35</v>
      </c>
      <c r="B947" s="55" t="s">
        <v>36</v>
      </c>
      <c r="C947" s="55" t="s">
        <v>37</v>
      </c>
      <c r="D947" s="55" t="s">
        <v>121</v>
      </c>
      <c r="E947" s="55" t="s">
        <v>215</v>
      </c>
      <c r="F947" s="55" t="s">
        <v>216</v>
      </c>
      <c r="G947" s="55" t="s">
        <v>124</v>
      </c>
      <c r="H947" s="55" t="s">
        <v>124</v>
      </c>
      <c r="I947" s="55" t="s">
        <v>42</v>
      </c>
      <c r="J947" s="55" t="s">
        <v>257</v>
      </c>
      <c r="K947" s="55" t="s">
        <v>257</v>
      </c>
      <c r="L947" s="55" t="s">
        <v>43</v>
      </c>
      <c r="M947" s="55" t="s">
        <v>44</v>
      </c>
      <c r="N947" s="55" t="s">
        <v>150</v>
      </c>
      <c r="O947" s="55" t="s">
        <v>42</v>
      </c>
      <c r="P947" s="55" t="s">
        <v>392</v>
      </c>
      <c r="Q947" s="55" t="s">
        <v>393</v>
      </c>
      <c r="R947" s="55" t="s">
        <v>394</v>
      </c>
      <c r="S947" s="55">
        <v>201304</v>
      </c>
      <c r="T947" s="55" t="s">
        <v>52</v>
      </c>
      <c r="U947" s="55">
        <v>208.15</v>
      </c>
      <c r="V947" s="56">
        <v>208.15</v>
      </c>
      <c r="W947" s="55" t="s">
        <v>340</v>
      </c>
      <c r="X947" s="55" t="s">
        <v>384</v>
      </c>
      <c r="Y947" s="55"/>
      <c r="Z947" s="55" t="s">
        <v>48</v>
      </c>
      <c r="AA947" s="55" t="s">
        <v>315</v>
      </c>
      <c r="AB947" s="55" t="s">
        <v>42</v>
      </c>
      <c r="AC947" s="55" t="s">
        <v>395</v>
      </c>
      <c r="AD947" s="55" t="s">
        <v>146</v>
      </c>
      <c r="AE947" s="55"/>
      <c r="AF947" s="55" t="s">
        <v>396</v>
      </c>
    </row>
    <row r="948" spans="1:32" x14ac:dyDescent="0.25">
      <c r="A948" s="55" t="s">
        <v>35</v>
      </c>
      <c r="B948" s="55" t="s">
        <v>36</v>
      </c>
      <c r="C948" s="55" t="s">
        <v>37</v>
      </c>
      <c r="D948" s="55" t="s">
        <v>121</v>
      </c>
      <c r="E948" s="55" t="s">
        <v>215</v>
      </c>
      <c r="F948" s="55" t="s">
        <v>216</v>
      </c>
      <c r="G948" s="55" t="s">
        <v>124</v>
      </c>
      <c r="H948" s="55" t="s">
        <v>124</v>
      </c>
      <c r="I948" s="55" t="s">
        <v>42</v>
      </c>
      <c r="J948" s="55" t="s">
        <v>257</v>
      </c>
      <c r="K948" s="55" t="s">
        <v>257</v>
      </c>
      <c r="L948" s="55" t="s">
        <v>43</v>
      </c>
      <c r="M948" s="55" t="s">
        <v>44</v>
      </c>
      <c r="N948" s="55" t="s">
        <v>134</v>
      </c>
      <c r="O948" s="55" t="s">
        <v>42</v>
      </c>
      <c r="P948" s="55" t="s">
        <v>392</v>
      </c>
      <c r="Q948" s="55" t="s">
        <v>135</v>
      </c>
      <c r="R948" s="55" t="s">
        <v>394</v>
      </c>
      <c r="S948" s="55">
        <v>201304</v>
      </c>
      <c r="T948" s="55" t="s">
        <v>52</v>
      </c>
      <c r="U948" s="55">
        <v>0</v>
      </c>
      <c r="V948" s="56">
        <v>10.41</v>
      </c>
      <c r="W948" s="55"/>
      <c r="X948" s="55" t="s">
        <v>384</v>
      </c>
      <c r="Y948" s="55"/>
      <c r="Z948" s="55" t="s">
        <v>48</v>
      </c>
      <c r="AA948" s="55" t="s">
        <v>315</v>
      </c>
      <c r="AB948" s="55" t="s">
        <v>42</v>
      </c>
      <c r="AC948" s="55" t="s">
        <v>395</v>
      </c>
      <c r="AD948" s="55" t="s">
        <v>146</v>
      </c>
      <c r="AE948" s="55"/>
      <c r="AF948" s="55" t="s">
        <v>396</v>
      </c>
    </row>
    <row r="949" spans="1:32" x14ac:dyDescent="0.25">
      <c r="A949" s="55" t="s">
        <v>35</v>
      </c>
      <c r="B949" s="55" t="s">
        <v>36</v>
      </c>
      <c r="C949" s="55" t="s">
        <v>37</v>
      </c>
      <c r="D949" s="55" t="s">
        <v>121</v>
      </c>
      <c r="E949" s="55" t="s">
        <v>215</v>
      </c>
      <c r="F949" s="55" t="s">
        <v>216</v>
      </c>
      <c r="G949" s="55" t="s">
        <v>124</v>
      </c>
      <c r="H949" s="55" t="s">
        <v>124</v>
      </c>
      <c r="I949" s="55" t="s">
        <v>42</v>
      </c>
      <c r="J949" s="55" t="s">
        <v>257</v>
      </c>
      <c r="K949" s="55" t="s">
        <v>257</v>
      </c>
      <c r="L949" s="55" t="s">
        <v>43</v>
      </c>
      <c r="M949" s="55" t="s">
        <v>44</v>
      </c>
      <c r="N949" s="55" t="s">
        <v>150</v>
      </c>
      <c r="O949" s="55" t="s">
        <v>42</v>
      </c>
      <c r="P949" s="55" t="s">
        <v>424</v>
      </c>
      <c r="Q949" s="55" t="s">
        <v>441</v>
      </c>
      <c r="R949" s="55" t="s">
        <v>442</v>
      </c>
      <c r="S949" s="55">
        <v>201304</v>
      </c>
      <c r="T949" s="55" t="s">
        <v>52</v>
      </c>
      <c r="U949" s="55">
        <v>25290</v>
      </c>
      <c r="V949" s="56">
        <v>25290</v>
      </c>
      <c r="W949" s="55" t="s">
        <v>340</v>
      </c>
      <c r="X949" s="55" t="s">
        <v>440</v>
      </c>
      <c r="Y949" s="55"/>
      <c r="Z949" s="55" t="s">
        <v>48</v>
      </c>
      <c r="AA949" s="55" t="s">
        <v>315</v>
      </c>
      <c r="AB949" s="55" t="s">
        <v>42</v>
      </c>
      <c r="AC949" s="55" t="s">
        <v>400</v>
      </c>
      <c r="AD949" s="55" t="s">
        <v>146</v>
      </c>
      <c r="AE949" s="55"/>
      <c r="AF949" s="55" t="s">
        <v>427</v>
      </c>
    </row>
    <row r="950" spans="1:32" x14ac:dyDescent="0.25">
      <c r="A950" s="55" t="s">
        <v>35</v>
      </c>
      <c r="B950" s="55" t="s">
        <v>36</v>
      </c>
      <c r="C950" s="55" t="s">
        <v>37</v>
      </c>
      <c r="D950" s="55" t="s">
        <v>121</v>
      </c>
      <c r="E950" s="55" t="s">
        <v>215</v>
      </c>
      <c r="F950" s="55" t="s">
        <v>216</v>
      </c>
      <c r="G950" s="55" t="s">
        <v>124</v>
      </c>
      <c r="H950" s="55" t="s">
        <v>124</v>
      </c>
      <c r="I950" s="55" t="s">
        <v>42</v>
      </c>
      <c r="J950" s="55" t="s">
        <v>257</v>
      </c>
      <c r="K950" s="55" t="s">
        <v>257</v>
      </c>
      <c r="L950" s="55" t="s">
        <v>43</v>
      </c>
      <c r="M950" s="55" t="s">
        <v>44</v>
      </c>
      <c r="N950" s="55" t="s">
        <v>150</v>
      </c>
      <c r="O950" s="55" t="s">
        <v>42</v>
      </c>
      <c r="P950" s="55" t="s">
        <v>392</v>
      </c>
      <c r="Q950" s="55" t="s">
        <v>393</v>
      </c>
      <c r="R950" s="55" t="s">
        <v>399</v>
      </c>
      <c r="S950" s="55">
        <v>201304</v>
      </c>
      <c r="T950" s="55" t="s">
        <v>52</v>
      </c>
      <c r="U950" s="55">
        <v>124.89</v>
      </c>
      <c r="V950" s="56">
        <v>124.89</v>
      </c>
      <c r="W950" s="55" t="s">
        <v>340</v>
      </c>
      <c r="X950" s="55" t="s">
        <v>384</v>
      </c>
      <c r="Y950" s="55"/>
      <c r="Z950" s="55" t="s">
        <v>48</v>
      </c>
      <c r="AA950" s="55" t="s">
        <v>315</v>
      </c>
      <c r="AB950" s="55" t="s">
        <v>42</v>
      </c>
      <c r="AC950" s="55" t="s">
        <v>400</v>
      </c>
      <c r="AD950" s="55" t="s">
        <v>146</v>
      </c>
      <c r="AE950" s="55"/>
      <c r="AF950" s="55" t="s">
        <v>396</v>
      </c>
    </row>
    <row r="951" spans="1:32" x14ac:dyDescent="0.25">
      <c r="A951" s="55" t="s">
        <v>35</v>
      </c>
      <c r="B951" s="55" t="s">
        <v>36</v>
      </c>
      <c r="C951" s="55" t="s">
        <v>37</v>
      </c>
      <c r="D951" s="55" t="s">
        <v>121</v>
      </c>
      <c r="E951" s="55" t="s">
        <v>215</v>
      </c>
      <c r="F951" s="55" t="s">
        <v>216</v>
      </c>
      <c r="G951" s="55" t="s">
        <v>124</v>
      </c>
      <c r="H951" s="55" t="s">
        <v>124</v>
      </c>
      <c r="I951" s="55" t="s">
        <v>42</v>
      </c>
      <c r="J951" s="55" t="s">
        <v>257</v>
      </c>
      <c r="K951" s="55" t="s">
        <v>257</v>
      </c>
      <c r="L951" s="55" t="s">
        <v>43</v>
      </c>
      <c r="M951" s="55" t="s">
        <v>44</v>
      </c>
      <c r="N951" s="55" t="s">
        <v>134</v>
      </c>
      <c r="O951" s="55" t="s">
        <v>42</v>
      </c>
      <c r="P951" s="55" t="s">
        <v>392</v>
      </c>
      <c r="Q951" s="55" t="s">
        <v>135</v>
      </c>
      <c r="R951" s="55" t="s">
        <v>399</v>
      </c>
      <c r="S951" s="55">
        <v>201304</v>
      </c>
      <c r="T951" s="55" t="s">
        <v>52</v>
      </c>
      <c r="U951" s="55">
        <v>0</v>
      </c>
      <c r="V951" s="56">
        <v>6.24</v>
      </c>
      <c r="W951" s="55"/>
      <c r="X951" s="55" t="s">
        <v>384</v>
      </c>
      <c r="Y951" s="55"/>
      <c r="Z951" s="55" t="s">
        <v>48</v>
      </c>
      <c r="AA951" s="55" t="s">
        <v>315</v>
      </c>
      <c r="AB951" s="55" t="s">
        <v>42</v>
      </c>
      <c r="AC951" s="55" t="s">
        <v>400</v>
      </c>
      <c r="AD951" s="55" t="s">
        <v>146</v>
      </c>
      <c r="AE951" s="55"/>
      <c r="AF951" s="55" t="s">
        <v>396</v>
      </c>
    </row>
    <row r="952" spans="1:32" x14ac:dyDescent="0.25">
      <c r="A952" s="55" t="s">
        <v>35</v>
      </c>
      <c r="B952" s="55" t="s">
        <v>36</v>
      </c>
      <c r="C952" s="55" t="s">
        <v>37</v>
      </c>
      <c r="D952" s="55" t="s">
        <v>121</v>
      </c>
      <c r="E952" s="55" t="s">
        <v>215</v>
      </c>
      <c r="F952" s="55" t="s">
        <v>216</v>
      </c>
      <c r="G952" s="55" t="s">
        <v>124</v>
      </c>
      <c r="H952" s="55" t="s">
        <v>124</v>
      </c>
      <c r="I952" s="55" t="s">
        <v>42</v>
      </c>
      <c r="J952" s="55" t="s">
        <v>257</v>
      </c>
      <c r="K952" s="55" t="s">
        <v>257</v>
      </c>
      <c r="L952" s="55" t="s">
        <v>43</v>
      </c>
      <c r="M952" s="55" t="s">
        <v>44</v>
      </c>
      <c r="N952" s="55" t="s">
        <v>150</v>
      </c>
      <c r="O952" s="55" t="s">
        <v>42</v>
      </c>
      <c r="P952" s="55" t="s">
        <v>424</v>
      </c>
      <c r="Q952" s="55" t="s">
        <v>441</v>
      </c>
      <c r="R952" s="55" t="s">
        <v>443</v>
      </c>
      <c r="S952" s="55">
        <v>201304</v>
      </c>
      <c r="T952" s="55" t="s">
        <v>52</v>
      </c>
      <c r="U952" s="55">
        <v>8334</v>
      </c>
      <c r="V952" s="56">
        <v>8334</v>
      </c>
      <c r="W952" s="55" t="s">
        <v>340</v>
      </c>
      <c r="X952" s="55" t="s">
        <v>440</v>
      </c>
      <c r="Y952" s="55"/>
      <c r="Z952" s="55" t="s">
        <v>48</v>
      </c>
      <c r="AA952" s="55" t="s">
        <v>315</v>
      </c>
      <c r="AB952" s="55" t="s">
        <v>42</v>
      </c>
      <c r="AC952" s="55" t="s">
        <v>400</v>
      </c>
      <c r="AD952" s="55" t="s">
        <v>146</v>
      </c>
      <c r="AE952" s="55"/>
      <c r="AF952" s="55" t="s">
        <v>427</v>
      </c>
    </row>
    <row r="953" spans="1:32" x14ac:dyDescent="0.25">
      <c r="A953" s="55" t="s">
        <v>35</v>
      </c>
      <c r="B953" s="55" t="s">
        <v>36</v>
      </c>
      <c r="C953" s="55" t="s">
        <v>37</v>
      </c>
      <c r="D953" s="55" t="s">
        <v>121</v>
      </c>
      <c r="E953" s="55" t="s">
        <v>215</v>
      </c>
      <c r="F953" s="55" t="s">
        <v>216</v>
      </c>
      <c r="G953" s="55" t="s">
        <v>124</v>
      </c>
      <c r="H953" s="55" t="s">
        <v>124</v>
      </c>
      <c r="I953" s="55" t="s">
        <v>42</v>
      </c>
      <c r="J953" s="55" t="s">
        <v>257</v>
      </c>
      <c r="K953" s="55" t="s">
        <v>257</v>
      </c>
      <c r="L953" s="55" t="s">
        <v>43</v>
      </c>
      <c r="M953" s="55" t="s">
        <v>44</v>
      </c>
      <c r="N953" s="55" t="s">
        <v>150</v>
      </c>
      <c r="O953" s="55" t="s">
        <v>42</v>
      </c>
      <c r="P953" s="55" t="s">
        <v>392</v>
      </c>
      <c r="Q953" s="55" t="s">
        <v>393</v>
      </c>
      <c r="R953" s="55" t="s">
        <v>402</v>
      </c>
      <c r="S953" s="55">
        <v>201304</v>
      </c>
      <c r="T953" s="55" t="s">
        <v>52</v>
      </c>
      <c r="U953" s="55">
        <v>197.74</v>
      </c>
      <c r="V953" s="56">
        <v>197.74</v>
      </c>
      <c r="W953" s="55" t="s">
        <v>340</v>
      </c>
      <c r="X953" s="55" t="s">
        <v>384</v>
      </c>
      <c r="Y953" s="55"/>
      <c r="Z953" s="55" t="s">
        <v>48</v>
      </c>
      <c r="AA953" s="55" t="s">
        <v>315</v>
      </c>
      <c r="AB953" s="55" t="s">
        <v>42</v>
      </c>
      <c r="AC953" s="55" t="s">
        <v>403</v>
      </c>
      <c r="AD953" s="55" t="s">
        <v>146</v>
      </c>
      <c r="AE953" s="55"/>
      <c r="AF953" s="55" t="s">
        <v>396</v>
      </c>
    </row>
    <row r="954" spans="1:32" x14ac:dyDescent="0.25">
      <c r="A954" s="55" t="s">
        <v>35</v>
      </c>
      <c r="B954" s="55" t="s">
        <v>36</v>
      </c>
      <c r="C954" s="55" t="s">
        <v>37</v>
      </c>
      <c r="D954" s="55" t="s">
        <v>121</v>
      </c>
      <c r="E954" s="55" t="s">
        <v>215</v>
      </c>
      <c r="F954" s="55" t="s">
        <v>216</v>
      </c>
      <c r="G954" s="55" t="s">
        <v>124</v>
      </c>
      <c r="H954" s="55" t="s">
        <v>124</v>
      </c>
      <c r="I954" s="55" t="s">
        <v>42</v>
      </c>
      <c r="J954" s="55" t="s">
        <v>257</v>
      </c>
      <c r="K954" s="55" t="s">
        <v>257</v>
      </c>
      <c r="L954" s="55" t="s">
        <v>43</v>
      </c>
      <c r="M954" s="55" t="s">
        <v>44</v>
      </c>
      <c r="N954" s="55" t="s">
        <v>134</v>
      </c>
      <c r="O954" s="55" t="s">
        <v>42</v>
      </c>
      <c r="P954" s="55" t="s">
        <v>392</v>
      </c>
      <c r="Q954" s="55" t="s">
        <v>135</v>
      </c>
      <c r="R954" s="55" t="s">
        <v>402</v>
      </c>
      <c r="S954" s="55">
        <v>201304</v>
      </c>
      <c r="T954" s="55" t="s">
        <v>52</v>
      </c>
      <c r="U954" s="55">
        <v>0</v>
      </c>
      <c r="V954" s="56">
        <v>9.89</v>
      </c>
      <c r="W954" s="55"/>
      <c r="X954" s="55" t="s">
        <v>384</v>
      </c>
      <c r="Y954" s="55"/>
      <c r="Z954" s="55" t="s">
        <v>48</v>
      </c>
      <c r="AA954" s="55" t="s">
        <v>315</v>
      </c>
      <c r="AB954" s="55" t="s">
        <v>42</v>
      </c>
      <c r="AC954" s="55" t="s">
        <v>403</v>
      </c>
      <c r="AD954" s="55" t="s">
        <v>146</v>
      </c>
      <c r="AE954" s="55"/>
      <c r="AF954" s="55" t="s">
        <v>396</v>
      </c>
    </row>
    <row r="955" spans="1:32" x14ac:dyDescent="0.25">
      <c r="A955" s="55" t="s">
        <v>35</v>
      </c>
      <c r="B955" s="55" t="s">
        <v>36</v>
      </c>
      <c r="C955" s="55" t="s">
        <v>37</v>
      </c>
      <c r="D955" s="55" t="s">
        <v>121</v>
      </c>
      <c r="E955" s="55" t="s">
        <v>215</v>
      </c>
      <c r="F955" s="55" t="s">
        <v>216</v>
      </c>
      <c r="G955" s="55" t="s">
        <v>124</v>
      </c>
      <c r="H955" s="55" t="s">
        <v>124</v>
      </c>
      <c r="I955" s="55" t="s">
        <v>42</v>
      </c>
      <c r="J955" s="55" t="s">
        <v>261</v>
      </c>
      <c r="K955" s="55" t="s">
        <v>261</v>
      </c>
      <c r="L955" s="55" t="s">
        <v>43</v>
      </c>
      <c r="M955" s="55" t="s">
        <v>44</v>
      </c>
      <c r="N955" s="55" t="s">
        <v>150</v>
      </c>
      <c r="O955" s="55" t="s">
        <v>42</v>
      </c>
      <c r="P955" s="55" t="s">
        <v>392</v>
      </c>
      <c r="Q955" s="55" t="s">
        <v>393</v>
      </c>
      <c r="R955" s="55" t="s">
        <v>401</v>
      </c>
      <c r="S955" s="55">
        <v>201304</v>
      </c>
      <c r="T955" s="55" t="s">
        <v>52</v>
      </c>
      <c r="U955" s="55">
        <v>166.52</v>
      </c>
      <c r="V955" s="56">
        <v>166.52</v>
      </c>
      <c r="W955" s="55" t="s">
        <v>340</v>
      </c>
      <c r="X955" s="55" t="s">
        <v>384</v>
      </c>
      <c r="Y955" s="55"/>
      <c r="Z955" s="55" t="s">
        <v>48</v>
      </c>
      <c r="AA955" s="55" t="s">
        <v>315</v>
      </c>
      <c r="AB955" s="55" t="s">
        <v>42</v>
      </c>
      <c r="AC955" s="55" t="s">
        <v>398</v>
      </c>
      <c r="AD955" s="55" t="s">
        <v>146</v>
      </c>
      <c r="AE955" s="55"/>
      <c r="AF955" s="55" t="s">
        <v>396</v>
      </c>
    </row>
    <row r="956" spans="1:32" x14ac:dyDescent="0.25">
      <c r="A956" s="55" t="s">
        <v>35</v>
      </c>
      <c r="B956" s="55" t="s">
        <v>36</v>
      </c>
      <c r="C956" s="55" t="s">
        <v>37</v>
      </c>
      <c r="D956" s="55" t="s">
        <v>121</v>
      </c>
      <c r="E956" s="55" t="s">
        <v>215</v>
      </c>
      <c r="F956" s="55" t="s">
        <v>216</v>
      </c>
      <c r="G956" s="55" t="s">
        <v>124</v>
      </c>
      <c r="H956" s="55" t="s">
        <v>124</v>
      </c>
      <c r="I956" s="55" t="s">
        <v>42</v>
      </c>
      <c r="J956" s="55" t="s">
        <v>261</v>
      </c>
      <c r="K956" s="55" t="s">
        <v>261</v>
      </c>
      <c r="L956" s="55" t="s">
        <v>43</v>
      </c>
      <c r="M956" s="55" t="s">
        <v>44</v>
      </c>
      <c r="N956" s="55" t="s">
        <v>134</v>
      </c>
      <c r="O956" s="55" t="s">
        <v>42</v>
      </c>
      <c r="P956" s="55" t="s">
        <v>392</v>
      </c>
      <c r="Q956" s="55" t="s">
        <v>135</v>
      </c>
      <c r="R956" s="55" t="s">
        <v>401</v>
      </c>
      <c r="S956" s="55">
        <v>201304</v>
      </c>
      <c r="T956" s="55" t="s">
        <v>52</v>
      </c>
      <c r="U956" s="55">
        <v>0</v>
      </c>
      <c r="V956" s="56">
        <v>8.33</v>
      </c>
      <c r="W956" s="55"/>
      <c r="X956" s="55" t="s">
        <v>384</v>
      </c>
      <c r="Y956" s="55"/>
      <c r="Z956" s="55" t="s">
        <v>48</v>
      </c>
      <c r="AA956" s="55" t="s">
        <v>315</v>
      </c>
      <c r="AB956" s="55" t="s">
        <v>42</v>
      </c>
      <c r="AC956" s="55" t="s">
        <v>398</v>
      </c>
      <c r="AD956" s="55" t="s">
        <v>146</v>
      </c>
      <c r="AE956" s="55"/>
      <c r="AF956" s="55" t="s">
        <v>396</v>
      </c>
    </row>
    <row r="957" spans="1:32" x14ac:dyDescent="0.25">
      <c r="A957" s="55" t="s">
        <v>35</v>
      </c>
      <c r="B957" s="55" t="s">
        <v>36</v>
      </c>
      <c r="C957" s="55" t="s">
        <v>37</v>
      </c>
      <c r="D957" s="55" t="s">
        <v>121</v>
      </c>
      <c r="E957" s="55" t="s">
        <v>215</v>
      </c>
      <c r="F957" s="55" t="s">
        <v>216</v>
      </c>
      <c r="G957" s="55" t="s">
        <v>124</v>
      </c>
      <c r="H957" s="55" t="s">
        <v>124</v>
      </c>
      <c r="I957" s="55" t="s">
        <v>42</v>
      </c>
      <c r="J957" s="55" t="s">
        <v>261</v>
      </c>
      <c r="K957" s="55" t="s">
        <v>261</v>
      </c>
      <c r="L957" s="55" t="s">
        <v>43</v>
      </c>
      <c r="M957" s="55" t="s">
        <v>44</v>
      </c>
      <c r="N957" s="55" t="s">
        <v>150</v>
      </c>
      <c r="O957" s="55" t="s">
        <v>42</v>
      </c>
      <c r="P957" s="55" t="s">
        <v>392</v>
      </c>
      <c r="Q957" s="55" t="s">
        <v>393</v>
      </c>
      <c r="R957" s="55" t="s">
        <v>397</v>
      </c>
      <c r="S957" s="55">
        <v>201304</v>
      </c>
      <c r="T957" s="55" t="s">
        <v>52</v>
      </c>
      <c r="U957" s="55">
        <v>208.15</v>
      </c>
      <c r="V957" s="56">
        <v>208.15</v>
      </c>
      <c r="W957" s="55" t="s">
        <v>340</v>
      </c>
      <c r="X957" s="55" t="s">
        <v>384</v>
      </c>
      <c r="Y957" s="55"/>
      <c r="Z957" s="55" t="s">
        <v>48</v>
      </c>
      <c r="AA957" s="55" t="s">
        <v>315</v>
      </c>
      <c r="AB957" s="55" t="s">
        <v>42</v>
      </c>
      <c r="AC957" s="55" t="s">
        <v>398</v>
      </c>
      <c r="AD957" s="55" t="s">
        <v>146</v>
      </c>
      <c r="AE957" s="55"/>
      <c r="AF957" s="55" t="s">
        <v>396</v>
      </c>
    </row>
    <row r="958" spans="1:32" x14ac:dyDescent="0.25">
      <c r="A958" s="55" t="s">
        <v>35</v>
      </c>
      <c r="B958" s="55" t="s">
        <v>36</v>
      </c>
      <c r="C958" s="55" t="s">
        <v>37</v>
      </c>
      <c r="D958" s="55" t="s">
        <v>121</v>
      </c>
      <c r="E958" s="55" t="s">
        <v>215</v>
      </c>
      <c r="F958" s="55" t="s">
        <v>216</v>
      </c>
      <c r="G958" s="55" t="s">
        <v>124</v>
      </c>
      <c r="H958" s="55" t="s">
        <v>124</v>
      </c>
      <c r="I958" s="55" t="s">
        <v>42</v>
      </c>
      <c r="J958" s="55" t="s">
        <v>261</v>
      </c>
      <c r="K958" s="55" t="s">
        <v>261</v>
      </c>
      <c r="L958" s="55" t="s">
        <v>43</v>
      </c>
      <c r="M958" s="55" t="s">
        <v>44</v>
      </c>
      <c r="N958" s="55" t="s">
        <v>134</v>
      </c>
      <c r="O958" s="55" t="s">
        <v>42</v>
      </c>
      <c r="P958" s="55" t="s">
        <v>392</v>
      </c>
      <c r="Q958" s="55" t="s">
        <v>135</v>
      </c>
      <c r="R958" s="55" t="s">
        <v>397</v>
      </c>
      <c r="S958" s="55">
        <v>201304</v>
      </c>
      <c r="T958" s="55" t="s">
        <v>52</v>
      </c>
      <c r="U958" s="55">
        <v>0</v>
      </c>
      <c r="V958" s="56">
        <v>10.41</v>
      </c>
      <c r="W958" s="55"/>
      <c r="X958" s="55" t="s">
        <v>384</v>
      </c>
      <c r="Y958" s="55"/>
      <c r="Z958" s="55" t="s">
        <v>48</v>
      </c>
      <c r="AA958" s="55" t="s">
        <v>315</v>
      </c>
      <c r="AB958" s="55" t="s">
        <v>42</v>
      </c>
      <c r="AC958" s="55" t="s">
        <v>398</v>
      </c>
      <c r="AD958" s="55" t="s">
        <v>146</v>
      </c>
      <c r="AE958" s="55"/>
      <c r="AF958" s="55" t="s">
        <v>396</v>
      </c>
    </row>
    <row r="959" spans="1:32" x14ac:dyDescent="0.25">
      <c r="A959" s="55" t="s">
        <v>35</v>
      </c>
      <c r="B959" s="55" t="s">
        <v>36</v>
      </c>
      <c r="C959" s="55" t="s">
        <v>37</v>
      </c>
      <c r="D959" s="55" t="s">
        <v>121</v>
      </c>
      <c r="E959" s="55" t="s">
        <v>215</v>
      </c>
      <c r="F959" s="55" t="s">
        <v>216</v>
      </c>
      <c r="G959" s="55" t="s">
        <v>124</v>
      </c>
      <c r="H959" s="55" t="s">
        <v>124</v>
      </c>
      <c r="I959" s="55" t="s">
        <v>42</v>
      </c>
      <c r="J959" s="55" t="s">
        <v>261</v>
      </c>
      <c r="K959" s="55" t="s">
        <v>261</v>
      </c>
      <c r="L959" s="55" t="s">
        <v>43</v>
      </c>
      <c r="M959" s="55" t="s">
        <v>44</v>
      </c>
      <c r="N959" s="55" t="s">
        <v>150</v>
      </c>
      <c r="O959" s="55" t="s">
        <v>42</v>
      </c>
      <c r="P959" s="55" t="s">
        <v>446</v>
      </c>
      <c r="Q959" s="55" t="s">
        <v>447</v>
      </c>
      <c r="R959" s="55" t="s">
        <v>266</v>
      </c>
      <c r="S959" s="55">
        <v>201304</v>
      </c>
      <c r="T959" s="55" t="s">
        <v>52</v>
      </c>
      <c r="U959" s="55">
        <v>75902.240000000005</v>
      </c>
      <c r="V959" s="56">
        <v>75902.240000000005</v>
      </c>
      <c r="W959" s="55" t="s">
        <v>340</v>
      </c>
      <c r="X959" s="55" t="s">
        <v>267</v>
      </c>
      <c r="Y959" s="55"/>
      <c r="Z959" s="55" t="s">
        <v>48</v>
      </c>
      <c r="AA959" s="55" t="s">
        <v>315</v>
      </c>
      <c r="AB959" s="55" t="s">
        <v>42</v>
      </c>
      <c r="AC959" s="55" t="s">
        <v>398</v>
      </c>
      <c r="AD959" s="55" t="s">
        <v>146</v>
      </c>
      <c r="AE959" s="55"/>
      <c r="AF959" s="55" t="s">
        <v>449</v>
      </c>
    </row>
    <row r="960" spans="1:32" x14ac:dyDescent="0.25">
      <c r="A960" s="55" t="s">
        <v>35</v>
      </c>
      <c r="B960" s="55" t="s">
        <v>36</v>
      </c>
      <c r="C960" s="55" t="s">
        <v>37</v>
      </c>
      <c r="D960" s="55" t="s">
        <v>121</v>
      </c>
      <c r="E960" s="55" t="s">
        <v>215</v>
      </c>
      <c r="F960" s="55" t="s">
        <v>216</v>
      </c>
      <c r="G960" s="55" t="s">
        <v>124</v>
      </c>
      <c r="H960" s="55" t="s">
        <v>124</v>
      </c>
      <c r="I960" s="55" t="s">
        <v>42</v>
      </c>
      <c r="J960" s="55" t="s">
        <v>261</v>
      </c>
      <c r="K960" s="55" t="s">
        <v>261</v>
      </c>
      <c r="L960" s="55" t="s">
        <v>43</v>
      </c>
      <c r="M960" s="55" t="s">
        <v>44</v>
      </c>
      <c r="N960" s="55" t="s">
        <v>134</v>
      </c>
      <c r="O960" s="55" t="s">
        <v>42</v>
      </c>
      <c r="P960" s="55" t="s">
        <v>446</v>
      </c>
      <c r="Q960" s="55" t="s">
        <v>135</v>
      </c>
      <c r="R960" s="55" t="s">
        <v>266</v>
      </c>
      <c r="S960" s="55">
        <v>201304</v>
      </c>
      <c r="T960" s="55" t="s">
        <v>52</v>
      </c>
      <c r="U960" s="55">
        <v>0</v>
      </c>
      <c r="V960" s="56">
        <v>450</v>
      </c>
      <c r="W960" s="55"/>
      <c r="X960" s="55" t="s">
        <v>267</v>
      </c>
      <c r="Y960" s="55"/>
      <c r="Z960" s="55" t="s">
        <v>48</v>
      </c>
      <c r="AA960" s="55" t="s">
        <v>315</v>
      </c>
      <c r="AB960" s="55" t="s">
        <v>42</v>
      </c>
      <c r="AC960" s="55" t="s">
        <v>398</v>
      </c>
      <c r="AD960" s="55" t="s">
        <v>146</v>
      </c>
      <c r="AE960" s="55"/>
      <c r="AF960" s="55" t="s">
        <v>449</v>
      </c>
    </row>
    <row r="961" spans="1:32" x14ac:dyDescent="0.25">
      <c r="A961" s="55" t="s">
        <v>35</v>
      </c>
      <c r="B961" s="55" t="s">
        <v>36</v>
      </c>
      <c r="C961" s="55" t="s">
        <v>37</v>
      </c>
      <c r="D961" s="55" t="s">
        <v>121</v>
      </c>
      <c r="E961" s="55" t="s">
        <v>215</v>
      </c>
      <c r="F961" s="55" t="s">
        <v>216</v>
      </c>
      <c r="G961" s="55" t="s">
        <v>124</v>
      </c>
      <c r="H961" s="55" t="s">
        <v>124</v>
      </c>
      <c r="I961" s="55" t="s">
        <v>42</v>
      </c>
      <c r="J961" s="55" t="s">
        <v>261</v>
      </c>
      <c r="K961" s="55" t="s">
        <v>261</v>
      </c>
      <c r="L961" s="55" t="s">
        <v>43</v>
      </c>
      <c r="M961" s="55" t="s">
        <v>44</v>
      </c>
      <c r="N961" s="55" t="s">
        <v>150</v>
      </c>
      <c r="O961" s="55" t="s">
        <v>42</v>
      </c>
      <c r="P961" s="55" t="s">
        <v>392</v>
      </c>
      <c r="Q961" s="55" t="s">
        <v>393</v>
      </c>
      <c r="R961" s="55" t="s">
        <v>394</v>
      </c>
      <c r="S961" s="55">
        <v>201304</v>
      </c>
      <c r="T961" s="55" t="s">
        <v>52</v>
      </c>
      <c r="U961" s="55">
        <v>208.15</v>
      </c>
      <c r="V961" s="56">
        <v>208.15</v>
      </c>
      <c r="W961" s="55" t="s">
        <v>340</v>
      </c>
      <c r="X961" s="55" t="s">
        <v>384</v>
      </c>
      <c r="Y961" s="55"/>
      <c r="Z961" s="55" t="s">
        <v>48</v>
      </c>
      <c r="AA961" s="55" t="s">
        <v>315</v>
      </c>
      <c r="AB961" s="55" t="s">
        <v>42</v>
      </c>
      <c r="AC961" s="55" t="s">
        <v>395</v>
      </c>
      <c r="AD961" s="55" t="s">
        <v>146</v>
      </c>
      <c r="AE961" s="55"/>
      <c r="AF961" s="55" t="s">
        <v>396</v>
      </c>
    </row>
    <row r="962" spans="1:32" x14ac:dyDescent="0.25">
      <c r="A962" s="55" t="s">
        <v>35</v>
      </c>
      <c r="B962" s="55" t="s">
        <v>36</v>
      </c>
      <c r="C962" s="55" t="s">
        <v>37</v>
      </c>
      <c r="D962" s="55" t="s">
        <v>121</v>
      </c>
      <c r="E962" s="55" t="s">
        <v>215</v>
      </c>
      <c r="F962" s="55" t="s">
        <v>216</v>
      </c>
      <c r="G962" s="55" t="s">
        <v>124</v>
      </c>
      <c r="H962" s="55" t="s">
        <v>124</v>
      </c>
      <c r="I962" s="55" t="s">
        <v>42</v>
      </c>
      <c r="J962" s="55" t="s">
        <v>261</v>
      </c>
      <c r="K962" s="55" t="s">
        <v>261</v>
      </c>
      <c r="L962" s="55" t="s">
        <v>43</v>
      </c>
      <c r="M962" s="55" t="s">
        <v>44</v>
      </c>
      <c r="N962" s="55" t="s">
        <v>134</v>
      </c>
      <c r="O962" s="55" t="s">
        <v>42</v>
      </c>
      <c r="P962" s="55" t="s">
        <v>392</v>
      </c>
      <c r="Q962" s="55" t="s">
        <v>135</v>
      </c>
      <c r="R962" s="55" t="s">
        <v>394</v>
      </c>
      <c r="S962" s="55">
        <v>201304</v>
      </c>
      <c r="T962" s="55" t="s">
        <v>52</v>
      </c>
      <c r="U962" s="55">
        <v>0</v>
      </c>
      <c r="V962" s="56">
        <v>10.41</v>
      </c>
      <c r="W962" s="55"/>
      <c r="X962" s="55" t="s">
        <v>384</v>
      </c>
      <c r="Y962" s="55"/>
      <c r="Z962" s="55" t="s">
        <v>48</v>
      </c>
      <c r="AA962" s="55" t="s">
        <v>315</v>
      </c>
      <c r="AB962" s="55" t="s">
        <v>42</v>
      </c>
      <c r="AC962" s="55" t="s">
        <v>395</v>
      </c>
      <c r="AD962" s="55" t="s">
        <v>146</v>
      </c>
      <c r="AE962" s="55"/>
      <c r="AF962" s="55" t="s">
        <v>396</v>
      </c>
    </row>
    <row r="963" spans="1:32" x14ac:dyDescent="0.25">
      <c r="A963" s="55" t="s">
        <v>35</v>
      </c>
      <c r="B963" s="55" t="s">
        <v>36</v>
      </c>
      <c r="C963" s="55" t="s">
        <v>37</v>
      </c>
      <c r="D963" s="55" t="s">
        <v>121</v>
      </c>
      <c r="E963" s="55" t="s">
        <v>215</v>
      </c>
      <c r="F963" s="55" t="s">
        <v>216</v>
      </c>
      <c r="G963" s="55" t="s">
        <v>124</v>
      </c>
      <c r="H963" s="55" t="s">
        <v>124</v>
      </c>
      <c r="I963" s="55" t="s">
        <v>42</v>
      </c>
      <c r="J963" s="55" t="s">
        <v>261</v>
      </c>
      <c r="K963" s="55" t="s">
        <v>261</v>
      </c>
      <c r="L963" s="55" t="s">
        <v>43</v>
      </c>
      <c r="M963" s="55" t="s">
        <v>44</v>
      </c>
      <c r="N963" s="55" t="s">
        <v>150</v>
      </c>
      <c r="O963" s="55" t="s">
        <v>42</v>
      </c>
      <c r="P963" s="55" t="s">
        <v>392</v>
      </c>
      <c r="Q963" s="55" t="s">
        <v>393</v>
      </c>
      <c r="R963" s="55" t="s">
        <v>399</v>
      </c>
      <c r="S963" s="55">
        <v>201304</v>
      </c>
      <c r="T963" s="55" t="s">
        <v>52</v>
      </c>
      <c r="U963" s="55">
        <v>124.9</v>
      </c>
      <c r="V963" s="56">
        <v>124.9</v>
      </c>
      <c r="W963" s="55" t="s">
        <v>340</v>
      </c>
      <c r="X963" s="55" t="s">
        <v>384</v>
      </c>
      <c r="Y963" s="55"/>
      <c r="Z963" s="55" t="s">
        <v>48</v>
      </c>
      <c r="AA963" s="55" t="s">
        <v>315</v>
      </c>
      <c r="AB963" s="55" t="s">
        <v>42</v>
      </c>
      <c r="AC963" s="55" t="s">
        <v>400</v>
      </c>
      <c r="AD963" s="55" t="s">
        <v>146</v>
      </c>
      <c r="AE963" s="55"/>
      <c r="AF963" s="55" t="s">
        <v>396</v>
      </c>
    </row>
    <row r="964" spans="1:32" x14ac:dyDescent="0.25">
      <c r="A964" s="55" t="s">
        <v>35</v>
      </c>
      <c r="B964" s="55" t="s">
        <v>36</v>
      </c>
      <c r="C964" s="55" t="s">
        <v>37</v>
      </c>
      <c r="D964" s="55" t="s">
        <v>121</v>
      </c>
      <c r="E964" s="55" t="s">
        <v>215</v>
      </c>
      <c r="F964" s="55" t="s">
        <v>216</v>
      </c>
      <c r="G964" s="55" t="s">
        <v>124</v>
      </c>
      <c r="H964" s="55" t="s">
        <v>124</v>
      </c>
      <c r="I964" s="55" t="s">
        <v>42</v>
      </c>
      <c r="J964" s="55" t="s">
        <v>261</v>
      </c>
      <c r="K964" s="55" t="s">
        <v>261</v>
      </c>
      <c r="L964" s="55" t="s">
        <v>43</v>
      </c>
      <c r="M964" s="55" t="s">
        <v>44</v>
      </c>
      <c r="N964" s="55" t="s">
        <v>134</v>
      </c>
      <c r="O964" s="55" t="s">
        <v>42</v>
      </c>
      <c r="P964" s="55" t="s">
        <v>392</v>
      </c>
      <c r="Q964" s="55" t="s">
        <v>135</v>
      </c>
      <c r="R964" s="55" t="s">
        <v>399</v>
      </c>
      <c r="S964" s="55">
        <v>201304</v>
      </c>
      <c r="T964" s="55" t="s">
        <v>52</v>
      </c>
      <c r="U964" s="55">
        <v>0</v>
      </c>
      <c r="V964" s="56">
        <v>6.25</v>
      </c>
      <c r="W964" s="55"/>
      <c r="X964" s="55" t="s">
        <v>384</v>
      </c>
      <c r="Y964" s="55"/>
      <c r="Z964" s="55" t="s">
        <v>48</v>
      </c>
      <c r="AA964" s="55" t="s">
        <v>315</v>
      </c>
      <c r="AB964" s="55" t="s">
        <v>42</v>
      </c>
      <c r="AC964" s="55" t="s">
        <v>400</v>
      </c>
      <c r="AD964" s="55" t="s">
        <v>146</v>
      </c>
      <c r="AE964" s="55"/>
      <c r="AF964" s="55" t="s">
        <v>396</v>
      </c>
    </row>
    <row r="965" spans="1:32" x14ac:dyDescent="0.25">
      <c r="A965" s="55" t="s">
        <v>35</v>
      </c>
      <c r="B965" s="55" t="s">
        <v>36</v>
      </c>
      <c r="C965" s="55" t="s">
        <v>37</v>
      </c>
      <c r="D965" s="55" t="s">
        <v>121</v>
      </c>
      <c r="E965" s="55" t="s">
        <v>215</v>
      </c>
      <c r="F965" s="55" t="s">
        <v>216</v>
      </c>
      <c r="G965" s="55" t="s">
        <v>124</v>
      </c>
      <c r="H965" s="55" t="s">
        <v>124</v>
      </c>
      <c r="I965" s="55" t="s">
        <v>42</v>
      </c>
      <c r="J965" s="55" t="s">
        <v>261</v>
      </c>
      <c r="K965" s="55" t="s">
        <v>261</v>
      </c>
      <c r="L965" s="55" t="s">
        <v>43</v>
      </c>
      <c r="M965" s="55" t="s">
        <v>44</v>
      </c>
      <c r="N965" s="55" t="s">
        <v>150</v>
      </c>
      <c r="O965" s="55" t="s">
        <v>42</v>
      </c>
      <c r="P965" s="55" t="s">
        <v>446</v>
      </c>
      <c r="Q965" s="55" t="s">
        <v>447</v>
      </c>
      <c r="R965" s="55" t="s">
        <v>448</v>
      </c>
      <c r="S965" s="55">
        <v>201304</v>
      </c>
      <c r="T965" s="55" t="s">
        <v>52</v>
      </c>
      <c r="U965" s="55">
        <v>42374.07</v>
      </c>
      <c r="V965" s="56">
        <v>42374.07</v>
      </c>
      <c r="W965" s="55" t="s">
        <v>340</v>
      </c>
      <c r="X965" s="55" t="s">
        <v>267</v>
      </c>
      <c r="Y965" s="55"/>
      <c r="Z965" s="55" t="s">
        <v>48</v>
      </c>
      <c r="AA965" s="55" t="s">
        <v>315</v>
      </c>
      <c r="AB965" s="55" t="s">
        <v>42</v>
      </c>
      <c r="AC965" s="55" t="s">
        <v>400</v>
      </c>
      <c r="AD965" s="55" t="s">
        <v>146</v>
      </c>
      <c r="AE965" s="55"/>
      <c r="AF965" s="55" t="s">
        <v>449</v>
      </c>
    </row>
    <row r="966" spans="1:32" x14ac:dyDescent="0.25">
      <c r="A966" s="55" t="s">
        <v>35</v>
      </c>
      <c r="B966" s="55" t="s">
        <v>36</v>
      </c>
      <c r="C966" s="55" t="s">
        <v>37</v>
      </c>
      <c r="D966" s="55" t="s">
        <v>121</v>
      </c>
      <c r="E966" s="55" t="s">
        <v>215</v>
      </c>
      <c r="F966" s="55" t="s">
        <v>216</v>
      </c>
      <c r="G966" s="55" t="s">
        <v>124</v>
      </c>
      <c r="H966" s="55" t="s">
        <v>124</v>
      </c>
      <c r="I966" s="55" t="s">
        <v>42</v>
      </c>
      <c r="J966" s="55" t="s">
        <v>261</v>
      </c>
      <c r="K966" s="55" t="s">
        <v>261</v>
      </c>
      <c r="L966" s="55" t="s">
        <v>43</v>
      </c>
      <c r="M966" s="55" t="s">
        <v>44</v>
      </c>
      <c r="N966" s="55" t="s">
        <v>150</v>
      </c>
      <c r="O966" s="55" t="s">
        <v>42</v>
      </c>
      <c r="P966" s="55" t="s">
        <v>392</v>
      </c>
      <c r="Q966" s="55" t="s">
        <v>393</v>
      </c>
      <c r="R966" s="55" t="s">
        <v>402</v>
      </c>
      <c r="S966" s="55">
        <v>201304</v>
      </c>
      <c r="T966" s="55" t="s">
        <v>52</v>
      </c>
      <c r="U966" s="55">
        <v>197.76</v>
      </c>
      <c r="V966" s="56">
        <v>197.76</v>
      </c>
      <c r="W966" s="55" t="s">
        <v>340</v>
      </c>
      <c r="X966" s="55" t="s">
        <v>384</v>
      </c>
      <c r="Y966" s="55"/>
      <c r="Z966" s="55" t="s">
        <v>48</v>
      </c>
      <c r="AA966" s="55" t="s">
        <v>315</v>
      </c>
      <c r="AB966" s="55" t="s">
        <v>42</v>
      </c>
      <c r="AC966" s="55" t="s">
        <v>403</v>
      </c>
      <c r="AD966" s="55" t="s">
        <v>146</v>
      </c>
      <c r="AE966" s="55"/>
      <c r="AF966" s="55" t="s">
        <v>396</v>
      </c>
    </row>
    <row r="967" spans="1:32" x14ac:dyDescent="0.25">
      <c r="A967" s="55" t="s">
        <v>35</v>
      </c>
      <c r="B967" s="55" t="s">
        <v>36</v>
      </c>
      <c r="C967" s="55" t="s">
        <v>37</v>
      </c>
      <c r="D967" s="55" t="s">
        <v>121</v>
      </c>
      <c r="E967" s="55" t="s">
        <v>215</v>
      </c>
      <c r="F967" s="55" t="s">
        <v>216</v>
      </c>
      <c r="G967" s="55" t="s">
        <v>124</v>
      </c>
      <c r="H967" s="55" t="s">
        <v>124</v>
      </c>
      <c r="I967" s="55" t="s">
        <v>42</v>
      </c>
      <c r="J967" s="55" t="s">
        <v>261</v>
      </c>
      <c r="K967" s="55" t="s">
        <v>261</v>
      </c>
      <c r="L967" s="55" t="s">
        <v>43</v>
      </c>
      <c r="M967" s="55" t="s">
        <v>44</v>
      </c>
      <c r="N967" s="55" t="s">
        <v>134</v>
      </c>
      <c r="O967" s="55" t="s">
        <v>42</v>
      </c>
      <c r="P967" s="55" t="s">
        <v>392</v>
      </c>
      <c r="Q967" s="55" t="s">
        <v>135</v>
      </c>
      <c r="R967" s="55" t="s">
        <v>402</v>
      </c>
      <c r="S967" s="55">
        <v>201304</v>
      </c>
      <c r="T967" s="55" t="s">
        <v>52</v>
      </c>
      <c r="U967" s="55">
        <v>0</v>
      </c>
      <c r="V967" s="56">
        <v>9.89</v>
      </c>
      <c r="W967" s="55"/>
      <c r="X967" s="55" t="s">
        <v>384</v>
      </c>
      <c r="Y967" s="55"/>
      <c r="Z967" s="55" t="s">
        <v>48</v>
      </c>
      <c r="AA967" s="55" t="s">
        <v>315</v>
      </c>
      <c r="AB967" s="55" t="s">
        <v>42</v>
      </c>
      <c r="AC967" s="55" t="s">
        <v>403</v>
      </c>
      <c r="AD967" s="55" t="s">
        <v>146</v>
      </c>
      <c r="AE967" s="55"/>
      <c r="AF967" s="55" t="s">
        <v>396</v>
      </c>
    </row>
    <row r="968" spans="1:32" x14ac:dyDescent="0.25">
      <c r="A968" s="55" t="s">
        <v>35</v>
      </c>
      <c r="B968" s="55" t="s">
        <v>36</v>
      </c>
      <c r="C968" s="55" t="s">
        <v>37</v>
      </c>
      <c r="D968" s="55" t="s">
        <v>121</v>
      </c>
      <c r="E968" s="55" t="s">
        <v>122</v>
      </c>
      <c r="F968" s="55" t="s">
        <v>123</v>
      </c>
      <c r="G968" s="55" t="s">
        <v>124</v>
      </c>
      <c r="H968" s="55" t="s">
        <v>124</v>
      </c>
      <c r="I968" s="55" t="s">
        <v>42</v>
      </c>
      <c r="J968" s="55" t="s">
        <v>283</v>
      </c>
      <c r="K968" s="55" t="s">
        <v>283</v>
      </c>
      <c r="L968" s="55" t="s">
        <v>43</v>
      </c>
      <c r="M968" s="55" t="s">
        <v>44</v>
      </c>
      <c r="N968" s="55" t="s">
        <v>131</v>
      </c>
      <c r="O968" s="55" t="s">
        <v>42</v>
      </c>
      <c r="P968" s="55" t="s">
        <v>141</v>
      </c>
      <c r="Q968" s="55" t="s">
        <v>169</v>
      </c>
      <c r="R968" s="55" t="s">
        <v>323</v>
      </c>
      <c r="S968" s="55">
        <v>201304</v>
      </c>
      <c r="T968" s="55" t="s">
        <v>52</v>
      </c>
      <c r="U968" s="55">
        <v>0</v>
      </c>
      <c r="V968" s="56">
        <v>3.18</v>
      </c>
      <c r="W968" s="55"/>
      <c r="X968" s="55"/>
      <c r="Y968" s="55"/>
      <c r="Z968" s="55" t="s">
        <v>48</v>
      </c>
      <c r="AA968" s="55" t="s">
        <v>144</v>
      </c>
      <c r="AB968" s="55" t="s">
        <v>42</v>
      </c>
      <c r="AC968" s="55" t="s">
        <v>324</v>
      </c>
      <c r="AD968" s="55" t="s">
        <v>146</v>
      </c>
      <c r="AE968" s="55"/>
      <c r="AF968" s="55" t="s">
        <v>147</v>
      </c>
    </row>
    <row r="969" spans="1:32" x14ac:dyDescent="0.25">
      <c r="A969" s="55" t="s">
        <v>35</v>
      </c>
      <c r="B969" s="55" t="s">
        <v>36</v>
      </c>
      <c r="C969" s="55" t="s">
        <v>37</v>
      </c>
      <c r="D969" s="55" t="s">
        <v>121</v>
      </c>
      <c r="E969" s="55" t="s">
        <v>122</v>
      </c>
      <c r="F969" s="55" t="s">
        <v>123</v>
      </c>
      <c r="G969" s="55" t="s">
        <v>124</v>
      </c>
      <c r="H969" s="55" t="s">
        <v>124</v>
      </c>
      <c r="I969" s="55" t="s">
        <v>42</v>
      </c>
      <c r="J969" s="55" t="s">
        <v>283</v>
      </c>
      <c r="K969" s="55" t="s">
        <v>283</v>
      </c>
      <c r="L969" s="55" t="s">
        <v>43</v>
      </c>
      <c r="M969" s="55" t="s">
        <v>44</v>
      </c>
      <c r="N969" s="55" t="s">
        <v>131</v>
      </c>
      <c r="O969" s="55" t="s">
        <v>42</v>
      </c>
      <c r="P969" s="55" t="s">
        <v>141</v>
      </c>
      <c r="Q969" s="55" t="s">
        <v>167</v>
      </c>
      <c r="R969" s="55" t="s">
        <v>323</v>
      </c>
      <c r="S969" s="55">
        <v>201304</v>
      </c>
      <c r="T969" s="55" t="s">
        <v>52</v>
      </c>
      <c r="U969" s="55">
        <v>0</v>
      </c>
      <c r="V969" s="56">
        <v>25.43</v>
      </c>
      <c r="W969" s="55"/>
      <c r="X969" s="55"/>
      <c r="Y969" s="55"/>
      <c r="Z969" s="55" t="s">
        <v>48</v>
      </c>
      <c r="AA969" s="55" t="s">
        <v>168</v>
      </c>
      <c r="AB969" s="55" t="s">
        <v>42</v>
      </c>
      <c r="AC969" s="55" t="s">
        <v>324</v>
      </c>
      <c r="AD969" s="55" t="s">
        <v>146</v>
      </c>
      <c r="AE969" s="55"/>
      <c r="AF969" s="55" t="s">
        <v>147</v>
      </c>
    </row>
    <row r="970" spans="1:32" x14ac:dyDescent="0.25">
      <c r="A970" s="55" t="s">
        <v>35</v>
      </c>
      <c r="B970" s="55" t="s">
        <v>36</v>
      </c>
      <c r="C970" s="55" t="s">
        <v>37</v>
      </c>
      <c r="D970" s="55" t="s">
        <v>121</v>
      </c>
      <c r="E970" s="55" t="s">
        <v>122</v>
      </c>
      <c r="F970" s="55" t="s">
        <v>123</v>
      </c>
      <c r="G970" s="55" t="s">
        <v>124</v>
      </c>
      <c r="H970" s="55" t="s">
        <v>124</v>
      </c>
      <c r="I970" s="55" t="s">
        <v>42</v>
      </c>
      <c r="J970" s="55" t="s">
        <v>283</v>
      </c>
      <c r="K970" s="55" t="s">
        <v>283</v>
      </c>
      <c r="L970" s="55" t="s">
        <v>43</v>
      </c>
      <c r="M970" s="55" t="s">
        <v>44</v>
      </c>
      <c r="N970" s="55" t="s">
        <v>160</v>
      </c>
      <c r="O970" s="55" t="s">
        <v>42</v>
      </c>
      <c r="P970" s="55" t="s">
        <v>141</v>
      </c>
      <c r="Q970" s="55" t="s">
        <v>454</v>
      </c>
      <c r="R970" s="55" t="s">
        <v>323</v>
      </c>
      <c r="S970" s="55">
        <v>201304</v>
      </c>
      <c r="T970" s="55" t="s">
        <v>52</v>
      </c>
      <c r="U970" s="55">
        <v>0</v>
      </c>
      <c r="V970" s="56">
        <v>34.31</v>
      </c>
      <c r="W970" s="55"/>
      <c r="X970" s="55"/>
      <c r="Y970" s="55"/>
      <c r="Z970" s="55" t="s">
        <v>48</v>
      </c>
      <c r="AA970" s="55" t="s">
        <v>144</v>
      </c>
      <c r="AB970" s="55" t="s">
        <v>42</v>
      </c>
      <c r="AC970" s="55" t="s">
        <v>324</v>
      </c>
      <c r="AD970" s="55" t="s">
        <v>146</v>
      </c>
      <c r="AE970" s="55"/>
      <c r="AF970" s="55" t="s">
        <v>147</v>
      </c>
    </row>
    <row r="971" spans="1:32" x14ac:dyDescent="0.25">
      <c r="A971" s="55" t="s">
        <v>35</v>
      </c>
      <c r="B971" s="55" t="s">
        <v>36</v>
      </c>
      <c r="C971" s="55" t="s">
        <v>37</v>
      </c>
      <c r="D971" s="55" t="s">
        <v>121</v>
      </c>
      <c r="E971" s="55" t="s">
        <v>122</v>
      </c>
      <c r="F971" s="55" t="s">
        <v>123</v>
      </c>
      <c r="G971" s="55" t="s">
        <v>124</v>
      </c>
      <c r="H971" s="55" t="s">
        <v>124</v>
      </c>
      <c r="I971" s="55" t="s">
        <v>42</v>
      </c>
      <c r="J971" s="55" t="s">
        <v>283</v>
      </c>
      <c r="K971" s="55" t="s">
        <v>283</v>
      </c>
      <c r="L971" s="55" t="s">
        <v>43</v>
      </c>
      <c r="M971" s="55" t="s">
        <v>44</v>
      </c>
      <c r="N971" s="55" t="s">
        <v>160</v>
      </c>
      <c r="O971" s="55" t="s">
        <v>290</v>
      </c>
      <c r="P971" s="55" t="s">
        <v>455</v>
      </c>
      <c r="Q971" s="55" t="s">
        <v>456</v>
      </c>
      <c r="R971" s="55" t="s">
        <v>457</v>
      </c>
      <c r="S971" s="55">
        <v>201304</v>
      </c>
      <c r="T971" s="55" t="s">
        <v>52</v>
      </c>
      <c r="U971" s="55">
        <v>0</v>
      </c>
      <c r="V971" s="56">
        <v>643.04</v>
      </c>
      <c r="W971" s="55"/>
      <c r="X971" s="55"/>
      <c r="Y971" s="55"/>
      <c r="Z971" s="55" t="s">
        <v>48</v>
      </c>
      <c r="AA971" s="55" t="s">
        <v>144</v>
      </c>
      <c r="AB971" s="55" t="s">
        <v>42</v>
      </c>
      <c r="AC971" s="55" t="s">
        <v>357</v>
      </c>
      <c r="AD971" s="55" t="s">
        <v>146</v>
      </c>
      <c r="AE971" s="55"/>
      <c r="AF971" s="55" t="s">
        <v>458</v>
      </c>
    </row>
    <row r="972" spans="1:32" x14ac:dyDescent="0.25">
      <c r="A972" s="55" t="s">
        <v>35</v>
      </c>
      <c r="B972" s="55" t="s">
        <v>36</v>
      </c>
      <c r="C972" s="55" t="s">
        <v>37</v>
      </c>
      <c r="D972" s="55" t="s">
        <v>121</v>
      </c>
      <c r="E972" s="55" t="s">
        <v>122</v>
      </c>
      <c r="F972" s="55" t="s">
        <v>123</v>
      </c>
      <c r="G972" s="55" t="s">
        <v>124</v>
      </c>
      <c r="H972" s="55" t="s">
        <v>124</v>
      </c>
      <c r="I972" s="55" t="s">
        <v>42</v>
      </c>
      <c r="J972" s="55" t="s">
        <v>285</v>
      </c>
      <c r="K972" s="55" t="s">
        <v>285</v>
      </c>
      <c r="L972" s="55" t="s">
        <v>43</v>
      </c>
      <c r="M972" s="55" t="s">
        <v>44</v>
      </c>
      <c r="N972" s="55" t="s">
        <v>131</v>
      </c>
      <c r="O972" s="55" t="s">
        <v>42</v>
      </c>
      <c r="P972" s="55" t="s">
        <v>141</v>
      </c>
      <c r="Q972" s="55" t="s">
        <v>169</v>
      </c>
      <c r="R972" s="55" t="s">
        <v>323</v>
      </c>
      <c r="S972" s="55">
        <v>201304</v>
      </c>
      <c r="T972" s="55" t="s">
        <v>52</v>
      </c>
      <c r="U972" s="55">
        <v>0</v>
      </c>
      <c r="V972" s="56">
        <v>2.12</v>
      </c>
      <c r="W972" s="55"/>
      <c r="X972" s="55"/>
      <c r="Y972" s="55"/>
      <c r="Z972" s="55" t="s">
        <v>48</v>
      </c>
      <c r="AA972" s="55" t="s">
        <v>144</v>
      </c>
      <c r="AB972" s="55" t="s">
        <v>42</v>
      </c>
      <c r="AC972" s="55" t="s">
        <v>324</v>
      </c>
      <c r="AD972" s="55" t="s">
        <v>146</v>
      </c>
      <c r="AE972" s="55"/>
      <c r="AF972" s="55" t="s">
        <v>147</v>
      </c>
    </row>
    <row r="973" spans="1:32" x14ac:dyDescent="0.25">
      <c r="A973" s="55" t="s">
        <v>35</v>
      </c>
      <c r="B973" s="55" t="s">
        <v>36</v>
      </c>
      <c r="C973" s="55" t="s">
        <v>37</v>
      </c>
      <c r="D973" s="55" t="s">
        <v>121</v>
      </c>
      <c r="E973" s="55" t="s">
        <v>122</v>
      </c>
      <c r="F973" s="55" t="s">
        <v>123</v>
      </c>
      <c r="G973" s="55" t="s">
        <v>124</v>
      </c>
      <c r="H973" s="55" t="s">
        <v>124</v>
      </c>
      <c r="I973" s="55" t="s">
        <v>42</v>
      </c>
      <c r="J973" s="55" t="s">
        <v>285</v>
      </c>
      <c r="K973" s="55" t="s">
        <v>285</v>
      </c>
      <c r="L973" s="55" t="s">
        <v>43</v>
      </c>
      <c r="M973" s="55" t="s">
        <v>44</v>
      </c>
      <c r="N973" s="55" t="s">
        <v>131</v>
      </c>
      <c r="O973" s="55" t="s">
        <v>42</v>
      </c>
      <c r="P973" s="55" t="s">
        <v>141</v>
      </c>
      <c r="Q973" s="55" t="s">
        <v>167</v>
      </c>
      <c r="R973" s="55" t="s">
        <v>323</v>
      </c>
      <c r="S973" s="55">
        <v>201304</v>
      </c>
      <c r="T973" s="55" t="s">
        <v>52</v>
      </c>
      <c r="U973" s="55">
        <v>0</v>
      </c>
      <c r="V973" s="56">
        <v>16.95</v>
      </c>
      <c r="W973" s="55"/>
      <c r="X973" s="55"/>
      <c r="Y973" s="55"/>
      <c r="Z973" s="55" t="s">
        <v>48</v>
      </c>
      <c r="AA973" s="55" t="s">
        <v>168</v>
      </c>
      <c r="AB973" s="55" t="s">
        <v>42</v>
      </c>
      <c r="AC973" s="55" t="s">
        <v>324</v>
      </c>
      <c r="AD973" s="55" t="s">
        <v>146</v>
      </c>
      <c r="AE973" s="55"/>
      <c r="AF973" s="55" t="s">
        <v>147</v>
      </c>
    </row>
    <row r="974" spans="1:32" x14ac:dyDescent="0.25">
      <c r="A974" s="55" t="s">
        <v>35</v>
      </c>
      <c r="B974" s="55" t="s">
        <v>36</v>
      </c>
      <c r="C974" s="55" t="s">
        <v>37</v>
      </c>
      <c r="D974" s="55" t="s">
        <v>121</v>
      </c>
      <c r="E974" s="55" t="s">
        <v>122</v>
      </c>
      <c r="F974" s="55" t="s">
        <v>123</v>
      </c>
      <c r="G974" s="55" t="s">
        <v>124</v>
      </c>
      <c r="H974" s="55" t="s">
        <v>124</v>
      </c>
      <c r="I974" s="55" t="s">
        <v>42</v>
      </c>
      <c r="J974" s="55" t="s">
        <v>285</v>
      </c>
      <c r="K974" s="55" t="s">
        <v>285</v>
      </c>
      <c r="L974" s="55" t="s">
        <v>43</v>
      </c>
      <c r="M974" s="55" t="s">
        <v>44</v>
      </c>
      <c r="N974" s="55" t="s">
        <v>160</v>
      </c>
      <c r="O974" s="55" t="s">
        <v>42</v>
      </c>
      <c r="P974" s="55" t="s">
        <v>141</v>
      </c>
      <c r="Q974" s="55" t="s">
        <v>454</v>
      </c>
      <c r="R974" s="55" t="s">
        <v>323</v>
      </c>
      <c r="S974" s="55">
        <v>201304</v>
      </c>
      <c r="T974" s="55" t="s">
        <v>52</v>
      </c>
      <c r="U974" s="55">
        <v>0</v>
      </c>
      <c r="V974" s="56">
        <v>22.88</v>
      </c>
      <c r="W974" s="55"/>
      <c r="X974" s="55"/>
      <c r="Y974" s="55"/>
      <c r="Z974" s="55" t="s">
        <v>48</v>
      </c>
      <c r="AA974" s="55" t="s">
        <v>144</v>
      </c>
      <c r="AB974" s="55" t="s">
        <v>42</v>
      </c>
      <c r="AC974" s="55" t="s">
        <v>324</v>
      </c>
      <c r="AD974" s="55" t="s">
        <v>146</v>
      </c>
      <c r="AE974" s="55"/>
      <c r="AF974" s="55" t="s">
        <v>147</v>
      </c>
    </row>
    <row r="975" spans="1:32" x14ac:dyDescent="0.25">
      <c r="A975" s="55" t="s">
        <v>35</v>
      </c>
      <c r="B975" s="55" t="s">
        <v>36</v>
      </c>
      <c r="C975" s="55" t="s">
        <v>37</v>
      </c>
      <c r="D975" s="55" t="s">
        <v>121</v>
      </c>
      <c r="E975" s="55" t="s">
        <v>122</v>
      </c>
      <c r="F975" s="55" t="s">
        <v>123</v>
      </c>
      <c r="G975" s="55" t="s">
        <v>124</v>
      </c>
      <c r="H975" s="55" t="s">
        <v>124</v>
      </c>
      <c r="I975" s="55" t="s">
        <v>42</v>
      </c>
      <c r="J975" s="55" t="s">
        <v>285</v>
      </c>
      <c r="K975" s="55" t="s">
        <v>285</v>
      </c>
      <c r="L975" s="55" t="s">
        <v>43</v>
      </c>
      <c r="M975" s="55" t="s">
        <v>44</v>
      </c>
      <c r="N975" s="55" t="s">
        <v>160</v>
      </c>
      <c r="O975" s="55" t="s">
        <v>290</v>
      </c>
      <c r="P975" s="55" t="s">
        <v>455</v>
      </c>
      <c r="Q975" s="55" t="s">
        <v>456</v>
      </c>
      <c r="R975" s="55" t="s">
        <v>457</v>
      </c>
      <c r="S975" s="55">
        <v>201304</v>
      </c>
      <c r="T975" s="55" t="s">
        <v>52</v>
      </c>
      <c r="U975" s="55">
        <v>0</v>
      </c>
      <c r="V975" s="56">
        <v>465.65</v>
      </c>
      <c r="W975" s="55"/>
      <c r="X975" s="55"/>
      <c r="Y975" s="55"/>
      <c r="Z975" s="55" t="s">
        <v>48</v>
      </c>
      <c r="AA975" s="55" t="s">
        <v>144</v>
      </c>
      <c r="AB975" s="55" t="s">
        <v>42</v>
      </c>
      <c r="AC975" s="55" t="s">
        <v>357</v>
      </c>
      <c r="AD975" s="55" t="s">
        <v>146</v>
      </c>
      <c r="AE975" s="55"/>
      <c r="AF975" s="55" t="s">
        <v>458</v>
      </c>
    </row>
    <row r="976" spans="1:32" x14ac:dyDescent="0.25">
      <c r="A976" s="55" t="s">
        <v>35</v>
      </c>
      <c r="B976" s="55" t="s">
        <v>36</v>
      </c>
      <c r="C976" s="55" t="s">
        <v>37</v>
      </c>
      <c r="D976" s="55" t="s">
        <v>121</v>
      </c>
      <c r="E976" s="55" t="s">
        <v>122</v>
      </c>
      <c r="F976" s="55" t="s">
        <v>123</v>
      </c>
      <c r="G976" s="55" t="s">
        <v>124</v>
      </c>
      <c r="H976" s="55" t="s">
        <v>124</v>
      </c>
      <c r="I976" s="55" t="s">
        <v>42</v>
      </c>
      <c r="J976" s="55" t="s">
        <v>285</v>
      </c>
      <c r="K976" s="55" t="s">
        <v>285</v>
      </c>
      <c r="L976" s="55" t="s">
        <v>43</v>
      </c>
      <c r="M976" s="55" t="s">
        <v>44</v>
      </c>
      <c r="N976" s="55" t="s">
        <v>150</v>
      </c>
      <c r="O976" s="55" t="s">
        <v>42</v>
      </c>
      <c r="P976" s="55" t="s">
        <v>463</v>
      </c>
      <c r="Q976" s="55" t="s">
        <v>464</v>
      </c>
      <c r="R976" s="55" t="s">
        <v>465</v>
      </c>
      <c r="S976" s="55">
        <v>201304</v>
      </c>
      <c r="T976" s="55" t="s">
        <v>52</v>
      </c>
      <c r="U976" s="55">
        <v>25172.440000000002</v>
      </c>
      <c r="V976" s="56">
        <v>25172.44</v>
      </c>
      <c r="W976" s="55" t="s">
        <v>340</v>
      </c>
      <c r="X976" s="55" t="s">
        <v>288</v>
      </c>
      <c r="Y976" s="55"/>
      <c r="Z976" s="55" t="s">
        <v>48</v>
      </c>
      <c r="AA976" s="55" t="s">
        <v>315</v>
      </c>
      <c r="AB976" s="55" t="s">
        <v>42</v>
      </c>
      <c r="AC976" s="55" t="s">
        <v>306</v>
      </c>
      <c r="AD976" s="55" t="s">
        <v>146</v>
      </c>
      <c r="AE976" s="55"/>
      <c r="AF976" s="55" t="s">
        <v>466</v>
      </c>
    </row>
    <row r="977" spans="1:32" x14ac:dyDescent="0.25">
      <c r="A977" s="55" t="s">
        <v>35</v>
      </c>
      <c r="B977" s="55" t="s">
        <v>36</v>
      </c>
      <c r="C977" s="55" t="s">
        <v>37</v>
      </c>
      <c r="D977" s="55" t="s">
        <v>121</v>
      </c>
      <c r="E977" s="55" t="s">
        <v>122</v>
      </c>
      <c r="F977" s="55" t="s">
        <v>123</v>
      </c>
      <c r="G977" s="55" t="s">
        <v>124</v>
      </c>
      <c r="H977" s="55" t="s">
        <v>124</v>
      </c>
      <c r="I977" s="55" t="s">
        <v>42</v>
      </c>
      <c r="J977" s="55" t="s">
        <v>285</v>
      </c>
      <c r="K977" s="55" t="s">
        <v>285</v>
      </c>
      <c r="L977" s="55" t="s">
        <v>43</v>
      </c>
      <c r="M977" s="55" t="s">
        <v>44</v>
      </c>
      <c r="N977" s="55" t="s">
        <v>150</v>
      </c>
      <c r="O977" s="55" t="s">
        <v>42</v>
      </c>
      <c r="P977" s="55" t="s">
        <v>463</v>
      </c>
      <c r="Q977" s="55" t="s">
        <v>464</v>
      </c>
      <c r="R977" s="55" t="s">
        <v>467</v>
      </c>
      <c r="S977" s="55">
        <v>201304</v>
      </c>
      <c r="T977" s="55" t="s">
        <v>52</v>
      </c>
      <c r="U977" s="55">
        <v>36139.5</v>
      </c>
      <c r="V977" s="56">
        <v>36139.5</v>
      </c>
      <c r="W977" s="55" t="s">
        <v>340</v>
      </c>
      <c r="X977" s="55" t="s">
        <v>288</v>
      </c>
      <c r="Y977" s="55"/>
      <c r="Z977" s="55" t="s">
        <v>48</v>
      </c>
      <c r="AA977" s="55" t="s">
        <v>315</v>
      </c>
      <c r="AB977" s="55" t="s">
        <v>42</v>
      </c>
      <c r="AC977" s="55" t="s">
        <v>306</v>
      </c>
      <c r="AD977" s="55" t="s">
        <v>146</v>
      </c>
      <c r="AE977" s="55"/>
      <c r="AF977" s="55" t="s">
        <v>466</v>
      </c>
    </row>
    <row r="978" spans="1:32" x14ac:dyDescent="0.25">
      <c r="A978" s="55" t="s">
        <v>35</v>
      </c>
      <c r="B978" s="55" t="s">
        <v>36</v>
      </c>
      <c r="C978" s="55" t="s">
        <v>37</v>
      </c>
      <c r="D978" s="55" t="s">
        <v>121</v>
      </c>
      <c r="E978" s="55" t="s">
        <v>122</v>
      </c>
      <c r="F978" s="55" t="s">
        <v>123</v>
      </c>
      <c r="G978" s="55" t="s">
        <v>124</v>
      </c>
      <c r="H978" s="55" t="s">
        <v>124</v>
      </c>
      <c r="I978" s="55" t="s">
        <v>42</v>
      </c>
      <c r="J978" s="55" t="s">
        <v>285</v>
      </c>
      <c r="K978" s="55" t="s">
        <v>285</v>
      </c>
      <c r="L978" s="55" t="s">
        <v>43</v>
      </c>
      <c r="M978" s="55" t="s">
        <v>44</v>
      </c>
      <c r="N978" s="55" t="s">
        <v>134</v>
      </c>
      <c r="O978" s="55" t="s">
        <v>42</v>
      </c>
      <c r="P978" s="55" t="s">
        <v>463</v>
      </c>
      <c r="Q978" s="55" t="s">
        <v>135</v>
      </c>
      <c r="R978" s="55" t="s">
        <v>467</v>
      </c>
      <c r="S978" s="55">
        <v>201304</v>
      </c>
      <c r="T978" s="55" t="s">
        <v>52</v>
      </c>
      <c r="U978" s="55">
        <v>0</v>
      </c>
      <c r="V978" s="56">
        <v>1700</v>
      </c>
      <c r="W978" s="55"/>
      <c r="X978" s="55" t="s">
        <v>288</v>
      </c>
      <c r="Y978" s="55"/>
      <c r="Z978" s="55" t="s">
        <v>48</v>
      </c>
      <c r="AA978" s="55" t="s">
        <v>315</v>
      </c>
      <c r="AB978" s="55" t="s">
        <v>42</v>
      </c>
      <c r="AC978" s="55" t="s">
        <v>306</v>
      </c>
      <c r="AD978" s="55" t="s">
        <v>146</v>
      </c>
      <c r="AE978" s="55"/>
      <c r="AF978" s="55" t="s">
        <v>466</v>
      </c>
    </row>
    <row r="979" spans="1:32" x14ac:dyDescent="0.25">
      <c r="A979" s="55" t="s">
        <v>35</v>
      </c>
      <c r="B979" s="55" t="s">
        <v>36</v>
      </c>
      <c r="C979" s="55" t="s">
        <v>37</v>
      </c>
      <c r="D979" s="55" t="s">
        <v>121</v>
      </c>
      <c r="E979" s="55" t="s">
        <v>215</v>
      </c>
      <c r="F979" s="55" t="s">
        <v>216</v>
      </c>
      <c r="G979" s="55" t="s">
        <v>124</v>
      </c>
      <c r="H979" s="55" t="s">
        <v>124</v>
      </c>
      <c r="I979" s="55" t="s">
        <v>42</v>
      </c>
      <c r="J979" s="55" t="s">
        <v>268</v>
      </c>
      <c r="K979" s="55" t="s">
        <v>268</v>
      </c>
      <c r="L979" s="55" t="s">
        <v>43</v>
      </c>
      <c r="M979" s="55" t="s">
        <v>44</v>
      </c>
      <c r="N979" s="55" t="s">
        <v>131</v>
      </c>
      <c r="O979" s="55" t="s">
        <v>138</v>
      </c>
      <c r="P979" s="55" t="s">
        <v>303</v>
      </c>
      <c r="Q979" s="55" t="s">
        <v>310</v>
      </c>
      <c r="R979" s="55" t="s">
        <v>305</v>
      </c>
      <c r="S979" s="55">
        <v>201304</v>
      </c>
      <c r="T979" s="55" t="s">
        <v>52</v>
      </c>
      <c r="U979" s="55">
        <v>0</v>
      </c>
      <c r="V979" s="56">
        <v>352</v>
      </c>
      <c r="W979" s="55"/>
      <c r="X979" s="55"/>
      <c r="Y979" s="55"/>
      <c r="Z979" s="55" t="s">
        <v>48</v>
      </c>
      <c r="AA979" s="55" t="s">
        <v>144</v>
      </c>
      <c r="AB979" s="55" t="s">
        <v>42</v>
      </c>
      <c r="AC979" s="55" t="s">
        <v>306</v>
      </c>
      <c r="AD979" s="55" t="s">
        <v>146</v>
      </c>
      <c r="AE979" s="55"/>
      <c r="AF979" s="55" t="s">
        <v>307</v>
      </c>
    </row>
    <row r="980" spans="1:32" x14ac:dyDescent="0.25">
      <c r="A980" s="55" t="s">
        <v>35</v>
      </c>
      <c r="B980" s="55" t="s">
        <v>36</v>
      </c>
      <c r="C980" s="55" t="s">
        <v>37</v>
      </c>
      <c r="D980" s="55" t="s">
        <v>121</v>
      </c>
      <c r="E980" s="55" t="s">
        <v>122</v>
      </c>
      <c r="F980" s="55" t="s">
        <v>123</v>
      </c>
      <c r="G980" s="55" t="s">
        <v>124</v>
      </c>
      <c r="H980" s="55" t="s">
        <v>124</v>
      </c>
      <c r="I980" s="55" t="s">
        <v>42</v>
      </c>
      <c r="J980" s="55" t="s">
        <v>140</v>
      </c>
      <c r="K980" s="55" t="s">
        <v>140</v>
      </c>
      <c r="L980" s="55" t="s">
        <v>43</v>
      </c>
      <c r="M980" s="55" t="s">
        <v>44</v>
      </c>
      <c r="N980" s="55" t="s">
        <v>131</v>
      </c>
      <c r="O980" s="55" t="s">
        <v>42</v>
      </c>
      <c r="P980" s="55"/>
      <c r="Q980" s="55" t="s">
        <v>489</v>
      </c>
      <c r="R980" s="55" t="s">
        <v>490</v>
      </c>
      <c r="S980" s="55">
        <v>201305</v>
      </c>
      <c r="T980" s="55" t="s">
        <v>52</v>
      </c>
      <c r="U980" s="55">
        <v>0</v>
      </c>
      <c r="V980" s="56">
        <v>6915.17</v>
      </c>
      <c r="W980" s="55"/>
      <c r="X980" s="55" t="s">
        <v>491</v>
      </c>
      <c r="Y980" s="55"/>
      <c r="Z980" s="55" t="s">
        <v>48</v>
      </c>
      <c r="AA980" s="55" t="s">
        <v>129</v>
      </c>
      <c r="AB980" s="55" t="s">
        <v>42</v>
      </c>
      <c r="AC980" s="55" t="s">
        <v>492</v>
      </c>
      <c r="AD980" s="55" t="s">
        <v>51</v>
      </c>
      <c r="AE980" s="53"/>
    </row>
    <row r="981" spans="1:32" x14ac:dyDescent="0.25">
      <c r="A981" s="55" t="s">
        <v>35</v>
      </c>
      <c r="B981" s="55" t="s">
        <v>36</v>
      </c>
      <c r="C981" s="55" t="s">
        <v>37</v>
      </c>
      <c r="D981" s="55" t="s">
        <v>121</v>
      </c>
      <c r="E981" s="55" t="s">
        <v>122</v>
      </c>
      <c r="F981" s="55" t="s">
        <v>123</v>
      </c>
      <c r="G981" s="55" t="s">
        <v>124</v>
      </c>
      <c r="H981" s="55" t="s">
        <v>124</v>
      </c>
      <c r="I981" s="55" t="s">
        <v>42</v>
      </c>
      <c r="J981" s="55" t="s">
        <v>140</v>
      </c>
      <c r="K981" s="55" t="s">
        <v>140</v>
      </c>
      <c r="L981" s="55" t="s">
        <v>43</v>
      </c>
      <c r="M981" s="55" t="s">
        <v>44</v>
      </c>
      <c r="N981" s="55" t="s">
        <v>131</v>
      </c>
      <c r="O981" s="55" t="s">
        <v>42</v>
      </c>
      <c r="P981" s="55"/>
      <c r="Q981" s="55" t="s">
        <v>489</v>
      </c>
      <c r="R981" s="55" t="s">
        <v>490</v>
      </c>
      <c r="S981" s="55">
        <v>201305</v>
      </c>
      <c r="T981" s="55" t="s">
        <v>52</v>
      </c>
      <c r="U981" s="55">
        <v>0</v>
      </c>
      <c r="V981" s="56">
        <v>82079.009999999995</v>
      </c>
      <c r="W981" s="55"/>
      <c r="X981" s="55" t="s">
        <v>491</v>
      </c>
      <c r="Y981" s="55"/>
      <c r="Z981" s="55" t="s">
        <v>48</v>
      </c>
      <c r="AA981" s="55" t="s">
        <v>129</v>
      </c>
      <c r="AB981" s="55" t="s">
        <v>42</v>
      </c>
      <c r="AC981" s="55" t="s">
        <v>492</v>
      </c>
      <c r="AD981" s="55" t="s">
        <v>51</v>
      </c>
      <c r="AE981" s="53"/>
    </row>
    <row r="982" spans="1:32" x14ac:dyDescent="0.25">
      <c r="A982" s="55" t="s">
        <v>35</v>
      </c>
      <c r="B982" s="55" t="s">
        <v>36</v>
      </c>
      <c r="C982" s="55" t="s">
        <v>37</v>
      </c>
      <c r="D982" s="55" t="s">
        <v>121</v>
      </c>
      <c r="E982" s="55" t="s">
        <v>122</v>
      </c>
      <c r="F982" s="55" t="s">
        <v>123</v>
      </c>
      <c r="G982" s="55" t="s">
        <v>124</v>
      </c>
      <c r="H982" s="55" t="s">
        <v>124</v>
      </c>
      <c r="I982" s="55" t="s">
        <v>42</v>
      </c>
      <c r="J982" s="55" t="s">
        <v>149</v>
      </c>
      <c r="K982" s="55" t="s">
        <v>149</v>
      </c>
      <c r="L982" s="55" t="s">
        <v>43</v>
      </c>
      <c r="M982" s="55" t="s">
        <v>44</v>
      </c>
      <c r="N982" s="55" t="s">
        <v>150</v>
      </c>
      <c r="O982" s="55" t="s">
        <v>42</v>
      </c>
      <c r="P982" s="55"/>
      <c r="Q982" s="55" t="s">
        <v>152</v>
      </c>
      <c r="R982" s="55"/>
      <c r="S982" s="55">
        <v>201305</v>
      </c>
      <c r="T982" s="55" t="s">
        <v>47</v>
      </c>
      <c r="U982" s="55">
        <v>0</v>
      </c>
      <c r="V982" s="56">
        <v>-132000</v>
      </c>
      <c r="W982" s="55"/>
      <c r="X982" s="55" t="s">
        <v>341</v>
      </c>
      <c r="Y982" s="55"/>
      <c r="Z982" s="55" t="s">
        <v>48</v>
      </c>
      <c r="AA982" s="55" t="s">
        <v>129</v>
      </c>
      <c r="AB982" s="55" t="s">
        <v>42</v>
      </c>
      <c r="AC982" s="55" t="s">
        <v>497</v>
      </c>
      <c r="AD982" s="55" t="s">
        <v>51</v>
      </c>
      <c r="AE982" s="53"/>
    </row>
    <row r="983" spans="1:32" x14ac:dyDescent="0.25">
      <c r="A983" s="55" t="s">
        <v>35</v>
      </c>
      <c r="B983" s="55" t="s">
        <v>36</v>
      </c>
      <c r="C983" s="55" t="s">
        <v>37</v>
      </c>
      <c r="D983" s="55" t="s">
        <v>121</v>
      </c>
      <c r="E983" s="55" t="s">
        <v>122</v>
      </c>
      <c r="F983" s="55" t="s">
        <v>123</v>
      </c>
      <c r="G983" s="55" t="s">
        <v>124</v>
      </c>
      <c r="H983" s="55" t="s">
        <v>124</v>
      </c>
      <c r="I983" s="55" t="s">
        <v>42</v>
      </c>
      <c r="J983" s="55" t="s">
        <v>149</v>
      </c>
      <c r="K983" s="55" t="s">
        <v>149</v>
      </c>
      <c r="L983" s="55" t="s">
        <v>43</v>
      </c>
      <c r="M983" s="55" t="s">
        <v>44</v>
      </c>
      <c r="N983" s="55" t="s">
        <v>134</v>
      </c>
      <c r="O983" s="55" t="s">
        <v>42</v>
      </c>
      <c r="P983" s="55"/>
      <c r="Q983" s="55" t="s">
        <v>444</v>
      </c>
      <c r="R983" s="55" t="s">
        <v>493</v>
      </c>
      <c r="S983" s="55">
        <v>201305</v>
      </c>
      <c r="T983" s="55" t="s">
        <v>47</v>
      </c>
      <c r="U983" s="55">
        <v>0</v>
      </c>
      <c r="V983" s="56">
        <v>-629</v>
      </c>
      <c r="W983" s="55"/>
      <c r="X983" s="55" t="s">
        <v>341</v>
      </c>
      <c r="Y983" s="55"/>
      <c r="Z983" s="55" t="s">
        <v>48</v>
      </c>
      <c r="AA983" s="55" t="s">
        <v>129</v>
      </c>
      <c r="AB983" s="55" t="s">
        <v>42</v>
      </c>
      <c r="AC983" s="55" t="s">
        <v>494</v>
      </c>
      <c r="AD983" s="55" t="s">
        <v>51</v>
      </c>
      <c r="AE983" s="53"/>
    </row>
    <row r="984" spans="1:32" x14ac:dyDescent="0.25">
      <c r="A984" s="55" t="s">
        <v>35</v>
      </c>
      <c r="B984" s="55" t="s">
        <v>36</v>
      </c>
      <c r="C984" s="55" t="s">
        <v>37</v>
      </c>
      <c r="D984" s="55" t="s">
        <v>121</v>
      </c>
      <c r="E984" s="55" t="s">
        <v>122</v>
      </c>
      <c r="F984" s="55" t="s">
        <v>123</v>
      </c>
      <c r="G984" s="55" t="s">
        <v>124</v>
      </c>
      <c r="H984" s="55" t="s">
        <v>124</v>
      </c>
      <c r="I984" s="55" t="s">
        <v>42</v>
      </c>
      <c r="J984" s="55" t="s">
        <v>149</v>
      </c>
      <c r="K984" s="55" t="s">
        <v>149</v>
      </c>
      <c r="L984" s="55" t="s">
        <v>43</v>
      </c>
      <c r="M984" s="55" t="s">
        <v>44</v>
      </c>
      <c r="N984" s="55" t="s">
        <v>134</v>
      </c>
      <c r="O984" s="55" t="s">
        <v>42</v>
      </c>
      <c r="P984" s="55"/>
      <c r="Q984" s="55" t="s">
        <v>444</v>
      </c>
      <c r="R984" s="55" t="s">
        <v>499</v>
      </c>
      <c r="S984" s="55">
        <v>201305</v>
      </c>
      <c r="T984" s="55" t="s">
        <v>47</v>
      </c>
      <c r="U984" s="55">
        <v>0</v>
      </c>
      <c r="V984" s="56">
        <v>-1071</v>
      </c>
      <c r="W984" s="55"/>
      <c r="X984" s="55" t="s">
        <v>341</v>
      </c>
      <c r="Y984" s="55"/>
      <c r="Z984" s="55" t="s">
        <v>48</v>
      </c>
      <c r="AA984" s="55" t="s">
        <v>129</v>
      </c>
      <c r="AB984" s="55" t="s">
        <v>42</v>
      </c>
      <c r="AC984" s="55" t="s">
        <v>494</v>
      </c>
      <c r="AD984" s="55" t="s">
        <v>51</v>
      </c>
      <c r="AE984" s="53"/>
    </row>
    <row r="985" spans="1:32" x14ac:dyDescent="0.25">
      <c r="A985" s="55" t="s">
        <v>35</v>
      </c>
      <c r="B985" s="55" t="s">
        <v>36</v>
      </c>
      <c r="C985" s="55" t="s">
        <v>37</v>
      </c>
      <c r="D985" s="55" t="s">
        <v>121</v>
      </c>
      <c r="E985" s="55" t="s">
        <v>122</v>
      </c>
      <c r="F985" s="55" t="s">
        <v>123</v>
      </c>
      <c r="G985" s="55" t="s">
        <v>124</v>
      </c>
      <c r="H985" s="55" t="s">
        <v>124</v>
      </c>
      <c r="I985" s="55" t="s">
        <v>42</v>
      </c>
      <c r="J985" s="55" t="s">
        <v>149</v>
      </c>
      <c r="K985" s="55" t="s">
        <v>149</v>
      </c>
      <c r="L985" s="55" t="s">
        <v>43</v>
      </c>
      <c r="M985" s="55" t="s">
        <v>44</v>
      </c>
      <c r="N985" s="55" t="s">
        <v>150</v>
      </c>
      <c r="O985" s="55" t="s">
        <v>42</v>
      </c>
      <c r="P985" s="55"/>
      <c r="Q985" s="55" t="s">
        <v>152</v>
      </c>
      <c r="R985" s="55"/>
      <c r="S985" s="55">
        <v>201305</v>
      </c>
      <c r="T985" s="55" t="s">
        <v>52</v>
      </c>
      <c r="U985" s="55">
        <v>0</v>
      </c>
      <c r="V985" s="56">
        <v>70000</v>
      </c>
      <c r="W985" s="55"/>
      <c r="X985" s="55" t="s">
        <v>341</v>
      </c>
      <c r="Y985" s="55"/>
      <c r="Z985" s="55" t="s">
        <v>48</v>
      </c>
      <c r="AA985" s="55" t="s">
        <v>129</v>
      </c>
      <c r="AB985" s="55" t="s">
        <v>42</v>
      </c>
      <c r="AC985" s="55" t="s">
        <v>498</v>
      </c>
      <c r="AD985" s="55" t="s">
        <v>51</v>
      </c>
      <c r="AE985" s="53"/>
    </row>
    <row r="986" spans="1:32" x14ac:dyDescent="0.25">
      <c r="A986" s="55" t="s">
        <v>35</v>
      </c>
      <c r="B986" s="55" t="s">
        <v>36</v>
      </c>
      <c r="C986" s="55" t="s">
        <v>37</v>
      </c>
      <c r="D986" s="55" t="s">
        <v>121</v>
      </c>
      <c r="E986" s="55" t="s">
        <v>122</v>
      </c>
      <c r="F986" s="55" t="s">
        <v>123</v>
      </c>
      <c r="G986" s="55" t="s">
        <v>124</v>
      </c>
      <c r="H986" s="55" t="s">
        <v>124</v>
      </c>
      <c r="I986" s="55" t="s">
        <v>42</v>
      </c>
      <c r="J986" s="55" t="s">
        <v>156</v>
      </c>
      <c r="K986" s="55" t="s">
        <v>156</v>
      </c>
      <c r="L986" s="55" t="s">
        <v>43</v>
      </c>
      <c r="M986" s="55" t="s">
        <v>44</v>
      </c>
      <c r="N986" s="55" t="s">
        <v>134</v>
      </c>
      <c r="O986" s="55" t="s">
        <v>42</v>
      </c>
      <c r="P986" s="55"/>
      <c r="Q986" s="55" t="s">
        <v>444</v>
      </c>
      <c r="R986" s="55" t="s">
        <v>348</v>
      </c>
      <c r="S986" s="55">
        <v>201305</v>
      </c>
      <c r="T986" s="55" t="s">
        <v>47</v>
      </c>
      <c r="U986" s="55">
        <v>0</v>
      </c>
      <c r="V986" s="56">
        <v>-1354.88</v>
      </c>
      <c r="W986" s="55"/>
      <c r="X986" s="55" t="s">
        <v>346</v>
      </c>
      <c r="Y986" s="55"/>
      <c r="Z986" s="55" t="s">
        <v>48</v>
      </c>
      <c r="AA986" s="55" t="s">
        <v>129</v>
      </c>
      <c r="AB986" s="55" t="s">
        <v>42</v>
      </c>
      <c r="AC986" s="55" t="s">
        <v>494</v>
      </c>
      <c r="AD986" s="55" t="s">
        <v>51</v>
      </c>
      <c r="AE986" s="53"/>
    </row>
    <row r="987" spans="1:32" x14ac:dyDescent="0.25">
      <c r="A987" s="55" t="s">
        <v>35</v>
      </c>
      <c r="B987" s="55" t="s">
        <v>36</v>
      </c>
      <c r="C987" s="55" t="s">
        <v>37</v>
      </c>
      <c r="D987" s="55" t="s">
        <v>121</v>
      </c>
      <c r="E987" s="55" t="s">
        <v>122</v>
      </c>
      <c r="F987" s="55" t="s">
        <v>123</v>
      </c>
      <c r="G987" s="55" t="s">
        <v>124</v>
      </c>
      <c r="H987" s="55" t="s">
        <v>124</v>
      </c>
      <c r="I987" s="55" t="s">
        <v>42</v>
      </c>
      <c r="J987" s="55" t="s">
        <v>156</v>
      </c>
      <c r="K987" s="55" t="s">
        <v>156</v>
      </c>
      <c r="L987" s="55" t="s">
        <v>43</v>
      </c>
      <c r="M987" s="55" t="s">
        <v>44</v>
      </c>
      <c r="N987" s="55" t="s">
        <v>134</v>
      </c>
      <c r="O987" s="55" t="s">
        <v>42</v>
      </c>
      <c r="P987" s="55"/>
      <c r="Q987" s="55" t="s">
        <v>444</v>
      </c>
      <c r="R987" s="55" t="s">
        <v>345</v>
      </c>
      <c r="S987" s="55">
        <v>201305</v>
      </c>
      <c r="T987" s="55" t="s">
        <v>47</v>
      </c>
      <c r="U987" s="55">
        <v>0</v>
      </c>
      <c r="V987" s="56">
        <v>-345.12</v>
      </c>
      <c r="W987" s="55"/>
      <c r="X987" s="55" t="s">
        <v>346</v>
      </c>
      <c r="Y987" s="55"/>
      <c r="Z987" s="55" t="s">
        <v>48</v>
      </c>
      <c r="AA987" s="55" t="s">
        <v>129</v>
      </c>
      <c r="AB987" s="55" t="s">
        <v>42</v>
      </c>
      <c r="AC987" s="55" t="s">
        <v>494</v>
      </c>
      <c r="AD987" s="55" t="s">
        <v>51</v>
      </c>
      <c r="AE987" s="53"/>
    </row>
    <row r="988" spans="1:32" x14ac:dyDescent="0.25">
      <c r="A988" s="55" t="s">
        <v>35</v>
      </c>
      <c r="B988" s="55" t="s">
        <v>36</v>
      </c>
      <c r="C988" s="55" t="s">
        <v>37</v>
      </c>
      <c r="D988" s="55" t="s">
        <v>121</v>
      </c>
      <c r="E988" s="55" t="s">
        <v>122</v>
      </c>
      <c r="F988" s="55" t="s">
        <v>123</v>
      </c>
      <c r="G988" s="55" t="s">
        <v>124</v>
      </c>
      <c r="H988" s="55" t="s">
        <v>124</v>
      </c>
      <c r="I988" s="55" t="s">
        <v>42</v>
      </c>
      <c r="J988" s="55" t="s">
        <v>156</v>
      </c>
      <c r="K988" s="55" t="s">
        <v>156</v>
      </c>
      <c r="L988" s="55" t="s">
        <v>43</v>
      </c>
      <c r="M988" s="55" t="s">
        <v>44</v>
      </c>
      <c r="N988" s="55" t="s">
        <v>134</v>
      </c>
      <c r="O988" s="55" t="s">
        <v>42</v>
      </c>
      <c r="P988" s="55"/>
      <c r="Q988" s="55" t="s">
        <v>444</v>
      </c>
      <c r="R988" s="55" t="s">
        <v>509</v>
      </c>
      <c r="S988" s="55">
        <v>201305</v>
      </c>
      <c r="T988" s="55" t="s">
        <v>47</v>
      </c>
      <c r="U988" s="55">
        <v>0</v>
      </c>
      <c r="V988" s="56">
        <v>-585.88</v>
      </c>
      <c r="W988" s="55"/>
      <c r="X988" s="55" t="s">
        <v>507</v>
      </c>
      <c r="Y988" s="55"/>
      <c r="Z988" s="55" t="s">
        <v>48</v>
      </c>
      <c r="AA988" s="55" t="s">
        <v>129</v>
      </c>
      <c r="AB988" s="55" t="s">
        <v>42</v>
      </c>
      <c r="AC988" s="55" t="s">
        <v>494</v>
      </c>
      <c r="AD988" s="55" t="s">
        <v>51</v>
      </c>
      <c r="AE988" s="53"/>
    </row>
    <row r="989" spans="1:32" x14ac:dyDescent="0.25">
      <c r="A989" s="55" t="s">
        <v>35</v>
      </c>
      <c r="B989" s="55" t="s">
        <v>36</v>
      </c>
      <c r="C989" s="55" t="s">
        <v>37</v>
      </c>
      <c r="D989" s="55" t="s">
        <v>121</v>
      </c>
      <c r="E989" s="55" t="s">
        <v>122</v>
      </c>
      <c r="F989" s="55" t="s">
        <v>123</v>
      </c>
      <c r="G989" s="55" t="s">
        <v>124</v>
      </c>
      <c r="H989" s="55" t="s">
        <v>124</v>
      </c>
      <c r="I989" s="55" t="s">
        <v>42</v>
      </c>
      <c r="J989" s="55" t="s">
        <v>156</v>
      </c>
      <c r="K989" s="55" t="s">
        <v>156</v>
      </c>
      <c r="L989" s="55" t="s">
        <v>43</v>
      </c>
      <c r="M989" s="55" t="s">
        <v>44</v>
      </c>
      <c r="N989" s="55" t="s">
        <v>150</v>
      </c>
      <c r="O989" s="55" t="s">
        <v>42</v>
      </c>
      <c r="P989" s="55"/>
      <c r="Q989" s="55" t="s">
        <v>506</v>
      </c>
      <c r="R989" s="55"/>
      <c r="S989" s="55">
        <v>201305</v>
      </c>
      <c r="T989" s="55" t="s">
        <v>52</v>
      </c>
      <c r="U989" s="55">
        <v>0</v>
      </c>
      <c r="V989" s="56">
        <v>46990</v>
      </c>
      <c r="W989" s="55"/>
      <c r="X989" s="55" t="s">
        <v>507</v>
      </c>
      <c r="Y989" s="55"/>
      <c r="Z989" s="55" t="s">
        <v>48</v>
      </c>
      <c r="AA989" s="55" t="s">
        <v>129</v>
      </c>
      <c r="AB989" s="55" t="s">
        <v>42</v>
      </c>
      <c r="AC989" s="55" t="s">
        <v>498</v>
      </c>
      <c r="AD989" s="55" t="s">
        <v>51</v>
      </c>
      <c r="AE989" s="53"/>
    </row>
    <row r="990" spans="1:32" x14ac:dyDescent="0.25">
      <c r="A990" s="55" t="s">
        <v>35</v>
      </c>
      <c r="B990" s="55" t="s">
        <v>36</v>
      </c>
      <c r="C990" s="55" t="s">
        <v>37</v>
      </c>
      <c r="D990" s="55" t="s">
        <v>121</v>
      </c>
      <c r="E990" s="55" t="s">
        <v>122</v>
      </c>
      <c r="F990" s="55" t="s">
        <v>123</v>
      </c>
      <c r="G990" s="55" t="s">
        <v>124</v>
      </c>
      <c r="H990" s="55" t="s">
        <v>124</v>
      </c>
      <c r="I990" s="55" t="s">
        <v>42</v>
      </c>
      <c r="J990" s="55" t="s">
        <v>174</v>
      </c>
      <c r="K990" s="55" t="s">
        <v>174</v>
      </c>
      <c r="L990" s="55" t="s">
        <v>43</v>
      </c>
      <c r="M990" s="55" t="s">
        <v>44</v>
      </c>
      <c r="N990" s="55" t="s">
        <v>150</v>
      </c>
      <c r="O990" s="55" t="s">
        <v>42</v>
      </c>
      <c r="P990" s="55"/>
      <c r="Q990" s="55" t="s">
        <v>199</v>
      </c>
      <c r="R990" s="55"/>
      <c r="S990" s="55">
        <v>201305</v>
      </c>
      <c r="T990" s="55" t="s">
        <v>47</v>
      </c>
      <c r="U990" s="55">
        <v>0</v>
      </c>
      <c r="V990" s="56">
        <v>-83623.34</v>
      </c>
      <c r="W990" s="55"/>
      <c r="X990" s="55" t="s">
        <v>177</v>
      </c>
      <c r="Y990" s="55"/>
      <c r="Z990" s="55" t="s">
        <v>48</v>
      </c>
      <c r="AA990" s="55" t="s">
        <v>129</v>
      </c>
      <c r="AB990" s="55" t="s">
        <v>42</v>
      </c>
      <c r="AC990" s="55" t="s">
        <v>497</v>
      </c>
      <c r="AD990" s="55" t="s">
        <v>51</v>
      </c>
      <c r="AE990" s="53"/>
    </row>
    <row r="991" spans="1:32" x14ac:dyDescent="0.25">
      <c r="A991" s="55" t="s">
        <v>35</v>
      </c>
      <c r="B991" s="55" t="s">
        <v>36</v>
      </c>
      <c r="C991" s="55" t="s">
        <v>37</v>
      </c>
      <c r="D991" s="55" t="s">
        <v>121</v>
      </c>
      <c r="E991" s="55" t="s">
        <v>122</v>
      </c>
      <c r="F991" s="55" t="s">
        <v>123</v>
      </c>
      <c r="G991" s="55" t="s">
        <v>124</v>
      </c>
      <c r="H991" s="55" t="s">
        <v>124</v>
      </c>
      <c r="I991" s="55" t="s">
        <v>42</v>
      </c>
      <c r="J991" s="55" t="s">
        <v>174</v>
      </c>
      <c r="K991" s="55" t="s">
        <v>174</v>
      </c>
      <c r="L991" s="55" t="s">
        <v>43</v>
      </c>
      <c r="M991" s="55" t="s">
        <v>44</v>
      </c>
      <c r="N991" s="55" t="s">
        <v>180</v>
      </c>
      <c r="O991" s="55" t="s">
        <v>42</v>
      </c>
      <c r="P991" s="55"/>
      <c r="Q991" s="55" t="s">
        <v>199</v>
      </c>
      <c r="R991" s="55"/>
      <c r="S991" s="55">
        <v>201305</v>
      </c>
      <c r="T991" s="55" t="s">
        <v>47</v>
      </c>
      <c r="U991" s="55">
        <v>0</v>
      </c>
      <c r="V991" s="56">
        <v>-33300</v>
      </c>
      <c r="W991" s="55"/>
      <c r="X991" s="55" t="s">
        <v>177</v>
      </c>
      <c r="Y991" s="55"/>
      <c r="Z991" s="55" t="s">
        <v>48</v>
      </c>
      <c r="AA991" s="55" t="s">
        <v>129</v>
      </c>
      <c r="AB991" s="55" t="s">
        <v>42</v>
      </c>
      <c r="AC991" s="55" t="s">
        <v>497</v>
      </c>
      <c r="AD991" s="55" t="s">
        <v>51</v>
      </c>
      <c r="AE991" s="53"/>
    </row>
    <row r="992" spans="1:32" x14ac:dyDescent="0.25">
      <c r="A992" s="55" t="s">
        <v>35</v>
      </c>
      <c r="B992" s="55" t="s">
        <v>36</v>
      </c>
      <c r="C992" s="55" t="s">
        <v>37</v>
      </c>
      <c r="D992" s="55" t="s">
        <v>121</v>
      </c>
      <c r="E992" s="55" t="s">
        <v>122</v>
      </c>
      <c r="F992" s="55" t="s">
        <v>123</v>
      </c>
      <c r="G992" s="55" t="s">
        <v>124</v>
      </c>
      <c r="H992" s="55" t="s">
        <v>124</v>
      </c>
      <c r="I992" s="55" t="s">
        <v>42</v>
      </c>
      <c r="J992" s="55" t="s">
        <v>174</v>
      </c>
      <c r="K992" s="55" t="s">
        <v>174</v>
      </c>
      <c r="L992" s="55" t="s">
        <v>43</v>
      </c>
      <c r="M992" s="55" t="s">
        <v>44</v>
      </c>
      <c r="N992" s="55" t="s">
        <v>150</v>
      </c>
      <c r="O992" s="55" t="s">
        <v>42</v>
      </c>
      <c r="P992" s="55"/>
      <c r="Q992" s="55" t="s">
        <v>199</v>
      </c>
      <c r="R992" s="55"/>
      <c r="S992" s="55">
        <v>201305</v>
      </c>
      <c r="T992" s="55" t="s">
        <v>47</v>
      </c>
      <c r="U992" s="55">
        <v>0</v>
      </c>
      <c r="V992" s="56">
        <v>-5392.99</v>
      </c>
      <c r="W992" s="55"/>
      <c r="X992" s="55" t="s">
        <v>177</v>
      </c>
      <c r="Y992" s="55"/>
      <c r="Z992" s="55" t="s">
        <v>48</v>
      </c>
      <c r="AA992" s="55" t="s">
        <v>129</v>
      </c>
      <c r="AB992" s="55" t="s">
        <v>42</v>
      </c>
      <c r="AC992" s="55" t="s">
        <v>497</v>
      </c>
      <c r="AD992" s="55" t="s">
        <v>51</v>
      </c>
      <c r="AE992" s="53"/>
    </row>
    <row r="993" spans="1:31" x14ac:dyDescent="0.25">
      <c r="A993" s="55" t="s">
        <v>35</v>
      </c>
      <c r="B993" s="55" t="s">
        <v>36</v>
      </c>
      <c r="C993" s="55" t="s">
        <v>37</v>
      </c>
      <c r="D993" s="55" t="s">
        <v>121</v>
      </c>
      <c r="E993" s="55" t="s">
        <v>122</v>
      </c>
      <c r="F993" s="55" t="s">
        <v>123</v>
      </c>
      <c r="G993" s="55" t="s">
        <v>124</v>
      </c>
      <c r="H993" s="55" t="s">
        <v>124</v>
      </c>
      <c r="I993" s="55" t="s">
        <v>42</v>
      </c>
      <c r="J993" s="55" t="s">
        <v>174</v>
      </c>
      <c r="K993" s="55" t="s">
        <v>174</v>
      </c>
      <c r="L993" s="55" t="s">
        <v>43</v>
      </c>
      <c r="M993" s="55" t="s">
        <v>44</v>
      </c>
      <c r="N993" s="55" t="s">
        <v>180</v>
      </c>
      <c r="O993" s="55" t="s">
        <v>42</v>
      </c>
      <c r="P993" s="55"/>
      <c r="Q993" s="55" t="s">
        <v>199</v>
      </c>
      <c r="R993" s="55"/>
      <c r="S993" s="55">
        <v>201305</v>
      </c>
      <c r="T993" s="55" t="s">
        <v>47</v>
      </c>
      <c r="U993" s="55">
        <v>0</v>
      </c>
      <c r="V993" s="56">
        <v>-3653</v>
      </c>
      <c r="W993" s="55"/>
      <c r="X993" s="55" t="s">
        <v>177</v>
      </c>
      <c r="Y993" s="55"/>
      <c r="Z993" s="55" t="s">
        <v>48</v>
      </c>
      <c r="AA993" s="55" t="s">
        <v>129</v>
      </c>
      <c r="AB993" s="55" t="s">
        <v>42</v>
      </c>
      <c r="AC993" s="55" t="s">
        <v>497</v>
      </c>
      <c r="AD993" s="55" t="s">
        <v>51</v>
      </c>
      <c r="AE993" s="53"/>
    </row>
    <row r="994" spans="1:31" x14ac:dyDescent="0.25">
      <c r="A994" s="55" t="s">
        <v>35</v>
      </c>
      <c r="B994" s="55" t="s">
        <v>36</v>
      </c>
      <c r="C994" s="55" t="s">
        <v>37</v>
      </c>
      <c r="D994" s="55" t="s">
        <v>121</v>
      </c>
      <c r="E994" s="55" t="s">
        <v>122</v>
      </c>
      <c r="F994" s="55" t="s">
        <v>123</v>
      </c>
      <c r="G994" s="55" t="s">
        <v>124</v>
      </c>
      <c r="H994" s="55" t="s">
        <v>124</v>
      </c>
      <c r="I994" s="55" t="s">
        <v>42</v>
      </c>
      <c r="J994" s="55" t="s">
        <v>174</v>
      </c>
      <c r="K994" s="55" t="s">
        <v>174</v>
      </c>
      <c r="L994" s="55" t="s">
        <v>43</v>
      </c>
      <c r="M994" s="55" t="s">
        <v>44</v>
      </c>
      <c r="N994" s="55" t="s">
        <v>150</v>
      </c>
      <c r="O994" s="55" t="s">
        <v>42</v>
      </c>
      <c r="P994" s="55"/>
      <c r="Q994" s="55" t="s">
        <v>199</v>
      </c>
      <c r="R994" s="55"/>
      <c r="S994" s="55">
        <v>201305</v>
      </c>
      <c r="T994" s="55" t="s">
        <v>52</v>
      </c>
      <c r="U994" s="55">
        <v>0</v>
      </c>
      <c r="V994" s="56">
        <v>36433.839999999997</v>
      </c>
      <c r="W994" s="55"/>
      <c r="X994" s="55" t="s">
        <v>177</v>
      </c>
      <c r="Y994" s="55"/>
      <c r="Z994" s="55" t="s">
        <v>48</v>
      </c>
      <c r="AA994" s="55" t="s">
        <v>129</v>
      </c>
      <c r="AB994" s="55" t="s">
        <v>42</v>
      </c>
      <c r="AC994" s="55" t="s">
        <v>498</v>
      </c>
      <c r="AD994" s="55" t="s">
        <v>51</v>
      </c>
      <c r="AE994" s="53"/>
    </row>
    <row r="995" spans="1:31" x14ac:dyDescent="0.25">
      <c r="A995" s="55" t="s">
        <v>35</v>
      </c>
      <c r="B995" s="55" t="s">
        <v>36</v>
      </c>
      <c r="C995" s="55" t="s">
        <v>37</v>
      </c>
      <c r="D995" s="55" t="s">
        <v>121</v>
      </c>
      <c r="E995" s="55" t="s">
        <v>122</v>
      </c>
      <c r="F995" s="55" t="s">
        <v>123</v>
      </c>
      <c r="G995" s="55" t="s">
        <v>124</v>
      </c>
      <c r="H995" s="55" t="s">
        <v>124</v>
      </c>
      <c r="I995" s="55" t="s">
        <v>42</v>
      </c>
      <c r="J995" s="55" t="s">
        <v>174</v>
      </c>
      <c r="K995" s="55" t="s">
        <v>174</v>
      </c>
      <c r="L995" s="55" t="s">
        <v>43</v>
      </c>
      <c r="M995" s="55" t="s">
        <v>44</v>
      </c>
      <c r="N995" s="55" t="s">
        <v>180</v>
      </c>
      <c r="O995" s="55" t="s">
        <v>42</v>
      </c>
      <c r="P995" s="55"/>
      <c r="Q995" s="55" t="s">
        <v>199</v>
      </c>
      <c r="R995" s="55"/>
      <c r="S995" s="55">
        <v>201305</v>
      </c>
      <c r="T995" s="55" t="s">
        <v>52</v>
      </c>
      <c r="U995" s="55">
        <v>0</v>
      </c>
      <c r="V995" s="56">
        <v>33352</v>
      </c>
      <c r="W995" s="55"/>
      <c r="X995" s="55" t="s">
        <v>177</v>
      </c>
      <c r="Y995" s="55"/>
      <c r="Z995" s="55" t="s">
        <v>48</v>
      </c>
      <c r="AA995" s="55" t="s">
        <v>129</v>
      </c>
      <c r="AB995" s="55" t="s">
        <v>42</v>
      </c>
      <c r="AC995" s="55" t="s">
        <v>498</v>
      </c>
      <c r="AD995" s="55" t="s">
        <v>51</v>
      </c>
      <c r="AE995" s="53"/>
    </row>
    <row r="996" spans="1:31" x14ac:dyDescent="0.25">
      <c r="A996" s="55" t="s">
        <v>35</v>
      </c>
      <c r="B996" s="55" t="s">
        <v>36</v>
      </c>
      <c r="C996" s="55" t="s">
        <v>37</v>
      </c>
      <c r="D996" s="55" t="s">
        <v>121</v>
      </c>
      <c r="E996" s="55" t="s">
        <v>122</v>
      </c>
      <c r="F996" s="55" t="s">
        <v>123</v>
      </c>
      <c r="G996" s="55" t="s">
        <v>124</v>
      </c>
      <c r="H996" s="55" t="s">
        <v>124</v>
      </c>
      <c r="I996" s="55" t="s">
        <v>42</v>
      </c>
      <c r="J996" s="55" t="s">
        <v>174</v>
      </c>
      <c r="K996" s="55" t="s">
        <v>174</v>
      </c>
      <c r="L996" s="55" t="s">
        <v>43</v>
      </c>
      <c r="M996" s="55" t="s">
        <v>44</v>
      </c>
      <c r="N996" s="55" t="s">
        <v>150</v>
      </c>
      <c r="O996" s="55" t="s">
        <v>42</v>
      </c>
      <c r="P996" s="55"/>
      <c r="Q996" s="55" t="s">
        <v>199</v>
      </c>
      <c r="R996" s="55" t="s">
        <v>526</v>
      </c>
      <c r="S996" s="55">
        <v>201305</v>
      </c>
      <c r="T996" s="55" t="s">
        <v>52</v>
      </c>
      <c r="U996" s="55">
        <v>0</v>
      </c>
      <c r="V996" s="56">
        <v>68683.88</v>
      </c>
      <c r="W996" s="55"/>
      <c r="X996" s="55" t="s">
        <v>177</v>
      </c>
      <c r="Y996" s="55"/>
      <c r="Z996" s="55" t="s">
        <v>48</v>
      </c>
      <c r="AA996" s="55" t="s">
        <v>129</v>
      </c>
      <c r="AB996" s="55" t="s">
        <v>42</v>
      </c>
      <c r="AC996" s="55" t="s">
        <v>498</v>
      </c>
      <c r="AD996" s="55" t="s">
        <v>51</v>
      </c>
      <c r="AE996" s="53"/>
    </row>
    <row r="997" spans="1:31" x14ac:dyDescent="0.25">
      <c r="A997" s="55" t="s">
        <v>35</v>
      </c>
      <c r="B997" s="55" t="s">
        <v>36</v>
      </c>
      <c r="C997" s="55" t="s">
        <v>37</v>
      </c>
      <c r="D997" s="55" t="s">
        <v>121</v>
      </c>
      <c r="E997" s="55" t="s">
        <v>122</v>
      </c>
      <c r="F997" s="55" t="s">
        <v>123</v>
      </c>
      <c r="G997" s="55" t="s">
        <v>124</v>
      </c>
      <c r="H997" s="55" t="s">
        <v>124</v>
      </c>
      <c r="I997" s="55" t="s">
        <v>42</v>
      </c>
      <c r="J997" s="55" t="s">
        <v>174</v>
      </c>
      <c r="K997" s="55" t="s">
        <v>174</v>
      </c>
      <c r="L997" s="55" t="s">
        <v>43</v>
      </c>
      <c r="M997" s="55" t="s">
        <v>44</v>
      </c>
      <c r="N997" s="55" t="s">
        <v>180</v>
      </c>
      <c r="O997" s="55" t="s">
        <v>42</v>
      </c>
      <c r="P997" s="55"/>
      <c r="Q997" s="55" t="s">
        <v>199</v>
      </c>
      <c r="R997" s="55" t="s">
        <v>526</v>
      </c>
      <c r="S997" s="55">
        <v>201305</v>
      </c>
      <c r="T997" s="55" t="s">
        <v>52</v>
      </c>
      <c r="U997" s="55">
        <v>0</v>
      </c>
      <c r="V997" s="56">
        <v>43372</v>
      </c>
      <c r="W997" s="55"/>
      <c r="X997" s="55" t="s">
        <v>177</v>
      </c>
      <c r="Y997" s="55"/>
      <c r="Z997" s="55" t="s">
        <v>48</v>
      </c>
      <c r="AA997" s="55" t="s">
        <v>129</v>
      </c>
      <c r="AB997" s="55" t="s">
        <v>42</v>
      </c>
      <c r="AC997" s="55" t="s">
        <v>498</v>
      </c>
      <c r="AD997" s="55" t="s">
        <v>51</v>
      </c>
      <c r="AE997" s="53"/>
    </row>
    <row r="998" spans="1:31" x14ac:dyDescent="0.25">
      <c r="A998" s="55" t="s">
        <v>35</v>
      </c>
      <c r="B998" s="55" t="s">
        <v>36</v>
      </c>
      <c r="C998" s="55" t="s">
        <v>37</v>
      </c>
      <c r="D998" s="55" t="s">
        <v>121</v>
      </c>
      <c r="E998" s="55" t="s">
        <v>122</v>
      </c>
      <c r="F998" s="55" t="s">
        <v>123</v>
      </c>
      <c r="G998" s="55" t="s">
        <v>124</v>
      </c>
      <c r="H998" s="55" t="s">
        <v>124</v>
      </c>
      <c r="I998" s="55" t="s">
        <v>42</v>
      </c>
      <c r="J998" s="55" t="s">
        <v>174</v>
      </c>
      <c r="K998" s="55" t="s">
        <v>174</v>
      </c>
      <c r="L998" s="55" t="s">
        <v>43</v>
      </c>
      <c r="M998" s="55" t="s">
        <v>44</v>
      </c>
      <c r="N998" s="55" t="s">
        <v>180</v>
      </c>
      <c r="O998" s="55" t="s">
        <v>42</v>
      </c>
      <c r="P998" s="55"/>
      <c r="Q998" s="55" t="s">
        <v>527</v>
      </c>
      <c r="R998" s="55"/>
      <c r="S998" s="55">
        <v>201305</v>
      </c>
      <c r="T998" s="55" t="s">
        <v>52</v>
      </c>
      <c r="U998" s="55">
        <v>0</v>
      </c>
      <c r="V998" s="56">
        <v>23119</v>
      </c>
      <c r="W998" s="55"/>
      <c r="X998" s="55"/>
      <c r="Y998" s="55"/>
      <c r="Z998" s="55" t="s">
        <v>48</v>
      </c>
      <c r="AA998" s="55" t="s">
        <v>129</v>
      </c>
      <c r="AB998" s="55" t="s">
        <v>42</v>
      </c>
      <c r="AC998" s="55" t="s">
        <v>528</v>
      </c>
      <c r="AD998" s="55" t="s">
        <v>51</v>
      </c>
      <c r="AE998" s="53"/>
    </row>
    <row r="999" spans="1:31" x14ac:dyDescent="0.25">
      <c r="A999" s="55" t="s">
        <v>35</v>
      </c>
      <c r="B999" s="55" t="s">
        <v>36</v>
      </c>
      <c r="C999" s="55" t="s">
        <v>37</v>
      </c>
      <c r="D999" s="55" t="s">
        <v>121</v>
      </c>
      <c r="E999" s="55" t="s">
        <v>122</v>
      </c>
      <c r="F999" s="55" t="s">
        <v>123</v>
      </c>
      <c r="G999" s="55" t="s">
        <v>124</v>
      </c>
      <c r="H999" s="55" t="s">
        <v>124</v>
      </c>
      <c r="I999" s="55" t="s">
        <v>42</v>
      </c>
      <c r="J999" s="55" t="s">
        <v>182</v>
      </c>
      <c r="K999" s="55" t="s">
        <v>182</v>
      </c>
      <c r="L999" s="55" t="s">
        <v>43</v>
      </c>
      <c r="M999" s="55" t="s">
        <v>44</v>
      </c>
      <c r="N999" s="55" t="s">
        <v>180</v>
      </c>
      <c r="O999" s="55" t="s">
        <v>42</v>
      </c>
      <c r="P999" s="55"/>
      <c r="Q999" s="55" t="s">
        <v>199</v>
      </c>
      <c r="R999" s="55"/>
      <c r="S999" s="55">
        <v>201305</v>
      </c>
      <c r="T999" s="55" t="s">
        <v>47</v>
      </c>
      <c r="U999" s="55">
        <v>0</v>
      </c>
      <c r="V999" s="56">
        <v>-78859.679999999993</v>
      </c>
      <c r="W999" s="55"/>
      <c r="X999" s="55" t="s">
        <v>177</v>
      </c>
      <c r="Y999" s="55"/>
      <c r="Z999" s="55" t="s">
        <v>48</v>
      </c>
      <c r="AA999" s="55" t="s">
        <v>129</v>
      </c>
      <c r="AB999" s="55" t="s">
        <v>42</v>
      </c>
      <c r="AC999" s="55" t="s">
        <v>497</v>
      </c>
      <c r="AD999" s="55" t="s">
        <v>51</v>
      </c>
      <c r="AE999" s="53"/>
    </row>
    <row r="1000" spans="1:31" x14ac:dyDescent="0.25">
      <c r="A1000" s="55" t="s">
        <v>35</v>
      </c>
      <c r="B1000" s="55" t="s">
        <v>36</v>
      </c>
      <c r="C1000" s="55" t="s">
        <v>37</v>
      </c>
      <c r="D1000" s="55" t="s">
        <v>121</v>
      </c>
      <c r="E1000" s="55" t="s">
        <v>122</v>
      </c>
      <c r="F1000" s="55" t="s">
        <v>123</v>
      </c>
      <c r="G1000" s="55" t="s">
        <v>124</v>
      </c>
      <c r="H1000" s="55" t="s">
        <v>124</v>
      </c>
      <c r="I1000" s="55" t="s">
        <v>42</v>
      </c>
      <c r="J1000" s="55" t="s">
        <v>182</v>
      </c>
      <c r="K1000" s="55" t="s">
        <v>182</v>
      </c>
      <c r="L1000" s="55" t="s">
        <v>43</v>
      </c>
      <c r="M1000" s="55" t="s">
        <v>44</v>
      </c>
      <c r="N1000" s="55" t="s">
        <v>150</v>
      </c>
      <c r="O1000" s="55" t="s">
        <v>42</v>
      </c>
      <c r="P1000" s="55"/>
      <c r="Q1000" s="55" t="s">
        <v>199</v>
      </c>
      <c r="R1000" s="55"/>
      <c r="S1000" s="55">
        <v>201305</v>
      </c>
      <c r="T1000" s="55" t="s">
        <v>47</v>
      </c>
      <c r="U1000" s="55">
        <v>0</v>
      </c>
      <c r="V1000" s="56">
        <v>-163393.47</v>
      </c>
      <c r="W1000" s="55"/>
      <c r="X1000" s="55" t="s">
        <v>177</v>
      </c>
      <c r="Y1000" s="55"/>
      <c r="Z1000" s="55" t="s">
        <v>48</v>
      </c>
      <c r="AA1000" s="55" t="s">
        <v>129</v>
      </c>
      <c r="AB1000" s="55" t="s">
        <v>42</v>
      </c>
      <c r="AC1000" s="55" t="s">
        <v>497</v>
      </c>
      <c r="AD1000" s="55" t="s">
        <v>51</v>
      </c>
      <c r="AE1000" s="53"/>
    </row>
    <row r="1001" spans="1:31" x14ac:dyDescent="0.25">
      <c r="A1001" s="55" t="s">
        <v>35</v>
      </c>
      <c r="B1001" s="55" t="s">
        <v>36</v>
      </c>
      <c r="C1001" s="55" t="s">
        <v>37</v>
      </c>
      <c r="D1001" s="55" t="s">
        <v>121</v>
      </c>
      <c r="E1001" s="55" t="s">
        <v>122</v>
      </c>
      <c r="F1001" s="55" t="s">
        <v>123</v>
      </c>
      <c r="G1001" s="55" t="s">
        <v>124</v>
      </c>
      <c r="H1001" s="55" t="s">
        <v>124</v>
      </c>
      <c r="I1001" s="55" t="s">
        <v>42</v>
      </c>
      <c r="J1001" s="55" t="s">
        <v>182</v>
      </c>
      <c r="K1001" s="55" t="s">
        <v>182</v>
      </c>
      <c r="L1001" s="55" t="s">
        <v>43</v>
      </c>
      <c r="M1001" s="55" t="s">
        <v>44</v>
      </c>
      <c r="N1001" s="55" t="s">
        <v>150</v>
      </c>
      <c r="O1001" s="55" t="s">
        <v>42</v>
      </c>
      <c r="P1001" s="55"/>
      <c r="Q1001" s="55" t="s">
        <v>199</v>
      </c>
      <c r="R1001" s="55"/>
      <c r="S1001" s="55">
        <v>201305</v>
      </c>
      <c r="T1001" s="55" t="s">
        <v>47</v>
      </c>
      <c r="U1001" s="55">
        <v>0</v>
      </c>
      <c r="V1001" s="56">
        <v>-46510.84</v>
      </c>
      <c r="W1001" s="55"/>
      <c r="X1001" s="55" t="s">
        <v>177</v>
      </c>
      <c r="Y1001" s="55"/>
      <c r="Z1001" s="55" t="s">
        <v>48</v>
      </c>
      <c r="AA1001" s="55" t="s">
        <v>129</v>
      </c>
      <c r="AB1001" s="55" t="s">
        <v>42</v>
      </c>
      <c r="AC1001" s="55" t="s">
        <v>497</v>
      </c>
      <c r="AD1001" s="55" t="s">
        <v>51</v>
      </c>
      <c r="AE1001" s="53"/>
    </row>
    <row r="1002" spans="1:31" x14ac:dyDescent="0.25">
      <c r="A1002" s="55" t="s">
        <v>35</v>
      </c>
      <c r="B1002" s="55" t="s">
        <v>36</v>
      </c>
      <c r="C1002" s="55" t="s">
        <v>37</v>
      </c>
      <c r="D1002" s="55" t="s">
        <v>121</v>
      </c>
      <c r="E1002" s="55" t="s">
        <v>122</v>
      </c>
      <c r="F1002" s="55" t="s">
        <v>123</v>
      </c>
      <c r="G1002" s="55" t="s">
        <v>124</v>
      </c>
      <c r="H1002" s="55" t="s">
        <v>124</v>
      </c>
      <c r="I1002" s="55" t="s">
        <v>42</v>
      </c>
      <c r="J1002" s="55" t="s">
        <v>182</v>
      </c>
      <c r="K1002" s="55" t="s">
        <v>182</v>
      </c>
      <c r="L1002" s="55" t="s">
        <v>43</v>
      </c>
      <c r="M1002" s="55" t="s">
        <v>44</v>
      </c>
      <c r="N1002" s="55" t="s">
        <v>180</v>
      </c>
      <c r="O1002" s="55" t="s">
        <v>42</v>
      </c>
      <c r="P1002" s="55"/>
      <c r="Q1002" s="55" t="s">
        <v>199</v>
      </c>
      <c r="R1002" s="55"/>
      <c r="S1002" s="55">
        <v>201305</v>
      </c>
      <c r="T1002" s="55" t="s">
        <v>47</v>
      </c>
      <c r="U1002" s="55">
        <v>0</v>
      </c>
      <c r="V1002" s="56">
        <v>-6379.22</v>
      </c>
      <c r="W1002" s="55"/>
      <c r="X1002" s="55" t="s">
        <v>177</v>
      </c>
      <c r="Y1002" s="55"/>
      <c r="Z1002" s="55" t="s">
        <v>48</v>
      </c>
      <c r="AA1002" s="55" t="s">
        <v>129</v>
      </c>
      <c r="AB1002" s="55" t="s">
        <v>42</v>
      </c>
      <c r="AC1002" s="55" t="s">
        <v>497</v>
      </c>
      <c r="AD1002" s="55" t="s">
        <v>51</v>
      </c>
      <c r="AE1002" s="53"/>
    </row>
    <row r="1003" spans="1:31" x14ac:dyDescent="0.25">
      <c r="A1003" s="55" t="s">
        <v>35</v>
      </c>
      <c r="B1003" s="55" t="s">
        <v>36</v>
      </c>
      <c r="C1003" s="55" t="s">
        <v>37</v>
      </c>
      <c r="D1003" s="55" t="s">
        <v>121</v>
      </c>
      <c r="E1003" s="55" t="s">
        <v>122</v>
      </c>
      <c r="F1003" s="55" t="s">
        <v>123</v>
      </c>
      <c r="G1003" s="55" t="s">
        <v>124</v>
      </c>
      <c r="H1003" s="55" t="s">
        <v>124</v>
      </c>
      <c r="I1003" s="55" t="s">
        <v>42</v>
      </c>
      <c r="J1003" s="55" t="s">
        <v>182</v>
      </c>
      <c r="K1003" s="55" t="s">
        <v>182</v>
      </c>
      <c r="L1003" s="55" t="s">
        <v>43</v>
      </c>
      <c r="M1003" s="55" t="s">
        <v>44</v>
      </c>
      <c r="N1003" s="55" t="s">
        <v>180</v>
      </c>
      <c r="O1003" s="55" t="s">
        <v>42</v>
      </c>
      <c r="P1003" s="55"/>
      <c r="Q1003" s="55" t="s">
        <v>527</v>
      </c>
      <c r="R1003" s="55"/>
      <c r="S1003" s="55">
        <v>201305</v>
      </c>
      <c r="T1003" s="55" t="s">
        <v>52</v>
      </c>
      <c r="U1003" s="55">
        <v>0</v>
      </c>
      <c r="V1003" s="56">
        <v>8243.5400000000009</v>
      </c>
      <c r="W1003" s="55"/>
      <c r="X1003" s="55"/>
      <c r="Y1003" s="55"/>
      <c r="Z1003" s="55" t="s">
        <v>48</v>
      </c>
      <c r="AA1003" s="55" t="s">
        <v>129</v>
      </c>
      <c r="AB1003" s="55" t="s">
        <v>42</v>
      </c>
      <c r="AC1003" s="55" t="s">
        <v>528</v>
      </c>
      <c r="AD1003" s="55" t="s">
        <v>51</v>
      </c>
      <c r="AE1003" s="53"/>
    </row>
    <row r="1004" spans="1:31" x14ac:dyDescent="0.25">
      <c r="A1004" s="55" t="s">
        <v>35</v>
      </c>
      <c r="B1004" s="55" t="s">
        <v>36</v>
      </c>
      <c r="C1004" s="55" t="s">
        <v>37</v>
      </c>
      <c r="D1004" s="55" t="s">
        <v>121</v>
      </c>
      <c r="E1004" s="55" t="s">
        <v>122</v>
      </c>
      <c r="F1004" s="55" t="s">
        <v>123</v>
      </c>
      <c r="G1004" s="55" t="s">
        <v>124</v>
      </c>
      <c r="H1004" s="55" t="s">
        <v>124</v>
      </c>
      <c r="I1004" s="55" t="s">
        <v>42</v>
      </c>
      <c r="J1004" s="55" t="s">
        <v>182</v>
      </c>
      <c r="K1004" s="55" t="s">
        <v>182</v>
      </c>
      <c r="L1004" s="55" t="s">
        <v>43</v>
      </c>
      <c r="M1004" s="55" t="s">
        <v>44</v>
      </c>
      <c r="N1004" s="55" t="s">
        <v>150</v>
      </c>
      <c r="O1004" s="55" t="s">
        <v>42</v>
      </c>
      <c r="P1004" s="55"/>
      <c r="Q1004" s="55" t="s">
        <v>199</v>
      </c>
      <c r="R1004" s="55"/>
      <c r="S1004" s="55">
        <v>201305</v>
      </c>
      <c r="T1004" s="55" t="s">
        <v>52</v>
      </c>
      <c r="U1004" s="55">
        <v>0</v>
      </c>
      <c r="V1004" s="56">
        <v>122056.85</v>
      </c>
      <c r="W1004" s="55"/>
      <c r="X1004" s="55" t="s">
        <v>177</v>
      </c>
      <c r="Y1004" s="55"/>
      <c r="Z1004" s="55" t="s">
        <v>48</v>
      </c>
      <c r="AA1004" s="55" t="s">
        <v>129</v>
      </c>
      <c r="AB1004" s="55" t="s">
        <v>42</v>
      </c>
      <c r="AC1004" s="55" t="s">
        <v>498</v>
      </c>
      <c r="AD1004" s="55" t="s">
        <v>51</v>
      </c>
      <c r="AE1004" s="53"/>
    </row>
    <row r="1005" spans="1:31" x14ac:dyDescent="0.25">
      <c r="A1005" s="55" t="s">
        <v>35</v>
      </c>
      <c r="B1005" s="55" t="s">
        <v>36</v>
      </c>
      <c r="C1005" s="55" t="s">
        <v>37</v>
      </c>
      <c r="D1005" s="55" t="s">
        <v>121</v>
      </c>
      <c r="E1005" s="55" t="s">
        <v>122</v>
      </c>
      <c r="F1005" s="55" t="s">
        <v>123</v>
      </c>
      <c r="G1005" s="55" t="s">
        <v>124</v>
      </c>
      <c r="H1005" s="55" t="s">
        <v>124</v>
      </c>
      <c r="I1005" s="55" t="s">
        <v>42</v>
      </c>
      <c r="J1005" s="55" t="s">
        <v>182</v>
      </c>
      <c r="K1005" s="55" t="s">
        <v>182</v>
      </c>
      <c r="L1005" s="55" t="s">
        <v>43</v>
      </c>
      <c r="M1005" s="55" t="s">
        <v>44</v>
      </c>
      <c r="N1005" s="55" t="s">
        <v>180</v>
      </c>
      <c r="O1005" s="55" t="s">
        <v>42</v>
      </c>
      <c r="P1005" s="55"/>
      <c r="Q1005" s="55" t="s">
        <v>199</v>
      </c>
      <c r="R1005" s="55"/>
      <c r="S1005" s="55">
        <v>201305</v>
      </c>
      <c r="T1005" s="55" t="s">
        <v>52</v>
      </c>
      <c r="U1005" s="55">
        <v>0</v>
      </c>
      <c r="V1005" s="56">
        <v>82526.320000000007</v>
      </c>
      <c r="W1005" s="55"/>
      <c r="X1005" s="55" t="s">
        <v>177</v>
      </c>
      <c r="Y1005" s="55"/>
      <c r="Z1005" s="55" t="s">
        <v>48</v>
      </c>
      <c r="AA1005" s="55" t="s">
        <v>129</v>
      </c>
      <c r="AB1005" s="55" t="s">
        <v>42</v>
      </c>
      <c r="AC1005" s="55" t="s">
        <v>498</v>
      </c>
      <c r="AD1005" s="55" t="s">
        <v>51</v>
      </c>
      <c r="AE1005" s="53"/>
    </row>
    <row r="1006" spans="1:31" x14ac:dyDescent="0.25">
      <c r="A1006" s="55" t="s">
        <v>35</v>
      </c>
      <c r="B1006" s="55" t="s">
        <v>36</v>
      </c>
      <c r="C1006" s="55" t="s">
        <v>37</v>
      </c>
      <c r="D1006" s="55" t="s">
        <v>121</v>
      </c>
      <c r="E1006" s="55" t="s">
        <v>122</v>
      </c>
      <c r="F1006" s="55" t="s">
        <v>123</v>
      </c>
      <c r="G1006" s="55" t="s">
        <v>124</v>
      </c>
      <c r="H1006" s="55" t="s">
        <v>124</v>
      </c>
      <c r="I1006" s="55" t="s">
        <v>42</v>
      </c>
      <c r="J1006" s="55" t="s">
        <v>182</v>
      </c>
      <c r="K1006" s="55" t="s">
        <v>182</v>
      </c>
      <c r="L1006" s="55" t="s">
        <v>43</v>
      </c>
      <c r="M1006" s="55" t="s">
        <v>44</v>
      </c>
      <c r="N1006" s="55" t="s">
        <v>180</v>
      </c>
      <c r="O1006" s="55" t="s">
        <v>42</v>
      </c>
      <c r="P1006" s="55"/>
      <c r="Q1006" s="55" t="s">
        <v>199</v>
      </c>
      <c r="R1006" s="55" t="s">
        <v>526</v>
      </c>
      <c r="S1006" s="55">
        <v>201305</v>
      </c>
      <c r="T1006" s="55" t="s">
        <v>52</v>
      </c>
      <c r="U1006" s="55">
        <v>0</v>
      </c>
      <c r="V1006" s="56">
        <v>258089.04</v>
      </c>
      <c r="W1006" s="55"/>
      <c r="X1006" s="55" t="s">
        <v>177</v>
      </c>
      <c r="Y1006" s="55"/>
      <c r="Z1006" s="55" t="s">
        <v>48</v>
      </c>
      <c r="AA1006" s="55" t="s">
        <v>129</v>
      </c>
      <c r="AB1006" s="55" t="s">
        <v>42</v>
      </c>
      <c r="AC1006" s="55" t="s">
        <v>498</v>
      </c>
      <c r="AD1006" s="55" t="s">
        <v>51</v>
      </c>
      <c r="AE1006" s="53"/>
    </row>
    <row r="1007" spans="1:31" x14ac:dyDescent="0.25">
      <c r="A1007" s="55" t="s">
        <v>35</v>
      </c>
      <c r="B1007" s="55" t="s">
        <v>36</v>
      </c>
      <c r="C1007" s="55" t="s">
        <v>37</v>
      </c>
      <c r="D1007" s="55" t="s">
        <v>121</v>
      </c>
      <c r="E1007" s="55" t="s">
        <v>122</v>
      </c>
      <c r="F1007" s="55" t="s">
        <v>123</v>
      </c>
      <c r="G1007" s="55" t="s">
        <v>124</v>
      </c>
      <c r="H1007" s="55" t="s">
        <v>124</v>
      </c>
      <c r="I1007" s="55" t="s">
        <v>42</v>
      </c>
      <c r="J1007" s="55" t="s">
        <v>182</v>
      </c>
      <c r="K1007" s="55" t="s">
        <v>182</v>
      </c>
      <c r="L1007" s="55" t="s">
        <v>43</v>
      </c>
      <c r="M1007" s="55" t="s">
        <v>44</v>
      </c>
      <c r="N1007" s="55" t="s">
        <v>150</v>
      </c>
      <c r="O1007" s="55" t="s">
        <v>42</v>
      </c>
      <c r="P1007" s="55"/>
      <c r="Q1007" s="55" t="s">
        <v>199</v>
      </c>
      <c r="R1007" s="55" t="s">
        <v>526</v>
      </c>
      <c r="S1007" s="55">
        <v>201305</v>
      </c>
      <c r="T1007" s="55" t="s">
        <v>52</v>
      </c>
      <c r="U1007" s="55">
        <v>0</v>
      </c>
      <c r="V1007" s="56">
        <v>237689.51</v>
      </c>
      <c r="W1007" s="55"/>
      <c r="X1007" s="55" t="s">
        <v>177</v>
      </c>
      <c r="Y1007" s="55"/>
      <c r="Z1007" s="55" t="s">
        <v>48</v>
      </c>
      <c r="AA1007" s="55" t="s">
        <v>129</v>
      </c>
      <c r="AB1007" s="55" t="s">
        <v>42</v>
      </c>
      <c r="AC1007" s="55" t="s">
        <v>498</v>
      </c>
      <c r="AD1007" s="55" t="s">
        <v>51</v>
      </c>
      <c r="AE1007" s="53"/>
    </row>
    <row r="1008" spans="1:31" x14ac:dyDescent="0.25">
      <c r="A1008" s="55" t="s">
        <v>35</v>
      </c>
      <c r="B1008" s="55" t="s">
        <v>36</v>
      </c>
      <c r="C1008" s="55" t="s">
        <v>37</v>
      </c>
      <c r="D1008" s="55" t="s">
        <v>121</v>
      </c>
      <c r="E1008" s="55" t="s">
        <v>122</v>
      </c>
      <c r="F1008" s="55" t="s">
        <v>123</v>
      </c>
      <c r="G1008" s="55" t="s">
        <v>124</v>
      </c>
      <c r="H1008" s="55" t="s">
        <v>124</v>
      </c>
      <c r="I1008" s="55" t="s">
        <v>42</v>
      </c>
      <c r="J1008" s="55" t="s">
        <v>532</v>
      </c>
      <c r="K1008" s="55" t="s">
        <v>532</v>
      </c>
      <c r="L1008" s="55" t="s">
        <v>43</v>
      </c>
      <c r="M1008" s="55" t="s">
        <v>44</v>
      </c>
      <c r="N1008" s="55" t="s">
        <v>150</v>
      </c>
      <c r="O1008" s="55" t="s">
        <v>42</v>
      </c>
      <c r="P1008" s="55"/>
      <c r="Q1008" s="55" t="s">
        <v>199</v>
      </c>
      <c r="R1008" s="55" t="s">
        <v>526</v>
      </c>
      <c r="S1008" s="55">
        <v>201305</v>
      </c>
      <c r="T1008" s="55" t="s">
        <v>52</v>
      </c>
      <c r="U1008" s="55">
        <v>0</v>
      </c>
      <c r="V1008" s="56">
        <v>3423.53</v>
      </c>
      <c r="W1008" s="55"/>
      <c r="X1008" s="55" t="s">
        <v>177</v>
      </c>
      <c r="Y1008" s="55"/>
      <c r="Z1008" s="55" t="s">
        <v>48</v>
      </c>
      <c r="AA1008" s="55" t="s">
        <v>129</v>
      </c>
      <c r="AB1008" s="55" t="s">
        <v>42</v>
      </c>
      <c r="AC1008" s="55" t="s">
        <v>498</v>
      </c>
      <c r="AD1008" s="55" t="s">
        <v>51</v>
      </c>
      <c r="AE1008" s="53"/>
    </row>
    <row r="1009" spans="1:31" x14ac:dyDescent="0.25">
      <c r="A1009" s="55" t="s">
        <v>35</v>
      </c>
      <c r="B1009" s="55" t="s">
        <v>36</v>
      </c>
      <c r="C1009" s="55" t="s">
        <v>37</v>
      </c>
      <c r="D1009" s="55" t="s">
        <v>121</v>
      </c>
      <c r="E1009" s="55" t="s">
        <v>122</v>
      </c>
      <c r="F1009" s="55" t="s">
        <v>123</v>
      </c>
      <c r="G1009" s="55" t="s">
        <v>124</v>
      </c>
      <c r="H1009" s="55" t="s">
        <v>124</v>
      </c>
      <c r="I1009" s="55" t="s">
        <v>42</v>
      </c>
      <c r="J1009" s="55" t="s">
        <v>190</v>
      </c>
      <c r="K1009" s="55" t="s">
        <v>190</v>
      </c>
      <c r="L1009" s="55" t="s">
        <v>43</v>
      </c>
      <c r="M1009" s="55" t="s">
        <v>44</v>
      </c>
      <c r="N1009" s="55" t="s">
        <v>150</v>
      </c>
      <c r="O1009" s="55" t="s">
        <v>42</v>
      </c>
      <c r="P1009" s="55"/>
      <c r="Q1009" s="55" t="s">
        <v>199</v>
      </c>
      <c r="R1009" s="55"/>
      <c r="S1009" s="55">
        <v>201305</v>
      </c>
      <c r="T1009" s="55" t="s">
        <v>47</v>
      </c>
      <c r="U1009" s="55">
        <v>0</v>
      </c>
      <c r="V1009" s="56">
        <v>-100000</v>
      </c>
      <c r="W1009" s="55"/>
      <c r="X1009" s="55" t="s">
        <v>177</v>
      </c>
      <c r="Y1009" s="55"/>
      <c r="Z1009" s="55" t="s">
        <v>48</v>
      </c>
      <c r="AA1009" s="55" t="s">
        <v>129</v>
      </c>
      <c r="AB1009" s="55" t="s">
        <v>42</v>
      </c>
      <c r="AC1009" s="55" t="s">
        <v>497</v>
      </c>
      <c r="AD1009" s="55" t="s">
        <v>51</v>
      </c>
      <c r="AE1009" s="53"/>
    </row>
    <row r="1010" spans="1:31" x14ac:dyDescent="0.25">
      <c r="A1010" s="55" t="s">
        <v>35</v>
      </c>
      <c r="B1010" s="55" t="s">
        <v>36</v>
      </c>
      <c r="C1010" s="55" t="s">
        <v>37</v>
      </c>
      <c r="D1010" s="55" t="s">
        <v>121</v>
      </c>
      <c r="E1010" s="55" t="s">
        <v>122</v>
      </c>
      <c r="F1010" s="55" t="s">
        <v>123</v>
      </c>
      <c r="G1010" s="55" t="s">
        <v>124</v>
      </c>
      <c r="H1010" s="55" t="s">
        <v>124</v>
      </c>
      <c r="I1010" s="55" t="s">
        <v>42</v>
      </c>
      <c r="J1010" s="55" t="s">
        <v>190</v>
      </c>
      <c r="K1010" s="55" t="s">
        <v>190</v>
      </c>
      <c r="L1010" s="55" t="s">
        <v>43</v>
      </c>
      <c r="M1010" s="55" t="s">
        <v>44</v>
      </c>
      <c r="N1010" s="55" t="s">
        <v>134</v>
      </c>
      <c r="O1010" s="55" t="s">
        <v>42</v>
      </c>
      <c r="P1010" s="55"/>
      <c r="Q1010" s="55" t="s">
        <v>444</v>
      </c>
      <c r="R1010" s="55" t="s">
        <v>547</v>
      </c>
      <c r="S1010" s="55">
        <v>201305</v>
      </c>
      <c r="T1010" s="55" t="s">
        <v>47</v>
      </c>
      <c r="U1010" s="55">
        <v>0</v>
      </c>
      <c r="V1010" s="56">
        <v>-1700</v>
      </c>
      <c r="W1010" s="55"/>
      <c r="X1010" s="55" t="s">
        <v>177</v>
      </c>
      <c r="Y1010" s="55"/>
      <c r="Z1010" s="55" t="s">
        <v>48</v>
      </c>
      <c r="AA1010" s="55" t="s">
        <v>129</v>
      </c>
      <c r="AB1010" s="55" t="s">
        <v>42</v>
      </c>
      <c r="AC1010" s="55" t="s">
        <v>494</v>
      </c>
      <c r="AD1010" s="55" t="s">
        <v>51</v>
      </c>
      <c r="AE1010" s="53"/>
    </row>
    <row r="1011" spans="1:31" x14ac:dyDescent="0.25">
      <c r="A1011" s="55" t="s">
        <v>35</v>
      </c>
      <c r="B1011" s="55" t="s">
        <v>36</v>
      </c>
      <c r="C1011" s="55" t="s">
        <v>37</v>
      </c>
      <c r="D1011" s="55" t="s">
        <v>121</v>
      </c>
      <c r="E1011" s="55" t="s">
        <v>122</v>
      </c>
      <c r="F1011" s="55" t="s">
        <v>123</v>
      </c>
      <c r="G1011" s="55" t="s">
        <v>124</v>
      </c>
      <c r="H1011" s="55" t="s">
        <v>124</v>
      </c>
      <c r="I1011" s="55" t="s">
        <v>42</v>
      </c>
      <c r="J1011" s="55" t="s">
        <v>190</v>
      </c>
      <c r="K1011" s="55" t="s">
        <v>190</v>
      </c>
      <c r="L1011" s="55" t="s">
        <v>43</v>
      </c>
      <c r="M1011" s="55" t="s">
        <v>44</v>
      </c>
      <c r="N1011" s="55" t="s">
        <v>150</v>
      </c>
      <c r="O1011" s="55" t="s">
        <v>42</v>
      </c>
      <c r="P1011" s="55"/>
      <c r="Q1011" s="55" t="s">
        <v>199</v>
      </c>
      <c r="R1011" s="55" t="s">
        <v>526</v>
      </c>
      <c r="S1011" s="55">
        <v>201305</v>
      </c>
      <c r="T1011" s="55" t="s">
        <v>52</v>
      </c>
      <c r="U1011" s="55">
        <v>0</v>
      </c>
      <c r="V1011" s="56">
        <v>100000</v>
      </c>
      <c r="W1011" s="55"/>
      <c r="X1011" s="55" t="s">
        <v>177</v>
      </c>
      <c r="Y1011" s="55"/>
      <c r="Z1011" s="55" t="s">
        <v>48</v>
      </c>
      <c r="AA1011" s="55" t="s">
        <v>129</v>
      </c>
      <c r="AB1011" s="55" t="s">
        <v>42</v>
      </c>
      <c r="AC1011" s="55" t="s">
        <v>498</v>
      </c>
      <c r="AD1011" s="55" t="s">
        <v>51</v>
      </c>
      <c r="AE1011" s="53"/>
    </row>
    <row r="1012" spans="1:31" x14ac:dyDescent="0.25">
      <c r="A1012" s="55" t="s">
        <v>35</v>
      </c>
      <c r="B1012" s="55" t="s">
        <v>36</v>
      </c>
      <c r="C1012" s="55" t="s">
        <v>37</v>
      </c>
      <c r="D1012" s="55" t="s">
        <v>121</v>
      </c>
      <c r="E1012" s="55" t="s">
        <v>215</v>
      </c>
      <c r="F1012" s="55" t="s">
        <v>216</v>
      </c>
      <c r="G1012" s="55" t="s">
        <v>124</v>
      </c>
      <c r="H1012" s="55" t="s">
        <v>124</v>
      </c>
      <c r="I1012" s="55" t="s">
        <v>42</v>
      </c>
      <c r="J1012" s="55" t="s">
        <v>217</v>
      </c>
      <c r="K1012" s="55" t="s">
        <v>217</v>
      </c>
      <c r="L1012" s="55" t="s">
        <v>43</v>
      </c>
      <c r="M1012" s="55" t="s">
        <v>44</v>
      </c>
      <c r="N1012" s="55" t="s">
        <v>134</v>
      </c>
      <c r="O1012" s="55" t="s">
        <v>42</v>
      </c>
      <c r="P1012" s="55"/>
      <c r="Q1012" s="55" t="s">
        <v>444</v>
      </c>
      <c r="R1012" s="55" t="s">
        <v>566</v>
      </c>
      <c r="S1012" s="55">
        <v>201305</v>
      </c>
      <c r="T1012" s="55" t="s">
        <v>47</v>
      </c>
      <c r="U1012" s="55">
        <v>0</v>
      </c>
      <c r="V1012" s="56">
        <v>-10.87</v>
      </c>
      <c r="W1012" s="55"/>
      <c r="X1012" s="55" t="s">
        <v>384</v>
      </c>
      <c r="Y1012" s="55"/>
      <c r="Z1012" s="55" t="s">
        <v>48</v>
      </c>
      <c r="AA1012" s="55" t="s">
        <v>129</v>
      </c>
      <c r="AB1012" s="55" t="s">
        <v>42</v>
      </c>
      <c r="AC1012" s="55" t="s">
        <v>494</v>
      </c>
      <c r="AD1012" s="55" t="s">
        <v>51</v>
      </c>
      <c r="AE1012" s="53"/>
    </row>
    <row r="1013" spans="1:31" x14ac:dyDescent="0.25">
      <c r="A1013" s="55" t="s">
        <v>35</v>
      </c>
      <c r="B1013" s="55" t="s">
        <v>36</v>
      </c>
      <c r="C1013" s="55" t="s">
        <v>37</v>
      </c>
      <c r="D1013" s="55" t="s">
        <v>121</v>
      </c>
      <c r="E1013" s="55" t="s">
        <v>215</v>
      </c>
      <c r="F1013" s="55" t="s">
        <v>216</v>
      </c>
      <c r="G1013" s="55" t="s">
        <v>124</v>
      </c>
      <c r="H1013" s="55" t="s">
        <v>124</v>
      </c>
      <c r="I1013" s="55" t="s">
        <v>42</v>
      </c>
      <c r="J1013" s="55" t="s">
        <v>217</v>
      </c>
      <c r="K1013" s="55" t="s">
        <v>217</v>
      </c>
      <c r="L1013" s="55" t="s">
        <v>43</v>
      </c>
      <c r="M1013" s="55" t="s">
        <v>44</v>
      </c>
      <c r="N1013" s="55" t="s">
        <v>134</v>
      </c>
      <c r="O1013" s="55" t="s">
        <v>42</v>
      </c>
      <c r="P1013" s="55"/>
      <c r="Q1013" s="55" t="s">
        <v>444</v>
      </c>
      <c r="R1013" s="55" t="s">
        <v>559</v>
      </c>
      <c r="S1013" s="55">
        <v>201305</v>
      </c>
      <c r="T1013" s="55" t="s">
        <v>47</v>
      </c>
      <c r="U1013" s="55">
        <v>0</v>
      </c>
      <c r="V1013" s="56">
        <v>-2.79</v>
      </c>
      <c r="W1013" s="55"/>
      <c r="X1013" s="55" t="s">
        <v>384</v>
      </c>
      <c r="Y1013" s="55"/>
      <c r="Z1013" s="55" t="s">
        <v>48</v>
      </c>
      <c r="AA1013" s="55" t="s">
        <v>129</v>
      </c>
      <c r="AB1013" s="55" t="s">
        <v>42</v>
      </c>
      <c r="AC1013" s="55" t="s">
        <v>494</v>
      </c>
      <c r="AD1013" s="55" t="s">
        <v>51</v>
      </c>
      <c r="AE1013" s="53"/>
    </row>
    <row r="1014" spans="1:31" x14ac:dyDescent="0.25">
      <c r="A1014" s="55" t="s">
        <v>35</v>
      </c>
      <c r="B1014" s="55" t="s">
        <v>36</v>
      </c>
      <c r="C1014" s="55" t="s">
        <v>37</v>
      </c>
      <c r="D1014" s="55" t="s">
        <v>121</v>
      </c>
      <c r="E1014" s="55" t="s">
        <v>215</v>
      </c>
      <c r="F1014" s="55" t="s">
        <v>216</v>
      </c>
      <c r="G1014" s="55" t="s">
        <v>124</v>
      </c>
      <c r="H1014" s="55" t="s">
        <v>124</v>
      </c>
      <c r="I1014" s="55" t="s">
        <v>42</v>
      </c>
      <c r="J1014" s="55" t="s">
        <v>217</v>
      </c>
      <c r="K1014" s="55" t="s">
        <v>217</v>
      </c>
      <c r="L1014" s="55" t="s">
        <v>43</v>
      </c>
      <c r="M1014" s="55" t="s">
        <v>44</v>
      </c>
      <c r="N1014" s="55" t="s">
        <v>150</v>
      </c>
      <c r="O1014" s="55" t="s">
        <v>42</v>
      </c>
      <c r="P1014" s="55"/>
      <c r="Q1014" s="55" t="s">
        <v>408</v>
      </c>
      <c r="R1014" s="55"/>
      <c r="S1014" s="55">
        <v>201305</v>
      </c>
      <c r="T1014" s="55" t="s">
        <v>47</v>
      </c>
      <c r="U1014" s="55">
        <v>0</v>
      </c>
      <c r="V1014" s="56">
        <v>-121961.77</v>
      </c>
      <c r="W1014" s="55"/>
      <c r="X1014" s="55"/>
      <c r="Y1014" s="55"/>
      <c r="Z1014" s="55" t="s">
        <v>48</v>
      </c>
      <c r="AA1014" s="55" t="s">
        <v>129</v>
      </c>
      <c r="AB1014" s="55" t="s">
        <v>42</v>
      </c>
      <c r="AC1014" s="55" t="s">
        <v>497</v>
      </c>
      <c r="AD1014" s="55" t="s">
        <v>51</v>
      </c>
      <c r="AE1014" s="53"/>
    </row>
    <row r="1015" spans="1:31" x14ac:dyDescent="0.25">
      <c r="A1015" s="55" t="s">
        <v>35</v>
      </c>
      <c r="B1015" s="55" t="s">
        <v>36</v>
      </c>
      <c r="C1015" s="55" t="s">
        <v>37</v>
      </c>
      <c r="D1015" s="55" t="s">
        <v>121</v>
      </c>
      <c r="E1015" s="55" t="s">
        <v>215</v>
      </c>
      <c r="F1015" s="55" t="s">
        <v>216</v>
      </c>
      <c r="G1015" s="55" t="s">
        <v>124</v>
      </c>
      <c r="H1015" s="55" t="s">
        <v>124</v>
      </c>
      <c r="I1015" s="55" t="s">
        <v>42</v>
      </c>
      <c r="J1015" s="55" t="s">
        <v>217</v>
      </c>
      <c r="K1015" s="55" t="s">
        <v>217</v>
      </c>
      <c r="L1015" s="55" t="s">
        <v>43</v>
      </c>
      <c r="M1015" s="55" t="s">
        <v>44</v>
      </c>
      <c r="N1015" s="55" t="s">
        <v>180</v>
      </c>
      <c r="O1015" s="55" t="s">
        <v>42</v>
      </c>
      <c r="P1015" s="55"/>
      <c r="Q1015" s="55" t="s">
        <v>404</v>
      </c>
      <c r="R1015" s="55"/>
      <c r="S1015" s="55">
        <v>201305</v>
      </c>
      <c r="T1015" s="55" t="s">
        <v>47</v>
      </c>
      <c r="U1015" s="55">
        <v>0</v>
      </c>
      <c r="V1015" s="56">
        <v>-410999.06</v>
      </c>
      <c r="W1015" s="55"/>
      <c r="X1015" s="55"/>
      <c r="Y1015" s="55"/>
      <c r="Z1015" s="55" t="s">
        <v>48</v>
      </c>
      <c r="AA1015" s="55" t="s">
        <v>129</v>
      </c>
      <c r="AB1015" s="55" t="s">
        <v>42</v>
      </c>
      <c r="AC1015" s="55" t="s">
        <v>497</v>
      </c>
      <c r="AD1015" s="55" t="s">
        <v>51</v>
      </c>
      <c r="AE1015" s="53"/>
    </row>
    <row r="1016" spans="1:31" x14ac:dyDescent="0.25">
      <c r="A1016" s="55" t="s">
        <v>35</v>
      </c>
      <c r="B1016" s="55" t="s">
        <v>36</v>
      </c>
      <c r="C1016" s="55" t="s">
        <v>37</v>
      </c>
      <c r="D1016" s="55" t="s">
        <v>121</v>
      </c>
      <c r="E1016" s="55" t="s">
        <v>215</v>
      </c>
      <c r="F1016" s="55" t="s">
        <v>216</v>
      </c>
      <c r="G1016" s="55" t="s">
        <v>124</v>
      </c>
      <c r="H1016" s="55" t="s">
        <v>124</v>
      </c>
      <c r="I1016" s="55" t="s">
        <v>42</v>
      </c>
      <c r="J1016" s="55" t="s">
        <v>217</v>
      </c>
      <c r="K1016" s="55" t="s">
        <v>217</v>
      </c>
      <c r="L1016" s="55" t="s">
        <v>43</v>
      </c>
      <c r="M1016" s="55" t="s">
        <v>44</v>
      </c>
      <c r="N1016" s="55" t="s">
        <v>150</v>
      </c>
      <c r="O1016" s="55" t="s">
        <v>42</v>
      </c>
      <c r="P1016" s="55"/>
      <c r="Q1016" s="55" t="s">
        <v>223</v>
      </c>
      <c r="R1016" s="55" t="s">
        <v>561</v>
      </c>
      <c r="S1016" s="55">
        <v>201305</v>
      </c>
      <c r="T1016" s="55" t="s">
        <v>52</v>
      </c>
      <c r="U1016" s="55">
        <v>0</v>
      </c>
      <c r="V1016" s="56">
        <v>122076.94</v>
      </c>
      <c r="W1016" s="55"/>
      <c r="X1016" s="55" t="s">
        <v>230</v>
      </c>
      <c r="Y1016" s="55"/>
      <c r="Z1016" s="55" t="s">
        <v>48</v>
      </c>
      <c r="AA1016" s="55" t="s">
        <v>129</v>
      </c>
      <c r="AB1016" s="55" t="s">
        <v>42</v>
      </c>
      <c r="AC1016" s="55" t="s">
        <v>498</v>
      </c>
      <c r="AD1016" s="55" t="s">
        <v>51</v>
      </c>
      <c r="AE1016" s="53"/>
    </row>
    <row r="1017" spans="1:31" x14ac:dyDescent="0.25">
      <c r="A1017" s="55" t="s">
        <v>35</v>
      </c>
      <c r="B1017" s="55" t="s">
        <v>36</v>
      </c>
      <c r="C1017" s="55" t="s">
        <v>37</v>
      </c>
      <c r="D1017" s="55" t="s">
        <v>121</v>
      </c>
      <c r="E1017" s="55" t="s">
        <v>215</v>
      </c>
      <c r="F1017" s="55" t="s">
        <v>216</v>
      </c>
      <c r="G1017" s="55" t="s">
        <v>124</v>
      </c>
      <c r="H1017" s="55" t="s">
        <v>124</v>
      </c>
      <c r="I1017" s="55" t="s">
        <v>42</v>
      </c>
      <c r="J1017" s="55" t="s">
        <v>217</v>
      </c>
      <c r="K1017" s="55" t="s">
        <v>217</v>
      </c>
      <c r="L1017" s="55" t="s">
        <v>43</v>
      </c>
      <c r="M1017" s="55" t="s">
        <v>44</v>
      </c>
      <c r="N1017" s="55" t="s">
        <v>150</v>
      </c>
      <c r="O1017" s="55" t="s">
        <v>42</v>
      </c>
      <c r="P1017" s="55"/>
      <c r="Q1017" s="55" t="s">
        <v>223</v>
      </c>
      <c r="R1017" s="55" t="s">
        <v>562</v>
      </c>
      <c r="S1017" s="55">
        <v>201305</v>
      </c>
      <c r="T1017" s="55" t="s">
        <v>52</v>
      </c>
      <c r="U1017" s="55">
        <v>0</v>
      </c>
      <c r="V1017" s="56">
        <v>14000</v>
      </c>
      <c r="W1017" s="55"/>
      <c r="X1017" s="55" t="s">
        <v>230</v>
      </c>
      <c r="Y1017" s="55"/>
      <c r="Z1017" s="55" t="s">
        <v>48</v>
      </c>
      <c r="AA1017" s="55" t="s">
        <v>129</v>
      </c>
      <c r="AB1017" s="55" t="s">
        <v>42</v>
      </c>
      <c r="AC1017" s="55" t="s">
        <v>498</v>
      </c>
      <c r="AD1017" s="55" t="s">
        <v>51</v>
      </c>
      <c r="AE1017" s="53"/>
    </row>
    <row r="1018" spans="1:31" x14ac:dyDescent="0.25">
      <c r="A1018" s="55" t="s">
        <v>35</v>
      </c>
      <c r="B1018" s="55" t="s">
        <v>36</v>
      </c>
      <c r="C1018" s="55" t="s">
        <v>37</v>
      </c>
      <c r="D1018" s="55" t="s">
        <v>121</v>
      </c>
      <c r="E1018" s="55" t="s">
        <v>215</v>
      </c>
      <c r="F1018" s="55" t="s">
        <v>216</v>
      </c>
      <c r="G1018" s="55" t="s">
        <v>124</v>
      </c>
      <c r="H1018" s="55" t="s">
        <v>124</v>
      </c>
      <c r="I1018" s="55" t="s">
        <v>42</v>
      </c>
      <c r="J1018" s="55" t="s">
        <v>231</v>
      </c>
      <c r="K1018" s="55" t="s">
        <v>231</v>
      </c>
      <c r="L1018" s="55" t="s">
        <v>43</v>
      </c>
      <c r="M1018" s="55" t="s">
        <v>44</v>
      </c>
      <c r="N1018" s="55" t="s">
        <v>150</v>
      </c>
      <c r="O1018" s="55" t="s">
        <v>42</v>
      </c>
      <c r="P1018" s="55"/>
      <c r="Q1018" s="55" t="s">
        <v>410</v>
      </c>
      <c r="R1018" s="55"/>
      <c r="S1018" s="55">
        <v>201305</v>
      </c>
      <c r="T1018" s="55" t="s">
        <v>47</v>
      </c>
      <c r="U1018" s="55">
        <v>0</v>
      </c>
      <c r="V1018" s="56">
        <v>-52605.51</v>
      </c>
      <c r="W1018" s="55"/>
      <c r="X1018" s="55"/>
      <c r="Y1018" s="55"/>
      <c r="Z1018" s="55" t="s">
        <v>48</v>
      </c>
      <c r="AA1018" s="55" t="s">
        <v>129</v>
      </c>
      <c r="AB1018" s="55" t="s">
        <v>42</v>
      </c>
      <c r="AC1018" s="55" t="s">
        <v>497</v>
      </c>
      <c r="AD1018" s="55" t="s">
        <v>51</v>
      </c>
      <c r="AE1018" s="53"/>
    </row>
    <row r="1019" spans="1:31" x14ac:dyDescent="0.25">
      <c r="A1019" s="55" t="s">
        <v>35</v>
      </c>
      <c r="B1019" s="55" t="s">
        <v>36</v>
      </c>
      <c r="C1019" s="55" t="s">
        <v>37</v>
      </c>
      <c r="D1019" s="55" t="s">
        <v>121</v>
      </c>
      <c r="E1019" s="55" t="s">
        <v>215</v>
      </c>
      <c r="F1019" s="55" t="s">
        <v>216</v>
      </c>
      <c r="G1019" s="55" t="s">
        <v>124</v>
      </c>
      <c r="H1019" s="55" t="s">
        <v>124</v>
      </c>
      <c r="I1019" s="55" t="s">
        <v>42</v>
      </c>
      <c r="J1019" s="55" t="s">
        <v>231</v>
      </c>
      <c r="K1019" s="55" t="s">
        <v>231</v>
      </c>
      <c r="L1019" s="55" t="s">
        <v>43</v>
      </c>
      <c r="M1019" s="55" t="s">
        <v>44</v>
      </c>
      <c r="N1019" s="55" t="s">
        <v>180</v>
      </c>
      <c r="O1019" s="55" t="s">
        <v>42</v>
      </c>
      <c r="P1019" s="55"/>
      <c r="Q1019" s="55" t="s">
        <v>412</v>
      </c>
      <c r="R1019" s="55"/>
      <c r="S1019" s="55">
        <v>201305</v>
      </c>
      <c r="T1019" s="55" t="s">
        <v>47</v>
      </c>
      <c r="U1019" s="55">
        <v>0</v>
      </c>
      <c r="V1019" s="56">
        <v>-8545.73</v>
      </c>
      <c r="W1019" s="55"/>
      <c r="X1019" s="55"/>
      <c r="Y1019" s="55"/>
      <c r="Z1019" s="55" t="s">
        <v>48</v>
      </c>
      <c r="AA1019" s="55" t="s">
        <v>129</v>
      </c>
      <c r="AB1019" s="55" t="s">
        <v>42</v>
      </c>
      <c r="AC1019" s="55" t="s">
        <v>497</v>
      </c>
      <c r="AD1019" s="55" t="s">
        <v>51</v>
      </c>
      <c r="AE1019" s="53"/>
    </row>
    <row r="1020" spans="1:31" x14ac:dyDescent="0.25">
      <c r="A1020" s="55" t="s">
        <v>35</v>
      </c>
      <c r="B1020" s="55" t="s">
        <v>36</v>
      </c>
      <c r="C1020" s="55" t="s">
        <v>37</v>
      </c>
      <c r="D1020" s="55" t="s">
        <v>121</v>
      </c>
      <c r="E1020" s="55" t="s">
        <v>215</v>
      </c>
      <c r="F1020" s="55" t="s">
        <v>216</v>
      </c>
      <c r="G1020" s="55" t="s">
        <v>124</v>
      </c>
      <c r="H1020" s="55" t="s">
        <v>124</v>
      </c>
      <c r="I1020" s="55" t="s">
        <v>42</v>
      </c>
      <c r="J1020" s="55" t="s">
        <v>231</v>
      </c>
      <c r="K1020" s="55" t="s">
        <v>231</v>
      </c>
      <c r="L1020" s="55" t="s">
        <v>43</v>
      </c>
      <c r="M1020" s="55" t="s">
        <v>44</v>
      </c>
      <c r="N1020" s="55" t="s">
        <v>150</v>
      </c>
      <c r="O1020" s="55" t="s">
        <v>42</v>
      </c>
      <c r="P1020" s="55"/>
      <c r="Q1020" s="55" t="s">
        <v>223</v>
      </c>
      <c r="R1020" s="55" t="s">
        <v>569</v>
      </c>
      <c r="S1020" s="55">
        <v>201305</v>
      </c>
      <c r="T1020" s="55" t="s">
        <v>52</v>
      </c>
      <c r="U1020" s="55">
        <v>0</v>
      </c>
      <c r="V1020" s="56">
        <v>53556.24</v>
      </c>
      <c r="W1020" s="55"/>
      <c r="X1020" s="55" t="s">
        <v>236</v>
      </c>
      <c r="Y1020" s="55"/>
      <c r="Z1020" s="55" t="s">
        <v>48</v>
      </c>
      <c r="AA1020" s="55" t="s">
        <v>129</v>
      </c>
      <c r="AB1020" s="55" t="s">
        <v>42</v>
      </c>
      <c r="AC1020" s="55" t="s">
        <v>498</v>
      </c>
      <c r="AD1020" s="55" t="s">
        <v>51</v>
      </c>
      <c r="AE1020" s="53"/>
    </row>
    <row r="1021" spans="1:31" x14ac:dyDescent="0.25">
      <c r="A1021" s="55" t="s">
        <v>35</v>
      </c>
      <c r="B1021" s="55" t="s">
        <v>36</v>
      </c>
      <c r="C1021" s="55" t="s">
        <v>37</v>
      </c>
      <c r="D1021" s="55" t="s">
        <v>121</v>
      </c>
      <c r="E1021" s="55" t="s">
        <v>215</v>
      </c>
      <c r="F1021" s="55" t="s">
        <v>216</v>
      </c>
      <c r="G1021" s="55" t="s">
        <v>124</v>
      </c>
      <c r="H1021" s="55" t="s">
        <v>124</v>
      </c>
      <c r="I1021" s="55" t="s">
        <v>42</v>
      </c>
      <c r="J1021" s="55" t="s">
        <v>231</v>
      </c>
      <c r="K1021" s="55" t="s">
        <v>231</v>
      </c>
      <c r="L1021" s="55" t="s">
        <v>43</v>
      </c>
      <c r="M1021" s="55" t="s">
        <v>44</v>
      </c>
      <c r="N1021" s="55" t="s">
        <v>150</v>
      </c>
      <c r="O1021" s="55" t="s">
        <v>42</v>
      </c>
      <c r="P1021" s="55"/>
      <c r="Q1021" s="55" t="s">
        <v>223</v>
      </c>
      <c r="R1021" s="55" t="s">
        <v>568</v>
      </c>
      <c r="S1021" s="55">
        <v>201305</v>
      </c>
      <c r="T1021" s="55" t="s">
        <v>52</v>
      </c>
      <c r="U1021" s="55">
        <v>0</v>
      </c>
      <c r="V1021" s="56">
        <v>8000</v>
      </c>
      <c r="W1021" s="55"/>
      <c r="X1021" s="55" t="s">
        <v>236</v>
      </c>
      <c r="Y1021" s="55"/>
      <c r="Z1021" s="55" t="s">
        <v>48</v>
      </c>
      <c r="AA1021" s="55" t="s">
        <v>129</v>
      </c>
      <c r="AB1021" s="55" t="s">
        <v>42</v>
      </c>
      <c r="AC1021" s="55" t="s">
        <v>498</v>
      </c>
      <c r="AD1021" s="55" t="s">
        <v>51</v>
      </c>
      <c r="AE1021" s="53"/>
    </row>
    <row r="1022" spans="1:31" x14ac:dyDescent="0.25">
      <c r="A1022" s="55" t="s">
        <v>35</v>
      </c>
      <c r="B1022" s="55" t="s">
        <v>36</v>
      </c>
      <c r="C1022" s="55" t="s">
        <v>37</v>
      </c>
      <c r="D1022" s="55" t="s">
        <v>121</v>
      </c>
      <c r="E1022" s="55" t="s">
        <v>215</v>
      </c>
      <c r="F1022" s="55" t="s">
        <v>216</v>
      </c>
      <c r="G1022" s="55" t="s">
        <v>124</v>
      </c>
      <c r="H1022" s="55" t="s">
        <v>124</v>
      </c>
      <c r="I1022" s="55" t="s">
        <v>42</v>
      </c>
      <c r="J1022" s="55" t="s">
        <v>217</v>
      </c>
      <c r="K1022" s="55" t="s">
        <v>217</v>
      </c>
      <c r="L1022" s="55" t="s">
        <v>43</v>
      </c>
      <c r="M1022" s="55" t="s">
        <v>44</v>
      </c>
      <c r="N1022" s="55" t="s">
        <v>150</v>
      </c>
      <c r="O1022" s="55" t="s">
        <v>42</v>
      </c>
      <c r="P1022" s="55"/>
      <c r="Q1022" s="55" t="s">
        <v>223</v>
      </c>
      <c r="R1022" s="55"/>
      <c r="S1022" s="55">
        <v>201305</v>
      </c>
      <c r="T1022" s="55" t="s">
        <v>52</v>
      </c>
      <c r="U1022" s="55">
        <v>0</v>
      </c>
      <c r="V1022" s="56">
        <v>185927.95</v>
      </c>
      <c r="W1022" s="55"/>
      <c r="X1022" s="55" t="s">
        <v>230</v>
      </c>
      <c r="Y1022" s="55"/>
      <c r="Z1022" s="55" t="s">
        <v>48</v>
      </c>
      <c r="AA1022" s="55" t="s">
        <v>129</v>
      </c>
      <c r="AB1022" s="55" t="s">
        <v>42</v>
      </c>
      <c r="AC1022" s="55" t="s">
        <v>498</v>
      </c>
      <c r="AD1022" s="55" t="s">
        <v>51</v>
      </c>
      <c r="AE1022" s="53"/>
    </row>
    <row r="1023" spans="1:31" x14ac:dyDescent="0.25">
      <c r="A1023" s="55" t="s">
        <v>35</v>
      </c>
      <c r="B1023" s="55" t="s">
        <v>36</v>
      </c>
      <c r="C1023" s="55" t="s">
        <v>37</v>
      </c>
      <c r="D1023" s="55" t="s">
        <v>121</v>
      </c>
      <c r="E1023" s="55" t="s">
        <v>215</v>
      </c>
      <c r="F1023" s="55" t="s">
        <v>216</v>
      </c>
      <c r="G1023" s="55" t="s">
        <v>124</v>
      </c>
      <c r="H1023" s="55" t="s">
        <v>124</v>
      </c>
      <c r="I1023" s="55" t="s">
        <v>42</v>
      </c>
      <c r="J1023" s="55" t="s">
        <v>217</v>
      </c>
      <c r="K1023" s="55" t="s">
        <v>217</v>
      </c>
      <c r="L1023" s="55" t="s">
        <v>43</v>
      </c>
      <c r="M1023" s="55" t="s">
        <v>44</v>
      </c>
      <c r="N1023" s="55" t="s">
        <v>180</v>
      </c>
      <c r="O1023" s="55" t="s">
        <v>42</v>
      </c>
      <c r="P1023" s="55"/>
      <c r="Q1023" s="55" t="s">
        <v>223</v>
      </c>
      <c r="R1023" s="55"/>
      <c r="S1023" s="55">
        <v>201305</v>
      </c>
      <c r="T1023" s="55" t="s">
        <v>52</v>
      </c>
      <c r="U1023" s="55">
        <v>0</v>
      </c>
      <c r="V1023" s="56">
        <v>376190.94</v>
      </c>
      <c r="W1023" s="55"/>
      <c r="X1023" s="55"/>
      <c r="Y1023" s="55"/>
      <c r="Z1023" s="55" t="s">
        <v>48</v>
      </c>
      <c r="AA1023" s="55" t="s">
        <v>129</v>
      </c>
      <c r="AB1023" s="55" t="s">
        <v>42</v>
      </c>
      <c r="AC1023" s="55" t="s">
        <v>498</v>
      </c>
      <c r="AD1023" s="55" t="s">
        <v>51</v>
      </c>
      <c r="AE1023" s="53"/>
    </row>
    <row r="1024" spans="1:31" x14ac:dyDescent="0.25">
      <c r="A1024" s="55" t="s">
        <v>35</v>
      </c>
      <c r="B1024" s="55" t="s">
        <v>36</v>
      </c>
      <c r="C1024" s="55" t="s">
        <v>37</v>
      </c>
      <c r="D1024" s="55" t="s">
        <v>121</v>
      </c>
      <c r="E1024" s="55" t="s">
        <v>215</v>
      </c>
      <c r="F1024" s="55" t="s">
        <v>216</v>
      </c>
      <c r="G1024" s="55" t="s">
        <v>124</v>
      </c>
      <c r="H1024" s="55" t="s">
        <v>124</v>
      </c>
      <c r="I1024" s="55" t="s">
        <v>42</v>
      </c>
      <c r="J1024" s="55" t="s">
        <v>217</v>
      </c>
      <c r="K1024" s="55" t="s">
        <v>217</v>
      </c>
      <c r="L1024" s="55" t="s">
        <v>43</v>
      </c>
      <c r="M1024" s="55" t="s">
        <v>44</v>
      </c>
      <c r="N1024" s="55" t="s">
        <v>180</v>
      </c>
      <c r="O1024" s="55" t="s">
        <v>42</v>
      </c>
      <c r="P1024" s="55"/>
      <c r="Q1024" s="55" t="s">
        <v>223</v>
      </c>
      <c r="R1024" s="55"/>
      <c r="S1024" s="55">
        <v>201305</v>
      </c>
      <c r="T1024" s="55" t="s">
        <v>52</v>
      </c>
      <c r="U1024" s="55">
        <v>0</v>
      </c>
      <c r="V1024" s="56">
        <v>119038.08</v>
      </c>
      <c r="W1024" s="55"/>
      <c r="X1024" s="55"/>
      <c r="Y1024" s="55"/>
      <c r="Z1024" s="55" t="s">
        <v>48</v>
      </c>
      <c r="AA1024" s="55" t="s">
        <v>129</v>
      </c>
      <c r="AB1024" s="55" t="s">
        <v>42</v>
      </c>
      <c r="AC1024" s="55" t="s">
        <v>498</v>
      </c>
      <c r="AD1024" s="55" t="s">
        <v>51</v>
      </c>
      <c r="AE1024" s="53"/>
    </row>
    <row r="1025" spans="1:31" x14ac:dyDescent="0.25">
      <c r="A1025" s="55" t="s">
        <v>35</v>
      </c>
      <c r="B1025" s="55" t="s">
        <v>36</v>
      </c>
      <c r="C1025" s="55" t="s">
        <v>37</v>
      </c>
      <c r="D1025" s="55" t="s">
        <v>121</v>
      </c>
      <c r="E1025" s="55" t="s">
        <v>215</v>
      </c>
      <c r="F1025" s="55" t="s">
        <v>216</v>
      </c>
      <c r="G1025" s="55" t="s">
        <v>124</v>
      </c>
      <c r="H1025" s="55" t="s">
        <v>124</v>
      </c>
      <c r="I1025" s="55" t="s">
        <v>42</v>
      </c>
      <c r="J1025" s="55" t="s">
        <v>231</v>
      </c>
      <c r="K1025" s="55" t="s">
        <v>231</v>
      </c>
      <c r="L1025" s="55" t="s">
        <v>43</v>
      </c>
      <c r="M1025" s="55" t="s">
        <v>44</v>
      </c>
      <c r="N1025" s="55" t="s">
        <v>150</v>
      </c>
      <c r="O1025" s="55" t="s">
        <v>42</v>
      </c>
      <c r="P1025" s="55"/>
      <c r="Q1025" s="55" t="s">
        <v>223</v>
      </c>
      <c r="R1025" s="55"/>
      <c r="S1025" s="55">
        <v>201305</v>
      </c>
      <c r="T1025" s="55" t="s">
        <v>52</v>
      </c>
      <c r="U1025" s="55">
        <v>0</v>
      </c>
      <c r="V1025" s="56">
        <v>60806.48</v>
      </c>
      <c r="W1025" s="55"/>
      <c r="X1025" s="55" t="s">
        <v>236</v>
      </c>
      <c r="Y1025" s="55"/>
      <c r="Z1025" s="55" t="s">
        <v>48</v>
      </c>
      <c r="AA1025" s="55" t="s">
        <v>129</v>
      </c>
      <c r="AB1025" s="55" t="s">
        <v>42</v>
      </c>
      <c r="AC1025" s="55" t="s">
        <v>498</v>
      </c>
      <c r="AD1025" s="55" t="s">
        <v>51</v>
      </c>
      <c r="AE1025" s="53"/>
    </row>
    <row r="1026" spans="1:31" x14ac:dyDescent="0.25">
      <c r="A1026" s="55" t="s">
        <v>35</v>
      </c>
      <c r="B1026" s="55" t="s">
        <v>36</v>
      </c>
      <c r="C1026" s="55" t="s">
        <v>37</v>
      </c>
      <c r="D1026" s="55" t="s">
        <v>121</v>
      </c>
      <c r="E1026" s="55" t="s">
        <v>215</v>
      </c>
      <c r="F1026" s="55" t="s">
        <v>216</v>
      </c>
      <c r="G1026" s="55" t="s">
        <v>124</v>
      </c>
      <c r="H1026" s="55" t="s">
        <v>124</v>
      </c>
      <c r="I1026" s="55" t="s">
        <v>42</v>
      </c>
      <c r="J1026" s="55" t="s">
        <v>231</v>
      </c>
      <c r="K1026" s="55" t="s">
        <v>231</v>
      </c>
      <c r="L1026" s="55" t="s">
        <v>43</v>
      </c>
      <c r="M1026" s="55" t="s">
        <v>44</v>
      </c>
      <c r="N1026" s="55" t="s">
        <v>180</v>
      </c>
      <c r="O1026" s="55" t="s">
        <v>42</v>
      </c>
      <c r="P1026" s="55"/>
      <c r="Q1026" s="55" t="s">
        <v>223</v>
      </c>
      <c r="R1026" s="55"/>
      <c r="S1026" s="55">
        <v>201305</v>
      </c>
      <c r="T1026" s="55" t="s">
        <v>52</v>
      </c>
      <c r="U1026" s="55">
        <v>0</v>
      </c>
      <c r="V1026" s="56">
        <v>11367.25</v>
      </c>
      <c r="W1026" s="55"/>
      <c r="X1026" s="55"/>
      <c r="Y1026" s="55"/>
      <c r="Z1026" s="55" t="s">
        <v>48</v>
      </c>
      <c r="AA1026" s="55" t="s">
        <v>129</v>
      </c>
      <c r="AB1026" s="55" t="s">
        <v>42</v>
      </c>
      <c r="AC1026" s="55" t="s">
        <v>498</v>
      </c>
      <c r="AD1026" s="55" t="s">
        <v>51</v>
      </c>
      <c r="AE1026" s="53"/>
    </row>
    <row r="1027" spans="1:31" x14ac:dyDescent="0.25">
      <c r="A1027" s="55" t="s">
        <v>35</v>
      </c>
      <c r="B1027" s="55" t="s">
        <v>36</v>
      </c>
      <c r="C1027" s="55" t="s">
        <v>37</v>
      </c>
      <c r="D1027" s="55" t="s">
        <v>121</v>
      </c>
      <c r="E1027" s="55" t="s">
        <v>215</v>
      </c>
      <c r="F1027" s="55" t="s">
        <v>216</v>
      </c>
      <c r="G1027" s="55" t="s">
        <v>124</v>
      </c>
      <c r="H1027" s="55" t="s">
        <v>124</v>
      </c>
      <c r="I1027" s="55" t="s">
        <v>42</v>
      </c>
      <c r="J1027" s="55" t="s">
        <v>217</v>
      </c>
      <c r="K1027" s="55" t="s">
        <v>217</v>
      </c>
      <c r="L1027" s="55" t="s">
        <v>43</v>
      </c>
      <c r="M1027" s="55" t="s">
        <v>44</v>
      </c>
      <c r="N1027" s="55" t="s">
        <v>180</v>
      </c>
      <c r="O1027" s="55" t="s">
        <v>42</v>
      </c>
      <c r="P1027" s="55"/>
      <c r="Q1027" s="55" t="s">
        <v>563</v>
      </c>
      <c r="R1027" s="55"/>
      <c r="S1027" s="55">
        <v>201305</v>
      </c>
      <c r="T1027" s="55" t="s">
        <v>52</v>
      </c>
      <c r="U1027" s="55">
        <v>0</v>
      </c>
      <c r="V1027" s="56">
        <v>250947.86</v>
      </c>
      <c r="W1027" s="55"/>
      <c r="X1027" s="55"/>
      <c r="Y1027" s="55"/>
      <c r="Z1027" s="55" t="s">
        <v>48</v>
      </c>
      <c r="AA1027" s="55" t="s">
        <v>129</v>
      </c>
      <c r="AB1027" s="55" t="s">
        <v>42</v>
      </c>
      <c r="AC1027" s="55" t="s">
        <v>564</v>
      </c>
      <c r="AD1027" s="55" t="s">
        <v>51</v>
      </c>
      <c r="AE1027" s="53"/>
    </row>
    <row r="1028" spans="1:31" x14ac:dyDescent="0.25">
      <c r="A1028" s="55" t="s">
        <v>35</v>
      </c>
      <c r="B1028" s="55" t="s">
        <v>36</v>
      </c>
      <c r="C1028" s="55" t="s">
        <v>37</v>
      </c>
      <c r="D1028" s="55" t="s">
        <v>121</v>
      </c>
      <c r="E1028" s="55" t="s">
        <v>215</v>
      </c>
      <c r="F1028" s="55" t="s">
        <v>216</v>
      </c>
      <c r="G1028" s="55" t="s">
        <v>124</v>
      </c>
      <c r="H1028" s="55" t="s">
        <v>124</v>
      </c>
      <c r="I1028" s="55" t="s">
        <v>42</v>
      </c>
      <c r="J1028" s="55" t="s">
        <v>231</v>
      </c>
      <c r="K1028" s="55" t="s">
        <v>231</v>
      </c>
      <c r="L1028" s="55" t="s">
        <v>43</v>
      </c>
      <c r="M1028" s="55" t="s">
        <v>44</v>
      </c>
      <c r="N1028" s="55" t="s">
        <v>180</v>
      </c>
      <c r="O1028" s="55" t="s">
        <v>42</v>
      </c>
      <c r="P1028" s="55"/>
      <c r="Q1028" s="55" t="s">
        <v>567</v>
      </c>
      <c r="R1028" s="55"/>
      <c r="S1028" s="55">
        <v>201305</v>
      </c>
      <c r="T1028" s="55" t="s">
        <v>52</v>
      </c>
      <c r="U1028" s="55">
        <v>0</v>
      </c>
      <c r="V1028" s="56">
        <v>8520.73</v>
      </c>
      <c r="W1028" s="55"/>
      <c r="X1028" s="55"/>
      <c r="Y1028" s="55"/>
      <c r="Z1028" s="55" t="s">
        <v>48</v>
      </c>
      <c r="AA1028" s="55" t="s">
        <v>129</v>
      </c>
      <c r="AB1028" s="55" t="s">
        <v>42</v>
      </c>
      <c r="AC1028" s="55" t="s">
        <v>564</v>
      </c>
      <c r="AD1028" s="55" t="s">
        <v>51</v>
      </c>
      <c r="AE1028" s="53"/>
    </row>
    <row r="1029" spans="1:31" x14ac:dyDescent="0.25">
      <c r="A1029" s="55" t="s">
        <v>35</v>
      </c>
      <c r="B1029" s="55" t="s">
        <v>36</v>
      </c>
      <c r="C1029" s="55" t="s">
        <v>37</v>
      </c>
      <c r="D1029" s="55" t="s">
        <v>121</v>
      </c>
      <c r="E1029" s="55" t="s">
        <v>215</v>
      </c>
      <c r="F1029" s="55" t="s">
        <v>216</v>
      </c>
      <c r="G1029" s="55" t="s">
        <v>124</v>
      </c>
      <c r="H1029" s="55" t="s">
        <v>124</v>
      </c>
      <c r="I1029" s="55" t="s">
        <v>42</v>
      </c>
      <c r="J1029" s="55" t="s">
        <v>231</v>
      </c>
      <c r="K1029" s="55" t="s">
        <v>231</v>
      </c>
      <c r="L1029" s="55" t="s">
        <v>43</v>
      </c>
      <c r="M1029" s="55" t="s">
        <v>44</v>
      </c>
      <c r="N1029" s="55" t="s">
        <v>134</v>
      </c>
      <c r="O1029" s="55" t="s">
        <v>42</v>
      </c>
      <c r="P1029" s="55"/>
      <c r="Q1029" s="55" t="s">
        <v>444</v>
      </c>
      <c r="R1029" s="55" t="s">
        <v>566</v>
      </c>
      <c r="S1029" s="55">
        <v>201305</v>
      </c>
      <c r="T1029" s="55" t="s">
        <v>47</v>
      </c>
      <c r="U1029" s="55">
        <v>0</v>
      </c>
      <c r="V1029" s="56">
        <v>-10.15</v>
      </c>
      <c r="W1029" s="55"/>
      <c r="X1029" s="55" t="s">
        <v>384</v>
      </c>
      <c r="Y1029" s="55"/>
      <c r="Z1029" s="55" t="s">
        <v>48</v>
      </c>
      <c r="AA1029" s="55" t="s">
        <v>129</v>
      </c>
      <c r="AB1029" s="55" t="s">
        <v>42</v>
      </c>
      <c r="AC1029" s="55" t="s">
        <v>494</v>
      </c>
      <c r="AD1029" s="55" t="s">
        <v>51</v>
      </c>
      <c r="AE1029" s="53"/>
    </row>
    <row r="1030" spans="1:31" x14ac:dyDescent="0.25">
      <c r="A1030" s="55" t="s">
        <v>35</v>
      </c>
      <c r="B1030" s="55" t="s">
        <v>36</v>
      </c>
      <c r="C1030" s="55" t="s">
        <v>37</v>
      </c>
      <c r="D1030" s="55" t="s">
        <v>121</v>
      </c>
      <c r="E1030" s="55" t="s">
        <v>215</v>
      </c>
      <c r="F1030" s="55" t="s">
        <v>216</v>
      </c>
      <c r="G1030" s="55" t="s">
        <v>124</v>
      </c>
      <c r="H1030" s="55" t="s">
        <v>124</v>
      </c>
      <c r="I1030" s="55" t="s">
        <v>42</v>
      </c>
      <c r="J1030" s="55" t="s">
        <v>231</v>
      </c>
      <c r="K1030" s="55" t="s">
        <v>231</v>
      </c>
      <c r="L1030" s="55" t="s">
        <v>43</v>
      </c>
      <c r="M1030" s="55" t="s">
        <v>44</v>
      </c>
      <c r="N1030" s="55" t="s">
        <v>134</v>
      </c>
      <c r="O1030" s="55" t="s">
        <v>42</v>
      </c>
      <c r="P1030" s="55"/>
      <c r="Q1030" s="55" t="s">
        <v>444</v>
      </c>
      <c r="R1030" s="55" t="s">
        <v>559</v>
      </c>
      <c r="S1030" s="55">
        <v>201305</v>
      </c>
      <c r="T1030" s="55" t="s">
        <v>47</v>
      </c>
      <c r="U1030" s="55">
        <v>0</v>
      </c>
      <c r="V1030" s="56">
        <v>-2.6</v>
      </c>
      <c r="W1030" s="55"/>
      <c r="X1030" s="55" t="s">
        <v>384</v>
      </c>
      <c r="Y1030" s="55"/>
      <c r="Z1030" s="55" t="s">
        <v>48</v>
      </c>
      <c r="AA1030" s="55" t="s">
        <v>129</v>
      </c>
      <c r="AB1030" s="55" t="s">
        <v>42</v>
      </c>
      <c r="AC1030" s="55" t="s">
        <v>494</v>
      </c>
      <c r="AD1030" s="55" t="s">
        <v>51</v>
      </c>
      <c r="AE1030" s="53"/>
    </row>
    <row r="1031" spans="1:31" x14ac:dyDescent="0.25">
      <c r="A1031" s="55" t="s">
        <v>35</v>
      </c>
      <c r="B1031" s="55" t="s">
        <v>36</v>
      </c>
      <c r="C1031" s="55" t="s">
        <v>37</v>
      </c>
      <c r="D1031" s="55" t="s">
        <v>121</v>
      </c>
      <c r="E1031" s="55" t="s">
        <v>215</v>
      </c>
      <c r="F1031" s="55" t="s">
        <v>216</v>
      </c>
      <c r="G1031" s="55" t="s">
        <v>124</v>
      </c>
      <c r="H1031" s="55" t="s">
        <v>124</v>
      </c>
      <c r="I1031" s="55" t="s">
        <v>42</v>
      </c>
      <c r="J1031" s="55" t="s">
        <v>237</v>
      </c>
      <c r="K1031" s="55" t="s">
        <v>237</v>
      </c>
      <c r="L1031" s="55" t="s">
        <v>43</v>
      </c>
      <c r="M1031" s="55" t="s">
        <v>44</v>
      </c>
      <c r="N1031" s="55" t="s">
        <v>150</v>
      </c>
      <c r="O1031" s="55" t="s">
        <v>42</v>
      </c>
      <c r="P1031" s="55"/>
      <c r="Q1031" s="55" t="s">
        <v>245</v>
      </c>
      <c r="R1031" s="55"/>
      <c r="S1031" s="55">
        <v>201305</v>
      </c>
      <c r="T1031" s="55" t="s">
        <v>47</v>
      </c>
      <c r="U1031" s="55">
        <v>0</v>
      </c>
      <c r="V1031" s="56">
        <v>-141052.53</v>
      </c>
      <c r="W1031" s="55"/>
      <c r="X1031" s="55"/>
      <c r="Y1031" s="55"/>
      <c r="Z1031" s="55" t="s">
        <v>48</v>
      </c>
      <c r="AA1031" s="55" t="s">
        <v>129</v>
      </c>
      <c r="AB1031" s="55" t="s">
        <v>42</v>
      </c>
      <c r="AC1031" s="55" t="s">
        <v>497</v>
      </c>
      <c r="AD1031" s="55" t="s">
        <v>51</v>
      </c>
      <c r="AE1031" s="53"/>
    </row>
    <row r="1032" spans="1:31" x14ac:dyDescent="0.25">
      <c r="A1032" s="55" t="s">
        <v>35</v>
      </c>
      <c r="B1032" s="55" t="s">
        <v>36</v>
      </c>
      <c r="C1032" s="55" t="s">
        <v>37</v>
      </c>
      <c r="D1032" s="55" t="s">
        <v>121</v>
      </c>
      <c r="E1032" s="55" t="s">
        <v>215</v>
      </c>
      <c r="F1032" s="55" t="s">
        <v>216</v>
      </c>
      <c r="G1032" s="55" t="s">
        <v>124</v>
      </c>
      <c r="H1032" s="55" t="s">
        <v>124</v>
      </c>
      <c r="I1032" s="55" t="s">
        <v>42</v>
      </c>
      <c r="J1032" s="55" t="s">
        <v>237</v>
      </c>
      <c r="K1032" s="55" t="s">
        <v>237</v>
      </c>
      <c r="L1032" s="55" t="s">
        <v>43</v>
      </c>
      <c r="M1032" s="55" t="s">
        <v>44</v>
      </c>
      <c r="N1032" s="55" t="s">
        <v>150</v>
      </c>
      <c r="O1032" s="55" t="s">
        <v>42</v>
      </c>
      <c r="P1032" s="55"/>
      <c r="Q1032" s="55" t="s">
        <v>245</v>
      </c>
      <c r="R1032" s="55"/>
      <c r="S1032" s="55">
        <v>201305</v>
      </c>
      <c r="T1032" s="55" t="s">
        <v>47</v>
      </c>
      <c r="U1032" s="55">
        <v>0</v>
      </c>
      <c r="V1032" s="56">
        <v>-2288.91</v>
      </c>
      <c r="W1032" s="55"/>
      <c r="X1032" s="55"/>
      <c r="Y1032" s="55"/>
      <c r="Z1032" s="55" t="s">
        <v>48</v>
      </c>
      <c r="AA1032" s="55" t="s">
        <v>129</v>
      </c>
      <c r="AB1032" s="55" t="s">
        <v>42</v>
      </c>
      <c r="AC1032" s="55" t="s">
        <v>497</v>
      </c>
      <c r="AD1032" s="55" t="s">
        <v>51</v>
      </c>
      <c r="AE1032" s="53"/>
    </row>
    <row r="1033" spans="1:31" x14ac:dyDescent="0.25">
      <c r="A1033" s="55" t="s">
        <v>35</v>
      </c>
      <c r="B1033" s="55" t="s">
        <v>36</v>
      </c>
      <c r="C1033" s="55" t="s">
        <v>37</v>
      </c>
      <c r="D1033" s="55" t="s">
        <v>121</v>
      </c>
      <c r="E1033" s="55" t="s">
        <v>215</v>
      </c>
      <c r="F1033" s="55" t="s">
        <v>216</v>
      </c>
      <c r="G1033" s="55" t="s">
        <v>124</v>
      </c>
      <c r="H1033" s="55" t="s">
        <v>124</v>
      </c>
      <c r="I1033" s="55" t="s">
        <v>42</v>
      </c>
      <c r="J1033" s="55" t="s">
        <v>237</v>
      </c>
      <c r="K1033" s="55" t="s">
        <v>237</v>
      </c>
      <c r="L1033" s="55" t="s">
        <v>43</v>
      </c>
      <c r="M1033" s="55" t="s">
        <v>44</v>
      </c>
      <c r="N1033" s="55" t="s">
        <v>180</v>
      </c>
      <c r="O1033" s="55" t="s">
        <v>42</v>
      </c>
      <c r="P1033" s="55"/>
      <c r="Q1033" s="55" t="s">
        <v>245</v>
      </c>
      <c r="R1033" s="55"/>
      <c r="S1033" s="55">
        <v>201305</v>
      </c>
      <c r="T1033" s="55" t="s">
        <v>47</v>
      </c>
      <c r="U1033" s="55">
        <v>0</v>
      </c>
      <c r="V1033" s="56">
        <v>-122235</v>
      </c>
      <c r="W1033" s="55"/>
      <c r="X1033" s="55"/>
      <c r="Y1033" s="55"/>
      <c r="Z1033" s="55" t="s">
        <v>48</v>
      </c>
      <c r="AA1033" s="55" t="s">
        <v>129</v>
      </c>
      <c r="AB1033" s="55" t="s">
        <v>42</v>
      </c>
      <c r="AC1033" s="55" t="s">
        <v>497</v>
      </c>
      <c r="AD1033" s="55" t="s">
        <v>51</v>
      </c>
      <c r="AE1033" s="53"/>
    </row>
    <row r="1034" spans="1:31" x14ac:dyDescent="0.25">
      <c r="A1034" s="55" t="s">
        <v>35</v>
      </c>
      <c r="B1034" s="55" t="s">
        <v>36</v>
      </c>
      <c r="C1034" s="55" t="s">
        <v>37</v>
      </c>
      <c r="D1034" s="55" t="s">
        <v>121</v>
      </c>
      <c r="E1034" s="55" t="s">
        <v>215</v>
      </c>
      <c r="F1034" s="55" t="s">
        <v>216</v>
      </c>
      <c r="G1034" s="55" t="s">
        <v>124</v>
      </c>
      <c r="H1034" s="55" t="s">
        <v>124</v>
      </c>
      <c r="I1034" s="55" t="s">
        <v>42</v>
      </c>
      <c r="J1034" s="55" t="s">
        <v>237</v>
      </c>
      <c r="K1034" s="55" t="s">
        <v>237</v>
      </c>
      <c r="L1034" s="55" t="s">
        <v>43</v>
      </c>
      <c r="M1034" s="55" t="s">
        <v>44</v>
      </c>
      <c r="N1034" s="55" t="s">
        <v>134</v>
      </c>
      <c r="O1034" s="55" t="s">
        <v>42</v>
      </c>
      <c r="P1034" s="55"/>
      <c r="Q1034" s="55" t="s">
        <v>444</v>
      </c>
      <c r="R1034" s="55" t="s">
        <v>566</v>
      </c>
      <c r="S1034" s="55">
        <v>201305</v>
      </c>
      <c r="T1034" s="55" t="s">
        <v>47</v>
      </c>
      <c r="U1034" s="55">
        <v>0</v>
      </c>
      <c r="V1034" s="56">
        <v>-10.87</v>
      </c>
      <c r="W1034" s="55"/>
      <c r="X1034" s="55" t="s">
        <v>384</v>
      </c>
      <c r="Y1034" s="55"/>
      <c r="Z1034" s="55" t="s">
        <v>48</v>
      </c>
      <c r="AA1034" s="55" t="s">
        <v>129</v>
      </c>
      <c r="AB1034" s="55" t="s">
        <v>42</v>
      </c>
      <c r="AC1034" s="55" t="s">
        <v>494</v>
      </c>
      <c r="AD1034" s="55" t="s">
        <v>51</v>
      </c>
      <c r="AE1034" s="53"/>
    </row>
    <row r="1035" spans="1:31" x14ac:dyDescent="0.25">
      <c r="A1035" s="55" t="s">
        <v>35</v>
      </c>
      <c r="B1035" s="55" t="s">
        <v>36</v>
      </c>
      <c r="C1035" s="55" t="s">
        <v>37</v>
      </c>
      <c r="D1035" s="55" t="s">
        <v>121</v>
      </c>
      <c r="E1035" s="55" t="s">
        <v>215</v>
      </c>
      <c r="F1035" s="55" t="s">
        <v>216</v>
      </c>
      <c r="G1035" s="55" t="s">
        <v>124</v>
      </c>
      <c r="H1035" s="55" t="s">
        <v>124</v>
      </c>
      <c r="I1035" s="55" t="s">
        <v>42</v>
      </c>
      <c r="J1035" s="55" t="s">
        <v>237</v>
      </c>
      <c r="K1035" s="55" t="s">
        <v>237</v>
      </c>
      <c r="L1035" s="55" t="s">
        <v>43</v>
      </c>
      <c r="M1035" s="55" t="s">
        <v>44</v>
      </c>
      <c r="N1035" s="55" t="s">
        <v>134</v>
      </c>
      <c r="O1035" s="55" t="s">
        <v>42</v>
      </c>
      <c r="P1035" s="55"/>
      <c r="Q1035" s="55" t="s">
        <v>444</v>
      </c>
      <c r="R1035" s="55" t="s">
        <v>559</v>
      </c>
      <c r="S1035" s="55">
        <v>201305</v>
      </c>
      <c r="T1035" s="55" t="s">
        <v>47</v>
      </c>
      <c r="U1035" s="55">
        <v>0</v>
      </c>
      <c r="V1035" s="56">
        <v>-2.79</v>
      </c>
      <c r="W1035" s="55"/>
      <c r="X1035" s="55" t="s">
        <v>384</v>
      </c>
      <c r="Y1035" s="55"/>
      <c r="Z1035" s="55" t="s">
        <v>48</v>
      </c>
      <c r="AA1035" s="55" t="s">
        <v>129</v>
      </c>
      <c r="AB1035" s="55" t="s">
        <v>42</v>
      </c>
      <c r="AC1035" s="55" t="s">
        <v>494</v>
      </c>
      <c r="AD1035" s="55" t="s">
        <v>51</v>
      </c>
      <c r="AE1035" s="53"/>
    </row>
    <row r="1036" spans="1:31" x14ac:dyDescent="0.25">
      <c r="A1036" s="55" t="s">
        <v>35</v>
      </c>
      <c r="B1036" s="55" t="s">
        <v>36</v>
      </c>
      <c r="C1036" s="55" t="s">
        <v>37</v>
      </c>
      <c r="D1036" s="55" t="s">
        <v>121</v>
      </c>
      <c r="E1036" s="55" t="s">
        <v>215</v>
      </c>
      <c r="F1036" s="55" t="s">
        <v>216</v>
      </c>
      <c r="G1036" s="55" t="s">
        <v>124</v>
      </c>
      <c r="H1036" s="55" t="s">
        <v>124</v>
      </c>
      <c r="I1036" s="55" t="s">
        <v>42</v>
      </c>
      <c r="J1036" s="55" t="s">
        <v>237</v>
      </c>
      <c r="K1036" s="55" t="s">
        <v>237</v>
      </c>
      <c r="L1036" s="55" t="s">
        <v>43</v>
      </c>
      <c r="M1036" s="55" t="s">
        <v>44</v>
      </c>
      <c r="N1036" s="55" t="s">
        <v>150</v>
      </c>
      <c r="O1036" s="55" t="s">
        <v>42</v>
      </c>
      <c r="P1036" s="55"/>
      <c r="Q1036" s="55" t="s">
        <v>571</v>
      </c>
      <c r="R1036" s="55"/>
      <c r="S1036" s="55">
        <v>201305</v>
      </c>
      <c r="T1036" s="55" t="s">
        <v>52</v>
      </c>
      <c r="U1036" s="55">
        <v>0</v>
      </c>
      <c r="V1036" s="56">
        <v>141023.85</v>
      </c>
      <c r="W1036" s="55"/>
      <c r="X1036" s="55" t="s">
        <v>422</v>
      </c>
      <c r="Y1036" s="55"/>
      <c r="Z1036" s="55" t="s">
        <v>48</v>
      </c>
      <c r="AA1036" s="55" t="s">
        <v>129</v>
      </c>
      <c r="AB1036" s="55" t="s">
        <v>42</v>
      </c>
      <c r="AC1036" s="55" t="s">
        <v>498</v>
      </c>
      <c r="AD1036" s="55" t="s">
        <v>51</v>
      </c>
      <c r="AE1036" s="53"/>
    </row>
    <row r="1037" spans="1:31" x14ac:dyDescent="0.25">
      <c r="A1037" s="55" t="s">
        <v>35</v>
      </c>
      <c r="B1037" s="55" t="s">
        <v>36</v>
      </c>
      <c r="C1037" s="55" t="s">
        <v>37</v>
      </c>
      <c r="D1037" s="55" t="s">
        <v>121</v>
      </c>
      <c r="E1037" s="55" t="s">
        <v>215</v>
      </c>
      <c r="F1037" s="55" t="s">
        <v>216</v>
      </c>
      <c r="G1037" s="55" t="s">
        <v>124</v>
      </c>
      <c r="H1037" s="55" t="s">
        <v>124</v>
      </c>
      <c r="I1037" s="55" t="s">
        <v>42</v>
      </c>
      <c r="J1037" s="55" t="s">
        <v>237</v>
      </c>
      <c r="K1037" s="55" t="s">
        <v>237</v>
      </c>
      <c r="L1037" s="55" t="s">
        <v>43</v>
      </c>
      <c r="M1037" s="55" t="s">
        <v>44</v>
      </c>
      <c r="N1037" s="55" t="s">
        <v>180</v>
      </c>
      <c r="O1037" s="55" t="s">
        <v>42</v>
      </c>
      <c r="P1037" s="55"/>
      <c r="Q1037" s="55" t="s">
        <v>571</v>
      </c>
      <c r="R1037" s="55"/>
      <c r="S1037" s="55">
        <v>201305</v>
      </c>
      <c r="T1037" s="55" t="s">
        <v>52</v>
      </c>
      <c r="U1037" s="55">
        <v>0</v>
      </c>
      <c r="V1037" s="56">
        <v>264610</v>
      </c>
      <c r="W1037" s="55"/>
      <c r="X1037" s="55"/>
      <c r="Y1037" s="55"/>
      <c r="Z1037" s="55" t="s">
        <v>48</v>
      </c>
      <c r="AA1037" s="55" t="s">
        <v>129</v>
      </c>
      <c r="AB1037" s="55" t="s">
        <v>42</v>
      </c>
      <c r="AC1037" s="55" t="s">
        <v>498</v>
      </c>
      <c r="AD1037" s="55" t="s">
        <v>51</v>
      </c>
      <c r="AE1037" s="53"/>
    </row>
    <row r="1038" spans="1:31" x14ac:dyDescent="0.25">
      <c r="A1038" s="55" t="s">
        <v>35</v>
      </c>
      <c r="B1038" s="55" t="s">
        <v>36</v>
      </c>
      <c r="C1038" s="55" t="s">
        <v>37</v>
      </c>
      <c r="D1038" s="55" t="s">
        <v>121</v>
      </c>
      <c r="E1038" s="55" t="s">
        <v>215</v>
      </c>
      <c r="F1038" s="55" t="s">
        <v>216</v>
      </c>
      <c r="G1038" s="55" t="s">
        <v>124</v>
      </c>
      <c r="H1038" s="55" t="s">
        <v>124</v>
      </c>
      <c r="I1038" s="55" t="s">
        <v>42</v>
      </c>
      <c r="J1038" s="55" t="s">
        <v>237</v>
      </c>
      <c r="K1038" s="55" t="s">
        <v>237</v>
      </c>
      <c r="L1038" s="55" t="s">
        <v>43</v>
      </c>
      <c r="M1038" s="55" t="s">
        <v>44</v>
      </c>
      <c r="N1038" s="55" t="s">
        <v>150</v>
      </c>
      <c r="O1038" s="55" t="s">
        <v>42</v>
      </c>
      <c r="P1038" s="55"/>
      <c r="Q1038" s="55" t="s">
        <v>571</v>
      </c>
      <c r="R1038" s="55"/>
      <c r="S1038" s="55">
        <v>201305</v>
      </c>
      <c r="T1038" s="55" t="s">
        <v>52</v>
      </c>
      <c r="U1038" s="55">
        <v>0</v>
      </c>
      <c r="V1038" s="56">
        <v>997.77</v>
      </c>
      <c r="W1038" s="55"/>
      <c r="X1038" s="55"/>
      <c r="Y1038" s="55"/>
      <c r="Z1038" s="55" t="s">
        <v>48</v>
      </c>
      <c r="AA1038" s="55" t="s">
        <v>129</v>
      </c>
      <c r="AB1038" s="55" t="s">
        <v>42</v>
      </c>
      <c r="AC1038" s="55" t="s">
        <v>498</v>
      </c>
      <c r="AD1038" s="55" t="s">
        <v>51</v>
      </c>
      <c r="AE1038" s="53"/>
    </row>
    <row r="1039" spans="1:31" x14ac:dyDescent="0.25">
      <c r="A1039" s="55" t="s">
        <v>35</v>
      </c>
      <c r="B1039" s="55" t="s">
        <v>36</v>
      </c>
      <c r="C1039" s="55" t="s">
        <v>37</v>
      </c>
      <c r="D1039" s="55" t="s">
        <v>121</v>
      </c>
      <c r="E1039" s="55" t="s">
        <v>215</v>
      </c>
      <c r="F1039" s="55" t="s">
        <v>216</v>
      </c>
      <c r="G1039" s="55" t="s">
        <v>124</v>
      </c>
      <c r="H1039" s="55" t="s">
        <v>124</v>
      </c>
      <c r="I1039" s="55" t="s">
        <v>42</v>
      </c>
      <c r="J1039" s="55" t="s">
        <v>237</v>
      </c>
      <c r="K1039" s="55" t="s">
        <v>237</v>
      </c>
      <c r="L1039" s="55" t="s">
        <v>43</v>
      </c>
      <c r="M1039" s="55" t="s">
        <v>44</v>
      </c>
      <c r="N1039" s="55" t="s">
        <v>180</v>
      </c>
      <c r="O1039" s="55" t="s">
        <v>42</v>
      </c>
      <c r="P1039" s="55"/>
      <c r="Q1039" s="55" t="s">
        <v>572</v>
      </c>
      <c r="R1039" s="55"/>
      <c r="S1039" s="55">
        <v>201305</v>
      </c>
      <c r="T1039" s="55" t="s">
        <v>52</v>
      </c>
      <c r="U1039" s="55">
        <v>0</v>
      </c>
      <c r="V1039" s="56">
        <v>155640</v>
      </c>
      <c r="W1039" s="55"/>
      <c r="X1039" s="55"/>
      <c r="Y1039" s="55"/>
      <c r="Z1039" s="55" t="s">
        <v>48</v>
      </c>
      <c r="AA1039" s="55" t="s">
        <v>129</v>
      </c>
      <c r="AB1039" s="55" t="s">
        <v>42</v>
      </c>
      <c r="AC1039" s="55" t="s">
        <v>564</v>
      </c>
      <c r="AD1039" s="55" t="s">
        <v>51</v>
      </c>
      <c r="AE1039" s="53"/>
    </row>
    <row r="1040" spans="1:31" x14ac:dyDescent="0.25">
      <c r="A1040" s="55" t="s">
        <v>35</v>
      </c>
      <c r="B1040" s="55" t="s">
        <v>36</v>
      </c>
      <c r="C1040" s="55" t="s">
        <v>37</v>
      </c>
      <c r="D1040" s="55" t="s">
        <v>121</v>
      </c>
      <c r="E1040" s="55" t="s">
        <v>215</v>
      </c>
      <c r="F1040" s="55" t="s">
        <v>216</v>
      </c>
      <c r="G1040" s="55" t="s">
        <v>124</v>
      </c>
      <c r="H1040" s="55" t="s">
        <v>124</v>
      </c>
      <c r="I1040" s="55" t="s">
        <v>42</v>
      </c>
      <c r="J1040" s="55" t="s">
        <v>250</v>
      </c>
      <c r="K1040" s="55" t="s">
        <v>250</v>
      </c>
      <c r="L1040" s="55" t="s">
        <v>43</v>
      </c>
      <c r="M1040" s="55" t="s">
        <v>44</v>
      </c>
      <c r="N1040" s="55" t="s">
        <v>150</v>
      </c>
      <c r="O1040" s="55" t="s">
        <v>42</v>
      </c>
      <c r="P1040" s="55"/>
      <c r="Q1040" s="55" t="s">
        <v>429</v>
      </c>
      <c r="R1040" s="55"/>
      <c r="S1040" s="55">
        <v>201305</v>
      </c>
      <c r="T1040" s="55" t="s">
        <v>47</v>
      </c>
      <c r="U1040" s="55">
        <v>0</v>
      </c>
      <c r="V1040" s="56">
        <v>-28072.5</v>
      </c>
      <c r="W1040" s="55"/>
      <c r="X1040" s="55"/>
      <c r="Y1040" s="55"/>
      <c r="Z1040" s="55" t="s">
        <v>48</v>
      </c>
      <c r="AA1040" s="55" t="s">
        <v>129</v>
      </c>
      <c r="AB1040" s="55" t="s">
        <v>42</v>
      </c>
      <c r="AC1040" s="55" t="s">
        <v>497</v>
      </c>
      <c r="AD1040" s="55" t="s">
        <v>51</v>
      </c>
      <c r="AE1040" s="53"/>
    </row>
    <row r="1041" spans="1:31" x14ac:dyDescent="0.25">
      <c r="A1041" s="55" t="s">
        <v>35</v>
      </c>
      <c r="B1041" s="55" t="s">
        <v>36</v>
      </c>
      <c r="C1041" s="55" t="s">
        <v>37</v>
      </c>
      <c r="D1041" s="55" t="s">
        <v>121</v>
      </c>
      <c r="E1041" s="55" t="s">
        <v>215</v>
      </c>
      <c r="F1041" s="55" t="s">
        <v>216</v>
      </c>
      <c r="G1041" s="55" t="s">
        <v>124</v>
      </c>
      <c r="H1041" s="55" t="s">
        <v>124</v>
      </c>
      <c r="I1041" s="55" t="s">
        <v>42</v>
      </c>
      <c r="J1041" s="55" t="s">
        <v>250</v>
      </c>
      <c r="K1041" s="55" t="s">
        <v>250</v>
      </c>
      <c r="L1041" s="55" t="s">
        <v>43</v>
      </c>
      <c r="M1041" s="55" t="s">
        <v>44</v>
      </c>
      <c r="N1041" s="55" t="s">
        <v>150</v>
      </c>
      <c r="O1041" s="55" t="s">
        <v>42</v>
      </c>
      <c r="P1041" s="55"/>
      <c r="Q1041" s="55" t="s">
        <v>429</v>
      </c>
      <c r="R1041" s="55"/>
      <c r="S1041" s="55">
        <v>201305</v>
      </c>
      <c r="T1041" s="55" t="s">
        <v>47</v>
      </c>
      <c r="U1041" s="55">
        <v>0</v>
      </c>
      <c r="V1041" s="56">
        <v>-6099.3</v>
      </c>
      <c r="W1041" s="55"/>
      <c r="X1041" s="55"/>
      <c r="Y1041" s="55"/>
      <c r="Z1041" s="55" t="s">
        <v>48</v>
      </c>
      <c r="AA1041" s="55" t="s">
        <v>129</v>
      </c>
      <c r="AB1041" s="55" t="s">
        <v>42</v>
      </c>
      <c r="AC1041" s="55" t="s">
        <v>497</v>
      </c>
      <c r="AD1041" s="55" t="s">
        <v>51</v>
      </c>
      <c r="AE1041" s="53"/>
    </row>
    <row r="1042" spans="1:31" x14ac:dyDescent="0.25">
      <c r="A1042" s="55" t="s">
        <v>35</v>
      </c>
      <c r="B1042" s="55" t="s">
        <v>36</v>
      </c>
      <c r="C1042" s="55" t="s">
        <v>37</v>
      </c>
      <c r="D1042" s="55" t="s">
        <v>121</v>
      </c>
      <c r="E1042" s="55" t="s">
        <v>215</v>
      </c>
      <c r="F1042" s="55" t="s">
        <v>216</v>
      </c>
      <c r="G1042" s="55" t="s">
        <v>124</v>
      </c>
      <c r="H1042" s="55" t="s">
        <v>124</v>
      </c>
      <c r="I1042" s="55" t="s">
        <v>42</v>
      </c>
      <c r="J1042" s="55" t="s">
        <v>250</v>
      </c>
      <c r="K1042" s="55" t="s">
        <v>250</v>
      </c>
      <c r="L1042" s="55" t="s">
        <v>43</v>
      </c>
      <c r="M1042" s="55" t="s">
        <v>44</v>
      </c>
      <c r="N1042" s="55" t="s">
        <v>180</v>
      </c>
      <c r="O1042" s="55" t="s">
        <v>42</v>
      </c>
      <c r="P1042" s="55"/>
      <c r="Q1042" s="55" t="s">
        <v>429</v>
      </c>
      <c r="R1042" s="55"/>
      <c r="S1042" s="55">
        <v>201305</v>
      </c>
      <c r="T1042" s="55" t="s">
        <v>47</v>
      </c>
      <c r="U1042" s="55">
        <v>0</v>
      </c>
      <c r="V1042" s="56">
        <v>-17650</v>
      </c>
      <c r="W1042" s="55"/>
      <c r="X1042" s="55"/>
      <c r="Y1042" s="55"/>
      <c r="Z1042" s="55" t="s">
        <v>48</v>
      </c>
      <c r="AA1042" s="55" t="s">
        <v>129</v>
      </c>
      <c r="AB1042" s="55" t="s">
        <v>42</v>
      </c>
      <c r="AC1042" s="55" t="s">
        <v>497</v>
      </c>
      <c r="AD1042" s="55" t="s">
        <v>51</v>
      </c>
      <c r="AE1042" s="53"/>
    </row>
    <row r="1043" spans="1:31" x14ac:dyDescent="0.25">
      <c r="A1043" s="55" t="s">
        <v>35</v>
      </c>
      <c r="B1043" s="55" t="s">
        <v>36</v>
      </c>
      <c r="C1043" s="55" t="s">
        <v>37</v>
      </c>
      <c r="D1043" s="55" t="s">
        <v>121</v>
      </c>
      <c r="E1043" s="55" t="s">
        <v>215</v>
      </c>
      <c r="F1043" s="55" t="s">
        <v>216</v>
      </c>
      <c r="G1043" s="55" t="s">
        <v>124</v>
      </c>
      <c r="H1043" s="55" t="s">
        <v>124</v>
      </c>
      <c r="I1043" s="55" t="s">
        <v>42</v>
      </c>
      <c r="J1043" s="55" t="s">
        <v>250</v>
      </c>
      <c r="K1043" s="55" t="s">
        <v>250</v>
      </c>
      <c r="L1043" s="55" t="s">
        <v>43</v>
      </c>
      <c r="M1043" s="55" t="s">
        <v>44</v>
      </c>
      <c r="N1043" s="55" t="s">
        <v>134</v>
      </c>
      <c r="O1043" s="55" t="s">
        <v>42</v>
      </c>
      <c r="P1043" s="55"/>
      <c r="Q1043" s="55" t="s">
        <v>444</v>
      </c>
      <c r="R1043" s="55" t="s">
        <v>566</v>
      </c>
      <c r="S1043" s="55">
        <v>201305</v>
      </c>
      <c r="T1043" s="55" t="s">
        <v>47</v>
      </c>
      <c r="U1043" s="55">
        <v>0</v>
      </c>
      <c r="V1043" s="56">
        <v>-10.15</v>
      </c>
      <c r="W1043" s="55"/>
      <c r="X1043" s="55" t="s">
        <v>384</v>
      </c>
      <c r="Y1043" s="55"/>
      <c r="Z1043" s="55" t="s">
        <v>48</v>
      </c>
      <c r="AA1043" s="55" t="s">
        <v>129</v>
      </c>
      <c r="AB1043" s="55" t="s">
        <v>42</v>
      </c>
      <c r="AC1043" s="55" t="s">
        <v>494</v>
      </c>
      <c r="AD1043" s="55" t="s">
        <v>51</v>
      </c>
      <c r="AE1043" s="53"/>
    </row>
    <row r="1044" spans="1:31" x14ac:dyDescent="0.25">
      <c r="A1044" s="55" t="s">
        <v>35</v>
      </c>
      <c r="B1044" s="55" t="s">
        <v>36</v>
      </c>
      <c r="C1044" s="55" t="s">
        <v>37</v>
      </c>
      <c r="D1044" s="55" t="s">
        <v>121</v>
      </c>
      <c r="E1044" s="55" t="s">
        <v>215</v>
      </c>
      <c r="F1044" s="55" t="s">
        <v>216</v>
      </c>
      <c r="G1044" s="55" t="s">
        <v>124</v>
      </c>
      <c r="H1044" s="55" t="s">
        <v>124</v>
      </c>
      <c r="I1044" s="55" t="s">
        <v>42</v>
      </c>
      <c r="J1044" s="55" t="s">
        <v>250</v>
      </c>
      <c r="K1044" s="55" t="s">
        <v>250</v>
      </c>
      <c r="L1044" s="55" t="s">
        <v>43</v>
      </c>
      <c r="M1044" s="55" t="s">
        <v>44</v>
      </c>
      <c r="N1044" s="55" t="s">
        <v>134</v>
      </c>
      <c r="O1044" s="55" t="s">
        <v>42</v>
      </c>
      <c r="P1044" s="55"/>
      <c r="Q1044" s="55" t="s">
        <v>444</v>
      </c>
      <c r="R1044" s="55" t="s">
        <v>559</v>
      </c>
      <c r="S1044" s="55">
        <v>201305</v>
      </c>
      <c r="T1044" s="55" t="s">
        <v>47</v>
      </c>
      <c r="U1044" s="55">
        <v>0</v>
      </c>
      <c r="V1044" s="56">
        <v>-2.6</v>
      </c>
      <c r="W1044" s="55"/>
      <c r="X1044" s="55" t="s">
        <v>384</v>
      </c>
      <c r="Y1044" s="55"/>
      <c r="Z1044" s="55" t="s">
        <v>48</v>
      </c>
      <c r="AA1044" s="55" t="s">
        <v>129</v>
      </c>
      <c r="AB1044" s="55" t="s">
        <v>42</v>
      </c>
      <c r="AC1044" s="55" t="s">
        <v>494</v>
      </c>
      <c r="AD1044" s="55" t="s">
        <v>51</v>
      </c>
      <c r="AE1044" s="53"/>
    </row>
    <row r="1045" spans="1:31" x14ac:dyDescent="0.25">
      <c r="A1045" s="55" t="s">
        <v>35</v>
      </c>
      <c r="B1045" s="55" t="s">
        <v>36</v>
      </c>
      <c r="C1045" s="55" t="s">
        <v>37</v>
      </c>
      <c r="D1045" s="55" t="s">
        <v>121</v>
      </c>
      <c r="E1045" s="55" t="s">
        <v>215</v>
      </c>
      <c r="F1045" s="55" t="s">
        <v>216</v>
      </c>
      <c r="G1045" s="55" t="s">
        <v>124</v>
      </c>
      <c r="H1045" s="55" t="s">
        <v>124</v>
      </c>
      <c r="I1045" s="55" t="s">
        <v>42</v>
      </c>
      <c r="J1045" s="55" t="s">
        <v>250</v>
      </c>
      <c r="K1045" s="55" t="s">
        <v>250</v>
      </c>
      <c r="L1045" s="55" t="s">
        <v>43</v>
      </c>
      <c r="M1045" s="55" t="s">
        <v>44</v>
      </c>
      <c r="N1045" s="55" t="s">
        <v>150</v>
      </c>
      <c r="O1045" s="55" t="s">
        <v>42</v>
      </c>
      <c r="P1045" s="55"/>
      <c r="Q1045" s="55" t="s">
        <v>252</v>
      </c>
      <c r="R1045" s="55"/>
      <c r="S1045" s="55">
        <v>201305</v>
      </c>
      <c r="T1045" s="55" t="s">
        <v>52</v>
      </c>
      <c r="U1045" s="55">
        <v>0</v>
      </c>
      <c r="V1045" s="56">
        <v>29740.5</v>
      </c>
      <c r="W1045" s="55"/>
      <c r="X1045" s="55" t="s">
        <v>433</v>
      </c>
      <c r="Y1045" s="55"/>
      <c r="Z1045" s="55" t="s">
        <v>48</v>
      </c>
      <c r="AA1045" s="55" t="s">
        <v>129</v>
      </c>
      <c r="AB1045" s="55" t="s">
        <v>42</v>
      </c>
      <c r="AC1045" s="55" t="s">
        <v>498</v>
      </c>
      <c r="AD1045" s="55" t="s">
        <v>51</v>
      </c>
      <c r="AE1045" s="53"/>
    </row>
    <row r="1046" spans="1:31" x14ac:dyDescent="0.25">
      <c r="A1046" s="55" t="s">
        <v>35</v>
      </c>
      <c r="B1046" s="55" t="s">
        <v>36</v>
      </c>
      <c r="C1046" s="55" t="s">
        <v>37</v>
      </c>
      <c r="D1046" s="55" t="s">
        <v>121</v>
      </c>
      <c r="E1046" s="55" t="s">
        <v>215</v>
      </c>
      <c r="F1046" s="55" t="s">
        <v>216</v>
      </c>
      <c r="G1046" s="55" t="s">
        <v>124</v>
      </c>
      <c r="H1046" s="55" t="s">
        <v>124</v>
      </c>
      <c r="I1046" s="55" t="s">
        <v>42</v>
      </c>
      <c r="J1046" s="55" t="s">
        <v>250</v>
      </c>
      <c r="K1046" s="55" t="s">
        <v>250</v>
      </c>
      <c r="L1046" s="55" t="s">
        <v>43</v>
      </c>
      <c r="M1046" s="55" t="s">
        <v>44</v>
      </c>
      <c r="N1046" s="55" t="s">
        <v>180</v>
      </c>
      <c r="O1046" s="55" t="s">
        <v>42</v>
      </c>
      <c r="P1046" s="55"/>
      <c r="Q1046" s="55" t="s">
        <v>252</v>
      </c>
      <c r="R1046" s="55"/>
      <c r="S1046" s="55">
        <v>201305</v>
      </c>
      <c r="T1046" s="55" t="s">
        <v>52</v>
      </c>
      <c r="U1046" s="55">
        <v>0</v>
      </c>
      <c r="V1046" s="56">
        <v>18950</v>
      </c>
      <c r="W1046" s="55"/>
      <c r="X1046" s="55"/>
      <c r="Y1046" s="55"/>
      <c r="Z1046" s="55" t="s">
        <v>48</v>
      </c>
      <c r="AA1046" s="55" t="s">
        <v>129</v>
      </c>
      <c r="AB1046" s="55" t="s">
        <v>42</v>
      </c>
      <c r="AC1046" s="55" t="s">
        <v>498</v>
      </c>
      <c r="AD1046" s="55" t="s">
        <v>51</v>
      </c>
      <c r="AE1046" s="53"/>
    </row>
    <row r="1047" spans="1:31" x14ac:dyDescent="0.25">
      <c r="A1047" s="55" t="s">
        <v>35</v>
      </c>
      <c r="B1047" s="55" t="s">
        <v>36</v>
      </c>
      <c r="C1047" s="55" t="s">
        <v>37</v>
      </c>
      <c r="D1047" s="55" t="s">
        <v>121</v>
      </c>
      <c r="E1047" s="55" t="s">
        <v>215</v>
      </c>
      <c r="F1047" s="55" t="s">
        <v>216</v>
      </c>
      <c r="G1047" s="55" t="s">
        <v>124</v>
      </c>
      <c r="H1047" s="55" t="s">
        <v>124</v>
      </c>
      <c r="I1047" s="55" t="s">
        <v>42</v>
      </c>
      <c r="J1047" s="55" t="s">
        <v>250</v>
      </c>
      <c r="K1047" s="55" t="s">
        <v>250</v>
      </c>
      <c r="L1047" s="55" t="s">
        <v>43</v>
      </c>
      <c r="M1047" s="55" t="s">
        <v>44</v>
      </c>
      <c r="N1047" s="55" t="s">
        <v>150</v>
      </c>
      <c r="O1047" s="55" t="s">
        <v>42</v>
      </c>
      <c r="P1047" s="55"/>
      <c r="Q1047" s="55" t="s">
        <v>252</v>
      </c>
      <c r="R1047" s="55"/>
      <c r="S1047" s="55">
        <v>201305</v>
      </c>
      <c r="T1047" s="55" t="s">
        <v>52</v>
      </c>
      <c r="U1047" s="55">
        <v>0</v>
      </c>
      <c r="V1047" s="56">
        <v>30178.57</v>
      </c>
      <c r="W1047" s="55"/>
      <c r="X1047" s="55"/>
      <c r="Y1047" s="55"/>
      <c r="Z1047" s="55" t="s">
        <v>48</v>
      </c>
      <c r="AA1047" s="55" t="s">
        <v>129</v>
      </c>
      <c r="AB1047" s="55" t="s">
        <v>42</v>
      </c>
      <c r="AC1047" s="55" t="s">
        <v>498</v>
      </c>
      <c r="AD1047" s="55" t="s">
        <v>51</v>
      </c>
      <c r="AE1047" s="53"/>
    </row>
    <row r="1048" spans="1:31" x14ac:dyDescent="0.25">
      <c r="A1048" s="55" t="s">
        <v>35</v>
      </c>
      <c r="B1048" s="55" t="s">
        <v>36</v>
      </c>
      <c r="C1048" s="55" t="s">
        <v>37</v>
      </c>
      <c r="D1048" s="55" t="s">
        <v>121</v>
      </c>
      <c r="E1048" s="55" t="s">
        <v>215</v>
      </c>
      <c r="F1048" s="55" t="s">
        <v>216</v>
      </c>
      <c r="G1048" s="55" t="s">
        <v>124</v>
      </c>
      <c r="H1048" s="55" t="s">
        <v>124</v>
      </c>
      <c r="I1048" s="55" t="s">
        <v>42</v>
      </c>
      <c r="J1048" s="55" t="s">
        <v>250</v>
      </c>
      <c r="K1048" s="55" t="s">
        <v>250</v>
      </c>
      <c r="L1048" s="55" t="s">
        <v>43</v>
      </c>
      <c r="M1048" s="55" t="s">
        <v>44</v>
      </c>
      <c r="N1048" s="55" t="s">
        <v>180</v>
      </c>
      <c r="O1048" s="55" t="s">
        <v>42</v>
      </c>
      <c r="P1048" s="55"/>
      <c r="Q1048" s="55" t="s">
        <v>253</v>
      </c>
      <c r="R1048" s="55"/>
      <c r="S1048" s="55">
        <v>201305</v>
      </c>
      <c r="T1048" s="55" t="s">
        <v>52</v>
      </c>
      <c r="U1048" s="55">
        <v>0</v>
      </c>
      <c r="V1048" s="56">
        <v>28072</v>
      </c>
      <c r="W1048" s="55"/>
      <c r="X1048" s="55"/>
      <c r="Y1048" s="55"/>
      <c r="Z1048" s="55" t="s">
        <v>48</v>
      </c>
      <c r="AA1048" s="55" t="s">
        <v>129</v>
      </c>
      <c r="AB1048" s="55" t="s">
        <v>42</v>
      </c>
      <c r="AC1048" s="55" t="s">
        <v>564</v>
      </c>
      <c r="AD1048" s="55" t="s">
        <v>51</v>
      </c>
      <c r="AE1048" s="53"/>
    </row>
    <row r="1049" spans="1:31" x14ac:dyDescent="0.25">
      <c r="A1049" s="55" t="s">
        <v>35</v>
      </c>
      <c r="B1049" s="55" t="s">
        <v>36</v>
      </c>
      <c r="C1049" s="55" t="s">
        <v>37</v>
      </c>
      <c r="D1049" s="55" t="s">
        <v>121</v>
      </c>
      <c r="E1049" s="55" t="s">
        <v>215</v>
      </c>
      <c r="F1049" s="55" t="s">
        <v>216</v>
      </c>
      <c r="G1049" s="55" t="s">
        <v>124</v>
      </c>
      <c r="H1049" s="55" t="s">
        <v>124</v>
      </c>
      <c r="I1049" s="55" t="s">
        <v>42</v>
      </c>
      <c r="J1049" s="55" t="s">
        <v>250</v>
      </c>
      <c r="K1049" s="55" t="s">
        <v>250</v>
      </c>
      <c r="L1049" s="55" t="s">
        <v>43</v>
      </c>
      <c r="M1049" s="55" t="s">
        <v>44</v>
      </c>
      <c r="N1049" s="55" t="s">
        <v>150</v>
      </c>
      <c r="O1049" s="55" t="s">
        <v>42</v>
      </c>
      <c r="P1049" s="55"/>
      <c r="Q1049" s="55" t="s">
        <v>574</v>
      </c>
      <c r="R1049" s="55"/>
      <c r="S1049" s="55">
        <v>201305</v>
      </c>
      <c r="T1049" s="55" t="s">
        <v>52</v>
      </c>
      <c r="U1049" s="55">
        <v>0</v>
      </c>
      <c r="V1049" s="56">
        <v>6099</v>
      </c>
      <c r="W1049" s="55"/>
      <c r="X1049" s="55"/>
      <c r="Y1049" s="55"/>
      <c r="Z1049" s="55" t="s">
        <v>48</v>
      </c>
      <c r="AA1049" s="55" t="s">
        <v>129</v>
      </c>
      <c r="AB1049" s="55" t="s">
        <v>42</v>
      </c>
      <c r="AC1049" s="55" t="s">
        <v>564</v>
      </c>
      <c r="AD1049" s="55" t="s">
        <v>51</v>
      </c>
      <c r="AE1049" s="53"/>
    </row>
    <row r="1050" spans="1:31" x14ac:dyDescent="0.25">
      <c r="A1050" s="55" t="s">
        <v>35</v>
      </c>
      <c r="B1050" s="55" t="s">
        <v>36</v>
      </c>
      <c r="C1050" s="55" t="s">
        <v>37</v>
      </c>
      <c r="D1050" s="55" t="s">
        <v>121</v>
      </c>
      <c r="E1050" s="55" t="s">
        <v>215</v>
      </c>
      <c r="F1050" s="55" t="s">
        <v>216</v>
      </c>
      <c r="G1050" s="55" t="s">
        <v>124</v>
      </c>
      <c r="H1050" s="55" t="s">
        <v>124</v>
      </c>
      <c r="I1050" s="55" t="s">
        <v>42</v>
      </c>
      <c r="J1050" s="55" t="s">
        <v>437</v>
      </c>
      <c r="K1050" s="55" t="s">
        <v>437</v>
      </c>
      <c r="L1050" s="55" t="s">
        <v>43</v>
      </c>
      <c r="M1050" s="55" t="s">
        <v>44</v>
      </c>
      <c r="N1050" s="55" t="s">
        <v>150</v>
      </c>
      <c r="O1050" s="55" t="s">
        <v>42</v>
      </c>
      <c r="P1050" s="55"/>
      <c r="Q1050" s="55" t="s">
        <v>438</v>
      </c>
      <c r="R1050" s="55"/>
      <c r="S1050" s="55">
        <v>201305</v>
      </c>
      <c r="T1050" s="55" t="s">
        <v>47</v>
      </c>
      <c r="U1050" s="55">
        <v>0</v>
      </c>
      <c r="V1050" s="56">
        <v>-3650.14</v>
      </c>
      <c r="W1050" s="55"/>
      <c r="X1050" s="55"/>
      <c r="Y1050" s="55"/>
      <c r="Z1050" s="55" t="s">
        <v>48</v>
      </c>
      <c r="AA1050" s="55" t="s">
        <v>129</v>
      </c>
      <c r="AB1050" s="55" t="s">
        <v>42</v>
      </c>
      <c r="AC1050" s="55" t="s">
        <v>497</v>
      </c>
      <c r="AD1050" s="55" t="s">
        <v>51</v>
      </c>
      <c r="AE1050" s="53"/>
    </row>
    <row r="1051" spans="1:31" x14ac:dyDescent="0.25">
      <c r="A1051" s="55" t="s">
        <v>35</v>
      </c>
      <c r="B1051" s="55" t="s">
        <v>36</v>
      </c>
      <c r="C1051" s="55" t="s">
        <v>37</v>
      </c>
      <c r="D1051" s="55" t="s">
        <v>121</v>
      </c>
      <c r="E1051" s="55" t="s">
        <v>215</v>
      </c>
      <c r="F1051" s="55" t="s">
        <v>216</v>
      </c>
      <c r="G1051" s="55" t="s">
        <v>124</v>
      </c>
      <c r="H1051" s="55" t="s">
        <v>124</v>
      </c>
      <c r="I1051" s="55" t="s">
        <v>42</v>
      </c>
      <c r="J1051" s="55" t="s">
        <v>437</v>
      </c>
      <c r="K1051" s="55" t="s">
        <v>437</v>
      </c>
      <c r="L1051" s="55" t="s">
        <v>43</v>
      </c>
      <c r="M1051" s="55" t="s">
        <v>44</v>
      </c>
      <c r="N1051" s="55" t="s">
        <v>180</v>
      </c>
      <c r="O1051" s="55" t="s">
        <v>42</v>
      </c>
      <c r="P1051" s="55"/>
      <c r="Q1051" s="55" t="s">
        <v>438</v>
      </c>
      <c r="R1051" s="55"/>
      <c r="S1051" s="55">
        <v>201305</v>
      </c>
      <c r="T1051" s="55" t="s">
        <v>47</v>
      </c>
      <c r="U1051" s="55">
        <v>0</v>
      </c>
      <c r="V1051" s="56">
        <v>-3649.48</v>
      </c>
      <c r="W1051" s="55"/>
      <c r="X1051" s="55"/>
      <c r="Y1051" s="55"/>
      <c r="Z1051" s="55" t="s">
        <v>48</v>
      </c>
      <c r="AA1051" s="55" t="s">
        <v>129</v>
      </c>
      <c r="AB1051" s="55" t="s">
        <v>42</v>
      </c>
      <c r="AC1051" s="55" t="s">
        <v>497</v>
      </c>
      <c r="AD1051" s="55" t="s">
        <v>51</v>
      </c>
      <c r="AE1051" s="53"/>
    </row>
    <row r="1052" spans="1:31" x14ac:dyDescent="0.25">
      <c r="A1052" s="55" t="s">
        <v>35</v>
      </c>
      <c r="B1052" s="55" t="s">
        <v>36</v>
      </c>
      <c r="C1052" s="55" t="s">
        <v>37</v>
      </c>
      <c r="D1052" s="55" t="s">
        <v>121</v>
      </c>
      <c r="E1052" s="55" t="s">
        <v>215</v>
      </c>
      <c r="F1052" s="55" t="s">
        <v>216</v>
      </c>
      <c r="G1052" s="55" t="s">
        <v>124</v>
      </c>
      <c r="H1052" s="55" t="s">
        <v>124</v>
      </c>
      <c r="I1052" s="55" t="s">
        <v>42</v>
      </c>
      <c r="J1052" s="55" t="s">
        <v>437</v>
      </c>
      <c r="K1052" s="55" t="s">
        <v>437</v>
      </c>
      <c r="L1052" s="55" t="s">
        <v>43</v>
      </c>
      <c r="M1052" s="55" t="s">
        <v>44</v>
      </c>
      <c r="N1052" s="55" t="s">
        <v>134</v>
      </c>
      <c r="O1052" s="55" t="s">
        <v>42</v>
      </c>
      <c r="P1052" s="55"/>
      <c r="Q1052" s="55" t="s">
        <v>444</v>
      </c>
      <c r="R1052" s="55" t="s">
        <v>566</v>
      </c>
      <c r="S1052" s="55">
        <v>201305</v>
      </c>
      <c r="T1052" s="55" t="s">
        <v>47</v>
      </c>
      <c r="U1052" s="55">
        <v>0</v>
      </c>
      <c r="V1052" s="56">
        <v>-10.15</v>
      </c>
      <c r="W1052" s="55"/>
      <c r="X1052" s="55" t="s">
        <v>384</v>
      </c>
      <c r="Y1052" s="55"/>
      <c r="Z1052" s="55" t="s">
        <v>48</v>
      </c>
      <c r="AA1052" s="55" t="s">
        <v>129</v>
      </c>
      <c r="AB1052" s="55" t="s">
        <v>42</v>
      </c>
      <c r="AC1052" s="55" t="s">
        <v>494</v>
      </c>
      <c r="AD1052" s="55" t="s">
        <v>51</v>
      </c>
      <c r="AE1052" s="53"/>
    </row>
    <row r="1053" spans="1:31" x14ac:dyDescent="0.25">
      <c r="A1053" s="55" t="s">
        <v>35</v>
      </c>
      <c r="B1053" s="55" t="s">
        <v>36</v>
      </c>
      <c r="C1053" s="55" t="s">
        <v>37</v>
      </c>
      <c r="D1053" s="55" t="s">
        <v>121</v>
      </c>
      <c r="E1053" s="55" t="s">
        <v>215</v>
      </c>
      <c r="F1053" s="55" t="s">
        <v>216</v>
      </c>
      <c r="G1053" s="55" t="s">
        <v>124</v>
      </c>
      <c r="H1053" s="55" t="s">
        <v>124</v>
      </c>
      <c r="I1053" s="55" t="s">
        <v>42</v>
      </c>
      <c r="J1053" s="55" t="s">
        <v>437</v>
      </c>
      <c r="K1053" s="55" t="s">
        <v>437</v>
      </c>
      <c r="L1053" s="55" t="s">
        <v>43</v>
      </c>
      <c r="M1053" s="55" t="s">
        <v>44</v>
      </c>
      <c r="N1053" s="55" t="s">
        <v>134</v>
      </c>
      <c r="O1053" s="55" t="s">
        <v>42</v>
      </c>
      <c r="P1053" s="55"/>
      <c r="Q1053" s="55" t="s">
        <v>444</v>
      </c>
      <c r="R1053" s="55" t="s">
        <v>559</v>
      </c>
      <c r="S1053" s="55">
        <v>201305</v>
      </c>
      <c r="T1053" s="55" t="s">
        <v>47</v>
      </c>
      <c r="U1053" s="55">
        <v>0</v>
      </c>
      <c r="V1053" s="56">
        <v>-2.6</v>
      </c>
      <c r="W1053" s="55"/>
      <c r="X1053" s="55" t="s">
        <v>384</v>
      </c>
      <c r="Y1053" s="55"/>
      <c r="Z1053" s="55" t="s">
        <v>48</v>
      </c>
      <c r="AA1053" s="55" t="s">
        <v>129</v>
      </c>
      <c r="AB1053" s="55" t="s">
        <v>42</v>
      </c>
      <c r="AC1053" s="55" t="s">
        <v>494</v>
      </c>
      <c r="AD1053" s="55" t="s">
        <v>51</v>
      </c>
      <c r="AE1053" s="53"/>
    </row>
    <row r="1054" spans="1:31" x14ac:dyDescent="0.25">
      <c r="A1054" s="55" t="s">
        <v>35</v>
      </c>
      <c r="B1054" s="55" t="s">
        <v>36</v>
      </c>
      <c r="C1054" s="55" t="s">
        <v>37</v>
      </c>
      <c r="D1054" s="55" t="s">
        <v>121</v>
      </c>
      <c r="E1054" s="55" t="s">
        <v>215</v>
      </c>
      <c r="F1054" s="55" t="s">
        <v>216</v>
      </c>
      <c r="G1054" s="55" t="s">
        <v>124</v>
      </c>
      <c r="H1054" s="55" t="s">
        <v>124</v>
      </c>
      <c r="I1054" s="55" t="s">
        <v>42</v>
      </c>
      <c r="J1054" s="55" t="s">
        <v>437</v>
      </c>
      <c r="K1054" s="55" t="s">
        <v>437</v>
      </c>
      <c r="L1054" s="55" t="s">
        <v>43</v>
      </c>
      <c r="M1054" s="55" t="s">
        <v>44</v>
      </c>
      <c r="N1054" s="55" t="s">
        <v>150</v>
      </c>
      <c r="O1054" s="55" t="s">
        <v>42</v>
      </c>
      <c r="P1054" s="55"/>
      <c r="Q1054" s="55" t="s">
        <v>264</v>
      </c>
      <c r="R1054" s="55"/>
      <c r="S1054" s="55">
        <v>201305</v>
      </c>
      <c r="T1054" s="55" t="s">
        <v>52</v>
      </c>
      <c r="U1054" s="55">
        <v>0</v>
      </c>
      <c r="V1054" s="56">
        <v>3901</v>
      </c>
      <c r="W1054" s="55"/>
      <c r="X1054" s="55" t="s">
        <v>577</v>
      </c>
      <c r="Y1054" s="55"/>
      <c r="Z1054" s="55" t="s">
        <v>48</v>
      </c>
      <c r="AA1054" s="55" t="s">
        <v>129</v>
      </c>
      <c r="AB1054" s="55" t="s">
        <v>42</v>
      </c>
      <c r="AC1054" s="55" t="s">
        <v>498</v>
      </c>
      <c r="AD1054" s="55" t="s">
        <v>51</v>
      </c>
      <c r="AE1054" s="53"/>
    </row>
    <row r="1055" spans="1:31" x14ac:dyDescent="0.25">
      <c r="A1055" s="55" t="s">
        <v>35</v>
      </c>
      <c r="B1055" s="55" t="s">
        <v>36</v>
      </c>
      <c r="C1055" s="55" t="s">
        <v>37</v>
      </c>
      <c r="D1055" s="55" t="s">
        <v>121</v>
      </c>
      <c r="E1055" s="55" t="s">
        <v>215</v>
      </c>
      <c r="F1055" s="55" t="s">
        <v>216</v>
      </c>
      <c r="G1055" s="55" t="s">
        <v>124</v>
      </c>
      <c r="H1055" s="55" t="s">
        <v>124</v>
      </c>
      <c r="I1055" s="55" t="s">
        <v>42</v>
      </c>
      <c r="J1055" s="55" t="s">
        <v>437</v>
      </c>
      <c r="K1055" s="55" t="s">
        <v>437</v>
      </c>
      <c r="L1055" s="55" t="s">
        <v>43</v>
      </c>
      <c r="M1055" s="55" t="s">
        <v>44</v>
      </c>
      <c r="N1055" s="55" t="s">
        <v>180</v>
      </c>
      <c r="O1055" s="55" t="s">
        <v>42</v>
      </c>
      <c r="P1055" s="55"/>
      <c r="Q1055" s="55" t="s">
        <v>264</v>
      </c>
      <c r="R1055" s="55"/>
      <c r="S1055" s="55">
        <v>201305</v>
      </c>
      <c r="T1055" s="55" t="s">
        <v>52</v>
      </c>
      <c r="U1055" s="55">
        <v>0</v>
      </c>
      <c r="V1055" s="56">
        <v>6382.52</v>
      </c>
      <c r="W1055" s="55"/>
      <c r="X1055" s="55"/>
      <c r="Y1055" s="55"/>
      <c r="Z1055" s="55" t="s">
        <v>48</v>
      </c>
      <c r="AA1055" s="55" t="s">
        <v>129</v>
      </c>
      <c r="AB1055" s="55" t="s">
        <v>42</v>
      </c>
      <c r="AC1055" s="55" t="s">
        <v>498</v>
      </c>
      <c r="AD1055" s="55" t="s">
        <v>51</v>
      </c>
      <c r="AE1055" s="53"/>
    </row>
    <row r="1056" spans="1:31" x14ac:dyDescent="0.25">
      <c r="A1056" s="55" t="s">
        <v>35</v>
      </c>
      <c r="B1056" s="55" t="s">
        <v>36</v>
      </c>
      <c r="C1056" s="55" t="s">
        <v>37</v>
      </c>
      <c r="D1056" s="55" t="s">
        <v>121</v>
      </c>
      <c r="E1056" s="55" t="s">
        <v>215</v>
      </c>
      <c r="F1056" s="55" t="s">
        <v>216</v>
      </c>
      <c r="G1056" s="55" t="s">
        <v>124</v>
      </c>
      <c r="H1056" s="55" t="s">
        <v>124</v>
      </c>
      <c r="I1056" s="55" t="s">
        <v>42</v>
      </c>
      <c r="J1056" s="55" t="s">
        <v>437</v>
      </c>
      <c r="K1056" s="55" t="s">
        <v>437</v>
      </c>
      <c r="L1056" s="55" t="s">
        <v>43</v>
      </c>
      <c r="M1056" s="55" t="s">
        <v>44</v>
      </c>
      <c r="N1056" s="55" t="s">
        <v>180</v>
      </c>
      <c r="O1056" s="55" t="s">
        <v>42</v>
      </c>
      <c r="P1056" s="55"/>
      <c r="Q1056" s="55" t="s">
        <v>578</v>
      </c>
      <c r="R1056" s="55"/>
      <c r="S1056" s="55">
        <v>201305</v>
      </c>
      <c r="T1056" s="55" t="s">
        <v>52</v>
      </c>
      <c r="U1056" s="55">
        <v>0</v>
      </c>
      <c r="V1056" s="56">
        <v>3984</v>
      </c>
      <c r="W1056" s="55"/>
      <c r="X1056" s="55"/>
      <c r="Y1056" s="55"/>
      <c r="Z1056" s="55" t="s">
        <v>48</v>
      </c>
      <c r="AA1056" s="55" t="s">
        <v>129</v>
      </c>
      <c r="AB1056" s="55" t="s">
        <v>42</v>
      </c>
      <c r="AC1056" s="55" t="s">
        <v>564</v>
      </c>
      <c r="AD1056" s="55" t="s">
        <v>51</v>
      </c>
      <c r="AE1056" s="53"/>
    </row>
    <row r="1057" spans="1:31" x14ac:dyDescent="0.25">
      <c r="A1057" s="55" t="s">
        <v>35</v>
      </c>
      <c r="B1057" s="55" t="s">
        <v>36</v>
      </c>
      <c r="C1057" s="55" t="s">
        <v>37</v>
      </c>
      <c r="D1057" s="55" t="s">
        <v>121</v>
      </c>
      <c r="E1057" s="55" t="s">
        <v>215</v>
      </c>
      <c r="F1057" s="55" t="s">
        <v>216</v>
      </c>
      <c r="G1057" s="55" t="s">
        <v>124</v>
      </c>
      <c r="H1057" s="55" t="s">
        <v>124</v>
      </c>
      <c r="I1057" s="55" t="s">
        <v>42</v>
      </c>
      <c r="J1057" s="55" t="s">
        <v>257</v>
      </c>
      <c r="K1057" s="55" t="s">
        <v>257</v>
      </c>
      <c r="L1057" s="55" t="s">
        <v>43</v>
      </c>
      <c r="M1057" s="55" t="s">
        <v>44</v>
      </c>
      <c r="N1057" s="55" t="s">
        <v>150</v>
      </c>
      <c r="O1057" s="55" t="s">
        <v>42</v>
      </c>
      <c r="P1057" s="55"/>
      <c r="Q1057" s="55" t="s">
        <v>260</v>
      </c>
      <c r="R1057" s="55"/>
      <c r="S1057" s="55">
        <v>201305</v>
      </c>
      <c r="T1057" s="55" t="s">
        <v>47</v>
      </c>
      <c r="U1057" s="55">
        <v>0</v>
      </c>
      <c r="V1057" s="56">
        <v>-25290</v>
      </c>
      <c r="W1057" s="55"/>
      <c r="X1057" s="55"/>
      <c r="Y1057" s="55"/>
      <c r="Z1057" s="55" t="s">
        <v>48</v>
      </c>
      <c r="AA1057" s="55" t="s">
        <v>129</v>
      </c>
      <c r="AB1057" s="55" t="s">
        <v>42</v>
      </c>
      <c r="AC1057" s="55" t="s">
        <v>497</v>
      </c>
      <c r="AD1057" s="55" t="s">
        <v>51</v>
      </c>
      <c r="AE1057" s="53"/>
    </row>
    <row r="1058" spans="1:31" x14ac:dyDescent="0.25">
      <c r="A1058" s="55" t="s">
        <v>35</v>
      </c>
      <c r="B1058" s="55" t="s">
        <v>36</v>
      </c>
      <c r="C1058" s="55" t="s">
        <v>37</v>
      </c>
      <c r="D1058" s="55" t="s">
        <v>121</v>
      </c>
      <c r="E1058" s="55" t="s">
        <v>215</v>
      </c>
      <c r="F1058" s="55" t="s">
        <v>216</v>
      </c>
      <c r="G1058" s="55" t="s">
        <v>124</v>
      </c>
      <c r="H1058" s="55" t="s">
        <v>124</v>
      </c>
      <c r="I1058" s="55" t="s">
        <v>42</v>
      </c>
      <c r="J1058" s="55" t="s">
        <v>257</v>
      </c>
      <c r="K1058" s="55" t="s">
        <v>257</v>
      </c>
      <c r="L1058" s="55" t="s">
        <v>43</v>
      </c>
      <c r="M1058" s="55" t="s">
        <v>44</v>
      </c>
      <c r="N1058" s="55" t="s">
        <v>134</v>
      </c>
      <c r="O1058" s="55" t="s">
        <v>42</v>
      </c>
      <c r="P1058" s="55"/>
      <c r="Q1058" s="55" t="s">
        <v>444</v>
      </c>
      <c r="R1058" s="55" t="s">
        <v>566</v>
      </c>
      <c r="S1058" s="55">
        <v>201305</v>
      </c>
      <c r="T1058" s="55" t="s">
        <v>47</v>
      </c>
      <c r="U1058" s="55">
        <v>0</v>
      </c>
      <c r="V1058" s="56">
        <v>-10.15</v>
      </c>
      <c r="W1058" s="55"/>
      <c r="X1058" s="55" t="s">
        <v>384</v>
      </c>
      <c r="Y1058" s="55"/>
      <c r="Z1058" s="55" t="s">
        <v>48</v>
      </c>
      <c r="AA1058" s="55" t="s">
        <v>129</v>
      </c>
      <c r="AB1058" s="55" t="s">
        <v>42</v>
      </c>
      <c r="AC1058" s="55" t="s">
        <v>494</v>
      </c>
      <c r="AD1058" s="55" t="s">
        <v>51</v>
      </c>
      <c r="AE1058" s="53"/>
    </row>
    <row r="1059" spans="1:31" x14ac:dyDescent="0.25">
      <c r="A1059" s="55" t="s">
        <v>35</v>
      </c>
      <c r="B1059" s="55" t="s">
        <v>36</v>
      </c>
      <c r="C1059" s="55" t="s">
        <v>37</v>
      </c>
      <c r="D1059" s="55" t="s">
        <v>121</v>
      </c>
      <c r="E1059" s="55" t="s">
        <v>215</v>
      </c>
      <c r="F1059" s="55" t="s">
        <v>216</v>
      </c>
      <c r="G1059" s="55" t="s">
        <v>124</v>
      </c>
      <c r="H1059" s="55" t="s">
        <v>124</v>
      </c>
      <c r="I1059" s="55" t="s">
        <v>42</v>
      </c>
      <c r="J1059" s="55" t="s">
        <v>257</v>
      </c>
      <c r="K1059" s="55" t="s">
        <v>257</v>
      </c>
      <c r="L1059" s="55" t="s">
        <v>43</v>
      </c>
      <c r="M1059" s="55" t="s">
        <v>44</v>
      </c>
      <c r="N1059" s="55" t="s">
        <v>134</v>
      </c>
      <c r="O1059" s="55" t="s">
        <v>42</v>
      </c>
      <c r="P1059" s="55"/>
      <c r="Q1059" s="55" t="s">
        <v>444</v>
      </c>
      <c r="R1059" s="55" t="s">
        <v>559</v>
      </c>
      <c r="S1059" s="55">
        <v>201305</v>
      </c>
      <c r="T1059" s="55" t="s">
        <v>47</v>
      </c>
      <c r="U1059" s="55">
        <v>0</v>
      </c>
      <c r="V1059" s="56">
        <v>-2.6</v>
      </c>
      <c r="W1059" s="55"/>
      <c r="X1059" s="55" t="s">
        <v>384</v>
      </c>
      <c r="Y1059" s="55"/>
      <c r="Z1059" s="55" t="s">
        <v>48</v>
      </c>
      <c r="AA1059" s="55" t="s">
        <v>129</v>
      </c>
      <c r="AB1059" s="55" t="s">
        <v>42</v>
      </c>
      <c r="AC1059" s="55" t="s">
        <v>494</v>
      </c>
      <c r="AD1059" s="55" t="s">
        <v>51</v>
      </c>
      <c r="AE1059" s="53"/>
    </row>
    <row r="1060" spans="1:31" x14ac:dyDescent="0.25">
      <c r="A1060" s="55" t="s">
        <v>35</v>
      </c>
      <c r="B1060" s="55" t="s">
        <v>36</v>
      </c>
      <c r="C1060" s="55" t="s">
        <v>37</v>
      </c>
      <c r="D1060" s="55" t="s">
        <v>121</v>
      </c>
      <c r="E1060" s="55" t="s">
        <v>215</v>
      </c>
      <c r="F1060" s="55" t="s">
        <v>216</v>
      </c>
      <c r="G1060" s="55" t="s">
        <v>124</v>
      </c>
      <c r="H1060" s="55" t="s">
        <v>124</v>
      </c>
      <c r="I1060" s="55" t="s">
        <v>42</v>
      </c>
      <c r="J1060" s="55" t="s">
        <v>257</v>
      </c>
      <c r="K1060" s="55" t="s">
        <v>257</v>
      </c>
      <c r="L1060" s="55" t="s">
        <v>43</v>
      </c>
      <c r="M1060" s="55" t="s">
        <v>44</v>
      </c>
      <c r="N1060" s="55" t="s">
        <v>150</v>
      </c>
      <c r="O1060" s="55" t="s">
        <v>42</v>
      </c>
      <c r="P1060" s="55"/>
      <c r="Q1060" s="55" t="s">
        <v>571</v>
      </c>
      <c r="R1060" s="55"/>
      <c r="S1060" s="55">
        <v>201305</v>
      </c>
      <c r="T1060" s="55" t="s">
        <v>52</v>
      </c>
      <c r="U1060" s="55">
        <v>0</v>
      </c>
      <c r="V1060" s="56">
        <v>25290</v>
      </c>
      <c r="W1060" s="55"/>
      <c r="X1060" s="55" t="s">
        <v>440</v>
      </c>
      <c r="Y1060" s="55"/>
      <c r="Z1060" s="55" t="s">
        <v>48</v>
      </c>
      <c r="AA1060" s="55" t="s">
        <v>129</v>
      </c>
      <c r="AB1060" s="55" t="s">
        <v>42</v>
      </c>
      <c r="AC1060" s="55" t="s">
        <v>498</v>
      </c>
      <c r="AD1060" s="55" t="s">
        <v>51</v>
      </c>
      <c r="AE1060" s="53"/>
    </row>
    <row r="1061" spans="1:31" x14ac:dyDescent="0.25">
      <c r="A1061" s="55" t="s">
        <v>35</v>
      </c>
      <c r="B1061" s="55" t="s">
        <v>36</v>
      </c>
      <c r="C1061" s="55" t="s">
        <v>37</v>
      </c>
      <c r="D1061" s="55" t="s">
        <v>121</v>
      </c>
      <c r="E1061" s="55" t="s">
        <v>215</v>
      </c>
      <c r="F1061" s="55" t="s">
        <v>216</v>
      </c>
      <c r="G1061" s="55" t="s">
        <v>124</v>
      </c>
      <c r="H1061" s="55" t="s">
        <v>124</v>
      </c>
      <c r="I1061" s="55" t="s">
        <v>42</v>
      </c>
      <c r="J1061" s="55" t="s">
        <v>261</v>
      </c>
      <c r="K1061" s="55" t="s">
        <v>261</v>
      </c>
      <c r="L1061" s="55" t="s">
        <v>43</v>
      </c>
      <c r="M1061" s="55" t="s">
        <v>44</v>
      </c>
      <c r="N1061" s="55" t="s">
        <v>150</v>
      </c>
      <c r="O1061" s="55" t="s">
        <v>42</v>
      </c>
      <c r="P1061" s="55"/>
      <c r="Q1061" s="55" t="s">
        <v>450</v>
      </c>
      <c r="R1061" s="55"/>
      <c r="S1061" s="55">
        <v>201305</v>
      </c>
      <c r="T1061" s="55" t="s">
        <v>47</v>
      </c>
      <c r="U1061" s="55">
        <v>0</v>
      </c>
      <c r="V1061" s="56">
        <v>-57304</v>
      </c>
      <c r="W1061" s="55"/>
      <c r="X1061" s="55"/>
      <c r="Y1061" s="55"/>
      <c r="Z1061" s="55" t="s">
        <v>48</v>
      </c>
      <c r="AA1061" s="55" t="s">
        <v>129</v>
      </c>
      <c r="AB1061" s="55" t="s">
        <v>42</v>
      </c>
      <c r="AC1061" s="55" t="s">
        <v>497</v>
      </c>
      <c r="AD1061" s="55" t="s">
        <v>51</v>
      </c>
    </row>
    <row r="1062" spans="1:31" x14ac:dyDescent="0.25">
      <c r="A1062" s="55" t="s">
        <v>35</v>
      </c>
      <c r="B1062" s="55" t="s">
        <v>36</v>
      </c>
      <c r="C1062" s="55" t="s">
        <v>37</v>
      </c>
      <c r="D1062" s="55" t="s">
        <v>121</v>
      </c>
      <c r="E1062" s="55" t="s">
        <v>215</v>
      </c>
      <c r="F1062" s="55" t="s">
        <v>216</v>
      </c>
      <c r="G1062" s="55" t="s">
        <v>124</v>
      </c>
      <c r="H1062" s="55" t="s">
        <v>124</v>
      </c>
      <c r="I1062" s="55" t="s">
        <v>42</v>
      </c>
      <c r="J1062" s="55" t="s">
        <v>261</v>
      </c>
      <c r="K1062" s="55" t="s">
        <v>261</v>
      </c>
      <c r="L1062" s="55" t="s">
        <v>43</v>
      </c>
      <c r="M1062" s="55" t="s">
        <v>44</v>
      </c>
      <c r="N1062" s="55" t="s">
        <v>180</v>
      </c>
      <c r="O1062" s="55" t="s">
        <v>42</v>
      </c>
      <c r="P1062" s="55"/>
      <c r="Q1062" s="55" t="s">
        <v>450</v>
      </c>
      <c r="R1062" s="55"/>
      <c r="S1062" s="55">
        <v>201305</v>
      </c>
      <c r="T1062" s="55" t="s">
        <v>47</v>
      </c>
      <c r="U1062" s="55">
        <v>0</v>
      </c>
      <c r="V1062" s="56">
        <v>-201615</v>
      </c>
      <c r="W1062" s="55"/>
      <c r="X1062" s="55"/>
      <c r="Y1062" s="55"/>
      <c r="Z1062" s="55" t="s">
        <v>48</v>
      </c>
      <c r="AA1062" s="55" t="s">
        <v>129</v>
      </c>
      <c r="AB1062" s="55" t="s">
        <v>42</v>
      </c>
      <c r="AC1062" s="55" t="s">
        <v>497</v>
      </c>
      <c r="AD1062" s="55" t="s">
        <v>51</v>
      </c>
    </row>
    <row r="1063" spans="1:31" x14ac:dyDescent="0.25">
      <c r="A1063" s="55" t="s">
        <v>35</v>
      </c>
      <c r="B1063" s="55" t="s">
        <v>36</v>
      </c>
      <c r="C1063" s="55" t="s">
        <v>37</v>
      </c>
      <c r="D1063" s="55" t="s">
        <v>121</v>
      </c>
      <c r="E1063" s="55" t="s">
        <v>215</v>
      </c>
      <c r="F1063" s="55" t="s">
        <v>216</v>
      </c>
      <c r="G1063" s="55" t="s">
        <v>124</v>
      </c>
      <c r="H1063" s="55" t="s">
        <v>124</v>
      </c>
      <c r="I1063" s="55" t="s">
        <v>42</v>
      </c>
      <c r="J1063" s="55" t="s">
        <v>261</v>
      </c>
      <c r="K1063" s="55" t="s">
        <v>261</v>
      </c>
      <c r="L1063" s="55" t="s">
        <v>43</v>
      </c>
      <c r="M1063" s="55" t="s">
        <v>44</v>
      </c>
      <c r="N1063" s="55" t="s">
        <v>134</v>
      </c>
      <c r="O1063" s="55" t="s">
        <v>42</v>
      </c>
      <c r="P1063" s="55"/>
      <c r="Q1063" s="55" t="s">
        <v>444</v>
      </c>
      <c r="R1063" s="55" t="s">
        <v>566</v>
      </c>
      <c r="S1063" s="55">
        <v>201305</v>
      </c>
      <c r="T1063" s="55" t="s">
        <v>47</v>
      </c>
      <c r="U1063" s="55">
        <v>0</v>
      </c>
      <c r="V1063" s="56">
        <v>-10.15</v>
      </c>
      <c r="W1063" s="55"/>
      <c r="X1063" s="55" t="s">
        <v>384</v>
      </c>
      <c r="Y1063" s="55"/>
      <c r="Z1063" s="55" t="s">
        <v>48</v>
      </c>
      <c r="AA1063" s="55" t="s">
        <v>129</v>
      </c>
      <c r="AB1063" s="55" t="s">
        <v>42</v>
      </c>
      <c r="AC1063" s="55" t="s">
        <v>494</v>
      </c>
      <c r="AD1063" s="55" t="s">
        <v>51</v>
      </c>
    </row>
    <row r="1064" spans="1:31" x14ac:dyDescent="0.25">
      <c r="A1064" s="55" t="s">
        <v>35</v>
      </c>
      <c r="B1064" s="55" t="s">
        <v>36</v>
      </c>
      <c r="C1064" s="55" t="s">
        <v>37</v>
      </c>
      <c r="D1064" s="55" t="s">
        <v>121</v>
      </c>
      <c r="E1064" s="55" t="s">
        <v>215</v>
      </c>
      <c r="F1064" s="55" t="s">
        <v>216</v>
      </c>
      <c r="G1064" s="55" t="s">
        <v>124</v>
      </c>
      <c r="H1064" s="55" t="s">
        <v>124</v>
      </c>
      <c r="I1064" s="55" t="s">
        <v>42</v>
      </c>
      <c r="J1064" s="55" t="s">
        <v>261</v>
      </c>
      <c r="K1064" s="55" t="s">
        <v>261</v>
      </c>
      <c r="L1064" s="55" t="s">
        <v>43</v>
      </c>
      <c r="M1064" s="55" t="s">
        <v>44</v>
      </c>
      <c r="N1064" s="55" t="s">
        <v>134</v>
      </c>
      <c r="O1064" s="55" t="s">
        <v>42</v>
      </c>
      <c r="P1064" s="55"/>
      <c r="Q1064" s="55" t="s">
        <v>444</v>
      </c>
      <c r="R1064" s="55" t="s">
        <v>559</v>
      </c>
      <c r="S1064" s="55">
        <v>201305</v>
      </c>
      <c r="T1064" s="55" t="s">
        <v>47</v>
      </c>
      <c r="U1064" s="55">
        <v>0</v>
      </c>
      <c r="V1064" s="56">
        <v>-2.6</v>
      </c>
      <c r="W1064" s="55"/>
      <c r="X1064" s="55" t="s">
        <v>384</v>
      </c>
      <c r="Y1064" s="55"/>
      <c r="Z1064" s="55" t="s">
        <v>48</v>
      </c>
      <c r="AA1064" s="55" t="s">
        <v>129</v>
      </c>
      <c r="AB1064" s="55" t="s">
        <v>42</v>
      </c>
      <c r="AC1064" s="55" t="s">
        <v>494</v>
      </c>
      <c r="AD1064" s="55" t="s">
        <v>51</v>
      </c>
    </row>
    <row r="1065" spans="1:31" x14ac:dyDescent="0.25">
      <c r="A1065" s="55" t="s">
        <v>35</v>
      </c>
      <c r="B1065" s="55" t="s">
        <v>36</v>
      </c>
      <c r="C1065" s="55" t="s">
        <v>37</v>
      </c>
      <c r="D1065" s="55" t="s">
        <v>121</v>
      </c>
      <c r="E1065" s="55" t="s">
        <v>215</v>
      </c>
      <c r="F1065" s="55" t="s">
        <v>216</v>
      </c>
      <c r="G1065" s="55" t="s">
        <v>124</v>
      </c>
      <c r="H1065" s="55" t="s">
        <v>124</v>
      </c>
      <c r="I1065" s="55" t="s">
        <v>42</v>
      </c>
      <c r="J1065" s="55" t="s">
        <v>261</v>
      </c>
      <c r="K1065" s="55" t="s">
        <v>261</v>
      </c>
      <c r="L1065" s="55" t="s">
        <v>43</v>
      </c>
      <c r="M1065" s="55" t="s">
        <v>44</v>
      </c>
      <c r="N1065" s="55" t="s">
        <v>180</v>
      </c>
      <c r="O1065" s="55" t="s">
        <v>42</v>
      </c>
      <c r="P1065" s="55"/>
      <c r="Q1065" s="55" t="s">
        <v>584</v>
      </c>
      <c r="R1065" s="55"/>
      <c r="S1065" s="55">
        <v>201305</v>
      </c>
      <c r="T1065" s="55" t="s">
        <v>47</v>
      </c>
      <c r="U1065" s="55">
        <v>0</v>
      </c>
      <c r="V1065" s="56">
        <v>-30235.64</v>
      </c>
      <c r="W1065" s="55"/>
      <c r="X1065" s="55"/>
      <c r="Y1065" s="55"/>
      <c r="Z1065" s="55" t="s">
        <v>48</v>
      </c>
      <c r="AA1065" s="55" t="s">
        <v>129</v>
      </c>
      <c r="AB1065" s="55" t="s">
        <v>42</v>
      </c>
      <c r="AC1065" s="55" t="s">
        <v>585</v>
      </c>
      <c r="AD1065" s="55" t="s">
        <v>51</v>
      </c>
    </row>
    <row r="1066" spans="1:31" x14ac:dyDescent="0.25">
      <c r="A1066" s="55" t="s">
        <v>35</v>
      </c>
      <c r="B1066" s="55" t="s">
        <v>36</v>
      </c>
      <c r="C1066" s="55" t="s">
        <v>37</v>
      </c>
      <c r="D1066" s="55" t="s">
        <v>121</v>
      </c>
      <c r="E1066" s="55" t="s">
        <v>215</v>
      </c>
      <c r="F1066" s="55" t="s">
        <v>216</v>
      </c>
      <c r="G1066" s="55" t="s">
        <v>124</v>
      </c>
      <c r="H1066" s="55" t="s">
        <v>124</v>
      </c>
      <c r="I1066" s="55" t="s">
        <v>42</v>
      </c>
      <c r="J1066" s="55" t="s">
        <v>261</v>
      </c>
      <c r="K1066" s="55" t="s">
        <v>261</v>
      </c>
      <c r="L1066" s="55" t="s">
        <v>43</v>
      </c>
      <c r="M1066" s="55" t="s">
        <v>44</v>
      </c>
      <c r="N1066" s="55" t="s">
        <v>150</v>
      </c>
      <c r="O1066" s="55" t="s">
        <v>42</v>
      </c>
      <c r="P1066" s="55"/>
      <c r="Q1066" s="55" t="s">
        <v>264</v>
      </c>
      <c r="R1066" s="55"/>
      <c r="S1066" s="55">
        <v>201305</v>
      </c>
      <c r="T1066" s="55" t="s">
        <v>52</v>
      </c>
      <c r="U1066" s="55">
        <v>0</v>
      </c>
      <c r="V1066" s="56">
        <v>70798</v>
      </c>
      <c r="W1066" s="55"/>
      <c r="X1066" s="55" t="s">
        <v>267</v>
      </c>
      <c r="Y1066" s="55"/>
      <c r="Z1066" s="55" t="s">
        <v>48</v>
      </c>
      <c r="AA1066" s="55" t="s">
        <v>129</v>
      </c>
      <c r="AB1066" s="55" t="s">
        <v>42</v>
      </c>
      <c r="AC1066" s="55" t="s">
        <v>498</v>
      </c>
      <c r="AD1066" s="55" t="s">
        <v>51</v>
      </c>
    </row>
    <row r="1067" spans="1:31" x14ac:dyDescent="0.25">
      <c r="A1067" s="55" t="s">
        <v>35</v>
      </c>
      <c r="B1067" s="55" t="s">
        <v>36</v>
      </c>
      <c r="C1067" s="55" t="s">
        <v>37</v>
      </c>
      <c r="D1067" s="55" t="s">
        <v>121</v>
      </c>
      <c r="E1067" s="55" t="s">
        <v>215</v>
      </c>
      <c r="F1067" s="55" t="s">
        <v>216</v>
      </c>
      <c r="G1067" s="55" t="s">
        <v>124</v>
      </c>
      <c r="H1067" s="55" t="s">
        <v>124</v>
      </c>
      <c r="I1067" s="55" t="s">
        <v>42</v>
      </c>
      <c r="J1067" s="55" t="s">
        <v>261</v>
      </c>
      <c r="K1067" s="55" t="s">
        <v>261</v>
      </c>
      <c r="L1067" s="55" t="s">
        <v>43</v>
      </c>
      <c r="M1067" s="55" t="s">
        <v>44</v>
      </c>
      <c r="N1067" s="55" t="s">
        <v>180</v>
      </c>
      <c r="O1067" s="55" t="s">
        <v>42</v>
      </c>
      <c r="P1067" s="55"/>
      <c r="Q1067" s="55" t="s">
        <v>264</v>
      </c>
      <c r="R1067" s="55"/>
      <c r="S1067" s="55">
        <v>201305</v>
      </c>
      <c r="T1067" s="55" t="s">
        <v>52</v>
      </c>
      <c r="U1067" s="55">
        <v>0</v>
      </c>
      <c r="V1067" s="56">
        <v>311535</v>
      </c>
      <c r="W1067" s="55"/>
      <c r="X1067" s="55"/>
      <c r="Y1067" s="55"/>
      <c r="Z1067" s="55" t="s">
        <v>48</v>
      </c>
      <c r="AA1067" s="55" t="s">
        <v>129</v>
      </c>
      <c r="AB1067" s="55" t="s">
        <v>42</v>
      </c>
      <c r="AC1067" s="55" t="s">
        <v>498</v>
      </c>
      <c r="AD1067" s="55" t="s">
        <v>51</v>
      </c>
    </row>
    <row r="1068" spans="1:31" x14ac:dyDescent="0.25">
      <c r="A1068" s="55" t="s">
        <v>35</v>
      </c>
      <c r="B1068" s="55" t="s">
        <v>36</v>
      </c>
      <c r="C1068" s="55" t="s">
        <v>37</v>
      </c>
      <c r="D1068" s="55" t="s">
        <v>121</v>
      </c>
      <c r="E1068" s="55" t="s">
        <v>215</v>
      </c>
      <c r="F1068" s="55" t="s">
        <v>216</v>
      </c>
      <c r="G1068" s="55" t="s">
        <v>124</v>
      </c>
      <c r="H1068" s="55" t="s">
        <v>124</v>
      </c>
      <c r="I1068" s="55" t="s">
        <v>42</v>
      </c>
      <c r="J1068" s="55" t="s">
        <v>261</v>
      </c>
      <c r="K1068" s="55" t="s">
        <v>261</v>
      </c>
      <c r="L1068" s="55" t="s">
        <v>43</v>
      </c>
      <c r="M1068" s="55" t="s">
        <v>44</v>
      </c>
      <c r="N1068" s="55" t="s">
        <v>180</v>
      </c>
      <c r="O1068" s="55" t="s">
        <v>42</v>
      </c>
      <c r="P1068" s="55"/>
      <c r="Q1068" s="55" t="s">
        <v>582</v>
      </c>
      <c r="R1068" s="55"/>
      <c r="S1068" s="55">
        <v>201305</v>
      </c>
      <c r="T1068" s="55" t="s">
        <v>52</v>
      </c>
      <c r="U1068" s="55">
        <v>0</v>
      </c>
      <c r="V1068" s="56">
        <v>238189.39</v>
      </c>
      <c r="W1068" s="55"/>
      <c r="X1068" s="55"/>
      <c r="Y1068" s="55"/>
      <c r="Z1068" s="55" t="s">
        <v>48</v>
      </c>
      <c r="AA1068" s="55" t="s">
        <v>129</v>
      </c>
      <c r="AB1068" s="55" t="s">
        <v>42</v>
      </c>
      <c r="AC1068" s="55" t="s">
        <v>564</v>
      </c>
      <c r="AD1068" s="55" t="s">
        <v>51</v>
      </c>
    </row>
    <row r="1069" spans="1:31" x14ac:dyDescent="0.25">
      <c r="A1069" s="55" t="s">
        <v>35</v>
      </c>
      <c r="B1069" s="55" t="s">
        <v>36</v>
      </c>
      <c r="C1069" s="55" t="s">
        <v>37</v>
      </c>
      <c r="D1069" s="55" t="s">
        <v>121</v>
      </c>
      <c r="E1069" s="55" t="s">
        <v>122</v>
      </c>
      <c r="F1069" s="55" t="s">
        <v>123</v>
      </c>
      <c r="G1069" s="55" t="s">
        <v>124</v>
      </c>
      <c r="H1069" s="55" t="s">
        <v>124</v>
      </c>
      <c r="I1069" s="55" t="s">
        <v>42</v>
      </c>
      <c r="J1069" s="55" t="s">
        <v>283</v>
      </c>
      <c r="K1069" s="55" t="s">
        <v>283</v>
      </c>
      <c r="L1069" s="55" t="s">
        <v>43</v>
      </c>
      <c r="M1069" s="55" t="s">
        <v>44</v>
      </c>
      <c r="N1069" s="55" t="s">
        <v>150</v>
      </c>
      <c r="O1069" s="55" t="s">
        <v>42</v>
      </c>
      <c r="P1069" s="55"/>
      <c r="Q1069" s="55" t="s">
        <v>459</v>
      </c>
      <c r="R1069" s="55"/>
      <c r="S1069" s="55">
        <v>201305</v>
      </c>
      <c r="T1069" s="55" t="s">
        <v>47</v>
      </c>
      <c r="U1069" s="55">
        <v>0</v>
      </c>
      <c r="V1069" s="56">
        <v>-284271.5</v>
      </c>
      <c r="W1069" s="55"/>
      <c r="X1069" s="55" t="s">
        <v>460</v>
      </c>
      <c r="Y1069" s="55"/>
      <c r="Z1069" s="55" t="s">
        <v>48</v>
      </c>
      <c r="AA1069" s="55" t="s">
        <v>129</v>
      </c>
      <c r="AB1069" s="55" t="s">
        <v>42</v>
      </c>
      <c r="AC1069" s="55" t="s">
        <v>497</v>
      </c>
      <c r="AD1069" s="55" t="s">
        <v>51</v>
      </c>
    </row>
    <row r="1070" spans="1:31" x14ac:dyDescent="0.25">
      <c r="A1070" s="55" t="s">
        <v>35</v>
      </c>
      <c r="B1070" s="55" t="s">
        <v>36</v>
      </c>
      <c r="C1070" s="55" t="s">
        <v>37</v>
      </c>
      <c r="D1070" s="55" t="s">
        <v>121</v>
      </c>
      <c r="E1070" s="55" t="s">
        <v>122</v>
      </c>
      <c r="F1070" s="55" t="s">
        <v>123</v>
      </c>
      <c r="G1070" s="55" t="s">
        <v>124</v>
      </c>
      <c r="H1070" s="55" t="s">
        <v>124</v>
      </c>
      <c r="I1070" s="55" t="s">
        <v>42</v>
      </c>
      <c r="J1070" s="55" t="s">
        <v>283</v>
      </c>
      <c r="K1070" s="55" t="s">
        <v>283</v>
      </c>
      <c r="L1070" s="55" t="s">
        <v>43</v>
      </c>
      <c r="M1070" s="55" t="s">
        <v>44</v>
      </c>
      <c r="N1070" s="55" t="s">
        <v>150</v>
      </c>
      <c r="O1070" s="55" t="s">
        <v>42</v>
      </c>
      <c r="P1070" s="55"/>
      <c r="Q1070" s="55" t="s">
        <v>459</v>
      </c>
      <c r="R1070" s="55"/>
      <c r="S1070" s="55">
        <v>201305</v>
      </c>
      <c r="T1070" s="55" t="s">
        <v>52</v>
      </c>
      <c r="U1070" s="55">
        <v>0</v>
      </c>
      <c r="V1070" s="56">
        <v>439580.5</v>
      </c>
      <c r="W1070" s="55"/>
      <c r="X1070" s="55" t="s">
        <v>460</v>
      </c>
      <c r="Y1070" s="55"/>
      <c r="Z1070" s="55" t="s">
        <v>48</v>
      </c>
      <c r="AA1070" s="55" t="s">
        <v>129</v>
      </c>
      <c r="AB1070" s="55" t="s">
        <v>42</v>
      </c>
      <c r="AC1070" s="55" t="s">
        <v>498</v>
      </c>
      <c r="AD1070" s="55" t="s">
        <v>51</v>
      </c>
    </row>
    <row r="1071" spans="1:31" x14ac:dyDescent="0.25">
      <c r="A1071" s="55" t="s">
        <v>35</v>
      </c>
      <c r="B1071" s="55" t="s">
        <v>36</v>
      </c>
      <c r="C1071" s="55" t="s">
        <v>37</v>
      </c>
      <c r="D1071" s="55" t="s">
        <v>121</v>
      </c>
      <c r="E1071" s="55" t="s">
        <v>122</v>
      </c>
      <c r="F1071" s="55" t="s">
        <v>123</v>
      </c>
      <c r="G1071" s="55" t="s">
        <v>124</v>
      </c>
      <c r="H1071" s="55" t="s">
        <v>124</v>
      </c>
      <c r="I1071" s="55" t="s">
        <v>42</v>
      </c>
      <c r="J1071" s="55" t="s">
        <v>285</v>
      </c>
      <c r="K1071" s="55" t="s">
        <v>285</v>
      </c>
      <c r="L1071" s="55" t="s">
        <v>43</v>
      </c>
      <c r="M1071" s="55" t="s">
        <v>44</v>
      </c>
      <c r="N1071" s="55" t="s">
        <v>150</v>
      </c>
      <c r="O1071" s="55" t="s">
        <v>42</v>
      </c>
      <c r="P1071" s="55"/>
      <c r="Q1071" s="55" t="s">
        <v>468</v>
      </c>
      <c r="R1071" s="55"/>
      <c r="S1071" s="55">
        <v>201305</v>
      </c>
      <c r="T1071" s="55" t="s">
        <v>47</v>
      </c>
      <c r="U1071" s="55">
        <v>0</v>
      </c>
      <c r="V1071" s="56">
        <v>-52000</v>
      </c>
      <c r="W1071" s="55"/>
      <c r="X1071" s="55" t="s">
        <v>288</v>
      </c>
      <c r="Y1071" s="55"/>
      <c r="Z1071" s="55" t="s">
        <v>48</v>
      </c>
      <c r="AA1071" s="55" t="s">
        <v>129</v>
      </c>
      <c r="AB1071" s="55" t="s">
        <v>42</v>
      </c>
      <c r="AC1071" s="55" t="s">
        <v>497</v>
      </c>
      <c r="AD1071" s="55" t="s">
        <v>51</v>
      </c>
    </row>
    <row r="1072" spans="1:31" x14ac:dyDescent="0.25">
      <c r="A1072" s="55" t="s">
        <v>35</v>
      </c>
      <c r="B1072" s="55" t="s">
        <v>36</v>
      </c>
      <c r="C1072" s="55" t="s">
        <v>37</v>
      </c>
      <c r="D1072" s="55" t="s">
        <v>121</v>
      </c>
      <c r="E1072" s="55" t="s">
        <v>122</v>
      </c>
      <c r="F1072" s="55" t="s">
        <v>123</v>
      </c>
      <c r="G1072" s="55" t="s">
        <v>124</v>
      </c>
      <c r="H1072" s="55" t="s">
        <v>124</v>
      </c>
      <c r="I1072" s="55" t="s">
        <v>42</v>
      </c>
      <c r="J1072" s="55" t="s">
        <v>285</v>
      </c>
      <c r="K1072" s="55" t="s">
        <v>285</v>
      </c>
      <c r="L1072" s="55" t="s">
        <v>43</v>
      </c>
      <c r="M1072" s="55" t="s">
        <v>44</v>
      </c>
      <c r="N1072" s="55" t="s">
        <v>134</v>
      </c>
      <c r="O1072" s="55" t="s">
        <v>42</v>
      </c>
      <c r="P1072" s="55"/>
      <c r="Q1072" s="55" t="s">
        <v>444</v>
      </c>
      <c r="R1072" s="55" t="s">
        <v>467</v>
      </c>
      <c r="S1072" s="55">
        <v>201305</v>
      </c>
      <c r="T1072" s="55" t="s">
        <v>47</v>
      </c>
      <c r="U1072" s="55">
        <v>0</v>
      </c>
      <c r="V1072" s="56">
        <v>-1700</v>
      </c>
      <c r="W1072" s="55"/>
      <c r="X1072" s="55" t="s">
        <v>288</v>
      </c>
      <c r="Y1072" s="55"/>
      <c r="Z1072" s="55" t="s">
        <v>48</v>
      </c>
      <c r="AA1072" s="55" t="s">
        <v>129</v>
      </c>
      <c r="AB1072" s="55" t="s">
        <v>42</v>
      </c>
      <c r="AC1072" s="55" t="s">
        <v>494</v>
      </c>
      <c r="AD1072" s="55" t="s">
        <v>51</v>
      </c>
    </row>
    <row r="1073" spans="1:32" x14ac:dyDescent="0.25">
      <c r="A1073" s="55" t="s">
        <v>35</v>
      </c>
      <c r="B1073" s="55" t="s">
        <v>36</v>
      </c>
      <c r="C1073" s="55" t="s">
        <v>37</v>
      </c>
      <c r="D1073" s="55" t="s">
        <v>121</v>
      </c>
      <c r="E1073" s="55" t="s">
        <v>122</v>
      </c>
      <c r="F1073" s="55" t="s">
        <v>123</v>
      </c>
      <c r="G1073" s="55" t="s">
        <v>124</v>
      </c>
      <c r="H1073" s="55" t="s">
        <v>124</v>
      </c>
      <c r="I1073" s="55" t="s">
        <v>42</v>
      </c>
      <c r="J1073" s="55" t="s">
        <v>285</v>
      </c>
      <c r="K1073" s="55" t="s">
        <v>285</v>
      </c>
      <c r="L1073" s="55" t="s">
        <v>43</v>
      </c>
      <c r="M1073" s="55" t="s">
        <v>44</v>
      </c>
      <c r="N1073" s="55" t="s">
        <v>150</v>
      </c>
      <c r="O1073" s="55" t="s">
        <v>42</v>
      </c>
      <c r="P1073" s="55"/>
      <c r="Q1073" s="55" t="s">
        <v>287</v>
      </c>
      <c r="R1073" s="55"/>
      <c r="S1073" s="55">
        <v>201305</v>
      </c>
      <c r="T1073" s="55" t="s">
        <v>52</v>
      </c>
      <c r="U1073" s="55">
        <v>0</v>
      </c>
      <c r="V1073" s="56">
        <v>38000</v>
      </c>
      <c r="W1073" s="55"/>
      <c r="X1073" s="55" t="s">
        <v>288</v>
      </c>
      <c r="Y1073" s="55"/>
      <c r="Z1073" s="55" t="s">
        <v>48</v>
      </c>
      <c r="AA1073" s="55" t="s">
        <v>129</v>
      </c>
      <c r="AB1073" s="55" t="s">
        <v>42</v>
      </c>
      <c r="AC1073" s="55" t="s">
        <v>498</v>
      </c>
      <c r="AD1073" s="55" t="s">
        <v>51</v>
      </c>
    </row>
    <row r="1074" spans="1:32" x14ac:dyDescent="0.25">
      <c r="A1074" s="55" t="s">
        <v>35</v>
      </c>
      <c r="B1074" s="55" t="s">
        <v>36</v>
      </c>
      <c r="C1074" s="55" t="s">
        <v>37</v>
      </c>
      <c r="D1074" s="55" t="s">
        <v>121</v>
      </c>
      <c r="E1074" s="55" t="s">
        <v>122</v>
      </c>
      <c r="F1074" s="55" t="s">
        <v>123</v>
      </c>
      <c r="G1074" s="55" t="s">
        <v>124</v>
      </c>
      <c r="H1074" s="55" t="s">
        <v>124</v>
      </c>
      <c r="I1074" s="55" t="s">
        <v>42</v>
      </c>
      <c r="J1074" s="55" t="s">
        <v>298</v>
      </c>
      <c r="K1074" s="55" t="s">
        <v>298</v>
      </c>
      <c r="L1074" s="55" t="s">
        <v>43</v>
      </c>
      <c r="M1074" s="55" t="s">
        <v>44</v>
      </c>
      <c r="N1074" s="55" t="s">
        <v>150</v>
      </c>
      <c r="O1074" s="55" t="s">
        <v>42</v>
      </c>
      <c r="P1074" s="55"/>
      <c r="Q1074" s="55" t="s">
        <v>608</v>
      </c>
      <c r="R1074" s="55" t="s">
        <v>615</v>
      </c>
      <c r="S1074" s="55">
        <v>201305</v>
      </c>
      <c r="T1074" s="55" t="s">
        <v>52</v>
      </c>
      <c r="U1074" s="55">
        <v>0</v>
      </c>
      <c r="V1074" s="56">
        <v>20182</v>
      </c>
      <c r="W1074" s="55"/>
      <c r="X1074" s="55" t="s">
        <v>610</v>
      </c>
      <c r="Y1074" s="55"/>
      <c r="Z1074" s="55" t="s">
        <v>48</v>
      </c>
      <c r="AA1074" s="55" t="s">
        <v>129</v>
      </c>
      <c r="AB1074" s="55" t="s">
        <v>42</v>
      </c>
      <c r="AC1074" s="55" t="s">
        <v>492</v>
      </c>
      <c r="AD1074" s="55" t="s">
        <v>51</v>
      </c>
      <c r="AE1074" s="55"/>
      <c r="AF1074" s="55"/>
    </row>
    <row r="1075" spans="1:32" x14ac:dyDescent="0.25">
      <c r="A1075" s="55" t="s">
        <v>35</v>
      </c>
      <c r="B1075" s="55" t="s">
        <v>36</v>
      </c>
      <c r="C1075" s="55" t="s">
        <v>37</v>
      </c>
      <c r="D1075" s="55" t="s">
        <v>121</v>
      </c>
      <c r="E1075" s="55" t="s">
        <v>122</v>
      </c>
      <c r="F1075" s="55" t="s">
        <v>123</v>
      </c>
      <c r="G1075" s="55" t="s">
        <v>124</v>
      </c>
      <c r="H1075" s="55" t="s">
        <v>124</v>
      </c>
      <c r="I1075" s="55" t="s">
        <v>42</v>
      </c>
      <c r="J1075" s="55" t="s">
        <v>298</v>
      </c>
      <c r="K1075" s="55" t="s">
        <v>298</v>
      </c>
      <c r="L1075" s="55" t="s">
        <v>43</v>
      </c>
      <c r="M1075" s="55" t="s">
        <v>44</v>
      </c>
      <c r="N1075" s="55" t="s">
        <v>150</v>
      </c>
      <c r="O1075" s="55" t="s">
        <v>42</v>
      </c>
      <c r="P1075" s="55"/>
      <c r="Q1075" s="55" t="s">
        <v>608</v>
      </c>
      <c r="R1075" s="55" t="s">
        <v>609</v>
      </c>
      <c r="S1075" s="55">
        <v>201305</v>
      </c>
      <c r="T1075" s="55" t="s">
        <v>52</v>
      </c>
      <c r="U1075" s="55">
        <v>0</v>
      </c>
      <c r="V1075" s="56">
        <v>44234</v>
      </c>
      <c r="W1075" s="55"/>
      <c r="X1075" s="55" t="s">
        <v>610</v>
      </c>
      <c r="Y1075" s="55"/>
      <c r="Z1075" s="55" t="s">
        <v>48</v>
      </c>
      <c r="AA1075" s="55" t="s">
        <v>129</v>
      </c>
      <c r="AB1075" s="55" t="s">
        <v>42</v>
      </c>
      <c r="AC1075" s="55" t="s">
        <v>492</v>
      </c>
      <c r="AD1075" s="55" t="s">
        <v>51</v>
      </c>
      <c r="AE1075" s="55"/>
      <c r="AF1075" s="55"/>
    </row>
    <row r="1076" spans="1:32" x14ac:dyDescent="0.25">
      <c r="A1076" s="55" t="s">
        <v>35</v>
      </c>
      <c r="B1076" s="55" t="s">
        <v>36</v>
      </c>
      <c r="C1076" s="55" t="s">
        <v>37</v>
      </c>
      <c r="D1076" s="55" t="s">
        <v>121</v>
      </c>
      <c r="E1076" s="55" t="s">
        <v>122</v>
      </c>
      <c r="F1076" s="55" t="s">
        <v>123</v>
      </c>
      <c r="G1076" s="55" t="s">
        <v>124</v>
      </c>
      <c r="H1076" s="55" t="s">
        <v>124</v>
      </c>
      <c r="I1076" s="55" t="s">
        <v>42</v>
      </c>
      <c r="J1076" s="55" t="s">
        <v>298</v>
      </c>
      <c r="K1076" s="55" t="s">
        <v>298</v>
      </c>
      <c r="L1076" s="55" t="s">
        <v>43</v>
      </c>
      <c r="M1076" s="55" t="s">
        <v>44</v>
      </c>
      <c r="N1076" s="55" t="s">
        <v>150</v>
      </c>
      <c r="O1076" s="55" t="s">
        <v>42</v>
      </c>
      <c r="P1076" s="55"/>
      <c r="Q1076" s="55" t="s">
        <v>608</v>
      </c>
      <c r="R1076" s="55" t="s">
        <v>611</v>
      </c>
      <c r="S1076" s="55">
        <v>201305</v>
      </c>
      <c r="T1076" s="55" t="s">
        <v>52</v>
      </c>
      <c r="U1076" s="55">
        <v>0</v>
      </c>
      <c r="V1076" s="56">
        <v>33288.379999999997</v>
      </c>
      <c r="W1076" s="55"/>
      <c r="X1076" s="55" t="s">
        <v>610</v>
      </c>
      <c r="Y1076" s="55"/>
      <c r="Z1076" s="55" t="s">
        <v>48</v>
      </c>
      <c r="AA1076" s="55" t="s">
        <v>129</v>
      </c>
      <c r="AB1076" s="55" t="s">
        <v>42</v>
      </c>
      <c r="AC1076" s="55" t="s">
        <v>492</v>
      </c>
      <c r="AD1076" s="55" t="s">
        <v>51</v>
      </c>
      <c r="AE1076" s="55"/>
      <c r="AF1076" s="55"/>
    </row>
    <row r="1077" spans="1:32" x14ac:dyDescent="0.25">
      <c r="A1077" s="55" t="s">
        <v>35</v>
      </c>
      <c r="B1077" s="55" t="s">
        <v>36</v>
      </c>
      <c r="C1077" s="55" t="s">
        <v>37</v>
      </c>
      <c r="D1077" s="55" t="s">
        <v>121</v>
      </c>
      <c r="E1077" s="55" t="s">
        <v>122</v>
      </c>
      <c r="F1077" s="55" t="s">
        <v>123</v>
      </c>
      <c r="G1077" s="55" t="s">
        <v>124</v>
      </c>
      <c r="H1077" s="55" t="s">
        <v>124</v>
      </c>
      <c r="I1077" s="55" t="s">
        <v>42</v>
      </c>
      <c r="J1077" s="55" t="s">
        <v>298</v>
      </c>
      <c r="K1077" s="55" t="s">
        <v>298</v>
      </c>
      <c r="L1077" s="55" t="s">
        <v>43</v>
      </c>
      <c r="M1077" s="55" t="s">
        <v>44</v>
      </c>
      <c r="N1077" s="55" t="s">
        <v>150</v>
      </c>
      <c r="O1077" s="55" t="s">
        <v>42</v>
      </c>
      <c r="P1077" s="55"/>
      <c r="Q1077" s="55" t="s">
        <v>608</v>
      </c>
      <c r="R1077" s="55" t="s">
        <v>613</v>
      </c>
      <c r="S1077" s="55">
        <v>201305</v>
      </c>
      <c r="T1077" s="55" t="s">
        <v>52</v>
      </c>
      <c r="U1077" s="55">
        <v>0</v>
      </c>
      <c r="V1077" s="56">
        <v>32255</v>
      </c>
      <c r="W1077" s="55"/>
      <c r="X1077" s="55" t="s">
        <v>610</v>
      </c>
      <c r="Y1077" s="55"/>
      <c r="Z1077" s="55" t="s">
        <v>48</v>
      </c>
      <c r="AA1077" s="55" t="s">
        <v>129</v>
      </c>
      <c r="AB1077" s="55" t="s">
        <v>42</v>
      </c>
      <c r="AC1077" s="55" t="s">
        <v>492</v>
      </c>
      <c r="AD1077" s="55" t="s">
        <v>51</v>
      </c>
      <c r="AE1077" s="55"/>
      <c r="AF1077" s="55"/>
    </row>
    <row r="1078" spans="1:32" x14ac:dyDescent="0.25">
      <c r="A1078" s="55" t="s">
        <v>35</v>
      </c>
      <c r="B1078" s="55" t="s">
        <v>36</v>
      </c>
      <c r="C1078" s="55" t="s">
        <v>37</v>
      </c>
      <c r="D1078" s="55" t="s">
        <v>121</v>
      </c>
      <c r="E1078" s="55" t="s">
        <v>122</v>
      </c>
      <c r="F1078" s="55" t="s">
        <v>123</v>
      </c>
      <c r="G1078" s="55" t="s">
        <v>124</v>
      </c>
      <c r="H1078" s="55" t="s">
        <v>124</v>
      </c>
      <c r="I1078" s="55" t="s">
        <v>42</v>
      </c>
      <c r="J1078" s="55" t="s">
        <v>298</v>
      </c>
      <c r="K1078" s="55" t="s">
        <v>298</v>
      </c>
      <c r="L1078" s="55" t="s">
        <v>43</v>
      </c>
      <c r="M1078" s="55" t="s">
        <v>44</v>
      </c>
      <c r="N1078" s="55" t="s">
        <v>150</v>
      </c>
      <c r="O1078" s="55" t="s">
        <v>42</v>
      </c>
      <c r="P1078" s="55"/>
      <c r="Q1078" s="55" t="s">
        <v>608</v>
      </c>
      <c r="R1078" s="55" t="s">
        <v>614</v>
      </c>
      <c r="S1078" s="55">
        <v>201305</v>
      </c>
      <c r="T1078" s="55" t="s">
        <v>52</v>
      </c>
      <c r="U1078" s="55">
        <v>0</v>
      </c>
      <c r="V1078" s="56">
        <v>17477.490000000002</v>
      </c>
      <c r="W1078" s="55"/>
      <c r="X1078" s="55" t="s">
        <v>610</v>
      </c>
      <c r="Y1078" s="55"/>
      <c r="Z1078" s="55" t="s">
        <v>48</v>
      </c>
      <c r="AA1078" s="55" t="s">
        <v>129</v>
      </c>
      <c r="AB1078" s="55" t="s">
        <v>42</v>
      </c>
      <c r="AC1078" s="55" t="s">
        <v>492</v>
      </c>
      <c r="AD1078" s="55" t="s">
        <v>51</v>
      </c>
      <c r="AE1078" s="55"/>
      <c r="AF1078" s="55"/>
    </row>
    <row r="1079" spans="1:32" x14ac:dyDescent="0.25">
      <c r="A1079" s="55" t="s">
        <v>35</v>
      </c>
      <c r="B1079" s="55" t="s">
        <v>36</v>
      </c>
      <c r="C1079" s="55" t="s">
        <v>37</v>
      </c>
      <c r="D1079" s="55" t="s">
        <v>121</v>
      </c>
      <c r="E1079" s="55" t="s">
        <v>122</v>
      </c>
      <c r="F1079" s="55" t="s">
        <v>123</v>
      </c>
      <c r="G1079" s="55" t="s">
        <v>124</v>
      </c>
      <c r="H1079" s="55" t="s">
        <v>124</v>
      </c>
      <c r="I1079" s="55" t="s">
        <v>42</v>
      </c>
      <c r="J1079" s="55" t="s">
        <v>298</v>
      </c>
      <c r="K1079" s="55" t="s">
        <v>298</v>
      </c>
      <c r="L1079" s="55" t="s">
        <v>43</v>
      </c>
      <c r="M1079" s="55" t="s">
        <v>44</v>
      </c>
      <c r="N1079" s="55" t="s">
        <v>150</v>
      </c>
      <c r="O1079" s="55" t="s">
        <v>42</v>
      </c>
      <c r="P1079" s="55"/>
      <c r="Q1079" s="55" t="s">
        <v>608</v>
      </c>
      <c r="R1079" s="55" t="s">
        <v>612</v>
      </c>
      <c r="S1079" s="55">
        <v>201305</v>
      </c>
      <c r="T1079" s="55" t="s">
        <v>52</v>
      </c>
      <c r="U1079" s="55">
        <v>0</v>
      </c>
      <c r="V1079" s="56">
        <v>14990</v>
      </c>
      <c r="W1079" s="55"/>
      <c r="X1079" s="55" t="s">
        <v>610</v>
      </c>
      <c r="Y1079" s="55"/>
      <c r="Z1079" s="55" t="s">
        <v>48</v>
      </c>
      <c r="AA1079" s="55" t="s">
        <v>129</v>
      </c>
      <c r="AB1079" s="55" t="s">
        <v>42</v>
      </c>
      <c r="AC1079" s="55" t="s">
        <v>492</v>
      </c>
      <c r="AD1079" s="55" t="s">
        <v>51</v>
      </c>
      <c r="AE1079" s="55"/>
      <c r="AF1079" s="55"/>
    </row>
    <row r="1080" spans="1:32" x14ac:dyDescent="0.25">
      <c r="A1080" s="55" t="s">
        <v>35</v>
      </c>
      <c r="B1080" s="55" t="s">
        <v>36</v>
      </c>
      <c r="C1080" s="55" t="s">
        <v>37</v>
      </c>
      <c r="D1080" s="55" t="s">
        <v>121</v>
      </c>
      <c r="E1080" s="55" t="s">
        <v>122</v>
      </c>
      <c r="F1080" s="55" t="s">
        <v>123</v>
      </c>
      <c r="G1080" s="55" t="s">
        <v>124</v>
      </c>
      <c r="H1080" s="55" t="s">
        <v>124</v>
      </c>
      <c r="I1080" s="55" t="s">
        <v>42</v>
      </c>
      <c r="J1080" s="55" t="s">
        <v>125</v>
      </c>
      <c r="K1080" s="55" t="s">
        <v>125</v>
      </c>
      <c r="L1080" s="55" t="s">
        <v>43</v>
      </c>
      <c r="M1080" s="55" t="s">
        <v>44</v>
      </c>
      <c r="N1080" s="55" t="s">
        <v>126</v>
      </c>
      <c r="O1080" s="55" t="s">
        <v>471</v>
      </c>
      <c r="P1080" s="55" t="s">
        <v>472</v>
      </c>
      <c r="Q1080" s="55" t="s">
        <v>167</v>
      </c>
      <c r="R1080" s="55" t="s">
        <v>473</v>
      </c>
      <c r="S1080" s="55">
        <v>201305</v>
      </c>
      <c r="T1080" s="55" t="s">
        <v>52</v>
      </c>
      <c r="U1080" s="55">
        <v>0</v>
      </c>
      <c r="V1080" s="56">
        <v>8.48</v>
      </c>
      <c r="W1080" s="55"/>
      <c r="X1080" s="55"/>
      <c r="Y1080" s="55"/>
      <c r="Z1080" s="55" t="s">
        <v>48</v>
      </c>
      <c r="AA1080" s="55" t="s">
        <v>168</v>
      </c>
      <c r="AB1080" s="55" t="s">
        <v>42</v>
      </c>
      <c r="AC1080" s="55" t="s">
        <v>474</v>
      </c>
      <c r="AD1080" s="55" t="s">
        <v>146</v>
      </c>
      <c r="AE1080" s="55"/>
      <c r="AF1080" s="55" t="s">
        <v>475</v>
      </c>
    </row>
    <row r="1081" spans="1:32" x14ac:dyDescent="0.25">
      <c r="A1081" s="55" t="s">
        <v>35</v>
      </c>
      <c r="B1081" s="55" t="s">
        <v>36</v>
      </c>
      <c r="C1081" s="55" t="s">
        <v>37</v>
      </c>
      <c r="D1081" s="55" t="s">
        <v>121</v>
      </c>
      <c r="E1081" s="55" t="s">
        <v>122</v>
      </c>
      <c r="F1081" s="55" t="s">
        <v>123</v>
      </c>
      <c r="G1081" s="55" t="s">
        <v>124</v>
      </c>
      <c r="H1081" s="55" t="s">
        <v>124</v>
      </c>
      <c r="I1081" s="55" t="s">
        <v>42</v>
      </c>
      <c r="J1081" s="55" t="s">
        <v>125</v>
      </c>
      <c r="K1081" s="55" t="s">
        <v>125</v>
      </c>
      <c r="L1081" s="55" t="s">
        <v>43</v>
      </c>
      <c r="M1081" s="55" t="s">
        <v>44</v>
      </c>
      <c r="N1081" s="55" t="s">
        <v>126</v>
      </c>
      <c r="O1081" s="55" t="s">
        <v>471</v>
      </c>
      <c r="P1081" s="55" t="s">
        <v>472</v>
      </c>
      <c r="Q1081" s="55" t="s">
        <v>167</v>
      </c>
      <c r="R1081" s="55" t="s">
        <v>473</v>
      </c>
      <c r="S1081" s="55">
        <v>201305</v>
      </c>
      <c r="T1081" s="55" t="s">
        <v>52</v>
      </c>
      <c r="U1081" s="55">
        <v>0</v>
      </c>
      <c r="V1081" s="56">
        <v>23.73</v>
      </c>
      <c r="W1081" s="55"/>
      <c r="X1081" s="55"/>
      <c r="Y1081" s="55"/>
      <c r="Z1081" s="55" t="s">
        <v>48</v>
      </c>
      <c r="AA1081" s="55" t="s">
        <v>168</v>
      </c>
      <c r="AB1081" s="55" t="s">
        <v>42</v>
      </c>
      <c r="AC1081" s="55" t="s">
        <v>474</v>
      </c>
      <c r="AD1081" s="55" t="s">
        <v>146</v>
      </c>
      <c r="AE1081" s="55"/>
      <c r="AF1081" s="55" t="s">
        <v>475</v>
      </c>
    </row>
    <row r="1082" spans="1:32" x14ac:dyDescent="0.25">
      <c r="A1082" s="55" t="s">
        <v>35</v>
      </c>
      <c r="B1082" s="55" t="s">
        <v>36</v>
      </c>
      <c r="C1082" s="55" t="s">
        <v>37</v>
      </c>
      <c r="D1082" s="55" t="s">
        <v>121</v>
      </c>
      <c r="E1082" s="55" t="s">
        <v>122</v>
      </c>
      <c r="F1082" s="55" t="s">
        <v>123</v>
      </c>
      <c r="G1082" s="55" t="s">
        <v>124</v>
      </c>
      <c r="H1082" s="55" t="s">
        <v>124</v>
      </c>
      <c r="I1082" s="55" t="s">
        <v>42</v>
      </c>
      <c r="J1082" s="55" t="s">
        <v>125</v>
      </c>
      <c r="K1082" s="55" t="s">
        <v>125</v>
      </c>
      <c r="L1082" s="55" t="s">
        <v>43</v>
      </c>
      <c r="M1082" s="55" t="s">
        <v>44</v>
      </c>
      <c r="N1082" s="55" t="s">
        <v>126</v>
      </c>
      <c r="O1082" s="55" t="s">
        <v>471</v>
      </c>
      <c r="P1082" s="55" t="s">
        <v>472</v>
      </c>
      <c r="Q1082" s="55" t="s">
        <v>167</v>
      </c>
      <c r="R1082" s="55" t="s">
        <v>473</v>
      </c>
      <c r="S1082" s="55">
        <v>201305</v>
      </c>
      <c r="T1082" s="55" t="s">
        <v>52</v>
      </c>
      <c r="U1082" s="55">
        <v>0</v>
      </c>
      <c r="V1082" s="56">
        <v>13</v>
      </c>
      <c r="W1082" s="55"/>
      <c r="X1082" s="55"/>
      <c r="Y1082" s="55"/>
      <c r="Z1082" s="55" t="s">
        <v>48</v>
      </c>
      <c r="AA1082" s="55" t="s">
        <v>168</v>
      </c>
      <c r="AB1082" s="55" t="s">
        <v>42</v>
      </c>
      <c r="AC1082" s="55" t="s">
        <v>474</v>
      </c>
      <c r="AD1082" s="55" t="s">
        <v>146</v>
      </c>
      <c r="AE1082" s="55"/>
      <c r="AF1082" s="55" t="s">
        <v>475</v>
      </c>
    </row>
    <row r="1083" spans="1:32" x14ac:dyDescent="0.25">
      <c r="A1083" s="55" t="s">
        <v>35</v>
      </c>
      <c r="B1083" s="55" t="s">
        <v>36</v>
      </c>
      <c r="C1083" s="55" t="s">
        <v>37</v>
      </c>
      <c r="D1083" s="55" t="s">
        <v>121</v>
      </c>
      <c r="E1083" s="55" t="s">
        <v>122</v>
      </c>
      <c r="F1083" s="55" t="s">
        <v>123</v>
      </c>
      <c r="G1083" s="55" t="s">
        <v>124</v>
      </c>
      <c r="H1083" s="55" t="s">
        <v>124</v>
      </c>
      <c r="I1083" s="55" t="s">
        <v>42</v>
      </c>
      <c r="J1083" s="55" t="s">
        <v>125</v>
      </c>
      <c r="K1083" s="55" t="s">
        <v>125</v>
      </c>
      <c r="L1083" s="55" t="s">
        <v>43</v>
      </c>
      <c r="M1083" s="55" t="s">
        <v>44</v>
      </c>
      <c r="N1083" s="55" t="s">
        <v>126</v>
      </c>
      <c r="O1083" s="55" t="s">
        <v>471</v>
      </c>
      <c r="P1083" s="55" t="s">
        <v>472</v>
      </c>
      <c r="Q1083" s="55" t="s">
        <v>167</v>
      </c>
      <c r="R1083" s="55" t="s">
        <v>473</v>
      </c>
      <c r="S1083" s="55">
        <v>201305</v>
      </c>
      <c r="T1083" s="55" t="s">
        <v>52</v>
      </c>
      <c r="U1083" s="55">
        <v>0</v>
      </c>
      <c r="V1083" s="56">
        <v>16.95</v>
      </c>
      <c r="W1083" s="55"/>
      <c r="X1083" s="55"/>
      <c r="Y1083" s="55"/>
      <c r="Z1083" s="55" t="s">
        <v>48</v>
      </c>
      <c r="AA1083" s="55" t="s">
        <v>168</v>
      </c>
      <c r="AB1083" s="55" t="s">
        <v>42</v>
      </c>
      <c r="AC1083" s="55" t="s">
        <v>474</v>
      </c>
      <c r="AD1083" s="55" t="s">
        <v>146</v>
      </c>
      <c r="AE1083" s="55"/>
      <c r="AF1083" s="55" t="s">
        <v>475</v>
      </c>
    </row>
    <row r="1084" spans="1:32" x14ac:dyDescent="0.25">
      <c r="A1084" s="55" t="s">
        <v>35</v>
      </c>
      <c r="B1084" s="55" t="s">
        <v>36</v>
      </c>
      <c r="C1084" s="55" t="s">
        <v>37</v>
      </c>
      <c r="D1084" s="55" t="s">
        <v>121</v>
      </c>
      <c r="E1084" s="55" t="s">
        <v>122</v>
      </c>
      <c r="F1084" s="55" t="s">
        <v>123</v>
      </c>
      <c r="G1084" s="55" t="s">
        <v>124</v>
      </c>
      <c r="H1084" s="55" t="s">
        <v>124</v>
      </c>
      <c r="I1084" s="55" t="s">
        <v>42</v>
      </c>
      <c r="J1084" s="55" t="s">
        <v>125</v>
      </c>
      <c r="K1084" s="55" t="s">
        <v>125</v>
      </c>
      <c r="L1084" s="55" t="s">
        <v>43</v>
      </c>
      <c r="M1084" s="55" t="s">
        <v>44</v>
      </c>
      <c r="N1084" s="55" t="s">
        <v>126</v>
      </c>
      <c r="O1084" s="55" t="s">
        <v>471</v>
      </c>
      <c r="P1084" s="55" t="s">
        <v>472</v>
      </c>
      <c r="Q1084" s="55" t="s">
        <v>167</v>
      </c>
      <c r="R1084" s="55" t="s">
        <v>473</v>
      </c>
      <c r="S1084" s="55">
        <v>201305</v>
      </c>
      <c r="T1084" s="55" t="s">
        <v>52</v>
      </c>
      <c r="U1084" s="55">
        <v>0</v>
      </c>
      <c r="V1084" s="56">
        <v>16.39</v>
      </c>
      <c r="W1084" s="55"/>
      <c r="X1084" s="55"/>
      <c r="Y1084" s="55"/>
      <c r="Z1084" s="55" t="s">
        <v>48</v>
      </c>
      <c r="AA1084" s="55" t="s">
        <v>168</v>
      </c>
      <c r="AB1084" s="55" t="s">
        <v>42</v>
      </c>
      <c r="AC1084" s="55" t="s">
        <v>474</v>
      </c>
      <c r="AD1084" s="55" t="s">
        <v>146</v>
      </c>
      <c r="AE1084" s="55"/>
      <c r="AF1084" s="55" t="s">
        <v>475</v>
      </c>
    </row>
    <row r="1085" spans="1:32" x14ac:dyDescent="0.25">
      <c r="A1085" s="55" t="s">
        <v>35</v>
      </c>
      <c r="B1085" s="55" t="s">
        <v>36</v>
      </c>
      <c r="C1085" s="55" t="s">
        <v>37</v>
      </c>
      <c r="D1085" s="55" t="s">
        <v>121</v>
      </c>
      <c r="E1085" s="55" t="s">
        <v>122</v>
      </c>
      <c r="F1085" s="55" t="s">
        <v>123</v>
      </c>
      <c r="G1085" s="55" t="s">
        <v>124</v>
      </c>
      <c r="H1085" s="55" t="s">
        <v>124</v>
      </c>
      <c r="I1085" s="55" t="s">
        <v>42</v>
      </c>
      <c r="J1085" s="55" t="s">
        <v>125</v>
      </c>
      <c r="K1085" s="55" t="s">
        <v>125</v>
      </c>
      <c r="L1085" s="55" t="s">
        <v>43</v>
      </c>
      <c r="M1085" s="55" t="s">
        <v>44</v>
      </c>
      <c r="N1085" s="55" t="s">
        <v>126</v>
      </c>
      <c r="O1085" s="55" t="s">
        <v>471</v>
      </c>
      <c r="P1085" s="55" t="s">
        <v>472</v>
      </c>
      <c r="Q1085" s="55" t="s">
        <v>167</v>
      </c>
      <c r="R1085" s="55" t="s">
        <v>473</v>
      </c>
      <c r="S1085" s="55">
        <v>201305</v>
      </c>
      <c r="T1085" s="55" t="s">
        <v>52</v>
      </c>
      <c r="U1085" s="55">
        <v>0</v>
      </c>
      <c r="V1085" s="56">
        <v>7.35</v>
      </c>
      <c r="W1085" s="55"/>
      <c r="X1085" s="55"/>
      <c r="Y1085" s="55"/>
      <c r="Z1085" s="55" t="s">
        <v>48</v>
      </c>
      <c r="AA1085" s="55" t="s">
        <v>168</v>
      </c>
      <c r="AB1085" s="55" t="s">
        <v>42</v>
      </c>
      <c r="AC1085" s="55" t="s">
        <v>474</v>
      </c>
      <c r="AD1085" s="55" t="s">
        <v>146</v>
      </c>
      <c r="AE1085" s="55"/>
      <c r="AF1085" s="55" t="s">
        <v>475</v>
      </c>
    </row>
    <row r="1086" spans="1:32" x14ac:dyDescent="0.25">
      <c r="A1086" s="55" t="s">
        <v>35</v>
      </c>
      <c r="B1086" s="55" t="s">
        <v>36</v>
      </c>
      <c r="C1086" s="55" t="s">
        <v>37</v>
      </c>
      <c r="D1086" s="55" t="s">
        <v>121</v>
      </c>
      <c r="E1086" s="55" t="s">
        <v>122</v>
      </c>
      <c r="F1086" s="55" t="s">
        <v>123</v>
      </c>
      <c r="G1086" s="55" t="s">
        <v>124</v>
      </c>
      <c r="H1086" s="55" t="s">
        <v>124</v>
      </c>
      <c r="I1086" s="55" t="s">
        <v>42</v>
      </c>
      <c r="J1086" s="55" t="s">
        <v>125</v>
      </c>
      <c r="K1086" s="55" t="s">
        <v>125</v>
      </c>
      <c r="L1086" s="55" t="s">
        <v>43</v>
      </c>
      <c r="M1086" s="55" t="s">
        <v>44</v>
      </c>
      <c r="N1086" s="55" t="s">
        <v>126</v>
      </c>
      <c r="O1086" s="55" t="s">
        <v>471</v>
      </c>
      <c r="P1086" s="55" t="s">
        <v>472</v>
      </c>
      <c r="Q1086" s="55" t="s">
        <v>167</v>
      </c>
      <c r="R1086" s="55" t="s">
        <v>473</v>
      </c>
      <c r="S1086" s="55">
        <v>201305</v>
      </c>
      <c r="T1086" s="55" t="s">
        <v>52</v>
      </c>
      <c r="U1086" s="55">
        <v>0</v>
      </c>
      <c r="V1086" s="56">
        <v>20.34</v>
      </c>
      <c r="W1086" s="55"/>
      <c r="X1086" s="55"/>
      <c r="Y1086" s="55"/>
      <c r="Z1086" s="55" t="s">
        <v>48</v>
      </c>
      <c r="AA1086" s="55" t="s">
        <v>168</v>
      </c>
      <c r="AB1086" s="55" t="s">
        <v>42</v>
      </c>
      <c r="AC1086" s="55" t="s">
        <v>474</v>
      </c>
      <c r="AD1086" s="55" t="s">
        <v>146</v>
      </c>
      <c r="AE1086" s="55"/>
      <c r="AF1086" s="55" t="s">
        <v>475</v>
      </c>
    </row>
    <row r="1087" spans="1:32" x14ac:dyDescent="0.25">
      <c r="A1087" s="55" t="s">
        <v>35</v>
      </c>
      <c r="B1087" s="55" t="s">
        <v>36</v>
      </c>
      <c r="C1087" s="55" t="s">
        <v>37</v>
      </c>
      <c r="D1087" s="55" t="s">
        <v>121</v>
      </c>
      <c r="E1087" s="55" t="s">
        <v>122</v>
      </c>
      <c r="F1087" s="55" t="s">
        <v>123</v>
      </c>
      <c r="G1087" s="55" t="s">
        <v>124</v>
      </c>
      <c r="H1087" s="55" t="s">
        <v>124</v>
      </c>
      <c r="I1087" s="55" t="s">
        <v>42</v>
      </c>
      <c r="J1087" s="55" t="s">
        <v>125</v>
      </c>
      <c r="K1087" s="55" t="s">
        <v>125</v>
      </c>
      <c r="L1087" s="55" t="s">
        <v>43</v>
      </c>
      <c r="M1087" s="55" t="s">
        <v>44</v>
      </c>
      <c r="N1087" s="55" t="s">
        <v>126</v>
      </c>
      <c r="O1087" s="55" t="s">
        <v>471</v>
      </c>
      <c r="P1087" s="55" t="s">
        <v>472</v>
      </c>
      <c r="Q1087" s="55" t="s">
        <v>167</v>
      </c>
      <c r="R1087" s="55" t="s">
        <v>473</v>
      </c>
      <c r="S1087" s="55">
        <v>201305</v>
      </c>
      <c r="T1087" s="55" t="s">
        <v>52</v>
      </c>
      <c r="U1087" s="55">
        <v>0</v>
      </c>
      <c r="V1087" s="56">
        <v>21.47</v>
      </c>
      <c r="W1087" s="55"/>
      <c r="X1087" s="55"/>
      <c r="Y1087" s="55"/>
      <c r="Z1087" s="55" t="s">
        <v>48</v>
      </c>
      <c r="AA1087" s="55" t="s">
        <v>168</v>
      </c>
      <c r="AB1087" s="55" t="s">
        <v>42</v>
      </c>
      <c r="AC1087" s="55" t="s">
        <v>474</v>
      </c>
      <c r="AD1087" s="55" t="s">
        <v>146</v>
      </c>
      <c r="AE1087" s="55"/>
      <c r="AF1087" s="55" t="s">
        <v>475</v>
      </c>
    </row>
    <row r="1088" spans="1:32" x14ac:dyDescent="0.25">
      <c r="A1088" s="55" t="s">
        <v>35</v>
      </c>
      <c r="B1088" s="55" t="s">
        <v>36</v>
      </c>
      <c r="C1088" s="55" t="s">
        <v>37</v>
      </c>
      <c r="D1088" s="55" t="s">
        <v>121</v>
      </c>
      <c r="E1088" s="55" t="s">
        <v>122</v>
      </c>
      <c r="F1088" s="55" t="s">
        <v>123</v>
      </c>
      <c r="G1088" s="55" t="s">
        <v>124</v>
      </c>
      <c r="H1088" s="55" t="s">
        <v>124</v>
      </c>
      <c r="I1088" s="55" t="s">
        <v>42</v>
      </c>
      <c r="J1088" s="55" t="s">
        <v>125</v>
      </c>
      <c r="K1088" s="55" t="s">
        <v>125</v>
      </c>
      <c r="L1088" s="55" t="s">
        <v>43</v>
      </c>
      <c r="M1088" s="55" t="s">
        <v>44</v>
      </c>
      <c r="N1088" s="55" t="s">
        <v>126</v>
      </c>
      <c r="O1088" s="55" t="s">
        <v>471</v>
      </c>
      <c r="P1088" s="55" t="s">
        <v>472</v>
      </c>
      <c r="Q1088" s="55" t="s">
        <v>167</v>
      </c>
      <c r="R1088" s="55" t="s">
        <v>473</v>
      </c>
      <c r="S1088" s="55">
        <v>201305</v>
      </c>
      <c r="T1088" s="55" t="s">
        <v>52</v>
      </c>
      <c r="U1088" s="55">
        <v>0</v>
      </c>
      <c r="V1088" s="56">
        <v>11.3</v>
      </c>
      <c r="W1088" s="55"/>
      <c r="X1088" s="55"/>
      <c r="Y1088" s="55"/>
      <c r="Z1088" s="55" t="s">
        <v>48</v>
      </c>
      <c r="AA1088" s="55" t="s">
        <v>168</v>
      </c>
      <c r="AB1088" s="55" t="s">
        <v>42</v>
      </c>
      <c r="AC1088" s="55" t="s">
        <v>474</v>
      </c>
      <c r="AD1088" s="55" t="s">
        <v>146</v>
      </c>
      <c r="AE1088" s="55"/>
      <c r="AF1088" s="55" t="s">
        <v>475</v>
      </c>
    </row>
    <row r="1089" spans="1:32" x14ac:dyDescent="0.25">
      <c r="A1089" s="55" t="s">
        <v>35</v>
      </c>
      <c r="B1089" s="55" t="s">
        <v>36</v>
      </c>
      <c r="C1089" s="55" t="s">
        <v>37</v>
      </c>
      <c r="D1089" s="55" t="s">
        <v>121</v>
      </c>
      <c r="E1089" s="55" t="s">
        <v>122</v>
      </c>
      <c r="F1089" s="55" t="s">
        <v>123</v>
      </c>
      <c r="G1089" s="55" t="s">
        <v>124</v>
      </c>
      <c r="H1089" s="55" t="s">
        <v>124</v>
      </c>
      <c r="I1089" s="55" t="s">
        <v>42</v>
      </c>
      <c r="J1089" s="55" t="s">
        <v>125</v>
      </c>
      <c r="K1089" s="55" t="s">
        <v>125</v>
      </c>
      <c r="L1089" s="55" t="s">
        <v>43</v>
      </c>
      <c r="M1089" s="55" t="s">
        <v>44</v>
      </c>
      <c r="N1089" s="55" t="s">
        <v>126</v>
      </c>
      <c r="O1089" s="55" t="s">
        <v>471</v>
      </c>
      <c r="P1089" s="55" t="s">
        <v>472</v>
      </c>
      <c r="Q1089" s="55" t="s">
        <v>167</v>
      </c>
      <c r="R1089" s="55" t="s">
        <v>473</v>
      </c>
      <c r="S1089" s="55">
        <v>201305</v>
      </c>
      <c r="T1089" s="55" t="s">
        <v>52</v>
      </c>
      <c r="U1089" s="55">
        <v>0</v>
      </c>
      <c r="V1089" s="56">
        <v>8.48</v>
      </c>
      <c r="W1089" s="55"/>
      <c r="X1089" s="55"/>
      <c r="Y1089" s="55"/>
      <c r="Z1089" s="55" t="s">
        <v>48</v>
      </c>
      <c r="AA1089" s="55" t="s">
        <v>168</v>
      </c>
      <c r="AB1089" s="55" t="s">
        <v>42</v>
      </c>
      <c r="AC1089" s="55" t="s">
        <v>474</v>
      </c>
      <c r="AD1089" s="55" t="s">
        <v>146</v>
      </c>
      <c r="AE1089" s="55"/>
      <c r="AF1089" s="55" t="s">
        <v>475</v>
      </c>
    </row>
    <row r="1090" spans="1:32" x14ac:dyDescent="0.25">
      <c r="A1090" s="55" t="s">
        <v>35</v>
      </c>
      <c r="B1090" s="55" t="s">
        <v>36</v>
      </c>
      <c r="C1090" s="55" t="s">
        <v>37</v>
      </c>
      <c r="D1090" s="55" t="s">
        <v>121</v>
      </c>
      <c r="E1090" s="55" t="s">
        <v>122</v>
      </c>
      <c r="F1090" s="55" t="s">
        <v>123</v>
      </c>
      <c r="G1090" s="55" t="s">
        <v>124</v>
      </c>
      <c r="H1090" s="55" t="s">
        <v>124</v>
      </c>
      <c r="I1090" s="55" t="s">
        <v>42</v>
      </c>
      <c r="J1090" s="55" t="s">
        <v>125</v>
      </c>
      <c r="K1090" s="55" t="s">
        <v>125</v>
      </c>
      <c r="L1090" s="55" t="s">
        <v>43</v>
      </c>
      <c r="M1090" s="55" t="s">
        <v>44</v>
      </c>
      <c r="N1090" s="55" t="s">
        <v>136</v>
      </c>
      <c r="O1090" s="55" t="s">
        <v>42</v>
      </c>
      <c r="P1090" s="55" t="s">
        <v>141</v>
      </c>
      <c r="Q1090" s="55" t="s">
        <v>280</v>
      </c>
      <c r="R1090" s="55" t="s">
        <v>476</v>
      </c>
      <c r="S1090" s="55">
        <v>201305</v>
      </c>
      <c r="T1090" s="55" t="s">
        <v>52</v>
      </c>
      <c r="U1090" s="55">
        <v>0</v>
      </c>
      <c r="V1090" s="56">
        <v>143.69999999999999</v>
      </c>
      <c r="W1090" s="55"/>
      <c r="X1090" s="55"/>
      <c r="Y1090" s="55"/>
      <c r="Z1090" s="55" t="s">
        <v>48</v>
      </c>
      <c r="AA1090" s="55" t="s">
        <v>144</v>
      </c>
      <c r="AB1090" s="55" t="s">
        <v>42</v>
      </c>
      <c r="AC1090" s="55" t="s">
        <v>477</v>
      </c>
      <c r="AD1090" s="55" t="s">
        <v>146</v>
      </c>
      <c r="AE1090" s="55"/>
      <c r="AF1090" s="55" t="s">
        <v>147</v>
      </c>
    </row>
    <row r="1091" spans="1:32" x14ac:dyDescent="0.25">
      <c r="A1091" s="55" t="s">
        <v>35</v>
      </c>
      <c r="B1091" s="55" t="s">
        <v>36</v>
      </c>
      <c r="C1091" s="55" t="s">
        <v>37</v>
      </c>
      <c r="D1091" s="55" t="s">
        <v>121</v>
      </c>
      <c r="E1091" s="55" t="s">
        <v>122</v>
      </c>
      <c r="F1091" s="55" t="s">
        <v>123</v>
      </c>
      <c r="G1091" s="55" t="s">
        <v>124</v>
      </c>
      <c r="H1091" s="55" t="s">
        <v>124</v>
      </c>
      <c r="I1091" s="55" t="s">
        <v>42</v>
      </c>
      <c r="J1091" s="55" t="s">
        <v>125</v>
      </c>
      <c r="K1091" s="55" t="s">
        <v>125</v>
      </c>
      <c r="L1091" s="55" t="s">
        <v>43</v>
      </c>
      <c r="M1091" s="55" t="s">
        <v>44</v>
      </c>
      <c r="N1091" s="55" t="s">
        <v>131</v>
      </c>
      <c r="O1091" s="55" t="s">
        <v>42</v>
      </c>
      <c r="P1091" s="55" t="s">
        <v>311</v>
      </c>
      <c r="Q1091" s="55" t="s">
        <v>485</v>
      </c>
      <c r="R1091" s="55" t="s">
        <v>479</v>
      </c>
      <c r="S1091" s="55">
        <v>201305</v>
      </c>
      <c r="T1091" s="55" t="s">
        <v>52</v>
      </c>
      <c r="U1091" s="55">
        <v>0</v>
      </c>
      <c r="V1091" s="56">
        <v>329.34</v>
      </c>
      <c r="W1091" s="55"/>
      <c r="X1091" s="55" t="s">
        <v>486</v>
      </c>
      <c r="Y1091" s="55"/>
      <c r="Z1091" s="55" t="s">
        <v>48</v>
      </c>
      <c r="AA1091" s="55" t="s">
        <v>315</v>
      </c>
      <c r="AB1091" s="55" t="s">
        <v>42</v>
      </c>
      <c r="AC1091" s="55" t="s">
        <v>481</v>
      </c>
      <c r="AD1091" s="55" t="s">
        <v>146</v>
      </c>
      <c r="AE1091" s="55"/>
      <c r="AF1091" s="55" t="s">
        <v>316</v>
      </c>
    </row>
    <row r="1092" spans="1:32" x14ac:dyDescent="0.25">
      <c r="A1092" s="55" t="s">
        <v>35</v>
      </c>
      <c r="B1092" s="55" t="s">
        <v>36</v>
      </c>
      <c r="C1092" s="55" t="s">
        <v>37</v>
      </c>
      <c r="D1092" s="55" t="s">
        <v>121</v>
      </c>
      <c r="E1092" s="55" t="s">
        <v>122</v>
      </c>
      <c r="F1092" s="55" t="s">
        <v>123</v>
      </c>
      <c r="G1092" s="55" t="s">
        <v>124</v>
      </c>
      <c r="H1092" s="55" t="s">
        <v>124</v>
      </c>
      <c r="I1092" s="55" t="s">
        <v>42</v>
      </c>
      <c r="J1092" s="55" t="s">
        <v>125</v>
      </c>
      <c r="K1092" s="55" t="s">
        <v>125</v>
      </c>
      <c r="L1092" s="55" t="s">
        <v>43</v>
      </c>
      <c r="M1092" s="55" t="s">
        <v>44</v>
      </c>
      <c r="N1092" s="55" t="s">
        <v>131</v>
      </c>
      <c r="O1092" s="55" t="s">
        <v>42</v>
      </c>
      <c r="P1092" s="55" t="s">
        <v>311</v>
      </c>
      <c r="Q1092" s="55" t="s">
        <v>478</v>
      </c>
      <c r="R1092" s="55" t="s">
        <v>479</v>
      </c>
      <c r="S1092" s="55">
        <v>201305</v>
      </c>
      <c r="T1092" s="55" t="s">
        <v>52</v>
      </c>
      <c r="U1092" s="55">
        <v>0</v>
      </c>
      <c r="V1092" s="56">
        <v>97.64</v>
      </c>
      <c r="W1092" s="55"/>
      <c r="X1092" s="55" t="s">
        <v>480</v>
      </c>
      <c r="Y1092" s="55"/>
      <c r="Z1092" s="55" t="s">
        <v>48</v>
      </c>
      <c r="AA1092" s="55" t="s">
        <v>315</v>
      </c>
      <c r="AB1092" s="55" t="s">
        <v>42</v>
      </c>
      <c r="AC1092" s="55" t="s">
        <v>481</v>
      </c>
      <c r="AD1092" s="55" t="s">
        <v>146</v>
      </c>
      <c r="AE1092" s="55"/>
      <c r="AF1092" s="55" t="s">
        <v>316</v>
      </c>
    </row>
    <row r="1093" spans="1:32" x14ac:dyDescent="0.25">
      <c r="A1093" s="55" t="s">
        <v>35</v>
      </c>
      <c r="B1093" s="55" t="s">
        <v>36</v>
      </c>
      <c r="C1093" s="55" t="s">
        <v>37</v>
      </c>
      <c r="D1093" s="55" t="s">
        <v>121</v>
      </c>
      <c r="E1093" s="55" t="s">
        <v>122</v>
      </c>
      <c r="F1093" s="55" t="s">
        <v>123</v>
      </c>
      <c r="G1093" s="55" t="s">
        <v>124</v>
      </c>
      <c r="H1093" s="55" t="s">
        <v>124</v>
      </c>
      <c r="I1093" s="55" t="s">
        <v>42</v>
      </c>
      <c r="J1093" s="55" t="s">
        <v>125</v>
      </c>
      <c r="K1093" s="55" t="s">
        <v>125</v>
      </c>
      <c r="L1093" s="55" t="s">
        <v>43</v>
      </c>
      <c r="M1093" s="55" t="s">
        <v>44</v>
      </c>
      <c r="N1093" s="55" t="s">
        <v>131</v>
      </c>
      <c r="O1093" s="55" t="s">
        <v>42</v>
      </c>
      <c r="P1093" s="55" t="s">
        <v>311</v>
      </c>
      <c r="Q1093" s="55" t="s">
        <v>482</v>
      </c>
      <c r="R1093" s="55" t="s">
        <v>479</v>
      </c>
      <c r="S1093" s="55">
        <v>201305</v>
      </c>
      <c r="T1093" s="55" t="s">
        <v>52</v>
      </c>
      <c r="U1093" s="55">
        <v>0</v>
      </c>
      <c r="V1093" s="56">
        <v>41.47</v>
      </c>
      <c r="W1093" s="55"/>
      <c r="X1093" s="55" t="s">
        <v>480</v>
      </c>
      <c r="Y1093" s="55"/>
      <c r="Z1093" s="55" t="s">
        <v>48</v>
      </c>
      <c r="AA1093" s="55" t="s">
        <v>315</v>
      </c>
      <c r="AB1093" s="55" t="s">
        <v>42</v>
      </c>
      <c r="AC1093" s="55" t="s">
        <v>481</v>
      </c>
      <c r="AD1093" s="55" t="s">
        <v>146</v>
      </c>
      <c r="AE1093" s="55"/>
      <c r="AF1093" s="55" t="s">
        <v>316</v>
      </c>
    </row>
    <row r="1094" spans="1:32" x14ac:dyDescent="0.25">
      <c r="A1094" s="55" t="s">
        <v>35</v>
      </c>
      <c r="B1094" s="55" t="s">
        <v>36</v>
      </c>
      <c r="C1094" s="55" t="s">
        <v>37</v>
      </c>
      <c r="D1094" s="55" t="s">
        <v>121</v>
      </c>
      <c r="E1094" s="55" t="s">
        <v>122</v>
      </c>
      <c r="F1094" s="55" t="s">
        <v>123</v>
      </c>
      <c r="G1094" s="55" t="s">
        <v>124</v>
      </c>
      <c r="H1094" s="55" t="s">
        <v>124</v>
      </c>
      <c r="I1094" s="55" t="s">
        <v>42</v>
      </c>
      <c r="J1094" s="55" t="s">
        <v>125</v>
      </c>
      <c r="K1094" s="55" t="s">
        <v>125</v>
      </c>
      <c r="L1094" s="55" t="s">
        <v>43</v>
      </c>
      <c r="M1094" s="55" t="s">
        <v>44</v>
      </c>
      <c r="N1094" s="55" t="s">
        <v>131</v>
      </c>
      <c r="O1094" s="55" t="s">
        <v>42</v>
      </c>
      <c r="P1094" s="55" t="s">
        <v>311</v>
      </c>
      <c r="Q1094" s="55" t="s">
        <v>483</v>
      </c>
      <c r="R1094" s="55" t="s">
        <v>479</v>
      </c>
      <c r="S1094" s="55">
        <v>201305</v>
      </c>
      <c r="T1094" s="55" t="s">
        <v>52</v>
      </c>
      <c r="U1094" s="55">
        <v>0</v>
      </c>
      <c r="V1094" s="56">
        <v>43.03</v>
      </c>
      <c r="W1094" s="55"/>
      <c r="X1094" s="55" t="s">
        <v>480</v>
      </c>
      <c r="Y1094" s="55"/>
      <c r="Z1094" s="55" t="s">
        <v>48</v>
      </c>
      <c r="AA1094" s="55" t="s">
        <v>315</v>
      </c>
      <c r="AB1094" s="55" t="s">
        <v>42</v>
      </c>
      <c r="AC1094" s="55" t="s">
        <v>481</v>
      </c>
      <c r="AD1094" s="55" t="s">
        <v>146</v>
      </c>
      <c r="AE1094" s="55"/>
      <c r="AF1094" s="55" t="s">
        <v>316</v>
      </c>
    </row>
    <row r="1095" spans="1:32" x14ac:dyDescent="0.25">
      <c r="A1095" s="55" t="s">
        <v>35</v>
      </c>
      <c r="B1095" s="55" t="s">
        <v>36</v>
      </c>
      <c r="C1095" s="55" t="s">
        <v>37</v>
      </c>
      <c r="D1095" s="55" t="s">
        <v>121</v>
      </c>
      <c r="E1095" s="55" t="s">
        <v>122</v>
      </c>
      <c r="F1095" s="55" t="s">
        <v>123</v>
      </c>
      <c r="G1095" s="55" t="s">
        <v>124</v>
      </c>
      <c r="H1095" s="55" t="s">
        <v>124</v>
      </c>
      <c r="I1095" s="55" t="s">
        <v>42</v>
      </c>
      <c r="J1095" s="55" t="s">
        <v>125</v>
      </c>
      <c r="K1095" s="55" t="s">
        <v>125</v>
      </c>
      <c r="L1095" s="55" t="s">
        <v>43</v>
      </c>
      <c r="M1095" s="55" t="s">
        <v>44</v>
      </c>
      <c r="N1095" s="55" t="s">
        <v>131</v>
      </c>
      <c r="O1095" s="55" t="s">
        <v>42</v>
      </c>
      <c r="P1095" s="55" t="s">
        <v>311</v>
      </c>
      <c r="Q1095" s="55" t="s">
        <v>484</v>
      </c>
      <c r="R1095" s="55" t="s">
        <v>479</v>
      </c>
      <c r="S1095" s="55">
        <v>201305</v>
      </c>
      <c r="T1095" s="55" t="s">
        <v>52</v>
      </c>
      <c r="U1095" s="55">
        <v>0</v>
      </c>
      <c r="V1095" s="56">
        <v>49.86</v>
      </c>
      <c r="W1095" s="55"/>
      <c r="X1095" s="55" t="s">
        <v>480</v>
      </c>
      <c r="Y1095" s="55"/>
      <c r="Z1095" s="55" t="s">
        <v>48</v>
      </c>
      <c r="AA1095" s="55" t="s">
        <v>315</v>
      </c>
      <c r="AB1095" s="55" t="s">
        <v>42</v>
      </c>
      <c r="AC1095" s="55" t="s">
        <v>481</v>
      </c>
      <c r="AD1095" s="55" t="s">
        <v>146</v>
      </c>
      <c r="AE1095" s="55"/>
      <c r="AF1095" s="55" t="s">
        <v>316</v>
      </c>
    </row>
    <row r="1096" spans="1:32" x14ac:dyDescent="0.25">
      <c r="A1096" s="55" t="s">
        <v>35</v>
      </c>
      <c r="B1096" s="55" t="s">
        <v>36</v>
      </c>
      <c r="C1096" s="55" t="s">
        <v>37</v>
      </c>
      <c r="D1096" s="55" t="s">
        <v>121</v>
      </c>
      <c r="E1096" s="55" t="s">
        <v>122</v>
      </c>
      <c r="F1096" s="55" t="s">
        <v>123</v>
      </c>
      <c r="G1096" s="55" t="s">
        <v>124</v>
      </c>
      <c r="H1096" s="55" t="s">
        <v>124</v>
      </c>
      <c r="I1096" s="55" t="s">
        <v>42</v>
      </c>
      <c r="J1096" s="55" t="s">
        <v>125</v>
      </c>
      <c r="K1096" s="55" t="s">
        <v>125</v>
      </c>
      <c r="L1096" s="55" t="s">
        <v>43</v>
      </c>
      <c r="M1096" s="55" t="s">
        <v>44</v>
      </c>
      <c r="N1096" s="55" t="s">
        <v>131</v>
      </c>
      <c r="O1096" s="55" t="s">
        <v>42</v>
      </c>
      <c r="P1096" s="55" t="s">
        <v>311</v>
      </c>
      <c r="Q1096" s="55" t="s">
        <v>488</v>
      </c>
      <c r="R1096" s="55" t="s">
        <v>479</v>
      </c>
      <c r="S1096" s="55">
        <v>201305</v>
      </c>
      <c r="T1096" s="55" t="s">
        <v>52</v>
      </c>
      <c r="U1096" s="55">
        <v>0</v>
      </c>
      <c r="V1096" s="56">
        <v>22.76</v>
      </c>
      <c r="W1096" s="55"/>
      <c r="X1096" s="55" t="s">
        <v>480</v>
      </c>
      <c r="Y1096" s="55"/>
      <c r="Z1096" s="55" t="s">
        <v>48</v>
      </c>
      <c r="AA1096" s="55" t="s">
        <v>315</v>
      </c>
      <c r="AB1096" s="55" t="s">
        <v>42</v>
      </c>
      <c r="AC1096" s="55" t="s">
        <v>481</v>
      </c>
      <c r="AD1096" s="55" t="s">
        <v>146</v>
      </c>
      <c r="AE1096" s="55"/>
      <c r="AF1096" s="55" t="s">
        <v>316</v>
      </c>
    </row>
    <row r="1097" spans="1:32" x14ac:dyDescent="0.25">
      <c r="A1097" s="55" t="s">
        <v>35</v>
      </c>
      <c r="B1097" s="55" t="s">
        <v>36</v>
      </c>
      <c r="C1097" s="55" t="s">
        <v>37</v>
      </c>
      <c r="D1097" s="55" t="s">
        <v>121</v>
      </c>
      <c r="E1097" s="55" t="s">
        <v>122</v>
      </c>
      <c r="F1097" s="55" t="s">
        <v>123</v>
      </c>
      <c r="G1097" s="55" t="s">
        <v>124</v>
      </c>
      <c r="H1097" s="55" t="s">
        <v>124</v>
      </c>
      <c r="I1097" s="55" t="s">
        <v>42</v>
      </c>
      <c r="J1097" s="55" t="s">
        <v>125</v>
      </c>
      <c r="K1097" s="55" t="s">
        <v>125</v>
      </c>
      <c r="L1097" s="55" t="s">
        <v>43</v>
      </c>
      <c r="M1097" s="55" t="s">
        <v>44</v>
      </c>
      <c r="N1097" s="55" t="s">
        <v>131</v>
      </c>
      <c r="O1097" s="55" t="s">
        <v>42</v>
      </c>
      <c r="P1097" s="55" t="s">
        <v>311</v>
      </c>
      <c r="Q1097" s="55" t="s">
        <v>487</v>
      </c>
      <c r="R1097" s="55" t="s">
        <v>479</v>
      </c>
      <c r="S1097" s="55">
        <v>201305</v>
      </c>
      <c r="T1097" s="55" t="s">
        <v>52</v>
      </c>
      <c r="U1097" s="55">
        <v>0</v>
      </c>
      <c r="V1097" s="56">
        <v>28.16</v>
      </c>
      <c r="W1097" s="55"/>
      <c r="X1097" s="55" t="s">
        <v>480</v>
      </c>
      <c r="Y1097" s="55"/>
      <c r="Z1097" s="55" t="s">
        <v>48</v>
      </c>
      <c r="AA1097" s="55" t="s">
        <v>315</v>
      </c>
      <c r="AB1097" s="55" t="s">
        <v>42</v>
      </c>
      <c r="AC1097" s="55" t="s">
        <v>481</v>
      </c>
      <c r="AD1097" s="55" t="s">
        <v>146</v>
      </c>
      <c r="AE1097" s="55"/>
      <c r="AF1097" s="55" t="s">
        <v>316</v>
      </c>
    </row>
    <row r="1098" spans="1:32" x14ac:dyDescent="0.25">
      <c r="A1098" s="55" t="s">
        <v>35</v>
      </c>
      <c r="B1098" s="55" t="s">
        <v>36</v>
      </c>
      <c r="C1098" s="55" t="s">
        <v>37</v>
      </c>
      <c r="D1098" s="55" t="s">
        <v>121</v>
      </c>
      <c r="E1098" s="55" t="s">
        <v>122</v>
      </c>
      <c r="F1098" s="55" t="s">
        <v>123</v>
      </c>
      <c r="G1098" s="55" t="s">
        <v>124</v>
      </c>
      <c r="H1098" s="55" t="s">
        <v>124</v>
      </c>
      <c r="I1098" s="55" t="s">
        <v>42</v>
      </c>
      <c r="J1098" s="55" t="s">
        <v>500</v>
      </c>
      <c r="K1098" s="55" t="s">
        <v>500</v>
      </c>
      <c r="L1098" s="55" t="s">
        <v>43</v>
      </c>
      <c r="M1098" s="55" t="s">
        <v>44</v>
      </c>
      <c r="N1098" s="55" t="s">
        <v>126</v>
      </c>
      <c r="O1098" s="55" t="s">
        <v>42</v>
      </c>
      <c r="P1098" s="55" t="s">
        <v>141</v>
      </c>
      <c r="Q1098" s="55" t="s">
        <v>501</v>
      </c>
      <c r="R1098" s="55" t="s">
        <v>476</v>
      </c>
      <c r="S1098" s="55">
        <v>201305</v>
      </c>
      <c r="T1098" s="55" t="s">
        <v>52</v>
      </c>
      <c r="U1098" s="55">
        <v>0</v>
      </c>
      <c r="V1098" s="56">
        <v>19.18</v>
      </c>
      <c r="W1098" s="55"/>
      <c r="X1098" s="55"/>
      <c r="Y1098" s="55"/>
      <c r="Z1098" s="55" t="s">
        <v>48</v>
      </c>
      <c r="AA1098" s="55" t="s">
        <v>144</v>
      </c>
      <c r="AB1098" s="55" t="s">
        <v>42</v>
      </c>
      <c r="AC1098" s="55" t="s">
        <v>477</v>
      </c>
      <c r="AD1098" s="55" t="s">
        <v>146</v>
      </c>
      <c r="AE1098" s="55"/>
      <c r="AF1098" s="55" t="s">
        <v>147</v>
      </c>
    </row>
    <row r="1099" spans="1:32" x14ac:dyDescent="0.25">
      <c r="A1099" s="55" t="s">
        <v>35</v>
      </c>
      <c r="B1099" s="55" t="s">
        <v>36</v>
      </c>
      <c r="C1099" s="55" t="s">
        <v>37</v>
      </c>
      <c r="D1099" s="55" t="s">
        <v>121</v>
      </c>
      <c r="E1099" s="55" t="s">
        <v>122</v>
      </c>
      <c r="F1099" s="55" t="s">
        <v>123</v>
      </c>
      <c r="G1099" s="55" t="s">
        <v>124</v>
      </c>
      <c r="H1099" s="55" t="s">
        <v>124</v>
      </c>
      <c r="I1099" s="55" t="s">
        <v>42</v>
      </c>
      <c r="J1099" s="55" t="s">
        <v>500</v>
      </c>
      <c r="K1099" s="55" t="s">
        <v>500</v>
      </c>
      <c r="L1099" s="55" t="s">
        <v>43</v>
      </c>
      <c r="M1099" s="55" t="s">
        <v>44</v>
      </c>
      <c r="N1099" s="55" t="s">
        <v>160</v>
      </c>
      <c r="O1099" s="55" t="s">
        <v>42</v>
      </c>
      <c r="P1099" s="55" t="s">
        <v>141</v>
      </c>
      <c r="Q1099" s="55" t="s">
        <v>502</v>
      </c>
      <c r="R1099" s="55" t="s">
        <v>476</v>
      </c>
      <c r="S1099" s="55">
        <v>201305</v>
      </c>
      <c r="T1099" s="55" t="s">
        <v>52</v>
      </c>
      <c r="U1099" s="55">
        <v>0</v>
      </c>
      <c r="V1099" s="56">
        <v>204.07</v>
      </c>
      <c r="W1099" s="55"/>
      <c r="X1099" s="55"/>
      <c r="Y1099" s="55"/>
      <c r="Z1099" s="55" t="s">
        <v>48</v>
      </c>
      <c r="AA1099" s="55" t="s">
        <v>144</v>
      </c>
      <c r="AB1099" s="55" t="s">
        <v>42</v>
      </c>
      <c r="AC1099" s="55" t="s">
        <v>477</v>
      </c>
      <c r="AD1099" s="55" t="s">
        <v>146</v>
      </c>
      <c r="AE1099" s="55"/>
      <c r="AF1099" s="55" t="s">
        <v>147</v>
      </c>
    </row>
    <row r="1100" spans="1:32" x14ac:dyDescent="0.25">
      <c r="A1100" s="55" t="s">
        <v>35</v>
      </c>
      <c r="B1100" s="55" t="s">
        <v>36</v>
      </c>
      <c r="C1100" s="55" t="s">
        <v>37</v>
      </c>
      <c r="D1100" s="55" t="s">
        <v>121</v>
      </c>
      <c r="E1100" s="55" t="s">
        <v>122</v>
      </c>
      <c r="F1100" s="55" t="s">
        <v>123</v>
      </c>
      <c r="G1100" s="55" t="s">
        <v>124</v>
      </c>
      <c r="H1100" s="55" t="s">
        <v>124</v>
      </c>
      <c r="I1100" s="55" t="s">
        <v>42</v>
      </c>
      <c r="J1100" s="55" t="s">
        <v>156</v>
      </c>
      <c r="K1100" s="55" t="s">
        <v>156</v>
      </c>
      <c r="L1100" s="55" t="s">
        <v>43</v>
      </c>
      <c r="M1100" s="55" t="s">
        <v>44</v>
      </c>
      <c r="N1100" s="55" t="s">
        <v>150</v>
      </c>
      <c r="O1100" s="55" t="s">
        <v>42</v>
      </c>
      <c r="P1100" s="55" t="s">
        <v>506</v>
      </c>
      <c r="Q1100" s="55" t="s">
        <v>517</v>
      </c>
      <c r="R1100" s="55" t="s">
        <v>509</v>
      </c>
      <c r="S1100" s="55">
        <v>201305</v>
      </c>
      <c r="T1100" s="55" t="s">
        <v>52</v>
      </c>
      <c r="U1100" s="55">
        <v>11717.56</v>
      </c>
      <c r="V1100" s="56">
        <v>11717.56</v>
      </c>
      <c r="W1100" s="55" t="s">
        <v>340</v>
      </c>
      <c r="X1100" s="55" t="s">
        <v>507</v>
      </c>
      <c r="Y1100" s="55"/>
      <c r="Z1100" s="55" t="s">
        <v>48</v>
      </c>
      <c r="AA1100" s="55" t="s">
        <v>315</v>
      </c>
      <c r="AB1100" s="55" t="s">
        <v>42</v>
      </c>
      <c r="AC1100" s="55" t="s">
        <v>518</v>
      </c>
      <c r="AD1100" s="55" t="s">
        <v>146</v>
      </c>
      <c r="AE1100" s="55"/>
      <c r="AF1100" s="55" t="s">
        <v>519</v>
      </c>
    </row>
    <row r="1101" spans="1:32" x14ac:dyDescent="0.25">
      <c r="A1101" s="55" t="s">
        <v>35</v>
      </c>
      <c r="B1101" s="55" t="s">
        <v>36</v>
      </c>
      <c r="C1101" s="55" t="s">
        <v>37</v>
      </c>
      <c r="D1101" s="55" t="s">
        <v>121</v>
      </c>
      <c r="E1101" s="55" t="s">
        <v>122</v>
      </c>
      <c r="F1101" s="55" t="s">
        <v>123</v>
      </c>
      <c r="G1101" s="55" t="s">
        <v>124</v>
      </c>
      <c r="H1101" s="55" t="s">
        <v>124</v>
      </c>
      <c r="I1101" s="55" t="s">
        <v>42</v>
      </c>
      <c r="J1101" s="55" t="s">
        <v>149</v>
      </c>
      <c r="K1101" s="55" t="s">
        <v>149</v>
      </c>
      <c r="L1101" s="55" t="s">
        <v>43</v>
      </c>
      <c r="M1101" s="55" t="s">
        <v>44</v>
      </c>
      <c r="N1101" s="55" t="s">
        <v>150</v>
      </c>
      <c r="O1101" s="55" t="s">
        <v>42</v>
      </c>
      <c r="P1101" s="55" t="s">
        <v>337</v>
      </c>
      <c r="Q1101" s="55" t="s">
        <v>338</v>
      </c>
      <c r="R1101" s="55" t="s">
        <v>495</v>
      </c>
      <c r="S1101" s="55">
        <v>201305</v>
      </c>
      <c r="T1101" s="55" t="s">
        <v>52</v>
      </c>
      <c r="U1101" s="55">
        <v>132051.43</v>
      </c>
      <c r="V1101" s="56">
        <v>132051.43</v>
      </c>
      <c r="W1101" s="55" t="s">
        <v>340</v>
      </c>
      <c r="X1101" s="55" t="s">
        <v>341</v>
      </c>
      <c r="Y1101" s="55"/>
      <c r="Z1101" s="55" t="s">
        <v>48</v>
      </c>
      <c r="AA1101" s="55" t="s">
        <v>315</v>
      </c>
      <c r="AB1101" s="55" t="s">
        <v>42</v>
      </c>
      <c r="AC1101" s="55" t="s">
        <v>496</v>
      </c>
      <c r="AD1101" s="55" t="s">
        <v>146</v>
      </c>
      <c r="AE1101" s="55"/>
      <c r="AF1101" s="55" t="s">
        <v>342</v>
      </c>
    </row>
    <row r="1102" spans="1:32" x14ac:dyDescent="0.25">
      <c r="A1102" s="55" t="s">
        <v>35</v>
      </c>
      <c r="B1102" s="55" t="s">
        <v>36</v>
      </c>
      <c r="C1102" s="55" t="s">
        <v>37</v>
      </c>
      <c r="D1102" s="55" t="s">
        <v>121</v>
      </c>
      <c r="E1102" s="55" t="s">
        <v>122</v>
      </c>
      <c r="F1102" s="55" t="s">
        <v>123</v>
      </c>
      <c r="G1102" s="55" t="s">
        <v>124</v>
      </c>
      <c r="H1102" s="55" t="s">
        <v>124</v>
      </c>
      <c r="I1102" s="55" t="s">
        <v>42</v>
      </c>
      <c r="J1102" s="55" t="s">
        <v>156</v>
      </c>
      <c r="K1102" s="55" t="s">
        <v>156</v>
      </c>
      <c r="L1102" s="55" t="s">
        <v>43</v>
      </c>
      <c r="M1102" s="55" t="s">
        <v>44</v>
      </c>
      <c r="N1102" s="55" t="s">
        <v>126</v>
      </c>
      <c r="O1102" s="55" t="s">
        <v>42</v>
      </c>
      <c r="P1102" s="55" t="s">
        <v>510</v>
      </c>
      <c r="Q1102" s="55" t="s">
        <v>167</v>
      </c>
      <c r="R1102" s="55" t="s">
        <v>511</v>
      </c>
      <c r="S1102" s="55">
        <v>201305</v>
      </c>
      <c r="T1102" s="55" t="s">
        <v>52</v>
      </c>
      <c r="U1102" s="55">
        <v>0</v>
      </c>
      <c r="V1102" s="56">
        <v>41.81</v>
      </c>
      <c r="W1102" s="55"/>
      <c r="X1102" s="55"/>
      <c r="Y1102" s="55"/>
      <c r="Z1102" s="55" t="s">
        <v>48</v>
      </c>
      <c r="AA1102" s="55" t="s">
        <v>168</v>
      </c>
      <c r="AB1102" s="55" t="s">
        <v>42</v>
      </c>
      <c r="AC1102" s="55" t="s">
        <v>512</v>
      </c>
      <c r="AD1102" s="55" t="s">
        <v>146</v>
      </c>
      <c r="AE1102" s="55"/>
      <c r="AF1102" s="55" t="s">
        <v>513</v>
      </c>
    </row>
    <row r="1103" spans="1:32" x14ac:dyDescent="0.25">
      <c r="A1103" s="55" t="s">
        <v>35</v>
      </c>
      <c r="B1103" s="55" t="s">
        <v>36</v>
      </c>
      <c r="C1103" s="55" t="s">
        <v>37</v>
      </c>
      <c r="D1103" s="55" t="s">
        <v>121</v>
      </c>
      <c r="E1103" s="55" t="s">
        <v>122</v>
      </c>
      <c r="F1103" s="55" t="s">
        <v>123</v>
      </c>
      <c r="G1103" s="55" t="s">
        <v>124</v>
      </c>
      <c r="H1103" s="55" t="s">
        <v>124</v>
      </c>
      <c r="I1103" s="55" t="s">
        <v>42</v>
      </c>
      <c r="J1103" s="55" t="s">
        <v>156</v>
      </c>
      <c r="K1103" s="55" t="s">
        <v>156</v>
      </c>
      <c r="L1103" s="55" t="s">
        <v>43</v>
      </c>
      <c r="M1103" s="55" t="s">
        <v>44</v>
      </c>
      <c r="N1103" s="55" t="s">
        <v>126</v>
      </c>
      <c r="O1103" s="55" t="s">
        <v>42</v>
      </c>
      <c r="P1103" s="55" t="s">
        <v>510</v>
      </c>
      <c r="Q1103" s="55" t="s">
        <v>167</v>
      </c>
      <c r="R1103" s="55" t="s">
        <v>511</v>
      </c>
      <c r="S1103" s="55">
        <v>201305</v>
      </c>
      <c r="T1103" s="55" t="s">
        <v>52</v>
      </c>
      <c r="U1103" s="55">
        <v>0</v>
      </c>
      <c r="V1103" s="56">
        <v>148.03</v>
      </c>
      <c r="W1103" s="55"/>
      <c r="X1103" s="55"/>
      <c r="Y1103" s="55"/>
      <c r="Z1103" s="55" t="s">
        <v>48</v>
      </c>
      <c r="AA1103" s="55" t="s">
        <v>168</v>
      </c>
      <c r="AB1103" s="55" t="s">
        <v>42</v>
      </c>
      <c r="AC1103" s="55" t="s">
        <v>512</v>
      </c>
      <c r="AD1103" s="55" t="s">
        <v>146</v>
      </c>
      <c r="AE1103" s="55"/>
      <c r="AF1103" s="55" t="s">
        <v>513</v>
      </c>
    </row>
    <row r="1104" spans="1:32" x14ac:dyDescent="0.25">
      <c r="A1104" s="55" t="s">
        <v>35</v>
      </c>
      <c r="B1104" s="55" t="s">
        <v>36</v>
      </c>
      <c r="C1104" s="55" t="s">
        <v>37</v>
      </c>
      <c r="D1104" s="55" t="s">
        <v>121</v>
      </c>
      <c r="E1104" s="55" t="s">
        <v>122</v>
      </c>
      <c r="F1104" s="55" t="s">
        <v>123</v>
      </c>
      <c r="G1104" s="55" t="s">
        <v>124</v>
      </c>
      <c r="H1104" s="55" t="s">
        <v>124</v>
      </c>
      <c r="I1104" s="55" t="s">
        <v>42</v>
      </c>
      <c r="J1104" s="55" t="s">
        <v>156</v>
      </c>
      <c r="K1104" s="55" t="s">
        <v>156</v>
      </c>
      <c r="L1104" s="55" t="s">
        <v>43</v>
      </c>
      <c r="M1104" s="55" t="s">
        <v>44</v>
      </c>
      <c r="N1104" s="55" t="s">
        <v>126</v>
      </c>
      <c r="O1104" s="55" t="s">
        <v>42</v>
      </c>
      <c r="P1104" s="55" t="s">
        <v>510</v>
      </c>
      <c r="Q1104" s="55" t="s">
        <v>167</v>
      </c>
      <c r="R1104" s="55" t="s">
        <v>511</v>
      </c>
      <c r="S1104" s="55">
        <v>201305</v>
      </c>
      <c r="T1104" s="55" t="s">
        <v>52</v>
      </c>
      <c r="U1104" s="55">
        <v>0</v>
      </c>
      <c r="V1104" s="56">
        <v>156.51</v>
      </c>
      <c r="W1104" s="55"/>
      <c r="X1104" s="55"/>
      <c r="Y1104" s="55"/>
      <c r="Z1104" s="55" t="s">
        <v>48</v>
      </c>
      <c r="AA1104" s="55" t="s">
        <v>168</v>
      </c>
      <c r="AB1104" s="55" t="s">
        <v>42</v>
      </c>
      <c r="AC1104" s="55" t="s">
        <v>512</v>
      </c>
      <c r="AD1104" s="55" t="s">
        <v>146</v>
      </c>
      <c r="AE1104" s="55"/>
      <c r="AF1104" s="55" t="s">
        <v>513</v>
      </c>
    </row>
    <row r="1105" spans="1:32" x14ac:dyDescent="0.25">
      <c r="A1105" s="55" t="s">
        <v>35</v>
      </c>
      <c r="B1105" s="55" t="s">
        <v>36</v>
      </c>
      <c r="C1105" s="55" t="s">
        <v>37</v>
      </c>
      <c r="D1105" s="55" t="s">
        <v>121</v>
      </c>
      <c r="E1105" s="55" t="s">
        <v>122</v>
      </c>
      <c r="F1105" s="55" t="s">
        <v>123</v>
      </c>
      <c r="G1105" s="55" t="s">
        <v>124</v>
      </c>
      <c r="H1105" s="55" t="s">
        <v>124</v>
      </c>
      <c r="I1105" s="55" t="s">
        <v>42</v>
      </c>
      <c r="J1105" s="55" t="s">
        <v>156</v>
      </c>
      <c r="K1105" s="55" t="s">
        <v>156</v>
      </c>
      <c r="L1105" s="55" t="s">
        <v>43</v>
      </c>
      <c r="M1105" s="55" t="s">
        <v>44</v>
      </c>
      <c r="N1105" s="55" t="s">
        <v>126</v>
      </c>
      <c r="O1105" s="55" t="s">
        <v>42</v>
      </c>
      <c r="P1105" s="55" t="s">
        <v>510</v>
      </c>
      <c r="Q1105" s="55" t="s">
        <v>167</v>
      </c>
      <c r="R1105" s="55" t="s">
        <v>511</v>
      </c>
      <c r="S1105" s="55">
        <v>201305</v>
      </c>
      <c r="T1105" s="55" t="s">
        <v>52</v>
      </c>
      <c r="U1105" s="55">
        <v>0</v>
      </c>
      <c r="V1105" s="56">
        <v>56.5</v>
      </c>
      <c r="W1105" s="55"/>
      <c r="X1105" s="55"/>
      <c r="Y1105" s="55"/>
      <c r="Z1105" s="55" t="s">
        <v>48</v>
      </c>
      <c r="AA1105" s="55" t="s">
        <v>168</v>
      </c>
      <c r="AB1105" s="55" t="s">
        <v>42</v>
      </c>
      <c r="AC1105" s="55" t="s">
        <v>512</v>
      </c>
      <c r="AD1105" s="55" t="s">
        <v>146</v>
      </c>
      <c r="AE1105" s="55"/>
      <c r="AF1105" s="55" t="s">
        <v>513</v>
      </c>
    </row>
    <row r="1106" spans="1:32" x14ac:dyDescent="0.25">
      <c r="A1106" s="55" t="s">
        <v>35</v>
      </c>
      <c r="B1106" s="55" t="s">
        <v>36</v>
      </c>
      <c r="C1106" s="55" t="s">
        <v>37</v>
      </c>
      <c r="D1106" s="55" t="s">
        <v>121</v>
      </c>
      <c r="E1106" s="55" t="s">
        <v>122</v>
      </c>
      <c r="F1106" s="55" t="s">
        <v>123</v>
      </c>
      <c r="G1106" s="55" t="s">
        <v>124</v>
      </c>
      <c r="H1106" s="55" t="s">
        <v>124</v>
      </c>
      <c r="I1106" s="55" t="s">
        <v>42</v>
      </c>
      <c r="J1106" s="55" t="s">
        <v>156</v>
      </c>
      <c r="K1106" s="55" t="s">
        <v>156</v>
      </c>
      <c r="L1106" s="55" t="s">
        <v>43</v>
      </c>
      <c r="M1106" s="55" t="s">
        <v>44</v>
      </c>
      <c r="N1106" s="55" t="s">
        <v>126</v>
      </c>
      <c r="O1106" s="55" t="s">
        <v>42</v>
      </c>
      <c r="P1106" s="55" t="s">
        <v>510</v>
      </c>
      <c r="Q1106" s="55" t="s">
        <v>167</v>
      </c>
      <c r="R1106" s="55" t="s">
        <v>511</v>
      </c>
      <c r="S1106" s="55">
        <v>201305</v>
      </c>
      <c r="T1106" s="55" t="s">
        <v>52</v>
      </c>
      <c r="U1106" s="55">
        <v>0</v>
      </c>
      <c r="V1106" s="56">
        <v>38.99</v>
      </c>
      <c r="W1106" s="55"/>
      <c r="X1106" s="55"/>
      <c r="Y1106" s="55"/>
      <c r="Z1106" s="55" t="s">
        <v>48</v>
      </c>
      <c r="AA1106" s="55" t="s">
        <v>168</v>
      </c>
      <c r="AB1106" s="55" t="s">
        <v>42</v>
      </c>
      <c r="AC1106" s="55" t="s">
        <v>512</v>
      </c>
      <c r="AD1106" s="55" t="s">
        <v>146</v>
      </c>
      <c r="AE1106" s="55"/>
      <c r="AF1106" s="55" t="s">
        <v>513</v>
      </c>
    </row>
    <row r="1107" spans="1:32" x14ac:dyDescent="0.25">
      <c r="A1107" s="55" t="s">
        <v>35</v>
      </c>
      <c r="B1107" s="55" t="s">
        <v>36</v>
      </c>
      <c r="C1107" s="55" t="s">
        <v>37</v>
      </c>
      <c r="D1107" s="55" t="s">
        <v>121</v>
      </c>
      <c r="E1107" s="55" t="s">
        <v>122</v>
      </c>
      <c r="F1107" s="55" t="s">
        <v>123</v>
      </c>
      <c r="G1107" s="55" t="s">
        <v>124</v>
      </c>
      <c r="H1107" s="55" t="s">
        <v>124</v>
      </c>
      <c r="I1107" s="55" t="s">
        <v>42</v>
      </c>
      <c r="J1107" s="55" t="s">
        <v>156</v>
      </c>
      <c r="K1107" s="55" t="s">
        <v>156</v>
      </c>
      <c r="L1107" s="55" t="s">
        <v>43</v>
      </c>
      <c r="M1107" s="55" t="s">
        <v>44</v>
      </c>
      <c r="N1107" s="55" t="s">
        <v>126</v>
      </c>
      <c r="O1107" s="55" t="s">
        <v>42</v>
      </c>
      <c r="P1107" s="55" t="s">
        <v>510</v>
      </c>
      <c r="Q1107" s="55" t="s">
        <v>167</v>
      </c>
      <c r="R1107" s="55" t="s">
        <v>511</v>
      </c>
      <c r="S1107" s="55">
        <v>201305</v>
      </c>
      <c r="T1107" s="55" t="s">
        <v>52</v>
      </c>
      <c r="U1107" s="55">
        <v>0</v>
      </c>
      <c r="V1107" s="56">
        <v>48.59</v>
      </c>
      <c r="W1107" s="55"/>
      <c r="X1107" s="55"/>
      <c r="Y1107" s="55"/>
      <c r="Z1107" s="55" t="s">
        <v>48</v>
      </c>
      <c r="AA1107" s="55" t="s">
        <v>168</v>
      </c>
      <c r="AB1107" s="55" t="s">
        <v>42</v>
      </c>
      <c r="AC1107" s="55" t="s">
        <v>512</v>
      </c>
      <c r="AD1107" s="55" t="s">
        <v>146</v>
      </c>
      <c r="AE1107" s="55"/>
      <c r="AF1107" s="55" t="s">
        <v>513</v>
      </c>
    </row>
    <row r="1108" spans="1:32" x14ac:dyDescent="0.25">
      <c r="A1108" s="55" t="s">
        <v>35</v>
      </c>
      <c r="B1108" s="55" t="s">
        <v>36</v>
      </c>
      <c r="C1108" s="55" t="s">
        <v>37</v>
      </c>
      <c r="D1108" s="55" t="s">
        <v>121</v>
      </c>
      <c r="E1108" s="55" t="s">
        <v>122</v>
      </c>
      <c r="F1108" s="55" t="s">
        <v>123</v>
      </c>
      <c r="G1108" s="55" t="s">
        <v>124</v>
      </c>
      <c r="H1108" s="55" t="s">
        <v>124</v>
      </c>
      <c r="I1108" s="55" t="s">
        <v>42</v>
      </c>
      <c r="J1108" s="55" t="s">
        <v>156</v>
      </c>
      <c r="K1108" s="55" t="s">
        <v>156</v>
      </c>
      <c r="L1108" s="55" t="s">
        <v>43</v>
      </c>
      <c r="M1108" s="55" t="s">
        <v>44</v>
      </c>
      <c r="N1108" s="55" t="s">
        <v>126</v>
      </c>
      <c r="O1108" s="55" t="s">
        <v>42</v>
      </c>
      <c r="P1108" s="55" t="s">
        <v>510</v>
      </c>
      <c r="Q1108" s="55" t="s">
        <v>167</v>
      </c>
      <c r="R1108" s="55" t="s">
        <v>511</v>
      </c>
      <c r="S1108" s="55">
        <v>201305</v>
      </c>
      <c r="T1108" s="55" t="s">
        <v>52</v>
      </c>
      <c r="U1108" s="55">
        <v>0</v>
      </c>
      <c r="V1108" s="56">
        <v>16.39</v>
      </c>
      <c r="W1108" s="55"/>
      <c r="X1108" s="55"/>
      <c r="Y1108" s="55"/>
      <c r="Z1108" s="55" t="s">
        <v>48</v>
      </c>
      <c r="AA1108" s="55" t="s">
        <v>168</v>
      </c>
      <c r="AB1108" s="55" t="s">
        <v>42</v>
      </c>
      <c r="AC1108" s="55" t="s">
        <v>512</v>
      </c>
      <c r="AD1108" s="55" t="s">
        <v>146</v>
      </c>
      <c r="AE1108" s="55"/>
      <c r="AF1108" s="55" t="s">
        <v>513</v>
      </c>
    </row>
    <row r="1109" spans="1:32" x14ac:dyDescent="0.25">
      <c r="A1109" s="55" t="s">
        <v>35</v>
      </c>
      <c r="B1109" s="55" t="s">
        <v>36</v>
      </c>
      <c r="C1109" s="55" t="s">
        <v>37</v>
      </c>
      <c r="D1109" s="55" t="s">
        <v>121</v>
      </c>
      <c r="E1109" s="55" t="s">
        <v>122</v>
      </c>
      <c r="F1109" s="55" t="s">
        <v>123</v>
      </c>
      <c r="G1109" s="55" t="s">
        <v>124</v>
      </c>
      <c r="H1109" s="55" t="s">
        <v>124</v>
      </c>
      <c r="I1109" s="55" t="s">
        <v>42</v>
      </c>
      <c r="J1109" s="55" t="s">
        <v>156</v>
      </c>
      <c r="K1109" s="55" t="s">
        <v>156</v>
      </c>
      <c r="L1109" s="55" t="s">
        <v>43</v>
      </c>
      <c r="M1109" s="55" t="s">
        <v>44</v>
      </c>
      <c r="N1109" s="55" t="s">
        <v>126</v>
      </c>
      <c r="O1109" s="55" t="s">
        <v>42</v>
      </c>
      <c r="P1109" s="55" t="s">
        <v>510</v>
      </c>
      <c r="Q1109" s="55" t="s">
        <v>167</v>
      </c>
      <c r="R1109" s="55" t="s">
        <v>511</v>
      </c>
      <c r="S1109" s="55">
        <v>201305</v>
      </c>
      <c r="T1109" s="55" t="s">
        <v>52</v>
      </c>
      <c r="U1109" s="55">
        <v>0</v>
      </c>
      <c r="V1109" s="56">
        <v>40.119999999999997</v>
      </c>
      <c r="W1109" s="55"/>
      <c r="X1109" s="55"/>
      <c r="Y1109" s="55"/>
      <c r="Z1109" s="55" t="s">
        <v>48</v>
      </c>
      <c r="AA1109" s="55" t="s">
        <v>168</v>
      </c>
      <c r="AB1109" s="55" t="s">
        <v>42</v>
      </c>
      <c r="AC1109" s="55" t="s">
        <v>512</v>
      </c>
      <c r="AD1109" s="55" t="s">
        <v>146</v>
      </c>
      <c r="AE1109" s="55"/>
      <c r="AF1109" s="55" t="s">
        <v>513</v>
      </c>
    </row>
    <row r="1110" spans="1:32" x14ac:dyDescent="0.25">
      <c r="A1110" s="55" t="s">
        <v>35</v>
      </c>
      <c r="B1110" s="55" t="s">
        <v>36</v>
      </c>
      <c r="C1110" s="55" t="s">
        <v>37</v>
      </c>
      <c r="D1110" s="55" t="s">
        <v>121</v>
      </c>
      <c r="E1110" s="55" t="s">
        <v>122</v>
      </c>
      <c r="F1110" s="55" t="s">
        <v>123</v>
      </c>
      <c r="G1110" s="55" t="s">
        <v>124</v>
      </c>
      <c r="H1110" s="55" t="s">
        <v>124</v>
      </c>
      <c r="I1110" s="55" t="s">
        <v>42</v>
      </c>
      <c r="J1110" s="55" t="s">
        <v>156</v>
      </c>
      <c r="K1110" s="55" t="s">
        <v>156</v>
      </c>
      <c r="L1110" s="55" t="s">
        <v>43</v>
      </c>
      <c r="M1110" s="55" t="s">
        <v>44</v>
      </c>
      <c r="N1110" s="55" t="s">
        <v>160</v>
      </c>
      <c r="O1110" s="55" t="s">
        <v>42</v>
      </c>
      <c r="P1110" s="55" t="s">
        <v>510</v>
      </c>
      <c r="Q1110" s="55" t="s">
        <v>515</v>
      </c>
      <c r="R1110" s="55" t="s">
        <v>511</v>
      </c>
      <c r="S1110" s="55">
        <v>201305</v>
      </c>
      <c r="T1110" s="55" t="s">
        <v>52</v>
      </c>
      <c r="U1110" s="55">
        <v>0</v>
      </c>
      <c r="V1110" s="56">
        <v>4.38</v>
      </c>
      <c r="W1110" s="55"/>
      <c r="X1110" s="55"/>
      <c r="Y1110" s="55"/>
      <c r="Z1110" s="55" t="s">
        <v>48</v>
      </c>
      <c r="AA1110" s="55" t="s">
        <v>168</v>
      </c>
      <c r="AB1110" s="55" t="s">
        <v>42</v>
      </c>
      <c r="AC1110" s="55" t="s">
        <v>512</v>
      </c>
      <c r="AD1110" s="55" t="s">
        <v>146</v>
      </c>
      <c r="AE1110" s="55"/>
      <c r="AF1110" s="55" t="s">
        <v>513</v>
      </c>
    </row>
    <row r="1111" spans="1:32" x14ac:dyDescent="0.25">
      <c r="A1111" s="55" t="s">
        <v>35</v>
      </c>
      <c r="B1111" s="55" t="s">
        <v>36</v>
      </c>
      <c r="C1111" s="55" t="s">
        <v>37</v>
      </c>
      <c r="D1111" s="55" t="s">
        <v>121</v>
      </c>
      <c r="E1111" s="55" t="s">
        <v>122</v>
      </c>
      <c r="F1111" s="55" t="s">
        <v>123</v>
      </c>
      <c r="G1111" s="55" t="s">
        <v>124</v>
      </c>
      <c r="H1111" s="55" t="s">
        <v>124</v>
      </c>
      <c r="I1111" s="55" t="s">
        <v>42</v>
      </c>
      <c r="J1111" s="55" t="s">
        <v>156</v>
      </c>
      <c r="K1111" s="55" t="s">
        <v>156</v>
      </c>
      <c r="L1111" s="55" t="s">
        <v>43</v>
      </c>
      <c r="M1111" s="55" t="s">
        <v>44</v>
      </c>
      <c r="N1111" s="55" t="s">
        <v>160</v>
      </c>
      <c r="O1111" s="55" t="s">
        <v>42</v>
      </c>
      <c r="P1111" s="55" t="s">
        <v>510</v>
      </c>
      <c r="Q1111" s="55" t="s">
        <v>516</v>
      </c>
      <c r="R1111" s="55" t="s">
        <v>511</v>
      </c>
      <c r="S1111" s="55">
        <v>201305</v>
      </c>
      <c r="T1111" s="55" t="s">
        <v>52</v>
      </c>
      <c r="U1111" s="55">
        <v>0</v>
      </c>
      <c r="V1111" s="56">
        <v>12.46</v>
      </c>
      <c r="W1111" s="55"/>
      <c r="X1111" s="55"/>
      <c r="Y1111" s="55"/>
      <c r="Z1111" s="55" t="s">
        <v>48</v>
      </c>
      <c r="AA1111" s="55" t="s">
        <v>168</v>
      </c>
      <c r="AB1111" s="55" t="s">
        <v>42</v>
      </c>
      <c r="AC1111" s="55" t="s">
        <v>512</v>
      </c>
      <c r="AD1111" s="55" t="s">
        <v>146</v>
      </c>
      <c r="AE1111" s="55"/>
      <c r="AF1111" s="55" t="s">
        <v>513</v>
      </c>
    </row>
    <row r="1112" spans="1:32" x14ac:dyDescent="0.25">
      <c r="A1112" s="55" t="s">
        <v>35</v>
      </c>
      <c r="B1112" s="55" t="s">
        <v>36</v>
      </c>
      <c r="C1112" s="55" t="s">
        <v>37</v>
      </c>
      <c r="D1112" s="55" t="s">
        <v>121</v>
      </c>
      <c r="E1112" s="55" t="s">
        <v>122</v>
      </c>
      <c r="F1112" s="55" t="s">
        <v>123</v>
      </c>
      <c r="G1112" s="55" t="s">
        <v>124</v>
      </c>
      <c r="H1112" s="55" t="s">
        <v>124</v>
      </c>
      <c r="I1112" s="55" t="s">
        <v>42</v>
      </c>
      <c r="J1112" s="55" t="s">
        <v>156</v>
      </c>
      <c r="K1112" s="55" t="s">
        <v>156</v>
      </c>
      <c r="L1112" s="55" t="s">
        <v>43</v>
      </c>
      <c r="M1112" s="55" t="s">
        <v>44</v>
      </c>
      <c r="N1112" s="55" t="s">
        <v>160</v>
      </c>
      <c r="O1112" s="55" t="s">
        <v>42</v>
      </c>
      <c r="P1112" s="55" t="s">
        <v>510</v>
      </c>
      <c r="Q1112" s="55" t="s">
        <v>514</v>
      </c>
      <c r="R1112" s="55" t="s">
        <v>511</v>
      </c>
      <c r="S1112" s="55">
        <v>201305</v>
      </c>
      <c r="T1112" s="55" t="s">
        <v>52</v>
      </c>
      <c r="U1112" s="55">
        <v>0</v>
      </c>
      <c r="V1112" s="56">
        <v>8.27</v>
      </c>
      <c r="W1112" s="55"/>
      <c r="X1112" s="55"/>
      <c r="Y1112" s="55"/>
      <c r="Z1112" s="55" t="s">
        <v>48</v>
      </c>
      <c r="AA1112" s="55" t="s">
        <v>168</v>
      </c>
      <c r="AB1112" s="55" t="s">
        <v>42</v>
      </c>
      <c r="AC1112" s="55" t="s">
        <v>512</v>
      </c>
      <c r="AD1112" s="55" t="s">
        <v>146</v>
      </c>
      <c r="AE1112" s="55"/>
      <c r="AF1112" s="55" t="s">
        <v>513</v>
      </c>
    </row>
    <row r="1113" spans="1:32" x14ac:dyDescent="0.25">
      <c r="A1113" s="55" t="s">
        <v>35</v>
      </c>
      <c r="B1113" s="55" t="s">
        <v>36</v>
      </c>
      <c r="C1113" s="55" t="s">
        <v>37</v>
      </c>
      <c r="D1113" s="55" t="s">
        <v>121</v>
      </c>
      <c r="E1113" s="55" t="s">
        <v>122</v>
      </c>
      <c r="F1113" s="55" t="s">
        <v>123</v>
      </c>
      <c r="G1113" s="55" t="s">
        <v>124</v>
      </c>
      <c r="H1113" s="55" t="s">
        <v>124</v>
      </c>
      <c r="I1113" s="55" t="s">
        <v>42</v>
      </c>
      <c r="J1113" s="55" t="s">
        <v>156</v>
      </c>
      <c r="K1113" s="55" t="s">
        <v>156</v>
      </c>
      <c r="L1113" s="55" t="s">
        <v>43</v>
      </c>
      <c r="M1113" s="55" t="s">
        <v>44</v>
      </c>
      <c r="N1113" s="55" t="s">
        <v>134</v>
      </c>
      <c r="O1113" s="55" t="s">
        <v>42</v>
      </c>
      <c r="P1113" s="55" t="s">
        <v>506</v>
      </c>
      <c r="Q1113" s="55" t="s">
        <v>135</v>
      </c>
      <c r="R1113" s="55" t="s">
        <v>509</v>
      </c>
      <c r="S1113" s="55">
        <v>201305</v>
      </c>
      <c r="T1113" s="55" t="s">
        <v>52</v>
      </c>
      <c r="U1113" s="55">
        <v>0</v>
      </c>
      <c r="V1113" s="56">
        <v>585.88</v>
      </c>
      <c r="W1113" s="55"/>
      <c r="X1113" s="55" t="s">
        <v>507</v>
      </c>
      <c r="Y1113" s="55"/>
      <c r="Z1113" s="55" t="s">
        <v>48</v>
      </c>
      <c r="AA1113" s="55" t="s">
        <v>315</v>
      </c>
      <c r="AB1113" s="55" t="s">
        <v>42</v>
      </c>
      <c r="AC1113" s="55" t="s">
        <v>518</v>
      </c>
      <c r="AD1113" s="55" t="s">
        <v>146</v>
      </c>
      <c r="AE1113" s="55"/>
      <c r="AF1113" s="55" t="s">
        <v>519</v>
      </c>
    </row>
    <row r="1114" spans="1:32" x14ac:dyDescent="0.25">
      <c r="A1114" s="55" t="s">
        <v>35</v>
      </c>
      <c r="B1114" s="55" t="s">
        <v>36</v>
      </c>
      <c r="C1114" s="55" t="s">
        <v>37</v>
      </c>
      <c r="D1114" s="55" t="s">
        <v>121</v>
      </c>
      <c r="E1114" s="55" t="s">
        <v>122</v>
      </c>
      <c r="F1114" s="55" t="s">
        <v>123</v>
      </c>
      <c r="G1114" s="55" t="s">
        <v>124</v>
      </c>
      <c r="H1114" s="55" t="s">
        <v>124</v>
      </c>
      <c r="I1114" s="55" t="s">
        <v>42</v>
      </c>
      <c r="J1114" s="55" t="s">
        <v>156</v>
      </c>
      <c r="K1114" s="55" t="s">
        <v>156</v>
      </c>
      <c r="L1114" s="55" t="s">
        <v>43</v>
      </c>
      <c r="M1114" s="55" t="s">
        <v>44</v>
      </c>
      <c r="N1114" s="55" t="s">
        <v>126</v>
      </c>
      <c r="O1114" s="55" t="s">
        <v>42</v>
      </c>
      <c r="P1114" s="55" t="s">
        <v>141</v>
      </c>
      <c r="Q1114" s="55" t="s">
        <v>520</v>
      </c>
      <c r="R1114" s="55" t="s">
        <v>476</v>
      </c>
      <c r="S1114" s="55">
        <v>201305</v>
      </c>
      <c r="T1114" s="55" t="s">
        <v>52</v>
      </c>
      <c r="U1114" s="55">
        <v>0</v>
      </c>
      <c r="V1114" s="56">
        <v>635</v>
      </c>
      <c r="W1114" s="55"/>
      <c r="X1114" s="55"/>
      <c r="Y1114" s="55"/>
      <c r="Z1114" s="55" t="s">
        <v>48</v>
      </c>
      <c r="AA1114" s="55" t="s">
        <v>144</v>
      </c>
      <c r="AB1114" s="55" t="s">
        <v>42</v>
      </c>
      <c r="AC1114" s="55" t="s">
        <v>477</v>
      </c>
      <c r="AD1114" s="55" t="s">
        <v>146</v>
      </c>
      <c r="AE1114" s="55"/>
      <c r="AF1114" s="55" t="s">
        <v>147</v>
      </c>
    </row>
    <row r="1115" spans="1:32" x14ac:dyDescent="0.25">
      <c r="A1115" s="55" t="s">
        <v>35</v>
      </c>
      <c r="B1115" s="55" t="s">
        <v>36</v>
      </c>
      <c r="C1115" s="55" t="s">
        <v>37</v>
      </c>
      <c r="D1115" s="55" t="s">
        <v>121</v>
      </c>
      <c r="E1115" s="55" t="s">
        <v>122</v>
      </c>
      <c r="F1115" s="55" t="s">
        <v>123</v>
      </c>
      <c r="G1115" s="55" t="s">
        <v>124</v>
      </c>
      <c r="H1115" s="55" t="s">
        <v>124</v>
      </c>
      <c r="I1115" s="55" t="s">
        <v>42</v>
      </c>
      <c r="J1115" s="55" t="s">
        <v>156</v>
      </c>
      <c r="K1115" s="55" t="s">
        <v>156</v>
      </c>
      <c r="L1115" s="55" t="s">
        <v>43</v>
      </c>
      <c r="M1115" s="55" t="s">
        <v>44</v>
      </c>
      <c r="N1115" s="55" t="s">
        <v>126</v>
      </c>
      <c r="O1115" s="55" t="s">
        <v>42</v>
      </c>
      <c r="P1115" s="55" t="s">
        <v>141</v>
      </c>
      <c r="Q1115" s="55" t="s">
        <v>508</v>
      </c>
      <c r="R1115" s="55" t="s">
        <v>476</v>
      </c>
      <c r="S1115" s="55">
        <v>201305</v>
      </c>
      <c r="T1115" s="55" t="s">
        <v>52</v>
      </c>
      <c r="U1115" s="55">
        <v>0</v>
      </c>
      <c r="V1115" s="56">
        <v>12.5</v>
      </c>
      <c r="W1115" s="55"/>
      <c r="X1115" s="55"/>
      <c r="Y1115" s="55"/>
      <c r="Z1115" s="55" t="s">
        <v>48</v>
      </c>
      <c r="AA1115" s="55" t="s">
        <v>144</v>
      </c>
      <c r="AB1115" s="55" t="s">
        <v>42</v>
      </c>
      <c r="AC1115" s="55" t="s">
        <v>477</v>
      </c>
      <c r="AD1115" s="55" t="s">
        <v>146</v>
      </c>
      <c r="AE1115" s="55"/>
      <c r="AF1115" s="55" t="s">
        <v>147</v>
      </c>
    </row>
    <row r="1116" spans="1:32" x14ac:dyDescent="0.25">
      <c r="A1116" s="55" t="s">
        <v>35</v>
      </c>
      <c r="B1116" s="55" t="s">
        <v>36</v>
      </c>
      <c r="C1116" s="55" t="s">
        <v>37</v>
      </c>
      <c r="D1116" s="55" t="s">
        <v>121</v>
      </c>
      <c r="E1116" s="55" t="s">
        <v>122</v>
      </c>
      <c r="F1116" s="55" t="s">
        <v>123</v>
      </c>
      <c r="G1116" s="55" t="s">
        <v>124</v>
      </c>
      <c r="H1116" s="55" t="s">
        <v>124</v>
      </c>
      <c r="I1116" s="55" t="s">
        <v>42</v>
      </c>
      <c r="J1116" s="55" t="s">
        <v>156</v>
      </c>
      <c r="K1116" s="55" t="s">
        <v>156</v>
      </c>
      <c r="L1116" s="55" t="s">
        <v>43</v>
      </c>
      <c r="M1116" s="55" t="s">
        <v>44</v>
      </c>
      <c r="N1116" s="55" t="s">
        <v>126</v>
      </c>
      <c r="O1116" s="55" t="s">
        <v>42</v>
      </c>
      <c r="P1116" s="55" t="s">
        <v>141</v>
      </c>
      <c r="Q1116" s="55" t="s">
        <v>521</v>
      </c>
      <c r="R1116" s="55" t="s">
        <v>476</v>
      </c>
      <c r="S1116" s="55">
        <v>201305</v>
      </c>
      <c r="T1116" s="55" t="s">
        <v>52</v>
      </c>
      <c r="U1116" s="55">
        <v>0</v>
      </c>
      <c r="V1116" s="56">
        <v>232.8</v>
      </c>
      <c r="W1116" s="55"/>
      <c r="X1116" s="55"/>
      <c r="Y1116" s="55"/>
      <c r="Z1116" s="55" t="s">
        <v>48</v>
      </c>
      <c r="AA1116" s="55" t="s">
        <v>144</v>
      </c>
      <c r="AB1116" s="55" t="s">
        <v>42</v>
      </c>
      <c r="AC1116" s="55" t="s">
        <v>477</v>
      </c>
      <c r="AD1116" s="55" t="s">
        <v>146</v>
      </c>
      <c r="AE1116" s="55"/>
      <c r="AF1116" s="55" t="s">
        <v>147</v>
      </c>
    </row>
    <row r="1117" spans="1:32" x14ac:dyDescent="0.25">
      <c r="A1117" s="55" t="s">
        <v>35</v>
      </c>
      <c r="B1117" s="55" t="s">
        <v>36</v>
      </c>
      <c r="C1117" s="55" t="s">
        <v>37</v>
      </c>
      <c r="D1117" s="55" t="s">
        <v>121</v>
      </c>
      <c r="E1117" s="55" t="s">
        <v>122</v>
      </c>
      <c r="F1117" s="55" t="s">
        <v>123</v>
      </c>
      <c r="G1117" s="55" t="s">
        <v>124</v>
      </c>
      <c r="H1117" s="55" t="s">
        <v>124</v>
      </c>
      <c r="I1117" s="55" t="s">
        <v>42</v>
      </c>
      <c r="J1117" s="55" t="s">
        <v>156</v>
      </c>
      <c r="K1117" s="55" t="s">
        <v>156</v>
      </c>
      <c r="L1117" s="55" t="s">
        <v>43</v>
      </c>
      <c r="M1117" s="55" t="s">
        <v>44</v>
      </c>
      <c r="N1117" s="55" t="s">
        <v>126</v>
      </c>
      <c r="O1117" s="55" t="s">
        <v>42</v>
      </c>
      <c r="P1117" s="55" t="s">
        <v>141</v>
      </c>
      <c r="Q1117" s="55" t="s">
        <v>505</v>
      </c>
      <c r="R1117" s="55" t="s">
        <v>476</v>
      </c>
      <c r="S1117" s="55">
        <v>201305</v>
      </c>
      <c r="T1117" s="55" t="s">
        <v>52</v>
      </c>
      <c r="U1117" s="55">
        <v>0</v>
      </c>
      <c r="V1117" s="56">
        <v>12.5</v>
      </c>
      <c r="W1117" s="55"/>
      <c r="X1117" s="55"/>
      <c r="Y1117" s="55"/>
      <c r="Z1117" s="55" t="s">
        <v>48</v>
      </c>
      <c r="AA1117" s="55" t="s">
        <v>144</v>
      </c>
      <c r="AB1117" s="55" t="s">
        <v>42</v>
      </c>
      <c r="AC1117" s="55" t="s">
        <v>477</v>
      </c>
      <c r="AD1117" s="55" t="s">
        <v>146</v>
      </c>
      <c r="AE1117" s="55"/>
      <c r="AF1117" s="55" t="s">
        <v>147</v>
      </c>
    </row>
    <row r="1118" spans="1:32" x14ac:dyDescent="0.25">
      <c r="A1118" s="55" t="s">
        <v>35</v>
      </c>
      <c r="B1118" s="55" t="s">
        <v>36</v>
      </c>
      <c r="C1118" s="55" t="s">
        <v>37</v>
      </c>
      <c r="D1118" s="55" t="s">
        <v>121</v>
      </c>
      <c r="E1118" s="55" t="s">
        <v>122</v>
      </c>
      <c r="F1118" s="55" t="s">
        <v>123</v>
      </c>
      <c r="G1118" s="55" t="s">
        <v>124</v>
      </c>
      <c r="H1118" s="55" t="s">
        <v>124</v>
      </c>
      <c r="I1118" s="55" t="s">
        <v>42</v>
      </c>
      <c r="J1118" s="55" t="s">
        <v>174</v>
      </c>
      <c r="K1118" s="55" t="s">
        <v>174</v>
      </c>
      <c r="L1118" s="55" t="s">
        <v>43</v>
      </c>
      <c r="M1118" s="55" t="s">
        <v>44</v>
      </c>
      <c r="N1118" s="55" t="s">
        <v>180</v>
      </c>
      <c r="O1118" s="55" t="s">
        <v>42</v>
      </c>
      <c r="P1118" s="55" t="s">
        <v>522</v>
      </c>
      <c r="Q1118" s="55" t="s">
        <v>523</v>
      </c>
      <c r="R1118" s="55" t="s">
        <v>524</v>
      </c>
      <c r="S1118" s="55">
        <v>201305</v>
      </c>
      <c r="T1118" s="55" t="s">
        <v>52</v>
      </c>
      <c r="U1118" s="55">
        <v>33300</v>
      </c>
      <c r="V1118" s="56">
        <v>33300</v>
      </c>
      <c r="W1118" s="55" t="s">
        <v>340</v>
      </c>
      <c r="X1118" s="55" t="s">
        <v>177</v>
      </c>
      <c r="Y1118" s="55"/>
      <c r="Z1118" s="55" t="s">
        <v>48</v>
      </c>
      <c r="AA1118" s="55" t="s">
        <v>315</v>
      </c>
      <c r="AB1118" s="55" t="s">
        <v>42</v>
      </c>
      <c r="AC1118" s="55" t="s">
        <v>474</v>
      </c>
      <c r="AD1118" s="55" t="s">
        <v>146</v>
      </c>
      <c r="AE1118" s="55"/>
      <c r="AF1118" s="55" t="s">
        <v>525</v>
      </c>
    </row>
    <row r="1119" spans="1:32" x14ac:dyDescent="0.25">
      <c r="A1119" s="55" t="s">
        <v>35</v>
      </c>
      <c r="B1119" s="55" t="s">
        <v>36</v>
      </c>
      <c r="C1119" s="55" t="s">
        <v>37</v>
      </c>
      <c r="D1119" s="55" t="s">
        <v>121</v>
      </c>
      <c r="E1119" s="55" t="s">
        <v>122</v>
      </c>
      <c r="F1119" s="55" t="s">
        <v>123</v>
      </c>
      <c r="G1119" s="55" t="s">
        <v>124</v>
      </c>
      <c r="H1119" s="55" t="s">
        <v>124</v>
      </c>
      <c r="I1119" s="55" t="s">
        <v>42</v>
      </c>
      <c r="J1119" s="55" t="s">
        <v>174</v>
      </c>
      <c r="K1119" s="55" t="s">
        <v>174</v>
      </c>
      <c r="L1119" s="55" t="s">
        <v>43</v>
      </c>
      <c r="M1119" s="55" t="s">
        <v>44</v>
      </c>
      <c r="N1119" s="55" t="s">
        <v>150</v>
      </c>
      <c r="O1119" s="55" t="s">
        <v>42</v>
      </c>
      <c r="P1119" s="55" t="s">
        <v>522</v>
      </c>
      <c r="Q1119" s="55" t="s">
        <v>529</v>
      </c>
      <c r="R1119" s="55" t="s">
        <v>524</v>
      </c>
      <c r="S1119" s="55">
        <v>201305</v>
      </c>
      <c r="T1119" s="55" t="s">
        <v>52</v>
      </c>
      <c r="U1119" s="55">
        <v>83623.34</v>
      </c>
      <c r="V1119" s="56">
        <v>83623.34</v>
      </c>
      <c r="W1119" s="55" t="s">
        <v>340</v>
      </c>
      <c r="X1119" s="55" t="s">
        <v>177</v>
      </c>
      <c r="Y1119" s="55"/>
      <c r="Z1119" s="55" t="s">
        <v>48</v>
      </c>
      <c r="AA1119" s="55" t="s">
        <v>315</v>
      </c>
      <c r="AB1119" s="55" t="s">
        <v>42</v>
      </c>
      <c r="AC1119" s="55" t="s">
        <v>474</v>
      </c>
      <c r="AD1119" s="55" t="s">
        <v>146</v>
      </c>
      <c r="AE1119" s="55"/>
      <c r="AF1119" s="55" t="s">
        <v>525</v>
      </c>
    </row>
    <row r="1120" spans="1:32" x14ac:dyDescent="0.25">
      <c r="A1120" s="55" t="s">
        <v>35</v>
      </c>
      <c r="B1120" s="55" t="s">
        <v>36</v>
      </c>
      <c r="C1120" s="55" t="s">
        <v>37</v>
      </c>
      <c r="D1120" s="55" t="s">
        <v>121</v>
      </c>
      <c r="E1120" s="55" t="s">
        <v>122</v>
      </c>
      <c r="F1120" s="55" t="s">
        <v>123</v>
      </c>
      <c r="G1120" s="55" t="s">
        <v>124</v>
      </c>
      <c r="H1120" s="55" t="s">
        <v>124</v>
      </c>
      <c r="I1120" s="55" t="s">
        <v>42</v>
      </c>
      <c r="J1120" s="55" t="s">
        <v>182</v>
      </c>
      <c r="K1120" s="55" t="s">
        <v>182</v>
      </c>
      <c r="L1120" s="55" t="s">
        <v>43</v>
      </c>
      <c r="M1120" s="55" t="s">
        <v>44</v>
      </c>
      <c r="N1120" s="55" t="s">
        <v>180</v>
      </c>
      <c r="O1120" s="55" t="s">
        <v>42</v>
      </c>
      <c r="P1120" s="55" t="s">
        <v>522</v>
      </c>
      <c r="Q1120" s="55" t="s">
        <v>530</v>
      </c>
      <c r="R1120" s="55" t="s">
        <v>524</v>
      </c>
      <c r="S1120" s="55">
        <v>201305</v>
      </c>
      <c r="T1120" s="55" t="s">
        <v>52</v>
      </c>
      <c r="U1120" s="55">
        <v>78859.680000000008</v>
      </c>
      <c r="V1120" s="56">
        <v>78859.679999999993</v>
      </c>
      <c r="W1120" s="55" t="s">
        <v>340</v>
      </c>
      <c r="X1120" s="55" t="s">
        <v>177</v>
      </c>
      <c r="Y1120" s="55"/>
      <c r="Z1120" s="55" t="s">
        <v>48</v>
      </c>
      <c r="AA1120" s="55" t="s">
        <v>315</v>
      </c>
      <c r="AB1120" s="55" t="s">
        <v>42</v>
      </c>
      <c r="AC1120" s="55" t="s">
        <v>474</v>
      </c>
      <c r="AD1120" s="55" t="s">
        <v>146</v>
      </c>
      <c r="AE1120" s="55"/>
      <c r="AF1120" s="55" t="s">
        <v>525</v>
      </c>
    </row>
    <row r="1121" spans="1:32" x14ac:dyDescent="0.25">
      <c r="A1121" s="55" t="s">
        <v>35</v>
      </c>
      <c r="B1121" s="55" t="s">
        <v>36</v>
      </c>
      <c r="C1121" s="55" t="s">
        <v>37</v>
      </c>
      <c r="D1121" s="55" t="s">
        <v>121</v>
      </c>
      <c r="E1121" s="55" t="s">
        <v>122</v>
      </c>
      <c r="F1121" s="55" t="s">
        <v>123</v>
      </c>
      <c r="G1121" s="55" t="s">
        <v>124</v>
      </c>
      <c r="H1121" s="55" t="s">
        <v>124</v>
      </c>
      <c r="I1121" s="55" t="s">
        <v>42</v>
      </c>
      <c r="J1121" s="55" t="s">
        <v>182</v>
      </c>
      <c r="K1121" s="55" t="s">
        <v>182</v>
      </c>
      <c r="L1121" s="55" t="s">
        <v>43</v>
      </c>
      <c r="M1121" s="55" t="s">
        <v>44</v>
      </c>
      <c r="N1121" s="55" t="s">
        <v>150</v>
      </c>
      <c r="O1121" s="55" t="s">
        <v>42</v>
      </c>
      <c r="P1121" s="55" t="s">
        <v>522</v>
      </c>
      <c r="Q1121" s="55" t="s">
        <v>531</v>
      </c>
      <c r="R1121" s="55" t="s">
        <v>524</v>
      </c>
      <c r="S1121" s="55">
        <v>201305</v>
      </c>
      <c r="T1121" s="55" t="s">
        <v>52</v>
      </c>
      <c r="U1121" s="55">
        <v>163393.47</v>
      </c>
      <c r="V1121" s="56">
        <v>163393.47</v>
      </c>
      <c r="W1121" s="55" t="s">
        <v>340</v>
      </c>
      <c r="X1121" s="55" t="s">
        <v>177</v>
      </c>
      <c r="Y1121" s="55"/>
      <c r="Z1121" s="55" t="s">
        <v>48</v>
      </c>
      <c r="AA1121" s="55" t="s">
        <v>315</v>
      </c>
      <c r="AB1121" s="55" t="s">
        <v>42</v>
      </c>
      <c r="AC1121" s="55" t="s">
        <v>474</v>
      </c>
      <c r="AD1121" s="55" t="s">
        <v>146</v>
      </c>
      <c r="AE1121" s="55"/>
      <c r="AF1121" s="55" t="s">
        <v>525</v>
      </c>
    </row>
    <row r="1122" spans="1:32" x14ac:dyDescent="0.25">
      <c r="A1122" s="55" t="s">
        <v>35</v>
      </c>
      <c r="B1122" s="55" t="s">
        <v>36</v>
      </c>
      <c r="C1122" s="55" t="s">
        <v>37</v>
      </c>
      <c r="D1122" s="55" t="s">
        <v>121</v>
      </c>
      <c r="E1122" s="55" t="s">
        <v>122</v>
      </c>
      <c r="F1122" s="55" t="s">
        <v>123</v>
      </c>
      <c r="G1122" s="55" t="s">
        <v>124</v>
      </c>
      <c r="H1122" s="55" t="s">
        <v>124</v>
      </c>
      <c r="I1122" s="55" t="s">
        <v>42</v>
      </c>
      <c r="J1122" s="55" t="s">
        <v>156</v>
      </c>
      <c r="K1122" s="55" t="s">
        <v>156</v>
      </c>
      <c r="L1122" s="55" t="s">
        <v>43</v>
      </c>
      <c r="M1122" s="55" t="s">
        <v>44</v>
      </c>
      <c r="N1122" s="55" t="s">
        <v>126</v>
      </c>
      <c r="O1122" s="55" t="s">
        <v>221</v>
      </c>
      <c r="P1122" s="55" t="s">
        <v>413</v>
      </c>
      <c r="Q1122" s="55" t="s">
        <v>167</v>
      </c>
      <c r="R1122" s="55" t="s">
        <v>503</v>
      </c>
      <c r="S1122" s="55">
        <v>201305</v>
      </c>
      <c r="T1122" s="55" t="s">
        <v>52</v>
      </c>
      <c r="U1122" s="55">
        <v>0</v>
      </c>
      <c r="V1122" s="56">
        <v>192.1</v>
      </c>
      <c r="W1122" s="55"/>
      <c r="X1122" s="55"/>
      <c r="Y1122" s="55"/>
      <c r="Z1122" s="55" t="s">
        <v>48</v>
      </c>
      <c r="AA1122" s="55" t="s">
        <v>168</v>
      </c>
      <c r="AB1122" s="55" t="s">
        <v>42</v>
      </c>
      <c r="AC1122" s="55" t="s">
        <v>504</v>
      </c>
      <c r="AD1122" s="55" t="s">
        <v>146</v>
      </c>
      <c r="AE1122" s="55"/>
      <c r="AF1122" s="55" t="s">
        <v>416</v>
      </c>
    </row>
    <row r="1123" spans="1:32" x14ac:dyDescent="0.25">
      <c r="A1123" s="55" t="s">
        <v>35</v>
      </c>
      <c r="B1123" s="55" t="s">
        <v>36</v>
      </c>
      <c r="C1123" s="55" t="s">
        <v>37</v>
      </c>
      <c r="D1123" s="55" t="s">
        <v>121</v>
      </c>
      <c r="E1123" s="55" t="s">
        <v>122</v>
      </c>
      <c r="F1123" s="55" t="s">
        <v>123</v>
      </c>
      <c r="G1123" s="55" t="s">
        <v>124</v>
      </c>
      <c r="H1123" s="55" t="s">
        <v>124</v>
      </c>
      <c r="I1123" s="55" t="s">
        <v>42</v>
      </c>
      <c r="J1123" s="55" t="s">
        <v>156</v>
      </c>
      <c r="K1123" s="55" t="s">
        <v>156</v>
      </c>
      <c r="L1123" s="55" t="s">
        <v>43</v>
      </c>
      <c r="M1123" s="55" t="s">
        <v>44</v>
      </c>
      <c r="N1123" s="55" t="s">
        <v>126</v>
      </c>
      <c r="O1123" s="55" t="s">
        <v>42</v>
      </c>
      <c r="P1123" s="55" t="s">
        <v>141</v>
      </c>
      <c r="Q1123" s="55" t="s">
        <v>167</v>
      </c>
      <c r="R1123" s="55" t="s">
        <v>476</v>
      </c>
      <c r="S1123" s="55">
        <v>201305</v>
      </c>
      <c r="T1123" s="55" t="s">
        <v>52</v>
      </c>
      <c r="U1123" s="55">
        <v>0</v>
      </c>
      <c r="V1123" s="56">
        <v>42.38</v>
      </c>
      <c r="W1123" s="55"/>
      <c r="X1123" s="55"/>
      <c r="Y1123" s="55"/>
      <c r="Z1123" s="55" t="s">
        <v>48</v>
      </c>
      <c r="AA1123" s="55" t="s">
        <v>168</v>
      </c>
      <c r="AB1123" s="55" t="s">
        <v>42</v>
      </c>
      <c r="AC1123" s="55" t="s">
        <v>477</v>
      </c>
      <c r="AD1123" s="55" t="s">
        <v>146</v>
      </c>
      <c r="AE1123" s="55"/>
      <c r="AF1123" s="55" t="s">
        <v>147</v>
      </c>
    </row>
    <row r="1124" spans="1:32" x14ac:dyDescent="0.25">
      <c r="A1124" s="55" t="s">
        <v>35</v>
      </c>
      <c r="B1124" s="55" t="s">
        <v>36</v>
      </c>
      <c r="C1124" s="55" t="s">
        <v>37</v>
      </c>
      <c r="D1124" s="55" t="s">
        <v>121</v>
      </c>
      <c r="E1124" s="55" t="s">
        <v>122</v>
      </c>
      <c r="F1124" s="55" t="s">
        <v>123</v>
      </c>
      <c r="G1124" s="55" t="s">
        <v>124</v>
      </c>
      <c r="H1124" s="55" t="s">
        <v>124</v>
      </c>
      <c r="I1124" s="55" t="s">
        <v>42</v>
      </c>
      <c r="J1124" s="55" t="s">
        <v>190</v>
      </c>
      <c r="K1124" s="55" t="s">
        <v>190</v>
      </c>
      <c r="L1124" s="55" t="s">
        <v>43</v>
      </c>
      <c r="M1124" s="55" t="s">
        <v>44</v>
      </c>
      <c r="N1124" s="55" t="s">
        <v>150</v>
      </c>
      <c r="O1124" s="55" t="s">
        <v>42</v>
      </c>
      <c r="P1124" s="55" t="s">
        <v>522</v>
      </c>
      <c r="Q1124" s="55" t="s">
        <v>539</v>
      </c>
      <c r="R1124" s="55" t="s">
        <v>524</v>
      </c>
      <c r="S1124" s="55">
        <v>201305</v>
      </c>
      <c r="T1124" s="55" t="s">
        <v>52</v>
      </c>
      <c r="U1124" s="55">
        <v>100000</v>
      </c>
      <c r="V1124" s="56">
        <v>100000</v>
      </c>
      <c r="W1124" s="55" t="s">
        <v>340</v>
      </c>
      <c r="X1124" s="55" t="s">
        <v>177</v>
      </c>
      <c r="Y1124" s="55"/>
      <c r="Z1124" s="55" t="s">
        <v>48</v>
      </c>
      <c r="AA1124" s="55" t="s">
        <v>315</v>
      </c>
      <c r="AB1124" s="55" t="s">
        <v>42</v>
      </c>
      <c r="AC1124" s="55" t="s">
        <v>474</v>
      </c>
      <c r="AD1124" s="55" t="s">
        <v>146</v>
      </c>
      <c r="AE1124" s="55"/>
      <c r="AF1124" s="55" t="s">
        <v>525</v>
      </c>
    </row>
    <row r="1125" spans="1:32" x14ac:dyDescent="0.25">
      <c r="A1125" s="55" t="s">
        <v>35</v>
      </c>
      <c r="B1125" s="55" t="s">
        <v>36</v>
      </c>
      <c r="C1125" s="55" t="s">
        <v>37</v>
      </c>
      <c r="D1125" s="55" t="s">
        <v>121</v>
      </c>
      <c r="E1125" s="55" t="s">
        <v>122</v>
      </c>
      <c r="F1125" s="55" t="s">
        <v>123</v>
      </c>
      <c r="G1125" s="55" t="s">
        <v>124</v>
      </c>
      <c r="H1125" s="55" t="s">
        <v>124</v>
      </c>
      <c r="I1125" s="55" t="s">
        <v>42</v>
      </c>
      <c r="J1125" s="55" t="s">
        <v>190</v>
      </c>
      <c r="K1125" s="55" t="s">
        <v>190</v>
      </c>
      <c r="L1125" s="55" t="s">
        <v>43</v>
      </c>
      <c r="M1125" s="55" t="s">
        <v>44</v>
      </c>
      <c r="N1125" s="55" t="s">
        <v>126</v>
      </c>
      <c r="O1125" s="55" t="s">
        <v>42</v>
      </c>
      <c r="P1125" s="55" t="s">
        <v>510</v>
      </c>
      <c r="Q1125" s="55" t="s">
        <v>167</v>
      </c>
      <c r="R1125" s="55" t="s">
        <v>511</v>
      </c>
      <c r="S1125" s="55">
        <v>201305</v>
      </c>
      <c r="T1125" s="55" t="s">
        <v>52</v>
      </c>
      <c r="U1125" s="55">
        <v>0</v>
      </c>
      <c r="V1125" s="56">
        <v>28.82</v>
      </c>
      <c r="W1125" s="55"/>
      <c r="X1125" s="55"/>
      <c r="Y1125" s="55"/>
      <c r="Z1125" s="55" t="s">
        <v>48</v>
      </c>
      <c r="AA1125" s="55" t="s">
        <v>168</v>
      </c>
      <c r="AB1125" s="55" t="s">
        <v>42</v>
      </c>
      <c r="AC1125" s="55" t="s">
        <v>512</v>
      </c>
      <c r="AD1125" s="55" t="s">
        <v>146</v>
      </c>
      <c r="AE1125" s="55"/>
      <c r="AF1125" s="55" t="s">
        <v>513</v>
      </c>
    </row>
    <row r="1126" spans="1:32" x14ac:dyDescent="0.25">
      <c r="A1126" s="55" t="s">
        <v>35</v>
      </c>
      <c r="B1126" s="55" t="s">
        <v>36</v>
      </c>
      <c r="C1126" s="55" t="s">
        <v>37</v>
      </c>
      <c r="D1126" s="55" t="s">
        <v>121</v>
      </c>
      <c r="E1126" s="55" t="s">
        <v>122</v>
      </c>
      <c r="F1126" s="55" t="s">
        <v>123</v>
      </c>
      <c r="G1126" s="55" t="s">
        <v>124</v>
      </c>
      <c r="H1126" s="55" t="s">
        <v>124</v>
      </c>
      <c r="I1126" s="55" t="s">
        <v>42</v>
      </c>
      <c r="J1126" s="55" t="s">
        <v>190</v>
      </c>
      <c r="K1126" s="55" t="s">
        <v>190</v>
      </c>
      <c r="L1126" s="55" t="s">
        <v>43</v>
      </c>
      <c r="M1126" s="55" t="s">
        <v>44</v>
      </c>
      <c r="N1126" s="55" t="s">
        <v>126</v>
      </c>
      <c r="O1126" s="55" t="s">
        <v>42</v>
      </c>
      <c r="P1126" s="55" t="s">
        <v>510</v>
      </c>
      <c r="Q1126" s="55" t="s">
        <v>167</v>
      </c>
      <c r="R1126" s="55" t="s">
        <v>511</v>
      </c>
      <c r="S1126" s="55">
        <v>201305</v>
      </c>
      <c r="T1126" s="55" t="s">
        <v>52</v>
      </c>
      <c r="U1126" s="55">
        <v>0</v>
      </c>
      <c r="V1126" s="56">
        <v>1.7</v>
      </c>
      <c r="W1126" s="55"/>
      <c r="X1126" s="55"/>
      <c r="Y1126" s="55"/>
      <c r="Z1126" s="55" t="s">
        <v>48</v>
      </c>
      <c r="AA1126" s="55" t="s">
        <v>168</v>
      </c>
      <c r="AB1126" s="55" t="s">
        <v>42</v>
      </c>
      <c r="AC1126" s="55" t="s">
        <v>512</v>
      </c>
      <c r="AD1126" s="55" t="s">
        <v>146</v>
      </c>
      <c r="AE1126" s="55"/>
      <c r="AF1126" s="55" t="s">
        <v>513</v>
      </c>
    </row>
    <row r="1127" spans="1:32" x14ac:dyDescent="0.25">
      <c r="A1127" s="55" t="s">
        <v>35</v>
      </c>
      <c r="B1127" s="55" t="s">
        <v>36</v>
      </c>
      <c r="C1127" s="55" t="s">
        <v>37</v>
      </c>
      <c r="D1127" s="55" t="s">
        <v>121</v>
      </c>
      <c r="E1127" s="55" t="s">
        <v>122</v>
      </c>
      <c r="F1127" s="55" t="s">
        <v>123</v>
      </c>
      <c r="G1127" s="55" t="s">
        <v>124</v>
      </c>
      <c r="H1127" s="55" t="s">
        <v>124</v>
      </c>
      <c r="I1127" s="55" t="s">
        <v>42</v>
      </c>
      <c r="J1127" s="55" t="s">
        <v>190</v>
      </c>
      <c r="K1127" s="55" t="s">
        <v>190</v>
      </c>
      <c r="L1127" s="55" t="s">
        <v>43</v>
      </c>
      <c r="M1127" s="55" t="s">
        <v>44</v>
      </c>
      <c r="N1127" s="55" t="s">
        <v>131</v>
      </c>
      <c r="O1127" s="55" t="s">
        <v>198</v>
      </c>
      <c r="P1127" s="55" t="s">
        <v>369</v>
      </c>
      <c r="Q1127" s="55" t="s">
        <v>535</v>
      </c>
      <c r="R1127" s="55" t="s">
        <v>536</v>
      </c>
      <c r="S1127" s="55">
        <v>201305</v>
      </c>
      <c r="T1127" s="55" t="s">
        <v>52</v>
      </c>
      <c r="U1127" s="55">
        <v>0</v>
      </c>
      <c r="V1127" s="56">
        <v>80.06</v>
      </c>
      <c r="W1127" s="55"/>
      <c r="X1127" s="55"/>
      <c r="Y1127" s="55"/>
      <c r="Z1127" s="55" t="s">
        <v>48</v>
      </c>
      <c r="AA1127" s="55" t="s">
        <v>144</v>
      </c>
      <c r="AB1127" s="55" t="s">
        <v>42</v>
      </c>
      <c r="AC1127" s="55" t="s">
        <v>504</v>
      </c>
      <c r="AD1127" s="55" t="s">
        <v>146</v>
      </c>
      <c r="AE1127" s="55"/>
      <c r="AF1127" s="55" t="s">
        <v>372</v>
      </c>
    </row>
    <row r="1128" spans="1:32" x14ac:dyDescent="0.25">
      <c r="A1128" s="55" t="s">
        <v>35</v>
      </c>
      <c r="B1128" s="55" t="s">
        <v>36</v>
      </c>
      <c r="C1128" s="55" t="s">
        <v>37</v>
      </c>
      <c r="D1128" s="55" t="s">
        <v>121</v>
      </c>
      <c r="E1128" s="55" t="s">
        <v>122</v>
      </c>
      <c r="F1128" s="55" t="s">
        <v>123</v>
      </c>
      <c r="G1128" s="55" t="s">
        <v>124</v>
      </c>
      <c r="H1128" s="55" t="s">
        <v>124</v>
      </c>
      <c r="I1128" s="55" t="s">
        <v>42</v>
      </c>
      <c r="J1128" s="55" t="s">
        <v>190</v>
      </c>
      <c r="K1128" s="55" t="s">
        <v>190</v>
      </c>
      <c r="L1128" s="55" t="s">
        <v>43</v>
      </c>
      <c r="M1128" s="55" t="s">
        <v>44</v>
      </c>
      <c r="N1128" s="55" t="s">
        <v>160</v>
      </c>
      <c r="O1128" s="55" t="s">
        <v>191</v>
      </c>
      <c r="P1128" s="55" t="s">
        <v>355</v>
      </c>
      <c r="Q1128" s="55" t="s">
        <v>551</v>
      </c>
      <c r="R1128" s="55" t="s">
        <v>534</v>
      </c>
      <c r="S1128" s="55">
        <v>201305</v>
      </c>
      <c r="T1128" s="55" t="s">
        <v>52</v>
      </c>
      <c r="U1128" s="55">
        <v>0</v>
      </c>
      <c r="V1128" s="56">
        <v>4.8099999999999996</v>
      </c>
      <c r="W1128" s="55"/>
      <c r="X1128" s="55"/>
      <c r="Y1128" s="55"/>
      <c r="Z1128" s="55" t="s">
        <v>48</v>
      </c>
      <c r="AA1128" s="55" t="s">
        <v>144</v>
      </c>
      <c r="AB1128" s="55" t="s">
        <v>42</v>
      </c>
      <c r="AC1128" s="55" t="s">
        <v>504</v>
      </c>
      <c r="AD1128" s="55" t="s">
        <v>146</v>
      </c>
      <c r="AE1128" s="55"/>
      <c r="AF1128" s="55" t="s">
        <v>358</v>
      </c>
    </row>
    <row r="1129" spans="1:32" x14ac:dyDescent="0.25">
      <c r="A1129" s="55" t="s">
        <v>35</v>
      </c>
      <c r="B1129" s="55" t="s">
        <v>36</v>
      </c>
      <c r="C1129" s="55" t="s">
        <v>37</v>
      </c>
      <c r="D1129" s="55" t="s">
        <v>121</v>
      </c>
      <c r="E1129" s="55" t="s">
        <v>122</v>
      </c>
      <c r="F1129" s="55" t="s">
        <v>123</v>
      </c>
      <c r="G1129" s="55" t="s">
        <v>124</v>
      </c>
      <c r="H1129" s="55" t="s">
        <v>124</v>
      </c>
      <c r="I1129" s="55" t="s">
        <v>42</v>
      </c>
      <c r="J1129" s="55" t="s">
        <v>190</v>
      </c>
      <c r="K1129" s="55" t="s">
        <v>190</v>
      </c>
      <c r="L1129" s="55" t="s">
        <v>43</v>
      </c>
      <c r="M1129" s="55" t="s">
        <v>44</v>
      </c>
      <c r="N1129" s="55" t="s">
        <v>126</v>
      </c>
      <c r="O1129" s="55" t="s">
        <v>42</v>
      </c>
      <c r="P1129" s="55" t="s">
        <v>355</v>
      </c>
      <c r="Q1129" s="55" t="s">
        <v>546</v>
      </c>
      <c r="R1129" s="55" t="s">
        <v>541</v>
      </c>
      <c r="S1129" s="55">
        <v>201305</v>
      </c>
      <c r="T1129" s="55" t="s">
        <v>52</v>
      </c>
      <c r="U1129" s="55">
        <v>0</v>
      </c>
      <c r="V1129" s="56">
        <v>2</v>
      </c>
      <c r="W1129" s="55"/>
      <c r="X1129" s="55"/>
      <c r="Y1129" s="55"/>
      <c r="Z1129" s="55" t="s">
        <v>48</v>
      </c>
      <c r="AA1129" s="55" t="s">
        <v>168</v>
      </c>
      <c r="AB1129" s="55" t="s">
        <v>42</v>
      </c>
      <c r="AC1129" s="55" t="s">
        <v>542</v>
      </c>
      <c r="AD1129" s="55" t="s">
        <v>146</v>
      </c>
      <c r="AE1129" s="55"/>
      <c r="AF1129" s="55" t="s">
        <v>358</v>
      </c>
    </row>
    <row r="1130" spans="1:32" x14ac:dyDescent="0.25">
      <c r="A1130" s="55" t="s">
        <v>35</v>
      </c>
      <c r="B1130" s="55" t="s">
        <v>36</v>
      </c>
      <c r="C1130" s="55" t="s">
        <v>37</v>
      </c>
      <c r="D1130" s="55" t="s">
        <v>121</v>
      </c>
      <c r="E1130" s="55" t="s">
        <v>122</v>
      </c>
      <c r="F1130" s="55" t="s">
        <v>123</v>
      </c>
      <c r="G1130" s="55" t="s">
        <v>124</v>
      </c>
      <c r="H1130" s="55" t="s">
        <v>124</v>
      </c>
      <c r="I1130" s="55" t="s">
        <v>42</v>
      </c>
      <c r="J1130" s="55" t="s">
        <v>190</v>
      </c>
      <c r="K1130" s="55" t="s">
        <v>190</v>
      </c>
      <c r="L1130" s="55" t="s">
        <v>43</v>
      </c>
      <c r="M1130" s="55" t="s">
        <v>44</v>
      </c>
      <c r="N1130" s="55" t="s">
        <v>126</v>
      </c>
      <c r="O1130" s="55" t="s">
        <v>42</v>
      </c>
      <c r="P1130" s="55" t="s">
        <v>355</v>
      </c>
      <c r="Q1130" s="55" t="s">
        <v>167</v>
      </c>
      <c r="R1130" s="55" t="s">
        <v>541</v>
      </c>
      <c r="S1130" s="55">
        <v>201305</v>
      </c>
      <c r="T1130" s="55" t="s">
        <v>52</v>
      </c>
      <c r="U1130" s="55">
        <v>0</v>
      </c>
      <c r="V1130" s="56">
        <v>259.89999999999998</v>
      </c>
      <c r="W1130" s="55"/>
      <c r="X1130" s="55"/>
      <c r="Y1130" s="55"/>
      <c r="Z1130" s="55" t="s">
        <v>48</v>
      </c>
      <c r="AA1130" s="55" t="s">
        <v>168</v>
      </c>
      <c r="AB1130" s="55" t="s">
        <v>42</v>
      </c>
      <c r="AC1130" s="55" t="s">
        <v>542</v>
      </c>
      <c r="AD1130" s="55" t="s">
        <v>146</v>
      </c>
      <c r="AE1130" s="55"/>
      <c r="AF1130" s="55" t="s">
        <v>358</v>
      </c>
    </row>
    <row r="1131" spans="1:32" x14ac:dyDescent="0.25">
      <c r="A1131" s="55" t="s">
        <v>35</v>
      </c>
      <c r="B1131" s="55" t="s">
        <v>36</v>
      </c>
      <c r="C1131" s="55" t="s">
        <v>37</v>
      </c>
      <c r="D1131" s="55" t="s">
        <v>121</v>
      </c>
      <c r="E1131" s="55" t="s">
        <v>122</v>
      </c>
      <c r="F1131" s="55" t="s">
        <v>123</v>
      </c>
      <c r="G1131" s="55" t="s">
        <v>124</v>
      </c>
      <c r="H1131" s="55" t="s">
        <v>124</v>
      </c>
      <c r="I1131" s="55" t="s">
        <v>42</v>
      </c>
      <c r="J1131" s="55" t="s">
        <v>190</v>
      </c>
      <c r="K1131" s="55" t="s">
        <v>190</v>
      </c>
      <c r="L1131" s="55" t="s">
        <v>43</v>
      </c>
      <c r="M1131" s="55" t="s">
        <v>44</v>
      </c>
      <c r="N1131" s="55" t="s">
        <v>126</v>
      </c>
      <c r="O1131" s="55" t="s">
        <v>42</v>
      </c>
      <c r="P1131" s="55" t="s">
        <v>355</v>
      </c>
      <c r="Q1131" s="55" t="s">
        <v>167</v>
      </c>
      <c r="R1131" s="55" t="s">
        <v>541</v>
      </c>
      <c r="S1131" s="55">
        <v>201305</v>
      </c>
      <c r="T1131" s="55" t="s">
        <v>52</v>
      </c>
      <c r="U1131" s="55">
        <v>0</v>
      </c>
      <c r="V1131" s="56">
        <v>22.6</v>
      </c>
      <c r="W1131" s="55"/>
      <c r="X1131" s="55"/>
      <c r="Y1131" s="55"/>
      <c r="Z1131" s="55" t="s">
        <v>48</v>
      </c>
      <c r="AA1131" s="55" t="s">
        <v>168</v>
      </c>
      <c r="AB1131" s="55" t="s">
        <v>42</v>
      </c>
      <c r="AC1131" s="55" t="s">
        <v>542</v>
      </c>
      <c r="AD1131" s="55" t="s">
        <v>146</v>
      </c>
      <c r="AE1131" s="55"/>
      <c r="AF1131" s="55" t="s">
        <v>358</v>
      </c>
    </row>
    <row r="1132" spans="1:32" x14ac:dyDescent="0.25">
      <c r="A1132" s="55" t="s">
        <v>35</v>
      </c>
      <c r="B1132" s="55" t="s">
        <v>36</v>
      </c>
      <c r="C1132" s="55" t="s">
        <v>37</v>
      </c>
      <c r="D1132" s="55" t="s">
        <v>121</v>
      </c>
      <c r="E1132" s="55" t="s">
        <v>122</v>
      </c>
      <c r="F1132" s="55" t="s">
        <v>123</v>
      </c>
      <c r="G1132" s="55" t="s">
        <v>124</v>
      </c>
      <c r="H1132" s="55" t="s">
        <v>124</v>
      </c>
      <c r="I1132" s="55" t="s">
        <v>42</v>
      </c>
      <c r="J1132" s="55" t="s">
        <v>190</v>
      </c>
      <c r="K1132" s="55" t="s">
        <v>190</v>
      </c>
      <c r="L1132" s="55" t="s">
        <v>43</v>
      </c>
      <c r="M1132" s="55" t="s">
        <v>44</v>
      </c>
      <c r="N1132" s="55" t="s">
        <v>160</v>
      </c>
      <c r="O1132" s="55" t="s">
        <v>42</v>
      </c>
      <c r="P1132" s="55" t="s">
        <v>355</v>
      </c>
      <c r="Q1132" s="55" t="s">
        <v>546</v>
      </c>
      <c r="R1132" s="55" t="s">
        <v>541</v>
      </c>
      <c r="S1132" s="55">
        <v>201305</v>
      </c>
      <c r="T1132" s="55" t="s">
        <v>52</v>
      </c>
      <c r="U1132" s="55">
        <v>0</v>
      </c>
      <c r="V1132" s="56">
        <v>2</v>
      </c>
      <c r="W1132" s="55"/>
      <c r="X1132" s="55"/>
      <c r="Y1132" s="55"/>
      <c r="Z1132" s="55" t="s">
        <v>48</v>
      </c>
      <c r="AA1132" s="55" t="s">
        <v>168</v>
      </c>
      <c r="AB1132" s="55" t="s">
        <v>42</v>
      </c>
      <c r="AC1132" s="55" t="s">
        <v>542</v>
      </c>
      <c r="AD1132" s="55" t="s">
        <v>146</v>
      </c>
      <c r="AE1132" s="55"/>
      <c r="AF1132" s="55" t="s">
        <v>358</v>
      </c>
    </row>
    <row r="1133" spans="1:32" x14ac:dyDescent="0.25">
      <c r="A1133" s="55" t="s">
        <v>35</v>
      </c>
      <c r="B1133" s="55" t="s">
        <v>36</v>
      </c>
      <c r="C1133" s="55" t="s">
        <v>37</v>
      </c>
      <c r="D1133" s="55" t="s">
        <v>121</v>
      </c>
      <c r="E1133" s="55" t="s">
        <v>122</v>
      </c>
      <c r="F1133" s="55" t="s">
        <v>123</v>
      </c>
      <c r="G1133" s="55" t="s">
        <v>124</v>
      </c>
      <c r="H1133" s="55" t="s">
        <v>124</v>
      </c>
      <c r="I1133" s="55" t="s">
        <v>42</v>
      </c>
      <c r="J1133" s="55" t="s">
        <v>190</v>
      </c>
      <c r="K1133" s="55" t="s">
        <v>190</v>
      </c>
      <c r="L1133" s="55" t="s">
        <v>43</v>
      </c>
      <c r="M1133" s="55" t="s">
        <v>44</v>
      </c>
      <c r="N1133" s="55" t="s">
        <v>160</v>
      </c>
      <c r="O1133" s="55" t="s">
        <v>42</v>
      </c>
      <c r="P1133" s="55" t="s">
        <v>510</v>
      </c>
      <c r="Q1133" s="55" t="s">
        <v>548</v>
      </c>
      <c r="R1133" s="55" t="s">
        <v>511</v>
      </c>
      <c r="S1133" s="55">
        <v>201305</v>
      </c>
      <c r="T1133" s="55" t="s">
        <v>52</v>
      </c>
      <c r="U1133" s="55">
        <v>0</v>
      </c>
      <c r="V1133" s="56">
        <v>6.12</v>
      </c>
      <c r="W1133" s="55"/>
      <c r="X1133" s="55"/>
      <c r="Y1133" s="55"/>
      <c r="Z1133" s="55" t="s">
        <v>48</v>
      </c>
      <c r="AA1133" s="55" t="s">
        <v>168</v>
      </c>
      <c r="AB1133" s="55" t="s">
        <v>42</v>
      </c>
      <c r="AC1133" s="55" t="s">
        <v>512</v>
      </c>
      <c r="AD1133" s="55" t="s">
        <v>146</v>
      </c>
      <c r="AE1133" s="55"/>
      <c r="AF1133" s="55" t="s">
        <v>513</v>
      </c>
    </row>
    <row r="1134" spans="1:32" x14ac:dyDescent="0.25">
      <c r="A1134" s="55" t="s">
        <v>35</v>
      </c>
      <c r="B1134" s="55" t="s">
        <v>36</v>
      </c>
      <c r="C1134" s="55" t="s">
        <v>37</v>
      </c>
      <c r="D1134" s="55" t="s">
        <v>121</v>
      </c>
      <c r="E1134" s="55" t="s">
        <v>122</v>
      </c>
      <c r="F1134" s="55" t="s">
        <v>123</v>
      </c>
      <c r="G1134" s="55" t="s">
        <v>124</v>
      </c>
      <c r="H1134" s="55" t="s">
        <v>124</v>
      </c>
      <c r="I1134" s="55" t="s">
        <v>42</v>
      </c>
      <c r="J1134" s="55" t="s">
        <v>190</v>
      </c>
      <c r="K1134" s="55" t="s">
        <v>190</v>
      </c>
      <c r="L1134" s="55" t="s">
        <v>43</v>
      </c>
      <c r="M1134" s="55" t="s">
        <v>44</v>
      </c>
      <c r="N1134" s="55" t="s">
        <v>160</v>
      </c>
      <c r="O1134" s="55" t="s">
        <v>42</v>
      </c>
      <c r="P1134" s="55" t="s">
        <v>510</v>
      </c>
      <c r="Q1134" s="55" t="s">
        <v>538</v>
      </c>
      <c r="R1134" s="55" t="s">
        <v>511</v>
      </c>
      <c r="S1134" s="55">
        <v>201305</v>
      </c>
      <c r="T1134" s="55" t="s">
        <v>52</v>
      </c>
      <c r="U1134" s="55">
        <v>0</v>
      </c>
      <c r="V1134" s="56">
        <v>14.38</v>
      </c>
      <c r="W1134" s="55"/>
      <c r="X1134" s="55"/>
      <c r="Y1134" s="55"/>
      <c r="Z1134" s="55" t="s">
        <v>48</v>
      </c>
      <c r="AA1134" s="55" t="s">
        <v>168</v>
      </c>
      <c r="AB1134" s="55" t="s">
        <v>42</v>
      </c>
      <c r="AC1134" s="55" t="s">
        <v>512</v>
      </c>
      <c r="AD1134" s="55" t="s">
        <v>146</v>
      </c>
      <c r="AE1134" s="55"/>
      <c r="AF1134" s="55" t="s">
        <v>513</v>
      </c>
    </row>
    <row r="1135" spans="1:32" x14ac:dyDescent="0.25">
      <c r="A1135" s="55" t="s">
        <v>35</v>
      </c>
      <c r="B1135" s="55" t="s">
        <v>36</v>
      </c>
      <c r="C1135" s="55" t="s">
        <v>37</v>
      </c>
      <c r="D1135" s="55" t="s">
        <v>121</v>
      </c>
      <c r="E1135" s="55" t="s">
        <v>122</v>
      </c>
      <c r="F1135" s="55" t="s">
        <v>123</v>
      </c>
      <c r="G1135" s="55" t="s">
        <v>124</v>
      </c>
      <c r="H1135" s="55" t="s">
        <v>124</v>
      </c>
      <c r="I1135" s="55" t="s">
        <v>42</v>
      </c>
      <c r="J1135" s="55" t="s">
        <v>190</v>
      </c>
      <c r="K1135" s="55" t="s">
        <v>190</v>
      </c>
      <c r="L1135" s="55" t="s">
        <v>43</v>
      </c>
      <c r="M1135" s="55" t="s">
        <v>44</v>
      </c>
      <c r="N1135" s="55" t="s">
        <v>126</v>
      </c>
      <c r="O1135" s="55" t="s">
        <v>198</v>
      </c>
      <c r="P1135" s="55" t="s">
        <v>369</v>
      </c>
      <c r="Q1135" s="55" t="s">
        <v>167</v>
      </c>
      <c r="R1135" s="55" t="s">
        <v>543</v>
      </c>
      <c r="S1135" s="55">
        <v>201305</v>
      </c>
      <c r="T1135" s="55" t="s">
        <v>52</v>
      </c>
      <c r="U1135" s="55">
        <v>0</v>
      </c>
      <c r="V1135" s="56">
        <v>196.62</v>
      </c>
      <c r="W1135" s="55"/>
      <c r="X1135" s="55"/>
      <c r="Y1135" s="55"/>
      <c r="Z1135" s="55" t="s">
        <v>48</v>
      </c>
      <c r="AA1135" s="55" t="s">
        <v>168</v>
      </c>
      <c r="AB1135" s="55" t="s">
        <v>42</v>
      </c>
      <c r="AC1135" s="55" t="s">
        <v>544</v>
      </c>
      <c r="AD1135" s="55" t="s">
        <v>146</v>
      </c>
      <c r="AE1135" s="55"/>
      <c r="AF1135" s="55" t="s">
        <v>372</v>
      </c>
    </row>
    <row r="1136" spans="1:32" x14ac:dyDescent="0.25">
      <c r="A1136" s="55" t="s">
        <v>35</v>
      </c>
      <c r="B1136" s="55" t="s">
        <v>36</v>
      </c>
      <c r="C1136" s="55" t="s">
        <v>37</v>
      </c>
      <c r="D1136" s="55" t="s">
        <v>121</v>
      </c>
      <c r="E1136" s="55" t="s">
        <v>122</v>
      </c>
      <c r="F1136" s="55" t="s">
        <v>123</v>
      </c>
      <c r="G1136" s="55" t="s">
        <v>124</v>
      </c>
      <c r="H1136" s="55" t="s">
        <v>124</v>
      </c>
      <c r="I1136" s="55" t="s">
        <v>42</v>
      </c>
      <c r="J1136" s="55" t="s">
        <v>190</v>
      </c>
      <c r="K1136" s="55" t="s">
        <v>190</v>
      </c>
      <c r="L1136" s="55" t="s">
        <v>43</v>
      </c>
      <c r="M1136" s="55" t="s">
        <v>44</v>
      </c>
      <c r="N1136" s="55" t="s">
        <v>160</v>
      </c>
      <c r="O1136" s="55" t="s">
        <v>198</v>
      </c>
      <c r="P1136" s="55" t="s">
        <v>369</v>
      </c>
      <c r="Q1136" s="55" t="s">
        <v>549</v>
      </c>
      <c r="R1136" s="55" t="s">
        <v>543</v>
      </c>
      <c r="S1136" s="55">
        <v>201305</v>
      </c>
      <c r="T1136" s="55" t="s">
        <v>52</v>
      </c>
      <c r="U1136" s="55">
        <v>0</v>
      </c>
      <c r="V1136" s="56">
        <v>14.92</v>
      </c>
      <c r="W1136" s="55"/>
      <c r="X1136" s="55"/>
      <c r="Y1136" s="55"/>
      <c r="Z1136" s="55" t="s">
        <v>48</v>
      </c>
      <c r="AA1136" s="55" t="s">
        <v>144</v>
      </c>
      <c r="AB1136" s="55" t="s">
        <v>42</v>
      </c>
      <c r="AC1136" s="55" t="s">
        <v>544</v>
      </c>
      <c r="AD1136" s="55" t="s">
        <v>146</v>
      </c>
      <c r="AE1136" s="55"/>
      <c r="AF1136" s="55" t="s">
        <v>372</v>
      </c>
    </row>
    <row r="1137" spans="1:32" x14ac:dyDescent="0.25">
      <c r="A1137" s="55" t="s">
        <v>35</v>
      </c>
      <c r="B1137" s="55" t="s">
        <v>36</v>
      </c>
      <c r="C1137" s="55" t="s">
        <v>37</v>
      </c>
      <c r="D1137" s="55" t="s">
        <v>121</v>
      </c>
      <c r="E1137" s="55" t="s">
        <v>122</v>
      </c>
      <c r="F1137" s="55" t="s">
        <v>123</v>
      </c>
      <c r="G1137" s="55" t="s">
        <v>124</v>
      </c>
      <c r="H1137" s="55" t="s">
        <v>124</v>
      </c>
      <c r="I1137" s="55" t="s">
        <v>42</v>
      </c>
      <c r="J1137" s="55" t="s">
        <v>190</v>
      </c>
      <c r="K1137" s="55" t="s">
        <v>190</v>
      </c>
      <c r="L1137" s="55" t="s">
        <v>43</v>
      </c>
      <c r="M1137" s="55" t="s">
        <v>44</v>
      </c>
      <c r="N1137" s="55" t="s">
        <v>126</v>
      </c>
      <c r="O1137" s="55" t="s">
        <v>191</v>
      </c>
      <c r="P1137" s="55" t="s">
        <v>355</v>
      </c>
      <c r="Q1137" s="55" t="s">
        <v>533</v>
      </c>
      <c r="R1137" s="55" t="s">
        <v>534</v>
      </c>
      <c r="S1137" s="55">
        <v>201305</v>
      </c>
      <c r="T1137" s="55" t="s">
        <v>52</v>
      </c>
      <c r="U1137" s="55">
        <v>0</v>
      </c>
      <c r="V1137" s="56">
        <v>92.64</v>
      </c>
      <c r="W1137" s="55"/>
      <c r="X1137" s="55"/>
      <c r="Y1137" s="55"/>
      <c r="Z1137" s="55" t="s">
        <v>48</v>
      </c>
      <c r="AA1137" s="55" t="s">
        <v>144</v>
      </c>
      <c r="AB1137" s="55" t="s">
        <v>42</v>
      </c>
      <c r="AC1137" s="55" t="s">
        <v>504</v>
      </c>
      <c r="AD1137" s="55" t="s">
        <v>146</v>
      </c>
      <c r="AE1137" s="55"/>
      <c r="AF1137" s="55" t="s">
        <v>358</v>
      </c>
    </row>
    <row r="1138" spans="1:32" x14ac:dyDescent="0.25">
      <c r="A1138" s="55" t="s">
        <v>35</v>
      </c>
      <c r="B1138" s="55" t="s">
        <v>36</v>
      </c>
      <c r="C1138" s="55" t="s">
        <v>37</v>
      </c>
      <c r="D1138" s="55" t="s">
        <v>121</v>
      </c>
      <c r="E1138" s="55" t="s">
        <v>122</v>
      </c>
      <c r="F1138" s="55" t="s">
        <v>123</v>
      </c>
      <c r="G1138" s="55" t="s">
        <v>124</v>
      </c>
      <c r="H1138" s="55" t="s">
        <v>124</v>
      </c>
      <c r="I1138" s="55" t="s">
        <v>42</v>
      </c>
      <c r="J1138" s="55" t="s">
        <v>190</v>
      </c>
      <c r="K1138" s="55" t="s">
        <v>190</v>
      </c>
      <c r="L1138" s="55" t="s">
        <v>43</v>
      </c>
      <c r="M1138" s="55" t="s">
        <v>44</v>
      </c>
      <c r="N1138" s="55" t="s">
        <v>126</v>
      </c>
      <c r="O1138" s="55" t="s">
        <v>191</v>
      </c>
      <c r="P1138" s="55" t="s">
        <v>355</v>
      </c>
      <c r="Q1138" s="55" t="s">
        <v>550</v>
      </c>
      <c r="R1138" s="55" t="s">
        <v>534</v>
      </c>
      <c r="S1138" s="55">
        <v>201305</v>
      </c>
      <c r="T1138" s="55" t="s">
        <v>52</v>
      </c>
      <c r="U1138" s="55">
        <v>0</v>
      </c>
      <c r="V1138" s="56">
        <v>82.62</v>
      </c>
      <c r="W1138" s="55"/>
      <c r="X1138" s="55"/>
      <c r="Y1138" s="55"/>
      <c r="Z1138" s="55" t="s">
        <v>48</v>
      </c>
      <c r="AA1138" s="55" t="s">
        <v>144</v>
      </c>
      <c r="AB1138" s="55" t="s">
        <v>42</v>
      </c>
      <c r="AC1138" s="55" t="s">
        <v>504</v>
      </c>
      <c r="AD1138" s="55" t="s">
        <v>146</v>
      </c>
      <c r="AE1138" s="55"/>
      <c r="AF1138" s="55" t="s">
        <v>358</v>
      </c>
    </row>
    <row r="1139" spans="1:32" x14ac:dyDescent="0.25">
      <c r="A1139" s="55" t="s">
        <v>35</v>
      </c>
      <c r="B1139" s="55" t="s">
        <v>36</v>
      </c>
      <c r="C1139" s="55" t="s">
        <v>37</v>
      </c>
      <c r="D1139" s="55" t="s">
        <v>121</v>
      </c>
      <c r="E1139" s="55" t="s">
        <v>122</v>
      </c>
      <c r="F1139" s="55" t="s">
        <v>123</v>
      </c>
      <c r="G1139" s="55" t="s">
        <v>124</v>
      </c>
      <c r="H1139" s="55" t="s">
        <v>124</v>
      </c>
      <c r="I1139" s="55" t="s">
        <v>42</v>
      </c>
      <c r="J1139" s="55" t="s">
        <v>190</v>
      </c>
      <c r="K1139" s="55" t="s">
        <v>190</v>
      </c>
      <c r="L1139" s="55" t="s">
        <v>43</v>
      </c>
      <c r="M1139" s="55" t="s">
        <v>44</v>
      </c>
      <c r="N1139" s="55" t="s">
        <v>160</v>
      </c>
      <c r="O1139" s="55" t="s">
        <v>191</v>
      </c>
      <c r="P1139" s="55" t="s">
        <v>355</v>
      </c>
      <c r="Q1139" s="55" t="s">
        <v>537</v>
      </c>
      <c r="R1139" s="55" t="s">
        <v>534</v>
      </c>
      <c r="S1139" s="55">
        <v>201305</v>
      </c>
      <c r="T1139" s="55" t="s">
        <v>52</v>
      </c>
      <c r="U1139" s="55">
        <v>0</v>
      </c>
      <c r="V1139" s="56">
        <v>16.010000000000002</v>
      </c>
      <c r="W1139" s="55"/>
      <c r="X1139" s="55"/>
      <c r="Y1139" s="55"/>
      <c r="Z1139" s="55" t="s">
        <v>48</v>
      </c>
      <c r="AA1139" s="55" t="s">
        <v>144</v>
      </c>
      <c r="AB1139" s="55" t="s">
        <v>42</v>
      </c>
      <c r="AC1139" s="55" t="s">
        <v>504</v>
      </c>
      <c r="AD1139" s="55" t="s">
        <v>146</v>
      </c>
      <c r="AE1139" s="55"/>
      <c r="AF1139" s="55" t="s">
        <v>358</v>
      </c>
    </row>
    <row r="1140" spans="1:32" x14ac:dyDescent="0.25">
      <c r="A1140" s="55" t="s">
        <v>35</v>
      </c>
      <c r="B1140" s="55" t="s">
        <v>36</v>
      </c>
      <c r="C1140" s="55" t="s">
        <v>37</v>
      </c>
      <c r="D1140" s="55" t="s">
        <v>121</v>
      </c>
      <c r="E1140" s="55" t="s">
        <v>122</v>
      </c>
      <c r="F1140" s="55" t="s">
        <v>123</v>
      </c>
      <c r="G1140" s="55" t="s">
        <v>124</v>
      </c>
      <c r="H1140" s="55" t="s">
        <v>124</v>
      </c>
      <c r="I1140" s="55" t="s">
        <v>42</v>
      </c>
      <c r="J1140" s="55" t="s">
        <v>190</v>
      </c>
      <c r="K1140" s="55" t="s">
        <v>190</v>
      </c>
      <c r="L1140" s="55" t="s">
        <v>43</v>
      </c>
      <c r="M1140" s="55" t="s">
        <v>44</v>
      </c>
      <c r="N1140" s="55" t="s">
        <v>160</v>
      </c>
      <c r="O1140" s="55" t="s">
        <v>191</v>
      </c>
      <c r="P1140" s="55" t="s">
        <v>355</v>
      </c>
      <c r="Q1140" s="55" t="s">
        <v>540</v>
      </c>
      <c r="R1140" s="55" t="s">
        <v>534</v>
      </c>
      <c r="S1140" s="55">
        <v>201305</v>
      </c>
      <c r="T1140" s="55" t="s">
        <v>52</v>
      </c>
      <c r="U1140" s="55">
        <v>0</v>
      </c>
      <c r="V1140" s="56">
        <v>7.23</v>
      </c>
      <c r="W1140" s="55"/>
      <c r="X1140" s="55"/>
      <c r="Y1140" s="55"/>
      <c r="Z1140" s="55" t="s">
        <v>48</v>
      </c>
      <c r="AA1140" s="55" t="s">
        <v>144</v>
      </c>
      <c r="AB1140" s="55" t="s">
        <v>42</v>
      </c>
      <c r="AC1140" s="55" t="s">
        <v>504</v>
      </c>
      <c r="AD1140" s="55" t="s">
        <v>146</v>
      </c>
      <c r="AE1140" s="55"/>
      <c r="AF1140" s="55" t="s">
        <v>358</v>
      </c>
    </row>
    <row r="1141" spans="1:32" x14ac:dyDescent="0.25">
      <c r="A1141" s="55" t="s">
        <v>35</v>
      </c>
      <c r="B1141" s="55" t="s">
        <v>36</v>
      </c>
      <c r="C1141" s="55" t="s">
        <v>37</v>
      </c>
      <c r="D1141" s="55" t="s">
        <v>121</v>
      </c>
      <c r="E1141" s="55" t="s">
        <v>122</v>
      </c>
      <c r="F1141" s="55" t="s">
        <v>123</v>
      </c>
      <c r="G1141" s="55" t="s">
        <v>124</v>
      </c>
      <c r="H1141" s="55" t="s">
        <v>124</v>
      </c>
      <c r="I1141" s="55" t="s">
        <v>42</v>
      </c>
      <c r="J1141" s="55" t="s">
        <v>190</v>
      </c>
      <c r="K1141" s="55" t="s">
        <v>190</v>
      </c>
      <c r="L1141" s="55" t="s">
        <v>43</v>
      </c>
      <c r="M1141" s="55" t="s">
        <v>44</v>
      </c>
      <c r="N1141" s="55" t="s">
        <v>160</v>
      </c>
      <c r="O1141" s="55" t="s">
        <v>191</v>
      </c>
      <c r="P1141" s="55" t="s">
        <v>355</v>
      </c>
      <c r="Q1141" s="55" t="s">
        <v>545</v>
      </c>
      <c r="R1141" s="55" t="s">
        <v>534</v>
      </c>
      <c r="S1141" s="55">
        <v>201305</v>
      </c>
      <c r="T1141" s="55" t="s">
        <v>52</v>
      </c>
      <c r="U1141" s="55">
        <v>0</v>
      </c>
      <c r="V1141" s="56">
        <v>130.28</v>
      </c>
      <c r="W1141" s="55"/>
      <c r="X1141" s="55"/>
      <c r="Y1141" s="55"/>
      <c r="Z1141" s="55" t="s">
        <v>48</v>
      </c>
      <c r="AA1141" s="55" t="s">
        <v>144</v>
      </c>
      <c r="AB1141" s="55" t="s">
        <v>42</v>
      </c>
      <c r="AC1141" s="55" t="s">
        <v>504</v>
      </c>
      <c r="AD1141" s="55" t="s">
        <v>146</v>
      </c>
      <c r="AE1141" s="55"/>
      <c r="AF1141" s="55" t="s">
        <v>358</v>
      </c>
    </row>
    <row r="1142" spans="1:32" x14ac:dyDescent="0.25">
      <c r="A1142" s="55" t="s">
        <v>35</v>
      </c>
      <c r="B1142" s="55" t="s">
        <v>36</v>
      </c>
      <c r="C1142" s="55" t="s">
        <v>37</v>
      </c>
      <c r="D1142" s="55" t="s">
        <v>121</v>
      </c>
      <c r="E1142" s="55" t="s">
        <v>122</v>
      </c>
      <c r="F1142" s="55" t="s">
        <v>123</v>
      </c>
      <c r="G1142" s="55" t="s">
        <v>124</v>
      </c>
      <c r="H1142" s="55" t="s">
        <v>124</v>
      </c>
      <c r="I1142" s="55" t="s">
        <v>42</v>
      </c>
      <c r="J1142" s="55" t="s">
        <v>190</v>
      </c>
      <c r="K1142" s="55" t="s">
        <v>190</v>
      </c>
      <c r="L1142" s="55" t="s">
        <v>43</v>
      </c>
      <c r="M1142" s="55" t="s">
        <v>44</v>
      </c>
      <c r="N1142" s="55" t="s">
        <v>131</v>
      </c>
      <c r="O1142" s="55" t="s">
        <v>138</v>
      </c>
      <c r="P1142" s="55" t="s">
        <v>303</v>
      </c>
      <c r="Q1142" s="55" t="s">
        <v>552</v>
      </c>
      <c r="R1142" s="55" t="s">
        <v>553</v>
      </c>
      <c r="S1142" s="55">
        <v>201305</v>
      </c>
      <c r="T1142" s="55" t="s">
        <v>52</v>
      </c>
      <c r="U1142" s="55">
        <v>0</v>
      </c>
      <c r="V1142" s="56">
        <v>400</v>
      </c>
      <c r="W1142" s="55"/>
      <c r="X1142" s="55"/>
      <c r="Y1142" s="55"/>
      <c r="Z1142" s="55" t="s">
        <v>48</v>
      </c>
      <c r="AA1142" s="55" t="s">
        <v>144</v>
      </c>
      <c r="AB1142" s="55" t="s">
        <v>42</v>
      </c>
      <c r="AC1142" s="55" t="s">
        <v>554</v>
      </c>
      <c r="AD1142" s="55" t="s">
        <v>146</v>
      </c>
      <c r="AE1142" s="55"/>
      <c r="AF1142" s="55" t="s">
        <v>307</v>
      </c>
    </row>
    <row r="1143" spans="1:32" x14ac:dyDescent="0.25">
      <c r="A1143" s="55" t="s">
        <v>35</v>
      </c>
      <c r="B1143" s="55" t="s">
        <v>36</v>
      </c>
      <c r="C1143" s="55" t="s">
        <v>37</v>
      </c>
      <c r="D1143" s="55" t="s">
        <v>121</v>
      </c>
      <c r="E1143" s="55" t="s">
        <v>215</v>
      </c>
      <c r="F1143" s="55" t="s">
        <v>216</v>
      </c>
      <c r="G1143" s="55" t="s">
        <v>124</v>
      </c>
      <c r="H1143" s="55" t="s">
        <v>124</v>
      </c>
      <c r="I1143" s="55" t="s">
        <v>42</v>
      </c>
      <c r="J1143" s="55" t="s">
        <v>231</v>
      </c>
      <c r="K1143" s="55" t="s">
        <v>231</v>
      </c>
      <c r="L1143" s="55" t="s">
        <v>43</v>
      </c>
      <c r="M1143" s="55" t="s">
        <v>44</v>
      </c>
      <c r="N1143" s="55" t="s">
        <v>150</v>
      </c>
      <c r="O1143" s="55" t="s">
        <v>42</v>
      </c>
      <c r="P1143" s="55" t="s">
        <v>392</v>
      </c>
      <c r="Q1143" s="55" t="s">
        <v>393</v>
      </c>
      <c r="R1143" s="55" t="s">
        <v>559</v>
      </c>
      <c r="S1143" s="55">
        <v>201305</v>
      </c>
      <c r="T1143" s="55" t="s">
        <v>52</v>
      </c>
      <c r="U1143" s="55">
        <v>52.04</v>
      </c>
      <c r="V1143" s="56">
        <v>52.04</v>
      </c>
      <c r="W1143" s="55" t="s">
        <v>340</v>
      </c>
      <c r="X1143" s="55" t="s">
        <v>384</v>
      </c>
      <c r="Y1143" s="55"/>
      <c r="Z1143" s="55" t="s">
        <v>48</v>
      </c>
      <c r="AA1143" s="55" t="s">
        <v>315</v>
      </c>
      <c r="AB1143" s="55" t="s">
        <v>42</v>
      </c>
      <c r="AC1143" s="55" t="s">
        <v>560</v>
      </c>
      <c r="AD1143" s="55" t="s">
        <v>146</v>
      </c>
      <c r="AE1143" s="55"/>
      <c r="AF1143" s="55" t="s">
        <v>396</v>
      </c>
    </row>
    <row r="1144" spans="1:32" x14ac:dyDescent="0.25">
      <c r="A1144" s="55" t="s">
        <v>35</v>
      </c>
      <c r="B1144" s="55" t="s">
        <v>36</v>
      </c>
      <c r="C1144" s="55" t="s">
        <v>37</v>
      </c>
      <c r="D1144" s="55" t="s">
        <v>121</v>
      </c>
      <c r="E1144" s="55" t="s">
        <v>215</v>
      </c>
      <c r="F1144" s="55" t="s">
        <v>216</v>
      </c>
      <c r="G1144" s="55" t="s">
        <v>124</v>
      </c>
      <c r="H1144" s="55" t="s">
        <v>124</v>
      </c>
      <c r="I1144" s="55" t="s">
        <v>42</v>
      </c>
      <c r="J1144" s="55" t="s">
        <v>231</v>
      </c>
      <c r="K1144" s="55" t="s">
        <v>231</v>
      </c>
      <c r="L1144" s="55" t="s">
        <v>43</v>
      </c>
      <c r="M1144" s="55" t="s">
        <v>44</v>
      </c>
      <c r="N1144" s="55" t="s">
        <v>134</v>
      </c>
      <c r="O1144" s="55" t="s">
        <v>42</v>
      </c>
      <c r="P1144" s="55" t="s">
        <v>392</v>
      </c>
      <c r="Q1144" s="55" t="s">
        <v>135</v>
      </c>
      <c r="R1144" s="55" t="s">
        <v>559</v>
      </c>
      <c r="S1144" s="55">
        <v>201305</v>
      </c>
      <c r="T1144" s="55" t="s">
        <v>52</v>
      </c>
      <c r="U1144" s="55">
        <v>0</v>
      </c>
      <c r="V1144" s="56">
        <v>2.6</v>
      </c>
      <c r="W1144" s="55"/>
      <c r="X1144" s="55" t="s">
        <v>384</v>
      </c>
      <c r="Y1144" s="55"/>
      <c r="Z1144" s="55" t="s">
        <v>48</v>
      </c>
      <c r="AA1144" s="55" t="s">
        <v>315</v>
      </c>
      <c r="AB1144" s="55" t="s">
        <v>42</v>
      </c>
      <c r="AC1144" s="55" t="s">
        <v>560</v>
      </c>
      <c r="AD1144" s="55" t="s">
        <v>146</v>
      </c>
      <c r="AE1144" s="55"/>
      <c r="AF1144" s="55" t="s">
        <v>396</v>
      </c>
    </row>
    <row r="1145" spans="1:32" x14ac:dyDescent="0.25">
      <c r="A1145" s="55" t="s">
        <v>35</v>
      </c>
      <c r="B1145" s="55" t="s">
        <v>36</v>
      </c>
      <c r="C1145" s="55" t="s">
        <v>37</v>
      </c>
      <c r="D1145" s="55" t="s">
        <v>121</v>
      </c>
      <c r="E1145" s="55" t="s">
        <v>215</v>
      </c>
      <c r="F1145" s="55" t="s">
        <v>216</v>
      </c>
      <c r="G1145" s="55" t="s">
        <v>124</v>
      </c>
      <c r="H1145" s="55" t="s">
        <v>124</v>
      </c>
      <c r="I1145" s="55" t="s">
        <v>42</v>
      </c>
      <c r="J1145" s="55" t="s">
        <v>231</v>
      </c>
      <c r="K1145" s="55" t="s">
        <v>231</v>
      </c>
      <c r="L1145" s="55" t="s">
        <v>43</v>
      </c>
      <c r="M1145" s="55" t="s">
        <v>44</v>
      </c>
      <c r="N1145" s="55" t="s">
        <v>150</v>
      </c>
      <c r="O1145" s="55" t="s">
        <v>42</v>
      </c>
      <c r="P1145" s="55" t="s">
        <v>392</v>
      </c>
      <c r="Q1145" s="55" t="s">
        <v>393</v>
      </c>
      <c r="R1145" s="55" t="s">
        <v>566</v>
      </c>
      <c r="S1145" s="55">
        <v>201305</v>
      </c>
      <c r="T1145" s="55" t="s">
        <v>52</v>
      </c>
      <c r="U1145" s="55">
        <v>202.95000000000002</v>
      </c>
      <c r="V1145" s="56">
        <v>202.95</v>
      </c>
      <c r="W1145" s="55" t="s">
        <v>340</v>
      </c>
      <c r="X1145" s="55" t="s">
        <v>384</v>
      </c>
      <c r="Y1145" s="55"/>
      <c r="Z1145" s="55" t="s">
        <v>48</v>
      </c>
      <c r="AA1145" s="55" t="s">
        <v>315</v>
      </c>
      <c r="AB1145" s="55" t="s">
        <v>42</v>
      </c>
      <c r="AC1145" s="55" t="s">
        <v>560</v>
      </c>
      <c r="AD1145" s="55" t="s">
        <v>146</v>
      </c>
      <c r="AE1145" s="55"/>
      <c r="AF1145" s="55" t="s">
        <v>396</v>
      </c>
    </row>
    <row r="1146" spans="1:32" x14ac:dyDescent="0.25">
      <c r="A1146" s="55" t="s">
        <v>35</v>
      </c>
      <c r="B1146" s="55" t="s">
        <v>36</v>
      </c>
      <c r="C1146" s="55" t="s">
        <v>37</v>
      </c>
      <c r="D1146" s="55" t="s">
        <v>121</v>
      </c>
      <c r="E1146" s="55" t="s">
        <v>215</v>
      </c>
      <c r="F1146" s="55" t="s">
        <v>216</v>
      </c>
      <c r="G1146" s="55" t="s">
        <v>124</v>
      </c>
      <c r="H1146" s="55" t="s">
        <v>124</v>
      </c>
      <c r="I1146" s="55" t="s">
        <v>42</v>
      </c>
      <c r="J1146" s="55" t="s">
        <v>231</v>
      </c>
      <c r="K1146" s="55" t="s">
        <v>231</v>
      </c>
      <c r="L1146" s="55" t="s">
        <v>43</v>
      </c>
      <c r="M1146" s="55" t="s">
        <v>44</v>
      </c>
      <c r="N1146" s="55" t="s">
        <v>134</v>
      </c>
      <c r="O1146" s="55" t="s">
        <v>42</v>
      </c>
      <c r="P1146" s="55" t="s">
        <v>392</v>
      </c>
      <c r="Q1146" s="55" t="s">
        <v>135</v>
      </c>
      <c r="R1146" s="55" t="s">
        <v>566</v>
      </c>
      <c r="S1146" s="55">
        <v>201305</v>
      </c>
      <c r="T1146" s="55" t="s">
        <v>52</v>
      </c>
      <c r="U1146" s="55">
        <v>0</v>
      </c>
      <c r="V1146" s="56">
        <v>10.15</v>
      </c>
      <c r="W1146" s="55"/>
      <c r="X1146" s="55" t="s">
        <v>384</v>
      </c>
      <c r="Y1146" s="55"/>
      <c r="Z1146" s="55" t="s">
        <v>48</v>
      </c>
      <c r="AA1146" s="55" t="s">
        <v>315</v>
      </c>
      <c r="AB1146" s="55" t="s">
        <v>42</v>
      </c>
      <c r="AC1146" s="55" t="s">
        <v>560</v>
      </c>
      <c r="AD1146" s="55" t="s">
        <v>146</v>
      </c>
      <c r="AE1146" s="55"/>
      <c r="AF1146" s="55" t="s">
        <v>396</v>
      </c>
    </row>
    <row r="1147" spans="1:32" x14ac:dyDescent="0.25">
      <c r="A1147" s="55" t="s">
        <v>35</v>
      </c>
      <c r="B1147" s="55" t="s">
        <v>36</v>
      </c>
      <c r="C1147" s="55" t="s">
        <v>37</v>
      </c>
      <c r="D1147" s="55" t="s">
        <v>121</v>
      </c>
      <c r="E1147" s="55" t="s">
        <v>215</v>
      </c>
      <c r="F1147" s="55" t="s">
        <v>216</v>
      </c>
      <c r="G1147" s="55" t="s">
        <v>124</v>
      </c>
      <c r="H1147" s="55" t="s">
        <v>124</v>
      </c>
      <c r="I1147" s="55" t="s">
        <v>42</v>
      </c>
      <c r="J1147" s="55" t="s">
        <v>217</v>
      </c>
      <c r="K1147" s="55" t="s">
        <v>217</v>
      </c>
      <c r="L1147" s="55" t="s">
        <v>43</v>
      </c>
      <c r="M1147" s="55" t="s">
        <v>44</v>
      </c>
      <c r="N1147" s="55" t="s">
        <v>150</v>
      </c>
      <c r="O1147" s="55" t="s">
        <v>42</v>
      </c>
      <c r="P1147" s="55" t="s">
        <v>392</v>
      </c>
      <c r="Q1147" s="55" t="s">
        <v>393</v>
      </c>
      <c r="R1147" s="55" t="s">
        <v>559</v>
      </c>
      <c r="S1147" s="55">
        <v>201305</v>
      </c>
      <c r="T1147" s="55" t="s">
        <v>52</v>
      </c>
      <c r="U1147" s="55">
        <v>55.76</v>
      </c>
      <c r="V1147" s="56">
        <v>55.76</v>
      </c>
      <c r="W1147" s="55" t="s">
        <v>340</v>
      </c>
      <c r="X1147" s="55" t="s">
        <v>384</v>
      </c>
      <c r="Y1147" s="55"/>
      <c r="Z1147" s="55" t="s">
        <v>48</v>
      </c>
      <c r="AA1147" s="55" t="s">
        <v>315</v>
      </c>
      <c r="AB1147" s="55" t="s">
        <v>42</v>
      </c>
      <c r="AC1147" s="55" t="s">
        <v>560</v>
      </c>
      <c r="AD1147" s="55" t="s">
        <v>146</v>
      </c>
      <c r="AE1147" s="55"/>
      <c r="AF1147" s="55" t="s">
        <v>396</v>
      </c>
    </row>
    <row r="1148" spans="1:32" x14ac:dyDescent="0.25">
      <c r="A1148" s="55" t="s">
        <v>35</v>
      </c>
      <c r="B1148" s="55" t="s">
        <v>36</v>
      </c>
      <c r="C1148" s="55" t="s">
        <v>37</v>
      </c>
      <c r="D1148" s="55" t="s">
        <v>121</v>
      </c>
      <c r="E1148" s="55" t="s">
        <v>215</v>
      </c>
      <c r="F1148" s="55" t="s">
        <v>216</v>
      </c>
      <c r="G1148" s="55" t="s">
        <v>124</v>
      </c>
      <c r="H1148" s="55" t="s">
        <v>124</v>
      </c>
      <c r="I1148" s="55" t="s">
        <v>42</v>
      </c>
      <c r="J1148" s="55" t="s">
        <v>217</v>
      </c>
      <c r="K1148" s="55" t="s">
        <v>217</v>
      </c>
      <c r="L1148" s="55" t="s">
        <v>43</v>
      </c>
      <c r="M1148" s="55" t="s">
        <v>44</v>
      </c>
      <c r="N1148" s="55" t="s">
        <v>134</v>
      </c>
      <c r="O1148" s="55" t="s">
        <v>42</v>
      </c>
      <c r="P1148" s="55" t="s">
        <v>392</v>
      </c>
      <c r="Q1148" s="55" t="s">
        <v>135</v>
      </c>
      <c r="R1148" s="55" t="s">
        <v>559</v>
      </c>
      <c r="S1148" s="55">
        <v>201305</v>
      </c>
      <c r="T1148" s="55" t="s">
        <v>52</v>
      </c>
      <c r="U1148" s="55">
        <v>0</v>
      </c>
      <c r="V1148" s="56">
        <v>2.79</v>
      </c>
      <c r="W1148" s="55"/>
      <c r="X1148" s="55" t="s">
        <v>384</v>
      </c>
      <c r="Y1148" s="55"/>
      <c r="Z1148" s="55" t="s">
        <v>48</v>
      </c>
      <c r="AA1148" s="55" t="s">
        <v>315</v>
      </c>
      <c r="AB1148" s="55" t="s">
        <v>42</v>
      </c>
      <c r="AC1148" s="55" t="s">
        <v>560</v>
      </c>
      <c r="AD1148" s="55" t="s">
        <v>146</v>
      </c>
      <c r="AE1148" s="55"/>
      <c r="AF1148" s="55" t="s">
        <v>396</v>
      </c>
    </row>
    <row r="1149" spans="1:32" x14ac:dyDescent="0.25">
      <c r="A1149" s="55" t="s">
        <v>35</v>
      </c>
      <c r="B1149" s="55" t="s">
        <v>36</v>
      </c>
      <c r="C1149" s="55" t="s">
        <v>37</v>
      </c>
      <c r="D1149" s="55" t="s">
        <v>121</v>
      </c>
      <c r="E1149" s="55" t="s">
        <v>215</v>
      </c>
      <c r="F1149" s="55" t="s">
        <v>216</v>
      </c>
      <c r="G1149" s="55" t="s">
        <v>124</v>
      </c>
      <c r="H1149" s="55" t="s">
        <v>124</v>
      </c>
      <c r="I1149" s="55" t="s">
        <v>42</v>
      </c>
      <c r="J1149" s="55" t="s">
        <v>217</v>
      </c>
      <c r="K1149" s="55" t="s">
        <v>217</v>
      </c>
      <c r="L1149" s="55" t="s">
        <v>43</v>
      </c>
      <c r="M1149" s="55" t="s">
        <v>44</v>
      </c>
      <c r="N1149" s="55" t="s">
        <v>150</v>
      </c>
      <c r="O1149" s="55" t="s">
        <v>42</v>
      </c>
      <c r="P1149" s="55" t="s">
        <v>392</v>
      </c>
      <c r="Q1149" s="55" t="s">
        <v>393</v>
      </c>
      <c r="R1149" s="55" t="s">
        <v>566</v>
      </c>
      <c r="S1149" s="55">
        <v>201305</v>
      </c>
      <c r="T1149" s="55" t="s">
        <v>52</v>
      </c>
      <c r="U1149" s="55">
        <v>217.44</v>
      </c>
      <c r="V1149" s="56">
        <v>217.44</v>
      </c>
      <c r="W1149" s="55" t="s">
        <v>340</v>
      </c>
      <c r="X1149" s="55" t="s">
        <v>384</v>
      </c>
      <c r="Y1149" s="55"/>
      <c r="Z1149" s="55" t="s">
        <v>48</v>
      </c>
      <c r="AA1149" s="55" t="s">
        <v>315</v>
      </c>
      <c r="AB1149" s="55" t="s">
        <v>42</v>
      </c>
      <c r="AC1149" s="55" t="s">
        <v>560</v>
      </c>
      <c r="AD1149" s="55" t="s">
        <v>146</v>
      </c>
      <c r="AE1149" s="55"/>
      <c r="AF1149" s="55" t="s">
        <v>396</v>
      </c>
    </row>
    <row r="1150" spans="1:32" x14ac:dyDescent="0.25">
      <c r="A1150" s="55" t="s">
        <v>35</v>
      </c>
      <c r="B1150" s="55" t="s">
        <v>36</v>
      </c>
      <c r="C1150" s="55" t="s">
        <v>37</v>
      </c>
      <c r="D1150" s="55" t="s">
        <v>121</v>
      </c>
      <c r="E1150" s="55" t="s">
        <v>215</v>
      </c>
      <c r="F1150" s="55" t="s">
        <v>216</v>
      </c>
      <c r="G1150" s="55" t="s">
        <v>124</v>
      </c>
      <c r="H1150" s="55" t="s">
        <v>124</v>
      </c>
      <c r="I1150" s="55" t="s">
        <v>42</v>
      </c>
      <c r="J1150" s="55" t="s">
        <v>217</v>
      </c>
      <c r="K1150" s="55" t="s">
        <v>217</v>
      </c>
      <c r="L1150" s="55" t="s">
        <v>43</v>
      </c>
      <c r="M1150" s="55" t="s">
        <v>44</v>
      </c>
      <c r="N1150" s="55" t="s">
        <v>134</v>
      </c>
      <c r="O1150" s="55" t="s">
        <v>42</v>
      </c>
      <c r="P1150" s="55" t="s">
        <v>392</v>
      </c>
      <c r="Q1150" s="55" t="s">
        <v>135</v>
      </c>
      <c r="R1150" s="55" t="s">
        <v>566</v>
      </c>
      <c r="S1150" s="55">
        <v>201305</v>
      </c>
      <c r="T1150" s="55" t="s">
        <v>52</v>
      </c>
      <c r="U1150" s="55">
        <v>0</v>
      </c>
      <c r="V1150" s="56">
        <v>10.87</v>
      </c>
      <c r="W1150" s="55"/>
      <c r="X1150" s="55" t="s">
        <v>384</v>
      </c>
      <c r="Y1150" s="55"/>
      <c r="Z1150" s="55" t="s">
        <v>48</v>
      </c>
      <c r="AA1150" s="55" t="s">
        <v>315</v>
      </c>
      <c r="AB1150" s="55" t="s">
        <v>42</v>
      </c>
      <c r="AC1150" s="55" t="s">
        <v>560</v>
      </c>
      <c r="AD1150" s="55" t="s">
        <v>146</v>
      </c>
      <c r="AE1150" s="55"/>
      <c r="AF1150" s="55" t="s">
        <v>396</v>
      </c>
    </row>
    <row r="1151" spans="1:32" x14ac:dyDescent="0.25">
      <c r="A1151" s="55" t="s">
        <v>35</v>
      </c>
      <c r="B1151" s="55" t="s">
        <v>36</v>
      </c>
      <c r="C1151" s="55" t="s">
        <v>37</v>
      </c>
      <c r="D1151" s="55" t="s">
        <v>121</v>
      </c>
      <c r="E1151" s="55" t="s">
        <v>215</v>
      </c>
      <c r="F1151" s="55" t="s">
        <v>216</v>
      </c>
      <c r="G1151" s="55" t="s">
        <v>124</v>
      </c>
      <c r="H1151" s="55" t="s">
        <v>124</v>
      </c>
      <c r="I1151" s="55" t="s">
        <v>42</v>
      </c>
      <c r="J1151" s="55" t="s">
        <v>217</v>
      </c>
      <c r="K1151" s="55" t="s">
        <v>217</v>
      </c>
      <c r="L1151" s="55" t="s">
        <v>43</v>
      </c>
      <c r="M1151" s="55" t="s">
        <v>44</v>
      </c>
      <c r="N1151" s="55" t="s">
        <v>150</v>
      </c>
      <c r="O1151" s="55" t="s">
        <v>42</v>
      </c>
      <c r="P1151" s="55" t="s">
        <v>392</v>
      </c>
      <c r="Q1151" s="55" t="s">
        <v>393</v>
      </c>
      <c r="R1151" s="55" t="s">
        <v>555</v>
      </c>
      <c r="S1151" s="55">
        <v>201305</v>
      </c>
      <c r="T1151" s="55" t="s">
        <v>52</v>
      </c>
      <c r="U1151" s="55">
        <v>133.81</v>
      </c>
      <c r="V1151" s="56">
        <v>133.81</v>
      </c>
      <c r="W1151" s="55" t="s">
        <v>340</v>
      </c>
      <c r="X1151" s="55" t="s">
        <v>384</v>
      </c>
      <c r="Y1151" s="55"/>
      <c r="Z1151" s="55" t="s">
        <v>48</v>
      </c>
      <c r="AA1151" s="55" t="s">
        <v>315</v>
      </c>
      <c r="AB1151" s="55" t="s">
        <v>42</v>
      </c>
      <c r="AC1151" s="55" t="s">
        <v>556</v>
      </c>
      <c r="AD1151" s="55" t="s">
        <v>146</v>
      </c>
      <c r="AE1151" s="55"/>
      <c r="AF1151" s="55" t="s">
        <v>396</v>
      </c>
    </row>
    <row r="1152" spans="1:32" x14ac:dyDescent="0.25">
      <c r="A1152" s="55" t="s">
        <v>35</v>
      </c>
      <c r="B1152" s="55" t="s">
        <v>36</v>
      </c>
      <c r="C1152" s="55" t="s">
        <v>37</v>
      </c>
      <c r="D1152" s="55" t="s">
        <v>121</v>
      </c>
      <c r="E1152" s="55" t="s">
        <v>215</v>
      </c>
      <c r="F1152" s="55" t="s">
        <v>216</v>
      </c>
      <c r="G1152" s="55" t="s">
        <v>124</v>
      </c>
      <c r="H1152" s="55" t="s">
        <v>124</v>
      </c>
      <c r="I1152" s="55" t="s">
        <v>42</v>
      </c>
      <c r="J1152" s="55" t="s">
        <v>217</v>
      </c>
      <c r="K1152" s="55" t="s">
        <v>217</v>
      </c>
      <c r="L1152" s="55" t="s">
        <v>43</v>
      </c>
      <c r="M1152" s="55" t="s">
        <v>44</v>
      </c>
      <c r="N1152" s="55" t="s">
        <v>134</v>
      </c>
      <c r="O1152" s="55" t="s">
        <v>42</v>
      </c>
      <c r="P1152" s="55" t="s">
        <v>392</v>
      </c>
      <c r="Q1152" s="55" t="s">
        <v>135</v>
      </c>
      <c r="R1152" s="55" t="s">
        <v>555</v>
      </c>
      <c r="S1152" s="55">
        <v>201305</v>
      </c>
      <c r="T1152" s="55" t="s">
        <v>52</v>
      </c>
      <c r="U1152" s="55">
        <v>0</v>
      </c>
      <c r="V1152" s="56">
        <v>6.69</v>
      </c>
      <c r="W1152" s="55"/>
      <c r="X1152" s="55" t="s">
        <v>384</v>
      </c>
      <c r="Y1152" s="55"/>
      <c r="Z1152" s="55" t="s">
        <v>48</v>
      </c>
      <c r="AA1152" s="55" t="s">
        <v>315</v>
      </c>
      <c r="AB1152" s="55" t="s">
        <v>42</v>
      </c>
      <c r="AC1152" s="55" t="s">
        <v>556</v>
      </c>
      <c r="AD1152" s="55" t="s">
        <v>146</v>
      </c>
      <c r="AE1152" s="55"/>
      <c r="AF1152" s="55" t="s">
        <v>396</v>
      </c>
    </row>
    <row r="1153" spans="1:32" x14ac:dyDescent="0.25">
      <c r="A1153" s="55" t="s">
        <v>35</v>
      </c>
      <c r="B1153" s="55" t="s">
        <v>36</v>
      </c>
      <c r="C1153" s="55" t="s">
        <v>37</v>
      </c>
      <c r="D1153" s="55" t="s">
        <v>121</v>
      </c>
      <c r="E1153" s="55" t="s">
        <v>215</v>
      </c>
      <c r="F1153" s="55" t="s">
        <v>216</v>
      </c>
      <c r="G1153" s="55" t="s">
        <v>124</v>
      </c>
      <c r="H1153" s="55" t="s">
        <v>124</v>
      </c>
      <c r="I1153" s="55" t="s">
        <v>42</v>
      </c>
      <c r="J1153" s="55" t="s">
        <v>217</v>
      </c>
      <c r="K1153" s="55" t="s">
        <v>217</v>
      </c>
      <c r="L1153" s="55" t="s">
        <v>43</v>
      </c>
      <c r="M1153" s="55" t="s">
        <v>44</v>
      </c>
      <c r="N1153" s="55" t="s">
        <v>150</v>
      </c>
      <c r="O1153" s="55" t="s">
        <v>42</v>
      </c>
      <c r="P1153" s="55" t="s">
        <v>392</v>
      </c>
      <c r="Q1153" s="55" t="s">
        <v>393</v>
      </c>
      <c r="R1153" s="55" t="s">
        <v>557</v>
      </c>
      <c r="S1153" s="55">
        <v>201305</v>
      </c>
      <c r="T1153" s="55" t="s">
        <v>52</v>
      </c>
      <c r="U1153" s="55">
        <v>223.02</v>
      </c>
      <c r="V1153" s="56">
        <v>223.02</v>
      </c>
      <c r="W1153" s="55" t="s">
        <v>340</v>
      </c>
      <c r="X1153" s="55" t="s">
        <v>384</v>
      </c>
      <c r="Y1153" s="55"/>
      <c r="Z1153" s="55" t="s">
        <v>48</v>
      </c>
      <c r="AA1153" s="55" t="s">
        <v>315</v>
      </c>
      <c r="AB1153" s="55" t="s">
        <v>42</v>
      </c>
      <c r="AC1153" s="55" t="s">
        <v>558</v>
      </c>
      <c r="AD1153" s="55" t="s">
        <v>146</v>
      </c>
      <c r="AE1153" s="55"/>
      <c r="AF1153" s="55" t="s">
        <v>396</v>
      </c>
    </row>
    <row r="1154" spans="1:32" x14ac:dyDescent="0.25">
      <c r="A1154" s="55" t="s">
        <v>35</v>
      </c>
      <c r="B1154" s="55" t="s">
        <v>36</v>
      </c>
      <c r="C1154" s="55" t="s">
        <v>37</v>
      </c>
      <c r="D1154" s="55" t="s">
        <v>121</v>
      </c>
      <c r="E1154" s="55" t="s">
        <v>215</v>
      </c>
      <c r="F1154" s="55" t="s">
        <v>216</v>
      </c>
      <c r="G1154" s="55" t="s">
        <v>124</v>
      </c>
      <c r="H1154" s="55" t="s">
        <v>124</v>
      </c>
      <c r="I1154" s="55" t="s">
        <v>42</v>
      </c>
      <c r="J1154" s="55" t="s">
        <v>217</v>
      </c>
      <c r="K1154" s="55" t="s">
        <v>217</v>
      </c>
      <c r="L1154" s="55" t="s">
        <v>43</v>
      </c>
      <c r="M1154" s="55" t="s">
        <v>44</v>
      </c>
      <c r="N1154" s="55" t="s">
        <v>134</v>
      </c>
      <c r="O1154" s="55" t="s">
        <v>42</v>
      </c>
      <c r="P1154" s="55" t="s">
        <v>392</v>
      </c>
      <c r="Q1154" s="55" t="s">
        <v>135</v>
      </c>
      <c r="R1154" s="55" t="s">
        <v>557</v>
      </c>
      <c r="S1154" s="55">
        <v>201305</v>
      </c>
      <c r="T1154" s="55" t="s">
        <v>52</v>
      </c>
      <c r="U1154" s="55">
        <v>0</v>
      </c>
      <c r="V1154" s="56">
        <v>11.15</v>
      </c>
      <c r="W1154" s="55"/>
      <c r="X1154" s="55" t="s">
        <v>384</v>
      </c>
      <c r="Y1154" s="55"/>
      <c r="Z1154" s="55" t="s">
        <v>48</v>
      </c>
      <c r="AA1154" s="55" t="s">
        <v>315</v>
      </c>
      <c r="AB1154" s="55" t="s">
        <v>42</v>
      </c>
      <c r="AC1154" s="55" t="s">
        <v>558</v>
      </c>
      <c r="AD1154" s="55" t="s">
        <v>146</v>
      </c>
      <c r="AE1154" s="55"/>
      <c r="AF1154" s="55" t="s">
        <v>396</v>
      </c>
    </row>
    <row r="1155" spans="1:32" x14ac:dyDescent="0.25">
      <c r="A1155" s="55" t="s">
        <v>35</v>
      </c>
      <c r="B1155" s="55" t="s">
        <v>36</v>
      </c>
      <c r="C1155" s="55" t="s">
        <v>37</v>
      </c>
      <c r="D1155" s="55" t="s">
        <v>121</v>
      </c>
      <c r="E1155" s="55" t="s">
        <v>215</v>
      </c>
      <c r="F1155" s="55" t="s">
        <v>216</v>
      </c>
      <c r="G1155" s="55" t="s">
        <v>124</v>
      </c>
      <c r="H1155" s="55" t="s">
        <v>124</v>
      </c>
      <c r="I1155" s="55" t="s">
        <v>42</v>
      </c>
      <c r="J1155" s="55" t="s">
        <v>217</v>
      </c>
      <c r="K1155" s="55" t="s">
        <v>217</v>
      </c>
      <c r="L1155" s="55" t="s">
        <v>43</v>
      </c>
      <c r="M1155" s="55" t="s">
        <v>44</v>
      </c>
      <c r="N1155" s="55" t="s">
        <v>150</v>
      </c>
      <c r="O1155" s="55" t="s">
        <v>42</v>
      </c>
      <c r="P1155" s="55" t="s">
        <v>392</v>
      </c>
      <c r="Q1155" s="55" t="s">
        <v>393</v>
      </c>
      <c r="R1155" s="55" t="s">
        <v>565</v>
      </c>
      <c r="S1155" s="55">
        <v>201305</v>
      </c>
      <c r="T1155" s="55" t="s">
        <v>52</v>
      </c>
      <c r="U1155" s="55">
        <v>223.02</v>
      </c>
      <c r="V1155" s="56">
        <v>223.02</v>
      </c>
      <c r="W1155" s="55" t="s">
        <v>340</v>
      </c>
      <c r="X1155" s="55" t="s">
        <v>384</v>
      </c>
      <c r="Y1155" s="55"/>
      <c r="Z1155" s="55" t="s">
        <v>48</v>
      </c>
      <c r="AA1155" s="55" t="s">
        <v>315</v>
      </c>
      <c r="AB1155" s="55" t="s">
        <v>42</v>
      </c>
      <c r="AC1155" s="55" t="s">
        <v>558</v>
      </c>
      <c r="AD1155" s="55" t="s">
        <v>146</v>
      </c>
      <c r="AE1155" s="55"/>
      <c r="AF1155" s="55" t="s">
        <v>396</v>
      </c>
    </row>
    <row r="1156" spans="1:32" x14ac:dyDescent="0.25">
      <c r="A1156" s="55" t="s">
        <v>35</v>
      </c>
      <c r="B1156" s="55" t="s">
        <v>36</v>
      </c>
      <c r="C1156" s="55" t="s">
        <v>37</v>
      </c>
      <c r="D1156" s="55" t="s">
        <v>121</v>
      </c>
      <c r="E1156" s="55" t="s">
        <v>215</v>
      </c>
      <c r="F1156" s="55" t="s">
        <v>216</v>
      </c>
      <c r="G1156" s="55" t="s">
        <v>124</v>
      </c>
      <c r="H1156" s="55" t="s">
        <v>124</v>
      </c>
      <c r="I1156" s="55" t="s">
        <v>42</v>
      </c>
      <c r="J1156" s="55" t="s">
        <v>217</v>
      </c>
      <c r="K1156" s="55" t="s">
        <v>217</v>
      </c>
      <c r="L1156" s="55" t="s">
        <v>43</v>
      </c>
      <c r="M1156" s="55" t="s">
        <v>44</v>
      </c>
      <c r="N1156" s="55" t="s">
        <v>134</v>
      </c>
      <c r="O1156" s="55" t="s">
        <v>42</v>
      </c>
      <c r="P1156" s="55" t="s">
        <v>392</v>
      </c>
      <c r="Q1156" s="55" t="s">
        <v>135</v>
      </c>
      <c r="R1156" s="55" t="s">
        <v>565</v>
      </c>
      <c r="S1156" s="55">
        <v>201305</v>
      </c>
      <c r="T1156" s="55" t="s">
        <v>52</v>
      </c>
      <c r="U1156" s="55">
        <v>0</v>
      </c>
      <c r="V1156" s="56">
        <v>11.15</v>
      </c>
      <c r="W1156" s="55"/>
      <c r="X1156" s="55" t="s">
        <v>384</v>
      </c>
      <c r="Y1156" s="55"/>
      <c r="Z1156" s="55" t="s">
        <v>48</v>
      </c>
      <c r="AA1156" s="55" t="s">
        <v>315</v>
      </c>
      <c r="AB1156" s="55" t="s">
        <v>42</v>
      </c>
      <c r="AC1156" s="55" t="s">
        <v>558</v>
      </c>
      <c r="AD1156" s="55" t="s">
        <v>146</v>
      </c>
      <c r="AE1156" s="55"/>
      <c r="AF1156" s="55" t="s">
        <v>396</v>
      </c>
    </row>
    <row r="1157" spans="1:32" x14ac:dyDescent="0.25">
      <c r="A1157" s="55" t="s">
        <v>35</v>
      </c>
      <c r="B1157" s="55" t="s">
        <v>36</v>
      </c>
      <c r="C1157" s="55" t="s">
        <v>37</v>
      </c>
      <c r="D1157" s="55" t="s">
        <v>121</v>
      </c>
      <c r="E1157" s="55" t="s">
        <v>215</v>
      </c>
      <c r="F1157" s="55" t="s">
        <v>216</v>
      </c>
      <c r="G1157" s="55" t="s">
        <v>124</v>
      </c>
      <c r="H1157" s="55" t="s">
        <v>124</v>
      </c>
      <c r="I1157" s="55" t="s">
        <v>42</v>
      </c>
      <c r="J1157" s="55" t="s">
        <v>237</v>
      </c>
      <c r="K1157" s="55" t="s">
        <v>237</v>
      </c>
      <c r="L1157" s="55" t="s">
        <v>43</v>
      </c>
      <c r="M1157" s="55" t="s">
        <v>44</v>
      </c>
      <c r="N1157" s="55" t="s">
        <v>150</v>
      </c>
      <c r="O1157" s="55" t="s">
        <v>42</v>
      </c>
      <c r="P1157" s="55" t="s">
        <v>392</v>
      </c>
      <c r="Q1157" s="55" t="s">
        <v>393</v>
      </c>
      <c r="R1157" s="55" t="s">
        <v>566</v>
      </c>
      <c r="S1157" s="55">
        <v>201305</v>
      </c>
      <c r="T1157" s="55" t="s">
        <v>52</v>
      </c>
      <c r="U1157" s="55">
        <v>217.44</v>
      </c>
      <c r="V1157" s="56">
        <v>217.44</v>
      </c>
      <c r="W1157" s="55" t="s">
        <v>340</v>
      </c>
      <c r="X1157" s="55" t="s">
        <v>384</v>
      </c>
      <c r="Y1157" s="55"/>
      <c r="Z1157" s="55" t="s">
        <v>48</v>
      </c>
      <c r="AA1157" s="55" t="s">
        <v>315</v>
      </c>
      <c r="AB1157" s="55" t="s">
        <v>42</v>
      </c>
      <c r="AC1157" s="55" t="s">
        <v>560</v>
      </c>
      <c r="AD1157" s="55" t="s">
        <v>146</v>
      </c>
      <c r="AE1157" s="55"/>
      <c r="AF1157" s="55" t="s">
        <v>396</v>
      </c>
    </row>
    <row r="1158" spans="1:32" x14ac:dyDescent="0.25">
      <c r="A1158" s="55" t="s">
        <v>35</v>
      </c>
      <c r="B1158" s="55" t="s">
        <v>36</v>
      </c>
      <c r="C1158" s="55" t="s">
        <v>37</v>
      </c>
      <c r="D1158" s="55" t="s">
        <v>121</v>
      </c>
      <c r="E1158" s="55" t="s">
        <v>215</v>
      </c>
      <c r="F1158" s="55" t="s">
        <v>216</v>
      </c>
      <c r="G1158" s="55" t="s">
        <v>124</v>
      </c>
      <c r="H1158" s="55" t="s">
        <v>124</v>
      </c>
      <c r="I1158" s="55" t="s">
        <v>42</v>
      </c>
      <c r="J1158" s="55" t="s">
        <v>237</v>
      </c>
      <c r="K1158" s="55" t="s">
        <v>237</v>
      </c>
      <c r="L1158" s="55" t="s">
        <v>43</v>
      </c>
      <c r="M1158" s="55" t="s">
        <v>44</v>
      </c>
      <c r="N1158" s="55" t="s">
        <v>134</v>
      </c>
      <c r="O1158" s="55" t="s">
        <v>42</v>
      </c>
      <c r="P1158" s="55" t="s">
        <v>392</v>
      </c>
      <c r="Q1158" s="55" t="s">
        <v>135</v>
      </c>
      <c r="R1158" s="55" t="s">
        <v>566</v>
      </c>
      <c r="S1158" s="55">
        <v>201305</v>
      </c>
      <c r="T1158" s="55" t="s">
        <v>52</v>
      </c>
      <c r="U1158" s="55">
        <v>0</v>
      </c>
      <c r="V1158" s="56">
        <v>10.87</v>
      </c>
      <c r="W1158" s="55"/>
      <c r="X1158" s="55" t="s">
        <v>384</v>
      </c>
      <c r="Y1158" s="55"/>
      <c r="Z1158" s="55" t="s">
        <v>48</v>
      </c>
      <c r="AA1158" s="55" t="s">
        <v>315</v>
      </c>
      <c r="AB1158" s="55" t="s">
        <v>42</v>
      </c>
      <c r="AC1158" s="55" t="s">
        <v>560</v>
      </c>
      <c r="AD1158" s="55" t="s">
        <v>146</v>
      </c>
      <c r="AE1158" s="55"/>
      <c r="AF1158" s="55" t="s">
        <v>396</v>
      </c>
    </row>
    <row r="1159" spans="1:32" x14ac:dyDescent="0.25">
      <c r="A1159" s="55" t="s">
        <v>35</v>
      </c>
      <c r="B1159" s="55" t="s">
        <v>36</v>
      </c>
      <c r="C1159" s="55" t="s">
        <v>37</v>
      </c>
      <c r="D1159" s="55" t="s">
        <v>121</v>
      </c>
      <c r="E1159" s="55" t="s">
        <v>215</v>
      </c>
      <c r="F1159" s="55" t="s">
        <v>216</v>
      </c>
      <c r="G1159" s="55" t="s">
        <v>124</v>
      </c>
      <c r="H1159" s="55" t="s">
        <v>124</v>
      </c>
      <c r="I1159" s="55" t="s">
        <v>42</v>
      </c>
      <c r="J1159" s="55" t="s">
        <v>237</v>
      </c>
      <c r="K1159" s="55" t="s">
        <v>237</v>
      </c>
      <c r="L1159" s="55" t="s">
        <v>43</v>
      </c>
      <c r="M1159" s="55" t="s">
        <v>44</v>
      </c>
      <c r="N1159" s="55" t="s">
        <v>150</v>
      </c>
      <c r="O1159" s="55" t="s">
        <v>42</v>
      </c>
      <c r="P1159" s="55" t="s">
        <v>392</v>
      </c>
      <c r="Q1159" s="55" t="s">
        <v>393</v>
      </c>
      <c r="R1159" s="55" t="s">
        <v>559</v>
      </c>
      <c r="S1159" s="55">
        <v>201305</v>
      </c>
      <c r="T1159" s="55" t="s">
        <v>52</v>
      </c>
      <c r="U1159" s="55">
        <v>55.76</v>
      </c>
      <c r="V1159" s="56">
        <v>55.76</v>
      </c>
      <c r="W1159" s="55" t="s">
        <v>340</v>
      </c>
      <c r="X1159" s="55" t="s">
        <v>384</v>
      </c>
      <c r="Y1159" s="55"/>
      <c r="Z1159" s="55" t="s">
        <v>48</v>
      </c>
      <c r="AA1159" s="55" t="s">
        <v>315</v>
      </c>
      <c r="AB1159" s="55" t="s">
        <v>42</v>
      </c>
      <c r="AC1159" s="55" t="s">
        <v>560</v>
      </c>
      <c r="AD1159" s="55" t="s">
        <v>146</v>
      </c>
      <c r="AE1159" s="55"/>
      <c r="AF1159" s="55" t="s">
        <v>396</v>
      </c>
    </row>
    <row r="1160" spans="1:32" x14ac:dyDescent="0.25">
      <c r="A1160" s="55" t="s">
        <v>35</v>
      </c>
      <c r="B1160" s="55" t="s">
        <v>36</v>
      </c>
      <c r="C1160" s="55" t="s">
        <v>37</v>
      </c>
      <c r="D1160" s="55" t="s">
        <v>121</v>
      </c>
      <c r="E1160" s="55" t="s">
        <v>215</v>
      </c>
      <c r="F1160" s="55" t="s">
        <v>216</v>
      </c>
      <c r="G1160" s="55" t="s">
        <v>124</v>
      </c>
      <c r="H1160" s="55" t="s">
        <v>124</v>
      </c>
      <c r="I1160" s="55" t="s">
        <v>42</v>
      </c>
      <c r="J1160" s="55" t="s">
        <v>237</v>
      </c>
      <c r="K1160" s="55" t="s">
        <v>237</v>
      </c>
      <c r="L1160" s="55" t="s">
        <v>43</v>
      </c>
      <c r="M1160" s="55" t="s">
        <v>44</v>
      </c>
      <c r="N1160" s="55" t="s">
        <v>134</v>
      </c>
      <c r="O1160" s="55" t="s">
        <v>42</v>
      </c>
      <c r="P1160" s="55" t="s">
        <v>392</v>
      </c>
      <c r="Q1160" s="55" t="s">
        <v>135</v>
      </c>
      <c r="R1160" s="55" t="s">
        <v>559</v>
      </c>
      <c r="S1160" s="55">
        <v>201305</v>
      </c>
      <c r="T1160" s="55" t="s">
        <v>52</v>
      </c>
      <c r="U1160" s="55">
        <v>0</v>
      </c>
      <c r="V1160" s="56">
        <v>2.79</v>
      </c>
      <c r="W1160" s="55"/>
      <c r="X1160" s="55" t="s">
        <v>384</v>
      </c>
      <c r="Y1160" s="55"/>
      <c r="Z1160" s="55" t="s">
        <v>48</v>
      </c>
      <c r="AA1160" s="55" t="s">
        <v>315</v>
      </c>
      <c r="AB1160" s="55" t="s">
        <v>42</v>
      </c>
      <c r="AC1160" s="55" t="s">
        <v>560</v>
      </c>
      <c r="AD1160" s="55" t="s">
        <v>146</v>
      </c>
      <c r="AE1160" s="55"/>
      <c r="AF1160" s="55" t="s">
        <v>396</v>
      </c>
    </row>
    <row r="1161" spans="1:32" x14ac:dyDescent="0.25">
      <c r="A1161" s="55" t="s">
        <v>35</v>
      </c>
      <c r="B1161" s="55" t="s">
        <v>36</v>
      </c>
      <c r="C1161" s="55" t="s">
        <v>37</v>
      </c>
      <c r="D1161" s="55" t="s">
        <v>121</v>
      </c>
      <c r="E1161" s="55" t="s">
        <v>215</v>
      </c>
      <c r="F1161" s="55" t="s">
        <v>216</v>
      </c>
      <c r="G1161" s="55" t="s">
        <v>124</v>
      </c>
      <c r="H1161" s="55" t="s">
        <v>124</v>
      </c>
      <c r="I1161" s="55" t="s">
        <v>42</v>
      </c>
      <c r="J1161" s="55" t="s">
        <v>231</v>
      </c>
      <c r="K1161" s="55" t="s">
        <v>231</v>
      </c>
      <c r="L1161" s="55" t="s">
        <v>43</v>
      </c>
      <c r="M1161" s="55" t="s">
        <v>44</v>
      </c>
      <c r="N1161" s="55" t="s">
        <v>150</v>
      </c>
      <c r="O1161" s="55" t="s">
        <v>42</v>
      </c>
      <c r="P1161" s="55" t="s">
        <v>392</v>
      </c>
      <c r="Q1161" s="55" t="s">
        <v>393</v>
      </c>
      <c r="R1161" s="55" t="s">
        <v>555</v>
      </c>
      <c r="S1161" s="55">
        <v>201305</v>
      </c>
      <c r="T1161" s="55" t="s">
        <v>52</v>
      </c>
      <c r="U1161" s="55">
        <v>124.89</v>
      </c>
      <c r="V1161" s="56">
        <v>124.89</v>
      </c>
      <c r="W1161" s="55" t="s">
        <v>340</v>
      </c>
      <c r="X1161" s="55" t="s">
        <v>384</v>
      </c>
      <c r="Y1161" s="55"/>
      <c r="Z1161" s="55" t="s">
        <v>48</v>
      </c>
      <c r="AA1161" s="55" t="s">
        <v>315</v>
      </c>
      <c r="AB1161" s="55" t="s">
        <v>42</v>
      </c>
      <c r="AC1161" s="55" t="s">
        <v>556</v>
      </c>
      <c r="AD1161" s="55" t="s">
        <v>146</v>
      </c>
      <c r="AE1161" s="55"/>
      <c r="AF1161" s="55" t="s">
        <v>396</v>
      </c>
    </row>
    <row r="1162" spans="1:32" x14ac:dyDescent="0.25">
      <c r="A1162" s="55" t="s">
        <v>35</v>
      </c>
      <c r="B1162" s="55" t="s">
        <v>36</v>
      </c>
      <c r="C1162" s="55" t="s">
        <v>37</v>
      </c>
      <c r="D1162" s="55" t="s">
        <v>121</v>
      </c>
      <c r="E1162" s="55" t="s">
        <v>215</v>
      </c>
      <c r="F1162" s="55" t="s">
        <v>216</v>
      </c>
      <c r="G1162" s="55" t="s">
        <v>124</v>
      </c>
      <c r="H1162" s="55" t="s">
        <v>124</v>
      </c>
      <c r="I1162" s="55" t="s">
        <v>42</v>
      </c>
      <c r="J1162" s="55" t="s">
        <v>231</v>
      </c>
      <c r="K1162" s="55" t="s">
        <v>231</v>
      </c>
      <c r="L1162" s="55" t="s">
        <v>43</v>
      </c>
      <c r="M1162" s="55" t="s">
        <v>44</v>
      </c>
      <c r="N1162" s="55" t="s">
        <v>134</v>
      </c>
      <c r="O1162" s="55" t="s">
        <v>42</v>
      </c>
      <c r="P1162" s="55" t="s">
        <v>392</v>
      </c>
      <c r="Q1162" s="55" t="s">
        <v>135</v>
      </c>
      <c r="R1162" s="55" t="s">
        <v>555</v>
      </c>
      <c r="S1162" s="55">
        <v>201305</v>
      </c>
      <c r="T1162" s="55" t="s">
        <v>52</v>
      </c>
      <c r="U1162" s="55">
        <v>0</v>
      </c>
      <c r="V1162" s="56">
        <v>6.24</v>
      </c>
      <c r="W1162" s="55"/>
      <c r="X1162" s="55" t="s">
        <v>384</v>
      </c>
      <c r="Y1162" s="55"/>
      <c r="Z1162" s="55" t="s">
        <v>48</v>
      </c>
      <c r="AA1162" s="55" t="s">
        <v>315</v>
      </c>
      <c r="AB1162" s="55" t="s">
        <v>42</v>
      </c>
      <c r="AC1162" s="55" t="s">
        <v>556</v>
      </c>
      <c r="AD1162" s="55" t="s">
        <v>146</v>
      </c>
      <c r="AE1162" s="55"/>
      <c r="AF1162" s="55" t="s">
        <v>396</v>
      </c>
    </row>
    <row r="1163" spans="1:32" x14ac:dyDescent="0.25">
      <c r="A1163" s="55" t="s">
        <v>35</v>
      </c>
      <c r="B1163" s="55" t="s">
        <v>36</v>
      </c>
      <c r="C1163" s="55" t="s">
        <v>37</v>
      </c>
      <c r="D1163" s="55" t="s">
        <v>121</v>
      </c>
      <c r="E1163" s="55" t="s">
        <v>215</v>
      </c>
      <c r="F1163" s="55" t="s">
        <v>216</v>
      </c>
      <c r="G1163" s="55" t="s">
        <v>124</v>
      </c>
      <c r="H1163" s="55" t="s">
        <v>124</v>
      </c>
      <c r="I1163" s="55" t="s">
        <v>42</v>
      </c>
      <c r="J1163" s="55" t="s">
        <v>237</v>
      </c>
      <c r="K1163" s="55" t="s">
        <v>237</v>
      </c>
      <c r="L1163" s="55" t="s">
        <v>43</v>
      </c>
      <c r="M1163" s="55" t="s">
        <v>44</v>
      </c>
      <c r="N1163" s="55" t="s">
        <v>150</v>
      </c>
      <c r="O1163" s="55" t="s">
        <v>42</v>
      </c>
      <c r="P1163" s="55" t="s">
        <v>392</v>
      </c>
      <c r="Q1163" s="55" t="s">
        <v>393</v>
      </c>
      <c r="R1163" s="55" t="s">
        <v>555</v>
      </c>
      <c r="S1163" s="55">
        <v>201305</v>
      </c>
      <c r="T1163" s="55" t="s">
        <v>52</v>
      </c>
      <c r="U1163" s="55">
        <v>133.81</v>
      </c>
      <c r="V1163" s="56">
        <v>133.81</v>
      </c>
      <c r="W1163" s="55" t="s">
        <v>340</v>
      </c>
      <c r="X1163" s="55" t="s">
        <v>384</v>
      </c>
      <c r="Y1163" s="55"/>
      <c r="Z1163" s="55" t="s">
        <v>48</v>
      </c>
      <c r="AA1163" s="55" t="s">
        <v>315</v>
      </c>
      <c r="AB1163" s="55" t="s">
        <v>42</v>
      </c>
      <c r="AC1163" s="55" t="s">
        <v>556</v>
      </c>
      <c r="AD1163" s="55" t="s">
        <v>146</v>
      </c>
      <c r="AE1163" s="55"/>
      <c r="AF1163" s="55" t="s">
        <v>396</v>
      </c>
    </row>
    <row r="1164" spans="1:32" x14ac:dyDescent="0.25">
      <c r="A1164" s="55" t="s">
        <v>35</v>
      </c>
      <c r="B1164" s="55" t="s">
        <v>36</v>
      </c>
      <c r="C1164" s="55" t="s">
        <v>37</v>
      </c>
      <c r="D1164" s="55" t="s">
        <v>121</v>
      </c>
      <c r="E1164" s="55" t="s">
        <v>215</v>
      </c>
      <c r="F1164" s="55" t="s">
        <v>216</v>
      </c>
      <c r="G1164" s="55" t="s">
        <v>124</v>
      </c>
      <c r="H1164" s="55" t="s">
        <v>124</v>
      </c>
      <c r="I1164" s="55" t="s">
        <v>42</v>
      </c>
      <c r="J1164" s="55" t="s">
        <v>237</v>
      </c>
      <c r="K1164" s="55" t="s">
        <v>237</v>
      </c>
      <c r="L1164" s="55" t="s">
        <v>43</v>
      </c>
      <c r="M1164" s="55" t="s">
        <v>44</v>
      </c>
      <c r="N1164" s="55" t="s">
        <v>134</v>
      </c>
      <c r="O1164" s="55" t="s">
        <v>42</v>
      </c>
      <c r="P1164" s="55" t="s">
        <v>392</v>
      </c>
      <c r="Q1164" s="55" t="s">
        <v>135</v>
      </c>
      <c r="R1164" s="55" t="s">
        <v>555</v>
      </c>
      <c r="S1164" s="55">
        <v>201305</v>
      </c>
      <c r="T1164" s="55" t="s">
        <v>52</v>
      </c>
      <c r="U1164" s="55">
        <v>0</v>
      </c>
      <c r="V1164" s="56">
        <v>6.69</v>
      </c>
      <c r="W1164" s="55"/>
      <c r="X1164" s="55" t="s">
        <v>384</v>
      </c>
      <c r="Y1164" s="55"/>
      <c r="Z1164" s="55" t="s">
        <v>48</v>
      </c>
      <c r="AA1164" s="55" t="s">
        <v>315</v>
      </c>
      <c r="AB1164" s="55" t="s">
        <v>42</v>
      </c>
      <c r="AC1164" s="55" t="s">
        <v>556</v>
      </c>
      <c r="AD1164" s="55" t="s">
        <v>146</v>
      </c>
      <c r="AE1164" s="55"/>
      <c r="AF1164" s="55" t="s">
        <v>396</v>
      </c>
    </row>
    <row r="1165" spans="1:32" x14ac:dyDescent="0.25">
      <c r="A1165" s="55" t="s">
        <v>35</v>
      </c>
      <c r="B1165" s="55" t="s">
        <v>36</v>
      </c>
      <c r="C1165" s="55" t="s">
        <v>37</v>
      </c>
      <c r="D1165" s="55" t="s">
        <v>121</v>
      </c>
      <c r="E1165" s="55" t="s">
        <v>215</v>
      </c>
      <c r="F1165" s="55" t="s">
        <v>216</v>
      </c>
      <c r="G1165" s="55" t="s">
        <v>124</v>
      </c>
      <c r="H1165" s="55" t="s">
        <v>124</v>
      </c>
      <c r="I1165" s="55" t="s">
        <v>42</v>
      </c>
      <c r="J1165" s="55" t="s">
        <v>231</v>
      </c>
      <c r="K1165" s="55" t="s">
        <v>231</v>
      </c>
      <c r="L1165" s="55" t="s">
        <v>43</v>
      </c>
      <c r="M1165" s="55" t="s">
        <v>44</v>
      </c>
      <c r="N1165" s="55" t="s">
        <v>150</v>
      </c>
      <c r="O1165" s="55" t="s">
        <v>42</v>
      </c>
      <c r="P1165" s="55" t="s">
        <v>392</v>
      </c>
      <c r="Q1165" s="55" t="s">
        <v>393</v>
      </c>
      <c r="R1165" s="55" t="s">
        <v>557</v>
      </c>
      <c r="S1165" s="55">
        <v>201305</v>
      </c>
      <c r="T1165" s="55" t="s">
        <v>52</v>
      </c>
      <c r="U1165" s="55">
        <v>208.15</v>
      </c>
      <c r="V1165" s="56">
        <v>208.15</v>
      </c>
      <c r="W1165" s="55" t="s">
        <v>340</v>
      </c>
      <c r="X1165" s="55" t="s">
        <v>384</v>
      </c>
      <c r="Y1165" s="55"/>
      <c r="Z1165" s="55" t="s">
        <v>48</v>
      </c>
      <c r="AA1165" s="55" t="s">
        <v>315</v>
      </c>
      <c r="AB1165" s="55" t="s">
        <v>42</v>
      </c>
      <c r="AC1165" s="55" t="s">
        <v>558</v>
      </c>
      <c r="AD1165" s="55" t="s">
        <v>146</v>
      </c>
      <c r="AE1165" s="55"/>
      <c r="AF1165" s="55" t="s">
        <v>396</v>
      </c>
    </row>
    <row r="1166" spans="1:32" x14ac:dyDescent="0.25">
      <c r="A1166" s="55" t="s">
        <v>35</v>
      </c>
      <c r="B1166" s="55" t="s">
        <v>36</v>
      </c>
      <c r="C1166" s="55" t="s">
        <v>37</v>
      </c>
      <c r="D1166" s="55" t="s">
        <v>121</v>
      </c>
      <c r="E1166" s="55" t="s">
        <v>215</v>
      </c>
      <c r="F1166" s="55" t="s">
        <v>216</v>
      </c>
      <c r="G1166" s="55" t="s">
        <v>124</v>
      </c>
      <c r="H1166" s="55" t="s">
        <v>124</v>
      </c>
      <c r="I1166" s="55" t="s">
        <v>42</v>
      </c>
      <c r="J1166" s="55" t="s">
        <v>231</v>
      </c>
      <c r="K1166" s="55" t="s">
        <v>231</v>
      </c>
      <c r="L1166" s="55" t="s">
        <v>43</v>
      </c>
      <c r="M1166" s="55" t="s">
        <v>44</v>
      </c>
      <c r="N1166" s="55" t="s">
        <v>134</v>
      </c>
      <c r="O1166" s="55" t="s">
        <v>42</v>
      </c>
      <c r="P1166" s="55" t="s">
        <v>392</v>
      </c>
      <c r="Q1166" s="55" t="s">
        <v>135</v>
      </c>
      <c r="R1166" s="55" t="s">
        <v>557</v>
      </c>
      <c r="S1166" s="55">
        <v>201305</v>
      </c>
      <c r="T1166" s="55" t="s">
        <v>52</v>
      </c>
      <c r="U1166" s="55">
        <v>0</v>
      </c>
      <c r="V1166" s="56">
        <v>10.41</v>
      </c>
      <c r="W1166" s="55"/>
      <c r="X1166" s="55" t="s">
        <v>384</v>
      </c>
      <c r="Y1166" s="55"/>
      <c r="Z1166" s="55" t="s">
        <v>48</v>
      </c>
      <c r="AA1166" s="55" t="s">
        <v>315</v>
      </c>
      <c r="AB1166" s="55" t="s">
        <v>42</v>
      </c>
      <c r="AC1166" s="55" t="s">
        <v>558</v>
      </c>
      <c r="AD1166" s="55" t="s">
        <v>146</v>
      </c>
      <c r="AE1166" s="55"/>
      <c r="AF1166" s="55" t="s">
        <v>396</v>
      </c>
    </row>
    <row r="1167" spans="1:32" x14ac:dyDescent="0.25">
      <c r="A1167" s="55" t="s">
        <v>35</v>
      </c>
      <c r="B1167" s="55" t="s">
        <v>36</v>
      </c>
      <c r="C1167" s="55" t="s">
        <v>37</v>
      </c>
      <c r="D1167" s="55" t="s">
        <v>121</v>
      </c>
      <c r="E1167" s="55" t="s">
        <v>215</v>
      </c>
      <c r="F1167" s="55" t="s">
        <v>216</v>
      </c>
      <c r="G1167" s="55" t="s">
        <v>124</v>
      </c>
      <c r="H1167" s="55" t="s">
        <v>124</v>
      </c>
      <c r="I1167" s="55" t="s">
        <v>42</v>
      </c>
      <c r="J1167" s="55" t="s">
        <v>231</v>
      </c>
      <c r="K1167" s="55" t="s">
        <v>231</v>
      </c>
      <c r="L1167" s="55" t="s">
        <v>43</v>
      </c>
      <c r="M1167" s="55" t="s">
        <v>44</v>
      </c>
      <c r="N1167" s="55" t="s">
        <v>150</v>
      </c>
      <c r="O1167" s="55" t="s">
        <v>42</v>
      </c>
      <c r="P1167" s="55" t="s">
        <v>392</v>
      </c>
      <c r="Q1167" s="55" t="s">
        <v>393</v>
      </c>
      <c r="R1167" s="55" t="s">
        <v>565</v>
      </c>
      <c r="S1167" s="55">
        <v>201305</v>
      </c>
      <c r="T1167" s="55" t="s">
        <v>52</v>
      </c>
      <c r="U1167" s="55">
        <v>208.15</v>
      </c>
      <c r="V1167" s="56">
        <v>208.15</v>
      </c>
      <c r="W1167" s="55" t="s">
        <v>340</v>
      </c>
      <c r="X1167" s="55" t="s">
        <v>384</v>
      </c>
      <c r="Y1167" s="55"/>
      <c r="Z1167" s="55" t="s">
        <v>48</v>
      </c>
      <c r="AA1167" s="55" t="s">
        <v>315</v>
      </c>
      <c r="AB1167" s="55" t="s">
        <v>42</v>
      </c>
      <c r="AC1167" s="55" t="s">
        <v>558</v>
      </c>
      <c r="AD1167" s="55" t="s">
        <v>146</v>
      </c>
      <c r="AE1167" s="55"/>
      <c r="AF1167" s="55" t="s">
        <v>396</v>
      </c>
    </row>
    <row r="1168" spans="1:32" x14ac:dyDescent="0.25">
      <c r="A1168" s="55" t="s">
        <v>35</v>
      </c>
      <c r="B1168" s="55" t="s">
        <v>36</v>
      </c>
      <c r="C1168" s="55" t="s">
        <v>37</v>
      </c>
      <c r="D1168" s="55" t="s">
        <v>121</v>
      </c>
      <c r="E1168" s="55" t="s">
        <v>215</v>
      </c>
      <c r="F1168" s="55" t="s">
        <v>216</v>
      </c>
      <c r="G1168" s="55" t="s">
        <v>124</v>
      </c>
      <c r="H1168" s="55" t="s">
        <v>124</v>
      </c>
      <c r="I1168" s="55" t="s">
        <v>42</v>
      </c>
      <c r="J1168" s="55" t="s">
        <v>231</v>
      </c>
      <c r="K1168" s="55" t="s">
        <v>231</v>
      </c>
      <c r="L1168" s="55" t="s">
        <v>43</v>
      </c>
      <c r="M1168" s="55" t="s">
        <v>44</v>
      </c>
      <c r="N1168" s="55" t="s">
        <v>134</v>
      </c>
      <c r="O1168" s="55" t="s">
        <v>42</v>
      </c>
      <c r="P1168" s="55" t="s">
        <v>392</v>
      </c>
      <c r="Q1168" s="55" t="s">
        <v>135</v>
      </c>
      <c r="R1168" s="55" t="s">
        <v>565</v>
      </c>
      <c r="S1168" s="55">
        <v>201305</v>
      </c>
      <c r="T1168" s="55" t="s">
        <v>52</v>
      </c>
      <c r="U1168" s="55">
        <v>0</v>
      </c>
      <c r="V1168" s="56">
        <v>10.41</v>
      </c>
      <c r="W1168" s="55"/>
      <c r="X1168" s="55" t="s">
        <v>384</v>
      </c>
      <c r="Y1168" s="55"/>
      <c r="Z1168" s="55" t="s">
        <v>48</v>
      </c>
      <c r="AA1168" s="55" t="s">
        <v>315</v>
      </c>
      <c r="AB1168" s="55" t="s">
        <v>42</v>
      </c>
      <c r="AC1168" s="55" t="s">
        <v>558</v>
      </c>
      <c r="AD1168" s="55" t="s">
        <v>146</v>
      </c>
      <c r="AE1168" s="55"/>
      <c r="AF1168" s="55" t="s">
        <v>396</v>
      </c>
    </row>
    <row r="1169" spans="1:32" x14ac:dyDescent="0.25">
      <c r="A1169" s="55" t="s">
        <v>35</v>
      </c>
      <c r="B1169" s="55" t="s">
        <v>36</v>
      </c>
      <c r="C1169" s="55" t="s">
        <v>37</v>
      </c>
      <c r="D1169" s="55" t="s">
        <v>121</v>
      </c>
      <c r="E1169" s="55" t="s">
        <v>215</v>
      </c>
      <c r="F1169" s="55" t="s">
        <v>216</v>
      </c>
      <c r="G1169" s="55" t="s">
        <v>124</v>
      </c>
      <c r="H1169" s="55" t="s">
        <v>124</v>
      </c>
      <c r="I1169" s="55" t="s">
        <v>42</v>
      </c>
      <c r="J1169" s="55" t="s">
        <v>237</v>
      </c>
      <c r="K1169" s="55" t="s">
        <v>237</v>
      </c>
      <c r="L1169" s="55" t="s">
        <v>43</v>
      </c>
      <c r="M1169" s="55" t="s">
        <v>44</v>
      </c>
      <c r="N1169" s="55" t="s">
        <v>150</v>
      </c>
      <c r="O1169" s="55" t="s">
        <v>42</v>
      </c>
      <c r="P1169" s="55" t="s">
        <v>392</v>
      </c>
      <c r="Q1169" s="55" t="s">
        <v>393</v>
      </c>
      <c r="R1169" s="55" t="s">
        <v>565</v>
      </c>
      <c r="S1169" s="55">
        <v>201305</v>
      </c>
      <c r="T1169" s="55" t="s">
        <v>52</v>
      </c>
      <c r="U1169" s="55">
        <v>223.02</v>
      </c>
      <c r="V1169" s="56">
        <v>223.02</v>
      </c>
      <c r="W1169" s="55" t="s">
        <v>340</v>
      </c>
      <c r="X1169" s="55" t="s">
        <v>384</v>
      </c>
      <c r="Y1169" s="55"/>
      <c r="Z1169" s="55" t="s">
        <v>48</v>
      </c>
      <c r="AA1169" s="55" t="s">
        <v>315</v>
      </c>
      <c r="AB1169" s="55" t="s">
        <v>42</v>
      </c>
      <c r="AC1169" s="55" t="s">
        <v>558</v>
      </c>
      <c r="AD1169" s="55" t="s">
        <v>146</v>
      </c>
      <c r="AE1169" s="55"/>
      <c r="AF1169" s="55" t="s">
        <v>396</v>
      </c>
    </row>
    <row r="1170" spans="1:32" x14ac:dyDescent="0.25">
      <c r="A1170" s="55" t="s">
        <v>35</v>
      </c>
      <c r="B1170" s="55" t="s">
        <v>36</v>
      </c>
      <c r="C1170" s="55" t="s">
        <v>37</v>
      </c>
      <c r="D1170" s="55" t="s">
        <v>121</v>
      </c>
      <c r="E1170" s="55" t="s">
        <v>215</v>
      </c>
      <c r="F1170" s="55" t="s">
        <v>216</v>
      </c>
      <c r="G1170" s="55" t="s">
        <v>124</v>
      </c>
      <c r="H1170" s="55" t="s">
        <v>124</v>
      </c>
      <c r="I1170" s="55" t="s">
        <v>42</v>
      </c>
      <c r="J1170" s="55" t="s">
        <v>237</v>
      </c>
      <c r="K1170" s="55" t="s">
        <v>237</v>
      </c>
      <c r="L1170" s="55" t="s">
        <v>43</v>
      </c>
      <c r="M1170" s="55" t="s">
        <v>44</v>
      </c>
      <c r="N1170" s="55" t="s">
        <v>150</v>
      </c>
      <c r="O1170" s="55" t="s">
        <v>42</v>
      </c>
      <c r="P1170" s="55" t="s">
        <v>424</v>
      </c>
      <c r="Q1170" s="55" t="s">
        <v>425</v>
      </c>
      <c r="R1170" s="55" t="s">
        <v>570</v>
      </c>
      <c r="S1170" s="55">
        <v>201305</v>
      </c>
      <c r="T1170" s="55" t="s">
        <v>52</v>
      </c>
      <c r="U1170" s="55">
        <v>141052.53</v>
      </c>
      <c r="V1170" s="56">
        <v>141052.53</v>
      </c>
      <c r="W1170" s="55" t="s">
        <v>340</v>
      </c>
      <c r="X1170" s="55" t="s">
        <v>422</v>
      </c>
      <c r="Y1170" s="55"/>
      <c r="Z1170" s="55" t="s">
        <v>48</v>
      </c>
      <c r="AA1170" s="55" t="s">
        <v>315</v>
      </c>
      <c r="AB1170" s="55" t="s">
        <v>42</v>
      </c>
      <c r="AC1170" s="55" t="s">
        <v>477</v>
      </c>
      <c r="AD1170" s="55" t="s">
        <v>146</v>
      </c>
      <c r="AE1170" s="55"/>
      <c r="AF1170" s="55" t="s">
        <v>427</v>
      </c>
    </row>
    <row r="1171" spans="1:32" x14ac:dyDescent="0.25">
      <c r="A1171" s="55" t="s">
        <v>35</v>
      </c>
      <c r="B1171" s="55" t="s">
        <v>36</v>
      </c>
      <c r="C1171" s="55" t="s">
        <v>37</v>
      </c>
      <c r="D1171" s="55" t="s">
        <v>121</v>
      </c>
      <c r="E1171" s="55" t="s">
        <v>215</v>
      </c>
      <c r="F1171" s="55" t="s">
        <v>216</v>
      </c>
      <c r="G1171" s="55" t="s">
        <v>124</v>
      </c>
      <c r="H1171" s="55" t="s">
        <v>124</v>
      </c>
      <c r="I1171" s="55" t="s">
        <v>42</v>
      </c>
      <c r="J1171" s="55" t="s">
        <v>250</v>
      </c>
      <c r="K1171" s="55" t="s">
        <v>250</v>
      </c>
      <c r="L1171" s="55" t="s">
        <v>43</v>
      </c>
      <c r="M1171" s="55" t="s">
        <v>44</v>
      </c>
      <c r="N1171" s="55" t="s">
        <v>150</v>
      </c>
      <c r="O1171" s="55" t="s">
        <v>42</v>
      </c>
      <c r="P1171" s="55" t="s">
        <v>392</v>
      </c>
      <c r="Q1171" s="55" t="s">
        <v>393</v>
      </c>
      <c r="R1171" s="55" t="s">
        <v>559</v>
      </c>
      <c r="S1171" s="55">
        <v>201305</v>
      </c>
      <c r="T1171" s="55" t="s">
        <v>52</v>
      </c>
      <c r="U1171" s="55">
        <v>52.04</v>
      </c>
      <c r="V1171" s="56">
        <v>52.04</v>
      </c>
      <c r="W1171" s="55" t="s">
        <v>340</v>
      </c>
      <c r="X1171" s="55" t="s">
        <v>384</v>
      </c>
      <c r="Y1171" s="55"/>
      <c r="Z1171" s="55" t="s">
        <v>48</v>
      </c>
      <c r="AA1171" s="55" t="s">
        <v>315</v>
      </c>
      <c r="AB1171" s="55" t="s">
        <v>42</v>
      </c>
      <c r="AC1171" s="55" t="s">
        <v>560</v>
      </c>
      <c r="AD1171" s="55" t="s">
        <v>146</v>
      </c>
      <c r="AE1171" s="55"/>
      <c r="AF1171" s="55" t="s">
        <v>396</v>
      </c>
    </row>
    <row r="1172" spans="1:32" x14ac:dyDescent="0.25">
      <c r="A1172" s="55" t="s">
        <v>35</v>
      </c>
      <c r="B1172" s="55" t="s">
        <v>36</v>
      </c>
      <c r="C1172" s="55" t="s">
        <v>37</v>
      </c>
      <c r="D1172" s="55" t="s">
        <v>121</v>
      </c>
      <c r="E1172" s="55" t="s">
        <v>215</v>
      </c>
      <c r="F1172" s="55" t="s">
        <v>216</v>
      </c>
      <c r="G1172" s="55" t="s">
        <v>124</v>
      </c>
      <c r="H1172" s="55" t="s">
        <v>124</v>
      </c>
      <c r="I1172" s="55" t="s">
        <v>42</v>
      </c>
      <c r="J1172" s="55" t="s">
        <v>250</v>
      </c>
      <c r="K1172" s="55" t="s">
        <v>250</v>
      </c>
      <c r="L1172" s="55" t="s">
        <v>43</v>
      </c>
      <c r="M1172" s="55" t="s">
        <v>44</v>
      </c>
      <c r="N1172" s="55" t="s">
        <v>134</v>
      </c>
      <c r="O1172" s="55" t="s">
        <v>42</v>
      </c>
      <c r="P1172" s="55" t="s">
        <v>392</v>
      </c>
      <c r="Q1172" s="55" t="s">
        <v>135</v>
      </c>
      <c r="R1172" s="55" t="s">
        <v>559</v>
      </c>
      <c r="S1172" s="55">
        <v>201305</v>
      </c>
      <c r="T1172" s="55" t="s">
        <v>52</v>
      </c>
      <c r="U1172" s="55">
        <v>0</v>
      </c>
      <c r="V1172" s="56">
        <v>2.6</v>
      </c>
      <c r="W1172" s="55"/>
      <c r="X1172" s="55" t="s">
        <v>384</v>
      </c>
      <c r="Y1172" s="55"/>
      <c r="Z1172" s="55" t="s">
        <v>48</v>
      </c>
      <c r="AA1172" s="55" t="s">
        <v>315</v>
      </c>
      <c r="AB1172" s="55" t="s">
        <v>42</v>
      </c>
      <c r="AC1172" s="55" t="s">
        <v>560</v>
      </c>
      <c r="AD1172" s="55" t="s">
        <v>146</v>
      </c>
      <c r="AE1172" s="55"/>
      <c r="AF1172" s="55" t="s">
        <v>396</v>
      </c>
    </row>
    <row r="1173" spans="1:32" x14ac:dyDescent="0.25">
      <c r="A1173" s="55" t="s">
        <v>35</v>
      </c>
      <c r="B1173" s="55" t="s">
        <v>36</v>
      </c>
      <c r="C1173" s="55" t="s">
        <v>37</v>
      </c>
      <c r="D1173" s="55" t="s">
        <v>121</v>
      </c>
      <c r="E1173" s="55" t="s">
        <v>215</v>
      </c>
      <c r="F1173" s="55" t="s">
        <v>216</v>
      </c>
      <c r="G1173" s="55" t="s">
        <v>124</v>
      </c>
      <c r="H1173" s="55" t="s">
        <v>124</v>
      </c>
      <c r="I1173" s="55" t="s">
        <v>42</v>
      </c>
      <c r="J1173" s="55" t="s">
        <v>250</v>
      </c>
      <c r="K1173" s="55" t="s">
        <v>250</v>
      </c>
      <c r="L1173" s="55" t="s">
        <v>43</v>
      </c>
      <c r="M1173" s="55" t="s">
        <v>44</v>
      </c>
      <c r="N1173" s="55" t="s">
        <v>150</v>
      </c>
      <c r="O1173" s="55" t="s">
        <v>42</v>
      </c>
      <c r="P1173" s="55" t="s">
        <v>392</v>
      </c>
      <c r="Q1173" s="55" t="s">
        <v>393</v>
      </c>
      <c r="R1173" s="55" t="s">
        <v>566</v>
      </c>
      <c r="S1173" s="55">
        <v>201305</v>
      </c>
      <c r="T1173" s="55" t="s">
        <v>52</v>
      </c>
      <c r="U1173" s="55">
        <v>202.95000000000002</v>
      </c>
      <c r="V1173" s="56">
        <v>202.95</v>
      </c>
      <c r="W1173" s="55" t="s">
        <v>340</v>
      </c>
      <c r="X1173" s="55" t="s">
        <v>384</v>
      </c>
      <c r="Y1173" s="55"/>
      <c r="Z1173" s="55" t="s">
        <v>48</v>
      </c>
      <c r="AA1173" s="55" t="s">
        <v>315</v>
      </c>
      <c r="AB1173" s="55" t="s">
        <v>42</v>
      </c>
      <c r="AC1173" s="55" t="s">
        <v>560</v>
      </c>
      <c r="AD1173" s="55" t="s">
        <v>146</v>
      </c>
      <c r="AE1173" s="55"/>
      <c r="AF1173" s="55" t="s">
        <v>396</v>
      </c>
    </row>
    <row r="1174" spans="1:32" x14ac:dyDescent="0.25">
      <c r="A1174" s="55" t="s">
        <v>35</v>
      </c>
      <c r="B1174" s="55" t="s">
        <v>36</v>
      </c>
      <c r="C1174" s="55" t="s">
        <v>37</v>
      </c>
      <c r="D1174" s="55" t="s">
        <v>121</v>
      </c>
      <c r="E1174" s="55" t="s">
        <v>215</v>
      </c>
      <c r="F1174" s="55" t="s">
        <v>216</v>
      </c>
      <c r="G1174" s="55" t="s">
        <v>124</v>
      </c>
      <c r="H1174" s="55" t="s">
        <v>124</v>
      </c>
      <c r="I1174" s="55" t="s">
        <v>42</v>
      </c>
      <c r="J1174" s="55" t="s">
        <v>250</v>
      </c>
      <c r="K1174" s="55" t="s">
        <v>250</v>
      </c>
      <c r="L1174" s="55" t="s">
        <v>43</v>
      </c>
      <c r="M1174" s="55" t="s">
        <v>44</v>
      </c>
      <c r="N1174" s="55" t="s">
        <v>134</v>
      </c>
      <c r="O1174" s="55" t="s">
        <v>42</v>
      </c>
      <c r="P1174" s="55" t="s">
        <v>392</v>
      </c>
      <c r="Q1174" s="55" t="s">
        <v>135</v>
      </c>
      <c r="R1174" s="55" t="s">
        <v>566</v>
      </c>
      <c r="S1174" s="55">
        <v>201305</v>
      </c>
      <c r="T1174" s="55" t="s">
        <v>52</v>
      </c>
      <c r="U1174" s="55">
        <v>0</v>
      </c>
      <c r="V1174" s="56">
        <v>10.15</v>
      </c>
      <c r="W1174" s="55"/>
      <c r="X1174" s="55" t="s">
        <v>384</v>
      </c>
      <c r="Y1174" s="55"/>
      <c r="Z1174" s="55" t="s">
        <v>48</v>
      </c>
      <c r="AA1174" s="55" t="s">
        <v>315</v>
      </c>
      <c r="AB1174" s="55" t="s">
        <v>42</v>
      </c>
      <c r="AC1174" s="55" t="s">
        <v>560</v>
      </c>
      <c r="AD1174" s="55" t="s">
        <v>146</v>
      </c>
      <c r="AE1174" s="55"/>
      <c r="AF1174" s="55" t="s">
        <v>396</v>
      </c>
    </row>
    <row r="1175" spans="1:32" x14ac:dyDescent="0.25">
      <c r="A1175" s="55" t="s">
        <v>35</v>
      </c>
      <c r="B1175" s="55" t="s">
        <v>36</v>
      </c>
      <c r="C1175" s="55" t="s">
        <v>37</v>
      </c>
      <c r="D1175" s="55" t="s">
        <v>121</v>
      </c>
      <c r="E1175" s="55" t="s">
        <v>215</v>
      </c>
      <c r="F1175" s="55" t="s">
        <v>216</v>
      </c>
      <c r="G1175" s="55" t="s">
        <v>124</v>
      </c>
      <c r="H1175" s="55" t="s">
        <v>124</v>
      </c>
      <c r="I1175" s="55" t="s">
        <v>42</v>
      </c>
      <c r="J1175" s="55" t="s">
        <v>250</v>
      </c>
      <c r="K1175" s="55" t="s">
        <v>250</v>
      </c>
      <c r="L1175" s="55" t="s">
        <v>43</v>
      </c>
      <c r="M1175" s="55" t="s">
        <v>44</v>
      </c>
      <c r="N1175" s="55" t="s">
        <v>150</v>
      </c>
      <c r="O1175" s="55" t="s">
        <v>42</v>
      </c>
      <c r="P1175" s="55" t="s">
        <v>392</v>
      </c>
      <c r="Q1175" s="55" t="s">
        <v>393</v>
      </c>
      <c r="R1175" s="55" t="s">
        <v>555</v>
      </c>
      <c r="S1175" s="55">
        <v>201305</v>
      </c>
      <c r="T1175" s="55" t="s">
        <v>52</v>
      </c>
      <c r="U1175" s="55">
        <v>124.89</v>
      </c>
      <c r="V1175" s="56">
        <v>124.89</v>
      </c>
      <c r="W1175" s="55" t="s">
        <v>340</v>
      </c>
      <c r="X1175" s="55" t="s">
        <v>384</v>
      </c>
      <c r="Y1175" s="55"/>
      <c r="Z1175" s="55" t="s">
        <v>48</v>
      </c>
      <c r="AA1175" s="55" t="s">
        <v>315</v>
      </c>
      <c r="AB1175" s="55" t="s">
        <v>42</v>
      </c>
      <c r="AC1175" s="55" t="s">
        <v>556</v>
      </c>
      <c r="AD1175" s="55" t="s">
        <v>146</v>
      </c>
      <c r="AE1175" s="55"/>
      <c r="AF1175" s="55" t="s">
        <v>396</v>
      </c>
    </row>
    <row r="1176" spans="1:32" x14ac:dyDescent="0.25">
      <c r="A1176" s="55" t="s">
        <v>35</v>
      </c>
      <c r="B1176" s="55" t="s">
        <v>36</v>
      </c>
      <c r="C1176" s="55" t="s">
        <v>37</v>
      </c>
      <c r="D1176" s="55" t="s">
        <v>121</v>
      </c>
      <c r="E1176" s="55" t="s">
        <v>215</v>
      </c>
      <c r="F1176" s="55" t="s">
        <v>216</v>
      </c>
      <c r="G1176" s="55" t="s">
        <v>124</v>
      </c>
      <c r="H1176" s="55" t="s">
        <v>124</v>
      </c>
      <c r="I1176" s="55" t="s">
        <v>42</v>
      </c>
      <c r="J1176" s="55" t="s">
        <v>250</v>
      </c>
      <c r="K1176" s="55" t="s">
        <v>250</v>
      </c>
      <c r="L1176" s="55" t="s">
        <v>43</v>
      </c>
      <c r="M1176" s="55" t="s">
        <v>44</v>
      </c>
      <c r="N1176" s="55" t="s">
        <v>134</v>
      </c>
      <c r="O1176" s="55" t="s">
        <v>42</v>
      </c>
      <c r="P1176" s="55" t="s">
        <v>392</v>
      </c>
      <c r="Q1176" s="55" t="s">
        <v>135</v>
      </c>
      <c r="R1176" s="55" t="s">
        <v>555</v>
      </c>
      <c r="S1176" s="55">
        <v>201305</v>
      </c>
      <c r="T1176" s="55" t="s">
        <v>52</v>
      </c>
      <c r="U1176" s="55">
        <v>0</v>
      </c>
      <c r="V1176" s="56">
        <v>6.24</v>
      </c>
      <c r="W1176" s="55"/>
      <c r="X1176" s="55" t="s">
        <v>384</v>
      </c>
      <c r="Y1176" s="55"/>
      <c r="Z1176" s="55" t="s">
        <v>48</v>
      </c>
      <c r="AA1176" s="55" t="s">
        <v>315</v>
      </c>
      <c r="AB1176" s="55" t="s">
        <v>42</v>
      </c>
      <c r="AC1176" s="55" t="s">
        <v>556</v>
      </c>
      <c r="AD1176" s="55" t="s">
        <v>146</v>
      </c>
      <c r="AE1176" s="55"/>
      <c r="AF1176" s="55" t="s">
        <v>396</v>
      </c>
    </row>
    <row r="1177" spans="1:32" x14ac:dyDescent="0.25">
      <c r="A1177" s="55" t="s">
        <v>35</v>
      </c>
      <c r="B1177" s="55" t="s">
        <v>36</v>
      </c>
      <c r="C1177" s="55" t="s">
        <v>37</v>
      </c>
      <c r="D1177" s="55" t="s">
        <v>121</v>
      </c>
      <c r="E1177" s="55" t="s">
        <v>215</v>
      </c>
      <c r="F1177" s="55" t="s">
        <v>216</v>
      </c>
      <c r="G1177" s="55" t="s">
        <v>124</v>
      </c>
      <c r="H1177" s="55" t="s">
        <v>124</v>
      </c>
      <c r="I1177" s="55" t="s">
        <v>42</v>
      </c>
      <c r="J1177" s="55" t="s">
        <v>250</v>
      </c>
      <c r="K1177" s="55" t="s">
        <v>250</v>
      </c>
      <c r="L1177" s="55" t="s">
        <v>43</v>
      </c>
      <c r="M1177" s="55" t="s">
        <v>44</v>
      </c>
      <c r="N1177" s="55" t="s">
        <v>150</v>
      </c>
      <c r="O1177" s="55" t="s">
        <v>42</v>
      </c>
      <c r="P1177" s="55" t="s">
        <v>430</v>
      </c>
      <c r="Q1177" s="55" t="s">
        <v>431</v>
      </c>
      <c r="R1177" s="55" t="s">
        <v>573</v>
      </c>
      <c r="S1177" s="55">
        <v>201305</v>
      </c>
      <c r="T1177" s="55" t="s">
        <v>52</v>
      </c>
      <c r="U1177" s="55">
        <v>28072</v>
      </c>
      <c r="V1177" s="56">
        <v>28072</v>
      </c>
      <c r="W1177" s="55" t="s">
        <v>340</v>
      </c>
      <c r="X1177" s="55" t="s">
        <v>433</v>
      </c>
      <c r="Y1177" s="55"/>
      <c r="Z1177" s="55" t="s">
        <v>48</v>
      </c>
      <c r="AA1177" s="55" t="s">
        <v>315</v>
      </c>
      <c r="AB1177" s="55" t="s">
        <v>42</v>
      </c>
      <c r="AC1177" s="55" t="s">
        <v>556</v>
      </c>
      <c r="AD1177" s="55" t="s">
        <v>146</v>
      </c>
      <c r="AE1177" s="55"/>
      <c r="AF1177" s="55" t="s">
        <v>434</v>
      </c>
    </row>
    <row r="1178" spans="1:32" x14ac:dyDescent="0.25">
      <c r="A1178" s="55" t="s">
        <v>35</v>
      </c>
      <c r="B1178" s="55" t="s">
        <v>36</v>
      </c>
      <c r="C1178" s="55" t="s">
        <v>37</v>
      </c>
      <c r="D1178" s="55" t="s">
        <v>121</v>
      </c>
      <c r="E1178" s="55" t="s">
        <v>215</v>
      </c>
      <c r="F1178" s="55" t="s">
        <v>216</v>
      </c>
      <c r="G1178" s="55" t="s">
        <v>124</v>
      </c>
      <c r="H1178" s="55" t="s">
        <v>124</v>
      </c>
      <c r="I1178" s="55" t="s">
        <v>42</v>
      </c>
      <c r="J1178" s="55" t="s">
        <v>250</v>
      </c>
      <c r="K1178" s="55" t="s">
        <v>250</v>
      </c>
      <c r="L1178" s="55" t="s">
        <v>43</v>
      </c>
      <c r="M1178" s="55" t="s">
        <v>44</v>
      </c>
      <c r="N1178" s="55" t="s">
        <v>134</v>
      </c>
      <c r="O1178" s="55" t="s">
        <v>42</v>
      </c>
      <c r="P1178" s="55" t="s">
        <v>392</v>
      </c>
      <c r="Q1178" s="55" t="s">
        <v>135</v>
      </c>
      <c r="R1178" s="55" t="s">
        <v>557</v>
      </c>
      <c r="S1178" s="55">
        <v>201305</v>
      </c>
      <c r="T1178" s="55" t="s">
        <v>52</v>
      </c>
      <c r="U1178" s="55">
        <v>0</v>
      </c>
      <c r="V1178" s="56">
        <v>10.41</v>
      </c>
      <c r="W1178" s="55"/>
      <c r="X1178" s="55" t="s">
        <v>384</v>
      </c>
      <c r="Y1178" s="55"/>
      <c r="Z1178" s="55" t="s">
        <v>48</v>
      </c>
      <c r="AA1178" s="55" t="s">
        <v>315</v>
      </c>
      <c r="AB1178" s="55" t="s">
        <v>42</v>
      </c>
      <c r="AC1178" s="55" t="s">
        <v>558</v>
      </c>
      <c r="AD1178" s="55" t="s">
        <v>146</v>
      </c>
      <c r="AE1178" s="55"/>
      <c r="AF1178" s="55" t="s">
        <v>396</v>
      </c>
    </row>
    <row r="1179" spans="1:32" x14ac:dyDescent="0.25">
      <c r="A1179" s="55" t="s">
        <v>35</v>
      </c>
      <c r="B1179" s="55" t="s">
        <v>36</v>
      </c>
      <c r="C1179" s="55" t="s">
        <v>37</v>
      </c>
      <c r="D1179" s="55" t="s">
        <v>121</v>
      </c>
      <c r="E1179" s="55" t="s">
        <v>215</v>
      </c>
      <c r="F1179" s="55" t="s">
        <v>216</v>
      </c>
      <c r="G1179" s="55" t="s">
        <v>124</v>
      </c>
      <c r="H1179" s="55" t="s">
        <v>124</v>
      </c>
      <c r="I1179" s="55" t="s">
        <v>42</v>
      </c>
      <c r="J1179" s="55" t="s">
        <v>237</v>
      </c>
      <c r="K1179" s="55" t="s">
        <v>237</v>
      </c>
      <c r="L1179" s="55" t="s">
        <v>43</v>
      </c>
      <c r="M1179" s="55" t="s">
        <v>44</v>
      </c>
      <c r="N1179" s="55" t="s">
        <v>134</v>
      </c>
      <c r="O1179" s="55" t="s">
        <v>42</v>
      </c>
      <c r="P1179" s="55" t="s">
        <v>392</v>
      </c>
      <c r="Q1179" s="55" t="s">
        <v>135</v>
      </c>
      <c r="R1179" s="55" t="s">
        <v>565</v>
      </c>
      <c r="S1179" s="55">
        <v>201305</v>
      </c>
      <c r="T1179" s="55" t="s">
        <v>52</v>
      </c>
      <c r="U1179" s="55">
        <v>0</v>
      </c>
      <c r="V1179" s="56">
        <v>11.15</v>
      </c>
      <c r="W1179" s="55"/>
      <c r="X1179" s="55" t="s">
        <v>384</v>
      </c>
      <c r="Y1179" s="55"/>
      <c r="Z1179" s="55" t="s">
        <v>48</v>
      </c>
      <c r="AA1179" s="55" t="s">
        <v>315</v>
      </c>
      <c r="AB1179" s="55" t="s">
        <v>42</v>
      </c>
      <c r="AC1179" s="55" t="s">
        <v>558</v>
      </c>
      <c r="AD1179" s="55" t="s">
        <v>146</v>
      </c>
      <c r="AE1179" s="55"/>
      <c r="AF1179" s="55" t="s">
        <v>396</v>
      </c>
    </row>
    <row r="1180" spans="1:32" x14ac:dyDescent="0.25">
      <c r="A1180" s="55" t="s">
        <v>35</v>
      </c>
      <c r="B1180" s="55" t="s">
        <v>36</v>
      </c>
      <c r="C1180" s="55" t="s">
        <v>37</v>
      </c>
      <c r="D1180" s="55" t="s">
        <v>121</v>
      </c>
      <c r="E1180" s="55" t="s">
        <v>215</v>
      </c>
      <c r="F1180" s="55" t="s">
        <v>216</v>
      </c>
      <c r="G1180" s="55" t="s">
        <v>124</v>
      </c>
      <c r="H1180" s="55" t="s">
        <v>124</v>
      </c>
      <c r="I1180" s="55" t="s">
        <v>42</v>
      </c>
      <c r="J1180" s="55" t="s">
        <v>237</v>
      </c>
      <c r="K1180" s="55" t="s">
        <v>237</v>
      </c>
      <c r="L1180" s="55" t="s">
        <v>43</v>
      </c>
      <c r="M1180" s="55" t="s">
        <v>44</v>
      </c>
      <c r="N1180" s="55" t="s">
        <v>150</v>
      </c>
      <c r="O1180" s="55" t="s">
        <v>42</v>
      </c>
      <c r="P1180" s="55" t="s">
        <v>392</v>
      </c>
      <c r="Q1180" s="55" t="s">
        <v>393</v>
      </c>
      <c r="R1180" s="55" t="s">
        <v>557</v>
      </c>
      <c r="S1180" s="55">
        <v>201305</v>
      </c>
      <c r="T1180" s="55" t="s">
        <v>52</v>
      </c>
      <c r="U1180" s="55">
        <v>223.02</v>
      </c>
      <c r="V1180" s="56">
        <v>223.02</v>
      </c>
      <c r="W1180" s="55" t="s">
        <v>340</v>
      </c>
      <c r="X1180" s="55" t="s">
        <v>384</v>
      </c>
      <c r="Y1180" s="55"/>
      <c r="Z1180" s="55" t="s">
        <v>48</v>
      </c>
      <c r="AA1180" s="55" t="s">
        <v>315</v>
      </c>
      <c r="AB1180" s="55" t="s">
        <v>42</v>
      </c>
      <c r="AC1180" s="55" t="s">
        <v>558</v>
      </c>
      <c r="AD1180" s="55" t="s">
        <v>146</v>
      </c>
      <c r="AE1180" s="55"/>
      <c r="AF1180" s="55" t="s">
        <v>396</v>
      </c>
    </row>
    <row r="1181" spans="1:32" x14ac:dyDescent="0.25">
      <c r="A1181" s="55" t="s">
        <v>35</v>
      </c>
      <c r="B1181" s="55" t="s">
        <v>36</v>
      </c>
      <c r="C1181" s="55" t="s">
        <v>37</v>
      </c>
      <c r="D1181" s="55" t="s">
        <v>121</v>
      </c>
      <c r="E1181" s="55" t="s">
        <v>215</v>
      </c>
      <c r="F1181" s="55" t="s">
        <v>216</v>
      </c>
      <c r="G1181" s="55" t="s">
        <v>124</v>
      </c>
      <c r="H1181" s="55" t="s">
        <v>124</v>
      </c>
      <c r="I1181" s="55" t="s">
        <v>42</v>
      </c>
      <c r="J1181" s="55" t="s">
        <v>237</v>
      </c>
      <c r="K1181" s="55" t="s">
        <v>237</v>
      </c>
      <c r="L1181" s="55" t="s">
        <v>43</v>
      </c>
      <c r="M1181" s="55" t="s">
        <v>44</v>
      </c>
      <c r="N1181" s="55" t="s">
        <v>134</v>
      </c>
      <c r="O1181" s="55" t="s">
        <v>42</v>
      </c>
      <c r="P1181" s="55" t="s">
        <v>392</v>
      </c>
      <c r="Q1181" s="55" t="s">
        <v>135</v>
      </c>
      <c r="R1181" s="55" t="s">
        <v>557</v>
      </c>
      <c r="S1181" s="55">
        <v>201305</v>
      </c>
      <c r="T1181" s="55" t="s">
        <v>52</v>
      </c>
      <c r="U1181" s="55">
        <v>0</v>
      </c>
      <c r="V1181" s="56">
        <v>11.15</v>
      </c>
      <c r="W1181" s="55"/>
      <c r="X1181" s="55" t="s">
        <v>384</v>
      </c>
      <c r="Y1181" s="55"/>
      <c r="Z1181" s="55" t="s">
        <v>48</v>
      </c>
      <c r="AA1181" s="55" t="s">
        <v>315</v>
      </c>
      <c r="AB1181" s="55" t="s">
        <v>42</v>
      </c>
      <c r="AC1181" s="55" t="s">
        <v>558</v>
      </c>
      <c r="AD1181" s="55" t="s">
        <v>146</v>
      </c>
      <c r="AE1181" s="55"/>
      <c r="AF1181" s="55" t="s">
        <v>396</v>
      </c>
    </row>
    <row r="1182" spans="1:32" x14ac:dyDescent="0.25">
      <c r="A1182" s="55" t="s">
        <v>35</v>
      </c>
      <c r="B1182" s="55" t="s">
        <v>36</v>
      </c>
      <c r="C1182" s="55" t="s">
        <v>37</v>
      </c>
      <c r="D1182" s="55" t="s">
        <v>121</v>
      </c>
      <c r="E1182" s="55" t="s">
        <v>215</v>
      </c>
      <c r="F1182" s="55" t="s">
        <v>216</v>
      </c>
      <c r="G1182" s="55" t="s">
        <v>124</v>
      </c>
      <c r="H1182" s="55" t="s">
        <v>124</v>
      </c>
      <c r="I1182" s="55" t="s">
        <v>42</v>
      </c>
      <c r="J1182" s="55" t="s">
        <v>250</v>
      </c>
      <c r="K1182" s="55" t="s">
        <v>250</v>
      </c>
      <c r="L1182" s="55" t="s">
        <v>43</v>
      </c>
      <c r="M1182" s="55" t="s">
        <v>44</v>
      </c>
      <c r="N1182" s="55" t="s">
        <v>150</v>
      </c>
      <c r="O1182" s="55" t="s">
        <v>42</v>
      </c>
      <c r="P1182" s="55" t="s">
        <v>392</v>
      </c>
      <c r="Q1182" s="55" t="s">
        <v>393</v>
      </c>
      <c r="R1182" s="55" t="s">
        <v>557</v>
      </c>
      <c r="S1182" s="55">
        <v>201305</v>
      </c>
      <c r="T1182" s="55" t="s">
        <v>52</v>
      </c>
      <c r="U1182" s="55">
        <v>208.15</v>
      </c>
      <c r="V1182" s="56">
        <v>208.15</v>
      </c>
      <c r="W1182" s="55" t="s">
        <v>340</v>
      </c>
      <c r="X1182" s="55" t="s">
        <v>384</v>
      </c>
      <c r="Y1182" s="55"/>
      <c r="Z1182" s="55" t="s">
        <v>48</v>
      </c>
      <c r="AA1182" s="55" t="s">
        <v>315</v>
      </c>
      <c r="AB1182" s="55" t="s">
        <v>42</v>
      </c>
      <c r="AC1182" s="55" t="s">
        <v>558</v>
      </c>
      <c r="AD1182" s="55" t="s">
        <v>146</v>
      </c>
      <c r="AE1182" s="55"/>
      <c r="AF1182" s="55" t="s">
        <v>396</v>
      </c>
    </row>
    <row r="1183" spans="1:32" x14ac:dyDescent="0.25">
      <c r="A1183" s="55" t="s">
        <v>35</v>
      </c>
      <c r="B1183" s="55" t="s">
        <v>36</v>
      </c>
      <c r="C1183" s="55" t="s">
        <v>37</v>
      </c>
      <c r="D1183" s="55" t="s">
        <v>121</v>
      </c>
      <c r="E1183" s="55" t="s">
        <v>215</v>
      </c>
      <c r="F1183" s="55" t="s">
        <v>216</v>
      </c>
      <c r="G1183" s="55" t="s">
        <v>124</v>
      </c>
      <c r="H1183" s="55" t="s">
        <v>124</v>
      </c>
      <c r="I1183" s="55" t="s">
        <v>42</v>
      </c>
      <c r="J1183" s="55" t="s">
        <v>250</v>
      </c>
      <c r="K1183" s="55" t="s">
        <v>250</v>
      </c>
      <c r="L1183" s="55" t="s">
        <v>43</v>
      </c>
      <c r="M1183" s="55" t="s">
        <v>44</v>
      </c>
      <c r="N1183" s="55" t="s">
        <v>150</v>
      </c>
      <c r="O1183" s="55" t="s">
        <v>42</v>
      </c>
      <c r="P1183" s="55" t="s">
        <v>392</v>
      </c>
      <c r="Q1183" s="55" t="s">
        <v>393</v>
      </c>
      <c r="R1183" s="55" t="s">
        <v>565</v>
      </c>
      <c r="S1183" s="55">
        <v>201305</v>
      </c>
      <c r="T1183" s="55" t="s">
        <v>52</v>
      </c>
      <c r="U1183" s="55">
        <v>208.15</v>
      </c>
      <c r="V1183" s="56">
        <v>208.15</v>
      </c>
      <c r="W1183" s="55" t="s">
        <v>340</v>
      </c>
      <c r="X1183" s="55" t="s">
        <v>384</v>
      </c>
      <c r="Y1183" s="55"/>
      <c r="Z1183" s="55" t="s">
        <v>48</v>
      </c>
      <c r="AA1183" s="55" t="s">
        <v>315</v>
      </c>
      <c r="AB1183" s="55" t="s">
        <v>42</v>
      </c>
      <c r="AC1183" s="55" t="s">
        <v>558</v>
      </c>
      <c r="AD1183" s="55" t="s">
        <v>146</v>
      </c>
      <c r="AE1183" s="55"/>
      <c r="AF1183" s="55" t="s">
        <v>396</v>
      </c>
    </row>
    <row r="1184" spans="1:32" x14ac:dyDescent="0.25">
      <c r="A1184" s="55" t="s">
        <v>35</v>
      </c>
      <c r="B1184" s="55" t="s">
        <v>36</v>
      </c>
      <c r="C1184" s="55" t="s">
        <v>37</v>
      </c>
      <c r="D1184" s="55" t="s">
        <v>121</v>
      </c>
      <c r="E1184" s="55" t="s">
        <v>215</v>
      </c>
      <c r="F1184" s="55" t="s">
        <v>216</v>
      </c>
      <c r="G1184" s="55" t="s">
        <v>124</v>
      </c>
      <c r="H1184" s="55" t="s">
        <v>124</v>
      </c>
      <c r="I1184" s="55" t="s">
        <v>42</v>
      </c>
      <c r="J1184" s="55" t="s">
        <v>250</v>
      </c>
      <c r="K1184" s="55" t="s">
        <v>250</v>
      </c>
      <c r="L1184" s="55" t="s">
        <v>43</v>
      </c>
      <c r="M1184" s="55" t="s">
        <v>44</v>
      </c>
      <c r="N1184" s="55" t="s">
        <v>134</v>
      </c>
      <c r="O1184" s="55" t="s">
        <v>42</v>
      </c>
      <c r="P1184" s="55" t="s">
        <v>392</v>
      </c>
      <c r="Q1184" s="55" t="s">
        <v>135</v>
      </c>
      <c r="R1184" s="55" t="s">
        <v>565</v>
      </c>
      <c r="S1184" s="55">
        <v>201305</v>
      </c>
      <c r="T1184" s="55" t="s">
        <v>52</v>
      </c>
      <c r="U1184" s="55">
        <v>0</v>
      </c>
      <c r="V1184" s="56">
        <v>10.41</v>
      </c>
      <c r="W1184" s="55"/>
      <c r="X1184" s="55" t="s">
        <v>384</v>
      </c>
      <c r="Y1184" s="55"/>
      <c r="Z1184" s="55" t="s">
        <v>48</v>
      </c>
      <c r="AA1184" s="55" t="s">
        <v>315</v>
      </c>
      <c r="AB1184" s="55" t="s">
        <v>42</v>
      </c>
      <c r="AC1184" s="55" t="s">
        <v>558</v>
      </c>
      <c r="AD1184" s="55" t="s">
        <v>146</v>
      </c>
      <c r="AE1184" s="55"/>
      <c r="AF1184" s="55" t="s">
        <v>396</v>
      </c>
    </row>
    <row r="1185" spans="1:32" x14ac:dyDescent="0.25">
      <c r="A1185" s="55" t="s">
        <v>35</v>
      </c>
      <c r="B1185" s="55" t="s">
        <v>36</v>
      </c>
      <c r="C1185" s="55" t="s">
        <v>37</v>
      </c>
      <c r="D1185" s="55" t="s">
        <v>121</v>
      </c>
      <c r="E1185" s="55" t="s">
        <v>215</v>
      </c>
      <c r="F1185" s="55" t="s">
        <v>216</v>
      </c>
      <c r="G1185" s="55" t="s">
        <v>124</v>
      </c>
      <c r="H1185" s="55" t="s">
        <v>124</v>
      </c>
      <c r="I1185" s="55" t="s">
        <v>42</v>
      </c>
      <c r="J1185" s="55" t="s">
        <v>437</v>
      </c>
      <c r="K1185" s="55" t="s">
        <v>437</v>
      </c>
      <c r="L1185" s="55" t="s">
        <v>43</v>
      </c>
      <c r="M1185" s="55" t="s">
        <v>44</v>
      </c>
      <c r="N1185" s="55" t="s">
        <v>150</v>
      </c>
      <c r="O1185" s="55" t="s">
        <v>42</v>
      </c>
      <c r="P1185" s="55" t="s">
        <v>392</v>
      </c>
      <c r="Q1185" s="55" t="s">
        <v>393</v>
      </c>
      <c r="R1185" s="55" t="s">
        <v>559</v>
      </c>
      <c r="S1185" s="55">
        <v>201305</v>
      </c>
      <c r="T1185" s="55" t="s">
        <v>52</v>
      </c>
      <c r="U1185" s="55">
        <v>52.04</v>
      </c>
      <c r="V1185" s="56">
        <v>52.04</v>
      </c>
      <c r="W1185" s="55" t="s">
        <v>340</v>
      </c>
      <c r="X1185" s="55" t="s">
        <v>384</v>
      </c>
      <c r="Y1185" s="55"/>
      <c r="Z1185" s="55" t="s">
        <v>48</v>
      </c>
      <c r="AA1185" s="55" t="s">
        <v>315</v>
      </c>
      <c r="AB1185" s="55" t="s">
        <v>42</v>
      </c>
      <c r="AC1185" s="55" t="s">
        <v>560</v>
      </c>
      <c r="AD1185" s="55" t="s">
        <v>146</v>
      </c>
      <c r="AE1185" s="55"/>
      <c r="AF1185" s="55" t="s">
        <v>396</v>
      </c>
    </row>
    <row r="1186" spans="1:32" x14ac:dyDescent="0.25">
      <c r="A1186" s="55" t="s">
        <v>35</v>
      </c>
      <c r="B1186" s="55" t="s">
        <v>36</v>
      </c>
      <c r="C1186" s="55" t="s">
        <v>37</v>
      </c>
      <c r="D1186" s="55" t="s">
        <v>121</v>
      </c>
      <c r="E1186" s="55" t="s">
        <v>215</v>
      </c>
      <c r="F1186" s="55" t="s">
        <v>216</v>
      </c>
      <c r="G1186" s="55" t="s">
        <v>124</v>
      </c>
      <c r="H1186" s="55" t="s">
        <v>124</v>
      </c>
      <c r="I1186" s="55" t="s">
        <v>42</v>
      </c>
      <c r="J1186" s="55" t="s">
        <v>437</v>
      </c>
      <c r="K1186" s="55" t="s">
        <v>437</v>
      </c>
      <c r="L1186" s="55" t="s">
        <v>43</v>
      </c>
      <c r="M1186" s="55" t="s">
        <v>44</v>
      </c>
      <c r="N1186" s="55" t="s">
        <v>134</v>
      </c>
      <c r="O1186" s="55" t="s">
        <v>42</v>
      </c>
      <c r="P1186" s="55" t="s">
        <v>392</v>
      </c>
      <c r="Q1186" s="55" t="s">
        <v>135</v>
      </c>
      <c r="R1186" s="55" t="s">
        <v>559</v>
      </c>
      <c r="S1186" s="55">
        <v>201305</v>
      </c>
      <c r="T1186" s="55" t="s">
        <v>52</v>
      </c>
      <c r="U1186" s="55">
        <v>0</v>
      </c>
      <c r="V1186" s="56">
        <v>2.6</v>
      </c>
      <c r="W1186" s="55"/>
      <c r="X1186" s="55" t="s">
        <v>384</v>
      </c>
      <c r="Y1186" s="55"/>
      <c r="Z1186" s="55" t="s">
        <v>48</v>
      </c>
      <c r="AA1186" s="55" t="s">
        <v>315</v>
      </c>
      <c r="AB1186" s="55" t="s">
        <v>42</v>
      </c>
      <c r="AC1186" s="55" t="s">
        <v>560</v>
      </c>
      <c r="AD1186" s="55" t="s">
        <v>146</v>
      </c>
      <c r="AE1186" s="55"/>
      <c r="AF1186" s="55" t="s">
        <v>396</v>
      </c>
    </row>
    <row r="1187" spans="1:32" x14ac:dyDescent="0.25">
      <c r="A1187" s="55" t="s">
        <v>35</v>
      </c>
      <c r="B1187" s="55" t="s">
        <v>36</v>
      </c>
      <c r="C1187" s="55" t="s">
        <v>37</v>
      </c>
      <c r="D1187" s="55" t="s">
        <v>121</v>
      </c>
      <c r="E1187" s="55" t="s">
        <v>215</v>
      </c>
      <c r="F1187" s="55" t="s">
        <v>216</v>
      </c>
      <c r="G1187" s="55" t="s">
        <v>124</v>
      </c>
      <c r="H1187" s="55" t="s">
        <v>124</v>
      </c>
      <c r="I1187" s="55" t="s">
        <v>42</v>
      </c>
      <c r="J1187" s="55" t="s">
        <v>437</v>
      </c>
      <c r="K1187" s="55" t="s">
        <v>437</v>
      </c>
      <c r="L1187" s="55" t="s">
        <v>43</v>
      </c>
      <c r="M1187" s="55" t="s">
        <v>44</v>
      </c>
      <c r="N1187" s="55" t="s">
        <v>134</v>
      </c>
      <c r="O1187" s="55" t="s">
        <v>42</v>
      </c>
      <c r="P1187" s="55" t="s">
        <v>392</v>
      </c>
      <c r="Q1187" s="55" t="s">
        <v>135</v>
      </c>
      <c r="R1187" s="55" t="s">
        <v>566</v>
      </c>
      <c r="S1187" s="55">
        <v>201305</v>
      </c>
      <c r="T1187" s="55" t="s">
        <v>52</v>
      </c>
      <c r="U1187" s="55">
        <v>0</v>
      </c>
      <c r="V1187" s="56">
        <v>10.15</v>
      </c>
      <c r="W1187" s="55"/>
      <c r="X1187" s="55" t="s">
        <v>384</v>
      </c>
      <c r="Y1187" s="55"/>
      <c r="Z1187" s="55" t="s">
        <v>48</v>
      </c>
      <c r="AA1187" s="55" t="s">
        <v>315</v>
      </c>
      <c r="AB1187" s="55" t="s">
        <v>42</v>
      </c>
      <c r="AC1187" s="55" t="s">
        <v>560</v>
      </c>
      <c r="AD1187" s="55" t="s">
        <v>146</v>
      </c>
      <c r="AE1187" s="55"/>
      <c r="AF1187" s="55" t="s">
        <v>396</v>
      </c>
    </row>
    <row r="1188" spans="1:32" x14ac:dyDescent="0.25">
      <c r="A1188" s="55" t="s">
        <v>35</v>
      </c>
      <c r="B1188" s="55" t="s">
        <v>36</v>
      </c>
      <c r="C1188" s="55" t="s">
        <v>37</v>
      </c>
      <c r="D1188" s="55" t="s">
        <v>121</v>
      </c>
      <c r="E1188" s="55" t="s">
        <v>215</v>
      </c>
      <c r="F1188" s="55" t="s">
        <v>216</v>
      </c>
      <c r="G1188" s="55" t="s">
        <v>124</v>
      </c>
      <c r="H1188" s="55" t="s">
        <v>124</v>
      </c>
      <c r="I1188" s="55" t="s">
        <v>42</v>
      </c>
      <c r="J1188" s="55" t="s">
        <v>437</v>
      </c>
      <c r="K1188" s="55" t="s">
        <v>437</v>
      </c>
      <c r="L1188" s="55" t="s">
        <v>43</v>
      </c>
      <c r="M1188" s="55" t="s">
        <v>44</v>
      </c>
      <c r="N1188" s="55" t="s">
        <v>150</v>
      </c>
      <c r="O1188" s="55" t="s">
        <v>42</v>
      </c>
      <c r="P1188" s="55" t="s">
        <v>392</v>
      </c>
      <c r="Q1188" s="55" t="s">
        <v>393</v>
      </c>
      <c r="R1188" s="55" t="s">
        <v>555</v>
      </c>
      <c r="S1188" s="55">
        <v>201305</v>
      </c>
      <c r="T1188" s="55" t="s">
        <v>52</v>
      </c>
      <c r="U1188" s="55">
        <v>124.89</v>
      </c>
      <c r="V1188" s="56">
        <v>124.89</v>
      </c>
      <c r="W1188" s="55" t="s">
        <v>340</v>
      </c>
      <c r="X1188" s="55" t="s">
        <v>384</v>
      </c>
      <c r="Y1188" s="55"/>
      <c r="Z1188" s="55" t="s">
        <v>48</v>
      </c>
      <c r="AA1188" s="55" t="s">
        <v>315</v>
      </c>
      <c r="AB1188" s="55" t="s">
        <v>42</v>
      </c>
      <c r="AC1188" s="55" t="s">
        <v>556</v>
      </c>
      <c r="AD1188" s="55" t="s">
        <v>146</v>
      </c>
      <c r="AE1188" s="55"/>
      <c r="AF1188" s="55" t="s">
        <v>396</v>
      </c>
    </row>
    <row r="1189" spans="1:32" x14ac:dyDescent="0.25">
      <c r="A1189" s="55" t="s">
        <v>35</v>
      </c>
      <c r="B1189" s="55" t="s">
        <v>36</v>
      </c>
      <c r="C1189" s="55" t="s">
        <v>37</v>
      </c>
      <c r="D1189" s="55" t="s">
        <v>121</v>
      </c>
      <c r="E1189" s="55" t="s">
        <v>215</v>
      </c>
      <c r="F1189" s="55" t="s">
        <v>216</v>
      </c>
      <c r="G1189" s="55" t="s">
        <v>124</v>
      </c>
      <c r="H1189" s="55" t="s">
        <v>124</v>
      </c>
      <c r="I1189" s="55" t="s">
        <v>42</v>
      </c>
      <c r="J1189" s="55" t="s">
        <v>437</v>
      </c>
      <c r="K1189" s="55" t="s">
        <v>437</v>
      </c>
      <c r="L1189" s="55" t="s">
        <v>43</v>
      </c>
      <c r="M1189" s="55" t="s">
        <v>44</v>
      </c>
      <c r="N1189" s="55" t="s">
        <v>134</v>
      </c>
      <c r="O1189" s="55" t="s">
        <v>42</v>
      </c>
      <c r="P1189" s="55" t="s">
        <v>392</v>
      </c>
      <c r="Q1189" s="55" t="s">
        <v>135</v>
      </c>
      <c r="R1189" s="55" t="s">
        <v>555</v>
      </c>
      <c r="S1189" s="55">
        <v>201305</v>
      </c>
      <c r="T1189" s="55" t="s">
        <v>52</v>
      </c>
      <c r="U1189" s="55">
        <v>0</v>
      </c>
      <c r="V1189" s="56">
        <v>6.24</v>
      </c>
      <c r="W1189" s="55"/>
      <c r="X1189" s="55" t="s">
        <v>384</v>
      </c>
      <c r="Y1189" s="55"/>
      <c r="Z1189" s="55" t="s">
        <v>48</v>
      </c>
      <c r="AA1189" s="55" t="s">
        <v>315</v>
      </c>
      <c r="AB1189" s="55" t="s">
        <v>42</v>
      </c>
      <c r="AC1189" s="55" t="s">
        <v>556</v>
      </c>
      <c r="AD1189" s="55" t="s">
        <v>146</v>
      </c>
      <c r="AE1189" s="55"/>
      <c r="AF1189" s="55" t="s">
        <v>396</v>
      </c>
    </row>
    <row r="1190" spans="1:32" x14ac:dyDescent="0.25">
      <c r="A1190" s="55" t="s">
        <v>35</v>
      </c>
      <c r="B1190" s="55" t="s">
        <v>36</v>
      </c>
      <c r="C1190" s="55" t="s">
        <v>37</v>
      </c>
      <c r="D1190" s="55" t="s">
        <v>121</v>
      </c>
      <c r="E1190" s="55" t="s">
        <v>215</v>
      </c>
      <c r="F1190" s="55" t="s">
        <v>216</v>
      </c>
      <c r="G1190" s="55" t="s">
        <v>124</v>
      </c>
      <c r="H1190" s="55" t="s">
        <v>124</v>
      </c>
      <c r="I1190" s="55" t="s">
        <v>42</v>
      </c>
      <c r="J1190" s="55" t="s">
        <v>437</v>
      </c>
      <c r="K1190" s="55" t="s">
        <v>437</v>
      </c>
      <c r="L1190" s="55" t="s">
        <v>43</v>
      </c>
      <c r="M1190" s="55" t="s">
        <v>44</v>
      </c>
      <c r="N1190" s="55" t="s">
        <v>150</v>
      </c>
      <c r="O1190" s="55" t="s">
        <v>42</v>
      </c>
      <c r="P1190" s="55" t="s">
        <v>446</v>
      </c>
      <c r="Q1190" s="55" t="s">
        <v>575</v>
      </c>
      <c r="R1190" s="55" t="s">
        <v>576</v>
      </c>
      <c r="S1190" s="55">
        <v>201305</v>
      </c>
      <c r="T1190" s="55" t="s">
        <v>52</v>
      </c>
      <c r="U1190" s="55">
        <v>3750</v>
      </c>
      <c r="V1190" s="56">
        <v>3750</v>
      </c>
      <c r="W1190" s="55" t="s">
        <v>340</v>
      </c>
      <c r="X1190" s="55" t="s">
        <v>577</v>
      </c>
      <c r="Y1190" s="55"/>
      <c r="Z1190" s="55" t="s">
        <v>48</v>
      </c>
      <c r="AA1190" s="55" t="s">
        <v>315</v>
      </c>
      <c r="AB1190" s="55" t="s">
        <v>42</v>
      </c>
      <c r="AC1190" s="55" t="s">
        <v>556</v>
      </c>
      <c r="AD1190" s="55" t="s">
        <v>146</v>
      </c>
      <c r="AE1190" s="55"/>
      <c r="AF1190" s="55" t="s">
        <v>449</v>
      </c>
    </row>
    <row r="1191" spans="1:32" x14ac:dyDescent="0.25">
      <c r="A1191" s="55" t="s">
        <v>35</v>
      </c>
      <c r="B1191" s="55" t="s">
        <v>36</v>
      </c>
      <c r="C1191" s="55" t="s">
        <v>37</v>
      </c>
      <c r="D1191" s="55" t="s">
        <v>121</v>
      </c>
      <c r="E1191" s="55" t="s">
        <v>215</v>
      </c>
      <c r="F1191" s="55" t="s">
        <v>216</v>
      </c>
      <c r="G1191" s="55" t="s">
        <v>124</v>
      </c>
      <c r="H1191" s="55" t="s">
        <v>124</v>
      </c>
      <c r="I1191" s="55" t="s">
        <v>42</v>
      </c>
      <c r="J1191" s="55" t="s">
        <v>437</v>
      </c>
      <c r="K1191" s="55" t="s">
        <v>437</v>
      </c>
      <c r="L1191" s="55" t="s">
        <v>43</v>
      </c>
      <c r="M1191" s="55" t="s">
        <v>44</v>
      </c>
      <c r="N1191" s="55" t="s">
        <v>150</v>
      </c>
      <c r="O1191" s="55" t="s">
        <v>42</v>
      </c>
      <c r="P1191" s="55" t="s">
        <v>392</v>
      </c>
      <c r="Q1191" s="55" t="s">
        <v>393</v>
      </c>
      <c r="R1191" s="55" t="s">
        <v>565</v>
      </c>
      <c r="S1191" s="55">
        <v>201305</v>
      </c>
      <c r="T1191" s="55" t="s">
        <v>52</v>
      </c>
      <c r="U1191" s="55">
        <v>208.15</v>
      </c>
      <c r="V1191" s="56">
        <v>208.15</v>
      </c>
      <c r="W1191" s="55" t="s">
        <v>340</v>
      </c>
      <c r="X1191" s="55" t="s">
        <v>384</v>
      </c>
      <c r="Y1191" s="55"/>
      <c r="Z1191" s="55" t="s">
        <v>48</v>
      </c>
      <c r="AA1191" s="55" t="s">
        <v>315</v>
      </c>
      <c r="AB1191" s="55" t="s">
        <v>42</v>
      </c>
      <c r="AC1191" s="55" t="s">
        <v>558</v>
      </c>
      <c r="AD1191" s="55" t="s">
        <v>146</v>
      </c>
      <c r="AE1191" s="55"/>
      <c r="AF1191" s="55" t="s">
        <v>396</v>
      </c>
    </row>
    <row r="1192" spans="1:32" x14ac:dyDescent="0.25">
      <c r="A1192" s="55" t="s">
        <v>35</v>
      </c>
      <c r="B1192" s="55" t="s">
        <v>36</v>
      </c>
      <c r="C1192" s="55" t="s">
        <v>37</v>
      </c>
      <c r="D1192" s="55" t="s">
        <v>121</v>
      </c>
      <c r="E1192" s="55" t="s">
        <v>215</v>
      </c>
      <c r="F1192" s="55" t="s">
        <v>216</v>
      </c>
      <c r="G1192" s="55" t="s">
        <v>124</v>
      </c>
      <c r="H1192" s="55" t="s">
        <v>124</v>
      </c>
      <c r="I1192" s="55" t="s">
        <v>42</v>
      </c>
      <c r="J1192" s="55" t="s">
        <v>437</v>
      </c>
      <c r="K1192" s="55" t="s">
        <v>437</v>
      </c>
      <c r="L1192" s="55" t="s">
        <v>43</v>
      </c>
      <c r="M1192" s="55" t="s">
        <v>44</v>
      </c>
      <c r="N1192" s="55" t="s">
        <v>134</v>
      </c>
      <c r="O1192" s="55" t="s">
        <v>42</v>
      </c>
      <c r="P1192" s="55" t="s">
        <v>392</v>
      </c>
      <c r="Q1192" s="55" t="s">
        <v>135</v>
      </c>
      <c r="R1192" s="55" t="s">
        <v>565</v>
      </c>
      <c r="S1192" s="55">
        <v>201305</v>
      </c>
      <c r="T1192" s="55" t="s">
        <v>52</v>
      </c>
      <c r="U1192" s="55">
        <v>0</v>
      </c>
      <c r="V1192" s="56">
        <v>10.41</v>
      </c>
      <c r="W1192" s="55"/>
      <c r="X1192" s="55" t="s">
        <v>384</v>
      </c>
      <c r="Y1192" s="55"/>
      <c r="Z1192" s="55" t="s">
        <v>48</v>
      </c>
      <c r="AA1192" s="55" t="s">
        <v>315</v>
      </c>
      <c r="AB1192" s="55" t="s">
        <v>42</v>
      </c>
      <c r="AC1192" s="55" t="s">
        <v>558</v>
      </c>
      <c r="AD1192" s="55" t="s">
        <v>146</v>
      </c>
      <c r="AE1192" s="55"/>
      <c r="AF1192" s="55" t="s">
        <v>396</v>
      </c>
    </row>
    <row r="1193" spans="1:32" x14ac:dyDescent="0.25">
      <c r="A1193" s="55" t="s">
        <v>35</v>
      </c>
      <c r="B1193" s="55" t="s">
        <v>36</v>
      </c>
      <c r="C1193" s="55" t="s">
        <v>37</v>
      </c>
      <c r="D1193" s="55" t="s">
        <v>121</v>
      </c>
      <c r="E1193" s="55" t="s">
        <v>215</v>
      </c>
      <c r="F1193" s="55" t="s">
        <v>216</v>
      </c>
      <c r="G1193" s="55" t="s">
        <v>124</v>
      </c>
      <c r="H1193" s="55" t="s">
        <v>124</v>
      </c>
      <c r="I1193" s="55" t="s">
        <v>42</v>
      </c>
      <c r="J1193" s="55" t="s">
        <v>437</v>
      </c>
      <c r="K1193" s="55" t="s">
        <v>437</v>
      </c>
      <c r="L1193" s="55" t="s">
        <v>43</v>
      </c>
      <c r="M1193" s="55" t="s">
        <v>44</v>
      </c>
      <c r="N1193" s="55" t="s">
        <v>150</v>
      </c>
      <c r="O1193" s="55" t="s">
        <v>42</v>
      </c>
      <c r="P1193" s="55" t="s">
        <v>392</v>
      </c>
      <c r="Q1193" s="55" t="s">
        <v>393</v>
      </c>
      <c r="R1193" s="55" t="s">
        <v>557</v>
      </c>
      <c r="S1193" s="55">
        <v>201305</v>
      </c>
      <c r="T1193" s="55" t="s">
        <v>52</v>
      </c>
      <c r="U1193" s="55">
        <v>208.15</v>
      </c>
      <c r="V1193" s="56">
        <v>208.15</v>
      </c>
      <c r="W1193" s="55" t="s">
        <v>340</v>
      </c>
      <c r="X1193" s="55" t="s">
        <v>384</v>
      </c>
      <c r="Y1193" s="55"/>
      <c r="Z1193" s="55" t="s">
        <v>48</v>
      </c>
      <c r="AA1193" s="55" t="s">
        <v>315</v>
      </c>
      <c r="AB1193" s="55" t="s">
        <v>42</v>
      </c>
      <c r="AC1193" s="55" t="s">
        <v>558</v>
      </c>
      <c r="AD1193" s="55" t="s">
        <v>146</v>
      </c>
      <c r="AE1193" s="55"/>
      <c r="AF1193" s="55" t="s">
        <v>396</v>
      </c>
    </row>
    <row r="1194" spans="1:32" x14ac:dyDescent="0.25">
      <c r="A1194" s="55" t="s">
        <v>35</v>
      </c>
      <c r="B1194" s="55" t="s">
        <v>36</v>
      </c>
      <c r="C1194" s="55" t="s">
        <v>37</v>
      </c>
      <c r="D1194" s="55" t="s">
        <v>121</v>
      </c>
      <c r="E1194" s="55" t="s">
        <v>215</v>
      </c>
      <c r="F1194" s="55" t="s">
        <v>216</v>
      </c>
      <c r="G1194" s="55" t="s">
        <v>124</v>
      </c>
      <c r="H1194" s="55" t="s">
        <v>124</v>
      </c>
      <c r="I1194" s="55" t="s">
        <v>42</v>
      </c>
      <c r="J1194" s="55" t="s">
        <v>437</v>
      </c>
      <c r="K1194" s="55" t="s">
        <v>437</v>
      </c>
      <c r="L1194" s="55" t="s">
        <v>43</v>
      </c>
      <c r="M1194" s="55" t="s">
        <v>44</v>
      </c>
      <c r="N1194" s="55" t="s">
        <v>134</v>
      </c>
      <c r="O1194" s="55" t="s">
        <v>42</v>
      </c>
      <c r="P1194" s="55" t="s">
        <v>392</v>
      </c>
      <c r="Q1194" s="55" t="s">
        <v>135</v>
      </c>
      <c r="R1194" s="55" t="s">
        <v>557</v>
      </c>
      <c r="S1194" s="55">
        <v>201305</v>
      </c>
      <c r="T1194" s="55" t="s">
        <v>52</v>
      </c>
      <c r="U1194" s="55">
        <v>0</v>
      </c>
      <c r="V1194" s="56">
        <v>10.41</v>
      </c>
      <c r="W1194" s="55"/>
      <c r="X1194" s="55" t="s">
        <v>384</v>
      </c>
      <c r="Y1194" s="55"/>
      <c r="Z1194" s="55" t="s">
        <v>48</v>
      </c>
      <c r="AA1194" s="55" t="s">
        <v>315</v>
      </c>
      <c r="AB1194" s="55" t="s">
        <v>42</v>
      </c>
      <c r="AC1194" s="55" t="s">
        <v>558</v>
      </c>
      <c r="AD1194" s="55" t="s">
        <v>146</v>
      </c>
      <c r="AE1194" s="55"/>
      <c r="AF1194" s="55" t="s">
        <v>396</v>
      </c>
    </row>
    <row r="1195" spans="1:32" x14ac:dyDescent="0.25">
      <c r="A1195" s="55" t="s">
        <v>35</v>
      </c>
      <c r="B1195" s="55" t="s">
        <v>36</v>
      </c>
      <c r="C1195" s="55" t="s">
        <v>37</v>
      </c>
      <c r="D1195" s="55" t="s">
        <v>121</v>
      </c>
      <c r="E1195" s="55" t="s">
        <v>215</v>
      </c>
      <c r="F1195" s="55" t="s">
        <v>216</v>
      </c>
      <c r="G1195" s="55" t="s">
        <v>124</v>
      </c>
      <c r="H1195" s="55" t="s">
        <v>124</v>
      </c>
      <c r="I1195" s="55" t="s">
        <v>42</v>
      </c>
      <c r="J1195" s="55" t="s">
        <v>437</v>
      </c>
      <c r="K1195" s="55" t="s">
        <v>437</v>
      </c>
      <c r="L1195" s="55" t="s">
        <v>43</v>
      </c>
      <c r="M1195" s="55" t="s">
        <v>44</v>
      </c>
      <c r="N1195" s="55" t="s">
        <v>150</v>
      </c>
      <c r="O1195" s="55" t="s">
        <v>42</v>
      </c>
      <c r="P1195" s="55" t="s">
        <v>392</v>
      </c>
      <c r="Q1195" s="55" t="s">
        <v>393</v>
      </c>
      <c r="R1195" s="55" t="s">
        <v>566</v>
      </c>
      <c r="S1195" s="55">
        <v>201305</v>
      </c>
      <c r="T1195" s="55" t="s">
        <v>52</v>
      </c>
      <c r="U1195" s="55">
        <v>202.95000000000002</v>
      </c>
      <c r="V1195" s="56">
        <v>202.95</v>
      </c>
      <c r="W1195" s="55" t="s">
        <v>340</v>
      </c>
      <c r="X1195" s="55" t="s">
        <v>384</v>
      </c>
      <c r="Y1195" s="55"/>
      <c r="Z1195" s="55" t="s">
        <v>48</v>
      </c>
      <c r="AA1195" s="55" t="s">
        <v>315</v>
      </c>
      <c r="AB1195" s="55" t="s">
        <v>42</v>
      </c>
      <c r="AC1195" s="55" t="s">
        <v>560</v>
      </c>
      <c r="AD1195" s="55" t="s">
        <v>146</v>
      </c>
      <c r="AE1195" s="55"/>
      <c r="AF1195" s="55" t="s">
        <v>396</v>
      </c>
    </row>
    <row r="1196" spans="1:32" x14ac:dyDescent="0.25">
      <c r="A1196" s="55" t="s">
        <v>35</v>
      </c>
      <c r="B1196" s="55" t="s">
        <v>36</v>
      </c>
      <c r="C1196" s="55" t="s">
        <v>37</v>
      </c>
      <c r="D1196" s="55" t="s">
        <v>121</v>
      </c>
      <c r="E1196" s="55" t="s">
        <v>215</v>
      </c>
      <c r="F1196" s="55" t="s">
        <v>216</v>
      </c>
      <c r="G1196" s="55" t="s">
        <v>124</v>
      </c>
      <c r="H1196" s="55" t="s">
        <v>124</v>
      </c>
      <c r="I1196" s="55" t="s">
        <v>42</v>
      </c>
      <c r="J1196" s="55" t="s">
        <v>437</v>
      </c>
      <c r="K1196" s="55" t="s">
        <v>437</v>
      </c>
      <c r="L1196" s="55" t="s">
        <v>43</v>
      </c>
      <c r="M1196" s="55" t="s">
        <v>44</v>
      </c>
      <c r="N1196" s="55" t="s">
        <v>134</v>
      </c>
      <c r="O1196" s="55" t="s">
        <v>42</v>
      </c>
      <c r="P1196" s="55" t="s">
        <v>446</v>
      </c>
      <c r="Q1196" s="55" t="s">
        <v>135</v>
      </c>
      <c r="R1196" s="55" t="s">
        <v>576</v>
      </c>
      <c r="S1196" s="55">
        <v>201305</v>
      </c>
      <c r="T1196" s="55" t="s">
        <v>52</v>
      </c>
      <c r="U1196" s="55">
        <v>0</v>
      </c>
      <c r="V1196" s="56">
        <v>187.5</v>
      </c>
      <c r="W1196" s="55"/>
      <c r="X1196" s="55" t="s">
        <v>577</v>
      </c>
      <c r="Y1196" s="55"/>
      <c r="Z1196" s="55" t="s">
        <v>48</v>
      </c>
      <c r="AA1196" s="55" t="s">
        <v>315</v>
      </c>
      <c r="AB1196" s="55" t="s">
        <v>42</v>
      </c>
      <c r="AC1196" s="55" t="s">
        <v>556</v>
      </c>
      <c r="AD1196" s="55" t="s">
        <v>146</v>
      </c>
      <c r="AE1196" s="55"/>
      <c r="AF1196" s="55" t="s">
        <v>449</v>
      </c>
    </row>
    <row r="1197" spans="1:32" x14ac:dyDescent="0.25">
      <c r="A1197" s="55" t="s">
        <v>35</v>
      </c>
      <c r="B1197" s="55" t="s">
        <v>36</v>
      </c>
      <c r="C1197" s="55" t="s">
        <v>37</v>
      </c>
      <c r="D1197" s="55" t="s">
        <v>121</v>
      </c>
      <c r="E1197" s="55" t="s">
        <v>215</v>
      </c>
      <c r="F1197" s="55" t="s">
        <v>216</v>
      </c>
      <c r="G1197" s="55" t="s">
        <v>124</v>
      </c>
      <c r="H1197" s="55" t="s">
        <v>124</v>
      </c>
      <c r="I1197" s="55" t="s">
        <v>42</v>
      </c>
      <c r="J1197" s="55" t="s">
        <v>257</v>
      </c>
      <c r="K1197" s="55" t="s">
        <v>257</v>
      </c>
      <c r="L1197" s="55" t="s">
        <v>43</v>
      </c>
      <c r="M1197" s="55" t="s">
        <v>44</v>
      </c>
      <c r="N1197" s="55" t="s">
        <v>150</v>
      </c>
      <c r="O1197" s="55" t="s">
        <v>42</v>
      </c>
      <c r="P1197" s="55" t="s">
        <v>392</v>
      </c>
      <c r="Q1197" s="55" t="s">
        <v>393</v>
      </c>
      <c r="R1197" s="55" t="s">
        <v>566</v>
      </c>
      <c r="S1197" s="55">
        <v>201305</v>
      </c>
      <c r="T1197" s="55" t="s">
        <v>52</v>
      </c>
      <c r="U1197" s="55">
        <v>202.95000000000002</v>
      </c>
      <c r="V1197" s="56">
        <v>202.95</v>
      </c>
      <c r="W1197" s="55" t="s">
        <v>340</v>
      </c>
      <c r="X1197" s="55" t="s">
        <v>384</v>
      </c>
      <c r="Y1197" s="55"/>
      <c r="Z1197" s="55" t="s">
        <v>48</v>
      </c>
      <c r="AA1197" s="55" t="s">
        <v>315</v>
      </c>
      <c r="AB1197" s="55" t="s">
        <v>42</v>
      </c>
      <c r="AC1197" s="55" t="s">
        <v>560</v>
      </c>
      <c r="AD1197" s="55" t="s">
        <v>146</v>
      </c>
      <c r="AE1197" s="55"/>
      <c r="AF1197" s="55" t="s">
        <v>396</v>
      </c>
    </row>
    <row r="1198" spans="1:32" x14ac:dyDescent="0.25">
      <c r="A1198" s="55" t="s">
        <v>35</v>
      </c>
      <c r="B1198" s="55" t="s">
        <v>36</v>
      </c>
      <c r="C1198" s="55" t="s">
        <v>37</v>
      </c>
      <c r="D1198" s="55" t="s">
        <v>121</v>
      </c>
      <c r="E1198" s="55" t="s">
        <v>215</v>
      </c>
      <c r="F1198" s="55" t="s">
        <v>216</v>
      </c>
      <c r="G1198" s="55" t="s">
        <v>124</v>
      </c>
      <c r="H1198" s="55" t="s">
        <v>124</v>
      </c>
      <c r="I1198" s="55" t="s">
        <v>42</v>
      </c>
      <c r="J1198" s="55" t="s">
        <v>257</v>
      </c>
      <c r="K1198" s="55" t="s">
        <v>257</v>
      </c>
      <c r="L1198" s="55" t="s">
        <v>43</v>
      </c>
      <c r="M1198" s="55" t="s">
        <v>44</v>
      </c>
      <c r="N1198" s="55" t="s">
        <v>134</v>
      </c>
      <c r="O1198" s="55" t="s">
        <v>42</v>
      </c>
      <c r="P1198" s="55" t="s">
        <v>392</v>
      </c>
      <c r="Q1198" s="55" t="s">
        <v>135</v>
      </c>
      <c r="R1198" s="55" t="s">
        <v>566</v>
      </c>
      <c r="S1198" s="55">
        <v>201305</v>
      </c>
      <c r="T1198" s="55" t="s">
        <v>52</v>
      </c>
      <c r="U1198" s="55">
        <v>0</v>
      </c>
      <c r="V1198" s="56">
        <v>10.15</v>
      </c>
      <c r="W1198" s="55"/>
      <c r="X1198" s="55" t="s">
        <v>384</v>
      </c>
      <c r="Y1198" s="55"/>
      <c r="Z1198" s="55" t="s">
        <v>48</v>
      </c>
      <c r="AA1198" s="55" t="s">
        <v>315</v>
      </c>
      <c r="AB1198" s="55" t="s">
        <v>42</v>
      </c>
      <c r="AC1198" s="55" t="s">
        <v>560</v>
      </c>
      <c r="AD1198" s="55" t="s">
        <v>146</v>
      </c>
      <c r="AE1198" s="55"/>
      <c r="AF1198" s="55" t="s">
        <v>396</v>
      </c>
    </row>
    <row r="1199" spans="1:32" x14ac:dyDescent="0.25">
      <c r="A1199" s="55" t="s">
        <v>35</v>
      </c>
      <c r="B1199" s="55" t="s">
        <v>36</v>
      </c>
      <c r="C1199" s="55" t="s">
        <v>37</v>
      </c>
      <c r="D1199" s="55" t="s">
        <v>121</v>
      </c>
      <c r="E1199" s="55" t="s">
        <v>215</v>
      </c>
      <c r="F1199" s="55" t="s">
        <v>216</v>
      </c>
      <c r="G1199" s="55" t="s">
        <v>124</v>
      </c>
      <c r="H1199" s="55" t="s">
        <v>124</v>
      </c>
      <c r="I1199" s="55" t="s">
        <v>42</v>
      </c>
      <c r="J1199" s="55" t="s">
        <v>257</v>
      </c>
      <c r="K1199" s="55" t="s">
        <v>257</v>
      </c>
      <c r="L1199" s="55" t="s">
        <v>43</v>
      </c>
      <c r="M1199" s="55" t="s">
        <v>44</v>
      </c>
      <c r="N1199" s="55" t="s">
        <v>150</v>
      </c>
      <c r="O1199" s="55" t="s">
        <v>42</v>
      </c>
      <c r="P1199" s="55" t="s">
        <v>392</v>
      </c>
      <c r="Q1199" s="55" t="s">
        <v>393</v>
      </c>
      <c r="R1199" s="55" t="s">
        <v>559</v>
      </c>
      <c r="S1199" s="55">
        <v>201305</v>
      </c>
      <c r="T1199" s="55" t="s">
        <v>52</v>
      </c>
      <c r="U1199" s="55">
        <v>52.04</v>
      </c>
      <c r="V1199" s="56">
        <v>52.04</v>
      </c>
      <c r="W1199" s="55" t="s">
        <v>340</v>
      </c>
      <c r="X1199" s="55" t="s">
        <v>384</v>
      </c>
      <c r="Y1199" s="55"/>
      <c r="Z1199" s="55" t="s">
        <v>48</v>
      </c>
      <c r="AA1199" s="55" t="s">
        <v>315</v>
      </c>
      <c r="AB1199" s="55" t="s">
        <v>42</v>
      </c>
      <c r="AC1199" s="55" t="s">
        <v>560</v>
      </c>
      <c r="AD1199" s="55" t="s">
        <v>146</v>
      </c>
      <c r="AE1199" s="55"/>
      <c r="AF1199" s="55" t="s">
        <v>396</v>
      </c>
    </row>
    <row r="1200" spans="1:32" x14ac:dyDescent="0.25">
      <c r="A1200" s="55" t="s">
        <v>35</v>
      </c>
      <c r="B1200" s="55" t="s">
        <v>36</v>
      </c>
      <c r="C1200" s="55" t="s">
        <v>37</v>
      </c>
      <c r="D1200" s="55" t="s">
        <v>121</v>
      </c>
      <c r="E1200" s="55" t="s">
        <v>215</v>
      </c>
      <c r="F1200" s="55" t="s">
        <v>216</v>
      </c>
      <c r="G1200" s="55" t="s">
        <v>124</v>
      </c>
      <c r="H1200" s="55" t="s">
        <v>124</v>
      </c>
      <c r="I1200" s="55" t="s">
        <v>42</v>
      </c>
      <c r="J1200" s="55" t="s">
        <v>257</v>
      </c>
      <c r="K1200" s="55" t="s">
        <v>257</v>
      </c>
      <c r="L1200" s="55" t="s">
        <v>43</v>
      </c>
      <c r="M1200" s="55" t="s">
        <v>44</v>
      </c>
      <c r="N1200" s="55" t="s">
        <v>134</v>
      </c>
      <c r="O1200" s="55" t="s">
        <v>42</v>
      </c>
      <c r="P1200" s="55" t="s">
        <v>392</v>
      </c>
      <c r="Q1200" s="55" t="s">
        <v>135</v>
      </c>
      <c r="R1200" s="55" t="s">
        <v>559</v>
      </c>
      <c r="S1200" s="55">
        <v>201305</v>
      </c>
      <c r="T1200" s="55" t="s">
        <v>52</v>
      </c>
      <c r="U1200" s="55">
        <v>0</v>
      </c>
      <c r="V1200" s="56">
        <v>2.6</v>
      </c>
      <c r="W1200" s="55"/>
      <c r="X1200" s="55" t="s">
        <v>384</v>
      </c>
      <c r="Y1200" s="55"/>
      <c r="Z1200" s="55" t="s">
        <v>48</v>
      </c>
      <c r="AA1200" s="55" t="s">
        <v>315</v>
      </c>
      <c r="AB1200" s="55" t="s">
        <v>42</v>
      </c>
      <c r="AC1200" s="55" t="s">
        <v>560</v>
      </c>
      <c r="AD1200" s="55" t="s">
        <v>146</v>
      </c>
      <c r="AE1200" s="55"/>
      <c r="AF1200" s="55" t="s">
        <v>396</v>
      </c>
    </row>
    <row r="1201" spans="1:32" x14ac:dyDescent="0.25">
      <c r="A1201" s="55" t="s">
        <v>35</v>
      </c>
      <c r="B1201" s="55" t="s">
        <v>36</v>
      </c>
      <c r="C1201" s="55" t="s">
        <v>37</v>
      </c>
      <c r="D1201" s="55" t="s">
        <v>121</v>
      </c>
      <c r="E1201" s="55" t="s">
        <v>215</v>
      </c>
      <c r="F1201" s="55" t="s">
        <v>216</v>
      </c>
      <c r="G1201" s="55" t="s">
        <v>124</v>
      </c>
      <c r="H1201" s="55" t="s">
        <v>124</v>
      </c>
      <c r="I1201" s="55" t="s">
        <v>42</v>
      </c>
      <c r="J1201" s="55" t="s">
        <v>257</v>
      </c>
      <c r="K1201" s="55" t="s">
        <v>257</v>
      </c>
      <c r="L1201" s="55" t="s">
        <v>43</v>
      </c>
      <c r="M1201" s="55" t="s">
        <v>44</v>
      </c>
      <c r="N1201" s="55" t="s">
        <v>150</v>
      </c>
      <c r="O1201" s="55" t="s">
        <v>42</v>
      </c>
      <c r="P1201" s="55" t="s">
        <v>424</v>
      </c>
      <c r="Q1201" s="55" t="s">
        <v>441</v>
      </c>
      <c r="R1201" s="55" t="s">
        <v>579</v>
      </c>
      <c r="S1201" s="55">
        <v>201305</v>
      </c>
      <c r="T1201" s="55" t="s">
        <v>52</v>
      </c>
      <c r="U1201" s="55">
        <v>25290</v>
      </c>
      <c r="V1201" s="56">
        <v>25290</v>
      </c>
      <c r="W1201" s="55" t="s">
        <v>340</v>
      </c>
      <c r="X1201" s="55" t="s">
        <v>440</v>
      </c>
      <c r="Y1201" s="55"/>
      <c r="Z1201" s="55" t="s">
        <v>48</v>
      </c>
      <c r="AA1201" s="55" t="s">
        <v>315</v>
      </c>
      <c r="AB1201" s="55" t="s">
        <v>42</v>
      </c>
      <c r="AC1201" s="55" t="s">
        <v>556</v>
      </c>
      <c r="AD1201" s="55" t="s">
        <v>146</v>
      </c>
      <c r="AE1201" s="55"/>
      <c r="AF1201" s="55" t="s">
        <v>427</v>
      </c>
    </row>
    <row r="1202" spans="1:32" x14ac:dyDescent="0.25">
      <c r="A1202" s="55" t="s">
        <v>35</v>
      </c>
      <c r="B1202" s="55" t="s">
        <v>36</v>
      </c>
      <c r="C1202" s="55" t="s">
        <v>37</v>
      </c>
      <c r="D1202" s="55" t="s">
        <v>121</v>
      </c>
      <c r="E1202" s="55" t="s">
        <v>215</v>
      </c>
      <c r="F1202" s="55" t="s">
        <v>216</v>
      </c>
      <c r="G1202" s="55" t="s">
        <v>124</v>
      </c>
      <c r="H1202" s="55" t="s">
        <v>124</v>
      </c>
      <c r="I1202" s="55" t="s">
        <v>42</v>
      </c>
      <c r="J1202" s="55" t="s">
        <v>257</v>
      </c>
      <c r="K1202" s="55" t="s">
        <v>257</v>
      </c>
      <c r="L1202" s="55" t="s">
        <v>43</v>
      </c>
      <c r="M1202" s="55" t="s">
        <v>44</v>
      </c>
      <c r="N1202" s="55" t="s">
        <v>150</v>
      </c>
      <c r="O1202" s="55" t="s">
        <v>42</v>
      </c>
      <c r="P1202" s="55" t="s">
        <v>392</v>
      </c>
      <c r="Q1202" s="55" t="s">
        <v>393</v>
      </c>
      <c r="R1202" s="55" t="s">
        <v>555</v>
      </c>
      <c r="S1202" s="55">
        <v>201305</v>
      </c>
      <c r="T1202" s="55" t="s">
        <v>52</v>
      </c>
      <c r="U1202" s="55">
        <v>124.89</v>
      </c>
      <c r="V1202" s="56">
        <v>124.89</v>
      </c>
      <c r="W1202" s="55" t="s">
        <v>340</v>
      </c>
      <c r="X1202" s="55" t="s">
        <v>384</v>
      </c>
      <c r="Y1202" s="55"/>
      <c r="Z1202" s="55" t="s">
        <v>48</v>
      </c>
      <c r="AA1202" s="55" t="s">
        <v>315</v>
      </c>
      <c r="AB1202" s="55" t="s">
        <v>42</v>
      </c>
      <c r="AC1202" s="55" t="s">
        <v>556</v>
      </c>
      <c r="AD1202" s="55" t="s">
        <v>146</v>
      </c>
      <c r="AE1202" s="55"/>
      <c r="AF1202" s="55" t="s">
        <v>396</v>
      </c>
    </row>
    <row r="1203" spans="1:32" x14ac:dyDescent="0.25">
      <c r="A1203" s="55" t="s">
        <v>35</v>
      </c>
      <c r="B1203" s="55" t="s">
        <v>36</v>
      </c>
      <c r="C1203" s="55" t="s">
        <v>37</v>
      </c>
      <c r="D1203" s="55" t="s">
        <v>121</v>
      </c>
      <c r="E1203" s="55" t="s">
        <v>215</v>
      </c>
      <c r="F1203" s="55" t="s">
        <v>216</v>
      </c>
      <c r="G1203" s="55" t="s">
        <v>124</v>
      </c>
      <c r="H1203" s="55" t="s">
        <v>124</v>
      </c>
      <c r="I1203" s="55" t="s">
        <v>42</v>
      </c>
      <c r="J1203" s="55" t="s">
        <v>257</v>
      </c>
      <c r="K1203" s="55" t="s">
        <v>257</v>
      </c>
      <c r="L1203" s="55" t="s">
        <v>43</v>
      </c>
      <c r="M1203" s="55" t="s">
        <v>44</v>
      </c>
      <c r="N1203" s="55" t="s">
        <v>134</v>
      </c>
      <c r="O1203" s="55" t="s">
        <v>42</v>
      </c>
      <c r="P1203" s="55" t="s">
        <v>392</v>
      </c>
      <c r="Q1203" s="55" t="s">
        <v>135</v>
      </c>
      <c r="R1203" s="55" t="s">
        <v>555</v>
      </c>
      <c r="S1203" s="55">
        <v>201305</v>
      </c>
      <c r="T1203" s="55" t="s">
        <v>52</v>
      </c>
      <c r="U1203" s="55">
        <v>0</v>
      </c>
      <c r="V1203" s="56">
        <v>6.24</v>
      </c>
      <c r="W1203" s="55"/>
      <c r="X1203" s="55" t="s">
        <v>384</v>
      </c>
      <c r="Y1203" s="55"/>
      <c r="Z1203" s="55" t="s">
        <v>48</v>
      </c>
      <c r="AA1203" s="55" t="s">
        <v>315</v>
      </c>
      <c r="AB1203" s="55" t="s">
        <v>42</v>
      </c>
      <c r="AC1203" s="55" t="s">
        <v>556</v>
      </c>
      <c r="AD1203" s="55" t="s">
        <v>146</v>
      </c>
      <c r="AE1203" s="55"/>
      <c r="AF1203" s="55" t="s">
        <v>396</v>
      </c>
    </row>
    <row r="1204" spans="1:32" x14ac:dyDescent="0.25">
      <c r="A1204" s="55" t="s">
        <v>35</v>
      </c>
      <c r="B1204" s="55" t="s">
        <v>36</v>
      </c>
      <c r="C1204" s="55" t="s">
        <v>37</v>
      </c>
      <c r="D1204" s="55" t="s">
        <v>121</v>
      </c>
      <c r="E1204" s="55" t="s">
        <v>215</v>
      </c>
      <c r="F1204" s="55" t="s">
        <v>216</v>
      </c>
      <c r="G1204" s="55" t="s">
        <v>124</v>
      </c>
      <c r="H1204" s="55" t="s">
        <v>124</v>
      </c>
      <c r="I1204" s="55" t="s">
        <v>42</v>
      </c>
      <c r="J1204" s="55" t="s">
        <v>257</v>
      </c>
      <c r="K1204" s="55" t="s">
        <v>257</v>
      </c>
      <c r="L1204" s="55" t="s">
        <v>43</v>
      </c>
      <c r="M1204" s="55" t="s">
        <v>44</v>
      </c>
      <c r="N1204" s="55" t="s">
        <v>150</v>
      </c>
      <c r="O1204" s="55" t="s">
        <v>42</v>
      </c>
      <c r="P1204" s="55" t="s">
        <v>392</v>
      </c>
      <c r="Q1204" s="55" t="s">
        <v>393</v>
      </c>
      <c r="R1204" s="55" t="s">
        <v>557</v>
      </c>
      <c r="S1204" s="55">
        <v>201305</v>
      </c>
      <c r="T1204" s="55" t="s">
        <v>52</v>
      </c>
      <c r="U1204" s="55">
        <v>208.15</v>
      </c>
      <c r="V1204" s="56">
        <v>208.15</v>
      </c>
      <c r="W1204" s="55" t="s">
        <v>340</v>
      </c>
      <c r="X1204" s="55" t="s">
        <v>384</v>
      </c>
      <c r="Y1204" s="55"/>
      <c r="Z1204" s="55" t="s">
        <v>48</v>
      </c>
      <c r="AA1204" s="55" t="s">
        <v>315</v>
      </c>
      <c r="AB1204" s="55" t="s">
        <v>42</v>
      </c>
      <c r="AC1204" s="55" t="s">
        <v>558</v>
      </c>
      <c r="AD1204" s="55" t="s">
        <v>146</v>
      </c>
      <c r="AE1204" s="55"/>
      <c r="AF1204" s="55" t="s">
        <v>396</v>
      </c>
    </row>
    <row r="1205" spans="1:32" x14ac:dyDescent="0.25">
      <c r="A1205" s="55" t="s">
        <v>35</v>
      </c>
      <c r="B1205" s="55" t="s">
        <v>36</v>
      </c>
      <c r="C1205" s="55" t="s">
        <v>37</v>
      </c>
      <c r="D1205" s="55" t="s">
        <v>121</v>
      </c>
      <c r="E1205" s="55" t="s">
        <v>215</v>
      </c>
      <c r="F1205" s="55" t="s">
        <v>216</v>
      </c>
      <c r="G1205" s="55" t="s">
        <v>124</v>
      </c>
      <c r="H1205" s="55" t="s">
        <v>124</v>
      </c>
      <c r="I1205" s="55" t="s">
        <v>42</v>
      </c>
      <c r="J1205" s="55" t="s">
        <v>257</v>
      </c>
      <c r="K1205" s="55" t="s">
        <v>257</v>
      </c>
      <c r="L1205" s="55" t="s">
        <v>43</v>
      </c>
      <c r="M1205" s="55" t="s">
        <v>44</v>
      </c>
      <c r="N1205" s="55" t="s">
        <v>134</v>
      </c>
      <c r="O1205" s="55" t="s">
        <v>42</v>
      </c>
      <c r="P1205" s="55" t="s">
        <v>392</v>
      </c>
      <c r="Q1205" s="55" t="s">
        <v>135</v>
      </c>
      <c r="R1205" s="55" t="s">
        <v>557</v>
      </c>
      <c r="S1205" s="55">
        <v>201305</v>
      </c>
      <c r="T1205" s="55" t="s">
        <v>52</v>
      </c>
      <c r="U1205" s="55">
        <v>0</v>
      </c>
      <c r="V1205" s="56">
        <v>10.41</v>
      </c>
      <c r="W1205" s="55"/>
      <c r="X1205" s="55" t="s">
        <v>384</v>
      </c>
      <c r="Y1205" s="55"/>
      <c r="Z1205" s="55" t="s">
        <v>48</v>
      </c>
      <c r="AA1205" s="55" t="s">
        <v>315</v>
      </c>
      <c r="AB1205" s="55" t="s">
        <v>42</v>
      </c>
      <c r="AC1205" s="55" t="s">
        <v>558</v>
      </c>
      <c r="AD1205" s="55" t="s">
        <v>146</v>
      </c>
      <c r="AE1205" s="55"/>
      <c r="AF1205" s="55" t="s">
        <v>396</v>
      </c>
    </row>
    <row r="1206" spans="1:32" x14ac:dyDescent="0.25">
      <c r="A1206" s="55" t="s">
        <v>35</v>
      </c>
      <c r="B1206" s="55" t="s">
        <v>36</v>
      </c>
      <c r="C1206" s="55" t="s">
        <v>37</v>
      </c>
      <c r="D1206" s="55" t="s">
        <v>121</v>
      </c>
      <c r="E1206" s="55" t="s">
        <v>215</v>
      </c>
      <c r="F1206" s="55" t="s">
        <v>216</v>
      </c>
      <c r="G1206" s="55" t="s">
        <v>124</v>
      </c>
      <c r="H1206" s="55" t="s">
        <v>124</v>
      </c>
      <c r="I1206" s="55" t="s">
        <v>42</v>
      </c>
      <c r="J1206" s="55" t="s">
        <v>257</v>
      </c>
      <c r="K1206" s="55" t="s">
        <v>257</v>
      </c>
      <c r="L1206" s="55" t="s">
        <v>43</v>
      </c>
      <c r="M1206" s="55" t="s">
        <v>44</v>
      </c>
      <c r="N1206" s="55" t="s">
        <v>150</v>
      </c>
      <c r="O1206" s="55" t="s">
        <v>42</v>
      </c>
      <c r="P1206" s="55" t="s">
        <v>392</v>
      </c>
      <c r="Q1206" s="55" t="s">
        <v>393</v>
      </c>
      <c r="R1206" s="55" t="s">
        <v>565</v>
      </c>
      <c r="S1206" s="55">
        <v>201305</v>
      </c>
      <c r="T1206" s="55" t="s">
        <v>52</v>
      </c>
      <c r="U1206" s="55">
        <v>208.15</v>
      </c>
      <c r="V1206" s="56">
        <v>208.15</v>
      </c>
      <c r="W1206" s="55" t="s">
        <v>340</v>
      </c>
      <c r="X1206" s="55" t="s">
        <v>384</v>
      </c>
      <c r="Y1206" s="55"/>
      <c r="Z1206" s="55" t="s">
        <v>48</v>
      </c>
      <c r="AA1206" s="55" t="s">
        <v>315</v>
      </c>
      <c r="AB1206" s="55" t="s">
        <v>42</v>
      </c>
      <c r="AC1206" s="55" t="s">
        <v>558</v>
      </c>
      <c r="AD1206" s="55" t="s">
        <v>146</v>
      </c>
      <c r="AE1206" s="55"/>
      <c r="AF1206" s="55" t="s">
        <v>396</v>
      </c>
    </row>
    <row r="1207" spans="1:32" x14ac:dyDescent="0.25">
      <c r="A1207" s="55" t="s">
        <v>35</v>
      </c>
      <c r="B1207" s="55" t="s">
        <v>36</v>
      </c>
      <c r="C1207" s="55" t="s">
        <v>37</v>
      </c>
      <c r="D1207" s="55" t="s">
        <v>121</v>
      </c>
      <c r="E1207" s="55" t="s">
        <v>215</v>
      </c>
      <c r="F1207" s="55" t="s">
        <v>216</v>
      </c>
      <c r="G1207" s="55" t="s">
        <v>124</v>
      </c>
      <c r="H1207" s="55" t="s">
        <v>124</v>
      </c>
      <c r="I1207" s="55" t="s">
        <v>42</v>
      </c>
      <c r="J1207" s="55" t="s">
        <v>257</v>
      </c>
      <c r="K1207" s="55" t="s">
        <v>257</v>
      </c>
      <c r="L1207" s="55" t="s">
        <v>43</v>
      </c>
      <c r="M1207" s="55" t="s">
        <v>44</v>
      </c>
      <c r="N1207" s="55" t="s">
        <v>134</v>
      </c>
      <c r="O1207" s="55" t="s">
        <v>42</v>
      </c>
      <c r="P1207" s="55" t="s">
        <v>392</v>
      </c>
      <c r="Q1207" s="55" t="s">
        <v>135</v>
      </c>
      <c r="R1207" s="55" t="s">
        <v>565</v>
      </c>
      <c r="S1207" s="55">
        <v>201305</v>
      </c>
      <c r="T1207" s="55" t="s">
        <v>52</v>
      </c>
      <c r="U1207" s="55">
        <v>0</v>
      </c>
      <c r="V1207" s="56">
        <v>10.41</v>
      </c>
      <c r="W1207" s="55"/>
      <c r="X1207" s="55" t="s">
        <v>384</v>
      </c>
      <c r="Y1207" s="55"/>
      <c r="Z1207" s="55" t="s">
        <v>48</v>
      </c>
      <c r="AA1207" s="55" t="s">
        <v>315</v>
      </c>
      <c r="AB1207" s="55" t="s">
        <v>42</v>
      </c>
      <c r="AC1207" s="55" t="s">
        <v>558</v>
      </c>
      <c r="AD1207" s="55" t="s">
        <v>146</v>
      </c>
      <c r="AE1207" s="55"/>
      <c r="AF1207" s="55" t="s">
        <v>396</v>
      </c>
    </row>
    <row r="1208" spans="1:32" x14ac:dyDescent="0.25">
      <c r="A1208" s="55" t="s">
        <v>35</v>
      </c>
      <c r="B1208" s="55" t="s">
        <v>36</v>
      </c>
      <c r="C1208" s="55" t="s">
        <v>37</v>
      </c>
      <c r="D1208" s="55" t="s">
        <v>121</v>
      </c>
      <c r="E1208" s="55" t="s">
        <v>215</v>
      </c>
      <c r="F1208" s="55" t="s">
        <v>216</v>
      </c>
      <c r="G1208" s="55" t="s">
        <v>124</v>
      </c>
      <c r="H1208" s="55" t="s">
        <v>124</v>
      </c>
      <c r="I1208" s="55" t="s">
        <v>42</v>
      </c>
      <c r="J1208" s="55" t="s">
        <v>261</v>
      </c>
      <c r="K1208" s="55" t="s">
        <v>261</v>
      </c>
      <c r="L1208" s="55" t="s">
        <v>43</v>
      </c>
      <c r="M1208" s="55" t="s">
        <v>44</v>
      </c>
      <c r="N1208" s="55" t="s">
        <v>150</v>
      </c>
      <c r="O1208" s="55" t="s">
        <v>42</v>
      </c>
      <c r="P1208" s="55" t="s">
        <v>392</v>
      </c>
      <c r="Q1208" s="55" t="s">
        <v>393</v>
      </c>
      <c r="R1208" s="55" t="s">
        <v>566</v>
      </c>
      <c r="S1208" s="55">
        <v>201305</v>
      </c>
      <c r="T1208" s="55" t="s">
        <v>52</v>
      </c>
      <c r="U1208" s="55">
        <v>202.95000000000002</v>
      </c>
      <c r="V1208" s="56">
        <v>202.95</v>
      </c>
      <c r="W1208" s="55" t="s">
        <v>340</v>
      </c>
      <c r="X1208" s="55" t="s">
        <v>384</v>
      </c>
      <c r="Y1208" s="55"/>
      <c r="Z1208" s="55" t="s">
        <v>48</v>
      </c>
      <c r="AA1208" s="55" t="s">
        <v>315</v>
      </c>
      <c r="AB1208" s="55" t="s">
        <v>42</v>
      </c>
      <c r="AC1208" s="55" t="s">
        <v>560</v>
      </c>
      <c r="AD1208" s="55" t="s">
        <v>146</v>
      </c>
      <c r="AE1208" s="55"/>
      <c r="AF1208" s="55" t="s">
        <v>396</v>
      </c>
    </row>
    <row r="1209" spans="1:32" x14ac:dyDescent="0.25">
      <c r="A1209" s="55" t="s">
        <v>35</v>
      </c>
      <c r="B1209" s="55" t="s">
        <v>36</v>
      </c>
      <c r="C1209" s="55" t="s">
        <v>37</v>
      </c>
      <c r="D1209" s="55" t="s">
        <v>121</v>
      </c>
      <c r="E1209" s="55" t="s">
        <v>215</v>
      </c>
      <c r="F1209" s="55" t="s">
        <v>216</v>
      </c>
      <c r="G1209" s="55" t="s">
        <v>124</v>
      </c>
      <c r="H1209" s="55" t="s">
        <v>124</v>
      </c>
      <c r="I1209" s="55" t="s">
        <v>42</v>
      </c>
      <c r="J1209" s="55" t="s">
        <v>261</v>
      </c>
      <c r="K1209" s="55" t="s">
        <v>261</v>
      </c>
      <c r="L1209" s="55" t="s">
        <v>43</v>
      </c>
      <c r="M1209" s="55" t="s">
        <v>44</v>
      </c>
      <c r="N1209" s="55" t="s">
        <v>134</v>
      </c>
      <c r="O1209" s="55" t="s">
        <v>42</v>
      </c>
      <c r="P1209" s="55" t="s">
        <v>392</v>
      </c>
      <c r="Q1209" s="55" t="s">
        <v>135</v>
      </c>
      <c r="R1209" s="55" t="s">
        <v>566</v>
      </c>
      <c r="S1209" s="55">
        <v>201305</v>
      </c>
      <c r="T1209" s="55" t="s">
        <v>52</v>
      </c>
      <c r="U1209" s="55">
        <v>0</v>
      </c>
      <c r="V1209" s="56">
        <v>10.15</v>
      </c>
      <c r="W1209" s="55"/>
      <c r="X1209" s="55" t="s">
        <v>384</v>
      </c>
      <c r="Y1209" s="55"/>
      <c r="Z1209" s="55" t="s">
        <v>48</v>
      </c>
      <c r="AA1209" s="55" t="s">
        <v>315</v>
      </c>
      <c r="AB1209" s="55" t="s">
        <v>42</v>
      </c>
      <c r="AC1209" s="55" t="s">
        <v>560</v>
      </c>
      <c r="AD1209" s="55" t="s">
        <v>146</v>
      </c>
      <c r="AE1209" s="55"/>
      <c r="AF1209" s="55" t="s">
        <v>396</v>
      </c>
    </row>
    <row r="1210" spans="1:32" x14ac:dyDescent="0.25">
      <c r="A1210" s="55" t="s">
        <v>35</v>
      </c>
      <c r="B1210" s="55" t="s">
        <v>36</v>
      </c>
      <c r="C1210" s="55" t="s">
        <v>37</v>
      </c>
      <c r="D1210" s="55" t="s">
        <v>121</v>
      </c>
      <c r="E1210" s="55" t="s">
        <v>215</v>
      </c>
      <c r="F1210" s="55" t="s">
        <v>216</v>
      </c>
      <c r="G1210" s="55" t="s">
        <v>124</v>
      </c>
      <c r="H1210" s="55" t="s">
        <v>124</v>
      </c>
      <c r="I1210" s="55" t="s">
        <v>42</v>
      </c>
      <c r="J1210" s="55" t="s">
        <v>261</v>
      </c>
      <c r="K1210" s="55" t="s">
        <v>261</v>
      </c>
      <c r="L1210" s="55" t="s">
        <v>43</v>
      </c>
      <c r="M1210" s="55" t="s">
        <v>44</v>
      </c>
      <c r="N1210" s="55" t="s">
        <v>150</v>
      </c>
      <c r="O1210" s="55" t="s">
        <v>42</v>
      </c>
      <c r="P1210" s="55" t="s">
        <v>392</v>
      </c>
      <c r="Q1210" s="55" t="s">
        <v>393</v>
      </c>
      <c r="R1210" s="55" t="s">
        <v>559</v>
      </c>
      <c r="S1210" s="55">
        <v>201305</v>
      </c>
      <c r="T1210" s="55" t="s">
        <v>52</v>
      </c>
      <c r="U1210" s="55">
        <v>52.02</v>
      </c>
      <c r="V1210" s="56">
        <v>52.02</v>
      </c>
      <c r="W1210" s="55" t="s">
        <v>340</v>
      </c>
      <c r="X1210" s="55" t="s">
        <v>384</v>
      </c>
      <c r="Y1210" s="55"/>
      <c r="Z1210" s="55" t="s">
        <v>48</v>
      </c>
      <c r="AA1210" s="55" t="s">
        <v>315</v>
      </c>
      <c r="AB1210" s="55" t="s">
        <v>42</v>
      </c>
      <c r="AC1210" s="55" t="s">
        <v>560</v>
      </c>
      <c r="AD1210" s="55" t="s">
        <v>146</v>
      </c>
      <c r="AE1210" s="55"/>
      <c r="AF1210" s="55" t="s">
        <v>396</v>
      </c>
    </row>
    <row r="1211" spans="1:32" x14ac:dyDescent="0.25">
      <c r="A1211" s="55" t="s">
        <v>35</v>
      </c>
      <c r="B1211" s="55" t="s">
        <v>36</v>
      </c>
      <c r="C1211" s="55" t="s">
        <v>37</v>
      </c>
      <c r="D1211" s="55" t="s">
        <v>121</v>
      </c>
      <c r="E1211" s="55" t="s">
        <v>215</v>
      </c>
      <c r="F1211" s="55" t="s">
        <v>216</v>
      </c>
      <c r="G1211" s="55" t="s">
        <v>124</v>
      </c>
      <c r="H1211" s="55" t="s">
        <v>124</v>
      </c>
      <c r="I1211" s="55" t="s">
        <v>42</v>
      </c>
      <c r="J1211" s="55" t="s">
        <v>261</v>
      </c>
      <c r="K1211" s="55" t="s">
        <v>261</v>
      </c>
      <c r="L1211" s="55" t="s">
        <v>43</v>
      </c>
      <c r="M1211" s="55" t="s">
        <v>44</v>
      </c>
      <c r="N1211" s="55" t="s">
        <v>134</v>
      </c>
      <c r="O1211" s="55" t="s">
        <v>42</v>
      </c>
      <c r="P1211" s="55" t="s">
        <v>392</v>
      </c>
      <c r="Q1211" s="55" t="s">
        <v>135</v>
      </c>
      <c r="R1211" s="55" t="s">
        <v>559</v>
      </c>
      <c r="S1211" s="55">
        <v>201305</v>
      </c>
      <c r="T1211" s="55" t="s">
        <v>52</v>
      </c>
      <c r="U1211" s="55">
        <v>0</v>
      </c>
      <c r="V1211" s="56">
        <v>2.6</v>
      </c>
      <c r="W1211" s="55"/>
      <c r="X1211" s="55" t="s">
        <v>384</v>
      </c>
      <c r="Y1211" s="55"/>
      <c r="Z1211" s="55" t="s">
        <v>48</v>
      </c>
      <c r="AA1211" s="55" t="s">
        <v>315</v>
      </c>
      <c r="AB1211" s="55" t="s">
        <v>42</v>
      </c>
      <c r="AC1211" s="55" t="s">
        <v>560</v>
      </c>
      <c r="AD1211" s="55" t="s">
        <v>146</v>
      </c>
      <c r="AE1211" s="55"/>
      <c r="AF1211" s="55" t="s">
        <v>396</v>
      </c>
    </row>
    <row r="1212" spans="1:32" x14ac:dyDescent="0.25">
      <c r="A1212" s="55" t="s">
        <v>35</v>
      </c>
      <c r="B1212" s="55" t="s">
        <v>36</v>
      </c>
      <c r="C1212" s="55" t="s">
        <v>37</v>
      </c>
      <c r="D1212" s="55" t="s">
        <v>121</v>
      </c>
      <c r="E1212" s="55" t="s">
        <v>215</v>
      </c>
      <c r="F1212" s="55" t="s">
        <v>216</v>
      </c>
      <c r="G1212" s="55" t="s">
        <v>124</v>
      </c>
      <c r="H1212" s="55" t="s">
        <v>124</v>
      </c>
      <c r="I1212" s="55" t="s">
        <v>42</v>
      </c>
      <c r="J1212" s="55" t="s">
        <v>261</v>
      </c>
      <c r="K1212" s="55" t="s">
        <v>261</v>
      </c>
      <c r="L1212" s="55" t="s">
        <v>43</v>
      </c>
      <c r="M1212" s="55" t="s">
        <v>44</v>
      </c>
      <c r="N1212" s="55" t="s">
        <v>150</v>
      </c>
      <c r="O1212" s="55" t="s">
        <v>42</v>
      </c>
      <c r="P1212" s="55" t="s">
        <v>392</v>
      </c>
      <c r="Q1212" s="55" t="s">
        <v>393</v>
      </c>
      <c r="R1212" s="55" t="s">
        <v>555</v>
      </c>
      <c r="S1212" s="55">
        <v>201305</v>
      </c>
      <c r="T1212" s="55" t="s">
        <v>52</v>
      </c>
      <c r="U1212" s="55">
        <v>124.9</v>
      </c>
      <c r="V1212" s="56">
        <v>124.9</v>
      </c>
      <c r="W1212" s="55" t="s">
        <v>340</v>
      </c>
      <c r="X1212" s="55" t="s">
        <v>384</v>
      </c>
      <c r="Y1212" s="55"/>
      <c r="Z1212" s="55" t="s">
        <v>48</v>
      </c>
      <c r="AA1212" s="55" t="s">
        <v>315</v>
      </c>
      <c r="AB1212" s="55" t="s">
        <v>42</v>
      </c>
      <c r="AC1212" s="55" t="s">
        <v>556</v>
      </c>
      <c r="AD1212" s="55" t="s">
        <v>146</v>
      </c>
      <c r="AE1212" s="55"/>
      <c r="AF1212" s="55" t="s">
        <v>396</v>
      </c>
    </row>
    <row r="1213" spans="1:32" x14ac:dyDescent="0.25">
      <c r="A1213" s="55" t="s">
        <v>35</v>
      </c>
      <c r="B1213" s="55" t="s">
        <v>36</v>
      </c>
      <c r="C1213" s="55" t="s">
        <v>37</v>
      </c>
      <c r="D1213" s="55" t="s">
        <v>121</v>
      </c>
      <c r="E1213" s="55" t="s">
        <v>215</v>
      </c>
      <c r="F1213" s="55" t="s">
        <v>216</v>
      </c>
      <c r="G1213" s="55" t="s">
        <v>124</v>
      </c>
      <c r="H1213" s="55" t="s">
        <v>124</v>
      </c>
      <c r="I1213" s="55" t="s">
        <v>42</v>
      </c>
      <c r="J1213" s="55" t="s">
        <v>261</v>
      </c>
      <c r="K1213" s="55" t="s">
        <v>261</v>
      </c>
      <c r="L1213" s="55" t="s">
        <v>43</v>
      </c>
      <c r="M1213" s="55" t="s">
        <v>44</v>
      </c>
      <c r="N1213" s="55" t="s">
        <v>134</v>
      </c>
      <c r="O1213" s="55" t="s">
        <v>42</v>
      </c>
      <c r="P1213" s="55" t="s">
        <v>392</v>
      </c>
      <c r="Q1213" s="55" t="s">
        <v>135</v>
      </c>
      <c r="R1213" s="55" t="s">
        <v>555</v>
      </c>
      <c r="S1213" s="55">
        <v>201305</v>
      </c>
      <c r="T1213" s="55" t="s">
        <v>52</v>
      </c>
      <c r="U1213" s="55">
        <v>0</v>
      </c>
      <c r="V1213" s="56">
        <v>6.25</v>
      </c>
      <c r="W1213" s="55"/>
      <c r="X1213" s="55" t="s">
        <v>384</v>
      </c>
      <c r="Y1213" s="55"/>
      <c r="Z1213" s="55" t="s">
        <v>48</v>
      </c>
      <c r="AA1213" s="55" t="s">
        <v>315</v>
      </c>
      <c r="AB1213" s="55" t="s">
        <v>42</v>
      </c>
      <c r="AC1213" s="55" t="s">
        <v>556</v>
      </c>
      <c r="AD1213" s="55" t="s">
        <v>146</v>
      </c>
      <c r="AE1213" s="55"/>
      <c r="AF1213" s="55" t="s">
        <v>396</v>
      </c>
    </row>
    <row r="1214" spans="1:32" x14ac:dyDescent="0.25">
      <c r="A1214" s="55" t="s">
        <v>35</v>
      </c>
      <c r="B1214" s="55" t="s">
        <v>36</v>
      </c>
      <c r="C1214" s="55" t="s">
        <v>37</v>
      </c>
      <c r="D1214" s="55" t="s">
        <v>121</v>
      </c>
      <c r="E1214" s="55" t="s">
        <v>215</v>
      </c>
      <c r="F1214" s="55" t="s">
        <v>216</v>
      </c>
      <c r="G1214" s="55" t="s">
        <v>124</v>
      </c>
      <c r="H1214" s="55" t="s">
        <v>124</v>
      </c>
      <c r="I1214" s="55" t="s">
        <v>42</v>
      </c>
      <c r="J1214" s="55" t="s">
        <v>261</v>
      </c>
      <c r="K1214" s="55" t="s">
        <v>261</v>
      </c>
      <c r="L1214" s="55" t="s">
        <v>43</v>
      </c>
      <c r="M1214" s="55" t="s">
        <v>44</v>
      </c>
      <c r="N1214" s="55" t="s">
        <v>150</v>
      </c>
      <c r="O1214" s="55" t="s">
        <v>42</v>
      </c>
      <c r="P1214" s="55" t="s">
        <v>392</v>
      </c>
      <c r="Q1214" s="55" t="s">
        <v>393</v>
      </c>
      <c r="R1214" s="55" t="s">
        <v>557</v>
      </c>
      <c r="S1214" s="55">
        <v>201305</v>
      </c>
      <c r="T1214" s="55" t="s">
        <v>52</v>
      </c>
      <c r="U1214" s="55">
        <v>208.16</v>
      </c>
      <c r="V1214" s="56">
        <v>208.16</v>
      </c>
      <c r="W1214" s="55" t="s">
        <v>340</v>
      </c>
      <c r="X1214" s="55" t="s">
        <v>384</v>
      </c>
      <c r="Y1214" s="55"/>
      <c r="Z1214" s="55" t="s">
        <v>48</v>
      </c>
      <c r="AA1214" s="55" t="s">
        <v>315</v>
      </c>
      <c r="AB1214" s="55" t="s">
        <v>42</v>
      </c>
      <c r="AC1214" s="55" t="s">
        <v>558</v>
      </c>
      <c r="AD1214" s="55" t="s">
        <v>146</v>
      </c>
      <c r="AE1214" s="55"/>
      <c r="AF1214" s="55" t="s">
        <v>396</v>
      </c>
    </row>
    <row r="1215" spans="1:32" x14ac:dyDescent="0.25">
      <c r="A1215" s="55" t="s">
        <v>35</v>
      </c>
      <c r="B1215" s="55" t="s">
        <v>36</v>
      </c>
      <c r="C1215" s="55" t="s">
        <v>37</v>
      </c>
      <c r="D1215" s="55" t="s">
        <v>121</v>
      </c>
      <c r="E1215" s="55" t="s">
        <v>215</v>
      </c>
      <c r="F1215" s="55" t="s">
        <v>216</v>
      </c>
      <c r="G1215" s="55" t="s">
        <v>124</v>
      </c>
      <c r="H1215" s="55" t="s">
        <v>124</v>
      </c>
      <c r="I1215" s="55" t="s">
        <v>42</v>
      </c>
      <c r="J1215" s="55" t="s">
        <v>261</v>
      </c>
      <c r="K1215" s="55" t="s">
        <v>261</v>
      </c>
      <c r="L1215" s="55" t="s">
        <v>43</v>
      </c>
      <c r="M1215" s="55" t="s">
        <v>44</v>
      </c>
      <c r="N1215" s="55" t="s">
        <v>134</v>
      </c>
      <c r="O1215" s="55" t="s">
        <v>42</v>
      </c>
      <c r="P1215" s="55" t="s">
        <v>392</v>
      </c>
      <c r="Q1215" s="55" t="s">
        <v>135</v>
      </c>
      <c r="R1215" s="55" t="s">
        <v>557</v>
      </c>
      <c r="S1215" s="55">
        <v>201305</v>
      </c>
      <c r="T1215" s="55" t="s">
        <v>52</v>
      </c>
      <c r="U1215" s="55">
        <v>0</v>
      </c>
      <c r="V1215" s="56">
        <v>10.41</v>
      </c>
      <c r="W1215" s="55"/>
      <c r="X1215" s="55" t="s">
        <v>384</v>
      </c>
      <c r="Y1215" s="55"/>
      <c r="Z1215" s="55" t="s">
        <v>48</v>
      </c>
      <c r="AA1215" s="55" t="s">
        <v>315</v>
      </c>
      <c r="AB1215" s="55" t="s">
        <v>42</v>
      </c>
      <c r="AC1215" s="55" t="s">
        <v>558</v>
      </c>
      <c r="AD1215" s="55" t="s">
        <v>146</v>
      </c>
      <c r="AE1215" s="55"/>
      <c r="AF1215" s="55" t="s">
        <v>396</v>
      </c>
    </row>
    <row r="1216" spans="1:32" x14ac:dyDescent="0.25">
      <c r="A1216" s="55" t="s">
        <v>35</v>
      </c>
      <c r="B1216" s="55" t="s">
        <v>36</v>
      </c>
      <c r="C1216" s="55" t="s">
        <v>37</v>
      </c>
      <c r="D1216" s="55" t="s">
        <v>121</v>
      </c>
      <c r="E1216" s="55" t="s">
        <v>215</v>
      </c>
      <c r="F1216" s="55" t="s">
        <v>216</v>
      </c>
      <c r="G1216" s="55" t="s">
        <v>124</v>
      </c>
      <c r="H1216" s="55" t="s">
        <v>124</v>
      </c>
      <c r="I1216" s="55" t="s">
        <v>42</v>
      </c>
      <c r="J1216" s="55" t="s">
        <v>261</v>
      </c>
      <c r="K1216" s="55" t="s">
        <v>261</v>
      </c>
      <c r="L1216" s="55" t="s">
        <v>43</v>
      </c>
      <c r="M1216" s="55" t="s">
        <v>44</v>
      </c>
      <c r="N1216" s="55" t="s">
        <v>150</v>
      </c>
      <c r="O1216" s="55" t="s">
        <v>42</v>
      </c>
      <c r="P1216" s="55" t="s">
        <v>446</v>
      </c>
      <c r="Q1216" s="55" t="s">
        <v>447</v>
      </c>
      <c r="R1216" s="55" t="s">
        <v>583</v>
      </c>
      <c r="S1216" s="55">
        <v>201305</v>
      </c>
      <c r="T1216" s="55" t="s">
        <v>52</v>
      </c>
      <c r="U1216" s="55">
        <v>57355.97</v>
      </c>
      <c r="V1216" s="56">
        <v>57355.97</v>
      </c>
      <c r="W1216" s="55" t="s">
        <v>340</v>
      </c>
      <c r="X1216" s="55" t="s">
        <v>267</v>
      </c>
      <c r="Y1216" s="55"/>
      <c r="Z1216" s="55" t="s">
        <v>48</v>
      </c>
      <c r="AA1216" s="55" t="s">
        <v>315</v>
      </c>
      <c r="AB1216" s="55" t="s">
        <v>42</v>
      </c>
      <c r="AC1216" s="55" t="s">
        <v>558</v>
      </c>
      <c r="AD1216" s="55" t="s">
        <v>146</v>
      </c>
      <c r="AE1216" s="55"/>
      <c r="AF1216" s="55" t="s">
        <v>449</v>
      </c>
    </row>
    <row r="1217" spans="1:32" x14ac:dyDescent="0.25">
      <c r="A1217" s="55" t="s">
        <v>35</v>
      </c>
      <c r="B1217" s="55" t="s">
        <v>36</v>
      </c>
      <c r="C1217" s="55" t="s">
        <v>37</v>
      </c>
      <c r="D1217" s="55" t="s">
        <v>121</v>
      </c>
      <c r="E1217" s="55" t="s">
        <v>215</v>
      </c>
      <c r="F1217" s="55" t="s">
        <v>216</v>
      </c>
      <c r="G1217" s="55" t="s">
        <v>124</v>
      </c>
      <c r="H1217" s="55" t="s">
        <v>124</v>
      </c>
      <c r="I1217" s="55" t="s">
        <v>42</v>
      </c>
      <c r="J1217" s="55" t="s">
        <v>268</v>
      </c>
      <c r="K1217" s="55" t="s">
        <v>268</v>
      </c>
      <c r="L1217" s="55" t="s">
        <v>43</v>
      </c>
      <c r="M1217" s="55" t="s">
        <v>44</v>
      </c>
      <c r="N1217" s="55" t="s">
        <v>126</v>
      </c>
      <c r="O1217" s="55" t="s">
        <v>42</v>
      </c>
      <c r="P1217" s="55" t="s">
        <v>510</v>
      </c>
      <c r="Q1217" s="55" t="s">
        <v>589</v>
      </c>
      <c r="R1217" s="55" t="s">
        <v>511</v>
      </c>
      <c r="S1217" s="55">
        <v>201305</v>
      </c>
      <c r="T1217" s="55" t="s">
        <v>52</v>
      </c>
      <c r="U1217" s="55">
        <v>0</v>
      </c>
      <c r="V1217" s="56">
        <v>10</v>
      </c>
      <c r="W1217" s="55"/>
      <c r="X1217" s="55"/>
      <c r="Y1217" s="55"/>
      <c r="Z1217" s="55" t="s">
        <v>48</v>
      </c>
      <c r="AA1217" s="55" t="s">
        <v>168</v>
      </c>
      <c r="AB1217" s="55" t="s">
        <v>42</v>
      </c>
      <c r="AC1217" s="55" t="s">
        <v>512</v>
      </c>
      <c r="AD1217" s="55" t="s">
        <v>146</v>
      </c>
      <c r="AE1217" s="55"/>
      <c r="AF1217" s="55" t="s">
        <v>513</v>
      </c>
    </row>
    <row r="1218" spans="1:32" x14ac:dyDescent="0.25">
      <c r="A1218" s="55" t="s">
        <v>35</v>
      </c>
      <c r="B1218" s="55" t="s">
        <v>36</v>
      </c>
      <c r="C1218" s="55" t="s">
        <v>37</v>
      </c>
      <c r="D1218" s="55" t="s">
        <v>121</v>
      </c>
      <c r="E1218" s="55" t="s">
        <v>215</v>
      </c>
      <c r="F1218" s="55" t="s">
        <v>216</v>
      </c>
      <c r="G1218" s="55" t="s">
        <v>124</v>
      </c>
      <c r="H1218" s="55" t="s">
        <v>124</v>
      </c>
      <c r="I1218" s="55" t="s">
        <v>42</v>
      </c>
      <c r="J1218" s="55" t="s">
        <v>268</v>
      </c>
      <c r="K1218" s="55" t="s">
        <v>268</v>
      </c>
      <c r="L1218" s="55" t="s">
        <v>43</v>
      </c>
      <c r="M1218" s="55" t="s">
        <v>44</v>
      </c>
      <c r="N1218" s="55" t="s">
        <v>126</v>
      </c>
      <c r="O1218" s="55" t="s">
        <v>42</v>
      </c>
      <c r="P1218" s="55" t="s">
        <v>510</v>
      </c>
      <c r="Q1218" s="55" t="s">
        <v>590</v>
      </c>
      <c r="R1218" s="55" t="s">
        <v>511</v>
      </c>
      <c r="S1218" s="55">
        <v>201305</v>
      </c>
      <c r="T1218" s="55" t="s">
        <v>52</v>
      </c>
      <c r="U1218" s="55">
        <v>0</v>
      </c>
      <c r="V1218" s="56">
        <v>3</v>
      </c>
      <c r="W1218" s="55"/>
      <c r="X1218" s="55"/>
      <c r="Y1218" s="55"/>
      <c r="Z1218" s="55" t="s">
        <v>48</v>
      </c>
      <c r="AA1218" s="55" t="s">
        <v>168</v>
      </c>
      <c r="AB1218" s="55" t="s">
        <v>42</v>
      </c>
      <c r="AC1218" s="55" t="s">
        <v>512</v>
      </c>
      <c r="AD1218" s="55" t="s">
        <v>146</v>
      </c>
      <c r="AE1218" s="55"/>
      <c r="AF1218" s="55" t="s">
        <v>513</v>
      </c>
    </row>
    <row r="1219" spans="1:32" x14ac:dyDescent="0.25">
      <c r="A1219" s="55" t="s">
        <v>35</v>
      </c>
      <c r="B1219" s="55" t="s">
        <v>36</v>
      </c>
      <c r="C1219" s="55" t="s">
        <v>37</v>
      </c>
      <c r="D1219" s="55" t="s">
        <v>121</v>
      </c>
      <c r="E1219" s="55" t="s">
        <v>215</v>
      </c>
      <c r="F1219" s="55" t="s">
        <v>216</v>
      </c>
      <c r="G1219" s="55" t="s">
        <v>124</v>
      </c>
      <c r="H1219" s="55" t="s">
        <v>124</v>
      </c>
      <c r="I1219" s="55" t="s">
        <v>42</v>
      </c>
      <c r="J1219" s="55" t="s">
        <v>268</v>
      </c>
      <c r="K1219" s="55" t="s">
        <v>268</v>
      </c>
      <c r="L1219" s="55" t="s">
        <v>43</v>
      </c>
      <c r="M1219" s="55" t="s">
        <v>44</v>
      </c>
      <c r="N1219" s="55" t="s">
        <v>126</v>
      </c>
      <c r="O1219" s="55" t="s">
        <v>42</v>
      </c>
      <c r="P1219" s="55" t="s">
        <v>510</v>
      </c>
      <c r="Q1219" s="55" t="s">
        <v>167</v>
      </c>
      <c r="R1219" s="55" t="s">
        <v>511</v>
      </c>
      <c r="S1219" s="55">
        <v>201305</v>
      </c>
      <c r="T1219" s="55" t="s">
        <v>52</v>
      </c>
      <c r="U1219" s="55">
        <v>0</v>
      </c>
      <c r="V1219" s="56">
        <v>14.69</v>
      </c>
      <c r="W1219" s="55"/>
      <c r="X1219" s="55"/>
      <c r="Y1219" s="55"/>
      <c r="Z1219" s="55" t="s">
        <v>48</v>
      </c>
      <c r="AA1219" s="55" t="s">
        <v>168</v>
      </c>
      <c r="AB1219" s="55" t="s">
        <v>42</v>
      </c>
      <c r="AC1219" s="55" t="s">
        <v>512</v>
      </c>
      <c r="AD1219" s="55" t="s">
        <v>146</v>
      </c>
      <c r="AE1219" s="55"/>
      <c r="AF1219" s="55" t="s">
        <v>513</v>
      </c>
    </row>
    <row r="1220" spans="1:32" x14ac:dyDescent="0.25">
      <c r="A1220" s="55" t="s">
        <v>35</v>
      </c>
      <c r="B1220" s="55" t="s">
        <v>36</v>
      </c>
      <c r="C1220" s="55" t="s">
        <v>37</v>
      </c>
      <c r="D1220" s="55" t="s">
        <v>121</v>
      </c>
      <c r="E1220" s="55" t="s">
        <v>215</v>
      </c>
      <c r="F1220" s="55" t="s">
        <v>216</v>
      </c>
      <c r="G1220" s="55" t="s">
        <v>124</v>
      </c>
      <c r="H1220" s="55" t="s">
        <v>124</v>
      </c>
      <c r="I1220" s="55" t="s">
        <v>42</v>
      </c>
      <c r="J1220" s="55" t="s">
        <v>268</v>
      </c>
      <c r="K1220" s="55" t="s">
        <v>268</v>
      </c>
      <c r="L1220" s="55" t="s">
        <v>43</v>
      </c>
      <c r="M1220" s="55" t="s">
        <v>44</v>
      </c>
      <c r="N1220" s="55" t="s">
        <v>126</v>
      </c>
      <c r="O1220" s="55" t="s">
        <v>42</v>
      </c>
      <c r="P1220" s="55" t="s">
        <v>510</v>
      </c>
      <c r="Q1220" s="55" t="s">
        <v>167</v>
      </c>
      <c r="R1220" s="55" t="s">
        <v>511</v>
      </c>
      <c r="S1220" s="55">
        <v>201305</v>
      </c>
      <c r="T1220" s="55" t="s">
        <v>52</v>
      </c>
      <c r="U1220" s="55">
        <v>0</v>
      </c>
      <c r="V1220" s="56">
        <v>40.119999999999997</v>
      </c>
      <c r="W1220" s="55"/>
      <c r="X1220" s="55"/>
      <c r="Y1220" s="55"/>
      <c r="Z1220" s="55" t="s">
        <v>48</v>
      </c>
      <c r="AA1220" s="55" t="s">
        <v>168</v>
      </c>
      <c r="AB1220" s="55" t="s">
        <v>42</v>
      </c>
      <c r="AC1220" s="55" t="s">
        <v>512</v>
      </c>
      <c r="AD1220" s="55" t="s">
        <v>146</v>
      </c>
      <c r="AE1220" s="55"/>
      <c r="AF1220" s="55" t="s">
        <v>513</v>
      </c>
    </row>
    <row r="1221" spans="1:32" x14ac:dyDescent="0.25">
      <c r="A1221" s="55" t="s">
        <v>35</v>
      </c>
      <c r="B1221" s="55" t="s">
        <v>36</v>
      </c>
      <c r="C1221" s="55" t="s">
        <v>37</v>
      </c>
      <c r="D1221" s="55" t="s">
        <v>121</v>
      </c>
      <c r="E1221" s="55" t="s">
        <v>215</v>
      </c>
      <c r="F1221" s="55" t="s">
        <v>216</v>
      </c>
      <c r="G1221" s="55" t="s">
        <v>124</v>
      </c>
      <c r="H1221" s="55" t="s">
        <v>124</v>
      </c>
      <c r="I1221" s="55" t="s">
        <v>42</v>
      </c>
      <c r="J1221" s="55" t="s">
        <v>268</v>
      </c>
      <c r="K1221" s="55" t="s">
        <v>268</v>
      </c>
      <c r="L1221" s="55" t="s">
        <v>43</v>
      </c>
      <c r="M1221" s="55" t="s">
        <v>44</v>
      </c>
      <c r="N1221" s="55" t="s">
        <v>126</v>
      </c>
      <c r="O1221" s="55" t="s">
        <v>269</v>
      </c>
      <c r="P1221" s="55" t="s">
        <v>586</v>
      </c>
      <c r="Q1221" s="55" t="s">
        <v>167</v>
      </c>
      <c r="R1221" s="55" t="s">
        <v>587</v>
      </c>
      <c r="S1221" s="55">
        <v>201305</v>
      </c>
      <c r="T1221" s="55" t="s">
        <v>52</v>
      </c>
      <c r="U1221" s="55">
        <v>0</v>
      </c>
      <c r="V1221" s="56">
        <v>13.56</v>
      </c>
      <c r="W1221" s="55"/>
      <c r="X1221" s="55"/>
      <c r="Y1221" s="55"/>
      <c r="Z1221" s="55" t="s">
        <v>48</v>
      </c>
      <c r="AA1221" s="55" t="s">
        <v>168</v>
      </c>
      <c r="AB1221" s="55" t="s">
        <v>42</v>
      </c>
      <c r="AC1221" s="55" t="s">
        <v>504</v>
      </c>
      <c r="AD1221" s="55" t="s">
        <v>146</v>
      </c>
      <c r="AE1221" s="55"/>
      <c r="AF1221" s="55" t="s">
        <v>588</v>
      </c>
    </row>
    <row r="1222" spans="1:32" x14ac:dyDescent="0.25">
      <c r="A1222" s="55" t="s">
        <v>35</v>
      </c>
      <c r="B1222" s="55" t="s">
        <v>36</v>
      </c>
      <c r="C1222" s="55" t="s">
        <v>37</v>
      </c>
      <c r="D1222" s="55" t="s">
        <v>121</v>
      </c>
      <c r="E1222" s="55" t="s">
        <v>215</v>
      </c>
      <c r="F1222" s="55" t="s">
        <v>216</v>
      </c>
      <c r="G1222" s="55" t="s">
        <v>124</v>
      </c>
      <c r="H1222" s="55" t="s">
        <v>124</v>
      </c>
      <c r="I1222" s="55" t="s">
        <v>42</v>
      </c>
      <c r="J1222" s="55" t="s">
        <v>261</v>
      </c>
      <c r="K1222" s="55" t="s">
        <v>261</v>
      </c>
      <c r="L1222" s="55" t="s">
        <v>43</v>
      </c>
      <c r="M1222" s="55" t="s">
        <v>44</v>
      </c>
      <c r="N1222" s="55" t="s">
        <v>150</v>
      </c>
      <c r="O1222" s="55" t="s">
        <v>42</v>
      </c>
      <c r="P1222" s="55" t="s">
        <v>392</v>
      </c>
      <c r="Q1222" s="55" t="s">
        <v>393</v>
      </c>
      <c r="R1222" s="55" t="s">
        <v>565</v>
      </c>
      <c r="S1222" s="55">
        <v>201305</v>
      </c>
      <c r="T1222" s="55" t="s">
        <v>52</v>
      </c>
      <c r="U1222" s="55">
        <v>208.16</v>
      </c>
      <c r="V1222" s="56">
        <v>208.16</v>
      </c>
      <c r="W1222" s="55" t="s">
        <v>340</v>
      </c>
      <c r="X1222" s="55" t="s">
        <v>384</v>
      </c>
      <c r="Y1222" s="55"/>
      <c r="Z1222" s="55" t="s">
        <v>48</v>
      </c>
      <c r="AA1222" s="55" t="s">
        <v>315</v>
      </c>
      <c r="AB1222" s="55" t="s">
        <v>42</v>
      </c>
      <c r="AC1222" s="55" t="s">
        <v>558</v>
      </c>
      <c r="AD1222" s="55" t="s">
        <v>146</v>
      </c>
      <c r="AE1222" s="55"/>
      <c r="AF1222" s="55" t="s">
        <v>396</v>
      </c>
    </row>
    <row r="1223" spans="1:32" x14ac:dyDescent="0.25">
      <c r="A1223" s="55" t="s">
        <v>35</v>
      </c>
      <c r="B1223" s="55" t="s">
        <v>36</v>
      </c>
      <c r="C1223" s="55" t="s">
        <v>37</v>
      </c>
      <c r="D1223" s="55" t="s">
        <v>121</v>
      </c>
      <c r="E1223" s="55" t="s">
        <v>215</v>
      </c>
      <c r="F1223" s="55" t="s">
        <v>216</v>
      </c>
      <c r="G1223" s="55" t="s">
        <v>124</v>
      </c>
      <c r="H1223" s="55" t="s">
        <v>124</v>
      </c>
      <c r="I1223" s="55" t="s">
        <v>42</v>
      </c>
      <c r="J1223" s="55" t="s">
        <v>261</v>
      </c>
      <c r="K1223" s="55" t="s">
        <v>261</v>
      </c>
      <c r="L1223" s="55" t="s">
        <v>43</v>
      </c>
      <c r="M1223" s="55" t="s">
        <v>44</v>
      </c>
      <c r="N1223" s="55" t="s">
        <v>134</v>
      </c>
      <c r="O1223" s="55" t="s">
        <v>42</v>
      </c>
      <c r="P1223" s="55" t="s">
        <v>392</v>
      </c>
      <c r="Q1223" s="55" t="s">
        <v>135</v>
      </c>
      <c r="R1223" s="55" t="s">
        <v>565</v>
      </c>
      <c r="S1223" s="55">
        <v>201305</v>
      </c>
      <c r="T1223" s="55" t="s">
        <v>52</v>
      </c>
      <c r="U1223" s="55">
        <v>0</v>
      </c>
      <c r="V1223" s="56">
        <v>10.41</v>
      </c>
      <c r="W1223" s="55"/>
      <c r="X1223" s="55" t="s">
        <v>384</v>
      </c>
      <c r="Y1223" s="55"/>
      <c r="Z1223" s="55" t="s">
        <v>48</v>
      </c>
      <c r="AA1223" s="55" t="s">
        <v>315</v>
      </c>
      <c r="AB1223" s="55" t="s">
        <v>42</v>
      </c>
      <c r="AC1223" s="55" t="s">
        <v>558</v>
      </c>
      <c r="AD1223" s="55" t="s">
        <v>146</v>
      </c>
      <c r="AE1223" s="55"/>
      <c r="AF1223" s="55" t="s">
        <v>396</v>
      </c>
    </row>
    <row r="1224" spans="1:32" x14ac:dyDescent="0.25">
      <c r="A1224" s="55" t="s">
        <v>35</v>
      </c>
      <c r="B1224" s="55" t="s">
        <v>36</v>
      </c>
      <c r="C1224" s="55" t="s">
        <v>37</v>
      </c>
      <c r="D1224" s="55" t="s">
        <v>121</v>
      </c>
      <c r="E1224" s="55" t="s">
        <v>215</v>
      </c>
      <c r="F1224" s="55" t="s">
        <v>216</v>
      </c>
      <c r="G1224" s="55" t="s">
        <v>124</v>
      </c>
      <c r="H1224" s="55" t="s">
        <v>124</v>
      </c>
      <c r="I1224" s="55" t="s">
        <v>42</v>
      </c>
      <c r="J1224" s="55" t="s">
        <v>261</v>
      </c>
      <c r="K1224" s="55" t="s">
        <v>261</v>
      </c>
      <c r="L1224" s="55" t="s">
        <v>43</v>
      </c>
      <c r="M1224" s="55" t="s">
        <v>44</v>
      </c>
      <c r="N1224" s="55" t="s">
        <v>126</v>
      </c>
      <c r="O1224" s="55" t="s">
        <v>221</v>
      </c>
      <c r="P1224" s="55" t="s">
        <v>413</v>
      </c>
      <c r="Q1224" s="55" t="s">
        <v>167</v>
      </c>
      <c r="R1224" s="55" t="s">
        <v>503</v>
      </c>
      <c r="S1224" s="55">
        <v>201305</v>
      </c>
      <c r="T1224" s="55" t="s">
        <v>52</v>
      </c>
      <c r="U1224" s="55">
        <v>0</v>
      </c>
      <c r="V1224" s="56">
        <v>22.6</v>
      </c>
      <c r="W1224" s="55"/>
      <c r="X1224" s="55"/>
      <c r="Y1224" s="55"/>
      <c r="Z1224" s="55" t="s">
        <v>48</v>
      </c>
      <c r="AA1224" s="55" t="s">
        <v>168</v>
      </c>
      <c r="AB1224" s="55" t="s">
        <v>42</v>
      </c>
      <c r="AC1224" s="55" t="s">
        <v>504</v>
      </c>
      <c r="AD1224" s="55" t="s">
        <v>146</v>
      </c>
      <c r="AE1224" s="55"/>
      <c r="AF1224" s="55" t="s">
        <v>416</v>
      </c>
    </row>
    <row r="1225" spans="1:32" x14ac:dyDescent="0.25">
      <c r="A1225" s="55" t="s">
        <v>35</v>
      </c>
      <c r="B1225" s="55" t="s">
        <v>36</v>
      </c>
      <c r="C1225" s="55" t="s">
        <v>37</v>
      </c>
      <c r="D1225" s="55" t="s">
        <v>121</v>
      </c>
      <c r="E1225" s="55" t="s">
        <v>215</v>
      </c>
      <c r="F1225" s="55" t="s">
        <v>216</v>
      </c>
      <c r="G1225" s="55" t="s">
        <v>124</v>
      </c>
      <c r="H1225" s="55" t="s">
        <v>124</v>
      </c>
      <c r="I1225" s="55" t="s">
        <v>42</v>
      </c>
      <c r="J1225" s="55" t="s">
        <v>268</v>
      </c>
      <c r="K1225" s="55" t="s">
        <v>268</v>
      </c>
      <c r="L1225" s="55" t="s">
        <v>43</v>
      </c>
      <c r="M1225" s="55" t="s">
        <v>44</v>
      </c>
      <c r="N1225" s="55" t="s">
        <v>126</v>
      </c>
      <c r="O1225" s="55" t="s">
        <v>221</v>
      </c>
      <c r="P1225" s="55" t="s">
        <v>413</v>
      </c>
      <c r="Q1225" s="55" t="s">
        <v>167</v>
      </c>
      <c r="R1225" s="55" t="s">
        <v>503</v>
      </c>
      <c r="S1225" s="55">
        <v>201305</v>
      </c>
      <c r="T1225" s="55" t="s">
        <v>52</v>
      </c>
      <c r="U1225" s="55">
        <v>0</v>
      </c>
      <c r="V1225" s="56">
        <v>15.82</v>
      </c>
      <c r="W1225" s="55"/>
      <c r="X1225" s="55"/>
      <c r="Y1225" s="55"/>
      <c r="Z1225" s="55" t="s">
        <v>48</v>
      </c>
      <c r="AA1225" s="55" t="s">
        <v>168</v>
      </c>
      <c r="AB1225" s="55" t="s">
        <v>42</v>
      </c>
      <c r="AC1225" s="55" t="s">
        <v>504</v>
      </c>
      <c r="AD1225" s="55" t="s">
        <v>146</v>
      </c>
      <c r="AE1225" s="55"/>
      <c r="AF1225" s="55" t="s">
        <v>416</v>
      </c>
    </row>
    <row r="1226" spans="1:32" x14ac:dyDescent="0.25">
      <c r="A1226" s="55" t="s">
        <v>35</v>
      </c>
      <c r="B1226" s="55" t="s">
        <v>36</v>
      </c>
      <c r="C1226" s="55" t="s">
        <v>37</v>
      </c>
      <c r="D1226" s="55" t="s">
        <v>121</v>
      </c>
      <c r="E1226" s="55" t="s">
        <v>215</v>
      </c>
      <c r="F1226" s="55" t="s">
        <v>216</v>
      </c>
      <c r="G1226" s="55" t="s">
        <v>124</v>
      </c>
      <c r="H1226" s="55" t="s">
        <v>124</v>
      </c>
      <c r="I1226" s="55" t="s">
        <v>42</v>
      </c>
      <c r="J1226" s="55" t="s">
        <v>268</v>
      </c>
      <c r="K1226" s="55" t="s">
        <v>268</v>
      </c>
      <c r="L1226" s="55" t="s">
        <v>43</v>
      </c>
      <c r="M1226" s="55" t="s">
        <v>44</v>
      </c>
      <c r="N1226" s="55" t="s">
        <v>126</v>
      </c>
      <c r="O1226" s="55" t="s">
        <v>269</v>
      </c>
      <c r="P1226" s="55" t="s">
        <v>586</v>
      </c>
      <c r="Q1226" s="55" t="s">
        <v>591</v>
      </c>
      <c r="R1226" s="55" t="s">
        <v>587</v>
      </c>
      <c r="S1226" s="55">
        <v>201305</v>
      </c>
      <c r="T1226" s="55" t="s">
        <v>52</v>
      </c>
      <c r="U1226" s="55">
        <v>0</v>
      </c>
      <c r="V1226" s="56">
        <v>106.2</v>
      </c>
      <c r="W1226" s="55"/>
      <c r="X1226" s="55"/>
      <c r="Y1226" s="55"/>
      <c r="Z1226" s="55" t="s">
        <v>48</v>
      </c>
      <c r="AA1226" s="55" t="s">
        <v>144</v>
      </c>
      <c r="AB1226" s="55" t="s">
        <v>42</v>
      </c>
      <c r="AC1226" s="55" t="s">
        <v>504</v>
      </c>
      <c r="AD1226" s="55" t="s">
        <v>146</v>
      </c>
      <c r="AE1226" s="55"/>
      <c r="AF1226" s="55" t="s">
        <v>588</v>
      </c>
    </row>
    <row r="1227" spans="1:32" x14ac:dyDescent="0.25">
      <c r="A1227" s="55" t="s">
        <v>35</v>
      </c>
      <c r="B1227" s="55" t="s">
        <v>36</v>
      </c>
      <c r="C1227" s="55" t="s">
        <v>37</v>
      </c>
      <c r="D1227" s="55" t="s">
        <v>121</v>
      </c>
      <c r="E1227" s="55" t="s">
        <v>215</v>
      </c>
      <c r="F1227" s="55" t="s">
        <v>216</v>
      </c>
      <c r="G1227" s="55" t="s">
        <v>124</v>
      </c>
      <c r="H1227" s="55" t="s">
        <v>124</v>
      </c>
      <c r="I1227" s="55" t="s">
        <v>42</v>
      </c>
      <c r="J1227" s="55" t="s">
        <v>261</v>
      </c>
      <c r="K1227" s="55" t="s">
        <v>261</v>
      </c>
      <c r="L1227" s="55" t="s">
        <v>43</v>
      </c>
      <c r="M1227" s="55" t="s">
        <v>44</v>
      </c>
      <c r="N1227" s="55" t="s">
        <v>150</v>
      </c>
      <c r="O1227" s="55" t="s">
        <v>42</v>
      </c>
      <c r="P1227" s="55" t="s">
        <v>446</v>
      </c>
      <c r="Q1227" s="55" t="s">
        <v>447</v>
      </c>
      <c r="R1227" s="55" t="s">
        <v>580</v>
      </c>
      <c r="S1227" s="55">
        <v>201305</v>
      </c>
      <c r="T1227" s="55" t="s">
        <v>52</v>
      </c>
      <c r="U1227" s="55">
        <v>61364.28</v>
      </c>
      <c r="V1227" s="56">
        <v>61364.28</v>
      </c>
      <c r="W1227" s="55" t="s">
        <v>340</v>
      </c>
      <c r="X1227" s="55" t="s">
        <v>267</v>
      </c>
      <c r="Y1227" s="55"/>
      <c r="Z1227" s="55" t="s">
        <v>48</v>
      </c>
      <c r="AA1227" s="55" t="s">
        <v>315</v>
      </c>
      <c r="AB1227" s="55" t="s">
        <v>42</v>
      </c>
      <c r="AC1227" s="55" t="s">
        <v>581</v>
      </c>
      <c r="AD1227" s="55" t="s">
        <v>146</v>
      </c>
      <c r="AE1227" s="55"/>
      <c r="AF1227" s="55" t="s">
        <v>449</v>
      </c>
    </row>
    <row r="1228" spans="1:32" x14ac:dyDescent="0.25">
      <c r="A1228" s="55" t="s">
        <v>35</v>
      </c>
      <c r="B1228" s="55" t="s">
        <v>36</v>
      </c>
      <c r="C1228" s="55" t="s">
        <v>37</v>
      </c>
      <c r="D1228" s="55" t="s">
        <v>121</v>
      </c>
      <c r="E1228" s="55" t="s">
        <v>215</v>
      </c>
      <c r="F1228" s="55" t="s">
        <v>216</v>
      </c>
      <c r="G1228" s="55" t="s">
        <v>124</v>
      </c>
      <c r="H1228" s="55" t="s">
        <v>124</v>
      </c>
      <c r="I1228" s="55" t="s">
        <v>42</v>
      </c>
      <c r="J1228" s="55" t="s">
        <v>268</v>
      </c>
      <c r="K1228" s="55" t="s">
        <v>268</v>
      </c>
      <c r="L1228" s="55" t="s">
        <v>43</v>
      </c>
      <c r="M1228" s="55" t="s">
        <v>44</v>
      </c>
      <c r="N1228" s="55" t="s">
        <v>126</v>
      </c>
      <c r="O1228" s="55" t="s">
        <v>269</v>
      </c>
      <c r="P1228" s="55" t="s">
        <v>586</v>
      </c>
      <c r="Q1228" s="55" t="s">
        <v>167</v>
      </c>
      <c r="R1228" s="55" t="s">
        <v>587</v>
      </c>
      <c r="S1228" s="55">
        <v>201305</v>
      </c>
      <c r="T1228" s="55" t="s">
        <v>52</v>
      </c>
      <c r="U1228" s="55">
        <v>0</v>
      </c>
      <c r="V1228" s="56">
        <v>102.83</v>
      </c>
      <c r="W1228" s="55"/>
      <c r="X1228" s="55"/>
      <c r="Y1228" s="55"/>
      <c r="Z1228" s="55" t="s">
        <v>48</v>
      </c>
      <c r="AA1228" s="55" t="s">
        <v>168</v>
      </c>
      <c r="AB1228" s="55" t="s">
        <v>42</v>
      </c>
      <c r="AC1228" s="55" t="s">
        <v>504</v>
      </c>
      <c r="AD1228" s="55" t="s">
        <v>146</v>
      </c>
      <c r="AE1228" s="55"/>
      <c r="AF1228" s="55" t="s">
        <v>588</v>
      </c>
    </row>
    <row r="1229" spans="1:32" x14ac:dyDescent="0.25">
      <c r="A1229" s="55" t="s">
        <v>35</v>
      </c>
      <c r="B1229" s="55" t="s">
        <v>36</v>
      </c>
      <c r="C1229" s="55" t="s">
        <v>37</v>
      </c>
      <c r="D1229" s="55" t="s">
        <v>121</v>
      </c>
      <c r="E1229" s="55" t="s">
        <v>215</v>
      </c>
      <c r="F1229" s="55" t="s">
        <v>216</v>
      </c>
      <c r="G1229" s="55" t="s">
        <v>124</v>
      </c>
      <c r="H1229" s="55" t="s">
        <v>124</v>
      </c>
      <c r="I1229" s="55" t="s">
        <v>42</v>
      </c>
      <c r="J1229" s="55" t="s">
        <v>268</v>
      </c>
      <c r="K1229" s="55" t="s">
        <v>268</v>
      </c>
      <c r="L1229" s="55" t="s">
        <v>43</v>
      </c>
      <c r="M1229" s="55" t="s">
        <v>44</v>
      </c>
      <c r="N1229" s="55" t="s">
        <v>160</v>
      </c>
      <c r="O1229" s="55" t="s">
        <v>269</v>
      </c>
      <c r="P1229" s="55" t="s">
        <v>586</v>
      </c>
      <c r="Q1229" s="55" t="s">
        <v>592</v>
      </c>
      <c r="R1229" s="55" t="s">
        <v>587</v>
      </c>
      <c r="S1229" s="55">
        <v>201305</v>
      </c>
      <c r="T1229" s="55" t="s">
        <v>52</v>
      </c>
      <c r="U1229" s="55">
        <v>0</v>
      </c>
      <c r="V1229" s="56">
        <v>18.11</v>
      </c>
      <c r="W1229" s="55"/>
      <c r="X1229" s="55"/>
      <c r="Y1229" s="55"/>
      <c r="Z1229" s="55" t="s">
        <v>48</v>
      </c>
      <c r="AA1229" s="55" t="s">
        <v>144</v>
      </c>
      <c r="AB1229" s="55" t="s">
        <v>42</v>
      </c>
      <c r="AC1229" s="55" t="s">
        <v>504</v>
      </c>
      <c r="AD1229" s="55" t="s">
        <v>146</v>
      </c>
      <c r="AE1229" s="55"/>
      <c r="AF1229" s="55" t="s">
        <v>588</v>
      </c>
    </row>
    <row r="1230" spans="1:32" x14ac:dyDescent="0.25">
      <c r="A1230" s="55" t="s">
        <v>35</v>
      </c>
      <c r="B1230" s="55" t="s">
        <v>36</v>
      </c>
      <c r="C1230" s="55" t="s">
        <v>37</v>
      </c>
      <c r="D1230" s="55" t="s">
        <v>121</v>
      </c>
      <c r="E1230" s="55" t="s">
        <v>215</v>
      </c>
      <c r="F1230" s="55" t="s">
        <v>216</v>
      </c>
      <c r="G1230" s="55" t="s">
        <v>124</v>
      </c>
      <c r="H1230" s="55" t="s">
        <v>124</v>
      </c>
      <c r="I1230" s="55" t="s">
        <v>42</v>
      </c>
      <c r="J1230" s="55" t="s">
        <v>268</v>
      </c>
      <c r="K1230" s="55" t="s">
        <v>268</v>
      </c>
      <c r="L1230" s="55" t="s">
        <v>43</v>
      </c>
      <c r="M1230" s="55" t="s">
        <v>44</v>
      </c>
      <c r="N1230" s="55" t="s">
        <v>160</v>
      </c>
      <c r="O1230" s="55" t="s">
        <v>269</v>
      </c>
      <c r="P1230" s="55" t="s">
        <v>586</v>
      </c>
      <c r="Q1230" s="55" t="s">
        <v>549</v>
      </c>
      <c r="R1230" s="55" t="s">
        <v>587</v>
      </c>
      <c r="S1230" s="55">
        <v>201305</v>
      </c>
      <c r="T1230" s="55" t="s">
        <v>52</v>
      </c>
      <c r="U1230" s="55">
        <v>0</v>
      </c>
      <c r="V1230" s="56">
        <v>11.76</v>
      </c>
      <c r="W1230" s="55"/>
      <c r="X1230" s="55"/>
      <c r="Y1230" s="55"/>
      <c r="Z1230" s="55" t="s">
        <v>48</v>
      </c>
      <c r="AA1230" s="55" t="s">
        <v>144</v>
      </c>
      <c r="AB1230" s="55" t="s">
        <v>42</v>
      </c>
      <c r="AC1230" s="55" t="s">
        <v>504</v>
      </c>
      <c r="AD1230" s="55" t="s">
        <v>146</v>
      </c>
      <c r="AE1230" s="55"/>
      <c r="AF1230" s="55" t="s">
        <v>588</v>
      </c>
    </row>
    <row r="1231" spans="1:32" x14ac:dyDescent="0.25">
      <c r="A1231" s="55" t="s">
        <v>35</v>
      </c>
      <c r="B1231" s="55" t="s">
        <v>36</v>
      </c>
      <c r="C1231" s="55" t="s">
        <v>37</v>
      </c>
      <c r="D1231" s="55" t="s">
        <v>121</v>
      </c>
      <c r="E1231" s="55" t="s">
        <v>122</v>
      </c>
      <c r="F1231" s="55" t="s">
        <v>123</v>
      </c>
      <c r="G1231" s="55" t="s">
        <v>124</v>
      </c>
      <c r="H1231" s="55" t="s">
        <v>124</v>
      </c>
      <c r="I1231" s="55" t="s">
        <v>42</v>
      </c>
      <c r="J1231" s="55" t="s">
        <v>283</v>
      </c>
      <c r="K1231" s="55" t="s">
        <v>283</v>
      </c>
      <c r="L1231" s="55" t="s">
        <v>43</v>
      </c>
      <c r="M1231" s="55" t="s">
        <v>44</v>
      </c>
      <c r="N1231" s="55" t="s">
        <v>160</v>
      </c>
      <c r="O1231" s="55" t="s">
        <v>42</v>
      </c>
      <c r="P1231" s="55" t="s">
        <v>141</v>
      </c>
      <c r="Q1231" s="55" t="s">
        <v>593</v>
      </c>
      <c r="R1231" s="55" t="s">
        <v>476</v>
      </c>
      <c r="S1231" s="55">
        <v>201305</v>
      </c>
      <c r="T1231" s="55" t="s">
        <v>52</v>
      </c>
      <c r="U1231" s="55">
        <v>0</v>
      </c>
      <c r="V1231" s="56">
        <v>198.61</v>
      </c>
      <c r="W1231" s="55"/>
      <c r="X1231" s="55"/>
      <c r="Y1231" s="55"/>
      <c r="Z1231" s="55" t="s">
        <v>48</v>
      </c>
      <c r="AA1231" s="55" t="s">
        <v>144</v>
      </c>
      <c r="AB1231" s="55" t="s">
        <v>42</v>
      </c>
      <c r="AC1231" s="55" t="s">
        <v>477</v>
      </c>
      <c r="AD1231" s="55" t="s">
        <v>146</v>
      </c>
      <c r="AE1231" s="55"/>
      <c r="AF1231" s="55" t="s">
        <v>147</v>
      </c>
    </row>
    <row r="1232" spans="1:32" x14ac:dyDescent="0.25">
      <c r="A1232" s="55" t="s">
        <v>35</v>
      </c>
      <c r="B1232" s="55" t="s">
        <v>36</v>
      </c>
      <c r="C1232" s="55" t="s">
        <v>37</v>
      </c>
      <c r="D1232" s="55" t="s">
        <v>121</v>
      </c>
      <c r="E1232" s="55" t="s">
        <v>122</v>
      </c>
      <c r="F1232" s="55" t="s">
        <v>123</v>
      </c>
      <c r="G1232" s="55" t="s">
        <v>124</v>
      </c>
      <c r="H1232" s="55" t="s">
        <v>124</v>
      </c>
      <c r="I1232" s="55" t="s">
        <v>42</v>
      </c>
      <c r="J1232" s="55" t="s">
        <v>285</v>
      </c>
      <c r="K1232" s="55" t="s">
        <v>285</v>
      </c>
      <c r="L1232" s="55" t="s">
        <v>43</v>
      </c>
      <c r="M1232" s="55" t="s">
        <v>44</v>
      </c>
      <c r="N1232" s="55" t="s">
        <v>150</v>
      </c>
      <c r="O1232" s="55" t="s">
        <v>42</v>
      </c>
      <c r="P1232" s="55" t="s">
        <v>463</v>
      </c>
      <c r="Q1232" s="55" t="s">
        <v>464</v>
      </c>
      <c r="R1232" s="55" t="s">
        <v>594</v>
      </c>
      <c r="S1232" s="55">
        <v>201305</v>
      </c>
      <c r="T1232" s="55" t="s">
        <v>52</v>
      </c>
      <c r="U1232" s="55">
        <v>37857.61</v>
      </c>
      <c r="V1232" s="56">
        <v>37857.61</v>
      </c>
      <c r="W1232" s="55" t="s">
        <v>340</v>
      </c>
      <c r="X1232" s="55" t="s">
        <v>288</v>
      </c>
      <c r="Y1232" s="55"/>
      <c r="Z1232" s="55" t="s">
        <v>48</v>
      </c>
      <c r="AA1232" s="55" t="s">
        <v>315</v>
      </c>
      <c r="AB1232" s="55" t="s">
        <v>42</v>
      </c>
      <c r="AC1232" s="55" t="s">
        <v>544</v>
      </c>
      <c r="AD1232" s="55" t="s">
        <v>146</v>
      </c>
      <c r="AE1232" s="55"/>
      <c r="AF1232" s="55" t="s">
        <v>466</v>
      </c>
    </row>
    <row r="1233" spans="1:32" x14ac:dyDescent="0.25">
      <c r="A1233" s="55" t="s">
        <v>35</v>
      </c>
      <c r="B1233" s="55" t="s">
        <v>36</v>
      </c>
      <c r="C1233" s="55" t="s">
        <v>37</v>
      </c>
      <c r="D1233" s="55" t="s">
        <v>121</v>
      </c>
      <c r="E1233" s="55" t="s">
        <v>122</v>
      </c>
      <c r="F1233" s="55" t="s">
        <v>123</v>
      </c>
      <c r="G1233" s="55" t="s">
        <v>124</v>
      </c>
      <c r="H1233" s="55" t="s">
        <v>124</v>
      </c>
      <c r="I1233" s="55" t="s">
        <v>42</v>
      </c>
      <c r="J1233" s="55" t="s">
        <v>285</v>
      </c>
      <c r="K1233" s="55" t="s">
        <v>285</v>
      </c>
      <c r="L1233" s="55" t="s">
        <v>43</v>
      </c>
      <c r="M1233" s="55" t="s">
        <v>44</v>
      </c>
      <c r="N1233" s="55" t="s">
        <v>160</v>
      </c>
      <c r="O1233" s="55" t="s">
        <v>42</v>
      </c>
      <c r="P1233" s="55" t="s">
        <v>141</v>
      </c>
      <c r="Q1233" s="55" t="s">
        <v>593</v>
      </c>
      <c r="R1233" s="55" t="s">
        <v>476</v>
      </c>
      <c r="S1233" s="55">
        <v>201305</v>
      </c>
      <c r="T1233" s="55" t="s">
        <v>52</v>
      </c>
      <c r="U1233" s="55">
        <v>0</v>
      </c>
      <c r="V1233" s="56">
        <v>132.4</v>
      </c>
      <c r="W1233" s="55"/>
      <c r="X1233" s="55"/>
      <c r="Y1233" s="55"/>
      <c r="Z1233" s="55" t="s">
        <v>48</v>
      </c>
      <c r="AA1233" s="55" t="s">
        <v>144</v>
      </c>
      <c r="AB1233" s="55" t="s">
        <v>42</v>
      </c>
      <c r="AC1233" s="55" t="s">
        <v>477</v>
      </c>
      <c r="AD1233" s="55" t="s">
        <v>146</v>
      </c>
      <c r="AE1233" s="55"/>
      <c r="AF1233" s="55" t="s">
        <v>147</v>
      </c>
    </row>
    <row r="1234" spans="1:32" x14ac:dyDescent="0.25">
      <c r="A1234" s="55" t="s">
        <v>35</v>
      </c>
      <c r="B1234" s="55" t="s">
        <v>36</v>
      </c>
      <c r="C1234" s="55" t="s">
        <v>37</v>
      </c>
      <c r="D1234" s="55" t="s">
        <v>121</v>
      </c>
      <c r="E1234" s="55" t="s">
        <v>122</v>
      </c>
      <c r="F1234" s="55" t="s">
        <v>123</v>
      </c>
      <c r="G1234" s="55" t="s">
        <v>124</v>
      </c>
      <c r="H1234" s="55" t="s">
        <v>124</v>
      </c>
      <c r="I1234" s="55" t="s">
        <v>42</v>
      </c>
      <c r="J1234" s="55" t="s">
        <v>289</v>
      </c>
      <c r="K1234" s="55" t="s">
        <v>289</v>
      </c>
      <c r="L1234" s="55" t="s">
        <v>43</v>
      </c>
      <c r="M1234" s="55" t="s">
        <v>44</v>
      </c>
      <c r="N1234" s="55" t="s">
        <v>126</v>
      </c>
      <c r="O1234" s="55" t="s">
        <v>42</v>
      </c>
      <c r="P1234" s="55" t="s">
        <v>510</v>
      </c>
      <c r="Q1234" s="55" t="s">
        <v>167</v>
      </c>
      <c r="R1234" s="55" t="s">
        <v>511</v>
      </c>
      <c r="S1234" s="55">
        <v>201305</v>
      </c>
      <c r="T1234" s="55" t="s">
        <v>52</v>
      </c>
      <c r="U1234" s="55">
        <v>0</v>
      </c>
      <c r="V1234" s="56">
        <v>47.46</v>
      </c>
      <c r="W1234" s="55"/>
      <c r="X1234" s="55"/>
      <c r="Y1234" s="55"/>
      <c r="Z1234" s="55" t="s">
        <v>48</v>
      </c>
      <c r="AA1234" s="55" t="s">
        <v>168</v>
      </c>
      <c r="AB1234" s="55" t="s">
        <v>42</v>
      </c>
      <c r="AC1234" s="55" t="s">
        <v>512</v>
      </c>
      <c r="AD1234" s="55" t="s">
        <v>146</v>
      </c>
      <c r="AE1234" s="55"/>
      <c r="AF1234" s="55" t="s">
        <v>513</v>
      </c>
    </row>
    <row r="1235" spans="1:32" x14ac:dyDescent="0.25">
      <c r="A1235" s="55" t="s">
        <v>35</v>
      </c>
      <c r="B1235" s="55" t="s">
        <v>36</v>
      </c>
      <c r="C1235" s="55" t="s">
        <v>37</v>
      </c>
      <c r="D1235" s="55" t="s">
        <v>121</v>
      </c>
      <c r="E1235" s="55" t="s">
        <v>122</v>
      </c>
      <c r="F1235" s="55" t="s">
        <v>123</v>
      </c>
      <c r="G1235" s="55" t="s">
        <v>124</v>
      </c>
      <c r="H1235" s="55" t="s">
        <v>124</v>
      </c>
      <c r="I1235" s="55" t="s">
        <v>42</v>
      </c>
      <c r="J1235" s="55" t="s">
        <v>289</v>
      </c>
      <c r="K1235" s="55" t="s">
        <v>289</v>
      </c>
      <c r="L1235" s="55" t="s">
        <v>43</v>
      </c>
      <c r="M1235" s="55" t="s">
        <v>44</v>
      </c>
      <c r="N1235" s="55" t="s">
        <v>160</v>
      </c>
      <c r="O1235" s="55" t="s">
        <v>290</v>
      </c>
      <c r="P1235" s="55" t="s">
        <v>455</v>
      </c>
      <c r="Q1235" s="55" t="s">
        <v>606</v>
      </c>
      <c r="R1235" s="55" t="s">
        <v>607</v>
      </c>
      <c r="S1235" s="55">
        <v>201305</v>
      </c>
      <c r="T1235" s="55" t="s">
        <v>52</v>
      </c>
      <c r="U1235" s="55">
        <v>0</v>
      </c>
      <c r="V1235" s="56">
        <v>13.5</v>
      </c>
      <c r="W1235" s="55"/>
      <c r="X1235" s="55"/>
      <c r="Y1235" s="55"/>
      <c r="Z1235" s="55" t="s">
        <v>48</v>
      </c>
      <c r="AA1235" s="55" t="s">
        <v>144</v>
      </c>
      <c r="AB1235" s="55" t="s">
        <v>42</v>
      </c>
      <c r="AC1235" s="55" t="s">
        <v>504</v>
      </c>
      <c r="AD1235" s="55" t="s">
        <v>146</v>
      </c>
      <c r="AE1235" s="55"/>
      <c r="AF1235" s="55" t="s">
        <v>458</v>
      </c>
    </row>
    <row r="1236" spans="1:32" x14ac:dyDescent="0.25">
      <c r="A1236" s="55" t="s">
        <v>35</v>
      </c>
      <c r="B1236" s="55" t="s">
        <v>36</v>
      </c>
      <c r="C1236" s="55" t="s">
        <v>37</v>
      </c>
      <c r="D1236" s="55" t="s">
        <v>121</v>
      </c>
      <c r="E1236" s="55" t="s">
        <v>122</v>
      </c>
      <c r="F1236" s="55" t="s">
        <v>123</v>
      </c>
      <c r="G1236" s="55" t="s">
        <v>124</v>
      </c>
      <c r="H1236" s="55" t="s">
        <v>124</v>
      </c>
      <c r="I1236" s="55" t="s">
        <v>42</v>
      </c>
      <c r="J1236" s="55" t="s">
        <v>289</v>
      </c>
      <c r="K1236" s="55" t="s">
        <v>289</v>
      </c>
      <c r="L1236" s="55" t="s">
        <v>43</v>
      </c>
      <c r="M1236" s="55" t="s">
        <v>44</v>
      </c>
      <c r="N1236" s="55" t="s">
        <v>126</v>
      </c>
      <c r="O1236" s="55" t="s">
        <v>42</v>
      </c>
      <c r="P1236" s="55" t="s">
        <v>141</v>
      </c>
      <c r="Q1236" s="55" t="s">
        <v>520</v>
      </c>
      <c r="R1236" s="55" t="s">
        <v>476</v>
      </c>
      <c r="S1236" s="55">
        <v>201305</v>
      </c>
      <c r="T1236" s="55" t="s">
        <v>52</v>
      </c>
      <c r="U1236" s="55">
        <v>0</v>
      </c>
      <c r="V1236" s="56">
        <v>635</v>
      </c>
      <c r="W1236" s="55"/>
      <c r="X1236" s="55"/>
      <c r="Y1236" s="55"/>
      <c r="Z1236" s="55" t="s">
        <v>48</v>
      </c>
      <c r="AA1236" s="55" t="s">
        <v>144</v>
      </c>
      <c r="AB1236" s="55" t="s">
        <v>42</v>
      </c>
      <c r="AC1236" s="55" t="s">
        <v>477</v>
      </c>
      <c r="AD1236" s="55" t="s">
        <v>146</v>
      </c>
      <c r="AE1236" s="55"/>
      <c r="AF1236" s="55" t="s">
        <v>147</v>
      </c>
    </row>
    <row r="1237" spans="1:32" x14ac:dyDescent="0.25">
      <c r="A1237" s="55" t="s">
        <v>35</v>
      </c>
      <c r="B1237" s="55" t="s">
        <v>36</v>
      </c>
      <c r="C1237" s="55" t="s">
        <v>37</v>
      </c>
      <c r="D1237" s="55" t="s">
        <v>121</v>
      </c>
      <c r="E1237" s="55" t="s">
        <v>122</v>
      </c>
      <c r="F1237" s="55" t="s">
        <v>123</v>
      </c>
      <c r="G1237" s="55" t="s">
        <v>124</v>
      </c>
      <c r="H1237" s="55" t="s">
        <v>124</v>
      </c>
      <c r="I1237" s="55" t="s">
        <v>42</v>
      </c>
      <c r="J1237" s="55" t="s">
        <v>285</v>
      </c>
      <c r="K1237" s="55" t="s">
        <v>285</v>
      </c>
      <c r="L1237" s="55" t="s">
        <v>43</v>
      </c>
      <c r="M1237" s="55" t="s">
        <v>44</v>
      </c>
      <c r="N1237" s="55" t="s">
        <v>150</v>
      </c>
      <c r="O1237" s="55" t="s">
        <v>42</v>
      </c>
      <c r="P1237" s="55" t="s">
        <v>463</v>
      </c>
      <c r="Q1237" s="55" t="s">
        <v>464</v>
      </c>
      <c r="R1237" s="55" t="s">
        <v>595</v>
      </c>
      <c r="S1237" s="55">
        <v>201305</v>
      </c>
      <c r="T1237" s="55" t="s">
        <v>52</v>
      </c>
      <c r="U1237" s="55">
        <v>37133.360000000001</v>
      </c>
      <c r="V1237" s="56">
        <v>37133.360000000001</v>
      </c>
      <c r="W1237" s="55" t="s">
        <v>340</v>
      </c>
      <c r="X1237" s="55" t="s">
        <v>288</v>
      </c>
      <c r="Y1237" s="55"/>
      <c r="Z1237" s="55" t="s">
        <v>48</v>
      </c>
      <c r="AA1237" s="55" t="s">
        <v>315</v>
      </c>
      <c r="AB1237" s="55" t="s">
        <v>42</v>
      </c>
      <c r="AC1237" s="55" t="s">
        <v>596</v>
      </c>
      <c r="AD1237" s="55" t="s">
        <v>146</v>
      </c>
      <c r="AE1237" s="55"/>
      <c r="AF1237" s="55" t="s">
        <v>466</v>
      </c>
    </row>
    <row r="1238" spans="1:32" x14ac:dyDescent="0.25">
      <c r="A1238" s="55" t="s">
        <v>35</v>
      </c>
      <c r="B1238" s="55" t="s">
        <v>36</v>
      </c>
      <c r="C1238" s="55" t="s">
        <v>37</v>
      </c>
      <c r="D1238" s="55" t="s">
        <v>121</v>
      </c>
      <c r="E1238" s="55" t="s">
        <v>122</v>
      </c>
      <c r="F1238" s="55" t="s">
        <v>123</v>
      </c>
      <c r="G1238" s="55" t="s">
        <v>124</v>
      </c>
      <c r="H1238" s="55" t="s">
        <v>124</v>
      </c>
      <c r="I1238" s="55" t="s">
        <v>42</v>
      </c>
      <c r="J1238" s="55" t="s">
        <v>289</v>
      </c>
      <c r="K1238" s="55" t="s">
        <v>289</v>
      </c>
      <c r="L1238" s="55" t="s">
        <v>43</v>
      </c>
      <c r="M1238" s="55" t="s">
        <v>44</v>
      </c>
      <c r="N1238" s="55" t="s">
        <v>131</v>
      </c>
      <c r="O1238" s="55" t="s">
        <v>597</v>
      </c>
      <c r="P1238" s="55"/>
      <c r="Q1238" s="55" t="s">
        <v>598</v>
      </c>
      <c r="R1238" s="55"/>
      <c r="S1238" s="55">
        <v>201305</v>
      </c>
      <c r="T1238" s="55" t="s">
        <v>52</v>
      </c>
      <c r="U1238" s="55">
        <v>1000</v>
      </c>
      <c r="V1238" s="56">
        <v>184</v>
      </c>
      <c r="W1238" s="55" t="s">
        <v>599</v>
      </c>
      <c r="X1238" s="55"/>
      <c r="Y1238" s="55"/>
      <c r="Z1238" s="55" t="s">
        <v>48</v>
      </c>
      <c r="AA1238" s="55" t="s">
        <v>600</v>
      </c>
      <c r="AB1238" s="55" t="s">
        <v>42</v>
      </c>
      <c r="AC1238" s="55" t="s">
        <v>601</v>
      </c>
      <c r="AD1238" s="55" t="s">
        <v>602</v>
      </c>
      <c r="AE1238" s="55" t="s">
        <v>603</v>
      </c>
      <c r="AF1238" s="55"/>
    </row>
    <row r="1239" spans="1:32" x14ac:dyDescent="0.25">
      <c r="A1239" s="55" t="s">
        <v>35</v>
      </c>
      <c r="B1239" s="55" t="s">
        <v>36</v>
      </c>
      <c r="C1239" s="55" t="s">
        <v>37</v>
      </c>
      <c r="D1239" s="55" t="s">
        <v>121</v>
      </c>
      <c r="E1239" s="55" t="s">
        <v>122</v>
      </c>
      <c r="F1239" s="55" t="s">
        <v>123</v>
      </c>
      <c r="G1239" s="55" t="s">
        <v>124</v>
      </c>
      <c r="H1239" s="55" t="s">
        <v>124</v>
      </c>
      <c r="I1239" s="55" t="s">
        <v>42</v>
      </c>
      <c r="J1239" s="55" t="s">
        <v>289</v>
      </c>
      <c r="K1239" s="55" t="s">
        <v>289</v>
      </c>
      <c r="L1239" s="55" t="s">
        <v>43</v>
      </c>
      <c r="M1239" s="55" t="s">
        <v>44</v>
      </c>
      <c r="N1239" s="55" t="s">
        <v>604</v>
      </c>
      <c r="O1239" s="55" t="s">
        <v>597</v>
      </c>
      <c r="P1239" s="55"/>
      <c r="Q1239" s="55" t="s">
        <v>605</v>
      </c>
      <c r="R1239" s="55"/>
      <c r="S1239" s="55">
        <v>201305</v>
      </c>
      <c r="T1239" s="55" t="s">
        <v>52</v>
      </c>
      <c r="U1239" s="55">
        <v>0</v>
      </c>
      <c r="V1239" s="56">
        <v>16.559999999999999</v>
      </c>
      <c r="W1239" s="55"/>
      <c r="X1239" s="55"/>
      <c r="Y1239" s="55"/>
      <c r="Z1239" s="55" t="s">
        <v>48</v>
      </c>
      <c r="AA1239" s="55" t="s">
        <v>600</v>
      </c>
      <c r="AB1239" s="55" t="s">
        <v>42</v>
      </c>
      <c r="AC1239" s="55" t="s">
        <v>601</v>
      </c>
      <c r="AD1239" s="55" t="s">
        <v>602</v>
      </c>
      <c r="AE1239" s="55" t="s">
        <v>603</v>
      </c>
      <c r="AF1239" s="55"/>
    </row>
    <row r="1240" spans="1:32" x14ac:dyDescent="0.25">
      <c r="A1240" s="55" t="s">
        <v>35</v>
      </c>
      <c r="B1240" s="55" t="s">
        <v>36</v>
      </c>
      <c r="C1240" s="55" t="s">
        <v>37</v>
      </c>
      <c r="D1240" s="55" t="s">
        <v>121</v>
      </c>
      <c r="E1240" s="55" t="s">
        <v>122</v>
      </c>
      <c r="F1240" s="55" t="s">
        <v>123</v>
      </c>
      <c r="G1240" s="55" t="s">
        <v>124</v>
      </c>
      <c r="H1240" s="55" t="s">
        <v>124</v>
      </c>
      <c r="I1240" s="55" t="s">
        <v>42</v>
      </c>
      <c r="J1240" s="55" t="s">
        <v>125</v>
      </c>
      <c r="K1240" s="55" t="s">
        <v>125</v>
      </c>
      <c r="L1240" s="55" t="s">
        <v>43</v>
      </c>
      <c r="M1240" s="55" t="s">
        <v>44</v>
      </c>
      <c r="N1240" s="55" t="s">
        <v>150</v>
      </c>
      <c r="O1240" s="55" t="s">
        <v>42</v>
      </c>
      <c r="P1240" s="55"/>
      <c r="Q1240" s="55" t="s">
        <v>624</v>
      </c>
      <c r="R1240" s="55" t="s">
        <v>625</v>
      </c>
      <c r="S1240" s="55">
        <v>201306</v>
      </c>
      <c r="T1240" s="55" t="s">
        <v>52</v>
      </c>
      <c r="U1240" s="55">
        <v>0</v>
      </c>
      <c r="V1240" s="56">
        <v>372</v>
      </c>
      <c r="W1240" s="55"/>
      <c r="X1240" s="55" t="s">
        <v>626</v>
      </c>
      <c r="Y1240" s="55"/>
      <c r="Z1240" s="55" t="s">
        <v>48</v>
      </c>
      <c r="AA1240" s="55" t="s">
        <v>129</v>
      </c>
      <c r="AB1240" s="55" t="s">
        <v>42</v>
      </c>
      <c r="AC1240" s="55" t="s">
        <v>627</v>
      </c>
      <c r="AD1240" s="55" t="s">
        <v>51</v>
      </c>
      <c r="AE1240" s="53"/>
    </row>
    <row r="1241" spans="1:32" x14ac:dyDescent="0.25">
      <c r="A1241" s="55" t="s">
        <v>35</v>
      </c>
      <c r="B1241" s="55" t="s">
        <v>36</v>
      </c>
      <c r="C1241" s="55" t="s">
        <v>37</v>
      </c>
      <c r="D1241" s="55" t="s">
        <v>121</v>
      </c>
      <c r="E1241" s="55" t="s">
        <v>122</v>
      </c>
      <c r="F1241" s="55" t="s">
        <v>123</v>
      </c>
      <c r="G1241" s="55" t="s">
        <v>124</v>
      </c>
      <c r="H1241" s="55" t="s">
        <v>124</v>
      </c>
      <c r="I1241" s="55" t="s">
        <v>42</v>
      </c>
      <c r="J1241" s="55" t="s">
        <v>140</v>
      </c>
      <c r="K1241" s="55" t="s">
        <v>140</v>
      </c>
      <c r="L1241" s="55" t="s">
        <v>43</v>
      </c>
      <c r="M1241" s="55" t="s">
        <v>44</v>
      </c>
      <c r="N1241" s="55" t="s">
        <v>131</v>
      </c>
      <c r="O1241" s="55" t="s">
        <v>42</v>
      </c>
      <c r="P1241" s="55"/>
      <c r="Q1241" s="55" t="s">
        <v>489</v>
      </c>
      <c r="R1241" s="55" t="s">
        <v>490</v>
      </c>
      <c r="S1241" s="55">
        <v>201306</v>
      </c>
      <c r="T1241" s="55" t="s">
        <v>52</v>
      </c>
      <c r="U1241" s="55">
        <v>0</v>
      </c>
      <c r="V1241" s="56">
        <v>6915.17</v>
      </c>
      <c r="W1241" s="55"/>
      <c r="X1241" s="55" t="s">
        <v>491</v>
      </c>
      <c r="Y1241" s="55"/>
      <c r="Z1241" s="55" t="s">
        <v>48</v>
      </c>
      <c r="AA1241" s="55" t="s">
        <v>129</v>
      </c>
      <c r="AB1241" s="55" t="s">
        <v>42</v>
      </c>
      <c r="AC1241" s="55" t="s">
        <v>631</v>
      </c>
      <c r="AD1241" s="55" t="s">
        <v>51</v>
      </c>
      <c r="AE1241" s="53"/>
    </row>
    <row r="1242" spans="1:32" x14ac:dyDescent="0.25">
      <c r="A1242" s="55" t="s">
        <v>35</v>
      </c>
      <c r="B1242" s="55" t="s">
        <v>36</v>
      </c>
      <c r="C1242" s="55" t="s">
        <v>37</v>
      </c>
      <c r="D1242" s="55" t="s">
        <v>121</v>
      </c>
      <c r="E1242" s="55" t="s">
        <v>122</v>
      </c>
      <c r="F1242" s="55" t="s">
        <v>123</v>
      </c>
      <c r="G1242" s="55" t="s">
        <v>124</v>
      </c>
      <c r="H1242" s="55" t="s">
        <v>124</v>
      </c>
      <c r="I1242" s="55" t="s">
        <v>42</v>
      </c>
      <c r="J1242" s="55" t="s">
        <v>140</v>
      </c>
      <c r="K1242" s="55" t="s">
        <v>140</v>
      </c>
      <c r="L1242" s="55" t="s">
        <v>43</v>
      </c>
      <c r="M1242" s="55" t="s">
        <v>44</v>
      </c>
      <c r="N1242" s="55" t="s">
        <v>131</v>
      </c>
      <c r="O1242" s="55" t="s">
        <v>42</v>
      </c>
      <c r="P1242" s="55"/>
      <c r="Q1242" s="55" t="s">
        <v>489</v>
      </c>
      <c r="R1242" s="55" t="s">
        <v>490</v>
      </c>
      <c r="S1242" s="55">
        <v>201306</v>
      </c>
      <c r="T1242" s="55" t="s">
        <v>52</v>
      </c>
      <c r="U1242" s="55">
        <v>0</v>
      </c>
      <c r="V1242" s="56">
        <v>82079.009999999995</v>
      </c>
      <c r="W1242" s="55"/>
      <c r="X1242" s="55" t="s">
        <v>491</v>
      </c>
      <c r="Y1242" s="55"/>
      <c r="Z1242" s="55" t="s">
        <v>48</v>
      </c>
      <c r="AA1242" s="55" t="s">
        <v>129</v>
      </c>
      <c r="AB1242" s="55" t="s">
        <v>42</v>
      </c>
      <c r="AC1242" s="55" t="s">
        <v>631</v>
      </c>
      <c r="AD1242" s="55" t="s">
        <v>51</v>
      </c>
      <c r="AE1242" s="53"/>
    </row>
    <row r="1243" spans="1:32" x14ac:dyDescent="0.25">
      <c r="A1243" s="55" t="s">
        <v>35</v>
      </c>
      <c r="B1243" s="55" t="s">
        <v>36</v>
      </c>
      <c r="C1243" s="55" t="s">
        <v>37</v>
      </c>
      <c r="D1243" s="55" t="s">
        <v>121</v>
      </c>
      <c r="E1243" s="55" t="s">
        <v>122</v>
      </c>
      <c r="F1243" s="55" t="s">
        <v>123</v>
      </c>
      <c r="G1243" s="55" t="s">
        <v>124</v>
      </c>
      <c r="H1243" s="55" t="s">
        <v>124</v>
      </c>
      <c r="I1243" s="55" t="s">
        <v>42</v>
      </c>
      <c r="J1243" s="55" t="s">
        <v>140</v>
      </c>
      <c r="K1243" s="55" t="s">
        <v>140</v>
      </c>
      <c r="L1243" s="55" t="s">
        <v>43</v>
      </c>
      <c r="M1243" s="55" t="s">
        <v>44</v>
      </c>
      <c r="N1243" s="55" t="s">
        <v>131</v>
      </c>
      <c r="O1243" s="55" t="s">
        <v>42</v>
      </c>
      <c r="P1243" s="55"/>
      <c r="Q1243" s="55" t="s">
        <v>489</v>
      </c>
      <c r="R1243" s="55" t="s">
        <v>490</v>
      </c>
      <c r="S1243" s="55">
        <v>201306</v>
      </c>
      <c r="T1243" s="55" t="s">
        <v>47</v>
      </c>
      <c r="U1243" s="55">
        <v>0</v>
      </c>
      <c r="V1243" s="56">
        <v>-6915.17</v>
      </c>
      <c r="W1243" s="55"/>
      <c r="X1243" s="55" t="s">
        <v>491</v>
      </c>
      <c r="Y1243" s="55"/>
      <c r="Z1243" s="55" t="s">
        <v>48</v>
      </c>
      <c r="AA1243" s="55" t="s">
        <v>129</v>
      </c>
      <c r="AB1243" s="55" t="s">
        <v>42</v>
      </c>
      <c r="AC1243" s="55" t="s">
        <v>632</v>
      </c>
      <c r="AD1243" s="55" t="s">
        <v>51</v>
      </c>
      <c r="AE1243" s="53"/>
    </row>
    <row r="1244" spans="1:32" x14ac:dyDescent="0.25">
      <c r="A1244" s="55" t="s">
        <v>35</v>
      </c>
      <c r="B1244" s="55" t="s">
        <v>36</v>
      </c>
      <c r="C1244" s="55" t="s">
        <v>37</v>
      </c>
      <c r="D1244" s="55" t="s">
        <v>121</v>
      </c>
      <c r="E1244" s="55" t="s">
        <v>122</v>
      </c>
      <c r="F1244" s="55" t="s">
        <v>123</v>
      </c>
      <c r="G1244" s="55" t="s">
        <v>124</v>
      </c>
      <c r="H1244" s="55" t="s">
        <v>124</v>
      </c>
      <c r="I1244" s="55" t="s">
        <v>42</v>
      </c>
      <c r="J1244" s="55" t="s">
        <v>140</v>
      </c>
      <c r="K1244" s="55" t="s">
        <v>140</v>
      </c>
      <c r="L1244" s="55" t="s">
        <v>43</v>
      </c>
      <c r="M1244" s="55" t="s">
        <v>44</v>
      </c>
      <c r="N1244" s="55" t="s">
        <v>131</v>
      </c>
      <c r="O1244" s="55" t="s">
        <v>42</v>
      </c>
      <c r="P1244" s="55"/>
      <c r="Q1244" s="55" t="s">
        <v>489</v>
      </c>
      <c r="R1244" s="55" t="s">
        <v>490</v>
      </c>
      <c r="S1244" s="55">
        <v>201306</v>
      </c>
      <c r="T1244" s="55" t="s">
        <v>47</v>
      </c>
      <c r="U1244" s="55">
        <v>0</v>
      </c>
      <c r="V1244" s="56">
        <v>-82079.009999999995</v>
      </c>
      <c r="W1244" s="55"/>
      <c r="X1244" s="55" t="s">
        <v>491</v>
      </c>
      <c r="Y1244" s="55"/>
      <c r="Z1244" s="55" t="s">
        <v>48</v>
      </c>
      <c r="AA1244" s="55" t="s">
        <v>129</v>
      </c>
      <c r="AB1244" s="55" t="s">
        <v>42</v>
      </c>
      <c r="AC1244" s="55" t="s">
        <v>632</v>
      </c>
      <c r="AD1244" s="55" t="s">
        <v>51</v>
      </c>
      <c r="AE1244" s="53"/>
    </row>
    <row r="1245" spans="1:32" x14ac:dyDescent="0.25">
      <c r="A1245" s="55" t="s">
        <v>35</v>
      </c>
      <c r="B1245" s="55" t="s">
        <v>36</v>
      </c>
      <c r="C1245" s="55" t="s">
        <v>37</v>
      </c>
      <c r="D1245" s="55" t="s">
        <v>121</v>
      </c>
      <c r="E1245" s="55" t="s">
        <v>122</v>
      </c>
      <c r="F1245" s="55" t="s">
        <v>123</v>
      </c>
      <c r="G1245" s="55" t="s">
        <v>124</v>
      </c>
      <c r="H1245" s="55" t="s">
        <v>124</v>
      </c>
      <c r="I1245" s="55" t="s">
        <v>42</v>
      </c>
      <c r="J1245" s="55" t="s">
        <v>149</v>
      </c>
      <c r="K1245" s="55" t="s">
        <v>149</v>
      </c>
      <c r="L1245" s="55" t="s">
        <v>43</v>
      </c>
      <c r="M1245" s="55" t="s">
        <v>44</v>
      </c>
      <c r="N1245" s="55" t="s">
        <v>150</v>
      </c>
      <c r="O1245" s="55" t="s">
        <v>42</v>
      </c>
      <c r="P1245" s="55"/>
      <c r="Q1245" s="55" t="s">
        <v>152</v>
      </c>
      <c r="R1245" s="55"/>
      <c r="S1245" s="55">
        <v>201306</v>
      </c>
      <c r="T1245" s="55" t="s">
        <v>52</v>
      </c>
      <c r="U1245" s="55">
        <v>0</v>
      </c>
      <c r="V1245" s="56">
        <v>71500</v>
      </c>
      <c r="W1245" s="55"/>
      <c r="X1245" s="55" t="s">
        <v>341</v>
      </c>
      <c r="Y1245" s="55"/>
      <c r="Z1245" s="55" t="s">
        <v>48</v>
      </c>
      <c r="AA1245" s="55" t="s">
        <v>129</v>
      </c>
      <c r="AB1245" s="55" t="s">
        <v>42</v>
      </c>
      <c r="AC1245" s="55" t="s">
        <v>636</v>
      </c>
      <c r="AD1245" s="55" t="s">
        <v>51</v>
      </c>
      <c r="AE1245" s="53"/>
    </row>
    <row r="1246" spans="1:32" x14ac:dyDescent="0.25">
      <c r="A1246" s="55" t="s">
        <v>35</v>
      </c>
      <c r="B1246" s="55" t="s">
        <v>36</v>
      </c>
      <c r="C1246" s="55" t="s">
        <v>37</v>
      </c>
      <c r="D1246" s="55" t="s">
        <v>121</v>
      </c>
      <c r="E1246" s="55" t="s">
        <v>122</v>
      </c>
      <c r="F1246" s="55" t="s">
        <v>123</v>
      </c>
      <c r="G1246" s="55" t="s">
        <v>124</v>
      </c>
      <c r="H1246" s="55" t="s">
        <v>124</v>
      </c>
      <c r="I1246" s="55" t="s">
        <v>42</v>
      </c>
      <c r="J1246" s="55" t="s">
        <v>149</v>
      </c>
      <c r="K1246" s="55" t="s">
        <v>149</v>
      </c>
      <c r="L1246" s="55" t="s">
        <v>43</v>
      </c>
      <c r="M1246" s="55" t="s">
        <v>44</v>
      </c>
      <c r="N1246" s="55" t="s">
        <v>150</v>
      </c>
      <c r="O1246" s="55" t="s">
        <v>42</v>
      </c>
      <c r="P1246" s="55"/>
      <c r="Q1246" s="55" t="s">
        <v>152</v>
      </c>
      <c r="R1246" s="55"/>
      <c r="S1246" s="55">
        <v>201306</v>
      </c>
      <c r="T1246" s="55" t="s">
        <v>47</v>
      </c>
      <c r="U1246" s="55">
        <v>0</v>
      </c>
      <c r="V1246" s="56">
        <v>-70000</v>
      </c>
      <c r="W1246" s="55"/>
      <c r="X1246" s="55" t="s">
        <v>341</v>
      </c>
      <c r="Y1246" s="55"/>
      <c r="Z1246" s="55" t="s">
        <v>48</v>
      </c>
      <c r="AA1246" s="55" t="s">
        <v>129</v>
      </c>
      <c r="AB1246" s="55" t="s">
        <v>42</v>
      </c>
      <c r="AC1246" s="55" t="s">
        <v>633</v>
      </c>
      <c r="AD1246" s="55" t="s">
        <v>51</v>
      </c>
      <c r="AE1246" s="53"/>
    </row>
    <row r="1247" spans="1:32" x14ac:dyDescent="0.25">
      <c r="A1247" s="55" t="s">
        <v>35</v>
      </c>
      <c r="B1247" s="55" t="s">
        <v>36</v>
      </c>
      <c r="C1247" s="55" t="s">
        <v>37</v>
      </c>
      <c r="D1247" s="55" t="s">
        <v>121</v>
      </c>
      <c r="E1247" s="55" t="s">
        <v>122</v>
      </c>
      <c r="F1247" s="55" t="s">
        <v>123</v>
      </c>
      <c r="G1247" s="55" t="s">
        <v>124</v>
      </c>
      <c r="H1247" s="55" t="s">
        <v>124</v>
      </c>
      <c r="I1247" s="55" t="s">
        <v>42</v>
      </c>
      <c r="J1247" s="55" t="s">
        <v>156</v>
      </c>
      <c r="K1247" s="55" t="s">
        <v>156</v>
      </c>
      <c r="L1247" s="55" t="s">
        <v>43</v>
      </c>
      <c r="M1247" s="55" t="s">
        <v>44</v>
      </c>
      <c r="N1247" s="55" t="s">
        <v>150</v>
      </c>
      <c r="O1247" s="55" t="s">
        <v>42</v>
      </c>
      <c r="P1247" s="55"/>
      <c r="Q1247" s="55" t="s">
        <v>506</v>
      </c>
      <c r="R1247" s="55"/>
      <c r="S1247" s="55">
        <v>201306</v>
      </c>
      <c r="T1247" s="55" t="s">
        <v>52</v>
      </c>
      <c r="U1247" s="55">
        <v>0</v>
      </c>
      <c r="V1247" s="56">
        <v>40000</v>
      </c>
      <c r="W1247" s="55"/>
      <c r="X1247" s="55" t="s">
        <v>507</v>
      </c>
      <c r="Y1247" s="55"/>
      <c r="Z1247" s="55" t="s">
        <v>48</v>
      </c>
      <c r="AA1247" s="55" t="s">
        <v>129</v>
      </c>
      <c r="AB1247" s="55" t="s">
        <v>42</v>
      </c>
      <c r="AC1247" s="55" t="s">
        <v>636</v>
      </c>
      <c r="AD1247" s="55" t="s">
        <v>51</v>
      </c>
      <c r="AE1247" s="53"/>
    </row>
    <row r="1248" spans="1:32" x14ac:dyDescent="0.25">
      <c r="A1248" s="55" t="s">
        <v>35</v>
      </c>
      <c r="B1248" s="55" t="s">
        <v>36</v>
      </c>
      <c r="C1248" s="55" t="s">
        <v>37</v>
      </c>
      <c r="D1248" s="55" t="s">
        <v>121</v>
      </c>
      <c r="E1248" s="55" t="s">
        <v>122</v>
      </c>
      <c r="F1248" s="55" t="s">
        <v>123</v>
      </c>
      <c r="G1248" s="55" t="s">
        <v>124</v>
      </c>
      <c r="H1248" s="55" t="s">
        <v>124</v>
      </c>
      <c r="I1248" s="55" t="s">
        <v>42</v>
      </c>
      <c r="J1248" s="55" t="s">
        <v>174</v>
      </c>
      <c r="K1248" s="55" t="s">
        <v>174</v>
      </c>
      <c r="L1248" s="55" t="s">
        <v>43</v>
      </c>
      <c r="M1248" s="55" t="s">
        <v>44</v>
      </c>
      <c r="N1248" s="55" t="s">
        <v>150</v>
      </c>
      <c r="O1248" s="55" t="s">
        <v>42</v>
      </c>
      <c r="P1248" s="55"/>
      <c r="Q1248" s="55" t="s">
        <v>176</v>
      </c>
      <c r="R1248" s="55" t="s">
        <v>650</v>
      </c>
      <c r="S1248" s="55">
        <v>201306</v>
      </c>
      <c r="T1248" s="55" t="s">
        <v>52</v>
      </c>
      <c r="U1248" s="55">
        <v>0</v>
      </c>
      <c r="V1248" s="56">
        <v>125004.96</v>
      </c>
      <c r="W1248" s="55"/>
      <c r="X1248" s="55" t="s">
        <v>177</v>
      </c>
      <c r="Y1248" s="55"/>
      <c r="Z1248" s="55" t="s">
        <v>48</v>
      </c>
      <c r="AA1248" s="55" t="s">
        <v>129</v>
      </c>
      <c r="AB1248" s="55" t="s">
        <v>42</v>
      </c>
      <c r="AC1248" s="55" t="s">
        <v>636</v>
      </c>
      <c r="AD1248" s="55" t="s">
        <v>51</v>
      </c>
      <c r="AE1248" s="53"/>
    </row>
    <row r="1249" spans="1:31" x14ac:dyDescent="0.25">
      <c r="A1249" s="55" t="s">
        <v>35</v>
      </c>
      <c r="B1249" s="55" t="s">
        <v>36</v>
      </c>
      <c r="C1249" s="55" t="s">
        <v>37</v>
      </c>
      <c r="D1249" s="55" t="s">
        <v>121</v>
      </c>
      <c r="E1249" s="55" t="s">
        <v>122</v>
      </c>
      <c r="F1249" s="55" t="s">
        <v>123</v>
      </c>
      <c r="G1249" s="55" t="s">
        <v>124</v>
      </c>
      <c r="H1249" s="55" t="s">
        <v>124</v>
      </c>
      <c r="I1249" s="55" t="s">
        <v>42</v>
      </c>
      <c r="J1249" s="55" t="s">
        <v>174</v>
      </c>
      <c r="K1249" s="55" t="s">
        <v>174</v>
      </c>
      <c r="L1249" s="55" t="s">
        <v>43</v>
      </c>
      <c r="M1249" s="55" t="s">
        <v>44</v>
      </c>
      <c r="N1249" s="55" t="s">
        <v>150</v>
      </c>
      <c r="O1249" s="55" t="s">
        <v>42</v>
      </c>
      <c r="P1249" s="55"/>
      <c r="Q1249" s="55" t="s">
        <v>176</v>
      </c>
      <c r="R1249" s="55" t="s">
        <v>650</v>
      </c>
      <c r="S1249" s="55">
        <v>201306</v>
      </c>
      <c r="T1249" s="55" t="s">
        <v>52</v>
      </c>
      <c r="U1249" s="55">
        <v>0</v>
      </c>
      <c r="V1249" s="56">
        <v>72835</v>
      </c>
      <c r="W1249" s="55"/>
      <c r="X1249" s="55" t="s">
        <v>177</v>
      </c>
      <c r="Y1249" s="55"/>
      <c r="Z1249" s="55" t="s">
        <v>48</v>
      </c>
      <c r="AA1249" s="55" t="s">
        <v>129</v>
      </c>
      <c r="AB1249" s="55" t="s">
        <v>42</v>
      </c>
      <c r="AC1249" s="55" t="s">
        <v>636</v>
      </c>
      <c r="AD1249" s="55" t="s">
        <v>51</v>
      </c>
      <c r="AE1249" s="53"/>
    </row>
    <row r="1250" spans="1:31" x14ac:dyDescent="0.25">
      <c r="A1250" s="55" t="s">
        <v>35</v>
      </c>
      <c r="B1250" s="55" t="s">
        <v>36</v>
      </c>
      <c r="C1250" s="55" t="s">
        <v>37</v>
      </c>
      <c r="D1250" s="55" t="s">
        <v>121</v>
      </c>
      <c r="E1250" s="55" t="s">
        <v>122</v>
      </c>
      <c r="F1250" s="55" t="s">
        <v>123</v>
      </c>
      <c r="G1250" s="55" t="s">
        <v>124</v>
      </c>
      <c r="H1250" s="55" t="s">
        <v>124</v>
      </c>
      <c r="I1250" s="55" t="s">
        <v>42</v>
      </c>
      <c r="J1250" s="55" t="s">
        <v>174</v>
      </c>
      <c r="K1250" s="55" t="s">
        <v>174</v>
      </c>
      <c r="L1250" s="55" t="s">
        <v>43</v>
      </c>
      <c r="M1250" s="55" t="s">
        <v>44</v>
      </c>
      <c r="N1250" s="55" t="s">
        <v>150</v>
      </c>
      <c r="O1250" s="55" t="s">
        <v>42</v>
      </c>
      <c r="P1250" s="55"/>
      <c r="Q1250" s="55" t="s">
        <v>199</v>
      </c>
      <c r="R1250" s="55" t="s">
        <v>526</v>
      </c>
      <c r="S1250" s="55">
        <v>201306</v>
      </c>
      <c r="T1250" s="55" t="s">
        <v>47</v>
      </c>
      <c r="U1250" s="55">
        <v>0</v>
      </c>
      <c r="V1250" s="56">
        <v>-68683.88</v>
      </c>
      <c r="W1250" s="55"/>
      <c r="X1250" s="55" t="s">
        <v>177</v>
      </c>
      <c r="Y1250" s="55"/>
      <c r="Z1250" s="55" t="s">
        <v>48</v>
      </c>
      <c r="AA1250" s="55" t="s">
        <v>129</v>
      </c>
      <c r="AB1250" s="55" t="s">
        <v>42</v>
      </c>
      <c r="AC1250" s="55" t="s">
        <v>633</v>
      </c>
      <c r="AD1250" s="55" t="s">
        <v>51</v>
      </c>
      <c r="AE1250" s="53"/>
    </row>
    <row r="1251" spans="1:31" x14ac:dyDescent="0.25">
      <c r="A1251" s="55" t="s">
        <v>35</v>
      </c>
      <c r="B1251" s="55" t="s">
        <v>36</v>
      </c>
      <c r="C1251" s="55" t="s">
        <v>37</v>
      </c>
      <c r="D1251" s="55" t="s">
        <v>121</v>
      </c>
      <c r="E1251" s="55" t="s">
        <v>122</v>
      </c>
      <c r="F1251" s="55" t="s">
        <v>123</v>
      </c>
      <c r="G1251" s="55" t="s">
        <v>124</v>
      </c>
      <c r="H1251" s="55" t="s">
        <v>124</v>
      </c>
      <c r="I1251" s="55" t="s">
        <v>42</v>
      </c>
      <c r="J1251" s="55" t="s">
        <v>156</v>
      </c>
      <c r="K1251" s="55" t="s">
        <v>156</v>
      </c>
      <c r="L1251" s="55" t="s">
        <v>43</v>
      </c>
      <c r="M1251" s="55" t="s">
        <v>44</v>
      </c>
      <c r="N1251" s="55" t="s">
        <v>150</v>
      </c>
      <c r="O1251" s="55" t="s">
        <v>42</v>
      </c>
      <c r="P1251" s="55"/>
      <c r="Q1251" s="55" t="s">
        <v>506</v>
      </c>
      <c r="R1251" s="55"/>
      <c r="S1251" s="55">
        <v>201306</v>
      </c>
      <c r="T1251" s="55" t="s">
        <v>47</v>
      </c>
      <c r="U1251" s="55">
        <v>0</v>
      </c>
      <c r="V1251" s="56">
        <v>-46990</v>
      </c>
      <c r="W1251" s="55"/>
      <c r="X1251" s="55" t="s">
        <v>507</v>
      </c>
      <c r="Y1251" s="55"/>
      <c r="Z1251" s="55" t="s">
        <v>48</v>
      </c>
      <c r="AA1251" s="55" t="s">
        <v>129</v>
      </c>
      <c r="AB1251" s="55" t="s">
        <v>42</v>
      </c>
      <c r="AC1251" s="55" t="s">
        <v>633</v>
      </c>
      <c r="AD1251" s="55" t="s">
        <v>51</v>
      </c>
      <c r="AE1251" s="53"/>
    </row>
    <row r="1252" spans="1:31" x14ac:dyDescent="0.25">
      <c r="A1252" s="55" t="s">
        <v>35</v>
      </c>
      <c r="B1252" s="55" t="s">
        <v>36</v>
      </c>
      <c r="C1252" s="55" t="s">
        <v>37</v>
      </c>
      <c r="D1252" s="55" t="s">
        <v>121</v>
      </c>
      <c r="E1252" s="55" t="s">
        <v>122</v>
      </c>
      <c r="F1252" s="55" t="s">
        <v>123</v>
      </c>
      <c r="G1252" s="55" t="s">
        <v>124</v>
      </c>
      <c r="H1252" s="55" t="s">
        <v>124</v>
      </c>
      <c r="I1252" s="55" t="s">
        <v>42</v>
      </c>
      <c r="J1252" s="55" t="s">
        <v>174</v>
      </c>
      <c r="K1252" s="55" t="s">
        <v>174</v>
      </c>
      <c r="L1252" s="55" t="s">
        <v>43</v>
      </c>
      <c r="M1252" s="55" t="s">
        <v>44</v>
      </c>
      <c r="N1252" s="55" t="s">
        <v>150</v>
      </c>
      <c r="O1252" s="55" t="s">
        <v>42</v>
      </c>
      <c r="P1252" s="55"/>
      <c r="Q1252" s="55" t="s">
        <v>199</v>
      </c>
      <c r="R1252" s="55"/>
      <c r="S1252" s="55">
        <v>201306</v>
      </c>
      <c r="T1252" s="55" t="s">
        <v>47</v>
      </c>
      <c r="U1252" s="55">
        <v>0</v>
      </c>
      <c r="V1252" s="56">
        <v>-36433.839999999997</v>
      </c>
      <c r="W1252" s="55"/>
      <c r="X1252" s="55" t="s">
        <v>177</v>
      </c>
      <c r="Y1252" s="55"/>
      <c r="Z1252" s="55" t="s">
        <v>48</v>
      </c>
      <c r="AA1252" s="55" t="s">
        <v>129</v>
      </c>
      <c r="AB1252" s="55" t="s">
        <v>42</v>
      </c>
      <c r="AC1252" s="55" t="s">
        <v>633</v>
      </c>
      <c r="AD1252" s="55" t="s">
        <v>51</v>
      </c>
      <c r="AE1252" s="53"/>
    </row>
    <row r="1253" spans="1:31" x14ac:dyDescent="0.25">
      <c r="A1253" s="55" t="s">
        <v>35</v>
      </c>
      <c r="B1253" s="55" t="s">
        <v>36</v>
      </c>
      <c r="C1253" s="55" t="s">
        <v>37</v>
      </c>
      <c r="D1253" s="55" t="s">
        <v>121</v>
      </c>
      <c r="E1253" s="55" t="s">
        <v>122</v>
      </c>
      <c r="F1253" s="55" t="s">
        <v>123</v>
      </c>
      <c r="G1253" s="55" t="s">
        <v>124</v>
      </c>
      <c r="H1253" s="55" t="s">
        <v>124</v>
      </c>
      <c r="I1253" s="55" t="s">
        <v>42</v>
      </c>
      <c r="J1253" s="55" t="s">
        <v>174</v>
      </c>
      <c r="K1253" s="55" t="s">
        <v>174</v>
      </c>
      <c r="L1253" s="55" t="s">
        <v>43</v>
      </c>
      <c r="M1253" s="55" t="s">
        <v>44</v>
      </c>
      <c r="N1253" s="55" t="s">
        <v>180</v>
      </c>
      <c r="O1253" s="55" t="s">
        <v>42</v>
      </c>
      <c r="P1253" s="55"/>
      <c r="Q1253" s="55" t="s">
        <v>199</v>
      </c>
      <c r="R1253" s="55"/>
      <c r="S1253" s="55">
        <v>201306</v>
      </c>
      <c r="T1253" s="55" t="s">
        <v>47</v>
      </c>
      <c r="U1253" s="55">
        <v>0</v>
      </c>
      <c r="V1253" s="56">
        <v>-33352</v>
      </c>
      <c r="W1253" s="55"/>
      <c r="X1253" s="55" t="s">
        <v>177</v>
      </c>
      <c r="Y1253" s="55"/>
      <c r="Z1253" s="55" t="s">
        <v>48</v>
      </c>
      <c r="AA1253" s="55" t="s">
        <v>129</v>
      </c>
      <c r="AB1253" s="55" t="s">
        <v>42</v>
      </c>
      <c r="AC1253" s="55" t="s">
        <v>633</v>
      </c>
      <c r="AD1253" s="55" t="s">
        <v>51</v>
      </c>
      <c r="AE1253" s="53"/>
    </row>
    <row r="1254" spans="1:31" x14ac:dyDescent="0.25">
      <c r="A1254" s="55" t="s">
        <v>35</v>
      </c>
      <c r="B1254" s="55" t="s">
        <v>36</v>
      </c>
      <c r="C1254" s="55" t="s">
        <v>37</v>
      </c>
      <c r="D1254" s="55" t="s">
        <v>121</v>
      </c>
      <c r="E1254" s="55" t="s">
        <v>122</v>
      </c>
      <c r="F1254" s="55" t="s">
        <v>123</v>
      </c>
      <c r="G1254" s="55" t="s">
        <v>124</v>
      </c>
      <c r="H1254" s="55" t="s">
        <v>124</v>
      </c>
      <c r="I1254" s="55" t="s">
        <v>42</v>
      </c>
      <c r="J1254" s="55" t="s">
        <v>156</v>
      </c>
      <c r="K1254" s="55" t="s">
        <v>156</v>
      </c>
      <c r="L1254" s="55" t="s">
        <v>43</v>
      </c>
      <c r="M1254" s="55" t="s">
        <v>44</v>
      </c>
      <c r="N1254" s="55" t="s">
        <v>160</v>
      </c>
      <c r="O1254" s="55" t="s">
        <v>42</v>
      </c>
      <c r="P1254" s="55"/>
      <c r="Q1254" s="55" t="s">
        <v>161</v>
      </c>
      <c r="R1254" s="55"/>
      <c r="S1254" s="55">
        <v>201306</v>
      </c>
      <c r="T1254" s="55" t="s">
        <v>47</v>
      </c>
      <c r="U1254" s="55">
        <v>0</v>
      </c>
      <c r="V1254" s="56">
        <v>-35</v>
      </c>
      <c r="W1254" s="55"/>
      <c r="X1254" s="55"/>
      <c r="Y1254" s="55"/>
      <c r="Z1254" s="55" t="s">
        <v>48</v>
      </c>
      <c r="AA1254" s="55" t="s">
        <v>461</v>
      </c>
      <c r="AB1254" s="55" t="s">
        <v>42</v>
      </c>
      <c r="AC1254" s="55" t="s">
        <v>643</v>
      </c>
      <c r="AD1254" s="55" t="s">
        <v>51</v>
      </c>
      <c r="AE1254" s="53"/>
    </row>
    <row r="1255" spans="1:31" x14ac:dyDescent="0.25">
      <c r="A1255" s="55" t="s">
        <v>35</v>
      </c>
      <c r="B1255" s="55" t="s">
        <v>36</v>
      </c>
      <c r="C1255" s="55" t="s">
        <v>37</v>
      </c>
      <c r="D1255" s="55" t="s">
        <v>121</v>
      </c>
      <c r="E1255" s="55" t="s">
        <v>122</v>
      </c>
      <c r="F1255" s="55" t="s">
        <v>123</v>
      </c>
      <c r="G1255" s="55" t="s">
        <v>124</v>
      </c>
      <c r="H1255" s="55" t="s">
        <v>124</v>
      </c>
      <c r="I1255" s="55" t="s">
        <v>42</v>
      </c>
      <c r="J1255" s="55" t="s">
        <v>156</v>
      </c>
      <c r="K1255" s="55" t="s">
        <v>156</v>
      </c>
      <c r="L1255" s="55" t="s">
        <v>43</v>
      </c>
      <c r="M1255" s="55" t="s">
        <v>44</v>
      </c>
      <c r="N1255" s="55" t="s">
        <v>160</v>
      </c>
      <c r="O1255" s="55" t="s">
        <v>42</v>
      </c>
      <c r="P1255" s="55"/>
      <c r="Q1255" s="55" t="s">
        <v>642</v>
      </c>
      <c r="R1255" s="55"/>
      <c r="S1255" s="55">
        <v>201306</v>
      </c>
      <c r="T1255" s="55" t="s">
        <v>47</v>
      </c>
      <c r="U1255" s="55">
        <v>0</v>
      </c>
      <c r="V1255" s="56">
        <v>-10</v>
      </c>
      <c r="W1255" s="55"/>
      <c r="X1255" s="55"/>
      <c r="Y1255" s="55"/>
      <c r="Z1255" s="55" t="s">
        <v>48</v>
      </c>
      <c r="AA1255" s="55" t="s">
        <v>461</v>
      </c>
      <c r="AB1255" s="55" t="s">
        <v>42</v>
      </c>
      <c r="AC1255" s="55" t="s">
        <v>643</v>
      </c>
      <c r="AD1255" s="55" t="s">
        <v>51</v>
      </c>
      <c r="AE1255" s="53"/>
    </row>
    <row r="1256" spans="1:31" x14ac:dyDescent="0.25">
      <c r="A1256" s="55" t="s">
        <v>35</v>
      </c>
      <c r="B1256" s="55" t="s">
        <v>36</v>
      </c>
      <c r="C1256" s="55" t="s">
        <v>37</v>
      </c>
      <c r="D1256" s="55" t="s">
        <v>121</v>
      </c>
      <c r="E1256" s="55" t="s">
        <v>122</v>
      </c>
      <c r="F1256" s="55" t="s">
        <v>123</v>
      </c>
      <c r="G1256" s="55" t="s">
        <v>124</v>
      </c>
      <c r="H1256" s="55" t="s">
        <v>124</v>
      </c>
      <c r="I1256" s="55" t="s">
        <v>42</v>
      </c>
      <c r="J1256" s="55" t="s">
        <v>174</v>
      </c>
      <c r="K1256" s="55" t="s">
        <v>174</v>
      </c>
      <c r="L1256" s="55" t="s">
        <v>43</v>
      </c>
      <c r="M1256" s="55" t="s">
        <v>44</v>
      </c>
      <c r="N1256" s="55" t="s">
        <v>180</v>
      </c>
      <c r="O1256" s="55" t="s">
        <v>42</v>
      </c>
      <c r="P1256" s="55"/>
      <c r="Q1256" s="55" t="s">
        <v>645</v>
      </c>
      <c r="R1256" s="55"/>
      <c r="S1256" s="55">
        <v>201306</v>
      </c>
      <c r="T1256" s="55" t="s">
        <v>52</v>
      </c>
      <c r="U1256" s="55">
        <v>0</v>
      </c>
      <c r="V1256" s="56">
        <v>33317</v>
      </c>
      <c r="W1256" s="55"/>
      <c r="X1256" s="55"/>
      <c r="Y1256" s="55"/>
      <c r="Z1256" s="55" t="s">
        <v>48</v>
      </c>
      <c r="AA1256" s="55" t="s">
        <v>129</v>
      </c>
      <c r="AB1256" s="55" t="s">
        <v>42</v>
      </c>
      <c r="AC1256" s="55" t="s">
        <v>651</v>
      </c>
      <c r="AD1256" s="55" t="s">
        <v>51</v>
      </c>
      <c r="AE1256" s="53"/>
    </row>
    <row r="1257" spans="1:31" x14ac:dyDescent="0.25">
      <c r="A1257" s="55" t="s">
        <v>35</v>
      </c>
      <c r="B1257" s="55" t="s">
        <v>36</v>
      </c>
      <c r="C1257" s="55" t="s">
        <v>37</v>
      </c>
      <c r="D1257" s="55" t="s">
        <v>121</v>
      </c>
      <c r="E1257" s="55" t="s">
        <v>122</v>
      </c>
      <c r="F1257" s="55" t="s">
        <v>123</v>
      </c>
      <c r="G1257" s="55" t="s">
        <v>124</v>
      </c>
      <c r="H1257" s="55" t="s">
        <v>124</v>
      </c>
      <c r="I1257" s="55" t="s">
        <v>42</v>
      </c>
      <c r="J1257" s="55" t="s">
        <v>174</v>
      </c>
      <c r="K1257" s="55" t="s">
        <v>174</v>
      </c>
      <c r="L1257" s="55" t="s">
        <v>43</v>
      </c>
      <c r="M1257" s="55" t="s">
        <v>44</v>
      </c>
      <c r="N1257" s="55" t="s">
        <v>150</v>
      </c>
      <c r="O1257" s="55" t="s">
        <v>42</v>
      </c>
      <c r="P1257" s="55"/>
      <c r="Q1257" s="55" t="s">
        <v>176</v>
      </c>
      <c r="R1257" s="55"/>
      <c r="S1257" s="55">
        <v>201306</v>
      </c>
      <c r="T1257" s="55" t="s">
        <v>52</v>
      </c>
      <c r="U1257" s="55">
        <v>0</v>
      </c>
      <c r="V1257" s="56">
        <v>75861.2</v>
      </c>
      <c r="W1257" s="55"/>
      <c r="X1257" s="55" t="s">
        <v>177</v>
      </c>
      <c r="Y1257" s="55"/>
      <c r="Z1257" s="55" t="s">
        <v>48</v>
      </c>
      <c r="AA1257" s="55" t="s">
        <v>129</v>
      </c>
      <c r="AB1257" s="55" t="s">
        <v>42</v>
      </c>
      <c r="AC1257" s="55" t="s">
        <v>636</v>
      </c>
      <c r="AD1257" s="55" t="s">
        <v>51</v>
      </c>
      <c r="AE1257" s="53"/>
    </row>
    <row r="1258" spans="1:31" x14ac:dyDescent="0.25">
      <c r="A1258" s="55" t="s">
        <v>35</v>
      </c>
      <c r="B1258" s="55" t="s">
        <v>36</v>
      </c>
      <c r="C1258" s="55" t="s">
        <v>37</v>
      </c>
      <c r="D1258" s="55" t="s">
        <v>121</v>
      </c>
      <c r="E1258" s="55" t="s">
        <v>122</v>
      </c>
      <c r="F1258" s="55" t="s">
        <v>123</v>
      </c>
      <c r="G1258" s="55" t="s">
        <v>124</v>
      </c>
      <c r="H1258" s="55" t="s">
        <v>124</v>
      </c>
      <c r="I1258" s="55" t="s">
        <v>42</v>
      </c>
      <c r="J1258" s="55" t="s">
        <v>174</v>
      </c>
      <c r="K1258" s="55" t="s">
        <v>174</v>
      </c>
      <c r="L1258" s="55" t="s">
        <v>43</v>
      </c>
      <c r="M1258" s="55" t="s">
        <v>44</v>
      </c>
      <c r="N1258" s="55" t="s">
        <v>150</v>
      </c>
      <c r="O1258" s="55" t="s">
        <v>42</v>
      </c>
      <c r="P1258" s="55"/>
      <c r="Q1258" s="55" t="s">
        <v>176</v>
      </c>
      <c r="R1258" s="55"/>
      <c r="S1258" s="55">
        <v>201306</v>
      </c>
      <c r="T1258" s="55" t="s">
        <v>52</v>
      </c>
      <c r="U1258" s="55">
        <v>0</v>
      </c>
      <c r="V1258" s="56">
        <v>59435</v>
      </c>
      <c r="W1258" s="55"/>
      <c r="X1258" s="55" t="s">
        <v>177</v>
      </c>
      <c r="Y1258" s="55"/>
      <c r="Z1258" s="55" t="s">
        <v>48</v>
      </c>
      <c r="AA1258" s="55" t="s">
        <v>129</v>
      </c>
      <c r="AB1258" s="55" t="s">
        <v>42</v>
      </c>
      <c r="AC1258" s="55" t="s">
        <v>636</v>
      </c>
      <c r="AD1258" s="55" t="s">
        <v>51</v>
      </c>
      <c r="AE1258" s="53"/>
    </row>
    <row r="1259" spans="1:31" x14ac:dyDescent="0.25">
      <c r="A1259" s="55" t="s">
        <v>35</v>
      </c>
      <c r="B1259" s="55" t="s">
        <v>36</v>
      </c>
      <c r="C1259" s="55" t="s">
        <v>37</v>
      </c>
      <c r="D1259" s="55" t="s">
        <v>121</v>
      </c>
      <c r="E1259" s="55" t="s">
        <v>122</v>
      </c>
      <c r="F1259" s="55" t="s">
        <v>123</v>
      </c>
      <c r="G1259" s="55" t="s">
        <v>124</v>
      </c>
      <c r="H1259" s="55" t="s">
        <v>124</v>
      </c>
      <c r="I1259" s="55" t="s">
        <v>42</v>
      </c>
      <c r="J1259" s="55" t="s">
        <v>174</v>
      </c>
      <c r="K1259" s="55" t="s">
        <v>174</v>
      </c>
      <c r="L1259" s="55" t="s">
        <v>43</v>
      </c>
      <c r="M1259" s="55" t="s">
        <v>44</v>
      </c>
      <c r="N1259" s="55" t="s">
        <v>180</v>
      </c>
      <c r="O1259" s="55" t="s">
        <v>42</v>
      </c>
      <c r="P1259" s="55"/>
      <c r="Q1259" s="55" t="s">
        <v>199</v>
      </c>
      <c r="R1259" s="55" t="s">
        <v>526</v>
      </c>
      <c r="S1259" s="55">
        <v>201306</v>
      </c>
      <c r="T1259" s="55" t="s">
        <v>47</v>
      </c>
      <c r="U1259" s="55">
        <v>0</v>
      </c>
      <c r="V1259" s="56">
        <v>-43372</v>
      </c>
      <c r="W1259" s="55"/>
      <c r="X1259" s="55" t="s">
        <v>177</v>
      </c>
      <c r="Y1259" s="55"/>
      <c r="Z1259" s="55" t="s">
        <v>48</v>
      </c>
      <c r="AA1259" s="55" t="s">
        <v>129</v>
      </c>
      <c r="AB1259" s="55" t="s">
        <v>42</v>
      </c>
      <c r="AC1259" s="55" t="s">
        <v>633</v>
      </c>
      <c r="AD1259" s="55" t="s">
        <v>51</v>
      </c>
      <c r="AE1259" s="53"/>
    </row>
    <row r="1260" spans="1:31" x14ac:dyDescent="0.25">
      <c r="A1260" s="55" t="s">
        <v>35</v>
      </c>
      <c r="B1260" s="55" t="s">
        <v>36</v>
      </c>
      <c r="C1260" s="55" t="s">
        <v>37</v>
      </c>
      <c r="D1260" s="55" t="s">
        <v>121</v>
      </c>
      <c r="E1260" s="55" t="s">
        <v>122</v>
      </c>
      <c r="F1260" s="55" t="s">
        <v>123</v>
      </c>
      <c r="G1260" s="55" t="s">
        <v>124</v>
      </c>
      <c r="H1260" s="55" t="s">
        <v>124</v>
      </c>
      <c r="I1260" s="55" t="s">
        <v>42</v>
      </c>
      <c r="J1260" s="55" t="s">
        <v>182</v>
      </c>
      <c r="K1260" s="55" t="s">
        <v>182</v>
      </c>
      <c r="L1260" s="55" t="s">
        <v>43</v>
      </c>
      <c r="M1260" s="55" t="s">
        <v>44</v>
      </c>
      <c r="N1260" s="55" t="s">
        <v>180</v>
      </c>
      <c r="O1260" s="55" t="s">
        <v>42</v>
      </c>
      <c r="P1260" s="55"/>
      <c r="Q1260" s="55" t="s">
        <v>645</v>
      </c>
      <c r="R1260" s="55"/>
      <c r="S1260" s="55">
        <v>201306</v>
      </c>
      <c r="T1260" s="55" t="s">
        <v>52</v>
      </c>
      <c r="U1260" s="55">
        <v>0</v>
      </c>
      <c r="V1260" s="56">
        <v>17259</v>
      </c>
      <c r="W1260" s="55"/>
      <c r="X1260" s="55"/>
      <c r="Y1260" s="55"/>
      <c r="Z1260" s="55" t="s">
        <v>48</v>
      </c>
      <c r="AA1260" s="55" t="s">
        <v>129</v>
      </c>
      <c r="AB1260" s="55" t="s">
        <v>42</v>
      </c>
      <c r="AC1260" s="55" t="s">
        <v>651</v>
      </c>
      <c r="AD1260" s="55" t="s">
        <v>51</v>
      </c>
      <c r="AE1260" s="53"/>
    </row>
    <row r="1261" spans="1:31" x14ac:dyDescent="0.25">
      <c r="A1261" s="55" t="s">
        <v>35</v>
      </c>
      <c r="B1261" s="55" t="s">
        <v>36</v>
      </c>
      <c r="C1261" s="55" t="s">
        <v>37</v>
      </c>
      <c r="D1261" s="55" t="s">
        <v>121</v>
      </c>
      <c r="E1261" s="55" t="s">
        <v>122</v>
      </c>
      <c r="F1261" s="55" t="s">
        <v>123</v>
      </c>
      <c r="G1261" s="55" t="s">
        <v>124</v>
      </c>
      <c r="H1261" s="55" t="s">
        <v>124</v>
      </c>
      <c r="I1261" s="55" t="s">
        <v>42</v>
      </c>
      <c r="J1261" s="55" t="s">
        <v>182</v>
      </c>
      <c r="K1261" s="55" t="s">
        <v>182</v>
      </c>
      <c r="L1261" s="55" t="s">
        <v>43</v>
      </c>
      <c r="M1261" s="55" t="s">
        <v>44</v>
      </c>
      <c r="N1261" s="55" t="s">
        <v>150</v>
      </c>
      <c r="O1261" s="55" t="s">
        <v>42</v>
      </c>
      <c r="P1261" s="55"/>
      <c r="Q1261" s="55" t="s">
        <v>176</v>
      </c>
      <c r="R1261" s="55"/>
      <c r="S1261" s="55">
        <v>201306</v>
      </c>
      <c r="T1261" s="55" t="s">
        <v>52</v>
      </c>
      <c r="U1261" s="55">
        <v>0</v>
      </c>
      <c r="V1261" s="56">
        <v>74129.53</v>
      </c>
      <c r="W1261" s="55"/>
      <c r="X1261" s="55" t="s">
        <v>177</v>
      </c>
      <c r="Y1261" s="55"/>
      <c r="Z1261" s="55" t="s">
        <v>48</v>
      </c>
      <c r="AA1261" s="55" t="s">
        <v>129</v>
      </c>
      <c r="AB1261" s="55" t="s">
        <v>42</v>
      </c>
      <c r="AC1261" s="55" t="s">
        <v>636</v>
      </c>
      <c r="AD1261" s="55" t="s">
        <v>51</v>
      </c>
      <c r="AE1261" s="53"/>
    </row>
    <row r="1262" spans="1:31" x14ac:dyDescent="0.25">
      <c r="A1262" s="55" t="s">
        <v>35</v>
      </c>
      <c r="B1262" s="55" t="s">
        <v>36</v>
      </c>
      <c r="C1262" s="55" t="s">
        <v>37</v>
      </c>
      <c r="D1262" s="55" t="s">
        <v>121</v>
      </c>
      <c r="E1262" s="55" t="s">
        <v>122</v>
      </c>
      <c r="F1262" s="55" t="s">
        <v>123</v>
      </c>
      <c r="G1262" s="55" t="s">
        <v>124</v>
      </c>
      <c r="H1262" s="55" t="s">
        <v>124</v>
      </c>
      <c r="I1262" s="55" t="s">
        <v>42</v>
      </c>
      <c r="J1262" s="55" t="s">
        <v>182</v>
      </c>
      <c r="K1262" s="55" t="s">
        <v>182</v>
      </c>
      <c r="L1262" s="55" t="s">
        <v>43</v>
      </c>
      <c r="M1262" s="55" t="s">
        <v>44</v>
      </c>
      <c r="N1262" s="55" t="s">
        <v>150</v>
      </c>
      <c r="O1262" s="55" t="s">
        <v>42</v>
      </c>
      <c r="P1262" s="55"/>
      <c r="Q1262" s="55" t="s">
        <v>176</v>
      </c>
      <c r="R1262" s="55"/>
      <c r="S1262" s="55">
        <v>201306</v>
      </c>
      <c r="T1262" s="55" t="s">
        <v>52</v>
      </c>
      <c r="U1262" s="55">
        <v>0</v>
      </c>
      <c r="V1262" s="56">
        <v>59049.01</v>
      </c>
      <c r="W1262" s="55"/>
      <c r="X1262" s="55" t="s">
        <v>177</v>
      </c>
      <c r="Y1262" s="55"/>
      <c r="Z1262" s="55" t="s">
        <v>48</v>
      </c>
      <c r="AA1262" s="55" t="s">
        <v>129</v>
      </c>
      <c r="AB1262" s="55" t="s">
        <v>42</v>
      </c>
      <c r="AC1262" s="55" t="s">
        <v>636</v>
      </c>
      <c r="AD1262" s="55" t="s">
        <v>51</v>
      </c>
      <c r="AE1262" s="53"/>
    </row>
    <row r="1263" spans="1:31" x14ac:dyDescent="0.25">
      <c r="A1263" s="55" t="s">
        <v>35</v>
      </c>
      <c r="B1263" s="55" t="s">
        <v>36</v>
      </c>
      <c r="C1263" s="55" t="s">
        <v>37</v>
      </c>
      <c r="D1263" s="55" t="s">
        <v>121</v>
      </c>
      <c r="E1263" s="55" t="s">
        <v>122</v>
      </c>
      <c r="F1263" s="55" t="s">
        <v>123</v>
      </c>
      <c r="G1263" s="55" t="s">
        <v>124</v>
      </c>
      <c r="H1263" s="55" t="s">
        <v>124</v>
      </c>
      <c r="I1263" s="55" t="s">
        <v>42</v>
      </c>
      <c r="J1263" s="55" t="s">
        <v>182</v>
      </c>
      <c r="K1263" s="55" t="s">
        <v>182</v>
      </c>
      <c r="L1263" s="55" t="s">
        <v>43</v>
      </c>
      <c r="M1263" s="55" t="s">
        <v>44</v>
      </c>
      <c r="N1263" s="55" t="s">
        <v>150</v>
      </c>
      <c r="O1263" s="55" t="s">
        <v>42</v>
      </c>
      <c r="P1263" s="55"/>
      <c r="Q1263" s="55" t="s">
        <v>176</v>
      </c>
      <c r="R1263" s="55" t="s">
        <v>650</v>
      </c>
      <c r="S1263" s="55">
        <v>201306</v>
      </c>
      <c r="T1263" s="55" t="s">
        <v>52</v>
      </c>
      <c r="U1263" s="55">
        <v>0</v>
      </c>
      <c r="V1263" s="56">
        <v>179538.16</v>
      </c>
      <c r="W1263" s="55"/>
      <c r="X1263" s="55" t="s">
        <v>177</v>
      </c>
      <c r="Y1263" s="55"/>
      <c r="Z1263" s="55" t="s">
        <v>48</v>
      </c>
      <c r="AA1263" s="55" t="s">
        <v>129</v>
      </c>
      <c r="AB1263" s="55" t="s">
        <v>42</v>
      </c>
      <c r="AC1263" s="55" t="s">
        <v>636</v>
      </c>
      <c r="AD1263" s="55" t="s">
        <v>51</v>
      </c>
      <c r="AE1263" s="53"/>
    </row>
    <row r="1264" spans="1:31" x14ac:dyDescent="0.25">
      <c r="A1264" s="55" t="s">
        <v>35</v>
      </c>
      <c r="B1264" s="55" t="s">
        <v>36</v>
      </c>
      <c r="C1264" s="55" t="s">
        <v>37</v>
      </c>
      <c r="D1264" s="55" t="s">
        <v>121</v>
      </c>
      <c r="E1264" s="55" t="s">
        <v>122</v>
      </c>
      <c r="F1264" s="55" t="s">
        <v>123</v>
      </c>
      <c r="G1264" s="55" t="s">
        <v>124</v>
      </c>
      <c r="H1264" s="55" t="s">
        <v>124</v>
      </c>
      <c r="I1264" s="55" t="s">
        <v>42</v>
      </c>
      <c r="J1264" s="55" t="s">
        <v>182</v>
      </c>
      <c r="K1264" s="55" t="s">
        <v>182</v>
      </c>
      <c r="L1264" s="55" t="s">
        <v>43</v>
      </c>
      <c r="M1264" s="55" t="s">
        <v>44</v>
      </c>
      <c r="N1264" s="55" t="s">
        <v>150</v>
      </c>
      <c r="O1264" s="55" t="s">
        <v>42</v>
      </c>
      <c r="P1264" s="55"/>
      <c r="Q1264" s="55" t="s">
        <v>176</v>
      </c>
      <c r="R1264" s="55" t="s">
        <v>650</v>
      </c>
      <c r="S1264" s="55">
        <v>201306</v>
      </c>
      <c r="T1264" s="55" t="s">
        <v>52</v>
      </c>
      <c r="U1264" s="55">
        <v>0</v>
      </c>
      <c r="V1264" s="56">
        <v>281440.53999999998</v>
      </c>
      <c r="W1264" s="55"/>
      <c r="X1264" s="55" t="s">
        <v>177</v>
      </c>
      <c r="Y1264" s="55"/>
      <c r="Z1264" s="55" t="s">
        <v>48</v>
      </c>
      <c r="AA1264" s="55" t="s">
        <v>129</v>
      </c>
      <c r="AB1264" s="55" t="s">
        <v>42</v>
      </c>
      <c r="AC1264" s="55" t="s">
        <v>636</v>
      </c>
      <c r="AD1264" s="55" t="s">
        <v>51</v>
      </c>
      <c r="AE1264" s="53"/>
    </row>
    <row r="1265" spans="1:31" x14ac:dyDescent="0.25">
      <c r="A1265" s="55" t="s">
        <v>35</v>
      </c>
      <c r="B1265" s="55" t="s">
        <v>36</v>
      </c>
      <c r="C1265" s="55" t="s">
        <v>37</v>
      </c>
      <c r="D1265" s="55" t="s">
        <v>121</v>
      </c>
      <c r="E1265" s="55" t="s">
        <v>122</v>
      </c>
      <c r="F1265" s="55" t="s">
        <v>123</v>
      </c>
      <c r="G1265" s="55" t="s">
        <v>124</v>
      </c>
      <c r="H1265" s="55" t="s">
        <v>124</v>
      </c>
      <c r="I1265" s="55" t="s">
        <v>42</v>
      </c>
      <c r="J1265" s="55" t="s">
        <v>182</v>
      </c>
      <c r="K1265" s="55" t="s">
        <v>182</v>
      </c>
      <c r="L1265" s="55" t="s">
        <v>43</v>
      </c>
      <c r="M1265" s="55" t="s">
        <v>44</v>
      </c>
      <c r="N1265" s="55" t="s">
        <v>180</v>
      </c>
      <c r="O1265" s="55" t="s">
        <v>42</v>
      </c>
      <c r="P1265" s="55"/>
      <c r="Q1265" s="55" t="s">
        <v>199</v>
      </c>
      <c r="R1265" s="55" t="s">
        <v>526</v>
      </c>
      <c r="S1265" s="55">
        <v>201306</v>
      </c>
      <c r="T1265" s="55" t="s">
        <v>47</v>
      </c>
      <c r="U1265" s="55">
        <v>0</v>
      </c>
      <c r="V1265" s="56">
        <v>-258089.04</v>
      </c>
      <c r="W1265" s="55"/>
      <c r="X1265" s="55" t="s">
        <v>177</v>
      </c>
      <c r="Y1265" s="55"/>
      <c r="Z1265" s="55" t="s">
        <v>48</v>
      </c>
      <c r="AA1265" s="55" t="s">
        <v>129</v>
      </c>
      <c r="AB1265" s="55" t="s">
        <v>42</v>
      </c>
      <c r="AC1265" s="55" t="s">
        <v>633</v>
      </c>
      <c r="AD1265" s="55" t="s">
        <v>51</v>
      </c>
      <c r="AE1265" s="53"/>
    </row>
    <row r="1266" spans="1:31" x14ac:dyDescent="0.25">
      <c r="A1266" s="55" t="s">
        <v>35</v>
      </c>
      <c r="B1266" s="55" t="s">
        <v>36</v>
      </c>
      <c r="C1266" s="55" t="s">
        <v>37</v>
      </c>
      <c r="D1266" s="55" t="s">
        <v>121</v>
      </c>
      <c r="E1266" s="55" t="s">
        <v>122</v>
      </c>
      <c r="F1266" s="55" t="s">
        <v>123</v>
      </c>
      <c r="G1266" s="55" t="s">
        <v>124</v>
      </c>
      <c r="H1266" s="55" t="s">
        <v>124</v>
      </c>
      <c r="I1266" s="55" t="s">
        <v>42</v>
      </c>
      <c r="J1266" s="55" t="s">
        <v>182</v>
      </c>
      <c r="K1266" s="55" t="s">
        <v>182</v>
      </c>
      <c r="L1266" s="55" t="s">
        <v>43</v>
      </c>
      <c r="M1266" s="55" t="s">
        <v>44</v>
      </c>
      <c r="N1266" s="55" t="s">
        <v>150</v>
      </c>
      <c r="O1266" s="55" t="s">
        <v>42</v>
      </c>
      <c r="P1266" s="55"/>
      <c r="Q1266" s="55" t="s">
        <v>199</v>
      </c>
      <c r="R1266" s="55" t="s">
        <v>526</v>
      </c>
      <c r="S1266" s="55">
        <v>201306</v>
      </c>
      <c r="T1266" s="55" t="s">
        <v>47</v>
      </c>
      <c r="U1266" s="55">
        <v>0</v>
      </c>
      <c r="V1266" s="56">
        <v>-237689.51</v>
      </c>
      <c r="W1266" s="55"/>
      <c r="X1266" s="55" t="s">
        <v>177</v>
      </c>
      <c r="Y1266" s="55"/>
      <c r="Z1266" s="55" t="s">
        <v>48</v>
      </c>
      <c r="AA1266" s="55" t="s">
        <v>129</v>
      </c>
      <c r="AB1266" s="55" t="s">
        <v>42</v>
      </c>
      <c r="AC1266" s="55" t="s">
        <v>633</v>
      </c>
      <c r="AD1266" s="55" t="s">
        <v>51</v>
      </c>
      <c r="AE1266" s="53"/>
    </row>
    <row r="1267" spans="1:31" x14ac:dyDescent="0.25">
      <c r="A1267" s="55" t="s">
        <v>35</v>
      </c>
      <c r="B1267" s="55" t="s">
        <v>36</v>
      </c>
      <c r="C1267" s="55" t="s">
        <v>37</v>
      </c>
      <c r="D1267" s="55" t="s">
        <v>121</v>
      </c>
      <c r="E1267" s="55" t="s">
        <v>122</v>
      </c>
      <c r="F1267" s="55" t="s">
        <v>123</v>
      </c>
      <c r="G1267" s="55" t="s">
        <v>124</v>
      </c>
      <c r="H1267" s="55" t="s">
        <v>124</v>
      </c>
      <c r="I1267" s="55" t="s">
        <v>42</v>
      </c>
      <c r="J1267" s="55" t="s">
        <v>652</v>
      </c>
      <c r="K1267" s="55" t="s">
        <v>652</v>
      </c>
      <c r="L1267" s="55" t="s">
        <v>43</v>
      </c>
      <c r="M1267" s="55" t="s">
        <v>44</v>
      </c>
      <c r="N1267" s="55" t="s">
        <v>150</v>
      </c>
      <c r="O1267" s="55" t="s">
        <v>42</v>
      </c>
      <c r="P1267" s="55"/>
      <c r="Q1267" s="55" t="s">
        <v>176</v>
      </c>
      <c r="R1267" s="55" t="s">
        <v>650</v>
      </c>
      <c r="S1267" s="55">
        <v>201306</v>
      </c>
      <c r="T1267" s="55" t="s">
        <v>52</v>
      </c>
      <c r="U1267" s="55">
        <v>0</v>
      </c>
      <c r="V1267" s="56">
        <v>6952.68</v>
      </c>
      <c r="W1267" s="55"/>
      <c r="X1267" s="55" t="s">
        <v>177</v>
      </c>
      <c r="Y1267" s="55"/>
      <c r="Z1267" s="55" t="s">
        <v>48</v>
      </c>
      <c r="AA1267" s="55" t="s">
        <v>129</v>
      </c>
      <c r="AB1267" s="55" t="s">
        <v>42</v>
      </c>
      <c r="AC1267" s="55" t="s">
        <v>636</v>
      </c>
      <c r="AD1267" s="55" t="s">
        <v>51</v>
      </c>
      <c r="AE1267" s="53"/>
    </row>
    <row r="1268" spans="1:31" x14ac:dyDescent="0.25">
      <c r="A1268" s="55" t="s">
        <v>35</v>
      </c>
      <c r="B1268" s="55" t="s">
        <v>36</v>
      </c>
      <c r="C1268" s="55" t="s">
        <v>37</v>
      </c>
      <c r="D1268" s="55" t="s">
        <v>121</v>
      </c>
      <c r="E1268" s="55" t="s">
        <v>122</v>
      </c>
      <c r="F1268" s="55" t="s">
        <v>123</v>
      </c>
      <c r="G1268" s="55" t="s">
        <v>124</v>
      </c>
      <c r="H1268" s="55" t="s">
        <v>124</v>
      </c>
      <c r="I1268" s="55" t="s">
        <v>42</v>
      </c>
      <c r="J1268" s="55" t="s">
        <v>532</v>
      </c>
      <c r="K1268" s="55" t="s">
        <v>532</v>
      </c>
      <c r="L1268" s="55" t="s">
        <v>43</v>
      </c>
      <c r="M1268" s="55" t="s">
        <v>44</v>
      </c>
      <c r="N1268" s="55" t="s">
        <v>150</v>
      </c>
      <c r="O1268" s="55" t="s">
        <v>42</v>
      </c>
      <c r="P1268" s="55"/>
      <c r="Q1268" s="55" t="s">
        <v>176</v>
      </c>
      <c r="R1268" s="55"/>
      <c r="S1268" s="55">
        <v>201306</v>
      </c>
      <c r="T1268" s="55" t="s">
        <v>52</v>
      </c>
      <c r="U1268" s="55">
        <v>0</v>
      </c>
      <c r="V1268" s="56">
        <v>45692.04</v>
      </c>
      <c r="W1268" s="55"/>
      <c r="X1268" s="55" t="s">
        <v>177</v>
      </c>
      <c r="Y1268" s="55"/>
      <c r="Z1268" s="55" t="s">
        <v>48</v>
      </c>
      <c r="AA1268" s="55" t="s">
        <v>129</v>
      </c>
      <c r="AB1268" s="55" t="s">
        <v>42</v>
      </c>
      <c r="AC1268" s="55" t="s">
        <v>636</v>
      </c>
      <c r="AD1268" s="55" t="s">
        <v>51</v>
      </c>
      <c r="AE1268" s="53"/>
    </row>
    <row r="1269" spans="1:31" x14ac:dyDescent="0.25">
      <c r="A1269" s="55" t="s">
        <v>35</v>
      </c>
      <c r="B1269" s="55" t="s">
        <v>36</v>
      </c>
      <c r="C1269" s="55" t="s">
        <v>37</v>
      </c>
      <c r="D1269" s="55" t="s">
        <v>121</v>
      </c>
      <c r="E1269" s="55" t="s">
        <v>122</v>
      </c>
      <c r="F1269" s="55" t="s">
        <v>123</v>
      </c>
      <c r="G1269" s="55" t="s">
        <v>124</v>
      </c>
      <c r="H1269" s="55" t="s">
        <v>124</v>
      </c>
      <c r="I1269" s="55" t="s">
        <v>42</v>
      </c>
      <c r="J1269" s="55" t="s">
        <v>532</v>
      </c>
      <c r="K1269" s="55" t="s">
        <v>532</v>
      </c>
      <c r="L1269" s="55" t="s">
        <v>43</v>
      </c>
      <c r="M1269" s="55" t="s">
        <v>44</v>
      </c>
      <c r="N1269" s="55" t="s">
        <v>150</v>
      </c>
      <c r="O1269" s="55" t="s">
        <v>42</v>
      </c>
      <c r="P1269" s="55"/>
      <c r="Q1269" s="55" t="s">
        <v>176</v>
      </c>
      <c r="R1269" s="55" t="s">
        <v>650</v>
      </c>
      <c r="S1269" s="55">
        <v>201306</v>
      </c>
      <c r="T1269" s="55" t="s">
        <v>52</v>
      </c>
      <c r="U1269" s="55">
        <v>0</v>
      </c>
      <c r="V1269" s="56">
        <v>15405.16</v>
      </c>
      <c r="W1269" s="55"/>
      <c r="X1269" s="55" t="s">
        <v>177</v>
      </c>
      <c r="Y1269" s="55"/>
      <c r="Z1269" s="55" t="s">
        <v>48</v>
      </c>
      <c r="AA1269" s="55" t="s">
        <v>129</v>
      </c>
      <c r="AB1269" s="55" t="s">
        <v>42</v>
      </c>
      <c r="AC1269" s="55" t="s">
        <v>636</v>
      </c>
      <c r="AD1269" s="55" t="s">
        <v>51</v>
      </c>
      <c r="AE1269" s="53"/>
    </row>
    <row r="1270" spans="1:31" x14ac:dyDescent="0.25">
      <c r="A1270" s="55" t="s">
        <v>35</v>
      </c>
      <c r="B1270" s="55" t="s">
        <v>36</v>
      </c>
      <c r="C1270" s="55" t="s">
        <v>37</v>
      </c>
      <c r="D1270" s="55" t="s">
        <v>121</v>
      </c>
      <c r="E1270" s="55" t="s">
        <v>122</v>
      </c>
      <c r="F1270" s="55" t="s">
        <v>123</v>
      </c>
      <c r="G1270" s="55" t="s">
        <v>124</v>
      </c>
      <c r="H1270" s="55" t="s">
        <v>124</v>
      </c>
      <c r="I1270" s="55" t="s">
        <v>42</v>
      </c>
      <c r="J1270" s="55" t="s">
        <v>532</v>
      </c>
      <c r="K1270" s="55" t="s">
        <v>532</v>
      </c>
      <c r="L1270" s="55" t="s">
        <v>43</v>
      </c>
      <c r="M1270" s="55" t="s">
        <v>44</v>
      </c>
      <c r="N1270" s="55" t="s">
        <v>150</v>
      </c>
      <c r="O1270" s="55" t="s">
        <v>42</v>
      </c>
      <c r="P1270" s="55"/>
      <c r="Q1270" s="55" t="s">
        <v>176</v>
      </c>
      <c r="R1270" s="55" t="s">
        <v>650</v>
      </c>
      <c r="S1270" s="55">
        <v>201306</v>
      </c>
      <c r="T1270" s="55" t="s">
        <v>52</v>
      </c>
      <c r="U1270" s="55">
        <v>0</v>
      </c>
      <c r="V1270" s="56">
        <v>2566.86</v>
      </c>
      <c r="W1270" s="55"/>
      <c r="X1270" s="55" t="s">
        <v>177</v>
      </c>
      <c r="Y1270" s="55"/>
      <c r="Z1270" s="55" t="s">
        <v>48</v>
      </c>
      <c r="AA1270" s="55" t="s">
        <v>129</v>
      </c>
      <c r="AB1270" s="55" t="s">
        <v>42</v>
      </c>
      <c r="AC1270" s="55" t="s">
        <v>636</v>
      </c>
      <c r="AD1270" s="55" t="s">
        <v>51</v>
      </c>
      <c r="AE1270" s="53"/>
    </row>
    <row r="1271" spans="1:31" x14ac:dyDescent="0.25">
      <c r="A1271" s="55" t="s">
        <v>35</v>
      </c>
      <c r="B1271" s="55" t="s">
        <v>36</v>
      </c>
      <c r="C1271" s="55" t="s">
        <v>37</v>
      </c>
      <c r="D1271" s="55" t="s">
        <v>121</v>
      </c>
      <c r="E1271" s="55" t="s">
        <v>122</v>
      </c>
      <c r="F1271" s="55" t="s">
        <v>123</v>
      </c>
      <c r="G1271" s="55" t="s">
        <v>124</v>
      </c>
      <c r="H1271" s="55" t="s">
        <v>124</v>
      </c>
      <c r="I1271" s="55" t="s">
        <v>42</v>
      </c>
      <c r="J1271" s="55" t="s">
        <v>532</v>
      </c>
      <c r="K1271" s="55" t="s">
        <v>532</v>
      </c>
      <c r="L1271" s="55" t="s">
        <v>43</v>
      </c>
      <c r="M1271" s="55" t="s">
        <v>44</v>
      </c>
      <c r="N1271" s="55" t="s">
        <v>150</v>
      </c>
      <c r="O1271" s="55" t="s">
        <v>42</v>
      </c>
      <c r="P1271" s="55"/>
      <c r="Q1271" s="55" t="s">
        <v>199</v>
      </c>
      <c r="R1271" s="55" t="s">
        <v>526</v>
      </c>
      <c r="S1271" s="55">
        <v>201306</v>
      </c>
      <c r="T1271" s="55" t="s">
        <v>47</v>
      </c>
      <c r="U1271" s="55">
        <v>0</v>
      </c>
      <c r="V1271" s="56">
        <v>-3423.53</v>
      </c>
      <c r="W1271" s="55"/>
      <c r="X1271" s="55" t="s">
        <v>177</v>
      </c>
      <c r="Y1271" s="55"/>
      <c r="Z1271" s="55" t="s">
        <v>48</v>
      </c>
      <c r="AA1271" s="55" t="s">
        <v>129</v>
      </c>
      <c r="AB1271" s="55" t="s">
        <v>42</v>
      </c>
      <c r="AC1271" s="55" t="s">
        <v>633</v>
      </c>
      <c r="AD1271" s="55" t="s">
        <v>51</v>
      </c>
      <c r="AE1271" s="53"/>
    </row>
    <row r="1272" spans="1:31" x14ac:dyDescent="0.25">
      <c r="A1272" s="55" t="s">
        <v>35</v>
      </c>
      <c r="B1272" s="55" t="s">
        <v>36</v>
      </c>
      <c r="C1272" s="55" t="s">
        <v>37</v>
      </c>
      <c r="D1272" s="55" t="s">
        <v>121</v>
      </c>
      <c r="E1272" s="55" t="s">
        <v>122</v>
      </c>
      <c r="F1272" s="55" t="s">
        <v>123</v>
      </c>
      <c r="G1272" s="55" t="s">
        <v>124</v>
      </c>
      <c r="H1272" s="55" t="s">
        <v>124</v>
      </c>
      <c r="I1272" s="55" t="s">
        <v>42</v>
      </c>
      <c r="J1272" s="55" t="s">
        <v>190</v>
      </c>
      <c r="K1272" s="55" t="s">
        <v>190</v>
      </c>
      <c r="L1272" s="55" t="s">
        <v>43</v>
      </c>
      <c r="M1272" s="55" t="s">
        <v>44</v>
      </c>
      <c r="N1272" s="55" t="s">
        <v>150</v>
      </c>
      <c r="O1272" s="55" t="s">
        <v>42</v>
      </c>
      <c r="P1272" s="55"/>
      <c r="Q1272" s="55" t="s">
        <v>176</v>
      </c>
      <c r="R1272" s="55" t="s">
        <v>650</v>
      </c>
      <c r="S1272" s="55">
        <v>201306</v>
      </c>
      <c r="T1272" s="55" t="s">
        <v>52</v>
      </c>
      <c r="U1272" s="55">
        <v>0</v>
      </c>
      <c r="V1272" s="56">
        <v>100000</v>
      </c>
      <c r="W1272" s="55"/>
      <c r="X1272" s="55" t="s">
        <v>177</v>
      </c>
      <c r="Y1272" s="55"/>
      <c r="Z1272" s="55" t="s">
        <v>48</v>
      </c>
      <c r="AA1272" s="55" t="s">
        <v>129</v>
      </c>
      <c r="AB1272" s="55" t="s">
        <v>42</v>
      </c>
      <c r="AC1272" s="55" t="s">
        <v>636</v>
      </c>
      <c r="AD1272" s="55" t="s">
        <v>51</v>
      </c>
      <c r="AE1272" s="53"/>
    </row>
    <row r="1273" spans="1:31" x14ac:dyDescent="0.25">
      <c r="A1273" s="55" t="s">
        <v>35</v>
      </c>
      <c r="B1273" s="55" t="s">
        <v>36</v>
      </c>
      <c r="C1273" s="55" t="s">
        <v>37</v>
      </c>
      <c r="D1273" s="55" t="s">
        <v>121</v>
      </c>
      <c r="E1273" s="55" t="s">
        <v>122</v>
      </c>
      <c r="F1273" s="55" t="s">
        <v>123</v>
      </c>
      <c r="G1273" s="55" t="s">
        <v>124</v>
      </c>
      <c r="H1273" s="55" t="s">
        <v>124</v>
      </c>
      <c r="I1273" s="55" t="s">
        <v>42</v>
      </c>
      <c r="J1273" s="55" t="s">
        <v>182</v>
      </c>
      <c r="K1273" s="55" t="s">
        <v>182</v>
      </c>
      <c r="L1273" s="55" t="s">
        <v>43</v>
      </c>
      <c r="M1273" s="55" t="s">
        <v>44</v>
      </c>
      <c r="N1273" s="55" t="s">
        <v>150</v>
      </c>
      <c r="O1273" s="55" t="s">
        <v>42</v>
      </c>
      <c r="P1273" s="55"/>
      <c r="Q1273" s="55" t="s">
        <v>199</v>
      </c>
      <c r="R1273" s="55"/>
      <c r="S1273" s="55">
        <v>201306</v>
      </c>
      <c r="T1273" s="55" t="s">
        <v>47</v>
      </c>
      <c r="U1273" s="55">
        <v>0</v>
      </c>
      <c r="V1273" s="56">
        <v>-122056.85</v>
      </c>
      <c r="W1273" s="55"/>
      <c r="X1273" s="55" t="s">
        <v>177</v>
      </c>
      <c r="Y1273" s="55"/>
      <c r="Z1273" s="55" t="s">
        <v>48</v>
      </c>
      <c r="AA1273" s="55" t="s">
        <v>129</v>
      </c>
      <c r="AB1273" s="55" t="s">
        <v>42</v>
      </c>
      <c r="AC1273" s="55" t="s">
        <v>633</v>
      </c>
      <c r="AD1273" s="55" t="s">
        <v>51</v>
      </c>
      <c r="AE1273" s="53"/>
    </row>
    <row r="1274" spans="1:31" x14ac:dyDescent="0.25">
      <c r="A1274" s="55" t="s">
        <v>35</v>
      </c>
      <c r="B1274" s="55" t="s">
        <v>36</v>
      </c>
      <c r="C1274" s="55" t="s">
        <v>37</v>
      </c>
      <c r="D1274" s="55" t="s">
        <v>121</v>
      </c>
      <c r="E1274" s="55" t="s">
        <v>122</v>
      </c>
      <c r="F1274" s="55" t="s">
        <v>123</v>
      </c>
      <c r="G1274" s="55" t="s">
        <v>124</v>
      </c>
      <c r="H1274" s="55" t="s">
        <v>124</v>
      </c>
      <c r="I1274" s="55" t="s">
        <v>42</v>
      </c>
      <c r="J1274" s="55" t="s">
        <v>182</v>
      </c>
      <c r="K1274" s="55" t="s">
        <v>182</v>
      </c>
      <c r="L1274" s="55" t="s">
        <v>43</v>
      </c>
      <c r="M1274" s="55" t="s">
        <v>44</v>
      </c>
      <c r="N1274" s="55" t="s">
        <v>180</v>
      </c>
      <c r="O1274" s="55" t="s">
        <v>42</v>
      </c>
      <c r="P1274" s="55"/>
      <c r="Q1274" s="55" t="s">
        <v>199</v>
      </c>
      <c r="R1274" s="55"/>
      <c r="S1274" s="55">
        <v>201306</v>
      </c>
      <c r="T1274" s="55" t="s">
        <v>47</v>
      </c>
      <c r="U1274" s="55">
        <v>0</v>
      </c>
      <c r="V1274" s="56">
        <v>-82526.320000000007</v>
      </c>
      <c r="W1274" s="55"/>
      <c r="X1274" s="55" t="s">
        <v>177</v>
      </c>
      <c r="Y1274" s="55"/>
      <c r="Z1274" s="55" t="s">
        <v>48</v>
      </c>
      <c r="AA1274" s="55" t="s">
        <v>129</v>
      </c>
      <c r="AB1274" s="55" t="s">
        <v>42</v>
      </c>
      <c r="AC1274" s="55" t="s">
        <v>633</v>
      </c>
      <c r="AD1274" s="55" t="s">
        <v>51</v>
      </c>
      <c r="AE1274" s="53"/>
    </row>
    <row r="1275" spans="1:31" x14ac:dyDescent="0.25">
      <c r="A1275" s="55" t="s">
        <v>35</v>
      </c>
      <c r="B1275" s="55" t="s">
        <v>36</v>
      </c>
      <c r="C1275" s="55" t="s">
        <v>37</v>
      </c>
      <c r="D1275" s="55" t="s">
        <v>121</v>
      </c>
      <c r="E1275" s="55" t="s">
        <v>122</v>
      </c>
      <c r="F1275" s="55" t="s">
        <v>123</v>
      </c>
      <c r="G1275" s="55" t="s">
        <v>124</v>
      </c>
      <c r="H1275" s="55" t="s">
        <v>124</v>
      </c>
      <c r="I1275" s="55" t="s">
        <v>42</v>
      </c>
      <c r="J1275" s="55" t="s">
        <v>190</v>
      </c>
      <c r="K1275" s="55" t="s">
        <v>190</v>
      </c>
      <c r="L1275" s="55" t="s">
        <v>43</v>
      </c>
      <c r="M1275" s="55" t="s">
        <v>44</v>
      </c>
      <c r="N1275" s="55" t="s">
        <v>150</v>
      </c>
      <c r="O1275" s="55" t="s">
        <v>42</v>
      </c>
      <c r="P1275" s="55"/>
      <c r="Q1275" s="55" t="s">
        <v>199</v>
      </c>
      <c r="R1275" s="55" t="s">
        <v>526</v>
      </c>
      <c r="S1275" s="55">
        <v>201306</v>
      </c>
      <c r="T1275" s="55" t="s">
        <v>47</v>
      </c>
      <c r="U1275" s="55">
        <v>0</v>
      </c>
      <c r="V1275" s="56">
        <v>-100000</v>
      </c>
      <c r="W1275" s="55"/>
      <c r="X1275" s="55" t="s">
        <v>177</v>
      </c>
      <c r="Y1275" s="55"/>
      <c r="Z1275" s="55" t="s">
        <v>48</v>
      </c>
      <c r="AA1275" s="55" t="s">
        <v>129</v>
      </c>
      <c r="AB1275" s="55" t="s">
        <v>42</v>
      </c>
      <c r="AC1275" s="55" t="s">
        <v>633</v>
      </c>
      <c r="AD1275" s="55" t="s">
        <v>51</v>
      </c>
      <c r="AE1275" s="53"/>
    </row>
    <row r="1276" spans="1:31" x14ac:dyDescent="0.25">
      <c r="A1276" s="55" t="s">
        <v>35</v>
      </c>
      <c r="B1276" s="55" t="s">
        <v>36</v>
      </c>
      <c r="C1276" s="55" t="s">
        <v>37</v>
      </c>
      <c r="D1276" s="55" t="s">
        <v>121</v>
      </c>
      <c r="E1276" s="55" t="s">
        <v>215</v>
      </c>
      <c r="F1276" s="55" t="s">
        <v>216</v>
      </c>
      <c r="G1276" s="55" t="s">
        <v>124</v>
      </c>
      <c r="H1276" s="55" t="s">
        <v>124</v>
      </c>
      <c r="I1276" s="55" t="s">
        <v>42</v>
      </c>
      <c r="J1276" s="55" t="s">
        <v>217</v>
      </c>
      <c r="K1276" s="55" t="s">
        <v>217</v>
      </c>
      <c r="L1276" s="55" t="s">
        <v>43</v>
      </c>
      <c r="M1276" s="55" t="s">
        <v>44</v>
      </c>
      <c r="N1276" s="55" t="s">
        <v>180</v>
      </c>
      <c r="O1276" s="55" t="s">
        <v>42</v>
      </c>
      <c r="P1276" s="55"/>
      <c r="Q1276" s="55" t="s">
        <v>218</v>
      </c>
      <c r="R1276" s="55"/>
      <c r="S1276" s="55">
        <v>201306</v>
      </c>
      <c r="T1276" s="55" t="s">
        <v>52</v>
      </c>
      <c r="U1276" s="55">
        <v>0</v>
      </c>
      <c r="V1276" s="56">
        <v>372651.59</v>
      </c>
      <c r="W1276" s="55"/>
      <c r="X1276" s="55"/>
      <c r="Y1276" s="55"/>
      <c r="Z1276" s="55" t="s">
        <v>48</v>
      </c>
      <c r="AA1276" s="55" t="s">
        <v>129</v>
      </c>
      <c r="AB1276" s="55" t="s">
        <v>42</v>
      </c>
      <c r="AC1276" s="55" t="s">
        <v>636</v>
      </c>
      <c r="AD1276" s="55" t="s">
        <v>51</v>
      </c>
      <c r="AE1276" s="53"/>
    </row>
    <row r="1277" spans="1:31" x14ac:dyDescent="0.25">
      <c r="A1277" s="55" t="s">
        <v>35</v>
      </c>
      <c r="B1277" s="55" t="s">
        <v>36</v>
      </c>
      <c r="C1277" s="55" t="s">
        <v>37</v>
      </c>
      <c r="D1277" s="55" t="s">
        <v>121</v>
      </c>
      <c r="E1277" s="55" t="s">
        <v>215</v>
      </c>
      <c r="F1277" s="55" t="s">
        <v>216</v>
      </c>
      <c r="G1277" s="55" t="s">
        <v>124</v>
      </c>
      <c r="H1277" s="55" t="s">
        <v>124</v>
      </c>
      <c r="I1277" s="55" t="s">
        <v>42</v>
      </c>
      <c r="J1277" s="55" t="s">
        <v>217</v>
      </c>
      <c r="K1277" s="55" t="s">
        <v>217</v>
      </c>
      <c r="L1277" s="55" t="s">
        <v>43</v>
      </c>
      <c r="M1277" s="55" t="s">
        <v>44</v>
      </c>
      <c r="N1277" s="55" t="s">
        <v>180</v>
      </c>
      <c r="O1277" s="55" t="s">
        <v>42</v>
      </c>
      <c r="P1277" s="55"/>
      <c r="Q1277" s="55" t="s">
        <v>218</v>
      </c>
      <c r="R1277" s="55"/>
      <c r="S1277" s="55">
        <v>201306</v>
      </c>
      <c r="T1277" s="55" t="s">
        <v>52</v>
      </c>
      <c r="U1277" s="55">
        <v>0</v>
      </c>
      <c r="V1277" s="56">
        <v>119038.08</v>
      </c>
      <c r="W1277" s="55"/>
      <c r="X1277" s="55"/>
      <c r="Y1277" s="55"/>
      <c r="Z1277" s="55" t="s">
        <v>48</v>
      </c>
      <c r="AA1277" s="55" t="s">
        <v>129</v>
      </c>
      <c r="AB1277" s="55" t="s">
        <v>42</v>
      </c>
      <c r="AC1277" s="55" t="s">
        <v>636</v>
      </c>
      <c r="AD1277" s="55" t="s">
        <v>51</v>
      </c>
      <c r="AE1277" s="53"/>
    </row>
    <row r="1278" spans="1:31" x14ac:dyDescent="0.25">
      <c r="A1278" s="55" t="s">
        <v>35</v>
      </c>
      <c r="B1278" s="55" t="s">
        <v>36</v>
      </c>
      <c r="C1278" s="55" t="s">
        <v>37</v>
      </c>
      <c r="D1278" s="55" t="s">
        <v>121</v>
      </c>
      <c r="E1278" s="55" t="s">
        <v>215</v>
      </c>
      <c r="F1278" s="55" t="s">
        <v>216</v>
      </c>
      <c r="G1278" s="55" t="s">
        <v>124</v>
      </c>
      <c r="H1278" s="55" t="s">
        <v>124</v>
      </c>
      <c r="I1278" s="55" t="s">
        <v>42</v>
      </c>
      <c r="J1278" s="55" t="s">
        <v>217</v>
      </c>
      <c r="K1278" s="55" t="s">
        <v>217</v>
      </c>
      <c r="L1278" s="55" t="s">
        <v>43</v>
      </c>
      <c r="M1278" s="55" t="s">
        <v>44</v>
      </c>
      <c r="N1278" s="55" t="s">
        <v>180</v>
      </c>
      <c r="O1278" s="55" t="s">
        <v>42</v>
      </c>
      <c r="P1278" s="55"/>
      <c r="Q1278" s="55" t="s">
        <v>563</v>
      </c>
      <c r="R1278" s="55"/>
      <c r="S1278" s="55">
        <v>201306</v>
      </c>
      <c r="T1278" s="55" t="s">
        <v>52</v>
      </c>
      <c r="U1278" s="55">
        <v>0</v>
      </c>
      <c r="V1278" s="56">
        <v>376190.94</v>
      </c>
      <c r="W1278" s="55"/>
      <c r="X1278" s="55"/>
      <c r="Y1278" s="55"/>
      <c r="Z1278" s="55" t="s">
        <v>48</v>
      </c>
      <c r="AA1278" s="55" t="s">
        <v>129</v>
      </c>
      <c r="AB1278" s="55" t="s">
        <v>42</v>
      </c>
      <c r="AC1278" s="55" t="s">
        <v>656</v>
      </c>
      <c r="AD1278" s="55" t="s">
        <v>51</v>
      </c>
      <c r="AE1278" s="53"/>
    </row>
    <row r="1279" spans="1:31" x14ac:dyDescent="0.25">
      <c r="A1279" s="55" t="s">
        <v>35</v>
      </c>
      <c r="B1279" s="55" t="s">
        <v>36</v>
      </c>
      <c r="C1279" s="55" t="s">
        <v>37</v>
      </c>
      <c r="D1279" s="55" t="s">
        <v>121</v>
      </c>
      <c r="E1279" s="55" t="s">
        <v>215</v>
      </c>
      <c r="F1279" s="55" t="s">
        <v>216</v>
      </c>
      <c r="G1279" s="55" t="s">
        <v>124</v>
      </c>
      <c r="H1279" s="55" t="s">
        <v>124</v>
      </c>
      <c r="I1279" s="55" t="s">
        <v>42</v>
      </c>
      <c r="J1279" s="55" t="s">
        <v>217</v>
      </c>
      <c r="K1279" s="55" t="s">
        <v>217</v>
      </c>
      <c r="L1279" s="55" t="s">
        <v>43</v>
      </c>
      <c r="M1279" s="55" t="s">
        <v>44</v>
      </c>
      <c r="N1279" s="55" t="s">
        <v>150</v>
      </c>
      <c r="O1279" s="55" t="s">
        <v>42</v>
      </c>
      <c r="P1279" s="55"/>
      <c r="Q1279" s="55" t="s">
        <v>660</v>
      </c>
      <c r="R1279" s="55"/>
      <c r="S1279" s="55">
        <v>201306</v>
      </c>
      <c r="T1279" s="55" t="s">
        <v>52</v>
      </c>
      <c r="U1279" s="55">
        <v>0</v>
      </c>
      <c r="V1279" s="56">
        <v>129851.67</v>
      </c>
      <c r="W1279" s="55"/>
      <c r="X1279" s="55" t="s">
        <v>230</v>
      </c>
      <c r="Y1279" s="55"/>
      <c r="Z1279" s="55" t="s">
        <v>48</v>
      </c>
      <c r="AA1279" s="55" t="s">
        <v>129</v>
      </c>
      <c r="AB1279" s="55" t="s">
        <v>42</v>
      </c>
      <c r="AC1279" s="55" t="s">
        <v>636</v>
      </c>
      <c r="AD1279" s="55" t="s">
        <v>51</v>
      </c>
      <c r="AE1279" s="53"/>
    </row>
    <row r="1280" spans="1:31" x14ac:dyDescent="0.25">
      <c r="A1280" s="55" t="s">
        <v>35</v>
      </c>
      <c r="B1280" s="55" t="s">
        <v>36</v>
      </c>
      <c r="C1280" s="55" t="s">
        <v>37</v>
      </c>
      <c r="D1280" s="55" t="s">
        <v>121</v>
      </c>
      <c r="E1280" s="55" t="s">
        <v>215</v>
      </c>
      <c r="F1280" s="55" t="s">
        <v>216</v>
      </c>
      <c r="G1280" s="55" t="s">
        <v>124</v>
      </c>
      <c r="H1280" s="55" t="s">
        <v>124</v>
      </c>
      <c r="I1280" s="55" t="s">
        <v>42</v>
      </c>
      <c r="J1280" s="55" t="s">
        <v>217</v>
      </c>
      <c r="K1280" s="55" t="s">
        <v>217</v>
      </c>
      <c r="L1280" s="55" t="s">
        <v>43</v>
      </c>
      <c r="M1280" s="55" t="s">
        <v>44</v>
      </c>
      <c r="N1280" s="55" t="s">
        <v>180</v>
      </c>
      <c r="O1280" s="55" t="s">
        <v>42</v>
      </c>
      <c r="P1280" s="55"/>
      <c r="Q1280" s="55" t="s">
        <v>223</v>
      </c>
      <c r="R1280" s="55"/>
      <c r="S1280" s="55">
        <v>201306</v>
      </c>
      <c r="T1280" s="55" t="s">
        <v>47</v>
      </c>
      <c r="U1280" s="55">
        <v>0</v>
      </c>
      <c r="V1280" s="56">
        <v>-376190.94</v>
      </c>
      <c r="W1280" s="55"/>
      <c r="X1280" s="55"/>
      <c r="Y1280" s="55"/>
      <c r="Z1280" s="55" t="s">
        <v>48</v>
      </c>
      <c r="AA1280" s="55" t="s">
        <v>129</v>
      </c>
      <c r="AB1280" s="55" t="s">
        <v>42</v>
      </c>
      <c r="AC1280" s="55" t="s">
        <v>633</v>
      </c>
      <c r="AD1280" s="55" t="s">
        <v>51</v>
      </c>
      <c r="AE1280" s="53"/>
    </row>
    <row r="1281" spans="1:31" x14ac:dyDescent="0.25">
      <c r="A1281" s="55" t="s">
        <v>35</v>
      </c>
      <c r="B1281" s="55" t="s">
        <v>36</v>
      </c>
      <c r="C1281" s="55" t="s">
        <v>37</v>
      </c>
      <c r="D1281" s="55" t="s">
        <v>121</v>
      </c>
      <c r="E1281" s="55" t="s">
        <v>215</v>
      </c>
      <c r="F1281" s="55" t="s">
        <v>216</v>
      </c>
      <c r="G1281" s="55" t="s">
        <v>124</v>
      </c>
      <c r="H1281" s="55" t="s">
        <v>124</v>
      </c>
      <c r="I1281" s="55" t="s">
        <v>42</v>
      </c>
      <c r="J1281" s="55" t="s">
        <v>217</v>
      </c>
      <c r="K1281" s="55" t="s">
        <v>217</v>
      </c>
      <c r="L1281" s="55" t="s">
        <v>43</v>
      </c>
      <c r="M1281" s="55" t="s">
        <v>44</v>
      </c>
      <c r="N1281" s="55" t="s">
        <v>180</v>
      </c>
      <c r="O1281" s="55" t="s">
        <v>42</v>
      </c>
      <c r="P1281" s="55"/>
      <c r="Q1281" s="55" t="s">
        <v>223</v>
      </c>
      <c r="R1281" s="55"/>
      <c r="S1281" s="55">
        <v>201306</v>
      </c>
      <c r="T1281" s="55" t="s">
        <v>47</v>
      </c>
      <c r="U1281" s="55">
        <v>0</v>
      </c>
      <c r="V1281" s="56">
        <v>-119038.08</v>
      </c>
      <c r="W1281" s="55"/>
      <c r="X1281" s="55"/>
      <c r="Y1281" s="55"/>
      <c r="Z1281" s="55" t="s">
        <v>48</v>
      </c>
      <c r="AA1281" s="55" t="s">
        <v>129</v>
      </c>
      <c r="AB1281" s="55" t="s">
        <v>42</v>
      </c>
      <c r="AC1281" s="55" t="s">
        <v>633</v>
      </c>
      <c r="AD1281" s="55" t="s">
        <v>51</v>
      </c>
      <c r="AE1281" s="53"/>
    </row>
    <row r="1282" spans="1:31" x14ac:dyDescent="0.25">
      <c r="A1282" s="55" t="s">
        <v>35</v>
      </c>
      <c r="B1282" s="55" t="s">
        <v>36</v>
      </c>
      <c r="C1282" s="55" t="s">
        <v>37</v>
      </c>
      <c r="D1282" s="55" t="s">
        <v>121</v>
      </c>
      <c r="E1282" s="55" t="s">
        <v>215</v>
      </c>
      <c r="F1282" s="55" t="s">
        <v>216</v>
      </c>
      <c r="G1282" s="55" t="s">
        <v>124</v>
      </c>
      <c r="H1282" s="55" t="s">
        <v>124</v>
      </c>
      <c r="I1282" s="55" t="s">
        <v>42</v>
      </c>
      <c r="J1282" s="55" t="s">
        <v>217</v>
      </c>
      <c r="K1282" s="55" t="s">
        <v>217</v>
      </c>
      <c r="L1282" s="55" t="s">
        <v>43</v>
      </c>
      <c r="M1282" s="55" t="s">
        <v>44</v>
      </c>
      <c r="N1282" s="55" t="s">
        <v>150</v>
      </c>
      <c r="O1282" s="55" t="s">
        <v>42</v>
      </c>
      <c r="P1282" s="55"/>
      <c r="Q1282" s="55" t="s">
        <v>223</v>
      </c>
      <c r="R1282" s="55" t="s">
        <v>561</v>
      </c>
      <c r="S1282" s="55">
        <v>201306</v>
      </c>
      <c r="T1282" s="55" t="s">
        <v>47</v>
      </c>
      <c r="U1282" s="55">
        <v>0</v>
      </c>
      <c r="V1282" s="56">
        <v>-122076.94</v>
      </c>
      <c r="W1282" s="55"/>
      <c r="X1282" s="55" t="s">
        <v>230</v>
      </c>
      <c r="Y1282" s="55"/>
      <c r="Z1282" s="55" t="s">
        <v>48</v>
      </c>
      <c r="AA1282" s="55" t="s">
        <v>129</v>
      </c>
      <c r="AB1282" s="55" t="s">
        <v>42</v>
      </c>
      <c r="AC1282" s="55" t="s">
        <v>633</v>
      </c>
      <c r="AD1282" s="55" t="s">
        <v>51</v>
      </c>
      <c r="AE1282" s="53"/>
    </row>
    <row r="1283" spans="1:31" x14ac:dyDescent="0.25">
      <c r="A1283" s="55" t="s">
        <v>35</v>
      </c>
      <c r="B1283" s="55" t="s">
        <v>36</v>
      </c>
      <c r="C1283" s="55" t="s">
        <v>37</v>
      </c>
      <c r="D1283" s="55" t="s">
        <v>121</v>
      </c>
      <c r="E1283" s="55" t="s">
        <v>215</v>
      </c>
      <c r="F1283" s="55" t="s">
        <v>216</v>
      </c>
      <c r="G1283" s="55" t="s">
        <v>124</v>
      </c>
      <c r="H1283" s="55" t="s">
        <v>124</v>
      </c>
      <c r="I1283" s="55" t="s">
        <v>42</v>
      </c>
      <c r="J1283" s="55" t="s">
        <v>217</v>
      </c>
      <c r="K1283" s="55" t="s">
        <v>217</v>
      </c>
      <c r="L1283" s="55" t="s">
        <v>43</v>
      </c>
      <c r="M1283" s="55" t="s">
        <v>44</v>
      </c>
      <c r="N1283" s="55" t="s">
        <v>150</v>
      </c>
      <c r="O1283" s="55" t="s">
        <v>42</v>
      </c>
      <c r="P1283" s="55"/>
      <c r="Q1283" s="55" t="s">
        <v>223</v>
      </c>
      <c r="R1283" s="55" t="s">
        <v>562</v>
      </c>
      <c r="S1283" s="55">
        <v>201306</v>
      </c>
      <c r="T1283" s="55" t="s">
        <v>47</v>
      </c>
      <c r="U1283" s="55">
        <v>0</v>
      </c>
      <c r="V1283" s="56">
        <v>-14000</v>
      </c>
      <c r="W1283" s="55"/>
      <c r="X1283" s="55" t="s">
        <v>230</v>
      </c>
      <c r="Y1283" s="55"/>
      <c r="Z1283" s="55" t="s">
        <v>48</v>
      </c>
      <c r="AA1283" s="55" t="s">
        <v>129</v>
      </c>
      <c r="AB1283" s="55" t="s">
        <v>42</v>
      </c>
      <c r="AC1283" s="55" t="s">
        <v>633</v>
      </c>
      <c r="AD1283" s="55" t="s">
        <v>51</v>
      </c>
      <c r="AE1283" s="53"/>
    </row>
    <row r="1284" spans="1:31" x14ac:dyDescent="0.25">
      <c r="A1284" s="55" t="s">
        <v>35</v>
      </c>
      <c r="B1284" s="55" t="s">
        <v>36</v>
      </c>
      <c r="C1284" s="55" t="s">
        <v>37</v>
      </c>
      <c r="D1284" s="55" t="s">
        <v>121</v>
      </c>
      <c r="E1284" s="55" t="s">
        <v>215</v>
      </c>
      <c r="F1284" s="55" t="s">
        <v>216</v>
      </c>
      <c r="G1284" s="55" t="s">
        <v>124</v>
      </c>
      <c r="H1284" s="55" t="s">
        <v>124</v>
      </c>
      <c r="I1284" s="55" t="s">
        <v>42</v>
      </c>
      <c r="J1284" s="55" t="s">
        <v>231</v>
      </c>
      <c r="K1284" s="55" t="s">
        <v>231</v>
      </c>
      <c r="L1284" s="55" t="s">
        <v>43</v>
      </c>
      <c r="M1284" s="55" t="s">
        <v>44</v>
      </c>
      <c r="N1284" s="55" t="s">
        <v>180</v>
      </c>
      <c r="O1284" s="55" t="s">
        <v>42</v>
      </c>
      <c r="P1284" s="55"/>
      <c r="Q1284" s="55" t="s">
        <v>567</v>
      </c>
      <c r="R1284" s="55"/>
      <c r="S1284" s="55">
        <v>201306</v>
      </c>
      <c r="T1284" s="55" t="s">
        <v>52</v>
      </c>
      <c r="U1284" s="55">
        <v>0</v>
      </c>
      <c r="V1284" s="56">
        <v>11367.25</v>
      </c>
      <c r="W1284" s="55"/>
      <c r="X1284" s="55"/>
      <c r="Y1284" s="55"/>
      <c r="Z1284" s="55" t="s">
        <v>48</v>
      </c>
      <c r="AA1284" s="55" t="s">
        <v>129</v>
      </c>
      <c r="AB1284" s="55" t="s">
        <v>42</v>
      </c>
      <c r="AC1284" s="55" t="s">
        <v>656</v>
      </c>
      <c r="AD1284" s="55" t="s">
        <v>51</v>
      </c>
      <c r="AE1284" s="53"/>
    </row>
    <row r="1285" spans="1:31" x14ac:dyDescent="0.25">
      <c r="A1285" s="55" t="s">
        <v>35</v>
      </c>
      <c r="B1285" s="55" t="s">
        <v>36</v>
      </c>
      <c r="C1285" s="55" t="s">
        <v>37</v>
      </c>
      <c r="D1285" s="55" t="s">
        <v>121</v>
      </c>
      <c r="E1285" s="55" t="s">
        <v>215</v>
      </c>
      <c r="F1285" s="55" t="s">
        <v>216</v>
      </c>
      <c r="G1285" s="55" t="s">
        <v>124</v>
      </c>
      <c r="H1285" s="55" t="s">
        <v>124</v>
      </c>
      <c r="I1285" s="55" t="s">
        <v>42</v>
      </c>
      <c r="J1285" s="55" t="s">
        <v>231</v>
      </c>
      <c r="K1285" s="55" t="s">
        <v>231</v>
      </c>
      <c r="L1285" s="55" t="s">
        <v>43</v>
      </c>
      <c r="M1285" s="55" t="s">
        <v>44</v>
      </c>
      <c r="N1285" s="55" t="s">
        <v>150</v>
      </c>
      <c r="O1285" s="55" t="s">
        <v>42</v>
      </c>
      <c r="P1285" s="55"/>
      <c r="Q1285" s="55" t="s">
        <v>660</v>
      </c>
      <c r="R1285" s="55"/>
      <c r="S1285" s="55">
        <v>201306</v>
      </c>
      <c r="T1285" s="55" t="s">
        <v>52</v>
      </c>
      <c r="U1285" s="55">
        <v>0</v>
      </c>
      <c r="V1285" s="56">
        <v>52827.8</v>
      </c>
      <c r="W1285" s="55"/>
      <c r="X1285" s="55" t="s">
        <v>236</v>
      </c>
      <c r="Y1285" s="55"/>
      <c r="Z1285" s="55" t="s">
        <v>48</v>
      </c>
      <c r="AA1285" s="55" t="s">
        <v>129</v>
      </c>
      <c r="AB1285" s="55" t="s">
        <v>42</v>
      </c>
      <c r="AC1285" s="55" t="s">
        <v>636</v>
      </c>
      <c r="AD1285" s="55" t="s">
        <v>51</v>
      </c>
      <c r="AE1285" s="53"/>
    </row>
    <row r="1286" spans="1:31" x14ac:dyDescent="0.25">
      <c r="A1286" s="55" t="s">
        <v>35</v>
      </c>
      <c r="B1286" s="55" t="s">
        <v>36</v>
      </c>
      <c r="C1286" s="55" t="s">
        <v>37</v>
      </c>
      <c r="D1286" s="55" t="s">
        <v>121</v>
      </c>
      <c r="E1286" s="55" t="s">
        <v>215</v>
      </c>
      <c r="F1286" s="55" t="s">
        <v>216</v>
      </c>
      <c r="G1286" s="55" t="s">
        <v>124</v>
      </c>
      <c r="H1286" s="55" t="s">
        <v>124</v>
      </c>
      <c r="I1286" s="55" t="s">
        <v>42</v>
      </c>
      <c r="J1286" s="55" t="s">
        <v>231</v>
      </c>
      <c r="K1286" s="55" t="s">
        <v>231</v>
      </c>
      <c r="L1286" s="55" t="s">
        <v>43</v>
      </c>
      <c r="M1286" s="55" t="s">
        <v>44</v>
      </c>
      <c r="N1286" s="55" t="s">
        <v>180</v>
      </c>
      <c r="O1286" s="55" t="s">
        <v>42</v>
      </c>
      <c r="P1286" s="55"/>
      <c r="Q1286" s="55" t="s">
        <v>218</v>
      </c>
      <c r="R1286" s="55"/>
      <c r="S1286" s="55">
        <v>201306</v>
      </c>
      <c r="T1286" s="55" t="s">
        <v>52</v>
      </c>
      <c r="U1286" s="55">
        <v>0</v>
      </c>
      <c r="V1286" s="56">
        <v>9978.0400000000009</v>
      </c>
      <c r="W1286" s="55"/>
      <c r="X1286" s="55"/>
      <c r="Y1286" s="55"/>
      <c r="Z1286" s="55" t="s">
        <v>48</v>
      </c>
      <c r="AA1286" s="55" t="s">
        <v>129</v>
      </c>
      <c r="AB1286" s="55" t="s">
        <v>42</v>
      </c>
      <c r="AC1286" s="55" t="s">
        <v>636</v>
      </c>
      <c r="AD1286" s="55" t="s">
        <v>51</v>
      </c>
      <c r="AE1286" s="53"/>
    </row>
    <row r="1287" spans="1:31" x14ac:dyDescent="0.25">
      <c r="A1287" s="55" t="s">
        <v>35</v>
      </c>
      <c r="B1287" s="55" t="s">
        <v>36</v>
      </c>
      <c r="C1287" s="55" t="s">
        <v>37</v>
      </c>
      <c r="D1287" s="55" t="s">
        <v>121</v>
      </c>
      <c r="E1287" s="55" t="s">
        <v>215</v>
      </c>
      <c r="F1287" s="55" t="s">
        <v>216</v>
      </c>
      <c r="G1287" s="55" t="s">
        <v>124</v>
      </c>
      <c r="H1287" s="55" t="s">
        <v>124</v>
      </c>
      <c r="I1287" s="55" t="s">
        <v>42</v>
      </c>
      <c r="J1287" s="55" t="s">
        <v>231</v>
      </c>
      <c r="K1287" s="55" t="s">
        <v>231</v>
      </c>
      <c r="L1287" s="55" t="s">
        <v>43</v>
      </c>
      <c r="M1287" s="55" t="s">
        <v>44</v>
      </c>
      <c r="N1287" s="55" t="s">
        <v>180</v>
      </c>
      <c r="O1287" s="55" t="s">
        <v>42</v>
      </c>
      <c r="P1287" s="55"/>
      <c r="Q1287" s="55" t="s">
        <v>223</v>
      </c>
      <c r="R1287" s="55"/>
      <c r="S1287" s="55">
        <v>201306</v>
      </c>
      <c r="T1287" s="55" t="s">
        <v>47</v>
      </c>
      <c r="U1287" s="55">
        <v>0</v>
      </c>
      <c r="V1287" s="56">
        <v>-11367.25</v>
      </c>
      <c r="W1287" s="55"/>
      <c r="X1287" s="55"/>
      <c r="Y1287" s="55"/>
      <c r="Z1287" s="55" t="s">
        <v>48</v>
      </c>
      <c r="AA1287" s="55" t="s">
        <v>129</v>
      </c>
      <c r="AB1287" s="55" t="s">
        <v>42</v>
      </c>
      <c r="AC1287" s="55" t="s">
        <v>633</v>
      </c>
      <c r="AD1287" s="55" t="s">
        <v>51</v>
      </c>
      <c r="AE1287" s="53"/>
    </row>
    <row r="1288" spans="1:31" x14ac:dyDescent="0.25">
      <c r="A1288" s="55" t="s">
        <v>35</v>
      </c>
      <c r="B1288" s="55" t="s">
        <v>36</v>
      </c>
      <c r="C1288" s="55" t="s">
        <v>37</v>
      </c>
      <c r="D1288" s="55" t="s">
        <v>121</v>
      </c>
      <c r="E1288" s="55" t="s">
        <v>215</v>
      </c>
      <c r="F1288" s="55" t="s">
        <v>216</v>
      </c>
      <c r="G1288" s="55" t="s">
        <v>124</v>
      </c>
      <c r="H1288" s="55" t="s">
        <v>124</v>
      </c>
      <c r="I1288" s="55" t="s">
        <v>42</v>
      </c>
      <c r="J1288" s="55" t="s">
        <v>231</v>
      </c>
      <c r="K1288" s="55" t="s">
        <v>231</v>
      </c>
      <c r="L1288" s="55" t="s">
        <v>43</v>
      </c>
      <c r="M1288" s="55" t="s">
        <v>44</v>
      </c>
      <c r="N1288" s="55" t="s">
        <v>150</v>
      </c>
      <c r="O1288" s="55" t="s">
        <v>42</v>
      </c>
      <c r="P1288" s="55"/>
      <c r="Q1288" s="55" t="s">
        <v>223</v>
      </c>
      <c r="R1288" s="55" t="s">
        <v>569</v>
      </c>
      <c r="S1288" s="55">
        <v>201306</v>
      </c>
      <c r="T1288" s="55" t="s">
        <v>47</v>
      </c>
      <c r="U1288" s="55">
        <v>0</v>
      </c>
      <c r="V1288" s="56">
        <v>-53556.24</v>
      </c>
      <c r="W1288" s="55"/>
      <c r="X1288" s="55" t="s">
        <v>236</v>
      </c>
      <c r="Y1288" s="55"/>
      <c r="Z1288" s="55" t="s">
        <v>48</v>
      </c>
      <c r="AA1288" s="55" t="s">
        <v>129</v>
      </c>
      <c r="AB1288" s="55" t="s">
        <v>42</v>
      </c>
      <c r="AC1288" s="55" t="s">
        <v>633</v>
      </c>
      <c r="AD1288" s="55" t="s">
        <v>51</v>
      </c>
      <c r="AE1288" s="53"/>
    </row>
    <row r="1289" spans="1:31" x14ac:dyDescent="0.25">
      <c r="A1289" s="55" t="s">
        <v>35</v>
      </c>
      <c r="B1289" s="55" t="s">
        <v>36</v>
      </c>
      <c r="C1289" s="55" t="s">
        <v>37</v>
      </c>
      <c r="D1289" s="55" t="s">
        <v>121</v>
      </c>
      <c r="E1289" s="55" t="s">
        <v>215</v>
      </c>
      <c r="F1289" s="55" t="s">
        <v>216</v>
      </c>
      <c r="G1289" s="55" t="s">
        <v>124</v>
      </c>
      <c r="H1289" s="55" t="s">
        <v>124</v>
      </c>
      <c r="I1289" s="55" t="s">
        <v>42</v>
      </c>
      <c r="J1289" s="55" t="s">
        <v>231</v>
      </c>
      <c r="K1289" s="55" t="s">
        <v>231</v>
      </c>
      <c r="L1289" s="55" t="s">
        <v>43</v>
      </c>
      <c r="M1289" s="55" t="s">
        <v>44</v>
      </c>
      <c r="N1289" s="55" t="s">
        <v>150</v>
      </c>
      <c r="O1289" s="55" t="s">
        <v>42</v>
      </c>
      <c r="P1289" s="55"/>
      <c r="Q1289" s="55" t="s">
        <v>223</v>
      </c>
      <c r="R1289" s="55" t="s">
        <v>568</v>
      </c>
      <c r="S1289" s="55">
        <v>201306</v>
      </c>
      <c r="T1289" s="55" t="s">
        <v>47</v>
      </c>
      <c r="U1289" s="55">
        <v>0</v>
      </c>
      <c r="V1289" s="56">
        <v>-8000</v>
      </c>
      <c r="W1289" s="55"/>
      <c r="X1289" s="55" t="s">
        <v>236</v>
      </c>
      <c r="Y1289" s="55"/>
      <c r="Z1289" s="55" t="s">
        <v>48</v>
      </c>
      <c r="AA1289" s="55" t="s">
        <v>129</v>
      </c>
      <c r="AB1289" s="55" t="s">
        <v>42</v>
      </c>
      <c r="AC1289" s="55" t="s">
        <v>633</v>
      </c>
      <c r="AD1289" s="55" t="s">
        <v>51</v>
      </c>
      <c r="AE1289" s="53"/>
    </row>
    <row r="1290" spans="1:31" x14ac:dyDescent="0.25">
      <c r="A1290" s="55" t="s">
        <v>35</v>
      </c>
      <c r="B1290" s="55" t="s">
        <v>36</v>
      </c>
      <c r="C1290" s="55" t="s">
        <v>37</v>
      </c>
      <c r="D1290" s="55" t="s">
        <v>121</v>
      </c>
      <c r="E1290" s="55" t="s">
        <v>215</v>
      </c>
      <c r="F1290" s="55" t="s">
        <v>216</v>
      </c>
      <c r="G1290" s="55" t="s">
        <v>124</v>
      </c>
      <c r="H1290" s="55" t="s">
        <v>124</v>
      </c>
      <c r="I1290" s="55" t="s">
        <v>42</v>
      </c>
      <c r="J1290" s="55" t="s">
        <v>237</v>
      </c>
      <c r="K1290" s="55" t="s">
        <v>237</v>
      </c>
      <c r="L1290" s="55" t="s">
        <v>43</v>
      </c>
      <c r="M1290" s="55" t="s">
        <v>44</v>
      </c>
      <c r="N1290" s="55" t="s">
        <v>160</v>
      </c>
      <c r="O1290" s="55" t="s">
        <v>219</v>
      </c>
      <c r="P1290" s="55"/>
      <c r="Q1290" s="55" t="s">
        <v>663</v>
      </c>
      <c r="R1290" s="55" t="s">
        <v>664</v>
      </c>
      <c r="S1290" s="55">
        <v>201306</v>
      </c>
      <c r="T1290" s="55" t="s">
        <v>47</v>
      </c>
      <c r="U1290" s="55">
        <v>0</v>
      </c>
      <c r="V1290" s="56">
        <v>-364.76</v>
      </c>
      <c r="W1290" s="55"/>
      <c r="X1290" s="55"/>
      <c r="Y1290" s="55"/>
      <c r="Z1290" s="55" t="s">
        <v>48</v>
      </c>
      <c r="AA1290" s="55" t="s">
        <v>129</v>
      </c>
      <c r="AB1290" s="55" t="s">
        <v>42</v>
      </c>
      <c r="AC1290" s="55" t="s">
        <v>665</v>
      </c>
      <c r="AD1290" s="55" t="s">
        <v>51</v>
      </c>
      <c r="AE1290" s="53"/>
    </row>
    <row r="1291" spans="1:31" x14ac:dyDescent="0.25">
      <c r="A1291" s="55" t="s">
        <v>35</v>
      </c>
      <c r="B1291" s="55" t="s">
        <v>36</v>
      </c>
      <c r="C1291" s="55" t="s">
        <v>37</v>
      </c>
      <c r="D1291" s="55" t="s">
        <v>121</v>
      </c>
      <c r="E1291" s="55" t="s">
        <v>215</v>
      </c>
      <c r="F1291" s="55" t="s">
        <v>216</v>
      </c>
      <c r="G1291" s="55" t="s">
        <v>124</v>
      </c>
      <c r="H1291" s="55" t="s">
        <v>124</v>
      </c>
      <c r="I1291" s="55" t="s">
        <v>42</v>
      </c>
      <c r="J1291" s="55" t="s">
        <v>237</v>
      </c>
      <c r="K1291" s="55" t="s">
        <v>237</v>
      </c>
      <c r="L1291" s="55" t="s">
        <v>43</v>
      </c>
      <c r="M1291" s="55" t="s">
        <v>44</v>
      </c>
      <c r="N1291" s="55" t="s">
        <v>150</v>
      </c>
      <c r="O1291" s="55" t="s">
        <v>42</v>
      </c>
      <c r="P1291" s="55"/>
      <c r="Q1291" s="55" t="s">
        <v>673</v>
      </c>
      <c r="R1291" s="55"/>
      <c r="S1291" s="55">
        <v>201306</v>
      </c>
      <c r="T1291" s="55" t="s">
        <v>52</v>
      </c>
      <c r="U1291" s="55">
        <v>0</v>
      </c>
      <c r="V1291" s="56">
        <v>168002.3</v>
      </c>
      <c r="W1291" s="55"/>
      <c r="X1291" s="55" t="s">
        <v>422</v>
      </c>
      <c r="Y1291" s="55"/>
      <c r="Z1291" s="55" t="s">
        <v>48</v>
      </c>
      <c r="AA1291" s="55" t="s">
        <v>129</v>
      </c>
      <c r="AB1291" s="55" t="s">
        <v>42</v>
      </c>
      <c r="AC1291" s="55" t="s">
        <v>636</v>
      </c>
      <c r="AD1291" s="55" t="s">
        <v>51</v>
      </c>
      <c r="AE1291" s="53"/>
    </row>
    <row r="1292" spans="1:31" x14ac:dyDescent="0.25">
      <c r="A1292" s="55" t="s">
        <v>35</v>
      </c>
      <c r="B1292" s="55" t="s">
        <v>36</v>
      </c>
      <c r="C1292" s="55" t="s">
        <v>37</v>
      </c>
      <c r="D1292" s="55" t="s">
        <v>121</v>
      </c>
      <c r="E1292" s="55" t="s">
        <v>215</v>
      </c>
      <c r="F1292" s="55" t="s">
        <v>216</v>
      </c>
      <c r="G1292" s="55" t="s">
        <v>124</v>
      </c>
      <c r="H1292" s="55" t="s">
        <v>124</v>
      </c>
      <c r="I1292" s="55" t="s">
        <v>42</v>
      </c>
      <c r="J1292" s="55" t="s">
        <v>237</v>
      </c>
      <c r="K1292" s="55" t="s">
        <v>237</v>
      </c>
      <c r="L1292" s="55" t="s">
        <v>43</v>
      </c>
      <c r="M1292" s="55" t="s">
        <v>44</v>
      </c>
      <c r="N1292" s="55" t="s">
        <v>180</v>
      </c>
      <c r="O1292" s="55" t="s">
        <v>42</v>
      </c>
      <c r="P1292" s="55"/>
      <c r="Q1292" s="55" t="s">
        <v>244</v>
      </c>
      <c r="R1292" s="55"/>
      <c r="S1292" s="55">
        <v>201306</v>
      </c>
      <c r="T1292" s="55" t="s">
        <v>52</v>
      </c>
      <c r="U1292" s="55">
        <v>0</v>
      </c>
      <c r="V1292" s="56">
        <v>315885</v>
      </c>
      <c r="W1292" s="55"/>
      <c r="X1292" s="55"/>
      <c r="Y1292" s="55"/>
      <c r="Z1292" s="55" t="s">
        <v>48</v>
      </c>
      <c r="AA1292" s="55" t="s">
        <v>129</v>
      </c>
      <c r="AB1292" s="55" t="s">
        <v>42</v>
      </c>
      <c r="AC1292" s="55" t="s">
        <v>636</v>
      </c>
      <c r="AD1292" s="55" t="s">
        <v>51</v>
      </c>
      <c r="AE1292" s="53"/>
    </row>
    <row r="1293" spans="1:31" x14ac:dyDescent="0.25">
      <c r="A1293" s="55" t="s">
        <v>35</v>
      </c>
      <c r="B1293" s="55" t="s">
        <v>36</v>
      </c>
      <c r="C1293" s="55" t="s">
        <v>37</v>
      </c>
      <c r="D1293" s="55" t="s">
        <v>121</v>
      </c>
      <c r="E1293" s="55" t="s">
        <v>215</v>
      </c>
      <c r="F1293" s="55" t="s">
        <v>216</v>
      </c>
      <c r="G1293" s="55" t="s">
        <v>124</v>
      </c>
      <c r="H1293" s="55" t="s">
        <v>124</v>
      </c>
      <c r="I1293" s="55" t="s">
        <v>42</v>
      </c>
      <c r="J1293" s="55" t="s">
        <v>237</v>
      </c>
      <c r="K1293" s="55" t="s">
        <v>237</v>
      </c>
      <c r="L1293" s="55" t="s">
        <v>43</v>
      </c>
      <c r="M1293" s="55" t="s">
        <v>44</v>
      </c>
      <c r="N1293" s="55" t="s">
        <v>150</v>
      </c>
      <c r="O1293" s="55" t="s">
        <v>42</v>
      </c>
      <c r="P1293" s="55"/>
      <c r="Q1293" s="55" t="s">
        <v>674</v>
      </c>
      <c r="R1293" s="55"/>
      <c r="S1293" s="55">
        <v>201306</v>
      </c>
      <c r="T1293" s="55" t="s">
        <v>52</v>
      </c>
      <c r="U1293" s="55">
        <v>0</v>
      </c>
      <c r="V1293" s="56">
        <v>96.37</v>
      </c>
      <c r="W1293" s="55"/>
      <c r="X1293" s="55"/>
      <c r="Y1293" s="55"/>
      <c r="Z1293" s="55" t="s">
        <v>48</v>
      </c>
      <c r="AA1293" s="55" t="s">
        <v>129</v>
      </c>
      <c r="AB1293" s="55" t="s">
        <v>42</v>
      </c>
      <c r="AC1293" s="55" t="s">
        <v>636</v>
      </c>
      <c r="AD1293" s="55" t="s">
        <v>51</v>
      </c>
      <c r="AE1293" s="53"/>
    </row>
    <row r="1294" spans="1:31" x14ac:dyDescent="0.25">
      <c r="A1294" s="55" t="s">
        <v>35</v>
      </c>
      <c r="B1294" s="55" t="s">
        <v>36</v>
      </c>
      <c r="C1294" s="55" t="s">
        <v>37</v>
      </c>
      <c r="D1294" s="55" t="s">
        <v>121</v>
      </c>
      <c r="E1294" s="55" t="s">
        <v>215</v>
      </c>
      <c r="F1294" s="55" t="s">
        <v>216</v>
      </c>
      <c r="G1294" s="55" t="s">
        <v>124</v>
      </c>
      <c r="H1294" s="55" t="s">
        <v>124</v>
      </c>
      <c r="I1294" s="55" t="s">
        <v>42</v>
      </c>
      <c r="J1294" s="55" t="s">
        <v>217</v>
      </c>
      <c r="K1294" s="55" t="s">
        <v>217</v>
      </c>
      <c r="L1294" s="55" t="s">
        <v>43</v>
      </c>
      <c r="M1294" s="55" t="s">
        <v>44</v>
      </c>
      <c r="N1294" s="55" t="s">
        <v>150</v>
      </c>
      <c r="O1294" s="55" t="s">
        <v>42</v>
      </c>
      <c r="P1294" s="55"/>
      <c r="Q1294" s="55" t="s">
        <v>223</v>
      </c>
      <c r="R1294" s="55"/>
      <c r="S1294" s="55">
        <v>201306</v>
      </c>
      <c r="T1294" s="55" t="s">
        <v>47</v>
      </c>
      <c r="U1294" s="55">
        <v>0</v>
      </c>
      <c r="V1294" s="56">
        <v>-185927.95</v>
      </c>
      <c r="W1294" s="55"/>
      <c r="X1294" s="55" t="s">
        <v>230</v>
      </c>
      <c r="Y1294" s="55"/>
      <c r="Z1294" s="55" t="s">
        <v>48</v>
      </c>
      <c r="AA1294" s="55" t="s">
        <v>129</v>
      </c>
      <c r="AB1294" s="55" t="s">
        <v>42</v>
      </c>
      <c r="AC1294" s="55" t="s">
        <v>633</v>
      </c>
      <c r="AD1294" s="55" t="s">
        <v>51</v>
      </c>
      <c r="AE1294" s="53"/>
    </row>
    <row r="1295" spans="1:31" x14ac:dyDescent="0.25">
      <c r="A1295" s="55" t="s">
        <v>35</v>
      </c>
      <c r="B1295" s="55" t="s">
        <v>36</v>
      </c>
      <c r="C1295" s="55" t="s">
        <v>37</v>
      </c>
      <c r="D1295" s="55" t="s">
        <v>121</v>
      </c>
      <c r="E1295" s="55" t="s">
        <v>215</v>
      </c>
      <c r="F1295" s="55" t="s">
        <v>216</v>
      </c>
      <c r="G1295" s="55" t="s">
        <v>124</v>
      </c>
      <c r="H1295" s="55" t="s">
        <v>124</v>
      </c>
      <c r="I1295" s="55" t="s">
        <v>42</v>
      </c>
      <c r="J1295" s="55" t="s">
        <v>231</v>
      </c>
      <c r="K1295" s="55" t="s">
        <v>231</v>
      </c>
      <c r="L1295" s="55" t="s">
        <v>43</v>
      </c>
      <c r="M1295" s="55" t="s">
        <v>44</v>
      </c>
      <c r="N1295" s="55" t="s">
        <v>150</v>
      </c>
      <c r="O1295" s="55" t="s">
        <v>42</v>
      </c>
      <c r="P1295" s="55"/>
      <c r="Q1295" s="55" t="s">
        <v>223</v>
      </c>
      <c r="R1295" s="55"/>
      <c r="S1295" s="55">
        <v>201306</v>
      </c>
      <c r="T1295" s="55" t="s">
        <v>47</v>
      </c>
      <c r="U1295" s="55">
        <v>0</v>
      </c>
      <c r="V1295" s="56">
        <v>-60806.48</v>
      </c>
      <c r="W1295" s="55"/>
      <c r="X1295" s="55" t="s">
        <v>236</v>
      </c>
      <c r="Y1295" s="55"/>
      <c r="Z1295" s="55" t="s">
        <v>48</v>
      </c>
      <c r="AA1295" s="55" t="s">
        <v>129</v>
      </c>
      <c r="AB1295" s="55" t="s">
        <v>42</v>
      </c>
      <c r="AC1295" s="55" t="s">
        <v>633</v>
      </c>
      <c r="AD1295" s="55" t="s">
        <v>51</v>
      </c>
      <c r="AE1295" s="53"/>
    </row>
    <row r="1296" spans="1:31" x14ac:dyDescent="0.25">
      <c r="A1296" s="55" t="s">
        <v>35</v>
      </c>
      <c r="B1296" s="55" t="s">
        <v>36</v>
      </c>
      <c r="C1296" s="55" t="s">
        <v>37</v>
      </c>
      <c r="D1296" s="55" t="s">
        <v>121</v>
      </c>
      <c r="E1296" s="55" t="s">
        <v>215</v>
      </c>
      <c r="F1296" s="55" t="s">
        <v>216</v>
      </c>
      <c r="G1296" s="55" t="s">
        <v>124</v>
      </c>
      <c r="H1296" s="55" t="s">
        <v>124</v>
      </c>
      <c r="I1296" s="55" t="s">
        <v>42</v>
      </c>
      <c r="J1296" s="55" t="s">
        <v>237</v>
      </c>
      <c r="K1296" s="55" t="s">
        <v>237</v>
      </c>
      <c r="L1296" s="55" t="s">
        <v>43</v>
      </c>
      <c r="M1296" s="55" t="s">
        <v>44</v>
      </c>
      <c r="N1296" s="55" t="s">
        <v>180</v>
      </c>
      <c r="O1296" s="55" t="s">
        <v>42</v>
      </c>
      <c r="P1296" s="55"/>
      <c r="Q1296" s="55" t="s">
        <v>572</v>
      </c>
      <c r="R1296" s="55"/>
      <c r="S1296" s="55">
        <v>201306</v>
      </c>
      <c r="T1296" s="55" t="s">
        <v>52</v>
      </c>
      <c r="U1296" s="55">
        <v>0</v>
      </c>
      <c r="V1296" s="56">
        <v>276980</v>
      </c>
      <c r="W1296" s="55"/>
      <c r="X1296" s="55"/>
      <c r="Y1296" s="55"/>
      <c r="Z1296" s="55" t="s">
        <v>48</v>
      </c>
      <c r="AA1296" s="55" t="s">
        <v>129</v>
      </c>
      <c r="AB1296" s="55" t="s">
        <v>42</v>
      </c>
      <c r="AC1296" s="55" t="s">
        <v>656</v>
      </c>
      <c r="AD1296" s="55" t="s">
        <v>51</v>
      </c>
      <c r="AE1296" s="53"/>
    </row>
    <row r="1297" spans="1:31" x14ac:dyDescent="0.25">
      <c r="A1297" s="55" t="s">
        <v>35</v>
      </c>
      <c r="B1297" s="55" t="s">
        <v>36</v>
      </c>
      <c r="C1297" s="55" t="s">
        <v>37</v>
      </c>
      <c r="D1297" s="55" t="s">
        <v>121</v>
      </c>
      <c r="E1297" s="55" t="s">
        <v>215</v>
      </c>
      <c r="F1297" s="55" t="s">
        <v>216</v>
      </c>
      <c r="G1297" s="55" t="s">
        <v>124</v>
      </c>
      <c r="H1297" s="55" t="s">
        <v>124</v>
      </c>
      <c r="I1297" s="55" t="s">
        <v>42</v>
      </c>
      <c r="J1297" s="55" t="s">
        <v>237</v>
      </c>
      <c r="K1297" s="55" t="s">
        <v>237</v>
      </c>
      <c r="L1297" s="55" t="s">
        <v>43</v>
      </c>
      <c r="M1297" s="55" t="s">
        <v>44</v>
      </c>
      <c r="N1297" s="55" t="s">
        <v>150</v>
      </c>
      <c r="O1297" s="55" t="s">
        <v>42</v>
      </c>
      <c r="P1297" s="55"/>
      <c r="Q1297" s="55" t="s">
        <v>666</v>
      </c>
      <c r="R1297" s="55"/>
      <c r="S1297" s="55">
        <v>201306</v>
      </c>
      <c r="T1297" s="55" t="s">
        <v>52</v>
      </c>
      <c r="U1297" s="55">
        <v>0</v>
      </c>
      <c r="V1297" s="56">
        <v>1048</v>
      </c>
      <c r="W1297" s="55"/>
      <c r="X1297" s="55"/>
      <c r="Y1297" s="55"/>
      <c r="Z1297" s="55" t="s">
        <v>48</v>
      </c>
      <c r="AA1297" s="55" t="s">
        <v>129</v>
      </c>
      <c r="AB1297" s="55" t="s">
        <v>42</v>
      </c>
      <c r="AC1297" s="55" t="s">
        <v>656</v>
      </c>
      <c r="AD1297" s="55" t="s">
        <v>51</v>
      </c>
      <c r="AE1297" s="53"/>
    </row>
    <row r="1298" spans="1:31" x14ac:dyDescent="0.25">
      <c r="A1298" s="55" t="s">
        <v>35</v>
      </c>
      <c r="B1298" s="55" t="s">
        <v>36</v>
      </c>
      <c r="C1298" s="55" t="s">
        <v>37</v>
      </c>
      <c r="D1298" s="55" t="s">
        <v>121</v>
      </c>
      <c r="E1298" s="55" t="s">
        <v>215</v>
      </c>
      <c r="F1298" s="55" t="s">
        <v>216</v>
      </c>
      <c r="G1298" s="55" t="s">
        <v>124</v>
      </c>
      <c r="H1298" s="55" t="s">
        <v>124</v>
      </c>
      <c r="I1298" s="55" t="s">
        <v>42</v>
      </c>
      <c r="J1298" s="55" t="s">
        <v>237</v>
      </c>
      <c r="K1298" s="55" t="s">
        <v>237</v>
      </c>
      <c r="L1298" s="55" t="s">
        <v>43</v>
      </c>
      <c r="M1298" s="55" t="s">
        <v>44</v>
      </c>
      <c r="N1298" s="55" t="s">
        <v>150</v>
      </c>
      <c r="O1298" s="55" t="s">
        <v>42</v>
      </c>
      <c r="P1298" s="55"/>
      <c r="Q1298" s="55" t="s">
        <v>571</v>
      </c>
      <c r="R1298" s="55"/>
      <c r="S1298" s="55">
        <v>201306</v>
      </c>
      <c r="T1298" s="55" t="s">
        <v>47</v>
      </c>
      <c r="U1298" s="55">
        <v>0</v>
      </c>
      <c r="V1298" s="56">
        <v>-141023.85</v>
      </c>
      <c r="W1298" s="55"/>
      <c r="X1298" s="55" t="s">
        <v>422</v>
      </c>
      <c r="Y1298" s="55"/>
      <c r="Z1298" s="55" t="s">
        <v>48</v>
      </c>
      <c r="AA1298" s="55" t="s">
        <v>129</v>
      </c>
      <c r="AB1298" s="55" t="s">
        <v>42</v>
      </c>
      <c r="AC1298" s="55" t="s">
        <v>633</v>
      </c>
      <c r="AD1298" s="55" t="s">
        <v>51</v>
      </c>
      <c r="AE1298" s="53"/>
    </row>
    <row r="1299" spans="1:31" x14ac:dyDescent="0.25">
      <c r="A1299" s="55" t="s">
        <v>35</v>
      </c>
      <c r="B1299" s="55" t="s">
        <v>36</v>
      </c>
      <c r="C1299" s="55" t="s">
        <v>37</v>
      </c>
      <c r="D1299" s="55" t="s">
        <v>121</v>
      </c>
      <c r="E1299" s="55" t="s">
        <v>215</v>
      </c>
      <c r="F1299" s="55" t="s">
        <v>216</v>
      </c>
      <c r="G1299" s="55" t="s">
        <v>124</v>
      </c>
      <c r="H1299" s="55" t="s">
        <v>124</v>
      </c>
      <c r="I1299" s="55" t="s">
        <v>42</v>
      </c>
      <c r="J1299" s="55" t="s">
        <v>237</v>
      </c>
      <c r="K1299" s="55" t="s">
        <v>237</v>
      </c>
      <c r="L1299" s="55" t="s">
        <v>43</v>
      </c>
      <c r="M1299" s="55" t="s">
        <v>44</v>
      </c>
      <c r="N1299" s="55" t="s">
        <v>180</v>
      </c>
      <c r="O1299" s="55" t="s">
        <v>42</v>
      </c>
      <c r="P1299" s="55"/>
      <c r="Q1299" s="55" t="s">
        <v>571</v>
      </c>
      <c r="R1299" s="55"/>
      <c r="S1299" s="55">
        <v>201306</v>
      </c>
      <c r="T1299" s="55" t="s">
        <v>47</v>
      </c>
      <c r="U1299" s="55">
        <v>0</v>
      </c>
      <c r="V1299" s="56">
        <v>-264610</v>
      </c>
      <c r="W1299" s="55"/>
      <c r="X1299" s="55"/>
      <c r="Y1299" s="55"/>
      <c r="Z1299" s="55" t="s">
        <v>48</v>
      </c>
      <c r="AA1299" s="55" t="s">
        <v>129</v>
      </c>
      <c r="AB1299" s="55" t="s">
        <v>42</v>
      </c>
      <c r="AC1299" s="55" t="s">
        <v>633</v>
      </c>
      <c r="AD1299" s="55" t="s">
        <v>51</v>
      </c>
      <c r="AE1299" s="53"/>
    </row>
    <row r="1300" spans="1:31" x14ac:dyDescent="0.25">
      <c r="A1300" s="55" t="s">
        <v>35</v>
      </c>
      <c r="B1300" s="55" t="s">
        <v>36</v>
      </c>
      <c r="C1300" s="55" t="s">
        <v>37</v>
      </c>
      <c r="D1300" s="55" t="s">
        <v>121</v>
      </c>
      <c r="E1300" s="55" t="s">
        <v>215</v>
      </c>
      <c r="F1300" s="55" t="s">
        <v>216</v>
      </c>
      <c r="G1300" s="55" t="s">
        <v>124</v>
      </c>
      <c r="H1300" s="55" t="s">
        <v>124</v>
      </c>
      <c r="I1300" s="55" t="s">
        <v>42</v>
      </c>
      <c r="J1300" s="55" t="s">
        <v>237</v>
      </c>
      <c r="K1300" s="55" t="s">
        <v>237</v>
      </c>
      <c r="L1300" s="55" t="s">
        <v>43</v>
      </c>
      <c r="M1300" s="55" t="s">
        <v>44</v>
      </c>
      <c r="N1300" s="55" t="s">
        <v>150</v>
      </c>
      <c r="O1300" s="55" t="s">
        <v>42</v>
      </c>
      <c r="P1300" s="55"/>
      <c r="Q1300" s="55" t="s">
        <v>571</v>
      </c>
      <c r="R1300" s="55"/>
      <c r="S1300" s="55">
        <v>201306</v>
      </c>
      <c r="T1300" s="55" t="s">
        <v>47</v>
      </c>
      <c r="U1300" s="55">
        <v>0</v>
      </c>
      <c r="V1300" s="56">
        <v>-997.77</v>
      </c>
      <c r="W1300" s="55"/>
      <c r="X1300" s="55"/>
      <c r="Y1300" s="55"/>
      <c r="Z1300" s="55" t="s">
        <v>48</v>
      </c>
      <c r="AA1300" s="55" t="s">
        <v>129</v>
      </c>
      <c r="AB1300" s="55" t="s">
        <v>42</v>
      </c>
      <c r="AC1300" s="55" t="s">
        <v>633</v>
      </c>
      <c r="AD1300" s="55" t="s">
        <v>51</v>
      </c>
      <c r="AE1300" s="53"/>
    </row>
    <row r="1301" spans="1:31" x14ac:dyDescent="0.25">
      <c r="A1301" s="55" t="s">
        <v>35</v>
      </c>
      <c r="B1301" s="55" t="s">
        <v>36</v>
      </c>
      <c r="C1301" s="55" t="s">
        <v>37</v>
      </c>
      <c r="D1301" s="55" t="s">
        <v>121</v>
      </c>
      <c r="E1301" s="55" t="s">
        <v>215</v>
      </c>
      <c r="F1301" s="55" t="s">
        <v>216</v>
      </c>
      <c r="G1301" s="55" t="s">
        <v>124</v>
      </c>
      <c r="H1301" s="55" t="s">
        <v>124</v>
      </c>
      <c r="I1301" s="55" t="s">
        <v>42</v>
      </c>
      <c r="J1301" s="55" t="s">
        <v>250</v>
      </c>
      <c r="K1301" s="55" t="s">
        <v>250</v>
      </c>
      <c r="L1301" s="55" t="s">
        <v>43</v>
      </c>
      <c r="M1301" s="55" t="s">
        <v>44</v>
      </c>
      <c r="N1301" s="55" t="s">
        <v>180</v>
      </c>
      <c r="O1301" s="55" t="s">
        <v>42</v>
      </c>
      <c r="P1301" s="55"/>
      <c r="Q1301" s="55" t="s">
        <v>253</v>
      </c>
      <c r="R1301" s="55"/>
      <c r="S1301" s="55">
        <v>201306</v>
      </c>
      <c r="T1301" s="55" t="s">
        <v>52</v>
      </c>
      <c r="U1301" s="55">
        <v>0</v>
      </c>
      <c r="V1301" s="56">
        <v>19700</v>
      </c>
      <c r="W1301" s="55"/>
      <c r="X1301" s="55"/>
      <c r="Y1301" s="55"/>
      <c r="Z1301" s="55" t="s">
        <v>48</v>
      </c>
      <c r="AA1301" s="55" t="s">
        <v>129</v>
      </c>
      <c r="AB1301" s="55" t="s">
        <v>42</v>
      </c>
      <c r="AC1301" s="55" t="s">
        <v>656</v>
      </c>
      <c r="AD1301" s="55" t="s">
        <v>51</v>
      </c>
      <c r="AE1301" s="53"/>
    </row>
    <row r="1302" spans="1:31" x14ac:dyDescent="0.25">
      <c r="A1302" s="55" t="s">
        <v>35</v>
      </c>
      <c r="B1302" s="55" t="s">
        <v>36</v>
      </c>
      <c r="C1302" s="55" t="s">
        <v>37</v>
      </c>
      <c r="D1302" s="55" t="s">
        <v>121</v>
      </c>
      <c r="E1302" s="55" t="s">
        <v>215</v>
      </c>
      <c r="F1302" s="55" t="s">
        <v>216</v>
      </c>
      <c r="G1302" s="55" t="s">
        <v>124</v>
      </c>
      <c r="H1302" s="55" t="s">
        <v>124</v>
      </c>
      <c r="I1302" s="55" t="s">
        <v>42</v>
      </c>
      <c r="J1302" s="55" t="s">
        <v>250</v>
      </c>
      <c r="K1302" s="55" t="s">
        <v>250</v>
      </c>
      <c r="L1302" s="55" t="s">
        <v>43</v>
      </c>
      <c r="M1302" s="55" t="s">
        <v>44</v>
      </c>
      <c r="N1302" s="55" t="s">
        <v>150</v>
      </c>
      <c r="O1302" s="55" t="s">
        <v>42</v>
      </c>
      <c r="P1302" s="55"/>
      <c r="Q1302" s="55" t="s">
        <v>574</v>
      </c>
      <c r="R1302" s="55"/>
      <c r="S1302" s="55">
        <v>201306</v>
      </c>
      <c r="T1302" s="55" t="s">
        <v>52</v>
      </c>
      <c r="U1302" s="55">
        <v>0</v>
      </c>
      <c r="V1302" s="56">
        <v>30178.57</v>
      </c>
      <c r="W1302" s="55"/>
      <c r="X1302" s="55"/>
      <c r="Y1302" s="55"/>
      <c r="Z1302" s="55" t="s">
        <v>48</v>
      </c>
      <c r="AA1302" s="55" t="s">
        <v>129</v>
      </c>
      <c r="AB1302" s="55" t="s">
        <v>42</v>
      </c>
      <c r="AC1302" s="55" t="s">
        <v>656</v>
      </c>
      <c r="AD1302" s="55" t="s">
        <v>51</v>
      </c>
      <c r="AE1302" s="53"/>
    </row>
    <row r="1303" spans="1:31" x14ac:dyDescent="0.25">
      <c r="A1303" s="55" t="s">
        <v>35</v>
      </c>
      <c r="B1303" s="55" t="s">
        <v>36</v>
      </c>
      <c r="C1303" s="55" t="s">
        <v>37</v>
      </c>
      <c r="D1303" s="55" t="s">
        <v>121</v>
      </c>
      <c r="E1303" s="55" t="s">
        <v>215</v>
      </c>
      <c r="F1303" s="55" t="s">
        <v>216</v>
      </c>
      <c r="G1303" s="55" t="s">
        <v>124</v>
      </c>
      <c r="H1303" s="55" t="s">
        <v>124</v>
      </c>
      <c r="I1303" s="55" t="s">
        <v>42</v>
      </c>
      <c r="J1303" s="55" t="s">
        <v>250</v>
      </c>
      <c r="K1303" s="55" t="s">
        <v>250</v>
      </c>
      <c r="L1303" s="55" t="s">
        <v>43</v>
      </c>
      <c r="M1303" s="55" t="s">
        <v>44</v>
      </c>
      <c r="N1303" s="55" t="s">
        <v>150</v>
      </c>
      <c r="O1303" s="55" t="s">
        <v>42</v>
      </c>
      <c r="P1303" s="55"/>
      <c r="Q1303" s="55" t="s">
        <v>676</v>
      </c>
      <c r="R1303" s="55"/>
      <c r="S1303" s="55">
        <v>201306</v>
      </c>
      <c r="T1303" s="55" t="s">
        <v>52</v>
      </c>
      <c r="U1303" s="55">
        <v>0</v>
      </c>
      <c r="V1303" s="56">
        <v>36995.5</v>
      </c>
      <c r="W1303" s="55"/>
      <c r="X1303" s="55" t="s">
        <v>433</v>
      </c>
      <c r="Y1303" s="55"/>
      <c r="Z1303" s="55" t="s">
        <v>48</v>
      </c>
      <c r="AA1303" s="55" t="s">
        <v>129</v>
      </c>
      <c r="AB1303" s="55" t="s">
        <v>42</v>
      </c>
      <c r="AC1303" s="55" t="s">
        <v>636</v>
      </c>
      <c r="AD1303" s="55" t="s">
        <v>51</v>
      </c>
      <c r="AE1303" s="53"/>
    </row>
    <row r="1304" spans="1:31" x14ac:dyDescent="0.25">
      <c r="A1304" s="55" t="s">
        <v>35</v>
      </c>
      <c r="B1304" s="55" t="s">
        <v>36</v>
      </c>
      <c r="C1304" s="55" t="s">
        <v>37</v>
      </c>
      <c r="D1304" s="55" t="s">
        <v>121</v>
      </c>
      <c r="E1304" s="55" t="s">
        <v>215</v>
      </c>
      <c r="F1304" s="55" t="s">
        <v>216</v>
      </c>
      <c r="G1304" s="55" t="s">
        <v>124</v>
      </c>
      <c r="H1304" s="55" t="s">
        <v>124</v>
      </c>
      <c r="I1304" s="55" t="s">
        <v>42</v>
      </c>
      <c r="J1304" s="55" t="s">
        <v>250</v>
      </c>
      <c r="K1304" s="55" t="s">
        <v>250</v>
      </c>
      <c r="L1304" s="55" t="s">
        <v>43</v>
      </c>
      <c r="M1304" s="55" t="s">
        <v>44</v>
      </c>
      <c r="N1304" s="55" t="s">
        <v>180</v>
      </c>
      <c r="O1304" s="55" t="s">
        <v>42</v>
      </c>
      <c r="P1304" s="55"/>
      <c r="Q1304" s="55" t="s">
        <v>253</v>
      </c>
      <c r="R1304" s="55"/>
      <c r="S1304" s="55">
        <v>201306</v>
      </c>
      <c r="T1304" s="55" t="s">
        <v>52</v>
      </c>
      <c r="U1304" s="55">
        <v>0</v>
      </c>
      <c r="V1304" s="56">
        <v>23250</v>
      </c>
      <c r="W1304" s="55"/>
      <c r="X1304" s="55"/>
      <c r="Y1304" s="55"/>
      <c r="Z1304" s="55" t="s">
        <v>48</v>
      </c>
      <c r="AA1304" s="55" t="s">
        <v>129</v>
      </c>
      <c r="AB1304" s="55" t="s">
        <v>42</v>
      </c>
      <c r="AC1304" s="55" t="s">
        <v>636</v>
      </c>
      <c r="AD1304" s="55" t="s">
        <v>51</v>
      </c>
      <c r="AE1304" s="53"/>
    </row>
    <row r="1305" spans="1:31" x14ac:dyDescent="0.25">
      <c r="A1305" s="55" t="s">
        <v>35</v>
      </c>
      <c r="B1305" s="55" t="s">
        <v>36</v>
      </c>
      <c r="C1305" s="55" t="s">
        <v>37</v>
      </c>
      <c r="D1305" s="55" t="s">
        <v>121</v>
      </c>
      <c r="E1305" s="55" t="s">
        <v>215</v>
      </c>
      <c r="F1305" s="55" t="s">
        <v>216</v>
      </c>
      <c r="G1305" s="55" t="s">
        <v>124</v>
      </c>
      <c r="H1305" s="55" t="s">
        <v>124</v>
      </c>
      <c r="I1305" s="55" t="s">
        <v>42</v>
      </c>
      <c r="J1305" s="55" t="s">
        <v>250</v>
      </c>
      <c r="K1305" s="55" t="s">
        <v>250</v>
      </c>
      <c r="L1305" s="55" t="s">
        <v>43</v>
      </c>
      <c r="M1305" s="55" t="s">
        <v>44</v>
      </c>
      <c r="N1305" s="55" t="s">
        <v>150</v>
      </c>
      <c r="O1305" s="55" t="s">
        <v>42</v>
      </c>
      <c r="P1305" s="55"/>
      <c r="Q1305" s="55" t="s">
        <v>574</v>
      </c>
      <c r="R1305" s="55"/>
      <c r="S1305" s="55">
        <v>201306</v>
      </c>
      <c r="T1305" s="55" t="s">
        <v>52</v>
      </c>
      <c r="U1305" s="55">
        <v>0</v>
      </c>
      <c r="V1305" s="56">
        <v>42779.09</v>
      </c>
      <c r="W1305" s="55"/>
      <c r="X1305" s="55"/>
      <c r="Y1305" s="55"/>
      <c r="Z1305" s="55" t="s">
        <v>48</v>
      </c>
      <c r="AA1305" s="55" t="s">
        <v>129</v>
      </c>
      <c r="AB1305" s="55" t="s">
        <v>42</v>
      </c>
      <c r="AC1305" s="55" t="s">
        <v>636</v>
      </c>
      <c r="AD1305" s="55" t="s">
        <v>51</v>
      </c>
      <c r="AE1305" s="53"/>
    </row>
    <row r="1306" spans="1:31" x14ac:dyDescent="0.25">
      <c r="A1306" s="55" t="s">
        <v>35</v>
      </c>
      <c r="B1306" s="55" t="s">
        <v>36</v>
      </c>
      <c r="C1306" s="55" t="s">
        <v>37</v>
      </c>
      <c r="D1306" s="55" t="s">
        <v>121</v>
      </c>
      <c r="E1306" s="55" t="s">
        <v>215</v>
      </c>
      <c r="F1306" s="55" t="s">
        <v>216</v>
      </c>
      <c r="G1306" s="55" t="s">
        <v>124</v>
      </c>
      <c r="H1306" s="55" t="s">
        <v>124</v>
      </c>
      <c r="I1306" s="55" t="s">
        <v>42</v>
      </c>
      <c r="J1306" s="55" t="s">
        <v>250</v>
      </c>
      <c r="K1306" s="55" t="s">
        <v>250</v>
      </c>
      <c r="L1306" s="55" t="s">
        <v>43</v>
      </c>
      <c r="M1306" s="55" t="s">
        <v>44</v>
      </c>
      <c r="N1306" s="55" t="s">
        <v>150</v>
      </c>
      <c r="O1306" s="55" t="s">
        <v>42</v>
      </c>
      <c r="P1306" s="55"/>
      <c r="Q1306" s="55" t="s">
        <v>252</v>
      </c>
      <c r="R1306" s="55"/>
      <c r="S1306" s="55">
        <v>201306</v>
      </c>
      <c r="T1306" s="55" t="s">
        <v>47</v>
      </c>
      <c r="U1306" s="55">
        <v>0</v>
      </c>
      <c r="V1306" s="56">
        <v>-29740.5</v>
      </c>
      <c r="W1306" s="55"/>
      <c r="X1306" s="55" t="s">
        <v>433</v>
      </c>
      <c r="Y1306" s="55"/>
      <c r="Z1306" s="55" t="s">
        <v>48</v>
      </c>
      <c r="AA1306" s="55" t="s">
        <v>129</v>
      </c>
      <c r="AB1306" s="55" t="s">
        <v>42</v>
      </c>
      <c r="AC1306" s="55" t="s">
        <v>633</v>
      </c>
      <c r="AD1306" s="55" t="s">
        <v>51</v>
      </c>
      <c r="AE1306" s="53"/>
    </row>
    <row r="1307" spans="1:31" x14ac:dyDescent="0.25">
      <c r="A1307" s="55" t="s">
        <v>35</v>
      </c>
      <c r="B1307" s="55" t="s">
        <v>36</v>
      </c>
      <c r="C1307" s="55" t="s">
        <v>37</v>
      </c>
      <c r="D1307" s="55" t="s">
        <v>121</v>
      </c>
      <c r="E1307" s="55" t="s">
        <v>215</v>
      </c>
      <c r="F1307" s="55" t="s">
        <v>216</v>
      </c>
      <c r="G1307" s="55" t="s">
        <v>124</v>
      </c>
      <c r="H1307" s="55" t="s">
        <v>124</v>
      </c>
      <c r="I1307" s="55" t="s">
        <v>42</v>
      </c>
      <c r="J1307" s="55" t="s">
        <v>250</v>
      </c>
      <c r="K1307" s="55" t="s">
        <v>250</v>
      </c>
      <c r="L1307" s="55" t="s">
        <v>43</v>
      </c>
      <c r="M1307" s="55" t="s">
        <v>44</v>
      </c>
      <c r="N1307" s="55" t="s">
        <v>180</v>
      </c>
      <c r="O1307" s="55" t="s">
        <v>42</v>
      </c>
      <c r="P1307" s="55"/>
      <c r="Q1307" s="55" t="s">
        <v>252</v>
      </c>
      <c r="R1307" s="55"/>
      <c r="S1307" s="55">
        <v>201306</v>
      </c>
      <c r="T1307" s="55" t="s">
        <v>47</v>
      </c>
      <c r="U1307" s="55">
        <v>0</v>
      </c>
      <c r="V1307" s="56">
        <v>-18950</v>
      </c>
      <c r="W1307" s="55"/>
      <c r="X1307" s="55"/>
      <c r="Y1307" s="55"/>
      <c r="Z1307" s="55" t="s">
        <v>48</v>
      </c>
      <c r="AA1307" s="55" t="s">
        <v>129</v>
      </c>
      <c r="AB1307" s="55" t="s">
        <v>42</v>
      </c>
      <c r="AC1307" s="55" t="s">
        <v>633</v>
      </c>
      <c r="AD1307" s="55" t="s">
        <v>51</v>
      </c>
      <c r="AE1307" s="53"/>
    </row>
    <row r="1308" spans="1:31" x14ac:dyDescent="0.25">
      <c r="A1308" s="55" t="s">
        <v>35</v>
      </c>
      <c r="B1308" s="55" t="s">
        <v>36</v>
      </c>
      <c r="C1308" s="55" t="s">
        <v>37</v>
      </c>
      <c r="D1308" s="55" t="s">
        <v>121</v>
      </c>
      <c r="E1308" s="55" t="s">
        <v>215</v>
      </c>
      <c r="F1308" s="55" t="s">
        <v>216</v>
      </c>
      <c r="G1308" s="55" t="s">
        <v>124</v>
      </c>
      <c r="H1308" s="55" t="s">
        <v>124</v>
      </c>
      <c r="I1308" s="55" t="s">
        <v>42</v>
      </c>
      <c r="J1308" s="55" t="s">
        <v>250</v>
      </c>
      <c r="K1308" s="55" t="s">
        <v>250</v>
      </c>
      <c r="L1308" s="55" t="s">
        <v>43</v>
      </c>
      <c r="M1308" s="55" t="s">
        <v>44</v>
      </c>
      <c r="N1308" s="55" t="s">
        <v>150</v>
      </c>
      <c r="O1308" s="55" t="s">
        <v>42</v>
      </c>
      <c r="P1308" s="55"/>
      <c r="Q1308" s="55" t="s">
        <v>252</v>
      </c>
      <c r="R1308" s="55"/>
      <c r="S1308" s="55">
        <v>201306</v>
      </c>
      <c r="T1308" s="55" t="s">
        <v>47</v>
      </c>
      <c r="U1308" s="55">
        <v>0</v>
      </c>
      <c r="V1308" s="56">
        <v>-30178.57</v>
      </c>
      <c r="W1308" s="55"/>
      <c r="X1308" s="55"/>
      <c r="Y1308" s="55"/>
      <c r="Z1308" s="55" t="s">
        <v>48</v>
      </c>
      <c r="AA1308" s="55" t="s">
        <v>129</v>
      </c>
      <c r="AB1308" s="55" t="s">
        <v>42</v>
      </c>
      <c r="AC1308" s="55" t="s">
        <v>633</v>
      </c>
      <c r="AD1308" s="55" t="s">
        <v>51</v>
      </c>
      <c r="AE1308" s="53"/>
    </row>
    <row r="1309" spans="1:31" x14ac:dyDescent="0.25">
      <c r="A1309" s="55" t="s">
        <v>35</v>
      </c>
      <c r="B1309" s="55" t="s">
        <v>36</v>
      </c>
      <c r="C1309" s="55" t="s">
        <v>37</v>
      </c>
      <c r="D1309" s="55" t="s">
        <v>121</v>
      </c>
      <c r="E1309" s="55" t="s">
        <v>215</v>
      </c>
      <c r="F1309" s="55" t="s">
        <v>216</v>
      </c>
      <c r="G1309" s="55" t="s">
        <v>124</v>
      </c>
      <c r="H1309" s="55" t="s">
        <v>124</v>
      </c>
      <c r="I1309" s="55" t="s">
        <v>42</v>
      </c>
      <c r="J1309" s="55" t="s">
        <v>437</v>
      </c>
      <c r="K1309" s="55" t="s">
        <v>437</v>
      </c>
      <c r="L1309" s="55" t="s">
        <v>43</v>
      </c>
      <c r="M1309" s="55" t="s">
        <v>44</v>
      </c>
      <c r="N1309" s="55" t="s">
        <v>180</v>
      </c>
      <c r="O1309" s="55" t="s">
        <v>42</v>
      </c>
      <c r="P1309" s="55"/>
      <c r="Q1309" s="55" t="s">
        <v>578</v>
      </c>
      <c r="R1309" s="55"/>
      <c r="S1309" s="55">
        <v>201306</v>
      </c>
      <c r="T1309" s="55" t="s">
        <v>52</v>
      </c>
      <c r="U1309" s="55">
        <v>0</v>
      </c>
      <c r="V1309" s="56">
        <v>6400</v>
      </c>
      <c r="W1309" s="55"/>
      <c r="X1309" s="55"/>
      <c r="Y1309" s="55"/>
      <c r="Z1309" s="55" t="s">
        <v>48</v>
      </c>
      <c r="AA1309" s="55" t="s">
        <v>129</v>
      </c>
      <c r="AB1309" s="55" t="s">
        <v>42</v>
      </c>
      <c r="AC1309" s="55" t="s">
        <v>656</v>
      </c>
      <c r="AD1309" s="55" t="s">
        <v>51</v>
      </c>
      <c r="AE1309" s="53"/>
    </row>
    <row r="1310" spans="1:31" x14ac:dyDescent="0.25">
      <c r="A1310" s="55" t="s">
        <v>35</v>
      </c>
      <c r="B1310" s="55" t="s">
        <v>36</v>
      </c>
      <c r="C1310" s="55" t="s">
        <v>37</v>
      </c>
      <c r="D1310" s="55" t="s">
        <v>121</v>
      </c>
      <c r="E1310" s="55" t="s">
        <v>215</v>
      </c>
      <c r="F1310" s="55" t="s">
        <v>216</v>
      </c>
      <c r="G1310" s="55" t="s">
        <v>124</v>
      </c>
      <c r="H1310" s="55" t="s">
        <v>124</v>
      </c>
      <c r="I1310" s="55" t="s">
        <v>42</v>
      </c>
      <c r="J1310" s="55" t="s">
        <v>437</v>
      </c>
      <c r="K1310" s="55" t="s">
        <v>437</v>
      </c>
      <c r="L1310" s="55" t="s">
        <v>43</v>
      </c>
      <c r="M1310" s="55" t="s">
        <v>44</v>
      </c>
      <c r="N1310" s="55" t="s">
        <v>150</v>
      </c>
      <c r="O1310" s="55" t="s">
        <v>42</v>
      </c>
      <c r="P1310" s="55"/>
      <c r="Q1310" s="55" t="s">
        <v>677</v>
      </c>
      <c r="R1310" s="55"/>
      <c r="S1310" s="55">
        <v>201306</v>
      </c>
      <c r="T1310" s="55" t="s">
        <v>52</v>
      </c>
      <c r="U1310" s="55">
        <v>0</v>
      </c>
      <c r="V1310" s="56">
        <v>4408.79</v>
      </c>
      <c r="W1310" s="55"/>
      <c r="X1310" s="55" t="s">
        <v>577</v>
      </c>
      <c r="Y1310" s="55"/>
      <c r="Z1310" s="55" t="s">
        <v>48</v>
      </c>
      <c r="AA1310" s="55" t="s">
        <v>129</v>
      </c>
      <c r="AB1310" s="55" t="s">
        <v>42</v>
      </c>
      <c r="AC1310" s="55" t="s">
        <v>636</v>
      </c>
      <c r="AD1310" s="55" t="s">
        <v>51</v>
      </c>
      <c r="AE1310" s="53"/>
    </row>
    <row r="1311" spans="1:31" x14ac:dyDescent="0.25">
      <c r="A1311" s="55" t="s">
        <v>35</v>
      </c>
      <c r="B1311" s="55" t="s">
        <v>36</v>
      </c>
      <c r="C1311" s="55" t="s">
        <v>37</v>
      </c>
      <c r="D1311" s="55" t="s">
        <v>121</v>
      </c>
      <c r="E1311" s="55" t="s">
        <v>215</v>
      </c>
      <c r="F1311" s="55" t="s">
        <v>216</v>
      </c>
      <c r="G1311" s="55" t="s">
        <v>124</v>
      </c>
      <c r="H1311" s="55" t="s">
        <v>124</v>
      </c>
      <c r="I1311" s="55" t="s">
        <v>42</v>
      </c>
      <c r="J1311" s="55" t="s">
        <v>437</v>
      </c>
      <c r="K1311" s="55" t="s">
        <v>437</v>
      </c>
      <c r="L1311" s="55" t="s">
        <v>43</v>
      </c>
      <c r="M1311" s="55" t="s">
        <v>44</v>
      </c>
      <c r="N1311" s="55" t="s">
        <v>180</v>
      </c>
      <c r="O1311" s="55" t="s">
        <v>42</v>
      </c>
      <c r="P1311" s="55"/>
      <c r="Q1311" s="55" t="s">
        <v>678</v>
      </c>
      <c r="R1311" s="55"/>
      <c r="S1311" s="55">
        <v>201306</v>
      </c>
      <c r="T1311" s="55" t="s">
        <v>52</v>
      </c>
      <c r="U1311" s="55">
        <v>0</v>
      </c>
      <c r="V1311" s="56">
        <v>9934.7900000000009</v>
      </c>
      <c r="W1311" s="55"/>
      <c r="X1311" s="55"/>
      <c r="Y1311" s="55"/>
      <c r="Z1311" s="55" t="s">
        <v>48</v>
      </c>
      <c r="AA1311" s="55" t="s">
        <v>129</v>
      </c>
      <c r="AB1311" s="55" t="s">
        <v>42</v>
      </c>
      <c r="AC1311" s="55" t="s">
        <v>636</v>
      </c>
      <c r="AD1311" s="55" t="s">
        <v>51</v>
      </c>
      <c r="AE1311" s="53"/>
    </row>
    <row r="1312" spans="1:31" x14ac:dyDescent="0.25">
      <c r="A1312" s="55" t="s">
        <v>35</v>
      </c>
      <c r="B1312" s="55" t="s">
        <v>36</v>
      </c>
      <c r="C1312" s="55" t="s">
        <v>37</v>
      </c>
      <c r="D1312" s="55" t="s">
        <v>121</v>
      </c>
      <c r="E1312" s="55" t="s">
        <v>215</v>
      </c>
      <c r="F1312" s="55" t="s">
        <v>216</v>
      </c>
      <c r="G1312" s="55" t="s">
        <v>124</v>
      </c>
      <c r="H1312" s="55" t="s">
        <v>124</v>
      </c>
      <c r="I1312" s="55" t="s">
        <v>42</v>
      </c>
      <c r="J1312" s="55" t="s">
        <v>437</v>
      </c>
      <c r="K1312" s="55" t="s">
        <v>437</v>
      </c>
      <c r="L1312" s="55" t="s">
        <v>43</v>
      </c>
      <c r="M1312" s="55" t="s">
        <v>44</v>
      </c>
      <c r="N1312" s="55" t="s">
        <v>150</v>
      </c>
      <c r="O1312" s="55" t="s">
        <v>42</v>
      </c>
      <c r="P1312" s="55"/>
      <c r="Q1312" s="55" t="s">
        <v>264</v>
      </c>
      <c r="R1312" s="55"/>
      <c r="S1312" s="55">
        <v>201306</v>
      </c>
      <c r="T1312" s="55" t="s">
        <v>47</v>
      </c>
      <c r="U1312" s="55">
        <v>0</v>
      </c>
      <c r="V1312" s="56">
        <v>-3901</v>
      </c>
      <c r="W1312" s="55"/>
      <c r="X1312" s="55" t="s">
        <v>577</v>
      </c>
      <c r="Y1312" s="55"/>
      <c r="Z1312" s="55" t="s">
        <v>48</v>
      </c>
      <c r="AA1312" s="55" t="s">
        <v>129</v>
      </c>
      <c r="AB1312" s="55" t="s">
        <v>42</v>
      </c>
      <c r="AC1312" s="55" t="s">
        <v>633</v>
      </c>
      <c r="AD1312" s="55" t="s">
        <v>51</v>
      </c>
      <c r="AE1312" s="53"/>
    </row>
    <row r="1313" spans="1:31" x14ac:dyDescent="0.25">
      <c r="A1313" s="55" t="s">
        <v>35</v>
      </c>
      <c r="B1313" s="55" t="s">
        <v>36</v>
      </c>
      <c r="C1313" s="55" t="s">
        <v>37</v>
      </c>
      <c r="D1313" s="55" t="s">
        <v>121</v>
      </c>
      <c r="E1313" s="55" t="s">
        <v>215</v>
      </c>
      <c r="F1313" s="55" t="s">
        <v>216</v>
      </c>
      <c r="G1313" s="55" t="s">
        <v>124</v>
      </c>
      <c r="H1313" s="55" t="s">
        <v>124</v>
      </c>
      <c r="I1313" s="55" t="s">
        <v>42</v>
      </c>
      <c r="J1313" s="55" t="s">
        <v>437</v>
      </c>
      <c r="K1313" s="55" t="s">
        <v>437</v>
      </c>
      <c r="L1313" s="55" t="s">
        <v>43</v>
      </c>
      <c r="M1313" s="55" t="s">
        <v>44</v>
      </c>
      <c r="N1313" s="55" t="s">
        <v>180</v>
      </c>
      <c r="O1313" s="55" t="s">
        <v>42</v>
      </c>
      <c r="P1313" s="55"/>
      <c r="Q1313" s="55" t="s">
        <v>264</v>
      </c>
      <c r="R1313" s="55"/>
      <c r="S1313" s="55">
        <v>201306</v>
      </c>
      <c r="T1313" s="55" t="s">
        <v>47</v>
      </c>
      <c r="U1313" s="55">
        <v>0</v>
      </c>
      <c r="V1313" s="56">
        <v>-6382.52</v>
      </c>
      <c r="W1313" s="55"/>
      <c r="X1313" s="55"/>
      <c r="Y1313" s="55"/>
      <c r="Z1313" s="55" t="s">
        <v>48</v>
      </c>
      <c r="AA1313" s="55" t="s">
        <v>129</v>
      </c>
      <c r="AB1313" s="55" t="s">
        <v>42</v>
      </c>
      <c r="AC1313" s="55" t="s">
        <v>633</v>
      </c>
      <c r="AD1313" s="55" t="s">
        <v>51</v>
      </c>
      <c r="AE1313" s="53"/>
    </row>
    <row r="1314" spans="1:31" x14ac:dyDescent="0.25">
      <c r="A1314" s="55" t="s">
        <v>35</v>
      </c>
      <c r="B1314" s="55" t="s">
        <v>36</v>
      </c>
      <c r="C1314" s="55" t="s">
        <v>37</v>
      </c>
      <c r="D1314" s="55" t="s">
        <v>121</v>
      </c>
      <c r="E1314" s="55" t="s">
        <v>215</v>
      </c>
      <c r="F1314" s="55" t="s">
        <v>216</v>
      </c>
      <c r="G1314" s="55" t="s">
        <v>124</v>
      </c>
      <c r="H1314" s="55" t="s">
        <v>124</v>
      </c>
      <c r="I1314" s="55" t="s">
        <v>42</v>
      </c>
      <c r="J1314" s="55" t="s">
        <v>257</v>
      </c>
      <c r="K1314" s="55" t="s">
        <v>257</v>
      </c>
      <c r="L1314" s="55" t="s">
        <v>43</v>
      </c>
      <c r="M1314" s="55" t="s">
        <v>44</v>
      </c>
      <c r="N1314" s="55" t="s">
        <v>150</v>
      </c>
      <c r="O1314" s="55" t="s">
        <v>42</v>
      </c>
      <c r="P1314" s="55"/>
      <c r="Q1314" s="55" t="s">
        <v>673</v>
      </c>
      <c r="R1314" s="55"/>
      <c r="S1314" s="55">
        <v>201306</v>
      </c>
      <c r="T1314" s="55" t="s">
        <v>52</v>
      </c>
      <c r="U1314" s="55">
        <v>0</v>
      </c>
      <c r="V1314" s="56">
        <v>33624</v>
      </c>
      <c r="W1314" s="55"/>
      <c r="X1314" s="55" t="s">
        <v>440</v>
      </c>
      <c r="Y1314" s="55"/>
      <c r="Z1314" s="55" t="s">
        <v>48</v>
      </c>
      <c r="AA1314" s="55" t="s">
        <v>129</v>
      </c>
      <c r="AB1314" s="55" t="s">
        <v>42</v>
      </c>
      <c r="AC1314" s="55" t="s">
        <v>636</v>
      </c>
      <c r="AD1314" s="55" t="s">
        <v>51</v>
      </c>
      <c r="AE1314" s="53"/>
    </row>
    <row r="1315" spans="1:31" x14ac:dyDescent="0.25">
      <c r="A1315" s="55" t="s">
        <v>35</v>
      </c>
      <c r="B1315" s="55" t="s">
        <v>36</v>
      </c>
      <c r="C1315" s="55" t="s">
        <v>37</v>
      </c>
      <c r="D1315" s="55" t="s">
        <v>121</v>
      </c>
      <c r="E1315" s="55" t="s">
        <v>215</v>
      </c>
      <c r="F1315" s="55" t="s">
        <v>216</v>
      </c>
      <c r="G1315" s="55" t="s">
        <v>124</v>
      </c>
      <c r="H1315" s="55" t="s">
        <v>124</v>
      </c>
      <c r="I1315" s="55" t="s">
        <v>42</v>
      </c>
      <c r="J1315" s="55" t="s">
        <v>257</v>
      </c>
      <c r="K1315" s="55" t="s">
        <v>257</v>
      </c>
      <c r="L1315" s="55" t="s">
        <v>43</v>
      </c>
      <c r="M1315" s="55" t="s">
        <v>44</v>
      </c>
      <c r="N1315" s="55" t="s">
        <v>150</v>
      </c>
      <c r="O1315" s="55" t="s">
        <v>42</v>
      </c>
      <c r="P1315" s="55"/>
      <c r="Q1315" s="55" t="s">
        <v>571</v>
      </c>
      <c r="R1315" s="55"/>
      <c r="S1315" s="55">
        <v>201306</v>
      </c>
      <c r="T1315" s="55" t="s">
        <v>47</v>
      </c>
      <c r="U1315" s="55">
        <v>0</v>
      </c>
      <c r="V1315" s="56">
        <v>-25290</v>
      </c>
      <c r="W1315" s="55"/>
      <c r="X1315" s="55" t="s">
        <v>440</v>
      </c>
      <c r="Y1315" s="55"/>
      <c r="Z1315" s="55" t="s">
        <v>48</v>
      </c>
      <c r="AA1315" s="55" t="s">
        <v>129</v>
      </c>
      <c r="AB1315" s="55" t="s">
        <v>42</v>
      </c>
      <c r="AC1315" s="55" t="s">
        <v>633</v>
      </c>
      <c r="AD1315" s="55" t="s">
        <v>51</v>
      </c>
      <c r="AE1315" s="53"/>
    </row>
    <row r="1316" spans="1:31" x14ac:dyDescent="0.25">
      <c r="A1316" s="55" t="s">
        <v>35</v>
      </c>
      <c r="B1316" s="55" t="s">
        <v>36</v>
      </c>
      <c r="C1316" s="55" t="s">
        <v>37</v>
      </c>
      <c r="D1316" s="55" t="s">
        <v>121</v>
      </c>
      <c r="E1316" s="55" t="s">
        <v>215</v>
      </c>
      <c r="F1316" s="55" t="s">
        <v>216</v>
      </c>
      <c r="G1316" s="55" t="s">
        <v>124</v>
      </c>
      <c r="H1316" s="55" t="s">
        <v>124</v>
      </c>
      <c r="I1316" s="55" t="s">
        <v>42</v>
      </c>
      <c r="J1316" s="55" t="s">
        <v>261</v>
      </c>
      <c r="K1316" s="55" t="s">
        <v>261</v>
      </c>
      <c r="L1316" s="55" t="s">
        <v>43</v>
      </c>
      <c r="M1316" s="55" t="s">
        <v>44</v>
      </c>
      <c r="N1316" s="55" t="s">
        <v>180</v>
      </c>
      <c r="O1316" s="55" t="s">
        <v>42</v>
      </c>
      <c r="P1316" s="55"/>
      <c r="Q1316" s="55" t="s">
        <v>582</v>
      </c>
      <c r="R1316" s="55"/>
      <c r="S1316" s="55">
        <v>201306</v>
      </c>
      <c r="T1316" s="55" t="s">
        <v>52</v>
      </c>
      <c r="U1316" s="55">
        <v>0</v>
      </c>
      <c r="V1316" s="56">
        <v>323435.48</v>
      </c>
      <c r="W1316" s="55"/>
      <c r="X1316" s="55"/>
      <c r="Y1316" s="55"/>
      <c r="Z1316" s="55" t="s">
        <v>48</v>
      </c>
      <c r="AA1316" s="55" t="s">
        <v>129</v>
      </c>
      <c r="AB1316" s="55" t="s">
        <v>42</v>
      </c>
      <c r="AC1316" s="55" t="s">
        <v>656</v>
      </c>
      <c r="AD1316" s="55" t="s">
        <v>51</v>
      </c>
      <c r="AE1316" s="53"/>
    </row>
    <row r="1317" spans="1:31" x14ac:dyDescent="0.25">
      <c r="A1317" s="55" t="s">
        <v>35</v>
      </c>
      <c r="B1317" s="55" t="s">
        <v>36</v>
      </c>
      <c r="C1317" s="55" t="s">
        <v>37</v>
      </c>
      <c r="D1317" s="55" t="s">
        <v>121</v>
      </c>
      <c r="E1317" s="55" t="s">
        <v>215</v>
      </c>
      <c r="F1317" s="55" t="s">
        <v>216</v>
      </c>
      <c r="G1317" s="55" t="s">
        <v>124</v>
      </c>
      <c r="H1317" s="55" t="s">
        <v>124</v>
      </c>
      <c r="I1317" s="55" t="s">
        <v>42</v>
      </c>
      <c r="J1317" s="55" t="s">
        <v>261</v>
      </c>
      <c r="K1317" s="55" t="s">
        <v>261</v>
      </c>
      <c r="L1317" s="55" t="s">
        <v>43</v>
      </c>
      <c r="M1317" s="55" t="s">
        <v>44</v>
      </c>
      <c r="N1317" s="55" t="s">
        <v>150</v>
      </c>
      <c r="O1317" s="55" t="s">
        <v>42</v>
      </c>
      <c r="P1317" s="55"/>
      <c r="Q1317" s="55" t="s">
        <v>677</v>
      </c>
      <c r="R1317" s="55"/>
      <c r="S1317" s="55">
        <v>201306</v>
      </c>
      <c r="T1317" s="55" t="s">
        <v>52</v>
      </c>
      <c r="U1317" s="55">
        <v>0</v>
      </c>
      <c r="V1317" s="56">
        <v>86225.44</v>
      </c>
      <c r="W1317" s="55"/>
      <c r="X1317" s="55" t="s">
        <v>267</v>
      </c>
      <c r="Y1317" s="55"/>
      <c r="Z1317" s="55" t="s">
        <v>48</v>
      </c>
      <c r="AA1317" s="55" t="s">
        <v>129</v>
      </c>
      <c r="AB1317" s="55" t="s">
        <v>42</v>
      </c>
      <c r="AC1317" s="55" t="s">
        <v>636</v>
      </c>
      <c r="AD1317" s="55" t="s">
        <v>51</v>
      </c>
      <c r="AE1317" s="53"/>
    </row>
    <row r="1318" spans="1:31" x14ac:dyDescent="0.25">
      <c r="A1318" s="55" t="s">
        <v>35</v>
      </c>
      <c r="B1318" s="55" t="s">
        <v>36</v>
      </c>
      <c r="C1318" s="55" t="s">
        <v>37</v>
      </c>
      <c r="D1318" s="55" t="s">
        <v>121</v>
      </c>
      <c r="E1318" s="55" t="s">
        <v>215</v>
      </c>
      <c r="F1318" s="55" t="s">
        <v>216</v>
      </c>
      <c r="G1318" s="55" t="s">
        <v>124</v>
      </c>
      <c r="H1318" s="55" t="s">
        <v>124</v>
      </c>
      <c r="I1318" s="55" t="s">
        <v>42</v>
      </c>
      <c r="J1318" s="55" t="s">
        <v>261</v>
      </c>
      <c r="K1318" s="55" t="s">
        <v>261</v>
      </c>
      <c r="L1318" s="55" t="s">
        <v>43</v>
      </c>
      <c r="M1318" s="55" t="s">
        <v>44</v>
      </c>
      <c r="N1318" s="55" t="s">
        <v>180</v>
      </c>
      <c r="O1318" s="55" t="s">
        <v>42</v>
      </c>
      <c r="P1318" s="55"/>
      <c r="Q1318" s="55" t="s">
        <v>678</v>
      </c>
      <c r="R1318" s="55"/>
      <c r="S1318" s="55">
        <v>201306</v>
      </c>
      <c r="T1318" s="55" t="s">
        <v>52</v>
      </c>
      <c r="U1318" s="55">
        <v>0</v>
      </c>
      <c r="V1318" s="56">
        <v>286852</v>
      </c>
      <c r="W1318" s="55"/>
      <c r="X1318" s="55"/>
      <c r="Y1318" s="55"/>
      <c r="Z1318" s="55" t="s">
        <v>48</v>
      </c>
      <c r="AA1318" s="55" t="s">
        <v>129</v>
      </c>
      <c r="AB1318" s="55" t="s">
        <v>42</v>
      </c>
      <c r="AC1318" s="55" t="s">
        <v>636</v>
      </c>
      <c r="AD1318" s="55" t="s">
        <v>51</v>
      </c>
      <c r="AE1318" s="53"/>
    </row>
    <row r="1319" spans="1:31" x14ac:dyDescent="0.25">
      <c r="A1319" s="55" t="s">
        <v>35</v>
      </c>
      <c r="B1319" s="55" t="s">
        <v>36</v>
      </c>
      <c r="C1319" s="55" t="s">
        <v>37</v>
      </c>
      <c r="D1319" s="55" t="s">
        <v>121</v>
      </c>
      <c r="E1319" s="55" t="s">
        <v>215</v>
      </c>
      <c r="F1319" s="55" t="s">
        <v>216</v>
      </c>
      <c r="G1319" s="55" t="s">
        <v>124</v>
      </c>
      <c r="H1319" s="55" t="s">
        <v>124</v>
      </c>
      <c r="I1319" s="55" t="s">
        <v>42</v>
      </c>
      <c r="J1319" s="55" t="s">
        <v>261</v>
      </c>
      <c r="K1319" s="55" t="s">
        <v>261</v>
      </c>
      <c r="L1319" s="55" t="s">
        <v>43</v>
      </c>
      <c r="M1319" s="55" t="s">
        <v>44</v>
      </c>
      <c r="N1319" s="55" t="s">
        <v>150</v>
      </c>
      <c r="O1319" s="55" t="s">
        <v>42</v>
      </c>
      <c r="P1319" s="55"/>
      <c r="Q1319" s="55" t="s">
        <v>264</v>
      </c>
      <c r="R1319" s="55"/>
      <c r="S1319" s="55">
        <v>201306</v>
      </c>
      <c r="T1319" s="55" t="s">
        <v>47</v>
      </c>
      <c r="U1319" s="55">
        <v>0</v>
      </c>
      <c r="V1319" s="56">
        <v>-70798</v>
      </c>
      <c r="W1319" s="55"/>
      <c r="X1319" s="55" t="s">
        <v>267</v>
      </c>
      <c r="Y1319" s="55"/>
      <c r="Z1319" s="55" t="s">
        <v>48</v>
      </c>
      <c r="AA1319" s="55" t="s">
        <v>129</v>
      </c>
      <c r="AB1319" s="55" t="s">
        <v>42</v>
      </c>
      <c r="AC1319" s="55" t="s">
        <v>633</v>
      </c>
      <c r="AD1319" s="55" t="s">
        <v>51</v>
      </c>
    </row>
    <row r="1320" spans="1:31" x14ac:dyDescent="0.25">
      <c r="A1320" s="55" t="s">
        <v>35</v>
      </c>
      <c r="B1320" s="55" t="s">
        <v>36</v>
      </c>
      <c r="C1320" s="55" t="s">
        <v>37</v>
      </c>
      <c r="D1320" s="55" t="s">
        <v>121</v>
      </c>
      <c r="E1320" s="55" t="s">
        <v>215</v>
      </c>
      <c r="F1320" s="55" t="s">
        <v>216</v>
      </c>
      <c r="G1320" s="55" t="s">
        <v>124</v>
      </c>
      <c r="H1320" s="55" t="s">
        <v>124</v>
      </c>
      <c r="I1320" s="55" t="s">
        <v>42</v>
      </c>
      <c r="J1320" s="55" t="s">
        <v>261</v>
      </c>
      <c r="K1320" s="55" t="s">
        <v>261</v>
      </c>
      <c r="L1320" s="55" t="s">
        <v>43</v>
      </c>
      <c r="M1320" s="55" t="s">
        <v>44</v>
      </c>
      <c r="N1320" s="55" t="s">
        <v>180</v>
      </c>
      <c r="O1320" s="55" t="s">
        <v>42</v>
      </c>
      <c r="P1320" s="55"/>
      <c r="Q1320" s="55" t="s">
        <v>264</v>
      </c>
      <c r="R1320" s="55"/>
      <c r="S1320" s="55">
        <v>201306</v>
      </c>
      <c r="T1320" s="55" t="s">
        <v>47</v>
      </c>
      <c r="U1320" s="55">
        <v>0</v>
      </c>
      <c r="V1320" s="56">
        <v>-311535</v>
      </c>
      <c r="W1320" s="55"/>
      <c r="X1320" s="55"/>
      <c r="Y1320" s="55"/>
      <c r="Z1320" s="55" t="s">
        <v>48</v>
      </c>
      <c r="AA1320" s="55" t="s">
        <v>129</v>
      </c>
      <c r="AB1320" s="55" t="s">
        <v>42</v>
      </c>
      <c r="AC1320" s="55" t="s">
        <v>633</v>
      </c>
      <c r="AD1320" s="55" t="s">
        <v>51</v>
      </c>
    </row>
    <row r="1321" spans="1:31" x14ac:dyDescent="0.25">
      <c r="A1321" s="55" t="s">
        <v>35</v>
      </c>
      <c r="B1321" s="55" t="s">
        <v>36</v>
      </c>
      <c r="C1321" s="55" t="s">
        <v>37</v>
      </c>
      <c r="D1321" s="55" t="s">
        <v>121</v>
      </c>
      <c r="E1321" s="55" t="s">
        <v>215</v>
      </c>
      <c r="F1321" s="55" t="s">
        <v>216</v>
      </c>
      <c r="G1321" s="55" t="s">
        <v>124</v>
      </c>
      <c r="H1321" s="55" t="s">
        <v>124</v>
      </c>
      <c r="I1321" s="55" t="s">
        <v>42</v>
      </c>
      <c r="J1321" s="55" t="s">
        <v>268</v>
      </c>
      <c r="K1321" s="55" t="s">
        <v>268</v>
      </c>
      <c r="L1321" s="55" t="s">
        <v>43</v>
      </c>
      <c r="M1321" s="55" t="s">
        <v>44</v>
      </c>
      <c r="N1321" s="55" t="s">
        <v>160</v>
      </c>
      <c r="O1321" s="55" t="s">
        <v>219</v>
      </c>
      <c r="P1321" s="55"/>
      <c r="Q1321" s="55" t="s">
        <v>663</v>
      </c>
      <c r="R1321" s="55" t="s">
        <v>664</v>
      </c>
      <c r="S1321" s="55">
        <v>201306</v>
      </c>
      <c r="T1321" s="55" t="s">
        <v>52</v>
      </c>
      <c r="U1321" s="55">
        <v>0</v>
      </c>
      <c r="V1321" s="56">
        <v>364.76</v>
      </c>
      <c r="W1321" s="55"/>
      <c r="X1321" s="55"/>
      <c r="Y1321" s="55"/>
      <c r="Z1321" s="55" t="s">
        <v>48</v>
      </c>
      <c r="AA1321" s="55" t="s">
        <v>129</v>
      </c>
      <c r="AB1321" s="55" t="s">
        <v>42</v>
      </c>
      <c r="AC1321" s="55" t="s">
        <v>665</v>
      </c>
      <c r="AD1321" s="55" t="s">
        <v>51</v>
      </c>
    </row>
    <row r="1322" spans="1:31" x14ac:dyDescent="0.25">
      <c r="A1322" s="55" t="s">
        <v>35</v>
      </c>
      <c r="B1322" s="55" t="s">
        <v>36</v>
      </c>
      <c r="C1322" s="55" t="s">
        <v>37</v>
      </c>
      <c r="D1322" s="55" t="s">
        <v>121</v>
      </c>
      <c r="E1322" s="55" t="s">
        <v>122</v>
      </c>
      <c r="F1322" s="55" t="s">
        <v>123</v>
      </c>
      <c r="G1322" s="55" t="s">
        <v>124</v>
      </c>
      <c r="H1322" s="55" t="s">
        <v>124</v>
      </c>
      <c r="I1322" s="55" t="s">
        <v>42</v>
      </c>
      <c r="J1322" s="55" t="s">
        <v>283</v>
      </c>
      <c r="K1322" s="55" t="s">
        <v>283</v>
      </c>
      <c r="L1322" s="55" t="s">
        <v>43</v>
      </c>
      <c r="M1322" s="55" t="s">
        <v>44</v>
      </c>
      <c r="N1322" s="55" t="s">
        <v>150</v>
      </c>
      <c r="O1322" s="55" t="s">
        <v>42</v>
      </c>
      <c r="P1322" s="55"/>
      <c r="Q1322" s="55" t="s">
        <v>459</v>
      </c>
      <c r="R1322" s="55"/>
      <c r="S1322" s="55">
        <v>201306</v>
      </c>
      <c r="T1322" s="55" t="s">
        <v>52</v>
      </c>
      <c r="U1322" s="55">
        <v>0</v>
      </c>
      <c r="V1322" s="56">
        <v>648840.5</v>
      </c>
      <c r="W1322" s="55"/>
      <c r="X1322" s="55" t="s">
        <v>460</v>
      </c>
      <c r="Y1322" s="55"/>
      <c r="Z1322" s="55" t="s">
        <v>48</v>
      </c>
      <c r="AA1322" s="55" t="s">
        <v>129</v>
      </c>
      <c r="AB1322" s="55" t="s">
        <v>42</v>
      </c>
      <c r="AC1322" s="55" t="s">
        <v>636</v>
      </c>
      <c r="AD1322" s="55" t="s">
        <v>51</v>
      </c>
    </row>
    <row r="1323" spans="1:31" x14ac:dyDescent="0.25">
      <c r="A1323" s="55" t="s">
        <v>35</v>
      </c>
      <c r="B1323" s="55" t="s">
        <v>36</v>
      </c>
      <c r="C1323" s="55" t="s">
        <v>37</v>
      </c>
      <c r="D1323" s="55" t="s">
        <v>121</v>
      </c>
      <c r="E1323" s="55" t="s">
        <v>122</v>
      </c>
      <c r="F1323" s="55" t="s">
        <v>123</v>
      </c>
      <c r="G1323" s="55" t="s">
        <v>124</v>
      </c>
      <c r="H1323" s="55" t="s">
        <v>124</v>
      </c>
      <c r="I1323" s="55" t="s">
        <v>42</v>
      </c>
      <c r="J1323" s="55" t="s">
        <v>283</v>
      </c>
      <c r="K1323" s="55" t="s">
        <v>283</v>
      </c>
      <c r="L1323" s="55" t="s">
        <v>43</v>
      </c>
      <c r="M1323" s="55" t="s">
        <v>44</v>
      </c>
      <c r="N1323" s="55" t="s">
        <v>150</v>
      </c>
      <c r="O1323" s="55" t="s">
        <v>42</v>
      </c>
      <c r="P1323" s="55"/>
      <c r="Q1323" s="55" t="s">
        <v>459</v>
      </c>
      <c r="R1323" s="55"/>
      <c r="S1323" s="55">
        <v>201306</v>
      </c>
      <c r="T1323" s="55" t="s">
        <v>47</v>
      </c>
      <c r="U1323" s="55">
        <v>0</v>
      </c>
      <c r="V1323" s="56">
        <v>-439580.5</v>
      </c>
      <c r="W1323" s="55"/>
      <c r="X1323" s="55" t="s">
        <v>460</v>
      </c>
      <c r="Y1323" s="55"/>
      <c r="Z1323" s="55" t="s">
        <v>48</v>
      </c>
      <c r="AA1323" s="55" t="s">
        <v>129</v>
      </c>
      <c r="AB1323" s="55" t="s">
        <v>42</v>
      </c>
      <c r="AC1323" s="55" t="s">
        <v>633</v>
      </c>
      <c r="AD1323" s="55" t="s">
        <v>51</v>
      </c>
    </row>
    <row r="1324" spans="1:31" x14ac:dyDescent="0.25">
      <c r="A1324" s="55" t="s">
        <v>35</v>
      </c>
      <c r="B1324" s="55" t="s">
        <v>36</v>
      </c>
      <c r="C1324" s="55" t="s">
        <v>37</v>
      </c>
      <c r="D1324" s="55" t="s">
        <v>121</v>
      </c>
      <c r="E1324" s="55" t="s">
        <v>122</v>
      </c>
      <c r="F1324" s="55" t="s">
        <v>123</v>
      </c>
      <c r="G1324" s="55" t="s">
        <v>124</v>
      </c>
      <c r="H1324" s="55" t="s">
        <v>124</v>
      </c>
      <c r="I1324" s="55" t="s">
        <v>42</v>
      </c>
      <c r="J1324" s="55" t="s">
        <v>285</v>
      </c>
      <c r="K1324" s="55" t="s">
        <v>285</v>
      </c>
      <c r="L1324" s="55" t="s">
        <v>43</v>
      </c>
      <c r="M1324" s="55" t="s">
        <v>44</v>
      </c>
      <c r="N1324" s="55" t="s">
        <v>150</v>
      </c>
      <c r="O1324" s="55" t="s">
        <v>42</v>
      </c>
      <c r="P1324" s="55"/>
      <c r="Q1324" s="55" t="s">
        <v>688</v>
      </c>
      <c r="R1324" s="55"/>
      <c r="S1324" s="55">
        <v>201306</v>
      </c>
      <c r="T1324" s="55" t="s">
        <v>52</v>
      </c>
      <c r="U1324" s="55">
        <v>0</v>
      </c>
      <c r="V1324" s="56">
        <v>43597.5</v>
      </c>
      <c r="W1324" s="55"/>
      <c r="X1324" s="55" t="s">
        <v>288</v>
      </c>
      <c r="Y1324" s="55"/>
      <c r="Z1324" s="55" t="s">
        <v>48</v>
      </c>
      <c r="AA1324" s="55" t="s">
        <v>129</v>
      </c>
      <c r="AB1324" s="55" t="s">
        <v>42</v>
      </c>
      <c r="AC1324" s="55" t="s">
        <v>636</v>
      </c>
      <c r="AD1324" s="55" t="s">
        <v>51</v>
      </c>
    </row>
    <row r="1325" spans="1:31" x14ac:dyDescent="0.25">
      <c r="A1325" s="55" t="s">
        <v>35</v>
      </c>
      <c r="B1325" s="55" t="s">
        <v>36</v>
      </c>
      <c r="C1325" s="55" t="s">
        <v>37</v>
      </c>
      <c r="D1325" s="55" t="s">
        <v>121</v>
      </c>
      <c r="E1325" s="55" t="s">
        <v>122</v>
      </c>
      <c r="F1325" s="55" t="s">
        <v>123</v>
      </c>
      <c r="G1325" s="55" t="s">
        <v>124</v>
      </c>
      <c r="H1325" s="55" t="s">
        <v>124</v>
      </c>
      <c r="I1325" s="55" t="s">
        <v>42</v>
      </c>
      <c r="J1325" s="55" t="s">
        <v>285</v>
      </c>
      <c r="K1325" s="55" t="s">
        <v>285</v>
      </c>
      <c r="L1325" s="55" t="s">
        <v>43</v>
      </c>
      <c r="M1325" s="55" t="s">
        <v>44</v>
      </c>
      <c r="N1325" s="55" t="s">
        <v>150</v>
      </c>
      <c r="O1325" s="55" t="s">
        <v>42</v>
      </c>
      <c r="P1325" s="55"/>
      <c r="Q1325" s="55" t="s">
        <v>287</v>
      </c>
      <c r="R1325" s="55"/>
      <c r="S1325" s="55">
        <v>201306</v>
      </c>
      <c r="T1325" s="55" t="s">
        <v>47</v>
      </c>
      <c r="U1325" s="55">
        <v>0</v>
      </c>
      <c r="V1325" s="56">
        <v>-38000</v>
      </c>
      <c r="W1325" s="55"/>
      <c r="X1325" s="55" t="s">
        <v>288</v>
      </c>
      <c r="Y1325" s="55"/>
      <c r="Z1325" s="55" t="s">
        <v>48</v>
      </c>
      <c r="AA1325" s="55" t="s">
        <v>129</v>
      </c>
      <c r="AB1325" s="55" t="s">
        <v>42</v>
      </c>
      <c r="AC1325" s="55" t="s">
        <v>633</v>
      </c>
      <c r="AD1325" s="55" t="s">
        <v>51</v>
      </c>
    </row>
    <row r="1326" spans="1:31" x14ac:dyDescent="0.25">
      <c r="A1326" s="55" t="s">
        <v>35</v>
      </c>
      <c r="B1326" s="55" t="s">
        <v>36</v>
      </c>
      <c r="C1326" s="55" t="s">
        <v>37</v>
      </c>
      <c r="D1326" s="55" t="s">
        <v>121</v>
      </c>
      <c r="E1326" s="55" t="s">
        <v>122</v>
      </c>
      <c r="F1326" s="55" t="s">
        <v>123</v>
      </c>
      <c r="G1326" s="55" t="s">
        <v>124</v>
      </c>
      <c r="H1326" s="55" t="s">
        <v>124</v>
      </c>
      <c r="I1326" s="55" t="s">
        <v>42</v>
      </c>
      <c r="J1326" s="55" t="s">
        <v>298</v>
      </c>
      <c r="K1326" s="55" t="s">
        <v>298</v>
      </c>
      <c r="L1326" s="55" t="s">
        <v>43</v>
      </c>
      <c r="M1326" s="55" t="s">
        <v>44</v>
      </c>
      <c r="N1326" s="55" t="s">
        <v>150</v>
      </c>
      <c r="O1326" s="55" t="s">
        <v>42</v>
      </c>
      <c r="P1326" s="55"/>
      <c r="Q1326" s="55" t="s">
        <v>608</v>
      </c>
      <c r="R1326" s="55" t="s">
        <v>615</v>
      </c>
      <c r="S1326" s="55">
        <v>201306</v>
      </c>
      <c r="T1326" s="55" t="s">
        <v>52</v>
      </c>
      <c r="U1326" s="55">
        <v>0</v>
      </c>
      <c r="V1326" s="56">
        <v>20182</v>
      </c>
      <c r="W1326" s="55"/>
      <c r="X1326" s="55" t="s">
        <v>610</v>
      </c>
      <c r="Y1326" s="55"/>
      <c r="Z1326" s="55" t="s">
        <v>48</v>
      </c>
      <c r="AA1326" s="55" t="s">
        <v>129</v>
      </c>
      <c r="AB1326" s="55" t="s">
        <v>42</v>
      </c>
      <c r="AC1326" s="55" t="s">
        <v>631</v>
      </c>
      <c r="AD1326" s="55" t="s">
        <v>51</v>
      </c>
    </row>
    <row r="1327" spans="1:31" x14ac:dyDescent="0.25">
      <c r="A1327" s="55" t="s">
        <v>35</v>
      </c>
      <c r="B1327" s="55" t="s">
        <v>36</v>
      </c>
      <c r="C1327" s="55" t="s">
        <v>37</v>
      </c>
      <c r="D1327" s="55" t="s">
        <v>121</v>
      </c>
      <c r="E1327" s="55" t="s">
        <v>122</v>
      </c>
      <c r="F1327" s="55" t="s">
        <v>123</v>
      </c>
      <c r="G1327" s="55" t="s">
        <v>124</v>
      </c>
      <c r="H1327" s="55" t="s">
        <v>124</v>
      </c>
      <c r="I1327" s="55" t="s">
        <v>42</v>
      </c>
      <c r="J1327" s="55" t="s">
        <v>298</v>
      </c>
      <c r="K1327" s="55" t="s">
        <v>298</v>
      </c>
      <c r="L1327" s="55" t="s">
        <v>43</v>
      </c>
      <c r="M1327" s="55" t="s">
        <v>44</v>
      </c>
      <c r="N1327" s="55" t="s">
        <v>150</v>
      </c>
      <c r="O1327" s="55" t="s">
        <v>42</v>
      </c>
      <c r="P1327" s="55"/>
      <c r="Q1327" s="55" t="s">
        <v>608</v>
      </c>
      <c r="R1327" s="55" t="s">
        <v>609</v>
      </c>
      <c r="S1327" s="55">
        <v>201306</v>
      </c>
      <c r="T1327" s="55" t="s">
        <v>52</v>
      </c>
      <c r="U1327" s="55">
        <v>0</v>
      </c>
      <c r="V1327" s="56">
        <v>44234</v>
      </c>
      <c r="W1327" s="55"/>
      <c r="X1327" s="55" t="s">
        <v>610</v>
      </c>
      <c r="Y1327" s="55"/>
      <c r="Z1327" s="55" t="s">
        <v>48</v>
      </c>
      <c r="AA1327" s="55" t="s">
        <v>129</v>
      </c>
      <c r="AB1327" s="55" t="s">
        <v>42</v>
      </c>
      <c r="AC1327" s="55" t="s">
        <v>631</v>
      </c>
      <c r="AD1327" s="55" t="s">
        <v>51</v>
      </c>
    </row>
    <row r="1328" spans="1:31" x14ac:dyDescent="0.25">
      <c r="A1328" s="55" t="s">
        <v>35</v>
      </c>
      <c r="B1328" s="55" t="s">
        <v>36</v>
      </c>
      <c r="C1328" s="55" t="s">
        <v>37</v>
      </c>
      <c r="D1328" s="55" t="s">
        <v>121</v>
      </c>
      <c r="E1328" s="55" t="s">
        <v>122</v>
      </c>
      <c r="F1328" s="55" t="s">
        <v>123</v>
      </c>
      <c r="G1328" s="55" t="s">
        <v>124</v>
      </c>
      <c r="H1328" s="55" t="s">
        <v>124</v>
      </c>
      <c r="I1328" s="55" t="s">
        <v>42</v>
      </c>
      <c r="J1328" s="55" t="s">
        <v>298</v>
      </c>
      <c r="K1328" s="55" t="s">
        <v>298</v>
      </c>
      <c r="L1328" s="55" t="s">
        <v>43</v>
      </c>
      <c r="M1328" s="55" t="s">
        <v>44</v>
      </c>
      <c r="N1328" s="55" t="s">
        <v>150</v>
      </c>
      <c r="O1328" s="55" t="s">
        <v>42</v>
      </c>
      <c r="P1328" s="55"/>
      <c r="Q1328" s="55" t="s">
        <v>608</v>
      </c>
      <c r="R1328" s="55" t="s">
        <v>615</v>
      </c>
      <c r="S1328" s="55">
        <v>201306</v>
      </c>
      <c r="T1328" s="55" t="s">
        <v>47</v>
      </c>
      <c r="U1328" s="55">
        <v>0</v>
      </c>
      <c r="V1328" s="56">
        <v>-20182</v>
      </c>
      <c r="W1328" s="55"/>
      <c r="X1328" s="55" t="s">
        <v>610</v>
      </c>
      <c r="Y1328" s="55"/>
      <c r="Z1328" s="55" t="s">
        <v>48</v>
      </c>
      <c r="AA1328" s="55" t="s">
        <v>129</v>
      </c>
      <c r="AB1328" s="55" t="s">
        <v>42</v>
      </c>
      <c r="AC1328" s="55" t="s">
        <v>632</v>
      </c>
      <c r="AD1328" s="55" t="s">
        <v>51</v>
      </c>
    </row>
    <row r="1329" spans="1:30" x14ac:dyDescent="0.25">
      <c r="A1329" s="55" t="s">
        <v>35</v>
      </c>
      <c r="B1329" s="55" t="s">
        <v>36</v>
      </c>
      <c r="C1329" s="55" t="s">
        <v>37</v>
      </c>
      <c r="D1329" s="55" t="s">
        <v>121</v>
      </c>
      <c r="E1329" s="55" t="s">
        <v>122</v>
      </c>
      <c r="F1329" s="55" t="s">
        <v>123</v>
      </c>
      <c r="G1329" s="55" t="s">
        <v>124</v>
      </c>
      <c r="H1329" s="55" t="s">
        <v>124</v>
      </c>
      <c r="I1329" s="55" t="s">
        <v>42</v>
      </c>
      <c r="J1329" s="55" t="s">
        <v>298</v>
      </c>
      <c r="K1329" s="55" t="s">
        <v>298</v>
      </c>
      <c r="L1329" s="55" t="s">
        <v>43</v>
      </c>
      <c r="M1329" s="55" t="s">
        <v>44</v>
      </c>
      <c r="N1329" s="55" t="s">
        <v>150</v>
      </c>
      <c r="O1329" s="55" t="s">
        <v>42</v>
      </c>
      <c r="P1329" s="55"/>
      <c r="Q1329" s="55" t="s">
        <v>608</v>
      </c>
      <c r="R1329" s="55" t="s">
        <v>609</v>
      </c>
      <c r="S1329" s="55">
        <v>201306</v>
      </c>
      <c r="T1329" s="55" t="s">
        <v>47</v>
      </c>
      <c r="U1329" s="55">
        <v>0</v>
      </c>
      <c r="V1329" s="56">
        <v>-44234</v>
      </c>
      <c r="W1329" s="55"/>
      <c r="X1329" s="55" t="s">
        <v>610</v>
      </c>
      <c r="Y1329" s="55"/>
      <c r="Z1329" s="55" t="s">
        <v>48</v>
      </c>
      <c r="AA1329" s="55" t="s">
        <v>129</v>
      </c>
      <c r="AB1329" s="55" t="s">
        <v>42</v>
      </c>
      <c r="AC1329" s="55" t="s">
        <v>632</v>
      </c>
      <c r="AD1329" s="55" t="s">
        <v>51</v>
      </c>
    </row>
    <row r="1330" spans="1:30" x14ac:dyDescent="0.25">
      <c r="A1330" s="55" t="s">
        <v>35</v>
      </c>
      <c r="B1330" s="55" t="s">
        <v>36</v>
      </c>
      <c r="C1330" s="55" t="s">
        <v>37</v>
      </c>
      <c r="D1330" s="55" t="s">
        <v>121</v>
      </c>
      <c r="E1330" s="55" t="s">
        <v>122</v>
      </c>
      <c r="F1330" s="55" t="s">
        <v>123</v>
      </c>
      <c r="G1330" s="55" t="s">
        <v>124</v>
      </c>
      <c r="H1330" s="55" t="s">
        <v>124</v>
      </c>
      <c r="I1330" s="55" t="s">
        <v>42</v>
      </c>
      <c r="J1330" s="55" t="s">
        <v>298</v>
      </c>
      <c r="K1330" s="55" t="s">
        <v>298</v>
      </c>
      <c r="L1330" s="55" t="s">
        <v>43</v>
      </c>
      <c r="M1330" s="55" t="s">
        <v>44</v>
      </c>
      <c r="N1330" s="55" t="s">
        <v>150</v>
      </c>
      <c r="O1330" s="55" t="s">
        <v>42</v>
      </c>
      <c r="P1330" s="55"/>
      <c r="Q1330" s="55" t="s">
        <v>608</v>
      </c>
      <c r="R1330" s="55" t="s">
        <v>611</v>
      </c>
      <c r="S1330" s="55">
        <v>201306</v>
      </c>
      <c r="T1330" s="55" t="s">
        <v>47</v>
      </c>
      <c r="U1330" s="55">
        <v>0</v>
      </c>
      <c r="V1330" s="56">
        <v>-33288.379999999997</v>
      </c>
      <c r="W1330" s="55"/>
      <c r="X1330" s="55" t="s">
        <v>610</v>
      </c>
      <c r="Y1330" s="55"/>
      <c r="Z1330" s="55" t="s">
        <v>48</v>
      </c>
      <c r="AA1330" s="55" t="s">
        <v>129</v>
      </c>
      <c r="AB1330" s="55" t="s">
        <v>42</v>
      </c>
      <c r="AC1330" s="55" t="s">
        <v>632</v>
      </c>
      <c r="AD1330" s="55" t="s">
        <v>51</v>
      </c>
    </row>
    <row r="1331" spans="1:30" x14ac:dyDescent="0.25">
      <c r="A1331" s="55" t="s">
        <v>35</v>
      </c>
      <c r="B1331" s="55" t="s">
        <v>36</v>
      </c>
      <c r="C1331" s="55" t="s">
        <v>37</v>
      </c>
      <c r="D1331" s="55" t="s">
        <v>121</v>
      </c>
      <c r="E1331" s="55" t="s">
        <v>122</v>
      </c>
      <c r="F1331" s="55" t="s">
        <v>123</v>
      </c>
      <c r="G1331" s="55" t="s">
        <v>124</v>
      </c>
      <c r="H1331" s="55" t="s">
        <v>124</v>
      </c>
      <c r="I1331" s="55" t="s">
        <v>42</v>
      </c>
      <c r="J1331" s="55" t="s">
        <v>298</v>
      </c>
      <c r="K1331" s="55" t="s">
        <v>298</v>
      </c>
      <c r="L1331" s="55" t="s">
        <v>43</v>
      </c>
      <c r="M1331" s="55" t="s">
        <v>44</v>
      </c>
      <c r="N1331" s="55" t="s">
        <v>150</v>
      </c>
      <c r="O1331" s="55" t="s">
        <v>42</v>
      </c>
      <c r="P1331" s="55"/>
      <c r="Q1331" s="55" t="s">
        <v>608</v>
      </c>
      <c r="R1331" s="55" t="s">
        <v>613</v>
      </c>
      <c r="S1331" s="55">
        <v>201306</v>
      </c>
      <c r="T1331" s="55" t="s">
        <v>47</v>
      </c>
      <c r="U1331" s="55">
        <v>0</v>
      </c>
      <c r="V1331" s="56">
        <v>-32255</v>
      </c>
      <c r="W1331" s="55"/>
      <c r="X1331" s="55" t="s">
        <v>610</v>
      </c>
      <c r="Y1331" s="55"/>
      <c r="Z1331" s="55" t="s">
        <v>48</v>
      </c>
      <c r="AA1331" s="55" t="s">
        <v>129</v>
      </c>
      <c r="AB1331" s="55" t="s">
        <v>42</v>
      </c>
      <c r="AC1331" s="55" t="s">
        <v>632</v>
      </c>
      <c r="AD1331" s="55" t="s">
        <v>51</v>
      </c>
    </row>
    <row r="1332" spans="1:30" x14ac:dyDescent="0.25">
      <c r="A1332" s="55" t="s">
        <v>35</v>
      </c>
      <c r="B1332" s="55" t="s">
        <v>36</v>
      </c>
      <c r="C1332" s="55" t="s">
        <v>37</v>
      </c>
      <c r="D1332" s="55" t="s">
        <v>121</v>
      </c>
      <c r="E1332" s="55" t="s">
        <v>122</v>
      </c>
      <c r="F1332" s="55" t="s">
        <v>123</v>
      </c>
      <c r="G1332" s="55" t="s">
        <v>124</v>
      </c>
      <c r="H1332" s="55" t="s">
        <v>124</v>
      </c>
      <c r="I1332" s="55" t="s">
        <v>42</v>
      </c>
      <c r="J1332" s="55" t="s">
        <v>298</v>
      </c>
      <c r="K1332" s="55" t="s">
        <v>298</v>
      </c>
      <c r="L1332" s="55" t="s">
        <v>43</v>
      </c>
      <c r="M1332" s="55" t="s">
        <v>44</v>
      </c>
      <c r="N1332" s="55" t="s">
        <v>150</v>
      </c>
      <c r="O1332" s="55" t="s">
        <v>42</v>
      </c>
      <c r="P1332" s="55"/>
      <c r="Q1332" s="55" t="s">
        <v>608</v>
      </c>
      <c r="R1332" s="55" t="s">
        <v>614</v>
      </c>
      <c r="S1332" s="55">
        <v>201306</v>
      </c>
      <c r="T1332" s="55" t="s">
        <v>47</v>
      </c>
      <c r="U1332" s="55">
        <v>0</v>
      </c>
      <c r="V1332" s="56">
        <v>-17477.490000000002</v>
      </c>
      <c r="W1332" s="55"/>
      <c r="X1332" s="55" t="s">
        <v>610</v>
      </c>
      <c r="Y1332" s="55"/>
      <c r="Z1332" s="55" t="s">
        <v>48</v>
      </c>
      <c r="AA1332" s="55" t="s">
        <v>129</v>
      </c>
      <c r="AB1332" s="55" t="s">
        <v>42</v>
      </c>
      <c r="AC1332" s="55" t="s">
        <v>632</v>
      </c>
      <c r="AD1332" s="55" t="s">
        <v>51</v>
      </c>
    </row>
    <row r="1333" spans="1:30" x14ac:dyDescent="0.25">
      <c r="A1333" s="55" t="s">
        <v>35</v>
      </c>
      <c r="B1333" s="55" t="s">
        <v>36</v>
      </c>
      <c r="C1333" s="55" t="s">
        <v>37</v>
      </c>
      <c r="D1333" s="55" t="s">
        <v>121</v>
      </c>
      <c r="E1333" s="55" t="s">
        <v>122</v>
      </c>
      <c r="F1333" s="55" t="s">
        <v>123</v>
      </c>
      <c r="G1333" s="55" t="s">
        <v>124</v>
      </c>
      <c r="H1333" s="55" t="s">
        <v>124</v>
      </c>
      <c r="I1333" s="55" t="s">
        <v>42</v>
      </c>
      <c r="J1333" s="55" t="s">
        <v>298</v>
      </c>
      <c r="K1333" s="55" t="s">
        <v>298</v>
      </c>
      <c r="L1333" s="55" t="s">
        <v>43</v>
      </c>
      <c r="M1333" s="55" t="s">
        <v>44</v>
      </c>
      <c r="N1333" s="55" t="s">
        <v>150</v>
      </c>
      <c r="O1333" s="55" t="s">
        <v>42</v>
      </c>
      <c r="P1333" s="55"/>
      <c r="Q1333" s="55" t="s">
        <v>608</v>
      </c>
      <c r="R1333" s="55" t="s">
        <v>612</v>
      </c>
      <c r="S1333" s="55">
        <v>201306</v>
      </c>
      <c r="T1333" s="55" t="s">
        <v>47</v>
      </c>
      <c r="U1333" s="55">
        <v>0</v>
      </c>
      <c r="V1333" s="56">
        <v>-14990</v>
      </c>
      <c r="W1333" s="55"/>
      <c r="X1333" s="55" t="s">
        <v>610</v>
      </c>
      <c r="Y1333" s="55"/>
      <c r="Z1333" s="55" t="s">
        <v>48</v>
      </c>
      <c r="AA1333" s="55" t="s">
        <v>129</v>
      </c>
      <c r="AB1333" s="55" t="s">
        <v>42</v>
      </c>
      <c r="AC1333" s="55" t="s">
        <v>632</v>
      </c>
      <c r="AD1333" s="55" t="s">
        <v>51</v>
      </c>
    </row>
    <row r="1334" spans="1:30" x14ac:dyDescent="0.25">
      <c r="A1334" s="55" t="s">
        <v>35</v>
      </c>
      <c r="B1334" s="55" t="s">
        <v>36</v>
      </c>
      <c r="C1334" s="55" t="s">
        <v>37</v>
      </c>
      <c r="D1334" s="55" t="s">
        <v>121</v>
      </c>
      <c r="E1334" s="55" t="s">
        <v>122</v>
      </c>
      <c r="F1334" s="55" t="s">
        <v>123</v>
      </c>
      <c r="G1334" s="55" t="s">
        <v>124</v>
      </c>
      <c r="H1334" s="55" t="s">
        <v>124</v>
      </c>
      <c r="I1334" s="55" t="s">
        <v>42</v>
      </c>
      <c r="J1334" s="55" t="s">
        <v>298</v>
      </c>
      <c r="K1334" s="55" t="s">
        <v>298</v>
      </c>
      <c r="L1334" s="55" t="s">
        <v>43</v>
      </c>
      <c r="M1334" s="55" t="s">
        <v>44</v>
      </c>
      <c r="N1334" s="55" t="s">
        <v>150</v>
      </c>
      <c r="O1334" s="55" t="s">
        <v>42</v>
      </c>
      <c r="P1334" s="55"/>
      <c r="Q1334" s="55" t="s">
        <v>690</v>
      </c>
      <c r="R1334" s="55" t="s">
        <v>695</v>
      </c>
      <c r="S1334" s="55">
        <v>201306</v>
      </c>
      <c r="T1334" s="55" t="s">
        <v>52</v>
      </c>
      <c r="U1334" s="55">
        <v>0</v>
      </c>
      <c r="V1334" s="56">
        <v>8800</v>
      </c>
      <c r="W1334" s="55"/>
      <c r="X1334" s="55" t="s">
        <v>693</v>
      </c>
      <c r="Y1334" s="55"/>
      <c r="Z1334" s="55" t="s">
        <v>48</v>
      </c>
      <c r="AA1334" s="55" t="s">
        <v>129</v>
      </c>
      <c r="AB1334" s="55" t="s">
        <v>42</v>
      </c>
      <c r="AC1334" s="55" t="s">
        <v>627</v>
      </c>
      <c r="AD1334" s="55" t="s">
        <v>51</v>
      </c>
    </row>
    <row r="1335" spans="1:30" x14ac:dyDescent="0.25">
      <c r="A1335" s="55" t="s">
        <v>35</v>
      </c>
      <c r="B1335" s="55" t="s">
        <v>36</v>
      </c>
      <c r="C1335" s="55" t="s">
        <v>37</v>
      </c>
      <c r="D1335" s="55" t="s">
        <v>121</v>
      </c>
      <c r="E1335" s="55" t="s">
        <v>122</v>
      </c>
      <c r="F1335" s="55" t="s">
        <v>123</v>
      </c>
      <c r="G1335" s="55" t="s">
        <v>124</v>
      </c>
      <c r="H1335" s="55" t="s">
        <v>124</v>
      </c>
      <c r="I1335" s="55" t="s">
        <v>42</v>
      </c>
      <c r="J1335" s="55" t="s">
        <v>298</v>
      </c>
      <c r="K1335" s="55" t="s">
        <v>298</v>
      </c>
      <c r="L1335" s="55" t="s">
        <v>43</v>
      </c>
      <c r="M1335" s="55" t="s">
        <v>44</v>
      </c>
      <c r="N1335" s="55" t="s">
        <v>150</v>
      </c>
      <c r="O1335" s="55" t="s">
        <v>42</v>
      </c>
      <c r="P1335" s="55"/>
      <c r="Q1335" s="55" t="s">
        <v>608</v>
      </c>
      <c r="R1335" s="55" t="s">
        <v>613</v>
      </c>
      <c r="S1335" s="55">
        <v>201306</v>
      </c>
      <c r="T1335" s="55" t="s">
        <v>47</v>
      </c>
      <c r="U1335" s="55">
        <v>0</v>
      </c>
      <c r="V1335" s="56">
        <v>-32255</v>
      </c>
      <c r="W1335" s="55"/>
      <c r="X1335" s="55" t="s">
        <v>610</v>
      </c>
      <c r="Y1335" s="55"/>
      <c r="Z1335" s="55" t="s">
        <v>48</v>
      </c>
      <c r="AA1335" s="55" t="s">
        <v>129</v>
      </c>
      <c r="AB1335" s="55" t="s">
        <v>42</v>
      </c>
      <c r="AC1335" s="55" t="s">
        <v>627</v>
      </c>
      <c r="AD1335" s="55" t="s">
        <v>51</v>
      </c>
    </row>
    <row r="1336" spans="1:30" x14ac:dyDescent="0.25">
      <c r="A1336" s="55" t="s">
        <v>35</v>
      </c>
      <c r="B1336" s="55" t="s">
        <v>36</v>
      </c>
      <c r="C1336" s="55" t="s">
        <v>37</v>
      </c>
      <c r="D1336" s="55" t="s">
        <v>121</v>
      </c>
      <c r="E1336" s="55" t="s">
        <v>122</v>
      </c>
      <c r="F1336" s="55" t="s">
        <v>123</v>
      </c>
      <c r="G1336" s="55" t="s">
        <v>124</v>
      </c>
      <c r="H1336" s="55" t="s">
        <v>124</v>
      </c>
      <c r="I1336" s="55" t="s">
        <v>42</v>
      </c>
      <c r="J1336" s="55" t="s">
        <v>298</v>
      </c>
      <c r="K1336" s="55" t="s">
        <v>298</v>
      </c>
      <c r="L1336" s="55" t="s">
        <v>43</v>
      </c>
      <c r="M1336" s="55" t="s">
        <v>44</v>
      </c>
      <c r="N1336" s="55" t="s">
        <v>150</v>
      </c>
      <c r="O1336" s="55" t="s">
        <v>42</v>
      </c>
      <c r="P1336" s="55"/>
      <c r="Q1336" s="55" t="s">
        <v>608</v>
      </c>
      <c r="R1336" s="55" t="s">
        <v>611</v>
      </c>
      <c r="S1336" s="55">
        <v>201306</v>
      </c>
      <c r="T1336" s="55" t="s">
        <v>52</v>
      </c>
      <c r="U1336" s="55">
        <v>0</v>
      </c>
      <c r="V1336" s="56">
        <v>33288.379999999997</v>
      </c>
      <c r="W1336" s="55"/>
      <c r="X1336" s="55" t="s">
        <v>610</v>
      </c>
      <c r="Y1336" s="55"/>
      <c r="Z1336" s="55" t="s">
        <v>48</v>
      </c>
      <c r="AA1336" s="55" t="s">
        <v>129</v>
      </c>
      <c r="AB1336" s="55" t="s">
        <v>42</v>
      </c>
      <c r="AC1336" s="55" t="s">
        <v>631</v>
      </c>
      <c r="AD1336" s="55" t="s">
        <v>51</v>
      </c>
    </row>
    <row r="1337" spans="1:30" x14ac:dyDescent="0.25">
      <c r="A1337" s="55" t="s">
        <v>35</v>
      </c>
      <c r="B1337" s="55" t="s">
        <v>36</v>
      </c>
      <c r="C1337" s="55" t="s">
        <v>37</v>
      </c>
      <c r="D1337" s="55" t="s">
        <v>121</v>
      </c>
      <c r="E1337" s="55" t="s">
        <v>122</v>
      </c>
      <c r="F1337" s="55" t="s">
        <v>123</v>
      </c>
      <c r="G1337" s="55" t="s">
        <v>124</v>
      </c>
      <c r="H1337" s="55" t="s">
        <v>124</v>
      </c>
      <c r="I1337" s="55" t="s">
        <v>42</v>
      </c>
      <c r="J1337" s="55" t="s">
        <v>298</v>
      </c>
      <c r="K1337" s="55" t="s">
        <v>298</v>
      </c>
      <c r="L1337" s="55" t="s">
        <v>43</v>
      </c>
      <c r="M1337" s="55" t="s">
        <v>44</v>
      </c>
      <c r="N1337" s="55" t="s">
        <v>150</v>
      </c>
      <c r="O1337" s="55" t="s">
        <v>42</v>
      </c>
      <c r="P1337" s="55"/>
      <c r="Q1337" s="55" t="s">
        <v>608</v>
      </c>
      <c r="R1337" s="55" t="s">
        <v>613</v>
      </c>
      <c r="S1337" s="55">
        <v>201306</v>
      </c>
      <c r="T1337" s="55" t="s">
        <v>52</v>
      </c>
      <c r="U1337" s="55">
        <v>0</v>
      </c>
      <c r="V1337" s="56">
        <v>32255</v>
      </c>
      <c r="W1337" s="55"/>
      <c r="X1337" s="55" t="s">
        <v>610</v>
      </c>
      <c r="Y1337" s="55"/>
      <c r="Z1337" s="55" t="s">
        <v>48</v>
      </c>
      <c r="AA1337" s="55" t="s">
        <v>129</v>
      </c>
      <c r="AB1337" s="55" t="s">
        <v>42</v>
      </c>
      <c r="AC1337" s="55" t="s">
        <v>631</v>
      </c>
      <c r="AD1337" s="55" t="s">
        <v>51</v>
      </c>
    </row>
    <row r="1338" spans="1:30" x14ac:dyDescent="0.25">
      <c r="A1338" s="55" t="s">
        <v>35</v>
      </c>
      <c r="B1338" s="55" t="s">
        <v>36</v>
      </c>
      <c r="C1338" s="55" t="s">
        <v>37</v>
      </c>
      <c r="D1338" s="55" t="s">
        <v>121</v>
      </c>
      <c r="E1338" s="55" t="s">
        <v>122</v>
      </c>
      <c r="F1338" s="55" t="s">
        <v>123</v>
      </c>
      <c r="G1338" s="55" t="s">
        <v>124</v>
      </c>
      <c r="H1338" s="55" t="s">
        <v>124</v>
      </c>
      <c r="I1338" s="55" t="s">
        <v>42</v>
      </c>
      <c r="J1338" s="55" t="s">
        <v>298</v>
      </c>
      <c r="K1338" s="55" t="s">
        <v>298</v>
      </c>
      <c r="L1338" s="55" t="s">
        <v>43</v>
      </c>
      <c r="M1338" s="55" t="s">
        <v>44</v>
      </c>
      <c r="N1338" s="55" t="s">
        <v>150</v>
      </c>
      <c r="O1338" s="55" t="s">
        <v>42</v>
      </c>
      <c r="P1338" s="55"/>
      <c r="Q1338" s="55" t="s">
        <v>608</v>
      </c>
      <c r="R1338" s="55" t="s">
        <v>614</v>
      </c>
      <c r="S1338" s="55">
        <v>201306</v>
      </c>
      <c r="T1338" s="55" t="s">
        <v>52</v>
      </c>
      <c r="U1338" s="55">
        <v>0</v>
      </c>
      <c r="V1338" s="56">
        <v>17477.490000000002</v>
      </c>
      <c r="W1338" s="55"/>
      <c r="X1338" s="55" t="s">
        <v>610</v>
      </c>
      <c r="Y1338" s="55"/>
      <c r="Z1338" s="55" t="s">
        <v>48</v>
      </c>
      <c r="AA1338" s="55" t="s">
        <v>129</v>
      </c>
      <c r="AB1338" s="55" t="s">
        <v>42</v>
      </c>
      <c r="AC1338" s="55" t="s">
        <v>631</v>
      </c>
      <c r="AD1338" s="55" t="s">
        <v>51</v>
      </c>
    </row>
    <row r="1339" spans="1:30" x14ac:dyDescent="0.25">
      <c r="A1339" s="55" t="s">
        <v>35</v>
      </c>
      <c r="B1339" s="55" t="s">
        <v>36</v>
      </c>
      <c r="C1339" s="55" t="s">
        <v>37</v>
      </c>
      <c r="D1339" s="55" t="s">
        <v>121</v>
      </c>
      <c r="E1339" s="55" t="s">
        <v>122</v>
      </c>
      <c r="F1339" s="55" t="s">
        <v>123</v>
      </c>
      <c r="G1339" s="55" t="s">
        <v>124</v>
      </c>
      <c r="H1339" s="55" t="s">
        <v>124</v>
      </c>
      <c r="I1339" s="55" t="s">
        <v>42</v>
      </c>
      <c r="J1339" s="55" t="s">
        <v>298</v>
      </c>
      <c r="K1339" s="55" t="s">
        <v>298</v>
      </c>
      <c r="L1339" s="55" t="s">
        <v>43</v>
      </c>
      <c r="M1339" s="55" t="s">
        <v>44</v>
      </c>
      <c r="N1339" s="55" t="s">
        <v>150</v>
      </c>
      <c r="O1339" s="55" t="s">
        <v>42</v>
      </c>
      <c r="P1339" s="55"/>
      <c r="Q1339" s="55" t="s">
        <v>608</v>
      </c>
      <c r="R1339" s="55" t="s">
        <v>612</v>
      </c>
      <c r="S1339" s="55">
        <v>201306</v>
      </c>
      <c r="T1339" s="55" t="s">
        <v>52</v>
      </c>
      <c r="U1339" s="55">
        <v>0</v>
      </c>
      <c r="V1339" s="56">
        <v>14990</v>
      </c>
      <c r="W1339" s="55"/>
      <c r="X1339" s="55" t="s">
        <v>610</v>
      </c>
      <c r="Y1339" s="55"/>
      <c r="Z1339" s="55" t="s">
        <v>48</v>
      </c>
      <c r="AA1339" s="55" t="s">
        <v>129</v>
      </c>
      <c r="AB1339" s="55" t="s">
        <v>42</v>
      </c>
      <c r="AC1339" s="55" t="s">
        <v>631</v>
      </c>
      <c r="AD1339" s="55" t="s">
        <v>51</v>
      </c>
    </row>
    <row r="1340" spans="1:30" x14ac:dyDescent="0.25">
      <c r="A1340" s="55" t="s">
        <v>35</v>
      </c>
      <c r="B1340" s="55" t="s">
        <v>36</v>
      </c>
      <c r="C1340" s="55" t="s">
        <v>37</v>
      </c>
      <c r="D1340" s="55" t="s">
        <v>121</v>
      </c>
      <c r="E1340" s="55" t="s">
        <v>122</v>
      </c>
      <c r="F1340" s="55" t="s">
        <v>123</v>
      </c>
      <c r="G1340" s="55" t="s">
        <v>124</v>
      </c>
      <c r="H1340" s="55" t="s">
        <v>124</v>
      </c>
      <c r="I1340" s="55" t="s">
        <v>42</v>
      </c>
      <c r="J1340" s="55" t="s">
        <v>298</v>
      </c>
      <c r="K1340" s="55" t="s">
        <v>298</v>
      </c>
      <c r="L1340" s="55" t="s">
        <v>43</v>
      </c>
      <c r="M1340" s="55" t="s">
        <v>44</v>
      </c>
      <c r="N1340" s="55" t="s">
        <v>150</v>
      </c>
      <c r="O1340" s="55" t="s">
        <v>42</v>
      </c>
      <c r="P1340" s="55"/>
      <c r="Q1340" s="55" t="s">
        <v>608</v>
      </c>
      <c r="R1340" s="55" t="s">
        <v>612</v>
      </c>
      <c r="S1340" s="55">
        <v>201306</v>
      </c>
      <c r="T1340" s="55" t="s">
        <v>47</v>
      </c>
      <c r="U1340" s="55">
        <v>0</v>
      </c>
      <c r="V1340" s="56">
        <v>-14990</v>
      </c>
      <c r="W1340" s="55"/>
      <c r="X1340" s="55" t="s">
        <v>610</v>
      </c>
      <c r="Y1340" s="55"/>
      <c r="Z1340" s="55" t="s">
        <v>48</v>
      </c>
      <c r="AA1340" s="55" t="s">
        <v>129</v>
      </c>
      <c r="AB1340" s="55" t="s">
        <v>42</v>
      </c>
      <c r="AC1340" s="55" t="s">
        <v>627</v>
      </c>
      <c r="AD1340" s="55" t="s">
        <v>51</v>
      </c>
    </row>
    <row r="1341" spans="1:30" x14ac:dyDescent="0.25">
      <c r="A1341" s="55" t="s">
        <v>35</v>
      </c>
      <c r="B1341" s="55" t="s">
        <v>36</v>
      </c>
      <c r="C1341" s="55" t="s">
        <v>37</v>
      </c>
      <c r="D1341" s="55" t="s">
        <v>121</v>
      </c>
      <c r="E1341" s="55" t="s">
        <v>122</v>
      </c>
      <c r="F1341" s="55" t="s">
        <v>123</v>
      </c>
      <c r="G1341" s="55" t="s">
        <v>124</v>
      </c>
      <c r="H1341" s="55" t="s">
        <v>124</v>
      </c>
      <c r="I1341" s="55" t="s">
        <v>42</v>
      </c>
      <c r="J1341" s="55" t="s">
        <v>298</v>
      </c>
      <c r="K1341" s="55" t="s">
        <v>298</v>
      </c>
      <c r="L1341" s="55" t="s">
        <v>43</v>
      </c>
      <c r="M1341" s="55" t="s">
        <v>44</v>
      </c>
      <c r="N1341" s="55" t="s">
        <v>150</v>
      </c>
      <c r="O1341" s="55" t="s">
        <v>42</v>
      </c>
      <c r="P1341" s="55"/>
      <c r="Q1341" s="55" t="s">
        <v>608</v>
      </c>
      <c r="R1341" s="55" t="s">
        <v>615</v>
      </c>
      <c r="S1341" s="55">
        <v>201306</v>
      </c>
      <c r="T1341" s="55" t="s">
        <v>47</v>
      </c>
      <c r="U1341" s="55">
        <v>0</v>
      </c>
      <c r="V1341" s="56">
        <v>-20182</v>
      </c>
      <c r="W1341" s="55"/>
      <c r="X1341" s="55" t="s">
        <v>610</v>
      </c>
      <c r="Y1341" s="55"/>
      <c r="Z1341" s="55" t="s">
        <v>48</v>
      </c>
      <c r="AA1341" s="55" t="s">
        <v>129</v>
      </c>
      <c r="AB1341" s="55" t="s">
        <v>42</v>
      </c>
      <c r="AC1341" s="55" t="s">
        <v>627</v>
      </c>
      <c r="AD1341" s="55" t="s">
        <v>51</v>
      </c>
    </row>
    <row r="1342" spans="1:30" x14ac:dyDescent="0.25">
      <c r="A1342" s="55" t="s">
        <v>35</v>
      </c>
      <c r="B1342" s="55" t="s">
        <v>36</v>
      </c>
      <c r="C1342" s="55" t="s">
        <v>37</v>
      </c>
      <c r="D1342" s="55" t="s">
        <v>121</v>
      </c>
      <c r="E1342" s="55" t="s">
        <v>122</v>
      </c>
      <c r="F1342" s="55" t="s">
        <v>123</v>
      </c>
      <c r="G1342" s="55" t="s">
        <v>124</v>
      </c>
      <c r="H1342" s="55" t="s">
        <v>124</v>
      </c>
      <c r="I1342" s="55" t="s">
        <v>42</v>
      </c>
      <c r="J1342" s="55" t="s">
        <v>298</v>
      </c>
      <c r="K1342" s="55" t="s">
        <v>298</v>
      </c>
      <c r="L1342" s="55" t="s">
        <v>43</v>
      </c>
      <c r="M1342" s="55" t="s">
        <v>44</v>
      </c>
      <c r="N1342" s="55" t="s">
        <v>150</v>
      </c>
      <c r="O1342" s="55" t="s">
        <v>42</v>
      </c>
      <c r="P1342" s="55"/>
      <c r="Q1342" s="55" t="s">
        <v>608</v>
      </c>
      <c r="R1342" s="55" t="s">
        <v>609</v>
      </c>
      <c r="S1342" s="55">
        <v>201306</v>
      </c>
      <c r="T1342" s="55" t="s">
        <v>47</v>
      </c>
      <c r="U1342" s="55">
        <v>0</v>
      </c>
      <c r="V1342" s="56">
        <v>-44234</v>
      </c>
      <c r="W1342" s="55"/>
      <c r="X1342" s="55" t="s">
        <v>610</v>
      </c>
      <c r="Y1342" s="55"/>
      <c r="Z1342" s="55" t="s">
        <v>48</v>
      </c>
      <c r="AA1342" s="55" t="s">
        <v>129</v>
      </c>
      <c r="AB1342" s="55" t="s">
        <v>42</v>
      </c>
      <c r="AC1342" s="55" t="s">
        <v>627</v>
      </c>
      <c r="AD1342" s="55" t="s">
        <v>51</v>
      </c>
    </row>
    <row r="1343" spans="1:30" x14ac:dyDescent="0.25">
      <c r="A1343" s="55" t="s">
        <v>35</v>
      </c>
      <c r="B1343" s="55" t="s">
        <v>36</v>
      </c>
      <c r="C1343" s="55" t="s">
        <v>37</v>
      </c>
      <c r="D1343" s="55" t="s">
        <v>121</v>
      </c>
      <c r="E1343" s="55" t="s">
        <v>122</v>
      </c>
      <c r="F1343" s="55" t="s">
        <v>123</v>
      </c>
      <c r="G1343" s="55" t="s">
        <v>124</v>
      </c>
      <c r="H1343" s="55" t="s">
        <v>124</v>
      </c>
      <c r="I1343" s="55" t="s">
        <v>42</v>
      </c>
      <c r="J1343" s="55" t="s">
        <v>298</v>
      </c>
      <c r="K1343" s="55" t="s">
        <v>298</v>
      </c>
      <c r="L1343" s="55" t="s">
        <v>43</v>
      </c>
      <c r="M1343" s="55" t="s">
        <v>44</v>
      </c>
      <c r="N1343" s="55" t="s">
        <v>150</v>
      </c>
      <c r="O1343" s="55" t="s">
        <v>42</v>
      </c>
      <c r="P1343" s="55"/>
      <c r="Q1343" s="55" t="s">
        <v>608</v>
      </c>
      <c r="R1343" s="55" t="s">
        <v>611</v>
      </c>
      <c r="S1343" s="55">
        <v>201306</v>
      </c>
      <c r="T1343" s="55" t="s">
        <v>47</v>
      </c>
      <c r="U1343" s="55">
        <v>0</v>
      </c>
      <c r="V1343" s="56">
        <v>-33288.379999999997</v>
      </c>
      <c r="W1343" s="55"/>
      <c r="X1343" s="55" t="s">
        <v>610</v>
      </c>
      <c r="Y1343" s="55"/>
      <c r="Z1343" s="55" t="s">
        <v>48</v>
      </c>
      <c r="AA1343" s="55" t="s">
        <v>129</v>
      </c>
      <c r="AB1343" s="55" t="s">
        <v>42</v>
      </c>
      <c r="AC1343" s="55" t="s">
        <v>627</v>
      </c>
      <c r="AD1343" s="55" t="s">
        <v>51</v>
      </c>
    </row>
    <row r="1344" spans="1:30" x14ac:dyDescent="0.25">
      <c r="A1344" s="55" t="s">
        <v>35</v>
      </c>
      <c r="B1344" s="55" t="s">
        <v>36</v>
      </c>
      <c r="C1344" s="55" t="s">
        <v>37</v>
      </c>
      <c r="D1344" s="55" t="s">
        <v>121</v>
      </c>
      <c r="E1344" s="55" t="s">
        <v>122</v>
      </c>
      <c r="F1344" s="55" t="s">
        <v>123</v>
      </c>
      <c r="G1344" s="55" t="s">
        <v>124</v>
      </c>
      <c r="H1344" s="55" t="s">
        <v>124</v>
      </c>
      <c r="I1344" s="55" t="s">
        <v>42</v>
      </c>
      <c r="J1344" s="55" t="s">
        <v>298</v>
      </c>
      <c r="K1344" s="55" t="s">
        <v>298</v>
      </c>
      <c r="L1344" s="55" t="s">
        <v>43</v>
      </c>
      <c r="M1344" s="55" t="s">
        <v>44</v>
      </c>
      <c r="N1344" s="55" t="s">
        <v>150</v>
      </c>
      <c r="O1344" s="55" t="s">
        <v>42</v>
      </c>
      <c r="P1344" s="55"/>
      <c r="Q1344" s="55" t="s">
        <v>608</v>
      </c>
      <c r="R1344" s="55" t="s">
        <v>614</v>
      </c>
      <c r="S1344" s="55">
        <v>201306</v>
      </c>
      <c r="T1344" s="55" t="s">
        <v>47</v>
      </c>
      <c r="U1344" s="55">
        <v>0</v>
      </c>
      <c r="V1344" s="56">
        <v>-17477.490000000002</v>
      </c>
      <c r="W1344" s="55"/>
      <c r="X1344" s="55" t="s">
        <v>610</v>
      </c>
      <c r="Y1344" s="55"/>
      <c r="Z1344" s="55" t="s">
        <v>48</v>
      </c>
      <c r="AA1344" s="55" t="s">
        <v>129</v>
      </c>
      <c r="AB1344" s="55" t="s">
        <v>42</v>
      </c>
      <c r="AC1344" s="55" t="s">
        <v>627</v>
      </c>
      <c r="AD1344" s="55" t="s">
        <v>51</v>
      </c>
    </row>
    <row r="1345" spans="1:32" x14ac:dyDescent="0.25">
      <c r="A1345" s="55" t="s">
        <v>35</v>
      </c>
      <c r="B1345" s="55" t="s">
        <v>36</v>
      </c>
      <c r="C1345" s="55" t="s">
        <v>37</v>
      </c>
      <c r="D1345" s="55" t="s">
        <v>121</v>
      </c>
      <c r="E1345" s="55" t="s">
        <v>122</v>
      </c>
      <c r="F1345" s="55" t="s">
        <v>123</v>
      </c>
      <c r="G1345" s="55" t="s">
        <v>124</v>
      </c>
      <c r="H1345" s="55" t="s">
        <v>124</v>
      </c>
      <c r="I1345" s="55" t="s">
        <v>42</v>
      </c>
      <c r="J1345" s="55" t="s">
        <v>125</v>
      </c>
      <c r="K1345" s="55" t="s">
        <v>125</v>
      </c>
      <c r="L1345" s="55" t="s">
        <v>43</v>
      </c>
      <c r="M1345" s="55" t="s">
        <v>44</v>
      </c>
      <c r="N1345" s="55" t="s">
        <v>126</v>
      </c>
      <c r="O1345" s="55" t="s">
        <v>42</v>
      </c>
      <c r="P1345" s="55" t="s">
        <v>472</v>
      </c>
      <c r="Q1345" s="55" t="s">
        <v>167</v>
      </c>
      <c r="R1345" s="55" t="s">
        <v>622</v>
      </c>
      <c r="S1345" s="55">
        <v>201306</v>
      </c>
      <c r="T1345" s="55" t="s">
        <v>52</v>
      </c>
      <c r="U1345" s="55">
        <v>0</v>
      </c>
      <c r="V1345" s="56">
        <v>15.82</v>
      </c>
      <c r="W1345" s="55"/>
      <c r="X1345" s="55"/>
      <c r="Y1345" s="55"/>
      <c r="Z1345" s="55" t="s">
        <v>48</v>
      </c>
      <c r="AA1345" s="55" t="s">
        <v>168</v>
      </c>
      <c r="AB1345" s="55" t="s">
        <v>42</v>
      </c>
      <c r="AC1345" s="55" t="s">
        <v>623</v>
      </c>
      <c r="AD1345" s="55" t="s">
        <v>146</v>
      </c>
      <c r="AE1345" s="55"/>
      <c r="AF1345" s="55" t="s">
        <v>475</v>
      </c>
    </row>
    <row r="1346" spans="1:32" x14ac:dyDescent="0.25">
      <c r="A1346" s="55" t="s">
        <v>35</v>
      </c>
      <c r="B1346" s="55" t="s">
        <v>36</v>
      </c>
      <c r="C1346" s="55" t="s">
        <v>37</v>
      </c>
      <c r="D1346" s="55" t="s">
        <v>121</v>
      </c>
      <c r="E1346" s="55" t="s">
        <v>122</v>
      </c>
      <c r="F1346" s="55" t="s">
        <v>123</v>
      </c>
      <c r="G1346" s="55" t="s">
        <v>124</v>
      </c>
      <c r="H1346" s="55" t="s">
        <v>124</v>
      </c>
      <c r="I1346" s="55" t="s">
        <v>42</v>
      </c>
      <c r="J1346" s="55" t="s">
        <v>125</v>
      </c>
      <c r="K1346" s="55" t="s">
        <v>125</v>
      </c>
      <c r="L1346" s="55" t="s">
        <v>43</v>
      </c>
      <c r="M1346" s="55" t="s">
        <v>44</v>
      </c>
      <c r="N1346" s="55" t="s">
        <v>131</v>
      </c>
      <c r="O1346" s="55" t="s">
        <v>42</v>
      </c>
      <c r="P1346" s="55" t="s">
        <v>616</v>
      </c>
      <c r="Q1346" s="55" t="s">
        <v>617</v>
      </c>
      <c r="R1346" s="55" t="s">
        <v>618</v>
      </c>
      <c r="S1346" s="55">
        <v>201306</v>
      </c>
      <c r="T1346" s="55" t="s">
        <v>52</v>
      </c>
      <c r="U1346" s="55">
        <v>12000</v>
      </c>
      <c r="V1346" s="56">
        <v>12000</v>
      </c>
      <c r="W1346" s="55" t="s">
        <v>340</v>
      </c>
      <c r="X1346" s="55" t="s">
        <v>619</v>
      </c>
      <c r="Y1346" s="55"/>
      <c r="Z1346" s="55" t="s">
        <v>48</v>
      </c>
      <c r="AA1346" s="55" t="s">
        <v>315</v>
      </c>
      <c r="AB1346" s="55" t="s">
        <v>42</v>
      </c>
      <c r="AC1346" s="55" t="s">
        <v>620</v>
      </c>
      <c r="AD1346" s="55" t="s">
        <v>146</v>
      </c>
      <c r="AE1346" s="55"/>
      <c r="AF1346" s="55" t="s">
        <v>621</v>
      </c>
    </row>
    <row r="1347" spans="1:32" x14ac:dyDescent="0.25">
      <c r="A1347" s="55" t="s">
        <v>35</v>
      </c>
      <c r="B1347" s="55" t="s">
        <v>36</v>
      </c>
      <c r="C1347" s="55" t="s">
        <v>37</v>
      </c>
      <c r="D1347" s="55" t="s">
        <v>121</v>
      </c>
      <c r="E1347" s="55" t="s">
        <v>122</v>
      </c>
      <c r="F1347" s="55" t="s">
        <v>123</v>
      </c>
      <c r="G1347" s="55" t="s">
        <v>124</v>
      </c>
      <c r="H1347" s="55" t="s">
        <v>124</v>
      </c>
      <c r="I1347" s="55" t="s">
        <v>42</v>
      </c>
      <c r="J1347" s="55" t="s">
        <v>125</v>
      </c>
      <c r="K1347" s="55" t="s">
        <v>125</v>
      </c>
      <c r="L1347" s="55" t="s">
        <v>43</v>
      </c>
      <c r="M1347" s="55" t="s">
        <v>44</v>
      </c>
      <c r="N1347" s="55" t="s">
        <v>134</v>
      </c>
      <c r="O1347" s="55" t="s">
        <v>42</v>
      </c>
      <c r="P1347" s="55" t="s">
        <v>616</v>
      </c>
      <c r="Q1347" s="55" t="s">
        <v>135</v>
      </c>
      <c r="R1347" s="55" t="s">
        <v>618</v>
      </c>
      <c r="S1347" s="55">
        <v>201306</v>
      </c>
      <c r="T1347" s="55" t="s">
        <v>52</v>
      </c>
      <c r="U1347" s="55">
        <v>0</v>
      </c>
      <c r="V1347" s="56">
        <v>600</v>
      </c>
      <c r="W1347" s="55"/>
      <c r="X1347" s="55" t="s">
        <v>619</v>
      </c>
      <c r="Y1347" s="55"/>
      <c r="Z1347" s="55" t="s">
        <v>48</v>
      </c>
      <c r="AA1347" s="55" t="s">
        <v>315</v>
      </c>
      <c r="AB1347" s="55" t="s">
        <v>42</v>
      </c>
      <c r="AC1347" s="55" t="s">
        <v>620</v>
      </c>
      <c r="AD1347" s="55" t="s">
        <v>146</v>
      </c>
      <c r="AE1347" s="55"/>
      <c r="AF1347" s="55" t="s">
        <v>621</v>
      </c>
    </row>
    <row r="1348" spans="1:32" x14ac:dyDescent="0.25">
      <c r="A1348" s="55" t="s">
        <v>35</v>
      </c>
      <c r="B1348" s="55" t="s">
        <v>36</v>
      </c>
      <c r="C1348" s="55" t="s">
        <v>37</v>
      </c>
      <c r="D1348" s="55" t="s">
        <v>121</v>
      </c>
      <c r="E1348" s="55" t="s">
        <v>122</v>
      </c>
      <c r="F1348" s="55" t="s">
        <v>123</v>
      </c>
      <c r="G1348" s="55" t="s">
        <v>124</v>
      </c>
      <c r="H1348" s="55" t="s">
        <v>124</v>
      </c>
      <c r="I1348" s="55" t="s">
        <v>42</v>
      </c>
      <c r="J1348" s="55" t="s">
        <v>125</v>
      </c>
      <c r="K1348" s="55" t="s">
        <v>125</v>
      </c>
      <c r="L1348" s="55" t="s">
        <v>43</v>
      </c>
      <c r="M1348" s="55" t="s">
        <v>44</v>
      </c>
      <c r="N1348" s="55" t="s">
        <v>126</v>
      </c>
      <c r="O1348" s="55" t="s">
        <v>42</v>
      </c>
      <c r="P1348" s="55" t="s">
        <v>472</v>
      </c>
      <c r="Q1348" s="55" t="s">
        <v>167</v>
      </c>
      <c r="R1348" s="55" t="s">
        <v>622</v>
      </c>
      <c r="S1348" s="55">
        <v>201306</v>
      </c>
      <c r="T1348" s="55" t="s">
        <v>52</v>
      </c>
      <c r="U1348" s="55">
        <v>0</v>
      </c>
      <c r="V1348" s="56">
        <v>20.91</v>
      </c>
      <c r="W1348" s="55"/>
      <c r="X1348" s="55"/>
      <c r="Y1348" s="55"/>
      <c r="Z1348" s="55" t="s">
        <v>48</v>
      </c>
      <c r="AA1348" s="55" t="s">
        <v>168</v>
      </c>
      <c r="AB1348" s="55" t="s">
        <v>42</v>
      </c>
      <c r="AC1348" s="55" t="s">
        <v>623</v>
      </c>
      <c r="AD1348" s="55" t="s">
        <v>146</v>
      </c>
      <c r="AE1348" s="55"/>
      <c r="AF1348" s="55" t="s">
        <v>475</v>
      </c>
    </row>
    <row r="1349" spans="1:32" x14ac:dyDescent="0.25">
      <c r="A1349" s="55" t="s">
        <v>35</v>
      </c>
      <c r="B1349" s="55" t="s">
        <v>36</v>
      </c>
      <c r="C1349" s="55" t="s">
        <v>37</v>
      </c>
      <c r="D1349" s="55" t="s">
        <v>121</v>
      </c>
      <c r="E1349" s="55" t="s">
        <v>122</v>
      </c>
      <c r="F1349" s="55" t="s">
        <v>123</v>
      </c>
      <c r="G1349" s="55" t="s">
        <v>124</v>
      </c>
      <c r="H1349" s="55" t="s">
        <v>124</v>
      </c>
      <c r="I1349" s="55" t="s">
        <v>42</v>
      </c>
      <c r="J1349" s="55" t="s">
        <v>125</v>
      </c>
      <c r="K1349" s="55" t="s">
        <v>125</v>
      </c>
      <c r="L1349" s="55" t="s">
        <v>43</v>
      </c>
      <c r="M1349" s="55" t="s">
        <v>44</v>
      </c>
      <c r="N1349" s="55" t="s">
        <v>126</v>
      </c>
      <c r="O1349" s="55" t="s">
        <v>42</v>
      </c>
      <c r="P1349" s="55" t="s">
        <v>472</v>
      </c>
      <c r="Q1349" s="55" t="s">
        <v>167</v>
      </c>
      <c r="R1349" s="55" t="s">
        <v>622</v>
      </c>
      <c r="S1349" s="55">
        <v>201306</v>
      </c>
      <c r="T1349" s="55" t="s">
        <v>52</v>
      </c>
      <c r="U1349" s="55">
        <v>0</v>
      </c>
      <c r="V1349" s="56">
        <v>18.649999999999999</v>
      </c>
      <c r="W1349" s="55"/>
      <c r="X1349" s="55"/>
      <c r="Y1349" s="55"/>
      <c r="Z1349" s="55" t="s">
        <v>48</v>
      </c>
      <c r="AA1349" s="55" t="s">
        <v>168</v>
      </c>
      <c r="AB1349" s="55" t="s">
        <v>42</v>
      </c>
      <c r="AC1349" s="55" t="s">
        <v>623</v>
      </c>
      <c r="AD1349" s="55" t="s">
        <v>146</v>
      </c>
      <c r="AE1349" s="55"/>
      <c r="AF1349" s="55" t="s">
        <v>475</v>
      </c>
    </row>
    <row r="1350" spans="1:32" x14ac:dyDescent="0.25">
      <c r="A1350" s="55" t="s">
        <v>35</v>
      </c>
      <c r="B1350" s="55" t="s">
        <v>36</v>
      </c>
      <c r="C1350" s="55" t="s">
        <v>37</v>
      </c>
      <c r="D1350" s="55" t="s">
        <v>121</v>
      </c>
      <c r="E1350" s="55" t="s">
        <v>122</v>
      </c>
      <c r="F1350" s="55" t="s">
        <v>123</v>
      </c>
      <c r="G1350" s="55" t="s">
        <v>124</v>
      </c>
      <c r="H1350" s="55" t="s">
        <v>124</v>
      </c>
      <c r="I1350" s="55" t="s">
        <v>42</v>
      </c>
      <c r="J1350" s="55" t="s">
        <v>125</v>
      </c>
      <c r="K1350" s="55" t="s">
        <v>125</v>
      </c>
      <c r="L1350" s="55" t="s">
        <v>43</v>
      </c>
      <c r="M1350" s="55" t="s">
        <v>44</v>
      </c>
      <c r="N1350" s="55" t="s">
        <v>126</v>
      </c>
      <c r="O1350" s="55" t="s">
        <v>42</v>
      </c>
      <c r="P1350" s="55" t="s">
        <v>472</v>
      </c>
      <c r="Q1350" s="55" t="s">
        <v>167</v>
      </c>
      <c r="R1350" s="55" t="s">
        <v>622</v>
      </c>
      <c r="S1350" s="55">
        <v>201306</v>
      </c>
      <c r="T1350" s="55" t="s">
        <v>52</v>
      </c>
      <c r="U1350" s="55">
        <v>0</v>
      </c>
      <c r="V1350" s="56">
        <v>16.39</v>
      </c>
      <c r="W1350" s="55"/>
      <c r="X1350" s="55"/>
      <c r="Y1350" s="55"/>
      <c r="Z1350" s="55" t="s">
        <v>48</v>
      </c>
      <c r="AA1350" s="55" t="s">
        <v>168</v>
      </c>
      <c r="AB1350" s="55" t="s">
        <v>42</v>
      </c>
      <c r="AC1350" s="55" t="s">
        <v>623</v>
      </c>
      <c r="AD1350" s="55" t="s">
        <v>146</v>
      </c>
      <c r="AE1350" s="55"/>
      <c r="AF1350" s="55" t="s">
        <v>475</v>
      </c>
    </row>
    <row r="1351" spans="1:32" x14ac:dyDescent="0.25">
      <c r="A1351" s="55" t="s">
        <v>35</v>
      </c>
      <c r="B1351" s="55" t="s">
        <v>36</v>
      </c>
      <c r="C1351" s="55" t="s">
        <v>37</v>
      </c>
      <c r="D1351" s="55" t="s">
        <v>121</v>
      </c>
      <c r="E1351" s="55" t="s">
        <v>122</v>
      </c>
      <c r="F1351" s="55" t="s">
        <v>123</v>
      </c>
      <c r="G1351" s="55" t="s">
        <v>124</v>
      </c>
      <c r="H1351" s="55" t="s">
        <v>124</v>
      </c>
      <c r="I1351" s="55" t="s">
        <v>42</v>
      </c>
      <c r="J1351" s="55" t="s">
        <v>125</v>
      </c>
      <c r="K1351" s="55" t="s">
        <v>125</v>
      </c>
      <c r="L1351" s="55" t="s">
        <v>43</v>
      </c>
      <c r="M1351" s="55" t="s">
        <v>44</v>
      </c>
      <c r="N1351" s="55" t="s">
        <v>126</v>
      </c>
      <c r="O1351" s="55" t="s">
        <v>42</v>
      </c>
      <c r="P1351" s="55" t="s">
        <v>472</v>
      </c>
      <c r="Q1351" s="55" t="s">
        <v>167</v>
      </c>
      <c r="R1351" s="55" t="s">
        <v>622</v>
      </c>
      <c r="S1351" s="55">
        <v>201306</v>
      </c>
      <c r="T1351" s="55" t="s">
        <v>52</v>
      </c>
      <c r="U1351" s="55">
        <v>0</v>
      </c>
      <c r="V1351" s="56">
        <v>20.34</v>
      </c>
      <c r="W1351" s="55"/>
      <c r="X1351" s="55"/>
      <c r="Y1351" s="55"/>
      <c r="Z1351" s="55" t="s">
        <v>48</v>
      </c>
      <c r="AA1351" s="55" t="s">
        <v>168</v>
      </c>
      <c r="AB1351" s="55" t="s">
        <v>42</v>
      </c>
      <c r="AC1351" s="55" t="s">
        <v>623</v>
      </c>
      <c r="AD1351" s="55" t="s">
        <v>146</v>
      </c>
      <c r="AE1351" s="55"/>
      <c r="AF1351" s="55" t="s">
        <v>475</v>
      </c>
    </row>
    <row r="1352" spans="1:32" x14ac:dyDescent="0.25">
      <c r="A1352" s="55" t="s">
        <v>35</v>
      </c>
      <c r="B1352" s="55" t="s">
        <v>36</v>
      </c>
      <c r="C1352" s="55" t="s">
        <v>37</v>
      </c>
      <c r="D1352" s="55" t="s">
        <v>121</v>
      </c>
      <c r="E1352" s="55" t="s">
        <v>122</v>
      </c>
      <c r="F1352" s="55" t="s">
        <v>123</v>
      </c>
      <c r="G1352" s="55" t="s">
        <v>124</v>
      </c>
      <c r="H1352" s="55" t="s">
        <v>124</v>
      </c>
      <c r="I1352" s="55" t="s">
        <v>42</v>
      </c>
      <c r="J1352" s="55" t="s">
        <v>125</v>
      </c>
      <c r="K1352" s="55" t="s">
        <v>125</v>
      </c>
      <c r="L1352" s="55" t="s">
        <v>43</v>
      </c>
      <c r="M1352" s="55" t="s">
        <v>44</v>
      </c>
      <c r="N1352" s="55" t="s">
        <v>126</v>
      </c>
      <c r="O1352" s="55" t="s">
        <v>42</v>
      </c>
      <c r="P1352" s="55" t="s">
        <v>472</v>
      </c>
      <c r="Q1352" s="55" t="s">
        <v>167</v>
      </c>
      <c r="R1352" s="55" t="s">
        <v>622</v>
      </c>
      <c r="S1352" s="55">
        <v>201306</v>
      </c>
      <c r="T1352" s="55" t="s">
        <v>52</v>
      </c>
      <c r="U1352" s="55">
        <v>0</v>
      </c>
      <c r="V1352" s="56">
        <v>24.3</v>
      </c>
      <c r="W1352" s="55"/>
      <c r="X1352" s="55"/>
      <c r="Y1352" s="55"/>
      <c r="Z1352" s="55" t="s">
        <v>48</v>
      </c>
      <c r="AA1352" s="55" t="s">
        <v>168</v>
      </c>
      <c r="AB1352" s="55" t="s">
        <v>42</v>
      </c>
      <c r="AC1352" s="55" t="s">
        <v>623</v>
      </c>
      <c r="AD1352" s="55" t="s">
        <v>146</v>
      </c>
      <c r="AE1352" s="55"/>
      <c r="AF1352" s="55" t="s">
        <v>475</v>
      </c>
    </row>
    <row r="1353" spans="1:32" x14ac:dyDescent="0.25">
      <c r="A1353" s="55" t="s">
        <v>35</v>
      </c>
      <c r="B1353" s="55" t="s">
        <v>36</v>
      </c>
      <c r="C1353" s="55" t="s">
        <v>37</v>
      </c>
      <c r="D1353" s="55" t="s">
        <v>121</v>
      </c>
      <c r="E1353" s="55" t="s">
        <v>122</v>
      </c>
      <c r="F1353" s="55" t="s">
        <v>123</v>
      </c>
      <c r="G1353" s="55" t="s">
        <v>124</v>
      </c>
      <c r="H1353" s="55" t="s">
        <v>124</v>
      </c>
      <c r="I1353" s="55" t="s">
        <v>42</v>
      </c>
      <c r="J1353" s="55" t="s">
        <v>125</v>
      </c>
      <c r="K1353" s="55" t="s">
        <v>125</v>
      </c>
      <c r="L1353" s="55" t="s">
        <v>43</v>
      </c>
      <c r="M1353" s="55" t="s">
        <v>44</v>
      </c>
      <c r="N1353" s="55" t="s">
        <v>126</v>
      </c>
      <c r="O1353" s="55" t="s">
        <v>42</v>
      </c>
      <c r="P1353" s="55" t="s">
        <v>472</v>
      </c>
      <c r="Q1353" s="55" t="s">
        <v>167</v>
      </c>
      <c r="R1353" s="55" t="s">
        <v>622</v>
      </c>
      <c r="S1353" s="55">
        <v>201306</v>
      </c>
      <c r="T1353" s="55" t="s">
        <v>52</v>
      </c>
      <c r="U1353" s="55">
        <v>0</v>
      </c>
      <c r="V1353" s="56">
        <v>18.079999999999998</v>
      </c>
      <c r="W1353" s="55"/>
      <c r="X1353" s="55"/>
      <c r="Y1353" s="55"/>
      <c r="Z1353" s="55" t="s">
        <v>48</v>
      </c>
      <c r="AA1353" s="55" t="s">
        <v>168</v>
      </c>
      <c r="AB1353" s="55" t="s">
        <v>42</v>
      </c>
      <c r="AC1353" s="55" t="s">
        <v>623</v>
      </c>
      <c r="AD1353" s="55" t="s">
        <v>146</v>
      </c>
      <c r="AE1353" s="55"/>
      <c r="AF1353" s="55" t="s">
        <v>475</v>
      </c>
    </row>
    <row r="1354" spans="1:32" x14ac:dyDescent="0.25">
      <c r="A1354" s="55" t="s">
        <v>35</v>
      </c>
      <c r="B1354" s="55" t="s">
        <v>36</v>
      </c>
      <c r="C1354" s="55" t="s">
        <v>37</v>
      </c>
      <c r="D1354" s="55" t="s">
        <v>121</v>
      </c>
      <c r="E1354" s="55" t="s">
        <v>122</v>
      </c>
      <c r="F1354" s="55" t="s">
        <v>123</v>
      </c>
      <c r="G1354" s="55" t="s">
        <v>124</v>
      </c>
      <c r="H1354" s="55" t="s">
        <v>124</v>
      </c>
      <c r="I1354" s="55" t="s">
        <v>42</v>
      </c>
      <c r="J1354" s="55" t="s">
        <v>125</v>
      </c>
      <c r="K1354" s="55" t="s">
        <v>125</v>
      </c>
      <c r="L1354" s="55" t="s">
        <v>43</v>
      </c>
      <c r="M1354" s="55" t="s">
        <v>44</v>
      </c>
      <c r="N1354" s="55" t="s">
        <v>126</v>
      </c>
      <c r="O1354" s="55" t="s">
        <v>42</v>
      </c>
      <c r="P1354" s="55" t="s">
        <v>472</v>
      </c>
      <c r="Q1354" s="55" t="s">
        <v>167</v>
      </c>
      <c r="R1354" s="55" t="s">
        <v>622</v>
      </c>
      <c r="S1354" s="55">
        <v>201306</v>
      </c>
      <c r="T1354" s="55" t="s">
        <v>52</v>
      </c>
      <c r="U1354" s="55">
        <v>0</v>
      </c>
      <c r="V1354" s="56">
        <v>8.48</v>
      </c>
      <c r="W1354" s="55"/>
      <c r="X1354" s="55"/>
      <c r="Y1354" s="55"/>
      <c r="Z1354" s="55" t="s">
        <v>48</v>
      </c>
      <c r="AA1354" s="55" t="s">
        <v>168</v>
      </c>
      <c r="AB1354" s="55" t="s">
        <v>42</v>
      </c>
      <c r="AC1354" s="55" t="s">
        <v>623</v>
      </c>
      <c r="AD1354" s="55" t="s">
        <v>146</v>
      </c>
      <c r="AE1354" s="55"/>
      <c r="AF1354" s="55" t="s">
        <v>475</v>
      </c>
    </row>
    <row r="1355" spans="1:32" x14ac:dyDescent="0.25">
      <c r="A1355" s="55" t="s">
        <v>35</v>
      </c>
      <c r="B1355" s="55" t="s">
        <v>36</v>
      </c>
      <c r="C1355" s="55" t="s">
        <v>37</v>
      </c>
      <c r="D1355" s="55" t="s">
        <v>121</v>
      </c>
      <c r="E1355" s="55" t="s">
        <v>122</v>
      </c>
      <c r="F1355" s="55" t="s">
        <v>123</v>
      </c>
      <c r="G1355" s="55" t="s">
        <v>124</v>
      </c>
      <c r="H1355" s="55" t="s">
        <v>124</v>
      </c>
      <c r="I1355" s="55" t="s">
        <v>42</v>
      </c>
      <c r="J1355" s="55" t="s">
        <v>125</v>
      </c>
      <c r="K1355" s="55" t="s">
        <v>125</v>
      </c>
      <c r="L1355" s="55" t="s">
        <v>43</v>
      </c>
      <c r="M1355" s="55" t="s">
        <v>44</v>
      </c>
      <c r="N1355" s="55" t="s">
        <v>126</v>
      </c>
      <c r="O1355" s="55" t="s">
        <v>42</v>
      </c>
      <c r="P1355" s="55" t="s">
        <v>472</v>
      </c>
      <c r="Q1355" s="55" t="s">
        <v>167</v>
      </c>
      <c r="R1355" s="55" t="s">
        <v>622</v>
      </c>
      <c r="S1355" s="55">
        <v>201306</v>
      </c>
      <c r="T1355" s="55" t="s">
        <v>52</v>
      </c>
      <c r="U1355" s="55">
        <v>0</v>
      </c>
      <c r="V1355" s="56">
        <v>18.649999999999999</v>
      </c>
      <c r="W1355" s="55"/>
      <c r="X1355" s="55"/>
      <c r="Y1355" s="55"/>
      <c r="Z1355" s="55" t="s">
        <v>48</v>
      </c>
      <c r="AA1355" s="55" t="s">
        <v>168</v>
      </c>
      <c r="AB1355" s="55" t="s">
        <v>42</v>
      </c>
      <c r="AC1355" s="55" t="s">
        <v>623</v>
      </c>
      <c r="AD1355" s="55" t="s">
        <v>146</v>
      </c>
      <c r="AE1355" s="55"/>
      <c r="AF1355" s="55" t="s">
        <v>475</v>
      </c>
    </row>
    <row r="1356" spans="1:32" x14ac:dyDescent="0.25">
      <c r="A1356" s="55" t="s">
        <v>35</v>
      </c>
      <c r="B1356" s="55" t="s">
        <v>36</v>
      </c>
      <c r="C1356" s="55" t="s">
        <v>37</v>
      </c>
      <c r="D1356" s="55" t="s">
        <v>121</v>
      </c>
      <c r="E1356" s="55" t="s">
        <v>122</v>
      </c>
      <c r="F1356" s="55" t="s">
        <v>123</v>
      </c>
      <c r="G1356" s="55" t="s">
        <v>124</v>
      </c>
      <c r="H1356" s="55" t="s">
        <v>124</v>
      </c>
      <c r="I1356" s="55" t="s">
        <v>42</v>
      </c>
      <c r="J1356" s="55" t="s">
        <v>125</v>
      </c>
      <c r="K1356" s="55" t="s">
        <v>125</v>
      </c>
      <c r="L1356" s="55" t="s">
        <v>43</v>
      </c>
      <c r="M1356" s="55" t="s">
        <v>44</v>
      </c>
      <c r="N1356" s="55" t="s">
        <v>126</v>
      </c>
      <c r="O1356" s="55" t="s">
        <v>42</v>
      </c>
      <c r="P1356" s="55" t="s">
        <v>472</v>
      </c>
      <c r="Q1356" s="55" t="s">
        <v>167</v>
      </c>
      <c r="R1356" s="55" t="s">
        <v>622</v>
      </c>
      <c r="S1356" s="55">
        <v>201306</v>
      </c>
      <c r="T1356" s="55" t="s">
        <v>52</v>
      </c>
      <c r="U1356" s="55">
        <v>0</v>
      </c>
      <c r="V1356" s="56">
        <v>20.34</v>
      </c>
      <c r="W1356" s="55"/>
      <c r="X1356" s="55"/>
      <c r="Y1356" s="55"/>
      <c r="Z1356" s="55" t="s">
        <v>48</v>
      </c>
      <c r="AA1356" s="55" t="s">
        <v>168</v>
      </c>
      <c r="AB1356" s="55" t="s">
        <v>42</v>
      </c>
      <c r="AC1356" s="55" t="s">
        <v>623</v>
      </c>
      <c r="AD1356" s="55" t="s">
        <v>146</v>
      </c>
      <c r="AE1356" s="55"/>
      <c r="AF1356" s="55" t="s">
        <v>475</v>
      </c>
    </row>
    <row r="1357" spans="1:32" x14ac:dyDescent="0.25">
      <c r="A1357" s="55" t="s">
        <v>35</v>
      </c>
      <c r="B1357" s="55" t="s">
        <v>36</v>
      </c>
      <c r="C1357" s="55" t="s">
        <v>37</v>
      </c>
      <c r="D1357" s="55" t="s">
        <v>121</v>
      </c>
      <c r="E1357" s="55" t="s">
        <v>122</v>
      </c>
      <c r="F1357" s="55" t="s">
        <v>123</v>
      </c>
      <c r="G1357" s="55" t="s">
        <v>124</v>
      </c>
      <c r="H1357" s="55" t="s">
        <v>124</v>
      </c>
      <c r="I1357" s="55" t="s">
        <v>42</v>
      </c>
      <c r="J1357" s="55" t="s">
        <v>125</v>
      </c>
      <c r="K1357" s="55" t="s">
        <v>125</v>
      </c>
      <c r="L1357" s="55" t="s">
        <v>43</v>
      </c>
      <c r="M1357" s="55" t="s">
        <v>44</v>
      </c>
      <c r="N1357" s="55" t="s">
        <v>126</v>
      </c>
      <c r="O1357" s="55" t="s">
        <v>42</v>
      </c>
      <c r="P1357" s="55" t="s">
        <v>311</v>
      </c>
      <c r="Q1357" s="55" t="s">
        <v>628</v>
      </c>
      <c r="R1357" s="55" t="s">
        <v>629</v>
      </c>
      <c r="S1357" s="55">
        <v>201306</v>
      </c>
      <c r="T1357" s="55" t="s">
        <v>52</v>
      </c>
      <c r="U1357" s="55">
        <v>0</v>
      </c>
      <c r="V1357" s="56">
        <v>34</v>
      </c>
      <c r="W1357" s="55"/>
      <c r="X1357" s="55" t="s">
        <v>630</v>
      </c>
      <c r="Y1357" s="55"/>
      <c r="Z1357" s="55" t="s">
        <v>48</v>
      </c>
      <c r="AA1357" s="55" t="s">
        <v>315</v>
      </c>
      <c r="AB1357" s="55" t="s">
        <v>42</v>
      </c>
      <c r="AC1357" s="55" t="s">
        <v>623</v>
      </c>
      <c r="AD1357" s="55" t="s">
        <v>146</v>
      </c>
      <c r="AE1357" s="55"/>
      <c r="AF1357" s="55" t="s">
        <v>316</v>
      </c>
    </row>
    <row r="1358" spans="1:32" x14ac:dyDescent="0.25">
      <c r="A1358" s="55" t="s">
        <v>35</v>
      </c>
      <c r="B1358" s="55" t="s">
        <v>36</v>
      </c>
      <c r="C1358" s="55" t="s">
        <v>37</v>
      </c>
      <c r="D1358" s="55" t="s">
        <v>121</v>
      </c>
      <c r="E1358" s="55" t="s">
        <v>122</v>
      </c>
      <c r="F1358" s="55" t="s">
        <v>123</v>
      </c>
      <c r="G1358" s="55" t="s">
        <v>124</v>
      </c>
      <c r="H1358" s="55" t="s">
        <v>124</v>
      </c>
      <c r="I1358" s="55" t="s">
        <v>42</v>
      </c>
      <c r="J1358" s="55" t="s">
        <v>156</v>
      </c>
      <c r="K1358" s="55" t="s">
        <v>156</v>
      </c>
      <c r="L1358" s="55" t="s">
        <v>43</v>
      </c>
      <c r="M1358" s="55" t="s">
        <v>44</v>
      </c>
      <c r="N1358" s="55" t="s">
        <v>150</v>
      </c>
      <c r="O1358" s="55" t="s">
        <v>42</v>
      </c>
      <c r="P1358" s="55" t="s">
        <v>506</v>
      </c>
      <c r="Q1358" s="55" t="s">
        <v>517</v>
      </c>
      <c r="R1358" s="55" t="s">
        <v>639</v>
      </c>
      <c r="S1358" s="55">
        <v>201306</v>
      </c>
      <c r="T1358" s="55" t="s">
        <v>52</v>
      </c>
      <c r="U1358" s="55">
        <v>46767.090000000004</v>
      </c>
      <c r="V1358" s="56">
        <v>46767.09</v>
      </c>
      <c r="W1358" s="55" t="s">
        <v>340</v>
      </c>
      <c r="X1358" s="55" t="s">
        <v>507</v>
      </c>
      <c r="Y1358" s="55"/>
      <c r="Z1358" s="55" t="s">
        <v>48</v>
      </c>
      <c r="AA1358" s="55" t="s">
        <v>315</v>
      </c>
      <c r="AB1358" s="55" t="s">
        <v>42</v>
      </c>
      <c r="AC1358" s="55" t="s">
        <v>640</v>
      </c>
      <c r="AD1358" s="55" t="s">
        <v>146</v>
      </c>
      <c r="AE1358" s="55"/>
      <c r="AF1358" s="55" t="s">
        <v>519</v>
      </c>
    </row>
    <row r="1359" spans="1:32" x14ac:dyDescent="0.25">
      <c r="A1359" s="55" t="s">
        <v>35</v>
      </c>
      <c r="B1359" s="55" t="s">
        <v>36</v>
      </c>
      <c r="C1359" s="55" t="s">
        <v>37</v>
      </c>
      <c r="D1359" s="55" t="s">
        <v>121</v>
      </c>
      <c r="E1359" s="55" t="s">
        <v>122</v>
      </c>
      <c r="F1359" s="55" t="s">
        <v>123</v>
      </c>
      <c r="G1359" s="55" t="s">
        <v>124</v>
      </c>
      <c r="H1359" s="55" t="s">
        <v>124</v>
      </c>
      <c r="I1359" s="55" t="s">
        <v>42</v>
      </c>
      <c r="J1359" s="55" t="s">
        <v>156</v>
      </c>
      <c r="K1359" s="55" t="s">
        <v>156</v>
      </c>
      <c r="L1359" s="55" t="s">
        <v>43</v>
      </c>
      <c r="M1359" s="55" t="s">
        <v>44</v>
      </c>
      <c r="N1359" s="55" t="s">
        <v>134</v>
      </c>
      <c r="O1359" s="55" t="s">
        <v>42</v>
      </c>
      <c r="P1359" s="55" t="s">
        <v>506</v>
      </c>
      <c r="Q1359" s="55" t="s">
        <v>135</v>
      </c>
      <c r="R1359" s="55" t="s">
        <v>639</v>
      </c>
      <c r="S1359" s="55">
        <v>201306</v>
      </c>
      <c r="T1359" s="55" t="s">
        <v>52</v>
      </c>
      <c r="U1359" s="55">
        <v>0</v>
      </c>
      <c r="V1359" s="56">
        <v>1114.1199999999999</v>
      </c>
      <c r="W1359" s="55"/>
      <c r="X1359" s="55" t="s">
        <v>507</v>
      </c>
      <c r="Y1359" s="55"/>
      <c r="Z1359" s="55" t="s">
        <v>48</v>
      </c>
      <c r="AA1359" s="55" t="s">
        <v>315</v>
      </c>
      <c r="AB1359" s="55" t="s">
        <v>42</v>
      </c>
      <c r="AC1359" s="55" t="s">
        <v>640</v>
      </c>
      <c r="AD1359" s="55" t="s">
        <v>146</v>
      </c>
      <c r="AE1359" s="55"/>
      <c r="AF1359" s="55" t="s">
        <v>519</v>
      </c>
    </row>
    <row r="1360" spans="1:32" x14ac:dyDescent="0.25">
      <c r="A1360" s="55" t="s">
        <v>35</v>
      </c>
      <c r="B1360" s="55" t="s">
        <v>36</v>
      </c>
      <c r="C1360" s="55" t="s">
        <v>37</v>
      </c>
      <c r="D1360" s="55" t="s">
        <v>121</v>
      </c>
      <c r="E1360" s="55" t="s">
        <v>122</v>
      </c>
      <c r="F1360" s="55" t="s">
        <v>123</v>
      </c>
      <c r="G1360" s="55" t="s">
        <v>124</v>
      </c>
      <c r="H1360" s="55" t="s">
        <v>124</v>
      </c>
      <c r="I1360" s="55" t="s">
        <v>42</v>
      </c>
      <c r="J1360" s="55" t="s">
        <v>149</v>
      </c>
      <c r="K1360" s="55" t="s">
        <v>149</v>
      </c>
      <c r="L1360" s="55" t="s">
        <v>43</v>
      </c>
      <c r="M1360" s="55" t="s">
        <v>44</v>
      </c>
      <c r="N1360" s="55" t="s">
        <v>150</v>
      </c>
      <c r="O1360" s="55" t="s">
        <v>42</v>
      </c>
      <c r="P1360" s="55" t="s">
        <v>337</v>
      </c>
      <c r="Q1360" s="55" t="s">
        <v>338</v>
      </c>
      <c r="R1360" s="55" t="s">
        <v>634</v>
      </c>
      <c r="S1360" s="55">
        <v>201306</v>
      </c>
      <c r="T1360" s="55" t="s">
        <v>52</v>
      </c>
      <c r="U1360" s="55">
        <v>70644</v>
      </c>
      <c r="V1360" s="56">
        <v>70644</v>
      </c>
      <c r="W1360" s="55" t="s">
        <v>340</v>
      </c>
      <c r="X1360" s="55" t="s">
        <v>341</v>
      </c>
      <c r="Y1360" s="55"/>
      <c r="Z1360" s="55" t="s">
        <v>48</v>
      </c>
      <c r="AA1360" s="55" t="s">
        <v>315</v>
      </c>
      <c r="AB1360" s="55" t="s">
        <v>42</v>
      </c>
      <c r="AC1360" s="55" t="s">
        <v>635</v>
      </c>
      <c r="AD1360" s="55" t="s">
        <v>146</v>
      </c>
      <c r="AE1360" s="55"/>
      <c r="AF1360" s="55" t="s">
        <v>342</v>
      </c>
    </row>
    <row r="1361" spans="1:32" x14ac:dyDescent="0.25">
      <c r="A1361" s="55" t="s">
        <v>35</v>
      </c>
      <c r="B1361" s="55" t="s">
        <v>36</v>
      </c>
      <c r="C1361" s="55" t="s">
        <v>37</v>
      </c>
      <c r="D1361" s="55" t="s">
        <v>121</v>
      </c>
      <c r="E1361" s="55" t="s">
        <v>122</v>
      </c>
      <c r="F1361" s="55" t="s">
        <v>123</v>
      </c>
      <c r="G1361" s="55" t="s">
        <v>124</v>
      </c>
      <c r="H1361" s="55" t="s">
        <v>124</v>
      </c>
      <c r="I1361" s="55" t="s">
        <v>42</v>
      </c>
      <c r="J1361" s="55" t="s">
        <v>500</v>
      </c>
      <c r="K1361" s="55" t="s">
        <v>500</v>
      </c>
      <c r="L1361" s="55" t="s">
        <v>43</v>
      </c>
      <c r="M1361" s="55" t="s">
        <v>44</v>
      </c>
      <c r="N1361" s="55" t="s">
        <v>160</v>
      </c>
      <c r="O1361" s="55" t="s">
        <v>42</v>
      </c>
      <c r="P1361" s="55" t="s">
        <v>141</v>
      </c>
      <c r="Q1361" s="55" t="s">
        <v>637</v>
      </c>
      <c r="R1361" s="55" t="s">
        <v>638</v>
      </c>
      <c r="S1361" s="55">
        <v>201306</v>
      </c>
      <c r="T1361" s="55" t="s">
        <v>52</v>
      </c>
      <c r="U1361" s="55">
        <v>0</v>
      </c>
      <c r="V1361" s="56">
        <v>167.51</v>
      </c>
      <c r="W1361" s="55"/>
      <c r="X1361" s="55"/>
      <c r="Y1361" s="55"/>
      <c r="Z1361" s="55" t="s">
        <v>48</v>
      </c>
      <c r="AA1361" s="55" t="s">
        <v>144</v>
      </c>
      <c r="AB1361" s="55" t="s">
        <v>42</v>
      </c>
      <c r="AC1361" s="55" t="s">
        <v>635</v>
      </c>
      <c r="AD1361" s="55" t="s">
        <v>146</v>
      </c>
      <c r="AE1361" s="55"/>
      <c r="AF1361" s="55" t="s">
        <v>147</v>
      </c>
    </row>
    <row r="1362" spans="1:32" x14ac:dyDescent="0.25">
      <c r="A1362" s="55" t="s">
        <v>35</v>
      </c>
      <c r="B1362" s="55" t="s">
        <v>36</v>
      </c>
      <c r="C1362" s="55" t="s">
        <v>37</v>
      </c>
      <c r="D1362" s="55" t="s">
        <v>121</v>
      </c>
      <c r="E1362" s="55" t="s">
        <v>122</v>
      </c>
      <c r="F1362" s="55" t="s">
        <v>123</v>
      </c>
      <c r="G1362" s="55" t="s">
        <v>124</v>
      </c>
      <c r="H1362" s="55" t="s">
        <v>124</v>
      </c>
      <c r="I1362" s="55" t="s">
        <v>42</v>
      </c>
      <c r="J1362" s="55" t="s">
        <v>156</v>
      </c>
      <c r="K1362" s="55" t="s">
        <v>156</v>
      </c>
      <c r="L1362" s="55" t="s">
        <v>43</v>
      </c>
      <c r="M1362" s="55" t="s">
        <v>44</v>
      </c>
      <c r="N1362" s="55" t="s">
        <v>131</v>
      </c>
      <c r="O1362" s="55" t="s">
        <v>42</v>
      </c>
      <c r="P1362" s="55" t="s">
        <v>141</v>
      </c>
      <c r="Q1362" s="55" t="s">
        <v>641</v>
      </c>
      <c r="R1362" s="55" t="s">
        <v>638</v>
      </c>
      <c r="S1362" s="55">
        <v>201306</v>
      </c>
      <c r="T1362" s="55" t="s">
        <v>52</v>
      </c>
      <c r="U1362" s="55">
        <v>0</v>
      </c>
      <c r="V1362" s="56">
        <v>4.78</v>
      </c>
      <c r="W1362" s="55"/>
      <c r="X1362" s="55"/>
      <c r="Y1362" s="55"/>
      <c r="Z1362" s="55" t="s">
        <v>48</v>
      </c>
      <c r="AA1362" s="55" t="s">
        <v>144</v>
      </c>
      <c r="AB1362" s="55" t="s">
        <v>42</v>
      </c>
      <c r="AC1362" s="55" t="s">
        <v>635</v>
      </c>
      <c r="AD1362" s="55" t="s">
        <v>146</v>
      </c>
      <c r="AE1362" s="55"/>
      <c r="AF1362" s="55" t="s">
        <v>147</v>
      </c>
    </row>
    <row r="1363" spans="1:32" x14ac:dyDescent="0.25">
      <c r="A1363" s="55" t="s">
        <v>35</v>
      </c>
      <c r="B1363" s="55" t="s">
        <v>36</v>
      </c>
      <c r="C1363" s="55" t="s">
        <v>37</v>
      </c>
      <c r="D1363" s="55" t="s">
        <v>1049</v>
      </c>
      <c r="E1363" s="55" t="s">
        <v>1050</v>
      </c>
      <c r="F1363" s="55" t="s">
        <v>1051</v>
      </c>
      <c r="G1363" s="55" t="s">
        <v>124</v>
      </c>
      <c r="H1363" s="55" t="s">
        <v>124</v>
      </c>
      <c r="I1363" s="55" t="s">
        <v>42</v>
      </c>
      <c r="J1363" s="55" t="s">
        <v>156</v>
      </c>
      <c r="K1363" s="55" t="s">
        <v>156</v>
      </c>
      <c r="L1363" s="55" t="s">
        <v>43</v>
      </c>
      <c r="M1363" s="55" t="s">
        <v>44</v>
      </c>
      <c r="N1363" s="55" t="s">
        <v>1081</v>
      </c>
      <c r="O1363" s="55" t="s">
        <v>42</v>
      </c>
      <c r="P1363" s="55" t="s">
        <v>1082</v>
      </c>
      <c r="Q1363" s="55" t="s">
        <v>1083</v>
      </c>
      <c r="R1363" s="55" t="s">
        <v>1053</v>
      </c>
      <c r="S1363" s="55">
        <v>201306</v>
      </c>
      <c r="T1363" s="55" t="s">
        <v>52</v>
      </c>
      <c r="U1363" s="55">
        <v>10000</v>
      </c>
      <c r="V1363" s="56">
        <v>10000</v>
      </c>
      <c r="W1363" s="55" t="s">
        <v>340</v>
      </c>
      <c r="X1363" s="55" t="s">
        <v>1054</v>
      </c>
      <c r="Y1363" s="55"/>
      <c r="Z1363" s="55" t="s">
        <v>48</v>
      </c>
      <c r="AA1363" s="55" t="s">
        <v>315</v>
      </c>
      <c r="AB1363" s="55" t="s">
        <v>42</v>
      </c>
      <c r="AC1363" s="55" t="s">
        <v>1084</v>
      </c>
      <c r="AD1363" s="55" t="s">
        <v>146</v>
      </c>
      <c r="AE1363" s="55"/>
      <c r="AF1363" s="55" t="s">
        <v>1085</v>
      </c>
    </row>
    <row r="1364" spans="1:32" x14ac:dyDescent="0.25">
      <c r="A1364" s="55" t="s">
        <v>35</v>
      </c>
      <c r="B1364" s="55" t="s">
        <v>36</v>
      </c>
      <c r="C1364" s="55" t="s">
        <v>37</v>
      </c>
      <c r="D1364" s="55" t="s">
        <v>1049</v>
      </c>
      <c r="E1364" s="55" t="s">
        <v>1050</v>
      </c>
      <c r="F1364" s="55" t="s">
        <v>1051</v>
      </c>
      <c r="G1364" s="55" t="s">
        <v>124</v>
      </c>
      <c r="H1364" s="55" t="s">
        <v>124</v>
      </c>
      <c r="I1364" s="55" t="s">
        <v>42</v>
      </c>
      <c r="J1364" s="55" t="s">
        <v>156</v>
      </c>
      <c r="K1364" s="55" t="s">
        <v>156</v>
      </c>
      <c r="L1364" s="55" t="s">
        <v>43</v>
      </c>
      <c r="M1364" s="55" t="s">
        <v>44</v>
      </c>
      <c r="N1364" s="55" t="s">
        <v>134</v>
      </c>
      <c r="O1364" s="55" t="s">
        <v>42</v>
      </c>
      <c r="P1364" s="55" t="s">
        <v>1082</v>
      </c>
      <c r="Q1364" s="55" t="s">
        <v>135</v>
      </c>
      <c r="R1364" s="55" t="s">
        <v>1053</v>
      </c>
      <c r="S1364" s="55">
        <v>201306</v>
      </c>
      <c r="T1364" s="55" t="s">
        <v>52</v>
      </c>
      <c r="U1364" s="55">
        <v>0</v>
      </c>
      <c r="V1364" s="56">
        <v>500</v>
      </c>
      <c r="W1364" s="55"/>
      <c r="X1364" s="55" t="s">
        <v>1054</v>
      </c>
      <c r="Y1364" s="55"/>
      <c r="Z1364" s="55" t="s">
        <v>48</v>
      </c>
      <c r="AA1364" s="55" t="s">
        <v>315</v>
      </c>
      <c r="AB1364" s="55" t="s">
        <v>42</v>
      </c>
      <c r="AC1364" s="55" t="s">
        <v>1084</v>
      </c>
      <c r="AD1364" s="55" t="s">
        <v>146</v>
      </c>
      <c r="AE1364" s="55"/>
      <c r="AF1364" s="55" t="s">
        <v>1085</v>
      </c>
    </row>
    <row r="1365" spans="1:32" x14ac:dyDescent="0.25">
      <c r="A1365" s="55" t="s">
        <v>35</v>
      </c>
      <c r="B1365" s="55" t="s">
        <v>36</v>
      </c>
      <c r="C1365" s="55" t="s">
        <v>37</v>
      </c>
      <c r="D1365" s="55" t="s">
        <v>121</v>
      </c>
      <c r="E1365" s="55" t="s">
        <v>122</v>
      </c>
      <c r="F1365" s="55" t="s">
        <v>123</v>
      </c>
      <c r="G1365" s="55" t="s">
        <v>124</v>
      </c>
      <c r="H1365" s="55" t="s">
        <v>124</v>
      </c>
      <c r="I1365" s="55" t="s">
        <v>42</v>
      </c>
      <c r="J1365" s="55" t="s">
        <v>156</v>
      </c>
      <c r="K1365" s="55" t="s">
        <v>156</v>
      </c>
      <c r="L1365" s="55" t="s">
        <v>43</v>
      </c>
      <c r="M1365" s="55" t="s">
        <v>44</v>
      </c>
      <c r="N1365" s="55" t="s">
        <v>160</v>
      </c>
      <c r="O1365" s="55" t="s">
        <v>42</v>
      </c>
      <c r="P1365" s="55" t="s">
        <v>141</v>
      </c>
      <c r="Q1365" s="55" t="s">
        <v>173</v>
      </c>
      <c r="R1365" s="55" t="s">
        <v>638</v>
      </c>
      <c r="S1365" s="55">
        <v>201306</v>
      </c>
      <c r="T1365" s="55" t="s">
        <v>52</v>
      </c>
      <c r="U1365" s="55">
        <v>0</v>
      </c>
      <c r="V1365" s="56">
        <v>277.83</v>
      </c>
      <c r="W1365" s="55"/>
      <c r="X1365" s="55"/>
      <c r="Y1365" s="55"/>
      <c r="Z1365" s="55" t="s">
        <v>48</v>
      </c>
      <c r="AA1365" s="55" t="s">
        <v>144</v>
      </c>
      <c r="AB1365" s="55" t="s">
        <v>42</v>
      </c>
      <c r="AC1365" s="55" t="s">
        <v>635</v>
      </c>
      <c r="AD1365" s="55" t="s">
        <v>146</v>
      </c>
      <c r="AE1365" s="55"/>
      <c r="AF1365" s="55" t="s">
        <v>147</v>
      </c>
    </row>
    <row r="1366" spans="1:32" x14ac:dyDescent="0.25">
      <c r="A1366" s="55" t="s">
        <v>35</v>
      </c>
      <c r="B1366" s="55" t="s">
        <v>36</v>
      </c>
      <c r="C1366" s="55" t="s">
        <v>37</v>
      </c>
      <c r="D1366" s="55" t="s">
        <v>121</v>
      </c>
      <c r="E1366" s="55" t="s">
        <v>122</v>
      </c>
      <c r="F1366" s="55" t="s">
        <v>123</v>
      </c>
      <c r="G1366" s="55" t="s">
        <v>124</v>
      </c>
      <c r="H1366" s="55" t="s">
        <v>124</v>
      </c>
      <c r="I1366" s="55" t="s">
        <v>42</v>
      </c>
      <c r="J1366" s="55" t="s">
        <v>532</v>
      </c>
      <c r="K1366" s="55" t="s">
        <v>532</v>
      </c>
      <c r="L1366" s="55" t="s">
        <v>43</v>
      </c>
      <c r="M1366" s="55" t="s">
        <v>44</v>
      </c>
      <c r="N1366" s="55" t="s">
        <v>150</v>
      </c>
      <c r="O1366" s="55" t="s">
        <v>42</v>
      </c>
      <c r="P1366" s="55" t="s">
        <v>522</v>
      </c>
      <c r="Q1366" s="55" t="s">
        <v>653</v>
      </c>
      <c r="R1366" s="55" t="s">
        <v>526</v>
      </c>
      <c r="S1366" s="55">
        <v>201306</v>
      </c>
      <c r="T1366" s="55" t="s">
        <v>52</v>
      </c>
      <c r="U1366" s="55">
        <v>3423.53</v>
      </c>
      <c r="V1366" s="56">
        <v>3423.53</v>
      </c>
      <c r="W1366" s="55" t="s">
        <v>340</v>
      </c>
      <c r="X1366" s="55" t="s">
        <v>177</v>
      </c>
      <c r="Y1366" s="55"/>
      <c r="Z1366" s="55" t="s">
        <v>48</v>
      </c>
      <c r="AA1366" s="55" t="s">
        <v>315</v>
      </c>
      <c r="AB1366" s="55" t="s">
        <v>42</v>
      </c>
      <c r="AC1366" s="55" t="s">
        <v>649</v>
      </c>
      <c r="AD1366" s="55" t="s">
        <v>146</v>
      </c>
      <c r="AE1366" s="55"/>
      <c r="AF1366" s="55" t="s">
        <v>525</v>
      </c>
    </row>
    <row r="1367" spans="1:32" x14ac:dyDescent="0.25">
      <c r="A1367" s="55" t="s">
        <v>35</v>
      </c>
      <c r="B1367" s="55" t="s">
        <v>36</v>
      </c>
      <c r="C1367" s="55" t="s">
        <v>37</v>
      </c>
      <c r="D1367" s="55" t="s">
        <v>121</v>
      </c>
      <c r="E1367" s="55" t="s">
        <v>122</v>
      </c>
      <c r="F1367" s="55" t="s">
        <v>123</v>
      </c>
      <c r="G1367" s="55" t="s">
        <v>124</v>
      </c>
      <c r="H1367" s="55" t="s">
        <v>124</v>
      </c>
      <c r="I1367" s="55" t="s">
        <v>42</v>
      </c>
      <c r="J1367" s="55" t="s">
        <v>174</v>
      </c>
      <c r="K1367" s="55" t="s">
        <v>174</v>
      </c>
      <c r="L1367" s="55" t="s">
        <v>43</v>
      </c>
      <c r="M1367" s="55" t="s">
        <v>44</v>
      </c>
      <c r="N1367" s="55" t="s">
        <v>180</v>
      </c>
      <c r="O1367" s="55" t="s">
        <v>42</v>
      </c>
      <c r="P1367" s="55" t="s">
        <v>522</v>
      </c>
      <c r="Q1367" s="55" t="s">
        <v>523</v>
      </c>
      <c r="R1367" s="55" t="s">
        <v>526</v>
      </c>
      <c r="S1367" s="55">
        <v>201306</v>
      </c>
      <c r="T1367" s="55" t="s">
        <v>52</v>
      </c>
      <c r="U1367" s="55">
        <v>43372</v>
      </c>
      <c r="V1367" s="56">
        <v>43372</v>
      </c>
      <c r="W1367" s="55" t="s">
        <v>340</v>
      </c>
      <c r="X1367" s="55" t="s">
        <v>177</v>
      </c>
      <c r="Y1367" s="55"/>
      <c r="Z1367" s="55" t="s">
        <v>48</v>
      </c>
      <c r="AA1367" s="55" t="s">
        <v>315</v>
      </c>
      <c r="AB1367" s="55" t="s">
        <v>42</v>
      </c>
      <c r="AC1367" s="55" t="s">
        <v>649</v>
      </c>
      <c r="AD1367" s="55" t="s">
        <v>146</v>
      </c>
      <c r="AE1367" s="55"/>
      <c r="AF1367" s="55" t="s">
        <v>525</v>
      </c>
    </row>
    <row r="1368" spans="1:32" x14ac:dyDescent="0.25">
      <c r="A1368" s="55" t="s">
        <v>35</v>
      </c>
      <c r="B1368" s="55" t="s">
        <v>36</v>
      </c>
      <c r="C1368" s="55" t="s">
        <v>37</v>
      </c>
      <c r="D1368" s="55" t="s">
        <v>121</v>
      </c>
      <c r="E1368" s="55" t="s">
        <v>122</v>
      </c>
      <c r="F1368" s="55" t="s">
        <v>123</v>
      </c>
      <c r="G1368" s="55" t="s">
        <v>124</v>
      </c>
      <c r="H1368" s="55" t="s">
        <v>124</v>
      </c>
      <c r="I1368" s="55" t="s">
        <v>42</v>
      </c>
      <c r="J1368" s="55" t="s">
        <v>174</v>
      </c>
      <c r="K1368" s="55" t="s">
        <v>174</v>
      </c>
      <c r="L1368" s="55" t="s">
        <v>43</v>
      </c>
      <c r="M1368" s="55" t="s">
        <v>44</v>
      </c>
      <c r="N1368" s="55" t="s">
        <v>150</v>
      </c>
      <c r="O1368" s="55" t="s">
        <v>42</v>
      </c>
      <c r="P1368" s="55" t="s">
        <v>522</v>
      </c>
      <c r="Q1368" s="55" t="s">
        <v>529</v>
      </c>
      <c r="R1368" s="55" t="s">
        <v>526</v>
      </c>
      <c r="S1368" s="55">
        <v>201306</v>
      </c>
      <c r="T1368" s="55" t="s">
        <v>52</v>
      </c>
      <c r="U1368" s="55">
        <v>68683.88</v>
      </c>
      <c r="V1368" s="56">
        <v>68683.88</v>
      </c>
      <c r="W1368" s="55" t="s">
        <v>340</v>
      </c>
      <c r="X1368" s="55" t="s">
        <v>177</v>
      </c>
      <c r="Y1368" s="55"/>
      <c r="Z1368" s="55" t="s">
        <v>48</v>
      </c>
      <c r="AA1368" s="55" t="s">
        <v>315</v>
      </c>
      <c r="AB1368" s="55" t="s">
        <v>42</v>
      </c>
      <c r="AC1368" s="55" t="s">
        <v>649</v>
      </c>
      <c r="AD1368" s="55" t="s">
        <v>146</v>
      </c>
      <c r="AE1368" s="55"/>
      <c r="AF1368" s="55" t="s">
        <v>525</v>
      </c>
    </row>
    <row r="1369" spans="1:32" x14ac:dyDescent="0.25">
      <c r="A1369" s="55" t="s">
        <v>35</v>
      </c>
      <c r="B1369" s="55" t="s">
        <v>36</v>
      </c>
      <c r="C1369" s="55" t="s">
        <v>37</v>
      </c>
      <c r="D1369" s="55" t="s">
        <v>121</v>
      </c>
      <c r="E1369" s="55" t="s">
        <v>122</v>
      </c>
      <c r="F1369" s="55" t="s">
        <v>123</v>
      </c>
      <c r="G1369" s="55" t="s">
        <v>124</v>
      </c>
      <c r="H1369" s="55" t="s">
        <v>124</v>
      </c>
      <c r="I1369" s="55" t="s">
        <v>42</v>
      </c>
      <c r="J1369" s="55" t="s">
        <v>182</v>
      </c>
      <c r="K1369" s="55" t="s">
        <v>182</v>
      </c>
      <c r="L1369" s="55" t="s">
        <v>43</v>
      </c>
      <c r="M1369" s="55" t="s">
        <v>44</v>
      </c>
      <c r="N1369" s="55" t="s">
        <v>180</v>
      </c>
      <c r="O1369" s="55" t="s">
        <v>42</v>
      </c>
      <c r="P1369" s="55" t="s">
        <v>522</v>
      </c>
      <c r="Q1369" s="55" t="s">
        <v>530</v>
      </c>
      <c r="R1369" s="55" t="s">
        <v>526</v>
      </c>
      <c r="S1369" s="55">
        <v>201306</v>
      </c>
      <c r="T1369" s="55" t="s">
        <v>52</v>
      </c>
      <c r="U1369" s="55">
        <v>258089.04</v>
      </c>
      <c r="V1369" s="56">
        <v>258089.04</v>
      </c>
      <c r="W1369" s="55" t="s">
        <v>340</v>
      </c>
      <c r="X1369" s="55" t="s">
        <v>177</v>
      </c>
      <c r="Y1369" s="55"/>
      <c r="Z1369" s="55" t="s">
        <v>48</v>
      </c>
      <c r="AA1369" s="55" t="s">
        <v>315</v>
      </c>
      <c r="AB1369" s="55" t="s">
        <v>42</v>
      </c>
      <c r="AC1369" s="55" t="s">
        <v>649</v>
      </c>
      <c r="AD1369" s="55" t="s">
        <v>146</v>
      </c>
      <c r="AE1369" s="55"/>
      <c r="AF1369" s="55" t="s">
        <v>525</v>
      </c>
    </row>
    <row r="1370" spans="1:32" x14ac:dyDescent="0.25">
      <c r="A1370" s="55" t="s">
        <v>35</v>
      </c>
      <c r="B1370" s="55" t="s">
        <v>36</v>
      </c>
      <c r="C1370" s="55" t="s">
        <v>37</v>
      </c>
      <c r="D1370" s="55" t="s">
        <v>121</v>
      </c>
      <c r="E1370" s="55" t="s">
        <v>122</v>
      </c>
      <c r="F1370" s="55" t="s">
        <v>123</v>
      </c>
      <c r="G1370" s="55" t="s">
        <v>124</v>
      </c>
      <c r="H1370" s="55" t="s">
        <v>124</v>
      </c>
      <c r="I1370" s="55" t="s">
        <v>42</v>
      </c>
      <c r="J1370" s="55" t="s">
        <v>182</v>
      </c>
      <c r="K1370" s="55" t="s">
        <v>182</v>
      </c>
      <c r="L1370" s="55" t="s">
        <v>43</v>
      </c>
      <c r="M1370" s="55" t="s">
        <v>44</v>
      </c>
      <c r="N1370" s="55" t="s">
        <v>150</v>
      </c>
      <c r="O1370" s="55" t="s">
        <v>42</v>
      </c>
      <c r="P1370" s="55" t="s">
        <v>522</v>
      </c>
      <c r="Q1370" s="55" t="s">
        <v>531</v>
      </c>
      <c r="R1370" s="55" t="s">
        <v>526</v>
      </c>
      <c r="S1370" s="55">
        <v>201306</v>
      </c>
      <c r="T1370" s="55" t="s">
        <v>52</v>
      </c>
      <c r="U1370" s="55">
        <v>237689.51</v>
      </c>
      <c r="V1370" s="56">
        <v>237689.51</v>
      </c>
      <c r="W1370" s="55" t="s">
        <v>340</v>
      </c>
      <c r="X1370" s="55" t="s">
        <v>177</v>
      </c>
      <c r="Y1370" s="55"/>
      <c r="Z1370" s="55" t="s">
        <v>48</v>
      </c>
      <c r="AA1370" s="55" t="s">
        <v>315</v>
      </c>
      <c r="AB1370" s="55" t="s">
        <v>42</v>
      </c>
      <c r="AC1370" s="55" t="s">
        <v>649</v>
      </c>
      <c r="AD1370" s="55" t="s">
        <v>146</v>
      </c>
      <c r="AE1370" s="55"/>
      <c r="AF1370" s="55" t="s">
        <v>525</v>
      </c>
    </row>
    <row r="1371" spans="1:32" x14ac:dyDescent="0.25">
      <c r="A1371" s="55" t="s">
        <v>35</v>
      </c>
      <c r="B1371" s="55" t="s">
        <v>36</v>
      </c>
      <c r="C1371" s="55" t="s">
        <v>37</v>
      </c>
      <c r="D1371" s="55" t="s">
        <v>121</v>
      </c>
      <c r="E1371" s="55" t="s">
        <v>122</v>
      </c>
      <c r="F1371" s="55" t="s">
        <v>123</v>
      </c>
      <c r="G1371" s="55" t="s">
        <v>124</v>
      </c>
      <c r="H1371" s="55" t="s">
        <v>124</v>
      </c>
      <c r="I1371" s="55" t="s">
        <v>42</v>
      </c>
      <c r="J1371" s="55" t="s">
        <v>190</v>
      </c>
      <c r="K1371" s="55" t="s">
        <v>190</v>
      </c>
      <c r="L1371" s="55" t="s">
        <v>43</v>
      </c>
      <c r="M1371" s="55" t="s">
        <v>44</v>
      </c>
      <c r="N1371" s="55" t="s">
        <v>150</v>
      </c>
      <c r="O1371" s="55" t="s">
        <v>42</v>
      </c>
      <c r="P1371" s="55" t="s">
        <v>522</v>
      </c>
      <c r="Q1371" s="55" t="s">
        <v>539</v>
      </c>
      <c r="R1371" s="55" t="s">
        <v>526</v>
      </c>
      <c r="S1371" s="55">
        <v>201306</v>
      </c>
      <c r="T1371" s="55" t="s">
        <v>52</v>
      </c>
      <c r="U1371" s="55">
        <v>100000</v>
      </c>
      <c r="V1371" s="56">
        <v>100000</v>
      </c>
      <c r="W1371" s="55" t="s">
        <v>340</v>
      </c>
      <c r="X1371" s="55" t="s">
        <v>177</v>
      </c>
      <c r="Y1371" s="55"/>
      <c r="Z1371" s="55" t="s">
        <v>48</v>
      </c>
      <c r="AA1371" s="55" t="s">
        <v>315</v>
      </c>
      <c r="AB1371" s="55" t="s">
        <v>42</v>
      </c>
      <c r="AC1371" s="55" t="s">
        <v>649</v>
      </c>
      <c r="AD1371" s="55" t="s">
        <v>146</v>
      </c>
      <c r="AE1371" s="55"/>
      <c r="AF1371" s="55" t="s">
        <v>525</v>
      </c>
    </row>
    <row r="1372" spans="1:32" x14ac:dyDescent="0.25">
      <c r="A1372" s="55" t="s">
        <v>35</v>
      </c>
      <c r="B1372" s="55" t="s">
        <v>36</v>
      </c>
      <c r="C1372" s="55" t="s">
        <v>37</v>
      </c>
      <c r="D1372" s="55" t="s">
        <v>121</v>
      </c>
      <c r="E1372" s="55" t="s">
        <v>122</v>
      </c>
      <c r="F1372" s="55" t="s">
        <v>123</v>
      </c>
      <c r="G1372" s="55" t="s">
        <v>124</v>
      </c>
      <c r="H1372" s="55" t="s">
        <v>124</v>
      </c>
      <c r="I1372" s="55" t="s">
        <v>42</v>
      </c>
      <c r="J1372" s="55" t="s">
        <v>190</v>
      </c>
      <c r="K1372" s="55" t="s">
        <v>190</v>
      </c>
      <c r="L1372" s="55" t="s">
        <v>43</v>
      </c>
      <c r="M1372" s="55" t="s">
        <v>44</v>
      </c>
      <c r="N1372" s="55" t="s">
        <v>126</v>
      </c>
      <c r="O1372" s="55" t="s">
        <v>42</v>
      </c>
      <c r="P1372" s="55" t="s">
        <v>369</v>
      </c>
      <c r="Q1372" s="55" t="s">
        <v>167</v>
      </c>
      <c r="R1372" s="55" t="s">
        <v>654</v>
      </c>
      <c r="S1372" s="55">
        <v>201306</v>
      </c>
      <c r="T1372" s="55" t="s">
        <v>52</v>
      </c>
      <c r="U1372" s="55">
        <v>0</v>
      </c>
      <c r="V1372" s="56">
        <v>131.08000000000001</v>
      </c>
      <c r="W1372" s="55"/>
      <c r="X1372" s="55"/>
      <c r="Y1372" s="55"/>
      <c r="Z1372" s="55" t="s">
        <v>48</v>
      </c>
      <c r="AA1372" s="55" t="s">
        <v>168</v>
      </c>
      <c r="AB1372" s="55" t="s">
        <v>42</v>
      </c>
      <c r="AC1372" s="55" t="s">
        <v>655</v>
      </c>
      <c r="AD1372" s="55" t="s">
        <v>146</v>
      </c>
      <c r="AE1372" s="55"/>
      <c r="AF1372" s="55" t="s">
        <v>372</v>
      </c>
    </row>
    <row r="1373" spans="1:32" x14ac:dyDescent="0.25">
      <c r="A1373" s="55" t="s">
        <v>35</v>
      </c>
      <c r="B1373" s="55" t="s">
        <v>36</v>
      </c>
      <c r="C1373" s="55" t="s">
        <v>37</v>
      </c>
      <c r="D1373" s="55" t="s">
        <v>121</v>
      </c>
      <c r="E1373" s="55" t="s">
        <v>122</v>
      </c>
      <c r="F1373" s="55" t="s">
        <v>123</v>
      </c>
      <c r="G1373" s="55" t="s">
        <v>124</v>
      </c>
      <c r="H1373" s="55" t="s">
        <v>124</v>
      </c>
      <c r="I1373" s="55" t="s">
        <v>42</v>
      </c>
      <c r="J1373" s="55" t="s">
        <v>190</v>
      </c>
      <c r="K1373" s="55" t="s">
        <v>190</v>
      </c>
      <c r="L1373" s="55" t="s">
        <v>43</v>
      </c>
      <c r="M1373" s="55" t="s">
        <v>44</v>
      </c>
      <c r="N1373" s="55" t="s">
        <v>126</v>
      </c>
      <c r="O1373" s="55" t="s">
        <v>42</v>
      </c>
      <c r="P1373" s="55" t="s">
        <v>369</v>
      </c>
      <c r="Q1373" s="55" t="s">
        <v>167</v>
      </c>
      <c r="R1373" s="55" t="s">
        <v>654</v>
      </c>
      <c r="S1373" s="55">
        <v>201306</v>
      </c>
      <c r="T1373" s="55" t="s">
        <v>52</v>
      </c>
      <c r="U1373" s="55">
        <v>0</v>
      </c>
      <c r="V1373" s="56">
        <v>13.56</v>
      </c>
      <c r="W1373" s="55"/>
      <c r="X1373" s="55"/>
      <c r="Y1373" s="55"/>
      <c r="Z1373" s="55" t="s">
        <v>48</v>
      </c>
      <c r="AA1373" s="55" t="s">
        <v>168</v>
      </c>
      <c r="AB1373" s="55" t="s">
        <v>42</v>
      </c>
      <c r="AC1373" s="55" t="s">
        <v>655</v>
      </c>
      <c r="AD1373" s="55" t="s">
        <v>146</v>
      </c>
      <c r="AE1373" s="55"/>
      <c r="AF1373" s="55" t="s">
        <v>372</v>
      </c>
    </row>
    <row r="1374" spans="1:32" x14ac:dyDescent="0.25">
      <c r="A1374" s="55" t="s">
        <v>35</v>
      </c>
      <c r="B1374" s="55" t="s">
        <v>36</v>
      </c>
      <c r="C1374" s="55" t="s">
        <v>37</v>
      </c>
      <c r="D1374" s="55" t="s">
        <v>121</v>
      </c>
      <c r="E1374" s="55" t="s">
        <v>215</v>
      </c>
      <c r="F1374" s="55" t="s">
        <v>216</v>
      </c>
      <c r="G1374" s="55" t="s">
        <v>124</v>
      </c>
      <c r="H1374" s="55" t="s">
        <v>124</v>
      </c>
      <c r="I1374" s="55" t="s">
        <v>42</v>
      </c>
      <c r="J1374" s="55" t="s">
        <v>217</v>
      </c>
      <c r="K1374" s="55" t="s">
        <v>217</v>
      </c>
      <c r="L1374" s="55" t="s">
        <v>43</v>
      </c>
      <c r="M1374" s="55" t="s">
        <v>44</v>
      </c>
      <c r="N1374" s="55" t="s">
        <v>150</v>
      </c>
      <c r="O1374" s="55" t="s">
        <v>42</v>
      </c>
      <c r="P1374" s="55" t="s">
        <v>388</v>
      </c>
      <c r="Q1374" s="55" t="s">
        <v>389</v>
      </c>
      <c r="R1374" s="55" t="s">
        <v>561</v>
      </c>
      <c r="S1374" s="55">
        <v>201306</v>
      </c>
      <c r="T1374" s="55" t="s">
        <v>52</v>
      </c>
      <c r="U1374" s="55">
        <v>122076.94</v>
      </c>
      <c r="V1374" s="56">
        <v>122076.94</v>
      </c>
      <c r="W1374" s="55" t="s">
        <v>340</v>
      </c>
      <c r="X1374" s="55" t="s">
        <v>230</v>
      </c>
      <c r="Y1374" s="55"/>
      <c r="Z1374" s="55" t="s">
        <v>48</v>
      </c>
      <c r="AA1374" s="55" t="s">
        <v>315</v>
      </c>
      <c r="AB1374" s="55" t="s">
        <v>42</v>
      </c>
      <c r="AC1374" s="55" t="s">
        <v>649</v>
      </c>
      <c r="AD1374" s="55" t="s">
        <v>146</v>
      </c>
      <c r="AE1374" s="55"/>
      <c r="AF1374" s="55" t="s">
        <v>391</v>
      </c>
    </row>
    <row r="1375" spans="1:32" x14ac:dyDescent="0.25">
      <c r="A1375" s="55" t="s">
        <v>35</v>
      </c>
      <c r="B1375" s="55" t="s">
        <v>36</v>
      </c>
      <c r="C1375" s="55" t="s">
        <v>37</v>
      </c>
      <c r="D1375" s="55" t="s">
        <v>121</v>
      </c>
      <c r="E1375" s="55" t="s">
        <v>215</v>
      </c>
      <c r="F1375" s="55" t="s">
        <v>216</v>
      </c>
      <c r="G1375" s="55" t="s">
        <v>124</v>
      </c>
      <c r="H1375" s="55" t="s">
        <v>124</v>
      </c>
      <c r="I1375" s="55" t="s">
        <v>42</v>
      </c>
      <c r="J1375" s="55" t="s">
        <v>217</v>
      </c>
      <c r="K1375" s="55" t="s">
        <v>217</v>
      </c>
      <c r="L1375" s="55" t="s">
        <v>43</v>
      </c>
      <c r="M1375" s="55" t="s">
        <v>44</v>
      </c>
      <c r="N1375" s="55" t="s">
        <v>150</v>
      </c>
      <c r="O1375" s="55" t="s">
        <v>42</v>
      </c>
      <c r="P1375" s="55" t="s">
        <v>392</v>
      </c>
      <c r="Q1375" s="55" t="s">
        <v>393</v>
      </c>
      <c r="R1375" s="55" t="s">
        <v>661</v>
      </c>
      <c r="S1375" s="55">
        <v>201306</v>
      </c>
      <c r="T1375" s="55" t="s">
        <v>52</v>
      </c>
      <c r="U1375" s="55">
        <v>223.02</v>
      </c>
      <c r="V1375" s="56">
        <v>223.02</v>
      </c>
      <c r="W1375" s="55" t="s">
        <v>340</v>
      </c>
      <c r="X1375" s="55" t="s">
        <v>384</v>
      </c>
      <c r="Y1375" s="55"/>
      <c r="Z1375" s="55" t="s">
        <v>48</v>
      </c>
      <c r="AA1375" s="55" t="s">
        <v>315</v>
      </c>
      <c r="AB1375" s="55" t="s">
        <v>42</v>
      </c>
      <c r="AC1375" s="55" t="s">
        <v>649</v>
      </c>
      <c r="AD1375" s="55" t="s">
        <v>146</v>
      </c>
      <c r="AE1375" s="55"/>
      <c r="AF1375" s="55" t="s">
        <v>396</v>
      </c>
    </row>
    <row r="1376" spans="1:32" x14ac:dyDescent="0.25">
      <c r="A1376" s="55" t="s">
        <v>35</v>
      </c>
      <c r="B1376" s="55" t="s">
        <v>36</v>
      </c>
      <c r="C1376" s="55" t="s">
        <v>37</v>
      </c>
      <c r="D1376" s="55" t="s">
        <v>121</v>
      </c>
      <c r="E1376" s="55" t="s">
        <v>215</v>
      </c>
      <c r="F1376" s="55" t="s">
        <v>216</v>
      </c>
      <c r="G1376" s="55" t="s">
        <v>124</v>
      </c>
      <c r="H1376" s="55" t="s">
        <v>124</v>
      </c>
      <c r="I1376" s="55" t="s">
        <v>42</v>
      </c>
      <c r="J1376" s="55" t="s">
        <v>217</v>
      </c>
      <c r="K1376" s="55" t="s">
        <v>217</v>
      </c>
      <c r="L1376" s="55" t="s">
        <v>43</v>
      </c>
      <c r="M1376" s="55" t="s">
        <v>44</v>
      </c>
      <c r="N1376" s="55" t="s">
        <v>134</v>
      </c>
      <c r="O1376" s="55" t="s">
        <v>42</v>
      </c>
      <c r="P1376" s="55" t="s">
        <v>392</v>
      </c>
      <c r="Q1376" s="55" t="s">
        <v>135</v>
      </c>
      <c r="R1376" s="55" t="s">
        <v>661</v>
      </c>
      <c r="S1376" s="55">
        <v>201306</v>
      </c>
      <c r="T1376" s="55" t="s">
        <v>52</v>
      </c>
      <c r="U1376" s="55">
        <v>0</v>
      </c>
      <c r="V1376" s="56">
        <v>11.15</v>
      </c>
      <c r="W1376" s="55"/>
      <c r="X1376" s="55" t="s">
        <v>384</v>
      </c>
      <c r="Y1376" s="55"/>
      <c r="Z1376" s="55" t="s">
        <v>48</v>
      </c>
      <c r="AA1376" s="55" t="s">
        <v>315</v>
      </c>
      <c r="AB1376" s="55" t="s">
        <v>42</v>
      </c>
      <c r="AC1376" s="55" t="s">
        <v>649</v>
      </c>
      <c r="AD1376" s="55" t="s">
        <v>146</v>
      </c>
      <c r="AE1376" s="55"/>
      <c r="AF1376" s="55" t="s">
        <v>396</v>
      </c>
    </row>
    <row r="1377" spans="1:32" x14ac:dyDescent="0.25">
      <c r="A1377" s="55" t="s">
        <v>35</v>
      </c>
      <c r="B1377" s="55" t="s">
        <v>36</v>
      </c>
      <c r="C1377" s="55" t="s">
        <v>37</v>
      </c>
      <c r="D1377" s="55" t="s">
        <v>121</v>
      </c>
      <c r="E1377" s="55" t="s">
        <v>215</v>
      </c>
      <c r="F1377" s="55" t="s">
        <v>216</v>
      </c>
      <c r="G1377" s="55" t="s">
        <v>124</v>
      </c>
      <c r="H1377" s="55" t="s">
        <v>124</v>
      </c>
      <c r="I1377" s="55" t="s">
        <v>42</v>
      </c>
      <c r="J1377" s="55" t="s">
        <v>217</v>
      </c>
      <c r="K1377" s="55" t="s">
        <v>217</v>
      </c>
      <c r="L1377" s="55" t="s">
        <v>43</v>
      </c>
      <c r="M1377" s="55" t="s">
        <v>44</v>
      </c>
      <c r="N1377" s="55" t="s">
        <v>150</v>
      </c>
      <c r="O1377" s="55" t="s">
        <v>42</v>
      </c>
      <c r="P1377" s="55" t="s">
        <v>388</v>
      </c>
      <c r="Q1377" s="55" t="s">
        <v>389</v>
      </c>
      <c r="R1377" s="55" t="s">
        <v>562</v>
      </c>
      <c r="S1377" s="55">
        <v>201306</v>
      </c>
      <c r="T1377" s="55" t="s">
        <v>52</v>
      </c>
      <c r="U1377" s="55">
        <v>14000</v>
      </c>
      <c r="V1377" s="56">
        <v>14000</v>
      </c>
      <c r="W1377" s="55" t="s">
        <v>340</v>
      </c>
      <c r="X1377" s="55" t="s">
        <v>230</v>
      </c>
      <c r="Y1377" s="55"/>
      <c r="Z1377" s="55" t="s">
        <v>48</v>
      </c>
      <c r="AA1377" s="55" t="s">
        <v>315</v>
      </c>
      <c r="AB1377" s="55" t="s">
        <v>42</v>
      </c>
      <c r="AC1377" s="55" t="s">
        <v>649</v>
      </c>
      <c r="AD1377" s="55" t="s">
        <v>146</v>
      </c>
      <c r="AE1377" s="55"/>
      <c r="AF1377" s="55" t="s">
        <v>391</v>
      </c>
    </row>
    <row r="1378" spans="1:32" x14ac:dyDescent="0.25">
      <c r="A1378" s="55" t="s">
        <v>35</v>
      </c>
      <c r="B1378" s="55" t="s">
        <v>36</v>
      </c>
      <c r="C1378" s="55" t="s">
        <v>37</v>
      </c>
      <c r="D1378" s="55" t="s">
        <v>121</v>
      </c>
      <c r="E1378" s="55" t="s">
        <v>215</v>
      </c>
      <c r="F1378" s="55" t="s">
        <v>216</v>
      </c>
      <c r="G1378" s="55" t="s">
        <v>124</v>
      </c>
      <c r="H1378" s="55" t="s">
        <v>124</v>
      </c>
      <c r="I1378" s="55" t="s">
        <v>42</v>
      </c>
      <c r="J1378" s="55" t="s">
        <v>231</v>
      </c>
      <c r="K1378" s="55" t="s">
        <v>231</v>
      </c>
      <c r="L1378" s="55" t="s">
        <v>43</v>
      </c>
      <c r="M1378" s="55" t="s">
        <v>44</v>
      </c>
      <c r="N1378" s="55" t="s">
        <v>150</v>
      </c>
      <c r="O1378" s="55" t="s">
        <v>42</v>
      </c>
      <c r="P1378" s="55" t="s">
        <v>392</v>
      </c>
      <c r="Q1378" s="55" t="s">
        <v>393</v>
      </c>
      <c r="R1378" s="55" t="s">
        <v>661</v>
      </c>
      <c r="S1378" s="55">
        <v>201306</v>
      </c>
      <c r="T1378" s="55" t="s">
        <v>52</v>
      </c>
      <c r="U1378" s="55">
        <v>208.15</v>
      </c>
      <c r="V1378" s="56">
        <v>208.15</v>
      </c>
      <c r="W1378" s="55" t="s">
        <v>340</v>
      </c>
      <c r="X1378" s="55" t="s">
        <v>384</v>
      </c>
      <c r="Y1378" s="55"/>
      <c r="Z1378" s="55" t="s">
        <v>48</v>
      </c>
      <c r="AA1378" s="55" t="s">
        <v>315</v>
      </c>
      <c r="AB1378" s="55" t="s">
        <v>42</v>
      </c>
      <c r="AC1378" s="55" t="s">
        <v>649</v>
      </c>
      <c r="AD1378" s="55" t="s">
        <v>146</v>
      </c>
      <c r="AE1378" s="55"/>
      <c r="AF1378" s="55" t="s">
        <v>396</v>
      </c>
    </row>
    <row r="1379" spans="1:32" x14ac:dyDescent="0.25">
      <c r="A1379" s="55" t="s">
        <v>35</v>
      </c>
      <c r="B1379" s="55" t="s">
        <v>36</v>
      </c>
      <c r="C1379" s="55" t="s">
        <v>37</v>
      </c>
      <c r="D1379" s="55" t="s">
        <v>121</v>
      </c>
      <c r="E1379" s="55" t="s">
        <v>215</v>
      </c>
      <c r="F1379" s="55" t="s">
        <v>216</v>
      </c>
      <c r="G1379" s="55" t="s">
        <v>124</v>
      </c>
      <c r="H1379" s="55" t="s">
        <v>124</v>
      </c>
      <c r="I1379" s="55" t="s">
        <v>42</v>
      </c>
      <c r="J1379" s="55" t="s">
        <v>231</v>
      </c>
      <c r="K1379" s="55" t="s">
        <v>231</v>
      </c>
      <c r="L1379" s="55" t="s">
        <v>43</v>
      </c>
      <c r="M1379" s="55" t="s">
        <v>44</v>
      </c>
      <c r="N1379" s="55" t="s">
        <v>134</v>
      </c>
      <c r="O1379" s="55" t="s">
        <v>42</v>
      </c>
      <c r="P1379" s="55" t="s">
        <v>392</v>
      </c>
      <c r="Q1379" s="55" t="s">
        <v>135</v>
      </c>
      <c r="R1379" s="55" t="s">
        <v>661</v>
      </c>
      <c r="S1379" s="55">
        <v>201306</v>
      </c>
      <c r="T1379" s="55" t="s">
        <v>52</v>
      </c>
      <c r="U1379" s="55">
        <v>0</v>
      </c>
      <c r="V1379" s="56">
        <v>10.41</v>
      </c>
      <c r="W1379" s="55"/>
      <c r="X1379" s="55" t="s">
        <v>384</v>
      </c>
      <c r="Y1379" s="55"/>
      <c r="Z1379" s="55" t="s">
        <v>48</v>
      </c>
      <c r="AA1379" s="55" t="s">
        <v>315</v>
      </c>
      <c r="AB1379" s="55" t="s">
        <v>42</v>
      </c>
      <c r="AC1379" s="55" t="s">
        <v>649</v>
      </c>
      <c r="AD1379" s="55" t="s">
        <v>146</v>
      </c>
      <c r="AE1379" s="55"/>
      <c r="AF1379" s="55" t="s">
        <v>396</v>
      </c>
    </row>
    <row r="1380" spans="1:32" x14ac:dyDescent="0.25">
      <c r="A1380" s="55" t="s">
        <v>35</v>
      </c>
      <c r="B1380" s="55" t="s">
        <v>36</v>
      </c>
      <c r="C1380" s="55" t="s">
        <v>37</v>
      </c>
      <c r="D1380" s="55" t="s">
        <v>121</v>
      </c>
      <c r="E1380" s="55" t="s">
        <v>215</v>
      </c>
      <c r="F1380" s="55" t="s">
        <v>216</v>
      </c>
      <c r="G1380" s="55" t="s">
        <v>124</v>
      </c>
      <c r="H1380" s="55" t="s">
        <v>124</v>
      </c>
      <c r="I1380" s="55" t="s">
        <v>42</v>
      </c>
      <c r="J1380" s="55" t="s">
        <v>231</v>
      </c>
      <c r="K1380" s="55" t="s">
        <v>231</v>
      </c>
      <c r="L1380" s="55" t="s">
        <v>43</v>
      </c>
      <c r="M1380" s="55" t="s">
        <v>44</v>
      </c>
      <c r="N1380" s="55" t="s">
        <v>150</v>
      </c>
      <c r="O1380" s="55" t="s">
        <v>42</v>
      </c>
      <c r="P1380" s="55" t="s">
        <v>388</v>
      </c>
      <c r="Q1380" s="55" t="s">
        <v>417</v>
      </c>
      <c r="R1380" s="55" t="s">
        <v>569</v>
      </c>
      <c r="S1380" s="55">
        <v>201306</v>
      </c>
      <c r="T1380" s="55" t="s">
        <v>52</v>
      </c>
      <c r="U1380" s="55">
        <v>53556.24</v>
      </c>
      <c r="V1380" s="56">
        <v>53556.24</v>
      </c>
      <c r="W1380" s="55" t="s">
        <v>340</v>
      </c>
      <c r="X1380" s="55" t="s">
        <v>236</v>
      </c>
      <c r="Y1380" s="55"/>
      <c r="Z1380" s="55" t="s">
        <v>48</v>
      </c>
      <c r="AA1380" s="55" t="s">
        <v>315</v>
      </c>
      <c r="AB1380" s="55" t="s">
        <v>42</v>
      </c>
      <c r="AC1380" s="55" t="s">
        <v>649</v>
      </c>
      <c r="AD1380" s="55" t="s">
        <v>146</v>
      </c>
      <c r="AE1380" s="55"/>
      <c r="AF1380" s="55" t="s">
        <v>391</v>
      </c>
    </row>
    <row r="1381" spans="1:32" x14ac:dyDescent="0.25">
      <c r="A1381" s="55" t="s">
        <v>35</v>
      </c>
      <c r="B1381" s="55" t="s">
        <v>36</v>
      </c>
      <c r="C1381" s="55" t="s">
        <v>37</v>
      </c>
      <c r="D1381" s="55" t="s">
        <v>121</v>
      </c>
      <c r="E1381" s="55" t="s">
        <v>215</v>
      </c>
      <c r="F1381" s="55" t="s">
        <v>216</v>
      </c>
      <c r="G1381" s="55" t="s">
        <v>124</v>
      </c>
      <c r="H1381" s="55" t="s">
        <v>124</v>
      </c>
      <c r="I1381" s="55" t="s">
        <v>42</v>
      </c>
      <c r="J1381" s="55" t="s">
        <v>231</v>
      </c>
      <c r="K1381" s="55" t="s">
        <v>231</v>
      </c>
      <c r="L1381" s="55" t="s">
        <v>43</v>
      </c>
      <c r="M1381" s="55" t="s">
        <v>44</v>
      </c>
      <c r="N1381" s="55" t="s">
        <v>150</v>
      </c>
      <c r="O1381" s="55" t="s">
        <v>42</v>
      </c>
      <c r="P1381" s="55" t="s">
        <v>388</v>
      </c>
      <c r="Q1381" s="55" t="s">
        <v>417</v>
      </c>
      <c r="R1381" s="55" t="s">
        <v>568</v>
      </c>
      <c r="S1381" s="55">
        <v>201306</v>
      </c>
      <c r="T1381" s="55" t="s">
        <v>52</v>
      </c>
      <c r="U1381" s="55">
        <v>8000</v>
      </c>
      <c r="V1381" s="56">
        <v>8000</v>
      </c>
      <c r="W1381" s="55" t="s">
        <v>340</v>
      </c>
      <c r="X1381" s="55" t="s">
        <v>236</v>
      </c>
      <c r="Y1381" s="55"/>
      <c r="Z1381" s="55" t="s">
        <v>48</v>
      </c>
      <c r="AA1381" s="55" t="s">
        <v>315</v>
      </c>
      <c r="AB1381" s="55" t="s">
        <v>42</v>
      </c>
      <c r="AC1381" s="55" t="s">
        <v>649</v>
      </c>
      <c r="AD1381" s="55" t="s">
        <v>146</v>
      </c>
      <c r="AE1381" s="55"/>
      <c r="AF1381" s="55" t="s">
        <v>391</v>
      </c>
    </row>
    <row r="1382" spans="1:32" x14ac:dyDescent="0.25">
      <c r="A1382" s="55" t="s">
        <v>35</v>
      </c>
      <c r="B1382" s="55" t="s">
        <v>36</v>
      </c>
      <c r="C1382" s="55" t="s">
        <v>37</v>
      </c>
      <c r="D1382" s="55" t="s">
        <v>121</v>
      </c>
      <c r="E1382" s="55" t="s">
        <v>215</v>
      </c>
      <c r="F1382" s="55" t="s">
        <v>216</v>
      </c>
      <c r="G1382" s="55" t="s">
        <v>124</v>
      </c>
      <c r="H1382" s="55" t="s">
        <v>124</v>
      </c>
      <c r="I1382" s="55" t="s">
        <v>42</v>
      </c>
      <c r="J1382" s="55" t="s">
        <v>231</v>
      </c>
      <c r="K1382" s="55" t="s">
        <v>231</v>
      </c>
      <c r="L1382" s="55" t="s">
        <v>43</v>
      </c>
      <c r="M1382" s="55" t="s">
        <v>44</v>
      </c>
      <c r="N1382" s="55" t="s">
        <v>150</v>
      </c>
      <c r="O1382" s="55" t="s">
        <v>42</v>
      </c>
      <c r="P1382" s="55" t="s">
        <v>392</v>
      </c>
      <c r="Q1382" s="55" t="s">
        <v>393</v>
      </c>
      <c r="R1382" s="55" t="s">
        <v>658</v>
      </c>
      <c r="S1382" s="55">
        <v>201306</v>
      </c>
      <c r="T1382" s="55" t="s">
        <v>52</v>
      </c>
      <c r="U1382" s="55">
        <v>208.15</v>
      </c>
      <c r="V1382" s="56">
        <v>208.15</v>
      </c>
      <c r="W1382" s="55" t="s">
        <v>340</v>
      </c>
      <c r="X1382" s="55" t="s">
        <v>384</v>
      </c>
      <c r="Y1382" s="55"/>
      <c r="Z1382" s="55" t="s">
        <v>48</v>
      </c>
      <c r="AA1382" s="55" t="s">
        <v>315</v>
      </c>
      <c r="AB1382" s="55" t="s">
        <v>42</v>
      </c>
      <c r="AC1382" s="55" t="s">
        <v>635</v>
      </c>
      <c r="AD1382" s="55" t="s">
        <v>146</v>
      </c>
      <c r="AE1382" s="55"/>
      <c r="AF1382" s="55" t="s">
        <v>396</v>
      </c>
    </row>
    <row r="1383" spans="1:32" x14ac:dyDescent="0.25">
      <c r="A1383" s="55" t="s">
        <v>35</v>
      </c>
      <c r="B1383" s="55" t="s">
        <v>36</v>
      </c>
      <c r="C1383" s="55" t="s">
        <v>37</v>
      </c>
      <c r="D1383" s="55" t="s">
        <v>121</v>
      </c>
      <c r="E1383" s="55" t="s">
        <v>215</v>
      </c>
      <c r="F1383" s="55" t="s">
        <v>216</v>
      </c>
      <c r="G1383" s="55" t="s">
        <v>124</v>
      </c>
      <c r="H1383" s="55" t="s">
        <v>124</v>
      </c>
      <c r="I1383" s="55" t="s">
        <v>42</v>
      </c>
      <c r="J1383" s="55" t="s">
        <v>231</v>
      </c>
      <c r="K1383" s="55" t="s">
        <v>231</v>
      </c>
      <c r="L1383" s="55" t="s">
        <v>43</v>
      </c>
      <c r="M1383" s="55" t="s">
        <v>44</v>
      </c>
      <c r="N1383" s="55" t="s">
        <v>134</v>
      </c>
      <c r="O1383" s="55" t="s">
        <v>42</v>
      </c>
      <c r="P1383" s="55" t="s">
        <v>392</v>
      </c>
      <c r="Q1383" s="55" t="s">
        <v>135</v>
      </c>
      <c r="R1383" s="55" t="s">
        <v>658</v>
      </c>
      <c r="S1383" s="55">
        <v>201306</v>
      </c>
      <c r="T1383" s="55" t="s">
        <v>52</v>
      </c>
      <c r="U1383" s="55">
        <v>0</v>
      </c>
      <c r="V1383" s="56">
        <v>10.41</v>
      </c>
      <c r="W1383" s="55"/>
      <c r="X1383" s="55" t="s">
        <v>384</v>
      </c>
      <c r="Y1383" s="55"/>
      <c r="Z1383" s="55" t="s">
        <v>48</v>
      </c>
      <c r="AA1383" s="55" t="s">
        <v>315</v>
      </c>
      <c r="AB1383" s="55" t="s">
        <v>42</v>
      </c>
      <c r="AC1383" s="55" t="s">
        <v>635</v>
      </c>
      <c r="AD1383" s="55" t="s">
        <v>146</v>
      </c>
      <c r="AE1383" s="55"/>
      <c r="AF1383" s="55" t="s">
        <v>396</v>
      </c>
    </row>
    <row r="1384" spans="1:32" x14ac:dyDescent="0.25">
      <c r="A1384" s="55" t="s">
        <v>35</v>
      </c>
      <c r="B1384" s="55" t="s">
        <v>36</v>
      </c>
      <c r="C1384" s="55" t="s">
        <v>37</v>
      </c>
      <c r="D1384" s="55" t="s">
        <v>121</v>
      </c>
      <c r="E1384" s="55" t="s">
        <v>215</v>
      </c>
      <c r="F1384" s="55" t="s">
        <v>216</v>
      </c>
      <c r="G1384" s="55" t="s">
        <v>124</v>
      </c>
      <c r="H1384" s="55" t="s">
        <v>124</v>
      </c>
      <c r="I1384" s="55" t="s">
        <v>42</v>
      </c>
      <c r="J1384" s="55" t="s">
        <v>231</v>
      </c>
      <c r="K1384" s="55" t="s">
        <v>231</v>
      </c>
      <c r="L1384" s="55" t="s">
        <v>43</v>
      </c>
      <c r="M1384" s="55" t="s">
        <v>44</v>
      </c>
      <c r="N1384" s="55" t="s">
        <v>150</v>
      </c>
      <c r="O1384" s="55" t="s">
        <v>42</v>
      </c>
      <c r="P1384" s="55" t="s">
        <v>392</v>
      </c>
      <c r="Q1384" s="55" t="s">
        <v>393</v>
      </c>
      <c r="R1384" s="55" t="s">
        <v>659</v>
      </c>
      <c r="S1384" s="55">
        <v>201306</v>
      </c>
      <c r="T1384" s="55" t="s">
        <v>52</v>
      </c>
      <c r="U1384" s="55">
        <v>166.52</v>
      </c>
      <c r="V1384" s="56">
        <v>166.52</v>
      </c>
      <c r="W1384" s="55" t="s">
        <v>340</v>
      </c>
      <c r="X1384" s="55" t="s">
        <v>384</v>
      </c>
      <c r="Y1384" s="55"/>
      <c r="Z1384" s="55" t="s">
        <v>48</v>
      </c>
      <c r="AA1384" s="55" t="s">
        <v>315</v>
      </c>
      <c r="AB1384" s="55" t="s">
        <v>42</v>
      </c>
      <c r="AC1384" s="55" t="s">
        <v>640</v>
      </c>
      <c r="AD1384" s="55" t="s">
        <v>146</v>
      </c>
      <c r="AE1384" s="55"/>
      <c r="AF1384" s="55" t="s">
        <v>396</v>
      </c>
    </row>
    <row r="1385" spans="1:32" x14ac:dyDescent="0.25">
      <c r="A1385" s="55" t="s">
        <v>35</v>
      </c>
      <c r="B1385" s="55" t="s">
        <v>36</v>
      </c>
      <c r="C1385" s="55" t="s">
        <v>37</v>
      </c>
      <c r="D1385" s="55" t="s">
        <v>121</v>
      </c>
      <c r="E1385" s="55" t="s">
        <v>215</v>
      </c>
      <c r="F1385" s="55" t="s">
        <v>216</v>
      </c>
      <c r="G1385" s="55" t="s">
        <v>124</v>
      </c>
      <c r="H1385" s="55" t="s">
        <v>124</v>
      </c>
      <c r="I1385" s="55" t="s">
        <v>42</v>
      </c>
      <c r="J1385" s="55" t="s">
        <v>231</v>
      </c>
      <c r="K1385" s="55" t="s">
        <v>231</v>
      </c>
      <c r="L1385" s="55" t="s">
        <v>43</v>
      </c>
      <c r="M1385" s="55" t="s">
        <v>44</v>
      </c>
      <c r="N1385" s="55" t="s">
        <v>134</v>
      </c>
      <c r="O1385" s="55" t="s">
        <v>42</v>
      </c>
      <c r="P1385" s="55" t="s">
        <v>392</v>
      </c>
      <c r="Q1385" s="55" t="s">
        <v>135</v>
      </c>
      <c r="R1385" s="55" t="s">
        <v>659</v>
      </c>
      <c r="S1385" s="55">
        <v>201306</v>
      </c>
      <c r="T1385" s="55" t="s">
        <v>52</v>
      </c>
      <c r="U1385" s="55">
        <v>0</v>
      </c>
      <c r="V1385" s="56">
        <v>8.33</v>
      </c>
      <c r="W1385" s="55"/>
      <c r="X1385" s="55" t="s">
        <v>384</v>
      </c>
      <c r="Y1385" s="55"/>
      <c r="Z1385" s="55" t="s">
        <v>48</v>
      </c>
      <c r="AA1385" s="55" t="s">
        <v>315</v>
      </c>
      <c r="AB1385" s="55" t="s">
        <v>42</v>
      </c>
      <c r="AC1385" s="55" t="s">
        <v>640</v>
      </c>
      <c r="AD1385" s="55" t="s">
        <v>146</v>
      </c>
      <c r="AE1385" s="55"/>
      <c r="AF1385" s="55" t="s">
        <v>396</v>
      </c>
    </row>
    <row r="1386" spans="1:32" x14ac:dyDescent="0.25">
      <c r="A1386" s="55" t="s">
        <v>35</v>
      </c>
      <c r="B1386" s="55" t="s">
        <v>36</v>
      </c>
      <c r="C1386" s="55" t="s">
        <v>37</v>
      </c>
      <c r="D1386" s="55" t="s">
        <v>121</v>
      </c>
      <c r="E1386" s="55" t="s">
        <v>215</v>
      </c>
      <c r="F1386" s="55" t="s">
        <v>216</v>
      </c>
      <c r="G1386" s="55" t="s">
        <v>124</v>
      </c>
      <c r="H1386" s="55" t="s">
        <v>124</v>
      </c>
      <c r="I1386" s="55" t="s">
        <v>42</v>
      </c>
      <c r="J1386" s="55" t="s">
        <v>217</v>
      </c>
      <c r="K1386" s="55" t="s">
        <v>217</v>
      </c>
      <c r="L1386" s="55" t="s">
        <v>43</v>
      </c>
      <c r="M1386" s="55" t="s">
        <v>44</v>
      </c>
      <c r="N1386" s="55" t="s">
        <v>150</v>
      </c>
      <c r="O1386" s="55" t="s">
        <v>42</v>
      </c>
      <c r="P1386" s="55" t="s">
        <v>392</v>
      </c>
      <c r="Q1386" s="55" t="s">
        <v>393</v>
      </c>
      <c r="R1386" s="55" t="s">
        <v>658</v>
      </c>
      <c r="S1386" s="55">
        <v>201306</v>
      </c>
      <c r="T1386" s="55" t="s">
        <v>52</v>
      </c>
      <c r="U1386" s="55">
        <v>223.02</v>
      </c>
      <c r="V1386" s="56">
        <v>223.02</v>
      </c>
      <c r="W1386" s="55" t="s">
        <v>340</v>
      </c>
      <c r="X1386" s="55" t="s">
        <v>384</v>
      </c>
      <c r="Y1386" s="55"/>
      <c r="Z1386" s="55" t="s">
        <v>48</v>
      </c>
      <c r="AA1386" s="55" t="s">
        <v>315</v>
      </c>
      <c r="AB1386" s="55" t="s">
        <v>42</v>
      </c>
      <c r="AC1386" s="55" t="s">
        <v>635</v>
      </c>
      <c r="AD1386" s="55" t="s">
        <v>146</v>
      </c>
      <c r="AE1386" s="55"/>
      <c r="AF1386" s="55" t="s">
        <v>396</v>
      </c>
    </row>
    <row r="1387" spans="1:32" x14ac:dyDescent="0.25">
      <c r="A1387" s="55" t="s">
        <v>35</v>
      </c>
      <c r="B1387" s="55" t="s">
        <v>36</v>
      </c>
      <c r="C1387" s="55" t="s">
        <v>37</v>
      </c>
      <c r="D1387" s="55" t="s">
        <v>121</v>
      </c>
      <c r="E1387" s="55" t="s">
        <v>215</v>
      </c>
      <c r="F1387" s="55" t="s">
        <v>216</v>
      </c>
      <c r="G1387" s="55" t="s">
        <v>124</v>
      </c>
      <c r="H1387" s="55" t="s">
        <v>124</v>
      </c>
      <c r="I1387" s="55" t="s">
        <v>42</v>
      </c>
      <c r="J1387" s="55" t="s">
        <v>217</v>
      </c>
      <c r="K1387" s="55" t="s">
        <v>217</v>
      </c>
      <c r="L1387" s="55" t="s">
        <v>43</v>
      </c>
      <c r="M1387" s="55" t="s">
        <v>44</v>
      </c>
      <c r="N1387" s="55" t="s">
        <v>134</v>
      </c>
      <c r="O1387" s="55" t="s">
        <v>42</v>
      </c>
      <c r="P1387" s="55" t="s">
        <v>392</v>
      </c>
      <c r="Q1387" s="55" t="s">
        <v>135</v>
      </c>
      <c r="R1387" s="55" t="s">
        <v>658</v>
      </c>
      <c r="S1387" s="55">
        <v>201306</v>
      </c>
      <c r="T1387" s="55" t="s">
        <v>52</v>
      </c>
      <c r="U1387" s="55">
        <v>0</v>
      </c>
      <c r="V1387" s="56">
        <v>11.15</v>
      </c>
      <c r="W1387" s="55"/>
      <c r="X1387" s="55" t="s">
        <v>384</v>
      </c>
      <c r="Y1387" s="55"/>
      <c r="Z1387" s="55" t="s">
        <v>48</v>
      </c>
      <c r="AA1387" s="55" t="s">
        <v>315</v>
      </c>
      <c r="AB1387" s="55" t="s">
        <v>42</v>
      </c>
      <c r="AC1387" s="55" t="s">
        <v>635</v>
      </c>
      <c r="AD1387" s="55" t="s">
        <v>146</v>
      </c>
      <c r="AE1387" s="55"/>
      <c r="AF1387" s="55" t="s">
        <v>396</v>
      </c>
    </row>
    <row r="1388" spans="1:32" x14ac:dyDescent="0.25">
      <c r="A1388" s="55" t="s">
        <v>35</v>
      </c>
      <c r="B1388" s="55" t="s">
        <v>36</v>
      </c>
      <c r="C1388" s="55" t="s">
        <v>37</v>
      </c>
      <c r="D1388" s="55" t="s">
        <v>121</v>
      </c>
      <c r="E1388" s="55" t="s">
        <v>215</v>
      </c>
      <c r="F1388" s="55" t="s">
        <v>216</v>
      </c>
      <c r="G1388" s="55" t="s">
        <v>124</v>
      </c>
      <c r="H1388" s="55" t="s">
        <v>124</v>
      </c>
      <c r="I1388" s="55" t="s">
        <v>42</v>
      </c>
      <c r="J1388" s="55" t="s">
        <v>217</v>
      </c>
      <c r="K1388" s="55" t="s">
        <v>217</v>
      </c>
      <c r="L1388" s="55" t="s">
        <v>43</v>
      </c>
      <c r="M1388" s="55" t="s">
        <v>44</v>
      </c>
      <c r="N1388" s="55" t="s">
        <v>150</v>
      </c>
      <c r="O1388" s="55" t="s">
        <v>42</v>
      </c>
      <c r="P1388" s="55" t="s">
        <v>392</v>
      </c>
      <c r="Q1388" s="55" t="s">
        <v>393</v>
      </c>
      <c r="R1388" s="55" t="s">
        <v>659</v>
      </c>
      <c r="S1388" s="55">
        <v>201306</v>
      </c>
      <c r="T1388" s="55" t="s">
        <v>52</v>
      </c>
      <c r="U1388" s="55">
        <v>178.42000000000002</v>
      </c>
      <c r="V1388" s="56">
        <v>178.42</v>
      </c>
      <c r="W1388" s="55" t="s">
        <v>340</v>
      </c>
      <c r="X1388" s="55" t="s">
        <v>384</v>
      </c>
      <c r="Y1388" s="55"/>
      <c r="Z1388" s="55" t="s">
        <v>48</v>
      </c>
      <c r="AA1388" s="55" t="s">
        <v>315</v>
      </c>
      <c r="AB1388" s="55" t="s">
        <v>42</v>
      </c>
      <c r="AC1388" s="55" t="s">
        <v>640</v>
      </c>
      <c r="AD1388" s="55" t="s">
        <v>146</v>
      </c>
      <c r="AE1388" s="55"/>
      <c r="AF1388" s="55" t="s">
        <v>396</v>
      </c>
    </row>
    <row r="1389" spans="1:32" x14ac:dyDescent="0.25">
      <c r="A1389" s="55" t="s">
        <v>35</v>
      </c>
      <c r="B1389" s="55" t="s">
        <v>36</v>
      </c>
      <c r="C1389" s="55" t="s">
        <v>37</v>
      </c>
      <c r="D1389" s="55" t="s">
        <v>121</v>
      </c>
      <c r="E1389" s="55" t="s">
        <v>215</v>
      </c>
      <c r="F1389" s="55" t="s">
        <v>216</v>
      </c>
      <c r="G1389" s="55" t="s">
        <v>124</v>
      </c>
      <c r="H1389" s="55" t="s">
        <v>124</v>
      </c>
      <c r="I1389" s="55" t="s">
        <v>42</v>
      </c>
      <c r="J1389" s="55" t="s">
        <v>217</v>
      </c>
      <c r="K1389" s="55" t="s">
        <v>217</v>
      </c>
      <c r="L1389" s="55" t="s">
        <v>43</v>
      </c>
      <c r="M1389" s="55" t="s">
        <v>44</v>
      </c>
      <c r="N1389" s="55" t="s">
        <v>134</v>
      </c>
      <c r="O1389" s="55" t="s">
        <v>42</v>
      </c>
      <c r="P1389" s="55" t="s">
        <v>392</v>
      </c>
      <c r="Q1389" s="55" t="s">
        <v>135</v>
      </c>
      <c r="R1389" s="55" t="s">
        <v>659</v>
      </c>
      <c r="S1389" s="55">
        <v>201306</v>
      </c>
      <c r="T1389" s="55" t="s">
        <v>52</v>
      </c>
      <c r="U1389" s="55">
        <v>0</v>
      </c>
      <c r="V1389" s="56">
        <v>8.92</v>
      </c>
      <c r="W1389" s="55"/>
      <c r="X1389" s="55" t="s">
        <v>384</v>
      </c>
      <c r="Y1389" s="55"/>
      <c r="Z1389" s="55" t="s">
        <v>48</v>
      </c>
      <c r="AA1389" s="55" t="s">
        <v>315</v>
      </c>
      <c r="AB1389" s="55" t="s">
        <v>42</v>
      </c>
      <c r="AC1389" s="55" t="s">
        <v>640</v>
      </c>
      <c r="AD1389" s="55" t="s">
        <v>146</v>
      </c>
      <c r="AE1389" s="55"/>
      <c r="AF1389" s="55" t="s">
        <v>396</v>
      </c>
    </row>
    <row r="1390" spans="1:32" x14ac:dyDescent="0.25">
      <c r="A1390" s="55" t="s">
        <v>35</v>
      </c>
      <c r="B1390" s="55" t="s">
        <v>36</v>
      </c>
      <c r="C1390" s="55" t="s">
        <v>37</v>
      </c>
      <c r="D1390" s="55" t="s">
        <v>121</v>
      </c>
      <c r="E1390" s="55" t="s">
        <v>215</v>
      </c>
      <c r="F1390" s="55" t="s">
        <v>216</v>
      </c>
      <c r="G1390" s="55" t="s">
        <v>124</v>
      </c>
      <c r="H1390" s="55" t="s">
        <v>124</v>
      </c>
      <c r="I1390" s="55" t="s">
        <v>42</v>
      </c>
      <c r="J1390" s="55" t="s">
        <v>217</v>
      </c>
      <c r="K1390" s="55" t="s">
        <v>217</v>
      </c>
      <c r="L1390" s="55" t="s">
        <v>43</v>
      </c>
      <c r="M1390" s="55" t="s">
        <v>44</v>
      </c>
      <c r="N1390" s="55" t="s">
        <v>150</v>
      </c>
      <c r="O1390" s="55" t="s">
        <v>42</v>
      </c>
      <c r="P1390" s="55" t="s">
        <v>392</v>
      </c>
      <c r="Q1390" s="55" t="s">
        <v>393</v>
      </c>
      <c r="R1390" s="55" t="s">
        <v>657</v>
      </c>
      <c r="S1390" s="55">
        <v>201306</v>
      </c>
      <c r="T1390" s="55" t="s">
        <v>52</v>
      </c>
      <c r="U1390" s="55">
        <v>223.02</v>
      </c>
      <c r="V1390" s="56">
        <v>223.02</v>
      </c>
      <c r="W1390" s="55" t="s">
        <v>340</v>
      </c>
      <c r="X1390" s="55" t="s">
        <v>384</v>
      </c>
      <c r="Y1390" s="55"/>
      <c r="Z1390" s="55" t="s">
        <v>48</v>
      </c>
      <c r="AA1390" s="55" t="s">
        <v>315</v>
      </c>
      <c r="AB1390" s="55" t="s">
        <v>42</v>
      </c>
      <c r="AC1390" s="55" t="s">
        <v>620</v>
      </c>
      <c r="AD1390" s="55" t="s">
        <v>146</v>
      </c>
      <c r="AE1390" s="55"/>
      <c r="AF1390" s="55" t="s">
        <v>396</v>
      </c>
    </row>
    <row r="1391" spans="1:32" x14ac:dyDescent="0.25">
      <c r="A1391" s="55" t="s">
        <v>35</v>
      </c>
      <c r="B1391" s="55" t="s">
        <v>36</v>
      </c>
      <c r="C1391" s="55" t="s">
        <v>37</v>
      </c>
      <c r="D1391" s="55" t="s">
        <v>121</v>
      </c>
      <c r="E1391" s="55" t="s">
        <v>215</v>
      </c>
      <c r="F1391" s="55" t="s">
        <v>216</v>
      </c>
      <c r="G1391" s="55" t="s">
        <v>124</v>
      </c>
      <c r="H1391" s="55" t="s">
        <v>124</v>
      </c>
      <c r="I1391" s="55" t="s">
        <v>42</v>
      </c>
      <c r="J1391" s="55" t="s">
        <v>217</v>
      </c>
      <c r="K1391" s="55" t="s">
        <v>217</v>
      </c>
      <c r="L1391" s="55" t="s">
        <v>43</v>
      </c>
      <c r="M1391" s="55" t="s">
        <v>44</v>
      </c>
      <c r="N1391" s="55" t="s">
        <v>134</v>
      </c>
      <c r="O1391" s="55" t="s">
        <v>42</v>
      </c>
      <c r="P1391" s="55" t="s">
        <v>392</v>
      </c>
      <c r="Q1391" s="55" t="s">
        <v>135</v>
      </c>
      <c r="R1391" s="55" t="s">
        <v>657</v>
      </c>
      <c r="S1391" s="55">
        <v>201306</v>
      </c>
      <c r="T1391" s="55" t="s">
        <v>52</v>
      </c>
      <c r="U1391" s="55">
        <v>0</v>
      </c>
      <c r="V1391" s="56">
        <v>11.15</v>
      </c>
      <c r="W1391" s="55"/>
      <c r="X1391" s="55" t="s">
        <v>384</v>
      </c>
      <c r="Y1391" s="55"/>
      <c r="Z1391" s="55" t="s">
        <v>48</v>
      </c>
      <c r="AA1391" s="55" t="s">
        <v>315</v>
      </c>
      <c r="AB1391" s="55" t="s">
        <v>42</v>
      </c>
      <c r="AC1391" s="55" t="s">
        <v>620</v>
      </c>
      <c r="AD1391" s="55" t="s">
        <v>146</v>
      </c>
      <c r="AE1391" s="55"/>
      <c r="AF1391" s="55" t="s">
        <v>396</v>
      </c>
    </row>
    <row r="1392" spans="1:32" x14ac:dyDescent="0.25">
      <c r="A1392" s="55" t="s">
        <v>35</v>
      </c>
      <c r="B1392" s="55" t="s">
        <v>36</v>
      </c>
      <c r="C1392" s="55" t="s">
        <v>37</v>
      </c>
      <c r="D1392" s="55" t="s">
        <v>121</v>
      </c>
      <c r="E1392" s="55" t="s">
        <v>215</v>
      </c>
      <c r="F1392" s="55" t="s">
        <v>216</v>
      </c>
      <c r="G1392" s="55" t="s">
        <v>124</v>
      </c>
      <c r="H1392" s="55" t="s">
        <v>124</v>
      </c>
      <c r="I1392" s="55" t="s">
        <v>42</v>
      </c>
      <c r="J1392" s="55" t="s">
        <v>217</v>
      </c>
      <c r="K1392" s="55" t="s">
        <v>217</v>
      </c>
      <c r="L1392" s="55" t="s">
        <v>43</v>
      </c>
      <c r="M1392" s="55" t="s">
        <v>44</v>
      </c>
      <c r="N1392" s="55" t="s">
        <v>150</v>
      </c>
      <c r="O1392" s="55" t="s">
        <v>42</v>
      </c>
      <c r="P1392" s="55" t="s">
        <v>392</v>
      </c>
      <c r="Q1392" s="55" t="s">
        <v>393</v>
      </c>
      <c r="R1392" s="55" t="s">
        <v>662</v>
      </c>
      <c r="S1392" s="55">
        <v>201306</v>
      </c>
      <c r="T1392" s="55" t="s">
        <v>52</v>
      </c>
      <c r="U1392" s="55">
        <v>223.02</v>
      </c>
      <c r="V1392" s="56">
        <v>223.02</v>
      </c>
      <c r="W1392" s="55" t="s">
        <v>340</v>
      </c>
      <c r="X1392" s="55" t="s">
        <v>384</v>
      </c>
      <c r="Y1392" s="55"/>
      <c r="Z1392" s="55" t="s">
        <v>48</v>
      </c>
      <c r="AA1392" s="55" t="s">
        <v>315</v>
      </c>
      <c r="AB1392" s="55" t="s">
        <v>42</v>
      </c>
      <c r="AC1392" s="55" t="s">
        <v>620</v>
      </c>
      <c r="AD1392" s="55" t="s">
        <v>146</v>
      </c>
      <c r="AE1392" s="55"/>
      <c r="AF1392" s="55" t="s">
        <v>396</v>
      </c>
    </row>
    <row r="1393" spans="1:32" x14ac:dyDescent="0.25">
      <c r="A1393" s="55" t="s">
        <v>35</v>
      </c>
      <c r="B1393" s="55" t="s">
        <v>36</v>
      </c>
      <c r="C1393" s="55" t="s">
        <v>37</v>
      </c>
      <c r="D1393" s="55" t="s">
        <v>121</v>
      </c>
      <c r="E1393" s="55" t="s">
        <v>215</v>
      </c>
      <c r="F1393" s="55" t="s">
        <v>216</v>
      </c>
      <c r="G1393" s="55" t="s">
        <v>124</v>
      </c>
      <c r="H1393" s="55" t="s">
        <v>124</v>
      </c>
      <c r="I1393" s="55" t="s">
        <v>42</v>
      </c>
      <c r="J1393" s="55" t="s">
        <v>217</v>
      </c>
      <c r="K1393" s="55" t="s">
        <v>217</v>
      </c>
      <c r="L1393" s="55" t="s">
        <v>43</v>
      </c>
      <c r="M1393" s="55" t="s">
        <v>44</v>
      </c>
      <c r="N1393" s="55" t="s">
        <v>134</v>
      </c>
      <c r="O1393" s="55" t="s">
        <v>42</v>
      </c>
      <c r="P1393" s="55" t="s">
        <v>392</v>
      </c>
      <c r="Q1393" s="55" t="s">
        <v>135</v>
      </c>
      <c r="R1393" s="55" t="s">
        <v>662</v>
      </c>
      <c r="S1393" s="55">
        <v>201306</v>
      </c>
      <c r="T1393" s="55" t="s">
        <v>52</v>
      </c>
      <c r="U1393" s="55">
        <v>0</v>
      </c>
      <c r="V1393" s="56">
        <v>11.15</v>
      </c>
      <c r="W1393" s="55"/>
      <c r="X1393" s="55" t="s">
        <v>384</v>
      </c>
      <c r="Y1393" s="55"/>
      <c r="Z1393" s="55" t="s">
        <v>48</v>
      </c>
      <c r="AA1393" s="55" t="s">
        <v>315</v>
      </c>
      <c r="AB1393" s="55" t="s">
        <v>42</v>
      </c>
      <c r="AC1393" s="55" t="s">
        <v>620</v>
      </c>
      <c r="AD1393" s="55" t="s">
        <v>146</v>
      </c>
      <c r="AE1393" s="55"/>
      <c r="AF1393" s="55" t="s">
        <v>396</v>
      </c>
    </row>
    <row r="1394" spans="1:32" x14ac:dyDescent="0.25">
      <c r="A1394" s="55" t="s">
        <v>35</v>
      </c>
      <c r="B1394" s="55" t="s">
        <v>36</v>
      </c>
      <c r="C1394" s="55" t="s">
        <v>37</v>
      </c>
      <c r="D1394" s="55" t="s">
        <v>121</v>
      </c>
      <c r="E1394" s="55" t="s">
        <v>215</v>
      </c>
      <c r="F1394" s="55" t="s">
        <v>216</v>
      </c>
      <c r="G1394" s="55" t="s">
        <v>124</v>
      </c>
      <c r="H1394" s="55" t="s">
        <v>124</v>
      </c>
      <c r="I1394" s="55" t="s">
        <v>42</v>
      </c>
      <c r="J1394" s="55" t="s">
        <v>231</v>
      </c>
      <c r="K1394" s="55" t="s">
        <v>231</v>
      </c>
      <c r="L1394" s="55" t="s">
        <v>43</v>
      </c>
      <c r="M1394" s="55" t="s">
        <v>44</v>
      </c>
      <c r="N1394" s="55" t="s">
        <v>150</v>
      </c>
      <c r="O1394" s="55" t="s">
        <v>42</v>
      </c>
      <c r="P1394" s="55" t="s">
        <v>392</v>
      </c>
      <c r="Q1394" s="55" t="s">
        <v>393</v>
      </c>
      <c r="R1394" s="55" t="s">
        <v>657</v>
      </c>
      <c r="S1394" s="55">
        <v>201306</v>
      </c>
      <c r="T1394" s="55" t="s">
        <v>52</v>
      </c>
      <c r="U1394" s="55">
        <v>208.15</v>
      </c>
      <c r="V1394" s="56">
        <v>208.15</v>
      </c>
      <c r="W1394" s="55" t="s">
        <v>340</v>
      </c>
      <c r="X1394" s="55" t="s">
        <v>384</v>
      </c>
      <c r="Y1394" s="55"/>
      <c r="Z1394" s="55" t="s">
        <v>48</v>
      </c>
      <c r="AA1394" s="55" t="s">
        <v>315</v>
      </c>
      <c r="AB1394" s="55" t="s">
        <v>42</v>
      </c>
      <c r="AC1394" s="55" t="s">
        <v>620</v>
      </c>
      <c r="AD1394" s="55" t="s">
        <v>146</v>
      </c>
      <c r="AE1394" s="55"/>
      <c r="AF1394" s="55" t="s">
        <v>396</v>
      </c>
    </row>
    <row r="1395" spans="1:32" x14ac:dyDescent="0.25">
      <c r="A1395" s="55" t="s">
        <v>35</v>
      </c>
      <c r="B1395" s="55" t="s">
        <v>36</v>
      </c>
      <c r="C1395" s="55" t="s">
        <v>37</v>
      </c>
      <c r="D1395" s="55" t="s">
        <v>121</v>
      </c>
      <c r="E1395" s="55" t="s">
        <v>215</v>
      </c>
      <c r="F1395" s="55" t="s">
        <v>216</v>
      </c>
      <c r="G1395" s="55" t="s">
        <v>124</v>
      </c>
      <c r="H1395" s="55" t="s">
        <v>124</v>
      </c>
      <c r="I1395" s="55" t="s">
        <v>42</v>
      </c>
      <c r="J1395" s="55" t="s">
        <v>231</v>
      </c>
      <c r="K1395" s="55" t="s">
        <v>231</v>
      </c>
      <c r="L1395" s="55" t="s">
        <v>43</v>
      </c>
      <c r="M1395" s="55" t="s">
        <v>44</v>
      </c>
      <c r="N1395" s="55" t="s">
        <v>134</v>
      </c>
      <c r="O1395" s="55" t="s">
        <v>42</v>
      </c>
      <c r="P1395" s="55" t="s">
        <v>392</v>
      </c>
      <c r="Q1395" s="55" t="s">
        <v>135</v>
      </c>
      <c r="R1395" s="55" t="s">
        <v>657</v>
      </c>
      <c r="S1395" s="55">
        <v>201306</v>
      </c>
      <c r="T1395" s="55" t="s">
        <v>52</v>
      </c>
      <c r="U1395" s="55">
        <v>0</v>
      </c>
      <c r="V1395" s="56">
        <v>10.41</v>
      </c>
      <c r="W1395" s="55"/>
      <c r="X1395" s="55" t="s">
        <v>384</v>
      </c>
      <c r="Y1395" s="55"/>
      <c r="Z1395" s="55" t="s">
        <v>48</v>
      </c>
      <c r="AA1395" s="55" t="s">
        <v>315</v>
      </c>
      <c r="AB1395" s="55" t="s">
        <v>42</v>
      </c>
      <c r="AC1395" s="55" t="s">
        <v>620</v>
      </c>
      <c r="AD1395" s="55" t="s">
        <v>146</v>
      </c>
      <c r="AE1395" s="55"/>
      <c r="AF1395" s="55" t="s">
        <v>396</v>
      </c>
    </row>
    <row r="1396" spans="1:32" x14ac:dyDescent="0.25">
      <c r="A1396" s="55" t="s">
        <v>35</v>
      </c>
      <c r="B1396" s="55" t="s">
        <v>36</v>
      </c>
      <c r="C1396" s="55" t="s">
        <v>37</v>
      </c>
      <c r="D1396" s="55" t="s">
        <v>121</v>
      </c>
      <c r="E1396" s="55" t="s">
        <v>215</v>
      </c>
      <c r="F1396" s="55" t="s">
        <v>216</v>
      </c>
      <c r="G1396" s="55" t="s">
        <v>124</v>
      </c>
      <c r="H1396" s="55" t="s">
        <v>124</v>
      </c>
      <c r="I1396" s="55" t="s">
        <v>42</v>
      </c>
      <c r="J1396" s="55" t="s">
        <v>231</v>
      </c>
      <c r="K1396" s="55" t="s">
        <v>231</v>
      </c>
      <c r="L1396" s="55" t="s">
        <v>43</v>
      </c>
      <c r="M1396" s="55" t="s">
        <v>44</v>
      </c>
      <c r="N1396" s="55" t="s">
        <v>150</v>
      </c>
      <c r="O1396" s="55" t="s">
        <v>42</v>
      </c>
      <c r="P1396" s="55" t="s">
        <v>392</v>
      </c>
      <c r="Q1396" s="55" t="s">
        <v>393</v>
      </c>
      <c r="R1396" s="55" t="s">
        <v>662</v>
      </c>
      <c r="S1396" s="55">
        <v>201306</v>
      </c>
      <c r="T1396" s="55" t="s">
        <v>52</v>
      </c>
      <c r="U1396" s="55">
        <v>208.15</v>
      </c>
      <c r="V1396" s="56">
        <v>208.15</v>
      </c>
      <c r="W1396" s="55" t="s">
        <v>340</v>
      </c>
      <c r="X1396" s="55" t="s">
        <v>384</v>
      </c>
      <c r="Y1396" s="55"/>
      <c r="Z1396" s="55" t="s">
        <v>48</v>
      </c>
      <c r="AA1396" s="55" t="s">
        <v>315</v>
      </c>
      <c r="AB1396" s="55" t="s">
        <v>42</v>
      </c>
      <c r="AC1396" s="55" t="s">
        <v>620</v>
      </c>
      <c r="AD1396" s="55" t="s">
        <v>146</v>
      </c>
      <c r="AE1396" s="55"/>
      <c r="AF1396" s="55" t="s">
        <v>396</v>
      </c>
    </row>
    <row r="1397" spans="1:32" x14ac:dyDescent="0.25">
      <c r="A1397" s="55" t="s">
        <v>35</v>
      </c>
      <c r="B1397" s="55" t="s">
        <v>36</v>
      </c>
      <c r="C1397" s="55" t="s">
        <v>37</v>
      </c>
      <c r="D1397" s="55" t="s">
        <v>121</v>
      </c>
      <c r="E1397" s="55" t="s">
        <v>215</v>
      </c>
      <c r="F1397" s="55" t="s">
        <v>216</v>
      </c>
      <c r="G1397" s="55" t="s">
        <v>124</v>
      </c>
      <c r="H1397" s="55" t="s">
        <v>124</v>
      </c>
      <c r="I1397" s="55" t="s">
        <v>42</v>
      </c>
      <c r="J1397" s="55" t="s">
        <v>237</v>
      </c>
      <c r="K1397" s="55" t="s">
        <v>237</v>
      </c>
      <c r="L1397" s="55" t="s">
        <v>43</v>
      </c>
      <c r="M1397" s="55" t="s">
        <v>44</v>
      </c>
      <c r="N1397" s="55" t="s">
        <v>150</v>
      </c>
      <c r="O1397" s="55" t="s">
        <v>42</v>
      </c>
      <c r="P1397" s="55" t="s">
        <v>392</v>
      </c>
      <c r="Q1397" s="55" t="s">
        <v>393</v>
      </c>
      <c r="R1397" s="55" t="s">
        <v>658</v>
      </c>
      <c r="S1397" s="55">
        <v>201306</v>
      </c>
      <c r="T1397" s="55" t="s">
        <v>52</v>
      </c>
      <c r="U1397" s="55">
        <v>223.02</v>
      </c>
      <c r="V1397" s="56">
        <v>223.02</v>
      </c>
      <c r="W1397" s="55" t="s">
        <v>340</v>
      </c>
      <c r="X1397" s="55" t="s">
        <v>384</v>
      </c>
      <c r="Y1397" s="55"/>
      <c r="Z1397" s="55" t="s">
        <v>48</v>
      </c>
      <c r="AA1397" s="55" t="s">
        <v>315</v>
      </c>
      <c r="AB1397" s="55" t="s">
        <v>42</v>
      </c>
      <c r="AC1397" s="55" t="s">
        <v>635</v>
      </c>
      <c r="AD1397" s="55" t="s">
        <v>146</v>
      </c>
      <c r="AE1397" s="55"/>
      <c r="AF1397" s="55" t="s">
        <v>396</v>
      </c>
    </row>
    <row r="1398" spans="1:32" x14ac:dyDescent="0.25">
      <c r="A1398" s="55" t="s">
        <v>35</v>
      </c>
      <c r="B1398" s="55" t="s">
        <v>36</v>
      </c>
      <c r="C1398" s="55" t="s">
        <v>37</v>
      </c>
      <c r="D1398" s="55" t="s">
        <v>121</v>
      </c>
      <c r="E1398" s="55" t="s">
        <v>215</v>
      </c>
      <c r="F1398" s="55" t="s">
        <v>216</v>
      </c>
      <c r="G1398" s="55" t="s">
        <v>124</v>
      </c>
      <c r="H1398" s="55" t="s">
        <v>124</v>
      </c>
      <c r="I1398" s="55" t="s">
        <v>42</v>
      </c>
      <c r="J1398" s="55" t="s">
        <v>237</v>
      </c>
      <c r="K1398" s="55" t="s">
        <v>237</v>
      </c>
      <c r="L1398" s="55" t="s">
        <v>43</v>
      </c>
      <c r="M1398" s="55" t="s">
        <v>44</v>
      </c>
      <c r="N1398" s="55" t="s">
        <v>134</v>
      </c>
      <c r="O1398" s="55" t="s">
        <v>42</v>
      </c>
      <c r="P1398" s="55" t="s">
        <v>392</v>
      </c>
      <c r="Q1398" s="55" t="s">
        <v>135</v>
      </c>
      <c r="R1398" s="55" t="s">
        <v>658</v>
      </c>
      <c r="S1398" s="55">
        <v>201306</v>
      </c>
      <c r="T1398" s="55" t="s">
        <v>52</v>
      </c>
      <c r="U1398" s="55">
        <v>0</v>
      </c>
      <c r="V1398" s="56">
        <v>11.15</v>
      </c>
      <c r="W1398" s="55"/>
      <c r="X1398" s="55" t="s">
        <v>384</v>
      </c>
      <c r="Y1398" s="55"/>
      <c r="Z1398" s="55" t="s">
        <v>48</v>
      </c>
      <c r="AA1398" s="55" t="s">
        <v>315</v>
      </c>
      <c r="AB1398" s="55" t="s">
        <v>42</v>
      </c>
      <c r="AC1398" s="55" t="s">
        <v>635</v>
      </c>
      <c r="AD1398" s="55" t="s">
        <v>146</v>
      </c>
      <c r="AE1398" s="55"/>
      <c r="AF1398" s="55" t="s">
        <v>396</v>
      </c>
    </row>
    <row r="1399" spans="1:32" x14ac:dyDescent="0.25">
      <c r="A1399" s="55" t="s">
        <v>35</v>
      </c>
      <c r="B1399" s="55" t="s">
        <v>36</v>
      </c>
      <c r="C1399" s="55" t="s">
        <v>37</v>
      </c>
      <c r="D1399" s="55" t="s">
        <v>121</v>
      </c>
      <c r="E1399" s="55" t="s">
        <v>215</v>
      </c>
      <c r="F1399" s="55" t="s">
        <v>216</v>
      </c>
      <c r="G1399" s="55" t="s">
        <v>124</v>
      </c>
      <c r="H1399" s="55" t="s">
        <v>124</v>
      </c>
      <c r="I1399" s="55" t="s">
        <v>42</v>
      </c>
      <c r="J1399" s="55" t="s">
        <v>237</v>
      </c>
      <c r="K1399" s="55" t="s">
        <v>237</v>
      </c>
      <c r="L1399" s="55" t="s">
        <v>43</v>
      </c>
      <c r="M1399" s="55" t="s">
        <v>44</v>
      </c>
      <c r="N1399" s="55" t="s">
        <v>150</v>
      </c>
      <c r="O1399" s="55" t="s">
        <v>42</v>
      </c>
      <c r="P1399" s="55" t="s">
        <v>424</v>
      </c>
      <c r="Q1399" s="55" t="s">
        <v>425</v>
      </c>
      <c r="R1399" s="55" t="s">
        <v>671</v>
      </c>
      <c r="S1399" s="55">
        <v>201306</v>
      </c>
      <c r="T1399" s="55" t="s">
        <v>52</v>
      </c>
      <c r="U1399" s="55">
        <v>75000</v>
      </c>
      <c r="V1399" s="56">
        <v>75000</v>
      </c>
      <c r="W1399" s="55" t="s">
        <v>340</v>
      </c>
      <c r="X1399" s="55" t="s">
        <v>422</v>
      </c>
      <c r="Y1399" s="55"/>
      <c r="Z1399" s="55" t="s">
        <v>48</v>
      </c>
      <c r="AA1399" s="55" t="s">
        <v>315</v>
      </c>
      <c r="AB1399" s="55" t="s">
        <v>42</v>
      </c>
      <c r="AC1399" s="55" t="s">
        <v>635</v>
      </c>
      <c r="AD1399" s="55" t="s">
        <v>146</v>
      </c>
      <c r="AE1399" s="55"/>
      <c r="AF1399" s="55" t="s">
        <v>427</v>
      </c>
    </row>
    <row r="1400" spans="1:32" x14ac:dyDescent="0.25">
      <c r="A1400" s="55" t="s">
        <v>35</v>
      </c>
      <c r="B1400" s="55" t="s">
        <v>36</v>
      </c>
      <c r="C1400" s="55" t="s">
        <v>37</v>
      </c>
      <c r="D1400" s="55" t="s">
        <v>121</v>
      </c>
      <c r="E1400" s="55" t="s">
        <v>215</v>
      </c>
      <c r="F1400" s="55" t="s">
        <v>216</v>
      </c>
      <c r="G1400" s="55" t="s">
        <v>124</v>
      </c>
      <c r="H1400" s="55" t="s">
        <v>124</v>
      </c>
      <c r="I1400" s="55" t="s">
        <v>42</v>
      </c>
      <c r="J1400" s="55" t="s">
        <v>237</v>
      </c>
      <c r="K1400" s="55" t="s">
        <v>237</v>
      </c>
      <c r="L1400" s="55" t="s">
        <v>43</v>
      </c>
      <c r="M1400" s="55" t="s">
        <v>44</v>
      </c>
      <c r="N1400" s="55" t="s">
        <v>150</v>
      </c>
      <c r="O1400" s="55" t="s">
        <v>42</v>
      </c>
      <c r="P1400" s="55" t="s">
        <v>392</v>
      </c>
      <c r="Q1400" s="55" t="s">
        <v>393</v>
      </c>
      <c r="R1400" s="55" t="s">
        <v>659</v>
      </c>
      <c r="S1400" s="55">
        <v>201306</v>
      </c>
      <c r="T1400" s="55" t="s">
        <v>52</v>
      </c>
      <c r="U1400" s="55">
        <v>178.42000000000002</v>
      </c>
      <c r="V1400" s="56">
        <v>178.42</v>
      </c>
      <c r="W1400" s="55" t="s">
        <v>340</v>
      </c>
      <c r="X1400" s="55" t="s">
        <v>384</v>
      </c>
      <c r="Y1400" s="55"/>
      <c r="Z1400" s="55" t="s">
        <v>48</v>
      </c>
      <c r="AA1400" s="55" t="s">
        <v>315</v>
      </c>
      <c r="AB1400" s="55" t="s">
        <v>42</v>
      </c>
      <c r="AC1400" s="55" t="s">
        <v>640</v>
      </c>
      <c r="AD1400" s="55" t="s">
        <v>146</v>
      </c>
      <c r="AE1400" s="55"/>
      <c r="AF1400" s="55" t="s">
        <v>396</v>
      </c>
    </row>
    <row r="1401" spans="1:32" x14ac:dyDescent="0.25">
      <c r="A1401" s="55" t="s">
        <v>35</v>
      </c>
      <c r="B1401" s="55" t="s">
        <v>36</v>
      </c>
      <c r="C1401" s="55" t="s">
        <v>37</v>
      </c>
      <c r="D1401" s="55" t="s">
        <v>121</v>
      </c>
      <c r="E1401" s="55" t="s">
        <v>215</v>
      </c>
      <c r="F1401" s="55" t="s">
        <v>216</v>
      </c>
      <c r="G1401" s="55" t="s">
        <v>124</v>
      </c>
      <c r="H1401" s="55" t="s">
        <v>124</v>
      </c>
      <c r="I1401" s="55" t="s">
        <v>42</v>
      </c>
      <c r="J1401" s="55" t="s">
        <v>231</v>
      </c>
      <c r="K1401" s="55" t="s">
        <v>231</v>
      </c>
      <c r="L1401" s="55" t="s">
        <v>43</v>
      </c>
      <c r="M1401" s="55" t="s">
        <v>44</v>
      </c>
      <c r="N1401" s="55" t="s">
        <v>134</v>
      </c>
      <c r="O1401" s="55" t="s">
        <v>42</v>
      </c>
      <c r="P1401" s="55" t="s">
        <v>392</v>
      </c>
      <c r="Q1401" s="55" t="s">
        <v>135</v>
      </c>
      <c r="R1401" s="55" t="s">
        <v>662</v>
      </c>
      <c r="S1401" s="55">
        <v>201306</v>
      </c>
      <c r="T1401" s="55" t="s">
        <v>52</v>
      </c>
      <c r="U1401" s="55">
        <v>0</v>
      </c>
      <c r="V1401" s="56">
        <v>10.41</v>
      </c>
      <c r="W1401" s="55"/>
      <c r="X1401" s="55" t="s">
        <v>384</v>
      </c>
      <c r="Y1401" s="55"/>
      <c r="Z1401" s="55" t="s">
        <v>48</v>
      </c>
      <c r="AA1401" s="55" t="s">
        <v>315</v>
      </c>
      <c r="AB1401" s="55" t="s">
        <v>42</v>
      </c>
      <c r="AC1401" s="55" t="s">
        <v>620</v>
      </c>
      <c r="AD1401" s="55" t="s">
        <v>146</v>
      </c>
      <c r="AE1401" s="55"/>
      <c r="AF1401" s="55" t="s">
        <v>396</v>
      </c>
    </row>
    <row r="1402" spans="1:32" x14ac:dyDescent="0.25">
      <c r="A1402" s="55" t="s">
        <v>35</v>
      </c>
      <c r="B1402" s="55" t="s">
        <v>36</v>
      </c>
      <c r="C1402" s="55" t="s">
        <v>37</v>
      </c>
      <c r="D1402" s="55" t="s">
        <v>121</v>
      </c>
      <c r="E1402" s="55" t="s">
        <v>215</v>
      </c>
      <c r="F1402" s="55" t="s">
        <v>216</v>
      </c>
      <c r="G1402" s="55" t="s">
        <v>124</v>
      </c>
      <c r="H1402" s="55" t="s">
        <v>124</v>
      </c>
      <c r="I1402" s="55" t="s">
        <v>42</v>
      </c>
      <c r="J1402" s="55" t="s">
        <v>237</v>
      </c>
      <c r="K1402" s="55" t="s">
        <v>237</v>
      </c>
      <c r="L1402" s="55" t="s">
        <v>43</v>
      </c>
      <c r="M1402" s="55" t="s">
        <v>44</v>
      </c>
      <c r="N1402" s="55" t="s">
        <v>150</v>
      </c>
      <c r="O1402" s="55" t="s">
        <v>42</v>
      </c>
      <c r="P1402" s="55" t="s">
        <v>392</v>
      </c>
      <c r="Q1402" s="55" t="s">
        <v>393</v>
      </c>
      <c r="R1402" s="55" t="s">
        <v>661</v>
      </c>
      <c r="S1402" s="55">
        <v>201306</v>
      </c>
      <c r="T1402" s="55" t="s">
        <v>52</v>
      </c>
      <c r="U1402" s="55">
        <v>223.02</v>
      </c>
      <c r="V1402" s="56">
        <v>223.02</v>
      </c>
      <c r="W1402" s="55" t="s">
        <v>340</v>
      </c>
      <c r="X1402" s="55" t="s">
        <v>384</v>
      </c>
      <c r="Y1402" s="55"/>
      <c r="Z1402" s="55" t="s">
        <v>48</v>
      </c>
      <c r="AA1402" s="55" t="s">
        <v>315</v>
      </c>
      <c r="AB1402" s="55" t="s">
        <v>42</v>
      </c>
      <c r="AC1402" s="55" t="s">
        <v>649</v>
      </c>
      <c r="AD1402" s="55" t="s">
        <v>146</v>
      </c>
      <c r="AE1402" s="55"/>
      <c r="AF1402" s="55" t="s">
        <v>396</v>
      </c>
    </row>
    <row r="1403" spans="1:32" x14ac:dyDescent="0.25">
      <c r="A1403" s="55" t="s">
        <v>35</v>
      </c>
      <c r="B1403" s="55" t="s">
        <v>36</v>
      </c>
      <c r="C1403" s="55" t="s">
        <v>37</v>
      </c>
      <c r="D1403" s="55" t="s">
        <v>121</v>
      </c>
      <c r="E1403" s="55" t="s">
        <v>215</v>
      </c>
      <c r="F1403" s="55" t="s">
        <v>216</v>
      </c>
      <c r="G1403" s="55" t="s">
        <v>124</v>
      </c>
      <c r="H1403" s="55" t="s">
        <v>124</v>
      </c>
      <c r="I1403" s="55" t="s">
        <v>42</v>
      </c>
      <c r="J1403" s="55" t="s">
        <v>237</v>
      </c>
      <c r="K1403" s="55" t="s">
        <v>237</v>
      </c>
      <c r="L1403" s="55" t="s">
        <v>43</v>
      </c>
      <c r="M1403" s="55" t="s">
        <v>44</v>
      </c>
      <c r="N1403" s="55" t="s">
        <v>134</v>
      </c>
      <c r="O1403" s="55" t="s">
        <v>42</v>
      </c>
      <c r="P1403" s="55" t="s">
        <v>392</v>
      </c>
      <c r="Q1403" s="55" t="s">
        <v>135</v>
      </c>
      <c r="R1403" s="55" t="s">
        <v>661</v>
      </c>
      <c r="S1403" s="55">
        <v>201306</v>
      </c>
      <c r="T1403" s="55" t="s">
        <v>52</v>
      </c>
      <c r="U1403" s="55">
        <v>0</v>
      </c>
      <c r="V1403" s="56">
        <v>11.15</v>
      </c>
      <c r="W1403" s="55"/>
      <c r="X1403" s="55" t="s">
        <v>384</v>
      </c>
      <c r="Y1403" s="55"/>
      <c r="Z1403" s="55" t="s">
        <v>48</v>
      </c>
      <c r="AA1403" s="55" t="s">
        <v>315</v>
      </c>
      <c r="AB1403" s="55" t="s">
        <v>42</v>
      </c>
      <c r="AC1403" s="55" t="s">
        <v>649</v>
      </c>
      <c r="AD1403" s="55" t="s">
        <v>146</v>
      </c>
      <c r="AE1403" s="55"/>
      <c r="AF1403" s="55" t="s">
        <v>396</v>
      </c>
    </row>
    <row r="1404" spans="1:32" x14ac:dyDescent="0.25">
      <c r="A1404" s="55" t="s">
        <v>35</v>
      </c>
      <c r="B1404" s="55" t="s">
        <v>36</v>
      </c>
      <c r="C1404" s="55" t="s">
        <v>37</v>
      </c>
      <c r="D1404" s="55" t="s">
        <v>121</v>
      </c>
      <c r="E1404" s="55" t="s">
        <v>215</v>
      </c>
      <c r="F1404" s="55" t="s">
        <v>216</v>
      </c>
      <c r="G1404" s="55" t="s">
        <v>124</v>
      </c>
      <c r="H1404" s="55" t="s">
        <v>124</v>
      </c>
      <c r="I1404" s="55" t="s">
        <v>42</v>
      </c>
      <c r="J1404" s="55" t="s">
        <v>237</v>
      </c>
      <c r="K1404" s="55" t="s">
        <v>237</v>
      </c>
      <c r="L1404" s="55" t="s">
        <v>43</v>
      </c>
      <c r="M1404" s="55" t="s">
        <v>44</v>
      </c>
      <c r="N1404" s="55" t="s">
        <v>160</v>
      </c>
      <c r="O1404" s="55" t="s">
        <v>219</v>
      </c>
      <c r="P1404" s="55" t="s">
        <v>667</v>
      </c>
      <c r="Q1404" s="55" t="s">
        <v>668</v>
      </c>
      <c r="R1404" s="55" t="s">
        <v>664</v>
      </c>
      <c r="S1404" s="55">
        <v>201306</v>
      </c>
      <c r="T1404" s="55" t="s">
        <v>52</v>
      </c>
      <c r="U1404" s="55">
        <v>0</v>
      </c>
      <c r="V1404" s="56">
        <v>364.76</v>
      </c>
      <c r="W1404" s="55"/>
      <c r="X1404" s="55"/>
      <c r="Y1404" s="55"/>
      <c r="Z1404" s="55" t="s">
        <v>48</v>
      </c>
      <c r="AA1404" s="55" t="s">
        <v>144</v>
      </c>
      <c r="AB1404" s="55" t="s">
        <v>42</v>
      </c>
      <c r="AC1404" s="55" t="s">
        <v>669</v>
      </c>
      <c r="AD1404" s="55" t="s">
        <v>146</v>
      </c>
      <c r="AE1404" s="55"/>
      <c r="AF1404" s="55" t="s">
        <v>670</v>
      </c>
    </row>
    <row r="1405" spans="1:32" x14ac:dyDescent="0.25">
      <c r="A1405" s="55" t="s">
        <v>35</v>
      </c>
      <c r="B1405" s="55" t="s">
        <v>36</v>
      </c>
      <c r="C1405" s="55" t="s">
        <v>37</v>
      </c>
      <c r="D1405" s="55" t="s">
        <v>121</v>
      </c>
      <c r="E1405" s="55" t="s">
        <v>215</v>
      </c>
      <c r="F1405" s="55" t="s">
        <v>216</v>
      </c>
      <c r="G1405" s="55" t="s">
        <v>124</v>
      </c>
      <c r="H1405" s="55" t="s">
        <v>124</v>
      </c>
      <c r="I1405" s="55" t="s">
        <v>42</v>
      </c>
      <c r="J1405" s="55" t="s">
        <v>237</v>
      </c>
      <c r="K1405" s="55" t="s">
        <v>237</v>
      </c>
      <c r="L1405" s="55" t="s">
        <v>43</v>
      </c>
      <c r="M1405" s="55" t="s">
        <v>44</v>
      </c>
      <c r="N1405" s="55" t="s">
        <v>134</v>
      </c>
      <c r="O1405" s="55" t="s">
        <v>42</v>
      </c>
      <c r="P1405" s="55" t="s">
        <v>392</v>
      </c>
      <c r="Q1405" s="55" t="s">
        <v>135</v>
      </c>
      <c r="R1405" s="55" t="s">
        <v>659</v>
      </c>
      <c r="S1405" s="55">
        <v>201306</v>
      </c>
      <c r="T1405" s="55" t="s">
        <v>52</v>
      </c>
      <c r="U1405" s="55">
        <v>0</v>
      </c>
      <c r="V1405" s="56">
        <v>8.92</v>
      </c>
      <c r="W1405" s="55"/>
      <c r="X1405" s="55" t="s">
        <v>384</v>
      </c>
      <c r="Y1405" s="55"/>
      <c r="Z1405" s="55" t="s">
        <v>48</v>
      </c>
      <c r="AA1405" s="55" t="s">
        <v>315</v>
      </c>
      <c r="AB1405" s="55" t="s">
        <v>42</v>
      </c>
      <c r="AC1405" s="55" t="s">
        <v>640</v>
      </c>
      <c r="AD1405" s="55" t="s">
        <v>146</v>
      </c>
      <c r="AE1405" s="55"/>
      <c r="AF1405" s="55" t="s">
        <v>396</v>
      </c>
    </row>
    <row r="1406" spans="1:32" x14ac:dyDescent="0.25">
      <c r="A1406" s="55" t="s">
        <v>35</v>
      </c>
      <c r="B1406" s="55" t="s">
        <v>36</v>
      </c>
      <c r="C1406" s="55" t="s">
        <v>37</v>
      </c>
      <c r="D1406" s="55" t="s">
        <v>121</v>
      </c>
      <c r="E1406" s="55" t="s">
        <v>215</v>
      </c>
      <c r="F1406" s="55" t="s">
        <v>216</v>
      </c>
      <c r="G1406" s="55" t="s">
        <v>124</v>
      </c>
      <c r="H1406" s="55" t="s">
        <v>124</v>
      </c>
      <c r="I1406" s="55" t="s">
        <v>42</v>
      </c>
      <c r="J1406" s="55" t="s">
        <v>237</v>
      </c>
      <c r="K1406" s="55" t="s">
        <v>237</v>
      </c>
      <c r="L1406" s="55" t="s">
        <v>43</v>
      </c>
      <c r="M1406" s="55" t="s">
        <v>44</v>
      </c>
      <c r="N1406" s="55" t="s">
        <v>150</v>
      </c>
      <c r="O1406" s="55" t="s">
        <v>42</v>
      </c>
      <c r="P1406" s="55" t="s">
        <v>424</v>
      </c>
      <c r="Q1406" s="55" t="s">
        <v>425</v>
      </c>
      <c r="R1406" s="55" t="s">
        <v>672</v>
      </c>
      <c r="S1406" s="55">
        <v>201306</v>
      </c>
      <c r="T1406" s="55" t="s">
        <v>52</v>
      </c>
      <c r="U1406" s="55">
        <v>141025.04</v>
      </c>
      <c r="V1406" s="56">
        <v>141025.04</v>
      </c>
      <c r="W1406" s="55" t="s">
        <v>340</v>
      </c>
      <c r="X1406" s="55" t="s">
        <v>422</v>
      </c>
      <c r="Y1406" s="55"/>
      <c r="Z1406" s="55" t="s">
        <v>48</v>
      </c>
      <c r="AA1406" s="55" t="s">
        <v>315</v>
      </c>
      <c r="AB1406" s="55" t="s">
        <v>42</v>
      </c>
      <c r="AC1406" s="55" t="s">
        <v>640</v>
      </c>
      <c r="AD1406" s="55" t="s">
        <v>146</v>
      </c>
      <c r="AE1406" s="55"/>
      <c r="AF1406" s="55" t="s">
        <v>427</v>
      </c>
    </row>
    <row r="1407" spans="1:32" x14ac:dyDescent="0.25">
      <c r="A1407" s="55" t="s">
        <v>35</v>
      </c>
      <c r="B1407" s="55" t="s">
        <v>36</v>
      </c>
      <c r="C1407" s="55" t="s">
        <v>37</v>
      </c>
      <c r="D1407" s="55" t="s">
        <v>121</v>
      </c>
      <c r="E1407" s="55" t="s">
        <v>215</v>
      </c>
      <c r="F1407" s="55" t="s">
        <v>216</v>
      </c>
      <c r="G1407" s="55" t="s">
        <v>124</v>
      </c>
      <c r="H1407" s="55" t="s">
        <v>124</v>
      </c>
      <c r="I1407" s="55" t="s">
        <v>42</v>
      </c>
      <c r="J1407" s="55" t="s">
        <v>237</v>
      </c>
      <c r="K1407" s="55" t="s">
        <v>237</v>
      </c>
      <c r="L1407" s="55" t="s">
        <v>43</v>
      </c>
      <c r="M1407" s="55" t="s">
        <v>44</v>
      </c>
      <c r="N1407" s="55" t="s">
        <v>150</v>
      </c>
      <c r="O1407" s="55" t="s">
        <v>42</v>
      </c>
      <c r="P1407" s="55" t="s">
        <v>392</v>
      </c>
      <c r="Q1407" s="55" t="s">
        <v>393</v>
      </c>
      <c r="R1407" s="55" t="s">
        <v>662</v>
      </c>
      <c r="S1407" s="55">
        <v>201306</v>
      </c>
      <c r="T1407" s="55" t="s">
        <v>52</v>
      </c>
      <c r="U1407" s="55">
        <v>223.02</v>
      </c>
      <c r="V1407" s="56">
        <v>223.02</v>
      </c>
      <c r="W1407" s="55" t="s">
        <v>340</v>
      </c>
      <c r="X1407" s="55" t="s">
        <v>384</v>
      </c>
      <c r="Y1407" s="55"/>
      <c r="Z1407" s="55" t="s">
        <v>48</v>
      </c>
      <c r="AA1407" s="55" t="s">
        <v>315</v>
      </c>
      <c r="AB1407" s="55" t="s">
        <v>42</v>
      </c>
      <c r="AC1407" s="55" t="s">
        <v>620</v>
      </c>
      <c r="AD1407" s="55" t="s">
        <v>146</v>
      </c>
      <c r="AE1407" s="55"/>
      <c r="AF1407" s="55" t="s">
        <v>396</v>
      </c>
    </row>
    <row r="1408" spans="1:32" x14ac:dyDescent="0.25">
      <c r="A1408" s="55" t="s">
        <v>35</v>
      </c>
      <c r="B1408" s="55" t="s">
        <v>36</v>
      </c>
      <c r="C1408" s="55" t="s">
        <v>37</v>
      </c>
      <c r="D1408" s="55" t="s">
        <v>121</v>
      </c>
      <c r="E1408" s="55" t="s">
        <v>215</v>
      </c>
      <c r="F1408" s="55" t="s">
        <v>216</v>
      </c>
      <c r="G1408" s="55" t="s">
        <v>124</v>
      </c>
      <c r="H1408" s="55" t="s">
        <v>124</v>
      </c>
      <c r="I1408" s="55" t="s">
        <v>42</v>
      </c>
      <c r="J1408" s="55" t="s">
        <v>237</v>
      </c>
      <c r="K1408" s="55" t="s">
        <v>237</v>
      </c>
      <c r="L1408" s="55" t="s">
        <v>43</v>
      </c>
      <c r="M1408" s="55" t="s">
        <v>44</v>
      </c>
      <c r="N1408" s="55" t="s">
        <v>134</v>
      </c>
      <c r="O1408" s="55" t="s">
        <v>42</v>
      </c>
      <c r="P1408" s="55" t="s">
        <v>392</v>
      </c>
      <c r="Q1408" s="55" t="s">
        <v>135</v>
      </c>
      <c r="R1408" s="55" t="s">
        <v>662</v>
      </c>
      <c r="S1408" s="55">
        <v>201306</v>
      </c>
      <c r="T1408" s="55" t="s">
        <v>52</v>
      </c>
      <c r="U1408" s="55">
        <v>0</v>
      </c>
      <c r="V1408" s="56">
        <v>11.15</v>
      </c>
      <c r="W1408" s="55"/>
      <c r="X1408" s="55" t="s">
        <v>384</v>
      </c>
      <c r="Y1408" s="55"/>
      <c r="Z1408" s="55" t="s">
        <v>48</v>
      </c>
      <c r="AA1408" s="55" t="s">
        <v>315</v>
      </c>
      <c r="AB1408" s="55" t="s">
        <v>42</v>
      </c>
      <c r="AC1408" s="55" t="s">
        <v>620</v>
      </c>
      <c r="AD1408" s="55" t="s">
        <v>146</v>
      </c>
      <c r="AE1408" s="55"/>
      <c r="AF1408" s="55" t="s">
        <v>396</v>
      </c>
    </row>
    <row r="1409" spans="1:32" x14ac:dyDescent="0.25">
      <c r="A1409" s="55" t="s">
        <v>35</v>
      </c>
      <c r="B1409" s="55" t="s">
        <v>36</v>
      </c>
      <c r="C1409" s="55" t="s">
        <v>37</v>
      </c>
      <c r="D1409" s="55" t="s">
        <v>121</v>
      </c>
      <c r="E1409" s="55" t="s">
        <v>215</v>
      </c>
      <c r="F1409" s="55" t="s">
        <v>216</v>
      </c>
      <c r="G1409" s="55" t="s">
        <v>124</v>
      </c>
      <c r="H1409" s="55" t="s">
        <v>124</v>
      </c>
      <c r="I1409" s="55" t="s">
        <v>42</v>
      </c>
      <c r="J1409" s="55" t="s">
        <v>237</v>
      </c>
      <c r="K1409" s="55" t="s">
        <v>237</v>
      </c>
      <c r="L1409" s="55" t="s">
        <v>43</v>
      </c>
      <c r="M1409" s="55" t="s">
        <v>44</v>
      </c>
      <c r="N1409" s="55" t="s">
        <v>150</v>
      </c>
      <c r="O1409" s="55" t="s">
        <v>42</v>
      </c>
      <c r="P1409" s="55" t="s">
        <v>392</v>
      </c>
      <c r="Q1409" s="55" t="s">
        <v>393</v>
      </c>
      <c r="R1409" s="55" t="s">
        <v>657</v>
      </c>
      <c r="S1409" s="55">
        <v>201306</v>
      </c>
      <c r="T1409" s="55" t="s">
        <v>52</v>
      </c>
      <c r="U1409" s="55">
        <v>223.02</v>
      </c>
      <c r="V1409" s="56">
        <v>223.02</v>
      </c>
      <c r="W1409" s="55" t="s">
        <v>340</v>
      </c>
      <c r="X1409" s="55" t="s">
        <v>384</v>
      </c>
      <c r="Y1409" s="55"/>
      <c r="Z1409" s="55" t="s">
        <v>48</v>
      </c>
      <c r="AA1409" s="55" t="s">
        <v>315</v>
      </c>
      <c r="AB1409" s="55" t="s">
        <v>42</v>
      </c>
      <c r="AC1409" s="55" t="s">
        <v>620</v>
      </c>
      <c r="AD1409" s="55" t="s">
        <v>146</v>
      </c>
      <c r="AE1409" s="55"/>
      <c r="AF1409" s="55" t="s">
        <v>396</v>
      </c>
    </row>
    <row r="1410" spans="1:32" x14ac:dyDescent="0.25">
      <c r="A1410" s="55" t="s">
        <v>35</v>
      </c>
      <c r="B1410" s="55" t="s">
        <v>36</v>
      </c>
      <c r="C1410" s="55" t="s">
        <v>37</v>
      </c>
      <c r="D1410" s="55" t="s">
        <v>121</v>
      </c>
      <c r="E1410" s="55" t="s">
        <v>215</v>
      </c>
      <c r="F1410" s="55" t="s">
        <v>216</v>
      </c>
      <c r="G1410" s="55" t="s">
        <v>124</v>
      </c>
      <c r="H1410" s="55" t="s">
        <v>124</v>
      </c>
      <c r="I1410" s="55" t="s">
        <v>42</v>
      </c>
      <c r="J1410" s="55" t="s">
        <v>237</v>
      </c>
      <c r="K1410" s="55" t="s">
        <v>237</v>
      </c>
      <c r="L1410" s="55" t="s">
        <v>43</v>
      </c>
      <c r="M1410" s="55" t="s">
        <v>44</v>
      </c>
      <c r="N1410" s="55" t="s">
        <v>134</v>
      </c>
      <c r="O1410" s="55" t="s">
        <v>42</v>
      </c>
      <c r="P1410" s="55" t="s">
        <v>392</v>
      </c>
      <c r="Q1410" s="55" t="s">
        <v>135</v>
      </c>
      <c r="R1410" s="55" t="s">
        <v>657</v>
      </c>
      <c r="S1410" s="55">
        <v>201306</v>
      </c>
      <c r="T1410" s="55" t="s">
        <v>52</v>
      </c>
      <c r="U1410" s="55">
        <v>0</v>
      </c>
      <c r="V1410" s="56">
        <v>11.15</v>
      </c>
      <c r="W1410" s="55"/>
      <c r="X1410" s="55" t="s">
        <v>384</v>
      </c>
      <c r="Y1410" s="55"/>
      <c r="Z1410" s="55" t="s">
        <v>48</v>
      </c>
      <c r="AA1410" s="55" t="s">
        <v>315</v>
      </c>
      <c r="AB1410" s="55" t="s">
        <v>42</v>
      </c>
      <c r="AC1410" s="55" t="s">
        <v>620</v>
      </c>
      <c r="AD1410" s="55" t="s">
        <v>146</v>
      </c>
      <c r="AE1410" s="55"/>
      <c r="AF1410" s="55" t="s">
        <v>396</v>
      </c>
    </row>
    <row r="1411" spans="1:32" x14ac:dyDescent="0.25">
      <c r="A1411" s="55" t="s">
        <v>35</v>
      </c>
      <c r="B1411" s="55" t="s">
        <v>36</v>
      </c>
      <c r="C1411" s="55" t="s">
        <v>37</v>
      </c>
      <c r="D1411" s="55" t="s">
        <v>121</v>
      </c>
      <c r="E1411" s="55" t="s">
        <v>215</v>
      </c>
      <c r="F1411" s="55" t="s">
        <v>216</v>
      </c>
      <c r="G1411" s="55" t="s">
        <v>124</v>
      </c>
      <c r="H1411" s="55" t="s">
        <v>124</v>
      </c>
      <c r="I1411" s="55" t="s">
        <v>42</v>
      </c>
      <c r="J1411" s="55" t="s">
        <v>250</v>
      </c>
      <c r="K1411" s="55" t="s">
        <v>250</v>
      </c>
      <c r="L1411" s="55" t="s">
        <v>43</v>
      </c>
      <c r="M1411" s="55" t="s">
        <v>44</v>
      </c>
      <c r="N1411" s="55" t="s">
        <v>150</v>
      </c>
      <c r="O1411" s="55" t="s">
        <v>42</v>
      </c>
      <c r="P1411" s="55" t="s">
        <v>392</v>
      </c>
      <c r="Q1411" s="55" t="s">
        <v>393</v>
      </c>
      <c r="R1411" s="55" t="s">
        <v>661</v>
      </c>
      <c r="S1411" s="55">
        <v>201306</v>
      </c>
      <c r="T1411" s="55" t="s">
        <v>52</v>
      </c>
      <c r="U1411" s="55">
        <v>208.15</v>
      </c>
      <c r="V1411" s="56">
        <v>208.15</v>
      </c>
      <c r="W1411" s="55" t="s">
        <v>340</v>
      </c>
      <c r="X1411" s="55" t="s">
        <v>384</v>
      </c>
      <c r="Y1411" s="55"/>
      <c r="Z1411" s="55" t="s">
        <v>48</v>
      </c>
      <c r="AA1411" s="55" t="s">
        <v>315</v>
      </c>
      <c r="AB1411" s="55" t="s">
        <v>42</v>
      </c>
      <c r="AC1411" s="55" t="s">
        <v>649</v>
      </c>
      <c r="AD1411" s="55" t="s">
        <v>146</v>
      </c>
      <c r="AE1411" s="55"/>
      <c r="AF1411" s="55" t="s">
        <v>396</v>
      </c>
    </row>
    <row r="1412" spans="1:32" x14ac:dyDescent="0.25">
      <c r="A1412" s="55" t="s">
        <v>35</v>
      </c>
      <c r="B1412" s="55" t="s">
        <v>36</v>
      </c>
      <c r="C1412" s="55" t="s">
        <v>37</v>
      </c>
      <c r="D1412" s="55" t="s">
        <v>121</v>
      </c>
      <c r="E1412" s="55" t="s">
        <v>215</v>
      </c>
      <c r="F1412" s="55" t="s">
        <v>216</v>
      </c>
      <c r="G1412" s="55" t="s">
        <v>124</v>
      </c>
      <c r="H1412" s="55" t="s">
        <v>124</v>
      </c>
      <c r="I1412" s="55" t="s">
        <v>42</v>
      </c>
      <c r="J1412" s="55" t="s">
        <v>250</v>
      </c>
      <c r="K1412" s="55" t="s">
        <v>250</v>
      </c>
      <c r="L1412" s="55" t="s">
        <v>43</v>
      </c>
      <c r="M1412" s="55" t="s">
        <v>44</v>
      </c>
      <c r="N1412" s="55" t="s">
        <v>134</v>
      </c>
      <c r="O1412" s="55" t="s">
        <v>42</v>
      </c>
      <c r="P1412" s="55" t="s">
        <v>392</v>
      </c>
      <c r="Q1412" s="55" t="s">
        <v>135</v>
      </c>
      <c r="R1412" s="55" t="s">
        <v>661</v>
      </c>
      <c r="S1412" s="55">
        <v>201306</v>
      </c>
      <c r="T1412" s="55" t="s">
        <v>52</v>
      </c>
      <c r="U1412" s="55">
        <v>0</v>
      </c>
      <c r="V1412" s="56">
        <v>10.41</v>
      </c>
      <c r="W1412" s="55"/>
      <c r="X1412" s="55" t="s">
        <v>384</v>
      </c>
      <c r="Y1412" s="55"/>
      <c r="Z1412" s="55" t="s">
        <v>48</v>
      </c>
      <c r="AA1412" s="55" t="s">
        <v>315</v>
      </c>
      <c r="AB1412" s="55" t="s">
        <v>42</v>
      </c>
      <c r="AC1412" s="55" t="s">
        <v>649</v>
      </c>
      <c r="AD1412" s="55" t="s">
        <v>146</v>
      </c>
      <c r="AE1412" s="55"/>
      <c r="AF1412" s="55" t="s">
        <v>396</v>
      </c>
    </row>
    <row r="1413" spans="1:32" x14ac:dyDescent="0.25">
      <c r="A1413" s="55" t="s">
        <v>35</v>
      </c>
      <c r="B1413" s="55" t="s">
        <v>36</v>
      </c>
      <c r="C1413" s="55" t="s">
        <v>37</v>
      </c>
      <c r="D1413" s="55" t="s">
        <v>121</v>
      </c>
      <c r="E1413" s="55" t="s">
        <v>215</v>
      </c>
      <c r="F1413" s="55" t="s">
        <v>216</v>
      </c>
      <c r="G1413" s="55" t="s">
        <v>124</v>
      </c>
      <c r="H1413" s="55" t="s">
        <v>124</v>
      </c>
      <c r="I1413" s="55" t="s">
        <v>42</v>
      </c>
      <c r="J1413" s="55" t="s">
        <v>250</v>
      </c>
      <c r="K1413" s="55" t="s">
        <v>250</v>
      </c>
      <c r="L1413" s="55" t="s">
        <v>43</v>
      </c>
      <c r="M1413" s="55" t="s">
        <v>44</v>
      </c>
      <c r="N1413" s="55" t="s">
        <v>150</v>
      </c>
      <c r="O1413" s="55" t="s">
        <v>42</v>
      </c>
      <c r="P1413" s="55" t="s">
        <v>392</v>
      </c>
      <c r="Q1413" s="55" t="s">
        <v>393</v>
      </c>
      <c r="R1413" s="55" t="s">
        <v>658</v>
      </c>
      <c r="S1413" s="55">
        <v>201306</v>
      </c>
      <c r="T1413" s="55" t="s">
        <v>52</v>
      </c>
      <c r="U1413" s="55">
        <v>208.15</v>
      </c>
      <c r="V1413" s="56">
        <v>208.15</v>
      </c>
      <c r="W1413" s="55" t="s">
        <v>340</v>
      </c>
      <c r="X1413" s="55" t="s">
        <v>384</v>
      </c>
      <c r="Y1413" s="55"/>
      <c r="Z1413" s="55" t="s">
        <v>48</v>
      </c>
      <c r="AA1413" s="55" t="s">
        <v>315</v>
      </c>
      <c r="AB1413" s="55" t="s">
        <v>42</v>
      </c>
      <c r="AC1413" s="55" t="s">
        <v>635</v>
      </c>
      <c r="AD1413" s="55" t="s">
        <v>146</v>
      </c>
      <c r="AE1413" s="55"/>
      <c r="AF1413" s="55" t="s">
        <v>396</v>
      </c>
    </row>
    <row r="1414" spans="1:32" x14ac:dyDescent="0.25">
      <c r="A1414" s="55" t="s">
        <v>35</v>
      </c>
      <c r="B1414" s="55" t="s">
        <v>36</v>
      </c>
      <c r="C1414" s="55" t="s">
        <v>37</v>
      </c>
      <c r="D1414" s="55" t="s">
        <v>121</v>
      </c>
      <c r="E1414" s="55" t="s">
        <v>215</v>
      </c>
      <c r="F1414" s="55" t="s">
        <v>216</v>
      </c>
      <c r="G1414" s="55" t="s">
        <v>124</v>
      </c>
      <c r="H1414" s="55" t="s">
        <v>124</v>
      </c>
      <c r="I1414" s="55" t="s">
        <v>42</v>
      </c>
      <c r="J1414" s="55" t="s">
        <v>250</v>
      </c>
      <c r="K1414" s="55" t="s">
        <v>250</v>
      </c>
      <c r="L1414" s="55" t="s">
        <v>43</v>
      </c>
      <c r="M1414" s="55" t="s">
        <v>44</v>
      </c>
      <c r="N1414" s="55" t="s">
        <v>134</v>
      </c>
      <c r="O1414" s="55" t="s">
        <v>42</v>
      </c>
      <c r="P1414" s="55" t="s">
        <v>392</v>
      </c>
      <c r="Q1414" s="55" t="s">
        <v>135</v>
      </c>
      <c r="R1414" s="55" t="s">
        <v>658</v>
      </c>
      <c r="S1414" s="55">
        <v>201306</v>
      </c>
      <c r="T1414" s="55" t="s">
        <v>52</v>
      </c>
      <c r="U1414" s="55">
        <v>0</v>
      </c>
      <c r="V1414" s="56">
        <v>10.41</v>
      </c>
      <c r="W1414" s="55"/>
      <c r="X1414" s="55" t="s">
        <v>384</v>
      </c>
      <c r="Y1414" s="55"/>
      <c r="Z1414" s="55" t="s">
        <v>48</v>
      </c>
      <c r="AA1414" s="55" t="s">
        <v>315</v>
      </c>
      <c r="AB1414" s="55" t="s">
        <v>42</v>
      </c>
      <c r="AC1414" s="55" t="s">
        <v>635</v>
      </c>
      <c r="AD1414" s="55" t="s">
        <v>146</v>
      </c>
      <c r="AE1414" s="55"/>
      <c r="AF1414" s="55" t="s">
        <v>396</v>
      </c>
    </row>
    <row r="1415" spans="1:32" x14ac:dyDescent="0.25">
      <c r="A1415" s="55" t="s">
        <v>35</v>
      </c>
      <c r="B1415" s="55" t="s">
        <v>36</v>
      </c>
      <c r="C1415" s="55" t="s">
        <v>37</v>
      </c>
      <c r="D1415" s="55" t="s">
        <v>121</v>
      </c>
      <c r="E1415" s="55" t="s">
        <v>215</v>
      </c>
      <c r="F1415" s="55" t="s">
        <v>216</v>
      </c>
      <c r="G1415" s="55" t="s">
        <v>124</v>
      </c>
      <c r="H1415" s="55" t="s">
        <v>124</v>
      </c>
      <c r="I1415" s="55" t="s">
        <v>42</v>
      </c>
      <c r="J1415" s="55" t="s">
        <v>250</v>
      </c>
      <c r="K1415" s="55" t="s">
        <v>250</v>
      </c>
      <c r="L1415" s="55" t="s">
        <v>43</v>
      </c>
      <c r="M1415" s="55" t="s">
        <v>44</v>
      </c>
      <c r="N1415" s="55" t="s">
        <v>150</v>
      </c>
      <c r="O1415" s="55" t="s">
        <v>42</v>
      </c>
      <c r="P1415" s="55" t="s">
        <v>430</v>
      </c>
      <c r="Q1415" s="55" t="s">
        <v>431</v>
      </c>
      <c r="R1415" s="55" t="s">
        <v>675</v>
      </c>
      <c r="S1415" s="55">
        <v>201306</v>
      </c>
      <c r="T1415" s="55" t="s">
        <v>52</v>
      </c>
      <c r="U1415" s="55">
        <v>30881</v>
      </c>
      <c r="V1415" s="56">
        <v>30881</v>
      </c>
      <c r="W1415" s="55" t="s">
        <v>340</v>
      </c>
      <c r="X1415" s="55" t="s">
        <v>433</v>
      </c>
      <c r="Y1415" s="55"/>
      <c r="Z1415" s="55" t="s">
        <v>48</v>
      </c>
      <c r="AA1415" s="55" t="s">
        <v>315</v>
      </c>
      <c r="AB1415" s="55" t="s">
        <v>42</v>
      </c>
      <c r="AC1415" s="55" t="s">
        <v>635</v>
      </c>
      <c r="AD1415" s="55" t="s">
        <v>146</v>
      </c>
      <c r="AE1415" s="55"/>
      <c r="AF1415" s="55" t="s">
        <v>434</v>
      </c>
    </row>
    <row r="1416" spans="1:32" x14ac:dyDescent="0.25">
      <c r="A1416" s="55" t="s">
        <v>35</v>
      </c>
      <c r="B1416" s="55" t="s">
        <v>36</v>
      </c>
      <c r="C1416" s="55" t="s">
        <v>37</v>
      </c>
      <c r="D1416" s="55" t="s">
        <v>121</v>
      </c>
      <c r="E1416" s="55" t="s">
        <v>215</v>
      </c>
      <c r="F1416" s="55" t="s">
        <v>216</v>
      </c>
      <c r="G1416" s="55" t="s">
        <v>124</v>
      </c>
      <c r="H1416" s="55" t="s">
        <v>124</v>
      </c>
      <c r="I1416" s="55" t="s">
        <v>42</v>
      </c>
      <c r="J1416" s="55" t="s">
        <v>250</v>
      </c>
      <c r="K1416" s="55" t="s">
        <v>250</v>
      </c>
      <c r="L1416" s="55" t="s">
        <v>43</v>
      </c>
      <c r="M1416" s="55" t="s">
        <v>44</v>
      </c>
      <c r="N1416" s="55" t="s">
        <v>150</v>
      </c>
      <c r="O1416" s="55" t="s">
        <v>42</v>
      </c>
      <c r="P1416" s="55" t="s">
        <v>392</v>
      </c>
      <c r="Q1416" s="55" t="s">
        <v>393</v>
      </c>
      <c r="R1416" s="55" t="s">
        <v>659</v>
      </c>
      <c r="S1416" s="55">
        <v>201306</v>
      </c>
      <c r="T1416" s="55" t="s">
        <v>52</v>
      </c>
      <c r="U1416" s="55">
        <v>166.52</v>
      </c>
      <c r="V1416" s="56">
        <v>166.52</v>
      </c>
      <c r="W1416" s="55" t="s">
        <v>340</v>
      </c>
      <c r="X1416" s="55" t="s">
        <v>384</v>
      </c>
      <c r="Y1416" s="55"/>
      <c r="Z1416" s="55" t="s">
        <v>48</v>
      </c>
      <c r="AA1416" s="55" t="s">
        <v>315</v>
      </c>
      <c r="AB1416" s="55" t="s">
        <v>42</v>
      </c>
      <c r="AC1416" s="55" t="s">
        <v>640</v>
      </c>
      <c r="AD1416" s="55" t="s">
        <v>146</v>
      </c>
      <c r="AE1416" s="55"/>
      <c r="AF1416" s="55" t="s">
        <v>396</v>
      </c>
    </row>
    <row r="1417" spans="1:32" x14ac:dyDescent="0.25">
      <c r="A1417" s="55" t="s">
        <v>35</v>
      </c>
      <c r="B1417" s="55" t="s">
        <v>36</v>
      </c>
      <c r="C1417" s="55" t="s">
        <v>37</v>
      </c>
      <c r="D1417" s="55" t="s">
        <v>121</v>
      </c>
      <c r="E1417" s="55" t="s">
        <v>215</v>
      </c>
      <c r="F1417" s="55" t="s">
        <v>216</v>
      </c>
      <c r="G1417" s="55" t="s">
        <v>124</v>
      </c>
      <c r="H1417" s="55" t="s">
        <v>124</v>
      </c>
      <c r="I1417" s="55" t="s">
        <v>42</v>
      </c>
      <c r="J1417" s="55" t="s">
        <v>250</v>
      </c>
      <c r="K1417" s="55" t="s">
        <v>250</v>
      </c>
      <c r="L1417" s="55" t="s">
        <v>43</v>
      </c>
      <c r="M1417" s="55" t="s">
        <v>44</v>
      </c>
      <c r="N1417" s="55" t="s">
        <v>134</v>
      </c>
      <c r="O1417" s="55" t="s">
        <v>42</v>
      </c>
      <c r="P1417" s="55" t="s">
        <v>392</v>
      </c>
      <c r="Q1417" s="55" t="s">
        <v>135</v>
      </c>
      <c r="R1417" s="55" t="s">
        <v>659</v>
      </c>
      <c r="S1417" s="55">
        <v>201306</v>
      </c>
      <c r="T1417" s="55" t="s">
        <v>52</v>
      </c>
      <c r="U1417" s="55">
        <v>0</v>
      </c>
      <c r="V1417" s="56">
        <v>8.33</v>
      </c>
      <c r="W1417" s="55"/>
      <c r="X1417" s="55" t="s">
        <v>384</v>
      </c>
      <c r="Y1417" s="55"/>
      <c r="Z1417" s="55" t="s">
        <v>48</v>
      </c>
      <c r="AA1417" s="55" t="s">
        <v>315</v>
      </c>
      <c r="AB1417" s="55" t="s">
        <v>42</v>
      </c>
      <c r="AC1417" s="55" t="s">
        <v>640</v>
      </c>
      <c r="AD1417" s="55" t="s">
        <v>146</v>
      </c>
      <c r="AE1417" s="55"/>
      <c r="AF1417" s="55" t="s">
        <v>396</v>
      </c>
    </row>
    <row r="1418" spans="1:32" x14ac:dyDescent="0.25">
      <c r="A1418" s="55" t="s">
        <v>35</v>
      </c>
      <c r="B1418" s="55" t="s">
        <v>36</v>
      </c>
      <c r="C1418" s="55" t="s">
        <v>37</v>
      </c>
      <c r="D1418" s="55" t="s">
        <v>121</v>
      </c>
      <c r="E1418" s="55" t="s">
        <v>215</v>
      </c>
      <c r="F1418" s="55" t="s">
        <v>216</v>
      </c>
      <c r="G1418" s="55" t="s">
        <v>124</v>
      </c>
      <c r="H1418" s="55" t="s">
        <v>124</v>
      </c>
      <c r="I1418" s="55" t="s">
        <v>42</v>
      </c>
      <c r="J1418" s="55" t="s">
        <v>437</v>
      </c>
      <c r="K1418" s="55" t="s">
        <v>437</v>
      </c>
      <c r="L1418" s="55" t="s">
        <v>43</v>
      </c>
      <c r="M1418" s="55" t="s">
        <v>44</v>
      </c>
      <c r="N1418" s="55" t="s">
        <v>150</v>
      </c>
      <c r="O1418" s="55" t="s">
        <v>42</v>
      </c>
      <c r="P1418" s="55" t="s">
        <v>392</v>
      </c>
      <c r="Q1418" s="55" t="s">
        <v>393</v>
      </c>
      <c r="R1418" s="55" t="s">
        <v>661</v>
      </c>
      <c r="S1418" s="55">
        <v>201306</v>
      </c>
      <c r="T1418" s="55" t="s">
        <v>52</v>
      </c>
      <c r="U1418" s="55">
        <v>208.15</v>
      </c>
      <c r="V1418" s="56">
        <v>208.15</v>
      </c>
      <c r="W1418" s="55" t="s">
        <v>340</v>
      </c>
      <c r="X1418" s="55" t="s">
        <v>384</v>
      </c>
      <c r="Y1418" s="55"/>
      <c r="Z1418" s="55" t="s">
        <v>48</v>
      </c>
      <c r="AA1418" s="55" t="s">
        <v>315</v>
      </c>
      <c r="AB1418" s="55" t="s">
        <v>42</v>
      </c>
      <c r="AC1418" s="55" t="s">
        <v>649</v>
      </c>
      <c r="AD1418" s="55" t="s">
        <v>146</v>
      </c>
      <c r="AE1418" s="55"/>
      <c r="AF1418" s="55" t="s">
        <v>396</v>
      </c>
    </row>
    <row r="1419" spans="1:32" x14ac:dyDescent="0.25">
      <c r="A1419" s="55" t="s">
        <v>35</v>
      </c>
      <c r="B1419" s="55" t="s">
        <v>36</v>
      </c>
      <c r="C1419" s="55" t="s">
        <v>37</v>
      </c>
      <c r="D1419" s="55" t="s">
        <v>121</v>
      </c>
      <c r="E1419" s="55" t="s">
        <v>215</v>
      </c>
      <c r="F1419" s="55" t="s">
        <v>216</v>
      </c>
      <c r="G1419" s="55" t="s">
        <v>124</v>
      </c>
      <c r="H1419" s="55" t="s">
        <v>124</v>
      </c>
      <c r="I1419" s="55" t="s">
        <v>42</v>
      </c>
      <c r="J1419" s="55" t="s">
        <v>437</v>
      </c>
      <c r="K1419" s="55" t="s">
        <v>437</v>
      </c>
      <c r="L1419" s="55" t="s">
        <v>43</v>
      </c>
      <c r="M1419" s="55" t="s">
        <v>44</v>
      </c>
      <c r="N1419" s="55" t="s">
        <v>134</v>
      </c>
      <c r="O1419" s="55" t="s">
        <v>42</v>
      </c>
      <c r="P1419" s="55" t="s">
        <v>392</v>
      </c>
      <c r="Q1419" s="55" t="s">
        <v>135</v>
      </c>
      <c r="R1419" s="55" t="s">
        <v>661</v>
      </c>
      <c r="S1419" s="55">
        <v>201306</v>
      </c>
      <c r="T1419" s="55" t="s">
        <v>52</v>
      </c>
      <c r="U1419" s="55">
        <v>0</v>
      </c>
      <c r="V1419" s="56">
        <v>10.41</v>
      </c>
      <c r="W1419" s="55"/>
      <c r="X1419" s="55" t="s">
        <v>384</v>
      </c>
      <c r="Y1419" s="55"/>
      <c r="Z1419" s="55" t="s">
        <v>48</v>
      </c>
      <c r="AA1419" s="55" t="s">
        <v>315</v>
      </c>
      <c r="AB1419" s="55" t="s">
        <v>42</v>
      </c>
      <c r="AC1419" s="55" t="s">
        <v>649</v>
      </c>
      <c r="AD1419" s="55" t="s">
        <v>146</v>
      </c>
      <c r="AE1419" s="55"/>
      <c r="AF1419" s="55" t="s">
        <v>396</v>
      </c>
    </row>
    <row r="1420" spans="1:32" x14ac:dyDescent="0.25">
      <c r="A1420" s="55" t="s">
        <v>35</v>
      </c>
      <c r="B1420" s="55" t="s">
        <v>36</v>
      </c>
      <c r="C1420" s="55" t="s">
        <v>37</v>
      </c>
      <c r="D1420" s="55" t="s">
        <v>121</v>
      </c>
      <c r="E1420" s="55" t="s">
        <v>215</v>
      </c>
      <c r="F1420" s="55" t="s">
        <v>216</v>
      </c>
      <c r="G1420" s="55" t="s">
        <v>124</v>
      </c>
      <c r="H1420" s="55" t="s">
        <v>124</v>
      </c>
      <c r="I1420" s="55" t="s">
        <v>42</v>
      </c>
      <c r="J1420" s="55" t="s">
        <v>437</v>
      </c>
      <c r="K1420" s="55" t="s">
        <v>437</v>
      </c>
      <c r="L1420" s="55" t="s">
        <v>43</v>
      </c>
      <c r="M1420" s="55" t="s">
        <v>44</v>
      </c>
      <c r="N1420" s="55" t="s">
        <v>150</v>
      </c>
      <c r="O1420" s="55" t="s">
        <v>42</v>
      </c>
      <c r="P1420" s="55" t="s">
        <v>392</v>
      </c>
      <c r="Q1420" s="55" t="s">
        <v>393</v>
      </c>
      <c r="R1420" s="55" t="s">
        <v>658</v>
      </c>
      <c r="S1420" s="55">
        <v>201306</v>
      </c>
      <c r="T1420" s="55" t="s">
        <v>52</v>
      </c>
      <c r="U1420" s="55">
        <v>208.15</v>
      </c>
      <c r="V1420" s="56">
        <v>208.15</v>
      </c>
      <c r="W1420" s="55" t="s">
        <v>340</v>
      </c>
      <c r="X1420" s="55" t="s">
        <v>384</v>
      </c>
      <c r="Y1420" s="55"/>
      <c r="Z1420" s="55" t="s">
        <v>48</v>
      </c>
      <c r="AA1420" s="55" t="s">
        <v>315</v>
      </c>
      <c r="AB1420" s="55" t="s">
        <v>42</v>
      </c>
      <c r="AC1420" s="55" t="s">
        <v>635</v>
      </c>
      <c r="AD1420" s="55" t="s">
        <v>146</v>
      </c>
      <c r="AE1420" s="55"/>
      <c r="AF1420" s="55" t="s">
        <v>396</v>
      </c>
    </row>
    <row r="1421" spans="1:32" x14ac:dyDescent="0.25">
      <c r="A1421" s="55" t="s">
        <v>35</v>
      </c>
      <c r="B1421" s="55" t="s">
        <v>36</v>
      </c>
      <c r="C1421" s="55" t="s">
        <v>37</v>
      </c>
      <c r="D1421" s="55" t="s">
        <v>121</v>
      </c>
      <c r="E1421" s="55" t="s">
        <v>215</v>
      </c>
      <c r="F1421" s="55" t="s">
        <v>216</v>
      </c>
      <c r="G1421" s="55" t="s">
        <v>124</v>
      </c>
      <c r="H1421" s="55" t="s">
        <v>124</v>
      </c>
      <c r="I1421" s="55" t="s">
        <v>42</v>
      </c>
      <c r="J1421" s="55" t="s">
        <v>437</v>
      </c>
      <c r="K1421" s="55" t="s">
        <v>437</v>
      </c>
      <c r="L1421" s="55" t="s">
        <v>43</v>
      </c>
      <c r="M1421" s="55" t="s">
        <v>44</v>
      </c>
      <c r="N1421" s="55" t="s">
        <v>134</v>
      </c>
      <c r="O1421" s="55" t="s">
        <v>42</v>
      </c>
      <c r="P1421" s="55" t="s">
        <v>392</v>
      </c>
      <c r="Q1421" s="55" t="s">
        <v>135</v>
      </c>
      <c r="R1421" s="55" t="s">
        <v>658</v>
      </c>
      <c r="S1421" s="55">
        <v>201306</v>
      </c>
      <c r="T1421" s="55" t="s">
        <v>52</v>
      </c>
      <c r="U1421" s="55">
        <v>0</v>
      </c>
      <c r="V1421" s="56">
        <v>10.41</v>
      </c>
      <c r="W1421" s="55"/>
      <c r="X1421" s="55" t="s">
        <v>384</v>
      </c>
      <c r="Y1421" s="55"/>
      <c r="Z1421" s="55" t="s">
        <v>48</v>
      </c>
      <c r="AA1421" s="55" t="s">
        <v>315</v>
      </c>
      <c r="AB1421" s="55" t="s">
        <v>42</v>
      </c>
      <c r="AC1421" s="55" t="s">
        <v>635</v>
      </c>
      <c r="AD1421" s="55" t="s">
        <v>146</v>
      </c>
      <c r="AE1421" s="55"/>
      <c r="AF1421" s="55" t="s">
        <v>396</v>
      </c>
    </row>
    <row r="1422" spans="1:32" x14ac:dyDescent="0.25">
      <c r="A1422" s="55" t="s">
        <v>35</v>
      </c>
      <c r="B1422" s="55" t="s">
        <v>36</v>
      </c>
      <c r="C1422" s="55" t="s">
        <v>37</v>
      </c>
      <c r="D1422" s="55" t="s">
        <v>121</v>
      </c>
      <c r="E1422" s="55" t="s">
        <v>215</v>
      </c>
      <c r="F1422" s="55" t="s">
        <v>216</v>
      </c>
      <c r="G1422" s="55" t="s">
        <v>124</v>
      </c>
      <c r="H1422" s="55" t="s">
        <v>124</v>
      </c>
      <c r="I1422" s="55" t="s">
        <v>42</v>
      </c>
      <c r="J1422" s="55" t="s">
        <v>437</v>
      </c>
      <c r="K1422" s="55" t="s">
        <v>437</v>
      </c>
      <c r="L1422" s="55" t="s">
        <v>43</v>
      </c>
      <c r="M1422" s="55" t="s">
        <v>44</v>
      </c>
      <c r="N1422" s="55" t="s">
        <v>150</v>
      </c>
      <c r="O1422" s="55" t="s">
        <v>42</v>
      </c>
      <c r="P1422" s="55" t="s">
        <v>392</v>
      </c>
      <c r="Q1422" s="55" t="s">
        <v>393</v>
      </c>
      <c r="R1422" s="55" t="s">
        <v>659</v>
      </c>
      <c r="S1422" s="55">
        <v>201306</v>
      </c>
      <c r="T1422" s="55" t="s">
        <v>52</v>
      </c>
      <c r="U1422" s="55">
        <v>166.52</v>
      </c>
      <c r="V1422" s="56">
        <v>166.52</v>
      </c>
      <c r="W1422" s="55" t="s">
        <v>340</v>
      </c>
      <c r="X1422" s="55" t="s">
        <v>384</v>
      </c>
      <c r="Y1422" s="55"/>
      <c r="Z1422" s="55" t="s">
        <v>48</v>
      </c>
      <c r="AA1422" s="55" t="s">
        <v>315</v>
      </c>
      <c r="AB1422" s="55" t="s">
        <v>42</v>
      </c>
      <c r="AC1422" s="55" t="s">
        <v>640</v>
      </c>
      <c r="AD1422" s="55" t="s">
        <v>146</v>
      </c>
      <c r="AE1422" s="55"/>
      <c r="AF1422" s="55" t="s">
        <v>396</v>
      </c>
    </row>
    <row r="1423" spans="1:32" x14ac:dyDescent="0.25">
      <c r="A1423" s="55" t="s">
        <v>35</v>
      </c>
      <c r="B1423" s="55" t="s">
        <v>36</v>
      </c>
      <c r="C1423" s="55" t="s">
        <v>37</v>
      </c>
      <c r="D1423" s="55" t="s">
        <v>121</v>
      </c>
      <c r="E1423" s="55" t="s">
        <v>215</v>
      </c>
      <c r="F1423" s="55" t="s">
        <v>216</v>
      </c>
      <c r="G1423" s="55" t="s">
        <v>124</v>
      </c>
      <c r="H1423" s="55" t="s">
        <v>124</v>
      </c>
      <c r="I1423" s="55" t="s">
        <v>42</v>
      </c>
      <c r="J1423" s="55" t="s">
        <v>437</v>
      </c>
      <c r="K1423" s="55" t="s">
        <v>437</v>
      </c>
      <c r="L1423" s="55" t="s">
        <v>43</v>
      </c>
      <c r="M1423" s="55" t="s">
        <v>44</v>
      </c>
      <c r="N1423" s="55" t="s">
        <v>134</v>
      </c>
      <c r="O1423" s="55" t="s">
        <v>42</v>
      </c>
      <c r="P1423" s="55" t="s">
        <v>392</v>
      </c>
      <c r="Q1423" s="55" t="s">
        <v>135</v>
      </c>
      <c r="R1423" s="55" t="s">
        <v>659</v>
      </c>
      <c r="S1423" s="55">
        <v>201306</v>
      </c>
      <c r="T1423" s="55" t="s">
        <v>52</v>
      </c>
      <c r="U1423" s="55">
        <v>0</v>
      </c>
      <c r="V1423" s="56">
        <v>8.33</v>
      </c>
      <c r="W1423" s="55"/>
      <c r="X1423" s="55" t="s">
        <v>384</v>
      </c>
      <c r="Y1423" s="55"/>
      <c r="Z1423" s="55" t="s">
        <v>48</v>
      </c>
      <c r="AA1423" s="55" t="s">
        <v>315</v>
      </c>
      <c r="AB1423" s="55" t="s">
        <v>42</v>
      </c>
      <c r="AC1423" s="55" t="s">
        <v>640</v>
      </c>
      <c r="AD1423" s="55" t="s">
        <v>146</v>
      </c>
      <c r="AE1423" s="55"/>
      <c r="AF1423" s="55" t="s">
        <v>396</v>
      </c>
    </row>
    <row r="1424" spans="1:32" x14ac:dyDescent="0.25">
      <c r="A1424" s="55" t="s">
        <v>35</v>
      </c>
      <c r="B1424" s="55" t="s">
        <v>36</v>
      </c>
      <c r="C1424" s="55" t="s">
        <v>37</v>
      </c>
      <c r="D1424" s="55" t="s">
        <v>121</v>
      </c>
      <c r="E1424" s="55" t="s">
        <v>215</v>
      </c>
      <c r="F1424" s="55" t="s">
        <v>216</v>
      </c>
      <c r="G1424" s="55" t="s">
        <v>124</v>
      </c>
      <c r="H1424" s="55" t="s">
        <v>124</v>
      </c>
      <c r="I1424" s="55" t="s">
        <v>42</v>
      </c>
      <c r="J1424" s="55" t="s">
        <v>250</v>
      </c>
      <c r="K1424" s="55" t="s">
        <v>250</v>
      </c>
      <c r="L1424" s="55" t="s">
        <v>43</v>
      </c>
      <c r="M1424" s="55" t="s">
        <v>44</v>
      </c>
      <c r="N1424" s="55" t="s">
        <v>134</v>
      </c>
      <c r="O1424" s="55" t="s">
        <v>42</v>
      </c>
      <c r="P1424" s="55" t="s">
        <v>392</v>
      </c>
      <c r="Q1424" s="55" t="s">
        <v>135</v>
      </c>
      <c r="R1424" s="55" t="s">
        <v>662</v>
      </c>
      <c r="S1424" s="55">
        <v>201306</v>
      </c>
      <c r="T1424" s="55" t="s">
        <v>52</v>
      </c>
      <c r="U1424" s="55">
        <v>0</v>
      </c>
      <c r="V1424" s="56">
        <v>10.41</v>
      </c>
      <c r="W1424" s="55"/>
      <c r="X1424" s="55" t="s">
        <v>384</v>
      </c>
      <c r="Y1424" s="55"/>
      <c r="Z1424" s="55" t="s">
        <v>48</v>
      </c>
      <c r="AA1424" s="55" t="s">
        <v>315</v>
      </c>
      <c r="AB1424" s="55" t="s">
        <v>42</v>
      </c>
      <c r="AC1424" s="55" t="s">
        <v>620</v>
      </c>
      <c r="AD1424" s="55" t="s">
        <v>146</v>
      </c>
      <c r="AE1424" s="55"/>
      <c r="AF1424" s="55" t="s">
        <v>396</v>
      </c>
    </row>
    <row r="1425" spans="1:32" x14ac:dyDescent="0.25">
      <c r="A1425" s="55" t="s">
        <v>35</v>
      </c>
      <c r="B1425" s="55" t="s">
        <v>36</v>
      </c>
      <c r="C1425" s="55" t="s">
        <v>37</v>
      </c>
      <c r="D1425" s="55" t="s">
        <v>121</v>
      </c>
      <c r="E1425" s="55" t="s">
        <v>215</v>
      </c>
      <c r="F1425" s="55" t="s">
        <v>216</v>
      </c>
      <c r="G1425" s="55" t="s">
        <v>124</v>
      </c>
      <c r="H1425" s="55" t="s">
        <v>124</v>
      </c>
      <c r="I1425" s="55" t="s">
        <v>42</v>
      </c>
      <c r="J1425" s="55" t="s">
        <v>437</v>
      </c>
      <c r="K1425" s="55" t="s">
        <v>437</v>
      </c>
      <c r="L1425" s="55" t="s">
        <v>43</v>
      </c>
      <c r="M1425" s="55" t="s">
        <v>44</v>
      </c>
      <c r="N1425" s="55" t="s">
        <v>150</v>
      </c>
      <c r="O1425" s="55" t="s">
        <v>42</v>
      </c>
      <c r="P1425" s="55" t="s">
        <v>392</v>
      </c>
      <c r="Q1425" s="55" t="s">
        <v>393</v>
      </c>
      <c r="R1425" s="55" t="s">
        <v>662</v>
      </c>
      <c r="S1425" s="55">
        <v>201306</v>
      </c>
      <c r="T1425" s="55" t="s">
        <v>52</v>
      </c>
      <c r="U1425" s="55">
        <v>208.15</v>
      </c>
      <c r="V1425" s="56">
        <v>208.15</v>
      </c>
      <c r="W1425" s="55" t="s">
        <v>340</v>
      </c>
      <c r="X1425" s="55" t="s">
        <v>384</v>
      </c>
      <c r="Y1425" s="55"/>
      <c r="Z1425" s="55" t="s">
        <v>48</v>
      </c>
      <c r="AA1425" s="55" t="s">
        <v>315</v>
      </c>
      <c r="AB1425" s="55" t="s">
        <v>42</v>
      </c>
      <c r="AC1425" s="55" t="s">
        <v>620</v>
      </c>
      <c r="AD1425" s="55" t="s">
        <v>146</v>
      </c>
      <c r="AE1425" s="55"/>
      <c r="AF1425" s="55" t="s">
        <v>396</v>
      </c>
    </row>
    <row r="1426" spans="1:32" x14ac:dyDescent="0.25">
      <c r="A1426" s="55" t="s">
        <v>35</v>
      </c>
      <c r="B1426" s="55" t="s">
        <v>36</v>
      </c>
      <c r="C1426" s="55" t="s">
        <v>37</v>
      </c>
      <c r="D1426" s="55" t="s">
        <v>121</v>
      </c>
      <c r="E1426" s="55" t="s">
        <v>215</v>
      </c>
      <c r="F1426" s="55" t="s">
        <v>216</v>
      </c>
      <c r="G1426" s="55" t="s">
        <v>124</v>
      </c>
      <c r="H1426" s="55" t="s">
        <v>124</v>
      </c>
      <c r="I1426" s="55" t="s">
        <v>42</v>
      </c>
      <c r="J1426" s="55" t="s">
        <v>437</v>
      </c>
      <c r="K1426" s="55" t="s">
        <v>437</v>
      </c>
      <c r="L1426" s="55" t="s">
        <v>43</v>
      </c>
      <c r="M1426" s="55" t="s">
        <v>44</v>
      </c>
      <c r="N1426" s="55" t="s">
        <v>134</v>
      </c>
      <c r="O1426" s="55" t="s">
        <v>42</v>
      </c>
      <c r="P1426" s="55" t="s">
        <v>392</v>
      </c>
      <c r="Q1426" s="55" t="s">
        <v>135</v>
      </c>
      <c r="R1426" s="55" t="s">
        <v>662</v>
      </c>
      <c r="S1426" s="55">
        <v>201306</v>
      </c>
      <c r="T1426" s="55" t="s">
        <v>52</v>
      </c>
      <c r="U1426" s="55">
        <v>0</v>
      </c>
      <c r="V1426" s="56">
        <v>10.41</v>
      </c>
      <c r="W1426" s="55"/>
      <c r="X1426" s="55" t="s">
        <v>384</v>
      </c>
      <c r="Y1426" s="55"/>
      <c r="Z1426" s="55" t="s">
        <v>48</v>
      </c>
      <c r="AA1426" s="55" t="s">
        <v>315</v>
      </c>
      <c r="AB1426" s="55" t="s">
        <v>42</v>
      </c>
      <c r="AC1426" s="55" t="s">
        <v>620</v>
      </c>
      <c r="AD1426" s="55" t="s">
        <v>146</v>
      </c>
      <c r="AE1426" s="55"/>
      <c r="AF1426" s="55" t="s">
        <v>396</v>
      </c>
    </row>
    <row r="1427" spans="1:32" x14ac:dyDescent="0.25">
      <c r="A1427" s="55" t="s">
        <v>35</v>
      </c>
      <c r="B1427" s="55" t="s">
        <v>36</v>
      </c>
      <c r="C1427" s="55" t="s">
        <v>37</v>
      </c>
      <c r="D1427" s="55" t="s">
        <v>121</v>
      </c>
      <c r="E1427" s="55" t="s">
        <v>215</v>
      </c>
      <c r="F1427" s="55" t="s">
        <v>216</v>
      </c>
      <c r="G1427" s="55" t="s">
        <v>124</v>
      </c>
      <c r="H1427" s="55" t="s">
        <v>124</v>
      </c>
      <c r="I1427" s="55" t="s">
        <v>42</v>
      </c>
      <c r="J1427" s="55" t="s">
        <v>437</v>
      </c>
      <c r="K1427" s="55" t="s">
        <v>437</v>
      </c>
      <c r="L1427" s="55" t="s">
        <v>43</v>
      </c>
      <c r="M1427" s="55" t="s">
        <v>44</v>
      </c>
      <c r="N1427" s="55" t="s">
        <v>150</v>
      </c>
      <c r="O1427" s="55" t="s">
        <v>42</v>
      </c>
      <c r="P1427" s="55" t="s">
        <v>392</v>
      </c>
      <c r="Q1427" s="55" t="s">
        <v>393</v>
      </c>
      <c r="R1427" s="55" t="s">
        <v>657</v>
      </c>
      <c r="S1427" s="55">
        <v>201306</v>
      </c>
      <c r="T1427" s="55" t="s">
        <v>52</v>
      </c>
      <c r="U1427" s="55">
        <v>208.15</v>
      </c>
      <c r="V1427" s="56">
        <v>208.15</v>
      </c>
      <c r="W1427" s="55" t="s">
        <v>340</v>
      </c>
      <c r="X1427" s="55" t="s">
        <v>384</v>
      </c>
      <c r="Y1427" s="55"/>
      <c r="Z1427" s="55" t="s">
        <v>48</v>
      </c>
      <c r="AA1427" s="55" t="s">
        <v>315</v>
      </c>
      <c r="AB1427" s="55" t="s">
        <v>42</v>
      </c>
      <c r="AC1427" s="55" t="s">
        <v>620</v>
      </c>
      <c r="AD1427" s="55" t="s">
        <v>146</v>
      </c>
      <c r="AE1427" s="55"/>
      <c r="AF1427" s="55" t="s">
        <v>396</v>
      </c>
    </row>
    <row r="1428" spans="1:32" x14ac:dyDescent="0.25">
      <c r="A1428" s="55" t="s">
        <v>35</v>
      </c>
      <c r="B1428" s="55" t="s">
        <v>36</v>
      </c>
      <c r="C1428" s="55" t="s">
        <v>37</v>
      </c>
      <c r="D1428" s="55" t="s">
        <v>121</v>
      </c>
      <c r="E1428" s="55" t="s">
        <v>215</v>
      </c>
      <c r="F1428" s="55" t="s">
        <v>216</v>
      </c>
      <c r="G1428" s="55" t="s">
        <v>124</v>
      </c>
      <c r="H1428" s="55" t="s">
        <v>124</v>
      </c>
      <c r="I1428" s="55" t="s">
        <v>42</v>
      </c>
      <c r="J1428" s="55" t="s">
        <v>437</v>
      </c>
      <c r="K1428" s="55" t="s">
        <v>437</v>
      </c>
      <c r="L1428" s="55" t="s">
        <v>43</v>
      </c>
      <c r="M1428" s="55" t="s">
        <v>44</v>
      </c>
      <c r="N1428" s="55" t="s">
        <v>134</v>
      </c>
      <c r="O1428" s="55" t="s">
        <v>42</v>
      </c>
      <c r="P1428" s="55" t="s">
        <v>392</v>
      </c>
      <c r="Q1428" s="55" t="s">
        <v>135</v>
      </c>
      <c r="R1428" s="55" t="s">
        <v>657</v>
      </c>
      <c r="S1428" s="55">
        <v>201306</v>
      </c>
      <c r="T1428" s="55" t="s">
        <v>52</v>
      </c>
      <c r="U1428" s="55">
        <v>0</v>
      </c>
      <c r="V1428" s="56">
        <v>10.41</v>
      </c>
      <c r="W1428" s="55"/>
      <c r="X1428" s="55" t="s">
        <v>384</v>
      </c>
      <c r="Y1428" s="55"/>
      <c r="Z1428" s="55" t="s">
        <v>48</v>
      </c>
      <c r="AA1428" s="55" t="s">
        <v>315</v>
      </c>
      <c r="AB1428" s="55" t="s">
        <v>42</v>
      </c>
      <c r="AC1428" s="55" t="s">
        <v>620</v>
      </c>
      <c r="AD1428" s="55" t="s">
        <v>146</v>
      </c>
      <c r="AE1428" s="55"/>
      <c r="AF1428" s="55" t="s">
        <v>396</v>
      </c>
    </row>
    <row r="1429" spans="1:32" x14ac:dyDescent="0.25">
      <c r="A1429" s="55" t="s">
        <v>35</v>
      </c>
      <c r="B1429" s="55" t="s">
        <v>36</v>
      </c>
      <c r="C1429" s="55" t="s">
        <v>37</v>
      </c>
      <c r="D1429" s="55" t="s">
        <v>121</v>
      </c>
      <c r="E1429" s="55" t="s">
        <v>215</v>
      </c>
      <c r="F1429" s="55" t="s">
        <v>216</v>
      </c>
      <c r="G1429" s="55" t="s">
        <v>124</v>
      </c>
      <c r="H1429" s="55" t="s">
        <v>124</v>
      </c>
      <c r="I1429" s="55" t="s">
        <v>42</v>
      </c>
      <c r="J1429" s="55" t="s">
        <v>250</v>
      </c>
      <c r="K1429" s="55" t="s">
        <v>250</v>
      </c>
      <c r="L1429" s="55" t="s">
        <v>43</v>
      </c>
      <c r="M1429" s="55" t="s">
        <v>44</v>
      </c>
      <c r="N1429" s="55" t="s">
        <v>150</v>
      </c>
      <c r="O1429" s="55" t="s">
        <v>42</v>
      </c>
      <c r="P1429" s="55" t="s">
        <v>392</v>
      </c>
      <c r="Q1429" s="55" t="s">
        <v>393</v>
      </c>
      <c r="R1429" s="55" t="s">
        <v>657</v>
      </c>
      <c r="S1429" s="55">
        <v>201306</v>
      </c>
      <c r="T1429" s="55" t="s">
        <v>52</v>
      </c>
      <c r="U1429" s="55">
        <v>208.15</v>
      </c>
      <c r="V1429" s="56">
        <v>208.15</v>
      </c>
      <c r="W1429" s="55" t="s">
        <v>340</v>
      </c>
      <c r="X1429" s="55" t="s">
        <v>384</v>
      </c>
      <c r="Y1429" s="55"/>
      <c r="Z1429" s="55" t="s">
        <v>48</v>
      </c>
      <c r="AA1429" s="55" t="s">
        <v>315</v>
      </c>
      <c r="AB1429" s="55" t="s">
        <v>42</v>
      </c>
      <c r="AC1429" s="55" t="s">
        <v>620</v>
      </c>
      <c r="AD1429" s="55" t="s">
        <v>146</v>
      </c>
      <c r="AE1429" s="55"/>
      <c r="AF1429" s="55" t="s">
        <v>396</v>
      </c>
    </row>
    <row r="1430" spans="1:32" x14ac:dyDescent="0.25">
      <c r="A1430" s="55" t="s">
        <v>35</v>
      </c>
      <c r="B1430" s="55" t="s">
        <v>36</v>
      </c>
      <c r="C1430" s="55" t="s">
        <v>37</v>
      </c>
      <c r="D1430" s="55" t="s">
        <v>121</v>
      </c>
      <c r="E1430" s="55" t="s">
        <v>215</v>
      </c>
      <c r="F1430" s="55" t="s">
        <v>216</v>
      </c>
      <c r="G1430" s="55" t="s">
        <v>124</v>
      </c>
      <c r="H1430" s="55" t="s">
        <v>124</v>
      </c>
      <c r="I1430" s="55" t="s">
        <v>42</v>
      </c>
      <c r="J1430" s="55" t="s">
        <v>250</v>
      </c>
      <c r="K1430" s="55" t="s">
        <v>250</v>
      </c>
      <c r="L1430" s="55" t="s">
        <v>43</v>
      </c>
      <c r="M1430" s="55" t="s">
        <v>44</v>
      </c>
      <c r="N1430" s="55" t="s">
        <v>134</v>
      </c>
      <c r="O1430" s="55" t="s">
        <v>42</v>
      </c>
      <c r="P1430" s="55" t="s">
        <v>392</v>
      </c>
      <c r="Q1430" s="55" t="s">
        <v>135</v>
      </c>
      <c r="R1430" s="55" t="s">
        <v>657</v>
      </c>
      <c r="S1430" s="55">
        <v>201306</v>
      </c>
      <c r="T1430" s="55" t="s">
        <v>52</v>
      </c>
      <c r="U1430" s="55">
        <v>0</v>
      </c>
      <c r="V1430" s="56">
        <v>10.41</v>
      </c>
      <c r="W1430" s="55"/>
      <c r="X1430" s="55" t="s">
        <v>384</v>
      </c>
      <c r="Y1430" s="55"/>
      <c r="Z1430" s="55" t="s">
        <v>48</v>
      </c>
      <c r="AA1430" s="55" t="s">
        <v>315</v>
      </c>
      <c r="AB1430" s="55" t="s">
        <v>42</v>
      </c>
      <c r="AC1430" s="55" t="s">
        <v>620</v>
      </c>
      <c r="AD1430" s="55" t="s">
        <v>146</v>
      </c>
      <c r="AE1430" s="55"/>
      <c r="AF1430" s="55" t="s">
        <v>396</v>
      </c>
    </row>
    <row r="1431" spans="1:32" x14ac:dyDescent="0.25">
      <c r="A1431" s="55" t="s">
        <v>35</v>
      </c>
      <c r="B1431" s="55" t="s">
        <v>36</v>
      </c>
      <c r="C1431" s="55" t="s">
        <v>37</v>
      </c>
      <c r="D1431" s="55" t="s">
        <v>121</v>
      </c>
      <c r="E1431" s="55" t="s">
        <v>215</v>
      </c>
      <c r="F1431" s="55" t="s">
        <v>216</v>
      </c>
      <c r="G1431" s="55" t="s">
        <v>124</v>
      </c>
      <c r="H1431" s="55" t="s">
        <v>124</v>
      </c>
      <c r="I1431" s="55" t="s">
        <v>42</v>
      </c>
      <c r="J1431" s="55" t="s">
        <v>250</v>
      </c>
      <c r="K1431" s="55" t="s">
        <v>250</v>
      </c>
      <c r="L1431" s="55" t="s">
        <v>43</v>
      </c>
      <c r="M1431" s="55" t="s">
        <v>44</v>
      </c>
      <c r="N1431" s="55" t="s">
        <v>150</v>
      </c>
      <c r="O1431" s="55" t="s">
        <v>42</v>
      </c>
      <c r="P1431" s="55" t="s">
        <v>392</v>
      </c>
      <c r="Q1431" s="55" t="s">
        <v>393</v>
      </c>
      <c r="R1431" s="55" t="s">
        <v>662</v>
      </c>
      <c r="S1431" s="55">
        <v>201306</v>
      </c>
      <c r="T1431" s="55" t="s">
        <v>52</v>
      </c>
      <c r="U1431" s="55">
        <v>208.15</v>
      </c>
      <c r="V1431" s="56">
        <v>208.15</v>
      </c>
      <c r="W1431" s="55" t="s">
        <v>340</v>
      </c>
      <c r="X1431" s="55" t="s">
        <v>384</v>
      </c>
      <c r="Y1431" s="55"/>
      <c r="Z1431" s="55" t="s">
        <v>48</v>
      </c>
      <c r="AA1431" s="55" t="s">
        <v>315</v>
      </c>
      <c r="AB1431" s="55" t="s">
        <v>42</v>
      </c>
      <c r="AC1431" s="55" t="s">
        <v>620</v>
      </c>
      <c r="AD1431" s="55" t="s">
        <v>146</v>
      </c>
      <c r="AE1431" s="55"/>
      <c r="AF1431" s="55" t="s">
        <v>396</v>
      </c>
    </row>
    <row r="1432" spans="1:32" x14ac:dyDescent="0.25">
      <c r="A1432" s="55" t="s">
        <v>35</v>
      </c>
      <c r="B1432" s="55" t="s">
        <v>36</v>
      </c>
      <c r="C1432" s="55" t="s">
        <v>37</v>
      </c>
      <c r="D1432" s="55" t="s">
        <v>121</v>
      </c>
      <c r="E1432" s="55" t="s">
        <v>215</v>
      </c>
      <c r="F1432" s="55" t="s">
        <v>216</v>
      </c>
      <c r="G1432" s="55" t="s">
        <v>124</v>
      </c>
      <c r="H1432" s="55" t="s">
        <v>124</v>
      </c>
      <c r="I1432" s="55" t="s">
        <v>42</v>
      </c>
      <c r="J1432" s="55" t="s">
        <v>257</v>
      </c>
      <c r="K1432" s="55" t="s">
        <v>257</v>
      </c>
      <c r="L1432" s="55" t="s">
        <v>43</v>
      </c>
      <c r="M1432" s="55" t="s">
        <v>44</v>
      </c>
      <c r="N1432" s="55" t="s">
        <v>150</v>
      </c>
      <c r="O1432" s="55" t="s">
        <v>42</v>
      </c>
      <c r="P1432" s="55" t="s">
        <v>392</v>
      </c>
      <c r="Q1432" s="55" t="s">
        <v>393</v>
      </c>
      <c r="R1432" s="55" t="s">
        <v>661</v>
      </c>
      <c r="S1432" s="55">
        <v>201306</v>
      </c>
      <c r="T1432" s="55" t="s">
        <v>52</v>
      </c>
      <c r="U1432" s="55">
        <v>208.15</v>
      </c>
      <c r="V1432" s="56">
        <v>208.15</v>
      </c>
      <c r="W1432" s="55" t="s">
        <v>340</v>
      </c>
      <c r="X1432" s="55" t="s">
        <v>384</v>
      </c>
      <c r="Y1432" s="55"/>
      <c r="Z1432" s="55" t="s">
        <v>48</v>
      </c>
      <c r="AA1432" s="55" t="s">
        <v>315</v>
      </c>
      <c r="AB1432" s="55" t="s">
        <v>42</v>
      </c>
      <c r="AC1432" s="55" t="s">
        <v>649</v>
      </c>
      <c r="AD1432" s="55" t="s">
        <v>146</v>
      </c>
      <c r="AE1432" s="55"/>
      <c r="AF1432" s="55" t="s">
        <v>396</v>
      </c>
    </row>
    <row r="1433" spans="1:32" x14ac:dyDescent="0.25">
      <c r="A1433" s="55" t="s">
        <v>35</v>
      </c>
      <c r="B1433" s="55" t="s">
        <v>36</v>
      </c>
      <c r="C1433" s="55" t="s">
        <v>37</v>
      </c>
      <c r="D1433" s="55" t="s">
        <v>121</v>
      </c>
      <c r="E1433" s="55" t="s">
        <v>215</v>
      </c>
      <c r="F1433" s="55" t="s">
        <v>216</v>
      </c>
      <c r="G1433" s="55" t="s">
        <v>124</v>
      </c>
      <c r="H1433" s="55" t="s">
        <v>124</v>
      </c>
      <c r="I1433" s="55" t="s">
        <v>42</v>
      </c>
      <c r="J1433" s="55" t="s">
        <v>257</v>
      </c>
      <c r="K1433" s="55" t="s">
        <v>257</v>
      </c>
      <c r="L1433" s="55" t="s">
        <v>43</v>
      </c>
      <c r="M1433" s="55" t="s">
        <v>44</v>
      </c>
      <c r="N1433" s="55" t="s">
        <v>134</v>
      </c>
      <c r="O1433" s="55" t="s">
        <v>42</v>
      </c>
      <c r="P1433" s="55" t="s">
        <v>392</v>
      </c>
      <c r="Q1433" s="55" t="s">
        <v>135</v>
      </c>
      <c r="R1433" s="55" t="s">
        <v>661</v>
      </c>
      <c r="S1433" s="55">
        <v>201306</v>
      </c>
      <c r="T1433" s="55" t="s">
        <v>52</v>
      </c>
      <c r="U1433" s="55">
        <v>0</v>
      </c>
      <c r="V1433" s="56">
        <v>10.41</v>
      </c>
      <c r="W1433" s="55"/>
      <c r="X1433" s="55" t="s">
        <v>384</v>
      </c>
      <c r="Y1433" s="55"/>
      <c r="Z1433" s="55" t="s">
        <v>48</v>
      </c>
      <c r="AA1433" s="55" t="s">
        <v>315</v>
      </c>
      <c r="AB1433" s="55" t="s">
        <v>42</v>
      </c>
      <c r="AC1433" s="55" t="s">
        <v>649</v>
      </c>
      <c r="AD1433" s="55" t="s">
        <v>146</v>
      </c>
      <c r="AE1433" s="55"/>
      <c r="AF1433" s="55" t="s">
        <v>396</v>
      </c>
    </row>
    <row r="1434" spans="1:32" x14ac:dyDescent="0.25">
      <c r="A1434" s="55" t="s">
        <v>35</v>
      </c>
      <c r="B1434" s="55" t="s">
        <v>36</v>
      </c>
      <c r="C1434" s="55" t="s">
        <v>37</v>
      </c>
      <c r="D1434" s="55" t="s">
        <v>121</v>
      </c>
      <c r="E1434" s="55" t="s">
        <v>215</v>
      </c>
      <c r="F1434" s="55" t="s">
        <v>216</v>
      </c>
      <c r="G1434" s="55" t="s">
        <v>124</v>
      </c>
      <c r="H1434" s="55" t="s">
        <v>124</v>
      </c>
      <c r="I1434" s="55" t="s">
        <v>42</v>
      </c>
      <c r="J1434" s="55" t="s">
        <v>257</v>
      </c>
      <c r="K1434" s="55" t="s">
        <v>257</v>
      </c>
      <c r="L1434" s="55" t="s">
        <v>43</v>
      </c>
      <c r="M1434" s="55" t="s">
        <v>44</v>
      </c>
      <c r="N1434" s="55" t="s">
        <v>150</v>
      </c>
      <c r="O1434" s="55" t="s">
        <v>42</v>
      </c>
      <c r="P1434" s="55" t="s">
        <v>392</v>
      </c>
      <c r="Q1434" s="55" t="s">
        <v>393</v>
      </c>
      <c r="R1434" s="55" t="s">
        <v>658</v>
      </c>
      <c r="S1434" s="55">
        <v>201306</v>
      </c>
      <c r="T1434" s="55" t="s">
        <v>52</v>
      </c>
      <c r="U1434" s="55">
        <v>208.15</v>
      </c>
      <c r="V1434" s="56">
        <v>208.15</v>
      </c>
      <c r="W1434" s="55" t="s">
        <v>340</v>
      </c>
      <c r="X1434" s="55" t="s">
        <v>384</v>
      </c>
      <c r="Y1434" s="55"/>
      <c r="Z1434" s="55" t="s">
        <v>48</v>
      </c>
      <c r="AA1434" s="55" t="s">
        <v>315</v>
      </c>
      <c r="AB1434" s="55" t="s">
        <v>42</v>
      </c>
      <c r="AC1434" s="55" t="s">
        <v>635</v>
      </c>
      <c r="AD1434" s="55" t="s">
        <v>146</v>
      </c>
      <c r="AE1434" s="55"/>
      <c r="AF1434" s="55" t="s">
        <v>396</v>
      </c>
    </row>
    <row r="1435" spans="1:32" x14ac:dyDescent="0.25">
      <c r="A1435" s="55" t="s">
        <v>35</v>
      </c>
      <c r="B1435" s="55" t="s">
        <v>36</v>
      </c>
      <c r="C1435" s="55" t="s">
        <v>37</v>
      </c>
      <c r="D1435" s="55" t="s">
        <v>121</v>
      </c>
      <c r="E1435" s="55" t="s">
        <v>215</v>
      </c>
      <c r="F1435" s="55" t="s">
        <v>216</v>
      </c>
      <c r="G1435" s="55" t="s">
        <v>124</v>
      </c>
      <c r="H1435" s="55" t="s">
        <v>124</v>
      </c>
      <c r="I1435" s="55" t="s">
        <v>42</v>
      </c>
      <c r="J1435" s="55" t="s">
        <v>257</v>
      </c>
      <c r="K1435" s="55" t="s">
        <v>257</v>
      </c>
      <c r="L1435" s="55" t="s">
        <v>43</v>
      </c>
      <c r="M1435" s="55" t="s">
        <v>44</v>
      </c>
      <c r="N1435" s="55" t="s">
        <v>134</v>
      </c>
      <c r="O1435" s="55" t="s">
        <v>42</v>
      </c>
      <c r="P1435" s="55" t="s">
        <v>392</v>
      </c>
      <c r="Q1435" s="55" t="s">
        <v>135</v>
      </c>
      <c r="R1435" s="55" t="s">
        <v>658</v>
      </c>
      <c r="S1435" s="55">
        <v>201306</v>
      </c>
      <c r="T1435" s="55" t="s">
        <v>52</v>
      </c>
      <c r="U1435" s="55">
        <v>0</v>
      </c>
      <c r="V1435" s="56">
        <v>10.41</v>
      </c>
      <c r="W1435" s="55"/>
      <c r="X1435" s="55" t="s">
        <v>384</v>
      </c>
      <c r="Y1435" s="55"/>
      <c r="Z1435" s="55" t="s">
        <v>48</v>
      </c>
      <c r="AA1435" s="55" t="s">
        <v>315</v>
      </c>
      <c r="AB1435" s="55" t="s">
        <v>42</v>
      </c>
      <c r="AC1435" s="55" t="s">
        <v>635</v>
      </c>
      <c r="AD1435" s="55" t="s">
        <v>146</v>
      </c>
      <c r="AE1435" s="55"/>
      <c r="AF1435" s="55" t="s">
        <v>396</v>
      </c>
    </row>
    <row r="1436" spans="1:32" x14ac:dyDescent="0.25">
      <c r="A1436" s="55" t="s">
        <v>35</v>
      </c>
      <c r="B1436" s="55" t="s">
        <v>36</v>
      </c>
      <c r="C1436" s="55" t="s">
        <v>37</v>
      </c>
      <c r="D1436" s="55" t="s">
        <v>121</v>
      </c>
      <c r="E1436" s="55" t="s">
        <v>215</v>
      </c>
      <c r="F1436" s="55" t="s">
        <v>216</v>
      </c>
      <c r="G1436" s="55" t="s">
        <v>124</v>
      </c>
      <c r="H1436" s="55" t="s">
        <v>124</v>
      </c>
      <c r="I1436" s="55" t="s">
        <v>42</v>
      </c>
      <c r="J1436" s="55" t="s">
        <v>257</v>
      </c>
      <c r="K1436" s="55" t="s">
        <v>257</v>
      </c>
      <c r="L1436" s="55" t="s">
        <v>43</v>
      </c>
      <c r="M1436" s="55" t="s">
        <v>44</v>
      </c>
      <c r="N1436" s="55" t="s">
        <v>150</v>
      </c>
      <c r="O1436" s="55" t="s">
        <v>42</v>
      </c>
      <c r="P1436" s="55" t="s">
        <v>392</v>
      </c>
      <c r="Q1436" s="55" t="s">
        <v>393</v>
      </c>
      <c r="R1436" s="55" t="s">
        <v>659</v>
      </c>
      <c r="S1436" s="55">
        <v>201306</v>
      </c>
      <c r="T1436" s="55" t="s">
        <v>52</v>
      </c>
      <c r="U1436" s="55">
        <v>166.52</v>
      </c>
      <c r="V1436" s="56">
        <v>166.52</v>
      </c>
      <c r="W1436" s="55" t="s">
        <v>340</v>
      </c>
      <c r="X1436" s="55" t="s">
        <v>384</v>
      </c>
      <c r="Y1436" s="55"/>
      <c r="Z1436" s="55" t="s">
        <v>48</v>
      </c>
      <c r="AA1436" s="55" t="s">
        <v>315</v>
      </c>
      <c r="AB1436" s="55" t="s">
        <v>42</v>
      </c>
      <c r="AC1436" s="55" t="s">
        <v>640</v>
      </c>
      <c r="AD1436" s="55" t="s">
        <v>146</v>
      </c>
      <c r="AE1436" s="55"/>
      <c r="AF1436" s="55" t="s">
        <v>396</v>
      </c>
    </row>
    <row r="1437" spans="1:32" x14ac:dyDescent="0.25">
      <c r="A1437" s="55" t="s">
        <v>35</v>
      </c>
      <c r="B1437" s="55" t="s">
        <v>36</v>
      </c>
      <c r="C1437" s="55" t="s">
        <v>37</v>
      </c>
      <c r="D1437" s="55" t="s">
        <v>121</v>
      </c>
      <c r="E1437" s="55" t="s">
        <v>215</v>
      </c>
      <c r="F1437" s="55" t="s">
        <v>216</v>
      </c>
      <c r="G1437" s="55" t="s">
        <v>124</v>
      </c>
      <c r="H1437" s="55" t="s">
        <v>124</v>
      </c>
      <c r="I1437" s="55" t="s">
        <v>42</v>
      </c>
      <c r="J1437" s="55" t="s">
        <v>257</v>
      </c>
      <c r="K1437" s="55" t="s">
        <v>257</v>
      </c>
      <c r="L1437" s="55" t="s">
        <v>43</v>
      </c>
      <c r="M1437" s="55" t="s">
        <v>44</v>
      </c>
      <c r="N1437" s="55" t="s">
        <v>134</v>
      </c>
      <c r="O1437" s="55" t="s">
        <v>42</v>
      </c>
      <c r="P1437" s="55" t="s">
        <v>392</v>
      </c>
      <c r="Q1437" s="55" t="s">
        <v>135</v>
      </c>
      <c r="R1437" s="55" t="s">
        <v>659</v>
      </c>
      <c r="S1437" s="55">
        <v>201306</v>
      </c>
      <c r="T1437" s="55" t="s">
        <v>52</v>
      </c>
      <c r="U1437" s="55">
        <v>0</v>
      </c>
      <c r="V1437" s="56">
        <v>8.33</v>
      </c>
      <c r="W1437" s="55"/>
      <c r="X1437" s="55" t="s">
        <v>384</v>
      </c>
      <c r="Y1437" s="55"/>
      <c r="Z1437" s="55" t="s">
        <v>48</v>
      </c>
      <c r="AA1437" s="55" t="s">
        <v>315</v>
      </c>
      <c r="AB1437" s="55" t="s">
        <v>42</v>
      </c>
      <c r="AC1437" s="55" t="s">
        <v>640</v>
      </c>
      <c r="AD1437" s="55" t="s">
        <v>146</v>
      </c>
      <c r="AE1437" s="55"/>
      <c r="AF1437" s="55" t="s">
        <v>396</v>
      </c>
    </row>
    <row r="1438" spans="1:32" x14ac:dyDescent="0.25">
      <c r="A1438" s="55" t="s">
        <v>35</v>
      </c>
      <c r="B1438" s="55" t="s">
        <v>36</v>
      </c>
      <c r="C1438" s="55" t="s">
        <v>37</v>
      </c>
      <c r="D1438" s="55" t="s">
        <v>121</v>
      </c>
      <c r="E1438" s="55" t="s">
        <v>215</v>
      </c>
      <c r="F1438" s="55" t="s">
        <v>216</v>
      </c>
      <c r="G1438" s="55" t="s">
        <v>124</v>
      </c>
      <c r="H1438" s="55" t="s">
        <v>124</v>
      </c>
      <c r="I1438" s="55" t="s">
        <v>42</v>
      </c>
      <c r="J1438" s="55" t="s">
        <v>257</v>
      </c>
      <c r="K1438" s="55" t="s">
        <v>257</v>
      </c>
      <c r="L1438" s="55" t="s">
        <v>43</v>
      </c>
      <c r="M1438" s="55" t="s">
        <v>44</v>
      </c>
      <c r="N1438" s="55" t="s">
        <v>150</v>
      </c>
      <c r="O1438" s="55" t="s">
        <v>42</v>
      </c>
      <c r="P1438" s="55" t="s">
        <v>392</v>
      </c>
      <c r="Q1438" s="55" t="s">
        <v>393</v>
      </c>
      <c r="R1438" s="55" t="s">
        <v>657</v>
      </c>
      <c r="S1438" s="55">
        <v>201306</v>
      </c>
      <c r="T1438" s="55" t="s">
        <v>52</v>
      </c>
      <c r="U1438" s="55">
        <v>208.15</v>
      </c>
      <c r="V1438" s="56">
        <v>208.15</v>
      </c>
      <c r="W1438" s="55" t="s">
        <v>340</v>
      </c>
      <c r="X1438" s="55" t="s">
        <v>384</v>
      </c>
      <c r="Y1438" s="55"/>
      <c r="Z1438" s="55" t="s">
        <v>48</v>
      </c>
      <c r="AA1438" s="55" t="s">
        <v>315</v>
      </c>
      <c r="AB1438" s="55" t="s">
        <v>42</v>
      </c>
      <c r="AC1438" s="55" t="s">
        <v>620</v>
      </c>
      <c r="AD1438" s="55" t="s">
        <v>146</v>
      </c>
      <c r="AE1438" s="55"/>
      <c r="AF1438" s="55" t="s">
        <v>396</v>
      </c>
    </row>
    <row r="1439" spans="1:32" x14ac:dyDescent="0.25">
      <c r="A1439" s="55" t="s">
        <v>35</v>
      </c>
      <c r="B1439" s="55" t="s">
        <v>36</v>
      </c>
      <c r="C1439" s="55" t="s">
        <v>37</v>
      </c>
      <c r="D1439" s="55" t="s">
        <v>121</v>
      </c>
      <c r="E1439" s="55" t="s">
        <v>215</v>
      </c>
      <c r="F1439" s="55" t="s">
        <v>216</v>
      </c>
      <c r="G1439" s="55" t="s">
        <v>124</v>
      </c>
      <c r="H1439" s="55" t="s">
        <v>124</v>
      </c>
      <c r="I1439" s="55" t="s">
        <v>42</v>
      </c>
      <c r="J1439" s="55" t="s">
        <v>257</v>
      </c>
      <c r="K1439" s="55" t="s">
        <v>257</v>
      </c>
      <c r="L1439" s="55" t="s">
        <v>43</v>
      </c>
      <c r="M1439" s="55" t="s">
        <v>44</v>
      </c>
      <c r="N1439" s="55" t="s">
        <v>134</v>
      </c>
      <c r="O1439" s="55" t="s">
        <v>42</v>
      </c>
      <c r="P1439" s="55" t="s">
        <v>392</v>
      </c>
      <c r="Q1439" s="55" t="s">
        <v>135</v>
      </c>
      <c r="R1439" s="55" t="s">
        <v>657</v>
      </c>
      <c r="S1439" s="55">
        <v>201306</v>
      </c>
      <c r="T1439" s="55" t="s">
        <v>52</v>
      </c>
      <c r="U1439" s="55">
        <v>0</v>
      </c>
      <c r="V1439" s="56">
        <v>10.41</v>
      </c>
      <c r="W1439" s="55"/>
      <c r="X1439" s="55" t="s">
        <v>384</v>
      </c>
      <c r="Y1439" s="55"/>
      <c r="Z1439" s="55" t="s">
        <v>48</v>
      </c>
      <c r="AA1439" s="55" t="s">
        <v>315</v>
      </c>
      <c r="AB1439" s="55" t="s">
        <v>42</v>
      </c>
      <c r="AC1439" s="55" t="s">
        <v>620</v>
      </c>
      <c r="AD1439" s="55" t="s">
        <v>146</v>
      </c>
      <c r="AE1439" s="55"/>
      <c r="AF1439" s="55" t="s">
        <v>396</v>
      </c>
    </row>
    <row r="1440" spans="1:32" x14ac:dyDescent="0.25">
      <c r="A1440" s="55" t="s">
        <v>35</v>
      </c>
      <c r="B1440" s="55" t="s">
        <v>36</v>
      </c>
      <c r="C1440" s="55" t="s">
        <v>37</v>
      </c>
      <c r="D1440" s="55" t="s">
        <v>121</v>
      </c>
      <c r="E1440" s="55" t="s">
        <v>215</v>
      </c>
      <c r="F1440" s="55" t="s">
        <v>216</v>
      </c>
      <c r="G1440" s="55" t="s">
        <v>124</v>
      </c>
      <c r="H1440" s="55" t="s">
        <v>124</v>
      </c>
      <c r="I1440" s="55" t="s">
        <v>42</v>
      </c>
      <c r="J1440" s="55" t="s">
        <v>257</v>
      </c>
      <c r="K1440" s="55" t="s">
        <v>257</v>
      </c>
      <c r="L1440" s="55" t="s">
        <v>43</v>
      </c>
      <c r="M1440" s="55" t="s">
        <v>44</v>
      </c>
      <c r="N1440" s="55" t="s">
        <v>150</v>
      </c>
      <c r="O1440" s="55" t="s">
        <v>42</v>
      </c>
      <c r="P1440" s="55" t="s">
        <v>392</v>
      </c>
      <c r="Q1440" s="55" t="s">
        <v>393</v>
      </c>
      <c r="R1440" s="55" t="s">
        <v>662</v>
      </c>
      <c r="S1440" s="55">
        <v>201306</v>
      </c>
      <c r="T1440" s="55" t="s">
        <v>52</v>
      </c>
      <c r="U1440" s="55">
        <v>208.15</v>
      </c>
      <c r="V1440" s="56">
        <v>208.15</v>
      </c>
      <c r="W1440" s="55" t="s">
        <v>340</v>
      </c>
      <c r="X1440" s="55" t="s">
        <v>384</v>
      </c>
      <c r="Y1440" s="55"/>
      <c r="Z1440" s="55" t="s">
        <v>48</v>
      </c>
      <c r="AA1440" s="55" t="s">
        <v>315</v>
      </c>
      <c r="AB1440" s="55" t="s">
        <v>42</v>
      </c>
      <c r="AC1440" s="55" t="s">
        <v>620</v>
      </c>
      <c r="AD1440" s="55" t="s">
        <v>146</v>
      </c>
      <c r="AE1440" s="55"/>
      <c r="AF1440" s="55" t="s">
        <v>396</v>
      </c>
    </row>
    <row r="1441" spans="1:32" x14ac:dyDescent="0.25">
      <c r="A1441" s="55" t="s">
        <v>35</v>
      </c>
      <c r="B1441" s="55" t="s">
        <v>36</v>
      </c>
      <c r="C1441" s="55" t="s">
        <v>37</v>
      </c>
      <c r="D1441" s="55" t="s">
        <v>121</v>
      </c>
      <c r="E1441" s="55" t="s">
        <v>215</v>
      </c>
      <c r="F1441" s="55" t="s">
        <v>216</v>
      </c>
      <c r="G1441" s="55" t="s">
        <v>124</v>
      </c>
      <c r="H1441" s="55" t="s">
        <v>124</v>
      </c>
      <c r="I1441" s="55" t="s">
        <v>42</v>
      </c>
      <c r="J1441" s="55" t="s">
        <v>257</v>
      </c>
      <c r="K1441" s="55" t="s">
        <v>257</v>
      </c>
      <c r="L1441" s="55" t="s">
        <v>43</v>
      </c>
      <c r="M1441" s="55" t="s">
        <v>44</v>
      </c>
      <c r="N1441" s="55" t="s">
        <v>134</v>
      </c>
      <c r="O1441" s="55" t="s">
        <v>42</v>
      </c>
      <c r="P1441" s="55" t="s">
        <v>392</v>
      </c>
      <c r="Q1441" s="55" t="s">
        <v>135</v>
      </c>
      <c r="R1441" s="55" t="s">
        <v>662</v>
      </c>
      <c r="S1441" s="55">
        <v>201306</v>
      </c>
      <c r="T1441" s="55" t="s">
        <v>52</v>
      </c>
      <c r="U1441" s="55">
        <v>0</v>
      </c>
      <c r="V1441" s="56">
        <v>10.41</v>
      </c>
      <c r="W1441" s="55"/>
      <c r="X1441" s="55" t="s">
        <v>384</v>
      </c>
      <c r="Y1441" s="55"/>
      <c r="Z1441" s="55" t="s">
        <v>48</v>
      </c>
      <c r="AA1441" s="55" t="s">
        <v>315</v>
      </c>
      <c r="AB1441" s="55" t="s">
        <v>42</v>
      </c>
      <c r="AC1441" s="55" t="s">
        <v>620</v>
      </c>
      <c r="AD1441" s="55" t="s">
        <v>146</v>
      </c>
      <c r="AE1441" s="55"/>
      <c r="AF1441" s="55" t="s">
        <v>396</v>
      </c>
    </row>
    <row r="1442" spans="1:32" x14ac:dyDescent="0.25">
      <c r="A1442" s="55" t="s">
        <v>35</v>
      </c>
      <c r="B1442" s="55" t="s">
        <v>36</v>
      </c>
      <c r="C1442" s="55" t="s">
        <v>37</v>
      </c>
      <c r="D1442" s="55" t="s">
        <v>121</v>
      </c>
      <c r="E1442" s="55" t="s">
        <v>215</v>
      </c>
      <c r="F1442" s="55" t="s">
        <v>216</v>
      </c>
      <c r="G1442" s="55" t="s">
        <v>124</v>
      </c>
      <c r="H1442" s="55" t="s">
        <v>124</v>
      </c>
      <c r="I1442" s="55" t="s">
        <v>42</v>
      </c>
      <c r="J1442" s="55" t="s">
        <v>261</v>
      </c>
      <c r="K1442" s="55" t="s">
        <v>261</v>
      </c>
      <c r="L1442" s="55" t="s">
        <v>43</v>
      </c>
      <c r="M1442" s="55" t="s">
        <v>44</v>
      </c>
      <c r="N1442" s="55" t="s">
        <v>150</v>
      </c>
      <c r="O1442" s="55" t="s">
        <v>42</v>
      </c>
      <c r="P1442" s="55" t="s">
        <v>392</v>
      </c>
      <c r="Q1442" s="55" t="s">
        <v>393</v>
      </c>
      <c r="R1442" s="55" t="s">
        <v>661</v>
      </c>
      <c r="S1442" s="55">
        <v>201306</v>
      </c>
      <c r="T1442" s="55" t="s">
        <v>52</v>
      </c>
      <c r="U1442" s="55">
        <v>208.16</v>
      </c>
      <c r="V1442" s="56">
        <v>208.16</v>
      </c>
      <c r="W1442" s="55" t="s">
        <v>340</v>
      </c>
      <c r="X1442" s="55" t="s">
        <v>384</v>
      </c>
      <c r="Y1442" s="55"/>
      <c r="Z1442" s="55" t="s">
        <v>48</v>
      </c>
      <c r="AA1442" s="55" t="s">
        <v>315</v>
      </c>
      <c r="AB1442" s="55" t="s">
        <v>42</v>
      </c>
      <c r="AC1442" s="55" t="s">
        <v>649</v>
      </c>
      <c r="AD1442" s="55" t="s">
        <v>146</v>
      </c>
      <c r="AE1442" s="55"/>
      <c r="AF1442" s="55" t="s">
        <v>396</v>
      </c>
    </row>
    <row r="1443" spans="1:32" x14ac:dyDescent="0.25">
      <c r="A1443" s="55" t="s">
        <v>35</v>
      </c>
      <c r="B1443" s="55" t="s">
        <v>36</v>
      </c>
      <c r="C1443" s="55" t="s">
        <v>37</v>
      </c>
      <c r="D1443" s="55" t="s">
        <v>121</v>
      </c>
      <c r="E1443" s="55" t="s">
        <v>215</v>
      </c>
      <c r="F1443" s="55" t="s">
        <v>216</v>
      </c>
      <c r="G1443" s="55" t="s">
        <v>124</v>
      </c>
      <c r="H1443" s="55" t="s">
        <v>124</v>
      </c>
      <c r="I1443" s="55" t="s">
        <v>42</v>
      </c>
      <c r="J1443" s="55" t="s">
        <v>261</v>
      </c>
      <c r="K1443" s="55" t="s">
        <v>261</v>
      </c>
      <c r="L1443" s="55" t="s">
        <v>43</v>
      </c>
      <c r="M1443" s="55" t="s">
        <v>44</v>
      </c>
      <c r="N1443" s="55" t="s">
        <v>134</v>
      </c>
      <c r="O1443" s="55" t="s">
        <v>42</v>
      </c>
      <c r="P1443" s="55" t="s">
        <v>392</v>
      </c>
      <c r="Q1443" s="55" t="s">
        <v>135</v>
      </c>
      <c r="R1443" s="55" t="s">
        <v>661</v>
      </c>
      <c r="S1443" s="55">
        <v>201306</v>
      </c>
      <c r="T1443" s="55" t="s">
        <v>52</v>
      </c>
      <c r="U1443" s="55">
        <v>0</v>
      </c>
      <c r="V1443" s="56">
        <v>10.41</v>
      </c>
      <c r="W1443" s="55"/>
      <c r="X1443" s="55" t="s">
        <v>384</v>
      </c>
      <c r="Y1443" s="55"/>
      <c r="Z1443" s="55" t="s">
        <v>48</v>
      </c>
      <c r="AA1443" s="55" t="s">
        <v>315</v>
      </c>
      <c r="AB1443" s="55" t="s">
        <v>42</v>
      </c>
      <c r="AC1443" s="55" t="s">
        <v>649</v>
      </c>
      <c r="AD1443" s="55" t="s">
        <v>146</v>
      </c>
      <c r="AE1443" s="55"/>
      <c r="AF1443" s="55" t="s">
        <v>396</v>
      </c>
    </row>
    <row r="1444" spans="1:32" x14ac:dyDescent="0.25">
      <c r="A1444" s="55" t="s">
        <v>35</v>
      </c>
      <c r="B1444" s="55" t="s">
        <v>36</v>
      </c>
      <c r="C1444" s="55" t="s">
        <v>37</v>
      </c>
      <c r="D1444" s="55" t="s">
        <v>121</v>
      </c>
      <c r="E1444" s="55" t="s">
        <v>215</v>
      </c>
      <c r="F1444" s="55" t="s">
        <v>216</v>
      </c>
      <c r="G1444" s="55" t="s">
        <v>124</v>
      </c>
      <c r="H1444" s="55" t="s">
        <v>124</v>
      </c>
      <c r="I1444" s="55" t="s">
        <v>42</v>
      </c>
      <c r="J1444" s="55" t="s">
        <v>261</v>
      </c>
      <c r="K1444" s="55" t="s">
        <v>261</v>
      </c>
      <c r="L1444" s="55" t="s">
        <v>43</v>
      </c>
      <c r="M1444" s="55" t="s">
        <v>44</v>
      </c>
      <c r="N1444" s="55" t="s">
        <v>150</v>
      </c>
      <c r="O1444" s="55" t="s">
        <v>42</v>
      </c>
      <c r="P1444" s="55" t="s">
        <v>392</v>
      </c>
      <c r="Q1444" s="55" t="s">
        <v>393</v>
      </c>
      <c r="R1444" s="55" t="s">
        <v>658</v>
      </c>
      <c r="S1444" s="55">
        <v>201306</v>
      </c>
      <c r="T1444" s="55" t="s">
        <v>52</v>
      </c>
      <c r="U1444" s="55">
        <v>208.16</v>
      </c>
      <c r="V1444" s="56">
        <v>208.16</v>
      </c>
      <c r="W1444" s="55" t="s">
        <v>340</v>
      </c>
      <c r="X1444" s="55" t="s">
        <v>384</v>
      </c>
      <c r="Y1444" s="55"/>
      <c r="Z1444" s="55" t="s">
        <v>48</v>
      </c>
      <c r="AA1444" s="55" t="s">
        <v>315</v>
      </c>
      <c r="AB1444" s="55" t="s">
        <v>42</v>
      </c>
      <c r="AC1444" s="55" t="s">
        <v>635</v>
      </c>
      <c r="AD1444" s="55" t="s">
        <v>146</v>
      </c>
      <c r="AE1444" s="55"/>
      <c r="AF1444" s="55" t="s">
        <v>396</v>
      </c>
    </row>
    <row r="1445" spans="1:32" x14ac:dyDescent="0.25">
      <c r="A1445" s="55" t="s">
        <v>35</v>
      </c>
      <c r="B1445" s="55" t="s">
        <v>36</v>
      </c>
      <c r="C1445" s="55" t="s">
        <v>37</v>
      </c>
      <c r="D1445" s="55" t="s">
        <v>121</v>
      </c>
      <c r="E1445" s="55" t="s">
        <v>215</v>
      </c>
      <c r="F1445" s="55" t="s">
        <v>216</v>
      </c>
      <c r="G1445" s="55" t="s">
        <v>124</v>
      </c>
      <c r="H1445" s="55" t="s">
        <v>124</v>
      </c>
      <c r="I1445" s="55" t="s">
        <v>42</v>
      </c>
      <c r="J1445" s="55" t="s">
        <v>261</v>
      </c>
      <c r="K1445" s="55" t="s">
        <v>261</v>
      </c>
      <c r="L1445" s="55" t="s">
        <v>43</v>
      </c>
      <c r="M1445" s="55" t="s">
        <v>44</v>
      </c>
      <c r="N1445" s="55" t="s">
        <v>134</v>
      </c>
      <c r="O1445" s="55" t="s">
        <v>42</v>
      </c>
      <c r="P1445" s="55" t="s">
        <v>392</v>
      </c>
      <c r="Q1445" s="55" t="s">
        <v>135</v>
      </c>
      <c r="R1445" s="55" t="s">
        <v>658</v>
      </c>
      <c r="S1445" s="55">
        <v>201306</v>
      </c>
      <c r="T1445" s="55" t="s">
        <v>52</v>
      </c>
      <c r="U1445" s="55">
        <v>0</v>
      </c>
      <c r="V1445" s="56">
        <v>10.41</v>
      </c>
      <c r="W1445" s="55"/>
      <c r="X1445" s="55" t="s">
        <v>384</v>
      </c>
      <c r="Y1445" s="55"/>
      <c r="Z1445" s="55" t="s">
        <v>48</v>
      </c>
      <c r="AA1445" s="55" t="s">
        <v>315</v>
      </c>
      <c r="AB1445" s="55" t="s">
        <v>42</v>
      </c>
      <c r="AC1445" s="55" t="s">
        <v>635</v>
      </c>
      <c r="AD1445" s="55" t="s">
        <v>146</v>
      </c>
      <c r="AE1445" s="55"/>
      <c r="AF1445" s="55" t="s">
        <v>396</v>
      </c>
    </row>
    <row r="1446" spans="1:32" x14ac:dyDescent="0.25">
      <c r="A1446" s="55" t="s">
        <v>35</v>
      </c>
      <c r="B1446" s="55" t="s">
        <v>36</v>
      </c>
      <c r="C1446" s="55" t="s">
        <v>37</v>
      </c>
      <c r="D1446" s="55" t="s">
        <v>121</v>
      </c>
      <c r="E1446" s="55" t="s">
        <v>215</v>
      </c>
      <c r="F1446" s="55" t="s">
        <v>216</v>
      </c>
      <c r="G1446" s="55" t="s">
        <v>124</v>
      </c>
      <c r="H1446" s="55" t="s">
        <v>124</v>
      </c>
      <c r="I1446" s="55" t="s">
        <v>42</v>
      </c>
      <c r="J1446" s="55" t="s">
        <v>261</v>
      </c>
      <c r="K1446" s="55" t="s">
        <v>261</v>
      </c>
      <c r="L1446" s="55" t="s">
        <v>43</v>
      </c>
      <c r="M1446" s="55" t="s">
        <v>44</v>
      </c>
      <c r="N1446" s="55" t="s">
        <v>150</v>
      </c>
      <c r="O1446" s="55" t="s">
        <v>42</v>
      </c>
      <c r="P1446" s="55" t="s">
        <v>392</v>
      </c>
      <c r="Q1446" s="55" t="s">
        <v>393</v>
      </c>
      <c r="R1446" s="55" t="s">
        <v>659</v>
      </c>
      <c r="S1446" s="55">
        <v>201306</v>
      </c>
      <c r="T1446" s="55" t="s">
        <v>52</v>
      </c>
      <c r="U1446" s="55">
        <v>166.52</v>
      </c>
      <c r="V1446" s="56">
        <v>166.52</v>
      </c>
      <c r="W1446" s="55" t="s">
        <v>340</v>
      </c>
      <c r="X1446" s="55" t="s">
        <v>384</v>
      </c>
      <c r="Y1446" s="55"/>
      <c r="Z1446" s="55" t="s">
        <v>48</v>
      </c>
      <c r="AA1446" s="55" t="s">
        <v>315</v>
      </c>
      <c r="AB1446" s="55" t="s">
        <v>42</v>
      </c>
      <c r="AC1446" s="55" t="s">
        <v>640</v>
      </c>
      <c r="AD1446" s="55" t="s">
        <v>146</v>
      </c>
      <c r="AE1446" s="55"/>
      <c r="AF1446" s="55" t="s">
        <v>396</v>
      </c>
    </row>
    <row r="1447" spans="1:32" x14ac:dyDescent="0.25">
      <c r="A1447" s="55" t="s">
        <v>35</v>
      </c>
      <c r="B1447" s="55" t="s">
        <v>36</v>
      </c>
      <c r="C1447" s="55" t="s">
        <v>37</v>
      </c>
      <c r="D1447" s="55" t="s">
        <v>121</v>
      </c>
      <c r="E1447" s="55" t="s">
        <v>215</v>
      </c>
      <c r="F1447" s="55" t="s">
        <v>216</v>
      </c>
      <c r="G1447" s="55" t="s">
        <v>124</v>
      </c>
      <c r="H1447" s="55" t="s">
        <v>124</v>
      </c>
      <c r="I1447" s="55" t="s">
        <v>42</v>
      </c>
      <c r="J1447" s="55" t="s">
        <v>261</v>
      </c>
      <c r="K1447" s="55" t="s">
        <v>261</v>
      </c>
      <c r="L1447" s="55" t="s">
        <v>43</v>
      </c>
      <c r="M1447" s="55" t="s">
        <v>44</v>
      </c>
      <c r="N1447" s="55" t="s">
        <v>134</v>
      </c>
      <c r="O1447" s="55" t="s">
        <v>42</v>
      </c>
      <c r="P1447" s="55" t="s">
        <v>392</v>
      </c>
      <c r="Q1447" s="55" t="s">
        <v>135</v>
      </c>
      <c r="R1447" s="55" t="s">
        <v>659</v>
      </c>
      <c r="S1447" s="55">
        <v>201306</v>
      </c>
      <c r="T1447" s="55" t="s">
        <v>52</v>
      </c>
      <c r="U1447" s="55">
        <v>0</v>
      </c>
      <c r="V1447" s="56">
        <v>8.33</v>
      </c>
      <c r="W1447" s="55"/>
      <c r="X1447" s="55" t="s">
        <v>384</v>
      </c>
      <c r="Y1447" s="55"/>
      <c r="Z1447" s="55" t="s">
        <v>48</v>
      </c>
      <c r="AA1447" s="55" t="s">
        <v>315</v>
      </c>
      <c r="AB1447" s="55" t="s">
        <v>42</v>
      </c>
      <c r="AC1447" s="55" t="s">
        <v>640</v>
      </c>
      <c r="AD1447" s="55" t="s">
        <v>146</v>
      </c>
      <c r="AE1447" s="55"/>
      <c r="AF1447" s="55" t="s">
        <v>396</v>
      </c>
    </row>
    <row r="1448" spans="1:32" x14ac:dyDescent="0.25">
      <c r="A1448" s="55" t="s">
        <v>35</v>
      </c>
      <c r="B1448" s="55" t="s">
        <v>36</v>
      </c>
      <c r="C1448" s="55" t="s">
        <v>37</v>
      </c>
      <c r="D1448" s="55" t="s">
        <v>121</v>
      </c>
      <c r="E1448" s="55" t="s">
        <v>215</v>
      </c>
      <c r="F1448" s="55" t="s">
        <v>216</v>
      </c>
      <c r="G1448" s="55" t="s">
        <v>124</v>
      </c>
      <c r="H1448" s="55" t="s">
        <v>124</v>
      </c>
      <c r="I1448" s="55" t="s">
        <v>42</v>
      </c>
      <c r="J1448" s="55" t="s">
        <v>261</v>
      </c>
      <c r="K1448" s="55" t="s">
        <v>261</v>
      </c>
      <c r="L1448" s="55" t="s">
        <v>43</v>
      </c>
      <c r="M1448" s="55" t="s">
        <v>44</v>
      </c>
      <c r="N1448" s="55" t="s">
        <v>150</v>
      </c>
      <c r="O1448" s="55" t="s">
        <v>42</v>
      </c>
      <c r="P1448" s="55" t="s">
        <v>392</v>
      </c>
      <c r="Q1448" s="55" t="s">
        <v>393</v>
      </c>
      <c r="R1448" s="55" t="s">
        <v>662</v>
      </c>
      <c r="S1448" s="55">
        <v>201306</v>
      </c>
      <c r="T1448" s="55" t="s">
        <v>52</v>
      </c>
      <c r="U1448" s="55">
        <v>208.16</v>
      </c>
      <c r="V1448" s="56">
        <v>208.16</v>
      </c>
      <c r="W1448" s="55" t="s">
        <v>340</v>
      </c>
      <c r="X1448" s="55" t="s">
        <v>384</v>
      </c>
      <c r="Y1448" s="55"/>
      <c r="Z1448" s="55" t="s">
        <v>48</v>
      </c>
      <c r="AA1448" s="55" t="s">
        <v>315</v>
      </c>
      <c r="AB1448" s="55" t="s">
        <v>42</v>
      </c>
      <c r="AC1448" s="55" t="s">
        <v>620</v>
      </c>
      <c r="AD1448" s="55" t="s">
        <v>146</v>
      </c>
      <c r="AE1448" s="55"/>
      <c r="AF1448" s="55" t="s">
        <v>396</v>
      </c>
    </row>
    <row r="1449" spans="1:32" x14ac:dyDescent="0.25">
      <c r="A1449" s="55" t="s">
        <v>35</v>
      </c>
      <c r="B1449" s="55" t="s">
        <v>36</v>
      </c>
      <c r="C1449" s="55" t="s">
        <v>37</v>
      </c>
      <c r="D1449" s="55" t="s">
        <v>121</v>
      </c>
      <c r="E1449" s="55" t="s">
        <v>215</v>
      </c>
      <c r="F1449" s="55" t="s">
        <v>216</v>
      </c>
      <c r="G1449" s="55" t="s">
        <v>124</v>
      </c>
      <c r="H1449" s="55" t="s">
        <v>124</v>
      </c>
      <c r="I1449" s="55" t="s">
        <v>42</v>
      </c>
      <c r="J1449" s="55" t="s">
        <v>261</v>
      </c>
      <c r="K1449" s="55" t="s">
        <v>261</v>
      </c>
      <c r="L1449" s="55" t="s">
        <v>43</v>
      </c>
      <c r="M1449" s="55" t="s">
        <v>44</v>
      </c>
      <c r="N1449" s="55" t="s">
        <v>134</v>
      </c>
      <c r="O1449" s="55" t="s">
        <v>42</v>
      </c>
      <c r="P1449" s="55" t="s">
        <v>392</v>
      </c>
      <c r="Q1449" s="55" t="s">
        <v>135</v>
      </c>
      <c r="R1449" s="55" t="s">
        <v>662</v>
      </c>
      <c r="S1449" s="55">
        <v>201306</v>
      </c>
      <c r="T1449" s="55" t="s">
        <v>52</v>
      </c>
      <c r="U1449" s="55">
        <v>0</v>
      </c>
      <c r="V1449" s="56">
        <v>10.41</v>
      </c>
      <c r="W1449" s="55"/>
      <c r="X1449" s="55" t="s">
        <v>384</v>
      </c>
      <c r="Y1449" s="55"/>
      <c r="Z1449" s="55" t="s">
        <v>48</v>
      </c>
      <c r="AA1449" s="55" t="s">
        <v>315</v>
      </c>
      <c r="AB1449" s="55" t="s">
        <v>42</v>
      </c>
      <c r="AC1449" s="55" t="s">
        <v>620</v>
      </c>
      <c r="AD1449" s="55" t="s">
        <v>146</v>
      </c>
      <c r="AE1449" s="55"/>
      <c r="AF1449" s="55" t="s">
        <v>396</v>
      </c>
    </row>
    <row r="1450" spans="1:32" x14ac:dyDescent="0.25">
      <c r="A1450" s="55" t="s">
        <v>35</v>
      </c>
      <c r="B1450" s="55" t="s">
        <v>36</v>
      </c>
      <c r="C1450" s="55" t="s">
        <v>37</v>
      </c>
      <c r="D1450" s="55" t="s">
        <v>121</v>
      </c>
      <c r="E1450" s="55" t="s">
        <v>215</v>
      </c>
      <c r="F1450" s="55" t="s">
        <v>216</v>
      </c>
      <c r="G1450" s="55" t="s">
        <v>124</v>
      </c>
      <c r="H1450" s="55" t="s">
        <v>124</v>
      </c>
      <c r="I1450" s="55" t="s">
        <v>42</v>
      </c>
      <c r="J1450" s="55" t="s">
        <v>261</v>
      </c>
      <c r="K1450" s="55" t="s">
        <v>261</v>
      </c>
      <c r="L1450" s="55" t="s">
        <v>43</v>
      </c>
      <c r="M1450" s="55" t="s">
        <v>44</v>
      </c>
      <c r="N1450" s="55" t="s">
        <v>150</v>
      </c>
      <c r="O1450" s="55" t="s">
        <v>42</v>
      </c>
      <c r="P1450" s="55" t="s">
        <v>392</v>
      </c>
      <c r="Q1450" s="55" t="s">
        <v>393</v>
      </c>
      <c r="R1450" s="55" t="s">
        <v>657</v>
      </c>
      <c r="S1450" s="55">
        <v>201306</v>
      </c>
      <c r="T1450" s="55" t="s">
        <v>52</v>
      </c>
      <c r="U1450" s="55">
        <v>208.16</v>
      </c>
      <c r="V1450" s="56">
        <v>208.16</v>
      </c>
      <c r="W1450" s="55" t="s">
        <v>340</v>
      </c>
      <c r="X1450" s="55" t="s">
        <v>384</v>
      </c>
      <c r="Y1450" s="55"/>
      <c r="Z1450" s="55" t="s">
        <v>48</v>
      </c>
      <c r="AA1450" s="55" t="s">
        <v>315</v>
      </c>
      <c r="AB1450" s="55" t="s">
        <v>42</v>
      </c>
      <c r="AC1450" s="55" t="s">
        <v>620</v>
      </c>
      <c r="AD1450" s="55" t="s">
        <v>146</v>
      </c>
      <c r="AE1450" s="55"/>
      <c r="AF1450" s="55" t="s">
        <v>396</v>
      </c>
    </row>
    <row r="1451" spans="1:32" x14ac:dyDescent="0.25">
      <c r="A1451" s="55" t="s">
        <v>35</v>
      </c>
      <c r="B1451" s="55" t="s">
        <v>36</v>
      </c>
      <c r="C1451" s="55" t="s">
        <v>37</v>
      </c>
      <c r="D1451" s="55" t="s">
        <v>121</v>
      </c>
      <c r="E1451" s="55" t="s">
        <v>215</v>
      </c>
      <c r="F1451" s="55" t="s">
        <v>216</v>
      </c>
      <c r="G1451" s="55" t="s">
        <v>124</v>
      </c>
      <c r="H1451" s="55" t="s">
        <v>124</v>
      </c>
      <c r="I1451" s="55" t="s">
        <v>42</v>
      </c>
      <c r="J1451" s="55" t="s">
        <v>261</v>
      </c>
      <c r="K1451" s="55" t="s">
        <v>261</v>
      </c>
      <c r="L1451" s="55" t="s">
        <v>43</v>
      </c>
      <c r="M1451" s="55" t="s">
        <v>44</v>
      </c>
      <c r="N1451" s="55" t="s">
        <v>134</v>
      </c>
      <c r="O1451" s="55" t="s">
        <v>42</v>
      </c>
      <c r="P1451" s="55" t="s">
        <v>392</v>
      </c>
      <c r="Q1451" s="55" t="s">
        <v>135</v>
      </c>
      <c r="R1451" s="55" t="s">
        <v>657</v>
      </c>
      <c r="S1451" s="55">
        <v>201306</v>
      </c>
      <c r="T1451" s="55" t="s">
        <v>52</v>
      </c>
      <c r="U1451" s="55">
        <v>0</v>
      </c>
      <c r="V1451" s="56">
        <v>10.41</v>
      </c>
      <c r="W1451" s="55"/>
      <c r="X1451" s="55" t="s">
        <v>384</v>
      </c>
      <c r="Y1451" s="55"/>
      <c r="Z1451" s="55" t="s">
        <v>48</v>
      </c>
      <c r="AA1451" s="55" t="s">
        <v>315</v>
      </c>
      <c r="AB1451" s="55" t="s">
        <v>42</v>
      </c>
      <c r="AC1451" s="55" t="s">
        <v>620</v>
      </c>
      <c r="AD1451" s="55" t="s">
        <v>146</v>
      </c>
      <c r="AE1451" s="55"/>
      <c r="AF1451" s="55" t="s">
        <v>396</v>
      </c>
    </row>
    <row r="1452" spans="1:32" x14ac:dyDescent="0.25">
      <c r="A1452" s="55" t="s">
        <v>35</v>
      </c>
      <c r="B1452" s="55" t="s">
        <v>36</v>
      </c>
      <c r="C1452" s="55" t="s">
        <v>37</v>
      </c>
      <c r="D1452" s="55" t="s">
        <v>121</v>
      </c>
      <c r="E1452" s="55" t="s">
        <v>215</v>
      </c>
      <c r="F1452" s="55" t="s">
        <v>216</v>
      </c>
      <c r="G1452" s="55" t="s">
        <v>124</v>
      </c>
      <c r="H1452" s="55" t="s">
        <v>124</v>
      </c>
      <c r="I1452" s="55" t="s">
        <v>42</v>
      </c>
      <c r="J1452" s="55" t="s">
        <v>268</v>
      </c>
      <c r="K1452" s="55" t="s">
        <v>268</v>
      </c>
      <c r="L1452" s="55" t="s">
        <v>43</v>
      </c>
      <c r="M1452" s="55" t="s">
        <v>44</v>
      </c>
      <c r="N1452" s="55" t="s">
        <v>131</v>
      </c>
      <c r="O1452" s="55" t="s">
        <v>242</v>
      </c>
      <c r="P1452" s="55" t="s">
        <v>681</v>
      </c>
      <c r="Q1452" s="55" t="s">
        <v>682</v>
      </c>
      <c r="R1452" s="55" t="s">
        <v>683</v>
      </c>
      <c r="S1452" s="55">
        <v>201306</v>
      </c>
      <c r="T1452" s="55" t="s">
        <v>52</v>
      </c>
      <c r="U1452" s="55">
        <v>0</v>
      </c>
      <c r="V1452" s="56">
        <v>2750</v>
      </c>
      <c r="W1452" s="55"/>
      <c r="X1452" s="55"/>
      <c r="Y1452" s="55"/>
      <c r="Z1452" s="55" t="s">
        <v>48</v>
      </c>
      <c r="AA1452" s="55" t="s">
        <v>144</v>
      </c>
      <c r="AB1452" s="55" t="s">
        <v>42</v>
      </c>
      <c r="AC1452" s="55" t="s">
        <v>649</v>
      </c>
      <c r="AD1452" s="55" t="s">
        <v>146</v>
      </c>
      <c r="AE1452" s="55"/>
      <c r="AF1452" s="55" t="s">
        <v>684</v>
      </c>
    </row>
    <row r="1453" spans="1:32" x14ac:dyDescent="0.25">
      <c r="A1453" s="55" t="s">
        <v>35</v>
      </c>
      <c r="B1453" s="55" t="s">
        <v>36</v>
      </c>
      <c r="C1453" s="55" t="s">
        <v>37</v>
      </c>
      <c r="D1453" s="55" t="s">
        <v>121</v>
      </c>
      <c r="E1453" s="55" t="s">
        <v>215</v>
      </c>
      <c r="F1453" s="55" t="s">
        <v>216</v>
      </c>
      <c r="G1453" s="55" t="s">
        <v>124</v>
      </c>
      <c r="H1453" s="55" t="s">
        <v>124</v>
      </c>
      <c r="I1453" s="55" t="s">
        <v>42</v>
      </c>
      <c r="J1453" s="55" t="s">
        <v>257</v>
      </c>
      <c r="K1453" s="55" t="s">
        <v>257</v>
      </c>
      <c r="L1453" s="55" t="s">
        <v>43</v>
      </c>
      <c r="M1453" s="55" t="s">
        <v>44</v>
      </c>
      <c r="N1453" s="55" t="s">
        <v>150</v>
      </c>
      <c r="O1453" s="55" t="s">
        <v>42</v>
      </c>
      <c r="P1453" s="55" t="s">
        <v>424</v>
      </c>
      <c r="Q1453" s="55" t="s">
        <v>441</v>
      </c>
      <c r="R1453" s="55" t="s">
        <v>679</v>
      </c>
      <c r="S1453" s="55">
        <v>201306</v>
      </c>
      <c r="T1453" s="55" t="s">
        <v>52</v>
      </c>
      <c r="U1453" s="55">
        <v>25290</v>
      </c>
      <c r="V1453" s="56">
        <v>25290</v>
      </c>
      <c r="W1453" s="55" t="s">
        <v>340</v>
      </c>
      <c r="X1453" s="55" t="s">
        <v>440</v>
      </c>
      <c r="Y1453" s="55"/>
      <c r="Z1453" s="55" t="s">
        <v>48</v>
      </c>
      <c r="AA1453" s="55" t="s">
        <v>315</v>
      </c>
      <c r="AB1453" s="55" t="s">
        <v>42</v>
      </c>
      <c r="AC1453" s="55" t="s">
        <v>680</v>
      </c>
      <c r="AD1453" s="55" t="s">
        <v>146</v>
      </c>
      <c r="AE1453" s="55"/>
      <c r="AF1453" s="55" t="s">
        <v>427</v>
      </c>
    </row>
    <row r="1454" spans="1:32" x14ac:dyDescent="0.25">
      <c r="A1454" s="55" t="s">
        <v>35</v>
      </c>
      <c r="B1454" s="55" t="s">
        <v>36</v>
      </c>
      <c r="C1454" s="55" t="s">
        <v>37</v>
      </c>
      <c r="D1454" s="55" t="s">
        <v>121</v>
      </c>
      <c r="E1454" s="55" t="s">
        <v>215</v>
      </c>
      <c r="F1454" s="55" t="s">
        <v>216</v>
      </c>
      <c r="G1454" s="55" t="s">
        <v>124</v>
      </c>
      <c r="H1454" s="55" t="s">
        <v>124</v>
      </c>
      <c r="I1454" s="55" t="s">
        <v>42</v>
      </c>
      <c r="J1454" s="55" t="s">
        <v>268</v>
      </c>
      <c r="K1454" s="55" t="s">
        <v>268</v>
      </c>
      <c r="L1454" s="55" t="s">
        <v>43</v>
      </c>
      <c r="M1454" s="55" t="s">
        <v>44</v>
      </c>
      <c r="N1454" s="55" t="s">
        <v>160</v>
      </c>
      <c r="O1454" s="55" t="s">
        <v>221</v>
      </c>
      <c r="P1454" s="55" t="s">
        <v>413</v>
      </c>
      <c r="Q1454" s="55" t="s">
        <v>685</v>
      </c>
      <c r="R1454" s="55" t="s">
        <v>686</v>
      </c>
      <c r="S1454" s="55">
        <v>201306</v>
      </c>
      <c r="T1454" s="55" t="s">
        <v>52</v>
      </c>
      <c r="U1454" s="55">
        <v>0</v>
      </c>
      <c r="V1454" s="56">
        <v>75.61</v>
      </c>
      <c r="W1454" s="55"/>
      <c r="X1454" s="55"/>
      <c r="Y1454" s="55"/>
      <c r="Z1454" s="55" t="s">
        <v>48</v>
      </c>
      <c r="AA1454" s="55" t="s">
        <v>144</v>
      </c>
      <c r="AB1454" s="55" t="s">
        <v>42</v>
      </c>
      <c r="AC1454" s="55" t="s">
        <v>687</v>
      </c>
      <c r="AD1454" s="55" t="s">
        <v>146</v>
      </c>
      <c r="AE1454" s="55"/>
      <c r="AF1454" s="55" t="s">
        <v>416</v>
      </c>
    </row>
    <row r="1455" spans="1:32" x14ac:dyDescent="0.25">
      <c r="A1455" s="55" t="s">
        <v>35</v>
      </c>
      <c r="B1455" s="55" t="s">
        <v>36</v>
      </c>
      <c r="C1455" s="55" t="s">
        <v>37</v>
      </c>
      <c r="D1455" s="55" t="s">
        <v>121</v>
      </c>
      <c r="E1455" s="55" t="s">
        <v>122</v>
      </c>
      <c r="F1455" s="55" t="s">
        <v>123</v>
      </c>
      <c r="G1455" s="55" t="s">
        <v>124</v>
      </c>
      <c r="H1455" s="55" t="s">
        <v>124</v>
      </c>
      <c r="I1455" s="55" t="s">
        <v>42</v>
      </c>
      <c r="J1455" s="55" t="s">
        <v>289</v>
      </c>
      <c r="K1455" s="55" t="s">
        <v>289</v>
      </c>
      <c r="L1455" s="55" t="s">
        <v>43</v>
      </c>
      <c r="M1455" s="55" t="s">
        <v>44</v>
      </c>
      <c r="N1455" s="55" t="s">
        <v>126</v>
      </c>
      <c r="O1455" s="55" t="s">
        <v>42</v>
      </c>
      <c r="P1455" s="55" t="s">
        <v>141</v>
      </c>
      <c r="Q1455" s="55" t="s">
        <v>689</v>
      </c>
      <c r="R1455" s="55" t="s">
        <v>638</v>
      </c>
      <c r="S1455" s="55">
        <v>201306</v>
      </c>
      <c r="T1455" s="55" t="s">
        <v>52</v>
      </c>
      <c r="U1455" s="55">
        <v>0</v>
      </c>
      <c r="V1455" s="56">
        <v>199.8</v>
      </c>
      <c r="W1455" s="55"/>
      <c r="X1455" s="55"/>
      <c r="Y1455" s="55"/>
      <c r="Z1455" s="55" t="s">
        <v>48</v>
      </c>
      <c r="AA1455" s="55" t="s">
        <v>144</v>
      </c>
      <c r="AB1455" s="55" t="s">
        <v>42</v>
      </c>
      <c r="AC1455" s="55" t="s">
        <v>635</v>
      </c>
      <c r="AD1455" s="55" t="s">
        <v>146</v>
      </c>
      <c r="AE1455" s="55"/>
      <c r="AF1455" s="55" t="s">
        <v>147</v>
      </c>
    </row>
    <row r="1456" spans="1:32" x14ac:dyDescent="0.25">
      <c r="A1456" s="55" t="s">
        <v>35</v>
      </c>
      <c r="B1456" s="55" t="s">
        <v>36</v>
      </c>
      <c r="C1456" s="55" t="s">
        <v>37</v>
      </c>
      <c r="D1456" s="55" t="s">
        <v>121</v>
      </c>
      <c r="E1456" s="55" t="s">
        <v>122</v>
      </c>
      <c r="F1456" s="55" t="s">
        <v>123</v>
      </c>
      <c r="G1456" s="55" t="s">
        <v>124</v>
      </c>
      <c r="H1456" s="55" t="s">
        <v>124</v>
      </c>
      <c r="I1456" s="55" t="s">
        <v>42</v>
      </c>
      <c r="J1456" s="55" t="s">
        <v>298</v>
      </c>
      <c r="K1456" s="55" t="s">
        <v>298</v>
      </c>
      <c r="L1456" s="55" t="s">
        <v>43</v>
      </c>
      <c r="M1456" s="55" t="s">
        <v>44</v>
      </c>
      <c r="N1456" s="55" t="s">
        <v>150</v>
      </c>
      <c r="O1456" s="55" t="s">
        <v>42</v>
      </c>
      <c r="P1456" s="55" t="s">
        <v>690</v>
      </c>
      <c r="Q1456" s="55" t="s">
        <v>691</v>
      </c>
      <c r="R1456" s="55" t="s">
        <v>692</v>
      </c>
      <c r="S1456" s="55">
        <v>201306</v>
      </c>
      <c r="T1456" s="55" t="s">
        <v>52</v>
      </c>
      <c r="U1456" s="55">
        <v>3828</v>
      </c>
      <c r="V1456" s="56">
        <v>3828</v>
      </c>
      <c r="W1456" s="55" t="s">
        <v>340</v>
      </c>
      <c r="X1456" s="55" t="s">
        <v>693</v>
      </c>
      <c r="Y1456" s="55"/>
      <c r="Z1456" s="55" t="s">
        <v>48</v>
      </c>
      <c r="AA1456" s="55" t="s">
        <v>315</v>
      </c>
      <c r="AB1456" s="55" t="s">
        <v>42</v>
      </c>
      <c r="AC1456" s="55" t="s">
        <v>687</v>
      </c>
      <c r="AD1456" s="55" t="s">
        <v>146</v>
      </c>
      <c r="AE1456" s="55"/>
      <c r="AF1456" s="55" t="s">
        <v>694</v>
      </c>
    </row>
    <row r="1457" spans="1:32" x14ac:dyDescent="0.25">
      <c r="A1457" s="55" t="s">
        <v>35</v>
      </c>
      <c r="B1457" s="55" t="s">
        <v>36</v>
      </c>
      <c r="C1457" s="55" t="s">
        <v>37</v>
      </c>
      <c r="D1457" s="55" t="s">
        <v>121</v>
      </c>
      <c r="E1457" s="55" t="s">
        <v>122</v>
      </c>
      <c r="F1457" s="55" t="s">
        <v>123</v>
      </c>
      <c r="G1457" s="55" t="s">
        <v>124</v>
      </c>
      <c r="H1457" s="55" t="s">
        <v>124</v>
      </c>
      <c r="I1457" s="55" t="s">
        <v>42</v>
      </c>
      <c r="J1457" s="55" t="s">
        <v>298</v>
      </c>
      <c r="K1457" s="55" t="s">
        <v>298</v>
      </c>
      <c r="L1457" s="55" t="s">
        <v>43</v>
      </c>
      <c r="M1457" s="55" t="s">
        <v>44</v>
      </c>
      <c r="N1457" s="55" t="s">
        <v>134</v>
      </c>
      <c r="O1457" s="55" t="s">
        <v>42</v>
      </c>
      <c r="P1457" s="55" t="s">
        <v>690</v>
      </c>
      <c r="Q1457" s="55" t="s">
        <v>135</v>
      </c>
      <c r="R1457" s="55" t="s">
        <v>692</v>
      </c>
      <c r="S1457" s="55">
        <v>201306</v>
      </c>
      <c r="T1457" s="55" t="s">
        <v>52</v>
      </c>
      <c r="U1457" s="55">
        <v>0</v>
      </c>
      <c r="V1457" s="56">
        <v>191.4</v>
      </c>
      <c r="W1457" s="55"/>
      <c r="X1457" s="55" t="s">
        <v>693</v>
      </c>
      <c r="Y1457" s="55"/>
      <c r="Z1457" s="55" t="s">
        <v>48</v>
      </c>
      <c r="AA1457" s="55" t="s">
        <v>315</v>
      </c>
      <c r="AB1457" s="55" t="s">
        <v>42</v>
      </c>
      <c r="AC1457" s="55" t="s">
        <v>687</v>
      </c>
      <c r="AD1457" s="55" t="s">
        <v>146</v>
      </c>
      <c r="AE1457" s="55"/>
      <c r="AF1457" s="55" t="s">
        <v>694</v>
      </c>
    </row>
    <row r="1458" spans="1:32" x14ac:dyDescent="0.25">
      <c r="A1458" s="55" t="s">
        <v>35</v>
      </c>
      <c r="B1458" s="55" t="s">
        <v>36</v>
      </c>
      <c r="C1458" s="55" t="s">
        <v>37</v>
      </c>
      <c r="D1458" s="55" t="s">
        <v>121</v>
      </c>
      <c r="E1458" s="55" t="s">
        <v>122</v>
      </c>
      <c r="F1458" s="55" t="s">
        <v>123</v>
      </c>
      <c r="G1458" s="55" t="s">
        <v>124</v>
      </c>
      <c r="H1458" s="55" t="s">
        <v>124</v>
      </c>
      <c r="I1458" s="55" t="s">
        <v>42</v>
      </c>
      <c r="J1458" s="55" t="s">
        <v>298</v>
      </c>
      <c r="K1458" s="55" t="s">
        <v>298</v>
      </c>
      <c r="L1458" s="55" t="s">
        <v>43</v>
      </c>
      <c r="M1458" s="55" t="s">
        <v>44</v>
      </c>
      <c r="N1458" s="55" t="s">
        <v>150</v>
      </c>
      <c r="O1458" s="55" t="s">
        <v>42</v>
      </c>
      <c r="P1458" s="55" t="s">
        <v>690</v>
      </c>
      <c r="Q1458" s="55" t="s">
        <v>691</v>
      </c>
      <c r="R1458" s="55" t="s">
        <v>692</v>
      </c>
      <c r="S1458" s="55">
        <v>201306</v>
      </c>
      <c r="T1458" s="55" t="s">
        <v>47</v>
      </c>
      <c r="U1458" s="55">
        <v>-3828</v>
      </c>
      <c r="V1458" s="56">
        <v>-3828</v>
      </c>
      <c r="W1458" s="55" t="s">
        <v>340</v>
      </c>
      <c r="X1458" s="55" t="s">
        <v>693</v>
      </c>
      <c r="Y1458" s="55"/>
      <c r="Z1458" s="55" t="s">
        <v>48</v>
      </c>
      <c r="AA1458" s="55" t="s">
        <v>315</v>
      </c>
      <c r="AB1458" s="55" t="s">
        <v>42</v>
      </c>
      <c r="AC1458" s="55" t="s">
        <v>696</v>
      </c>
      <c r="AD1458" s="55" t="s">
        <v>146</v>
      </c>
      <c r="AE1458" s="55"/>
      <c r="AF1458" s="55" t="s">
        <v>694</v>
      </c>
    </row>
    <row r="1459" spans="1:32" x14ac:dyDescent="0.25">
      <c r="A1459" s="55" t="s">
        <v>35</v>
      </c>
      <c r="B1459" s="55" t="s">
        <v>36</v>
      </c>
      <c r="C1459" s="55" t="s">
        <v>37</v>
      </c>
      <c r="D1459" s="55" t="s">
        <v>121</v>
      </c>
      <c r="E1459" s="55" t="s">
        <v>122</v>
      </c>
      <c r="F1459" s="55" t="s">
        <v>123</v>
      </c>
      <c r="G1459" s="55" t="s">
        <v>124</v>
      </c>
      <c r="H1459" s="55" t="s">
        <v>124</v>
      </c>
      <c r="I1459" s="55" t="s">
        <v>42</v>
      </c>
      <c r="J1459" s="55" t="s">
        <v>174</v>
      </c>
      <c r="K1459" s="55" t="s">
        <v>174</v>
      </c>
      <c r="L1459" s="55" t="s">
        <v>43</v>
      </c>
      <c r="M1459" s="55" t="s">
        <v>44</v>
      </c>
      <c r="N1459" s="55" t="s">
        <v>180</v>
      </c>
      <c r="O1459" s="55" t="s">
        <v>644</v>
      </c>
      <c r="P1459" s="55"/>
      <c r="Q1459" s="55" t="s">
        <v>645</v>
      </c>
      <c r="R1459" s="55"/>
      <c r="S1459" s="55">
        <v>201306</v>
      </c>
      <c r="T1459" s="55" t="s">
        <v>52</v>
      </c>
      <c r="U1459" s="55">
        <v>0</v>
      </c>
      <c r="V1459" s="56">
        <v>660</v>
      </c>
      <c r="W1459" s="55"/>
      <c r="X1459" s="55"/>
      <c r="Y1459" s="55"/>
      <c r="Z1459" s="55" t="s">
        <v>48</v>
      </c>
      <c r="AA1459" s="55" t="s">
        <v>646</v>
      </c>
      <c r="AB1459" s="55" t="s">
        <v>42</v>
      </c>
      <c r="AC1459" s="55" t="s">
        <v>647</v>
      </c>
      <c r="AD1459" s="55" t="s">
        <v>648</v>
      </c>
    </row>
    <row r="1460" spans="1:32" x14ac:dyDescent="0.25">
      <c r="A1460" s="55" t="s">
        <v>35</v>
      </c>
      <c r="B1460" s="55" t="s">
        <v>36</v>
      </c>
      <c r="C1460" s="55" t="s">
        <v>37</v>
      </c>
      <c r="D1460" s="55" t="s">
        <v>121</v>
      </c>
      <c r="E1460" s="55" t="s">
        <v>122</v>
      </c>
      <c r="F1460" s="55" t="s">
        <v>123</v>
      </c>
      <c r="G1460" s="55" t="s">
        <v>124</v>
      </c>
      <c r="H1460" s="55" t="s">
        <v>124</v>
      </c>
      <c r="I1460" s="55" t="s">
        <v>42</v>
      </c>
      <c r="J1460" s="55" t="s">
        <v>125</v>
      </c>
      <c r="K1460" s="55" t="s">
        <v>125</v>
      </c>
      <c r="L1460" s="55" t="s">
        <v>43</v>
      </c>
      <c r="M1460" s="55" t="s">
        <v>44</v>
      </c>
      <c r="N1460" s="55" t="s">
        <v>134</v>
      </c>
      <c r="O1460" s="55" t="s">
        <v>42</v>
      </c>
      <c r="P1460" s="55"/>
      <c r="Q1460" s="55" t="s">
        <v>706</v>
      </c>
      <c r="R1460" s="55" t="s">
        <v>618</v>
      </c>
      <c r="S1460" s="55">
        <v>201307</v>
      </c>
      <c r="T1460" s="55" t="s">
        <v>47</v>
      </c>
      <c r="U1460" s="55">
        <v>0</v>
      </c>
      <c r="V1460" s="56">
        <v>-600</v>
      </c>
      <c r="W1460" s="55"/>
      <c r="X1460" s="55" t="s">
        <v>619</v>
      </c>
      <c r="Y1460" s="55"/>
      <c r="Z1460" s="55" t="s">
        <v>48</v>
      </c>
      <c r="AA1460" s="55" t="s">
        <v>129</v>
      </c>
      <c r="AB1460" s="55" t="s">
        <v>42</v>
      </c>
      <c r="AC1460" s="55" t="s">
        <v>707</v>
      </c>
      <c r="AD1460" s="55" t="s">
        <v>51</v>
      </c>
      <c r="AE1460" s="53"/>
    </row>
    <row r="1461" spans="1:32" x14ac:dyDescent="0.25">
      <c r="A1461" s="55" t="s">
        <v>35</v>
      </c>
      <c r="B1461" s="55" t="s">
        <v>36</v>
      </c>
      <c r="C1461" s="55" t="s">
        <v>37</v>
      </c>
      <c r="D1461" s="55" t="s">
        <v>121</v>
      </c>
      <c r="E1461" s="55" t="s">
        <v>122</v>
      </c>
      <c r="F1461" s="55" t="s">
        <v>123</v>
      </c>
      <c r="G1461" s="55" t="s">
        <v>124</v>
      </c>
      <c r="H1461" s="55" t="s">
        <v>124</v>
      </c>
      <c r="I1461" s="55" t="s">
        <v>42</v>
      </c>
      <c r="J1461" s="55" t="s">
        <v>149</v>
      </c>
      <c r="K1461" s="55" t="s">
        <v>149</v>
      </c>
      <c r="L1461" s="55" t="s">
        <v>43</v>
      </c>
      <c r="M1461" s="55" t="s">
        <v>44</v>
      </c>
      <c r="N1461" s="55" t="s">
        <v>150</v>
      </c>
      <c r="O1461" s="55" t="s">
        <v>42</v>
      </c>
      <c r="P1461" s="55"/>
      <c r="Q1461" s="55" t="s">
        <v>152</v>
      </c>
      <c r="R1461" s="55"/>
      <c r="S1461" s="55">
        <v>201307</v>
      </c>
      <c r="T1461" s="55" t="s">
        <v>47</v>
      </c>
      <c r="U1461" s="55">
        <v>0</v>
      </c>
      <c r="V1461" s="56">
        <v>-71500</v>
      </c>
      <c r="W1461" s="55"/>
      <c r="X1461" s="55" t="s">
        <v>341</v>
      </c>
      <c r="Y1461" s="55"/>
      <c r="Z1461" s="55" t="s">
        <v>48</v>
      </c>
      <c r="AA1461" s="55" t="s">
        <v>129</v>
      </c>
      <c r="AB1461" s="55" t="s">
        <v>42</v>
      </c>
      <c r="AC1461" s="55" t="s">
        <v>712</v>
      </c>
      <c r="AD1461" s="55" t="s">
        <v>51</v>
      </c>
      <c r="AE1461" s="53"/>
    </row>
    <row r="1462" spans="1:32" x14ac:dyDescent="0.25">
      <c r="A1462" s="55" t="s">
        <v>35</v>
      </c>
      <c r="B1462" s="55" t="s">
        <v>36</v>
      </c>
      <c r="C1462" s="55" t="s">
        <v>37</v>
      </c>
      <c r="D1462" s="55" t="s">
        <v>121</v>
      </c>
      <c r="E1462" s="55" t="s">
        <v>122</v>
      </c>
      <c r="F1462" s="55" t="s">
        <v>123</v>
      </c>
      <c r="G1462" s="55" t="s">
        <v>124</v>
      </c>
      <c r="H1462" s="55" t="s">
        <v>124</v>
      </c>
      <c r="I1462" s="55" t="s">
        <v>42</v>
      </c>
      <c r="J1462" s="55" t="s">
        <v>149</v>
      </c>
      <c r="K1462" s="55" t="s">
        <v>149</v>
      </c>
      <c r="L1462" s="55" t="s">
        <v>43</v>
      </c>
      <c r="M1462" s="55" t="s">
        <v>44</v>
      </c>
      <c r="N1462" s="55" t="s">
        <v>150</v>
      </c>
      <c r="O1462" s="55" t="s">
        <v>42</v>
      </c>
      <c r="P1462" s="55"/>
      <c r="Q1462" s="55" t="s">
        <v>152</v>
      </c>
      <c r="R1462" s="55"/>
      <c r="S1462" s="55">
        <v>201307</v>
      </c>
      <c r="T1462" s="55" t="s">
        <v>52</v>
      </c>
      <c r="U1462" s="55">
        <v>0</v>
      </c>
      <c r="V1462" s="56">
        <v>63000</v>
      </c>
      <c r="W1462" s="55"/>
      <c r="X1462" s="55" t="s">
        <v>341</v>
      </c>
      <c r="Y1462" s="55"/>
      <c r="Z1462" s="55" t="s">
        <v>48</v>
      </c>
      <c r="AA1462" s="55" t="s">
        <v>129</v>
      </c>
      <c r="AB1462" s="55" t="s">
        <v>42</v>
      </c>
      <c r="AC1462" s="55" t="s">
        <v>711</v>
      </c>
      <c r="AD1462" s="55" t="s">
        <v>51</v>
      </c>
      <c r="AE1462" s="53"/>
    </row>
    <row r="1463" spans="1:32" x14ac:dyDescent="0.25">
      <c r="A1463" s="55" t="s">
        <v>35</v>
      </c>
      <c r="B1463" s="55" t="s">
        <v>36</v>
      </c>
      <c r="C1463" s="55" t="s">
        <v>37</v>
      </c>
      <c r="D1463" s="55" t="s">
        <v>1049</v>
      </c>
      <c r="E1463" s="55" t="s">
        <v>1050</v>
      </c>
      <c r="F1463" s="55" t="s">
        <v>1051</v>
      </c>
      <c r="G1463" s="55" t="s">
        <v>124</v>
      </c>
      <c r="H1463" s="55" t="s">
        <v>124</v>
      </c>
      <c r="I1463" s="55" t="s">
        <v>42</v>
      </c>
      <c r="J1463" s="55" t="s">
        <v>156</v>
      </c>
      <c r="K1463" s="55" t="s">
        <v>156</v>
      </c>
      <c r="L1463" s="55" t="s">
        <v>43</v>
      </c>
      <c r="M1463" s="55" t="s">
        <v>44</v>
      </c>
      <c r="N1463" s="55" t="s">
        <v>134</v>
      </c>
      <c r="O1463" s="55" t="s">
        <v>42</v>
      </c>
      <c r="P1463" s="55"/>
      <c r="Q1463" s="55" t="s">
        <v>1052</v>
      </c>
      <c r="R1463" s="55" t="s">
        <v>1053</v>
      </c>
      <c r="S1463" s="55">
        <v>201307</v>
      </c>
      <c r="T1463" s="55" t="s">
        <v>47</v>
      </c>
      <c r="U1463" s="55">
        <v>0</v>
      </c>
      <c r="V1463" s="56">
        <v>-500</v>
      </c>
      <c r="W1463" s="55"/>
      <c r="X1463" s="55" t="s">
        <v>1054</v>
      </c>
      <c r="Y1463" s="55"/>
      <c r="Z1463" s="55" t="s">
        <v>48</v>
      </c>
      <c r="AA1463" s="55" t="s">
        <v>129</v>
      </c>
      <c r="AB1463" s="55" t="s">
        <v>42</v>
      </c>
      <c r="AC1463" s="55" t="s">
        <v>707</v>
      </c>
      <c r="AD1463" s="55" t="s">
        <v>51</v>
      </c>
      <c r="AE1463" s="53"/>
    </row>
    <row r="1464" spans="1:32" x14ac:dyDescent="0.25">
      <c r="A1464" s="55" t="s">
        <v>35</v>
      </c>
      <c r="B1464" s="55" t="s">
        <v>36</v>
      </c>
      <c r="C1464" s="55" t="s">
        <v>37</v>
      </c>
      <c r="D1464" s="55" t="s">
        <v>121</v>
      </c>
      <c r="E1464" s="55" t="s">
        <v>122</v>
      </c>
      <c r="F1464" s="55" t="s">
        <v>123</v>
      </c>
      <c r="G1464" s="55" t="s">
        <v>124</v>
      </c>
      <c r="H1464" s="55" t="s">
        <v>124</v>
      </c>
      <c r="I1464" s="55" t="s">
        <v>42</v>
      </c>
      <c r="J1464" s="55" t="s">
        <v>156</v>
      </c>
      <c r="K1464" s="55" t="s">
        <v>156</v>
      </c>
      <c r="L1464" s="55" t="s">
        <v>43</v>
      </c>
      <c r="M1464" s="55" t="s">
        <v>44</v>
      </c>
      <c r="N1464" s="55" t="s">
        <v>134</v>
      </c>
      <c r="O1464" s="55" t="s">
        <v>42</v>
      </c>
      <c r="P1464" s="55"/>
      <c r="Q1464" s="55" t="s">
        <v>506</v>
      </c>
      <c r="R1464" s="55" t="s">
        <v>639</v>
      </c>
      <c r="S1464" s="55">
        <v>201307</v>
      </c>
      <c r="T1464" s="55" t="s">
        <v>47</v>
      </c>
      <c r="U1464" s="55">
        <v>0</v>
      </c>
      <c r="V1464" s="56">
        <v>-1114.1199999999999</v>
      </c>
      <c r="W1464" s="55"/>
      <c r="X1464" s="55" t="s">
        <v>507</v>
      </c>
      <c r="Y1464" s="55"/>
      <c r="Z1464" s="55" t="s">
        <v>48</v>
      </c>
      <c r="AA1464" s="55" t="s">
        <v>129</v>
      </c>
      <c r="AB1464" s="55" t="s">
        <v>42</v>
      </c>
      <c r="AC1464" s="55" t="s">
        <v>707</v>
      </c>
      <c r="AD1464" s="55" t="s">
        <v>51</v>
      </c>
      <c r="AE1464" s="53"/>
    </row>
    <row r="1465" spans="1:32" x14ac:dyDescent="0.25">
      <c r="A1465" s="55" t="s">
        <v>35</v>
      </c>
      <c r="B1465" s="55" t="s">
        <v>36</v>
      </c>
      <c r="C1465" s="55" t="s">
        <v>37</v>
      </c>
      <c r="D1465" s="55" t="s">
        <v>121</v>
      </c>
      <c r="E1465" s="55" t="s">
        <v>122</v>
      </c>
      <c r="F1465" s="55" t="s">
        <v>123</v>
      </c>
      <c r="G1465" s="55" t="s">
        <v>124</v>
      </c>
      <c r="H1465" s="55" t="s">
        <v>124</v>
      </c>
      <c r="I1465" s="55" t="s">
        <v>42</v>
      </c>
      <c r="J1465" s="55" t="s">
        <v>156</v>
      </c>
      <c r="K1465" s="55" t="s">
        <v>156</v>
      </c>
      <c r="L1465" s="55" t="s">
        <v>43</v>
      </c>
      <c r="M1465" s="55" t="s">
        <v>44</v>
      </c>
      <c r="N1465" s="55" t="s">
        <v>150</v>
      </c>
      <c r="O1465" s="55" t="s">
        <v>42</v>
      </c>
      <c r="P1465" s="55"/>
      <c r="Q1465" s="55" t="s">
        <v>506</v>
      </c>
      <c r="R1465" s="55"/>
      <c r="S1465" s="55">
        <v>201307</v>
      </c>
      <c r="T1465" s="55" t="s">
        <v>52</v>
      </c>
      <c r="U1465" s="55">
        <v>0</v>
      </c>
      <c r="V1465" s="56">
        <v>20187.82</v>
      </c>
      <c r="W1465" s="55"/>
      <c r="X1465" s="55" t="s">
        <v>507</v>
      </c>
      <c r="Y1465" s="55"/>
      <c r="Z1465" s="55" t="s">
        <v>48</v>
      </c>
      <c r="AA1465" s="55" t="s">
        <v>129</v>
      </c>
      <c r="AB1465" s="55" t="s">
        <v>42</v>
      </c>
      <c r="AC1465" s="55" t="s">
        <v>711</v>
      </c>
      <c r="AD1465" s="55" t="s">
        <v>51</v>
      </c>
      <c r="AE1465" s="53"/>
    </row>
    <row r="1466" spans="1:32" x14ac:dyDescent="0.25">
      <c r="A1466" s="55" t="s">
        <v>35</v>
      </c>
      <c r="B1466" s="55" t="s">
        <v>36</v>
      </c>
      <c r="C1466" s="55" t="s">
        <v>37</v>
      </c>
      <c r="D1466" s="55" t="s">
        <v>121</v>
      </c>
      <c r="E1466" s="55" t="s">
        <v>122</v>
      </c>
      <c r="F1466" s="55" t="s">
        <v>123</v>
      </c>
      <c r="G1466" s="55" t="s">
        <v>124</v>
      </c>
      <c r="H1466" s="55" t="s">
        <v>124</v>
      </c>
      <c r="I1466" s="55" t="s">
        <v>42</v>
      </c>
      <c r="J1466" s="55" t="s">
        <v>174</v>
      </c>
      <c r="K1466" s="55" t="s">
        <v>174</v>
      </c>
      <c r="L1466" s="55" t="s">
        <v>43</v>
      </c>
      <c r="M1466" s="55" t="s">
        <v>44</v>
      </c>
      <c r="N1466" s="55" t="s">
        <v>150</v>
      </c>
      <c r="O1466" s="55" t="s">
        <v>42</v>
      </c>
      <c r="P1466" s="55"/>
      <c r="Q1466" s="55" t="s">
        <v>176</v>
      </c>
      <c r="R1466" s="55" t="s">
        <v>650</v>
      </c>
      <c r="S1466" s="55">
        <v>201307</v>
      </c>
      <c r="T1466" s="55" t="s">
        <v>47</v>
      </c>
      <c r="U1466" s="55">
        <v>0</v>
      </c>
      <c r="V1466" s="56">
        <v>-125004.96</v>
      </c>
      <c r="W1466" s="55"/>
      <c r="X1466" s="55" t="s">
        <v>177</v>
      </c>
      <c r="Y1466" s="55"/>
      <c r="Z1466" s="55" t="s">
        <v>48</v>
      </c>
      <c r="AA1466" s="55" t="s">
        <v>129</v>
      </c>
      <c r="AB1466" s="55" t="s">
        <v>42</v>
      </c>
      <c r="AC1466" s="55" t="s">
        <v>712</v>
      </c>
      <c r="AD1466" s="55" t="s">
        <v>51</v>
      </c>
      <c r="AE1466" s="53"/>
    </row>
    <row r="1467" spans="1:32" x14ac:dyDescent="0.25">
      <c r="A1467" s="55" t="s">
        <v>35</v>
      </c>
      <c r="B1467" s="55" t="s">
        <v>36</v>
      </c>
      <c r="C1467" s="55" t="s">
        <v>37</v>
      </c>
      <c r="D1467" s="55" t="s">
        <v>121</v>
      </c>
      <c r="E1467" s="55" t="s">
        <v>122</v>
      </c>
      <c r="F1467" s="55" t="s">
        <v>123</v>
      </c>
      <c r="G1467" s="55" t="s">
        <v>124</v>
      </c>
      <c r="H1467" s="55" t="s">
        <v>124</v>
      </c>
      <c r="I1467" s="55" t="s">
        <v>42</v>
      </c>
      <c r="J1467" s="55" t="s">
        <v>174</v>
      </c>
      <c r="K1467" s="55" t="s">
        <v>174</v>
      </c>
      <c r="L1467" s="55" t="s">
        <v>43</v>
      </c>
      <c r="M1467" s="55" t="s">
        <v>44</v>
      </c>
      <c r="N1467" s="55" t="s">
        <v>150</v>
      </c>
      <c r="O1467" s="55" t="s">
        <v>42</v>
      </c>
      <c r="P1467" s="55"/>
      <c r="Q1467" s="55" t="s">
        <v>176</v>
      </c>
      <c r="R1467" s="55" t="s">
        <v>650</v>
      </c>
      <c r="S1467" s="55">
        <v>201307</v>
      </c>
      <c r="T1467" s="55" t="s">
        <v>47</v>
      </c>
      <c r="U1467" s="55">
        <v>0</v>
      </c>
      <c r="V1467" s="56">
        <v>-72835</v>
      </c>
      <c r="W1467" s="55"/>
      <c r="X1467" s="55" t="s">
        <v>177</v>
      </c>
      <c r="Y1467" s="55"/>
      <c r="Z1467" s="55" t="s">
        <v>48</v>
      </c>
      <c r="AA1467" s="55" t="s">
        <v>129</v>
      </c>
      <c r="AB1467" s="55" t="s">
        <v>42</v>
      </c>
      <c r="AC1467" s="55" t="s">
        <v>712</v>
      </c>
      <c r="AD1467" s="55" t="s">
        <v>51</v>
      </c>
      <c r="AE1467" s="53"/>
    </row>
    <row r="1468" spans="1:32" x14ac:dyDescent="0.25">
      <c r="A1468" s="55" t="s">
        <v>35</v>
      </c>
      <c r="B1468" s="55" t="s">
        <v>36</v>
      </c>
      <c r="C1468" s="55" t="s">
        <v>37</v>
      </c>
      <c r="D1468" s="55" t="s">
        <v>121</v>
      </c>
      <c r="E1468" s="55" t="s">
        <v>122</v>
      </c>
      <c r="F1468" s="55" t="s">
        <v>123</v>
      </c>
      <c r="G1468" s="55" t="s">
        <v>124</v>
      </c>
      <c r="H1468" s="55" t="s">
        <v>124</v>
      </c>
      <c r="I1468" s="55" t="s">
        <v>42</v>
      </c>
      <c r="J1468" s="55" t="s">
        <v>174</v>
      </c>
      <c r="K1468" s="55" t="s">
        <v>174</v>
      </c>
      <c r="L1468" s="55" t="s">
        <v>43</v>
      </c>
      <c r="M1468" s="55" t="s">
        <v>44</v>
      </c>
      <c r="N1468" s="55" t="s">
        <v>150</v>
      </c>
      <c r="O1468" s="55" t="s">
        <v>42</v>
      </c>
      <c r="P1468" s="55"/>
      <c r="Q1468" s="55" t="s">
        <v>176</v>
      </c>
      <c r="R1468" s="55"/>
      <c r="S1468" s="55">
        <v>201307</v>
      </c>
      <c r="T1468" s="55" t="s">
        <v>52</v>
      </c>
      <c r="U1468" s="55">
        <v>0</v>
      </c>
      <c r="V1468" s="56">
        <v>30125.94</v>
      </c>
      <c r="W1468" s="55"/>
      <c r="X1468" s="55" t="s">
        <v>177</v>
      </c>
      <c r="Y1468" s="55"/>
      <c r="Z1468" s="55" t="s">
        <v>48</v>
      </c>
      <c r="AA1468" s="55" t="s">
        <v>129</v>
      </c>
      <c r="AB1468" s="55" t="s">
        <v>42</v>
      </c>
      <c r="AC1468" s="55" t="s">
        <v>711</v>
      </c>
      <c r="AD1468" s="55" t="s">
        <v>51</v>
      </c>
      <c r="AE1468" s="53"/>
    </row>
    <row r="1469" spans="1:32" x14ac:dyDescent="0.25">
      <c r="A1469" s="55" t="s">
        <v>35</v>
      </c>
      <c r="B1469" s="55" t="s">
        <v>36</v>
      </c>
      <c r="C1469" s="55" t="s">
        <v>37</v>
      </c>
      <c r="D1469" s="55" t="s">
        <v>121</v>
      </c>
      <c r="E1469" s="55" t="s">
        <v>122</v>
      </c>
      <c r="F1469" s="55" t="s">
        <v>123</v>
      </c>
      <c r="G1469" s="55" t="s">
        <v>124</v>
      </c>
      <c r="H1469" s="55" t="s">
        <v>124</v>
      </c>
      <c r="I1469" s="55" t="s">
        <v>42</v>
      </c>
      <c r="J1469" s="55" t="s">
        <v>174</v>
      </c>
      <c r="K1469" s="55" t="s">
        <v>174</v>
      </c>
      <c r="L1469" s="55" t="s">
        <v>43</v>
      </c>
      <c r="M1469" s="55" t="s">
        <v>44</v>
      </c>
      <c r="N1469" s="55" t="s">
        <v>180</v>
      </c>
      <c r="O1469" s="55" t="s">
        <v>42</v>
      </c>
      <c r="P1469" s="55"/>
      <c r="Q1469" s="55" t="s">
        <v>176</v>
      </c>
      <c r="R1469" s="55"/>
      <c r="S1469" s="55">
        <v>201307</v>
      </c>
      <c r="T1469" s="55" t="s">
        <v>52</v>
      </c>
      <c r="U1469" s="55">
        <v>0</v>
      </c>
      <c r="V1469" s="56">
        <v>2277</v>
      </c>
      <c r="W1469" s="55"/>
      <c r="X1469" s="55" t="s">
        <v>177</v>
      </c>
      <c r="Y1469" s="55"/>
      <c r="Z1469" s="55" t="s">
        <v>48</v>
      </c>
      <c r="AA1469" s="55" t="s">
        <v>129</v>
      </c>
      <c r="AB1469" s="55" t="s">
        <v>42</v>
      </c>
      <c r="AC1469" s="55" t="s">
        <v>711</v>
      </c>
      <c r="AD1469" s="55" t="s">
        <v>51</v>
      </c>
      <c r="AE1469" s="53"/>
    </row>
    <row r="1470" spans="1:32" x14ac:dyDescent="0.25">
      <c r="A1470" s="55" t="s">
        <v>35</v>
      </c>
      <c r="B1470" s="55" t="s">
        <v>36</v>
      </c>
      <c r="C1470" s="55" t="s">
        <v>37</v>
      </c>
      <c r="D1470" s="55" t="s">
        <v>121</v>
      </c>
      <c r="E1470" s="55" t="s">
        <v>122</v>
      </c>
      <c r="F1470" s="55" t="s">
        <v>123</v>
      </c>
      <c r="G1470" s="55" t="s">
        <v>124</v>
      </c>
      <c r="H1470" s="55" t="s">
        <v>124</v>
      </c>
      <c r="I1470" s="55" t="s">
        <v>42</v>
      </c>
      <c r="J1470" s="55" t="s">
        <v>174</v>
      </c>
      <c r="K1470" s="55" t="s">
        <v>174</v>
      </c>
      <c r="L1470" s="55" t="s">
        <v>43</v>
      </c>
      <c r="M1470" s="55" t="s">
        <v>44</v>
      </c>
      <c r="N1470" s="55" t="s">
        <v>150</v>
      </c>
      <c r="O1470" s="55" t="s">
        <v>42</v>
      </c>
      <c r="P1470" s="55"/>
      <c r="Q1470" s="55" t="s">
        <v>176</v>
      </c>
      <c r="R1470" s="55" t="s">
        <v>721</v>
      </c>
      <c r="S1470" s="55">
        <v>201307</v>
      </c>
      <c r="T1470" s="55" t="s">
        <v>52</v>
      </c>
      <c r="U1470" s="55">
        <v>0</v>
      </c>
      <c r="V1470" s="56">
        <v>86166.67</v>
      </c>
      <c r="W1470" s="55"/>
      <c r="X1470" s="55" t="s">
        <v>177</v>
      </c>
      <c r="Y1470" s="55"/>
      <c r="Z1470" s="55" t="s">
        <v>48</v>
      </c>
      <c r="AA1470" s="55" t="s">
        <v>129</v>
      </c>
      <c r="AB1470" s="55" t="s">
        <v>42</v>
      </c>
      <c r="AC1470" s="55" t="s">
        <v>711</v>
      </c>
      <c r="AD1470" s="55" t="s">
        <v>51</v>
      </c>
      <c r="AE1470" s="53"/>
    </row>
    <row r="1471" spans="1:32" x14ac:dyDescent="0.25">
      <c r="A1471" s="55" t="s">
        <v>35</v>
      </c>
      <c r="B1471" s="55" t="s">
        <v>36</v>
      </c>
      <c r="C1471" s="55" t="s">
        <v>37</v>
      </c>
      <c r="D1471" s="55" t="s">
        <v>121</v>
      </c>
      <c r="E1471" s="55" t="s">
        <v>122</v>
      </c>
      <c r="F1471" s="55" t="s">
        <v>123</v>
      </c>
      <c r="G1471" s="55" t="s">
        <v>124</v>
      </c>
      <c r="H1471" s="55" t="s">
        <v>124</v>
      </c>
      <c r="I1471" s="55" t="s">
        <v>42</v>
      </c>
      <c r="J1471" s="55" t="s">
        <v>174</v>
      </c>
      <c r="K1471" s="55" t="s">
        <v>174</v>
      </c>
      <c r="L1471" s="55" t="s">
        <v>43</v>
      </c>
      <c r="M1471" s="55" t="s">
        <v>44</v>
      </c>
      <c r="N1471" s="55" t="s">
        <v>180</v>
      </c>
      <c r="O1471" s="55" t="s">
        <v>42</v>
      </c>
      <c r="P1471" s="55"/>
      <c r="Q1471" s="55" t="s">
        <v>176</v>
      </c>
      <c r="R1471" s="55" t="s">
        <v>721</v>
      </c>
      <c r="S1471" s="55">
        <v>201307</v>
      </c>
      <c r="T1471" s="55" t="s">
        <v>52</v>
      </c>
      <c r="U1471" s="55">
        <v>0</v>
      </c>
      <c r="V1471" s="56">
        <v>45276</v>
      </c>
      <c r="W1471" s="55"/>
      <c r="X1471" s="55" t="s">
        <v>177</v>
      </c>
      <c r="Y1471" s="55"/>
      <c r="Z1471" s="55" t="s">
        <v>48</v>
      </c>
      <c r="AA1471" s="55" t="s">
        <v>129</v>
      </c>
      <c r="AB1471" s="55" t="s">
        <v>42</v>
      </c>
      <c r="AC1471" s="55" t="s">
        <v>711</v>
      </c>
      <c r="AD1471" s="55" t="s">
        <v>51</v>
      </c>
      <c r="AE1471" s="53"/>
    </row>
    <row r="1472" spans="1:32" x14ac:dyDescent="0.25">
      <c r="A1472" s="55" t="s">
        <v>35</v>
      </c>
      <c r="B1472" s="55" t="s">
        <v>36</v>
      </c>
      <c r="C1472" s="55" t="s">
        <v>37</v>
      </c>
      <c r="D1472" s="55" t="s">
        <v>121</v>
      </c>
      <c r="E1472" s="55" t="s">
        <v>122</v>
      </c>
      <c r="F1472" s="55" t="s">
        <v>123</v>
      </c>
      <c r="G1472" s="55" t="s">
        <v>124</v>
      </c>
      <c r="H1472" s="55" t="s">
        <v>124</v>
      </c>
      <c r="I1472" s="55" t="s">
        <v>42</v>
      </c>
      <c r="J1472" s="55" t="s">
        <v>156</v>
      </c>
      <c r="K1472" s="55" t="s">
        <v>156</v>
      </c>
      <c r="L1472" s="55" t="s">
        <v>43</v>
      </c>
      <c r="M1472" s="55" t="s">
        <v>44</v>
      </c>
      <c r="N1472" s="55" t="s">
        <v>150</v>
      </c>
      <c r="O1472" s="55" t="s">
        <v>42</v>
      </c>
      <c r="P1472" s="55"/>
      <c r="Q1472" s="55" t="s">
        <v>506</v>
      </c>
      <c r="R1472" s="55"/>
      <c r="S1472" s="55">
        <v>201307</v>
      </c>
      <c r="T1472" s="55" t="s">
        <v>47</v>
      </c>
      <c r="U1472" s="55">
        <v>0</v>
      </c>
      <c r="V1472" s="56">
        <v>-40000</v>
      </c>
      <c r="W1472" s="55"/>
      <c r="X1472" s="55" t="s">
        <v>507</v>
      </c>
      <c r="Y1472" s="55"/>
      <c r="Z1472" s="55" t="s">
        <v>48</v>
      </c>
      <c r="AA1472" s="55" t="s">
        <v>129</v>
      </c>
      <c r="AB1472" s="55" t="s">
        <v>42</v>
      </c>
      <c r="AC1472" s="55" t="s">
        <v>712</v>
      </c>
      <c r="AD1472" s="55" t="s">
        <v>51</v>
      </c>
      <c r="AE1472" s="53"/>
    </row>
    <row r="1473" spans="1:31" x14ac:dyDescent="0.25">
      <c r="A1473" s="55" t="s">
        <v>35</v>
      </c>
      <c r="B1473" s="55" t="s">
        <v>36</v>
      </c>
      <c r="C1473" s="55" t="s">
        <v>37</v>
      </c>
      <c r="D1473" s="55" t="s">
        <v>121</v>
      </c>
      <c r="E1473" s="55" t="s">
        <v>122</v>
      </c>
      <c r="F1473" s="55" t="s">
        <v>123</v>
      </c>
      <c r="G1473" s="55" t="s">
        <v>124</v>
      </c>
      <c r="H1473" s="55" t="s">
        <v>124</v>
      </c>
      <c r="I1473" s="55" t="s">
        <v>42</v>
      </c>
      <c r="J1473" s="55" t="s">
        <v>174</v>
      </c>
      <c r="K1473" s="55" t="s">
        <v>174</v>
      </c>
      <c r="L1473" s="55" t="s">
        <v>43</v>
      </c>
      <c r="M1473" s="55" t="s">
        <v>44</v>
      </c>
      <c r="N1473" s="55" t="s">
        <v>150</v>
      </c>
      <c r="O1473" s="55" t="s">
        <v>42</v>
      </c>
      <c r="P1473" s="55"/>
      <c r="Q1473" s="55" t="s">
        <v>176</v>
      </c>
      <c r="R1473" s="55"/>
      <c r="S1473" s="55">
        <v>201307</v>
      </c>
      <c r="T1473" s="55" t="s">
        <v>47</v>
      </c>
      <c r="U1473" s="55">
        <v>0</v>
      </c>
      <c r="V1473" s="56">
        <v>-75861.2</v>
      </c>
      <c r="W1473" s="55"/>
      <c r="X1473" s="55" t="s">
        <v>177</v>
      </c>
      <c r="Y1473" s="55"/>
      <c r="Z1473" s="55" t="s">
        <v>48</v>
      </c>
      <c r="AA1473" s="55" t="s">
        <v>129</v>
      </c>
      <c r="AB1473" s="55" t="s">
        <v>42</v>
      </c>
      <c r="AC1473" s="55" t="s">
        <v>712</v>
      </c>
      <c r="AD1473" s="55" t="s">
        <v>51</v>
      </c>
      <c r="AE1473" s="53"/>
    </row>
    <row r="1474" spans="1:31" x14ac:dyDescent="0.25">
      <c r="A1474" s="55" t="s">
        <v>35</v>
      </c>
      <c r="B1474" s="55" t="s">
        <v>36</v>
      </c>
      <c r="C1474" s="55" t="s">
        <v>37</v>
      </c>
      <c r="D1474" s="55" t="s">
        <v>121</v>
      </c>
      <c r="E1474" s="55" t="s">
        <v>122</v>
      </c>
      <c r="F1474" s="55" t="s">
        <v>123</v>
      </c>
      <c r="G1474" s="55" t="s">
        <v>124</v>
      </c>
      <c r="H1474" s="55" t="s">
        <v>124</v>
      </c>
      <c r="I1474" s="55" t="s">
        <v>42</v>
      </c>
      <c r="J1474" s="55" t="s">
        <v>174</v>
      </c>
      <c r="K1474" s="55" t="s">
        <v>174</v>
      </c>
      <c r="L1474" s="55" t="s">
        <v>43</v>
      </c>
      <c r="M1474" s="55" t="s">
        <v>44</v>
      </c>
      <c r="N1474" s="55" t="s">
        <v>150</v>
      </c>
      <c r="O1474" s="55" t="s">
        <v>42</v>
      </c>
      <c r="P1474" s="55"/>
      <c r="Q1474" s="55" t="s">
        <v>176</v>
      </c>
      <c r="R1474" s="55"/>
      <c r="S1474" s="55">
        <v>201307</v>
      </c>
      <c r="T1474" s="55" t="s">
        <v>47</v>
      </c>
      <c r="U1474" s="55">
        <v>0</v>
      </c>
      <c r="V1474" s="56">
        <v>-59435</v>
      </c>
      <c r="W1474" s="55"/>
      <c r="X1474" s="55" t="s">
        <v>177</v>
      </c>
      <c r="Y1474" s="55"/>
      <c r="Z1474" s="55" t="s">
        <v>48</v>
      </c>
      <c r="AA1474" s="55" t="s">
        <v>129</v>
      </c>
      <c r="AB1474" s="55" t="s">
        <v>42</v>
      </c>
      <c r="AC1474" s="55" t="s">
        <v>712</v>
      </c>
      <c r="AD1474" s="55" t="s">
        <v>51</v>
      </c>
      <c r="AE1474" s="53"/>
    </row>
    <row r="1475" spans="1:31" x14ac:dyDescent="0.25">
      <c r="A1475" s="55" t="s">
        <v>35</v>
      </c>
      <c r="B1475" s="55" t="s">
        <v>36</v>
      </c>
      <c r="C1475" s="55" t="s">
        <v>37</v>
      </c>
      <c r="D1475" s="55" t="s">
        <v>121</v>
      </c>
      <c r="E1475" s="55" t="s">
        <v>122</v>
      </c>
      <c r="F1475" s="55" t="s">
        <v>123</v>
      </c>
      <c r="G1475" s="55" t="s">
        <v>124</v>
      </c>
      <c r="H1475" s="55" t="s">
        <v>124</v>
      </c>
      <c r="I1475" s="55" t="s">
        <v>42</v>
      </c>
      <c r="J1475" s="55" t="s">
        <v>174</v>
      </c>
      <c r="K1475" s="55" t="s">
        <v>174</v>
      </c>
      <c r="L1475" s="55" t="s">
        <v>43</v>
      </c>
      <c r="M1475" s="55" t="s">
        <v>44</v>
      </c>
      <c r="N1475" s="55" t="s">
        <v>180</v>
      </c>
      <c r="O1475" s="55" t="s">
        <v>42</v>
      </c>
      <c r="P1475" s="55"/>
      <c r="Q1475" s="55" t="s">
        <v>645</v>
      </c>
      <c r="R1475" s="55"/>
      <c r="S1475" s="55">
        <v>201307</v>
      </c>
      <c r="T1475" s="55" t="s">
        <v>52</v>
      </c>
      <c r="U1475" s="55">
        <v>0</v>
      </c>
      <c r="V1475" s="56">
        <v>15221</v>
      </c>
      <c r="W1475" s="55"/>
      <c r="X1475" s="55"/>
      <c r="Y1475" s="55"/>
      <c r="Z1475" s="55" t="s">
        <v>48</v>
      </c>
      <c r="AA1475" s="55" t="s">
        <v>129</v>
      </c>
      <c r="AB1475" s="55" t="s">
        <v>42</v>
      </c>
      <c r="AC1475" s="55" t="s">
        <v>725</v>
      </c>
      <c r="AD1475" s="55" t="s">
        <v>51</v>
      </c>
      <c r="AE1475" s="53"/>
    </row>
    <row r="1476" spans="1:31" x14ac:dyDescent="0.25">
      <c r="A1476" s="55" t="s">
        <v>35</v>
      </c>
      <c r="B1476" s="55" t="s">
        <v>36</v>
      </c>
      <c r="C1476" s="55" t="s">
        <v>37</v>
      </c>
      <c r="D1476" s="55" t="s">
        <v>121</v>
      </c>
      <c r="E1476" s="55" t="s">
        <v>122</v>
      </c>
      <c r="F1476" s="55" t="s">
        <v>123</v>
      </c>
      <c r="G1476" s="55" t="s">
        <v>124</v>
      </c>
      <c r="H1476" s="55" t="s">
        <v>124</v>
      </c>
      <c r="I1476" s="55" t="s">
        <v>42</v>
      </c>
      <c r="J1476" s="55" t="s">
        <v>182</v>
      </c>
      <c r="K1476" s="55" t="s">
        <v>182</v>
      </c>
      <c r="L1476" s="55" t="s">
        <v>43</v>
      </c>
      <c r="M1476" s="55" t="s">
        <v>44</v>
      </c>
      <c r="N1476" s="55" t="s">
        <v>150</v>
      </c>
      <c r="O1476" s="55" t="s">
        <v>42</v>
      </c>
      <c r="P1476" s="55"/>
      <c r="Q1476" s="55" t="s">
        <v>176</v>
      </c>
      <c r="R1476" s="55"/>
      <c r="S1476" s="55">
        <v>201307</v>
      </c>
      <c r="T1476" s="55" t="s">
        <v>47</v>
      </c>
      <c r="U1476" s="55">
        <v>0</v>
      </c>
      <c r="V1476" s="56">
        <v>-74129.53</v>
      </c>
      <c r="W1476" s="55"/>
      <c r="X1476" s="55" t="s">
        <v>177</v>
      </c>
      <c r="Y1476" s="55"/>
      <c r="Z1476" s="55" t="s">
        <v>48</v>
      </c>
      <c r="AA1476" s="55" t="s">
        <v>129</v>
      </c>
      <c r="AB1476" s="55" t="s">
        <v>42</v>
      </c>
      <c r="AC1476" s="55" t="s">
        <v>712</v>
      </c>
      <c r="AD1476" s="55" t="s">
        <v>51</v>
      </c>
      <c r="AE1476" s="53"/>
    </row>
    <row r="1477" spans="1:31" x14ac:dyDescent="0.25">
      <c r="A1477" s="55" t="s">
        <v>35</v>
      </c>
      <c r="B1477" s="55" t="s">
        <v>36</v>
      </c>
      <c r="C1477" s="55" t="s">
        <v>37</v>
      </c>
      <c r="D1477" s="55" t="s">
        <v>121</v>
      </c>
      <c r="E1477" s="55" t="s">
        <v>122</v>
      </c>
      <c r="F1477" s="55" t="s">
        <v>123</v>
      </c>
      <c r="G1477" s="55" t="s">
        <v>124</v>
      </c>
      <c r="H1477" s="55" t="s">
        <v>124</v>
      </c>
      <c r="I1477" s="55" t="s">
        <v>42</v>
      </c>
      <c r="J1477" s="55" t="s">
        <v>182</v>
      </c>
      <c r="K1477" s="55" t="s">
        <v>182</v>
      </c>
      <c r="L1477" s="55" t="s">
        <v>43</v>
      </c>
      <c r="M1477" s="55" t="s">
        <v>44</v>
      </c>
      <c r="N1477" s="55" t="s">
        <v>150</v>
      </c>
      <c r="O1477" s="55" t="s">
        <v>42</v>
      </c>
      <c r="P1477" s="55"/>
      <c r="Q1477" s="55" t="s">
        <v>176</v>
      </c>
      <c r="R1477" s="55"/>
      <c r="S1477" s="55">
        <v>201307</v>
      </c>
      <c r="T1477" s="55" t="s">
        <v>47</v>
      </c>
      <c r="U1477" s="55">
        <v>0</v>
      </c>
      <c r="V1477" s="56">
        <v>-59049.01</v>
      </c>
      <c r="W1477" s="55"/>
      <c r="X1477" s="55" t="s">
        <v>177</v>
      </c>
      <c r="Y1477" s="55"/>
      <c r="Z1477" s="55" t="s">
        <v>48</v>
      </c>
      <c r="AA1477" s="55" t="s">
        <v>129</v>
      </c>
      <c r="AB1477" s="55" t="s">
        <v>42</v>
      </c>
      <c r="AC1477" s="55" t="s">
        <v>712</v>
      </c>
      <c r="AD1477" s="55" t="s">
        <v>51</v>
      </c>
      <c r="AE1477" s="53"/>
    </row>
    <row r="1478" spans="1:31" x14ac:dyDescent="0.25">
      <c r="A1478" s="55" t="s">
        <v>35</v>
      </c>
      <c r="B1478" s="55" t="s">
        <v>36</v>
      </c>
      <c r="C1478" s="55" t="s">
        <v>37</v>
      </c>
      <c r="D1478" s="55" t="s">
        <v>121</v>
      </c>
      <c r="E1478" s="55" t="s">
        <v>122</v>
      </c>
      <c r="F1478" s="55" t="s">
        <v>123</v>
      </c>
      <c r="G1478" s="55" t="s">
        <v>124</v>
      </c>
      <c r="H1478" s="55" t="s">
        <v>124</v>
      </c>
      <c r="I1478" s="55" t="s">
        <v>42</v>
      </c>
      <c r="J1478" s="55" t="s">
        <v>182</v>
      </c>
      <c r="K1478" s="55" t="s">
        <v>182</v>
      </c>
      <c r="L1478" s="55" t="s">
        <v>43</v>
      </c>
      <c r="M1478" s="55" t="s">
        <v>44</v>
      </c>
      <c r="N1478" s="55" t="s">
        <v>150</v>
      </c>
      <c r="O1478" s="55" t="s">
        <v>42</v>
      </c>
      <c r="P1478" s="55"/>
      <c r="Q1478" s="55" t="s">
        <v>176</v>
      </c>
      <c r="R1478" s="55" t="s">
        <v>650</v>
      </c>
      <c r="S1478" s="55">
        <v>201307</v>
      </c>
      <c r="T1478" s="55" t="s">
        <v>47</v>
      </c>
      <c r="U1478" s="55">
        <v>0</v>
      </c>
      <c r="V1478" s="56">
        <v>-179538.16</v>
      </c>
      <c r="W1478" s="55"/>
      <c r="X1478" s="55" t="s">
        <v>177</v>
      </c>
      <c r="Y1478" s="55"/>
      <c r="Z1478" s="55" t="s">
        <v>48</v>
      </c>
      <c r="AA1478" s="55" t="s">
        <v>129</v>
      </c>
      <c r="AB1478" s="55" t="s">
        <v>42</v>
      </c>
      <c r="AC1478" s="55" t="s">
        <v>712</v>
      </c>
      <c r="AD1478" s="55" t="s">
        <v>51</v>
      </c>
      <c r="AE1478" s="53"/>
    </row>
    <row r="1479" spans="1:31" x14ac:dyDescent="0.25">
      <c r="A1479" s="55" t="s">
        <v>35</v>
      </c>
      <c r="B1479" s="55" t="s">
        <v>36</v>
      </c>
      <c r="C1479" s="55" t="s">
        <v>37</v>
      </c>
      <c r="D1479" s="55" t="s">
        <v>121</v>
      </c>
      <c r="E1479" s="55" t="s">
        <v>122</v>
      </c>
      <c r="F1479" s="55" t="s">
        <v>123</v>
      </c>
      <c r="G1479" s="55" t="s">
        <v>124</v>
      </c>
      <c r="H1479" s="55" t="s">
        <v>124</v>
      </c>
      <c r="I1479" s="55" t="s">
        <v>42</v>
      </c>
      <c r="J1479" s="55" t="s">
        <v>182</v>
      </c>
      <c r="K1479" s="55" t="s">
        <v>182</v>
      </c>
      <c r="L1479" s="55" t="s">
        <v>43</v>
      </c>
      <c r="M1479" s="55" t="s">
        <v>44</v>
      </c>
      <c r="N1479" s="55" t="s">
        <v>150</v>
      </c>
      <c r="O1479" s="55" t="s">
        <v>42</v>
      </c>
      <c r="P1479" s="55"/>
      <c r="Q1479" s="55" t="s">
        <v>176</v>
      </c>
      <c r="R1479" s="55" t="s">
        <v>650</v>
      </c>
      <c r="S1479" s="55">
        <v>201307</v>
      </c>
      <c r="T1479" s="55" t="s">
        <v>47</v>
      </c>
      <c r="U1479" s="55">
        <v>0</v>
      </c>
      <c r="V1479" s="56">
        <v>-281440.53999999998</v>
      </c>
      <c r="W1479" s="55"/>
      <c r="X1479" s="55" t="s">
        <v>177</v>
      </c>
      <c r="Y1479" s="55"/>
      <c r="Z1479" s="55" t="s">
        <v>48</v>
      </c>
      <c r="AA1479" s="55" t="s">
        <v>129</v>
      </c>
      <c r="AB1479" s="55" t="s">
        <v>42</v>
      </c>
      <c r="AC1479" s="55" t="s">
        <v>712</v>
      </c>
      <c r="AD1479" s="55" t="s">
        <v>51</v>
      </c>
      <c r="AE1479" s="53"/>
    </row>
    <row r="1480" spans="1:31" x14ac:dyDescent="0.25">
      <c r="A1480" s="55" t="s">
        <v>35</v>
      </c>
      <c r="B1480" s="55" t="s">
        <v>36</v>
      </c>
      <c r="C1480" s="55" t="s">
        <v>37</v>
      </c>
      <c r="D1480" s="55" t="s">
        <v>121</v>
      </c>
      <c r="E1480" s="55" t="s">
        <v>122</v>
      </c>
      <c r="F1480" s="55" t="s">
        <v>123</v>
      </c>
      <c r="G1480" s="55" t="s">
        <v>124</v>
      </c>
      <c r="H1480" s="55" t="s">
        <v>124</v>
      </c>
      <c r="I1480" s="55" t="s">
        <v>42</v>
      </c>
      <c r="J1480" s="55" t="s">
        <v>182</v>
      </c>
      <c r="K1480" s="55" t="s">
        <v>182</v>
      </c>
      <c r="L1480" s="55" t="s">
        <v>43</v>
      </c>
      <c r="M1480" s="55" t="s">
        <v>44</v>
      </c>
      <c r="N1480" s="55" t="s">
        <v>180</v>
      </c>
      <c r="O1480" s="55" t="s">
        <v>42</v>
      </c>
      <c r="P1480" s="55"/>
      <c r="Q1480" s="55" t="s">
        <v>645</v>
      </c>
      <c r="R1480" s="55"/>
      <c r="S1480" s="55">
        <v>201307</v>
      </c>
      <c r="T1480" s="55" t="s">
        <v>52</v>
      </c>
      <c r="U1480" s="55">
        <v>0</v>
      </c>
      <c r="V1480" s="56">
        <v>13009.26</v>
      </c>
      <c r="W1480" s="55"/>
      <c r="X1480" s="55"/>
      <c r="Y1480" s="55"/>
      <c r="Z1480" s="55" t="s">
        <v>48</v>
      </c>
      <c r="AA1480" s="55" t="s">
        <v>129</v>
      </c>
      <c r="AB1480" s="55" t="s">
        <v>42</v>
      </c>
      <c r="AC1480" s="55" t="s">
        <v>725</v>
      </c>
      <c r="AD1480" s="55" t="s">
        <v>51</v>
      </c>
      <c r="AE1480" s="53"/>
    </row>
    <row r="1481" spans="1:31" x14ac:dyDescent="0.25">
      <c r="A1481" s="55" t="s">
        <v>35</v>
      </c>
      <c r="B1481" s="55" t="s">
        <v>36</v>
      </c>
      <c r="C1481" s="55" t="s">
        <v>37</v>
      </c>
      <c r="D1481" s="55" t="s">
        <v>121</v>
      </c>
      <c r="E1481" s="55" t="s">
        <v>122</v>
      </c>
      <c r="F1481" s="55" t="s">
        <v>123</v>
      </c>
      <c r="G1481" s="55" t="s">
        <v>124</v>
      </c>
      <c r="H1481" s="55" t="s">
        <v>124</v>
      </c>
      <c r="I1481" s="55" t="s">
        <v>42</v>
      </c>
      <c r="J1481" s="55" t="s">
        <v>182</v>
      </c>
      <c r="K1481" s="55" t="s">
        <v>182</v>
      </c>
      <c r="L1481" s="55" t="s">
        <v>43</v>
      </c>
      <c r="M1481" s="55" t="s">
        <v>44</v>
      </c>
      <c r="N1481" s="55" t="s">
        <v>150</v>
      </c>
      <c r="O1481" s="55" t="s">
        <v>42</v>
      </c>
      <c r="P1481" s="55"/>
      <c r="Q1481" s="55" t="s">
        <v>176</v>
      </c>
      <c r="R1481" s="55"/>
      <c r="S1481" s="55">
        <v>201307</v>
      </c>
      <c r="T1481" s="55" t="s">
        <v>52</v>
      </c>
      <c r="U1481" s="55">
        <v>0</v>
      </c>
      <c r="V1481" s="56">
        <v>248147.81</v>
      </c>
      <c r="W1481" s="55"/>
      <c r="X1481" s="55" t="s">
        <v>177</v>
      </c>
      <c r="Y1481" s="55"/>
      <c r="Z1481" s="55" t="s">
        <v>48</v>
      </c>
      <c r="AA1481" s="55" t="s">
        <v>129</v>
      </c>
      <c r="AB1481" s="55" t="s">
        <v>42</v>
      </c>
      <c r="AC1481" s="55" t="s">
        <v>711</v>
      </c>
      <c r="AD1481" s="55" t="s">
        <v>51</v>
      </c>
      <c r="AE1481" s="53"/>
    </row>
    <row r="1482" spans="1:31" x14ac:dyDescent="0.25">
      <c r="A1482" s="55" t="s">
        <v>35</v>
      </c>
      <c r="B1482" s="55" t="s">
        <v>36</v>
      </c>
      <c r="C1482" s="55" t="s">
        <v>37</v>
      </c>
      <c r="D1482" s="55" t="s">
        <v>121</v>
      </c>
      <c r="E1482" s="55" t="s">
        <v>122</v>
      </c>
      <c r="F1482" s="55" t="s">
        <v>123</v>
      </c>
      <c r="G1482" s="55" t="s">
        <v>124</v>
      </c>
      <c r="H1482" s="55" t="s">
        <v>124</v>
      </c>
      <c r="I1482" s="55" t="s">
        <v>42</v>
      </c>
      <c r="J1482" s="55" t="s">
        <v>182</v>
      </c>
      <c r="K1482" s="55" t="s">
        <v>182</v>
      </c>
      <c r="L1482" s="55" t="s">
        <v>43</v>
      </c>
      <c r="M1482" s="55" t="s">
        <v>44</v>
      </c>
      <c r="N1482" s="55" t="s">
        <v>180</v>
      </c>
      <c r="O1482" s="55" t="s">
        <v>42</v>
      </c>
      <c r="P1482" s="55"/>
      <c r="Q1482" s="55" t="s">
        <v>176</v>
      </c>
      <c r="R1482" s="55"/>
      <c r="S1482" s="55">
        <v>201307</v>
      </c>
      <c r="T1482" s="55" t="s">
        <v>52</v>
      </c>
      <c r="U1482" s="55">
        <v>0</v>
      </c>
      <c r="V1482" s="56">
        <v>7414.72</v>
      </c>
      <c r="W1482" s="55"/>
      <c r="X1482" s="55" t="s">
        <v>177</v>
      </c>
      <c r="Y1482" s="55"/>
      <c r="Z1482" s="55" t="s">
        <v>48</v>
      </c>
      <c r="AA1482" s="55" t="s">
        <v>129</v>
      </c>
      <c r="AB1482" s="55" t="s">
        <v>42</v>
      </c>
      <c r="AC1482" s="55" t="s">
        <v>711</v>
      </c>
      <c r="AD1482" s="55" t="s">
        <v>51</v>
      </c>
      <c r="AE1482" s="53"/>
    </row>
    <row r="1483" spans="1:31" x14ac:dyDescent="0.25">
      <c r="A1483" s="55" t="s">
        <v>35</v>
      </c>
      <c r="B1483" s="55" t="s">
        <v>36</v>
      </c>
      <c r="C1483" s="55" t="s">
        <v>37</v>
      </c>
      <c r="D1483" s="55" t="s">
        <v>121</v>
      </c>
      <c r="E1483" s="55" t="s">
        <v>122</v>
      </c>
      <c r="F1483" s="55" t="s">
        <v>123</v>
      </c>
      <c r="G1483" s="55" t="s">
        <v>124</v>
      </c>
      <c r="H1483" s="55" t="s">
        <v>124</v>
      </c>
      <c r="I1483" s="55" t="s">
        <v>42</v>
      </c>
      <c r="J1483" s="55" t="s">
        <v>182</v>
      </c>
      <c r="K1483" s="55" t="s">
        <v>182</v>
      </c>
      <c r="L1483" s="55" t="s">
        <v>43</v>
      </c>
      <c r="M1483" s="55" t="s">
        <v>44</v>
      </c>
      <c r="N1483" s="55" t="s">
        <v>180</v>
      </c>
      <c r="O1483" s="55" t="s">
        <v>42</v>
      </c>
      <c r="P1483" s="55"/>
      <c r="Q1483" s="55" t="s">
        <v>176</v>
      </c>
      <c r="R1483" s="55" t="s">
        <v>721</v>
      </c>
      <c r="S1483" s="55">
        <v>201307</v>
      </c>
      <c r="T1483" s="55" t="s">
        <v>52</v>
      </c>
      <c r="U1483" s="55">
        <v>0</v>
      </c>
      <c r="V1483" s="56">
        <v>120712.31</v>
      </c>
      <c r="W1483" s="55"/>
      <c r="X1483" s="55" t="s">
        <v>177</v>
      </c>
      <c r="Y1483" s="55"/>
      <c r="Z1483" s="55" t="s">
        <v>48</v>
      </c>
      <c r="AA1483" s="55" t="s">
        <v>129</v>
      </c>
      <c r="AB1483" s="55" t="s">
        <v>42</v>
      </c>
      <c r="AC1483" s="55" t="s">
        <v>711</v>
      </c>
      <c r="AD1483" s="55" t="s">
        <v>51</v>
      </c>
      <c r="AE1483" s="53"/>
    </row>
    <row r="1484" spans="1:31" x14ac:dyDescent="0.25">
      <c r="A1484" s="55" t="s">
        <v>35</v>
      </c>
      <c r="B1484" s="55" t="s">
        <v>36</v>
      </c>
      <c r="C1484" s="55" t="s">
        <v>37</v>
      </c>
      <c r="D1484" s="55" t="s">
        <v>121</v>
      </c>
      <c r="E1484" s="55" t="s">
        <v>122</v>
      </c>
      <c r="F1484" s="55" t="s">
        <v>123</v>
      </c>
      <c r="G1484" s="55" t="s">
        <v>124</v>
      </c>
      <c r="H1484" s="55" t="s">
        <v>124</v>
      </c>
      <c r="I1484" s="55" t="s">
        <v>42</v>
      </c>
      <c r="J1484" s="55" t="s">
        <v>182</v>
      </c>
      <c r="K1484" s="55" t="s">
        <v>182</v>
      </c>
      <c r="L1484" s="55" t="s">
        <v>43</v>
      </c>
      <c r="M1484" s="55" t="s">
        <v>44</v>
      </c>
      <c r="N1484" s="55" t="s">
        <v>150</v>
      </c>
      <c r="O1484" s="55" t="s">
        <v>42</v>
      </c>
      <c r="P1484" s="55"/>
      <c r="Q1484" s="55" t="s">
        <v>176</v>
      </c>
      <c r="R1484" s="55" t="s">
        <v>721</v>
      </c>
      <c r="S1484" s="55">
        <v>201307</v>
      </c>
      <c r="T1484" s="55" t="s">
        <v>52</v>
      </c>
      <c r="U1484" s="55">
        <v>0</v>
      </c>
      <c r="V1484" s="56">
        <v>191502.94</v>
      </c>
      <c r="W1484" s="55"/>
      <c r="X1484" s="55" t="s">
        <v>177</v>
      </c>
      <c r="Y1484" s="55"/>
      <c r="Z1484" s="55" t="s">
        <v>48</v>
      </c>
      <c r="AA1484" s="55" t="s">
        <v>129</v>
      </c>
      <c r="AB1484" s="55" t="s">
        <v>42</v>
      </c>
      <c r="AC1484" s="55" t="s">
        <v>711</v>
      </c>
      <c r="AD1484" s="55" t="s">
        <v>51</v>
      </c>
      <c r="AE1484" s="53"/>
    </row>
    <row r="1485" spans="1:31" x14ac:dyDescent="0.25">
      <c r="A1485" s="55" t="s">
        <v>35</v>
      </c>
      <c r="B1485" s="55" t="s">
        <v>36</v>
      </c>
      <c r="C1485" s="55" t="s">
        <v>37</v>
      </c>
      <c r="D1485" s="55" t="s">
        <v>121</v>
      </c>
      <c r="E1485" s="55" t="s">
        <v>122</v>
      </c>
      <c r="F1485" s="55" t="s">
        <v>123</v>
      </c>
      <c r="G1485" s="55" t="s">
        <v>124</v>
      </c>
      <c r="H1485" s="55" t="s">
        <v>124</v>
      </c>
      <c r="I1485" s="55" t="s">
        <v>42</v>
      </c>
      <c r="J1485" s="55" t="s">
        <v>652</v>
      </c>
      <c r="K1485" s="55" t="s">
        <v>652</v>
      </c>
      <c r="L1485" s="55" t="s">
        <v>43</v>
      </c>
      <c r="M1485" s="55" t="s">
        <v>44</v>
      </c>
      <c r="N1485" s="55" t="s">
        <v>150</v>
      </c>
      <c r="O1485" s="55" t="s">
        <v>42</v>
      </c>
      <c r="P1485" s="55"/>
      <c r="Q1485" s="55" t="s">
        <v>176</v>
      </c>
      <c r="R1485" s="55" t="s">
        <v>650</v>
      </c>
      <c r="S1485" s="55">
        <v>201307</v>
      </c>
      <c r="T1485" s="55" t="s">
        <v>47</v>
      </c>
      <c r="U1485" s="55">
        <v>0</v>
      </c>
      <c r="V1485" s="56">
        <v>-6952.68</v>
      </c>
      <c r="W1485" s="55"/>
      <c r="X1485" s="55" t="s">
        <v>177</v>
      </c>
      <c r="Y1485" s="55"/>
      <c r="Z1485" s="55" t="s">
        <v>48</v>
      </c>
      <c r="AA1485" s="55" t="s">
        <v>129</v>
      </c>
      <c r="AB1485" s="55" t="s">
        <v>42</v>
      </c>
      <c r="AC1485" s="55" t="s">
        <v>712</v>
      </c>
      <c r="AD1485" s="55" t="s">
        <v>51</v>
      </c>
      <c r="AE1485" s="53"/>
    </row>
    <row r="1486" spans="1:31" x14ac:dyDescent="0.25">
      <c r="A1486" s="55" t="s">
        <v>35</v>
      </c>
      <c r="B1486" s="55" t="s">
        <v>36</v>
      </c>
      <c r="C1486" s="55" t="s">
        <v>37</v>
      </c>
      <c r="D1486" s="55" t="s">
        <v>121</v>
      </c>
      <c r="E1486" s="55" t="s">
        <v>122</v>
      </c>
      <c r="F1486" s="55" t="s">
        <v>123</v>
      </c>
      <c r="G1486" s="55" t="s">
        <v>124</v>
      </c>
      <c r="H1486" s="55" t="s">
        <v>124</v>
      </c>
      <c r="I1486" s="55" t="s">
        <v>42</v>
      </c>
      <c r="J1486" s="55" t="s">
        <v>532</v>
      </c>
      <c r="K1486" s="55" t="s">
        <v>532</v>
      </c>
      <c r="L1486" s="55" t="s">
        <v>43</v>
      </c>
      <c r="M1486" s="55" t="s">
        <v>44</v>
      </c>
      <c r="N1486" s="55" t="s">
        <v>150</v>
      </c>
      <c r="O1486" s="55" t="s">
        <v>42</v>
      </c>
      <c r="P1486" s="55"/>
      <c r="Q1486" s="55" t="s">
        <v>176</v>
      </c>
      <c r="R1486" s="55"/>
      <c r="S1486" s="55">
        <v>201307</v>
      </c>
      <c r="T1486" s="55" t="s">
        <v>47</v>
      </c>
      <c r="U1486" s="55">
        <v>0</v>
      </c>
      <c r="V1486" s="56">
        <v>-45692.04</v>
      </c>
      <c r="W1486" s="55"/>
      <c r="X1486" s="55" t="s">
        <v>177</v>
      </c>
      <c r="Y1486" s="55"/>
      <c r="Z1486" s="55" t="s">
        <v>48</v>
      </c>
      <c r="AA1486" s="55" t="s">
        <v>129</v>
      </c>
      <c r="AB1486" s="55" t="s">
        <v>42</v>
      </c>
      <c r="AC1486" s="55" t="s">
        <v>712</v>
      </c>
      <c r="AD1486" s="55" t="s">
        <v>51</v>
      </c>
      <c r="AE1486" s="53"/>
    </row>
    <row r="1487" spans="1:31" x14ac:dyDescent="0.25">
      <c r="A1487" s="55" t="s">
        <v>35</v>
      </c>
      <c r="B1487" s="55" t="s">
        <v>36</v>
      </c>
      <c r="C1487" s="55" t="s">
        <v>37</v>
      </c>
      <c r="D1487" s="55" t="s">
        <v>121</v>
      </c>
      <c r="E1487" s="55" t="s">
        <v>122</v>
      </c>
      <c r="F1487" s="55" t="s">
        <v>123</v>
      </c>
      <c r="G1487" s="55" t="s">
        <v>124</v>
      </c>
      <c r="H1487" s="55" t="s">
        <v>124</v>
      </c>
      <c r="I1487" s="55" t="s">
        <v>42</v>
      </c>
      <c r="J1487" s="55" t="s">
        <v>532</v>
      </c>
      <c r="K1487" s="55" t="s">
        <v>532</v>
      </c>
      <c r="L1487" s="55" t="s">
        <v>43</v>
      </c>
      <c r="M1487" s="55" t="s">
        <v>44</v>
      </c>
      <c r="N1487" s="55" t="s">
        <v>150</v>
      </c>
      <c r="O1487" s="55" t="s">
        <v>42</v>
      </c>
      <c r="P1487" s="55"/>
      <c r="Q1487" s="55" t="s">
        <v>176</v>
      </c>
      <c r="R1487" s="55" t="s">
        <v>650</v>
      </c>
      <c r="S1487" s="55">
        <v>201307</v>
      </c>
      <c r="T1487" s="55" t="s">
        <v>47</v>
      </c>
      <c r="U1487" s="55">
        <v>0</v>
      </c>
      <c r="V1487" s="56">
        <v>-15405.16</v>
      </c>
      <c r="W1487" s="55"/>
      <c r="X1487" s="55" t="s">
        <v>177</v>
      </c>
      <c r="Y1487" s="55"/>
      <c r="Z1487" s="55" t="s">
        <v>48</v>
      </c>
      <c r="AA1487" s="55" t="s">
        <v>129</v>
      </c>
      <c r="AB1487" s="55" t="s">
        <v>42</v>
      </c>
      <c r="AC1487" s="55" t="s">
        <v>712</v>
      </c>
      <c r="AD1487" s="55" t="s">
        <v>51</v>
      </c>
      <c r="AE1487" s="53"/>
    </row>
    <row r="1488" spans="1:31" x14ac:dyDescent="0.25">
      <c r="A1488" s="55" t="s">
        <v>35</v>
      </c>
      <c r="B1488" s="55" t="s">
        <v>36</v>
      </c>
      <c r="C1488" s="55" t="s">
        <v>37</v>
      </c>
      <c r="D1488" s="55" t="s">
        <v>121</v>
      </c>
      <c r="E1488" s="55" t="s">
        <v>122</v>
      </c>
      <c r="F1488" s="55" t="s">
        <v>123</v>
      </c>
      <c r="G1488" s="55" t="s">
        <v>124</v>
      </c>
      <c r="H1488" s="55" t="s">
        <v>124</v>
      </c>
      <c r="I1488" s="55" t="s">
        <v>42</v>
      </c>
      <c r="J1488" s="55" t="s">
        <v>532</v>
      </c>
      <c r="K1488" s="55" t="s">
        <v>532</v>
      </c>
      <c r="L1488" s="55" t="s">
        <v>43</v>
      </c>
      <c r="M1488" s="55" t="s">
        <v>44</v>
      </c>
      <c r="N1488" s="55" t="s">
        <v>150</v>
      </c>
      <c r="O1488" s="55" t="s">
        <v>42</v>
      </c>
      <c r="P1488" s="55"/>
      <c r="Q1488" s="55" t="s">
        <v>176</v>
      </c>
      <c r="R1488" s="55" t="s">
        <v>650</v>
      </c>
      <c r="S1488" s="55">
        <v>201307</v>
      </c>
      <c r="T1488" s="55" t="s">
        <v>47</v>
      </c>
      <c r="U1488" s="55">
        <v>0</v>
      </c>
      <c r="V1488" s="56">
        <v>-2566.86</v>
      </c>
      <c r="W1488" s="55"/>
      <c r="X1488" s="55" t="s">
        <v>177</v>
      </c>
      <c r="Y1488" s="55"/>
      <c r="Z1488" s="55" t="s">
        <v>48</v>
      </c>
      <c r="AA1488" s="55" t="s">
        <v>129</v>
      </c>
      <c r="AB1488" s="55" t="s">
        <v>42</v>
      </c>
      <c r="AC1488" s="55" t="s">
        <v>712</v>
      </c>
      <c r="AD1488" s="55" t="s">
        <v>51</v>
      </c>
      <c r="AE1488" s="53"/>
    </row>
    <row r="1489" spans="1:31" x14ac:dyDescent="0.25">
      <c r="A1489" s="55" t="s">
        <v>35</v>
      </c>
      <c r="B1489" s="55" t="s">
        <v>36</v>
      </c>
      <c r="C1489" s="55" t="s">
        <v>37</v>
      </c>
      <c r="D1489" s="55" t="s">
        <v>121</v>
      </c>
      <c r="E1489" s="55" t="s">
        <v>122</v>
      </c>
      <c r="F1489" s="55" t="s">
        <v>123</v>
      </c>
      <c r="G1489" s="55" t="s">
        <v>124</v>
      </c>
      <c r="H1489" s="55" t="s">
        <v>124</v>
      </c>
      <c r="I1489" s="55" t="s">
        <v>42</v>
      </c>
      <c r="J1489" s="55" t="s">
        <v>532</v>
      </c>
      <c r="K1489" s="55" t="s">
        <v>532</v>
      </c>
      <c r="L1489" s="55" t="s">
        <v>43</v>
      </c>
      <c r="M1489" s="55" t="s">
        <v>44</v>
      </c>
      <c r="N1489" s="55" t="s">
        <v>150</v>
      </c>
      <c r="O1489" s="55" t="s">
        <v>42</v>
      </c>
      <c r="P1489" s="55"/>
      <c r="Q1489" s="55" t="s">
        <v>176</v>
      </c>
      <c r="R1489" s="55" t="s">
        <v>721</v>
      </c>
      <c r="S1489" s="55">
        <v>201307</v>
      </c>
      <c r="T1489" s="55" t="s">
        <v>52</v>
      </c>
      <c r="U1489" s="55">
        <v>0</v>
      </c>
      <c r="V1489" s="56">
        <v>63350.96</v>
      </c>
      <c r="W1489" s="55"/>
      <c r="X1489" s="55" t="s">
        <v>177</v>
      </c>
      <c r="Y1489" s="55"/>
      <c r="Z1489" s="55" t="s">
        <v>48</v>
      </c>
      <c r="AA1489" s="55" t="s">
        <v>129</v>
      </c>
      <c r="AB1489" s="55" t="s">
        <v>42</v>
      </c>
      <c r="AC1489" s="55" t="s">
        <v>711</v>
      </c>
      <c r="AD1489" s="55" t="s">
        <v>51</v>
      </c>
      <c r="AE1489" s="53"/>
    </row>
    <row r="1490" spans="1:31" x14ac:dyDescent="0.25">
      <c r="A1490" s="55" t="s">
        <v>35</v>
      </c>
      <c r="B1490" s="55" t="s">
        <v>36</v>
      </c>
      <c r="C1490" s="55" t="s">
        <v>37</v>
      </c>
      <c r="D1490" s="55" t="s">
        <v>121</v>
      </c>
      <c r="E1490" s="55" t="s">
        <v>122</v>
      </c>
      <c r="F1490" s="55" t="s">
        <v>123</v>
      </c>
      <c r="G1490" s="55" t="s">
        <v>124</v>
      </c>
      <c r="H1490" s="55" t="s">
        <v>124</v>
      </c>
      <c r="I1490" s="55" t="s">
        <v>42</v>
      </c>
      <c r="J1490" s="55" t="s">
        <v>190</v>
      </c>
      <c r="K1490" s="55" t="s">
        <v>190</v>
      </c>
      <c r="L1490" s="55" t="s">
        <v>43</v>
      </c>
      <c r="M1490" s="55" t="s">
        <v>44</v>
      </c>
      <c r="N1490" s="55" t="s">
        <v>150</v>
      </c>
      <c r="O1490" s="55" t="s">
        <v>42</v>
      </c>
      <c r="P1490" s="55"/>
      <c r="Q1490" s="55" t="s">
        <v>176</v>
      </c>
      <c r="R1490" s="55" t="s">
        <v>650</v>
      </c>
      <c r="S1490" s="55">
        <v>201307</v>
      </c>
      <c r="T1490" s="55" t="s">
        <v>47</v>
      </c>
      <c r="U1490" s="55">
        <v>0</v>
      </c>
      <c r="V1490" s="56">
        <v>-100000</v>
      </c>
      <c r="W1490" s="55"/>
      <c r="X1490" s="55" t="s">
        <v>177</v>
      </c>
      <c r="Y1490" s="55"/>
      <c r="Z1490" s="55" t="s">
        <v>48</v>
      </c>
      <c r="AA1490" s="55" t="s">
        <v>129</v>
      </c>
      <c r="AB1490" s="55" t="s">
        <v>42</v>
      </c>
      <c r="AC1490" s="55" t="s">
        <v>712</v>
      </c>
      <c r="AD1490" s="55" t="s">
        <v>51</v>
      </c>
      <c r="AE1490" s="53"/>
    </row>
    <row r="1491" spans="1:31" x14ac:dyDescent="0.25">
      <c r="A1491" s="55" t="s">
        <v>35</v>
      </c>
      <c r="B1491" s="55" t="s">
        <v>36</v>
      </c>
      <c r="C1491" s="55" t="s">
        <v>37</v>
      </c>
      <c r="D1491" s="55" t="s">
        <v>121</v>
      </c>
      <c r="E1491" s="55" t="s">
        <v>122</v>
      </c>
      <c r="F1491" s="55" t="s">
        <v>123</v>
      </c>
      <c r="G1491" s="55" t="s">
        <v>124</v>
      </c>
      <c r="H1491" s="55" t="s">
        <v>124</v>
      </c>
      <c r="I1491" s="55" t="s">
        <v>42</v>
      </c>
      <c r="J1491" s="55" t="s">
        <v>190</v>
      </c>
      <c r="K1491" s="55" t="s">
        <v>190</v>
      </c>
      <c r="L1491" s="55" t="s">
        <v>43</v>
      </c>
      <c r="M1491" s="55" t="s">
        <v>44</v>
      </c>
      <c r="N1491" s="55" t="s">
        <v>150</v>
      </c>
      <c r="O1491" s="55" t="s">
        <v>42</v>
      </c>
      <c r="P1491" s="55"/>
      <c r="Q1491" s="55" t="s">
        <v>176</v>
      </c>
      <c r="R1491" s="55" t="s">
        <v>721</v>
      </c>
      <c r="S1491" s="55">
        <v>201307</v>
      </c>
      <c r="T1491" s="55" t="s">
        <v>52</v>
      </c>
      <c r="U1491" s="55">
        <v>0</v>
      </c>
      <c r="V1491" s="56">
        <v>50000</v>
      </c>
      <c r="W1491" s="55"/>
      <c r="X1491" s="55" t="s">
        <v>177</v>
      </c>
      <c r="Y1491" s="55"/>
      <c r="Z1491" s="55" t="s">
        <v>48</v>
      </c>
      <c r="AA1491" s="55" t="s">
        <v>129</v>
      </c>
      <c r="AB1491" s="55" t="s">
        <v>42</v>
      </c>
      <c r="AC1491" s="55" t="s">
        <v>711</v>
      </c>
      <c r="AD1491" s="55" t="s">
        <v>51</v>
      </c>
      <c r="AE1491" s="53"/>
    </row>
    <row r="1492" spans="1:31" x14ac:dyDescent="0.25">
      <c r="A1492" s="55" t="s">
        <v>35</v>
      </c>
      <c r="B1492" s="55" t="s">
        <v>36</v>
      </c>
      <c r="C1492" s="55" t="s">
        <v>37</v>
      </c>
      <c r="D1492" s="55" t="s">
        <v>121</v>
      </c>
      <c r="E1492" s="55" t="s">
        <v>215</v>
      </c>
      <c r="F1492" s="55" t="s">
        <v>216</v>
      </c>
      <c r="G1492" s="55" t="s">
        <v>124</v>
      </c>
      <c r="H1492" s="55" t="s">
        <v>124</v>
      </c>
      <c r="I1492" s="55" t="s">
        <v>42</v>
      </c>
      <c r="J1492" s="55" t="s">
        <v>217</v>
      </c>
      <c r="K1492" s="55" t="s">
        <v>217</v>
      </c>
      <c r="L1492" s="55" t="s">
        <v>43</v>
      </c>
      <c r="M1492" s="55" t="s">
        <v>44</v>
      </c>
      <c r="N1492" s="55" t="s">
        <v>134</v>
      </c>
      <c r="O1492" s="55" t="s">
        <v>42</v>
      </c>
      <c r="P1492" s="55"/>
      <c r="Q1492" s="55" t="s">
        <v>392</v>
      </c>
      <c r="R1492" s="55" t="s">
        <v>661</v>
      </c>
      <c r="S1492" s="55">
        <v>201307</v>
      </c>
      <c r="T1492" s="55" t="s">
        <v>47</v>
      </c>
      <c r="U1492" s="55">
        <v>0</v>
      </c>
      <c r="V1492" s="56">
        <v>-11.15</v>
      </c>
      <c r="W1492" s="55"/>
      <c r="X1492" s="55" t="s">
        <v>384</v>
      </c>
      <c r="Y1492" s="55"/>
      <c r="Z1492" s="55" t="s">
        <v>48</v>
      </c>
      <c r="AA1492" s="55" t="s">
        <v>129</v>
      </c>
      <c r="AB1492" s="55" t="s">
        <v>42</v>
      </c>
      <c r="AC1492" s="55" t="s">
        <v>707</v>
      </c>
      <c r="AD1492" s="55" t="s">
        <v>51</v>
      </c>
      <c r="AE1492" s="53"/>
    </row>
    <row r="1493" spans="1:31" x14ac:dyDescent="0.25">
      <c r="A1493" s="55" t="s">
        <v>35</v>
      </c>
      <c r="B1493" s="55" t="s">
        <v>36</v>
      </c>
      <c r="C1493" s="55" t="s">
        <v>37</v>
      </c>
      <c r="D1493" s="55" t="s">
        <v>121</v>
      </c>
      <c r="E1493" s="55" t="s">
        <v>215</v>
      </c>
      <c r="F1493" s="55" t="s">
        <v>216</v>
      </c>
      <c r="G1493" s="55" t="s">
        <v>124</v>
      </c>
      <c r="H1493" s="55" t="s">
        <v>124</v>
      </c>
      <c r="I1493" s="55" t="s">
        <v>42</v>
      </c>
      <c r="J1493" s="55" t="s">
        <v>217</v>
      </c>
      <c r="K1493" s="55" t="s">
        <v>217</v>
      </c>
      <c r="L1493" s="55" t="s">
        <v>43</v>
      </c>
      <c r="M1493" s="55" t="s">
        <v>44</v>
      </c>
      <c r="N1493" s="55" t="s">
        <v>134</v>
      </c>
      <c r="O1493" s="55" t="s">
        <v>42</v>
      </c>
      <c r="P1493" s="55"/>
      <c r="Q1493" s="55" t="s">
        <v>392</v>
      </c>
      <c r="R1493" s="55" t="s">
        <v>658</v>
      </c>
      <c r="S1493" s="55">
        <v>201307</v>
      </c>
      <c r="T1493" s="55" t="s">
        <v>47</v>
      </c>
      <c r="U1493" s="55">
        <v>0</v>
      </c>
      <c r="V1493" s="56">
        <v>-11.15</v>
      </c>
      <c r="W1493" s="55"/>
      <c r="X1493" s="55" t="s">
        <v>384</v>
      </c>
      <c r="Y1493" s="55"/>
      <c r="Z1493" s="55" t="s">
        <v>48</v>
      </c>
      <c r="AA1493" s="55" t="s">
        <v>129</v>
      </c>
      <c r="AB1493" s="55" t="s">
        <v>42</v>
      </c>
      <c r="AC1493" s="55" t="s">
        <v>707</v>
      </c>
      <c r="AD1493" s="55" t="s">
        <v>51</v>
      </c>
      <c r="AE1493" s="53"/>
    </row>
    <row r="1494" spans="1:31" x14ac:dyDescent="0.25">
      <c r="A1494" s="55" t="s">
        <v>35</v>
      </c>
      <c r="B1494" s="55" t="s">
        <v>36</v>
      </c>
      <c r="C1494" s="55" t="s">
        <v>37</v>
      </c>
      <c r="D1494" s="55" t="s">
        <v>121</v>
      </c>
      <c r="E1494" s="55" t="s">
        <v>215</v>
      </c>
      <c r="F1494" s="55" t="s">
        <v>216</v>
      </c>
      <c r="G1494" s="55" t="s">
        <v>124</v>
      </c>
      <c r="H1494" s="55" t="s">
        <v>124</v>
      </c>
      <c r="I1494" s="55" t="s">
        <v>42</v>
      </c>
      <c r="J1494" s="55" t="s">
        <v>217</v>
      </c>
      <c r="K1494" s="55" t="s">
        <v>217</v>
      </c>
      <c r="L1494" s="55" t="s">
        <v>43</v>
      </c>
      <c r="M1494" s="55" t="s">
        <v>44</v>
      </c>
      <c r="N1494" s="55" t="s">
        <v>134</v>
      </c>
      <c r="O1494" s="55" t="s">
        <v>42</v>
      </c>
      <c r="P1494" s="55"/>
      <c r="Q1494" s="55" t="s">
        <v>392</v>
      </c>
      <c r="R1494" s="55" t="s">
        <v>659</v>
      </c>
      <c r="S1494" s="55">
        <v>201307</v>
      </c>
      <c r="T1494" s="55" t="s">
        <v>47</v>
      </c>
      <c r="U1494" s="55">
        <v>0</v>
      </c>
      <c r="V1494" s="56">
        <v>-8.92</v>
      </c>
      <c r="W1494" s="55"/>
      <c r="X1494" s="55" t="s">
        <v>384</v>
      </c>
      <c r="Y1494" s="55"/>
      <c r="Z1494" s="55" t="s">
        <v>48</v>
      </c>
      <c r="AA1494" s="55" t="s">
        <v>129</v>
      </c>
      <c r="AB1494" s="55" t="s">
        <v>42</v>
      </c>
      <c r="AC1494" s="55" t="s">
        <v>707</v>
      </c>
      <c r="AD1494" s="55" t="s">
        <v>51</v>
      </c>
      <c r="AE1494" s="53"/>
    </row>
    <row r="1495" spans="1:31" x14ac:dyDescent="0.25">
      <c r="A1495" s="55" t="s">
        <v>35</v>
      </c>
      <c r="B1495" s="55" t="s">
        <v>36</v>
      </c>
      <c r="C1495" s="55" t="s">
        <v>37</v>
      </c>
      <c r="D1495" s="55" t="s">
        <v>121</v>
      </c>
      <c r="E1495" s="55" t="s">
        <v>215</v>
      </c>
      <c r="F1495" s="55" t="s">
        <v>216</v>
      </c>
      <c r="G1495" s="55" t="s">
        <v>124</v>
      </c>
      <c r="H1495" s="55" t="s">
        <v>124</v>
      </c>
      <c r="I1495" s="55" t="s">
        <v>42</v>
      </c>
      <c r="J1495" s="55" t="s">
        <v>217</v>
      </c>
      <c r="K1495" s="55" t="s">
        <v>217</v>
      </c>
      <c r="L1495" s="55" t="s">
        <v>43</v>
      </c>
      <c r="M1495" s="55" t="s">
        <v>44</v>
      </c>
      <c r="N1495" s="55" t="s">
        <v>134</v>
      </c>
      <c r="O1495" s="55" t="s">
        <v>42</v>
      </c>
      <c r="P1495" s="55"/>
      <c r="Q1495" s="55" t="s">
        <v>392</v>
      </c>
      <c r="R1495" s="55" t="s">
        <v>657</v>
      </c>
      <c r="S1495" s="55">
        <v>201307</v>
      </c>
      <c r="T1495" s="55" t="s">
        <v>47</v>
      </c>
      <c r="U1495" s="55">
        <v>0</v>
      </c>
      <c r="V1495" s="56">
        <v>-11.15</v>
      </c>
      <c r="W1495" s="55"/>
      <c r="X1495" s="55" t="s">
        <v>384</v>
      </c>
      <c r="Y1495" s="55"/>
      <c r="Z1495" s="55" t="s">
        <v>48</v>
      </c>
      <c r="AA1495" s="55" t="s">
        <v>129</v>
      </c>
      <c r="AB1495" s="55" t="s">
        <v>42</v>
      </c>
      <c r="AC1495" s="55" t="s">
        <v>707</v>
      </c>
      <c r="AD1495" s="55" t="s">
        <v>51</v>
      </c>
      <c r="AE1495" s="53"/>
    </row>
    <row r="1496" spans="1:31" x14ac:dyDescent="0.25">
      <c r="A1496" s="55" t="s">
        <v>35</v>
      </c>
      <c r="B1496" s="55" t="s">
        <v>36</v>
      </c>
      <c r="C1496" s="55" t="s">
        <v>37</v>
      </c>
      <c r="D1496" s="55" t="s">
        <v>121</v>
      </c>
      <c r="E1496" s="55" t="s">
        <v>215</v>
      </c>
      <c r="F1496" s="55" t="s">
        <v>216</v>
      </c>
      <c r="G1496" s="55" t="s">
        <v>124</v>
      </c>
      <c r="H1496" s="55" t="s">
        <v>124</v>
      </c>
      <c r="I1496" s="55" t="s">
        <v>42</v>
      </c>
      <c r="J1496" s="55" t="s">
        <v>217</v>
      </c>
      <c r="K1496" s="55" t="s">
        <v>217</v>
      </c>
      <c r="L1496" s="55" t="s">
        <v>43</v>
      </c>
      <c r="M1496" s="55" t="s">
        <v>44</v>
      </c>
      <c r="N1496" s="55" t="s">
        <v>134</v>
      </c>
      <c r="O1496" s="55" t="s">
        <v>42</v>
      </c>
      <c r="P1496" s="55"/>
      <c r="Q1496" s="55" t="s">
        <v>392</v>
      </c>
      <c r="R1496" s="55" t="s">
        <v>662</v>
      </c>
      <c r="S1496" s="55">
        <v>201307</v>
      </c>
      <c r="T1496" s="55" t="s">
        <v>47</v>
      </c>
      <c r="U1496" s="55">
        <v>0</v>
      </c>
      <c r="V1496" s="56">
        <v>-11.15</v>
      </c>
      <c r="W1496" s="55"/>
      <c r="X1496" s="55" t="s">
        <v>384</v>
      </c>
      <c r="Y1496" s="55"/>
      <c r="Z1496" s="55" t="s">
        <v>48</v>
      </c>
      <c r="AA1496" s="55" t="s">
        <v>129</v>
      </c>
      <c r="AB1496" s="55" t="s">
        <v>42</v>
      </c>
      <c r="AC1496" s="55" t="s">
        <v>707</v>
      </c>
      <c r="AD1496" s="55" t="s">
        <v>51</v>
      </c>
      <c r="AE1496" s="53"/>
    </row>
    <row r="1497" spans="1:31" x14ac:dyDescent="0.25">
      <c r="A1497" s="55" t="s">
        <v>35</v>
      </c>
      <c r="B1497" s="55" t="s">
        <v>36</v>
      </c>
      <c r="C1497" s="55" t="s">
        <v>37</v>
      </c>
      <c r="D1497" s="55" t="s">
        <v>121</v>
      </c>
      <c r="E1497" s="55" t="s">
        <v>215</v>
      </c>
      <c r="F1497" s="55" t="s">
        <v>216</v>
      </c>
      <c r="G1497" s="55" t="s">
        <v>124</v>
      </c>
      <c r="H1497" s="55" t="s">
        <v>124</v>
      </c>
      <c r="I1497" s="55" t="s">
        <v>42</v>
      </c>
      <c r="J1497" s="55" t="s">
        <v>217</v>
      </c>
      <c r="K1497" s="55" t="s">
        <v>217</v>
      </c>
      <c r="L1497" s="55" t="s">
        <v>43</v>
      </c>
      <c r="M1497" s="55" t="s">
        <v>44</v>
      </c>
      <c r="N1497" s="55" t="s">
        <v>180</v>
      </c>
      <c r="O1497" s="55" t="s">
        <v>42</v>
      </c>
      <c r="P1497" s="55"/>
      <c r="Q1497" s="55" t="s">
        <v>218</v>
      </c>
      <c r="R1497" s="55"/>
      <c r="S1497" s="55">
        <v>201307</v>
      </c>
      <c r="T1497" s="55" t="s">
        <v>52</v>
      </c>
      <c r="U1497" s="55">
        <v>0</v>
      </c>
      <c r="V1497" s="56">
        <v>292549.71999999997</v>
      </c>
      <c r="W1497" s="55"/>
      <c r="X1497" s="55"/>
      <c r="Y1497" s="55"/>
      <c r="Z1497" s="55" t="s">
        <v>48</v>
      </c>
      <c r="AA1497" s="55" t="s">
        <v>129</v>
      </c>
      <c r="AB1497" s="55" t="s">
        <v>42</v>
      </c>
      <c r="AC1497" s="55" t="s">
        <v>711</v>
      </c>
      <c r="AD1497" s="55" t="s">
        <v>51</v>
      </c>
      <c r="AE1497" s="53"/>
    </row>
    <row r="1498" spans="1:31" x14ac:dyDescent="0.25">
      <c r="A1498" s="55" t="s">
        <v>35</v>
      </c>
      <c r="B1498" s="55" t="s">
        <v>36</v>
      </c>
      <c r="C1498" s="55" t="s">
        <v>37</v>
      </c>
      <c r="D1498" s="55" t="s">
        <v>121</v>
      </c>
      <c r="E1498" s="55" t="s">
        <v>215</v>
      </c>
      <c r="F1498" s="55" t="s">
        <v>216</v>
      </c>
      <c r="G1498" s="55" t="s">
        <v>124</v>
      </c>
      <c r="H1498" s="55" t="s">
        <v>124</v>
      </c>
      <c r="I1498" s="55" t="s">
        <v>42</v>
      </c>
      <c r="J1498" s="55" t="s">
        <v>217</v>
      </c>
      <c r="K1498" s="55" t="s">
        <v>217</v>
      </c>
      <c r="L1498" s="55" t="s">
        <v>43</v>
      </c>
      <c r="M1498" s="55" t="s">
        <v>44</v>
      </c>
      <c r="N1498" s="55" t="s">
        <v>180</v>
      </c>
      <c r="O1498" s="55" t="s">
        <v>42</v>
      </c>
      <c r="P1498" s="55"/>
      <c r="Q1498" s="55" t="s">
        <v>218</v>
      </c>
      <c r="R1498" s="55"/>
      <c r="S1498" s="55">
        <v>201307</v>
      </c>
      <c r="T1498" s="55" t="s">
        <v>52</v>
      </c>
      <c r="U1498" s="55">
        <v>0</v>
      </c>
      <c r="V1498" s="56">
        <v>379071.26</v>
      </c>
      <c r="W1498" s="55"/>
      <c r="X1498" s="55"/>
      <c r="Y1498" s="55"/>
      <c r="Z1498" s="55" t="s">
        <v>48</v>
      </c>
      <c r="AA1498" s="55" t="s">
        <v>129</v>
      </c>
      <c r="AB1498" s="55" t="s">
        <v>42</v>
      </c>
      <c r="AC1498" s="55" t="s">
        <v>711</v>
      </c>
      <c r="AD1498" s="55" t="s">
        <v>51</v>
      </c>
      <c r="AE1498" s="53"/>
    </row>
    <row r="1499" spans="1:31" x14ac:dyDescent="0.25">
      <c r="A1499" s="55" t="s">
        <v>35</v>
      </c>
      <c r="B1499" s="55" t="s">
        <v>36</v>
      </c>
      <c r="C1499" s="55" t="s">
        <v>37</v>
      </c>
      <c r="D1499" s="55" t="s">
        <v>121</v>
      </c>
      <c r="E1499" s="55" t="s">
        <v>215</v>
      </c>
      <c r="F1499" s="55" t="s">
        <v>216</v>
      </c>
      <c r="G1499" s="55" t="s">
        <v>124</v>
      </c>
      <c r="H1499" s="55" t="s">
        <v>124</v>
      </c>
      <c r="I1499" s="55" t="s">
        <v>42</v>
      </c>
      <c r="J1499" s="55" t="s">
        <v>217</v>
      </c>
      <c r="K1499" s="55" t="s">
        <v>217</v>
      </c>
      <c r="L1499" s="55" t="s">
        <v>43</v>
      </c>
      <c r="M1499" s="55" t="s">
        <v>44</v>
      </c>
      <c r="N1499" s="55" t="s">
        <v>180</v>
      </c>
      <c r="O1499" s="55" t="s">
        <v>42</v>
      </c>
      <c r="P1499" s="55"/>
      <c r="Q1499" s="55" t="s">
        <v>218</v>
      </c>
      <c r="R1499" s="55"/>
      <c r="S1499" s="55">
        <v>201307</v>
      </c>
      <c r="T1499" s="55" t="s">
        <v>47</v>
      </c>
      <c r="U1499" s="55">
        <v>0</v>
      </c>
      <c r="V1499" s="56">
        <v>-372651.59</v>
      </c>
      <c r="W1499" s="55"/>
      <c r="X1499" s="55"/>
      <c r="Y1499" s="55"/>
      <c r="Z1499" s="55" t="s">
        <v>48</v>
      </c>
      <c r="AA1499" s="55" t="s">
        <v>129</v>
      </c>
      <c r="AB1499" s="55" t="s">
        <v>42</v>
      </c>
      <c r="AC1499" s="55" t="s">
        <v>712</v>
      </c>
      <c r="AD1499" s="55" t="s">
        <v>51</v>
      </c>
      <c r="AE1499" s="53"/>
    </row>
    <row r="1500" spans="1:31" x14ac:dyDescent="0.25">
      <c r="A1500" s="55" t="s">
        <v>35</v>
      </c>
      <c r="B1500" s="55" t="s">
        <v>36</v>
      </c>
      <c r="C1500" s="55" t="s">
        <v>37</v>
      </c>
      <c r="D1500" s="55" t="s">
        <v>121</v>
      </c>
      <c r="E1500" s="55" t="s">
        <v>215</v>
      </c>
      <c r="F1500" s="55" t="s">
        <v>216</v>
      </c>
      <c r="G1500" s="55" t="s">
        <v>124</v>
      </c>
      <c r="H1500" s="55" t="s">
        <v>124</v>
      </c>
      <c r="I1500" s="55" t="s">
        <v>42</v>
      </c>
      <c r="J1500" s="55" t="s">
        <v>217</v>
      </c>
      <c r="K1500" s="55" t="s">
        <v>217</v>
      </c>
      <c r="L1500" s="55" t="s">
        <v>43</v>
      </c>
      <c r="M1500" s="55" t="s">
        <v>44</v>
      </c>
      <c r="N1500" s="55" t="s">
        <v>180</v>
      </c>
      <c r="O1500" s="55" t="s">
        <v>42</v>
      </c>
      <c r="P1500" s="55"/>
      <c r="Q1500" s="55" t="s">
        <v>218</v>
      </c>
      <c r="R1500" s="55"/>
      <c r="S1500" s="55">
        <v>201307</v>
      </c>
      <c r="T1500" s="55" t="s">
        <v>47</v>
      </c>
      <c r="U1500" s="55">
        <v>0</v>
      </c>
      <c r="V1500" s="56">
        <v>-119038.08</v>
      </c>
      <c r="W1500" s="55"/>
      <c r="X1500" s="55"/>
      <c r="Y1500" s="55"/>
      <c r="Z1500" s="55" t="s">
        <v>48</v>
      </c>
      <c r="AA1500" s="55" t="s">
        <v>129</v>
      </c>
      <c r="AB1500" s="55" t="s">
        <v>42</v>
      </c>
      <c r="AC1500" s="55" t="s">
        <v>712</v>
      </c>
      <c r="AD1500" s="55" t="s">
        <v>51</v>
      </c>
      <c r="AE1500" s="53"/>
    </row>
    <row r="1501" spans="1:31" x14ac:dyDescent="0.25">
      <c r="A1501" s="55" t="s">
        <v>35</v>
      </c>
      <c r="B1501" s="55" t="s">
        <v>36</v>
      </c>
      <c r="C1501" s="55" t="s">
        <v>37</v>
      </c>
      <c r="D1501" s="55" t="s">
        <v>121</v>
      </c>
      <c r="E1501" s="55" t="s">
        <v>215</v>
      </c>
      <c r="F1501" s="55" t="s">
        <v>216</v>
      </c>
      <c r="G1501" s="55" t="s">
        <v>124</v>
      </c>
      <c r="H1501" s="55" t="s">
        <v>124</v>
      </c>
      <c r="I1501" s="55" t="s">
        <v>42</v>
      </c>
      <c r="J1501" s="55" t="s">
        <v>217</v>
      </c>
      <c r="K1501" s="55" t="s">
        <v>217</v>
      </c>
      <c r="L1501" s="55" t="s">
        <v>43</v>
      </c>
      <c r="M1501" s="55" t="s">
        <v>44</v>
      </c>
      <c r="N1501" s="55" t="s">
        <v>150</v>
      </c>
      <c r="O1501" s="55" t="s">
        <v>42</v>
      </c>
      <c r="P1501" s="55"/>
      <c r="Q1501" s="55" t="s">
        <v>660</v>
      </c>
      <c r="R1501" s="55"/>
      <c r="S1501" s="55">
        <v>201307</v>
      </c>
      <c r="T1501" s="55" t="s">
        <v>47</v>
      </c>
      <c r="U1501" s="55">
        <v>0</v>
      </c>
      <c r="V1501" s="56">
        <v>-129851.67</v>
      </c>
      <c r="W1501" s="55"/>
      <c r="X1501" s="55" t="s">
        <v>230</v>
      </c>
      <c r="Y1501" s="55"/>
      <c r="Z1501" s="55" t="s">
        <v>48</v>
      </c>
      <c r="AA1501" s="55" t="s">
        <v>129</v>
      </c>
      <c r="AB1501" s="55" t="s">
        <v>42</v>
      </c>
      <c r="AC1501" s="55" t="s">
        <v>712</v>
      </c>
      <c r="AD1501" s="55" t="s">
        <v>51</v>
      </c>
      <c r="AE1501" s="53"/>
    </row>
    <row r="1502" spans="1:31" x14ac:dyDescent="0.25">
      <c r="A1502" s="55" t="s">
        <v>35</v>
      </c>
      <c r="B1502" s="55" t="s">
        <v>36</v>
      </c>
      <c r="C1502" s="55" t="s">
        <v>37</v>
      </c>
      <c r="D1502" s="55" t="s">
        <v>121</v>
      </c>
      <c r="E1502" s="55" t="s">
        <v>215</v>
      </c>
      <c r="F1502" s="55" t="s">
        <v>216</v>
      </c>
      <c r="G1502" s="55" t="s">
        <v>124</v>
      </c>
      <c r="H1502" s="55" t="s">
        <v>124</v>
      </c>
      <c r="I1502" s="55" t="s">
        <v>42</v>
      </c>
      <c r="J1502" s="55" t="s">
        <v>217</v>
      </c>
      <c r="K1502" s="55" t="s">
        <v>217</v>
      </c>
      <c r="L1502" s="55" t="s">
        <v>43</v>
      </c>
      <c r="M1502" s="55" t="s">
        <v>44</v>
      </c>
      <c r="N1502" s="55" t="s">
        <v>180</v>
      </c>
      <c r="O1502" s="55" t="s">
        <v>42</v>
      </c>
      <c r="P1502" s="55"/>
      <c r="Q1502" s="55" t="s">
        <v>563</v>
      </c>
      <c r="R1502" s="55"/>
      <c r="S1502" s="55">
        <v>201307</v>
      </c>
      <c r="T1502" s="55" t="s">
        <v>52</v>
      </c>
      <c r="U1502" s="55">
        <v>0</v>
      </c>
      <c r="V1502" s="56">
        <v>372651.59</v>
      </c>
      <c r="W1502" s="55"/>
      <c r="X1502" s="55"/>
      <c r="Y1502" s="55"/>
      <c r="Z1502" s="55" t="s">
        <v>48</v>
      </c>
      <c r="AA1502" s="55" t="s">
        <v>129</v>
      </c>
      <c r="AB1502" s="55" t="s">
        <v>42</v>
      </c>
      <c r="AC1502" s="55" t="s">
        <v>746</v>
      </c>
      <c r="AD1502" s="55" t="s">
        <v>51</v>
      </c>
      <c r="AE1502" s="53"/>
    </row>
    <row r="1503" spans="1:31" x14ac:dyDescent="0.25">
      <c r="A1503" s="55" t="s">
        <v>35</v>
      </c>
      <c r="B1503" s="55" t="s">
        <v>36</v>
      </c>
      <c r="C1503" s="55" t="s">
        <v>37</v>
      </c>
      <c r="D1503" s="55" t="s">
        <v>121</v>
      </c>
      <c r="E1503" s="55" t="s">
        <v>215</v>
      </c>
      <c r="F1503" s="55" t="s">
        <v>216</v>
      </c>
      <c r="G1503" s="55" t="s">
        <v>124</v>
      </c>
      <c r="H1503" s="55" t="s">
        <v>124</v>
      </c>
      <c r="I1503" s="55" t="s">
        <v>42</v>
      </c>
      <c r="J1503" s="55" t="s">
        <v>217</v>
      </c>
      <c r="K1503" s="55" t="s">
        <v>217</v>
      </c>
      <c r="L1503" s="55" t="s">
        <v>43</v>
      </c>
      <c r="M1503" s="55" t="s">
        <v>44</v>
      </c>
      <c r="N1503" s="55" t="s">
        <v>134</v>
      </c>
      <c r="O1503" s="55" t="s">
        <v>42</v>
      </c>
      <c r="P1503" s="55"/>
      <c r="Q1503" s="55" t="s">
        <v>392</v>
      </c>
      <c r="R1503" s="55" t="s">
        <v>747</v>
      </c>
      <c r="S1503" s="55">
        <v>201307</v>
      </c>
      <c r="T1503" s="55" t="s">
        <v>47</v>
      </c>
      <c r="U1503" s="55">
        <v>0</v>
      </c>
      <c r="V1503" s="56">
        <v>-6.69</v>
      </c>
      <c r="W1503" s="55"/>
      <c r="X1503" s="55" t="s">
        <v>384</v>
      </c>
      <c r="Y1503" s="55"/>
      <c r="Z1503" s="55" t="s">
        <v>48</v>
      </c>
      <c r="AA1503" s="55" t="s">
        <v>129</v>
      </c>
      <c r="AB1503" s="55" t="s">
        <v>42</v>
      </c>
      <c r="AC1503" s="55" t="s">
        <v>707</v>
      </c>
      <c r="AD1503" s="55" t="s">
        <v>51</v>
      </c>
      <c r="AE1503" s="53"/>
    </row>
    <row r="1504" spans="1:31" x14ac:dyDescent="0.25">
      <c r="A1504" s="55" t="s">
        <v>35</v>
      </c>
      <c r="B1504" s="55" t="s">
        <v>36</v>
      </c>
      <c r="C1504" s="55" t="s">
        <v>37</v>
      </c>
      <c r="D1504" s="55" t="s">
        <v>121</v>
      </c>
      <c r="E1504" s="55" t="s">
        <v>215</v>
      </c>
      <c r="F1504" s="55" t="s">
        <v>216</v>
      </c>
      <c r="G1504" s="55" t="s">
        <v>124</v>
      </c>
      <c r="H1504" s="55" t="s">
        <v>124</v>
      </c>
      <c r="I1504" s="55" t="s">
        <v>42</v>
      </c>
      <c r="J1504" s="55" t="s">
        <v>217</v>
      </c>
      <c r="K1504" s="55" t="s">
        <v>217</v>
      </c>
      <c r="L1504" s="55" t="s">
        <v>43</v>
      </c>
      <c r="M1504" s="55" t="s">
        <v>44</v>
      </c>
      <c r="N1504" s="55" t="s">
        <v>134</v>
      </c>
      <c r="O1504" s="55" t="s">
        <v>42</v>
      </c>
      <c r="P1504" s="55"/>
      <c r="Q1504" s="55" t="s">
        <v>392</v>
      </c>
      <c r="R1504" s="55" t="s">
        <v>748</v>
      </c>
      <c r="S1504" s="55">
        <v>201307</v>
      </c>
      <c r="T1504" s="55" t="s">
        <v>47</v>
      </c>
      <c r="U1504" s="55">
        <v>0</v>
      </c>
      <c r="V1504" s="56">
        <v>-11.15</v>
      </c>
      <c r="W1504" s="55"/>
      <c r="X1504" s="55" t="s">
        <v>384</v>
      </c>
      <c r="Y1504" s="55"/>
      <c r="Z1504" s="55" t="s">
        <v>48</v>
      </c>
      <c r="AA1504" s="55" t="s">
        <v>129</v>
      </c>
      <c r="AB1504" s="55" t="s">
        <v>42</v>
      </c>
      <c r="AC1504" s="55" t="s">
        <v>707</v>
      </c>
      <c r="AD1504" s="55" t="s">
        <v>51</v>
      </c>
      <c r="AE1504" s="53"/>
    </row>
    <row r="1505" spans="1:31" x14ac:dyDescent="0.25">
      <c r="A1505" s="55" t="s">
        <v>35</v>
      </c>
      <c r="B1505" s="55" t="s">
        <v>36</v>
      </c>
      <c r="C1505" s="55" t="s">
        <v>37</v>
      </c>
      <c r="D1505" s="55" t="s">
        <v>121</v>
      </c>
      <c r="E1505" s="55" t="s">
        <v>215</v>
      </c>
      <c r="F1505" s="55" t="s">
        <v>216</v>
      </c>
      <c r="G1505" s="55" t="s">
        <v>124</v>
      </c>
      <c r="H1505" s="55" t="s">
        <v>124</v>
      </c>
      <c r="I1505" s="55" t="s">
        <v>42</v>
      </c>
      <c r="J1505" s="55" t="s">
        <v>217</v>
      </c>
      <c r="K1505" s="55" t="s">
        <v>217</v>
      </c>
      <c r="L1505" s="55" t="s">
        <v>43</v>
      </c>
      <c r="M1505" s="55" t="s">
        <v>44</v>
      </c>
      <c r="N1505" s="55" t="s">
        <v>134</v>
      </c>
      <c r="O1505" s="55" t="s">
        <v>42</v>
      </c>
      <c r="P1505" s="55"/>
      <c r="Q1505" s="55" t="s">
        <v>392</v>
      </c>
      <c r="R1505" s="55" t="s">
        <v>749</v>
      </c>
      <c r="S1505" s="55">
        <v>201307</v>
      </c>
      <c r="T1505" s="55" t="s">
        <v>47</v>
      </c>
      <c r="U1505" s="55">
        <v>0</v>
      </c>
      <c r="V1505" s="56">
        <v>-11.15</v>
      </c>
      <c r="W1505" s="55"/>
      <c r="X1505" s="55" t="s">
        <v>384</v>
      </c>
      <c r="Y1505" s="55"/>
      <c r="Z1505" s="55" t="s">
        <v>48</v>
      </c>
      <c r="AA1505" s="55" t="s">
        <v>129</v>
      </c>
      <c r="AB1505" s="55" t="s">
        <v>42</v>
      </c>
      <c r="AC1505" s="55" t="s">
        <v>707</v>
      </c>
      <c r="AD1505" s="55" t="s">
        <v>51</v>
      </c>
      <c r="AE1505" s="53"/>
    </row>
    <row r="1506" spans="1:31" x14ac:dyDescent="0.25">
      <c r="A1506" s="55" t="s">
        <v>35</v>
      </c>
      <c r="B1506" s="55" t="s">
        <v>36</v>
      </c>
      <c r="C1506" s="55" t="s">
        <v>37</v>
      </c>
      <c r="D1506" s="55" t="s">
        <v>121</v>
      </c>
      <c r="E1506" s="55" t="s">
        <v>215</v>
      </c>
      <c r="F1506" s="55" t="s">
        <v>216</v>
      </c>
      <c r="G1506" s="55" t="s">
        <v>124</v>
      </c>
      <c r="H1506" s="55" t="s">
        <v>124</v>
      </c>
      <c r="I1506" s="55" t="s">
        <v>42</v>
      </c>
      <c r="J1506" s="55" t="s">
        <v>217</v>
      </c>
      <c r="K1506" s="55" t="s">
        <v>217</v>
      </c>
      <c r="L1506" s="55" t="s">
        <v>43</v>
      </c>
      <c r="M1506" s="55" t="s">
        <v>44</v>
      </c>
      <c r="N1506" s="55" t="s">
        <v>134</v>
      </c>
      <c r="O1506" s="55" t="s">
        <v>42</v>
      </c>
      <c r="P1506" s="55"/>
      <c r="Q1506" s="55" t="s">
        <v>392</v>
      </c>
      <c r="R1506" s="55" t="s">
        <v>750</v>
      </c>
      <c r="S1506" s="55">
        <v>201307</v>
      </c>
      <c r="T1506" s="55" t="s">
        <v>47</v>
      </c>
      <c r="U1506" s="55">
        <v>0</v>
      </c>
      <c r="V1506" s="56">
        <v>-11.15</v>
      </c>
      <c r="W1506" s="55"/>
      <c r="X1506" s="55" t="s">
        <v>384</v>
      </c>
      <c r="Y1506" s="55"/>
      <c r="Z1506" s="55" t="s">
        <v>48</v>
      </c>
      <c r="AA1506" s="55" t="s">
        <v>129</v>
      </c>
      <c r="AB1506" s="55" t="s">
        <v>42</v>
      </c>
      <c r="AC1506" s="55" t="s">
        <v>707</v>
      </c>
      <c r="AD1506" s="55" t="s">
        <v>51</v>
      </c>
      <c r="AE1506" s="53"/>
    </row>
    <row r="1507" spans="1:31" x14ac:dyDescent="0.25">
      <c r="A1507" s="55" t="s">
        <v>35</v>
      </c>
      <c r="B1507" s="55" t="s">
        <v>36</v>
      </c>
      <c r="C1507" s="55" t="s">
        <v>37</v>
      </c>
      <c r="D1507" s="55" t="s">
        <v>121</v>
      </c>
      <c r="E1507" s="55" t="s">
        <v>215</v>
      </c>
      <c r="F1507" s="55" t="s">
        <v>216</v>
      </c>
      <c r="G1507" s="55" t="s">
        <v>124</v>
      </c>
      <c r="H1507" s="55" t="s">
        <v>124</v>
      </c>
      <c r="I1507" s="55" t="s">
        <v>42</v>
      </c>
      <c r="J1507" s="55" t="s">
        <v>217</v>
      </c>
      <c r="K1507" s="55" t="s">
        <v>217</v>
      </c>
      <c r="L1507" s="55" t="s">
        <v>43</v>
      </c>
      <c r="M1507" s="55" t="s">
        <v>44</v>
      </c>
      <c r="N1507" s="55" t="s">
        <v>134</v>
      </c>
      <c r="O1507" s="55" t="s">
        <v>42</v>
      </c>
      <c r="P1507" s="55"/>
      <c r="Q1507" s="55" t="s">
        <v>392</v>
      </c>
      <c r="R1507" s="55" t="s">
        <v>741</v>
      </c>
      <c r="S1507" s="55">
        <v>201307</v>
      </c>
      <c r="T1507" s="55" t="s">
        <v>47</v>
      </c>
      <c r="U1507" s="55">
        <v>0</v>
      </c>
      <c r="V1507" s="56">
        <v>-11.15</v>
      </c>
      <c r="W1507" s="55"/>
      <c r="X1507" s="55" t="s">
        <v>384</v>
      </c>
      <c r="Y1507" s="55"/>
      <c r="Z1507" s="55" t="s">
        <v>48</v>
      </c>
      <c r="AA1507" s="55" t="s">
        <v>129</v>
      </c>
      <c r="AB1507" s="55" t="s">
        <v>42</v>
      </c>
      <c r="AC1507" s="55" t="s">
        <v>707</v>
      </c>
      <c r="AD1507" s="55" t="s">
        <v>51</v>
      </c>
      <c r="AE1507" s="53"/>
    </row>
    <row r="1508" spans="1:31" x14ac:dyDescent="0.25">
      <c r="A1508" s="55" t="s">
        <v>35</v>
      </c>
      <c r="B1508" s="55" t="s">
        <v>36</v>
      </c>
      <c r="C1508" s="55" t="s">
        <v>37</v>
      </c>
      <c r="D1508" s="55" t="s">
        <v>121</v>
      </c>
      <c r="E1508" s="55" t="s">
        <v>215</v>
      </c>
      <c r="F1508" s="55" t="s">
        <v>216</v>
      </c>
      <c r="G1508" s="55" t="s">
        <v>124</v>
      </c>
      <c r="H1508" s="55" t="s">
        <v>124</v>
      </c>
      <c r="I1508" s="55" t="s">
        <v>42</v>
      </c>
      <c r="J1508" s="55" t="s">
        <v>217</v>
      </c>
      <c r="K1508" s="55" t="s">
        <v>217</v>
      </c>
      <c r="L1508" s="55" t="s">
        <v>43</v>
      </c>
      <c r="M1508" s="55" t="s">
        <v>44</v>
      </c>
      <c r="N1508" s="55" t="s">
        <v>134</v>
      </c>
      <c r="O1508" s="55" t="s">
        <v>42</v>
      </c>
      <c r="P1508" s="55"/>
      <c r="Q1508" s="55" t="s">
        <v>392</v>
      </c>
      <c r="R1508" s="55" t="s">
        <v>742</v>
      </c>
      <c r="S1508" s="55">
        <v>201307</v>
      </c>
      <c r="T1508" s="55" t="s">
        <v>47</v>
      </c>
      <c r="U1508" s="55">
        <v>0</v>
      </c>
      <c r="V1508" s="56">
        <v>-8.92</v>
      </c>
      <c r="W1508" s="55"/>
      <c r="X1508" s="55" t="s">
        <v>384</v>
      </c>
      <c r="Y1508" s="55"/>
      <c r="Z1508" s="55" t="s">
        <v>48</v>
      </c>
      <c r="AA1508" s="55" t="s">
        <v>129</v>
      </c>
      <c r="AB1508" s="55" t="s">
        <v>42</v>
      </c>
      <c r="AC1508" s="55" t="s">
        <v>707</v>
      </c>
      <c r="AD1508" s="55" t="s">
        <v>51</v>
      </c>
      <c r="AE1508" s="53"/>
    </row>
    <row r="1509" spans="1:31" x14ac:dyDescent="0.25">
      <c r="A1509" s="55" t="s">
        <v>35</v>
      </c>
      <c r="B1509" s="55" t="s">
        <v>36</v>
      </c>
      <c r="C1509" s="55" t="s">
        <v>37</v>
      </c>
      <c r="D1509" s="55" t="s">
        <v>121</v>
      </c>
      <c r="E1509" s="55" t="s">
        <v>215</v>
      </c>
      <c r="F1509" s="55" t="s">
        <v>216</v>
      </c>
      <c r="G1509" s="55" t="s">
        <v>124</v>
      </c>
      <c r="H1509" s="55" t="s">
        <v>124</v>
      </c>
      <c r="I1509" s="55" t="s">
        <v>42</v>
      </c>
      <c r="J1509" s="55" t="s">
        <v>217</v>
      </c>
      <c r="K1509" s="55" t="s">
        <v>217</v>
      </c>
      <c r="L1509" s="55" t="s">
        <v>43</v>
      </c>
      <c r="M1509" s="55" t="s">
        <v>44</v>
      </c>
      <c r="N1509" s="55" t="s">
        <v>134</v>
      </c>
      <c r="O1509" s="55" t="s">
        <v>42</v>
      </c>
      <c r="P1509" s="55"/>
      <c r="Q1509" s="55" t="s">
        <v>392</v>
      </c>
      <c r="R1509" s="55" t="s">
        <v>745</v>
      </c>
      <c r="S1509" s="55">
        <v>201307</v>
      </c>
      <c r="T1509" s="55" t="s">
        <v>47</v>
      </c>
      <c r="U1509" s="55">
        <v>0</v>
      </c>
      <c r="V1509" s="56">
        <v>-11.15</v>
      </c>
      <c r="W1509" s="55"/>
      <c r="X1509" s="55" t="s">
        <v>384</v>
      </c>
      <c r="Y1509" s="55"/>
      <c r="Z1509" s="55" t="s">
        <v>48</v>
      </c>
      <c r="AA1509" s="55" t="s">
        <v>129</v>
      </c>
      <c r="AB1509" s="55" t="s">
        <v>42</v>
      </c>
      <c r="AC1509" s="55" t="s">
        <v>707</v>
      </c>
      <c r="AD1509" s="55" t="s">
        <v>51</v>
      </c>
      <c r="AE1509" s="53"/>
    </row>
    <row r="1510" spans="1:31" x14ac:dyDescent="0.25">
      <c r="A1510" s="55" t="s">
        <v>35</v>
      </c>
      <c r="B1510" s="55" t="s">
        <v>36</v>
      </c>
      <c r="C1510" s="55" t="s">
        <v>37</v>
      </c>
      <c r="D1510" s="55" t="s">
        <v>121</v>
      </c>
      <c r="E1510" s="55" t="s">
        <v>215</v>
      </c>
      <c r="F1510" s="55" t="s">
        <v>216</v>
      </c>
      <c r="G1510" s="55" t="s">
        <v>124</v>
      </c>
      <c r="H1510" s="55" t="s">
        <v>124</v>
      </c>
      <c r="I1510" s="55" t="s">
        <v>42</v>
      </c>
      <c r="J1510" s="55" t="s">
        <v>217</v>
      </c>
      <c r="K1510" s="55" t="s">
        <v>217</v>
      </c>
      <c r="L1510" s="55" t="s">
        <v>43</v>
      </c>
      <c r="M1510" s="55" t="s">
        <v>44</v>
      </c>
      <c r="N1510" s="55" t="s">
        <v>150</v>
      </c>
      <c r="O1510" s="55" t="s">
        <v>42</v>
      </c>
      <c r="P1510" s="55"/>
      <c r="Q1510" s="55" t="s">
        <v>660</v>
      </c>
      <c r="R1510" s="55"/>
      <c r="S1510" s="55">
        <v>201307</v>
      </c>
      <c r="T1510" s="55" t="s">
        <v>52</v>
      </c>
      <c r="U1510" s="55">
        <v>0</v>
      </c>
      <c r="V1510" s="56">
        <v>230259.62</v>
      </c>
      <c r="W1510" s="55"/>
      <c r="X1510" s="55" t="s">
        <v>230</v>
      </c>
      <c r="Y1510" s="55"/>
      <c r="Z1510" s="55" t="s">
        <v>48</v>
      </c>
      <c r="AA1510" s="55" t="s">
        <v>129</v>
      </c>
      <c r="AB1510" s="55" t="s">
        <v>42</v>
      </c>
      <c r="AC1510" s="55" t="s">
        <v>711</v>
      </c>
      <c r="AD1510" s="55" t="s">
        <v>51</v>
      </c>
      <c r="AE1510" s="53"/>
    </row>
    <row r="1511" spans="1:31" x14ac:dyDescent="0.25">
      <c r="A1511" s="55" t="s">
        <v>35</v>
      </c>
      <c r="B1511" s="55" t="s">
        <v>36</v>
      </c>
      <c r="C1511" s="55" t="s">
        <v>37</v>
      </c>
      <c r="D1511" s="55" t="s">
        <v>121</v>
      </c>
      <c r="E1511" s="55" t="s">
        <v>215</v>
      </c>
      <c r="F1511" s="55" t="s">
        <v>216</v>
      </c>
      <c r="G1511" s="55" t="s">
        <v>124</v>
      </c>
      <c r="H1511" s="55" t="s">
        <v>124</v>
      </c>
      <c r="I1511" s="55" t="s">
        <v>42</v>
      </c>
      <c r="J1511" s="55" t="s">
        <v>217</v>
      </c>
      <c r="K1511" s="55" t="s">
        <v>217</v>
      </c>
      <c r="L1511" s="55" t="s">
        <v>43</v>
      </c>
      <c r="M1511" s="55" t="s">
        <v>44</v>
      </c>
      <c r="N1511" s="55" t="s">
        <v>150</v>
      </c>
      <c r="O1511" s="55" t="s">
        <v>42</v>
      </c>
      <c r="P1511" s="55"/>
      <c r="Q1511" s="55" t="s">
        <v>223</v>
      </c>
      <c r="R1511" s="55" t="s">
        <v>751</v>
      </c>
      <c r="S1511" s="55">
        <v>201307</v>
      </c>
      <c r="T1511" s="55" t="s">
        <v>52</v>
      </c>
      <c r="U1511" s="55">
        <v>0</v>
      </c>
      <c r="V1511" s="56">
        <v>119038.08</v>
      </c>
      <c r="W1511" s="55"/>
      <c r="X1511" s="55" t="s">
        <v>752</v>
      </c>
      <c r="Y1511" s="55"/>
      <c r="Z1511" s="55" t="s">
        <v>48</v>
      </c>
      <c r="AA1511" s="55" t="s">
        <v>186</v>
      </c>
      <c r="AB1511" s="55" t="s">
        <v>42</v>
      </c>
      <c r="AC1511" s="55" t="s">
        <v>753</v>
      </c>
      <c r="AD1511" s="55" t="s">
        <v>51</v>
      </c>
      <c r="AE1511" s="53"/>
    </row>
    <row r="1512" spans="1:31" x14ac:dyDescent="0.25">
      <c r="A1512" s="55" t="s">
        <v>35</v>
      </c>
      <c r="B1512" s="55" t="s">
        <v>36</v>
      </c>
      <c r="C1512" s="55" t="s">
        <v>37</v>
      </c>
      <c r="D1512" s="55" t="s">
        <v>121</v>
      </c>
      <c r="E1512" s="55" t="s">
        <v>215</v>
      </c>
      <c r="F1512" s="55" t="s">
        <v>216</v>
      </c>
      <c r="G1512" s="55" t="s">
        <v>124</v>
      </c>
      <c r="H1512" s="55" t="s">
        <v>124</v>
      </c>
      <c r="I1512" s="55" t="s">
        <v>42</v>
      </c>
      <c r="J1512" s="55" t="s">
        <v>231</v>
      </c>
      <c r="K1512" s="55" t="s">
        <v>231</v>
      </c>
      <c r="L1512" s="55" t="s">
        <v>43</v>
      </c>
      <c r="M1512" s="55" t="s">
        <v>44</v>
      </c>
      <c r="N1512" s="55" t="s">
        <v>180</v>
      </c>
      <c r="O1512" s="55" t="s">
        <v>42</v>
      </c>
      <c r="P1512" s="55"/>
      <c r="Q1512" s="55" t="s">
        <v>218</v>
      </c>
      <c r="R1512" s="55"/>
      <c r="S1512" s="55">
        <v>201307</v>
      </c>
      <c r="T1512" s="55" t="s">
        <v>47</v>
      </c>
      <c r="U1512" s="55">
        <v>0</v>
      </c>
      <c r="V1512" s="56">
        <v>-9978.0400000000009</v>
      </c>
      <c r="W1512" s="55"/>
      <c r="X1512" s="55"/>
      <c r="Y1512" s="55"/>
      <c r="Z1512" s="55" t="s">
        <v>48</v>
      </c>
      <c r="AA1512" s="55" t="s">
        <v>129</v>
      </c>
      <c r="AB1512" s="55" t="s">
        <v>42</v>
      </c>
      <c r="AC1512" s="55" t="s">
        <v>712</v>
      </c>
      <c r="AD1512" s="55" t="s">
        <v>51</v>
      </c>
      <c r="AE1512" s="53"/>
    </row>
    <row r="1513" spans="1:31" x14ac:dyDescent="0.25">
      <c r="A1513" s="55" t="s">
        <v>35</v>
      </c>
      <c r="B1513" s="55" t="s">
        <v>36</v>
      </c>
      <c r="C1513" s="55" t="s">
        <v>37</v>
      </c>
      <c r="D1513" s="55" t="s">
        <v>121</v>
      </c>
      <c r="E1513" s="55" t="s">
        <v>215</v>
      </c>
      <c r="F1513" s="55" t="s">
        <v>216</v>
      </c>
      <c r="G1513" s="55" t="s">
        <v>124</v>
      </c>
      <c r="H1513" s="55" t="s">
        <v>124</v>
      </c>
      <c r="I1513" s="55" t="s">
        <v>42</v>
      </c>
      <c r="J1513" s="55" t="s">
        <v>231</v>
      </c>
      <c r="K1513" s="55" t="s">
        <v>231</v>
      </c>
      <c r="L1513" s="55" t="s">
        <v>43</v>
      </c>
      <c r="M1513" s="55" t="s">
        <v>44</v>
      </c>
      <c r="N1513" s="55" t="s">
        <v>150</v>
      </c>
      <c r="O1513" s="55" t="s">
        <v>42</v>
      </c>
      <c r="P1513" s="55"/>
      <c r="Q1513" s="55" t="s">
        <v>660</v>
      </c>
      <c r="R1513" s="55"/>
      <c r="S1513" s="55">
        <v>201307</v>
      </c>
      <c r="T1513" s="55" t="s">
        <v>47</v>
      </c>
      <c r="U1513" s="55">
        <v>0</v>
      </c>
      <c r="V1513" s="56">
        <v>-52827.8</v>
      </c>
      <c r="W1513" s="55"/>
      <c r="X1513" s="55" t="s">
        <v>236</v>
      </c>
      <c r="Y1513" s="55"/>
      <c r="Z1513" s="55" t="s">
        <v>48</v>
      </c>
      <c r="AA1513" s="55" t="s">
        <v>129</v>
      </c>
      <c r="AB1513" s="55" t="s">
        <v>42</v>
      </c>
      <c r="AC1513" s="55" t="s">
        <v>712</v>
      </c>
      <c r="AD1513" s="55" t="s">
        <v>51</v>
      </c>
      <c r="AE1513" s="53"/>
    </row>
    <row r="1514" spans="1:31" x14ac:dyDescent="0.25">
      <c r="A1514" s="55" t="s">
        <v>35</v>
      </c>
      <c r="B1514" s="55" t="s">
        <v>36</v>
      </c>
      <c r="C1514" s="55" t="s">
        <v>37</v>
      </c>
      <c r="D1514" s="55" t="s">
        <v>121</v>
      </c>
      <c r="E1514" s="55" t="s">
        <v>215</v>
      </c>
      <c r="F1514" s="55" t="s">
        <v>216</v>
      </c>
      <c r="G1514" s="55" t="s">
        <v>124</v>
      </c>
      <c r="H1514" s="55" t="s">
        <v>124</v>
      </c>
      <c r="I1514" s="55" t="s">
        <v>42</v>
      </c>
      <c r="J1514" s="55" t="s">
        <v>231</v>
      </c>
      <c r="K1514" s="55" t="s">
        <v>231</v>
      </c>
      <c r="L1514" s="55" t="s">
        <v>43</v>
      </c>
      <c r="M1514" s="55" t="s">
        <v>44</v>
      </c>
      <c r="N1514" s="55" t="s">
        <v>180</v>
      </c>
      <c r="O1514" s="55" t="s">
        <v>42</v>
      </c>
      <c r="P1514" s="55"/>
      <c r="Q1514" s="55" t="s">
        <v>567</v>
      </c>
      <c r="R1514" s="55"/>
      <c r="S1514" s="55">
        <v>201307</v>
      </c>
      <c r="T1514" s="55" t="s">
        <v>52</v>
      </c>
      <c r="U1514" s="55">
        <v>0</v>
      </c>
      <c r="V1514" s="56">
        <v>9978.0400000000009</v>
      </c>
      <c r="W1514" s="55"/>
      <c r="X1514" s="55"/>
      <c r="Y1514" s="55"/>
      <c r="Z1514" s="55" t="s">
        <v>48</v>
      </c>
      <c r="AA1514" s="55" t="s">
        <v>129</v>
      </c>
      <c r="AB1514" s="55" t="s">
        <v>42</v>
      </c>
      <c r="AC1514" s="55" t="s">
        <v>746</v>
      </c>
      <c r="AD1514" s="55" t="s">
        <v>51</v>
      </c>
      <c r="AE1514" s="53"/>
    </row>
    <row r="1515" spans="1:31" x14ac:dyDescent="0.25">
      <c r="A1515" s="55" t="s">
        <v>35</v>
      </c>
      <c r="B1515" s="55" t="s">
        <v>36</v>
      </c>
      <c r="C1515" s="55" t="s">
        <v>37</v>
      </c>
      <c r="D1515" s="55" t="s">
        <v>121</v>
      </c>
      <c r="E1515" s="55" t="s">
        <v>215</v>
      </c>
      <c r="F1515" s="55" t="s">
        <v>216</v>
      </c>
      <c r="G1515" s="55" t="s">
        <v>124</v>
      </c>
      <c r="H1515" s="55" t="s">
        <v>124</v>
      </c>
      <c r="I1515" s="55" t="s">
        <v>42</v>
      </c>
      <c r="J1515" s="55" t="s">
        <v>231</v>
      </c>
      <c r="K1515" s="55" t="s">
        <v>231</v>
      </c>
      <c r="L1515" s="55" t="s">
        <v>43</v>
      </c>
      <c r="M1515" s="55" t="s">
        <v>44</v>
      </c>
      <c r="N1515" s="55" t="s">
        <v>134</v>
      </c>
      <c r="O1515" s="55" t="s">
        <v>42</v>
      </c>
      <c r="P1515" s="55"/>
      <c r="Q1515" s="55" t="s">
        <v>392</v>
      </c>
      <c r="R1515" s="55" t="s">
        <v>747</v>
      </c>
      <c r="S1515" s="55">
        <v>201307</v>
      </c>
      <c r="T1515" s="55" t="s">
        <v>47</v>
      </c>
      <c r="U1515" s="55">
        <v>0</v>
      </c>
      <c r="V1515" s="56">
        <v>-6.24</v>
      </c>
      <c r="W1515" s="55"/>
      <c r="X1515" s="55" t="s">
        <v>384</v>
      </c>
      <c r="Y1515" s="55"/>
      <c r="Z1515" s="55" t="s">
        <v>48</v>
      </c>
      <c r="AA1515" s="55" t="s">
        <v>129</v>
      </c>
      <c r="AB1515" s="55" t="s">
        <v>42</v>
      </c>
      <c r="AC1515" s="55" t="s">
        <v>707</v>
      </c>
      <c r="AD1515" s="55" t="s">
        <v>51</v>
      </c>
      <c r="AE1515" s="53"/>
    </row>
    <row r="1516" spans="1:31" x14ac:dyDescent="0.25">
      <c r="A1516" s="55" t="s">
        <v>35</v>
      </c>
      <c r="B1516" s="55" t="s">
        <v>36</v>
      </c>
      <c r="C1516" s="55" t="s">
        <v>37</v>
      </c>
      <c r="D1516" s="55" t="s">
        <v>121</v>
      </c>
      <c r="E1516" s="55" t="s">
        <v>215</v>
      </c>
      <c r="F1516" s="55" t="s">
        <v>216</v>
      </c>
      <c r="G1516" s="55" t="s">
        <v>124</v>
      </c>
      <c r="H1516" s="55" t="s">
        <v>124</v>
      </c>
      <c r="I1516" s="55" t="s">
        <v>42</v>
      </c>
      <c r="J1516" s="55" t="s">
        <v>231</v>
      </c>
      <c r="K1516" s="55" t="s">
        <v>231</v>
      </c>
      <c r="L1516" s="55" t="s">
        <v>43</v>
      </c>
      <c r="M1516" s="55" t="s">
        <v>44</v>
      </c>
      <c r="N1516" s="55" t="s">
        <v>134</v>
      </c>
      <c r="O1516" s="55" t="s">
        <v>42</v>
      </c>
      <c r="P1516" s="55"/>
      <c r="Q1516" s="55" t="s">
        <v>392</v>
      </c>
      <c r="R1516" s="55" t="s">
        <v>748</v>
      </c>
      <c r="S1516" s="55">
        <v>201307</v>
      </c>
      <c r="T1516" s="55" t="s">
        <v>47</v>
      </c>
      <c r="U1516" s="55">
        <v>0</v>
      </c>
      <c r="V1516" s="56">
        <v>-10.41</v>
      </c>
      <c r="W1516" s="55"/>
      <c r="X1516" s="55" t="s">
        <v>384</v>
      </c>
      <c r="Y1516" s="55"/>
      <c r="Z1516" s="55" t="s">
        <v>48</v>
      </c>
      <c r="AA1516" s="55" t="s">
        <v>129</v>
      </c>
      <c r="AB1516" s="55" t="s">
        <v>42</v>
      </c>
      <c r="AC1516" s="55" t="s">
        <v>707</v>
      </c>
      <c r="AD1516" s="55" t="s">
        <v>51</v>
      </c>
      <c r="AE1516" s="53"/>
    </row>
    <row r="1517" spans="1:31" x14ac:dyDescent="0.25">
      <c r="A1517" s="55" t="s">
        <v>35</v>
      </c>
      <c r="B1517" s="55" t="s">
        <v>36</v>
      </c>
      <c r="C1517" s="55" t="s">
        <v>37</v>
      </c>
      <c r="D1517" s="55" t="s">
        <v>121</v>
      </c>
      <c r="E1517" s="55" t="s">
        <v>215</v>
      </c>
      <c r="F1517" s="55" t="s">
        <v>216</v>
      </c>
      <c r="G1517" s="55" t="s">
        <v>124</v>
      </c>
      <c r="H1517" s="55" t="s">
        <v>124</v>
      </c>
      <c r="I1517" s="55" t="s">
        <v>42</v>
      </c>
      <c r="J1517" s="55" t="s">
        <v>231</v>
      </c>
      <c r="K1517" s="55" t="s">
        <v>231</v>
      </c>
      <c r="L1517" s="55" t="s">
        <v>43</v>
      </c>
      <c r="M1517" s="55" t="s">
        <v>44</v>
      </c>
      <c r="N1517" s="55" t="s">
        <v>134</v>
      </c>
      <c r="O1517" s="55" t="s">
        <v>42</v>
      </c>
      <c r="P1517" s="55"/>
      <c r="Q1517" s="55" t="s">
        <v>392</v>
      </c>
      <c r="R1517" s="55" t="s">
        <v>565</v>
      </c>
      <c r="S1517" s="55">
        <v>201307</v>
      </c>
      <c r="T1517" s="55" t="s">
        <v>47</v>
      </c>
      <c r="U1517" s="55">
        <v>0</v>
      </c>
      <c r="V1517" s="56">
        <v>-10.41</v>
      </c>
      <c r="W1517" s="55"/>
      <c r="X1517" s="55" t="s">
        <v>384</v>
      </c>
      <c r="Y1517" s="55"/>
      <c r="Z1517" s="55" t="s">
        <v>48</v>
      </c>
      <c r="AA1517" s="55" t="s">
        <v>129</v>
      </c>
      <c r="AB1517" s="55" t="s">
        <v>42</v>
      </c>
      <c r="AC1517" s="55" t="s">
        <v>707</v>
      </c>
      <c r="AD1517" s="55" t="s">
        <v>51</v>
      </c>
      <c r="AE1517" s="53"/>
    </row>
    <row r="1518" spans="1:31" x14ac:dyDescent="0.25">
      <c r="A1518" s="55" t="s">
        <v>35</v>
      </c>
      <c r="B1518" s="55" t="s">
        <v>36</v>
      </c>
      <c r="C1518" s="55" t="s">
        <v>37</v>
      </c>
      <c r="D1518" s="55" t="s">
        <v>121</v>
      </c>
      <c r="E1518" s="55" t="s">
        <v>215</v>
      </c>
      <c r="F1518" s="55" t="s">
        <v>216</v>
      </c>
      <c r="G1518" s="55" t="s">
        <v>124</v>
      </c>
      <c r="H1518" s="55" t="s">
        <v>124</v>
      </c>
      <c r="I1518" s="55" t="s">
        <v>42</v>
      </c>
      <c r="J1518" s="55" t="s">
        <v>231</v>
      </c>
      <c r="K1518" s="55" t="s">
        <v>231</v>
      </c>
      <c r="L1518" s="55" t="s">
        <v>43</v>
      </c>
      <c r="M1518" s="55" t="s">
        <v>44</v>
      </c>
      <c r="N1518" s="55" t="s">
        <v>134</v>
      </c>
      <c r="O1518" s="55" t="s">
        <v>42</v>
      </c>
      <c r="P1518" s="55"/>
      <c r="Q1518" s="55" t="s">
        <v>392</v>
      </c>
      <c r="R1518" s="55" t="s">
        <v>661</v>
      </c>
      <c r="S1518" s="55">
        <v>201307</v>
      </c>
      <c r="T1518" s="55" t="s">
        <v>47</v>
      </c>
      <c r="U1518" s="55">
        <v>0</v>
      </c>
      <c r="V1518" s="56">
        <v>-10.41</v>
      </c>
      <c r="W1518" s="55"/>
      <c r="X1518" s="55" t="s">
        <v>384</v>
      </c>
      <c r="Y1518" s="55"/>
      <c r="Z1518" s="55" t="s">
        <v>48</v>
      </c>
      <c r="AA1518" s="55" t="s">
        <v>129</v>
      </c>
      <c r="AB1518" s="55" t="s">
        <v>42</v>
      </c>
      <c r="AC1518" s="55" t="s">
        <v>707</v>
      </c>
      <c r="AD1518" s="55" t="s">
        <v>51</v>
      </c>
      <c r="AE1518" s="53"/>
    </row>
    <row r="1519" spans="1:31" x14ac:dyDescent="0.25">
      <c r="A1519" s="55" t="s">
        <v>35</v>
      </c>
      <c r="B1519" s="55" t="s">
        <v>36</v>
      </c>
      <c r="C1519" s="55" t="s">
        <v>37</v>
      </c>
      <c r="D1519" s="55" t="s">
        <v>121</v>
      </c>
      <c r="E1519" s="55" t="s">
        <v>215</v>
      </c>
      <c r="F1519" s="55" t="s">
        <v>216</v>
      </c>
      <c r="G1519" s="55" t="s">
        <v>124</v>
      </c>
      <c r="H1519" s="55" t="s">
        <v>124</v>
      </c>
      <c r="I1519" s="55" t="s">
        <v>42</v>
      </c>
      <c r="J1519" s="55" t="s">
        <v>231</v>
      </c>
      <c r="K1519" s="55" t="s">
        <v>231</v>
      </c>
      <c r="L1519" s="55" t="s">
        <v>43</v>
      </c>
      <c r="M1519" s="55" t="s">
        <v>44</v>
      </c>
      <c r="N1519" s="55" t="s">
        <v>134</v>
      </c>
      <c r="O1519" s="55" t="s">
        <v>42</v>
      </c>
      <c r="P1519" s="55"/>
      <c r="Q1519" s="55" t="s">
        <v>392</v>
      </c>
      <c r="R1519" s="55" t="s">
        <v>658</v>
      </c>
      <c r="S1519" s="55">
        <v>201307</v>
      </c>
      <c r="T1519" s="55" t="s">
        <v>47</v>
      </c>
      <c r="U1519" s="55">
        <v>0</v>
      </c>
      <c r="V1519" s="56">
        <v>-10.41</v>
      </c>
      <c r="W1519" s="55"/>
      <c r="X1519" s="55" t="s">
        <v>384</v>
      </c>
      <c r="Y1519" s="55"/>
      <c r="Z1519" s="55" t="s">
        <v>48</v>
      </c>
      <c r="AA1519" s="55" t="s">
        <v>129</v>
      </c>
      <c r="AB1519" s="55" t="s">
        <v>42</v>
      </c>
      <c r="AC1519" s="55" t="s">
        <v>707</v>
      </c>
      <c r="AD1519" s="55" t="s">
        <v>51</v>
      </c>
      <c r="AE1519" s="53"/>
    </row>
    <row r="1520" spans="1:31" x14ac:dyDescent="0.25">
      <c r="A1520" s="55" t="s">
        <v>35</v>
      </c>
      <c r="B1520" s="55" t="s">
        <v>36</v>
      </c>
      <c r="C1520" s="55" t="s">
        <v>37</v>
      </c>
      <c r="D1520" s="55" t="s">
        <v>121</v>
      </c>
      <c r="E1520" s="55" t="s">
        <v>215</v>
      </c>
      <c r="F1520" s="55" t="s">
        <v>216</v>
      </c>
      <c r="G1520" s="55" t="s">
        <v>124</v>
      </c>
      <c r="H1520" s="55" t="s">
        <v>124</v>
      </c>
      <c r="I1520" s="55" t="s">
        <v>42</v>
      </c>
      <c r="J1520" s="55" t="s">
        <v>231</v>
      </c>
      <c r="K1520" s="55" t="s">
        <v>231</v>
      </c>
      <c r="L1520" s="55" t="s">
        <v>43</v>
      </c>
      <c r="M1520" s="55" t="s">
        <v>44</v>
      </c>
      <c r="N1520" s="55" t="s">
        <v>134</v>
      </c>
      <c r="O1520" s="55" t="s">
        <v>42</v>
      </c>
      <c r="P1520" s="55"/>
      <c r="Q1520" s="55" t="s">
        <v>392</v>
      </c>
      <c r="R1520" s="55" t="s">
        <v>659</v>
      </c>
      <c r="S1520" s="55">
        <v>201307</v>
      </c>
      <c r="T1520" s="55" t="s">
        <v>47</v>
      </c>
      <c r="U1520" s="55">
        <v>0</v>
      </c>
      <c r="V1520" s="56">
        <v>-8.33</v>
      </c>
      <c r="W1520" s="55"/>
      <c r="X1520" s="55" t="s">
        <v>384</v>
      </c>
      <c r="Y1520" s="55"/>
      <c r="Z1520" s="55" t="s">
        <v>48</v>
      </c>
      <c r="AA1520" s="55" t="s">
        <v>129</v>
      </c>
      <c r="AB1520" s="55" t="s">
        <v>42</v>
      </c>
      <c r="AC1520" s="55" t="s">
        <v>707</v>
      </c>
      <c r="AD1520" s="55" t="s">
        <v>51</v>
      </c>
      <c r="AE1520" s="53"/>
    </row>
    <row r="1521" spans="1:31" x14ac:dyDescent="0.25">
      <c r="A1521" s="55" t="s">
        <v>35</v>
      </c>
      <c r="B1521" s="55" t="s">
        <v>36</v>
      </c>
      <c r="C1521" s="55" t="s">
        <v>37</v>
      </c>
      <c r="D1521" s="55" t="s">
        <v>121</v>
      </c>
      <c r="E1521" s="55" t="s">
        <v>215</v>
      </c>
      <c r="F1521" s="55" t="s">
        <v>216</v>
      </c>
      <c r="G1521" s="55" t="s">
        <v>124</v>
      </c>
      <c r="H1521" s="55" t="s">
        <v>124</v>
      </c>
      <c r="I1521" s="55" t="s">
        <v>42</v>
      </c>
      <c r="J1521" s="55" t="s">
        <v>231</v>
      </c>
      <c r="K1521" s="55" t="s">
        <v>231</v>
      </c>
      <c r="L1521" s="55" t="s">
        <v>43</v>
      </c>
      <c r="M1521" s="55" t="s">
        <v>44</v>
      </c>
      <c r="N1521" s="55" t="s">
        <v>134</v>
      </c>
      <c r="O1521" s="55" t="s">
        <v>42</v>
      </c>
      <c r="P1521" s="55"/>
      <c r="Q1521" s="55" t="s">
        <v>392</v>
      </c>
      <c r="R1521" s="55" t="s">
        <v>657</v>
      </c>
      <c r="S1521" s="55">
        <v>201307</v>
      </c>
      <c r="T1521" s="55" t="s">
        <v>47</v>
      </c>
      <c r="U1521" s="55">
        <v>0</v>
      </c>
      <c r="V1521" s="56">
        <v>-10.41</v>
      </c>
      <c r="W1521" s="55"/>
      <c r="X1521" s="55" t="s">
        <v>384</v>
      </c>
      <c r="Y1521" s="55"/>
      <c r="Z1521" s="55" t="s">
        <v>48</v>
      </c>
      <c r="AA1521" s="55" t="s">
        <v>129</v>
      </c>
      <c r="AB1521" s="55" t="s">
        <v>42</v>
      </c>
      <c r="AC1521" s="55" t="s">
        <v>707</v>
      </c>
      <c r="AD1521" s="55" t="s">
        <v>51</v>
      </c>
      <c r="AE1521" s="53"/>
    </row>
    <row r="1522" spans="1:31" x14ac:dyDescent="0.25">
      <c r="A1522" s="55" t="s">
        <v>35</v>
      </c>
      <c r="B1522" s="55" t="s">
        <v>36</v>
      </c>
      <c r="C1522" s="55" t="s">
        <v>37</v>
      </c>
      <c r="D1522" s="55" t="s">
        <v>121</v>
      </c>
      <c r="E1522" s="55" t="s">
        <v>215</v>
      </c>
      <c r="F1522" s="55" t="s">
        <v>216</v>
      </c>
      <c r="G1522" s="55" t="s">
        <v>124</v>
      </c>
      <c r="H1522" s="55" t="s">
        <v>124</v>
      </c>
      <c r="I1522" s="55" t="s">
        <v>42</v>
      </c>
      <c r="J1522" s="55" t="s">
        <v>231</v>
      </c>
      <c r="K1522" s="55" t="s">
        <v>231</v>
      </c>
      <c r="L1522" s="55" t="s">
        <v>43</v>
      </c>
      <c r="M1522" s="55" t="s">
        <v>44</v>
      </c>
      <c r="N1522" s="55" t="s">
        <v>134</v>
      </c>
      <c r="O1522" s="55" t="s">
        <v>42</v>
      </c>
      <c r="P1522" s="55"/>
      <c r="Q1522" s="55" t="s">
        <v>392</v>
      </c>
      <c r="R1522" s="55" t="s">
        <v>662</v>
      </c>
      <c r="S1522" s="55">
        <v>201307</v>
      </c>
      <c r="T1522" s="55" t="s">
        <v>47</v>
      </c>
      <c r="U1522" s="55">
        <v>0</v>
      </c>
      <c r="V1522" s="56">
        <v>-10.41</v>
      </c>
      <c r="W1522" s="55"/>
      <c r="X1522" s="55" t="s">
        <v>384</v>
      </c>
      <c r="Y1522" s="55"/>
      <c r="Z1522" s="55" t="s">
        <v>48</v>
      </c>
      <c r="AA1522" s="55" t="s">
        <v>129</v>
      </c>
      <c r="AB1522" s="55" t="s">
        <v>42</v>
      </c>
      <c r="AC1522" s="55" t="s">
        <v>707</v>
      </c>
      <c r="AD1522" s="55" t="s">
        <v>51</v>
      </c>
      <c r="AE1522" s="53"/>
    </row>
    <row r="1523" spans="1:31" x14ac:dyDescent="0.25">
      <c r="A1523" s="55" t="s">
        <v>35</v>
      </c>
      <c r="B1523" s="55" t="s">
        <v>36</v>
      </c>
      <c r="C1523" s="55" t="s">
        <v>37</v>
      </c>
      <c r="D1523" s="55" t="s">
        <v>121</v>
      </c>
      <c r="E1523" s="55" t="s">
        <v>215</v>
      </c>
      <c r="F1523" s="55" t="s">
        <v>216</v>
      </c>
      <c r="G1523" s="55" t="s">
        <v>124</v>
      </c>
      <c r="H1523" s="55" t="s">
        <v>124</v>
      </c>
      <c r="I1523" s="55" t="s">
        <v>42</v>
      </c>
      <c r="J1523" s="55" t="s">
        <v>231</v>
      </c>
      <c r="K1523" s="55" t="s">
        <v>231</v>
      </c>
      <c r="L1523" s="55" t="s">
        <v>43</v>
      </c>
      <c r="M1523" s="55" t="s">
        <v>44</v>
      </c>
      <c r="N1523" s="55" t="s">
        <v>134</v>
      </c>
      <c r="O1523" s="55" t="s">
        <v>42</v>
      </c>
      <c r="P1523" s="55"/>
      <c r="Q1523" s="55" t="s">
        <v>392</v>
      </c>
      <c r="R1523" s="55" t="s">
        <v>750</v>
      </c>
      <c r="S1523" s="55">
        <v>201307</v>
      </c>
      <c r="T1523" s="55" t="s">
        <v>47</v>
      </c>
      <c r="U1523" s="55">
        <v>0</v>
      </c>
      <c r="V1523" s="56">
        <v>-10.41</v>
      </c>
      <c r="W1523" s="55"/>
      <c r="X1523" s="55" t="s">
        <v>384</v>
      </c>
      <c r="Y1523" s="55"/>
      <c r="Z1523" s="55" t="s">
        <v>48</v>
      </c>
      <c r="AA1523" s="55" t="s">
        <v>129</v>
      </c>
      <c r="AB1523" s="55" t="s">
        <v>42</v>
      </c>
      <c r="AC1523" s="55" t="s">
        <v>707</v>
      </c>
      <c r="AD1523" s="55" t="s">
        <v>51</v>
      </c>
      <c r="AE1523" s="53"/>
    </row>
    <row r="1524" spans="1:31" x14ac:dyDescent="0.25">
      <c r="A1524" s="55" t="s">
        <v>35</v>
      </c>
      <c r="B1524" s="55" t="s">
        <v>36</v>
      </c>
      <c r="C1524" s="55" t="s">
        <v>37</v>
      </c>
      <c r="D1524" s="55" t="s">
        <v>121</v>
      </c>
      <c r="E1524" s="55" t="s">
        <v>215</v>
      </c>
      <c r="F1524" s="55" t="s">
        <v>216</v>
      </c>
      <c r="G1524" s="55" t="s">
        <v>124</v>
      </c>
      <c r="H1524" s="55" t="s">
        <v>124</v>
      </c>
      <c r="I1524" s="55" t="s">
        <v>42</v>
      </c>
      <c r="J1524" s="55" t="s">
        <v>231</v>
      </c>
      <c r="K1524" s="55" t="s">
        <v>231</v>
      </c>
      <c r="L1524" s="55" t="s">
        <v>43</v>
      </c>
      <c r="M1524" s="55" t="s">
        <v>44</v>
      </c>
      <c r="N1524" s="55" t="s">
        <v>134</v>
      </c>
      <c r="O1524" s="55" t="s">
        <v>42</v>
      </c>
      <c r="P1524" s="55"/>
      <c r="Q1524" s="55" t="s">
        <v>392</v>
      </c>
      <c r="R1524" s="55" t="s">
        <v>741</v>
      </c>
      <c r="S1524" s="55">
        <v>201307</v>
      </c>
      <c r="T1524" s="55" t="s">
        <v>47</v>
      </c>
      <c r="U1524" s="55">
        <v>0</v>
      </c>
      <c r="V1524" s="56">
        <v>-10.41</v>
      </c>
      <c r="W1524" s="55"/>
      <c r="X1524" s="55" t="s">
        <v>384</v>
      </c>
      <c r="Y1524" s="55"/>
      <c r="Z1524" s="55" t="s">
        <v>48</v>
      </c>
      <c r="AA1524" s="55" t="s">
        <v>129</v>
      </c>
      <c r="AB1524" s="55" t="s">
        <v>42</v>
      </c>
      <c r="AC1524" s="55" t="s">
        <v>707</v>
      </c>
      <c r="AD1524" s="55" t="s">
        <v>51</v>
      </c>
      <c r="AE1524" s="53"/>
    </row>
    <row r="1525" spans="1:31" x14ac:dyDescent="0.25">
      <c r="A1525" s="55" t="s">
        <v>35</v>
      </c>
      <c r="B1525" s="55" t="s">
        <v>36</v>
      </c>
      <c r="C1525" s="55" t="s">
        <v>37</v>
      </c>
      <c r="D1525" s="55" t="s">
        <v>121</v>
      </c>
      <c r="E1525" s="55" t="s">
        <v>215</v>
      </c>
      <c r="F1525" s="55" t="s">
        <v>216</v>
      </c>
      <c r="G1525" s="55" t="s">
        <v>124</v>
      </c>
      <c r="H1525" s="55" t="s">
        <v>124</v>
      </c>
      <c r="I1525" s="55" t="s">
        <v>42</v>
      </c>
      <c r="J1525" s="55" t="s">
        <v>231</v>
      </c>
      <c r="K1525" s="55" t="s">
        <v>231</v>
      </c>
      <c r="L1525" s="55" t="s">
        <v>43</v>
      </c>
      <c r="M1525" s="55" t="s">
        <v>44</v>
      </c>
      <c r="N1525" s="55" t="s">
        <v>134</v>
      </c>
      <c r="O1525" s="55" t="s">
        <v>42</v>
      </c>
      <c r="P1525" s="55"/>
      <c r="Q1525" s="55" t="s">
        <v>392</v>
      </c>
      <c r="R1525" s="55" t="s">
        <v>742</v>
      </c>
      <c r="S1525" s="55">
        <v>201307</v>
      </c>
      <c r="T1525" s="55" t="s">
        <v>47</v>
      </c>
      <c r="U1525" s="55">
        <v>0</v>
      </c>
      <c r="V1525" s="56">
        <v>-8.33</v>
      </c>
      <c r="W1525" s="55"/>
      <c r="X1525" s="55" t="s">
        <v>384</v>
      </c>
      <c r="Y1525" s="55"/>
      <c r="Z1525" s="55" t="s">
        <v>48</v>
      </c>
      <c r="AA1525" s="55" t="s">
        <v>129</v>
      </c>
      <c r="AB1525" s="55" t="s">
        <v>42</v>
      </c>
      <c r="AC1525" s="55" t="s">
        <v>707</v>
      </c>
      <c r="AD1525" s="55" t="s">
        <v>51</v>
      </c>
      <c r="AE1525" s="53"/>
    </row>
    <row r="1526" spans="1:31" x14ac:dyDescent="0.25">
      <c r="A1526" s="55" t="s">
        <v>35</v>
      </c>
      <c r="B1526" s="55" t="s">
        <v>36</v>
      </c>
      <c r="C1526" s="55" t="s">
        <v>37</v>
      </c>
      <c r="D1526" s="55" t="s">
        <v>121</v>
      </c>
      <c r="E1526" s="55" t="s">
        <v>215</v>
      </c>
      <c r="F1526" s="55" t="s">
        <v>216</v>
      </c>
      <c r="G1526" s="55" t="s">
        <v>124</v>
      </c>
      <c r="H1526" s="55" t="s">
        <v>124</v>
      </c>
      <c r="I1526" s="55" t="s">
        <v>42</v>
      </c>
      <c r="J1526" s="55" t="s">
        <v>231</v>
      </c>
      <c r="K1526" s="55" t="s">
        <v>231</v>
      </c>
      <c r="L1526" s="55" t="s">
        <v>43</v>
      </c>
      <c r="M1526" s="55" t="s">
        <v>44</v>
      </c>
      <c r="N1526" s="55" t="s">
        <v>134</v>
      </c>
      <c r="O1526" s="55" t="s">
        <v>42</v>
      </c>
      <c r="P1526" s="55"/>
      <c r="Q1526" s="55" t="s">
        <v>392</v>
      </c>
      <c r="R1526" s="55" t="s">
        <v>745</v>
      </c>
      <c r="S1526" s="55">
        <v>201307</v>
      </c>
      <c r="T1526" s="55" t="s">
        <v>47</v>
      </c>
      <c r="U1526" s="55">
        <v>0</v>
      </c>
      <c r="V1526" s="56">
        <v>-10.41</v>
      </c>
      <c r="W1526" s="55"/>
      <c r="X1526" s="55" t="s">
        <v>384</v>
      </c>
      <c r="Y1526" s="55"/>
      <c r="Z1526" s="55" t="s">
        <v>48</v>
      </c>
      <c r="AA1526" s="55" t="s">
        <v>129</v>
      </c>
      <c r="AB1526" s="55" t="s">
        <v>42</v>
      </c>
      <c r="AC1526" s="55" t="s">
        <v>707</v>
      </c>
      <c r="AD1526" s="55" t="s">
        <v>51</v>
      </c>
      <c r="AE1526" s="53"/>
    </row>
    <row r="1527" spans="1:31" x14ac:dyDescent="0.25">
      <c r="A1527" s="55" t="s">
        <v>35</v>
      </c>
      <c r="B1527" s="55" t="s">
        <v>36</v>
      </c>
      <c r="C1527" s="55" t="s">
        <v>37</v>
      </c>
      <c r="D1527" s="55" t="s">
        <v>121</v>
      </c>
      <c r="E1527" s="55" t="s">
        <v>215</v>
      </c>
      <c r="F1527" s="55" t="s">
        <v>216</v>
      </c>
      <c r="G1527" s="55" t="s">
        <v>124</v>
      </c>
      <c r="H1527" s="55" t="s">
        <v>124</v>
      </c>
      <c r="I1527" s="55" t="s">
        <v>42</v>
      </c>
      <c r="J1527" s="55" t="s">
        <v>231</v>
      </c>
      <c r="K1527" s="55" t="s">
        <v>231</v>
      </c>
      <c r="L1527" s="55" t="s">
        <v>43</v>
      </c>
      <c r="M1527" s="55" t="s">
        <v>44</v>
      </c>
      <c r="N1527" s="55" t="s">
        <v>150</v>
      </c>
      <c r="O1527" s="55" t="s">
        <v>42</v>
      </c>
      <c r="P1527" s="55"/>
      <c r="Q1527" s="55" t="s">
        <v>660</v>
      </c>
      <c r="R1527" s="55"/>
      <c r="S1527" s="55">
        <v>201307</v>
      </c>
      <c r="T1527" s="55" t="s">
        <v>52</v>
      </c>
      <c r="U1527" s="55">
        <v>0</v>
      </c>
      <c r="V1527" s="56">
        <v>67120.73</v>
      </c>
      <c r="W1527" s="55"/>
      <c r="X1527" s="55" t="s">
        <v>236</v>
      </c>
      <c r="Y1527" s="55"/>
      <c r="Z1527" s="55" t="s">
        <v>48</v>
      </c>
      <c r="AA1527" s="55" t="s">
        <v>129</v>
      </c>
      <c r="AB1527" s="55" t="s">
        <v>42</v>
      </c>
      <c r="AC1527" s="55" t="s">
        <v>711</v>
      </c>
      <c r="AD1527" s="55" t="s">
        <v>51</v>
      </c>
      <c r="AE1527" s="53"/>
    </row>
    <row r="1528" spans="1:31" x14ac:dyDescent="0.25">
      <c r="A1528" s="55" t="s">
        <v>35</v>
      </c>
      <c r="B1528" s="55" t="s">
        <v>36</v>
      </c>
      <c r="C1528" s="55" t="s">
        <v>37</v>
      </c>
      <c r="D1528" s="55" t="s">
        <v>121</v>
      </c>
      <c r="E1528" s="55" t="s">
        <v>215</v>
      </c>
      <c r="F1528" s="55" t="s">
        <v>216</v>
      </c>
      <c r="G1528" s="55" t="s">
        <v>124</v>
      </c>
      <c r="H1528" s="55" t="s">
        <v>124</v>
      </c>
      <c r="I1528" s="55" t="s">
        <v>42</v>
      </c>
      <c r="J1528" s="55" t="s">
        <v>231</v>
      </c>
      <c r="K1528" s="55" t="s">
        <v>231</v>
      </c>
      <c r="L1528" s="55" t="s">
        <v>43</v>
      </c>
      <c r="M1528" s="55" t="s">
        <v>44</v>
      </c>
      <c r="N1528" s="55" t="s">
        <v>180</v>
      </c>
      <c r="O1528" s="55" t="s">
        <v>42</v>
      </c>
      <c r="P1528" s="55"/>
      <c r="Q1528" s="55" t="s">
        <v>218</v>
      </c>
      <c r="R1528" s="55"/>
      <c r="S1528" s="55">
        <v>201307</v>
      </c>
      <c r="T1528" s="55" t="s">
        <v>52</v>
      </c>
      <c r="U1528" s="55">
        <v>0</v>
      </c>
      <c r="V1528" s="56">
        <v>12285.82</v>
      </c>
      <c r="W1528" s="55"/>
      <c r="X1528" s="55"/>
      <c r="Y1528" s="55"/>
      <c r="Z1528" s="55" t="s">
        <v>48</v>
      </c>
      <c r="AA1528" s="55" t="s">
        <v>129</v>
      </c>
      <c r="AB1528" s="55" t="s">
        <v>42</v>
      </c>
      <c r="AC1528" s="55" t="s">
        <v>711</v>
      </c>
      <c r="AD1528" s="55" t="s">
        <v>51</v>
      </c>
      <c r="AE1528" s="53"/>
    </row>
    <row r="1529" spans="1:31" x14ac:dyDescent="0.25">
      <c r="A1529" s="55" t="s">
        <v>35</v>
      </c>
      <c r="B1529" s="55" t="s">
        <v>36</v>
      </c>
      <c r="C1529" s="55" t="s">
        <v>37</v>
      </c>
      <c r="D1529" s="55" t="s">
        <v>121</v>
      </c>
      <c r="E1529" s="55" t="s">
        <v>215</v>
      </c>
      <c r="F1529" s="55" t="s">
        <v>216</v>
      </c>
      <c r="G1529" s="55" t="s">
        <v>124</v>
      </c>
      <c r="H1529" s="55" t="s">
        <v>124</v>
      </c>
      <c r="I1529" s="55" t="s">
        <v>42</v>
      </c>
      <c r="J1529" s="55" t="s">
        <v>231</v>
      </c>
      <c r="K1529" s="55" t="s">
        <v>231</v>
      </c>
      <c r="L1529" s="55" t="s">
        <v>43</v>
      </c>
      <c r="M1529" s="55" t="s">
        <v>44</v>
      </c>
      <c r="N1529" s="55" t="s">
        <v>180</v>
      </c>
      <c r="O1529" s="55" t="s">
        <v>42</v>
      </c>
      <c r="P1529" s="55"/>
      <c r="Q1529" s="55" t="s">
        <v>218</v>
      </c>
      <c r="R1529" s="55"/>
      <c r="S1529" s="55">
        <v>201307</v>
      </c>
      <c r="T1529" s="55" t="s">
        <v>52</v>
      </c>
      <c r="U1529" s="55">
        <v>0</v>
      </c>
      <c r="V1529" s="56">
        <v>104965.05</v>
      </c>
      <c r="W1529" s="55"/>
      <c r="X1529" s="55"/>
      <c r="Y1529" s="55"/>
      <c r="Z1529" s="55" t="s">
        <v>48</v>
      </c>
      <c r="AA1529" s="55" t="s">
        <v>129</v>
      </c>
      <c r="AB1529" s="55" t="s">
        <v>42</v>
      </c>
      <c r="AC1529" s="55" t="s">
        <v>711</v>
      </c>
      <c r="AD1529" s="55" t="s">
        <v>51</v>
      </c>
      <c r="AE1529" s="53"/>
    </row>
    <row r="1530" spans="1:31" x14ac:dyDescent="0.25">
      <c r="A1530" s="55" t="s">
        <v>35</v>
      </c>
      <c r="B1530" s="55" t="s">
        <v>36</v>
      </c>
      <c r="C1530" s="55" t="s">
        <v>37</v>
      </c>
      <c r="D1530" s="55" t="s">
        <v>121</v>
      </c>
      <c r="E1530" s="55" t="s">
        <v>215</v>
      </c>
      <c r="F1530" s="55" t="s">
        <v>216</v>
      </c>
      <c r="G1530" s="55" t="s">
        <v>124</v>
      </c>
      <c r="H1530" s="55" t="s">
        <v>124</v>
      </c>
      <c r="I1530" s="55" t="s">
        <v>42</v>
      </c>
      <c r="J1530" s="55" t="s">
        <v>237</v>
      </c>
      <c r="K1530" s="55" t="s">
        <v>237</v>
      </c>
      <c r="L1530" s="55" t="s">
        <v>43</v>
      </c>
      <c r="M1530" s="55" t="s">
        <v>44</v>
      </c>
      <c r="N1530" s="55" t="s">
        <v>150</v>
      </c>
      <c r="O1530" s="55" t="s">
        <v>42</v>
      </c>
      <c r="P1530" s="55"/>
      <c r="Q1530" s="55" t="s">
        <v>673</v>
      </c>
      <c r="R1530" s="55"/>
      <c r="S1530" s="55">
        <v>201307</v>
      </c>
      <c r="T1530" s="55" t="s">
        <v>47</v>
      </c>
      <c r="U1530" s="55">
        <v>0</v>
      </c>
      <c r="V1530" s="56">
        <v>-168002.3</v>
      </c>
      <c r="W1530" s="55"/>
      <c r="X1530" s="55" t="s">
        <v>422</v>
      </c>
      <c r="Y1530" s="55"/>
      <c r="Z1530" s="55" t="s">
        <v>48</v>
      </c>
      <c r="AA1530" s="55" t="s">
        <v>129</v>
      </c>
      <c r="AB1530" s="55" t="s">
        <v>42</v>
      </c>
      <c r="AC1530" s="55" t="s">
        <v>712</v>
      </c>
      <c r="AD1530" s="55" t="s">
        <v>51</v>
      </c>
      <c r="AE1530" s="53"/>
    </row>
    <row r="1531" spans="1:31" x14ac:dyDescent="0.25">
      <c r="A1531" s="55" t="s">
        <v>35</v>
      </c>
      <c r="B1531" s="55" t="s">
        <v>36</v>
      </c>
      <c r="C1531" s="55" t="s">
        <v>37</v>
      </c>
      <c r="D1531" s="55" t="s">
        <v>121</v>
      </c>
      <c r="E1531" s="55" t="s">
        <v>215</v>
      </c>
      <c r="F1531" s="55" t="s">
        <v>216</v>
      </c>
      <c r="G1531" s="55" t="s">
        <v>124</v>
      </c>
      <c r="H1531" s="55" t="s">
        <v>124</v>
      </c>
      <c r="I1531" s="55" t="s">
        <v>42</v>
      </c>
      <c r="J1531" s="55" t="s">
        <v>237</v>
      </c>
      <c r="K1531" s="55" t="s">
        <v>237</v>
      </c>
      <c r="L1531" s="55" t="s">
        <v>43</v>
      </c>
      <c r="M1531" s="55" t="s">
        <v>44</v>
      </c>
      <c r="N1531" s="55" t="s">
        <v>180</v>
      </c>
      <c r="O1531" s="55" t="s">
        <v>42</v>
      </c>
      <c r="P1531" s="55"/>
      <c r="Q1531" s="55" t="s">
        <v>244</v>
      </c>
      <c r="R1531" s="55"/>
      <c r="S1531" s="55">
        <v>201307</v>
      </c>
      <c r="T1531" s="55" t="s">
        <v>47</v>
      </c>
      <c r="U1531" s="55">
        <v>0</v>
      </c>
      <c r="V1531" s="56">
        <v>-315885</v>
      </c>
      <c r="W1531" s="55"/>
      <c r="X1531" s="55"/>
      <c r="Y1531" s="55"/>
      <c r="Z1531" s="55" t="s">
        <v>48</v>
      </c>
      <c r="AA1531" s="55" t="s">
        <v>129</v>
      </c>
      <c r="AB1531" s="55" t="s">
        <v>42</v>
      </c>
      <c r="AC1531" s="55" t="s">
        <v>712</v>
      </c>
      <c r="AD1531" s="55" t="s">
        <v>51</v>
      </c>
      <c r="AE1531" s="53"/>
    </row>
    <row r="1532" spans="1:31" x14ac:dyDescent="0.25">
      <c r="A1532" s="55" t="s">
        <v>35</v>
      </c>
      <c r="B1532" s="55" t="s">
        <v>36</v>
      </c>
      <c r="C1532" s="55" t="s">
        <v>37</v>
      </c>
      <c r="D1532" s="55" t="s">
        <v>121</v>
      </c>
      <c r="E1532" s="55" t="s">
        <v>215</v>
      </c>
      <c r="F1532" s="55" t="s">
        <v>216</v>
      </c>
      <c r="G1532" s="55" t="s">
        <v>124</v>
      </c>
      <c r="H1532" s="55" t="s">
        <v>124</v>
      </c>
      <c r="I1532" s="55" t="s">
        <v>42</v>
      </c>
      <c r="J1532" s="55" t="s">
        <v>237</v>
      </c>
      <c r="K1532" s="55" t="s">
        <v>237</v>
      </c>
      <c r="L1532" s="55" t="s">
        <v>43</v>
      </c>
      <c r="M1532" s="55" t="s">
        <v>44</v>
      </c>
      <c r="N1532" s="55" t="s">
        <v>150</v>
      </c>
      <c r="O1532" s="55" t="s">
        <v>42</v>
      </c>
      <c r="P1532" s="55"/>
      <c r="Q1532" s="55" t="s">
        <v>674</v>
      </c>
      <c r="R1532" s="55"/>
      <c r="S1532" s="55">
        <v>201307</v>
      </c>
      <c r="T1532" s="55" t="s">
        <v>47</v>
      </c>
      <c r="U1532" s="55">
        <v>0</v>
      </c>
      <c r="V1532" s="56">
        <v>-96.37</v>
      </c>
      <c r="W1532" s="55"/>
      <c r="X1532" s="55"/>
      <c r="Y1532" s="55"/>
      <c r="Z1532" s="55" t="s">
        <v>48</v>
      </c>
      <c r="AA1532" s="55" t="s">
        <v>129</v>
      </c>
      <c r="AB1532" s="55" t="s">
        <v>42</v>
      </c>
      <c r="AC1532" s="55" t="s">
        <v>712</v>
      </c>
      <c r="AD1532" s="55" t="s">
        <v>51</v>
      </c>
      <c r="AE1532" s="53"/>
    </row>
    <row r="1533" spans="1:31" x14ac:dyDescent="0.25">
      <c r="A1533" s="55" t="s">
        <v>35</v>
      </c>
      <c r="B1533" s="55" t="s">
        <v>36</v>
      </c>
      <c r="C1533" s="55" t="s">
        <v>37</v>
      </c>
      <c r="D1533" s="55" t="s">
        <v>121</v>
      </c>
      <c r="E1533" s="55" t="s">
        <v>215</v>
      </c>
      <c r="F1533" s="55" t="s">
        <v>216</v>
      </c>
      <c r="G1533" s="55" t="s">
        <v>124</v>
      </c>
      <c r="H1533" s="55" t="s">
        <v>124</v>
      </c>
      <c r="I1533" s="55" t="s">
        <v>42</v>
      </c>
      <c r="J1533" s="55" t="s">
        <v>237</v>
      </c>
      <c r="K1533" s="55" t="s">
        <v>237</v>
      </c>
      <c r="L1533" s="55" t="s">
        <v>43</v>
      </c>
      <c r="M1533" s="55" t="s">
        <v>44</v>
      </c>
      <c r="N1533" s="55" t="s">
        <v>150</v>
      </c>
      <c r="O1533" s="55" t="s">
        <v>42</v>
      </c>
      <c r="P1533" s="55"/>
      <c r="Q1533" s="55" t="s">
        <v>758</v>
      </c>
      <c r="R1533" s="55" t="s">
        <v>671</v>
      </c>
      <c r="S1533" s="55">
        <v>201307</v>
      </c>
      <c r="T1533" s="55" t="s">
        <v>47</v>
      </c>
      <c r="U1533" s="55">
        <v>0</v>
      </c>
      <c r="V1533" s="56">
        <v>-75000</v>
      </c>
      <c r="W1533" s="55"/>
      <c r="X1533" s="55" t="s">
        <v>422</v>
      </c>
      <c r="Y1533" s="55"/>
      <c r="Z1533" s="55" t="s">
        <v>48</v>
      </c>
      <c r="AA1533" s="55" t="s">
        <v>129</v>
      </c>
      <c r="AB1533" s="55" t="s">
        <v>42</v>
      </c>
      <c r="AC1533" s="55" t="s">
        <v>759</v>
      </c>
      <c r="AD1533" s="55" t="s">
        <v>51</v>
      </c>
      <c r="AE1533" s="53"/>
    </row>
    <row r="1534" spans="1:31" x14ac:dyDescent="0.25">
      <c r="A1534" s="55" t="s">
        <v>35</v>
      </c>
      <c r="B1534" s="55" t="s">
        <v>36</v>
      </c>
      <c r="C1534" s="55" t="s">
        <v>37</v>
      </c>
      <c r="D1534" s="55" t="s">
        <v>121</v>
      </c>
      <c r="E1534" s="55" t="s">
        <v>215</v>
      </c>
      <c r="F1534" s="55" t="s">
        <v>216</v>
      </c>
      <c r="G1534" s="55" t="s">
        <v>124</v>
      </c>
      <c r="H1534" s="55" t="s">
        <v>124</v>
      </c>
      <c r="I1534" s="55" t="s">
        <v>42</v>
      </c>
      <c r="J1534" s="55" t="s">
        <v>237</v>
      </c>
      <c r="K1534" s="55" t="s">
        <v>237</v>
      </c>
      <c r="L1534" s="55" t="s">
        <v>43</v>
      </c>
      <c r="M1534" s="55" t="s">
        <v>44</v>
      </c>
      <c r="N1534" s="55" t="s">
        <v>150</v>
      </c>
      <c r="O1534" s="55" t="s">
        <v>42</v>
      </c>
      <c r="P1534" s="55"/>
      <c r="Q1534" s="55" t="s">
        <v>758</v>
      </c>
      <c r="R1534" s="55"/>
      <c r="S1534" s="55">
        <v>201307</v>
      </c>
      <c r="T1534" s="55" t="s">
        <v>52</v>
      </c>
      <c r="U1534" s="55">
        <v>0</v>
      </c>
      <c r="V1534" s="56">
        <v>2288.91</v>
      </c>
      <c r="W1534" s="55"/>
      <c r="X1534" s="55"/>
      <c r="Y1534" s="55"/>
      <c r="Z1534" s="55" t="s">
        <v>48</v>
      </c>
      <c r="AA1534" s="55" t="s">
        <v>129</v>
      </c>
      <c r="AB1534" s="55" t="s">
        <v>42</v>
      </c>
      <c r="AC1534" s="55" t="s">
        <v>759</v>
      </c>
      <c r="AD1534" s="55" t="s">
        <v>51</v>
      </c>
      <c r="AE1534" s="53"/>
    </row>
    <row r="1535" spans="1:31" x14ac:dyDescent="0.25">
      <c r="A1535" s="55" t="s">
        <v>35</v>
      </c>
      <c r="B1535" s="55" t="s">
        <v>36</v>
      </c>
      <c r="C1535" s="55" t="s">
        <v>37</v>
      </c>
      <c r="D1535" s="55" t="s">
        <v>121</v>
      </c>
      <c r="E1535" s="55" t="s">
        <v>215</v>
      </c>
      <c r="F1535" s="55" t="s">
        <v>216</v>
      </c>
      <c r="G1535" s="55" t="s">
        <v>124</v>
      </c>
      <c r="H1535" s="55" t="s">
        <v>124</v>
      </c>
      <c r="I1535" s="55" t="s">
        <v>42</v>
      </c>
      <c r="J1535" s="55" t="s">
        <v>237</v>
      </c>
      <c r="K1535" s="55" t="s">
        <v>237</v>
      </c>
      <c r="L1535" s="55" t="s">
        <v>43</v>
      </c>
      <c r="M1535" s="55" t="s">
        <v>44</v>
      </c>
      <c r="N1535" s="55" t="s">
        <v>134</v>
      </c>
      <c r="O1535" s="55" t="s">
        <v>42</v>
      </c>
      <c r="P1535" s="55"/>
      <c r="Q1535" s="55" t="s">
        <v>392</v>
      </c>
      <c r="R1535" s="55" t="s">
        <v>555</v>
      </c>
      <c r="S1535" s="55">
        <v>201307</v>
      </c>
      <c r="T1535" s="55" t="s">
        <v>47</v>
      </c>
      <c r="U1535" s="55">
        <v>0</v>
      </c>
      <c r="V1535" s="56">
        <v>-6.69</v>
      </c>
      <c r="W1535" s="55"/>
      <c r="X1535" s="55" t="s">
        <v>384</v>
      </c>
      <c r="Y1535" s="55"/>
      <c r="Z1535" s="55" t="s">
        <v>48</v>
      </c>
      <c r="AA1535" s="55" t="s">
        <v>129</v>
      </c>
      <c r="AB1535" s="55" t="s">
        <v>42</v>
      </c>
      <c r="AC1535" s="55" t="s">
        <v>707</v>
      </c>
      <c r="AD1535" s="55" t="s">
        <v>51</v>
      </c>
      <c r="AE1535" s="53"/>
    </row>
    <row r="1536" spans="1:31" x14ac:dyDescent="0.25">
      <c r="A1536" s="55" t="s">
        <v>35</v>
      </c>
      <c r="B1536" s="55" t="s">
        <v>36</v>
      </c>
      <c r="C1536" s="55" t="s">
        <v>37</v>
      </c>
      <c r="D1536" s="55" t="s">
        <v>121</v>
      </c>
      <c r="E1536" s="55" t="s">
        <v>215</v>
      </c>
      <c r="F1536" s="55" t="s">
        <v>216</v>
      </c>
      <c r="G1536" s="55" t="s">
        <v>124</v>
      </c>
      <c r="H1536" s="55" t="s">
        <v>124</v>
      </c>
      <c r="I1536" s="55" t="s">
        <v>42</v>
      </c>
      <c r="J1536" s="55" t="s">
        <v>237</v>
      </c>
      <c r="K1536" s="55" t="s">
        <v>237</v>
      </c>
      <c r="L1536" s="55" t="s">
        <v>43</v>
      </c>
      <c r="M1536" s="55" t="s">
        <v>44</v>
      </c>
      <c r="N1536" s="55" t="s">
        <v>134</v>
      </c>
      <c r="O1536" s="55" t="s">
        <v>42</v>
      </c>
      <c r="P1536" s="55"/>
      <c r="Q1536" s="55" t="s">
        <v>392</v>
      </c>
      <c r="R1536" s="55" t="s">
        <v>565</v>
      </c>
      <c r="S1536" s="55">
        <v>201307</v>
      </c>
      <c r="T1536" s="55" t="s">
        <v>47</v>
      </c>
      <c r="U1536" s="55">
        <v>0</v>
      </c>
      <c r="V1536" s="56">
        <v>-11.15</v>
      </c>
      <c r="W1536" s="55"/>
      <c r="X1536" s="55" t="s">
        <v>384</v>
      </c>
      <c r="Y1536" s="55"/>
      <c r="Z1536" s="55" t="s">
        <v>48</v>
      </c>
      <c r="AA1536" s="55" t="s">
        <v>129</v>
      </c>
      <c r="AB1536" s="55" t="s">
        <v>42</v>
      </c>
      <c r="AC1536" s="55" t="s">
        <v>707</v>
      </c>
      <c r="AD1536" s="55" t="s">
        <v>51</v>
      </c>
      <c r="AE1536" s="53"/>
    </row>
    <row r="1537" spans="1:31" x14ac:dyDescent="0.25">
      <c r="A1537" s="55" t="s">
        <v>35</v>
      </c>
      <c r="B1537" s="55" t="s">
        <v>36</v>
      </c>
      <c r="C1537" s="55" t="s">
        <v>37</v>
      </c>
      <c r="D1537" s="55" t="s">
        <v>121</v>
      </c>
      <c r="E1537" s="55" t="s">
        <v>215</v>
      </c>
      <c r="F1537" s="55" t="s">
        <v>216</v>
      </c>
      <c r="G1537" s="55" t="s">
        <v>124</v>
      </c>
      <c r="H1537" s="55" t="s">
        <v>124</v>
      </c>
      <c r="I1537" s="55" t="s">
        <v>42</v>
      </c>
      <c r="J1537" s="55" t="s">
        <v>237</v>
      </c>
      <c r="K1537" s="55" t="s">
        <v>237</v>
      </c>
      <c r="L1537" s="55" t="s">
        <v>43</v>
      </c>
      <c r="M1537" s="55" t="s">
        <v>44</v>
      </c>
      <c r="N1537" s="55" t="s">
        <v>134</v>
      </c>
      <c r="O1537" s="55" t="s">
        <v>42</v>
      </c>
      <c r="P1537" s="55"/>
      <c r="Q1537" s="55" t="s">
        <v>392</v>
      </c>
      <c r="R1537" s="55" t="s">
        <v>748</v>
      </c>
      <c r="S1537" s="55">
        <v>201307</v>
      </c>
      <c r="T1537" s="55" t="s">
        <v>47</v>
      </c>
      <c r="U1537" s="55">
        <v>0</v>
      </c>
      <c r="V1537" s="56">
        <v>-11.15</v>
      </c>
      <c r="W1537" s="55"/>
      <c r="X1537" s="55" t="s">
        <v>384</v>
      </c>
      <c r="Y1537" s="55"/>
      <c r="Z1537" s="55" t="s">
        <v>48</v>
      </c>
      <c r="AA1537" s="55" t="s">
        <v>129</v>
      </c>
      <c r="AB1537" s="55" t="s">
        <v>42</v>
      </c>
      <c r="AC1537" s="55" t="s">
        <v>707</v>
      </c>
      <c r="AD1537" s="55" t="s">
        <v>51</v>
      </c>
      <c r="AE1537" s="53"/>
    </row>
    <row r="1538" spans="1:31" x14ac:dyDescent="0.25">
      <c r="A1538" s="55" t="s">
        <v>35</v>
      </c>
      <c r="B1538" s="55" t="s">
        <v>36</v>
      </c>
      <c r="C1538" s="55" t="s">
        <v>37</v>
      </c>
      <c r="D1538" s="55" t="s">
        <v>121</v>
      </c>
      <c r="E1538" s="55" t="s">
        <v>215</v>
      </c>
      <c r="F1538" s="55" t="s">
        <v>216</v>
      </c>
      <c r="G1538" s="55" t="s">
        <v>124</v>
      </c>
      <c r="H1538" s="55" t="s">
        <v>124</v>
      </c>
      <c r="I1538" s="55" t="s">
        <v>42</v>
      </c>
      <c r="J1538" s="55" t="s">
        <v>237</v>
      </c>
      <c r="K1538" s="55" t="s">
        <v>237</v>
      </c>
      <c r="L1538" s="55" t="s">
        <v>43</v>
      </c>
      <c r="M1538" s="55" t="s">
        <v>44</v>
      </c>
      <c r="N1538" s="55" t="s">
        <v>134</v>
      </c>
      <c r="O1538" s="55" t="s">
        <v>42</v>
      </c>
      <c r="P1538" s="55"/>
      <c r="Q1538" s="55" t="s">
        <v>392</v>
      </c>
      <c r="R1538" s="55" t="s">
        <v>657</v>
      </c>
      <c r="S1538" s="55">
        <v>201307</v>
      </c>
      <c r="T1538" s="55" t="s">
        <v>47</v>
      </c>
      <c r="U1538" s="55">
        <v>0</v>
      </c>
      <c r="V1538" s="56">
        <v>-11.15</v>
      </c>
      <c r="W1538" s="55"/>
      <c r="X1538" s="55" t="s">
        <v>384</v>
      </c>
      <c r="Y1538" s="55"/>
      <c r="Z1538" s="55" t="s">
        <v>48</v>
      </c>
      <c r="AA1538" s="55" t="s">
        <v>129</v>
      </c>
      <c r="AB1538" s="55" t="s">
        <v>42</v>
      </c>
      <c r="AC1538" s="55" t="s">
        <v>707</v>
      </c>
      <c r="AD1538" s="55" t="s">
        <v>51</v>
      </c>
      <c r="AE1538" s="53"/>
    </row>
    <row r="1539" spans="1:31" x14ac:dyDescent="0.25">
      <c r="A1539" s="55" t="s">
        <v>35</v>
      </c>
      <c r="B1539" s="55" t="s">
        <v>36</v>
      </c>
      <c r="C1539" s="55" t="s">
        <v>37</v>
      </c>
      <c r="D1539" s="55" t="s">
        <v>121</v>
      </c>
      <c r="E1539" s="55" t="s">
        <v>215</v>
      </c>
      <c r="F1539" s="55" t="s">
        <v>216</v>
      </c>
      <c r="G1539" s="55" t="s">
        <v>124</v>
      </c>
      <c r="H1539" s="55" t="s">
        <v>124</v>
      </c>
      <c r="I1539" s="55" t="s">
        <v>42</v>
      </c>
      <c r="J1539" s="55" t="s">
        <v>237</v>
      </c>
      <c r="K1539" s="55" t="s">
        <v>237</v>
      </c>
      <c r="L1539" s="55" t="s">
        <v>43</v>
      </c>
      <c r="M1539" s="55" t="s">
        <v>44</v>
      </c>
      <c r="N1539" s="55" t="s">
        <v>180</v>
      </c>
      <c r="O1539" s="55" t="s">
        <v>42</v>
      </c>
      <c r="P1539" s="55"/>
      <c r="Q1539" s="55" t="s">
        <v>572</v>
      </c>
      <c r="R1539" s="55"/>
      <c r="S1539" s="55">
        <v>201307</v>
      </c>
      <c r="T1539" s="55" t="s">
        <v>52</v>
      </c>
      <c r="U1539" s="55">
        <v>0</v>
      </c>
      <c r="V1539" s="56">
        <v>326135</v>
      </c>
      <c r="W1539" s="55"/>
      <c r="X1539" s="55"/>
      <c r="Y1539" s="55"/>
      <c r="Z1539" s="55" t="s">
        <v>48</v>
      </c>
      <c r="AA1539" s="55" t="s">
        <v>129</v>
      </c>
      <c r="AB1539" s="55" t="s">
        <v>42</v>
      </c>
      <c r="AC1539" s="55" t="s">
        <v>746</v>
      </c>
      <c r="AD1539" s="55" t="s">
        <v>51</v>
      </c>
      <c r="AE1539" s="53"/>
    </row>
    <row r="1540" spans="1:31" x14ac:dyDescent="0.25">
      <c r="A1540" s="55" t="s">
        <v>35</v>
      </c>
      <c r="B1540" s="55" t="s">
        <v>36</v>
      </c>
      <c r="C1540" s="55" t="s">
        <v>37</v>
      </c>
      <c r="D1540" s="55" t="s">
        <v>121</v>
      </c>
      <c r="E1540" s="55" t="s">
        <v>215</v>
      </c>
      <c r="F1540" s="55" t="s">
        <v>216</v>
      </c>
      <c r="G1540" s="55" t="s">
        <v>124</v>
      </c>
      <c r="H1540" s="55" t="s">
        <v>124</v>
      </c>
      <c r="I1540" s="55" t="s">
        <v>42</v>
      </c>
      <c r="J1540" s="55" t="s">
        <v>237</v>
      </c>
      <c r="K1540" s="55" t="s">
        <v>237</v>
      </c>
      <c r="L1540" s="55" t="s">
        <v>43</v>
      </c>
      <c r="M1540" s="55" t="s">
        <v>44</v>
      </c>
      <c r="N1540" s="55" t="s">
        <v>150</v>
      </c>
      <c r="O1540" s="55" t="s">
        <v>42</v>
      </c>
      <c r="P1540" s="55"/>
      <c r="Q1540" s="55" t="s">
        <v>666</v>
      </c>
      <c r="R1540" s="55"/>
      <c r="S1540" s="55">
        <v>201307</v>
      </c>
      <c r="T1540" s="55" t="s">
        <v>52</v>
      </c>
      <c r="U1540" s="55">
        <v>0</v>
      </c>
      <c r="V1540" s="56">
        <v>11079</v>
      </c>
      <c r="W1540" s="55"/>
      <c r="X1540" s="55"/>
      <c r="Y1540" s="55"/>
      <c r="Z1540" s="55" t="s">
        <v>48</v>
      </c>
      <c r="AA1540" s="55" t="s">
        <v>129</v>
      </c>
      <c r="AB1540" s="55" t="s">
        <v>42</v>
      </c>
      <c r="AC1540" s="55" t="s">
        <v>746</v>
      </c>
      <c r="AD1540" s="55" t="s">
        <v>51</v>
      </c>
      <c r="AE1540" s="53"/>
    </row>
    <row r="1541" spans="1:31" x14ac:dyDescent="0.25">
      <c r="A1541" s="55" t="s">
        <v>35</v>
      </c>
      <c r="B1541" s="55" t="s">
        <v>36</v>
      </c>
      <c r="C1541" s="55" t="s">
        <v>37</v>
      </c>
      <c r="D1541" s="55" t="s">
        <v>121</v>
      </c>
      <c r="E1541" s="55" t="s">
        <v>215</v>
      </c>
      <c r="F1541" s="55" t="s">
        <v>216</v>
      </c>
      <c r="G1541" s="55" t="s">
        <v>124</v>
      </c>
      <c r="H1541" s="55" t="s">
        <v>124</v>
      </c>
      <c r="I1541" s="55" t="s">
        <v>42</v>
      </c>
      <c r="J1541" s="55" t="s">
        <v>237</v>
      </c>
      <c r="K1541" s="55" t="s">
        <v>237</v>
      </c>
      <c r="L1541" s="55" t="s">
        <v>43</v>
      </c>
      <c r="M1541" s="55" t="s">
        <v>44</v>
      </c>
      <c r="N1541" s="55" t="s">
        <v>134</v>
      </c>
      <c r="O1541" s="55" t="s">
        <v>42</v>
      </c>
      <c r="P1541" s="55"/>
      <c r="Q1541" s="55" t="s">
        <v>392</v>
      </c>
      <c r="R1541" s="55" t="s">
        <v>661</v>
      </c>
      <c r="S1541" s="55">
        <v>201307</v>
      </c>
      <c r="T1541" s="55" t="s">
        <v>47</v>
      </c>
      <c r="U1541" s="55">
        <v>0</v>
      </c>
      <c r="V1541" s="56">
        <v>-11.15</v>
      </c>
      <c r="W1541" s="55"/>
      <c r="X1541" s="55" t="s">
        <v>384</v>
      </c>
      <c r="Y1541" s="55"/>
      <c r="Z1541" s="55" t="s">
        <v>48</v>
      </c>
      <c r="AA1541" s="55" t="s">
        <v>129</v>
      </c>
      <c r="AB1541" s="55" t="s">
        <v>42</v>
      </c>
      <c r="AC1541" s="55" t="s">
        <v>707</v>
      </c>
      <c r="AD1541" s="55" t="s">
        <v>51</v>
      </c>
      <c r="AE1541" s="53"/>
    </row>
    <row r="1542" spans="1:31" x14ac:dyDescent="0.25">
      <c r="A1542" s="55" t="s">
        <v>35</v>
      </c>
      <c r="B1542" s="55" t="s">
        <v>36</v>
      </c>
      <c r="C1542" s="55" t="s">
        <v>37</v>
      </c>
      <c r="D1542" s="55" t="s">
        <v>121</v>
      </c>
      <c r="E1542" s="55" t="s">
        <v>215</v>
      </c>
      <c r="F1542" s="55" t="s">
        <v>216</v>
      </c>
      <c r="G1542" s="55" t="s">
        <v>124</v>
      </c>
      <c r="H1542" s="55" t="s">
        <v>124</v>
      </c>
      <c r="I1542" s="55" t="s">
        <v>42</v>
      </c>
      <c r="J1542" s="55" t="s">
        <v>237</v>
      </c>
      <c r="K1542" s="55" t="s">
        <v>237</v>
      </c>
      <c r="L1542" s="55" t="s">
        <v>43</v>
      </c>
      <c r="M1542" s="55" t="s">
        <v>44</v>
      </c>
      <c r="N1542" s="55" t="s">
        <v>134</v>
      </c>
      <c r="O1542" s="55" t="s">
        <v>42</v>
      </c>
      <c r="P1542" s="55"/>
      <c r="Q1542" s="55" t="s">
        <v>392</v>
      </c>
      <c r="R1542" s="55" t="s">
        <v>658</v>
      </c>
      <c r="S1542" s="55">
        <v>201307</v>
      </c>
      <c r="T1542" s="55" t="s">
        <v>47</v>
      </c>
      <c r="U1542" s="55">
        <v>0</v>
      </c>
      <c r="V1542" s="56">
        <v>-11.15</v>
      </c>
      <c r="W1542" s="55"/>
      <c r="X1542" s="55" t="s">
        <v>384</v>
      </c>
      <c r="Y1542" s="55"/>
      <c r="Z1542" s="55" t="s">
        <v>48</v>
      </c>
      <c r="AA1542" s="55" t="s">
        <v>129</v>
      </c>
      <c r="AB1542" s="55" t="s">
        <v>42</v>
      </c>
      <c r="AC1542" s="55" t="s">
        <v>707</v>
      </c>
      <c r="AD1542" s="55" t="s">
        <v>51</v>
      </c>
      <c r="AE1542" s="53"/>
    </row>
    <row r="1543" spans="1:31" x14ac:dyDescent="0.25">
      <c r="A1543" s="55" t="s">
        <v>35</v>
      </c>
      <c r="B1543" s="55" t="s">
        <v>36</v>
      </c>
      <c r="C1543" s="55" t="s">
        <v>37</v>
      </c>
      <c r="D1543" s="55" t="s">
        <v>121</v>
      </c>
      <c r="E1543" s="55" t="s">
        <v>215</v>
      </c>
      <c r="F1543" s="55" t="s">
        <v>216</v>
      </c>
      <c r="G1543" s="55" t="s">
        <v>124</v>
      </c>
      <c r="H1543" s="55" t="s">
        <v>124</v>
      </c>
      <c r="I1543" s="55" t="s">
        <v>42</v>
      </c>
      <c r="J1543" s="55" t="s">
        <v>237</v>
      </c>
      <c r="K1543" s="55" t="s">
        <v>237</v>
      </c>
      <c r="L1543" s="55" t="s">
        <v>43</v>
      </c>
      <c r="M1543" s="55" t="s">
        <v>44</v>
      </c>
      <c r="N1543" s="55" t="s">
        <v>134</v>
      </c>
      <c r="O1543" s="55" t="s">
        <v>42</v>
      </c>
      <c r="P1543" s="55"/>
      <c r="Q1543" s="55" t="s">
        <v>392</v>
      </c>
      <c r="R1543" s="55" t="s">
        <v>659</v>
      </c>
      <c r="S1543" s="55">
        <v>201307</v>
      </c>
      <c r="T1543" s="55" t="s">
        <v>47</v>
      </c>
      <c r="U1543" s="55">
        <v>0</v>
      </c>
      <c r="V1543" s="56">
        <v>-8.92</v>
      </c>
      <c r="W1543" s="55"/>
      <c r="X1543" s="55" t="s">
        <v>384</v>
      </c>
      <c r="Y1543" s="55"/>
      <c r="Z1543" s="55" t="s">
        <v>48</v>
      </c>
      <c r="AA1543" s="55" t="s">
        <v>129</v>
      </c>
      <c r="AB1543" s="55" t="s">
        <v>42</v>
      </c>
      <c r="AC1543" s="55" t="s">
        <v>707</v>
      </c>
      <c r="AD1543" s="55" t="s">
        <v>51</v>
      </c>
      <c r="AE1543" s="53"/>
    </row>
    <row r="1544" spans="1:31" x14ac:dyDescent="0.25">
      <c r="A1544" s="55" t="s">
        <v>35</v>
      </c>
      <c r="B1544" s="55" t="s">
        <v>36</v>
      </c>
      <c r="C1544" s="55" t="s">
        <v>37</v>
      </c>
      <c r="D1544" s="55" t="s">
        <v>121</v>
      </c>
      <c r="E1544" s="55" t="s">
        <v>215</v>
      </c>
      <c r="F1544" s="55" t="s">
        <v>216</v>
      </c>
      <c r="G1544" s="55" t="s">
        <v>124</v>
      </c>
      <c r="H1544" s="55" t="s">
        <v>124</v>
      </c>
      <c r="I1544" s="55" t="s">
        <v>42</v>
      </c>
      <c r="J1544" s="55" t="s">
        <v>237</v>
      </c>
      <c r="K1544" s="55" t="s">
        <v>237</v>
      </c>
      <c r="L1544" s="55" t="s">
        <v>43</v>
      </c>
      <c r="M1544" s="55" t="s">
        <v>44</v>
      </c>
      <c r="N1544" s="55" t="s">
        <v>134</v>
      </c>
      <c r="O1544" s="55" t="s">
        <v>42</v>
      </c>
      <c r="P1544" s="55"/>
      <c r="Q1544" s="55" t="s">
        <v>392</v>
      </c>
      <c r="R1544" s="55" t="s">
        <v>662</v>
      </c>
      <c r="S1544" s="55">
        <v>201307</v>
      </c>
      <c r="T1544" s="55" t="s">
        <v>47</v>
      </c>
      <c r="U1544" s="55">
        <v>0</v>
      </c>
      <c r="V1544" s="56">
        <v>-11.15</v>
      </c>
      <c r="W1544" s="55"/>
      <c r="X1544" s="55" t="s">
        <v>384</v>
      </c>
      <c r="Y1544" s="55"/>
      <c r="Z1544" s="55" t="s">
        <v>48</v>
      </c>
      <c r="AA1544" s="55" t="s">
        <v>129</v>
      </c>
      <c r="AB1544" s="55" t="s">
        <v>42</v>
      </c>
      <c r="AC1544" s="55" t="s">
        <v>707</v>
      </c>
      <c r="AD1544" s="55" t="s">
        <v>51</v>
      </c>
      <c r="AE1544" s="53"/>
    </row>
    <row r="1545" spans="1:31" x14ac:dyDescent="0.25">
      <c r="A1545" s="55" t="s">
        <v>35</v>
      </c>
      <c r="B1545" s="55" t="s">
        <v>36</v>
      </c>
      <c r="C1545" s="55" t="s">
        <v>37</v>
      </c>
      <c r="D1545" s="55" t="s">
        <v>121</v>
      </c>
      <c r="E1545" s="55" t="s">
        <v>215</v>
      </c>
      <c r="F1545" s="55" t="s">
        <v>216</v>
      </c>
      <c r="G1545" s="55" t="s">
        <v>124</v>
      </c>
      <c r="H1545" s="55" t="s">
        <v>124</v>
      </c>
      <c r="I1545" s="55" t="s">
        <v>42</v>
      </c>
      <c r="J1545" s="55" t="s">
        <v>237</v>
      </c>
      <c r="K1545" s="55" t="s">
        <v>237</v>
      </c>
      <c r="L1545" s="55" t="s">
        <v>43</v>
      </c>
      <c r="M1545" s="55" t="s">
        <v>44</v>
      </c>
      <c r="N1545" s="55" t="s">
        <v>134</v>
      </c>
      <c r="O1545" s="55" t="s">
        <v>42</v>
      </c>
      <c r="P1545" s="55"/>
      <c r="Q1545" s="55" t="s">
        <v>392</v>
      </c>
      <c r="R1545" s="55" t="s">
        <v>750</v>
      </c>
      <c r="S1545" s="55">
        <v>201307</v>
      </c>
      <c r="T1545" s="55" t="s">
        <v>47</v>
      </c>
      <c r="U1545" s="55">
        <v>0</v>
      </c>
      <c r="V1545" s="56">
        <v>-11.15</v>
      </c>
      <c r="W1545" s="55"/>
      <c r="X1545" s="55" t="s">
        <v>384</v>
      </c>
      <c r="Y1545" s="55"/>
      <c r="Z1545" s="55" t="s">
        <v>48</v>
      </c>
      <c r="AA1545" s="55" t="s">
        <v>129</v>
      </c>
      <c r="AB1545" s="55" t="s">
        <v>42</v>
      </c>
      <c r="AC1545" s="55" t="s">
        <v>707</v>
      </c>
      <c r="AD1545" s="55" t="s">
        <v>51</v>
      </c>
      <c r="AE1545" s="53"/>
    </row>
    <row r="1546" spans="1:31" x14ac:dyDescent="0.25">
      <c r="A1546" s="55" t="s">
        <v>35</v>
      </c>
      <c r="B1546" s="55" t="s">
        <v>36</v>
      </c>
      <c r="C1546" s="55" t="s">
        <v>37</v>
      </c>
      <c r="D1546" s="55" t="s">
        <v>121</v>
      </c>
      <c r="E1546" s="55" t="s">
        <v>215</v>
      </c>
      <c r="F1546" s="55" t="s">
        <v>216</v>
      </c>
      <c r="G1546" s="55" t="s">
        <v>124</v>
      </c>
      <c r="H1546" s="55" t="s">
        <v>124</v>
      </c>
      <c r="I1546" s="55" t="s">
        <v>42</v>
      </c>
      <c r="J1546" s="55" t="s">
        <v>237</v>
      </c>
      <c r="K1546" s="55" t="s">
        <v>237</v>
      </c>
      <c r="L1546" s="55" t="s">
        <v>43</v>
      </c>
      <c r="M1546" s="55" t="s">
        <v>44</v>
      </c>
      <c r="N1546" s="55" t="s">
        <v>134</v>
      </c>
      <c r="O1546" s="55" t="s">
        <v>42</v>
      </c>
      <c r="P1546" s="55"/>
      <c r="Q1546" s="55" t="s">
        <v>392</v>
      </c>
      <c r="R1546" s="55" t="s">
        <v>741</v>
      </c>
      <c r="S1546" s="55">
        <v>201307</v>
      </c>
      <c r="T1546" s="55" t="s">
        <v>47</v>
      </c>
      <c r="U1546" s="55">
        <v>0</v>
      </c>
      <c r="V1546" s="56">
        <v>-11.15</v>
      </c>
      <c r="W1546" s="55"/>
      <c r="X1546" s="55" t="s">
        <v>384</v>
      </c>
      <c r="Y1546" s="55"/>
      <c r="Z1546" s="55" t="s">
        <v>48</v>
      </c>
      <c r="AA1546" s="55" t="s">
        <v>129</v>
      </c>
      <c r="AB1546" s="55" t="s">
        <v>42</v>
      </c>
      <c r="AC1546" s="55" t="s">
        <v>707</v>
      </c>
      <c r="AD1546" s="55" t="s">
        <v>51</v>
      </c>
      <c r="AE1546" s="53"/>
    </row>
    <row r="1547" spans="1:31" x14ac:dyDescent="0.25">
      <c r="A1547" s="55" t="s">
        <v>35</v>
      </c>
      <c r="B1547" s="55" t="s">
        <v>36</v>
      </c>
      <c r="C1547" s="55" t="s">
        <v>37</v>
      </c>
      <c r="D1547" s="55" t="s">
        <v>121</v>
      </c>
      <c r="E1547" s="55" t="s">
        <v>215</v>
      </c>
      <c r="F1547" s="55" t="s">
        <v>216</v>
      </c>
      <c r="G1547" s="55" t="s">
        <v>124</v>
      </c>
      <c r="H1547" s="55" t="s">
        <v>124</v>
      </c>
      <c r="I1547" s="55" t="s">
        <v>42</v>
      </c>
      <c r="J1547" s="55" t="s">
        <v>237</v>
      </c>
      <c r="K1547" s="55" t="s">
        <v>237</v>
      </c>
      <c r="L1547" s="55" t="s">
        <v>43</v>
      </c>
      <c r="M1547" s="55" t="s">
        <v>44</v>
      </c>
      <c r="N1547" s="55" t="s">
        <v>134</v>
      </c>
      <c r="O1547" s="55" t="s">
        <v>42</v>
      </c>
      <c r="P1547" s="55"/>
      <c r="Q1547" s="55" t="s">
        <v>392</v>
      </c>
      <c r="R1547" s="55" t="s">
        <v>742</v>
      </c>
      <c r="S1547" s="55">
        <v>201307</v>
      </c>
      <c r="T1547" s="55" t="s">
        <v>47</v>
      </c>
      <c r="U1547" s="55">
        <v>0</v>
      </c>
      <c r="V1547" s="56">
        <v>-8.92</v>
      </c>
      <c r="W1547" s="55"/>
      <c r="X1547" s="55" t="s">
        <v>384</v>
      </c>
      <c r="Y1547" s="55"/>
      <c r="Z1547" s="55" t="s">
        <v>48</v>
      </c>
      <c r="AA1547" s="55" t="s">
        <v>129</v>
      </c>
      <c r="AB1547" s="55" t="s">
        <v>42</v>
      </c>
      <c r="AC1547" s="55" t="s">
        <v>707</v>
      </c>
      <c r="AD1547" s="55" t="s">
        <v>51</v>
      </c>
      <c r="AE1547" s="53"/>
    </row>
    <row r="1548" spans="1:31" x14ac:dyDescent="0.25">
      <c r="A1548" s="55" t="s">
        <v>35</v>
      </c>
      <c r="B1548" s="55" t="s">
        <v>36</v>
      </c>
      <c r="C1548" s="55" t="s">
        <v>37</v>
      </c>
      <c r="D1548" s="55" t="s">
        <v>121</v>
      </c>
      <c r="E1548" s="55" t="s">
        <v>215</v>
      </c>
      <c r="F1548" s="55" t="s">
        <v>216</v>
      </c>
      <c r="G1548" s="55" t="s">
        <v>124</v>
      </c>
      <c r="H1548" s="55" t="s">
        <v>124</v>
      </c>
      <c r="I1548" s="55" t="s">
        <v>42</v>
      </c>
      <c r="J1548" s="55" t="s">
        <v>237</v>
      </c>
      <c r="K1548" s="55" t="s">
        <v>237</v>
      </c>
      <c r="L1548" s="55" t="s">
        <v>43</v>
      </c>
      <c r="M1548" s="55" t="s">
        <v>44</v>
      </c>
      <c r="N1548" s="55" t="s">
        <v>134</v>
      </c>
      <c r="O1548" s="55" t="s">
        <v>42</v>
      </c>
      <c r="P1548" s="55"/>
      <c r="Q1548" s="55" t="s">
        <v>392</v>
      </c>
      <c r="R1548" s="55" t="s">
        <v>745</v>
      </c>
      <c r="S1548" s="55">
        <v>201307</v>
      </c>
      <c r="T1548" s="55" t="s">
        <v>47</v>
      </c>
      <c r="U1548" s="55">
        <v>0</v>
      </c>
      <c r="V1548" s="56">
        <v>-11.15</v>
      </c>
      <c r="W1548" s="55"/>
      <c r="X1548" s="55" t="s">
        <v>384</v>
      </c>
      <c r="Y1548" s="55"/>
      <c r="Z1548" s="55" t="s">
        <v>48</v>
      </c>
      <c r="AA1548" s="55" t="s">
        <v>129</v>
      </c>
      <c r="AB1548" s="55" t="s">
        <v>42</v>
      </c>
      <c r="AC1548" s="55" t="s">
        <v>707</v>
      </c>
      <c r="AD1548" s="55" t="s">
        <v>51</v>
      </c>
      <c r="AE1548" s="53"/>
    </row>
    <row r="1549" spans="1:31" x14ac:dyDescent="0.25">
      <c r="A1549" s="55" t="s">
        <v>35</v>
      </c>
      <c r="B1549" s="55" t="s">
        <v>36</v>
      </c>
      <c r="C1549" s="55" t="s">
        <v>37</v>
      </c>
      <c r="D1549" s="55" t="s">
        <v>121</v>
      </c>
      <c r="E1549" s="55" t="s">
        <v>215</v>
      </c>
      <c r="F1549" s="55" t="s">
        <v>216</v>
      </c>
      <c r="G1549" s="55" t="s">
        <v>124</v>
      </c>
      <c r="H1549" s="55" t="s">
        <v>124</v>
      </c>
      <c r="I1549" s="55" t="s">
        <v>42</v>
      </c>
      <c r="J1549" s="55" t="s">
        <v>237</v>
      </c>
      <c r="K1549" s="55" t="s">
        <v>237</v>
      </c>
      <c r="L1549" s="55" t="s">
        <v>43</v>
      </c>
      <c r="M1549" s="55" t="s">
        <v>44</v>
      </c>
      <c r="N1549" s="55" t="s">
        <v>150</v>
      </c>
      <c r="O1549" s="55" t="s">
        <v>42</v>
      </c>
      <c r="P1549" s="55"/>
      <c r="Q1549" s="55" t="s">
        <v>673</v>
      </c>
      <c r="R1549" s="55"/>
      <c r="S1549" s="55">
        <v>201307</v>
      </c>
      <c r="T1549" s="55" t="s">
        <v>52</v>
      </c>
      <c r="U1549" s="55">
        <v>0</v>
      </c>
      <c r="V1549" s="56">
        <v>141026.54999999999</v>
      </c>
      <c r="W1549" s="55"/>
      <c r="X1549" s="55" t="s">
        <v>422</v>
      </c>
      <c r="Y1549" s="55"/>
      <c r="Z1549" s="55" t="s">
        <v>48</v>
      </c>
      <c r="AA1549" s="55" t="s">
        <v>129</v>
      </c>
      <c r="AB1549" s="55" t="s">
        <v>42</v>
      </c>
      <c r="AC1549" s="55" t="s">
        <v>711</v>
      </c>
      <c r="AD1549" s="55" t="s">
        <v>51</v>
      </c>
      <c r="AE1549" s="53"/>
    </row>
    <row r="1550" spans="1:31" x14ac:dyDescent="0.25">
      <c r="A1550" s="55" t="s">
        <v>35</v>
      </c>
      <c r="B1550" s="55" t="s">
        <v>36</v>
      </c>
      <c r="C1550" s="55" t="s">
        <v>37</v>
      </c>
      <c r="D1550" s="55" t="s">
        <v>121</v>
      </c>
      <c r="E1550" s="55" t="s">
        <v>215</v>
      </c>
      <c r="F1550" s="55" t="s">
        <v>216</v>
      </c>
      <c r="G1550" s="55" t="s">
        <v>124</v>
      </c>
      <c r="H1550" s="55" t="s">
        <v>124</v>
      </c>
      <c r="I1550" s="55" t="s">
        <v>42</v>
      </c>
      <c r="J1550" s="55" t="s">
        <v>237</v>
      </c>
      <c r="K1550" s="55" t="s">
        <v>237</v>
      </c>
      <c r="L1550" s="55" t="s">
        <v>43</v>
      </c>
      <c r="M1550" s="55" t="s">
        <v>44</v>
      </c>
      <c r="N1550" s="55" t="s">
        <v>180</v>
      </c>
      <c r="O1550" s="55" t="s">
        <v>42</v>
      </c>
      <c r="P1550" s="55"/>
      <c r="Q1550" s="55" t="s">
        <v>244</v>
      </c>
      <c r="R1550" s="55"/>
      <c r="S1550" s="55">
        <v>201307</v>
      </c>
      <c r="T1550" s="55" t="s">
        <v>52</v>
      </c>
      <c r="U1550" s="55">
        <v>0</v>
      </c>
      <c r="V1550" s="56">
        <v>365125</v>
      </c>
      <c r="W1550" s="55"/>
      <c r="X1550" s="55"/>
      <c r="Y1550" s="55"/>
      <c r="Z1550" s="55" t="s">
        <v>48</v>
      </c>
      <c r="AA1550" s="55" t="s">
        <v>129</v>
      </c>
      <c r="AB1550" s="55" t="s">
        <v>42</v>
      </c>
      <c r="AC1550" s="55" t="s">
        <v>711</v>
      </c>
      <c r="AD1550" s="55" t="s">
        <v>51</v>
      </c>
      <c r="AE1550" s="53"/>
    </row>
    <row r="1551" spans="1:31" x14ac:dyDescent="0.25">
      <c r="A1551" s="55" t="s">
        <v>35</v>
      </c>
      <c r="B1551" s="55" t="s">
        <v>36</v>
      </c>
      <c r="C1551" s="55" t="s">
        <v>37</v>
      </c>
      <c r="D1551" s="55" t="s">
        <v>121</v>
      </c>
      <c r="E1551" s="55" t="s">
        <v>215</v>
      </c>
      <c r="F1551" s="55" t="s">
        <v>216</v>
      </c>
      <c r="G1551" s="55" t="s">
        <v>124</v>
      </c>
      <c r="H1551" s="55" t="s">
        <v>124</v>
      </c>
      <c r="I1551" s="55" t="s">
        <v>42</v>
      </c>
      <c r="J1551" s="55" t="s">
        <v>250</v>
      </c>
      <c r="K1551" s="55" t="s">
        <v>250</v>
      </c>
      <c r="L1551" s="55" t="s">
        <v>43</v>
      </c>
      <c r="M1551" s="55" t="s">
        <v>44</v>
      </c>
      <c r="N1551" s="55" t="s">
        <v>150</v>
      </c>
      <c r="O1551" s="55" t="s">
        <v>42</v>
      </c>
      <c r="P1551" s="55"/>
      <c r="Q1551" s="55" t="s">
        <v>676</v>
      </c>
      <c r="R1551" s="55"/>
      <c r="S1551" s="55">
        <v>201307</v>
      </c>
      <c r="T1551" s="55" t="s">
        <v>47</v>
      </c>
      <c r="U1551" s="55">
        <v>0</v>
      </c>
      <c r="V1551" s="56">
        <v>-36995.5</v>
      </c>
      <c r="W1551" s="55"/>
      <c r="X1551" s="55" t="s">
        <v>433</v>
      </c>
      <c r="Y1551" s="55"/>
      <c r="Z1551" s="55" t="s">
        <v>48</v>
      </c>
      <c r="AA1551" s="55" t="s">
        <v>129</v>
      </c>
      <c r="AB1551" s="55" t="s">
        <v>42</v>
      </c>
      <c r="AC1551" s="55" t="s">
        <v>712</v>
      </c>
      <c r="AD1551" s="55" t="s">
        <v>51</v>
      </c>
      <c r="AE1551" s="53"/>
    </row>
    <row r="1552" spans="1:31" x14ac:dyDescent="0.25">
      <c r="A1552" s="55" t="s">
        <v>35</v>
      </c>
      <c r="B1552" s="55" t="s">
        <v>36</v>
      </c>
      <c r="C1552" s="55" t="s">
        <v>37</v>
      </c>
      <c r="D1552" s="55" t="s">
        <v>121</v>
      </c>
      <c r="E1552" s="55" t="s">
        <v>215</v>
      </c>
      <c r="F1552" s="55" t="s">
        <v>216</v>
      </c>
      <c r="G1552" s="55" t="s">
        <v>124</v>
      </c>
      <c r="H1552" s="55" t="s">
        <v>124</v>
      </c>
      <c r="I1552" s="55" t="s">
        <v>42</v>
      </c>
      <c r="J1552" s="55" t="s">
        <v>250</v>
      </c>
      <c r="K1552" s="55" t="s">
        <v>250</v>
      </c>
      <c r="L1552" s="55" t="s">
        <v>43</v>
      </c>
      <c r="M1552" s="55" t="s">
        <v>44</v>
      </c>
      <c r="N1552" s="55" t="s">
        <v>180</v>
      </c>
      <c r="O1552" s="55" t="s">
        <v>42</v>
      </c>
      <c r="P1552" s="55"/>
      <c r="Q1552" s="55" t="s">
        <v>253</v>
      </c>
      <c r="R1552" s="55"/>
      <c r="S1552" s="55">
        <v>201307</v>
      </c>
      <c r="T1552" s="55" t="s">
        <v>47</v>
      </c>
      <c r="U1552" s="55">
        <v>0</v>
      </c>
      <c r="V1552" s="56">
        <v>-23250</v>
      </c>
      <c r="W1552" s="55"/>
      <c r="X1552" s="55"/>
      <c r="Y1552" s="55"/>
      <c r="Z1552" s="55" t="s">
        <v>48</v>
      </c>
      <c r="AA1552" s="55" t="s">
        <v>129</v>
      </c>
      <c r="AB1552" s="55" t="s">
        <v>42</v>
      </c>
      <c r="AC1552" s="55" t="s">
        <v>712</v>
      </c>
      <c r="AD1552" s="55" t="s">
        <v>51</v>
      </c>
      <c r="AE1552" s="53"/>
    </row>
    <row r="1553" spans="1:31" x14ac:dyDescent="0.25">
      <c r="A1553" s="55" t="s">
        <v>35</v>
      </c>
      <c r="B1553" s="55" t="s">
        <v>36</v>
      </c>
      <c r="C1553" s="55" t="s">
        <v>37</v>
      </c>
      <c r="D1553" s="55" t="s">
        <v>121</v>
      </c>
      <c r="E1553" s="55" t="s">
        <v>215</v>
      </c>
      <c r="F1553" s="55" t="s">
        <v>216</v>
      </c>
      <c r="G1553" s="55" t="s">
        <v>124</v>
      </c>
      <c r="H1553" s="55" t="s">
        <v>124</v>
      </c>
      <c r="I1553" s="55" t="s">
        <v>42</v>
      </c>
      <c r="J1553" s="55" t="s">
        <v>250</v>
      </c>
      <c r="K1553" s="55" t="s">
        <v>250</v>
      </c>
      <c r="L1553" s="55" t="s">
        <v>43</v>
      </c>
      <c r="M1553" s="55" t="s">
        <v>44</v>
      </c>
      <c r="N1553" s="55" t="s">
        <v>150</v>
      </c>
      <c r="O1553" s="55" t="s">
        <v>42</v>
      </c>
      <c r="P1553" s="55"/>
      <c r="Q1553" s="55" t="s">
        <v>574</v>
      </c>
      <c r="R1553" s="55"/>
      <c r="S1553" s="55">
        <v>201307</v>
      </c>
      <c r="T1553" s="55" t="s">
        <v>47</v>
      </c>
      <c r="U1553" s="55">
        <v>0</v>
      </c>
      <c r="V1553" s="56">
        <v>-42779.09</v>
      </c>
      <c r="W1553" s="55"/>
      <c r="X1553" s="55"/>
      <c r="Y1553" s="55"/>
      <c r="Z1553" s="55" t="s">
        <v>48</v>
      </c>
      <c r="AA1553" s="55" t="s">
        <v>129</v>
      </c>
      <c r="AB1553" s="55" t="s">
        <v>42</v>
      </c>
      <c r="AC1553" s="55" t="s">
        <v>712</v>
      </c>
      <c r="AD1553" s="55" t="s">
        <v>51</v>
      </c>
      <c r="AE1553" s="53"/>
    </row>
    <row r="1554" spans="1:31" x14ac:dyDescent="0.25">
      <c r="A1554" s="55" t="s">
        <v>35</v>
      </c>
      <c r="B1554" s="55" t="s">
        <v>36</v>
      </c>
      <c r="C1554" s="55" t="s">
        <v>37</v>
      </c>
      <c r="D1554" s="55" t="s">
        <v>121</v>
      </c>
      <c r="E1554" s="55" t="s">
        <v>215</v>
      </c>
      <c r="F1554" s="55" t="s">
        <v>216</v>
      </c>
      <c r="G1554" s="55" t="s">
        <v>124</v>
      </c>
      <c r="H1554" s="55" t="s">
        <v>124</v>
      </c>
      <c r="I1554" s="55" t="s">
        <v>42</v>
      </c>
      <c r="J1554" s="55" t="s">
        <v>250</v>
      </c>
      <c r="K1554" s="55" t="s">
        <v>250</v>
      </c>
      <c r="L1554" s="55" t="s">
        <v>43</v>
      </c>
      <c r="M1554" s="55" t="s">
        <v>44</v>
      </c>
      <c r="N1554" s="55" t="s">
        <v>180</v>
      </c>
      <c r="O1554" s="55" t="s">
        <v>42</v>
      </c>
      <c r="P1554" s="55"/>
      <c r="Q1554" s="55" t="s">
        <v>764</v>
      </c>
      <c r="R1554" s="55"/>
      <c r="S1554" s="55">
        <v>201307</v>
      </c>
      <c r="T1554" s="55" t="s">
        <v>47</v>
      </c>
      <c r="U1554" s="55">
        <v>0</v>
      </c>
      <c r="V1554" s="56">
        <v>-28072</v>
      </c>
      <c r="W1554" s="55"/>
      <c r="X1554" s="55"/>
      <c r="Y1554" s="55"/>
      <c r="Z1554" s="55" t="s">
        <v>48</v>
      </c>
      <c r="AA1554" s="55" t="s">
        <v>129</v>
      </c>
      <c r="AB1554" s="55" t="s">
        <v>42</v>
      </c>
      <c r="AC1554" s="55" t="s">
        <v>759</v>
      </c>
      <c r="AD1554" s="55" t="s">
        <v>51</v>
      </c>
      <c r="AE1554" s="53"/>
    </row>
    <row r="1555" spans="1:31" x14ac:dyDescent="0.25">
      <c r="A1555" s="55" t="s">
        <v>35</v>
      </c>
      <c r="B1555" s="55" t="s">
        <v>36</v>
      </c>
      <c r="C1555" s="55" t="s">
        <v>37</v>
      </c>
      <c r="D1555" s="55" t="s">
        <v>121</v>
      </c>
      <c r="E1555" s="55" t="s">
        <v>215</v>
      </c>
      <c r="F1555" s="55" t="s">
        <v>216</v>
      </c>
      <c r="G1555" s="55" t="s">
        <v>124</v>
      </c>
      <c r="H1555" s="55" t="s">
        <v>124</v>
      </c>
      <c r="I1555" s="55" t="s">
        <v>42</v>
      </c>
      <c r="J1555" s="55" t="s">
        <v>250</v>
      </c>
      <c r="K1555" s="55" t="s">
        <v>250</v>
      </c>
      <c r="L1555" s="55" t="s">
        <v>43</v>
      </c>
      <c r="M1555" s="55" t="s">
        <v>44</v>
      </c>
      <c r="N1555" s="55" t="s">
        <v>180</v>
      </c>
      <c r="O1555" s="55" t="s">
        <v>42</v>
      </c>
      <c r="P1555" s="55"/>
      <c r="Q1555" s="55" t="s">
        <v>765</v>
      </c>
      <c r="R1555" s="55"/>
      <c r="S1555" s="55">
        <v>201307</v>
      </c>
      <c r="T1555" s="55" t="s">
        <v>52</v>
      </c>
      <c r="U1555" s="55">
        <v>0</v>
      </c>
      <c r="V1555" s="56">
        <v>17700</v>
      </c>
      <c r="W1555" s="55"/>
      <c r="X1555" s="55"/>
      <c r="Y1555" s="55"/>
      <c r="Z1555" s="55" t="s">
        <v>48</v>
      </c>
      <c r="AA1555" s="55" t="s">
        <v>129</v>
      </c>
      <c r="AB1555" s="55" t="s">
        <v>42</v>
      </c>
      <c r="AC1555" s="55" t="s">
        <v>759</v>
      </c>
      <c r="AD1555" s="55" t="s">
        <v>51</v>
      </c>
      <c r="AE1555" s="53"/>
    </row>
    <row r="1556" spans="1:31" x14ac:dyDescent="0.25">
      <c r="A1556" s="55" t="s">
        <v>35</v>
      </c>
      <c r="B1556" s="55" t="s">
        <v>36</v>
      </c>
      <c r="C1556" s="55" t="s">
        <v>37</v>
      </c>
      <c r="D1556" s="55" t="s">
        <v>121</v>
      </c>
      <c r="E1556" s="55" t="s">
        <v>215</v>
      </c>
      <c r="F1556" s="55" t="s">
        <v>216</v>
      </c>
      <c r="G1556" s="55" t="s">
        <v>124</v>
      </c>
      <c r="H1556" s="55" t="s">
        <v>124</v>
      </c>
      <c r="I1556" s="55" t="s">
        <v>42</v>
      </c>
      <c r="J1556" s="55" t="s">
        <v>250</v>
      </c>
      <c r="K1556" s="55" t="s">
        <v>250</v>
      </c>
      <c r="L1556" s="55" t="s">
        <v>43</v>
      </c>
      <c r="M1556" s="55" t="s">
        <v>44</v>
      </c>
      <c r="N1556" s="55" t="s">
        <v>180</v>
      </c>
      <c r="O1556" s="55" t="s">
        <v>42</v>
      </c>
      <c r="P1556" s="55"/>
      <c r="Q1556" s="55" t="s">
        <v>253</v>
      </c>
      <c r="R1556" s="55"/>
      <c r="S1556" s="55">
        <v>201307</v>
      </c>
      <c r="T1556" s="55" t="s">
        <v>52</v>
      </c>
      <c r="U1556" s="55">
        <v>0</v>
      </c>
      <c r="V1556" s="56">
        <v>23250</v>
      </c>
      <c r="W1556" s="55"/>
      <c r="X1556" s="55"/>
      <c r="Y1556" s="55"/>
      <c r="Z1556" s="55" t="s">
        <v>48</v>
      </c>
      <c r="AA1556" s="55" t="s">
        <v>129</v>
      </c>
      <c r="AB1556" s="55" t="s">
        <v>42</v>
      </c>
      <c r="AC1556" s="55" t="s">
        <v>746</v>
      </c>
      <c r="AD1556" s="55" t="s">
        <v>51</v>
      </c>
      <c r="AE1556" s="53"/>
    </row>
    <row r="1557" spans="1:31" x14ac:dyDescent="0.25">
      <c r="A1557" s="55" t="s">
        <v>35</v>
      </c>
      <c r="B1557" s="55" t="s">
        <v>36</v>
      </c>
      <c r="C1557" s="55" t="s">
        <v>37</v>
      </c>
      <c r="D1557" s="55" t="s">
        <v>121</v>
      </c>
      <c r="E1557" s="55" t="s">
        <v>215</v>
      </c>
      <c r="F1557" s="55" t="s">
        <v>216</v>
      </c>
      <c r="G1557" s="55" t="s">
        <v>124</v>
      </c>
      <c r="H1557" s="55" t="s">
        <v>124</v>
      </c>
      <c r="I1557" s="55" t="s">
        <v>42</v>
      </c>
      <c r="J1557" s="55" t="s">
        <v>250</v>
      </c>
      <c r="K1557" s="55" t="s">
        <v>250</v>
      </c>
      <c r="L1557" s="55" t="s">
        <v>43</v>
      </c>
      <c r="M1557" s="55" t="s">
        <v>44</v>
      </c>
      <c r="N1557" s="55" t="s">
        <v>150</v>
      </c>
      <c r="O1557" s="55" t="s">
        <v>42</v>
      </c>
      <c r="P1557" s="55"/>
      <c r="Q1557" s="55" t="s">
        <v>766</v>
      </c>
      <c r="R1557" s="55"/>
      <c r="S1557" s="55">
        <v>201307</v>
      </c>
      <c r="T1557" s="55" t="s">
        <v>52</v>
      </c>
      <c r="U1557" s="55">
        <v>0</v>
      </c>
      <c r="V1557" s="56">
        <v>42779.09</v>
      </c>
      <c r="W1557" s="55"/>
      <c r="X1557" s="55"/>
      <c r="Y1557" s="55"/>
      <c r="Z1557" s="55" t="s">
        <v>48</v>
      </c>
      <c r="AA1557" s="55" t="s">
        <v>129</v>
      </c>
      <c r="AB1557" s="55" t="s">
        <v>42</v>
      </c>
      <c r="AC1557" s="55" t="s">
        <v>746</v>
      </c>
      <c r="AD1557" s="55" t="s">
        <v>51</v>
      </c>
      <c r="AE1557" s="53"/>
    </row>
    <row r="1558" spans="1:31" x14ac:dyDescent="0.25">
      <c r="A1558" s="55" t="s">
        <v>35</v>
      </c>
      <c r="B1558" s="55" t="s">
        <v>36</v>
      </c>
      <c r="C1558" s="55" t="s">
        <v>37</v>
      </c>
      <c r="D1558" s="55" t="s">
        <v>121</v>
      </c>
      <c r="E1558" s="55" t="s">
        <v>215</v>
      </c>
      <c r="F1558" s="55" t="s">
        <v>216</v>
      </c>
      <c r="G1558" s="55" t="s">
        <v>124</v>
      </c>
      <c r="H1558" s="55" t="s">
        <v>124</v>
      </c>
      <c r="I1558" s="55" t="s">
        <v>42</v>
      </c>
      <c r="J1558" s="55" t="s">
        <v>250</v>
      </c>
      <c r="K1558" s="55" t="s">
        <v>250</v>
      </c>
      <c r="L1558" s="55" t="s">
        <v>43</v>
      </c>
      <c r="M1558" s="55" t="s">
        <v>44</v>
      </c>
      <c r="N1558" s="55" t="s">
        <v>134</v>
      </c>
      <c r="O1558" s="55" t="s">
        <v>42</v>
      </c>
      <c r="P1558" s="55"/>
      <c r="Q1558" s="55" t="s">
        <v>392</v>
      </c>
      <c r="R1558" s="55" t="s">
        <v>747</v>
      </c>
      <c r="S1558" s="55">
        <v>201307</v>
      </c>
      <c r="T1558" s="55" t="s">
        <v>47</v>
      </c>
      <c r="U1558" s="55">
        <v>0</v>
      </c>
      <c r="V1558" s="56">
        <v>-6.24</v>
      </c>
      <c r="W1558" s="55"/>
      <c r="X1558" s="55" t="s">
        <v>384</v>
      </c>
      <c r="Y1558" s="55"/>
      <c r="Z1558" s="55" t="s">
        <v>48</v>
      </c>
      <c r="AA1558" s="55" t="s">
        <v>129</v>
      </c>
      <c r="AB1558" s="55" t="s">
        <v>42</v>
      </c>
      <c r="AC1558" s="55" t="s">
        <v>707</v>
      </c>
      <c r="AD1558" s="55" t="s">
        <v>51</v>
      </c>
      <c r="AE1558" s="53"/>
    </row>
    <row r="1559" spans="1:31" x14ac:dyDescent="0.25">
      <c r="A1559" s="55" t="s">
        <v>35</v>
      </c>
      <c r="B1559" s="55" t="s">
        <v>36</v>
      </c>
      <c r="C1559" s="55" t="s">
        <v>37</v>
      </c>
      <c r="D1559" s="55" t="s">
        <v>121</v>
      </c>
      <c r="E1559" s="55" t="s">
        <v>215</v>
      </c>
      <c r="F1559" s="55" t="s">
        <v>216</v>
      </c>
      <c r="G1559" s="55" t="s">
        <v>124</v>
      </c>
      <c r="H1559" s="55" t="s">
        <v>124</v>
      </c>
      <c r="I1559" s="55" t="s">
        <v>42</v>
      </c>
      <c r="J1559" s="55" t="s">
        <v>250</v>
      </c>
      <c r="K1559" s="55" t="s">
        <v>250</v>
      </c>
      <c r="L1559" s="55" t="s">
        <v>43</v>
      </c>
      <c r="M1559" s="55" t="s">
        <v>44</v>
      </c>
      <c r="N1559" s="55" t="s">
        <v>134</v>
      </c>
      <c r="O1559" s="55" t="s">
        <v>42</v>
      </c>
      <c r="P1559" s="55"/>
      <c r="Q1559" s="55" t="s">
        <v>392</v>
      </c>
      <c r="R1559" s="55" t="s">
        <v>748</v>
      </c>
      <c r="S1559" s="55">
        <v>201307</v>
      </c>
      <c r="T1559" s="55" t="s">
        <v>47</v>
      </c>
      <c r="U1559" s="55">
        <v>0</v>
      </c>
      <c r="V1559" s="56">
        <v>-10.41</v>
      </c>
      <c r="W1559" s="55"/>
      <c r="X1559" s="55" t="s">
        <v>384</v>
      </c>
      <c r="Y1559" s="55"/>
      <c r="Z1559" s="55" t="s">
        <v>48</v>
      </c>
      <c r="AA1559" s="55" t="s">
        <v>129</v>
      </c>
      <c r="AB1559" s="55" t="s">
        <v>42</v>
      </c>
      <c r="AC1559" s="55" t="s">
        <v>707</v>
      </c>
      <c r="AD1559" s="55" t="s">
        <v>51</v>
      </c>
      <c r="AE1559" s="53"/>
    </row>
    <row r="1560" spans="1:31" x14ac:dyDescent="0.25">
      <c r="A1560" s="55" t="s">
        <v>35</v>
      </c>
      <c r="B1560" s="55" t="s">
        <v>36</v>
      </c>
      <c r="C1560" s="55" t="s">
        <v>37</v>
      </c>
      <c r="D1560" s="55" t="s">
        <v>121</v>
      </c>
      <c r="E1560" s="55" t="s">
        <v>215</v>
      </c>
      <c r="F1560" s="55" t="s">
        <v>216</v>
      </c>
      <c r="G1560" s="55" t="s">
        <v>124</v>
      </c>
      <c r="H1560" s="55" t="s">
        <v>124</v>
      </c>
      <c r="I1560" s="55" t="s">
        <v>42</v>
      </c>
      <c r="J1560" s="55" t="s">
        <v>250</v>
      </c>
      <c r="K1560" s="55" t="s">
        <v>250</v>
      </c>
      <c r="L1560" s="55" t="s">
        <v>43</v>
      </c>
      <c r="M1560" s="55" t="s">
        <v>44</v>
      </c>
      <c r="N1560" s="55" t="s">
        <v>134</v>
      </c>
      <c r="O1560" s="55" t="s">
        <v>42</v>
      </c>
      <c r="P1560" s="55"/>
      <c r="Q1560" s="55" t="s">
        <v>392</v>
      </c>
      <c r="R1560" s="55" t="s">
        <v>749</v>
      </c>
      <c r="S1560" s="55">
        <v>201307</v>
      </c>
      <c r="T1560" s="55" t="s">
        <v>47</v>
      </c>
      <c r="U1560" s="55">
        <v>0</v>
      </c>
      <c r="V1560" s="56">
        <v>-10.41</v>
      </c>
      <c r="W1560" s="55"/>
      <c r="X1560" s="55" t="s">
        <v>384</v>
      </c>
      <c r="Y1560" s="55"/>
      <c r="Z1560" s="55" t="s">
        <v>48</v>
      </c>
      <c r="AA1560" s="55" t="s">
        <v>129</v>
      </c>
      <c r="AB1560" s="55" t="s">
        <v>42</v>
      </c>
      <c r="AC1560" s="55" t="s">
        <v>707</v>
      </c>
      <c r="AD1560" s="55" t="s">
        <v>51</v>
      </c>
      <c r="AE1560" s="53"/>
    </row>
    <row r="1561" spans="1:31" x14ac:dyDescent="0.25">
      <c r="A1561" s="55" t="s">
        <v>35</v>
      </c>
      <c r="B1561" s="55" t="s">
        <v>36</v>
      </c>
      <c r="C1561" s="55" t="s">
        <v>37</v>
      </c>
      <c r="D1561" s="55" t="s">
        <v>121</v>
      </c>
      <c r="E1561" s="55" t="s">
        <v>215</v>
      </c>
      <c r="F1561" s="55" t="s">
        <v>216</v>
      </c>
      <c r="G1561" s="55" t="s">
        <v>124</v>
      </c>
      <c r="H1561" s="55" t="s">
        <v>124</v>
      </c>
      <c r="I1561" s="55" t="s">
        <v>42</v>
      </c>
      <c r="J1561" s="55" t="s">
        <v>250</v>
      </c>
      <c r="K1561" s="55" t="s">
        <v>250</v>
      </c>
      <c r="L1561" s="55" t="s">
        <v>43</v>
      </c>
      <c r="M1561" s="55" t="s">
        <v>44</v>
      </c>
      <c r="N1561" s="55" t="s">
        <v>134</v>
      </c>
      <c r="O1561" s="55" t="s">
        <v>42</v>
      </c>
      <c r="P1561" s="55"/>
      <c r="Q1561" s="55" t="s">
        <v>392</v>
      </c>
      <c r="R1561" s="55" t="s">
        <v>661</v>
      </c>
      <c r="S1561" s="55">
        <v>201307</v>
      </c>
      <c r="T1561" s="55" t="s">
        <v>47</v>
      </c>
      <c r="U1561" s="55">
        <v>0</v>
      </c>
      <c r="V1561" s="56">
        <v>-10.41</v>
      </c>
      <c r="W1561" s="55"/>
      <c r="X1561" s="55" t="s">
        <v>384</v>
      </c>
      <c r="Y1561" s="55"/>
      <c r="Z1561" s="55" t="s">
        <v>48</v>
      </c>
      <c r="AA1561" s="55" t="s">
        <v>129</v>
      </c>
      <c r="AB1561" s="55" t="s">
        <v>42</v>
      </c>
      <c r="AC1561" s="55" t="s">
        <v>707</v>
      </c>
      <c r="AD1561" s="55" t="s">
        <v>51</v>
      </c>
      <c r="AE1561" s="53"/>
    </row>
    <row r="1562" spans="1:31" x14ac:dyDescent="0.25">
      <c r="A1562" s="55" t="s">
        <v>35</v>
      </c>
      <c r="B1562" s="55" t="s">
        <v>36</v>
      </c>
      <c r="C1562" s="55" t="s">
        <v>37</v>
      </c>
      <c r="D1562" s="55" t="s">
        <v>121</v>
      </c>
      <c r="E1562" s="55" t="s">
        <v>215</v>
      </c>
      <c r="F1562" s="55" t="s">
        <v>216</v>
      </c>
      <c r="G1562" s="55" t="s">
        <v>124</v>
      </c>
      <c r="H1562" s="55" t="s">
        <v>124</v>
      </c>
      <c r="I1562" s="55" t="s">
        <v>42</v>
      </c>
      <c r="J1562" s="55" t="s">
        <v>250</v>
      </c>
      <c r="K1562" s="55" t="s">
        <v>250</v>
      </c>
      <c r="L1562" s="55" t="s">
        <v>43</v>
      </c>
      <c r="M1562" s="55" t="s">
        <v>44</v>
      </c>
      <c r="N1562" s="55" t="s">
        <v>134</v>
      </c>
      <c r="O1562" s="55" t="s">
        <v>42</v>
      </c>
      <c r="P1562" s="55"/>
      <c r="Q1562" s="55" t="s">
        <v>392</v>
      </c>
      <c r="R1562" s="55" t="s">
        <v>658</v>
      </c>
      <c r="S1562" s="55">
        <v>201307</v>
      </c>
      <c r="T1562" s="55" t="s">
        <v>47</v>
      </c>
      <c r="U1562" s="55">
        <v>0</v>
      </c>
      <c r="V1562" s="56">
        <v>-10.41</v>
      </c>
      <c r="W1562" s="55"/>
      <c r="X1562" s="55" t="s">
        <v>384</v>
      </c>
      <c r="Y1562" s="55"/>
      <c r="Z1562" s="55" t="s">
        <v>48</v>
      </c>
      <c r="AA1562" s="55" t="s">
        <v>129</v>
      </c>
      <c r="AB1562" s="55" t="s">
        <v>42</v>
      </c>
      <c r="AC1562" s="55" t="s">
        <v>707</v>
      </c>
      <c r="AD1562" s="55" t="s">
        <v>51</v>
      </c>
      <c r="AE1562" s="53"/>
    </row>
    <row r="1563" spans="1:31" x14ac:dyDescent="0.25">
      <c r="A1563" s="55" t="s">
        <v>35</v>
      </c>
      <c r="B1563" s="55" t="s">
        <v>36</v>
      </c>
      <c r="C1563" s="55" t="s">
        <v>37</v>
      </c>
      <c r="D1563" s="55" t="s">
        <v>121</v>
      </c>
      <c r="E1563" s="55" t="s">
        <v>215</v>
      </c>
      <c r="F1563" s="55" t="s">
        <v>216</v>
      </c>
      <c r="G1563" s="55" t="s">
        <v>124</v>
      </c>
      <c r="H1563" s="55" t="s">
        <v>124</v>
      </c>
      <c r="I1563" s="55" t="s">
        <v>42</v>
      </c>
      <c r="J1563" s="55" t="s">
        <v>250</v>
      </c>
      <c r="K1563" s="55" t="s">
        <v>250</v>
      </c>
      <c r="L1563" s="55" t="s">
        <v>43</v>
      </c>
      <c r="M1563" s="55" t="s">
        <v>44</v>
      </c>
      <c r="N1563" s="55" t="s">
        <v>134</v>
      </c>
      <c r="O1563" s="55" t="s">
        <v>42</v>
      </c>
      <c r="P1563" s="55"/>
      <c r="Q1563" s="55" t="s">
        <v>392</v>
      </c>
      <c r="R1563" s="55" t="s">
        <v>659</v>
      </c>
      <c r="S1563" s="55">
        <v>201307</v>
      </c>
      <c r="T1563" s="55" t="s">
        <v>47</v>
      </c>
      <c r="U1563" s="55">
        <v>0</v>
      </c>
      <c r="V1563" s="56">
        <v>-8.33</v>
      </c>
      <c r="W1563" s="55"/>
      <c r="X1563" s="55" t="s">
        <v>384</v>
      </c>
      <c r="Y1563" s="55"/>
      <c r="Z1563" s="55" t="s">
        <v>48</v>
      </c>
      <c r="AA1563" s="55" t="s">
        <v>129</v>
      </c>
      <c r="AB1563" s="55" t="s">
        <v>42</v>
      </c>
      <c r="AC1563" s="55" t="s">
        <v>707</v>
      </c>
      <c r="AD1563" s="55" t="s">
        <v>51</v>
      </c>
      <c r="AE1563" s="53"/>
    </row>
    <row r="1564" spans="1:31" x14ac:dyDescent="0.25">
      <c r="A1564" s="55" t="s">
        <v>35</v>
      </c>
      <c r="B1564" s="55" t="s">
        <v>36</v>
      </c>
      <c r="C1564" s="55" t="s">
        <v>37</v>
      </c>
      <c r="D1564" s="55" t="s">
        <v>121</v>
      </c>
      <c r="E1564" s="55" t="s">
        <v>215</v>
      </c>
      <c r="F1564" s="55" t="s">
        <v>216</v>
      </c>
      <c r="G1564" s="55" t="s">
        <v>124</v>
      </c>
      <c r="H1564" s="55" t="s">
        <v>124</v>
      </c>
      <c r="I1564" s="55" t="s">
        <v>42</v>
      </c>
      <c r="J1564" s="55" t="s">
        <v>250</v>
      </c>
      <c r="K1564" s="55" t="s">
        <v>250</v>
      </c>
      <c r="L1564" s="55" t="s">
        <v>43</v>
      </c>
      <c r="M1564" s="55" t="s">
        <v>44</v>
      </c>
      <c r="N1564" s="55" t="s">
        <v>134</v>
      </c>
      <c r="O1564" s="55" t="s">
        <v>42</v>
      </c>
      <c r="P1564" s="55"/>
      <c r="Q1564" s="55" t="s">
        <v>392</v>
      </c>
      <c r="R1564" s="55" t="s">
        <v>662</v>
      </c>
      <c r="S1564" s="55">
        <v>201307</v>
      </c>
      <c r="T1564" s="55" t="s">
        <v>47</v>
      </c>
      <c r="U1564" s="55">
        <v>0</v>
      </c>
      <c r="V1564" s="56">
        <v>-10.41</v>
      </c>
      <c r="W1564" s="55"/>
      <c r="X1564" s="55" t="s">
        <v>384</v>
      </c>
      <c r="Y1564" s="55"/>
      <c r="Z1564" s="55" t="s">
        <v>48</v>
      </c>
      <c r="AA1564" s="55" t="s">
        <v>129</v>
      </c>
      <c r="AB1564" s="55" t="s">
        <v>42</v>
      </c>
      <c r="AC1564" s="55" t="s">
        <v>707</v>
      </c>
      <c r="AD1564" s="55" t="s">
        <v>51</v>
      </c>
      <c r="AE1564" s="53"/>
    </row>
    <row r="1565" spans="1:31" x14ac:dyDescent="0.25">
      <c r="A1565" s="55" t="s">
        <v>35</v>
      </c>
      <c r="B1565" s="55" t="s">
        <v>36</v>
      </c>
      <c r="C1565" s="55" t="s">
        <v>37</v>
      </c>
      <c r="D1565" s="55" t="s">
        <v>121</v>
      </c>
      <c r="E1565" s="55" t="s">
        <v>215</v>
      </c>
      <c r="F1565" s="55" t="s">
        <v>216</v>
      </c>
      <c r="G1565" s="55" t="s">
        <v>124</v>
      </c>
      <c r="H1565" s="55" t="s">
        <v>124</v>
      </c>
      <c r="I1565" s="55" t="s">
        <v>42</v>
      </c>
      <c r="J1565" s="55" t="s">
        <v>250</v>
      </c>
      <c r="K1565" s="55" t="s">
        <v>250</v>
      </c>
      <c r="L1565" s="55" t="s">
        <v>43</v>
      </c>
      <c r="M1565" s="55" t="s">
        <v>44</v>
      </c>
      <c r="N1565" s="55" t="s">
        <v>134</v>
      </c>
      <c r="O1565" s="55" t="s">
        <v>42</v>
      </c>
      <c r="P1565" s="55"/>
      <c r="Q1565" s="55" t="s">
        <v>392</v>
      </c>
      <c r="R1565" s="55" t="s">
        <v>657</v>
      </c>
      <c r="S1565" s="55">
        <v>201307</v>
      </c>
      <c r="T1565" s="55" t="s">
        <v>47</v>
      </c>
      <c r="U1565" s="55">
        <v>0</v>
      </c>
      <c r="V1565" s="56">
        <v>-10.41</v>
      </c>
      <c r="W1565" s="55"/>
      <c r="X1565" s="55" t="s">
        <v>384</v>
      </c>
      <c r="Y1565" s="55"/>
      <c r="Z1565" s="55" t="s">
        <v>48</v>
      </c>
      <c r="AA1565" s="55" t="s">
        <v>129</v>
      </c>
      <c r="AB1565" s="55" t="s">
        <v>42</v>
      </c>
      <c r="AC1565" s="55" t="s">
        <v>707</v>
      </c>
      <c r="AD1565" s="55" t="s">
        <v>51</v>
      </c>
      <c r="AE1565" s="53"/>
    </row>
    <row r="1566" spans="1:31" x14ac:dyDescent="0.25">
      <c r="A1566" s="55" t="s">
        <v>35</v>
      </c>
      <c r="B1566" s="55" t="s">
        <v>36</v>
      </c>
      <c r="C1566" s="55" t="s">
        <v>37</v>
      </c>
      <c r="D1566" s="55" t="s">
        <v>121</v>
      </c>
      <c r="E1566" s="55" t="s">
        <v>215</v>
      </c>
      <c r="F1566" s="55" t="s">
        <v>216</v>
      </c>
      <c r="G1566" s="55" t="s">
        <v>124</v>
      </c>
      <c r="H1566" s="55" t="s">
        <v>124</v>
      </c>
      <c r="I1566" s="55" t="s">
        <v>42</v>
      </c>
      <c r="J1566" s="55" t="s">
        <v>250</v>
      </c>
      <c r="K1566" s="55" t="s">
        <v>250</v>
      </c>
      <c r="L1566" s="55" t="s">
        <v>43</v>
      </c>
      <c r="M1566" s="55" t="s">
        <v>44</v>
      </c>
      <c r="N1566" s="55" t="s">
        <v>134</v>
      </c>
      <c r="O1566" s="55" t="s">
        <v>42</v>
      </c>
      <c r="P1566" s="55"/>
      <c r="Q1566" s="55" t="s">
        <v>392</v>
      </c>
      <c r="R1566" s="55" t="s">
        <v>750</v>
      </c>
      <c r="S1566" s="55">
        <v>201307</v>
      </c>
      <c r="T1566" s="55" t="s">
        <v>47</v>
      </c>
      <c r="U1566" s="55">
        <v>0</v>
      </c>
      <c r="V1566" s="56">
        <v>-10.41</v>
      </c>
      <c r="W1566" s="55"/>
      <c r="X1566" s="55" t="s">
        <v>384</v>
      </c>
      <c r="Y1566" s="55"/>
      <c r="Z1566" s="55" t="s">
        <v>48</v>
      </c>
      <c r="AA1566" s="55" t="s">
        <v>129</v>
      </c>
      <c r="AB1566" s="55" t="s">
        <v>42</v>
      </c>
      <c r="AC1566" s="55" t="s">
        <v>707</v>
      </c>
      <c r="AD1566" s="55" t="s">
        <v>51</v>
      </c>
      <c r="AE1566" s="53"/>
    </row>
    <row r="1567" spans="1:31" x14ac:dyDescent="0.25">
      <c r="A1567" s="55" t="s">
        <v>35</v>
      </c>
      <c r="B1567" s="55" t="s">
        <v>36</v>
      </c>
      <c r="C1567" s="55" t="s">
        <v>37</v>
      </c>
      <c r="D1567" s="55" t="s">
        <v>121</v>
      </c>
      <c r="E1567" s="55" t="s">
        <v>215</v>
      </c>
      <c r="F1567" s="55" t="s">
        <v>216</v>
      </c>
      <c r="G1567" s="55" t="s">
        <v>124</v>
      </c>
      <c r="H1567" s="55" t="s">
        <v>124</v>
      </c>
      <c r="I1567" s="55" t="s">
        <v>42</v>
      </c>
      <c r="J1567" s="55" t="s">
        <v>250</v>
      </c>
      <c r="K1567" s="55" t="s">
        <v>250</v>
      </c>
      <c r="L1567" s="55" t="s">
        <v>43</v>
      </c>
      <c r="M1567" s="55" t="s">
        <v>44</v>
      </c>
      <c r="N1567" s="55" t="s">
        <v>134</v>
      </c>
      <c r="O1567" s="55" t="s">
        <v>42</v>
      </c>
      <c r="P1567" s="55"/>
      <c r="Q1567" s="55" t="s">
        <v>392</v>
      </c>
      <c r="R1567" s="55" t="s">
        <v>741</v>
      </c>
      <c r="S1567" s="55">
        <v>201307</v>
      </c>
      <c r="T1567" s="55" t="s">
        <v>47</v>
      </c>
      <c r="U1567" s="55">
        <v>0</v>
      </c>
      <c r="V1567" s="56">
        <v>-10.41</v>
      </c>
      <c r="W1567" s="55"/>
      <c r="X1567" s="55" t="s">
        <v>384</v>
      </c>
      <c r="Y1567" s="55"/>
      <c r="Z1567" s="55" t="s">
        <v>48</v>
      </c>
      <c r="AA1567" s="55" t="s">
        <v>129</v>
      </c>
      <c r="AB1567" s="55" t="s">
        <v>42</v>
      </c>
      <c r="AC1567" s="55" t="s">
        <v>707</v>
      </c>
      <c r="AD1567" s="55" t="s">
        <v>51</v>
      </c>
      <c r="AE1567" s="53"/>
    </row>
    <row r="1568" spans="1:31" x14ac:dyDescent="0.25">
      <c r="A1568" s="55" t="s">
        <v>35</v>
      </c>
      <c r="B1568" s="55" t="s">
        <v>36</v>
      </c>
      <c r="C1568" s="55" t="s">
        <v>37</v>
      </c>
      <c r="D1568" s="55" t="s">
        <v>121</v>
      </c>
      <c r="E1568" s="55" t="s">
        <v>215</v>
      </c>
      <c r="F1568" s="55" t="s">
        <v>216</v>
      </c>
      <c r="G1568" s="55" t="s">
        <v>124</v>
      </c>
      <c r="H1568" s="55" t="s">
        <v>124</v>
      </c>
      <c r="I1568" s="55" t="s">
        <v>42</v>
      </c>
      <c r="J1568" s="55" t="s">
        <v>250</v>
      </c>
      <c r="K1568" s="55" t="s">
        <v>250</v>
      </c>
      <c r="L1568" s="55" t="s">
        <v>43</v>
      </c>
      <c r="M1568" s="55" t="s">
        <v>44</v>
      </c>
      <c r="N1568" s="55" t="s">
        <v>134</v>
      </c>
      <c r="O1568" s="55" t="s">
        <v>42</v>
      </c>
      <c r="P1568" s="55"/>
      <c r="Q1568" s="55" t="s">
        <v>392</v>
      </c>
      <c r="R1568" s="55" t="s">
        <v>742</v>
      </c>
      <c r="S1568" s="55">
        <v>201307</v>
      </c>
      <c r="T1568" s="55" t="s">
        <v>47</v>
      </c>
      <c r="U1568" s="55">
        <v>0</v>
      </c>
      <c r="V1568" s="56">
        <v>-8.33</v>
      </c>
      <c r="W1568" s="55"/>
      <c r="X1568" s="55" t="s">
        <v>384</v>
      </c>
      <c r="Y1568" s="55"/>
      <c r="Z1568" s="55" t="s">
        <v>48</v>
      </c>
      <c r="AA1568" s="55" t="s">
        <v>129</v>
      </c>
      <c r="AB1568" s="55" t="s">
        <v>42</v>
      </c>
      <c r="AC1568" s="55" t="s">
        <v>707</v>
      </c>
      <c r="AD1568" s="55" t="s">
        <v>51</v>
      </c>
      <c r="AE1568" s="53"/>
    </row>
    <row r="1569" spans="1:31" x14ac:dyDescent="0.25">
      <c r="A1569" s="55" t="s">
        <v>35</v>
      </c>
      <c r="B1569" s="55" t="s">
        <v>36</v>
      </c>
      <c r="C1569" s="55" t="s">
        <v>37</v>
      </c>
      <c r="D1569" s="55" t="s">
        <v>121</v>
      </c>
      <c r="E1569" s="55" t="s">
        <v>215</v>
      </c>
      <c r="F1569" s="55" t="s">
        <v>216</v>
      </c>
      <c r="G1569" s="55" t="s">
        <v>124</v>
      </c>
      <c r="H1569" s="55" t="s">
        <v>124</v>
      </c>
      <c r="I1569" s="55" t="s">
        <v>42</v>
      </c>
      <c r="J1569" s="55" t="s">
        <v>250</v>
      </c>
      <c r="K1569" s="55" t="s">
        <v>250</v>
      </c>
      <c r="L1569" s="55" t="s">
        <v>43</v>
      </c>
      <c r="M1569" s="55" t="s">
        <v>44</v>
      </c>
      <c r="N1569" s="55" t="s">
        <v>134</v>
      </c>
      <c r="O1569" s="55" t="s">
        <v>42</v>
      </c>
      <c r="P1569" s="55"/>
      <c r="Q1569" s="55" t="s">
        <v>392</v>
      </c>
      <c r="R1569" s="55" t="s">
        <v>745</v>
      </c>
      <c r="S1569" s="55">
        <v>201307</v>
      </c>
      <c r="T1569" s="55" t="s">
        <v>47</v>
      </c>
      <c r="U1569" s="55">
        <v>0</v>
      </c>
      <c r="V1569" s="56">
        <v>-10.41</v>
      </c>
      <c r="W1569" s="55"/>
      <c r="X1569" s="55" t="s">
        <v>384</v>
      </c>
      <c r="Y1569" s="55"/>
      <c r="Z1569" s="55" t="s">
        <v>48</v>
      </c>
      <c r="AA1569" s="55" t="s">
        <v>129</v>
      </c>
      <c r="AB1569" s="55" t="s">
        <v>42</v>
      </c>
      <c r="AC1569" s="55" t="s">
        <v>707</v>
      </c>
      <c r="AD1569" s="55" t="s">
        <v>51</v>
      </c>
      <c r="AE1569" s="53"/>
    </row>
    <row r="1570" spans="1:31" x14ac:dyDescent="0.25">
      <c r="A1570" s="55" t="s">
        <v>35</v>
      </c>
      <c r="B1570" s="55" t="s">
        <v>36</v>
      </c>
      <c r="C1570" s="55" t="s">
        <v>37</v>
      </c>
      <c r="D1570" s="55" t="s">
        <v>121</v>
      </c>
      <c r="E1570" s="55" t="s">
        <v>215</v>
      </c>
      <c r="F1570" s="55" t="s">
        <v>216</v>
      </c>
      <c r="G1570" s="55" t="s">
        <v>124</v>
      </c>
      <c r="H1570" s="55" t="s">
        <v>124</v>
      </c>
      <c r="I1570" s="55" t="s">
        <v>42</v>
      </c>
      <c r="J1570" s="55" t="s">
        <v>250</v>
      </c>
      <c r="K1570" s="55" t="s">
        <v>250</v>
      </c>
      <c r="L1570" s="55" t="s">
        <v>43</v>
      </c>
      <c r="M1570" s="55" t="s">
        <v>44</v>
      </c>
      <c r="N1570" s="55" t="s">
        <v>150</v>
      </c>
      <c r="O1570" s="55" t="s">
        <v>42</v>
      </c>
      <c r="P1570" s="55"/>
      <c r="Q1570" s="55" t="s">
        <v>676</v>
      </c>
      <c r="R1570" s="55"/>
      <c r="S1570" s="55">
        <v>201307</v>
      </c>
      <c r="T1570" s="55" t="s">
        <v>52</v>
      </c>
      <c r="U1570" s="55">
        <v>0</v>
      </c>
      <c r="V1570" s="56">
        <v>39318.5</v>
      </c>
      <c r="W1570" s="55"/>
      <c r="X1570" s="55" t="s">
        <v>433</v>
      </c>
      <c r="Y1570" s="55"/>
      <c r="Z1570" s="55" t="s">
        <v>48</v>
      </c>
      <c r="AA1570" s="55" t="s">
        <v>129</v>
      </c>
      <c r="AB1570" s="55" t="s">
        <v>42</v>
      </c>
      <c r="AC1570" s="55" t="s">
        <v>711</v>
      </c>
      <c r="AD1570" s="55" t="s">
        <v>51</v>
      </c>
      <c r="AE1570" s="53"/>
    </row>
    <row r="1571" spans="1:31" x14ac:dyDescent="0.25">
      <c r="A1571" s="55" t="s">
        <v>35</v>
      </c>
      <c r="B1571" s="55" t="s">
        <v>36</v>
      </c>
      <c r="C1571" s="55" t="s">
        <v>37</v>
      </c>
      <c r="D1571" s="55" t="s">
        <v>121</v>
      </c>
      <c r="E1571" s="55" t="s">
        <v>215</v>
      </c>
      <c r="F1571" s="55" t="s">
        <v>216</v>
      </c>
      <c r="G1571" s="55" t="s">
        <v>124</v>
      </c>
      <c r="H1571" s="55" t="s">
        <v>124</v>
      </c>
      <c r="I1571" s="55" t="s">
        <v>42</v>
      </c>
      <c r="J1571" s="55" t="s">
        <v>437</v>
      </c>
      <c r="K1571" s="55" t="s">
        <v>437</v>
      </c>
      <c r="L1571" s="55" t="s">
        <v>43</v>
      </c>
      <c r="M1571" s="55" t="s">
        <v>44</v>
      </c>
      <c r="N1571" s="55" t="s">
        <v>150</v>
      </c>
      <c r="O1571" s="55" t="s">
        <v>42</v>
      </c>
      <c r="P1571" s="55"/>
      <c r="Q1571" s="55" t="s">
        <v>677</v>
      </c>
      <c r="R1571" s="55"/>
      <c r="S1571" s="55">
        <v>201307</v>
      </c>
      <c r="T1571" s="55" t="s">
        <v>47</v>
      </c>
      <c r="U1571" s="55">
        <v>0</v>
      </c>
      <c r="V1571" s="56">
        <v>-4408.79</v>
      </c>
      <c r="W1571" s="55"/>
      <c r="X1571" s="55" t="s">
        <v>577</v>
      </c>
      <c r="Y1571" s="55"/>
      <c r="Z1571" s="55" t="s">
        <v>48</v>
      </c>
      <c r="AA1571" s="55" t="s">
        <v>129</v>
      </c>
      <c r="AB1571" s="55" t="s">
        <v>42</v>
      </c>
      <c r="AC1571" s="55" t="s">
        <v>712</v>
      </c>
      <c r="AD1571" s="55" t="s">
        <v>51</v>
      </c>
      <c r="AE1571" s="53"/>
    </row>
    <row r="1572" spans="1:31" x14ac:dyDescent="0.25">
      <c r="A1572" s="55" t="s">
        <v>35</v>
      </c>
      <c r="B1572" s="55" t="s">
        <v>36</v>
      </c>
      <c r="C1572" s="55" t="s">
        <v>37</v>
      </c>
      <c r="D1572" s="55" t="s">
        <v>121</v>
      </c>
      <c r="E1572" s="55" t="s">
        <v>215</v>
      </c>
      <c r="F1572" s="55" t="s">
        <v>216</v>
      </c>
      <c r="G1572" s="55" t="s">
        <v>124</v>
      </c>
      <c r="H1572" s="55" t="s">
        <v>124</v>
      </c>
      <c r="I1572" s="55" t="s">
        <v>42</v>
      </c>
      <c r="J1572" s="55" t="s">
        <v>437</v>
      </c>
      <c r="K1572" s="55" t="s">
        <v>437</v>
      </c>
      <c r="L1572" s="55" t="s">
        <v>43</v>
      </c>
      <c r="M1572" s="55" t="s">
        <v>44</v>
      </c>
      <c r="N1572" s="55" t="s">
        <v>180</v>
      </c>
      <c r="O1572" s="55" t="s">
        <v>42</v>
      </c>
      <c r="P1572" s="55"/>
      <c r="Q1572" s="55" t="s">
        <v>678</v>
      </c>
      <c r="R1572" s="55"/>
      <c r="S1572" s="55">
        <v>201307</v>
      </c>
      <c r="T1572" s="55" t="s">
        <v>47</v>
      </c>
      <c r="U1572" s="55">
        <v>0</v>
      </c>
      <c r="V1572" s="56">
        <v>-9934.7900000000009</v>
      </c>
      <c r="W1572" s="55"/>
      <c r="X1572" s="55"/>
      <c r="Y1572" s="55"/>
      <c r="Z1572" s="55" t="s">
        <v>48</v>
      </c>
      <c r="AA1572" s="55" t="s">
        <v>129</v>
      </c>
      <c r="AB1572" s="55" t="s">
        <v>42</v>
      </c>
      <c r="AC1572" s="55" t="s">
        <v>712</v>
      </c>
      <c r="AD1572" s="55" t="s">
        <v>51</v>
      </c>
      <c r="AE1572" s="53"/>
    </row>
    <row r="1573" spans="1:31" x14ac:dyDescent="0.25">
      <c r="A1573" s="55" t="s">
        <v>35</v>
      </c>
      <c r="B1573" s="55" t="s">
        <v>36</v>
      </c>
      <c r="C1573" s="55" t="s">
        <v>37</v>
      </c>
      <c r="D1573" s="55" t="s">
        <v>121</v>
      </c>
      <c r="E1573" s="55" t="s">
        <v>215</v>
      </c>
      <c r="F1573" s="55" t="s">
        <v>216</v>
      </c>
      <c r="G1573" s="55" t="s">
        <v>124</v>
      </c>
      <c r="H1573" s="55" t="s">
        <v>124</v>
      </c>
      <c r="I1573" s="55" t="s">
        <v>42</v>
      </c>
      <c r="J1573" s="55" t="s">
        <v>437</v>
      </c>
      <c r="K1573" s="55" t="s">
        <v>437</v>
      </c>
      <c r="L1573" s="55" t="s">
        <v>43</v>
      </c>
      <c r="M1573" s="55" t="s">
        <v>44</v>
      </c>
      <c r="N1573" s="55" t="s">
        <v>180</v>
      </c>
      <c r="O1573" s="55" t="s">
        <v>42</v>
      </c>
      <c r="P1573" s="55"/>
      <c r="Q1573" s="55" t="s">
        <v>768</v>
      </c>
      <c r="R1573" s="55"/>
      <c r="S1573" s="55">
        <v>201307</v>
      </c>
      <c r="T1573" s="55" t="s">
        <v>52</v>
      </c>
      <c r="U1573" s="55">
        <v>0</v>
      </c>
      <c r="V1573" s="56">
        <v>10181.1</v>
      </c>
      <c r="W1573" s="55"/>
      <c r="X1573" s="55"/>
      <c r="Y1573" s="55"/>
      <c r="Z1573" s="55" t="s">
        <v>48</v>
      </c>
      <c r="AA1573" s="55" t="s">
        <v>129</v>
      </c>
      <c r="AB1573" s="55" t="s">
        <v>42</v>
      </c>
      <c r="AC1573" s="55" t="s">
        <v>746</v>
      </c>
      <c r="AD1573" s="55" t="s">
        <v>51</v>
      </c>
      <c r="AE1573" s="53"/>
    </row>
    <row r="1574" spans="1:31" x14ac:dyDescent="0.25">
      <c r="A1574" s="55" t="s">
        <v>35</v>
      </c>
      <c r="B1574" s="55" t="s">
        <v>36</v>
      </c>
      <c r="C1574" s="55" t="s">
        <v>37</v>
      </c>
      <c r="D1574" s="55" t="s">
        <v>121</v>
      </c>
      <c r="E1574" s="55" t="s">
        <v>215</v>
      </c>
      <c r="F1574" s="55" t="s">
        <v>216</v>
      </c>
      <c r="G1574" s="55" t="s">
        <v>124</v>
      </c>
      <c r="H1574" s="55" t="s">
        <v>124</v>
      </c>
      <c r="I1574" s="55" t="s">
        <v>42</v>
      </c>
      <c r="J1574" s="55" t="s">
        <v>437</v>
      </c>
      <c r="K1574" s="55" t="s">
        <v>437</v>
      </c>
      <c r="L1574" s="55" t="s">
        <v>43</v>
      </c>
      <c r="M1574" s="55" t="s">
        <v>44</v>
      </c>
      <c r="N1574" s="55" t="s">
        <v>134</v>
      </c>
      <c r="O1574" s="55" t="s">
        <v>42</v>
      </c>
      <c r="P1574" s="55"/>
      <c r="Q1574" s="55" t="s">
        <v>392</v>
      </c>
      <c r="R1574" s="55" t="s">
        <v>555</v>
      </c>
      <c r="S1574" s="55">
        <v>201307</v>
      </c>
      <c r="T1574" s="55" t="s">
        <v>47</v>
      </c>
      <c r="U1574" s="55">
        <v>0</v>
      </c>
      <c r="V1574" s="56">
        <v>-6.24</v>
      </c>
      <c r="W1574" s="55"/>
      <c r="X1574" s="55" t="s">
        <v>384</v>
      </c>
      <c r="Y1574" s="55"/>
      <c r="Z1574" s="55" t="s">
        <v>48</v>
      </c>
      <c r="AA1574" s="55" t="s">
        <v>129</v>
      </c>
      <c r="AB1574" s="55" t="s">
        <v>42</v>
      </c>
      <c r="AC1574" s="55" t="s">
        <v>707</v>
      </c>
      <c r="AD1574" s="55" t="s">
        <v>51</v>
      </c>
      <c r="AE1574" s="53"/>
    </row>
    <row r="1575" spans="1:31" x14ac:dyDescent="0.25">
      <c r="A1575" s="55" t="s">
        <v>35</v>
      </c>
      <c r="B1575" s="55" t="s">
        <v>36</v>
      </c>
      <c r="C1575" s="55" t="s">
        <v>37</v>
      </c>
      <c r="D1575" s="55" t="s">
        <v>121</v>
      </c>
      <c r="E1575" s="55" t="s">
        <v>215</v>
      </c>
      <c r="F1575" s="55" t="s">
        <v>216</v>
      </c>
      <c r="G1575" s="55" t="s">
        <v>124</v>
      </c>
      <c r="H1575" s="55" t="s">
        <v>124</v>
      </c>
      <c r="I1575" s="55" t="s">
        <v>42</v>
      </c>
      <c r="J1575" s="55" t="s">
        <v>437</v>
      </c>
      <c r="K1575" s="55" t="s">
        <v>437</v>
      </c>
      <c r="L1575" s="55" t="s">
        <v>43</v>
      </c>
      <c r="M1575" s="55" t="s">
        <v>44</v>
      </c>
      <c r="N1575" s="55" t="s">
        <v>134</v>
      </c>
      <c r="O1575" s="55" t="s">
        <v>42</v>
      </c>
      <c r="P1575" s="55"/>
      <c r="Q1575" s="55" t="s">
        <v>264</v>
      </c>
      <c r="R1575" s="55" t="s">
        <v>576</v>
      </c>
      <c r="S1575" s="55">
        <v>201307</v>
      </c>
      <c r="T1575" s="55" t="s">
        <v>47</v>
      </c>
      <c r="U1575" s="55">
        <v>0</v>
      </c>
      <c r="V1575" s="56">
        <v>-187.5</v>
      </c>
      <c r="W1575" s="55"/>
      <c r="X1575" s="55" t="s">
        <v>577</v>
      </c>
      <c r="Y1575" s="55"/>
      <c r="Z1575" s="55" t="s">
        <v>48</v>
      </c>
      <c r="AA1575" s="55" t="s">
        <v>129</v>
      </c>
      <c r="AB1575" s="55" t="s">
        <v>42</v>
      </c>
      <c r="AC1575" s="55" t="s">
        <v>707</v>
      </c>
      <c r="AD1575" s="55" t="s">
        <v>51</v>
      </c>
      <c r="AE1575" s="53"/>
    </row>
    <row r="1576" spans="1:31" x14ac:dyDescent="0.25">
      <c r="A1576" s="55" t="s">
        <v>35</v>
      </c>
      <c r="B1576" s="55" t="s">
        <v>36</v>
      </c>
      <c r="C1576" s="55" t="s">
        <v>37</v>
      </c>
      <c r="D1576" s="55" t="s">
        <v>121</v>
      </c>
      <c r="E1576" s="55" t="s">
        <v>215</v>
      </c>
      <c r="F1576" s="55" t="s">
        <v>216</v>
      </c>
      <c r="G1576" s="55" t="s">
        <v>124</v>
      </c>
      <c r="H1576" s="55" t="s">
        <v>124</v>
      </c>
      <c r="I1576" s="55" t="s">
        <v>42</v>
      </c>
      <c r="J1576" s="55" t="s">
        <v>437</v>
      </c>
      <c r="K1576" s="55" t="s">
        <v>437</v>
      </c>
      <c r="L1576" s="55" t="s">
        <v>43</v>
      </c>
      <c r="M1576" s="55" t="s">
        <v>44</v>
      </c>
      <c r="N1576" s="55" t="s">
        <v>134</v>
      </c>
      <c r="O1576" s="55" t="s">
        <v>42</v>
      </c>
      <c r="P1576" s="55"/>
      <c r="Q1576" s="55" t="s">
        <v>392</v>
      </c>
      <c r="R1576" s="55" t="s">
        <v>565</v>
      </c>
      <c r="S1576" s="55">
        <v>201307</v>
      </c>
      <c r="T1576" s="55" t="s">
        <v>47</v>
      </c>
      <c r="U1576" s="55">
        <v>0</v>
      </c>
      <c r="V1576" s="56">
        <v>-10.41</v>
      </c>
      <c r="W1576" s="55"/>
      <c r="X1576" s="55" t="s">
        <v>384</v>
      </c>
      <c r="Y1576" s="55"/>
      <c r="Z1576" s="55" t="s">
        <v>48</v>
      </c>
      <c r="AA1576" s="55" t="s">
        <v>129</v>
      </c>
      <c r="AB1576" s="55" t="s">
        <v>42</v>
      </c>
      <c r="AC1576" s="55" t="s">
        <v>707</v>
      </c>
      <c r="AD1576" s="55" t="s">
        <v>51</v>
      </c>
      <c r="AE1576" s="53"/>
    </row>
    <row r="1577" spans="1:31" x14ac:dyDescent="0.25">
      <c r="A1577" s="55" t="s">
        <v>35</v>
      </c>
      <c r="B1577" s="55" t="s">
        <v>36</v>
      </c>
      <c r="C1577" s="55" t="s">
        <v>37</v>
      </c>
      <c r="D1577" s="55" t="s">
        <v>121</v>
      </c>
      <c r="E1577" s="55" t="s">
        <v>215</v>
      </c>
      <c r="F1577" s="55" t="s">
        <v>216</v>
      </c>
      <c r="G1577" s="55" t="s">
        <v>124</v>
      </c>
      <c r="H1577" s="55" t="s">
        <v>124</v>
      </c>
      <c r="I1577" s="55" t="s">
        <v>42</v>
      </c>
      <c r="J1577" s="55" t="s">
        <v>437</v>
      </c>
      <c r="K1577" s="55" t="s">
        <v>437</v>
      </c>
      <c r="L1577" s="55" t="s">
        <v>43</v>
      </c>
      <c r="M1577" s="55" t="s">
        <v>44</v>
      </c>
      <c r="N1577" s="55" t="s">
        <v>134</v>
      </c>
      <c r="O1577" s="55" t="s">
        <v>42</v>
      </c>
      <c r="P1577" s="55"/>
      <c r="Q1577" s="55" t="s">
        <v>392</v>
      </c>
      <c r="R1577" s="55" t="s">
        <v>557</v>
      </c>
      <c r="S1577" s="55">
        <v>201307</v>
      </c>
      <c r="T1577" s="55" t="s">
        <v>47</v>
      </c>
      <c r="U1577" s="55">
        <v>0</v>
      </c>
      <c r="V1577" s="56">
        <v>-10.41</v>
      </c>
      <c r="W1577" s="55"/>
      <c r="X1577" s="55" t="s">
        <v>384</v>
      </c>
      <c r="Y1577" s="55"/>
      <c r="Z1577" s="55" t="s">
        <v>48</v>
      </c>
      <c r="AA1577" s="55" t="s">
        <v>129</v>
      </c>
      <c r="AB1577" s="55" t="s">
        <v>42</v>
      </c>
      <c r="AC1577" s="55" t="s">
        <v>707</v>
      </c>
      <c r="AD1577" s="55" t="s">
        <v>51</v>
      </c>
      <c r="AE1577" s="53"/>
    </row>
    <row r="1578" spans="1:31" x14ac:dyDescent="0.25">
      <c r="A1578" s="55" t="s">
        <v>35</v>
      </c>
      <c r="B1578" s="55" t="s">
        <v>36</v>
      </c>
      <c r="C1578" s="55" t="s">
        <v>37</v>
      </c>
      <c r="D1578" s="55" t="s">
        <v>121</v>
      </c>
      <c r="E1578" s="55" t="s">
        <v>215</v>
      </c>
      <c r="F1578" s="55" t="s">
        <v>216</v>
      </c>
      <c r="G1578" s="55" t="s">
        <v>124</v>
      </c>
      <c r="H1578" s="55" t="s">
        <v>124</v>
      </c>
      <c r="I1578" s="55" t="s">
        <v>42</v>
      </c>
      <c r="J1578" s="55" t="s">
        <v>437</v>
      </c>
      <c r="K1578" s="55" t="s">
        <v>437</v>
      </c>
      <c r="L1578" s="55" t="s">
        <v>43</v>
      </c>
      <c r="M1578" s="55" t="s">
        <v>44</v>
      </c>
      <c r="N1578" s="55" t="s">
        <v>134</v>
      </c>
      <c r="O1578" s="55" t="s">
        <v>42</v>
      </c>
      <c r="P1578" s="55"/>
      <c r="Q1578" s="55" t="s">
        <v>392</v>
      </c>
      <c r="R1578" s="55" t="s">
        <v>661</v>
      </c>
      <c r="S1578" s="55">
        <v>201307</v>
      </c>
      <c r="T1578" s="55" t="s">
        <v>47</v>
      </c>
      <c r="U1578" s="55">
        <v>0</v>
      </c>
      <c r="V1578" s="56">
        <v>-10.41</v>
      </c>
      <c r="W1578" s="55"/>
      <c r="X1578" s="55" t="s">
        <v>384</v>
      </c>
      <c r="Y1578" s="55"/>
      <c r="Z1578" s="55" t="s">
        <v>48</v>
      </c>
      <c r="AA1578" s="55" t="s">
        <v>129</v>
      </c>
      <c r="AB1578" s="55" t="s">
        <v>42</v>
      </c>
      <c r="AC1578" s="55" t="s">
        <v>707</v>
      </c>
      <c r="AD1578" s="55" t="s">
        <v>51</v>
      </c>
      <c r="AE1578" s="53"/>
    </row>
    <row r="1579" spans="1:31" x14ac:dyDescent="0.25">
      <c r="A1579" s="55" t="s">
        <v>35</v>
      </c>
      <c r="B1579" s="55" t="s">
        <v>36</v>
      </c>
      <c r="C1579" s="55" t="s">
        <v>37</v>
      </c>
      <c r="D1579" s="55" t="s">
        <v>121</v>
      </c>
      <c r="E1579" s="55" t="s">
        <v>215</v>
      </c>
      <c r="F1579" s="55" t="s">
        <v>216</v>
      </c>
      <c r="G1579" s="55" t="s">
        <v>124</v>
      </c>
      <c r="H1579" s="55" t="s">
        <v>124</v>
      </c>
      <c r="I1579" s="55" t="s">
        <v>42</v>
      </c>
      <c r="J1579" s="55" t="s">
        <v>437</v>
      </c>
      <c r="K1579" s="55" t="s">
        <v>437</v>
      </c>
      <c r="L1579" s="55" t="s">
        <v>43</v>
      </c>
      <c r="M1579" s="55" t="s">
        <v>44</v>
      </c>
      <c r="N1579" s="55" t="s">
        <v>134</v>
      </c>
      <c r="O1579" s="55" t="s">
        <v>42</v>
      </c>
      <c r="P1579" s="55"/>
      <c r="Q1579" s="55" t="s">
        <v>392</v>
      </c>
      <c r="R1579" s="55" t="s">
        <v>658</v>
      </c>
      <c r="S1579" s="55">
        <v>201307</v>
      </c>
      <c r="T1579" s="55" t="s">
        <v>47</v>
      </c>
      <c r="U1579" s="55">
        <v>0</v>
      </c>
      <c r="V1579" s="56">
        <v>-10.41</v>
      </c>
      <c r="W1579" s="55"/>
      <c r="X1579" s="55" t="s">
        <v>384</v>
      </c>
      <c r="Y1579" s="55"/>
      <c r="Z1579" s="55" t="s">
        <v>48</v>
      </c>
      <c r="AA1579" s="55" t="s">
        <v>129</v>
      </c>
      <c r="AB1579" s="55" t="s">
        <v>42</v>
      </c>
      <c r="AC1579" s="55" t="s">
        <v>707</v>
      </c>
      <c r="AD1579" s="55" t="s">
        <v>51</v>
      </c>
      <c r="AE1579" s="53"/>
    </row>
    <row r="1580" spans="1:31" x14ac:dyDescent="0.25">
      <c r="A1580" s="55" t="s">
        <v>35</v>
      </c>
      <c r="B1580" s="55" t="s">
        <v>36</v>
      </c>
      <c r="C1580" s="55" t="s">
        <v>37</v>
      </c>
      <c r="D1580" s="55" t="s">
        <v>121</v>
      </c>
      <c r="E1580" s="55" t="s">
        <v>215</v>
      </c>
      <c r="F1580" s="55" t="s">
        <v>216</v>
      </c>
      <c r="G1580" s="55" t="s">
        <v>124</v>
      </c>
      <c r="H1580" s="55" t="s">
        <v>124</v>
      </c>
      <c r="I1580" s="55" t="s">
        <v>42</v>
      </c>
      <c r="J1580" s="55" t="s">
        <v>437</v>
      </c>
      <c r="K1580" s="55" t="s">
        <v>437</v>
      </c>
      <c r="L1580" s="55" t="s">
        <v>43</v>
      </c>
      <c r="M1580" s="55" t="s">
        <v>44</v>
      </c>
      <c r="N1580" s="55" t="s">
        <v>134</v>
      </c>
      <c r="O1580" s="55" t="s">
        <v>42</v>
      </c>
      <c r="P1580" s="55"/>
      <c r="Q1580" s="55" t="s">
        <v>392</v>
      </c>
      <c r="R1580" s="55" t="s">
        <v>659</v>
      </c>
      <c r="S1580" s="55">
        <v>201307</v>
      </c>
      <c r="T1580" s="55" t="s">
        <v>47</v>
      </c>
      <c r="U1580" s="55">
        <v>0</v>
      </c>
      <c r="V1580" s="56">
        <v>-8.33</v>
      </c>
      <c r="W1580" s="55"/>
      <c r="X1580" s="55" t="s">
        <v>384</v>
      </c>
      <c r="Y1580" s="55"/>
      <c r="Z1580" s="55" t="s">
        <v>48</v>
      </c>
      <c r="AA1580" s="55" t="s">
        <v>129</v>
      </c>
      <c r="AB1580" s="55" t="s">
        <v>42</v>
      </c>
      <c r="AC1580" s="55" t="s">
        <v>707</v>
      </c>
      <c r="AD1580" s="55" t="s">
        <v>51</v>
      </c>
      <c r="AE1580" s="53"/>
    </row>
    <row r="1581" spans="1:31" x14ac:dyDescent="0.25">
      <c r="A1581" s="55" t="s">
        <v>35</v>
      </c>
      <c r="B1581" s="55" t="s">
        <v>36</v>
      </c>
      <c r="C1581" s="55" t="s">
        <v>37</v>
      </c>
      <c r="D1581" s="55" t="s">
        <v>121</v>
      </c>
      <c r="E1581" s="55" t="s">
        <v>215</v>
      </c>
      <c r="F1581" s="55" t="s">
        <v>216</v>
      </c>
      <c r="G1581" s="55" t="s">
        <v>124</v>
      </c>
      <c r="H1581" s="55" t="s">
        <v>124</v>
      </c>
      <c r="I1581" s="55" t="s">
        <v>42</v>
      </c>
      <c r="J1581" s="55" t="s">
        <v>437</v>
      </c>
      <c r="K1581" s="55" t="s">
        <v>437</v>
      </c>
      <c r="L1581" s="55" t="s">
        <v>43</v>
      </c>
      <c r="M1581" s="55" t="s">
        <v>44</v>
      </c>
      <c r="N1581" s="55" t="s">
        <v>134</v>
      </c>
      <c r="O1581" s="55" t="s">
        <v>42</v>
      </c>
      <c r="P1581" s="55"/>
      <c r="Q1581" s="55" t="s">
        <v>392</v>
      </c>
      <c r="R1581" s="55" t="s">
        <v>662</v>
      </c>
      <c r="S1581" s="55">
        <v>201307</v>
      </c>
      <c r="T1581" s="55" t="s">
        <v>47</v>
      </c>
      <c r="U1581" s="55">
        <v>0</v>
      </c>
      <c r="V1581" s="56">
        <v>-10.41</v>
      </c>
      <c r="W1581" s="55"/>
      <c r="X1581" s="55" t="s">
        <v>384</v>
      </c>
      <c r="Y1581" s="55"/>
      <c r="Z1581" s="55" t="s">
        <v>48</v>
      </c>
      <c r="AA1581" s="55" t="s">
        <v>129</v>
      </c>
      <c r="AB1581" s="55" t="s">
        <v>42</v>
      </c>
      <c r="AC1581" s="55" t="s">
        <v>707</v>
      </c>
      <c r="AD1581" s="55" t="s">
        <v>51</v>
      </c>
      <c r="AE1581" s="53"/>
    </row>
    <row r="1582" spans="1:31" x14ac:dyDescent="0.25">
      <c r="A1582" s="55" t="s">
        <v>35</v>
      </c>
      <c r="B1582" s="55" t="s">
        <v>36</v>
      </c>
      <c r="C1582" s="55" t="s">
        <v>37</v>
      </c>
      <c r="D1582" s="55" t="s">
        <v>121</v>
      </c>
      <c r="E1582" s="55" t="s">
        <v>215</v>
      </c>
      <c r="F1582" s="55" t="s">
        <v>216</v>
      </c>
      <c r="G1582" s="55" t="s">
        <v>124</v>
      </c>
      <c r="H1582" s="55" t="s">
        <v>124</v>
      </c>
      <c r="I1582" s="55" t="s">
        <v>42</v>
      </c>
      <c r="J1582" s="55" t="s">
        <v>437</v>
      </c>
      <c r="K1582" s="55" t="s">
        <v>437</v>
      </c>
      <c r="L1582" s="55" t="s">
        <v>43</v>
      </c>
      <c r="M1582" s="55" t="s">
        <v>44</v>
      </c>
      <c r="N1582" s="55" t="s">
        <v>134</v>
      </c>
      <c r="O1582" s="55" t="s">
        <v>42</v>
      </c>
      <c r="P1582" s="55"/>
      <c r="Q1582" s="55" t="s">
        <v>392</v>
      </c>
      <c r="R1582" s="55" t="s">
        <v>657</v>
      </c>
      <c r="S1582" s="55">
        <v>201307</v>
      </c>
      <c r="T1582" s="55" t="s">
        <v>47</v>
      </c>
      <c r="U1582" s="55">
        <v>0</v>
      </c>
      <c r="V1582" s="56">
        <v>-10.41</v>
      </c>
      <c r="W1582" s="55"/>
      <c r="X1582" s="55" t="s">
        <v>384</v>
      </c>
      <c r="Y1582" s="55"/>
      <c r="Z1582" s="55" t="s">
        <v>48</v>
      </c>
      <c r="AA1582" s="55" t="s">
        <v>129</v>
      </c>
      <c r="AB1582" s="55" t="s">
        <v>42</v>
      </c>
      <c r="AC1582" s="55" t="s">
        <v>707</v>
      </c>
      <c r="AD1582" s="55" t="s">
        <v>51</v>
      </c>
      <c r="AE1582" s="53"/>
    </row>
    <row r="1583" spans="1:31" x14ac:dyDescent="0.25">
      <c r="A1583" s="55" t="s">
        <v>35</v>
      </c>
      <c r="B1583" s="55" t="s">
        <v>36</v>
      </c>
      <c r="C1583" s="55" t="s">
        <v>37</v>
      </c>
      <c r="D1583" s="55" t="s">
        <v>121</v>
      </c>
      <c r="E1583" s="55" t="s">
        <v>215</v>
      </c>
      <c r="F1583" s="55" t="s">
        <v>216</v>
      </c>
      <c r="G1583" s="55" t="s">
        <v>124</v>
      </c>
      <c r="H1583" s="55" t="s">
        <v>124</v>
      </c>
      <c r="I1583" s="55" t="s">
        <v>42</v>
      </c>
      <c r="J1583" s="55" t="s">
        <v>437</v>
      </c>
      <c r="K1583" s="55" t="s">
        <v>437</v>
      </c>
      <c r="L1583" s="55" t="s">
        <v>43</v>
      </c>
      <c r="M1583" s="55" t="s">
        <v>44</v>
      </c>
      <c r="N1583" s="55" t="s">
        <v>134</v>
      </c>
      <c r="O1583" s="55" t="s">
        <v>42</v>
      </c>
      <c r="P1583" s="55"/>
      <c r="Q1583" s="55" t="s">
        <v>392</v>
      </c>
      <c r="R1583" s="55" t="s">
        <v>750</v>
      </c>
      <c r="S1583" s="55">
        <v>201307</v>
      </c>
      <c r="T1583" s="55" t="s">
        <v>47</v>
      </c>
      <c r="U1583" s="55">
        <v>0</v>
      </c>
      <c r="V1583" s="56">
        <v>-10.41</v>
      </c>
      <c r="W1583" s="55"/>
      <c r="X1583" s="55" t="s">
        <v>384</v>
      </c>
      <c r="Y1583" s="55"/>
      <c r="Z1583" s="55" t="s">
        <v>48</v>
      </c>
      <c r="AA1583" s="55" t="s">
        <v>129</v>
      </c>
      <c r="AB1583" s="55" t="s">
        <v>42</v>
      </c>
      <c r="AC1583" s="55" t="s">
        <v>707</v>
      </c>
      <c r="AD1583" s="55" t="s">
        <v>51</v>
      </c>
      <c r="AE1583" s="53"/>
    </row>
    <row r="1584" spans="1:31" x14ac:dyDescent="0.25">
      <c r="A1584" s="55" t="s">
        <v>35</v>
      </c>
      <c r="B1584" s="55" t="s">
        <v>36</v>
      </c>
      <c r="C1584" s="55" t="s">
        <v>37</v>
      </c>
      <c r="D1584" s="55" t="s">
        <v>121</v>
      </c>
      <c r="E1584" s="55" t="s">
        <v>215</v>
      </c>
      <c r="F1584" s="55" t="s">
        <v>216</v>
      </c>
      <c r="G1584" s="55" t="s">
        <v>124</v>
      </c>
      <c r="H1584" s="55" t="s">
        <v>124</v>
      </c>
      <c r="I1584" s="55" t="s">
        <v>42</v>
      </c>
      <c r="J1584" s="55" t="s">
        <v>437</v>
      </c>
      <c r="K1584" s="55" t="s">
        <v>437</v>
      </c>
      <c r="L1584" s="55" t="s">
        <v>43</v>
      </c>
      <c r="M1584" s="55" t="s">
        <v>44</v>
      </c>
      <c r="N1584" s="55" t="s">
        <v>134</v>
      </c>
      <c r="O1584" s="55" t="s">
        <v>42</v>
      </c>
      <c r="P1584" s="55"/>
      <c r="Q1584" s="55" t="s">
        <v>264</v>
      </c>
      <c r="R1584" s="55" t="s">
        <v>769</v>
      </c>
      <c r="S1584" s="55">
        <v>201307</v>
      </c>
      <c r="T1584" s="55" t="s">
        <v>47</v>
      </c>
      <c r="U1584" s="55">
        <v>0</v>
      </c>
      <c r="V1584" s="56">
        <v>-192.87</v>
      </c>
      <c r="W1584" s="55"/>
      <c r="X1584" s="55" t="s">
        <v>577</v>
      </c>
      <c r="Y1584" s="55"/>
      <c r="Z1584" s="55" t="s">
        <v>48</v>
      </c>
      <c r="AA1584" s="55" t="s">
        <v>129</v>
      </c>
      <c r="AB1584" s="55" t="s">
        <v>42</v>
      </c>
      <c r="AC1584" s="55" t="s">
        <v>707</v>
      </c>
      <c r="AD1584" s="55" t="s">
        <v>51</v>
      </c>
      <c r="AE1584" s="53"/>
    </row>
    <row r="1585" spans="1:31" x14ac:dyDescent="0.25">
      <c r="A1585" s="55" t="s">
        <v>35</v>
      </c>
      <c r="B1585" s="55" t="s">
        <v>36</v>
      </c>
      <c r="C1585" s="55" t="s">
        <v>37</v>
      </c>
      <c r="D1585" s="55" t="s">
        <v>121</v>
      </c>
      <c r="E1585" s="55" t="s">
        <v>215</v>
      </c>
      <c r="F1585" s="55" t="s">
        <v>216</v>
      </c>
      <c r="G1585" s="55" t="s">
        <v>124</v>
      </c>
      <c r="H1585" s="55" t="s">
        <v>124</v>
      </c>
      <c r="I1585" s="55" t="s">
        <v>42</v>
      </c>
      <c r="J1585" s="55" t="s">
        <v>437</v>
      </c>
      <c r="K1585" s="55" t="s">
        <v>437</v>
      </c>
      <c r="L1585" s="55" t="s">
        <v>43</v>
      </c>
      <c r="M1585" s="55" t="s">
        <v>44</v>
      </c>
      <c r="N1585" s="55" t="s">
        <v>134</v>
      </c>
      <c r="O1585" s="55" t="s">
        <v>42</v>
      </c>
      <c r="P1585" s="55"/>
      <c r="Q1585" s="55" t="s">
        <v>392</v>
      </c>
      <c r="R1585" s="55" t="s">
        <v>741</v>
      </c>
      <c r="S1585" s="55">
        <v>201307</v>
      </c>
      <c r="T1585" s="55" t="s">
        <v>47</v>
      </c>
      <c r="U1585" s="55">
        <v>0</v>
      </c>
      <c r="V1585" s="56">
        <v>-10.41</v>
      </c>
      <c r="W1585" s="55"/>
      <c r="X1585" s="55" t="s">
        <v>384</v>
      </c>
      <c r="Y1585" s="55"/>
      <c r="Z1585" s="55" t="s">
        <v>48</v>
      </c>
      <c r="AA1585" s="55" t="s">
        <v>129</v>
      </c>
      <c r="AB1585" s="55" t="s">
        <v>42</v>
      </c>
      <c r="AC1585" s="55" t="s">
        <v>707</v>
      </c>
      <c r="AD1585" s="55" t="s">
        <v>51</v>
      </c>
      <c r="AE1585" s="53"/>
    </row>
    <row r="1586" spans="1:31" x14ac:dyDescent="0.25">
      <c r="A1586" s="55" t="s">
        <v>35</v>
      </c>
      <c r="B1586" s="55" t="s">
        <v>36</v>
      </c>
      <c r="C1586" s="55" t="s">
        <v>37</v>
      </c>
      <c r="D1586" s="55" t="s">
        <v>121</v>
      </c>
      <c r="E1586" s="55" t="s">
        <v>215</v>
      </c>
      <c r="F1586" s="55" t="s">
        <v>216</v>
      </c>
      <c r="G1586" s="55" t="s">
        <v>124</v>
      </c>
      <c r="H1586" s="55" t="s">
        <v>124</v>
      </c>
      <c r="I1586" s="55" t="s">
        <v>42</v>
      </c>
      <c r="J1586" s="55" t="s">
        <v>437</v>
      </c>
      <c r="K1586" s="55" t="s">
        <v>437</v>
      </c>
      <c r="L1586" s="55" t="s">
        <v>43</v>
      </c>
      <c r="M1586" s="55" t="s">
        <v>44</v>
      </c>
      <c r="N1586" s="55" t="s">
        <v>134</v>
      </c>
      <c r="O1586" s="55" t="s">
        <v>42</v>
      </c>
      <c r="P1586" s="55"/>
      <c r="Q1586" s="55" t="s">
        <v>264</v>
      </c>
      <c r="R1586" s="55" t="s">
        <v>770</v>
      </c>
      <c r="S1586" s="55">
        <v>201307</v>
      </c>
      <c r="T1586" s="55" t="s">
        <v>47</v>
      </c>
      <c r="U1586" s="55">
        <v>0</v>
      </c>
      <c r="V1586" s="56">
        <v>-696.41</v>
      </c>
      <c r="W1586" s="55"/>
      <c r="X1586" s="55" t="s">
        <v>577</v>
      </c>
      <c r="Y1586" s="55"/>
      <c r="Z1586" s="55" t="s">
        <v>48</v>
      </c>
      <c r="AA1586" s="55" t="s">
        <v>129</v>
      </c>
      <c r="AB1586" s="55" t="s">
        <v>42</v>
      </c>
      <c r="AC1586" s="55" t="s">
        <v>707</v>
      </c>
      <c r="AD1586" s="55" t="s">
        <v>51</v>
      </c>
      <c r="AE1586" s="53"/>
    </row>
    <row r="1587" spans="1:31" x14ac:dyDescent="0.25">
      <c r="A1587" s="55" t="s">
        <v>35</v>
      </c>
      <c r="B1587" s="55" t="s">
        <v>36</v>
      </c>
      <c r="C1587" s="55" t="s">
        <v>37</v>
      </c>
      <c r="D1587" s="55" t="s">
        <v>121</v>
      </c>
      <c r="E1587" s="55" t="s">
        <v>215</v>
      </c>
      <c r="F1587" s="55" t="s">
        <v>216</v>
      </c>
      <c r="G1587" s="55" t="s">
        <v>124</v>
      </c>
      <c r="H1587" s="55" t="s">
        <v>124</v>
      </c>
      <c r="I1587" s="55" t="s">
        <v>42</v>
      </c>
      <c r="J1587" s="55" t="s">
        <v>437</v>
      </c>
      <c r="K1587" s="55" t="s">
        <v>437</v>
      </c>
      <c r="L1587" s="55" t="s">
        <v>43</v>
      </c>
      <c r="M1587" s="55" t="s">
        <v>44</v>
      </c>
      <c r="N1587" s="55" t="s">
        <v>134</v>
      </c>
      <c r="O1587" s="55" t="s">
        <v>42</v>
      </c>
      <c r="P1587" s="55"/>
      <c r="Q1587" s="55" t="s">
        <v>392</v>
      </c>
      <c r="R1587" s="55" t="s">
        <v>742</v>
      </c>
      <c r="S1587" s="55">
        <v>201307</v>
      </c>
      <c r="T1587" s="55" t="s">
        <v>47</v>
      </c>
      <c r="U1587" s="55">
        <v>0</v>
      </c>
      <c r="V1587" s="56">
        <v>-8.33</v>
      </c>
      <c r="W1587" s="55"/>
      <c r="X1587" s="55" t="s">
        <v>384</v>
      </c>
      <c r="Y1587" s="55"/>
      <c r="Z1587" s="55" t="s">
        <v>48</v>
      </c>
      <c r="AA1587" s="55" t="s">
        <v>129</v>
      </c>
      <c r="AB1587" s="55" t="s">
        <v>42</v>
      </c>
      <c r="AC1587" s="55" t="s">
        <v>707</v>
      </c>
      <c r="AD1587" s="55" t="s">
        <v>51</v>
      </c>
      <c r="AE1587" s="53"/>
    </row>
    <row r="1588" spans="1:31" x14ac:dyDescent="0.25">
      <c r="A1588" s="55" t="s">
        <v>35</v>
      </c>
      <c r="B1588" s="55" t="s">
        <v>36</v>
      </c>
      <c r="C1588" s="55" t="s">
        <v>37</v>
      </c>
      <c r="D1588" s="55" t="s">
        <v>121</v>
      </c>
      <c r="E1588" s="55" t="s">
        <v>215</v>
      </c>
      <c r="F1588" s="55" t="s">
        <v>216</v>
      </c>
      <c r="G1588" s="55" t="s">
        <v>124</v>
      </c>
      <c r="H1588" s="55" t="s">
        <v>124</v>
      </c>
      <c r="I1588" s="55" t="s">
        <v>42</v>
      </c>
      <c r="J1588" s="55" t="s">
        <v>437</v>
      </c>
      <c r="K1588" s="55" t="s">
        <v>437</v>
      </c>
      <c r="L1588" s="55" t="s">
        <v>43</v>
      </c>
      <c r="M1588" s="55" t="s">
        <v>44</v>
      </c>
      <c r="N1588" s="55" t="s">
        <v>134</v>
      </c>
      <c r="O1588" s="55" t="s">
        <v>42</v>
      </c>
      <c r="P1588" s="55"/>
      <c r="Q1588" s="55" t="s">
        <v>264</v>
      </c>
      <c r="R1588" s="55" t="s">
        <v>767</v>
      </c>
      <c r="S1588" s="55">
        <v>201307</v>
      </c>
      <c r="T1588" s="55" t="s">
        <v>47</v>
      </c>
      <c r="U1588" s="55">
        <v>0</v>
      </c>
      <c r="V1588" s="56">
        <v>-182.28</v>
      </c>
      <c r="W1588" s="55"/>
      <c r="X1588" s="55" t="s">
        <v>577</v>
      </c>
      <c r="Y1588" s="55"/>
      <c r="Z1588" s="55" t="s">
        <v>48</v>
      </c>
      <c r="AA1588" s="55" t="s">
        <v>129</v>
      </c>
      <c r="AB1588" s="55" t="s">
        <v>42</v>
      </c>
      <c r="AC1588" s="55" t="s">
        <v>707</v>
      </c>
      <c r="AD1588" s="55" t="s">
        <v>51</v>
      </c>
      <c r="AE1588" s="53"/>
    </row>
    <row r="1589" spans="1:31" x14ac:dyDescent="0.25">
      <c r="A1589" s="55" t="s">
        <v>35</v>
      </c>
      <c r="B1589" s="55" t="s">
        <v>36</v>
      </c>
      <c r="C1589" s="55" t="s">
        <v>37</v>
      </c>
      <c r="D1589" s="55" t="s">
        <v>121</v>
      </c>
      <c r="E1589" s="55" t="s">
        <v>215</v>
      </c>
      <c r="F1589" s="55" t="s">
        <v>216</v>
      </c>
      <c r="G1589" s="55" t="s">
        <v>124</v>
      </c>
      <c r="H1589" s="55" t="s">
        <v>124</v>
      </c>
      <c r="I1589" s="55" t="s">
        <v>42</v>
      </c>
      <c r="J1589" s="55" t="s">
        <v>437</v>
      </c>
      <c r="K1589" s="55" t="s">
        <v>437</v>
      </c>
      <c r="L1589" s="55" t="s">
        <v>43</v>
      </c>
      <c r="M1589" s="55" t="s">
        <v>44</v>
      </c>
      <c r="N1589" s="55" t="s">
        <v>134</v>
      </c>
      <c r="O1589" s="55" t="s">
        <v>42</v>
      </c>
      <c r="P1589" s="55"/>
      <c r="Q1589" s="55" t="s">
        <v>392</v>
      </c>
      <c r="R1589" s="55" t="s">
        <v>745</v>
      </c>
      <c r="S1589" s="55">
        <v>201307</v>
      </c>
      <c r="T1589" s="55" t="s">
        <v>47</v>
      </c>
      <c r="U1589" s="55">
        <v>0</v>
      </c>
      <c r="V1589" s="56">
        <v>-10.41</v>
      </c>
      <c r="W1589" s="55"/>
      <c r="X1589" s="55" t="s">
        <v>384</v>
      </c>
      <c r="Y1589" s="55"/>
      <c r="Z1589" s="55" t="s">
        <v>48</v>
      </c>
      <c r="AA1589" s="55" t="s">
        <v>129</v>
      </c>
      <c r="AB1589" s="55" t="s">
        <v>42</v>
      </c>
      <c r="AC1589" s="55" t="s">
        <v>707</v>
      </c>
      <c r="AD1589" s="55" t="s">
        <v>51</v>
      </c>
      <c r="AE1589" s="53"/>
    </row>
    <row r="1590" spans="1:31" x14ac:dyDescent="0.25">
      <c r="A1590" s="55" t="s">
        <v>35</v>
      </c>
      <c r="B1590" s="55" t="s">
        <v>36</v>
      </c>
      <c r="C1590" s="55" t="s">
        <v>37</v>
      </c>
      <c r="D1590" s="55" t="s">
        <v>121</v>
      </c>
      <c r="E1590" s="55" t="s">
        <v>215</v>
      </c>
      <c r="F1590" s="55" t="s">
        <v>216</v>
      </c>
      <c r="G1590" s="55" t="s">
        <v>124</v>
      </c>
      <c r="H1590" s="55" t="s">
        <v>124</v>
      </c>
      <c r="I1590" s="55" t="s">
        <v>42</v>
      </c>
      <c r="J1590" s="55" t="s">
        <v>437</v>
      </c>
      <c r="K1590" s="55" t="s">
        <v>437</v>
      </c>
      <c r="L1590" s="55" t="s">
        <v>43</v>
      </c>
      <c r="M1590" s="55" t="s">
        <v>44</v>
      </c>
      <c r="N1590" s="55" t="s">
        <v>150</v>
      </c>
      <c r="O1590" s="55" t="s">
        <v>42</v>
      </c>
      <c r="P1590" s="55"/>
      <c r="Q1590" s="55" t="s">
        <v>677</v>
      </c>
      <c r="R1590" s="55"/>
      <c r="S1590" s="55">
        <v>201307</v>
      </c>
      <c r="T1590" s="55" t="s">
        <v>52</v>
      </c>
      <c r="U1590" s="55">
        <v>0</v>
      </c>
      <c r="V1590" s="56">
        <v>5080.17</v>
      </c>
      <c r="W1590" s="55"/>
      <c r="X1590" s="55" t="s">
        <v>577</v>
      </c>
      <c r="Y1590" s="55"/>
      <c r="Z1590" s="55" t="s">
        <v>48</v>
      </c>
      <c r="AA1590" s="55" t="s">
        <v>129</v>
      </c>
      <c r="AB1590" s="55" t="s">
        <v>42</v>
      </c>
      <c r="AC1590" s="55" t="s">
        <v>711</v>
      </c>
      <c r="AD1590" s="55" t="s">
        <v>51</v>
      </c>
      <c r="AE1590" s="53"/>
    </row>
    <row r="1591" spans="1:31" x14ac:dyDescent="0.25">
      <c r="A1591" s="55" t="s">
        <v>35</v>
      </c>
      <c r="B1591" s="55" t="s">
        <v>36</v>
      </c>
      <c r="C1591" s="55" t="s">
        <v>37</v>
      </c>
      <c r="D1591" s="55" t="s">
        <v>121</v>
      </c>
      <c r="E1591" s="55" t="s">
        <v>215</v>
      </c>
      <c r="F1591" s="55" t="s">
        <v>216</v>
      </c>
      <c r="G1591" s="55" t="s">
        <v>124</v>
      </c>
      <c r="H1591" s="55" t="s">
        <v>124</v>
      </c>
      <c r="I1591" s="55" t="s">
        <v>42</v>
      </c>
      <c r="J1591" s="55" t="s">
        <v>437</v>
      </c>
      <c r="K1591" s="55" t="s">
        <v>437</v>
      </c>
      <c r="L1591" s="55" t="s">
        <v>43</v>
      </c>
      <c r="M1591" s="55" t="s">
        <v>44</v>
      </c>
      <c r="N1591" s="55" t="s">
        <v>180</v>
      </c>
      <c r="O1591" s="55" t="s">
        <v>42</v>
      </c>
      <c r="P1591" s="55"/>
      <c r="Q1591" s="55" t="s">
        <v>678</v>
      </c>
      <c r="R1591" s="55"/>
      <c r="S1591" s="55">
        <v>201307</v>
      </c>
      <c r="T1591" s="55" t="s">
        <v>52</v>
      </c>
      <c r="U1591" s="55">
        <v>0</v>
      </c>
      <c r="V1591" s="56">
        <v>13958.36</v>
      </c>
      <c r="W1591" s="55"/>
      <c r="X1591" s="55"/>
      <c r="Y1591" s="55"/>
      <c r="Z1591" s="55" t="s">
        <v>48</v>
      </c>
      <c r="AA1591" s="55" t="s">
        <v>129</v>
      </c>
      <c r="AB1591" s="55" t="s">
        <v>42</v>
      </c>
      <c r="AC1591" s="55" t="s">
        <v>711</v>
      </c>
      <c r="AD1591" s="55" t="s">
        <v>51</v>
      </c>
      <c r="AE1591" s="53"/>
    </row>
    <row r="1592" spans="1:31" x14ac:dyDescent="0.25">
      <c r="A1592" s="55" t="s">
        <v>35</v>
      </c>
      <c r="B1592" s="55" t="s">
        <v>36</v>
      </c>
      <c r="C1592" s="55" t="s">
        <v>37</v>
      </c>
      <c r="D1592" s="55" t="s">
        <v>121</v>
      </c>
      <c r="E1592" s="55" t="s">
        <v>215</v>
      </c>
      <c r="F1592" s="55" t="s">
        <v>216</v>
      </c>
      <c r="G1592" s="55" t="s">
        <v>124</v>
      </c>
      <c r="H1592" s="55" t="s">
        <v>124</v>
      </c>
      <c r="I1592" s="55" t="s">
        <v>42</v>
      </c>
      <c r="J1592" s="55" t="s">
        <v>237</v>
      </c>
      <c r="K1592" s="55" t="s">
        <v>237</v>
      </c>
      <c r="L1592" s="55" t="s">
        <v>43</v>
      </c>
      <c r="M1592" s="55" t="s">
        <v>44</v>
      </c>
      <c r="N1592" s="55" t="s">
        <v>150</v>
      </c>
      <c r="O1592" s="55" t="s">
        <v>42</v>
      </c>
      <c r="P1592" s="55"/>
      <c r="Q1592" s="55" t="s">
        <v>760</v>
      </c>
      <c r="R1592" s="55"/>
      <c r="S1592" s="55">
        <v>201307</v>
      </c>
      <c r="T1592" s="55" t="s">
        <v>52</v>
      </c>
      <c r="U1592" s="55">
        <v>0</v>
      </c>
      <c r="V1592" s="56">
        <v>1110.8399999999999</v>
      </c>
      <c r="W1592" s="55"/>
      <c r="X1592" s="55"/>
      <c r="Y1592" s="55"/>
      <c r="Z1592" s="55" t="s">
        <v>48</v>
      </c>
      <c r="AA1592" s="55" t="s">
        <v>129</v>
      </c>
      <c r="AB1592" s="55" t="s">
        <v>42</v>
      </c>
      <c r="AC1592" s="55" t="s">
        <v>711</v>
      </c>
      <c r="AD1592" s="55" t="s">
        <v>51</v>
      </c>
      <c r="AE1592" s="53"/>
    </row>
    <row r="1593" spans="1:31" x14ac:dyDescent="0.25">
      <c r="A1593" s="55" t="s">
        <v>35</v>
      </c>
      <c r="B1593" s="55" t="s">
        <v>36</v>
      </c>
      <c r="C1593" s="55" t="s">
        <v>37</v>
      </c>
      <c r="D1593" s="55" t="s">
        <v>121</v>
      </c>
      <c r="E1593" s="55" t="s">
        <v>215</v>
      </c>
      <c r="F1593" s="55" t="s">
        <v>216</v>
      </c>
      <c r="G1593" s="55" t="s">
        <v>124</v>
      </c>
      <c r="H1593" s="55" t="s">
        <v>124</v>
      </c>
      <c r="I1593" s="55" t="s">
        <v>42</v>
      </c>
      <c r="J1593" s="55" t="s">
        <v>250</v>
      </c>
      <c r="K1593" s="55" t="s">
        <v>250</v>
      </c>
      <c r="L1593" s="55" t="s">
        <v>43</v>
      </c>
      <c r="M1593" s="55" t="s">
        <v>44</v>
      </c>
      <c r="N1593" s="55" t="s">
        <v>180</v>
      </c>
      <c r="O1593" s="55" t="s">
        <v>42</v>
      </c>
      <c r="P1593" s="55"/>
      <c r="Q1593" s="55" t="s">
        <v>253</v>
      </c>
      <c r="R1593" s="55"/>
      <c r="S1593" s="55">
        <v>201307</v>
      </c>
      <c r="T1593" s="55" t="s">
        <v>52</v>
      </c>
      <c r="U1593" s="55">
        <v>0</v>
      </c>
      <c r="V1593" s="56">
        <v>24650</v>
      </c>
      <c r="W1593" s="55"/>
      <c r="X1593" s="55"/>
      <c r="Y1593" s="55"/>
      <c r="Z1593" s="55" t="s">
        <v>48</v>
      </c>
      <c r="AA1593" s="55" t="s">
        <v>129</v>
      </c>
      <c r="AB1593" s="55" t="s">
        <v>42</v>
      </c>
      <c r="AC1593" s="55" t="s">
        <v>711</v>
      </c>
      <c r="AD1593" s="55" t="s">
        <v>51</v>
      </c>
      <c r="AE1593" s="53"/>
    </row>
    <row r="1594" spans="1:31" x14ac:dyDescent="0.25">
      <c r="A1594" s="55" t="s">
        <v>35</v>
      </c>
      <c r="B1594" s="55" t="s">
        <v>36</v>
      </c>
      <c r="C1594" s="55" t="s">
        <v>37</v>
      </c>
      <c r="D1594" s="55" t="s">
        <v>121</v>
      </c>
      <c r="E1594" s="55" t="s">
        <v>215</v>
      </c>
      <c r="F1594" s="55" t="s">
        <v>216</v>
      </c>
      <c r="G1594" s="55" t="s">
        <v>124</v>
      </c>
      <c r="H1594" s="55" t="s">
        <v>124</v>
      </c>
      <c r="I1594" s="55" t="s">
        <v>42</v>
      </c>
      <c r="J1594" s="55" t="s">
        <v>257</v>
      </c>
      <c r="K1594" s="55" t="s">
        <v>257</v>
      </c>
      <c r="L1594" s="55" t="s">
        <v>43</v>
      </c>
      <c r="M1594" s="55" t="s">
        <v>44</v>
      </c>
      <c r="N1594" s="55" t="s">
        <v>150</v>
      </c>
      <c r="O1594" s="55" t="s">
        <v>42</v>
      </c>
      <c r="P1594" s="55"/>
      <c r="Q1594" s="55" t="s">
        <v>673</v>
      </c>
      <c r="R1594" s="55"/>
      <c r="S1594" s="55">
        <v>201307</v>
      </c>
      <c r="T1594" s="55" t="s">
        <v>47</v>
      </c>
      <c r="U1594" s="55">
        <v>0</v>
      </c>
      <c r="V1594" s="56">
        <v>-33624</v>
      </c>
      <c r="W1594" s="55"/>
      <c r="X1594" s="55" t="s">
        <v>440</v>
      </c>
      <c r="Y1594" s="55"/>
      <c r="Z1594" s="55" t="s">
        <v>48</v>
      </c>
      <c r="AA1594" s="55" t="s">
        <v>129</v>
      </c>
      <c r="AB1594" s="55" t="s">
        <v>42</v>
      </c>
      <c r="AC1594" s="55" t="s">
        <v>712</v>
      </c>
      <c r="AD1594" s="55" t="s">
        <v>51</v>
      </c>
      <c r="AE1594" s="53"/>
    </row>
    <row r="1595" spans="1:31" x14ac:dyDescent="0.25">
      <c r="A1595" s="55" t="s">
        <v>35</v>
      </c>
      <c r="B1595" s="55" t="s">
        <v>36</v>
      </c>
      <c r="C1595" s="55" t="s">
        <v>37</v>
      </c>
      <c r="D1595" s="55" t="s">
        <v>121</v>
      </c>
      <c r="E1595" s="55" t="s">
        <v>215</v>
      </c>
      <c r="F1595" s="55" t="s">
        <v>216</v>
      </c>
      <c r="G1595" s="55" t="s">
        <v>124</v>
      </c>
      <c r="H1595" s="55" t="s">
        <v>124</v>
      </c>
      <c r="I1595" s="55" t="s">
        <v>42</v>
      </c>
      <c r="J1595" s="55" t="s">
        <v>257</v>
      </c>
      <c r="K1595" s="55" t="s">
        <v>257</v>
      </c>
      <c r="L1595" s="55" t="s">
        <v>43</v>
      </c>
      <c r="M1595" s="55" t="s">
        <v>44</v>
      </c>
      <c r="N1595" s="55" t="s">
        <v>134</v>
      </c>
      <c r="O1595" s="55" t="s">
        <v>42</v>
      </c>
      <c r="P1595" s="55"/>
      <c r="Q1595" s="55" t="s">
        <v>392</v>
      </c>
      <c r="R1595" s="55" t="s">
        <v>555</v>
      </c>
      <c r="S1595" s="55">
        <v>201307</v>
      </c>
      <c r="T1595" s="55" t="s">
        <v>47</v>
      </c>
      <c r="U1595" s="55">
        <v>0</v>
      </c>
      <c r="V1595" s="56">
        <v>-6.24</v>
      </c>
      <c r="W1595" s="55"/>
      <c r="X1595" s="55" t="s">
        <v>384</v>
      </c>
      <c r="Y1595" s="55"/>
      <c r="Z1595" s="55" t="s">
        <v>48</v>
      </c>
      <c r="AA1595" s="55" t="s">
        <v>129</v>
      </c>
      <c r="AB1595" s="55" t="s">
        <v>42</v>
      </c>
      <c r="AC1595" s="55" t="s">
        <v>707</v>
      </c>
      <c r="AD1595" s="55" t="s">
        <v>51</v>
      </c>
      <c r="AE1595" s="53"/>
    </row>
    <row r="1596" spans="1:31" x14ac:dyDescent="0.25">
      <c r="A1596" s="55" t="s">
        <v>35</v>
      </c>
      <c r="B1596" s="55" t="s">
        <v>36</v>
      </c>
      <c r="C1596" s="55" t="s">
        <v>37</v>
      </c>
      <c r="D1596" s="55" t="s">
        <v>121</v>
      </c>
      <c r="E1596" s="55" t="s">
        <v>215</v>
      </c>
      <c r="F1596" s="55" t="s">
        <v>216</v>
      </c>
      <c r="G1596" s="55" t="s">
        <v>124</v>
      </c>
      <c r="H1596" s="55" t="s">
        <v>124</v>
      </c>
      <c r="I1596" s="55" t="s">
        <v>42</v>
      </c>
      <c r="J1596" s="55" t="s">
        <v>257</v>
      </c>
      <c r="K1596" s="55" t="s">
        <v>257</v>
      </c>
      <c r="L1596" s="55" t="s">
        <v>43</v>
      </c>
      <c r="M1596" s="55" t="s">
        <v>44</v>
      </c>
      <c r="N1596" s="55" t="s">
        <v>134</v>
      </c>
      <c r="O1596" s="55" t="s">
        <v>42</v>
      </c>
      <c r="P1596" s="55"/>
      <c r="Q1596" s="55" t="s">
        <v>392</v>
      </c>
      <c r="R1596" s="55" t="s">
        <v>557</v>
      </c>
      <c r="S1596" s="55">
        <v>201307</v>
      </c>
      <c r="T1596" s="55" t="s">
        <v>47</v>
      </c>
      <c r="U1596" s="55">
        <v>0</v>
      </c>
      <c r="V1596" s="56">
        <v>-10.41</v>
      </c>
      <c r="W1596" s="55"/>
      <c r="X1596" s="55" t="s">
        <v>384</v>
      </c>
      <c r="Y1596" s="55"/>
      <c r="Z1596" s="55" t="s">
        <v>48</v>
      </c>
      <c r="AA1596" s="55" t="s">
        <v>129</v>
      </c>
      <c r="AB1596" s="55" t="s">
        <v>42</v>
      </c>
      <c r="AC1596" s="55" t="s">
        <v>707</v>
      </c>
      <c r="AD1596" s="55" t="s">
        <v>51</v>
      </c>
      <c r="AE1596" s="53"/>
    </row>
    <row r="1597" spans="1:31" x14ac:dyDescent="0.25">
      <c r="A1597" s="55" t="s">
        <v>35</v>
      </c>
      <c r="B1597" s="55" t="s">
        <v>36</v>
      </c>
      <c r="C1597" s="55" t="s">
        <v>37</v>
      </c>
      <c r="D1597" s="55" t="s">
        <v>121</v>
      </c>
      <c r="E1597" s="55" t="s">
        <v>215</v>
      </c>
      <c r="F1597" s="55" t="s">
        <v>216</v>
      </c>
      <c r="G1597" s="55" t="s">
        <v>124</v>
      </c>
      <c r="H1597" s="55" t="s">
        <v>124</v>
      </c>
      <c r="I1597" s="55" t="s">
        <v>42</v>
      </c>
      <c r="J1597" s="55" t="s">
        <v>257</v>
      </c>
      <c r="K1597" s="55" t="s">
        <v>257</v>
      </c>
      <c r="L1597" s="55" t="s">
        <v>43</v>
      </c>
      <c r="M1597" s="55" t="s">
        <v>44</v>
      </c>
      <c r="N1597" s="55" t="s">
        <v>134</v>
      </c>
      <c r="O1597" s="55" t="s">
        <v>42</v>
      </c>
      <c r="P1597" s="55"/>
      <c r="Q1597" s="55" t="s">
        <v>392</v>
      </c>
      <c r="R1597" s="55" t="s">
        <v>565</v>
      </c>
      <c r="S1597" s="55">
        <v>201307</v>
      </c>
      <c r="T1597" s="55" t="s">
        <v>47</v>
      </c>
      <c r="U1597" s="55">
        <v>0</v>
      </c>
      <c r="V1597" s="56">
        <v>-10.41</v>
      </c>
      <c r="W1597" s="55"/>
      <c r="X1597" s="55" t="s">
        <v>384</v>
      </c>
      <c r="Y1597" s="55"/>
      <c r="Z1597" s="55" t="s">
        <v>48</v>
      </c>
      <c r="AA1597" s="55" t="s">
        <v>129</v>
      </c>
      <c r="AB1597" s="55" t="s">
        <v>42</v>
      </c>
      <c r="AC1597" s="55" t="s">
        <v>707</v>
      </c>
      <c r="AD1597" s="55" t="s">
        <v>51</v>
      </c>
      <c r="AE1597" s="53"/>
    </row>
    <row r="1598" spans="1:31" x14ac:dyDescent="0.25">
      <c r="A1598" s="55" t="s">
        <v>35</v>
      </c>
      <c r="B1598" s="55" t="s">
        <v>36</v>
      </c>
      <c r="C1598" s="55" t="s">
        <v>37</v>
      </c>
      <c r="D1598" s="55" t="s">
        <v>121</v>
      </c>
      <c r="E1598" s="55" t="s">
        <v>215</v>
      </c>
      <c r="F1598" s="55" t="s">
        <v>216</v>
      </c>
      <c r="G1598" s="55" t="s">
        <v>124</v>
      </c>
      <c r="H1598" s="55" t="s">
        <v>124</v>
      </c>
      <c r="I1598" s="55" t="s">
        <v>42</v>
      </c>
      <c r="J1598" s="55" t="s">
        <v>257</v>
      </c>
      <c r="K1598" s="55" t="s">
        <v>257</v>
      </c>
      <c r="L1598" s="55" t="s">
        <v>43</v>
      </c>
      <c r="M1598" s="55" t="s">
        <v>44</v>
      </c>
      <c r="N1598" s="55" t="s">
        <v>134</v>
      </c>
      <c r="O1598" s="55" t="s">
        <v>42</v>
      </c>
      <c r="P1598" s="55"/>
      <c r="Q1598" s="55" t="s">
        <v>392</v>
      </c>
      <c r="R1598" s="55" t="s">
        <v>661</v>
      </c>
      <c r="S1598" s="55">
        <v>201307</v>
      </c>
      <c r="T1598" s="55" t="s">
        <v>47</v>
      </c>
      <c r="U1598" s="55">
        <v>0</v>
      </c>
      <c r="V1598" s="56">
        <v>-10.41</v>
      </c>
      <c r="W1598" s="55"/>
      <c r="X1598" s="55" t="s">
        <v>384</v>
      </c>
      <c r="Y1598" s="55"/>
      <c r="Z1598" s="55" t="s">
        <v>48</v>
      </c>
      <c r="AA1598" s="55" t="s">
        <v>129</v>
      </c>
      <c r="AB1598" s="55" t="s">
        <v>42</v>
      </c>
      <c r="AC1598" s="55" t="s">
        <v>707</v>
      </c>
      <c r="AD1598" s="55" t="s">
        <v>51</v>
      </c>
      <c r="AE1598" s="53"/>
    </row>
    <row r="1599" spans="1:31" x14ac:dyDescent="0.25">
      <c r="A1599" s="55" t="s">
        <v>35</v>
      </c>
      <c r="B1599" s="55" t="s">
        <v>36</v>
      </c>
      <c r="C1599" s="55" t="s">
        <v>37</v>
      </c>
      <c r="D1599" s="55" t="s">
        <v>121</v>
      </c>
      <c r="E1599" s="55" t="s">
        <v>215</v>
      </c>
      <c r="F1599" s="55" t="s">
        <v>216</v>
      </c>
      <c r="G1599" s="55" t="s">
        <v>124</v>
      </c>
      <c r="H1599" s="55" t="s">
        <v>124</v>
      </c>
      <c r="I1599" s="55" t="s">
        <v>42</v>
      </c>
      <c r="J1599" s="55" t="s">
        <v>257</v>
      </c>
      <c r="K1599" s="55" t="s">
        <v>257</v>
      </c>
      <c r="L1599" s="55" t="s">
        <v>43</v>
      </c>
      <c r="M1599" s="55" t="s">
        <v>44</v>
      </c>
      <c r="N1599" s="55" t="s">
        <v>134</v>
      </c>
      <c r="O1599" s="55" t="s">
        <v>42</v>
      </c>
      <c r="P1599" s="55"/>
      <c r="Q1599" s="55" t="s">
        <v>392</v>
      </c>
      <c r="R1599" s="55" t="s">
        <v>658</v>
      </c>
      <c r="S1599" s="55">
        <v>201307</v>
      </c>
      <c r="T1599" s="55" t="s">
        <v>47</v>
      </c>
      <c r="U1599" s="55">
        <v>0</v>
      </c>
      <c r="V1599" s="56">
        <v>-10.41</v>
      </c>
      <c r="W1599" s="55"/>
      <c r="X1599" s="55" t="s">
        <v>384</v>
      </c>
      <c r="Y1599" s="55"/>
      <c r="Z1599" s="55" t="s">
        <v>48</v>
      </c>
      <c r="AA1599" s="55" t="s">
        <v>129</v>
      </c>
      <c r="AB1599" s="55" t="s">
        <v>42</v>
      </c>
      <c r="AC1599" s="55" t="s">
        <v>707</v>
      </c>
      <c r="AD1599" s="55" t="s">
        <v>51</v>
      </c>
      <c r="AE1599" s="53"/>
    </row>
    <row r="1600" spans="1:31" x14ac:dyDescent="0.25">
      <c r="A1600" s="55" t="s">
        <v>35</v>
      </c>
      <c r="B1600" s="55" t="s">
        <v>36</v>
      </c>
      <c r="C1600" s="55" t="s">
        <v>37</v>
      </c>
      <c r="D1600" s="55" t="s">
        <v>121</v>
      </c>
      <c r="E1600" s="55" t="s">
        <v>215</v>
      </c>
      <c r="F1600" s="55" t="s">
        <v>216</v>
      </c>
      <c r="G1600" s="55" t="s">
        <v>124</v>
      </c>
      <c r="H1600" s="55" t="s">
        <v>124</v>
      </c>
      <c r="I1600" s="55" t="s">
        <v>42</v>
      </c>
      <c r="J1600" s="55" t="s">
        <v>257</v>
      </c>
      <c r="K1600" s="55" t="s">
        <v>257</v>
      </c>
      <c r="L1600" s="55" t="s">
        <v>43</v>
      </c>
      <c r="M1600" s="55" t="s">
        <v>44</v>
      </c>
      <c r="N1600" s="55" t="s">
        <v>134</v>
      </c>
      <c r="O1600" s="55" t="s">
        <v>42</v>
      </c>
      <c r="P1600" s="55"/>
      <c r="Q1600" s="55" t="s">
        <v>392</v>
      </c>
      <c r="R1600" s="55" t="s">
        <v>659</v>
      </c>
      <c r="S1600" s="55">
        <v>201307</v>
      </c>
      <c r="T1600" s="55" t="s">
        <v>47</v>
      </c>
      <c r="U1600" s="55">
        <v>0</v>
      </c>
      <c r="V1600" s="56">
        <v>-8.33</v>
      </c>
      <c r="W1600" s="55"/>
      <c r="X1600" s="55" t="s">
        <v>384</v>
      </c>
      <c r="Y1600" s="55"/>
      <c r="Z1600" s="55" t="s">
        <v>48</v>
      </c>
      <c r="AA1600" s="55" t="s">
        <v>129</v>
      </c>
      <c r="AB1600" s="55" t="s">
        <v>42</v>
      </c>
      <c r="AC1600" s="55" t="s">
        <v>707</v>
      </c>
      <c r="AD1600" s="55" t="s">
        <v>51</v>
      </c>
      <c r="AE1600" s="53"/>
    </row>
    <row r="1601" spans="1:31" x14ac:dyDescent="0.25">
      <c r="A1601" s="55" t="s">
        <v>35</v>
      </c>
      <c r="B1601" s="55" t="s">
        <v>36</v>
      </c>
      <c r="C1601" s="55" t="s">
        <v>37</v>
      </c>
      <c r="D1601" s="55" t="s">
        <v>121</v>
      </c>
      <c r="E1601" s="55" t="s">
        <v>215</v>
      </c>
      <c r="F1601" s="55" t="s">
        <v>216</v>
      </c>
      <c r="G1601" s="55" t="s">
        <v>124</v>
      </c>
      <c r="H1601" s="55" t="s">
        <v>124</v>
      </c>
      <c r="I1601" s="55" t="s">
        <v>42</v>
      </c>
      <c r="J1601" s="55" t="s">
        <v>257</v>
      </c>
      <c r="K1601" s="55" t="s">
        <v>257</v>
      </c>
      <c r="L1601" s="55" t="s">
        <v>43</v>
      </c>
      <c r="M1601" s="55" t="s">
        <v>44</v>
      </c>
      <c r="N1601" s="55" t="s">
        <v>134</v>
      </c>
      <c r="O1601" s="55" t="s">
        <v>42</v>
      </c>
      <c r="P1601" s="55"/>
      <c r="Q1601" s="55" t="s">
        <v>392</v>
      </c>
      <c r="R1601" s="55" t="s">
        <v>657</v>
      </c>
      <c r="S1601" s="55">
        <v>201307</v>
      </c>
      <c r="T1601" s="55" t="s">
        <v>47</v>
      </c>
      <c r="U1601" s="55">
        <v>0</v>
      </c>
      <c r="V1601" s="56">
        <v>-10.41</v>
      </c>
      <c r="W1601" s="55"/>
      <c r="X1601" s="55" t="s">
        <v>384</v>
      </c>
      <c r="Y1601" s="55"/>
      <c r="Z1601" s="55" t="s">
        <v>48</v>
      </c>
      <c r="AA1601" s="55" t="s">
        <v>129</v>
      </c>
      <c r="AB1601" s="55" t="s">
        <v>42</v>
      </c>
      <c r="AC1601" s="55" t="s">
        <v>707</v>
      </c>
      <c r="AD1601" s="55" t="s">
        <v>51</v>
      </c>
      <c r="AE1601" s="53"/>
    </row>
    <row r="1602" spans="1:31" x14ac:dyDescent="0.25">
      <c r="A1602" s="55" t="s">
        <v>35</v>
      </c>
      <c r="B1602" s="55" t="s">
        <v>36</v>
      </c>
      <c r="C1602" s="55" t="s">
        <v>37</v>
      </c>
      <c r="D1602" s="55" t="s">
        <v>121</v>
      </c>
      <c r="E1602" s="55" t="s">
        <v>215</v>
      </c>
      <c r="F1602" s="55" t="s">
        <v>216</v>
      </c>
      <c r="G1602" s="55" t="s">
        <v>124</v>
      </c>
      <c r="H1602" s="55" t="s">
        <v>124</v>
      </c>
      <c r="I1602" s="55" t="s">
        <v>42</v>
      </c>
      <c r="J1602" s="55" t="s">
        <v>257</v>
      </c>
      <c r="K1602" s="55" t="s">
        <v>257</v>
      </c>
      <c r="L1602" s="55" t="s">
        <v>43</v>
      </c>
      <c r="M1602" s="55" t="s">
        <v>44</v>
      </c>
      <c r="N1602" s="55" t="s">
        <v>134</v>
      </c>
      <c r="O1602" s="55" t="s">
        <v>42</v>
      </c>
      <c r="P1602" s="55"/>
      <c r="Q1602" s="55" t="s">
        <v>392</v>
      </c>
      <c r="R1602" s="55" t="s">
        <v>662</v>
      </c>
      <c r="S1602" s="55">
        <v>201307</v>
      </c>
      <c r="T1602" s="55" t="s">
        <v>47</v>
      </c>
      <c r="U1602" s="55">
        <v>0</v>
      </c>
      <c r="V1602" s="56">
        <v>-10.41</v>
      </c>
      <c r="W1602" s="55"/>
      <c r="X1602" s="55" t="s">
        <v>384</v>
      </c>
      <c r="Y1602" s="55"/>
      <c r="Z1602" s="55" t="s">
        <v>48</v>
      </c>
      <c r="AA1602" s="55" t="s">
        <v>129</v>
      </c>
      <c r="AB1602" s="55" t="s">
        <v>42</v>
      </c>
      <c r="AC1602" s="55" t="s">
        <v>707</v>
      </c>
      <c r="AD1602" s="55" t="s">
        <v>51</v>
      </c>
      <c r="AE1602" s="53"/>
    </row>
    <row r="1603" spans="1:31" x14ac:dyDescent="0.25">
      <c r="A1603" s="55" t="s">
        <v>35</v>
      </c>
      <c r="B1603" s="55" t="s">
        <v>36</v>
      </c>
      <c r="C1603" s="55" t="s">
        <v>37</v>
      </c>
      <c r="D1603" s="55" t="s">
        <v>121</v>
      </c>
      <c r="E1603" s="55" t="s">
        <v>215</v>
      </c>
      <c r="F1603" s="55" t="s">
        <v>216</v>
      </c>
      <c r="G1603" s="55" t="s">
        <v>124</v>
      </c>
      <c r="H1603" s="55" t="s">
        <v>124</v>
      </c>
      <c r="I1603" s="55" t="s">
        <v>42</v>
      </c>
      <c r="J1603" s="55" t="s">
        <v>257</v>
      </c>
      <c r="K1603" s="55" t="s">
        <v>257</v>
      </c>
      <c r="L1603" s="55" t="s">
        <v>43</v>
      </c>
      <c r="M1603" s="55" t="s">
        <v>44</v>
      </c>
      <c r="N1603" s="55" t="s">
        <v>134</v>
      </c>
      <c r="O1603" s="55" t="s">
        <v>42</v>
      </c>
      <c r="P1603" s="55"/>
      <c r="Q1603" s="55" t="s">
        <v>392</v>
      </c>
      <c r="R1603" s="55" t="s">
        <v>750</v>
      </c>
      <c r="S1603" s="55">
        <v>201307</v>
      </c>
      <c r="T1603" s="55" t="s">
        <v>47</v>
      </c>
      <c r="U1603" s="55">
        <v>0</v>
      </c>
      <c r="V1603" s="56">
        <v>-10.41</v>
      </c>
      <c r="W1603" s="55"/>
      <c r="X1603" s="55" t="s">
        <v>384</v>
      </c>
      <c r="Y1603" s="55"/>
      <c r="Z1603" s="55" t="s">
        <v>48</v>
      </c>
      <c r="AA1603" s="55" t="s">
        <v>129</v>
      </c>
      <c r="AB1603" s="55" t="s">
        <v>42</v>
      </c>
      <c r="AC1603" s="55" t="s">
        <v>707</v>
      </c>
      <c r="AD1603" s="55" t="s">
        <v>51</v>
      </c>
      <c r="AE1603" s="53"/>
    </row>
    <row r="1604" spans="1:31" x14ac:dyDescent="0.25">
      <c r="A1604" s="55" t="s">
        <v>35</v>
      </c>
      <c r="B1604" s="55" t="s">
        <v>36</v>
      </c>
      <c r="C1604" s="55" t="s">
        <v>37</v>
      </c>
      <c r="D1604" s="55" t="s">
        <v>121</v>
      </c>
      <c r="E1604" s="55" t="s">
        <v>215</v>
      </c>
      <c r="F1604" s="55" t="s">
        <v>216</v>
      </c>
      <c r="G1604" s="55" t="s">
        <v>124</v>
      </c>
      <c r="H1604" s="55" t="s">
        <v>124</v>
      </c>
      <c r="I1604" s="55" t="s">
        <v>42</v>
      </c>
      <c r="J1604" s="55" t="s">
        <v>257</v>
      </c>
      <c r="K1604" s="55" t="s">
        <v>257</v>
      </c>
      <c r="L1604" s="55" t="s">
        <v>43</v>
      </c>
      <c r="M1604" s="55" t="s">
        <v>44</v>
      </c>
      <c r="N1604" s="55" t="s">
        <v>150</v>
      </c>
      <c r="O1604" s="55" t="s">
        <v>42</v>
      </c>
      <c r="P1604" s="55"/>
      <c r="Q1604" s="55" t="s">
        <v>673</v>
      </c>
      <c r="R1604" s="55"/>
      <c r="S1604" s="55">
        <v>201307</v>
      </c>
      <c r="T1604" s="55" t="s">
        <v>52</v>
      </c>
      <c r="U1604" s="55">
        <v>0</v>
      </c>
      <c r="V1604" s="56">
        <v>25290</v>
      </c>
      <c r="W1604" s="55"/>
      <c r="X1604" s="55" t="s">
        <v>440</v>
      </c>
      <c r="Y1604" s="55"/>
      <c r="Z1604" s="55" t="s">
        <v>48</v>
      </c>
      <c r="AA1604" s="55" t="s">
        <v>129</v>
      </c>
      <c r="AB1604" s="55" t="s">
        <v>42</v>
      </c>
      <c r="AC1604" s="55" t="s">
        <v>711</v>
      </c>
      <c r="AD1604" s="55" t="s">
        <v>51</v>
      </c>
      <c r="AE1604" s="53"/>
    </row>
    <row r="1605" spans="1:31" x14ac:dyDescent="0.25">
      <c r="A1605" s="55" t="s">
        <v>35</v>
      </c>
      <c r="B1605" s="55" t="s">
        <v>36</v>
      </c>
      <c r="C1605" s="55" t="s">
        <v>37</v>
      </c>
      <c r="D1605" s="55" t="s">
        <v>121</v>
      </c>
      <c r="E1605" s="55" t="s">
        <v>215</v>
      </c>
      <c r="F1605" s="55" t="s">
        <v>216</v>
      </c>
      <c r="G1605" s="55" t="s">
        <v>124</v>
      </c>
      <c r="H1605" s="55" t="s">
        <v>124</v>
      </c>
      <c r="I1605" s="55" t="s">
        <v>42</v>
      </c>
      <c r="J1605" s="55" t="s">
        <v>261</v>
      </c>
      <c r="K1605" s="55" t="s">
        <v>261</v>
      </c>
      <c r="L1605" s="55" t="s">
        <v>43</v>
      </c>
      <c r="M1605" s="55" t="s">
        <v>44</v>
      </c>
      <c r="N1605" s="55" t="s">
        <v>150</v>
      </c>
      <c r="O1605" s="55" t="s">
        <v>42</v>
      </c>
      <c r="P1605" s="55"/>
      <c r="Q1605" s="55" t="s">
        <v>677</v>
      </c>
      <c r="R1605" s="55"/>
      <c r="S1605" s="55">
        <v>201307</v>
      </c>
      <c r="T1605" s="55" t="s">
        <v>47</v>
      </c>
      <c r="U1605" s="55">
        <v>0</v>
      </c>
      <c r="V1605" s="56">
        <v>-86225.44</v>
      </c>
      <c r="W1605" s="55"/>
      <c r="X1605" s="55" t="s">
        <v>267</v>
      </c>
      <c r="Y1605" s="55"/>
      <c r="Z1605" s="55" t="s">
        <v>48</v>
      </c>
      <c r="AA1605" s="55" t="s">
        <v>129</v>
      </c>
      <c r="AB1605" s="55" t="s">
        <v>42</v>
      </c>
      <c r="AC1605" s="55" t="s">
        <v>712</v>
      </c>
      <c r="AD1605" s="55" t="s">
        <v>51</v>
      </c>
      <c r="AE1605" s="53"/>
    </row>
    <row r="1606" spans="1:31" x14ac:dyDescent="0.25">
      <c r="A1606" s="55" t="s">
        <v>35</v>
      </c>
      <c r="B1606" s="55" t="s">
        <v>36</v>
      </c>
      <c r="C1606" s="55" t="s">
        <v>37</v>
      </c>
      <c r="D1606" s="55" t="s">
        <v>121</v>
      </c>
      <c r="E1606" s="55" t="s">
        <v>215</v>
      </c>
      <c r="F1606" s="55" t="s">
        <v>216</v>
      </c>
      <c r="G1606" s="55" t="s">
        <v>124</v>
      </c>
      <c r="H1606" s="55" t="s">
        <v>124</v>
      </c>
      <c r="I1606" s="55" t="s">
        <v>42</v>
      </c>
      <c r="J1606" s="55" t="s">
        <v>261</v>
      </c>
      <c r="K1606" s="55" t="s">
        <v>261</v>
      </c>
      <c r="L1606" s="55" t="s">
        <v>43</v>
      </c>
      <c r="M1606" s="55" t="s">
        <v>44</v>
      </c>
      <c r="N1606" s="55" t="s">
        <v>180</v>
      </c>
      <c r="O1606" s="55" t="s">
        <v>42</v>
      </c>
      <c r="P1606" s="55"/>
      <c r="Q1606" s="55" t="s">
        <v>678</v>
      </c>
      <c r="R1606" s="55"/>
      <c r="S1606" s="55">
        <v>201307</v>
      </c>
      <c r="T1606" s="55" t="s">
        <v>47</v>
      </c>
      <c r="U1606" s="55">
        <v>0</v>
      </c>
      <c r="V1606" s="56">
        <v>-286852</v>
      </c>
      <c r="W1606" s="55"/>
      <c r="X1606" s="55"/>
      <c r="Y1606" s="55"/>
      <c r="Z1606" s="55" t="s">
        <v>48</v>
      </c>
      <c r="AA1606" s="55" t="s">
        <v>129</v>
      </c>
      <c r="AB1606" s="55" t="s">
        <v>42</v>
      </c>
      <c r="AC1606" s="55" t="s">
        <v>712</v>
      </c>
      <c r="AD1606" s="55" t="s">
        <v>51</v>
      </c>
      <c r="AE1606" s="53"/>
    </row>
    <row r="1607" spans="1:31" x14ac:dyDescent="0.25">
      <c r="A1607" s="55" t="s">
        <v>35</v>
      </c>
      <c r="B1607" s="55" t="s">
        <v>36</v>
      </c>
      <c r="C1607" s="55" t="s">
        <v>37</v>
      </c>
      <c r="D1607" s="55" t="s">
        <v>121</v>
      </c>
      <c r="E1607" s="55" t="s">
        <v>215</v>
      </c>
      <c r="F1607" s="55" t="s">
        <v>216</v>
      </c>
      <c r="G1607" s="55" t="s">
        <v>124</v>
      </c>
      <c r="H1607" s="55" t="s">
        <v>124</v>
      </c>
      <c r="I1607" s="55" t="s">
        <v>42</v>
      </c>
      <c r="J1607" s="55" t="s">
        <v>261</v>
      </c>
      <c r="K1607" s="55" t="s">
        <v>261</v>
      </c>
      <c r="L1607" s="55" t="s">
        <v>43</v>
      </c>
      <c r="M1607" s="55" t="s">
        <v>44</v>
      </c>
      <c r="N1607" s="55" t="s">
        <v>180</v>
      </c>
      <c r="O1607" s="55" t="s">
        <v>42</v>
      </c>
      <c r="P1607" s="55"/>
      <c r="Q1607" s="55" t="s">
        <v>582</v>
      </c>
      <c r="R1607" s="55"/>
      <c r="S1607" s="55">
        <v>201307</v>
      </c>
      <c r="T1607" s="55" t="s">
        <v>52</v>
      </c>
      <c r="U1607" s="55">
        <v>0</v>
      </c>
      <c r="V1607" s="56">
        <v>303498.14</v>
      </c>
      <c r="W1607" s="55"/>
      <c r="X1607" s="55"/>
      <c r="Y1607" s="55"/>
      <c r="Z1607" s="55" t="s">
        <v>48</v>
      </c>
      <c r="AA1607" s="55" t="s">
        <v>129</v>
      </c>
      <c r="AB1607" s="55" t="s">
        <v>42</v>
      </c>
      <c r="AC1607" s="55" t="s">
        <v>746</v>
      </c>
      <c r="AD1607" s="55" t="s">
        <v>51</v>
      </c>
      <c r="AE1607" s="53"/>
    </row>
    <row r="1608" spans="1:31" x14ac:dyDescent="0.25">
      <c r="A1608" s="55" t="s">
        <v>35</v>
      </c>
      <c r="B1608" s="55" t="s">
        <v>36</v>
      </c>
      <c r="C1608" s="55" t="s">
        <v>37</v>
      </c>
      <c r="D1608" s="55" t="s">
        <v>121</v>
      </c>
      <c r="E1608" s="55" t="s">
        <v>215</v>
      </c>
      <c r="F1608" s="55" t="s">
        <v>216</v>
      </c>
      <c r="G1608" s="55" t="s">
        <v>124</v>
      </c>
      <c r="H1608" s="55" t="s">
        <v>124</v>
      </c>
      <c r="I1608" s="55" t="s">
        <v>42</v>
      </c>
      <c r="J1608" s="55" t="s">
        <v>261</v>
      </c>
      <c r="K1608" s="55" t="s">
        <v>261</v>
      </c>
      <c r="L1608" s="55" t="s">
        <v>43</v>
      </c>
      <c r="M1608" s="55" t="s">
        <v>44</v>
      </c>
      <c r="N1608" s="55" t="s">
        <v>134</v>
      </c>
      <c r="O1608" s="55" t="s">
        <v>42</v>
      </c>
      <c r="P1608" s="55"/>
      <c r="Q1608" s="55" t="s">
        <v>392</v>
      </c>
      <c r="R1608" s="55" t="s">
        <v>555</v>
      </c>
      <c r="S1608" s="55">
        <v>201307</v>
      </c>
      <c r="T1608" s="55" t="s">
        <v>47</v>
      </c>
      <c r="U1608" s="55">
        <v>0</v>
      </c>
      <c r="V1608" s="56">
        <v>-6.25</v>
      </c>
      <c r="W1608" s="55"/>
      <c r="X1608" s="55" t="s">
        <v>384</v>
      </c>
      <c r="Y1608" s="55"/>
      <c r="Z1608" s="55" t="s">
        <v>48</v>
      </c>
      <c r="AA1608" s="55" t="s">
        <v>129</v>
      </c>
      <c r="AB1608" s="55" t="s">
        <v>42</v>
      </c>
      <c r="AC1608" s="55" t="s">
        <v>707</v>
      </c>
      <c r="AD1608" s="55" t="s">
        <v>51</v>
      </c>
      <c r="AE1608" s="53"/>
    </row>
    <row r="1609" spans="1:31" x14ac:dyDescent="0.25">
      <c r="A1609" s="55" t="s">
        <v>35</v>
      </c>
      <c r="B1609" s="55" t="s">
        <v>36</v>
      </c>
      <c r="C1609" s="55" t="s">
        <v>37</v>
      </c>
      <c r="D1609" s="55" t="s">
        <v>121</v>
      </c>
      <c r="E1609" s="55" t="s">
        <v>215</v>
      </c>
      <c r="F1609" s="55" t="s">
        <v>216</v>
      </c>
      <c r="G1609" s="55" t="s">
        <v>124</v>
      </c>
      <c r="H1609" s="55" t="s">
        <v>124</v>
      </c>
      <c r="I1609" s="55" t="s">
        <v>42</v>
      </c>
      <c r="J1609" s="55" t="s">
        <v>261</v>
      </c>
      <c r="K1609" s="55" t="s">
        <v>261</v>
      </c>
      <c r="L1609" s="55" t="s">
        <v>43</v>
      </c>
      <c r="M1609" s="55" t="s">
        <v>44</v>
      </c>
      <c r="N1609" s="55" t="s">
        <v>134</v>
      </c>
      <c r="O1609" s="55" t="s">
        <v>42</v>
      </c>
      <c r="P1609" s="55"/>
      <c r="Q1609" s="55" t="s">
        <v>392</v>
      </c>
      <c r="R1609" s="55" t="s">
        <v>565</v>
      </c>
      <c r="S1609" s="55">
        <v>201307</v>
      </c>
      <c r="T1609" s="55" t="s">
        <v>47</v>
      </c>
      <c r="U1609" s="55">
        <v>0</v>
      </c>
      <c r="V1609" s="56">
        <v>-10.41</v>
      </c>
      <c r="W1609" s="55"/>
      <c r="X1609" s="55" t="s">
        <v>384</v>
      </c>
      <c r="Y1609" s="55"/>
      <c r="Z1609" s="55" t="s">
        <v>48</v>
      </c>
      <c r="AA1609" s="55" t="s">
        <v>129</v>
      </c>
      <c r="AB1609" s="55" t="s">
        <v>42</v>
      </c>
      <c r="AC1609" s="55" t="s">
        <v>707</v>
      </c>
      <c r="AD1609" s="55" t="s">
        <v>51</v>
      </c>
      <c r="AE1609" s="53"/>
    </row>
    <row r="1610" spans="1:31" x14ac:dyDescent="0.25">
      <c r="A1610" s="55" t="s">
        <v>35</v>
      </c>
      <c r="B1610" s="55" t="s">
        <v>36</v>
      </c>
      <c r="C1610" s="55" t="s">
        <v>37</v>
      </c>
      <c r="D1610" s="55" t="s">
        <v>121</v>
      </c>
      <c r="E1610" s="55" t="s">
        <v>215</v>
      </c>
      <c r="F1610" s="55" t="s">
        <v>216</v>
      </c>
      <c r="G1610" s="55" t="s">
        <v>124</v>
      </c>
      <c r="H1610" s="55" t="s">
        <v>124</v>
      </c>
      <c r="I1610" s="55" t="s">
        <v>42</v>
      </c>
      <c r="J1610" s="55" t="s">
        <v>261</v>
      </c>
      <c r="K1610" s="55" t="s">
        <v>261</v>
      </c>
      <c r="L1610" s="55" t="s">
        <v>43</v>
      </c>
      <c r="M1610" s="55" t="s">
        <v>44</v>
      </c>
      <c r="N1610" s="55" t="s">
        <v>134</v>
      </c>
      <c r="O1610" s="55" t="s">
        <v>42</v>
      </c>
      <c r="P1610" s="55"/>
      <c r="Q1610" s="55" t="s">
        <v>392</v>
      </c>
      <c r="R1610" s="55" t="s">
        <v>557</v>
      </c>
      <c r="S1610" s="55">
        <v>201307</v>
      </c>
      <c r="T1610" s="55" t="s">
        <v>47</v>
      </c>
      <c r="U1610" s="55">
        <v>0</v>
      </c>
      <c r="V1610" s="56">
        <v>-10.41</v>
      </c>
      <c r="W1610" s="55"/>
      <c r="X1610" s="55" t="s">
        <v>384</v>
      </c>
      <c r="Y1610" s="55"/>
      <c r="Z1610" s="55" t="s">
        <v>48</v>
      </c>
      <c r="AA1610" s="55" t="s">
        <v>129</v>
      </c>
      <c r="AB1610" s="55" t="s">
        <v>42</v>
      </c>
      <c r="AC1610" s="55" t="s">
        <v>707</v>
      </c>
      <c r="AD1610" s="55" t="s">
        <v>51</v>
      </c>
      <c r="AE1610" s="53"/>
    </row>
    <row r="1611" spans="1:31" x14ac:dyDescent="0.25">
      <c r="A1611" s="55" t="s">
        <v>35</v>
      </c>
      <c r="B1611" s="55" t="s">
        <v>36</v>
      </c>
      <c r="C1611" s="55" t="s">
        <v>37</v>
      </c>
      <c r="D1611" s="55" t="s">
        <v>121</v>
      </c>
      <c r="E1611" s="55" t="s">
        <v>215</v>
      </c>
      <c r="F1611" s="55" t="s">
        <v>216</v>
      </c>
      <c r="G1611" s="55" t="s">
        <v>124</v>
      </c>
      <c r="H1611" s="55" t="s">
        <v>124</v>
      </c>
      <c r="I1611" s="55" t="s">
        <v>42</v>
      </c>
      <c r="J1611" s="55" t="s">
        <v>261</v>
      </c>
      <c r="K1611" s="55" t="s">
        <v>261</v>
      </c>
      <c r="L1611" s="55" t="s">
        <v>43</v>
      </c>
      <c r="M1611" s="55" t="s">
        <v>44</v>
      </c>
      <c r="N1611" s="55" t="s">
        <v>134</v>
      </c>
      <c r="O1611" s="55" t="s">
        <v>42</v>
      </c>
      <c r="P1611" s="55"/>
      <c r="Q1611" s="55" t="s">
        <v>392</v>
      </c>
      <c r="R1611" s="55" t="s">
        <v>661</v>
      </c>
      <c r="S1611" s="55">
        <v>201307</v>
      </c>
      <c r="T1611" s="55" t="s">
        <v>47</v>
      </c>
      <c r="U1611" s="55">
        <v>0</v>
      </c>
      <c r="V1611" s="56">
        <v>-10.41</v>
      </c>
      <c r="W1611" s="55"/>
      <c r="X1611" s="55" t="s">
        <v>384</v>
      </c>
      <c r="Y1611" s="55"/>
      <c r="Z1611" s="55" t="s">
        <v>48</v>
      </c>
      <c r="AA1611" s="55" t="s">
        <v>129</v>
      </c>
      <c r="AB1611" s="55" t="s">
        <v>42</v>
      </c>
      <c r="AC1611" s="55" t="s">
        <v>707</v>
      </c>
      <c r="AD1611" s="55" t="s">
        <v>51</v>
      </c>
      <c r="AE1611" s="53"/>
    </row>
    <row r="1612" spans="1:31" x14ac:dyDescent="0.25">
      <c r="A1612" s="55" t="s">
        <v>35</v>
      </c>
      <c r="B1612" s="55" t="s">
        <v>36</v>
      </c>
      <c r="C1612" s="55" t="s">
        <v>37</v>
      </c>
      <c r="D1612" s="55" t="s">
        <v>121</v>
      </c>
      <c r="E1612" s="55" t="s">
        <v>215</v>
      </c>
      <c r="F1612" s="55" t="s">
        <v>216</v>
      </c>
      <c r="G1612" s="55" t="s">
        <v>124</v>
      </c>
      <c r="H1612" s="55" t="s">
        <v>124</v>
      </c>
      <c r="I1612" s="55" t="s">
        <v>42</v>
      </c>
      <c r="J1612" s="55" t="s">
        <v>261</v>
      </c>
      <c r="K1612" s="55" t="s">
        <v>261</v>
      </c>
      <c r="L1612" s="55" t="s">
        <v>43</v>
      </c>
      <c r="M1612" s="55" t="s">
        <v>44</v>
      </c>
      <c r="N1612" s="55" t="s">
        <v>134</v>
      </c>
      <c r="O1612" s="55" t="s">
        <v>42</v>
      </c>
      <c r="P1612" s="55"/>
      <c r="Q1612" s="55" t="s">
        <v>392</v>
      </c>
      <c r="R1612" s="55" t="s">
        <v>658</v>
      </c>
      <c r="S1612" s="55">
        <v>201307</v>
      </c>
      <c r="T1612" s="55" t="s">
        <v>47</v>
      </c>
      <c r="U1612" s="55">
        <v>0</v>
      </c>
      <c r="V1612" s="56">
        <v>-10.41</v>
      </c>
      <c r="W1612" s="55"/>
      <c r="X1612" s="55" t="s">
        <v>384</v>
      </c>
      <c r="Y1612" s="55"/>
      <c r="Z1612" s="55" t="s">
        <v>48</v>
      </c>
      <c r="AA1612" s="55" t="s">
        <v>129</v>
      </c>
      <c r="AB1612" s="55" t="s">
        <v>42</v>
      </c>
      <c r="AC1612" s="55" t="s">
        <v>707</v>
      </c>
      <c r="AD1612" s="55" t="s">
        <v>51</v>
      </c>
      <c r="AE1612" s="53"/>
    </row>
    <row r="1613" spans="1:31" x14ac:dyDescent="0.25">
      <c r="A1613" s="55" t="s">
        <v>35</v>
      </c>
      <c r="B1613" s="55" t="s">
        <v>36</v>
      </c>
      <c r="C1613" s="55" t="s">
        <v>37</v>
      </c>
      <c r="D1613" s="55" t="s">
        <v>121</v>
      </c>
      <c r="E1613" s="55" t="s">
        <v>215</v>
      </c>
      <c r="F1613" s="55" t="s">
        <v>216</v>
      </c>
      <c r="G1613" s="55" t="s">
        <v>124</v>
      </c>
      <c r="H1613" s="55" t="s">
        <v>124</v>
      </c>
      <c r="I1613" s="55" t="s">
        <v>42</v>
      </c>
      <c r="J1613" s="55" t="s">
        <v>261</v>
      </c>
      <c r="K1613" s="55" t="s">
        <v>261</v>
      </c>
      <c r="L1613" s="55" t="s">
        <v>43</v>
      </c>
      <c r="M1613" s="55" t="s">
        <v>44</v>
      </c>
      <c r="N1613" s="55" t="s">
        <v>134</v>
      </c>
      <c r="O1613" s="55" t="s">
        <v>42</v>
      </c>
      <c r="P1613" s="55"/>
      <c r="Q1613" s="55" t="s">
        <v>392</v>
      </c>
      <c r="R1613" s="55" t="s">
        <v>659</v>
      </c>
      <c r="S1613" s="55">
        <v>201307</v>
      </c>
      <c r="T1613" s="55" t="s">
        <v>47</v>
      </c>
      <c r="U1613" s="55">
        <v>0</v>
      </c>
      <c r="V1613" s="56">
        <v>-8.33</v>
      </c>
      <c r="W1613" s="55"/>
      <c r="X1613" s="55" t="s">
        <v>384</v>
      </c>
      <c r="Y1613" s="55"/>
      <c r="Z1613" s="55" t="s">
        <v>48</v>
      </c>
      <c r="AA1613" s="55" t="s">
        <v>129</v>
      </c>
      <c r="AB1613" s="55" t="s">
        <v>42</v>
      </c>
      <c r="AC1613" s="55" t="s">
        <v>707</v>
      </c>
      <c r="AD1613" s="55" t="s">
        <v>51</v>
      </c>
      <c r="AE1613" s="53"/>
    </row>
    <row r="1614" spans="1:31" x14ac:dyDescent="0.25">
      <c r="A1614" s="55" t="s">
        <v>35</v>
      </c>
      <c r="B1614" s="55" t="s">
        <v>36</v>
      </c>
      <c r="C1614" s="55" t="s">
        <v>37</v>
      </c>
      <c r="D1614" s="55" t="s">
        <v>121</v>
      </c>
      <c r="E1614" s="55" t="s">
        <v>215</v>
      </c>
      <c r="F1614" s="55" t="s">
        <v>216</v>
      </c>
      <c r="G1614" s="55" t="s">
        <v>124</v>
      </c>
      <c r="H1614" s="55" t="s">
        <v>124</v>
      </c>
      <c r="I1614" s="55" t="s">
        <v>42</v>
      </c>
      <c r="J1614" s="55" t="s">
        <v>261</v>
      </c>
      <c r="K1614" s="55" t="s">
        <v>261</v>
      </c>
      <c r="L1614" s="55" t="s">
        <v>43</v>
      </c>
      <c r="M1614" s="55" t="s">
        <v>44</v>
      </c>
      <c r="N1614" s="55" t="s">
        <v>134</v>
      </c>
      <c r="O1614" s="55" t="s">
        <v>42</v>
      </c>
      <c r="P1614" s="55"/>
      <c r="Q1614" s="55" t="s">
        <v>392</v>
      </c>
      <c r="R1614" s="55" t="s">
        <v>662</v>
      </c>
      <c r="S1614" s="55">
        <v>201307</v>
      </c>
      <c r="T1614" s="55" t="s">
        <v>47</v>
      </c>
      <c r="U1614" s="55">
        <v>0</v>
      </c>
      <c r="V1614" s="56">
        <v>-10.41</v>
      </c>
      <c r="W1614" s="55"/>
      <c r="X1614" s="55" t="s">
        <v>384</v>
      </c>
      <c r="Y1614" s="55"/>
      <c r="Z1614" s="55" t="s">
        <v>48</v>
      </c>
      <c r="AA1614" s="55" t="s">
        <v>129</v>
      </c>
      <c r="AB1614" s="55" t="s">
        <v>42</v>
      </c>
      <c r="AC1614" s="55" t="s">
        <v>707</v>
      </c>
      <c r="AD1614" s="55" t="s">
        <v>51</v>
      </c>
      <c r="AE1614" s="53"/>
    </row>
    <row r="1615" spans="1:31" x14ac:dyDescent="0.25">
      <c r="A1615" s="55" t="s">
        <v>35</v>
      </c>
      <c r="B1615" s="55" t="s">
        <v>36</v>
      </c>
      <c r="C1615" s="55" t="s">
        <v>37</v>
      </c>
      <c r="D1615" s="55" t="s">
        <v>121</v>
      </c>
      <c r="E1615" s="55" t="s">
        <v>215</v>
      </c>
      <c r="F1615" s="55" t="s">
        <v>216</v>
      </c>
      <c r="G1615" s="55" t="s">
        <v>124</v>
      </c>
      <c r="H1615" s="55" t="s">
        <v>124</v>
      </c>
      <c r="I1615" s="55" t="s">
        <v>42</v>
      </c>
      <c r="J1615" s="55" t="s">
        <v>261</v>
      </c>
      <c r="K1615" s="55" t="s">
        <v>261</v>
      </c>
      <c r="L1615" s="55" t="s">
        <v>43</v>
      </c>
      <c r="M1615" s="55" t="s">
        <v>44</v>
      </c>
      <c r="N1615" s="55" t="s">
        <v>134</v>
      </c>
      <c r="O1615" s="55" t="s">
        <v>42</v>
      </c>
      <c r="P1615" s="55"/>
      <c r="Q1615" s="55" t="s">
        <v>392</v>
      </c>
      <c r="R1615" s="55" t="s">
        <v>657</v>
      </c>
      <c r="S1615" s="55">
        <v>201307</v>
      </c>
      <c r="T1615" s="55" t="s">
        <v>47</v>
      </c>
      <c r="U1615" s="55">
        <v>0</v>
      </c>
      <c r="V1615" s="56">
        <v>-10.41</v>
      </c>
      <c r="W1615" s="55"/>
      <c r="X1615" s="55" t="s">
        <v>384</v>
      </c>
      <c r="Y1615" s="55"/>
      <c r="Z1615" s="55" t="s">
        <v>48</v>
      </c>
      <c r="AA1615" s="55" t="s">
        <v>129</v>
      </c>
      <c r="AB1615" s="55" t="s">
        <v>42</v>
      </c>
      <c r="AC1615" s="55" t="s">
        <v>707</v>
      </c>
      <c r="AD1615" s="55" t="s">
        <v>51</v>
      </c>
      <c r="AE1615" s="53"/>
    </row>
    <row r="1616" spans="1:31" x14ac:dyDescent="0.25">
      <c r="A1616" s="55" t="s">
        <v>35</v>
      </c>
      <c r="B1616" s="55" t="s">
        <v>36</v>
      </c>
      <c r="C1616" s="55" t="s">
        <v>37</v>
      </c>
      <c r="D1616" s="55" t="s">
        <v>121</v>
      </c>
      <c r="E1616" s="55" t="s">
        <v>215</v>
      </c>
      <c r="F1616" s="55" t="s">
        <v>216</v>
      </c>
      <c r="G1616" s="55" t="s">
        <v>124</v>
      </c>
      <c r="H1616" s="55" t="s">
        <v>124</v>
      </c>
      <c r="I1616" s="55" t="s">
        <v>42</v>
      </c>
      <c r="J1616" s="55" t="s">
        <v>261</v>
      </c>
      <c r="K1616" s="55" t="s">
        <v>261</v>
      </c>
      <c r="L1616" s="55" t="s">
        <v>43</v>
      </c>
      <c r="M1616" s="55" t="s">
        <v>44</v>
      </c>
      <c r="N1616" s="55" t="s">
        <v>150</v>
      </c>
      <c r="O1616" s="55" t="s">
        <v>42</v>
      </c>
      <c r="P1616" s="55"/>
      <c r="Q1616" s="55" t="s">
        <v>677</v>
      </c>
      <c r="R1616" s="55"/>
      <c r="S1616" s="55">
        <v>201307</v>
      </c>
      <c r="T1616" s="55" t="s">
        <v>52</v>
      </c>
      <c r="U1616" s="55">
        <v>0</v>
      </c>
      <c r="V1616" s="56">
        <v>78588</v>
      </c>
      <c r="W1616" s="55"/>
      <c r="X1616" s="55" t="s">
        <v>267</v>
      </c>
      <c r="Y1616" s="55"/>
      <c r="Z1616" s="55" t="s">
        <v>48</v>
      </c>
      <c r="AA1616" s="55" t="s">
        <v>129</v>
      </c>
      <c r="AB1616" s="55" t="s">
        <v>42</v>
      </c>
      <c r="AC1616" s="55" t="s">
        <v>711</v>
      </c>
      <c r="AD1616" s="55" t="s">
        <v>51</v>
      </c>
      <c r="AE1616" s="53"/>
    </row>
    <row r="1617" spans="1:31" x14ac:dyDescent="0.25">
      <c r="A1617" s="55" t="s">
        <v>35</v>
      </c>
      <c r="B1617" s="55" t="s">
        <v>36</v>
      </c>
      <c r="C1617" s="55" t="s">
        <v>37</v>
      </c>
      <c r="D1617" s="55" t="s">
        <v>121</v>
      </c>
      <c r="E1617" s="55" t="s">
        <v>215</v>
      </c>
      <c r="F1617" s="55" t="s">
        <v>216</v>
      </c>
      <c r="G1617" s="55" t="s">
        <v>124</v>
      </c>
      <c r="H1617" s="55" t="s">
        <v>124</v>
      </c>
      <c r="I1617" s="55" t="s">
        <v>42</v>
      </c>
      <c r="J1617" s="55" t="s">
        <v>261</v>
      </c>
      <c r="K1617" s="55" t="s">
        <v>261</v>
      </c>
      <c r="L1617" s="55" t="s">
        <v>43</v>
      </c>
      <c r="M1617" s="55" t="s">
        <v>44</v>
      </c>
      <c r="N1617" s="55" t="s">
        <v>180</v>
      </c>
      <c r="O1617" s="55" t="s">
        <v>42</v>
      </c>
      <c r="P1617" s="55"/>
      <c r="Q1617" s="55" t="s">
        <v>678</v>
      </c>
      <c r="R1617" s="55"/>
      <c r="S1617" s="55">
        <v>201307</v>
      </c>
      <c r="T1617" s="55" t="s">
        <v>52</v>
      </c>
      <c r="U1617" s="55">
        <v>0</v>
      </c>
      <c r="V1617" s="56">
        <v>379108</v>
      </c>
      <c r="W1617" s="55"/>
      <c r="X1617" s="55"/>
      <c r="Y1617" s="55"/>
      <c r="Z1617" s="55" t="s">
        <v>48</v>
      </c>
      <c r="AA1617" s="55" t="s">
        <v>129</v>
      </c>
      <c r="AB1617" s="55" t="s">
        <v>42</v>
      </c>
      <c r="AC1617" s="55" t="s">
        <v>711</v>
      </c>
      <c r="AD1617" s="55" t="s">
        <v>51</v>
      </c>
      <c r="AE1617" s="53"/>
    </row>
    <row r="1618" spans="1:31" x14ac:dyDescent="0.25">
      <c r="A1618" s="55" t="s">
        <v>35</v>
      </c>
      <c r="B1618" s="55" t="s">
        <v>36</v>
      </c>
      <c r="C1618" s="55" t="s">
        <v>37</v>
      </c>
      <c r="D1618" s="55" t="s">
        <v>121</v>
      </c>
      <c r="E1618" s="55" t="s">
        <v>215</v>
      </c>
      <c r="F1618" s="55" t="s">
        <v>216</v>
      </c>
      <c r="G1618" s="55" t="s">
        <v>124</v>
      </c>
      <c r="H1618" s="55" t="s">
        <v>124</v>
      </c>
      <c r="I1618" s="55" t="s">
        <v>42</v>
      </c>
      <c r="J1618" s="55" t="s">
        <v>261</v>
      </c>
      <c r="K1618" s="55" t="s">
        <v>261</v>
      </c>
      <c r="L1618" s="55" t="s">
        <v>43</v>
      </c>
      <c r="M1618" s="55" t="s">
        <v>44</v>
      </c>
      <c r="N1618" s="55" t="s">
        <v>134</v>
      </c>
      <c r="O1618" s="55" t="s">
        <v>42</v>
      </c>
      <c r="P1618" s="55"/>
      <c r="Q1618" s="55" t="s">
        <v>392</v>
      </c>
      <c r="R1618" s="55" t="s">
        <v>742</v>
      </c>
      <c r="S1618" s="55">
        <v>201307</v>
      </c>
      <c r="T1618" s="55" t="s">
        <v>47</v>
      </c>
      <c r="U1618" s="55">
        <v>0</v>
      </c>
      <c r="V1618" s="56">
        <v>-8.33</v>
      </c>
      <c r="W1618" s="55"/>
      <c r="X1618" s="55" t="s">
        <v>384</v>
      </c>
      <c r="Y1618" s="55"/>
      <c r="Z1618" s="55" t="s">
        <v>48</v>
      </c>
      <c r="AA1618" s="55" t="s">
        <v>129</v>
      </c>
      <c r="AB1618" s="55" t="s">
        <v>42</v>
      </c>
      <c r="AC1618" s="55" t="s">
        <v>707</v>
      </c>
      <c r="AD1618" s="55" t="s">
        <v>51</v>
      </c>
    </row>
    <row r="1619" spans="1:31" x14ac:dyDescent="0.25">
      <c r="A1619" s="55" t="s">
        <v>35</v>
      </c>
      <c r="B1619" s="55" t="s">
        <v>36</v>
      </c>
      <c r="C1619" s="55" t="s">
        <v>37</v>
      </c>
      <c r="D1619" s="55" t="s">
        <v>121</v>
      </c>
      <c r="E1619" s="55" t="s">
        <v>215</v>
      </c>
      <c r="F1619" s="55" t="s">
        <v>216</v>
      </c>
      <c r="G1619" s="55" t="s">
        <v>124</v>
      </c>
      <c r="H1619" s="55" t="s">
        <v>124</v>
      </c>
      <c r="I1619" s="55" t="s">
        <v>42</v>
      </c>
      <c r="J1619" s="55" t="s">
        <v>257</v>
      </c>
      <c r="K1619" s="55" t="s">
        <v>257</v>
      </c>
      <c r="L1619" s="55" t="s">
        <v>43</v>
      </c>
      <c r="M1619" s="55" t="s">
        <v>44</v>
      </c>
      <c r="N1619" s="55" t="s">
        <v>134</v>
      </c>
      <c r="O1619" s="55" t="s">
        <v>42</v>
      </c>
      <c r="P1619" s="55"/>
      <c r="Q1619" s="55" t="s">
        <v>392</v>
      </c>
      <c r="R1619" s="55" t="s">
        <v>741</v>
      </c>
      <c r="S1619" s="55">
        <v>201307</v>
      </c>
      <c r="T1619" s="55" t="s">
        <v>47</v>
      </c>
      <c r="U1619" s="55">
        <v>0</v>
      </c>
      <c r="V1619" s="56">
        <v>-10.41</v>
      </c>
      <c r="W1619" s="55"/>
      <c r="X1619" s="55" t="s">
        <v>384</v>
      </c>
      <c r="Y1619" s="55"/>
      <c r="Z1619" s="55" t="s">
        <v>48</v>
      </c>
      <c r="AA1619" s="55" t="s">
        <v>129</v>
      </c>
      <c r="AB1619" s="55" t="s">
        <v>42</v>
      </c>
      <c r="AC1619" s="55" t="s">
        <v>707</v>
      </c>
      <c r="AD1619" s="55" t="s">
        <v>51</v>
      </c>
    </row>
    <row r="1620" spans="1:31" x14ac:dyDescent="0.25">
      <c r="A1620" s="55" t="s">
        <v>35</v>
      </c>
      <c r="B1620" s="55" t="s">
        <v>36</v>
      </c>
      <c r="C1620" s="55" t="s">
        <v>37</v>
      </c>
      <c r="D1620" s="55" t="s">
        <v>121</v>
      </c>
      <c r="E1620" s="55" t="s">
        <v>215</v>
      </c>
      <c r="F1620" s="55" t="s">
        <v>216</v>
      </c>
      <c r="G1620" s="55" t="s">
        <v>124</v>
      </c>
      <c r="H1620" s="55" t="s">
        <v>124</v>
      </c>
      <c r="I1620" s="55" t="s">
        <v>42</v>
      </c>
      <c r="J1620" s="55" t="s">
        <v>257</v>
      </c>
      <c r="K1620" s="55" t="s">
        <v>257</v>
      </c>
      <c r="L1620" s="55" t="s">
        <v>43</v>
      </c>
      <c r="M1620" s="55" t="s">
        <v>44</v>
      </c>
      <c r="N1620" s="55" t="s">
        <v>134</v>
      </c>
      <c r="O1620" s="55" t="s">
        <v>42</v>
      </c>
      <c r="P1620" s="55"/>
      <c r="Q1620" s="55" t="s">
        <v>392</v>
      </c>
      <c r="R1620" s="55" t="s">
        <v>742</v>
      </c>
      <c r="S1620" s="55">
        <v>201307</v>
      </c>
      <c r="T1620" s="55" t="s">
        <v>47</v>
      </c>
      <c r="U1620" s="55">
        <v>0</v>
      </c>
      <c r="V1620" s="56">
        <v>-8.33</v>
      </c>
      <c r="W1620" s="55"/>
      <c r="X1620" s="55" t="s">
        <v>384</v>
      </c>
      <c r="Y1620" s="55"/>
      <c r="Z1620" s="55" t="s">
        <v>48</v>
      </c>
      <c r="AA1620" s="55" t="s">
        <v>129</v>
      </c>
      <c r="AB1620" s="55" t="s">
        <v>42</v>
      </c>
      <c r="AC1620" s="55" t="s">
        <v>707</v>
      </c>
      <c r="AD1620" s="55" t="s">
        <v>51</v>
      </c>
    </row>
    <row r="1621" spans="1:31" x14ac:dyDescent="0.25">
      <c r="A1621" s="55" t="s">
        <v>35</v>
      </c>
      <c r="B1621" s="55" t="s">
        <v>36</v>
      </c>
      <c r="C1621" s="55" t="s">
        <v>37</v>
      </c>
      <c r="D1621" s="55" t="s">
        <v>121</v>
      </c>
      <c r="E1621" s="55" t="s">
        <v>215</v>
      </c>
      <c r="F1621" s="55" t="s">
        <v>216</v>
      </c>
      <c r="G1621" s="55" t="s">
        <v>124</v>
      </c>
      <c r="H1621" s="55" t="s">
        <v>124</v>
      </c>
      <c r="I1621" s="55" t="s">
        <v>42</v>
      </c>
      <c r="J1621" s="55" t="s">
        <v>257</v>
      </c>
      <c r="K1621" s="55" t="s">
        <v>257</v>
      </c>
      <c r="L1621" s="55" t="s">
        <v>43</v>
      </c>
      <c r="M1621" s="55" t="s">
        <v>44</v>
      </c>
      <c r="N1621" s="55" t="s">
        <v>134</v>
      </c>
      <c r="O1621" s="55" t="s">
        <v>42</v>
      </c>
      <c r="P1621" s="55"/>
      <c r="Q1621" s="55" t="s">
        <v>392</v>
      </c>
      <c r="R1621" s="55" t="s">
        <v>745</v>
      </c>
      <c r="S1621" s="55">
        <v>201307</v>
      </c>
      <c r="T1621" s="55" t="s">
        <v>47</v>
      </c>
      <c r="U1621" s="55">
        <v>0</v>
      </c>
      <c r="V1621" s="56">
        <v>-10.41</v>
      </c>
      <c r="W1621" s="55"/>
      <c r="X1621" s="55" t="s">
        <v>384</v>
      </c>
      <c r="Y1621" s="55"/>
      <c r="Z1621" s="55" t="s">
        <v>48</v>
      </c>
      <c r="AA1621" s="55" t="s">
        <v>129</v>
      </c>
      <c r="AB1621" s="55" t="s">
        <v>42</v>
      </c>
      <c r="AC1621" s="55" t="s">
        <v>707</v>
      </c>
      <c r="AD1621" s="55" t="s">
        <v>51</v>
      </c>
    </row>
    <row r="1622" spans="1:31" x14ac:dyDescent="0.25">
      <c r="A1622" s="55" t="s">
        <v>35</v>
      </c>
      <c r="B1622" s="55" t="s">
        <v>36</v>
      </c>
      <c r="C1622" s="55" t="s">
        <v>37</v>
      </c>
      <c r="D1622" s="55" t="s">
        <v>121</v>
      </c>
      <c r="E1622" s="55" t="s">
        <v>215</v>
      </c>
      <c r="F1622" s="55" t="s">
        <v>216</v>
      </c>
      <c r="G1622" s="55" t="s">
        <v>124</v>
      </c>
      <c r="H1622" s="55" t="s">
        <v>124</v>
      </c>
      <c r="I1622" s="55" t="s">
        <v>42</v>
      </c>
      <c r="J1622" s="55" t="s">
        <v>261</v>
      </c>
      <c r="K1622" s="55" t="s">
        <v>261</v>
      </c>
      <c r="L1622" s="55" t="s">
        <v>43</v>
      </c>
      <c r="M1622" s="55" t="s">
        <v>44</v>
      </c>
      <c r="N1622" s="55" t="s">
        <v>134</v>
      </c>
      <c r="O1622" s="55" t="s">
        <v>42</v>
      </c>
      <c r="P1622" s="55"/>
      <c r="Q1622" s="55" t="s">
        <v>392</v>
      </c>
      <c r="R1622" s="55" t="s">
        <v>750</v>
      </c>
      <c r="S1622" s="55">
        <v>201307</v>
      </c>
      <c r="T1622" s="55" t="s">
        <v>47</v>
      </c>
      <c r="U1622" s="55">
        <v>0</v>
      </c>
      <c r="V1622" s="56">
        <v>-10.41</v>
      </c>
      <c r="W1622" s="55"/>
      <c r="X1622" s="55" t="s">
        <v>384</v>
      </c>
      <c r="Y1622" s="55"/>
      <c r="Z1622" s="55" t="s">
        <v>48</v>
      </c>
      <c r="AA1622" s="55" t="s">
        <v>129</v>
      </c>
      <c r="AB1622" s="55" t="s">
        <v>42</v>
      </c>
      <c r="AC1622" s="55" t="s">
        <v>707</v>
      </c>
      <c r="AD1622" s="55" t="s">
        <v>51</v>
      </c>
    </row>
    <row r="1623" spans="1:31" x14ac:dyDescent="0.25">
      <c r="A1623" s="55" t="s">
        <v>35</v>
      </c>
      <c r="B1623" s="55" t="s">
        <v>36</v>
      </c>
      <c r="C1623" s="55" t="s">
        <v>37</v>
      </c>
      <c r="D1623" s="55" t="s">
        <v>121</v>
      </c>
      <c r="E1623" s="55" t="s">
        <v>215</v>
      </c>
      <c r="F1623" s="55" t="s">
        <v>216</v>
      </c>
      <c r="G1623" s="55" t="s">
        <v>124</v>
      </c>
      <c r="H1623" s="55" t="s">
        <v>124</v>
      </c>
      <c r="I1623" s="55" t="s">
        <v>42</v>
      </c>
      <c r="J1623" s="55" t="s">
        <v>261</v>
      </c>
      <c r="K1623" s="55" t="s">
        <v>261</v>
      </c>
      <c r="L1623" s="55" t="s">
        <v>43</v>
      </c>
      <c r="M1623" s="55" t="s">
        <v>44</v>
      </c>
      <c r="N1623" s="55" t="s">
        <v>134</v>
      </c>
      <c r="O1623" s="55" t="s">
        <v>42</v>
      </c>
      <c r="P1623" s="55"/>
      <c r="Q1623" s="55" t="s">
        <v>392</v>
      </c>
      <c r="R1623" s="55" t="s">
        <v>741</v>
      </c>
      <c r="S1623" s="55">
        <v>201307</v>
      </c>
      <c r="T1623" s="55" t="s">
        <v>47</v>
      </c>
      <c r="U1623" s="55">
        <v>0</v>
      </c>
      <c r="V1623" s="56">
        <v>-10.41</v>
      </c>
      <c r="W1623" s="55"/>
      <c r="X1623" s="55" t="s">
        <v>384</v>
      </c>
      <c r="Y1623" s="55"/>
      <c r="Z1623" s="55" t="s">
        <v>48</v>
      </c>
      <c r="AA1623" s="55" t="s">
        <v>129</v>
      </c>
      <c r="AB1623" s="55" t="s">
        <v>42</v>
      </c>
      <c r="AC1623" s="55" t="s">
        <v>707</v>
      </c>
      <c r="AD1623" s="55" t="s">
        <v>51</v>
      </c>
    </row>
    <row r="1624" spans="1:31" x14ac:dyDescent="0.25">
      <c r="A1624" s="55" t="s">
        <v>35</v>
      </c>
      <c r="B1624" s="55" t="s">
        <v>36</v>
      </c>
      <c r="C1624" s="55" t="s">
        <v>37</v>
      </c>
      <c r="D1624" s="55" t="s">
        <v>121</v>
      </c>
      <c r="E1624" s="55" t="s">
        <v>215</v>
      </c>
      <c r="F1624" s="55" t="s">
        <v>216</v>
      </c>
      <c r="G1624" s="55" t="s">
        <v>124</v>
      </c>
      <c r="H1624" s="55" t="s">
        <v>124</v>
      </c>
      <c r="I1624" s="55" t="s">
        <v>42</v>
      </c>
      <c r="J1624" s="55" t="s">
        <v>261</v>
      </c>
      <c r="K1624" s="55" t="s">
        <v>261</v>
      </c>
      <c r="L1624" s="55" t="s">
        <v>43</v>
      </c>
      <c r="M1624" s="55" t="s">
        <v>44</v>
      </c>
      <c r="N1624" s="55" t="s">
        <v>134</v>
      </c>
      <c r="O1624" s="55" t="s">
        <v>42</v>
      </c>
      <c r="P1624" s="55"/>
      <c r="Q1624" s="55" t="s">
        <v>392</v>
      </c>
      <c r="R1624" s="55" t="s">
        <v>745</v>
      </c>
      <c r="S1624" s="55">
        <v>201307</v>
      </c>
      <c r="T1624" s="55" t="s">
        <v>47</v>
      </c>
      <c r="U1624" s="55">
        <v>0</v>
      </c>
      <c r="V1624" s="56">
        <v>-10.41</v>
      </c>
      <c r="W1624" s="55"/>
      <c r="X1624" s="55" t="s">
        <v>384</v>
      </c>
      <c r="Y1624" s="55"/>
      <c r="Z1624" s="55" t="s">
        <v>48</v>
      </c>
      <c r="AA1624" s="55" t="s">
        <v>129</v>
      </c>
      <c r="AB1624" s="55" t="s">
        <v>42</v>
      </c>
      <c r="AC1624" s="55" t="s">
        <v>707</v>
      </c>
      <c r="AD1624" s="55" t="s">
        <v>51</v>
      </c>
    </row>
    <row r="1625" spans="1:31" x14ac:dyDescent="0.25">
      <c r="A1625" s="55" t="s">
        <v>35</v>
      </c>
      <c r="B1625" s="55" t="s">
        <v>36</v>
      </c>
      <c r="C1625" s="55" t="s">
        <v>37</v>
      </c>
      <c r="D1625" s="55" t="s">
        <v>121</v>
      </c>
      <c r="E1625" s="55" t="s">
        <v>122</v>
      </c>
      <c r="F1625" s="55" t="s">
        <v>123</v>
      </c>
      <c r="G1625" s="55" t="s">
        <v>124</v>
      </c>
      <c r="H1625" s="55" t="s">
        <v>124</v>
      </c>
      <c r="I1625" s="55" t="s">
        <v>42</v>
      </c>
      <c r="J1625" s="55" t="s">
        <v>283</v>
      </c>
      <c r="K1625" s="55" t="s">
        <v>283</v>
      </c>
      <c r="L1625" s="55" t="s">
        <v>43</v>
      </c>
      <c r="M1625" s="55" t="s">
        <v>44</v>
      </c>
      <c r="N1625" s="55" t="s">
        <v>150</v>
      </c>
      <c r="O1625" s="55" t="s">
        <v>42</v>
      </c>
      <c r="P1625" s="55"/>
      <c r="Q1625" s="55" t="s">
        <v>459</v>
      </c>
      <c r="R1625" s="55"/>
      <c r="S1625" s="55">
        <v>201307</v>
      </c>
      <c r="T1625" s="55" t="s">
        <v>47</v>
      </c>
      <c r="U1625" s="55">
        <v>0</v>
      </c>
      <c r="V1625" s="56">
        <v>-648840.5</v>
      </c>
      <c r="W1625" s="55"/>
      <c r="X1625" s="55" t="s">
        <v>460</v>
      </c>
      <c r="Y1625" s="55"/>
      <c r="Z1625" s="55" t="s">
        <v>48</v>
      </c>
      <c r="AA1625" s="55" t="s">
        <v>129</v>
      </c>
      <c r="AB1625" s="55" t="s">
        <v>42</v>
      </c>
      <c r="AC1625" s="55" t="s">
        <v>712</v>
      </c>
      <c r="AD1625" s="55" t="s">
        <v>51</v>
      </c>
    </row>
    <row r="1626" spans="1:31" x14ac:dyDescent="0.25">
      <c r="A1626" s="55" t="s">
        <v>35</v>
      </c>
      <c r="B1626" s="55" t="s">
        <v>36</v>
      </c>
      <c r="C1626" s="55" t="s">
        <v>37</v>
      </c>
      <c r="D1626" s="55" t="s">
        <v>121</v>
      </c>
      <c r="E1626" s="55" t="s">
        <v>122</v>
      </c>
      <c r="F1626" s="55" t="s">
        <v>123</v>
      </c>
      <c r="G1626" s="55" t="s">
        <v>124</v>
      </c>
      <c r="H1626" s="55" t="s">
        <v>124</v>
      </c>
      <c r="I1626" s="55" t="s">
        <v>42</v>
      </c>
      <c r="J1626" s="55" t="s">
        <v>283</v>
      </c>
      <c r="K1626" s="55" t="s">
        <v>283</v>
      </c>
      <c r="L1626" s="55" t="s">
        <v>43</v>
      </c>
      <c r="M1626" s="55" t="s">
        <v>44</v>
      </c>
      <c r="N1626" s="55" t="s">
        <v>150</v>
      </c>
      <c r="O1626" s="55" t="s">
        <v>42</v>
      </c>
      <c r="P1626" s="55"/>
      <c r="Q1626" s="55" t="s">
        <v>459</v>
      </c>
      <c r="R1626" s="55"/>
      <c r="S1626" s="55">
        <v>201307</v>
      </c>
      <c r="T1626" s="55" t="s">
        <v>52</v>
      </c>
      <c r="U1626" s="55">
        <v>0</v>
      </c>
      <c r="V1626" s="56">
        <v>221734.56</v>
      </c>
      <c r="W1626" s="55"/>
      <c r="X1626" s="55" t="s">
        <v>460</v>
      </c>
      <c r="Y1626" s="55"/>
      <c r="Z1626" s="55" t="s">
        <v>48</v>
      </c>
      <c r="AA1626" s="55" t="s">
        <v>129</v>
      </c>
      <c r="AB1626" s="55" t="s">
        <v>42</v>
      </c>
      <c r="AC1626" s="55" t="s">
        <v>711</v>
      </c>
      <c r="AD1626" s="55" t="s">
        <v>51</v>
      </c>
    </row>
    <row r="1627" spans="1:31" x14ac:dyDescent="0.25">
      <c r="A1627" s="55" t="s">
        <v>35</v>
      </c>
      <c r="B1627" s="55" t="s">
        <v>36</v>
      </c>
      <c r="C1627" s="55" t="s">
        <v>37</v>
      </c>
      <c r="D1627" s="55" t="s">
        <v>121</v>
      </c>
      <c r="E1627" s="55" t="s">
        <v>122</v>
      </c>
      <c r="F1627" s="55" t="s">
        <v>123</v>
      </c>
      <c r="G1627" s="55" t="s">
        <v>124</v>
      </c>
      <c r="H1627" s="55" t="s">
        <v>124</v>
      </c>
      <c r="I1627" s="55" t="s">
        <v>42</v>
      </c>
      <c r="J1627" s="55" t="s">
        <v>283</v>
      </c>
      <c r="K1627" s="55" t="s">
        <v>283</v>
      </c>
      <c r="L1627" s="55" t="s">
        <v>43</v>
      </c>
      <c r="M1627" s="55" t="s">
        <v>44</v>
      </c>
      <c r="N1627" s="55" t="s">
        <v>150</v>
      </c>
      <c r="O1627" s="55" t="s">
        <v>42</v>
      </c>
      <c r="P1627" s="55"/>
      <c r="Q1627" s="55" t="s">
        <v>459</v>
      </c>
      <c r="R1627" s="55"/>
      <c r="S1627" s="55">
        <v>201307</v>
      </c>
      <c r="T1627" s="55" t="s">
        <v>52</v>
      </c>
      <c r="U1627" s="55">
        <v>0</v>
      </c>
      <c r="V1627" s="56">
        <v>129277.25</v>
      </c>
      <c r="W1627" s="55"/>
      <c r="X1627" s="55" t="s">
        <v>460</v>
      </c>
      <c r="Y1627" s="55"/>
      <c r="Z1627" s="55" t="s">
        <v>48</v>
      </c>
      <c r="AA1627" s="55" t="s">
        <v>129</v>
      </c>
      <c r="AB1627" s="55" t="s">
        <v>42</v>
      </c>
      <c r="AC1627" s="55" t="s">
        <v>711</v>
      </c>
      <c r="AD1627" s="55" t="s">
        <v>51</v>
      </c>
    </row>
    <row r="1628" spans="1:31" x14ac:dyDescent="0.25">
      <c r="A1628" s="55" t="s">
        <v>35</v>
      </c>
      <c r="B1628" s="55" t="s">
        <v>36</v>
      </c>
      <c r="C1628" s="55" t="s">
        <v>37</v>
      </c>
      <c r="D1628" s="55" t="s">
        <v>121</v>
      </c>
      <c r="E1628" s="55" t="s">
        <v>122</v>
      </c>
      <c r="F1628" s="55" t="s">
        <v>123</v>
      </c>
      <c r="G1628" s="55" t="s">
        <v>124</v>
      </c>
      <c r="H1628" s="55" t="s">
        <v>124</v>
      </c>
      <c r="I1628" s="55" t="s">
        <v>42</v>
      </c>
      <c r="J1628" s="55" t="s">
        <v>283</v>
      </c>
      <c r="K1628" s="55" t="s">
        <v>283</v>
      </c>
      <c r="L1628" s="55" t="s">
        <v>43</v>
      </c>
      <c r="M1628" s="55" t="s">
        <v>44</v>
      </c>
      <c r="N1628" s="55" t="s">
        <v>150</v>
      </c>
      <c r="O1628" s="55" t="s">
        <v>42</v>
      </c>
      <c r="P1628" s="55"/>
      <c r="Q1628" s="55" t="s">
        <v>459</v>
      </c>
      <c r="R1628" s="55"/>
      <c r="S1628" s="55">
        <v>201307</v>
      </c>
      <c r="T1628" s="55" t="s">
        <v>52</v>
      </c>
      <c r="U1628" s="55">
        <v>0</v>
      </c>
      <c r="V1628" s="56">
        <v>109488.5</v>
      </c>
      <c r="W1628" s="55"/>
      <c r="X1628" s="55" t="s">
        <v>460</v>
      </c>
      <c r="Y1628" s="55"/>
      <c r="Z1628" s="55" t="s">
        <v>48</v>
      </c>
      <c r="AA1628" s="55" t="s">
        <v>129</v>
      </c>
      <c r="AB1628" s="55" t="s">
        <v>42</v>
      </c>
      <c r="AC1628" s="55" t="s">
        <v>711</v>
      </c>
      <c r="AD1628" s="55" t="s">
        <v>51</v>
      </c>
    </row>
    <row r="1629" spans="1:31" x14ac:dyDescent="0.25">
      <c r="A1629" s="55" t="s">
        <v>35</v>
      </c>
      <c r="B1629" s="55" t="s">
        <v>36</v>
      </c>
      <c r="C1629" s="55" t="s">
        <v>37</v>
      </c>
      <c r="D1629" s="55" t="s">
        <v>121</v>
      </c>
      <c r="E1629" s="55" t="s">
        <v>122</v>
      </c>
      <c r="F1629" s="55" t="s">
        <v>123</v>
      </c>
      <c r="G1629" s="55" t="s">
        <v>124</v>
      </c>
      <c r="H1629" s="55" t="s">
        <v>124</v>
      </c>
      <c r="I1629" s="55" t="s">
        <v>42</v>
      </c>
      <c r="J1629" s="55" t="s">
        <v>283</v>
      </c>
      <c r="K1629" s="55" t="s">
        <v>283</v>
      </c>
      <c r="L1629" s="55" t="s">
        <v>43</v>
      </c>
      <c r="M1629" s="55" t="s">
        <v>44</v>
      </c>
      <c r="N1629" s="55" t="s">
        <v>134</v>
      </c>
      <c r="O1629" s="55" t="s">
        <v>42</v>
      </c>
      <c r="P1629" s="55"/>
      <c r="Q1629" s="55" t="s">
        <v>779</v>
      </c>
      <c r="R1629" s="55" t="s">
        <v>780</v>
      </c>
      <c r="S1629" s="55">
        <v>201307</v>
      </c>
      <c r="T1629" s="55" t="s">
        <v>47</v>
      </c>
      <c r="U1629" s="55">
        <v>0</v>
      </c>
      <c r="V1629" s="56">
        <v>-622.54</v>
      </c>
      <c r="W1629" s="55"/>
      <c r="X1629" s="55" t="s">
        <v>460</v>
      </c>
      <c r="Y1629" s="55"/>
      <c r="Z1629" s="55" t="s">
        <v>48</v>
      </c>
      <c r="AA1629" s="55" t="s">
        <v>129</v>
      </c>
      <c r="AB1629" s="55" t="s">
        <v>42</v>
      </c>
      <c r="AC1629" s="55" t="s">
        <v>707</v>
      </c>
      <c r="AD1629" s="55" t="s">
        <v>51</v>
      </c>
    </row>
    <row r="1630" spans="1:31" x14ac:dyDescent="0.25">
      <c r="A1630" s="55" t="s">
        <v>35</v>
      </c>
      <c r="B1630" s="55" t="s">
        <v>36</v>
      </c>
      <c r="C1630" s="55" t="s">
        <v>37</v>
      </c>
      <c r="D1630" s="55" t="s">
        <v>121</v>
      </c>
      <c r="E1630" s="55" t="s">
        <v>122</v>
      </c>
      <c r="F1630" s="55" t="s">
        <v>123</v>
      </c>
      <c r="G1630" s="55" t="s">
        <v>124</v>
      </c>
      <c r="H1630" s="55" t="s">
        <v>124</v>
      </c>
      <c r="I1630" s="55" t="s">
        <v>42</v>
      </c>
      <c r="J1630" s="55" t="s">
        <v>283</v>
      </c>
      <c r="K1630" s="55" t="s">
        <v>283</v>
      </c>
      <c r="L1630" s="55" t="s">
        <v>43</v>
      </c>
      <c r="M1630" s="55" t="s">
        <v>44</v>
      </c>
      <c r="N1630" s="55" t="s">
        <v>134</v>
      </c>
      <c r="O1630" s="55" t="s">
        <v>42</v>
      </c>
      <c r="P1630" s="55"/>
      <c r="Q1630" s="55" t="s">
        <v>779</v>
      </c>
      <c r="R1630" s="55" t="s">
        <v>781</v>
      </c>
      <c r="S1630" s="55">
        <v>201307</v>
      </c>
      <c r="T1630" s="55" t="s">
        <v>47</v>
      </c>
      <c r="U1630" s="55">
        <v>0</v>
      </c>
      <c r="V1630" s="56">
        <v>-1077.46</v>
      </c>
      <c r="W1630" s="55"/>
      <c r="X1630" s="55" t="s">
        <v>460</v>
      </c>
      <c r="Y1630" s="55"/>
      <c r="Z1630" s="55" t="s">
        <v>48</v>
      </c>
      <c r="AA1630" s="55" t="s">
        <v>129</v>
      </c>
      <c r="AB1630" s="55" t="s">
        <v>42</v>
      </c>
      <c r="AC1630" s="55" t="s">
        <v>707</v>
      </c>
      <c r="AD1630" s="55" t="s">
        <v>51</v>
      </c>
    </row>
    <row r="1631" spans="1:31" x14ac:dyDescent="0.25">
      <c r="A1631" s="55" t="s">
        <v>35</v>
      </c>
      <c r="B1631" s="55" t="s">
        <v>36</v>
      </c>
      <c r="C1631" s="55" t="s">
        <v>37</v>
      </c>
      <c r="D1631" s="55" t="s">
        <v>121</v>
      </c>
      <c r="E1631" s="55" t="s">
        <v>122</v>
      </c>
      <c r="F1631" s="55" t="s">
        <v>123</v>
      </c>
      <c r="G1631" s="55" t="s">
        <v>124</v>
      </c>
      <c r="H1631" s="55" t="s">
        <v>124</v>
      </c>
      <c r="I1631" s="55" t="s">
        <v>42</v>
      </c>
      <c r="J1631" s="55" t="s">
        <v>285</v>
      </c>
      <c r="K1631" s="55" t="s">
        <v>285</v>
      </c>
      <c r="L1631" s="55" t="s">
        <v>43</v>
      </c>
      <c r="M1631" s="55" t="s">
        <v>44</v>
      </c>
      <c r="N1631" s="55" t="s">
        <v>150</v>
      </c>
      <c r="O1631" s="55" t="s">
        <v>42</v>
      </c>
      <c r="P1631" s="55"/>
      <c r="Q1631" s="55" t="s">
        <v>688</v>
      </c>
      <c r="R1631" s="55"/>
      <c r="S1631" s="55">
        <v>201307</v>
      </c>
      <c r="T1631" s="55" t="s">
        <v>47</v>
      </c>
      <c r="U1631" s="55">
        <v>0</v>
      </c>
      <c r="V1631" s="56">
        <v>-43597.5</v>
      </c>
      <c r="W1631" s="55"/>
      <c r="X1631" s="55" t="s">
        <v>288</v>
      </c>
      <c r="Y1631" s="55"/>
      <c r="Z1631" s="55" t="s">
        <v>48</v>
      </c>
      <c r="AA1631" s="55" t="s">
        <v>129</v>
      </c>
      <c r="AB1631" s="55" t="s">
        <v>42</v>
      </c>
      <c r="AC1631" s="55" t="s">
        <v>712</v>
      </c>
      <c r="AD1631" s="55" t="s">
        <v>51</v>
      </c>
    </row>
    <row r="1632" spans="1:31" x14ac:dyDescent="0.25">
      <c r="A1632" s="55" t="s">
        <v>35</v>
      </c>
      <c r="B1632" s="55" t="s">
        <v>36</v>
      </c>
      <c r="C1632" s="55" t="s">
        <v>37</v>
      </c>
      <c r="D1632" s="55" t="s">
        <v>121</v>
      </c>
      <c r="E1632" s="55" t="s">
        <v>122</v>
      </c>
      <c r="F1632" s="55" t="s">
        <v>123</v>
      </c>
      <c r="G1632" s="55" t="s">
        <v>124</v>
      </c>
      <c r="H1632" s="55" t="s">
        <v>124</v>
      </c>
      <c r="I1632" s="55" t="s">
        <v>42</v>
      </c>
      <c r="J1632" s="55" t="s">
        <v>285</v>
      </c>
      <c r="K1632" s="55" t="s">
        <v>285</v>
      </c>
      <c r="L1632" s="55" t="s">
        <v>43</v>
      </c>
      <c r="M1632" s="55" t="s">
        <v>44</v>
      </c>
      <c r="N1632" s="55" t="s">
        <v>150</v>
      </c>
      <c r="O1632" s="55" t="s">
        <v>42</v>
      </c>
      <c r="P1632" s="55"/>
      <c r="Q1632" s="55" t="s">
        <v>688</v>
      </c>
      <c r="R1632" s="55"/>
      <c r="S1632" s="55">
        <v>201307</v>
      </c>
      <c r="T1632" s="55" t="s">
        <v>52</v>
      </c>
      <c r="U1632" s="55">
        <v>0</v>
      </c>
      <c r="V1632" s="56">
        <v>58726.22</v>
      </c>
      <c r="W1632" s="55"/>
      <c r="X1632" s="55" t="s">
        <v>288</v>
      </c>
      <c r="Y1632" s="55"/>
      <c r="Z1632" s="55" t="s">
        <v>48</v>
      </c>
      <c r="AA1632" s="55" t="s">
        <v>129</v>
      </c>
      <c r="AB1632" s="55" t="s">
        <v>42</v>
      </c>
      <c r="AC1632" s="55" t="s">
        <v>711</v>
      </c>
      <c r="AD1632" s="55" t="s">
        <v>51</v>
      </c>
    </row>
    <row r="1633" spans="1:32" x14ac:dyDescent="0.25">
      <c r="A1633" s="55" t="s">
        <v>35</v>
      </c>
      <c r="B1633" s="55" t="s">
        <v>36</v>
      </c>
      <c r="C1633" s="55" t="s">
        <v>37</v>
      </c>
      <c r="D1633" s="55" t="s">
        <v>121</v>
      </c>
      <c r="E1633" s="55" t="s">
        <v>122</v>
      </c>
      <c r="F1633" s="55" t="s">
        <v>123</v>
      </c>
      <c r="G1633" s="55" t="s">
        <v>124</v>
      </c>
      <c r="H1633" s="55" t="s">
        <v>124</v>
      </c>
      <c r="I1633" s="55" t="s">
        <v>42</v>
      </c>
      <c r="J1633" s="55" t="s">
        <v>298</v>
      </c>
      <c r="K1633" s="55" t="s">
        <v>298</v>
      </c>
      <c r="L1633" s="55" t="s">
        <v>43</v>
      </c>
      <c r="M1633" s="55" t="s">
        <v>44</v>
      </c>
      <c r="N1633" s="55" t="s">
        <v>134</v>
      </c>
      <c r="O1633" s="55" t="s">
        <v>42</v>
      </c>
      <c r="P1633" s="55"/>
      <c r="Q1633" s="55" t="s">
        <v>791</v>
      </c>
      <c r="R1633" s="55" t="s">
        <v>692</v>
      </c>
      <c r="S1633" s="55">
        <v>201307</v>
      </c>
      <c r="T1633" s="55" t="s">
        <v>47</v>
      </c>
      <c r="U1633" s="55">
        <v>0</v>
      </c>
      <c r="V1633" s="56">
        <v>-191.4</v>
      </c>
      <c r="W1633" s="55"/>
      <c r="X1633" s="55" t="s">
        <v>693</v>
      </c>
      <c r="Y1633" s="55"/>
      <c r="Z1633" s="55" t="s">
        <v>48</v>
      </c>
      <c r="AA1633" s="55" t="s">
        <v>129</v>
      </c>
      <c r="AB1633" s="55" t="s">
        <v>42</v>
      </c>
      <c r="AC1633" s="55" t="s">
        <v>707</v>
      </c>
      <c r="AD1633" s="55" t="s">
        <v>51</v>
      </c>
    </row>
    <row r="1634" spans="1:32" x14ac:dyDescent="0.25">
      <c r="A1634" s="55" t="s">
        <v>35</v>
      </c>
      <c r="B1634" s="55" t="s">
        <v>36</v>
      </c>
      <c r="C1634" s="55" t="s">
        <v>37</v>
      </c>
      <c r="D1634" s="55" t="s">
        <v>121</v>
      </c>
      <c r="E1634" s="55" t="s">
        <v>122</v>
      </c>
      <c r="F1634" s="55" t="s">
        <v>123</v>
      </c>
      <c r="G1634" s="55" t="s">
        <v>124</v>
      </c>
      <c r="H1634" s="55" t="s">
        <v>124</v>
      </c>
      <c r="I1634" s="55" t="s">
        <v>42</v>
      </c>
      <c r="J1634" s="55" t="s">
        <v>298</v>
      </c>
      <c r="K1634" s="55" t="s">
        <v>298</v>
      </c>
      <c r="L1634" s="55" t="s">
        <v>43</v>
      </c>
      <c r="M1634" s="55" t="s">
        <v>44</v>
      </c>
      <c r="N1634" s="55" t="s">
        <v>134</v>
      </c>
      <c r="O1634" s="55" t="s">
        <v>42</v>
      </c>
      <c r="P1634" s="55"/>
      <c r="Q1634" s="55" t="s">
        <v>791</v>
      </c>
      <c r="R1634" s="55" t="s">
        <v>792</v>
      </c>
      <c r="S1634" s="55">
        <v>201307</v>
      </c>
      <c r="T1634" s="55" t="s">
        <v>47</v>
      </c>
      <c r="U1634" s="55">
        <v>0</v>
      </c>
      <c r="V1634" s="56">
        <v>-90.58</v>
      </c>
      <c r="W1634" s="55"/>
      <c r="X1634" s="55" t="s">
        <v>693</v>
      </c>
      <c r="Y1634" s="55"/>
      <c r="Z1634" s="55" t="s">
        <v>48</v>
      </c>
      <c r="AA1634" s="55" t="s">
        <v>129</v>
      </c>
      <c r="AB1634" s="55" t="s">
        <v>42</v>
      </c>
      <c r="AC1634" s="55" t="s">
        <v>707</v>
      </c>
      <c r="AD1634" s="55" t="s">
        <v>51</v>
      </c>
    </row>
    <row r="1635" spans="1:32" x14ac:dyDescent="0.25">
      <c r="A1635" s="55" t="s">
        <v>35</v>
      </c>
      <c r="B1635" s="55" t="s">
        <v>36</v>
      </c>
      <c r="C1635" s="55" t="s">
        <v>37</v>
      </c>
      <c r="D1635" s="55" t="s">
        <v>121</v>
      </c>
      <c r="E1635" s="55" t="s">
        <v>122</v>
      </c>
      <c r="F1635" s="55" t="s">
        <v>123</v>
      </c>
      <c r="G1635" s="55" t="s">
        <v>124</v>
      </c>
      <c r="H1635" s="55" t="s">
        <v>124</v>
      </c>
      <c r="I1635" s="55" t="s">
        <v>42</v>
      </c>
      <c r="J1635" s="55" t="s">
        <v>125</v>
      </c>
      <c r="K1635" s="55" t="s">
        <v>125</v>
      </c>
      <c r="L1635" s="55" t="s">
        <v>43</v>
      </c>
      <c r="M1635" s="55" t="s">
        <v>44</v>
      </c>
      <c r="N1635" s="55" t="s">
        <v>131</v>
      </c>
      <c r="O1635" s="55" t="s">
        <v>42</v>
      </c>
      <c r="P1635" s="55" t="s">
        <v>311</v>
      </c>
      <c r="Q1635" s="55" t="s">
        <v>705</v>
      </c>
      <c r="R1635" s="55" t="s">
        <v>700</v>
      </c>
      <c r="S1635" s="55">
        <v>201307</v>
      </c>
      <c r="T1635" s="55" t="s">
        <v>52</v>
      </c>
      <c r="U1635" s="55">
        <v>0</v>
      </c>
      <c r="V1635" s="56">
        <v>6.68</v>
      </c>
      <c r="W1635" s="55"/>
      <c r="X1635" s="55" t="s">
        <v>701</v>
      </c>
      <c r="Y1635" s="55"/>
      <c r="Z1635" s="55" t="s">
        <v>48</v>
      </c>
      <c r="AA1635" s="55" t="s">
        <v>315</v>
      </c>
      <c r="AB1635" s="55" t="s">
        <v>42</v>
      </c>
      <c r="AC1635" s="55" t="s">
        <v>702</v>
      </c>
      <c r="AD1635" s="55" t="s">
        <v>146</v>
      </c>
      <c r="AE1635" s="55"/>
      <c r="AF1635" s="55" t="s">
        <v>316</v>
      </c>
    </row>
    <row r="1636" spans="1:32" x14ac:dyDescent="0.25">
      <c r="A1636" s="55" t="s">
        <v>35</v>
      </c>
      <c r="B1636" s="55" t="s">
        <v>36</v>
      </c>
      <c r="C1636" s="55" t="s">
        <v>37</v>
      </c>
      <c r="D1636" s="55" t="s">
        <v>121</v>
      </c>
      <c r="E1636" s="55" t="s">
        <v>122</v>
      </c>
      <c r="F1636" s="55" t="s">
        <v>123</v>
      </c>
      <c r="G1636" s="55" t="s">
        <v>124</v>
      </c>
      <c r="H1636" s="55" t="s">
        <v>124</v>
      </c>
      <c r="I1636" s="55" t="s">
        <v>42</v>
      </c>
      <c r="J1636" s="55" t="s">
        <v>125</v>
      </c>
      <c r="K1636" s="55" t="s">
        <v>125</v>
      </c>
      <c r="L1636" s="55" t="s">
        <v>43</v>
      </c>
      <c r="M1636" s="55" t="s">
        <v>44</v>
      </c>
      <c r="N1636" s="55" t="s">
        <v>131</v>
      </c>
      <c r="O1636" s="55" t="s">
        <v>127</v>
      </c>
      <c r="P1636" s="55" t="s">
        <v>472</v>
      </c>
      <c r="Q1636" s="55" t="s">
        <v>708</v>
      </c>
      <c r="R1636" s="55" t="s">
        <v>709</v>
      </c>
      <c r="S1636" s="55">
        <v>201307</v>
      </c>
      <c r="T1636" s="55" t="s">
        <v>52</v>
      </c>
      <c r="U1636" s="55">
        <v>0</v>
      </c>
      <c r="V1636" s="56">
        <v>2900</v>
      </c>
      <c r="W1636" s="55"/>
      <c r="X1636" s="55"/>
      <c r="Y1636" s="55"/>
      <c r="Z1636" s="55" t="s">
        <v>48</v>
      </c>
      <c r="AA1636" s="55" t="s">
        <v>144</v>
      </c>
      <c r="AB1636" s="55" t="s">
        <v>42</v>
      </c>
      <c r="AC1636" s="55" t="s">
        <v>710</v>
      </c>
      <c r="AD1636" s="55" t="s">
        <v>146</v>
      </c>
      <c r="AE1636" s="55"/>
      <c r="AF1636" s="55" t="s">
        <v>475</v>
      </c>
    </row>
    <row r="1637" spans="1:32" x14ac:dyDescent="0.25">
      <c r="A1637" s="55" t="s">
        <v>35</v>
      </c>
      <c r="B1637" s="55" t="s">
        <v>36</v>
      </c>
      <c r="C1637" s="55" t="s">
        <v>37</v>
      </c>
      <c r="D1637" s="55" t="s">
        <v>121</v>
      </c>
      <c r="E1637" s="55" t="s">
        <v>122</v>
      </c>
      <c r="F1637" s="55" t="s">
        <v>123</v>
      </c>
      <c r="G1637" s="55" t="s">
        <v>124</v>
      </c>
      <c r="H1637" s="55" t="s">
        <v>124</v>
      </c>
      <c r="I1637" s="55" t="s">
        <v>42</v>
      </c>
      <c r="J1637" s="55" t="s">
        <v>125</v>
      </c>
      <c r="K1637" s="55" t="s">
        <v>125</v>
      </c>
      <c r="L1637" s="55" t="s">
        <v>43</v>
      </c>
      <c r="M1637" s="55" t="s">
        <v>44</v>
      </c>
      <c r="N1637" s="55" t="s">
        <v>131</v>
      </c>
      <c r="O1637" s="55" t="s">
        <v>127</v>
      </c>
      <c r="P1637" s="55" t="s">
        <v>472</v>
      </c>
      <c r="Q1637" s="55" t="s">
        <v>142</v>
      </c>
      <c r="R1637" s="55" t="s">
        <v>709</v>
      </c>
      <c r="S1637" s="55">
        <v>201307</v>
      </c>
      <c r="T1637" s="55" t="s">
        <v>52</v>
      </c>
      <c r="U1637" s="55">
        <v>0</v>
      </c>
      <c r="V1637" s="56">
        <v>2630.91</v>
      </c>
      <c r="W1637" s="55"/>
      <c r="X1637" s="55"/>
      <c r="Y1637" s="55"/>
      <c r="Z1637" s="55" t="s">
        <v>48</v>
      </c>
      <c r="AA1637" s="55" t="s">
        <v>144</v>
      </c>
      <c r="AB1637" s="55" t="s">
        <v>42</v>
      </c>
      <c r="AC1637" s="55" t="s">
        <v>710</v>
      </c>
      <c r="AD1637" s="55" t="s">
        <v>146</v>
      </c>
      <c r="AE1637" s="55"/>
      <c r="AF1637" s="55" t="s">
        <v>475</v>
      </c>
    </row>
    <row r="1638" spans="1:32" x14ac:dyDescent="0.25">
      <c r="A1638" s="55" t="s">
        <v>35</v>
      </c>
      <c r="B1638" s="55" t="s">
        <v>36</v>
      </c>
      <c r="C1638" s="55" t="s">
        <v>37</v>
      </c>
      <c r="D1638" s="55" t="s">
        <v>121</v>
      </c>
      <c r="E1638" s="55" t="s">
        <v>122</v>
      </c>
      <c r="F1638" s="55" t="s">
        <v>123</v>
      </c>
      <c r="G1638" s="55" t="s">
        <v>124</v>
      </c>
      <c r="H1638" s="55" t="s">
        <v>124</v>
      </c>
      <c r="I1638" s="55" t="s">
        <v>42</v>
      </c>
      <c r="J1638" s="55" t="s">
        <v>125</v>
      </c>
      <c r="K1638" s="55" t="s">
        <v>125</v>
      </c>
      <c r="L1638" s="55" t="s">
        <v>43</v>
      </c>
      <c r="M1638" s="55" t="s">
        <v>44</v>
      </c>
      <c r="N1638" s="55" t="s">
        <v>126</v>
      </c>
      <c r="O1638" s="55" t="s">
        <v>42</v>
      </c>
      <c r="P1638" s="55" t="s">
        <v>510</v>
      </c>
      <c r="Q1638" s="55" t="s">
        <v>167</v>
      </c>
      <c r="R1638" s="55" t="s">
        <v>697</v>
      </c>
      <c r="S1638" s="55">
        <v>201307</v>
      </c>
      <c r="T1638" s="55" t="s">
        <v>52</v>
      </c>
      <c r="U1638" s="55">
        <v>0</v>
      </c>
      <c r="V1638" s="56">
        <v>47.46</v>
      </c>
      <c r="W1638" s="55"/>
      <c r="X1638" s="55"/>
      <c r="Y1638" s="55"/>
      <c r="Z1638" s="55" t="s">
        <v>48</v>
      </c>
      <c r="AA1638" s="55" t="s">
        <v>168</v>
      </c>
      <c r="AB1638" s="55" t="s">
        <v>42</v>
      </c>
      <c r="AC1638" s="55" t="s">
        <v>698</v>
      </c>
      <c r="AD1638" s="55" t="s">
        <v>146</v>
      </c>
      <c r="AE1638" s="55"/>
      <c r="AF1638" s="55" t="s">
        <v>513</v>
      </c>
    </row>
    <row r="1639" spans="1:32" x14ac:dyDescent="0.25">
      <c r="A1639" s="55" t="s">
        <v>35</v>
      </c>
      <c r="B1639" s="55" t="s">
        <v>36</v>
      </c>
      <c r="C1639" s="55" t="s">
        <v>37</v>
      </c>
      <c r="D1639" s="55" t="s">
        <v>121</v>
      </c>
      <c r="E1639" s="55" t="s">
        <v>122</v>
      </c>
      <c r="F1639" s="55" t="s">
        <v>123</v>
      </c>
      <c r="G1639" s="55" t="s">
        <v>124</v>
      </c>
      <c r="H1639" s="55" t="s">
        <v>124</v>
      </c>
      <c r="I1639" s="55" t="s">
        <v>42</v>
      </c>
      <c r="J1639" s="55" t="s">
        <v>125</v>
      </c>
      <c r="K1639" s="55" t="s">
        <v>125</v>
      </c>
      <c r="L1639" s="55" t="s">
        <v>43</v>
      </c>
      <c r="M1639" s="55" t="s">
        <v>44</v>
      </c>
      <c r="N1639" s="55" t="s">
        <v>126</v>
      </c>
      <c r="O1639" s="55" t="s">
        <v>42</v>
      </c>
      <c r="P1639" s="55" t="s">
        <v>510</v>
      </c>
      <c r="Q1639" s="55" t="s">
        <v>167</v>
      </c>
      <c r="R1639" s="55" t="s">
        <v>697</v>
      </c>
      <c r="S1639" s="55">
        <v>201307</v>
      </c>
      <c r="T1639" s="55" t="s">
        <v>52</v>
      </c>
      <c r="U1639" s="55">
        <v>0</v>
      </c>
      <c r="V1639" s="56">
        <v>38.42</v>
      </c>
      <c r="W1639" s="55"/>
      <c r="X1639" s="55"/>
      <c r="Y1639" s="55"/>
      <c r="Z1639" s="55" t="s">
        <v>48</v>
      </c>
      <c r="AA1639" s="55" t="s">
        <v>168</v>
      </c>
      <c r="AB1639" s="55" t="s">
        <v>42</v>
      </c>
      <c r="AC1639" s="55" t="s">
        <v>698</v>
      </c>
      <c r="AD1639" s="55" t="s">
        <v>146</v>
      </c>
      <c r="AE1639" s="55"/>
      <c r="AF1639" s="55" t="s">
        <v>513</v>
      </c>
    </row>
    <row r="1640" spans="1:32" x14ac:dyDescent="0.25">
      <c r="A1640" s="55" t="s">
        <v>35</v>
      </c>
      <c r="B1640" s="55" t="s">
        <v>36</v>
      </c>
      <c r="C1640" s="55" t="s">
        <v>37</v>
      </c>
      <c r="D1640" s="55" t="s">
        <v>121</v>
      </c>
      <c r="E1640" s="55" t="s">
        <v>122</v>
      </c>
      <c r="F1640" s="55" t="s">
        <v>123</v>
      </c>
      <c r="G1640" s="55" t="s">
        <v>124</v>
      </c>
      <c r="H1640" s="55" t="s">
        <v>124</v>
      </c>
      <c r="I1640" s="55" t="s">
        <v>42</v>
      </c>
      <c r="J1640" s="55" t="s">
        <v>125</v>
      </c>
      <c r="K1640" s="55" t="s">
        <v>125</v>
      </c>
      <c r="L1640" s="55" t="s">
        <v>43</v>
      </c>
      <c r="M1640" s="55" t="s">
        <v>44</v>
      </c>
      <c r="N1640" s="55" t="s">
        <v>160</v>
      </c>
      <c r="O1640" s="55" t="s">
        <v>42</v>
      </c>
      <c r="P1640" s="55" t="s">
        <v>510</v>
      </c>
      <c r="Q1640" s="55" t="s">
        <v>514</v>
      </c>
      <c r="R1640" s="55" t="s">
        <v>697</v>
      </c>
      <c r="S1640" s="55">
        <v>201307</v>
      </c>
      <c r="T1640" s="55" t="s">
        <v>52</v>
      </c>
      <c r="U1640" s="55">
        <v>0</v>
      </c>
      <c r="V1640" s="56">
        <v>6.27</v>
      </c>
      <c r="W1640" s="55"/>
      <c r="X1640" s="55"/>
      <c r="Y1640" s="55"/>
      <c r="Z1640" s="55" t="s">
        <v>48</v>
      </c>
      <c r="AA1640" s="55" t="s">
        <v>168</v>
      </c>
      <c r="AB1640" s="55" t="s">
        <v>42</v>
      </c>
      <c r="AC1640" s="55" t="s">
        <v>698</v>
      </c>
      <c r="AD1640" s="55" t="s">
        <v>146</v>
      </c>
      <c r="AE1640" s="55"/>
      <c r="AF1640" s="55" t="s">
        <v>513</v>
      </c>
    </row>
    <row r="1641" spans="1:32" x14ac:dyDescent="0.25">
      <c r="A1641" s="55" t="s">
        <v>35</v>
      </c>
      <c r="B1641" s="55" t="s">
        <v>36</v>
      </c>
      <c r="C1641" s="55" t="s">
        <v>37</v>
      </c>
      <c r="D1641" s="55" t="s">
        <v>121</v>
      </c>
      <c r="E1641" s="55" t="s">
        <v>122</v>
      </c>
      <c r="F1641" s="55" t="s">
        <v>123</v>
      </c>
      <c r="G1641" s="55" t="s">
        <v>124</v>
      </c>
      <c r="H1641" s="55" t="s">
        <v>124</v>
      </c>
      <c r="I1641" s="55" t="s">
        <v>42</v>
      </c>
      <c r="J1641" s="55" t="s">
        <v>125</v>
      </c>
      <c r="K1641" s="55" t="s">
        <v>125</v>
      </c>
      <c r="L1641" s="55" t="s">
        <v>43</v>
      </c>
      <c r="M1641" s="55" t="s">
        <v>44</v>
      </c>
      <c r="N1641" s="55" t="s">
        <v>131</v>
      </c>
      <c r="O1641" s="55" t="s">
        <v>42</v>
      </c>
      <c r="P1641" s="55" t="s">
        <v>311</v>
      </c>
      <c r="Q1641" s="55" t="s">
        <v>699</v>
      </c>
      <c r="R1641" s="55" t="s">
        <v>700</v>
      </c>
      <c r="S1641" s="55">
        <v>201307</v>
      </c>
      <c r="T1641" s="55" t="s">
        <v>47</v>
      </c>
      <c r="U1641" s="55">
        <v>0</v>
      </c>
      <c r="V1641" s="56">
        <v>-4.38</v>
      </c>
      <c r="W1641" s="55"/>
      <c r="X1641" s="55" t="s">
        <v>701</v>
      </c>
      <c r="Y1641" s="55"/>
      <c r="Z1641" s="55" t="s">
        <v>48</v>
      </c>
      <c r="AA1641" s="55" t="s">
        <v>315</v>
      </c>
      <c r="AB1641" s="55" t="s">
        <v>42</v>
      </c>
      <c r="AC1641" s="55" t="s">
        <v>702</v>
      </c>
      <c r="AD1641" s="55" t="s">
        <v>146</v>
      </c>
      <c r="AE1641" s="55"/>
      <c r="AF1641" s="55" t="s">
        <v>316</v>
      </c>
    </row>
    <row r="1642" spans="1:32" x14ac:dyDescent="0.25">
      <c r="A1642" s="55" t="s">
        <v>35</v>
      </c>
      <c r="B1642" s="55" t="s">
        <v>36</v>
      </c>
      <c r="C1642" s="55" t="s">
        <v>37</v>
      </c>
      <c r="D1642" s="55" t="s">
        <v>121</v>
      </c>
      <c r="E1642" s="55" t="s">
        <v>122</v>
      </c>
      <c r="F1642" s="55" t="s">
        <v>123</v>
      </c>
      <c r="G1642" s="55" t="s">
        <v>124</v>
      </c>
      <c r="H1642" s="55" t="s">
        <v>124</v>
      </c>
      <c r="I1642" s="55" t="s">
        <v>42</v>
      </c>
      <c r="J1642" s="55" t="s">
        <v>125</v>
      </c>
      <c r="K1642" s="55" t="s">
        <v>125</v>
      </c>
      <c r="L1642" s="55" t="s">
        <v>43</v>
      </c>
      <c r="M1642" s="55" t="s">
        <v>44</v>
      </c>
      <c r="N1642" s="55" t="s">
        <v>131</v>
      </c>
      <c r="O1642" s="55" t="s">
        <v>42</v>
      </c>
      <c r="P1642" s="55" t="s">
        <v>311</v>
      </c>
      <c r="Q1642" s="55" t="s">
        <v>703</v>
      </c>
      <c r="R1642" s="55" t="s">
        <v>700</v>
      </c>
      <c r="S1642" s="55">
        <v>201307</v>
      </c>
      <c r="T1642" s="55" t="s">
        <v>52</v>
      </c>
      <c r="U1642" s="55">
        <v>0</v>
      </c>
      <c r="V1642" s="56">
        <v>3.5</v>
      </c>
      <c r="W1642" s="55"/>
      <c r="X1642" s="55" t="s">
        <v>701</v>
      </c>
      <c r="Y1642" s="55"/>
      <c r="Z1642" s="55" t="s">
        <v>48</v>
      </c>
      <c r="AA1642" s="55" t="s">
        <v>315</v>
      </c>
      <c r="AB1642" s="55" t="s">
        <v>42</v>
      </c>
      <c r="AC1642" s="55" t="s">
        <v>702</v>
      </c>
      <c r="AD1642" s="55" t="s">
        <v>146</v>
      </c>
      <c r="AE1642" s="55"/>
      <c r="AF1642" s="55" t="s">
        <v>316</v>
      </c>
    </row>
    <row r="1643" spans="1:32" x14ac:dyDescent="0.25">
      <c r="A1643" s="55" t="s">
        <v>35</v>
      </c>
      <c r="B1643" s="55" t="s">
        <v>36</v>
      </c>
      <c r="C1643" s="55" t="s">
        <v>37</v>
      </c>
      <c r="D1643" s="55" t="s">
        <v>121</v>
      </c>
      <c r="E1643" s="55" t="s">
        <v>122</v>
      </c>
      <c r="F1643" s="55" t="s">
        <v>123</v>
      </c>
      <c r="G1643" s="55" t="s">
        <v>124</v>
      </c>
      <c r="H1643" s="55" t="s">
        <v>124</v>
      </c>
      <c r="I1643" s="55" t="s">
        <v>42</v>
      </c>
      <c r="J1643" s="55" t="s">
        <v>125</v>
      </c>
      <c r="K1643" s="55" t="s">
        <v>125</v>
      </c>
      <c r="L1643" s="55" t="s">
        <v>43</v>
      </c>
      <c r="M1643" s="55" t="s">
        <v>44</v>
      </c>
      <c r="N1643" s="55" t="s">
        <v>131</v>
      </c>
      <c r="O1643" s="55" t="s">
        <v>42</v>
      </c>
      <c r="P1643" s="55" t="s">
        <v>311</v>
      </c>
      <c r="Q1643" s="55" t="s">
        <v>704</v>
      </c>
      <c r="R1643" s="55" t="s">
        <v>700</v>
      </c>
      <c r="S1643" s="55">
        <v>201307</v>
      </c>
      <c r="T1643" s="55" t="s">
        <v>52</v>
      </c>
      <c r="U1643" s="55">
        <v>0</v>
      </c>
      <c r="V1643" s="56">
        <v>93.42</v>
      </c>
      <c r="W1643" s="55"/>
      <c r="X1643" s="55" t="s">
        <v>701</v>
      </c>
      <c r="Y1643" s="55"/>
      <c r="Z1643" s="55" t="s">
        <v>48</v>
      </c>
      <c r="AA1643" s="55" t="s">
        <v>315</v>
      </c>
      <c r="AB1643" s="55" t="s">
        <v>42</v>
      </c>
      <c r="AC1643" s="55" t="s">
        <v>702</v>
      </c>
      <c r="AD1643" s="55" t="s">
        <v>146</v>
      </c>
      <c r="AE1643" s="55"/>
      <c r="AF1643" s="55" t="s">
        <v>316</v>
      </c>
    </row>
    <row r="1644" spans="1:32" x14ac:dyDescent="0.25">
      <c r="A1644" s="55" t="s">
        <v>35</v>
      </c>
      <c r="B1644" s="55" t="s">
        <v>36</v>
      </c>
      <c r="C1644" s="55" t="s">
        <v>37</v>
      </c>
      <c r="D1644" s="55" t="s">
        <v>121</v>
      </c>
      <c r="E1644" s="55" t="s">
        <v>122</v>
      </c>
      <c r="F1644" s="55" t="s">
        <v>123</v>
      </c>
      <c r="G1644" s="55" t="s">
        <v>124</v>
      </c>
      <c r="H1644" s="55" t="s">
        <v>124</v>
      </c>
      <c r="I1644" s="55" t="s">
        <v>42</v>
      </c>
      <c r="J1644" s="55" t="s">
        <v>149</v>
      </c>
      <c r="K1644" s="55" t="s">
        <v>149</v>
      </c>
      <c r="L1644" s="55" t="s">
        <v>43</v>
      </c>
      <c r="M1644" s="55" t="s">
        <v>44</v>
      </c>
      <c r="N1644" s="55" t="s">
        <v>150</v>
      </c>
      <c r="O1644" s="55" t="s">
        <v>42</v>
      </c>
      <c r="P1644" s="55" t="s">
        <v>337</v>
      </c>
      <c r="Q1644" s="55" t="s">
        <v>338</v>
      </c>
      <c r="R1644" s="55" t="s">
        <v>713</v>
      </c>
      <c r="S1644" s="55">
        <v>201307</v>
      </c>
      <c r="T1644" s="55" t="s">
        <v>52</v>
      </c>
      <c r="U1644" s="55">
        <v>71710</v>
      </c>
      <c r="V1644" s="56">
        <v>71710</v>
      </c>
      <c r="W1644" s="55" t="s">
        <v>340</v>
      </c>
      <c r="X1644" s="55" t="s">
        <v>341</v>
      </c>
      <c r="Y1644" s="55"/>
      <c r="Z1644" s="55" t="s">
        <v>48</v>
      </c>
      <c r="AA1644" s="55" t="s">
        <v>315</v>
      </c>
      <c r="AB1644" s="55" t="s">
        <v>42</v>
      </c>
      <c r="AC1644" s="55" t="s">
        <v>714</v>
      </c>
      <c r="AD1644" s="55" t="s">
        <v>146</v>
      </c>
      <c r="AE1644" s="55"/>
      <c r="AF1644" s="55" t="s">
        <v>342</v>
      </c>
    </row>
    <row r="1645" spans="1:32" x14ac:dyDescent="0.25">
      <c r="A1645" s="55" t="s">
        <v>35</v>
      </c>
      <c r="B1645" s="55" t="s">
        <v>36</v>
      </c>
      <c r="C1645" s="55" t="s">
        <v>37</v>
      </c>
      <c r="D1645" s="55" t="s">
        <v>121</v>
      </c>
      <c r="E1645" s="55" t="s">
        <v>122</v>
      </c>
      <c r="F1645" s="55" t="s">
        <v>123</v>
      </c>
      <c r="G1645" s="55" t="s">
        <v>124</v>
      </c>
      <c r="H1645" s="55" t="s">
        <v>124</v>
      </c>
      <c r="I1645" s="55" t="s">
        <v>42</v>
      </c>
      <c r="J1645" s="55" t="s">
        <v>156</v>
      </c>
      <c r="K1645" s="55" t="s">
        <v>156</v>
      </c>
      <c r="L1645" s="55" t="s">
        <v>43</v>
      </c>
      <c r="M1645" s="55" t="s">
        <v>44</v>
      </c>
      <c r="N1645" s="55" t="s">
        <v>150</v>
      </c>
      <c r="O1645" s="55" t="s">
        <v>42</v>
      </c>
      <c r="P1645" s="55" t="s">
        <v>506</v>
      </c>
      <c r="Q1645" s="55" t="s">
        <v>517</v>
      </c>
      <c r="R1645" s="55" t="s">
        <v>715</v>
      </c>
      <c r="S1645" s="55">
        <v>201307</v>
      </c>
      <c r="T1645" s="55" t="s">
        <v>52</v>
      </c>
      <c r="U1645" s="55">
        <v>40000</v>
      </c>
      <c r="V1645" s="56">
        <v>40000</v>
      </c>
      <c r="W1645" s="55" t="s">
        <v>340</v>
      </c>
      <c r="X1645" s="55" t="s">
        <v>507</v>
      </c>
      <c r="Y1645" s="55"/>
      <c r="Z1645" s="55" t="s">
        <v>48</v>
      </c>
      <c r="AA1645" s="55" t="s">
        <v>315</v>
      </c>
      <c r="AB1645" s="55" t="s">
        <v>42</v>
      </c>
      <c r="AC1645" s="55" t="s">
        <v>716</v>
      </c>
      <c r="AD1645" s="55" t="s">
        <v>146</v>
      </c>
      <c r="AE1645" s="55"/>
      <c r="AF1645" s="55" t="s">
        <v>519</v>
      </c>
    </row>
    <row r="1646" spans="1:32" x14ac:dyDescent="0.25">
      <c r="A1646" s="55" t="s">
        <v>35</v>
      </c>
      <c r="B1646" s="55" t="s">
        <v>36</v>
      </c>
      <c r="C1646" s="55" t="s">
        <v>37</v>
      </c>
      <c r="D1646" s="55" t="s">
        <v>121</v>
      </c>
      <c r="E1646" s="55" t="s">
        <v>122</v>
      </c>
      <c r="F1646" s="55" t="s">
        <v>123</v>
      </c>
      <c r="G1646" s="55" t="s">
        <v>124</v>
      </c>
      <c r="H1646" s="55" t="s">
        <v>124</v>
      </c>
      <c r="I1646" s="55" t="s">
        <v>42</v>
      </c>
      <c r="J1646" s="55" t="s">
        <v>174</v>
      </c>
      <c r="K1646" s="55" t="s">
        <v>174</v>
      </c>
      <c r="L1646" s="55" t="s">
        <v>43</v>
      </c>
      <c r="M1646" s="55" t="s">
        <v>44</v>
      </c>
      <c r="N1646" s="55" t="s">
        <v>180</v>
      </c>
      <c r="O1646" s="55" t="s">
        <v>42</v>
      </c>
      <c r="P1646" s="55" t="s">
        <v>522</v>
      </c>
      <c r="Q1646" s="55" t="s">
        <v>523</v>
      </c>
      <c r="R1646" s="55" t="s">
        <v>650</v>
      </c>
      <c r="S1646" s="55">
        <v>201307</v>
      </c>
      <c r="T1646" s="55" t="s">
        <v>52</v>
      </c>
      <c r="U1646" s="55">
        <v>72835</v>
      </c>
      <c r="V1646" s="56">
        <v>72835</v>
      </c>
      <c r="W1646" s="55" t="s">
        <v>340</v>
      </c>
      <c r="X1646" s="55" t="s">
        <v>177</v>
      </c>
      <c r="Y1646" s="55"/>
      <c r="Z1646" s="55" t="s">
        <v>48</v>
      </c>
      <c r="AA1646" s="55" t="s">
        <v>315</v>
      </c>
      <c r="AB1646" s="55" t="s">
        <v>42</v>
      </c>
      <c r="AC1646" s="55" t="s">
        <v>714</v>
      </c>
      <c r="AD1646" s="55" t="s">
        <v>146</v>
      </c>
      <c r="AE1646" s="55"/>
      <c r="AF1646" s="55" t="s">
        <v>525</v>
      </c>
    </row>
    <row r="1647" spans="1:32" x14ac:dyDescent="0.25">
      <c r="A1647" s="55" t="s">
        <v>35</v>
      </c>
      <c r="B1647" s="55" t="s">
        <v>36</v>
      </c>
      <c r="C1647" s="55" t="s">
        <v>37</v>
      </c>
      <c r="D1647" s="55" t="s">
        <v>121</v>
      </c>
      <c r="E1647" s="55" t="s">
        <v>122</v>
      </c>
      <c r="F1647" s="55" t="s">
        <v>123</v>
      </c>
      <c r="G1647" s="55" t="s">
        <v>124</v>
      </c>
      <c r="H1647" s="55" t="s">
        <v>124</v>
      </c>
      <c r="I1647" s="55" t="s">
        <v>42</v>
      </c>
      <c r="J1647" s="55" t="s">
        <v>174</v>
      </c>
      <c r="K1647" s="55" t="s">
        <v>174</v>
      </c>
      <c r="L1647" s="55" t="s">
        <v>43</v>
      </c>
      <c r="M1647" s="55" t="s">
        <v>44</v>
      </c>
      <c r="N1647" s="55" t="s">
        <v>150</v>
      </c>
      <c r="O1647" s="55" t="s">
        <v>42</v>
      </c>
      <c r="P1647" s="55" t="s">
        <v>522</v>
      </c>
      <c r="Q1647" s="55" t="s">
        <v>529</v>
      </c>
      <c r="R1647" s="55" t="s">
        <v>650</v>
      </c>
      <c r="S1647" s="55">
        <v>201307</v>
      </c>
      <c r="T1647" s="55" t="s">
        <v>52</v>
      </c>
      <c r="U1647" s="55">
        <v>125004.96</v>
      </c>
      <c r="V1647" s="56">
        <v>125004.96</v>
      </c>
      <c r="W1647" s="55" t="s">
        <v>340</v>
      </c>
      <c r="X1647" s="55" t="s">
        <v>177</v>
      </c>
      <c r="Y1647" s="55"/>
      <c r="Z1647" s="55" t="s">
        <v>48</v>
      </c>
      <c r="AA1647" s="55" t="s">
        <v>315</v>
      </c>
      <c r="AB1647" s="55" t="s">
        <v>42</v>
      </c>
      <c r="AC1647" s="55" t="s">
        <v>714</v>
      </c>
      <c r="AD1647" s="55" t="s">
        <v>146</v>
      </c>
      <c r="AE1647" s="55"/>
      <c r="AF1647" s="55" t="s">
        <v>525</v>
      </c>
    </row>
    <row r="1648" spans="1:32" x14ac:dyDescent="0.25">
      <c r="A1648" s="55" t="s">
        <v>35</v>
      </c>
      <c r="B1648" s="55" t="s">
        <v>36</v>
      </c>
      <c r="C1648" s="55" t="s">
        <v>37</v>
      </c>
      <c r="D1648" s="55" t="s">
        <v>121</v>
      </c>
      <c r="E1648" s="55" t="s">
        <v>122</v>
      </c>
      <c r="F1648" s="55" t="s">
        <v>123</v>
      </c>
      <c r="G1648" s="55" t="s">
        <v>124</v>
      </c>
      <c r="H1648" s="55" t="s">
        <v>124</v>
      </c>
      <c r="I1648" s="55" t="s">
        <v>42</v>
      </c>
      <c r="J1648" s="55" t="s">
        <v>182</v>
      </c>
      <c r="K1648" s="55" t="s">
        <v>182</v>
      </c>
      <c r="L1648" s="55" t="s">
        <v>43</v>
      </c>
      <c r="M1648" s="55" t="s">
        <v>44</v>
      </c>
      <c r="N1648" s="55" t="s">
        <v>180</v>
      </c>
      <c r="O1648" s="55" t="s">
        <v>42</v>
      </c>
      <c r="P1648" s="55" t="s">
        <v>522</v>
      </c>
      <c r="Q1648" s="55" t="s">
        <v>530</v>
      </c>
      <c r="R1648" s="55" t="s">
        <v>650</v>
      </c>
      <c r="S1648" s="55">
        <v>201307</v>
      </c>
      <c r="T1648" s="55" t="s">
        <v>52</v>
      </c>
      <c r="U1648" s="55">
        <v>179538.16</v>
      </c>
      <c r="V1648" s="56">
        <v>179538.16</v>
      </c>
      <c r="W1648" s="55" t="s">
        <v>340</v>
      </c>
      <c r="X1648" s="55" t="s">
        <v>177</v>
      </c>
      <c r="Y1648" s="55"/>
      <c r="Z1648" s="55" t="s">
        <v>48</v>
      </c>
      <c r="AA1648" s="55" t="s">
        <v>315</v>
      </c>
      <c r="AB1648" s="55" t="s">
        <v>42</v>
      </c>
      <c r="AC1648" s="55" t="s">
        <v>714</v>
      </c>
      <c r="AD1648" s="55" t="s">
        <v>146</v>
      </c>
      <c r="AE1648" s="55"/>
      <c r="AF1648" s="55" t="s">
        <v>525</v>
      </c>
    </row>
    <row r="1649" spans="1:32" x14ac:dyDescent="0.25">
      <c r="A1649" s="55" t="s">
        <v>35</v>
      </c>
      <c r="B1649" s="55" t="s">
        <v>36</v>
      </c>
      <c r="C1649" s="55" t="s">
        <v>37</v>
      </c>
      <c r="D1649" s="55" t="s">
        <v>121</v>
      </c>
      <c r="E1649" s="55" t="s">
        <v>122</v>
      </c>
      <c r="F1649" s="55" t="s">
        <v>123</v>
      </c>
      <c r="G1649" s="55" t="s">
        <v>124</v>
      </c>
      <c r="H1649" s="55" t="s">
        <v>124</v>
      </c>
      <c r="I1649" s="55" t="s">
        <v>42</v>
      </c>
      <c r="J1649" s="55" t="s">
        <v>182</v>
      </c>
      <c r="K1649" s="55" t="s">
        <v>182</v>
      </c>
      <c r="L1649" s="55" t="s">
        <v>43</v>
      </c>
      <c r="M1649" s="55" t="s">
        <v>44</v>
      </c>
      <c r="N1649" s="55" t="s">
        <v>150</v>
      </c>
      <c r="O1649" s="55" t="s">
        <v>42</v>
      </c>
      <c r="P1649" s="55" t="s">
        <v>522</v>
      </c>
      <c r="Q1649" s="55" t="s">
        <v>531</v>
      </c>
      <c r="R1649" s="55" t="s">
        <v>650</v>
      </c>
      <c r="S1649" s="55">
        <v>201307</v>
      </c>
      <c r="T1649" s="55" t="s">
        <v>52</v>
      </c>
      <c r="U1649" s="55">
        <v>281440.53999999998</v>
      </c>
      <c r="V1649" s="56">
        <v>281440.53999999998</v>
      </c>
      <c r="W1649" s="55" t="s">
        <v>340</v>
      </c>
      <c r="X1649" s="55" t="s">
        <v>177</v>
      </c>
      <c r="Y1649" s="55"/>
      <c r="Z1649" s="55" t="s">
        <v>48</v>
      </c>
      <c r="AA1649" s="55" t="s">
        <v>315</v>
      </c>
      <c r="AB1649" s="55" t="s">
        <v>42</v>
      </c>
      <c r="AC1649" s="55" t="s">
        <v>714</v>
      </c>
      <c r="AD1649" s="55" t="s">
        <v>146</v>
      </c>
      <c r="AE1649" s="55"/>
      <c r="AF1649" s="55" t="s">
        <v>525</v>
      </c>
    </row>
    <row r="1650" spans="1:32" x14ac:dyDescent="0.25">
      <c r="A1650" s="55" t="s">
        <v>35</v>
      </c>
      <c r="B1650" s="55" t="s">
        <v>36</v>
      </c>
      <c r="C1650" s="55" t="s">
        <v>37</v>
      </c>
      <c r="D1650" s="55" t="s">
        <v>121</v>
      </c>
      <c r="E1650" s="55" t="s">
        <v>122</v>
      </c>
      <c r="F1650" s="55" t="s">
        <v>123</v>
      </c>
      <c r="G1650" s="55" t="s">
        <v>124</v>
      </c>
      <c r="H1650" s="55" t="s">
        <v>124</v>
      </c>
      <c r="I1650" s="55" t="s">
        <v>42</v>
      </c>
      <c r="J1650" s="55" t="s">
        <v>652</v>
      </c>
      <c r="K1650" s="55" t="s">
        <v>652</v>
      </c>
      <c r="L1650" s="55" t="s">
        <v>43</v>
      </c>
      <c r="M1650" s="55" t="s">
        <v>44</v>
      </c>
      <c r="N1650" s="55" t="s">
        <v>150</v>
      </c>
      <c r="O1650" s="55" t="s">
        <v>42</v>
      </c>
      <c r="P1650" s="55" t="s">
        <v>522</v>
      </c>
      <c r="Q1650" s="55" t="s">
        <v>732</v>
      </c>
      <c r="R1650" s="55" t="s">
        <v>650</v>
      </c>
      <c r="S1650" s="55">
        <v>201307</v>
      </c>
      <c r="T1650" s="55" t="s">
        <v>52</v>
      </c>
      <c r="U1650" s="55">
        <v>6952.68</v>
      </c>
      <c r="V1650" s="56">
        <v>6952.68</v>
      </c>
      <c r="W1650" s="55" t="s">
        <v>340</v>
      </c>
      <c r="X1650" s="55" t="s">
        <v>177</v>
      </c>
      <c r="Y1650" s="55"/>
      <c r="Z1650" s="55" t="s">
        <v>48</v>
      </c>
      <c r="AA1650" s="55" t="s">
        <v>315</v>
      </c>
      <c r="AB1650" s="55" t="s">
        <v>42</v>
      </c>
      <c r="AC1650" s="55" t="s">
        <v>714</v>
      </c>
      <c r="AD1650" s="55" t="s">
        <v>146</v>
      </c>
      <c r="AE1650" s="55"/>
      <c r="AF1650" s="55" t="s">
        <v>525</v>
      </c>
    </row>
    <row r="1651" spans="1:32" x14ac:dyDescent="0.25">
      <c r="A1651" s="55" t="s">
        <v>35</v>
      </c>
      <c r="B1651" s="55" t="s">
        <v>36</v>
      </c>
      <c r="C1651" s="55" t="s">
        <v>37</v>
      </c>
      <c r="D1651" s="55" t="s">
        <v>121</v>
      </c>
      <c r="E1651" s="55" t="s">
        <v>122</v>
      </c>
      <c r="F1651" s="55" t="s">
        <v>123</v>
      </c>
      <c r="G1651" s="55" t="s">
        <v>124</v>
      </c>
      <c r="H1651" s="55" t="s">
        <v>124</v>
      </c>
      <c r="I1651" s="55" t="s">
        <v>42</v>
      </c>
      <c r="J1651" s="55" t="s">
        <v>532</v>
      </c>
      <c r="K1651" s="55" t="s">
        <v>532</v>
      </c>
      <c r="L1651" s="55" t="s">
        <v>43</v>
      </c>
      <c r="M1651" s="55" t="s">
        <v>44</v>
      </c>
      <c r="N1651" s="55" t="s">
        <v>180</v>
      </c>
      <c r="O1651" s="55" t="s">
        <v>42</v>
      </c>
      <c r="P1651" s="55" t="s">
        <v>522</v>
      </c>
      <c r="Q1651" s="55" t="s">
        <v>733</v>
      </c>
      <c r="R1651" s="55" t="s">
        <v>650</v>
      </c>
      <c r="S1651" s="55">
        <v>201307</v>
      </c>
      <c r="T1651" s="55" t="s">
        <v>52</v>
      </c>
      <c r="U1651" s="55">
        <v>15405.16</v>
      </c>
      <c r="V1651" s="56">
        <v>15405.16</v>
      </c>
      <c r="W1651" s="55" t="s">
        <v>340</v>
      </c>
      <c r="X1651" s="55" t="s">
        <v>177</v>
      </c>
      <c r="Y1651" s="55"/>
      <c r="Z1651" s="55" t="s">
        <v>48</v>
      </c>
      <c r="AA1651" s="55" t="s">
        <v>315</v>
      </c>
      <c r="AB1651" s="55" t="s">
        <v>42</v>
      </c>
      <c r="AC1651" s="55" t="s">
        <v>714</v>
      </c>
      <c r="AD1651" s="55" t="s">
        <v>146</v>
      </c>
      <c r="AE1651" s="55"/>
      <c r="AF1651" s="55" t="s">
        <v>525</v>
      </c>
    </row>
    <row r="1652" spans="1:32" x14ac:dyDescent="0.25">
      <c r="A1652" s="55" t="s">
        <v>35</v>
      </c>
      <c r="B1652" s="55" t="s">
        <v>36</v>
      </c>
      <c r="C1652" s="55" t="s">
        <v>37</v>
      </c>
      <c r="D1652" s="55" t="s">
        <v>121</v>
      </c>
      <c r="E1652" s="55" t="s">
        <v>122</v>
      </c>
      <c r="F1652" s="55" t="s">
        <v>123</v>
      </c>
      <c r="G1652" s="55" t="s">
        <v>124</v>
      </c>
      <c r="H1652" s="55" t="s">
        <v>124</v>
      </c>
      <c r="I1652" s="55" t="s">
        <v>42</v>
      </c>
      <c r="J1652" s="55" t="s">
        <v>532</v>
      </c>
      <c r="K1652" s="55" t="s">
        <v>532</v>
      </c>
      <c r="L1652" s="55" t="s">
        <v>43</v>
      </c>
      <c r="M1652" s="55" t="s">
        <v>44</v>
      </c>
      <c r="N1652" s="55" t="s">
        <v>150</v>
      </c>
      <c r="O1652" s="55" t="s">
        <v>42</v>
      </c>
      <c r="P1652" s="55" t="s">
        <v>522</v>
      </c>
      <c r="Q1652" s="55" t="s">
        <v>653</v>
      </c>
      <c r="R1652" s="55" t="s">
        <v>650</v>
      </c>
      <c r="S1652" s="55">
        <v>201307</v>
      </c>
      <c r="T1652" s="55" t="s">
        <v>52</v>
      </c>
      <c r="U1652" s="55">
        <v>2566.86</v>
      </c>
      <c r="V1652" s="56">
        <v>2566.86</v>
      </c>
      <c r="W1652" s="55" t="s">
        <v>340</v>
      </c>
      <c r="X1652" s="55" t="s">
        <v>177</v>
      </c>
      <c r="Y1652" s="55"/>
      <c r="Z1652" s="55" t="s">
        <v>48</v>
      </c>
      <c r="AA1652" s="55" t="s">
        <v>315</v>
      </c>
      <c r="AB1652" s="55" t="s">
        <v>42</v>
      </c>
      <c r="AC1652" s="55" t="s">
        <v>714</v>
      </c>
      <c r="AD1652" s="55" t="s">
        <v>146</v>
      </c>
      <c r="AE1652" s="55"/>
      <c r="AF1652" s="55" t="s">
        <v>525</v>
      </c>
    </row>
    <row r="1653" spans="1:32" x14ac:dyDescent="0.25">
      <c r="A1653" s="55" t="s">
        <v>35</v>
      </c>
      <c r="B1653" s="55" t="s">
        <v>36</v>
      </c>
      <c r="C1653" s="55" t="s">
        <v>37</v>
      </c>
      <c r="D1653" s="55" t="s">
        <v>121</v>
      </c>
      <c r="E1653" s="55" t="s">
        <v>122</v>
      </c>
      <c r="F1653" s="55" t="s">
        <v>123</v>
      </c>
      <c r="G1653" s="55" t="s">
        <v>124</v>
      </c>
      <c r="H1653" s="55" t="s">
        <v>124</v>
      </c>
      <c r="I1653" s="55" t="s">
        <v>42</v>
      </c>
      <c r="J1653" s="55" t="s">
        <v>190</v>
      </c>
      <c r="K1653" s="55" t="s">
        <v>190</v>
      </c>
      <c r="L1653" s="55" t="s">
        <v>43</v>
      </c>
      <c r="M1653" s="55" t="s">
        <v>44</v>
      </c>
      <c r="N1653" s="55" t="s">
        <v>131</v>
      </c>
      <c r="O1653" s="55" t="s">
        <v>198</v>
      </c>
      <c r="P1653" s="55" t="s">
        <v>369</v>
      </c>
      <c r="Q1653" s="55" t="s">
        <v>535</v>
      </c>
      <c r="R1653" s="55" t="s">
        <v>736</v>
      </c>
      <c r="S1653" s="55">
        <v>201307</v>
      </c>
      <c r="T1653" s="55" t="s">
        <v>52</v>
      </c>
      <c r="U1653" s="55">
        <v>0</v>
      </c>
      <c r="V1653" s="56">
        <v>105.95</v>
      </c>
      <c r="W1653" s="55"/>
      <c r="X1653" s="55"/>
      <c r="Y1653" s="55"/>
      <c r="Z1653" s="55" t="s">
        <v>48</v>
      </c>
      <c r="AA1653" s="55" t="s">
        <v>144</v>
      </c>
      <c r="AB1653" s="55" t="s">
        <v>42</v>
      </c>
      <c r="AC1653" s="55" t="s">
        <v>710</v>
      </c>
      <c r="AD1653" s="55" t="s">
        <v>146</v>
      </c>
      <c r="AE1653" s="55"/>
      <c r="AF1653" s="55" t="s">
        <v>372</v>
      </c>
    </row>
    <row r="1654" spans="1:32" x14ac:dyDescent="0.25">
      <c r="A1654" s="55" t="s">
        <v>35</v>
      </c>
      <c r="B1654" s="55" t="s">
        <v>36</v>
      </c>
      <c r="C1654" s="55" t="s">
        <v>37</v>
      </c>
      <c r="D1654" s="55" t="s">
        <v>121</v>
      </c>
      <c r="E1654" s="55" t="s">
        <v>122</v>
      </c>
      <c r="F1654" s="55" t="s">
        <v>123</v>
      </c>
      <c r="G1654" s="55" t="s">
        <v>124</v>
      </c>
      <c r="H1654" s="55" t="s">
        <v>124</v>
      </c>
      <c r="I1654" s="55" t="s">
        <v>42</v>
      </c>
      <c r="J1654" s="55" t="s">
        <v>190</v>
      </c>
      <c r="K1654" s="55" t="s">
        <v>190</v>
      </c>
      <c r="L1654" s="55" t="s">
        <v>43</v>
      </c>
      <c r="M1654" s="55" t="s">
        <v>44</v>
      </c>
      <c r="N1654" s="55" t="s">
        <v>131</v>
      </c>
      <c r="O1654" s="55" t="s">
        <v>198</v>
      </c>
      <c r="P1654" s="55" t="s">
        <v>369</v>
      </c>
      <c r="Q1654" s="55" t="s">
        <v>535</v>
      </c>
      <c r="R1654" s="55" t="s">
        <v>736</v>
      </c>
      <c r="S1654" s="55">
        <v>201307</v>
      </c>
      <c r="T1654" s="55" t="s">
        <v>52</v>
      </c>
      <c r="U1654" s="55">
        <v>0</v>
      </c>
      <c r="V1654" s="56">
        <v>76.5</v>
      </c>
      <c r="W1654" s="55"/>
      <c r="X1654" s="55"/>
      <c r="Y1654" s="55"/>
      <c r="Z1654" s="55" t="s">
        <v>48</v>
      </c>
      <c r="AA1654" s="55" t="s">
        <v>144</v>
      </c>
      <c r="AB1654" s="55" t="s">
        <v>42</v>
      </c>
      <c r="AC1654" s="55" t="s">
        <v>710</v>
      </c>
      <c r="AD1654" s="55" t="s">
        <v>146</v>
      </c>
      <c r="AE1654" s="55"/>
      <c r="AF1654" s="55" t="s">
        <v>372</v>
      </c>
    </row>
    <row r="1655" spans="1:32" x14ac:dyDescent="0.25">
      <c r="A1655" s="55" t="s">
        <v>35</v>
      </c>
      <c r="B1655" s="55" t="s">
        <v>36</v>
      </c>
      <c r="C1655" s="55" t="s">
        <v>37</v>
      </c>
      <c r="D1655" s="55" t="s">
        <v>121</v>
      </c>
      <c r="E1655" s="55" t="s">
        <v>122</v>
      </c>
      <c r="F1655" s="55" t="s">
        <v>123</v>
      </c>
      <c r="G1655" s="55" t="s">
        <v>124</v>
      </c>
      <c r="H1655" s="55" t="s">
        <v>124</v>
      </c>
      <c r="I1655" s="55" t="s">
        <v>42</v>
      </c>
      <c r="J1655" s="55" t="s">
        <v>190</v>
      </c>
      <c r="K1655" s="55" t="s">
        <v>190</v>
      </c>
      <c r="L1655" s="55" t="s">
        <v>43</v>
      </c>
      <c r="M1655" s="55" t="s">
        <v>44</v>
      </c>
      <c r="N1655" s="55" t="s">
        <v>126</v>
      </c>
      <c r="O1655" s="55" t="s">
        <v>42</v>
      </c>
      <c r="P1655" s="55" t="s">
        <v>350</v>
      </c>
      <c r="Q1655" s="55" t="s">
        <v>167</v>
      </c>
      <c r="R1655" s="55" t="s">
        <v>737</v>
      </c>
      <c r="S1655" s="55">
        <v>201307</v>
      </c>
      <c r="T1655" s="55" t="s">
        <v>52</v>
      </c>
      <c r="U1655" s="55">
        <v>0</v>
      </c>
      <c r="V1655" s="56">
        <v>180.8</v>
      </c>
      <c r="W1655" s="55"/>
      <c r="X1655" s="55"/>
      <c r="Y1655" s="55"/>
      <c r="Z1655" s="55" t="s">
        <v>48</v>
      </c>
      <c r="AA1655" s="55" t="s">
        <v>168</v>
      </c>
      <c r="AB1655" s="55" t="s">
        <v>42</v>
      </c>
      <c r="AC1655" s="55" t="s">
        <v>710</v>
      </c>
      <c r="AD1655" s="55" t="s">
        <v>146</v>
      </c>
      <c r="AE1655" s="55"/>
      <c r="AF1655" s="55" t="s">
        <v>354</v>
      </c>
    </row>
    <row r="1656" spans="1:32" x14ac:dyDescent="0.25">
      <c r="A1656" s="55" t="s">
        <v>35</v>
      </c>
      <c r="B1656" s="55" t="s">
        <v>36</v>
      </c>
      <c r="C1656" s="55" t="s">
        <v>37</v>
      </c>
      <c r="D1656" s="55" t="s">
        <v>121</v>
      </c>
      <c r="E1656" s="55" t="s">
        <v>122</v>
      </c>
      <c r="F1656" s="55" t="s">
        <v>123</v>
      </c>
      <c r="G1656" s="55" t="s">
        <v>124</v>
      </c>
      <c r="H1656" s="55" t="s">
        <v>124</v>
      </c>
      <c r="I1656" s="55" t="s">
        <v>42</v>
      </c>
      <c r="J1656" s="55" t="s">
        <v>190</v>
      </c>
      <c r="K1656" s="55" t="s">
        <v>190</v>
      </c>
      <c r="L1656" s="55" t="s">
        <v>43</v>
      </c>
      <c r="M1656" s="55" t="s">
        <v>44</v>
      </c>
      <c r="N1656" s="55" t="s">
        <v>126</v>
      </c>
      <c r="O1656" s="55" t="s">
        <v>42</v>
      </c>
      <c r="P1656" s="55" t="s">
        <v>350</v>
      </c>
      <c r="Q1656" s="55" t="s">
        <v>738</v>
      </c>
      <c r="R1656" s="55" t="s">
        <v>737</v>
      </c>
      <c r="S1656" s="55">
        <v>201307</v>
      </c>
      <c r="T1656" s="55" t="s">
        <v>52</v>
      </c>
      <c r="U1656" s="55">
        <v>0</v>
      </c>
      <c r="V1656" s="56">
        <v>125.05</v>
      </c>
      <c r="W1656" s="55"/>
      <c r="X1656" s="55"/>
      <c r="Y1656" s="55"/>
      <c r="Z1656" s="55" t="s">
        <v>48</v>
      </c>
      <c r="AA1656" s="55" t="s">
        <v>168</v>
      </c>
      <c r="AB1656" s="55" t="s">
        <v>42</v>
      </c>
      <c r="AC1656" s="55" t="s">
        <v>710</v>
      </c>
      <c r="AD1656" s="55" t="s">
        <v>146</v>
      </c>
      <c r="AE1656" s="55"/>
      <c r="AF1656" s="55" t="s">
        <v>354</v>
      </c>
    </row>
    <row r="1657" spans="1:32" x14ac:dyDescent="0.25">
      <c r="A1657" s="55" t="s">
        <v>35</v>
      </c>
      <c r="B1657" s="55" t="s">
        <v>36</v>
      </c>
      <c r="C1657" s="55" t="s">
        <v>37</v>
      </c>
      <c r="D1657" s="55" t="s">
        <v>121</v>
      </c>
      <c r="E1657" s="55" t="s">
        <v>122</v>
      </c>
      <c r="F1657" s="55" t="s">
        <v>123</v>
      </c>
      <c r="G1657" s="55" t="s">
        <v>124</v>
      </c>
      <c r="H1657" s="55" t="s">
        <v>124</v>
      </c>
      <c r="I1657" s="55" t="s">
        <v>42</v>
      </c>
      <c r="J1657" s="55" t="s">
        <v>190</v>
      </c>
      <c r="K1657" s="55" t="s">
        <v>190</v>
      </c>
      <c r="L1657" s="55" t="s">
        <v>43</v>
      </c>
      <c r="M1657" s="55" t="s">
        <v>44</v>
      </c>
      <c r="N1657" s="55" t="s">
        <v>160</v>
      </c>
      <c r="O1657" s="55" t="s">
        <v>42</v>
      </c>
      <c r="P1657" s="55" t="s">
        <v>350</v>
      </c>
      <c r="Q1657" s="55" t="s">
        <v>739</v>
      </c>
      <c r="R1657" s="55" t="s">
        <v>737</v>
      </c>
      <c r="S1657" s="55">
        <v>201307</v>
      </c>
      <c r="T1657" s="55" t="s">
        <v>52</v>
      </c>
      <c r="U1657" s="55">
        <v>0</v>
      </c>
      <c r="V1657" s="56">
        <v>8</v>
      </c>
      <c r="W1657" s="55"/>
      <c r="X1657" s="55"/>
      <c r="Y1657" s="55"/>
      <c r="Z1657" s="55" t="s">
        <v>48</v>
      </c>
      <c r="AA1657" s="55" t="s">
        <v>168</v>
      </c>
      <c r="AB1657" s="55" t="s">
        <v>42</v>
      </c>
      <c r="AC1657" s="55" t="s">
        <v>710</v>
      </c>
      <c r="AD1657" s="55" t="s">
        <v>146</v>
      </c>
      <c r="AE1657" s="55"/>
      <c r="AF1657" s="55" t="s">
        <v>354</v>
      </c>
    </row>
    <row r="1658" spans="1:32" x14ac:dyDescent="0.25">
      <c r="A1658" s="55" t="s">
        <v>35</v>
      </c>
      <c r="B1658" s="55" t="s">
        <v>36</v>
      </c>
      <c r="C1658" s="55" t="s">
        <v>37</v>
      </c>
      <c r="D1658" s="55" t="s">
        <v>121</v>
      </c>
      <c r="E1658" s="55" t="s">
        <v>122</v>
      </c>
      <c r="F1658" s="55" t="s">
        <v>123</v>
      </c>
      <c r="G1658" s="55" t="s">
        <v>124</v>
      </c>
      <c r="H1658" s="55" t="s">
        <v>124</v>
      </c>
      <c r="I1658" s="55" t="s">
        <v>42</v>
      </c>
      <c r="J1658" s="55" t="s">
        <v>190</v>
      </c>
      <c r="K1658" s="55" t="s">
        <v>190</v>
      </c>
      <c r="L1658" s="55" t="s">
        <v>43</v>
      </c>
      <c r="M1658" s="55" t="s">
        <v>44</v>
      </c>
      <c r="N1658" s="55" t="s">
        <v>160</v>
      </c>
      <c r="O1658" s="55" t="s">
        <v>42</v>
      </c>
      <c r="P1658" s="55" t="s">
        <v>350</v>
      </c>
      <c r="Q1658" s="55" t="s">
        <v>739</v>
      </c>
      <c r="R1658" s="55" t="s">
        <v>737</v>
      </c>
      <c r="S1658" s="55">
        <v>201307</v>
      </c>
      <c r="T1658" s="55" t="s">
        <v>52</v>
      </c>
      <c r="U1658" s="55">
        <v>0</v>
      </c>
      <c r="V1658" s="56">
        <v>16.93</v>
      </c>
      <c r="W1658" s="55"/>
      <c r="X1658" s="55"/>
      <c r="Y1658" s="55"/>
      <c r="Z1658" s="55" t="s">
        <v>48</v>
      </c>
      <c r="AA1658" s="55" t="s">
        <v>168</v>
      </c>
      <c r="AB1658" s="55" t="s">
        <v>42</v>
      </c>
      <c r="AC1658" s="55" t="s">
        <v>710</v>
      </c>
      <c r="AD1658" s="55" t="s">
        <v>146</v>
      </c>
      <c r="AE1658" s="55"/>
      <c r="AF1658" s="55" t="s">
        <v>354</v>
      </c>
    </row>
    <row r="1659" spans="1:32" x14ac:dyDescent="0.25">
      <c r="A1659" s="55" t="s">
        <v>35</v>
      </c>
      <c r="B1659" s="55" t="s">
        <v>36</v>
      </c>
      <c r="C1659" s="55" t="s">
        <v>37</v>
      </c>
      <c r="D1659" s="55" t="s">
        <v>121</v>
      </c>
      <c r="E1659" s="55" t="s">
        <v>122</v>
      </c>
      <c r="F1659" s="55" t="s">
        <v>123</v>
      </c>
      <c r="G1659" s="55" t="s">
        <v>124</v>
      </c>
      <c r="H1659" s="55" t="s">
        <v>124</v>
      </c>
      <c r="I1659" s="55" t="s">
        <v>42</v>
      </c>
      <c r="J1659" s="55" t="s">
        <v>190</v>
      </c>
      <c r="K1659" s="55" t="s">
        <v>190</v>
      </c>
      <c r="L1659" s="55" t="s">
        <v>43</v>
      </c>
      <c r="M1659" s="55" t="s">
        <v>44</v>
      </c>
      <c r="N1659" s="55" t="s">
        <v>160</v>
      </c>
      <c r="O1659" s="55" t="s">
        <v>42</v>
      </c>
      <c r="P1659" s="55" t="s">
        <v>350</v>
      </c>
      <c r="Q1659" s="55" t="s">
        <v>739</v>
      </c>
      <c r="R1659" s="55" t="s">
        <v>737</v>
      </c>
      <c r="S1659" s="55">
        <v>201307</v>
      </c>
      <c r="T1659" s="55" t="s">
        <v>52</v>
      </c>
      <c r="U1659" s="55">
        <v>0</v>
      </c>
      <c r="V1659" s="56">
        <v>16.559999999999999</v>
      </c>
      <c r="W1659" s="55"/>
      <c r="X1659" s="55"/>
      <c r="Y1659" s="55"/>
      <c r="Z1659" s="55" t="s">
        <v>48</v>
      </c>
      <c r="AA1659" s="55" t="s">
        <v>168</v>
      </c>
      <c r="AB1659" s="55" t="s">
        <v>42</v>
      </c>
      <c r="AC1659" s="55" t="s">
        <v>710</v>
      </c>
      <c r="AD1659" s="55" t="s">
        <v>146</v>
      </c>
      <c r="AE1659" s="55"/>
      <c r="AF1659" s="55" t="s">
        <v>354</v>
      </c>
    </row>
    <row r="1660" spans="1:32" x14ac:dyDescent="0.25">
      <c r="A1660" s="55" t="s">
        <v>35</v>
      </c>
      <c r="B1660" s="55" t="s">
        <v>36</v>
      </c>
      <c r="C1660" s="55" t="s">
        <v>37</v>
      </c>
      <c r="D1660" s="55" t="s">
        <v>121</v>
      </c>
      <c r="E1660" s="55" t="s">
        <v>122</v>
      </c>
      <c r="F1660" s="55" t="s">
        <v>123</v>
      </c>
      <c r="G1660" s="55" t="s">
        <v>124</v>
      </c>
      <c r="H1660" s="55" t="s">
        <v>124</v>
      </c>
      <c r="I1660" s="55" t="s">
        <v>42</v>
      </c>
      <c r="J1660" s="55" t="s">
        <v>190</v>
      </c>
      <c r="K1660" s="55" t="s">
        <v>190</v>
      </c>
      <c r="L1660" s="55" t="s">
        <v>43</v>
      </c>
      <c r="M1660" s="55" t="s">
        <v>44</v>
      </c>
      <c r="N1660" s="55" t="s">
        <v>160</v>
      </c>
      <c r="O1660" s="55" t="s">
        <v>42</v>
      </c>
      <c r="P1660" s="55" t="s">
        <v>350</v>
      </c>
      <c r="Q1660" s="55" t="s">
        <v>740</v>
      </c>
      <c r="R1660" s="55" t="s">
        <v>737</v>
      </c>
      <c r="S1660" s="55">
        <v>201307</v>
      </c>
      <c r="T1660" s="55" t="s">
        <v>52</v>
      </c>
      <c r="U1660" s="55">
        <v>0</v>
      </c>
      <c r="V1660" s="56">
        <v>31.93</v>
      </c>
      <c r="W1660" s="55"/>
      <c r="X1660" s="55"/>
      <c r="Y1660" s="55"/>
      <c r="Z1660" s="55" t="s">
        <v>48</v>
      </c>
      <c r="AA1660" s="55" t="s">
        <v>168</v>
      </c>
      <c r="AB1660" s="55" t="s">
        <v>42</v>
      </c>
      <c r="AC1660" s="55" t="s">
        <v>710</v>
      </c>
      <c r="AD1660" s="55" t="s">
        <v>146</v>
      </c>
      <c r="AE1660" s="55"/>
      <c r="AF1660" s="55" t="s">
        <v>354</v>
      </c>
    </row>
    <row r="1661" spans="1:32" x14ac:dyDescent="0.25">
      <c r="A1661" s="55" t="s">
        <v>35</v>
      </c>
      <c r="B1661" s="55" t="s">
        <v>36</v>
      </c>
      <c r="C1661" s="55" t="s">
        <v>37</v>
      </c>
      <c r="D1661" s="55" t="s">
        <v>121</v>
      </c>
      <c r="E1661" s="55" t="s">
        <v>122</v>
      </c>
      <c r="F1661" s="55" t="s">
        <v>123</v>
      </c>
      <c r="G1661" s="55" t="s">
        <v>124</v>
      </c>
      <c r="H1661" s="55" t="s">
        <v>124</v>
      </c>
      <c r="I1661" s="55" t="s">
        <v>42</v>
      </c>
      <c r="J1661" s="55" t="s">
        <v>190</v>
      </c>
      <c r="K1661" s="55" t="s">
        <v>190</v>
      </c>
      <c r="L1661" s="55" t="s">
        <v>43</v>
      </c>
      <c r="M1661" s="55" t="s">
        <v>44</v>
      </c>
      <c r="N1661" s="55" t="s">
        <v>150</v>
      </c>
      <c r="O1661" s="55" t="s">
        <v>42</v>
      </c>
      <c r="P1661" s="55" t="s">
        <v>522</v>
      </c>
      <c r="Q1661" s="55" t="s">
        <v>539</v>
      </c>
      <c r="R1661" s="55" t="s">
        <v>650</v>
      </c>
      <c r="S1661" s="55">
        <v>201307</v>
      </c>
      <c r="T1661" s="55" t="s">
        <v>52</v>
      </c>
      <c r="U1661" s="55">
        <v>100000</v>
      </c>
      <c r="V1661" s="56">
        <v>100000</v>
      </c>
      <c r="W1661" s="55" t="s">
        <v>340</v>
      </c>
      <c r="X1661" s="55" t="s">
        <v>177</v>
      </c>
      <c r="Y1661" s="55"/>
      <c r="Z1661" s="55" t="s">
        <v>48</v>
      </c>
      <c r="AA1661" s="55" t="s">
        <v>315</v>
      </c>
      <c r="AB1661" s="55" t="s">
        <v>42</v>
      </c>
      <c r="AC1661" s="55" t="s">
        <v>714</v>
      </c>
      <c r="AD1661" s="55" t="s">
        <v>146</v>
      </c>
      <c r="AE1661" s="55"/>
      <c r="AF1661" s="55" t="s">
        <v>525</v>
      </c>
    </row>
    <row r="1662" spans="1:32" x14ac:dyDescent="0.25">
      <c r="A1662" s="55" t="s">
        <v>35</v>
      </c>
      <c r="B1662" s="55" t="s">
        <v>36</v>
      </c>
      <c r="C1662" s="55" t="s">
        <v>37</v>
      </c>
      <c r="D1662" s="55" t="s">
        <v>121</v>
      </c>
      <c r="E1662" s="55" t="s">
        <v>122</v>
      </c>
      <c r="F1662" s="55" t="s">
        <v>123</v>
      </c>
      <c r="G1662" s="55" t="s">
        <v>124</v>
      </c>
      <c r="H1662" s="55" t="s">
        <v>124</v>
      </c>
      <c r="I1662" s="55" t="s">
        <v>42</v>
      </c>
      <c r="J1662" s="55" t="s">
        <v>190</v>
      </c>
      <c r="K1662" s="55" t="s">
        <v>190</v>
      </c>
      <c r="L1662" s="55" t="s">
        <v>43</v>
      </c>
      <c r="M1662" s="55" t="s">
        <v>44</v>
      </c>
      <c r="N1662" s="55" t="s">
        <v>126</v>
      </c>
      <c r="O1662" s="55" t="s">
        <v>42</v>
      </c>
      <c r="P1662" s="55" t="s">
        <v>510</v>
      </c>
      <c r="Q1662" s="55" t="s">
        <v>167</v>
      </c>
      <c r="R1662" s="55" t="s">
        <v>697</v>
      </c>
      <c r="S1662" s="55">
        <v>201307</v>
      </c>
      <c r="T1662" s="55" t="s">
        <v>52</v>
      </c>
      <c r="U1662" s="55">
        <v>0</v>
      </c>
      <c r="V1662" s="56">
        <v>2.2599999999999998</v>
      </c>
      <c r="W1662" s="55"/>
      <c r="X1662" s="55"/>
      <c r="Y1662" s="55"/>
      <c r="Z1662" s="55" t="s">
        <v>48</v>
      </c>
      <c r="AA1662" s="55" t="s">
        <v>168</v>
      </c>
      <c r="AB1662" s="55" t="s">
        <v>42</v>
      </c>
      <c r="AC1662" s="55" t="s">
        <v>698</v>
      </c>
      <c r="AD1662" s="55" t="s">
        <v>146</v>
      </c>
      <c r="AE1662" s="55"/>
      <c r="AF1662" s="55" t="s">
        <v>513</v>
      </c>
    </row>
    <row r="1663" spans="1:32" x14ac:dyDescent="0.25">
      <c r="A1663" s="55" t="s">
        <v>35</v>
      </c>
      <c r="B1663" s="55" t="s">
        <v>36</v>
      </c>
      <c r="C1663" s="55" t="s">
        <v>37</v>
      </c>
      <c r="D1663" s="55" t="s">
        <v>121</v>
      </c>
      <c r="E1663" s="55" t="s">
        <v>122</v>
      </c>
      <c r="F1663" s="55" t="s">
        <v>123</v>
      </c>
      <c r="G1663" s="55" t="s">
        <v>124</v>
      </c>
      <c r="H1663" s="55" t="s">
        <v>124</v>
      </c>
      <c r="I1663" s="55" t="s">
        <v>42</v>
      </c>
      <c r="J1663" s="55" t="s">
        <v>190</v>
      </c>
      <c r="K1663" s="55" t="s">
        <v>190</v>
      </c>
      <c r="L1663" s="55" t="s">
        <v>43</v>
      </c>
      <c r="M1663" s="55" t="s">
        <v>44</v>
      </c>
      <c r="N1663" s="55" t="s">
        <v>126</v>
      </c>
      <c r="O1663" s="55" t="s">
        <v>42</v>
      </c>
      <c r="P1663" s="55" t="s">
        <v>510</v>
      </c>
      <c r="Q1663" s="55" t="s">
        <v>167</v>
      </c>
      <c r="R1663" s="55" t="s">
        <v>697</v>
      </c>
      <c r="S1663" s="55">
        <v>201307</v>
      </c>
      <c r="T1663" s="55" t="s">
        <v>52</v>
      </c>
      <c r="U1663" s="55">
        <v>0</v>
      </c>
      <c r="V1663" s="56">
        <v>19.78</v>
      </c>
      <c r="W1663" s="55"/>
      <c r="X1663" s="55"/>
      <c r="Y1663" s="55"/>
      <c r="Z1663" s="55" t="s">
        <v>48</v>
      </c>
      <c r="AA1663" s="55" t="s">
        <v>168</v>
      </c>
      <c r="AB1663" s="55" t="s">
        <v>42</v>
      </c>
      <c r="AC1663" s="55" t="s">
        <v>698</v>
      </c>
      <c r="AD1663" s="55" t="s">
        <v>146</v>
      </c>
      <c r="AE1663" s="55"/>
      <c r="AF1663" s="55" t="s">
        <v>513</v>
      </c>
    </row>
    <row r="1664" spans="1:32" x14ac:dyDescent="0.25">
      <c r="A1664" s="55" t="s">
        <v>35</v>
      </c>
      <c r="B1664" s="55" t="s">
        <v>36</v>
      </c>
      <c r="C1664" s="55" t="s">
        <v>37</v>
      </c>
      <c r="D1664" s="55" t="s">
        <v>121</v>
      </c>
      <c r="E1664" s="55" t="s">
        <v>122</v>
      </c>
      <c r="F1664" s="55" t="s">
        <v>123</v>
      </c>
      <c r="G1664" s="55" t="s">
        <v>124</v>
      </c>
      <c r="H1664" s="55" t="s">
        <v>124</v>
      </c>
      <c r="I1664" s="55" t="s">
        <v>42</v>
      </c>
      <c r="J1664" s="55" t="s">
        <v>190</v>
      </c>
      <c r="K1664" s="55" t="s">
        <v>190</v>
      </c>
      <c r="L1664" s="55" t="s">
        <v>43</v>
      </c>
      <c r="M1664" s="55" t="s">
        <v>44</v>
      </c>
      <c r="N1664" s="55" t="s">
        <v>126</v>
      </c>
      <c r="O1664" s="55" t="s">
        <v>42</v>
      </c>
      <c r="P1664" s="55" t="s">
        <v>510</v>
      </c>
      <c r="Q1664" s="55" t="s">
        <v>167</v>
      </c>
      <c r="R1664" s="55" t="s">
        <v>697</v>
      </c>
      <c r="S1664" s="55">
        <v>201307</v>
      </c>
      <c r="T1664" s="55" t="s">
        <v>52</v>
      </c>
      <c r="U1664" s="55">
        <v>0</v>
      </c>
      <c r="V1664" s="56">
        <v>2.83</v>
      </c>
      <c r="W1664" s="55"/>
      <c r="X1664" s="55"/>
      <c r="Y1664" s="55"/>
      <c r="Z1664" s="55" t="s">
        <v>48</v>
      </c>
      <c r="AA1664" s="55" t="s">
        <v>168</v>
      </c>
      <c r="AB1664" s="55" t="s">
        <v>42</v>
      </c>
      <c r="AC1664" s="55" t="s">
        <v>698</v>
      </c>
      <c r="AD1664" s="55" t="s">
        <v>146</v>
      </c>
      <c r="AE1664" s="55"/>
      <c r="AF1664" s="55" t="s">
        <v>513</v>
      </c>
    </row>
    <row r="1665" spans="1:32" x14ac:dyDescent="0.25">
      <c r="A1665" s="55" t="s">
        <v>35</v>
      </c>
      <c r="B1665" s="55" t="s">
        <v>36</v>
      </c>
      <c r="C1665" s="55" t="s">
        <v>37</v>
      </c>
      <c r="D1665" s="55" t="s">
        <v>121</v>
      </c>
      <c r="E1665" s="55" t="s">
        <v>122</v>
      </c>
      <c r="F1665" s="55" t="s">
        <v>123</v>
      </c>
      <c r="G1665" s="55" t="s">
        <v>124</v>
      </c>
      <c r="H1665" s="55" t="s">
        <v>124</v>
      </c>
      <c r="I1665" s="55" t="s">
        <v>42</v>
      </c>
      <c r="J1665" s="55" t="s">
        <v>190</v>
      </c>
      <c r="K1665" s="55" t="s">
        <v>190</v>
      </c>
      <c r="L1665" s="55" t="s">
        <v>43</v>
      </c>
      <c r="M1665" s="55" t="s">
        <v>44</v>
      </c>
      <c r="N1665" s="55" t="s">
        <v>126</v>
      </c>
      <c r="O1665" s="55" t="s">
        <v>42</v>
      </c>
      <c r="P1665" s="55" t="s">
        <v>355</v>
      </c>
      <c r="Q1665" s="55" t="s">
        <v>167</v>
      </c>
      <c r="R1665" s="55" t="s">
        <v>734</v>
      </c>
      <c r="S1665" s="55">
        <v>201307</v>
      </c>
      <c r="T1665" s="55" t="s">
        <v>52</v>
      </c>
      <c r="U1665" s="55">
        <v>0</v>
      </c>
      <c r="V1665" s="56">
        <v>33.9</v>
      </c>
      <c r="W1665" s="55"/>
      <c r="X1665" s="55"/>
      <c r="Y1665" s="55"/>
      <c r="Z1665" s="55" t="s">
        <v>48</v>
      </c>
      <c r="AA1665" s="55" t="s">
        <v>168</v>
      </c>
      <c r="AB1665" s="55" t="s">
        <v>42</v>
      </c>
      <c r="AC1665" s="55" t="s">
        <v>735</v>
      </c>
      <c r="AD1665" s="55" t="s">
        <v>146</v>
      </c>
      <c r="AE1665" s="55"/>
      <c r="AF1665" s="55" t="s">
        <v>358</v>
      </c>
    </row>
    <row r="1666" spans="1:32" x14ac:dyDescent="0.25">
      <c r="A1666" s="55" t="s">
        <v>35</v>
      </c>
      <c r="B1666" s="55" t="s">
        <v>36</v>
      </c>
      <c r="C1666" s="55" t="s">
        <v>37</v>
      </c>
      <c r="D1666" s="55" t="s">
        <v>121</v>
      </c>
      <c r="E1666" s="55" t="s">
        <v>122</v>
      </c>
      <c r="F1666" s="55" t="s">
        <v>123</v>
      </c>
      <c r="G1666" s="55" t="s">
        <v>124</v>
      </c>
      <c r="H1666" s="55" t="s">
        <v>124</v>
      </c>
      <c r="I1666" s="55" t="s">
        <v>42</v>
      </c>
      <c r="J1666" s="55" t="s">
        <v>190</v>
      </c>
      <c r="K1666" s="55" t="s">
        <v>190</v>
      </c>
      <c r="L1666" s="55" t="s">
        <v>43</v>
      </c>
      <c r="M1666" s="55" t="s">
        <v>44</v>
      </c>
      <c r="N1666" s="55" t="s">
        <v>126</v>
      </c>
      <c r="O1666" s="55" t="s">
        <v>42</v>
      </c>
      <c r="P1666" s="55" t="s">
        <v>355</v>
      </c>
      <c r="Q1666" s="55" t="s">
        <v>167</v>
      </c>
      <c r="R1666" s="55" t="s">
        <v>734</v>
      </c>
      <c r="S1666" s="55">
        <v>201307</v>
      </c>
      <c r="T1666" s="55" t="s">
        <v>52</v>
      </c>
      <c r="U1666" s="55">
        <v>0</v>
      </c>
      <c r="V1666" s="56">
        <v>56.5</v>
      </c>
      <c r="W1666" s="55"/>
      <c r="X1666" s="55"/>
      <c r="Y1666" s="55"/>
      <c r="Z1666" s="55" t="s">
        <v>48</v>
      </c>
      <c r="AA1666" s="55" t="s">
        <v>168</v>
      </c>
      <c r="AB1666" s="55" t="s">
        <v>42</v>
      </c>
      <c r="AC1666" s="55" t="s">
        <v>735</v>
      </c>
      <c r="AD1666" s="55" t="s">
        <v>146</v>
      </c>
      <c r="AE1666" s="55"/>
      <c r="AF1666" s="55" t="s">
        <v>358</v>
      </c>
    </row>
    <row r="1667" spans="1:32" x14ac:dyDescent="0.25">
      <c r="A1667" s="55" t="s">
        <v>35</v>
      </c>
      <c r="B1667" s="55" t="s">
        <v>36</v>
      </c>
      <c r="C1667" s="55" t="s">
        <v>37</v>
      </c>
      <c r="D1667" s="55" t="s">
        <v>121</v>
      </c>
      <c r="E1667" s="55" t="s">
        <v>122</v>
      </c>
      <c r="F1667" s="55" t="s">
        <v>123</v>
      </c>
      <c r="G1667" s="55" t="s">
        <v>124</v>
      </c>
      <c r="H1667" s="55" t="s">
        <v>124</v>
      </c>
      <c r="I1667" s="55" t="s">
        <v>42</v>
      </c>
      <c r="J1667" s="55" t="s">
        <v>190</v>
      </c>
      <c r="K1667" s="55" t="s">
        <v>190</v>
      </c>
      <c r="L1667" s="55" t="s">
        <v>43</v>
      </c>
      <c r="M1667" s="55" t="s">
        <v>44</v>
      </c>
      <c r="N1667" s="55" t="s">
        <v>126</v>
      </c>
      <c r="O1667" s="55" t="s">
        <v>42</v>
      </c>
      <c r="P1667" s="55" t="s">
        <v>355</v>
      </c>
      <c r="Q1667" s="55" t="s">
        <v>167</v>
      </c>
      <c r="R1667" s="55" t="s">
        <v>734</v>
      </c>
      <c r="S1667" s="55">
        <v>201307</v>
      </c>
      <c r="T1667" s="55" t="s">
        <v>52</v>
      </c>
      <c r="U1667" s="55">
        <v>0</v>
      </c>
      <c r="V1667" s="56">
        <v>28.82</v>
      </c>
      <c r="W1667" s="55"/>
      <c r="X1667" s="55"/>
      <c r="Y1667" s="55"/>
      <c r="Z1667" s="55" t="s">
        <v>48</v>
      </c>
      <c r="AA1667" s="55" t="s">
        <v>168</v>
      </c>
      <c r="AB1667" s="55" t="s">
        <v>42</v>
      </c>
      <c r="AC1667" s="55" t="s">
        <v>735</v>
      </c>
      <c r="AD1667" s="55" t="s">
        <v>146</v>
      </c>
      <c r="AE1667" s="55"/>
      <c r="AF1667" s="55" t="s">
        <v>358</v>
      </c>
    </row>
    <row r="1668" spans="1:32" x14ac:dyDescent="0.25">
      <c r="A1668" s="55" t="s">
        <v>35</v>
      </c>
      <c r="B1668" s="55" t="s">
        <v>36</v>
      </c>
      <c r="C1668" s="55" t="s">
        <v>37</v>
      </c>
      <c r="D1668" s="55" t="s">
        <v>121</v>
      </c>
      <c r="E1668" s="55" t="s">
        <v>215</v>
      </c>
      <c r="F1668" s="55" t="s">
        <v>216</v>
      </c>
      <c r="G1668" s="55" t="s">
        <v>124</v>
      </c>
      <c r="H1668" s="55" t="s">
        <v>124</v>
      </c>
      <c r="I1668" s="55" t="s">
        <v>42</v>
      </c>
      <c r="J1668" s="55" t="s">
        <v>217</v>
      </c>
      <c r="K1668" s="55" t="s">
        <v>217</v>
      </c>
      <c r="L1668" s="55" t="s">
        <v>43</v>
      </c>
      <c r="M1668" s="55" t="s">
        <v>44</v>
      </c>
      <c r="N1668" s="55" t="s">
        <v>150</v>
      </c>
      <c r="O1668" s="55" t="s">
        <v>42</v>
      </c>
      <c r="P1668" s="55" t="s">
        <v>388</v>
      </c>
      <c r="Q1668" s="55" t="s">
        <v>389</v>
      </c>
      <c r="R1668" s="55" t="s">
        <v>754</v>
      </c>
      <c r="S1668" s="55">
        <v>201307</v>
      </c>
      <c r="T1668" s="55" t="s">
        <v>52</v>
      </c>
      <c r="U1668" s="55">
        <v>181966.77</v>
      </c>
      <c r="V1668" s="56">
        <v>181966.77</v>
      </c>
      <c r="W1668" s="55" t="s">
        <v>340</v>
      </c>
      <c r="X1668" s="55" t="s">
        <v>230</v>
      </c>
      <c r="Y1668" s="55"/>
      <c r="Z1668" s="55" t="s">
        <v>48</v>
      </c>
      <c r="AA1668" s="55" t="s">
        <v>315</v>
      </c>
      <c r="AB1668" s="55" t="s">
        <v>42</v>
      </c>
      <c r="AC1668" s="55" t="s">
        <v>755</v>
      </c>
      <c r="AD1668" s="55" t="s">
        <v>146</v>
      </c>
      <c r="AE1668" s="55"/>
      <c r="AF1668" s="55" t="s">
        <v>391</v>
      </c>
    </row>
    <row r="1669" spans="1:32" x14ac:dyDescent="0.25">
      <c r="A1669" s="55" t="s">
        <v>35</v>
      </c>
      <c r="B1669" s="55" t="s">
        <v>36</v>
      </c>
      <c r="C1669" s="55" t="s">
        <v>37</v>
      </c>
      <c r="D1669" s="55" t="s">
        <v>121</v>
      </c>
      <c r="E1669" s="55" t="s">
        <v>215</v>
      </c>
      <c r="F1669" s="55" t="s">
        <v>216</v>
      </c>
      <c r="G1669" s="55" t="s">
        <v>124</v>
      </c>
      <c r="H1669" s="55" t="s">
        <v>124</v>
      </c>
      <c r="I1669" s="55" t="s">
        <v>42</v>
      </c>
      <c r="J1669" s="55" t="s">
        <v>217</v>
      </c>
      <c r="K1669" s="55" t="s">
        <v>217</v>
      </c>
      <c r="L1669" s="55" t="s">
        <v>43</v>
      </c>
      <c r="M1669" s="55" t="s">
        <v>44</v>
      </c>
      <c r="N1669" s="55" t="s">
        <v>150</v>
      </c>
      <c r="O1669" s="55" t="s">
        <v>42</v>
      </c>
      <c r="P1669" s="55" t="s">
        <v>392</v>
      </c>
      <c r="Q1669" s="55" t="s">
        <v>393</v>
      </c>
      <c r="R1669" s="55" t="s">
        <v>750</v>
      </c>
      <c r="S1669" s="55">
        <v>201307</v>
      </c>
      <c r="T1669" s="55" t="s">
        <v>52</v>
      </c>
      <c r="U1669" s="55">
        <v>223.02</v>
      </c>
      <c r="V1669" s="56">
        <v>223.02</v>
      </c>
      <c r="W1669" s="55" t="s">
        <v>340</v>
      </c>
      <c r="X1669" s="55" t="s">
        <v>384</v>
      </c>
      <c r="Y1669" s="55"/>
      <c r="Z1669" s="55" t="s">
        <v>48</v>
      </c>
      <c r="AA1669" s="55" t="s">
        <v>315</v>
      </c>
      <c r="AB1669" s="55" t="s">
        <v>42</v>
      </c>
      <c r="AC1669" s="55" t="s">
        <v>755</v>
      </c>
      <c r="AD1669" s="55" t="s">
        <v>146</v>
      </c>
      <c r="AE1669" s="55"/>
      <c r="AF1669" s="55" t="s">
        <v>396</v>
      </c>
    </row>
    <row r="1670" spans="1:32" x14ac:dyDescent="0.25">
      <c r="A1670" s="55" t="s">
        <v>35</v>
      </c>
      <c r="B1670" s="55" t="s">
        <v>36</v>
      </c>
      <c r="C1670" s="55" t="s">
        <v>37</v>
      </c>
      <c r="D1670" s="55" t="s">
        <v>121</v>
      </c>
      <c r="E1670" s="55" t="s">
        <v>215</v>
      </c>
      <c r="F1670" s="55" t="s">
        <v>216</v>
      </c>
      <c r="G1670" s="55" t="s">
        <v>124</v>
      </c>
      <c r="H1670" s="55" t="s">
        <v>124</v>
      </c>
      <c r="I1670" s="55" t="s">
        <v>42</v>
      </c>
      <c r="J1670" s="55" t="s">
        <v>217</v>
      </c>
      <c r="K1670" s="55" t="s">
        <v>217</v>
      </c>
      <c r="L1670" s="55" t="s">
        <v>43</v>
      </c>
      <c r="M1670" s="55" t="s">
        <v>44</v>
      </c>
      <c r="N1670" s="55" t="s">
        <v>134</v>
      </c>
      <c r="O1670" s="55" t="s">
        <v>42</v>
      </c>
      <c r="P1670" s="55" t="s">
        <v>392</v>
      </c>
      <c r="Q1670" s="55" t="s">
        <v>135</v>
      </c>
      <c r="R1670" s="55" t="s">
        <v>750</v>
      </c>
      <c r="S1670" s="55">
        <v>201307</v>
      </c>
      <c r="T1670" s="55" t="s">
        <v>52</v>
      </c>
      <c r="U1670" s="55">
        <v>0</v>
      </c>
      <c r="V1670" s="56">
        <v>11.15</v>
      </c>
      <c r="W1670" s="55"/>
      <c r="X1670" s="55" t="s">
        <v>384</v>
      </c>
      <c r="Y1670" s="55"/>
      <c r="Z1670" s="55" t="s">
        <v>48</v>
      </c>
      <c r="AA1670" s="55" t="s">
        <v>315</v>
      </c>
      <c r="AB1670" s="55" t="s">
        <v>42</v>
      </c>
      <c r="AC1670" s="55" t="s">
        <v>755</v>
      </c>
      <c r="AD1670" s="55" t="s">
        <v>146</v>
      </c>
      <c r="AE1670" s="55"/>
      <c r="AF1670" s="55" t="s">
        <v>396</v>
      </c>
    </row>
    <row r="1671" spans="1:32" x14ac:dyDescent="0.25">
      <c r="A1671" s="55" t="s">
        <v>35</v>
      </c>
      <c r="B1671" s="55" t="s">
        <v>36</v>
      </c>
      <c r="C1671" s="55" t="s">
        <v>37</v>
      </c>
      <c r="D1671" s="55" t="s">
        <v>121</v>
      </c>
      <c r="E1671" s="55" t="s">
        <v>215</v>
      </c>
      <c r="F1671" s="55" t="s">
        <v>216</v>
      </c>
      <c r="G1671" s="55" t="s">
        <v>124</v>
      </c>
      <c r="H1671" s="55" t="s">
        <v>124</v>
      </c>
      <c r="I1671" s="55" t="s">
        <v>42</v>
      </c>
      <c r="J1671" s="55" t="s">
        <v>217</v>
      </c>
      <c r="K1671" s="55" t="s">
        <v>217</v>
      </c>
      <c r="L1671" s="55" t="s">
        <v>43</v>
      </c>
      <c r="M1671" s="55" t="s">
        <v>44</v>
      </c>
      <c r="N1671" s="55" t="s">
        <v>150</v>
      </c>
      <c r="O1671" s="55" t="s">
        <v>42</v>
      </c>
      <c r="P1671" s="55" t="s">
        <v>392</v>
      </c>
      <c r="Q1671" s="55" t="s">
        <v>393</v>
      </c>
      <c r="R1671" s="55" t="s">
        <v>741</v>
      </c>
      <c r="S1671" s="55">
        <v>201307</v>
      </c>
      <c r="T1671" s="55" t="s">
        <v>52</v>
      </c>
      <c r="U1671" s="55">
        <v>223.02</v>
      </c>
      <c r="V1671" s="56">
        <v>223.02</v>
      </c>
      <c r="W1671" s="55" t="s">
        <v>340</v>
      </c>
      <c r="X1671" s="55" t="s">
        <v>384</v>
      </c>
      <c r="Y1671" s="55"/>
      <c r="Z1671" s="55" t="s">
        <v>48</v>
      </c>
      <c r="AA1671" s="55" t="s">
        <v>315</v>
      </c>
      <c r="AB1671" s="55" t="s">
        <v>42</v>
      </c>
      <c r="AC1671" s="55" t="s">
        <v>714</v>
      </c>
      <c r="AD1671" s="55" t="s">
        <v>146</v>
      </c>
      <c r="AE1671" s="55"/>
      <c r="AF1671" s="55" t="s">
        <v>396</v>
      </c>
    </row>
    <row r="1672" spans="1:32" x14ac:dyDescent="0.25">
      <c r="A1672" s="55" t="s">
        <v>35</v>
      </c>
      <c r="B1672" s="55" t="s">
        <v>36</v>
      </c>
      <c r="C1672" s="55" t="s">
        <v>37</v>
      </c>
      <c r="D1672" s="55" t="s">
        <v>121</v>
      </c>
      <c r="E1672" s="55" t="s">
        <v>215</v>
      </c>
      <c r="F1672" s="55" t="s">
        <v>216</v>
      </c>
      <c r="G1672" s="55" t="s">
        <v>124</v>
      </c>
      <c r="H1672" s="55" t="s">
        <v>124</v>
      </c>
      <c r="I1672" s="55" t="s">
        <v>42</v>
      </c>
      <c r="J1672" s="55" t="s">
        <v>217</v>
      </c>
      <c r="K1672" s="55" t="s">
        <v>217</v>
      </c>
      <c r="L1672" s="55" t="s">
        <v>43</v>
      </c>
      <c r="M1672" s="55" t="s">
        <v>44</v>
      </c>
      <c r="N1672" s="55" t="s">
        <v>134</v>
      </c>
      <c r="O1672" s="55" t="s">
        <v>42</v>
      </c>
      <c r="P1672" s="55" t="s">
        <v>392</v>
      </c>
      <c r="Q1672" s="55" t="s">
        <v>135</v>
      </c>
      <c r="R1672" s="55" t="s">
        <v>741</v>
      </c>
      <c r="S1672" s="55">
        <v>201307</v>
      </c>
      <c r="T1672" s="55" t="s">
        <v>52</v>
      </c>
      <c r="U1672" s="55">
        <v>0</v>
      </c>
      <c r="V1672" s="56">
        <v>11.15</v>
      </c>
      <c r="W1672" s="55"/>
      <c r="X1672" s="55" t="s">
        <v>384</v>
      </c>
      <c r="Y1672" s="55"/>
      <c r="Z1672" s="55" t="s">
        <v>48</v>
      </c>
      <c r="AA1672" s="55" t="s">
        <v>315</v>
      </c>
      <c r="AB1672" s="55" t="s">
        <v>42</v>
      </c>
      <c r="AC1672" s="55" t="s">
        <v>714</v>
      </c>
      <c r="AD1672" s="55" t="s">
        <v>146</v>
      </c>
      <c r="AE1672" s="55"/>
      <c r="AF1672" s="55" t="s">
        <v>396</v>
      </c>
    </row>
    <row r="1673" spans="1:32" x14ac:dyDescent="0.25">
      <c r="A1673" s="55" t="s">
        <v>35</v>
      </c>
      <c r="B1673" s="55" t="s">
        <v>36</v>
      </c>
      <c r="C1673" s="55" t="s">
        <v>37</v>
      </c>
      <c r="D1673" s="55" t="s">
        <v>121</v>
      </c>
      <c r="E1673" s="55" t="s">
        <v>215</v>
      </c>
      <c r="F1673" s="55" t="s">
        <v>216</v>
      </c>
      <c r="G1673" s="55" t="s">
        <v>124</v>
      </c>
      <c r="H1673" s="55" t="s">
        <v>124</v>
      </c>
      <c r="I1673" s="55" t="s">
        <v>42</v>
      </c>
      <c r="J1673" s="55" t="s">
        <v>217</v>
      </c>
      <c r="K1673" s="55" t="s">
        <v>217</v>
      </c>
      <c r="L1673" s="55" t="s">
        <v>43</v>
      </c>
      <c r="M1673" s="55" t="s">
        <v>44</v>
      </c>
      <c r="N1673" s="55" t="s">
        <v>150</v>
      </c>
      <c r="O1673" s="55" t="s">
        <v>42</v>
      </c>
      <c r="P1673" s="55" t="s">
        <v>392</v>
      </c>
      <c r="Q1673" s="55" t="s">
        <v>393</v>
      </c>
      <c r="R1673" s="55" t="s">
        <v>742</v>
      </c>
      <c r="S1673" s="55">
        <v>201307</v>
      </c>
      <c r="T1673" s="55" t="s">
        <v>52</v>
      </c>
      <c r="U1673" s="55">
        <v>178.42000000000002</v>
      </c>
      <c r="V1673" s="56">
        <v>178.42</v>
      </c>
      <c r="W1673" s="55" t="s">
        <v>340</v>
      </c>
      <c r="X1673" s="55" t="s">
        <v>384</v>
      </c>
      <c r="Y1673" s="55"/>
      <c r="Z1673" s="55" t="s">
        <v>48</v>
      </c>
      <c r="AA1673" s="55" t="s">
        <v>315</v>
      </c>
      <c r="AB1673" s="55" t="s">
        <v>42</v>
      </c>
      <c r="AC1673" s="55" t="s">
        <v>743</v>
      </c>
      <c r="AD1673" s="55" t="s">
        <v>146</v>
      </c>
      <c r="AE1673" s="55"/>
      <c r="AF1673" s="55" t="s">
        <v>396</v>
      </c>
    </row>
    <row r="1674" spans="1:32" x14ac:dyDescent="0.25">
      <c r="A1674" s="55" t="s">
        <v>35</v>
      </c>
      <c r="B1674" s="55" t="s">
        <v>36</v>
      </c>
      <c r="C1674" s="55" t="s">
        <v>37</v>
      </c>
      <c r="D1674" s="55" t="s">
        <v>121</v>
      </c>
      <c r="E1674" s="55" t="s">
        <v>215</v>
      </c>
      <c r="F1674" s="55" t="s">
        <v>216</v>
      </c>
      <c r="G1674" s="55" t="s">
        <v>124</v>
      </c>
      <c r="H1674" s="55" t="s">
        <v>124</v>
      </c>
      <c r="I1674" s="55" t="s">
        <v>42</v>
      </c>
      <c r="J1674" s="55" t="s">
        <v>217</v>
      </c>
      <c r="K1674" s="55" t="s">
        <v>217</v>
      </c>
      <c r="L1674" s="55" t="s">
        <v>43</v>
      </c>
      <c r="M1674" s="55" t="s">
        <v>44</v>
      </c>
      <c r="N1674" s="55" t="s">
        <v>134</v>
      </c>
      <c r="O1674" s="55" t="s">
        <v>42</v>
      </c>
      <c r="P1674" s="55" t="s">
        <v>392</v>
      </c>
      <c r="Q1674" s="55" t="s">
        <v>135</v>
      </c>
      <c r="R1674" s="55" t="s">
        <v>742</v>
      </c>
      <c r="S1674" s="55">
        <v>201307</v>
      </c>
      <c r="T1674" s="55" t="s">
        <v>52</v>
      </c>
      <c r="U1674" s="55">
        <v>0</v>
      </c>
      <c r="V1674" s="56">
        <v>8.92</v>
      </c>
      <c r="W1674" s="55"/>
      <c r="X1674" s="55" t="s">
        <v>384</v>
      </c>
      <c r="Y1674" s="55"/>
      <c r="Z1674" s="55" t="s">
        <v>48</v>
      </c>
      <c r="AA1674" s="55" t="s">
        <v>315</v>
      </c>
      <c r="AB1674" s="55" t="s">
        <v>42</v>
      </c>
      <c r="AC1674" s="55" t="s">
        <v>743</v>
      </c>
      <c r="AD1674" s="55" t="s">
        <v>146</v>
      </c>
      <c r="AE1674" s="55"/>
      <c r="AF1674" s="55" t="s">
        <v>396</v>
      </c>
    </row>
    <row r="1675" spans="1:32" x14ac:dyDescent="0.25">
      <c r="A1675" s="55" t="s">
        <v>35</v>
      </c>
      <c r="B1675" s="55" t="s">
        <v>36</v>
      </c>
      <c r="C1675" s="55" t="s">
        <v>37</v>
      </c>
      <c r="D1675" s="55" t="s">
        <v>121</v>
      </c>
      <c r="E1675" s="55" t="s">
        <v>215</v>
      </c>
      <c r="F1675" s="55" t="s">
        <v>216</v>
      </c>
      <c r="G1675" s="55" t="s">
        <v>124</v>
      </c>
      <c r="H1675" s="55" t="s">
        <v>124</v>
      </c>
      <c r="I1675" s="55" t="s">
        <v>42</v>
      </c>
      <c r="J1675" s="55" t="s">
        <v>217</v>
      </c>
      <c r="K1675" s="55" t="s">
        <v>217</v>
      </c>
      <c r="L1675" s="55" t="s">
        <v>43</v>
      </c>
      <c r="M1675" s="55" t="s">
        <v>44</v>
      </c>
      <c r="N1675" s="55" t="s">
        <v>150</v>
      </c>
      <c r="O1675" s="55" t="s">
        <v>42</v>
      </c>
      <c r="P1675" s="55" t="s">
        <v>388</v>
      </c>
      <c r="Q1675" s="55" t="s">
        <v>389</v>
      </c>
      <c r="R1675" s="55" t="s">
        <v>744</v>
      </c>
      <c r="S1675" s="55">
        <v>201307</v>
      </c>
      <c r="T1675" s="55" t="s">
        <v>52</v>
      </c>
      <c r="U1675" s="55">
        <v>138093.41</v>
      </c>
      <c r="V1675" s="56">
        <v>138093.41</v>
      </c>
      <c r="W1675" s="55" t="s">
        <v>340</v>
      </c>
      <c r="X1675" s="55" t="s">
        <v>230</v>
      </c>
      <c r="Y1675" s="55"/>
      <c r="Z1675" s="55" t="s">
        <v>48</v>
      </c>
      <c r="AA1675" s="55" t="s">
        <v>315</v>
      </c>
      <c r="AB1675" s="55" t="s">
        <v>42</v>
      </c>
      <c r="AC1675" s="55" t="s">
        <v>698</v>
      </c>
      <c r="AD1675" s="55" t="s">
        <v>146</v>
      </c>
      <c r="AE1675" s="55"/>
      <c r="AF1675" s="55" t="s">
        <v>391</v>
      </c>
    </row>
    <row r="1676" spans="1:32" x14ac:dyDescent="0.25">
      <c r="A1676" s="55" t="s">
        <v>35</v>
      </c>
      <c r="B1676" s="55" t="s">
        <v>36</v>
      </c>
      <c r="C1676" s="55" t="s">
        <v>37</v>
      </c>
      <c r="D1676" s="55" t="s">
        <v>121</v>
      </c>
      <c r="E1676" s="55" t="s">
        <v>215</v>
      </c>
      <c r="F1676" s="55" t="s">
        <v>216</v>
      </c>
      <c r="G1676" s="55" t="s">
        <v>124</v>
      </c>
      <c r="H1676" s="55" t="s">
        <v>124</v>
      </c>
      <c r="I1676" s="55" t="s">
        <v>42</v>
      </c>
      <c r="J1676" s="55" t="s">
        <v>217</v>
      </c>
      <c r="K1676" s="55" t="s">
        <v>217</v>
      </c>
      <c r="L1676" s="55" t="s">
        <v>43</v>
      </c>
      <c r="M1676" s="55" t="s">
        <v>44</v>
      </c>
      <c r="N1676" s="55" t="s">
        <v>150</v>
      </c>
      <c r="O1676" s="55" t="s">
        <v>42</v>
      </c>
      <c r="P1676" s="55" t="s">
        <v>392</v>
      </c>
      <c r="Q1676" s="55" t="s">
        <v>393</v>
      </c>
      <c r="R1676" s="55" t="s">
        <v>745</v>
      </c>
      <c r="S1676" s="55">
        <v>201307</v>
      </c>
      <c r="T1676" s="55" t="s">
        <v>52</v>
      </c>
      <c r="U1676" s="55">
        <v>223.02</v>
      </c>
      <c r="V1676" s="56">
        <v>223.02</v>
      </c>
      <c r="W1676" s="55" t="s">
        <v>340</v>
      </c>
      <c r="X1676" s="55" t="s">
        <v>384</v>
      </c>
      <c r="Y1676" s="55"/>
      <c r="Z1676" s="55" t="s">
        <v>48</v>
      </c>
      <c r="AA1676" s="55" t="s">
        <v>315</v>
      </c>
      <c r="AB1676" s="55" t="s">
        <v>42</v>
      </c>
      <c r="AC1676" s="55" t="s">
        <v>702</v>
      </c>
      <c r="AD1676" s="55" t="s">
        <v>146</v>
      </c>
      <c r="AE1676" s="55"/>
      <c r="AF1676" s="55" t="s">
        <v>396</v>
      </c>
    </row>
    <row r="1677" spans="1:32" x14ac:dyDescent="0.25">
      <c r="A1677" s="55" t="s">
        <v>35</v>
      </c>
      <c r="B1677" s="55" t="s">
        <v>36</v>
      </c>
      <c r="C1677" s="55" t="s">
        <v>37</v>
      </c>
      <c r="D1677" s="55" t="s">
        <v>121</v>
      </c>
      <c r="E1677" s="55" t="s">
        <v>215</v>
      </c>
      <c r="F1677" s="55" t="s">
        <v>216</v>
      </c>
      <c r="G1677" s="55" t="s">
        <v>124</v>
      </c>
      <c r="H1677" s="55" t="s">
        <v>124</v>
      </c>
      <c r="I1677" s="55" t="s">
        <v>42</v>
      </c>
      <c r="J1677" s="55" t="s">
        <v>217</v>
      </c>
      <c r="K1677" s="55" t="s">
        <v>217</v>
      </c>
      <c r="L1677" s="55" t="s">
        <v>43</v>
      </c>
      <c r="M1677" s="55" t="s">
        <v>44</v>
      </c>
      <c r="N1677" s="55" t="s">
        <v>134</v>
      </c>
      <c r="O1677" s="55" t="s">
        <v>42</v>
      </c>
      <c r="P1677" s="55" t="s">
        <v>392</v>
      </c>
      <c r="Q1677" s="55" t="s">
        <v>135</v>
      </c>
      <c r="R1677" s="55" t="s">
        <v>745</v>
      </c>
      <c r="S1677" s="55">
        <v>201307</v>
      </c>
      <c r="T1677" s="55" t="s">
        <v>52</v>
      </c>
      <c r="U1677" s="55">
        <v>0</v>
      </c>
      <c r="V1677" s="56">
        <v>11.15</v>
      </c>
      <c r="W1677" s="55"/>
      <c r="X1677" s="55" t="s">
        <v>384</v>
      </c>
      <c r="Y1677" s="55"/>
      <c r="Z1677" s="55" t="s">
        <v>48</v>
      </c>
      <c r="AA1677" s="55" t="s">
        <v>315</v>
      </c>
      <c r="AB1677" s="55" t="s">
        <v>42</v>
      </c>
      <c r="AC1677" s="55" t="s">
        <v>702</v>
      </c>
      <c r="AD1677" s="55" t="s">
        <v>146</v>
      </c>
      <c r="AE1677" s="55"/>
      <c r="AF1677" s="55" t="s">
        <v>396</v>
      </c>
    </row>
    <row r="1678" spans="1:32" x14ac:dyDescent="0.25">
      <c r="A1678" s="55" t="s">
        <v>35</v>
      </c>
      <c r="B1678" s="55" t="s">
        <v>36</v>
      </c>
      <c r="C1678" s="55" t="s">
        <v>37</v>
      </c>
      <c r="D1678" s="55" t="s">
        <v>121</v>
      </c>
      <c r="E1678" s="55" t="s">
        <v>215</v>
      </c>
      <c r="F1678" s="55" t="s">
        <v>216</v>
      </c>
      <c r="G1678" s="55" t="s">
        <v>124</v>
      </c>
      <c r="H1678" s="55" t="s">
        <v>124</v>
      </c>
      <c r="I1678" s="55" t="s">
        <v>42</v>
      </c>
      <c r="J1678" s="55" t="s">
        <v>231</v>
      </c>
      <c r="K1678" s="55" t="s">
        <v>231</v>
      </c>
      <c r="L1678" s="55" t="s">
        <v>43</v>
      </c>
      <c r="M1678" s="55" t="s">
        <v>44</v>
      </c>
      <c r="N1678" s="55" t="s">
        <v>150</v>
      </c>
      <c r="O1678" s="55" t="s">
        <v>42</v>
      </c>
      <c r="P1678" s="55" t="s">
        <v>392</v>
      </c>
      <c r="Q1678" s="55" t="s">
        <v>393</v>
      </c>
      <c r="R1678" s="55" t="s">
        <v>741</v>
      </c>
      <c r="S1678" s="55">
        <v>201307</v>
      </c>
      <c r="T1678" s="55" t="s">
        <v>52</v>
      </c>
      <c r="U1678" s="55">
        <v>208.15</v>
      </c>
      <c r="V1678" s="56">
        <v>208.15</v>
      </c>
      <c r="W1678" s="55" t="s">
        <v>340</v>
      </c>
      <c r="X1678" s="55" t="s">
        <v>384</v>
      </c>
      <c r="Y1678" s="55"/>
      <c r="Z1678" s="55" t="s">
        <v>48</v>
      </c>
      <c r="AA1678" s="55" t="s">
        <v>315</v>
      </c>
      <c r="AB1678" s="55" t="s">
        <v>42</v>
      </c>
      <c r="AC1678" s="55" t="s">
        <v>714</v>
      </c>
      <c r="AD1678" s="55" t="s">
        <v>146</v>
      </c>
      <c r="AE1678" s="55"/>
      <c r="AF1678" s="55" t="s">
        <v>396</v>
      </c>
    </row>
    <row r="1679" spans="1:32" x14ac:dyDescent="0.25">
      <c r="A1679" s="55" t="s">
        <v>35</v>
      </c>
      <c r="B1679" s="55" t="s">
        <v>36</v>
      </c>
      <c r="C1679" s="55" t="s">
        <v>37</v>
      </c>
      <c r="D1679" s="55" t="s">
        <v>121</v>
      </c>
      <c r="E1679" s="55" t="s">
        <v>215</v>
      </c>
      <c r="F1679" s="55" t="s">
        <v>216</v>
      </c>
      <c r="G1679" s="55" t="s">
        <v>124</v>
      </c>
      <c r="H1679" s="55" t="s">
        <v>124</v>
      </c>
      <c r="I1679" s="55" t="s">
        <v>42</v>
      </c>
      <c r="J1679" s="55" t="s">
        <v>231</v>
      </c>
      <c r="K1679" s="55" t="s">
        <v>231</v>
      </c>
      <c r="L1679" s="55" t="s">
        <v>43</v>
      </c>
      <c r="M1679" s="55" t="s">
        <v>44</v>
      </c>
      <c r="N1679" s="55" t="s">
        <v>134</v>
      </c>
      <c r="O1679" s="55" t="s">
        <v>42</v>
      </c>
      <c r="P1679" s="55" t="s">
        <v>392</v>
      </c>
      <c r="Q1679" s="55" t="s">
        <v>135</v>
      </c>
      <c r="R1679" s="55" t="s">
        <v>741</v>
      </c>
      <c r="S1679" s="55">
        <v>201307</v>
      </c>
      <c r="T1679" s="55" t="s">
        <v>52</v>
      </c>
      <c r="U1679" s="55">
        <v>0</v>
      </c>
      <c r="V1679" s="56">
        <v>10.41</v>
      </c>
      <c r="W1679" s="55"/>
      <c r="X1679" s="55" t="s">
        <v>384</v>
      </c>
      <c r="Y1679" s="55"/>
      <c r="Z1679" s="55" t="s">
        <v>48</v>
      </c>
      <c r="AA1679" s="55" t="s">
        <v>315</v>
      </c>
      <c r="AB1679" s="55" t="s">
        <v>42</v>
      </c>
      <c r="AC1679" s="55" t="s">
        <v>714</v>
      </c>
      <c r="AD1679" s="55" t="s">
        <v>146</v>
      </c>
      <c r="AE1679" s="55"/>
      <c r="AF1679" s="55" t="s">
        <v>396</v>
      </c>
    </row>
    <row r="1680" spans="1:32" x14ac:dyDescent="0.25">
      <c r="A1680" s="55" t="s">
        <v>35</v>
      </c>
      <c r="B1680" s="55" t="s">
        <v>36</v>
      </c>
      <c r="C1680" s="55" t="s">
        <v>37</v>
      </c>
      <c r="D1680" s="55" t="s">
        <v>121</v>
      </c>
      <c r="E1680" s="55" t="s">
        <v>215</v>
      </c>
      <c r="F1680" s="55" t="s">
        <v>216</v>
      </c>
      <c r="G1680" s="55" t="s">
        <v>124</v>
      </c>
      <c r="H1680" s="55" t="s">
        <v>124</v>
      </c>
      <c r="I1680" s="55" t="s">
        <v>42</v>
      </c>
      <c r="J1680" s="55" t="s">
        <v>231</v>
      </c>
      <c r="K1680" s="55" t="s">
        <v>231</v>
      </c>
      <c r="L1680" s="55" t="s">
        <v>43</v>
      </c>
      <c r="M1680" s="55" t="s">
        <v>44</v>
      </c>
      <c r="N1680" s="55" t="s">
        <v>150</v>
      </c>
      <c r="O1680" s="55" t="s">
        <v>42</v>
      </c>
      <c r="P1680" s="55" t="s">
        <v>388</v>
      </c>
      <c r="Q1680" s="55" t="s">
        <v>417</v>
      </c>
      <c r="R1680" s="55" t="s">
        <v>756</v>
      </c>
      <c r="S1680" s="55">
        <v>201307</v>
      </c>
      <c r="T1680" s="55" t="s">
        <v>52</v>
      </c>
      <c r="U1680" s="55">
        <v>52815.35</v>
      </c>
      <c r="V1680" s="56">
        <v>52815.35</v>
      </c>
      <c r="W1680" s="55" t="s">
        <v>340</v>
      </c>
      <c r="X1680" s="55" t="s">
        <v>236</v>
      </c>
      <c r="Y1680" s="55"/>
      <c r="Z1680" s="55" t="s">
        <v>48</v>
      </c>
      <c r="AA1680" s="55" t="s">
        <v>315</v>
      </c>
      <c r="AB1680" s="55" t="s">
        <v>42</v>
      </c>
      <c r="AC1680" s="55" t="s">
        <v>698</v>
      </c>
      <c r="AD1680" s="55" t="s">
        <v>146</v>
      </c>
      <c r="AE1680" s="55"/>
      <c r="AF1680" s="55" t="s">
        <v>391</v>
      </c>
    </row>
    <row r="1681" spans="1:32" x14ac:dyDescent="0.25">
      <c r="A1681" s="55" t="s">
        <v>35</v>
      </c>
      <c r="B1681" s="55" t="s">
        <v>36</v>
      </c>
      <c r="C1681" s="55" t="s">
        <v>37</v>
      </c>
      <c r="D1681" s="55" t="s">
        <v>121</v>
      </c>
      <c r="E1681" s="55" t="s">
        <v>215</v>
      </c>
      <c r="F1681" s="55" t="s">
        <v>216</v>
      </c>
      <c r="G1681" s="55" t="s">
        <v>124</v>
      </c>
      <c r="H1681" s="55" t="s">
        <v>124</v>
      </c>
      <c r="I1681" s="55" t="s">
        <v>42</v>
      </c>
      <c r="J1681" s="55" t="s">
        <v>231</v>
      </c>
      <c r="K1681" s="55" t="s">
        <v>231</v>
      </c>
      <c r="L1681" s="55" t="s">
        <v>43</v>
      </c>
      <c r="M1681" s="55" t="s">
        <v>44</v>
      </c>
      <c r="N1681" s="55" t="s">
        <v>150</v>
      </c>
      <c r="O1681" s="55" t="s">
        <v>42</v>
      </c>
      <c r="P1681" s="55" t="s">
        <v>392</v>
      </c>
      <c r="Q1681" s="55" t="s">
        <v>393</v>
      </c>
      <c r="R1681" s="55" t="s">
        <v>750</v>
      </c>
      <c r="S1681" s="55">
        <v>201307</v>
      </c>
      <c r="T1681" s="55" t="s">
        <v>52</v>
      </c>
      <c r="U1681" s="55">
        <v>208.15</v>
      </c>
      <c r="V1681" s="56">
        <v>208.15</v>
      </c>
      <c r="W1681" s="55" t="s">
        <v>340</v>
      </c>
      <c r="X1681" s="55" t="s">
        <v>384</v>
      </c>
      <c r="Y1681" s="55"/>
      <c r="Z1681" s="55" t="s">
        <v>48</v>
      </c>
      <c r="AA1681" s="55" t="s">
        <v>315</v>
      </c>
      <c r="AB1681" s="55" t="s">
        <v>42</v>
      </c>
      <c r="AC1681" s="55" t="s">
        <v>755</v>
      </c>
      <c r="AD1681" s="55" t="s">
        <v>146</v>
      </c>
      <c r="AE1681" s="55"/>
      <c r="AF1681" s="55" t="s">
        <v>396</v>
      </c>
    </row>
    <row r="1682" spans="1:32" x14ac:dyDescent="0.25">
      <c r="A1682" s="55" t="s">
        <v>35</v>
      </c>
      <c r="B1682" s="55" t="s">
        <v>36</v>
      </c>
      <c r="C1682" s="55" t="s">
        <v>37</v>
      </c>
      <c r="D1682" s="55" t="s">
        <v>121</v>
      </c>
      <c r="E1682" s="55" t="s">
        <v>215</v>
      </c>
      <c r="F1682" s="55" t="s">
        <v>216</v>
      </c>
      <c r="G1682" s="55" t="s">
        <v>124</v>
      </c>
      <c r="H1682" s="55" t="s">
        <v>124</v>
      </c>
      <c r="I1682" s="55" t="s">
        <v>42</v>
      </c>
      <c r="J1682" s="55" t="s">
        <v>231</v>
      </c>
      <c r="K1682" s="55" t="s">
        <v>231</v>
      </c>
      <c r="L1682" s="55" t="s">
        <v>43</v>
      </c>
      <c r="M1682" s="55" t="s">
        <v>44</v>
      </c>
      <c r="N1682" s="55" t="s">
        <v>134</v>
      </c>
      <c r="O1682" s="55" t="s">
        <v>42</v>
      </c>
      <c r="P1682" s="55" t="s">
        <v>392</v>
      </c>
      <c r="Q1682" s="55" t="s">
        <v>135</v>
      </c>
      <c r="R1682" s="55" t="s">
        <v>750</v>
      </c>
      <c r="S1682" s="55">
        <v>201307</v>
      </c>
      <c r="T1682" s="55" t="s">
        <v>52</v>
      </c>
      <c r="U1682" s="55">
        <v>0</v>
      </c>
      <c r="V1682" s="56">
        <v>10.41</v>
      </c>
      <c r="W1682" s="55"/>
      <c r="X1682" s="55" t="s">
        <v>384</v>
      </c>
      <c r="Y1682" s="55"/>
      <c r="Z1682" s="55" t="s">
        <v>48</v>
      </c>
      <c r="AA1682" s="55" t="s">
        <v>315</v>
      </c>
      <c r="AB1682" s="55" t="s">
        <v>42</v>
      </c>
      <c r="AC1682" s="55" t="s">
        <v>755</v>
      </c>
      <c r="AD1682" s="55" t="s">
        <v>146</v>
      </c>
      <c r="AE1682" s="55"/>
      <c r="AF1682" s="55" t="s">
        <v>396</v>
      </c>
    </row>
    <row r="1683" spans="1:32" x14ac:dyDescent="0.25">
      <c r="A1683" s="55" t="s">
        <v>35</v>
      </c>
      <c r="B1683" s="55" t="s">
        <v>36</v>
      </c>
      <c r="C1683" s="55" t="s">
        <v>37</v>
      </c>
      <c r="D1683" s="55" t="s">
        <v>121</v>
      </c>
      <c r="E1683" s="55" t="s">
        <v>215</v>
      </c>
      <c r="F1683" s="55" t="s">
        <v>216</v>
      </c>
      <c r="G1683" s="55" t="s">
        <v>124</v>
      </c>
      <c r="H1683" s="55" t="s">
        <v>124</v>
      </c>
      <c r="I1683" s="55" t="s">
        <v>42</v>
      </c>
      <c r="J1683" s="55" t="s">
        <v>231</v>
      </c>
      <c r="K1683" s="55" t="s">
        <v>231</v>
      </c>
      <c r="L1683" s="55" t="s">
        <v>43</v>
      </c>
      <c r="M1683" s="55" t="s">
        <v>44</v>
      </c>
      <c r="N1683" s="55" t="s">
        <v>150</v>
      </c>
      <c r="O1683" s="55" t="s">
        <v>42</v>
      </c>
      <c r="P1683" s="55" t="s">
        <v>388</v>
      </c>
      <c r="Q1683" s="55" t="s">
        <v>417</v>
      </c>
      <c r="R1683" s="55" t="s">
        <v>757</v>
      </c>
      <c r="S1683" s="55">
        <v>201307</v>
      </c>
      <c r="T1683" s="55" t="s">
        <v>52</v>
      </c>
      <c r="U1683" s="55">
        <v>52794.9</v>
      </c>
      <c r="V1683" s="56">
        <v>52794.9</v>
      </c>
      <c r="W1683" s="55" t="s">
        <v>340</v>
      </c>
      <c r="X1683" s="55" t="s">
        <v>236</v>
      </c>
      <c r="Y1683" s="55"/>
      <c r="Z1683" s="55" t="s">
        <v>48</v>
      </c>
      <c r="AA1683" s="55" t="s">
        <v>315</v>
      </c>
      <c r="AB1683" s="55" t="s">
        <v>42</v>
      </c>
      <c r="AC1683" s="55" t="s">
        <v>755</v>
      </c>
      <c r="AD1683" s="55" t="s">
        <v>146</v>
      </c>
      <c r="AE1683" s="55"/>
      <c r="AF1683" s="55" t="s">
        <v>391</v>
      </c>
    </row>
    <row r="1684" spans="1:32" x14ac:dyDescent="0.25">
      <c r="A1684" s="55" t="s">
        <v>35</v>
      </c>
      <c r="B1684" s="55" t="s">
        <v>36</v>
      </c>
      <c r="C1684" s="55" t="s">
        <v>37</v>
      </c>
      <c r="D1684" s="55" t="s">
        <v>121</v>
      </c>
      <c r="E1684" s="55" t="s">
        <v>215</v>
      </c>
      <c r="F1684" s="55" t="s">
        <v>216</v>
      </c>
      <c r="G1684" s="55" t="s">
        <v>124</v>
      </c>
      <c r="H1684" s="55" t="s">
        <v>124</v>
      </c>
      <c r="I1684" s="55" t="s">
        <v>42</v>
      </c>
      <c r="J1684" s="55" t="s">
        <v>231</v>
      </c>
      <c r="K1684" s="55" t="s">
        <v>231</v>
      </c>
      <c r="L1684" s="55" t="s">
        <v>43</v>
      </c>
      <c r="M1684" s="55" t="s">
        <v>44</v>
      </c>
      <c r="N1684" s="55" t="s">
        <v>150</v>
      </c>
      <c r="O1684" s="55" t="s">
        <v>42</v>
      </c>
      <c r="P1684" s="55" t="s">
        <v>392</v>
      </c>
      <c r="Q1684" s="55" t="s">
        <v>393</v>
      </c>
      <c r="R1684" s="55" t="s">
        <v>742</v>
      </c>
      <c r="S1684" s="55">
        <v>201307</v>
      </c>
      <c r="T1684" s="55" t="s">
        <v>52</v>
      </c>
      <c r="U1684" s="55">
        <v>166.52</v>
      </c>
      <c r="V1684" s="56">
        <v>166.52</v>
      </c>
      <c r="W1684" s="55" t="s">
        <v>340</v>
      </c>
      <c r="X1684" s="55" t="s">
        <v>384</v>
      </c>
      <c r="Y1684" s="55"/>
      <c r="Z1684" s="55" t="s">
        <v>48</v>
      </c>
      <c r="AA1684" s="55" t="s">
        <v>315</v>
      </c>
      <c r="AB1684" s="55" t="s">
        <v>42</v>
      </c>
      <c r="AC1684" s="55" t="s">
        <v>743</v>
      </c>
      <c r="AD1684" s="55" t="s">
        <v>146</v>
      </c>
      <c r="AE1684" s="55"/>
      <c r="AF1684" s="55" t="s">
        <v>396</v>
      </c>
    </row>
    <row r="1685" spans="1:32" x14ac:dyDescent="0.25">
      <c r="A1685" s="55" t="s">
        <v>35</v>
      </c>
      <c r="B1685" s="55" t="s">
        <v>36</v>
      </c>
      <c r="C1685" s="55" t="s">
        <v>37</v>
      </c>
      <c r="D1685" s="55" t="s">
        <v>121</v>
      </c>
      <c r="E1685" s="55" t="s">
        <v>215</v>
      </c>
      <c r="F1685" s="55" t="s">
        <v>216</v>
      </c>
      <c r="G1685" s="55" t="s">
        <v>124</v>
      </c>
      <c r="H1685" s="55" t="s">
        <v>124</v>
      </c>
      <c r="I1685" s="55" t="s">
        <v>42</v>
      </c>
      <c r="J1685" s="55" t="s">
        <v>231</v>
      </c>
      <c r="K1685" s="55" t="s">
        <v>231</v>
      </c>
      <c r="L1685" s="55" t="s">
        <v>43</v>
      </c>
      <c r="M1685" s="55" t="s">
        <v>44</v>
      </c>
      <c r="N1685" s="55" t="s">
        <v>134</v>
      </c>
      <c r="O1685" s="55" t="s">
        <v>42</v>
      </c>
      <c r="P1685" s="55" t="s">
        <v>392</v>
      </c>
      <c r="Q1685" s="55" t="s">
        <v>135</v>
      </c>
      <c r="R1685" s="55" t="s">
        <v>742</v>
      </c>
      <c r="S1685" s="55">
        <v>201307</v>
      </c>
      <c r="T1685" s="55" t="s">
        <v>52</v>
      </c>
      <c r="U1685" s="55">
        <v>0</v>
      </c>
      <c r="V1685" s="56">
        <v>8.33</v>
      </c>
      <c r="W1685" s="55"/>
      <c r="X1685" s="55" t="s">
        <v>384</v>
      </c>
      <c r="Y1685" s="55"/>
      <c r="Z1685" s="55" t="s">
        <v>48</v>
      </c>
      <c r="AA1685" s="55" t="s">
        <v>315</v>
      </c>
      <c r="AB1685" s="55" t="s">
        <v>42</v>
      </c>
      <c r="AC1685" s="55" t="s">
        <v>743</v>
      </c>
      <c r="AD1685" s="55" t="s">
        <v>146</v>
      </c>
      <c r="AE1685" s="55"/>
      <c r="AF1685" s="55" t="s">
        <v>396</v>
      </c>
    </row>
    <row r="1686" spans="1:32" x14ac:dyDescent="0.25">
      <c r="A1686" s="55" t="s">
        <v>35</v>
      </c>
      <c r="B1686" s="55" t="s">
        <v>36</v>
      </c>
      <c r="C1686" s="55" t="s">
        <v>37</v>
      </c>
      <c r="D1686" s="55" t="s">
        <v>121</v>
      </c>
      <c r="E1686" s="55" t="s">
        <v>215</v>
      </c>
      <c r="F1686" s="55" t="s">
        <v>216</v>
      </c>
      <c r="G1686" s="55" t="s">
        <v>124</v>
      </c>
      <c r="H1686" s="55" t="s">
        <v>124</v>
      </c>
      <c r="I1686" s="55" t="s">
        <v>42</v>
      </c>
      <c r="J1686" s="55" t="s">
        <v>231</v>
      </c>
      <c r="K1686" s="55" t="s">
        <v>231</v>
      </c>
      <c r="L1686" s="55" t="s">
        <v>43</v>
      </c>
      <c r="M1686" s="55" t="s">
        <v>44</v>
      </c>
      <c r="N1686" s="55" t="s">
        <v>150</v>
      </c>
      <c r="O1686" s="55" t="s">
        <v>42</v>
      </c>
      <c r="P1686" s="55" t="s">
        <v>392</v>
      </c>
      <c r="Q1686" s="55" t="s">
        <v>393</v>
      </c>
      <c r="R1686" s="55" t="s">
        <v>745</v>
      </c>
      <c r="S1686" s="55">
        <v>201307</v>
      </c>
      <c r="T1686" s="55" t="s">
        <v>52</v>
      </c>
      <c r="U1686" s="55">
        <v>208.15</v>
      </c>
      <c r="V1686" s="56">
        <v>208.15</v>
      </c>
      <c r="W1686" s="55" t="s">
        <v>340</v>
      </c>
      <c r="X1686" s="55" t="s">
        <v>384</v>
      </c>
      <c r="Y1686" s="55"/>
      <c r="Z1686" s="55" t="s">
        <v>48</v>
      </c>
      <c r="AA1686" s="55" t="s">
        <v>315</v>
      </c>
      <c r="AB1686" s="55" t="s">
        <v>42</v>
      </c>
      <c r="AC1686" s="55" t="s">
        <v>702</v>
      </c>
      <c r="AD1686" s="55" t="s">
        <v>146</v>
      </c>
      <c r="AE1686" s="55"/>
      <c r="AF1686" s="55" t="s">
        <v>396</v>
      </c>
    </row>
    <row r="1687" spans="1:32" x14ac:dyDescent="0.25">
      <c r="A1687" s="55" t="s">
        <v>35</v>
      </c>
      <c r="B1687" s="55" t="s">
        <v>36</v>
      </c>
      <c r="C1687" s="55" t="s">
        <v>37</v>
      </c>
      <c r="D1687" s="55" t="s">
        <v>121</v>
      </c>
      <c r="E1687" s="55" t="s">
        <v>215</v>
      </c>
      <c r="F1687" s="55" t="s">
        <v>216</v>
      </c>
      <c r="G1687" s="55" t="s">
        <v>124</v>
      </c>
      <c r="H1687" s="55" t="s">
        <v>124</v>
      </c>
      <c r="I1687" s="55" t="s">
        <v>42</v>
      </c>
      <c r="J1687" s="55" t="s">
        <v>231</v>
      </c>
      <c r="K1687" s="55" t="s">
        <v>231</v>
      </c>
      <c r="L1687" s="55" t="s">
        <v>43</v>
      </c>
      <c r="M1687" s="55" t="s">
        <v>44</v>
      </c>
      <c r="N1687" s="55" t="s">
        <v>134</v>
      </c>
      <c r="O1687" s="55" t="s">
        <v>42</v>
      </c>
      <c r="P1687" s="55" t="s">
        <v>392</v>
      </c>
      <c r="Q1687" s="55" t="s">
        <v>135</v>
      </c>
      <c r="R1687" s="55" t="s">
        <v>745</v>
      </c>
      <c r="S1687" s="55">
        <v>201307</v>
      </c>
      <c r="T1687" s="55" t="s">
        <v>52</v>
      </c>
      <c r="U1687" s="55">
        <v>0</v>
      </c>
      <c r="V1687" s="56">
        <v>10.41</v>
      </c>
      <c r="W1687" s="55"/>
      <c r="X1687" s="55" t="s">
        <v>384</v>
      </c>
      <c r="Y1687" s="55"/>
      <c r="Z1687" s="55" t="s">
        <v>48</v>
      </c>
      <c r="AA1687" s="55" t="s">
        <v>315</v>
      </c>
      <c r="AB1687" s="55" t="s">
        <v>42</v>
      </c>
      <c r="AC1687" s="55" t="s">
        <v>702</v>
      </c>
      <c r="AD1687" s="55" t="s">
        <v>146</v>
      </c>
      <c r="AE1687" s="55"/>
      <c r="AF1687" s="55" t="s">
        <v>396</v>
      </c>
    </row>
    <row r="1688" spans="1:32" x14ac:dyDescent="0.25">
      <c r="A1688" s="55" t="s">
        <v>35</v>
      </c>
      <c r="B1688" s="55" t="s">
        <v>36</v>
      </c>
      <c r="C1688" s="55" t="s">
        <v>37</v>
      </c>
      <c r="D1688" s="55" t="s">
        <v>121</v>
      </c>
      <c r="E1688" s="55" t="s">
        <v>215</v>
      </c>
      <c r="F1688" s="55" t="s">
        <v>216</v>
      </c>
      <c r="G1688" s="55" t="s">
        <v>124</v>
      </c>
      <c r="H1688" s="55" t="s">
        <v>124</v>
      </c>
      <c r="I1688" s="55" t="s">
        <v>42</v>
      </c>
      <c r="J1688" s="55" t="s">
        <v>237</v>
      </c>
      <c r="K1688" s="55" t="s">
        <v>237</v>
      </c>
      <c r="L1688" s="55" t="s">
        <v>43</v>
      </c>
      <c r="M1688" s="55" t="s">
        <v>44</v>
      </c>
      <c r="N1688" s="55" t="s">
        <v>150</v>
      </c>
      <c r="O1688" s="55" t="s">
        <v>42</v>
      </c>
      <c r="P1688" s="55" t="s">
        <v>392</v>
      </c>
      <c r="Q1688" s="55" t="s">
        <v>393</v>
      </c>
      <c r="R1688" s="55" t="s">
        <v>750</v>
      </c>
      <c r="S1688" s="55">
        <v>201307</v>
      </c>
      <c r="T1688" s="55" t="s">
        <v>52</v>
      </c>
      <c r="U1688" s="55">
        <v>223.02</v>
      </c>
      <c r="V1688" s="56">
        <v>223.02</v>
      </c>
      <c r="W1688" s="55" t="s">
        <v>340</v>
      </c>
      <c r="X1688" s="55" t="s">
        <v>384</v>
      </c>
      <c r="Y1688" s="55"/>
      <c r="Z1688" s="55" t="s">
        <v>48</v>
      </c>
      <c r="AA1688" s="55" t="s">
        <v>315</v>
      </c>
      <c r="AB1688" s="55" t="s">
        <v>42</v>
      </c>
      <c r="AC1688" s="55" t="s">
        <v>755</v>
      </c>
      <c r="AD1688" s="55" t="s">
        <v>146</v>
      </c>
      <c r="AE1688" s="55"/>
      <c r="AF1688" s="55" t="s">
        <v>396</v>
      </c>
    </row>
    <row r="1689" spans="1:32" x14ac:dyDescent="0.25">
      <c r="A1689" s="55" t="s">
        <v>35</v>
      </c>
      <c r="B1689" s="55" t="s">
        <v>36</v>
      </c>
      <c r="C1689" s="55" t="s">
        <v>37</v>
      </c>
      <c r="D1689" s="55" t="s">
        <v>121</v>
      </c>
      <c r="E1689" s="55" t="s">
        <v>215</v>
      </c>
      <c r="F1689" s="55" t="s">
        <v>216</v>
      </c>
      <c r="G1689" s="55" t="s">
        <v>124</v>
      </c>
      <c r="H1689" s="55" t="s">
        <v>124</v>
      </c>
      <c r="I1689" s="55" t="s">
        <v>42</v>
      </c>
      <c r="J1689" s="55" t="s">
        <v>237</v>
      </c>
      <c r="K1689" s="55" t="s">
        <v>237</v>
      </c>
      <c r="L1689" s="55" t="s">
        <v>43</v>
      </c>
      <c r="M1689" s="55" t="s">
        <v>44</v>
      </c>
      <c r="N1689" s="55" t="s">
        <v>134</v>
      </c>
      <c r="O1689" s="55" t="s">
        <v>42</v>
      </c>
      <c r="P1689" s="55" t="s">
        <v>392</v>
      </c>
      <c r="Q1689" s="55" t="s">
        <v>135</v>
      </c>
      <c r="R1689" s="55" t="s">
        <v>750</v>
      </c>
      <c r="S1689" s="55">
        <v>201307</v>
      </c>
      <c r="T1689" s="55" t="s">
        <v>52</v>
      </c>
      <c r="U1689" s="55">
        <v>0</v>
      </c>
      <c r="V1689" s="56">
        <v>11.15</v>
      </c>
      <c r="W1689" s="55"/>
      <c r="X1689" s="55" t="s">
        <v>384</v>
      </c>
      <c r="Y1689" s="55"/>
      <c r="Z1689" s="55" t="s">
        <v>48</v>
      </c>
      <c r="AA1689" s="55" t="s">
        <v>315</v>
      </c>
      <c r="AB1689" s="55" t="s">
        <v>42</v>
      </c>
      <c r="AC1689" s="55" t="s">
        <v>755</v>
      </c>
      <c r="AD1689" s="55" t="s">
        <v>146</v>
      </c>
      <c r="AE1689" s="55"/>
      <c r="AF1689" s="55" t="s">
        <v>396</v>
      </c>
    </row>
    <row r="1690" spans="1:32" x14ac:dyDescent="0.25">
      <c r="A1690" s="55" t="s">
        <v>35</v>
      </c>
      <c r="B1690" s="55" t="s">
        <v>36</v>
      </c>
      <c r="C1690" s="55" t="s">
        <v>37</v>
      </c>
      <c r="D1690" s="55" t="s">
        <v>121</v>
      </c>
      <c r="E1690" s="55" t="s">
        <v>215</v>
      </c>
      <c r="F1690" s="55" t="s">
        <v>216</v>
      </c>
      <c r="G1690" s="55" t="s">
        <v>124</v>
      </c>
      <c r="H1690" s="55" t="s">
        <v>124</v>
      </c>
      <c r="I1690" s="55" t="s">
        <v>42</v>
      </c>
      <c r="J1690" s="55" t="s">
        <v>237</v>
      </c>
      <c r="K1690" s="55" t="s">
        <v>237</v>
      </c>
      <c r="L1690" s="55" t="s">
        <v>43</v>
      </c>
      <c r="M1690" s="55" t="s">
        <v>44</v>
      </c>
      <c r="N1690" s="55" t="s">
        <v>150</v>
      </c>
      <c r="O1690" s="55" t="s">
        <v>42</v>
      </c>
      <c r="P1690" s="55" t="s">
        <v>392</v>
      </c>
      <c r="Q1690" s="55" t="s">
        <v>393</v>
      </c>
      <c r="R1690" s="55" t="s">
        <v>741</v>
      </c>
      <c r="S1690" s="55">
        <v>201307</v>
      </c>
      <c r="T1690" s="55" t="s">
        <v>52</v>
      </c>
      <c r="U1690" s="55">
        <v>223.02</v>
      </c>
      <c r="V1690" s="56">
        <v>223.02</v>
      </c>
      <c r="W1690" s="55" t="s">
        <v>340</v>
      </c>
      <c r="X1690" s="55" t="s">
        <v>384</v>
      </c>
      <c r="Y1690" s="55"/>
      <c r="Z1690" s="55" t="s">
        <v>48</v>
      </c>
      <c r="AA1690" s="55" t="s">
        <v>315</v>
      </c>
      <c r="AB1690" s="55" t="s">
        <v>42</v>
      </c>
      <c r="AC1690" s="55" t="s">
        <v>714</v>
      </c>
      <c r="AD1690" s="55" t="s">
        <v>146</v>
      </c>
      <c r="AE1690" s="55"/>
      <c r="AF1690" s="55" t="s">
        <v>396</v>
      </c>
    </row>
    <row r="1691" spans="1:32" x14ac:dyDescent="0.25">
      <c r="A1691" s="55" t="s">
        <v>35</v>
      </c>
      <c r="B1691" s="55" t="s">
        <v>36</v>
      </c>
      <c r="C1691" s="55" t="s">
        <v>37</v>
      </c>
      <c r="D1691" s="55" t="s">
        <v>121</v>
      </c>
      <c r="E1691" s="55" t="s">
        <v>215</v>
      </c>
      <c r="F1691" s="55" t="s">
        <v>216</v>
      </c>
      <c r="G1691" s="55" t="s">
        <v>124</v>
      </c>
      <c r="H1691" s="55" t="s">
        <v>124</v>
      </c>
      <c r="I1691" s="55" t="s">
        <v>42</v>
      </c>
      <c r="J1691" s="55" t="s">
        <v>237</v>
      </c>
      <c r="K1691" s="55" t="s">
        <v>237</v>
      </c>
      <c r="L1691" s="55" t="s">
        <v>43</v>
      </c>
      <c r="M1691" s="55" t="s">
        <v>44</v>
      </c>
      <c r="N1691" s="55" t="s">
        <v>134</v>
      </c>
      <c r="O1691" s="55" t="s">
        <v>42</v>
      </c>
      <c r="P1691" s="55" t="s">
        <v>392</v>
      </c>
      <c r="Q1691" s="55" t="s">
        <v>135</v>
      </c>
      <c r="R1691" s="55" t="s">
        <v>741</v>
      </c>
      <c r="S1691" s="55">
        <v>201307</v>
      </c>
      <c r="T1691" s="55" t="s">
        <v>52</v>
      </c>
      <c r="U1691" s="55">
        <v>0</v>
      </c>
      <c r="V1691" s="56">
        <v>11.15</v>
      </c>
      <c r="W1691" s="55"/>
      <c r="X1691" s="55" t="s">
        <v>384</v>
      </c>
      <c r="Y1691" s="55"/>
      <c r="Z1691" s="55" t="s">
        <v>48</v>
      </c>
      <c r="AA1691" s="55" t="s">
        <v>315</v>
      </c>
      <c r="AB1691" s="55" t="s">
        <v>42</v>
      </c>
      <c r="AC1691" s="55" t="s">
        <v>714</v>
      </c>
      <c r="AD1691" s="55" t="s">
        <v>146</v>
      </c>
      <c r="AE1691" s="55"/>
      <c r="AF1691" s="55" t="s">
        <v>396</v>
      </c>
    </row>
    <row r="1692" spans="1:32" x14ac:dyDescent="0.25">
      <c r="A1692" s="55" t="s">
        <v>35</v>
      </c>
      <c r="B1692" s="55" t="s">
        <v>36</v>
      </c>
      <c r="C1692" s="55" t="s">
        <v>37</v>
      </c>
      <c r="D1692" s="55" t="s">
        <v>121</v>
      </c>
      <c r="E1692" s="55" t="s">
        <v>215</v>
      </c>
      <c r="F1692" s="55" t="s">
        <v>216</v>
      </c>
      <c r="G1692" s="55" t="s">
        <v>124</v>
      </c>
      <c r="H1692" s="55" t="s">
        <v>124</v>
      </c>
      <c r="I1692" s="55" t="s">
        <v>42</v>
      </c>
      <c r="J1692" s="55" t="s">
        <v>237</v>
      </c>
      <c r="K1692" s="55" t="s">
        <v>237</v>
      </c>
      <c r="L1692" s="55" t="s">
        <v>43</v>
      </c>
      <c r="M1692" s="55" t="s">
        <v>44</v>
      </c>
      <c r="N1692" s="55" t="s">
        <v>150</v>
      </c>
      <c r="O1692" s="55" t="s">
        <v>42</v>
      </c>
      <c r="P1692" s="55" t="s">
        <v>424</v>
      </c>
      <c r="Q1692" s="55" t="s">
        <v>425</v>
      </c>
      <c r="R1692" s="55" t="s">
        <v>761</v>
      </c>
      <c r="S1692" s="55">
        <v>201307</v>
      </c>
      <c r="T1692" s="55" t="s">
        <v>52</v>
      </c>
      <c r="U1692" s="55">
        <v>141264.80000000002</v>
      </c>
      <c r="V1692" s="56">
        <v>141264.79999999999</v>
      </c>
      <c r="W1692" s="55" t="s">
        <v>340</v>
      </c>
      <c r="X1692" s="55" t="s">
        <v>422</v>
      </c>
      <c r="Y1692" s="55"/>
      <c r="Z1692" s="55" t="s">
        <v>48</v>
      </c>
      <c r="AA1692" s="55" t="s">
        <v>315</v>
      </c>
      <c r="AB1692" s="55" t="s">
        <v>42</v>
      </c>
      <c r="AC1692" s="55" t="s">
        <v>714</v>
      </c>
      <c r="AD1692" s="55" t="s">
        <v>146</v>
      </c>
      <c r="AE1692" s="55"/>
      <c r="AF1692" s="55" t="s">
        <v>427</v>
      </c>
    </row>
    <row r="1693" spans="1:32" x14ac:dyDescent="0.25">
      <c r="A1693" s="55" t="s">
        <v>35</v>
      </c>
      <c r="B1693" s="55" t="s">
        <v>36</v>
      </c>
      <c r="C1693" s="55" t="s">
        <v>37</v>
      </c>
      <c r="D1693" s="55" t="s">
        <v>121</v>
      </c>
      <c r="E1693" s="55" t="s">
        <v>215</v>
      </c>
      <c r="F1693" s="55" t="s">
        <v>216</v>
      </c>
      <c r="G1693" s="55" t="s">
        <v>124</v>
      </c>
      <c r="H1693" s="55" t="s">
        <v>124</v>
      </c>
      <c r="I1693" s="55" t="s">
        <v>42</v>
      </c>
      <c r="J1693" s="55" t="s">
        <v>237</v>
      </c>
      <c r="K1693" s="55" t="s">
        <v>237</v>
      </c>
      <c r="L1693" s="55" t="s">
        <v>43</v>
      </c>
      <c r="M1693" s="55" t="s">
        <v>44</v>
      </c>
      <c r="N1693" s="55" t="s">
        <v>150</v>
      </c>
      <c r="O1693" s="55" t="s">
        <v>42</v>
      </c>
      <c r="P1693" s="55" t="s">
        <v>392</v>
      </c>
      <c r="Q1693" s="55" t="s">
        <v>393</v>
      </c>
      <c r="R1693" s="55" t="s">
        <v>742</v>
      </c>
      <c r="S1693" s="55">
        <v>201307</v>
      </c>
      <c r="T1693" s="55" t="s">
        <v>52</v>
      </c>
      <c r="U1693" s="55">
        <v>178.42000000000002</v>
      </c>
      <c r="V1693" s="56">
        <v>178.42</v>
      </c>
      <c r="W1693" s="55" t="s">
        <v>340</v>
      </c>
      <c r="X1693" s="55" t="s">
        <v>384</v>
      </c>
      <c r="Y1693" s="55"/>
      <c r="Z1693" s="55" t="s">
        <v>48</v>
      </c>
      <c r="AA1693" s="55" t="s">
        <v>315</v>
      </c>
      <c r="AB1693" s="55" t="s">
        <v>42</v>
      </c>
      <c r="AC1693" s="55" t="s">
        <v>743</v>
      </c>
      <c r="AD1693" s="55" t="s">
        <v>146</v>
      </c>
      <c r="AE1693" s="55"/>
      <c r="AF1693" s="55" t="s">
        <v>396</v>
      </c>
    </row>
    <row r="1694" spans="1:32" x14ac:dyDescent="0.25">
      <c r="A1694" s="55" t="s">
        <v>35</v>
      </c>
      <c r="B1694" s="55" t="s">
        <v>36</v>
      </c>
      <c r="C1694" s="55" t="s">
        <v>37</v>
      </c>
      <c r="D1694" s="55" t="s">
        <v>121</v>
      </c>
      <c r="E1694" s="55" t="s">
        <v>215</v>
      </c>
      <c r="F1694" s="55" t="s">
        <v>216</v>
      </c>
      <c r="G1694" s="55" t="s">
        <v>124</v>
      </c>
      <c r="H1694" s="55" t="s">
        <v>124</v>
      </c>
      <c r="I1694" s="55" t="s">
        <v>42</v>
      </c>
      <c r="J1694" s="55" t="s">
        <v>237</v>
      </c>
      <c r="K1694" s="55" t="s">
        <v>237</v>
      </c>
      <c r="L1694" s="55" t="s">
        <v>43</v>
      </c>
      <c r="M1694" s="55" t="s">
        <v>44</v>
      </c>
      <c r="N1694" s="55" t="s">
        <v>134</v>
      </c>
      <c r="O1694" s="55" t="s">
        <v>42</v>
      </c>
      <c r="P1694" s="55" t="s">
        <v>392</v>
      </c>
      <c r="Q1694" s="55" t="s">
        <v>135</v>
      </c>
      <c r="R1694" s="55" t="s">
        <v>742</v>
      </c>
      <c r="S1694" s="55">
        <v>201307</v>
      </c>
      <c r="T1694" s="55" t="s">
        <v>52</v>
      </c>
      <c r="U1694" s="55">
        <v>0</v>
      </c>
      <c r="V1694" s="56">
        <v>8.92</v>
      </c>
      <c r="W1694" s="55"/>
      <c r="X1694" s="55" t="s">
        <v>384</v>
      </c>
      <c r="Y1694" s="55"/>
      <c r="Z1694" s="55" t="s">
        <v>48</v>
      </c>
      <c r="AA1694" s="55" t="s">
        <v>315</v>
      </c>
      <c r="AB1694" s="55" t="s">
        <v>42</v>
      </c>
      <c r="AC1694" s="55" t="s">
        <v>743</v>
      </c>
      <c r="AD1694" s="55" t="s">
        <v>146</v>
      </c>
      <c r="AE1694" s="55"/>
      <c r="AF1694" s="55" t="s">
        <v>396</v>
      </c>
    </row>
    <row r="1695" spans="1:32" x14ac:dyDescent="0.25">
      <c r="A1695" s="55" t="s">
        <v>35</v>
      </c>
      <c r="B1695" s="55" t="s">
        <v>36</v>
      </c>
      <c r="C1695" s="55" t="s">
        <v>37</v>
      </c>
      <c r="D1695" s="55" t="s">
        <v>121</v>
      </c>
      <c r="E1695" s="55" t="s">
        <v>215</v>
      </c>
      <c r="F1695" s="55" t="s">
        <v>216</v>
      </c>
      <c r="G1695" s="55" t="s">
        <v>124</v>
      </c>
      <c r="H1695" s="55" t="s">
        <v>124</v>
      </c>
      <c r="I1695" s="55" t="s">
        <v>42</v>
      </c>
      <c r="J1695" s="55" t="s">
        <v>237</v>
      </c>
      <c r="K1695" s="55" t="s">
        <v>237</v>
      </c>
      <c r="L1695" s="55" t="s">
        <v>43</v>
      </c>
      <c r="M1695" s="55" t="s">
        <v>44</v>
      </c>
      <c r="N1695" s="55" t="s">
        <v>150</v>
      </c>
      <c r="O1695" s="55" t="s">
        <v>42</v>
      </c>
      <c r="P1695" s="55" t="s">
        <v>392</v>
      </c>
      <c r="Q1695" s="55" t="s">
        <v>393</v>
      </c>
      <c r="R1695" s="55" t="s">
        <v>745</v>
      </c>
      <c r="S1695" s="55">
        <v>201307</v>
      </c>
      <c r="T1695" s="55" t="s">
        <v>52</v>
      </c>
      <c r="U1695" s="55">
        <v>223.02</v>
      </c>
      <c r="V1695" s="56">
        <v>223.02</v>
      </c>
      <c r="W1695" s="55" t="s">
        <v>340</v>
      </c>
      <c r="X1695" s="55" t="s">
        <v>384</v>
      </c>
      <c r="Y1695" s="55"/>
      <c r="Z1695" s="55" t="s">
        <v>48</v>
      </c>
      <c r="AA1695" s="55" t="s">
        <v>315</v>
      </c>
      <c r="AB1695" s="55" t="s">
        <v>42</v>
      </c>
      <c r="AC1695" s="55" t="s">
        <v>702</v>
      </c>
      <c r="AD1695" s="55" t="s">
        <v>146</v>
      </c>
      <c r="AE1695" s="55"/>
      <c r="AF1695" s="55" t="s">
        <v>396</v>
      </c>
    </row>
    <row r="1696" spans="1:32" x14ac:dyDescent="0.25">
      <c r="A1696" s="55" t="s">
        <v>35</v>
      </c>
      <c r="B1696" s="55" t="s">
        <v>36</v>
      </c>
      <c r="C1696" s="55" t="s">
        <v>37</v>
      </c>
      <c r="D1696" s="55" t="s">
        <v>121</v>
      </c>
      <c r="E1696" s="55" t="s">
        <v>215</v>
      </c>
      <c r="F1696" s="55" t="s">
        <v>216</v>
      </c>
      <c r="G1696" s="55" t="s">
        <v>124</v>
      </c>
      <c r="H1696" s="55" t="s">
        <v>124</v>
      </c>
      <c r="I1696" s="55" t="s">
        <v>42</v>
      </c>
      <c r="J1696" s="55" t="s">
        <v>237</v>
      </c>
      <c r="K1696" s="55" t="s">
        <v>237</v>
      </c>
      <c r="L1696" s="55" t="s">
        <v>43</v>
      </c>
      <c r="M1696" s="55" t="s">
        <v>44</v>
      </c>
      <c r="N1696" s="55" t="s">
        <v>134</v>
      </c>
      <c r="O1696" s="55" t="s">
        <v>42</v>
      </c>
      <c r="P1696" s="55" t="s">
        <v>392</v>
      </c>
      <c r="Q1696" s="55" t="s">
        <v>135</v>
      </c>
      <c r="R1696" s="55" t="s">
        <v>745</v>
      </c>
      <c r="S1696" s="55">
        <v>201307</v>
      </c>
      <c r="T1696" s="55" t="s">
        <v>52</v>
      </c>
      <c r="U1696" s="55">
        <v>0</v>
      </c>
      <c r="V1696" s="56">
        <v>11.15</v>
      </c>
      <c r="W1696" s="55"/>
      <c r="X1696" s="55" t="s">
        <v>384</v>
      </c>
      <c r="Y1696" s="55"/>
      <c r="Z1696" s="55" t="s">
        <v>48</v>
      </c>
      <c r="AA1696" s="55" t="s">
        <v>315</v>
      </c>
      <c r="AB1696" s="55" t="s">
        <v>42</v>
      </c>
      <c r="AC1696" s="55" t="s">
        <v>702</v>
      </c>
      <c r="AD1696" s="55" t="s">
        <v>146</v>
      </c>
      <c r="AE1696" s="55"/>
      <c r="AF1696" s="55" t="s">
        <v>396</v>
      </c>
    </row>
    <row r="1697" spans="1:32" x14ac:dyDescent="0.25">
      <c r="A1697" s="55" t="s">
        <v>35</v>
      </c>
      <c r="B1697" s="55" t="s">
        <v>36</v>
      </c>
      <c r="C1697" s="55" t="s">
        <v>37</v>
      </c>
      <c r="D1697" s="55" t="s">
        <v>121</v>
      </c>
      <c r="E1697" s="55" t="s">
        <v>215</v>
      </c>
      <c r="F1697" s="55" t="s">
        <v>216</v>
      </c>
      <c r="G1697" s="55" t="s">
        <v>124</v>
      </c>
      <c r="H1697" s="55" t="s">
        <v>124</v>
      </c>
      <c r="I1697" s="55" t="s">
        <v>42</v>
      </c>
      <c r="J1697" s="55" t="s">
        <v>250</v>
      </c>
      <c r="K1697" s="55" t="s">
        <v>250</v>
      </c>
      <c r="L1697" s="55" t="s">
        <v>43</v>
      </c>
      <c r="M1697" s="55" t="s">
        <v>44</v>
      </c>
      <c r="N1697" s="55" t="s">
        <v>150</v>
      </c>
      <c r="O1697" s="55" t="s">
        <v>42</v>
      </c>
      <c r="P1697" s="55" t="s">
        <v>392</v>
      </c>
      <c r="Q1697" s="55" t="s">
        <v>393</v>
      </c>
      <c r="R1697" s="55" t="s">
        <v>750</v>
      </c>
      <c r="S1697" s="55">
        <v>201307</v>
      </c>
      <c r="T1697" s="55" t="s">
        <v>52</v>
      </c>
      <c r="U1697" s="55">
        <v>208.15</v>
      </c>
      <c r="V1697" s="56">
        <v>208.15</v>
      </c>
      <c r="W1697" s="55" t="s">
        <v>340</v>
      </c>
      <c r="X1697" s="55" t="s">
        <v>384</v>
      </c>
      <c r="Y1697" s="55"/>
      <c r="Z1697" s="55" t="s">
        <v>48</v>
      </c>
      <c r="AA1697" s="55" t="s">
        <v>315</v>
      </c>
      <c r="AB1697" s="55" t="s">
        <v>42</v>
      </c>
      <c r="AC1697" s="55" t="s">
        <v>755</v>
      </c>
      <c r="AD1697" s="55" t="s">
        <v>146</v>
      </c>
      <c r="AE1697" s="55"/>
      <c r="AF1697" s="55" t="s">
        <v>396</v>
      </c>
    </row>
    <row r="1698" spans="1:32" x14ac:dyDescent="0.25">
      <c r="A1698" s="55" t="s">
        <v>35</v>
      </c>
      <c r="B1698" s="55" t="s">
        <v>36</v>
      </c>
      <c r="C1698" s="55" t="s">
        <v>37</v>
      </c>
      <c r="D1698" s="55" t="s">
        <v>121</v>
      </c>
      <c r="E1698" s="55" t="s">
        <v>215</v>
      </c>
      <c r="F1698" s="55" t="s">
        <v>216</v>
      </c>
      <c r="G1698" s="55" t="s">
        <v>124</v>
      </c>
      <c r="H1698" s="55" t="s">
        <v>124</v>
      </c>
      <c r="I1698" s="55" t="s">
        <v>42</v>
      </c>
      <c r="J1698" s="55" t="s">
        <v>250</v>
      </c>
      <c r="K1698" s="55" t="s">
        <v>250</v>
      </c>
      <c r="L1698" s="55" t="s">
        <v>43</v>
      </c>
      <c r="M1698" s="55" t="s">
        <v>44</v>
      </c>
      <c r="N1698" s="55" t="s">
        <v>134</v>
      </c>
      <c r="O1698" s="55" t="s">
        <v>42</v>
      </c>
      <c r="P1698" s="55" t="s">
        <v>392</v>
      </c>
      <c r="Q1698" s="55" t="s">
        <v>135</v>
      </c>
      <c r="R1698" s="55" t="s">
        <v>750</v>
      </c>
      <c r="S1698" s="55">
        <v>201307</v>
      </c>
      <c r="T1698" s="55" t="s">
        <v>52</v>
      </c>
      <c r="U1698" s="55">
        <v>0</v>
      </c>
      <c r="V1698" s="56">
        <v>10.41</v>
      </c>
      <c r="W1698" s="55"/>
      <c r="X1698" s="55" t="s">
        <v>384</v>
      </c>
      <c r="Y1698" s="55"/>
      <c r="Z1698" s="55" t="s">
        <v>48</v>
      </c>
      <c r="AA1698" s="55" t="s">
        <v>315</v>
      </c>
      <c r="AB1698" s="55" t="s">
        <v>42</v>
      </c>
      <c r="AC1698" s="55" t="s">
        <v>755</v>
      </c>
      <c r="AD1698" s="55" t="s">
        <v>146</v>
      </c>
      <c r="AE1698" s="55"/>
      <c r="AF1698" s="55" t="s">
        <v>396</v>
      </c>
    </row>
    <row r="1699" spans="1:32" x14ac:dyDescent="0.25">
      <c r="A1699" s="55" t="s">
        <v>35</v>
      </c>
      <c r="B1699" s="55" t="s">
        <v>36</v>
      </c>
      <c r="C1699" s="55" t="s">
        <v>37</v>
      </c>
      <c r="D1699" s="55" t="s">
        <v>121</v>
      </c>
      <c r="E1699" s="55" t="s">
        <v>215</v>
      </c>
      <c r="F1699" s="55" t="s">
        <v>216</v>
      </c>
      <c r="G1699" s="55" t="s">
        <v>124</v>
      </c>
      <c r="H1699" s="55" t="s">
        <v>124</v>
      </c>
      <c r="I1699" s="55" t="s">
        <v>42</v>
      </c>
      <c r="J1699" s="55" t="s">
        <v>250</v>
      </c>
      <c r="K1699" s="55" t="s">
        <v>250</v>
      </c>
      <c r="L1699" s="55" t="s">
        <v>43</v>
      </c>
      <c r="M1699" s="55" t="s">
        <v>44</v>
      </c>
      <c r="N1699" s="55" t="s">
        <v>150</v>
      </c>
      <c r="O1699" s="55" t="s">
        <v>42</v>
      </c>
      <c r="P1699" s="55" t="s">
        <v>392</v>
      </c>
      <c r="Q1699" s="55" t="s">
        <v>393</v>
      </c>
      <c r="R1699" s="55" t="s">
        <v>741</v>
      </c>
      <c r="S1699" s="55">
        <v>201307</v>
      </c>
      <c r="T1699" s="55" t="s">
        <v>52</v>
      </c>
      <c r="U1699" s="55">
        <v>208.15</v>
      </c>
      <c r="V1699" s="56">
        <v>208.15</v>
      </c>
      <c r="W1699" s="55" t="s">
        <v>340</v>
      </c>
      <c r="X1699" s="55" t="s">
        <v>384</v>
      </c>
      <c r="Y1699" s="55"/>
      <c r="Z1699" s="55" t="s">
        <v>48</v>
      </c>
      <c r="AA1699" s="55" t="s">
        <v>315</v>
      </c>
      <c r="AB1699" s="55" t="s">
        <v>42</v>
      </c>
      <c r="AC1699" s="55" t="s">
        <v>714</v>
      </c>
      <c r="AD1699" s="55" t="s">
        <v>146</v>
      </c>
      <c r="AE1699" s="55"/>
      <c r="AF1699" s="55" t="s">
        <v>396</v>
      </c>
    </row>
    <row r="1700" spans="1:32" x14ac:dyDescent="0.25">
      <c r="A1700" s="55" t="s">
        <v>35</v>
      </c>
      <c r="B1700" s="55" t="s">
        <v>36</v>
      </c>
      <c r="C1700" s="55" t="s">
        <v>37</v>
      </c>
      <c r="D1700" s="55" t="s">
        <v>121</v>
      </c>
      <c r="E1700" s="55" t="s">
        <v>215</v>
      </c>
      <c r="F1700" s="55" t="s">
        <v>216</v>
      </c>
      <c r="G1700" s="55" t="s">
        <v>124</v>
      </c>
      <c r="H1700" s="55" t="s">
        <v>124</v>
      </c>
      <c r="I1700" s="55" t="s">
        <v>42</v>
      </c>
      <c r="J1700" s="55" t="s">
        <v>250</v>
      </c>
      <c r="K1700" s="55" t="s">
        <v>250</v>
      </c>
      <c r="L1700" s="55" t="s">
        <v>43</v>
      </c>
      <c r="M1700" s="55" t="s">
        <v>44</v>
      </c>
      <c r="N1700" s="55" t="s">
        <v>134</v>
      </c>
      <c r="O1700" s="55" t="s">
        <v>42</v>
      </c>
      <c r="P1700" s="55" t="s">
        <v>392</v>
      </c>
      <c r="Q1700" s="55" t="s">
        <v>135</v>
      </c>
      <c r="R1700" s="55" t="s">
        <v>741</v>
      </c>
      <c r="S1700" s="55">
        <v>201307</v>
      </c>
      <c r="T1700" s="55" t="s">
        <v>52</v>
      </c>
      <c r="U1700" s="55">
        <v>0</v>
      </c>
      <c r="V1700" s="56">
        <v>10.41</v>
      </c>
      <c r="W1700" s="55"/>
      <c r="X1700" s="55" t="s">
        <v>384</v>
      </c>
      <c r="Y1700" s="55"/>
      <c r="Z1700" s="55" t="s">
        <v>48</v>
      </c>
      <c r="AA1700" s="55" t="s">
        <v>315</v>
      </c>
      <c r="AB1700" s="55" t="s">
        <v>42</v>
      </c>
      <c r="AC1700" s="55" t="s">
        <v>714</v>
      </c>
      <c r="AD1700" s="55" t="s">
        <v>146</v>
      </c>
      <c r="AE1700" s="55"/>
      <c r="AF1700" s="55" t="s">
        <v>396</v>
      </c>
    </row>
    <row r="1701" spans="1:32" x14ac:dyDescent="0.25">
      <c r="A1701" s="55" t="s">
        <v>35</v>
      </c>
      <c r="B1701" s="55" t="s">
        <v>36</v>
      </c>
      <c r="C1701" s="55" t="s">
        <v>37</v>
      </c>
      <c r="D1701" s="55" t="s">
        <v>121</v>
      </c>
      <c r="E1701" s="55" t="s">
        <v>215</v>
      </c>
      <c r="F1701" s="55" t="s">
        <v>216</v>
      </c>
      <c r="G1701" s="55" t="s">
        <v>124</v>
      </c>
      <c r="H1701" s="55" t="s">
        <v>124</v>
      </c>
      <c r="I1701" s="55" t="s">
        <v>42</v>
      </c>
      <c r="J1701" s="55" t="s">
        <v>250</v>
      </c>
      <c r="K1701" s="55" t="s">
        <v>250</v>
      </c>
      <c r="L1701" s="55" t="s">
        <v>43</v>
      </c>
      <c r="M1701" s="55" t="s">
        <v>44</v>
      </c>
      <c r="N1701" s="55" t="s">
        <v>150</v>
      </c>
      <c r="O1701" s="55" t="s">
        <v>42</v>
      </c>
      <c r="P1701" s="55" t="s">
        <v>392</v>
      </c>
      <c r="Q1701" s="55" t="s">
        <v>393</v>
      </c>
      <c r="R1701" s="55" t="s">
        <v>742</v>
      </c>
      <c r="S1701" s="55">
        <v>201307</v>
      </c>
      <c r="T1701" s="55" t="s">
        <v>52</v>
      </c>
      <c r="U1701" s="55">
        <v>166.52</v>
      </c>
      <c r="V1701" s="56">
        <v>166.52</v>
      </c>
      <c r="W1701" s="55" t="s">
        <v>340</v>
      </c>
      <c r="X1701" s="55" t="s">
        <v>384</v>
      </c>
      <c r="Y1701" s="55"/>
      <c r="Z1701" s="55" t="s">
        <v>48</v>
      </c>
      <c r="AA1701" s="55" t="s">
        <v>315</v>
      </c>
      <c r="AB1701" s="55" t="s">
        <v>42</v>
      </c>
      <c r="AC1701" s="55" t="s">
        <v>743</v>
      </c>
      <c r="AD1701" s="55" t="s">
        <v>146</v>
      </c>
      <c r="AE1701" s="55"/>
      <c r="AF1701" s="55" t="s">
        <v>396</v>
      </c>
    </row>
    <row r="1702" spans="1:32" x14ac:dyDescent="0.25">
      <c r="A1702" s="55" t="s">
        <v>35</v>
      </c>
      <c r="B1702" s="55" t="s">
        <v>36</v>
      </c>
      <c r="C1702" s="55" t="s">
        <v>37</v>
      </c>
      <c r="D1702" s="55" t="s">
        <v>121</v>
      </c>
      <c r="E1702" s="55" t="s">
        <v>215</v>
      </c>
      <c r="F1702" s="55" t="s">
        <v>216</v>
      </c>
      <c r="G1702" s="55" t="s">
        <v>124</v>
      </c>
      <c r="H1702" s="55" t="s">
        <v>124</v>
      </c>
      <c r="I1702" s="55" t="s">
        <v>42</v>
      </c>
      <c r="J1702" s="55" t="s">
        <v>250</v>
      </c>
      <c r="K1702" s="55" t="s">
        <v>250</v>
      </c>
      <c r="L1702" s="55" t="s">
        <v>43</v>
      </c>
      <c r="M1702" s="55" t="s">
        <v>44</v>
      </c>
      <c r="N1702" s="55" t="s">
        <v>134</v>
      </c>
      <c r="O1702" s="55" t="s">
        <v>42</v>
      </c>
      <c r="P1702" s="55" t="s">
        <v>392</v>
      </c>
      <c r="Q1702" s="55" t="s">
        <v>135</v>
      </c>
      <c r="R1702" s="55" t="s">
        <v>742</v>
      </c>
      <c r="S1702" s="55">
        <v>201307</v>
      </c>
      <c r="T1702" s="55" t="s">
        <v>52</v>
      </c>
      <c r="U1702" s="55">
        <v>0</v>
      </c>
      <c r="V1702" s="56">
        <v>8.33</v>
      </c>
      <c r="W1702" s="55"/>
      <c r="X1702" s="55" t="s">
        <v>384</v>
      </c>
      <c r="Y1702" s="55"/>
      <c r="Z1702" s="55" t="s">
        <v>48</v>
      </c>
      <c r="AA1702" s="55" t="s">
        <v>315</v>
      </c>
      <c r="AB1702" s="55" t="s">
        <v>42</v>
      </c>
      <c r="AC1702" s="55" t="s">
        <v>743</v>
      </c>
      <c r="AD1702" s="55" t="s">
        <v>146</v>
      </c>
      <c r="AE1702" s="55"/>
      <c r="AF1702" s="55" t="s">
        <v>396</v>
      </c>
    </row>
    <row r="1703" spans="1:32" x14ac:dyDescent="0.25">
      <c r="A1703" s="55" t="s">
        <v>35</v>
      </c>
      <c r="B1703" s="55" t="s">
        <v>36</v>
      </c>
      <c r="C1703" s="55" t="s">
        <v>37</v>
      </c>
      <c r="D1703" s="55" t="s">
        <v>121</v>
      </c>
      <c r="E1703" s="55" t="s">
        <v>215</v>
      </c>
      <c r="F1703" s="55" t="s">
        <v>216</v>
      </c>
      <c r="G1703" s="55" t="s">
        <v>124</v>
      </c>
      <c r="H1703" s="55" t="s">
        <v>124</v>
      </c>
      <c r="I1703" s="55" t="s">
        <v>42</v>
      </c>
      <c r="J1703" s="55" t="s">
        <v>250</v>
      </c>
      <c r="K1703" s="55" t="s">
        <v>250</v>
      </c>
      <c r="L1703" s="55" t="s">
        <v>43</v>
      </c>
      <c r="M1703" s="55" t="s">
        <v>44</v>
      </c>
      <c r="N1703" s="55" t="s">
        <v>150</v>
      </c>
      <c r="O1703" s="55" t="s">
        <v>42</v>
      </c>
      <c r="P1703" s="55" t="s">
        <v>392</v>
      </c>
      <c r="Q1703" s="55" t="s">
        <v>393</v>
      </c>
      <c r="R1703" s="55" t="s">
        <v>745</v>
      </c>
      <c r="S1703" s="55">
        <v>201307</v>
      </c>
      <c r="T1703" s="55" t="s">
        <v>52</v>
      </c>
      <c r="U1703" s="55">
        <v>208.15</v>
      </c>
      <c r="V1703" s="56">
        <v>208.15</v>
      </c>
      <c r="W1703" s="55" t="s">
        <v>340</v>
      </c>
      <c r="X1703" s="55" t="s">
        <v>384</v>
      </c>
      <c r="Y1703" s="55"/>
      <c r="Z1703" s="55" t="s">
        <v>48</v>
      </c>
      <c r="AA1703" s="55" t="s">
        <v>315</v>
      </c>
      <c r="AB1703" s="55" t="s">
        <v>42</v>
      </c>
      <c r="AC1703" s="55" t="s">
        <v>702</v>
      </c>
      <c r="AD1703" s="55" t="s">
        <v>146</v>
      </c>
      <c r="AE1703" s="55"/>
      <c r="AF1703" s="55" t="s">
        <v>396</v>
      </c>
    </row>
    <row r="1704" spans="1:32" x14ac:dyDescent="0.25">
      <c r="A1704" s="55" t="s">
        <v>35</v>
      </c>
      <c r="B1704" s="55" t="s">
        <v>36</v>
      </c>
      <c r="C1704" s="55" t="s">
        <v>37</v>
      </c>
      <c r="D1704" s="55" t="s">
        <v>121</v>
      </c>
      <c r="E1704" s="55" t="s">
        <v>215</v>
      </c>
      <c r="F1704" s="55" t="s">
        <v>216</v>
      </c>
      <c r="G1704" s="55" t="s">
        <v>124</v>
      </c>
      <c r="H1704" s="55" t="s">
        <v>124</v>
      </c>
      <c r="I1704" s="55" t="s">
        <v>42</v>
      </c>
      <c r="J1704" s="55" t="s">
        <v>250</v>
      </c>
      <c r="K1704" s="55" t="s">
        <v>250</v>
      </c>
      <c r="L1704" s="55" t="s">
        <v>43</v>
      </c>
      <c r="M1704" s="55" t="s">
        <v>44</v>
      </c>
      <c r="N1704" s="55" t="s">
        <v>134</v>
      </c>
      <c r="O1704" s="55" t="s">
        <v>42</v>
      </c>
      <c r="P1704" s="55" t="s">
        <v>392</v>
      </c>
      <c r="Q1704" s="55" t="s">
        <v>135</v>
      </c>
      <c r="R1704" s="55" t="s">
        <v>745</v>
      </c>
      <c r="S1704" s="55">
        <v>201307</v>
      </c>
      <c r="T1704" s="55" t="s">
        <v>52</v>
      </c>
      <c r="U1704" s="55">
        <v>0</v>
      </c>
      <c r="V1704" s="56">
        <v>10.41</v>
      </c>
      <c r="W1704" s="55"/>
      <c r="X1704" s="55" t="s">
        <v>384</v>
      </c>
      <c r="Y1704" s="55"/>
      <c r="Z1704" s="55" t="s">
        <v>48</v>
      </c>
      <c r="AA1704" s="55" t="s">
        <v>315</v>
      </c>
      <c r="AB1704" s="55" t="s">
        <v>42</v>
      </c>
      <c r="AC1704" s="55" t="s">
        <v>702</v>
      </c>
      <c r="AD1704" s="55" t="s">
        <v>146</v>
      </c>
      <c r="AE1704" s="55"/>
      <c r="AF1704" s="55" t="s">
        <v>396</v>
      </c>
    </row>
    <row r="1705" spans="1:32" x14ac:dyDescent="0.25">
      <c r="A1705" s="55" t="s">
        <v>35</v>
      </c>
      <c r="B1705" s="55" t="s">
        <v>36</v>
      </c>
      <c r="C1705" s="55" t="s">
        <v>37</v>
      </c>
      <c r="D1705" s="55" t="s">
        <v>121</v>
      </c>
      <c r="E1705" s="55" t="s">
        <v>215</v>
      </c>
      <c r="F1705" s="55" t="s">
        <v>216</v>
      </c>
      <c r="G1705" s="55" t="s">
        <v>124</v>
      </c>
      <c r="H1705" s="55" t="s">
        <v>124</v>
      </c>
      <c r="I1705" s="55" t="s">
        <v>42</v>
      </c>
      <c r="J1705" s="55" t="s">
        <v>437</v>
      </c>
      <c r="K1705" s="55" t="s">
        <v>437</v>
      </c>
      <c r="L1705" s="55" t="s">
        <v>43</v>
      </c>
      <c r="M1705" s="55" t="s">
        <v>44</v>
      </c>
      <c r="N1705" s="55" t="s">
        <v>150</v>
      </c>
      <c r="O1705" s="55" t="s">
        <v>42</v>
      </c>
      <c r="P1705" s="55" t="s">
        <v>392</v>
      </c>
      <c r="Q1705" s="55" t="s">
        <v>393</v>
      </c>
      <c r="R1705" s="55" t="s">
        <v>750</v>
      </c>
      <c r="S1705" s="55">
        <v>201307</v>
      </c>
      <c r="T1705" s="55" t="s">
        <v>52</v>
      </c>
      <c r="U1705" s="55">
        <v>208.15</v>
      </c>
      <c r="V1705" s="56">
        <v>208.15</v>
      </c>
      <c r="W1705" s="55" t="s">
        <v>340</v>
      </c>
      <c r="X1705" s="55" t="s">
        <v>384</v>
      </c>
      <c r="Y1705" s="55"/>
      <c r="Z1705" s="55" t="s">
        <v>48</v>
      </c>
      <c r="AA1705" s="55" t="s">
        <v>315</v>
      </c>
      <c r="AB1705" s="55" t="s">
        <v>42</v>
      </c>
      <c r="AC1705" s="55" t="s">
        <v>755</v>
      </c>
      <c r="AD1705" s="55" t="s">
        <v>146</v>
      </c>
      <c r="AE1705" s="55"/>
      <c r="AF1705" s="55" t="s">
        <v>396</v>
      </c>
    </row>
    <row r="1706" spans="1:32" x14ac:dyDescent="0.25">
      <c r="A1706" s="55" t="s">
        <v>35</v>
      </c>
      <c r="B1706" s="55" t="s">
        <v>36</v>
      </c>
      <c r="C1706" s="55" t="s">
        <v>37</v>
      </c>
      <c r="D1706" s="55" t="s">
        <v>121</v>
      </c>
      <c r="E1706" s="55" t="s">
        <v>215</v>
      </c>
      <c r="F1706" s="55" t="s">
        <v>216</v>
      </c>
      <c r="G1706" s="55" t="s">
        <v>124</v>
      </c>
      <c r="H1706" s="55" t="s">
        <v>124</v>
      </c>
      <c r="I1706" s="55" t="s">
        <v>42</v>
      </c>
      <c r="J1706" s="55" t="s">
        <v>437</v>
      </c>
      <c r="K1706" s="55" t="s">
        <v>437</v>
      </c>
      <c r="L1706" s="55" t="s">
        <v>43</v>
      </c>
      <c r="M1706" s="55" t="s">
        <v>44</v>
      </c>
      <c r="N1706" s="55" t="s">
        <v>134</v>
      </c>
      <c r="O1706" s="55" t="s">
        <v>42</v>
      </c>
      <c r="P1706" s="55" t="s">
        <v>392</v>
      </c>
      <c r="Q1706" s="55" t="s">
        <v>135</v>
      </c>
      <c r="R1706" s="55" t="s">
        <v>750</v>
      </c>
      <c r="S1706" s="55">
        <v>201307</v>
      </c>
      <c r="T1706" s="55" t="s">
        <v>52</v>
      </c>
      <c r="U1706" s="55">
        <v>0</v>
      </c>
      <c r="V1706" s="56">
        <v>10.41</v>
      </c>
      <c r="W1706" s="55"/>
      <c r="X1706" s="55" t="s">
        <v>384</v>
      </c>
      <c r="Y1706" s="55"/>
      <c r="Z1706" s="55" t="s">
        <v>48</v>
      </c>
      <c r="AA1706" s="55" t="s">
        <v>315</v>
      </c>
      <c r="AB1706" s="55" t="s">
        <v>42</v>
      </c>
      <c r="AC1706" s="55" t="s">
        <v>755</v>
      </c>
      <c r="AD1706" s="55" t="s">
        <v>146</v>
      </c>
      <c r="AE1706" s="55"/>
      <c r="AF1706" s="55" t="s">
        <v>396</v>
      </c>
    </row>
    <row r="1707" spans="1:32" x14ac:dyDescent="0.25">
      <c r="A1707" s="55" t="s">
        <v>35</v>
      </c>
      <c r="B1707" s="55" t="s">
        <v>36</v>
      </c>
      <c r="C1707" s="55" t="s">
        <v>37</v>
      </c>
      <c r="D1707" s="55" t="s">
        <v>121</v>
      </c>
      <c r="E1707" s="55" t="s">
        <v>215</v>
      </c>
      <c r="F1707" s="55" t="s">
        <v>216</v>
      </c>
      <c r="G1707" s="55" t="s">
        <v>124</v>
      </c>
      <c r="H1707" s="55" t="s">
        <v>124</v>
      </c>
      <c r="I1707" s="55" t="s">
        <v>42</v>
      </c>
      <c r="J1707" s="55" t="s">
        <v>437</v>
      </c>
      <c r="K1707" s="55" t="s">
        <v>437</v>
      </c>
      <c r="L1707" s="55" t="s">
        <v>43</v>
      </c>
      <c r="M1707" s="55" t="s">
        <v>44</v>
      </c>
      <c r="N1707" s="55" t="s">
        <v>150</v>
      </c>
      <c r="O1707" s="55" t="s">
        <v>42</v>
      </c>
      <c r="P1707" s="55" t="s">
        <v>446</v>
      </c>
      <c r="Q1707" s="55" t="s">
        <v>575</v>
      </c>
      <c r="R1707" s="55" t="s">
        <v>769</v>
      </c>
      <c r="S1707" s="55">
        <v>201307</v>
      </c>
      <c r="T1707" s="55" t="s">
        <v>52</v>
      </c>
      <c r="U1707" s="55">
        <v>3857.4700000000003</v>
      </c>
      <c r="V1707" s="56">
        <v>3857.47</v>
      </c>
      <c r="W1707" s="55" t="s">
        <v>340</v>
      </c>
      <c r="X1707" s="55" t="s">
        <v>577</v>
      </c>
      <c r="Y1707" s="55"/>
      <c r="Z1707" s="55" t="s">
        <v>48</v>
      </c>
      <c r="AA1707" s="55" t="s">
        <v>315</v>
      </c>
      <c r="AB1707" s="55" t="s">
        <v>42</v>
      </c>
      <c r="AC1707" s="55" t="s">
        <v>755</v>
      </c>
      <c r="AD1707" s="55" t="s">
        <v>146</v>
      </c>
      <c r="AE1707" s="55"/>
      <c r="AF1707" s="55" t="s">
        <v>449</v>
      </c>
    </row>
    <row r="1708" spans="1:32" x14ac:dyDescent="0.25">
      <c r="A1708" s="55" t="s">
        <v>35</v>
      </c>
      <c r="B1708" s="55" t="s">
        <v>36</v>
      </c>
      <c r="C1708" s="55" t="s">
        <v>37</v>
      </c>
      <c r="D1708" s="55" t="s">
        <v>121</v>
      </c>
      <c r="E1708" s="55" t="s">
        <v>215</v>
      </c>
      <c r="F1708" s="55" t="s">
        <v>216</v>
      </c>
      <c r="G1708" s="55" t="s">
        <v>124</v>
      </c>
      <c r="H1708" s="55" t="s">
        <v>124</v>
      </c>
      <c r="I1708" s="55" t="s">
        <v>42</v>
      </c>
      <c r="J1708" s="55" t="s">
        <v>437</v>
      </c>
      <c r="K1708" s="55" t="s">
        <v>437</v>
      </c>
      <c r="L1708" s="55" t="s">
        <v>43</v>
      </c>
      <c r="M1708" s="55" t="s">
        <v>44</v>
      </c>
      <c r="N1708" s="55" t="s">
        <v>150</v>
      </c>
      <c r="O1708" s="55" t="s">
        <v>42</v>
      </c>
      <c r="P1708" s="55" t="s">
        <v>392</v>
      </c>
      <c r="Q1708" s="55" t="s">
        <v>393</v>
      </c>
      <c r="R1708" s="55" t="s">
        <v>741</v>
      </c>
      <c r="S1708" s="55">
        <v>201307</v>
      </c>
      <c r="T1708" s="55" t="s">
        <v>52</v>
      </c>
      <c r="U1708" s="55">
        <v>208.15</v>
      </c>
      <c r="V1708" s="56">
        <v>208.15</v>
      </c>
      <c r="W1708" s="55" t="s">
        <v>340</v>
      </c>
      <c r="X1708" s="55" t="s">
        <v>384</v>
      </c>
      <c r="Y1708" s="55"/>
      <c r="Z1708" s="55" t="s">
        <v>48</v>
      </c>
      <c r="AA1708" s="55" t="s">
        <v>315</v>
      </c>
      <c r="AB1708" s="55" t="s">
        <v>42</v>
      </c>
      <c r="AC1708" s="55" t="s">
        <v>714</v>
      </c>
      <c r="AD1708" s="55" t="s">
        <v>146</v>
      </c>
      <c r="AE1708" s="55"/>
      <c r="AF1708" s="55" t="s">
        <v>396</v>
      </c>
    </row>
    <row r="1709" spans="1:32" x14ac:dyDescent="0.25">
      <c r="A1709" s="55" t="s">
        <v>35</v>
      </c>
      <c r="B1709" s="55" t="s">
        <v>36</v>
      </c>
      <c r="C1709" s="55" t="s">
        <v>37</v>
      </c>
      <c r="D1709" s="55" t="s">
        <v>121</v>
      </c>
      <c r="E1709" s="55" t="s">
        <v>215</v>
      </c>
      <c r="F1709" s="55" t="s">
        <v>216</v>
      </c>
      <c r="G1709" s="55" t="s">
        <v>124</v>
      </c>
      <c r="H1709" s="55" t="s">
        <v>124</v>
      </c>
      <c r="I1709" s="55" t="s">
        <v>42</v>
      </c>
      <c r="J1709" s="55" t="s">
        <v>437</v>
      </c>
      <c r="K1709" s="55" t="s">
        <v>437</v>
      </c>
      <c r="L1709" s="55" t="s">
        <v>43</v>
      </c>
      <c r="M1709" s="55" t="s">
        <v>44</v>
      </c>
      <c r="N1709" s="55" t="s">
        <v>134</v>
      </c>
      <c r="O1709" s="55" t="s">
        <v>42</v>
      </c>
      <c r="P1709" s="55" t="s">
        <v>446</v>
      </c>
      <c r="Q1709" s="55" t="s">
        <v>135</v>
      </c>
      <c r="R1709" s="55" t="s">
        <v>770</v>
      </c>
      <c r="S1709" s="55">
        <v>201307</v>
      </c>
      <c r="T1709" s="55" t="s">
        <v>52</v>
      </c>
      <c r="U1709" s="55">
        <v>0</v>
      </c>
      <c r="V1709" s="56">
        <v>696.41</v>
      </c>
      <c r="W1709" s="55"/>
      <c r="X1709" s="55" t="s">
        <v>577</v>
      </c>
      <c r="Y1709" s="55"/>
      <c r="Z1709" s="55" t="s">
        <v>48</v>
      </c>
      <c r="AA1709" s="55" t="s">
        <v>315</v>
      </c>
      <c r="AB1709" s="55" t="s">
        <v>42</v>
      </c>
      <c r="AC1709" s="55" t="s">
        <v>714</v>
      </c>
      <c r="AD1709" s="55" t="s">
        <v>146</v>
      </c>
      <c r="AE1709" s="55"/>
      <c r="AF1709" s="55" t="s">
        <v>449</v>
      </c>
    </row>
    <row r="1710" spans="1:32" x14ac:dyDescent="0.25">
      <c r="A1710" s="55" t="s">
        <v>35</v>
      </c>
      <c r="B1710" s="55" t="s">
        <v>36</v>
      </c>
      <c r="C1710" s="55" t="s">
        <v>37</v>
      </c>
      <c r="D1710" s="55" t="s">
        <v>121</v>
      </c>
      <c r="E1710" s="55" t="s">
        <v>215</v>
      </c>
      <c r="F1710" s="55" t="s">
        <v>216</v>
      </c>
      <c r="G1710" s="55" t="s">
        <v>124</v>
      </c>
      <c r="H1710" s="55" t="s">
        <v>124</v>
      </c>
      <c r="I1710" s="55" t="s">
        <v>42</v>
      </c>
      <c r="J1710" s="55" t="s">
        <v>437</v>
      </c>
      <c r="K1710" s="55" t="s">
        <v>437</v>
      </c>
      <c r="L1710" s="55" t="s">
        <v>43</v>
      </c>
      <c r="M1710" s="55" t="s">
        <v>44</v>
      </c>
      <c r="N1710" s="55" t="s">
        <v>134</v>
      </c>
      <c r="O1710" s="55" t="s">
        <v>42</v>
      </c>
      <c r="P1710" s="55" t="s">
        <v>392</v>
      </c>
      <c r="Q1710" s="55" t="s">
        <v>135</v>
      </c>
      <c r="R1710" s="55" t="s">
        <v>742</v>
      </c>
      <c r="S1710" s="55">
        <v>201307</v>
      </c>
      <c r="T1710" s="55" t="s">
        <v>52</v>
      </c>
      <c r="U1710" s="55">
        <v>0</v>
      </c>
      <c r="V1710" s="56">
        <v>8.33</v>
      </c>
      <c r="W1710" s="55"/>
      <c r="X1710" s="55" t="s">
        <v>384</v>
      </c>
      <c r="Y1710" s="55"/>
      <c r="Z1710" s="55" t="s">
        <v>48</v>
      </c>
      <c r="AA1710" s="55" t="s">
        <v>315</v>
      </c>
      <c r="AB1710" s="55" t="s">
        <v>42</v>
      </c>
      <c r="AC1710" s="55" t="s">
        <v>743</v>
      </c>
      <c r="AD1710" s="55" t="s">
        <v>146</v>
      </c>
      <c r="AE1710" s="55"/>
      <c r="AF1710" s="55" t="s">
        <v>396</v>
      </c>
    </row>
    <row r="1711" spans="1:32" x14ac:dyDescent="0.25">
      <c r="A1711" s="55" t="s">
        <v>35</v>
      </c>
      <c r="B1711" s="55" t="s">
        <v>36</v>
      </c>
      <c r="C1711" s="55" t="s">
        <v>37</v>
      </c>
      <c r="D1711" s="55" t="s">
        <v>121</v>
      </c>
      <c r="E1711" s="55" t="s">
        <v>215</v>
      </c>
      <c r="F1711" s="55" t="s">
        <v>216</v>
      </c>
      <c r="G1711" s="55" t="s">
        <v>124</v>
      </c>
      <c r="H1711" s="55" t="s">
        <v>124</v>
      </c>
      <c r="I1711" s="55" t="s">
        <v>42</v>
      </c>
      <c r="J1711" s="55" t="s">
        <v>437</v>
      </c>
      <c r="K1711" s="55" t="s">
        <v>437</v>
      </c>
      <c r="L1711" s="55" t="s">
        <v>43</v>
      </c>
      <c r="M1711" s="55" t="s">
        <v>44</v>
      </c>
      <c r="N1711" s="55" t="s">
        <v>150</v>
      </c>
      <c r="O1711" s="55" t="s">
        <v>42</v>
      </c>
      <c r="P1711" s="55" t="s">
        <v>392</v>
      </c>
      <c r="Q1711" s="55" t="s">
        <v>393</v>
      </c>
      <c r="R1711" s="55" t="s">
        <v>742</v>
      </c>
      <c r="S1711" s="55">
        <v>201307</v>
      </c>
      <c r="T1711" s="55" t="s">
        <v>52</v>
      </c>
      <c r="U1711" s="55">
        <v>166.52</v>
      </c>
      <c r="V1711" s="56">
        <v>166.52</v>
      </c>
      <c r="W1711" s="55" t="s">
        <v>340</v>
      </c>
      <c r="X1711" s="55" t="s">
        <v>384</v>
      </c>
      <c r="Y1711" s="55"/>
      <c r="Z1711" s="55" t="s">
        <v>48</v>
      </c>
      <c r="AA1711" s="55" t="s">
        <v>315</v>
      </c>
      <c r="AB1711" s="55" t="s">
        <v>42</v>
      </c>
      <c r="AC1711" s="55" t="s">
        <v>743</v>
      </c>
      <c r="AD1711" s="55" t="s">
        <v>146</v>
      </c>
      <c r="AE1711" s="55"/>
      <c r="AF1711" s="55" t="s">
        <v>396</v>
      </c>
    </row>
    <row r="1712" spans="1:32" x14ac:dyDescent="0.25">
      <c r="A1712" s="55" t="s">
        <v>35</v>
      </c>
      <c r="B1712" s="55" t="s">
        <v>36</v>
      </c>
      <c r="C1712" s="55" t="s">
        <v>37</v>
      </c>
      <c r="D1712" s="55" t="s">
        <v>121</v>
      </c>
      <c r="E1712" s="55" t="s">
        <v>215</v>
      </c>
      <c r="F1712" s="55" t="s">
        <v>216</v>
      </c>
      <c r="G1712" s="55" t="s">
        <v>124</v>
      </c>
      <c r="H1712" s="55" t="s">
        <v>124</v>
      </c>
      <c r="I1712" s="55" t="s">
        <v>42</v>
      </c>
      <c r="J1712" s="55" t="s">
        <v>437</v>
      </c>
      <c r="K1712" s="55" t="s">
        <v>437</v>
      </c>
      <c r="L1712" s="55" t="s">
        <v>43</v>
      </c>
      <c r="M1712" s="55" t="s">
        <v>44</v>
      </c>
      <c r="N1712" s="55" t="s">
        <v>150</v>
      </c>
      <c r="O1712" s="55" t="s">
        <v>42</v>
      </c>
      <c r="P1712" s="55" t="s">
        <v>392</v>
      </c>
      <c r="Q1712" s="55" t="s">
        <v>393</v>
      </c>
      <c r="R1712" s="55" t="s">
        <v>745</v>
      </c>
      <c r="S1712" s="55">
        <v>201307</v>
      </c>
      <c r="T1712" s="55" t="s">
        <v>52</v>
      </c>
      <c r="U1712" s="55">
        <v>208.15</v>
      </c>
      <c r="V1712" s="56">
        <v>208.15</v>
      </c>
      <c r="W1712" s="55" t="s">
        <v>340</v>
      </c>
      <c r="X1712" s="55" t="s">
        <v>384</v>
      </c>
      <c r="Y1712" s="55"/>
      <c r="Z1712" s="55" t="s">
        <v>48</v>
      </c>
      <c r="AA1712" s="55" t="s">
        <v>315</v>
      </c>
      <c r="AB1712" s="55" t="s">
        <v>42</v>
      </c>
      <c r="AC1712" s="55" t="s">
        <v>702</v>
      </c>
      <c r="AD1712" s="55" t="s">
        <v>146</v>
      </c>
      <c r="AE1712" s="55"/>
      <c r="AF1712" s="55" t="s">
        <v>396</v>
      </c>
    </row>
    <row r="1713" spans="1:32" x14ac:dyDescent="0.25">
      <c r="A1713" s="55" t="s">
        <v>35</v>
      </c>
      <c r="B1713" s="55" t="s">
        <v>36</v>
      </c>
      <c r="C1713" s="55" t="s">
        <v>37</v>
      </c>
      <c r="D1713" s="55" t="s">
        <v>121</v>
      </c>
      <c r="E1713" s="55" t="s">
        <v>215</v>
      </c>
      <c r="F1713" s="55" t="s">
        <v>216</v>
      </c>
      <c r="G1713" s="55" t="s">
        <v>124</v>
      </c>
      <c r="H1713" s="55" t="s">
        <v>124</v>
      </c>
      <c r="I1713" s="55" t="s">
        <v>42</v>
      </c>
      <c r="J1713" s="55" t="s">
        <v>437</v>
      </c>
      <c r="K1713" s="55" t="s">
        <v>437</v>
      </c>
      <c r="L1713" s="55" t="s">
        <v>43</v>
      </c>
      <c r="M1713" s="55" t="s">
        <v>44</v>
      </c>
      <c r="N1713" s="55" t="s">
        <v>134</v>
      </c>
      <c r="O1713" s="55" t="s">
        <v>42</v>
      </c>
      <c r="P1713" s="55" t="s">
        <v>392</v>
      </c>
      <c r="Q1713" s="55" t="s">
        <v>135</v>
      </c>
      <c r="R1713" s="55" t="s">
        <v>745</v>
      </c>
      <c r="S1713" s="55">
        <v>201307</v>
      </c>
      <c r="T1713" s="55" t="s">
        <v>52</v>
      </c>
      <c r="U1713" s="55">
        <v>0</v>
      </c>
      <c r="V1713" s="56">
        <v>10.41</v>
      </c>
      <c r="W1713" s="55"/>
      <c r="X1713" s="55" t="s">
        <v>384</v>
      </c>
      <c r="Y1713" s="55"/>
      <c r="Z1713" s="55" t="s">
        <v>48</v>
      </c>
      <c r="AA1713" s="55" t="s">
        <v>315</v>
      </c>
      <c r="AB1713" s="55" t="s">
        <v>42</v>
      </c>
      <c r="AC1713" s="55" t="s">
        <v>702</v>
      </c>
      <c r="AD1713" s="55" t="s">
        <v>146</v>
      </c>
      <c r="AE1713" s="55"/>
      <c r="AF1713" s="55" t="s">
        <v>396</v>
      </c>
    </row>
    <row r="1714" spans="1:32" x14ac:dyDescent="0.25">
      <c r="A1714" s="55" t="s">
        <v>35</v>
      </c>
      <c r="B1714" s="55" t="s">
        <v>36</v>
      </c>
      <c r="C1714" s="55" t="s">
        <v>37</v>
      </c>
      <c r="D1714" s="55" t="s">
        <v>121</v>
      </c>
      <c r="E1714" s="55" t="s">
        <v>215</v>
      </c>
      <c r="F1714" s="55" t="s">
        <v>216</v>
      </c>
      <c r="G1714" s="55" t="s">
        <v>124</v>
      </c>
      <c r="H1714" s="55" t="s">
        <v>124</v>
      </c>
      <c r="I1714" s="55" t="s">
        <v>42</v>
      </c>
      <c r="J1714" s="55" t="s">
        <v>250</v>
      </c>
      <c r="K1714" s="55" t="s">
        <v>250</v>
      </c>
      <c r="L1714" s="55" t="s">
        <v>43</v>
      </c>
      <c r="M1714" s="55" t="s">
        <v>44</v>
      </c>
      <c r="N1714" s="55" t="s">
        <v>150</v>
      </c>
      <c r="O1714" s="55" t="s">
        <v>42</v>
      </c>
      <c r="P1714" s="55" t="s">
        <v>430</v>
      </c>
      <c r="Q1714" s="55" t="s">
        <v>431</v>
      </c>
      <c r="R1714" s="55" t="s">
        <v>762</v>
      </c>
      <c r="S1714" s="55">
        <v>201307</v>
      </c>
      <c r="T1714" s="55" t="s">
        <v>52</v>
      </c>
      <c r="U1714" s="55">
        <v>35242.5</v>
      </c>
      <c r="V1714" s="56">
        <v>35242.5</v>
      </c>
      <c r="W1714" s="55" t="s">
        <v>340</v>
      </c>
      <c r="X1714" s="55" t="s">
        <v>433</v>
      </c>
      <c r="Y1714" s="55"/>
      <c r="Z1714" s="55" t="s">
        <v>48</v>
      </c>
      <c r="AA1714" s="55" t="s">
        <v>315</v>
      </c>
      <c r="AB1714" s="55" t="s">
        <v>42</v>
      </c>
      <c r="AC1714" s="55" t="s">
        <v>763</v>
      </c>
      <c r="AD1714" s="55" t="s">
        <v>146</v>
      </c>
      <c r="AE1714" s="55"/>
      <c r="AF1714" s="55" t="s">
        <v>434</v>
      </c>
    </row>
    <row r="1715" spans="1:32" x14ac:dyDescent="0.25">
      <c r="A1715" s="55" t="s">
        <v>35</v>
      </c>
      <c r="B1715" s="55" t="s">
        <v>36</v>
      </c>
      <c r="C1715" s="55" t="s">
        <v>37</v>
      </c>
      <c r="D1715" s="55" t="s">
        <v>121</v>
      </c>
      <c r="E1715" s="55" t="s">
        <v>215</v>
      </c>
      <c r="F1715" s="55" t="s">
        <v>216</v>
      </c>
      <c r="G1715" s="55" t="s">
        <v>124</v>
      </c>
      <c r="H1715" s="55" t="s">
        <v>124</v>
      </c>
      <c r="I1715" s="55" t="s">
        <v>42</v>
      </c>
      <c r="J1715" s="55" t="s">
        <v>437</v>
      </c>
      <c r="K1715" s="55" t="s">
        <v>437</v>
      </c>
      <c r="L1715" s="55" t="s">
        <v>43</v>
      </c>
      <c r="M1715" s="55" t="s">
        <v>44</v>
      </c>
      <c r="N1715" s="55" t="s">
        <v>134</v>
      </c>
      <c r="O1715" s="55" t="s">
        <v>42</v>
      </c>
      <c r="P1715" s="55" t="s">
        <v>446</v>
      </c>
      <c r="Q1715" s="55" t="s">
        <v>135</v>
      </c>
      <c r="R1715" s="55" t="s">
        <v>769</v>
      </c>
      <c r="S1715" s="55">
        <v>201307</v>
      </c>
      <c r="T1715" s="55" t="s">
        <v>52</v>
      </c>
      <c r="U1715" s="55">
        <v>0</v>
      </c>
      <c r="V1715" s="56">
        <v>192.87</v>
      </c>
      <c r="W1715" s="55"/>
      <c r="X1715" s="55" t="s">
        <v>577</v>
      </c>
      <c r="Y1715" s="55"/>
      <c r="Z1715" s="55" t="s">
        <v>48</v>
      </c>
      <c r="AA1715" s="55" t="s">
        <v>315</v>
      </c>
      <c r="AB1715" s="55" t="s">
        <v>42</v>
      </c>
      <c r="AC1715" s="55" t="s">
        <v>755</v>
      </c>
      <c r="AD1715" s="55" t="s">
        <v>146</v>
      </c>
      <c r="AE1715" s="55"/>
      <c r="AF1715" s="55" t="s">
        <v>449</v>
      </c>
    </row>
    <row r="1716" spans="1:32" x14ac:dyDescent="0.25">
      <c r="A1716" s="55" t="s">
        <v>35</v>
      </c>
      <c r="B1716" s="55" t="s">
        <v>36</v>
      </c>
      <c r="C1716" s="55" t="s">
        <v>37</v>
      </c>
      <c r="D1716" s="55" t="s">
        <v>121</v>
      </c>
      <c r="E1716" s="55" t="s">
        <v>215</v>
      </c>
      <c r="F1716" s="55" t="s">
        <v>216</v>
      </c>
      <c r="G1716" s="55" t="s">
        <v>124</v>
      </c>
      <c r="H1716" s="55" t="s">
        <v>124</v>
      </c>
      <c r="I1716" s="55" t="s">
        <v>42</v>
      </c>
      <c r="J1716" s="55" t="s">
        <v>437</v>
      </c>
      <c r="K1716" s="55" t="s">
        <v>437</v>
      </c>
      <c r="L1716" s="55" t="s">
        <v>43</v>
      </c>
      <c r="M1716" s="55" t="s">
        <v>44</v>
      </c>
      <c r="N1716" s="55" t="s">
        <v>134</v>
      </c>
      <c r="O1716" s="55" t="s">
        <v>42</v>
      </c>
      <c r="P1716" s="55" t="s">
        <v>392</v>
      </c>
      <c r="Q1716" s="55" t="s">
        <v>135</v>
      </c>
      <c r="R1716" s="55" t="s">
        <v>741</v>
      </c>
      <c r="S1716" s="55">
        <v>201307</v>
      </c>
      <c r="T1716" s="55" t="s">
        <v>52</v>
      </c>
      <c r="U1716" s="55">
        <v>0</v>
      </c>
      <c r="V1716" s="56">
        <v>10.41</v>
      </c>
      <c r="W1716" s="55"/>
      <c r="X1716" s="55" t="s">
        <v>384</v>
      </c>
      <c r="Y1716" s="55"/>
      <c r="Z1716" s="55" t="s">
        <v>48</v>
      </c>
      <c r="AA1716" s="55" t="s">
        <v>315</v>
      </c>
      <c r="AB1716" s="55" t="s">
        <v>42</v>
      </c>
      <c r="AC1716" s="55" t="s">
        <v>714</v>
      </c>
      <c r="AD1716" s="55" t="s">
        <v>146</v>
      </c>
      <c r="AE1716" s="55"/>
      <c r="AF1716" s="55" t="s">
        <v>396</v>
      </c>
    </row>
    <row r="1717" spans="1:32" x14ac:dyDescent="0.25">
      <c r="A1717" s="55" t="s">
        <v>35</v>
      </c>
      <c r="B1717" s="55" t="s">
        <v>36</v>
      </c>
      <c r="C1717" s="55" t="s">
        <v>37</v>
      </c>
      <c r="D1717" s="55" t="s">
        <v>121</v>
      </c>
      <c r="E1717" s="55" t="s">
        <v>215</v>
      </c>
      <c r="F1717" s="55" t="s">
        <v>216</v>
      </c>
      <c r="G1717" s="55" t="s">
        <v>124</v>
      </c>
      <c r="H1717" s="55" t="s">
        <v>124</v>
      </c>
      <c r="I1717" s="55" t="s">
        <v>42</v>
      </c>
      <c r="J1717" s="55" t="s">
        <v>437</v>
      </c>
      <c r="K1717" s="55" t="s">
        <v>437</v>
      </c>
      <c r="L1717" s="55" t="s">
        <v>43</v>
      </c>
      <c r="M1717" s="55" t="s">
        <v>44</v>
      </c>
      <c r="N1717" s="55" t="s">
        <v>150</v>
      </c>
      <c r="O1717" s="55" t="s">
        <v>42</v>
      </c>
      <c r="P1717" s="55" t="s">
        <v>446</v>
      </c>
      <c r="Q1717" s="55" t="s">
        <v>575</v>
      </c>
      <c r="R1717" s="55" t="s">
        <v>770</v>
      </c>
      <c r="S1717" s="55">
        <v>201307</v>
      </c>
      <c r="T1717" s="55" t="s">
        <v>52</v>
      </c>
      <c r="U1717" s="55">
        <v>13928.15</v>
      </c>
      <c r="V1717" s="56">
        <v>13928.15</v>
      </c>
      <c r="W1717" s="55" t="s">
        <v>340</v>
      </c>
      <c r="X1717" s="55" t="s">
        <v>577</v>
      </c>
      <c r="Y1717" s="55"/>
      <c r="Z1717" s="55" t="s">
        <v>48</v>
      </c>
      <c r="AA1717" s="55" t="s">
        <v>315</v>
      </c>
      <c r="AB1717" s="55" t="s">
        <v>42</v>
      </c>
      <c r="AC1717" s="55" t="s">
        <v>714</v>
      </c>
      <c r="AD1717" s="55" t="s">
        <v>146</v>
      </c>
      <c r="AE1717" s="55"/>
      <c r="AF1717" s="55" t="s">
        <v>449</v>
      </c>
    </row>
    <row r="1718" spans="1:32" x14ac:dyDescent="0.25">
      <c r="A1718" s="55" t="s">
        <v>35</v>
      </c>
      <c r="B1718" s="55" t="s">
        <v>36</v>
      </c>
      <c r="C1718" s="55" t="s">
        <v>37</v>
      </c>
      <c r="D1718" s="55" t="s">
        <v>121</v>
      </c>
      <c r="E1718" s="55" t="s">
        <v>215</v>
      </c>
      <c r="F1718" s="55" t="s">
        <v>216</v>
      </c>
      <c r="G1718" s="55" t="s">
        <v>124</v>
      </c>
      <c r="H1718" s="55" t="s">
        <v>124</v>
      </c>
      <c r="I1718" s="55" t="s">
        <v>42</v>
      </c>
      <c r="J1718" s="55" t="s">
        <v>437</v>
      </c>
      <c r="K1718" s="55" t="s">
        <v>437</v>
      </c>
      <c r="L1718" s="55" t="s">
        <v>43</v>
      </c>
      <c r="M1718" s="55" t="s">
        <v>44</v>
      </c>
      <c r="N1718" s="55" t="s">
        <v>150</v>
      </c>
      <c r="O1718" s="55" t="s">
        <v>42</v>
      </c>
      <c r="P1718" s="55" t="s">
        <v>446</v>
      </c>
      <c r="Q1718" s="55" t="s">
        <v>575</v>
      </c>
      <c r="R1718" s="55" t="s">
        <v>767</v>
      </c>
      <c r="S1718" s="55">
        <v>201307</v>
      </c>
      <c r="T1718" s="55" t="s">
        <v>52</v>
      </c>
      <c r="U1718" s="55">
        <v>3645.59</v>
      </c>
      <c r="V1718" s="56">
        <v>3645.59</v>
      </c>
      <c r="W1718" s="55" t="s">
        <v>340</v>
      </c>
      <c r="X1718" s="55" t="s">
        <v>577</v>
      </c>
      <c r="Y1718" s="55"/>
      <c r="Z1718" s="55" t="s">
        <v>48</v>
      </c>
      <c r="AA1718" s="55" t="s">
        <v>315</v>
      </c>
      <c r="AB1718" s="55" t="s">
        <v>42</v>
      </c>
      <c r="AC1718" s="55" t="s">
        <v>698</v>
      </c>
      <c r="AD1718" s="55" t="s">
        <v>146</v>
      </c>
      <c r="AE1718" s="55"/>
      <c r="AF1718" s="55" t="s">
        <v>449</v>
      </c>
    </row>
    <row r="1719" spans="1:32" x14ac:dyDescent="0.25">
      <c r="A1719" s="55" t="s">
        <v>35</v>
      </c>
      <c r="B1719" s="55" t="s">
        <v>36</v>
      </c>
      <c r="C1719" s="55" t="s">
        <v>37</v>
      </c>
      <c r="D1719" s="55" t="s">
        <v>121</v>
      </c>
      <c r="E1719" s="55" t="s">
        <v>215</v>
      </c>
      <c r="F1719" s="55" t="s">
        <v>216</v>
      </c>
      <c r="G1719" s="55" t="s">
        <v>124</v>
      </c>
      <c r="H1719" s="55" t="s">
        <v>124</v>
      </c>
      <c r="I1719" s="55" t="s">
        <v>42</v>
      </c>
      <c r="J1719" s="55" t="s">
        <v>437</v>
      </c>
      <c r="K1719" s="55" t="s">
        <v>437</v>
      </c>
      <c r="L1719" s="55" t="s">
        <v>43</v>
      </c>
      <c r="M1719" s="55" t="s">
        <v>44</v>
      </c>
      <c r="N1719" s="55" t="s">
        <v>134</v>
      </c>
      <c r="O1719" s="55" t="s">
        <v>42</v>
      </c>
      <c r="P1719" s="55" t="s">
        <v>446</v>
      </c>
      <c r="Q1719" s="55" t="s">
        <v>135</v>
      </c>
      <c r="R1719" s="55" t="s">
        <v>767</v>
      </c>
      <c r="S1719" s="55">
        <v>201307</v>
      </c>
      <c r="T1719" s="55" t="s">
        <v>52</v>
      </c>
      <c r="U1719" s="55">
        <v>0</v>
      </c>
      <c r="V1719" s="56">
        <v>182.28</v>
      </c>
      <c r="W1719" s="55"/>
      <c r="X1719" s="55" t="s">
        <v>577</v>
      </c>
      <c r="Y1719" s="55"/>
      <c r="Z1719" s="55" t="s">
        <v>48</v>
      </c>
      <c r="AA1719" s="55" t="s">
        <v>315</v>
      </c>
      <c r="AB1719" s="55" t="s">
        <v>42</v>
      </c>
      <c r="AC1719" s="55" t="s">
        <v>698</v>
      </c>
      <c r="AD1719" s="55" t="s">
        <v>146</v>
      </c>
      <c r="AE1719" s="55"/>
      <c r="AF1719" s="55" t="s">
        <v>449</v>
      </c>
    </row>
    <row r="1720" spans="1:32" x14ac:dyDescent="0.25">
      <c r="A1720" s="55" t="s">
        <v>35</v>
      </c>
      <c r="B1720" s="55" t="s">
        <v>36</v>
      </c>
      <c r="C1720" s="55" t="s">
        <v>37</v>
      </c>
      <c r="D1720" s="55" t="s">
        <v>121</v>
      </c>
      <c r="E1720" s="55" t="s">
        <v>215</v>
      </c>
      <c r="F1720" s="55" t="s">
        <v>216</v>
      </c>
      <c r="G1720" s="55" t="s">
        <v>124</v>
      </c>
      <c r="H1720" s="55" t="s">
        <v>124</v>
      </c>
      <c r="I1720" s="55" t="s">
        <v>42</v>
      </c>
      <c r="J1720" s="55" t="s">
        <v>257</v>
      </c>
      <c r="K1720" s="55" t="s">
        <v>257</v>
      </c>
      <c r="L1720" s="55" t="s">
        <v>43</v>
      </c>
      <c r="M1720" s="55" t="s">
        <v>44</v>
      </c>
      <c r="N1720" s="55" t="s">
        <v>150</v>
      </c>
      <c r="O1720" s="55" t="s">
        <v>42</v>
      </c>
      <c r="P1720" s="55" t="s">
        <v>392</v>
      </c>
      <c r="Q1720" s="55" t="s">
        <v>393</v>
      </c>
      <c r="R1720" s="55" t="s">
        <v>750</v>
      </c>
      <c r="S1720" s="55">
        <v>201307</v>
      </c>
      <c r="T1720" s="55" t="s">
        <v>52</v>
      </c>
      <c r="U1720" s="55">
        <v>208.15</v>
      </c>
      <c r="V1720" s="56">
        <v>208.15</v>
      </c>
      <c r="W1720" s="55" t="s">
        <v>340</v>
      </c>
      <c r="X1720" s="55" t="s">
        <v>384</v>
      </c>
      <c r="Y1720" s="55"/>
      <c r="Z1720" s="55" t="s">
        <v>48</v>
      </c>
      <c r="AA1720" s="55" t="s">
        <v>315</v>
      </c>
      <c r="AB1720" s="55" t="s">
        <v>42</v>
      </c>
      <c r="AC1720" s="55" t="s">
        <v>755</v>
      </c>
      <c r="AD1720" s="55" t="s">
        <v>146</v>
      </c>
      <c r="AE1720" s="55"/>
      <c r="AF1720" s="55" t="s">
        <v>396</v>
      </c>
    </row>
    <row r="1721" spans="1:32" x14ac:dyDescent="0.25">
      <c r="A1721" s="55" t="s">
        <v>35</v>
      </c>
      <c r="B1721" s="55" t="s">
        <v>36</v>
      </c>
      <c r="C1721" s="55" t="s">
        <v>37</v>
      </c>
      <c r="D1721" s="55" t="s">
        <v>121</v>
      </c>
      <c r="E1721" s="55" t="s">
        <v>215</v>
      </c>
      <c r="F1721" s="55" t="s">
        <v>216</v>
      </c>
      <c r="G1721" s="55" t="s">
        <v>124</v>
      </c>
      <c r="H1721" s="55" t="s">
        <v>124</v>
      </c>
      <c r="I1721" s="55" t="s">
        <v>42</v>
      </c>
      <c r="J1721" s="55" t="s">
        <v>257</v>
      </c>
      <c r="K1721" s="55" t="s">
        <v>257</v>
      </c>
      <c r="L1721" s="55" t="s">
        <v>43</v>
      </c>
      <c r="M1721" s="55" t="s">
        <v>44</v>
      </c>
      <c r="N1721" s="55" t="s">
        <v>134</v>
      </c>
      <c r="O1721" s="55" t="s">
        <v>42</v>
      </c>
      <c r="P1721" s="55" t="s">
        <v>392</v>
      </c>
      <c r="Q1721" s="55" t="s">
        <v>135</v>
      </c>
      <c r="R1721" s="55" t="s">
        <v>750</v>
      </c>
      <c r="S1721" s="55">
        <v>201307</v>
      </c>
      <c r="T1721" s="55" t="s">
        <v>52</v>
      </c>
      <c r="U1721" s="55">
        <v>0</v>
      </c>
      <c r="V1721" s="56">
        <v>10.41</v>
      </c>
      <c r="W1721" s="55"/>
      <c r="X1721" s="55" t="s">
        <v>384</v>
      </c>
      <c r="Y1721" s="55"/>
      <c r="Z1721" s="55" t="s">
        <v>48</v>
      </c>
      <c r="AA1721" s="55" t="s">
        <v>315</v>
      </c>
      <c r="AB1721" s="55" t="s">
        <v>42</v>
      </c>
      <c r="AC1721" s="55" t="s">
        <v>755</v>
      </c>
      <c r="AD1721" s="55" t="s">
        <v>146</v>
      </c>
      <c r="AE1721" s="55"/>
      <c r="AF1721" s="55" t="s">
        <v>396</v>
      </c>
    </row>
    <row r="1722" spans="1:32" x14ac:dyDescent="0.25">
      <c r="A1722" s="55" t="s">
        <v>35</v>
      </c>
      <c r="B1722" s="55" t="s">
        <v>36</v>
      </c>
      <c r="C1722" s="55" t="s">
        <v>37</v>
      </c>
      <c r="D1722" s="55" t="s">
        <v>121</v>
      </c>
      <c r="E1722" s="55" t="s">
        <v>215</v>
      </c>
      <c r="F1722" s="55" t="s">
        <v>216</v>
      </c>
      <c r="G1722" s="55" t="s">
        <v>124</v>
      </c>
      <c r="H1722" s="55" t="s">
        <v>124</v>
      </c>
      <c r="I1722" s="55" t="s">
        <v>42</v>
      </c>
      <c r="J1722" s="55" t="s">
        <v>257</v>
      </c>
      <c r="K1722" s="55" t="s">
        <v>257</v>
      </c>
      <c r="L1722" s="55" t="s">
        <v>43</v>
      </c>
      <c r="M1722" s="55" t="s">
        <v>44</v>
      </c>
      <c r="N1722" s="55" t="s">
        <v>150</v>
      </c>
      <c r="O1722" s="55" t="s">
        <v>42</v>
      </c>
      <c r="P1722" s="55" t="s">
        <v>392</v>
      </c>
      <c r="Q1722" s="55" t="s">
        <v>393</v>
      </c>
      <c r="R1722" s="55" t="s">
        <v>741</v>
      </c>
      <c r="S1722" s="55">
        <v>201307</v>
      </c>
      <c r="T1722" s="55" t="s">
        <v>52</v>
      </c>
      <c r="U1722" s="55">
        <v>208.15</v>
      </c>
      <c r="V1722" s="56">
        <v>208.15</v>
      </c>
      <c r="W1722" s="55" t="s">
        <v>340</v>
      </c>
      <c r="X1722" s="55" t="s">
        <v>384</v>
      </c>
      <c r="Y1722" s="55"/>
      <c r="Z1722" s="55" t="s">
        <v>48</v>
      </c>
      <c r="AA1722" s="55" t="s">
        <v>315</v>
      </c>
      <c r="AB1722" s="55" t="s">
        <v>42</v>
      </c>
      <c r="AC1722" s="55" t="s">
        <v>714</v>
      </c>
      <c r="AD1722" s="55" t="s">
        <v>146</v>
      </c>
      <c r="AE1722" s="55"/>
      <c r="AF1722" s="55" t="s">
        <v>396</v>
      </c>
    </row>
    <row r="1723" spans="1:32" x14ac:dyDescent="0.25">
      <c r="A1723" s="55" t="s">
        <v>35</v>
      </c>
      <c r="B1723" s="55" t="s">
        <v>36</v>
      </c>
      <c r="C1723" s="55" t="s">
        <v>37</v>
      </c>
      <c r="D1723" s="55" t="s">
        <v>121</v>
      </c>
      <c r="E1723" s="55" t="s">
        <v>215</v>
      </c>
      <c r="F1723" s="55" t="s">
        <v>216</v>
      </c>
      <c r="G1723" s="55" t="s">
        <v>124</v>
      </c>
      <c r="H1723" s="55" t="s">
        <v>124</v>
      </c>
      <c r="I1723" s="55" t="s">
        <v>42</v>
      </c>
      <c r="J1723" s="55" t="s">
        <v>257</v>
      </c>
      <c r="K1723" s="55" t="s">
        <v>257</v>
      </c>
      <c r="L1723" s="55" t="s">
        <v>43</v>
      </c>
      <c r="M1723" s="55" t="s">
        <v>44</v>
      </c>
      <c r="N1723" s="55" t="s">
        <v>134</v>
      </c>
      <c r="O1723" s="55" t="s">
        <v>42</v>
      </c>
      <c r="P1723" s="55" t="s">
        <v>392</v>
      </c>
      <c r="Q1723" s="55" t="s">
        <v>135</v>
      </c>
      <c r="R1723" s="55" t="s">
        <v>741</v>
      </c>
      <c r="S1723" s="55">
        <v>201307</v>
      </c>
      <c r="T1723" s="55" t="s">
        <v>52</v>
      </c>
      <c r="U1723" s="55">
        <v>0</v>
      </c>
      <c r="V1723" s="56">
        <v>10.41</v>
      </c>
      <c r="W1723" s="55"/>
      <c r="X1723" s="55" t="s">
        <v>384</v>
      </c>
      <c r="Y1723" s="55"/>
      <c r="Z1723" s="55" t="s">
        <v>48</v>
      </c>
      <c r="AA1723" s="55" t="s">
        <v>315</v>
      </c>
      <c r="AB1723" s="55" t="s">
        <v>42</v>
      </c>
      <c r="AC1723" s="55" t="s">
        <v>714</v>
      </c>
      <c r="AD1723" s="55" t="s">
        <v>146</v>
      </c>
      <c r="AE1723" s="55"/>
      <c r="AF1723" s="55" t="s">
        <v>396</v>
      </c>
    </row>
    <row r="1724" spans="1:32" x14ac:dyDescent="0.25">
      <c r="A1724" s="55" t="s">
        <v>35</v>
      </c>
      <c r="B1724" s="55" t="s">
        <v>36</v>
      </c>
      <c r="C1724" s="55" t="s">
        <v>37</v>
      </c>
      <c r="D1724" s="55" t="s">
        <v>121</v>
      </c>
      <c r="E1724" s="55" t="s">
        <v>215</v>
      </c>
      <c r="F1724" s="55" t="s">
        <v>216</v>
      </c>
      <c r="G1724" s="55" t="s">
        <v>124</v>
      </c>
      <c r="H1724" s="55" t="s">
        <v>124</v>
      </c>
      <c r="I1724" s="55" t="s">
        <v>42</v>
      </c>
      <c r="J1724" s="55" t="s">
        <v>257</v>
      </c>
      <c r="K1724" s="55" t="s">
        <v>257</v>
      </c>
      <c r="L1724" s="55" t="s">
        <v>43</v>
      </c>
      <c r="M1724" s="55" t="s">
        <v>44</v>
      </c>
      <c r="N1724" s="55" t="s">
        <v>150</v>
      </c>
      <c r="O1724" s="55" t="s">
        <v>42</v>
      </c>
      <c r="P1724" s="55" t="s">
        <v>392</v>
      </c>
      <c r="Q1724" s="55" t="s">
        <v>393</v>
      </c>
      <c r="R1724" s="55" t="s">
        <v>742</v>
      </c>
      <c r="S1724" s="55">
        <v>201307</v>
      </c>
      <c r="T1724" s="55" t="s">
        <v>52</v>
      </c>
      <c r="U1724" s="55">
        <v>166.52</v>
      </c>
      <c r="V1724" s="56">
        <v>166.52</v>
      </c>
      <c r="W1724" s="55" t="s">
        <v>340</v>
      </c>
      <c r="X1724" s="55" t="s">
        <v>384</v>
      </c>
      <c r="Y1724" s="55"/>
      <c r="Z1724" s="55" t="s">
        <v>48</v>
      </c>
      <c r="AA1724" s="55" t="s">
        <v>315</v>
      </c>
      <c r="AB1724" s="55" t="s">
        <v>42</v>
      </c>
      <c r="AC1724" s="55" t="s">
        <v>743</v>
      </c>
      <c r="AD1724" s="55" t="s">
        <v>146</v>
      </c>
      <c r="AE1724" s="55"/>
      <c r="AF1724" s="55" t="s">
        <v>396</v>
      </c>
    </row>
    <row r="1725" spans="1:32" x14ac:dyDescent="0.25">
      <c r="A1725" s="55" t="s">
        <v>35</v>
      </c>
      <c r="B1725" s="55" t="s">
        <v>36</v>
      </c>
      <c r="C1725" s="55" t="s">
        <v>37</v>
      </c>
      <c r="D1725" s="55" t="s">
        <v>121</v>
      </c>
      <c r="E1725" s="55" t="s">
        <v>215</v>
      </c>
      <c r="F1725" s="55" t="s">
        <v>216</v>
      </c>
      <c r="G1725" s="55" t="s">
        <v>124</v>
      </c>
      <c r="H1725" s="55" t="s">
        <v>124</v>
      </c>
      <c r="I1725" s="55" t="s">
        <v>42</v>
      </c>
      <c r="J1725" s="55" t="s">
        <v>257</v>
      </c>
      <c r="K1725" s="55" t="s">
        <v>257</v>
      </c>
      <c r="L1725" s="55" t="s">
        <v>43</v>
      </c>
      <c r="M1725" s="55" t="s">
        <v>44</v>
      </c>
      <c r="N1725" s="55" t="s">
        <v>134</v>
      </c>
      <c r="O1725" s="55" t="s">
        <v>42</v>
      </c>
      <c r="P1725" s="55" t="s">
        <v>392</v>
      </c>
      <c r="Q1725" s="55" t="s">
        <v>135</v>
      </c>
      <c r="R1725" s="55" t="s">
        <v>742</v>
      </c>
      <c r="S1725" s="55">
        <v>201307</v>
      </c>
      <c r="T1725" s="55" t="s">
        <v>52</v>
      </c>
      <c r="U1725" s="55">
        <v>0</v>
      </c>
      <c r="V1725" s="56">
        <v>8.33</v>
      </c>
      <c r="W1725" s="55"/>
      <c r="X1725" s="55" t="s">
        <v>384</v>
      </c>
      <c r="Y1725" s="55"/>
      <c r="Z1725" s="55" t="s">
        <v>48</v>
      </c>
      <c r="AA1725" s="55" t="s">
        <v>315</v>
      </c>
      <c r="AB1725" s="55" t="s">
        <v>42</v>
      </c>
      <c r="AC1725" s="55" t="s">
        <v>743</v>
      </c>
      <c r="AD1725" s="55" t="s">
        <v>146</v>
      </c>
      <c r="AE1725" s="55"/>
      <c r="AF1725" s="55" t="s">
        <v>396</v>
      </c>
    </row>
    <row r="1726" spans="1:32" x14ac:dyDescent="0.25">
      <c r="A1726" s="55" t="s">
        <v>35</v>
      </c>
      <c r="B1726" s="55" t="s">
        <v>36</v>
      </c>
      <c r="C1726" s="55" t="s">
        <v>37</v>
      </c>
      <c r="D1726" s="55" t="s">
        <v>121</v>
      </c>
      <c r="E1726" s="55" t="s">
        <v>215</v>
      </c>
      <c r="F1726" s="55" t="s">
        <v>216</v>
      </c>
      <c r="G1726" s="55" t="s">
        <v>124</v>
      </c>
      <c r="H1726" s="55" t="s">
        <v>124</v>
      </c>
      <c r="I1726" s="55" t="s">
        <v>42</v>
      </c>
      <c r="J1726" s="55" t="s">
        <v>257</v>
      </c>
      <c r="K1726" s="55" t="s">
        <v>257</v>
      </c>
      <c r="L1726" s="55" t="s">
        <v>43</v>
      </c>
      <c r="M1726" s="55" t="s">
        <v>44</v>
      </c>
      <c r="N1726" s="55" t="s">
        <v>150</v>
      </c>
      <c r="O1726" s="55" t="s">
        <v>42</v>
      </c>
      <c r="P1726" s="55" t="s">
        <v>424</v>
      </c>
      <c r="Q1726" s="55" t="s">
        <v>441</v>
      </c>
      <c r="R1726" s="55" t="s">
        <v>771</v>
      </c>
      <c r="S1726" s="55">
        <v>201307</v>
      </c>
      <c r="T1726" s="55" t="s">
        <v>52</v>
      </c>
      <c r="U1726" s="55">
        <v>25290</v>
      </c>
      <c r="V1726" s="56">
        <v>25290</v>
      </c>
      <c r="W1726" s="55" t="s">
        <v>340</v>
      </c>
      <c r="X1726" s="55" t="s">
        <v>440</v>
      </c>
      <c r="Y1726" s="55"/>
      <c r="Z1726" s="55" t="s">
        <v>48</v>
      </c>
      <c r="AA1726" s="55" t="s">
        <v>315</v>
      </c>
      <c r="AB1726" s="55" t="s">
        <v>42</v>
      </c>
      <c r="AC1726" s="55" t="s">
        <v>763</v>
      </c>
      <c r="AD1726" s="55" t="s">
        <v>146</v>
      </c>
      <c r="AE1726" s="55"/>
      <c r="AF1726" s="55" t="s">
        <v>427</v>
      </c>
    </row>
    <row r="1727" spans="1:32" x14ac:dyDescent="0.25">
      <c r="A1727" s="55" t="s">
        <v>35</v>
      </c>
      <c r="B1727" s="55" t="s">
        <v>36</v>
      </c>
      <c r="C1727" s="55" t="s">
        <v>37</v>
      </c>
      <c r="D1727" s="55" t="s">
        <v>121</v>
      </c>
      <c r="E1727" s="55" t="s">
        <v>215</v>
      </c>
      <c r="F1727" s="55" t="s">
        <v>216</v>
      </c>
      <c r="G1727" s="55" t="s">
        <v>124</v>
      </c>
      <c r="H1727" s="55" t="s">
        <v>124</v>
      </c>
      <c r="I1727" s="55" t="s">
        <v>42</v>
      </c>
      <c r="J1727" s="55" t="s">
        <v>257</v>
      </c>
      <c r="K1727" s="55" t="s">
        <v>257</v>
      </c>
      <c r="L1727" s="55" t="s">
        <v>43</v>
      </c>
      <c r="M1727" s="55" t="s">
        <v>44</v>
      </c>
      <c r="N1727" s="55" t="s">
        <v>150</v>
      </c>
      <c r="O1727" s="55" t="s">
        <v>42</v>
      </c>
      <c r="P1727" s="55" t="s">
        <v>392</v>
      </c>
      <c r="Q1727" s="55" t="s">
        <v>393</v>
      </c>
      <c r="R1727" s="55" t="s">
        <v>745</v>
      </c>
      <c r="S1727" s="55">
        <v>201307</v>
      </c>
      <c r="T1727" s="55" t="s">
        <v>52</v>
      </c>
      <c r="U1727" s="55">
        <v>208.15</v>
      </c>
      <c r="V1727" s="56">
        <v>208.15</v>
      </c>
      <c r="W1727" s="55" t="s">
        <v>340</v>
      </c>
      <c r="X1727" s="55" t="s">
        <v>384</v>
      </c>
      <c r="Y1727" s="55"/>
      <c r="Z1727" s="55" t="s">
        <v>48</v>
      </c>
      <c r="AA1727" s="55" t="s">
        <v>315</v>
      </c>
      <c r="AB1727" s="55" t="s">
        <v>42</v>
      </c>
      <c r="AC1727" s="55" t="s">
        <v>702</v>
      </c>
      <c r="AD1727" s="55" t="s">
        <v>146</v>
      </c>
      <c r="AE1727" s="55"/>
      <c r="AF1727" s="55" t="s">
        <v>396</v>
      </c>
    </row>
    <row r="1728" spans="1:32" x14ac:dyDescent="0.25">
      <c r="A1728" s="55" t="s">
        <v>35</v>
      </c>
      <c r="B1728" s="55" t="s">
        <v>36</v>
      </c>
      <c r="C1728" s="55" t="s">
        <v>37</v>
      </c>
      <c r="D1728" s="55" t="s">
        <v>121</v>
      </c>
      <c r="E1728" s="55" t="s">
        <v>215</v>
      </c>
      <c r="F1728" s="55" t="s">
        <v>216</v>
      </c>
      <c r="G1728" s="55" t="s">
        <v>124</v>
      </c>
      <c r="H1728" s="55" t="s">
        <v>124</v>
      </c>
      <c r="I1728" s="55" t="s">
        <v>42</v>
      </c>
      <c r="J1728" s="55" t="s">
        <v>257</v>
      </c>
      <c r="K1728" s="55" t="s">
        <v>257</v>
      </c>
      <c r="L1728" s="55" t="s">
        <v>43</v>
      </c>
      <c r="M1728" s="55" t="s">
        <v>44</v>
      </c>
      <c r="N1728" s="55" t="s">
        <v>134</v>
      </c>
      <c r="O1728" s="55" t="s">
        <v>42</v>
      </c>
      <c r="P1728" s="55" t="s">
        <v>392</v>
      </c>
      <c r="Q1728" s="55" t="s">
        <v>135</v>
      </c>
      <c r="R1728" s="55" t="s">
        <v>745</v>
      </c>
      <c r="S1728" s="55">
        <v>201307</v>
      </c>
      <c r="T1728" s="55" t="s">
        <v>52</v>
      </c>
      <c r="U1728" s="55">
        <v>0</v>
      </c>
      <c r="V1728" s="56">
        <v>10.41</v>
      </c>
      <c r="W1728" s="55"/>
      <c r="X1728" s="55" t="s">
        <v>384</v>
      </c>
      <c r="Y1728" s="55"/>
      <c r="Z1728" s="55" t="s">
        <v>48</v>
      </c>
      <c r="AA1728" s="55" t="s">
        <v>315</v>
      </c>
      <c r="AB1728" s="55" t="s">
        <v>42</v>
      </c>
      <c r="AC1728" s="55" t="s">
        <v>702</v>
      </c>
      <c r="AD1728" s="55" t="s">
        <v>146</v>
      </c>
      <c r="AE1728" s="55"/>
      <c r="AF1728" s="55" t="s">
        <v>396</v>
      </c>
    </row>
    <row r="1729" spans="1:32" x14ac:dyDescent="0.25">
      <c r="A1729" s="55" t="s">
        <v>35</v>
      </c>
      <c r="B1729" s="55" t="s">
        <v>36</v>
      </c>
      <c r="C1729" s="55" t="s">
        <v>37</v>
      </c>
      <c r="D1729" s="55" t="s">
        <v>121</v>
      </c>
      <c r="E1729" s="55" t="s">
        <v>215</v>
      </c>
      <c r="F1729" s="55" t="s">
        <v>216</v>
      </c>
      <c r="G1729" s="55" t="s">
        <v>124</v>
      </c>
      <c r="H1729" s="55" t="s">
        <v>124</v>
      </c>
      <c r="I1729" s="55" t="s">
        <v>42</v>
      </c>
      <c r="J1729" s="55" t="s">
        <v>261</v>
      </c>
      <c r="K1729" s="55" t="s">
        <v>261</v>
      </c>
      <c r="L1729" s="55" t="s">
        <v>43</v>
      </c>
      <c r="M1729" s="55" t="s">
        <v>44</v>
      </c>
      <c r="N1729" s="55" t="s">
        <v>150</v>
      </c>
      <c r="O1729" s="55" t="s">
        <v>42</v>
      </c>
      <c r="P1729" s="55" t="s">
        <v>392</v>
      </c>
      <c r="Q1729" s="55" t="s">
        <v>393</v>
      </c>
      <c r="R1729" s="55" t="s">
        <v>750</v>
      </c>
      <c r="S1729" s="55">
        <v>201307</v>
      </c>
      <c r="T1729" s="55" t="s">
        <v>52</v>
      </c>
      <c r="U1729" s="55">
        <v>208.16</v>
      </c>
      <c r="V1729" s="56">
        <v>208.16</v>
      </c>
      <c r="W1729" s="55" t="s">
        <v>340</v>
      </c>
      <c r="X1729" s="55" t="s">
        <v>384</v>
      </c>
      <c r="Y1729" s="55"/>
      <c r="Z1729" s="55" t="s">
        <v>48</v>
      </c>
      <c r="AA1729" s="55" t="s">
        <v>315</v>
      </c>
      <c r="AB1729" s="55" t="s">
        <v>42</v>
      </c>
      <c r="AC1729" s="55" t="s">
        <v>755</v>
      </c>
      <c r="AD1729" s="55" t="s">
        <v>146</v>
      </c>
      <c r="AE1729" s="55"/>
      <c r="AF1729" s="55" t="s">
        <v>396</v>
      </c>
    </row>
    <row r="1730" spans="1:32" x14ac:dyDescent="0.25">
      <c r="A1730" s="55" t="s">
        <v>35</v>
      </c>
      <c r="B1730" s="55" t="s">
        <v>36</v>
      </c>
      <c r="C1730" s="55" t="s">
        <v>37</v>
      </c>
      <c r="D1730" s="55" t="s">
        <v>121</v>
      </c>
      <c r="E1730" s="55" t="s">
        <v>215</v>
      </c>
      <c r="F1730" s="55" t="s">
        <v>216</v>
      </c>
      <c r="G1730" s="55" t="s">
        <v>124</v>
      </c>
      <c r="H1730" s="55" t="s">
        <v>124</v>
      </c>
      <c r="I1730" s="55" t="s">
        <v>42</v>
      </c>
      <c r="J1730" s="55" t="s">
        <v>261</v>
      </c>
      <c r="K1730" s="55" t="s">
        <v>261</v>
      </c>
      <c r="L1730" s="55" t="s">
        <v>43</v>
      </c>
      <c r="M1730" s="55" t="s">
        <v>44</v>
      </c>
      <c r="N1730" s="55" t="s">
        <v>134</v>
      </c>
      <c r="O1730" s="55" t="s">
        <v>42</v>
      </c>
      <c r="P1730" s="55" t="s">
        <v>392</v>
      </c>
      <c r="Q1730" s="55" t="s">
        <v>135</v>
      </c>
      <c r="R1730" s="55" t="s">
        <v>750</v>
      </c>
      <c r="S1730" s="55">
        <v>201307</v>
      </c>
      <c r="T1730" s="55" t="s">
        <v>52</v>
      </c>
      <c r="U1730" s="55">
        <v>0</v>
      </c>
      <c r="V1730" s="56">
        <v>10.41</v>
      </c>
      <c r="W1730" s="55"/>
      <c r="X1730" s="55" t="s">
        <v>384</v>
      </c>
      <c r="Y1730" s="55"/>
      <c r="Z1730" s="55" t="s">
        <v>48</v>
      </c>
      <c r="AA1730" s="55" t="s">
        <v>315</v>
      </c>
      <c r="AB1730" s="55" t="s">
        <v>42</v>
      </c>
      <c r="AC1730" s="55" t="s">
        <v>755</v>
      </c>
      <c r="AD1730" s="55" t="s">
        <v>146</v>
      </c>
      <c r="AE1730" s="55"/>
      <c r="AF1730" s="55" t="s">
        <v>396</v>
      </c>
    </row>
    <row r="1731" spans="1:32" x14ac:dyDescent="0.25">
      <c r="A1731" s="55" t="s">
        <v>35</v>
      </c>
      <c r="B1731" s="55" t="s">
        <v>36</v>
      </c>
      <c r="C1731" s="55" t="s">
        <v>37</v>
      </c>
      <c r="D1731" s="55" t="s">
        <v>121</v>
      </c>
      <c r="E1731" s="55" t="s">
        <v>215</v>
      </c>
      <c r="F1731" s="55" t="s">
        <v>216</v>
      </c>
      <c r="G1731" s="55" t="s">
        <v>124</v>
      </c>
      <c r="H1731" s="55" t="s">
        <v>124</v>
      </c>
      <c r="I1731" s="55" t="s">
        <v>42</v>
      </c>
      <c r="J1731" s="55" t="s">
        <v>261</v>
      </c>
      <c r="K1731" s="55" t="s">
        <v>261</v>
      </c>
      <c r="L1731" s="55" t="s">
        <v>43</v>
      </c>
      <c r="M1731" s="55" t="s">
        <v>44</v>
      </c>
      <c r="N1731" s="55" t="s">
        <v>150</v>
      </c>
      <c r="O1731" s="55" t="s">
        <v>42</v>
      </c>
      <c r="P1731" s="55" t="s">
        <v>446</v>
      </c>
      <c r="Q1731" s="55" t="s">
        <v>447</v>
      </c>
      <c r="R1731" s="55" t="s">
        <v>772</v>
      </c>
      <c r="S1731" s="55">
        <v>201307</v>
      </c>
      <c r="T1731" s="55" t="s">
        <v>52</v>
      </c>
      <c r="U1731" s="55">
        <v>69246.78</v>
      </c>
      <c r="V1731" s="56">
        <v>69246.78</v>
      </c>
      <c r="W1731" s="55" t="s">
        <v>340</v>
      </c>
      <c r="X1731" s="55" t="s">
        <v>267</v>
      </c>
      <c r="Y1731" s="55"/>
      <c r="Z1731" s="55" t="s">
        <v>48</v>
      </c>
      <c r="AA1731" s="55" t="s">
        <v>315</v>
      </c>
      <c r="AB1731" s="55" t="s">
        <v>42</v>
      </c>
      <c r="AC1731" s="55" t="s">
        <v>755</v>
      </c>
      <c r="AD1731" s="55" t="s">
        <v>146</v>
      </c>
      <c r="AE1731" s="55"/>
      <c r="AF1731" s="55" t="s">
        <v>449</v>
      </c>
    </row>
    <row r="1732" spans="1:32" x14ac:dyDescent="0.25">
      <c r="A1732" s="55" t="s">
        <v>35</v>
      </c>
      <c r="B1732" s="55" t="s">
        <v>36</v>
      </c>
      <c r="C1732" s="55" t="s">
        <v>37</v>
      </c>
      <c r="D1732" s="55" t="s">
        <v>121</v>
      </c>
      <c r="E1732" s="55" t="s">
        <v>215</v>
      </c>
      <c r="F1732" s="55" t="s">
        <v>216</v>
      </c>
      <c r="G1732" s="55" t="s">
        <v>124</v>
      </c>
      <c r="H1732" s="55" t="s">
        <v>124</v>
      </c>
      <c r="I1732" s="55" t="s">
        <v>42</v>
      </c>
      <c r="J1732" s="55" t="s">
        <v>261</v>
      </c>
      <c r="K1732" s="55" t="s">
        <v>261</v>
      </c>
      <c r="L1732" s="55" t="s">
        <v>43</v>
      </c>
      <c r="M1732" s="55" t="s">
        <v>44</v>
      </c>
      <c r="N1732" s="55" t="s">
        <v>150</v>
      </c>
      <c r="O1732" s="55" t="s">
        <v>42</v>
      </c>
      <c r="P1732" s="55" t="s">
        <v>392</v>
      </c>
      <c r="Q1732" s="55" t="s">
        <v>393</v>
      </c>
      <c r="R1732" s="55" t="s">
        <v>741</v>
      </c>
      <c r="S1732" s="55">
        <v>201307</v>
      </c>
      <c r="T1732" s="55" t="s">
        <v>52</v>
      </c>
      <c r="U1732" s="55">
        <v>208.16</v>
      </c>
      <c r="V1732" s="56">
        <v>208.16</v>
      </c>
      <c r="W1732" s="55" t="s">
        <v>340</v>
      </c>
      <c r="X1732" s="55" t="s">
        <v>384</v>
      </c>
      <c r="Y1732" s="55"/>
      <c r="Z1732" s="55" t="s">
        <v>48</v>
      </c>
      <c r="AA1732" s="55" t="s">
        <v>315</v>
      </c>
      <c r="AB1732" s="55" t="s">
        <v>42</v>
      </c>
      <c r="AC1732" s="55" t="s">
        <v>714</v>
      </c>
      <c r="AD1732" s="55" t="s">
        <v>146</v>
      </c>
      <c r="AE1732" s="55"/>
      <c r="AF1732" s="55" t="s">
        <v>396</v>
      </c>
    </row>
    <row r="1733" spans="1:32" x14ac:dyDescent="0.25">
      <c r="A1733" s="55" t="s">
        <v>35</v>
      </c>
      <c r="B1733" s="55" t="s">
        <v>36</v>
      </c>
      <c r="C1733" s="55" t="s">
        <v>37</v>
      </c>
      <c r="D1733" s="55" t="s">
        <v>121</v>
      </c>
      <c r="E1733" s="55" t="s">
        <v>215</v>
      </c>
      <c r="F1733" s="55" t="s">
        <v>216</v>
      </c>
      <c r="G1733" s="55" t="s">
        <v>124</v>
      </c>
      <c r="H1733" s="55" t="s">
        <v>124</v>
      </c>
      <c r="I1733" s="55" t="s">
        <v>42</v>
      </c>
      <c r="J1733" s="55" t="s">
        <v>261</v>
      </c>
      <c r="K1733" s="55" t="s">
        <v>261</v>
      </c>
      <c r="L1733" s="55" t="s">
        <v>43</v>
      </c>
      <c r="M1733" s="55" t="s">
        <v>44</v>
      </c>
      <c r="N1733" s="55" t="s">
        <v>134</v>
      </c>
      <c r="O1733" s="55" t="s">
        <v>42</v>
      </c>
      <c r="P1733" s="55" t="s">
        <v>392</v>
      </c>
      <c r="Q1733" s="55" t="s">
        <v>135</v>
      </c>
      <c r="R1733" s="55" t="s">
        <v>741</v>
      </c>
      <c r="S1733" s="55">
        <v>201307</v>
      </c>
      <c r="T1733" s="55" t="s">
        <v>52</v>
      </c>
      <c r="U1733" s="55">
        <v>0</v>
      </c>
      <c r="V1733" s="56">
        <v>10.41</v>
      </c>
      <c r="W1733" s="55"/>
      <c r="X1733" s="55" t="s">
        <v>384</v>
      </c>
      <c r="Y1733" s="55"/>
      <c r="Z1733" s="55" t="s">
        <v>48</v>
      </c>
      <c r="AA1733" s="55" t="s">
        <v>315</v>
      </c>
      <c r="AB1733" s="55" t="s">
        <v>42</v>
      </c>
      <c r="AC1733" s="55" t="s">
        <v>714</v>
      </c>
      <c r="AD1733" s="55" t="s">
        <v>146</v>
      </c>
      <c r="AE1733" s="55"/>
      <c r="AF1733" s="55" t="s">
        <v>396</v>
      </c>
    </row>
    <row r="1734" spans="1:32" x14ac:dyDescent="0.25">
      <c r="A1734" s="55" t="s">
        <v>35</v>
      </c>
      <c r="B1734" s="55" t="s">
        <v>36</v>
      </c>
      <c r="C1734" s="55" t="s">
        <v>37</v>
      </c>
      <c r="D1734" s="55" t="s">
        <v>121</v>
      </c>
      <c r="E1734" s="55" t="s">
        <v>215</v>
      </c>
      <c r="F1734" s="55" t="s">
        <v>216</v>
      </c>
      <c r="G1734" s="55" t="s">
        <v>124</v>
      </c>
      <c r="H1734" s="55" t="s">
        <v>124</v>
      </c>
      <c r="I1734" s="55" t="s">
        <v>42</v>
      </c>
      <c r="J1734" s="55" t="s">
        <v>261</v>
      </c>
      <c r="K1734" s="55" t="s">
        <v>261</v>
      </c>
      <c r="L1734" s="55" t="s">
        <v>43</v>
      </c>
      <c r="M1734" s="55" t="s">
        <v>44</v>
      </c>
      <c r="N1734" s="55" t="s">
        <v>150</v>
      </c>
      <c r="O1734" s="55" t="s">
        <v>42</v>
      </c>
      <c r="P1734" s="55" t="s">
        <v>392</v>
      </c>
      <c r="Q1734" s="55" t="s">
        <v>393</v>
      </c>
      <c r="R1734" s="55" t="s">
        <v>742</v>
      </c>
      <c r="S1734" s="55">
        <v>201307</v>
      </c>
      <c r="T1734" s="55" t="s">
        <v>52</v>
      </c>
      <c r="U1734" s="55">
        <v>166.52</v>
      </c>
      <c r="V1734" s="56">
        <v>166.52</v>
      </c>
      <c r="W1734" s="55" t="s">
        <v>340</v>
      </c>
      <c r="X1734" s="55" t="s">
        <v>384</v>
      </c>
      <c r="Y1734" s="55"/>
      <c r="Z1734" s="55" t="s">
        <v>48</v>
      </c>
      <c r="AA1734" s="55" t="s">
        <v>315</v>
      </c>
      <c r="AB1734" s="55" t="s">
        <v>42</v>
      </c>
      <c r="AC1734" s="55" t="s">
        <v>743</v>
      </c>
      <c r="AD1734" s="55" t="s">
        <v>146</v>
      </c>
      <c r="AE1734" s="55"/>
      <c r="AF1734" s="55" t="s">
        <v>396</v>
      </c>
    </row>
    <row r="1735" spans="1:32" x14ac:dyDescent="0.25">
      <c r="A1735" s="55" t="s">
        <v>35</v>
      </c>
      <c r="B1735" s="55" t="s">
        <v>36</v>
      </c>
      <c r="C1735" s="55" t="s">
        <v>37</v>
      </c>
      <c r="D1735" s="55" t="s">
        <v>121</v>
      </c>
      <c r="E1735" s="55" t="s">
        <v>215</v>
      </c>
      <c r="F1735" s="55" t="s">
        <v>216</v>
      </c>
      <c r="G1735" s="55" t="s">
        <v>124</v>
      </c>
      <c r="H1735" s="55" t="s">
        <v>124</v>
      </c>
      <c r="I1735" s="55" t="s">
        <v>42</v>
      </c>
      <c r="J1735" s="55" t="s">
        <v>261</v>
      </c>
      <c r="K1735" s="55" t="s">
        <v>261</v>
      </c>
      <c r="L1735" s="55" t="s">
        <v>43</v>
      </c>
      <c r="M1735" s="55" t="s">
        <v>44</v>
      </c>
      <c r="N1735" s="55" t="s">
        <v>134</v>
      </c>
      <c r="O1735" s="55" t="s">
        <v>42</v>
      </c>
      <c r="P1735" s="55" t="s">
        <v>392</v>
      </c>
      <c r="Q1735" s="55" t="s">
        <v>135</v>
      </c>
      <c r="R1735" s="55" t="s">
        <v>742</v>
      </c>
      <c r="S1735" s="55">
        <v>201307</v>
      </c>
      <c r="T1735" s="55" t="s">
        <v>52</v>
      </c>
      <c r="U1735" s="55">
        <v>0</v>
      </c>
      <c r="V1735" s="56">
        <v>8.33</v>
      </c>
      <c r="W1735" s="55"/>
      <c r="X1735" s="55" t="s">
        <v>384</v>
      </c>
      <c r="Y1735" s="55"/>
      <c r="Z1735" s="55" t="s">
        <v>48</v>
      </c>
      <c r="AA1735" s="55" t="s">
        <v>315</v>
      </c>
      <c r="AB1735" s="55" t="s">
        <v>42</v>
      </c>
      <c r="AC1735" s="55" t="s">
        <v>743</v>
      </c>
      <c r="AD1735" s="55" t="s">
        <v>146</v>
      </c>
      <c r="AE1735" s="55"/>
      <c r="AF1735" s="55" t="s">
        <v>396</v>
      </c>
    </row>
    <row r="1736" spans="1:32" x14ac:dyDescent="0.25">
      <c r="A1736" s="55" t="s">
        <v>35</v>
      </c>
      <c r="B1736" s="55" t="s">
        <v>36</v>
      </c>
      <c r="C1736" s="55" t="s">
        <v>37</v>
      </c>
      <c r="D1736" s="55" t="s">
        <v>121</v>
      </c>
      <c r="E1736" s="55" t="s">
        <v>215</v>
      </c>
      <c r="F1736" s="55" t="s">
        <v>216</v>
      </c>
      <c r="G1736" s="55" t="s">
        <v>124</v>
      </c>
      <c r="H1736" s="55" t="s">
        <v>124</v>
      </c>
      <c r="I1736" s="55" t="s">
        <v>42</v>
      </c>
      <c r="J1736" s="55" t="s">
        <v>261</v>
      </c>
      <c r="K1736" s="55" t="s">
        <v>261</v>
      </c>
      <c r="L1736" s="55" t="s">
        <v>43</v>
      </c>
      <c r="M1736" s="55" t="s">
        <v>44</v>
      </c>
      <c r="N1736" s="55" t="s">
        <v>150</v>
      </c>
      <c r="O1736" s="55" t="s">
        <v>42</v>
      </c>
      <c r="P1736" s="55" t="s">
        <v>392</v>
      </c>
      <c r="Q1736" s="55" t="s">
        <v>393</v>
      </c>
      <c r="R1736" s="55" t="s">
        <v>745</v>
      </c>
      <c r="S1736" s="55">
        <v>201307</v>
      </c>
      <c r="T1736" s="55" t="s">
        <v>52</v>
      </c>
      <c r="U1736" s="55">
        <v>208.16</v>
      </c>
      <c r="V1736" s="56">
        <v>208.16</v>
      </c>
      <c r="W1736" s="55" t="s">
        <v>340</v>
      </c>
      <c r="X1736" s="55" t="s">
        <v>384</v>
      </c>
      <c r="Y1736" s="55"/>
      <c r="Z1736" s="55" t="s">
        <v>48</v>
      </c>
      <c r="AA1736" s="55" t="s">
        <v>315</v>
      </c>
      <c r="AB1736" s="55" t="s">
        <v>42</v>
      </c>
      <c r="AC1736" s="55" t="s">
        <v>702</v>
      </c>
      <c r="AD1736" s="55" t="s">
        <v>146</v>
      </c>
      <c r="AE1736" s="55"/>
      <c r="AF1736" s="55" t="s">
        <v>396</v>
      </c>
    </row>
    <row r="1737" spans="1:32" x14ac:dyDescent="0.25">
      <c r="A1737" s="55" t="s">
        <v>35</v>
      </c>
      <c r="B1737" s="55" t="s">
        <v>36</v>
      </c>
      <c r="C1737" s="55" t="s">
        <v>37</v>
      </c>
      <c r="D1737" s="55" t="s">
        <v>121</v>
      </c>
      <c r="E1737" s="55" t="s">
        <v>215</v>
      </c>
      <c r="F1737" s="55" t="s">
        <v>216</v>
      </c>
      <c r="G1737" s="55" t="s">
        <v>124</v>
      </c>
      <c r="H1737" s="55" t="s">
        <v>124</v>
      </c>
      <c r="I1737" s="55" t="s">
        <v>42</v>
      </c>
      <c r="J1737" s="55" t="s">
        <v>261</v>
      </c>
      <c r="K1737" s="55" t="s">
        <v>261</v>
      </c>
      <c r="L1737" s="55" t="s">
        <v>43</v>
      </c>
      <c r="M1737" s="55" t="s">
        <v>44</v>
      </c>
      <c r="N1737" s="55" t="s">
        <v>134</v>
      </c>
      <c r="O1737" s="55" t="s">
        <v>42</v>
      </c>
      <c r="P1737" s="55" t="s">
        <v>392</v>
      </c>
      <c r="Q1737" s="55" t="s">
        <v>135</v>
      </c>
      <c r="R1737" s="55" t="s">
        <v>745</v>
      </c>
      <c r="S1737" s="55">
        <v>201307</v>
      </c>
      <c r="T1737" s="55" t="s">
        <v>52</v>
      </c>
      <c r="U1737" s="55">
        <v>0</v>
      </c>
      <c r="V1737" s="56">
        <v>10.41</v>
      </c>
      <c r="W1737" s="55"/>
      <c r="X1737" s="55" t="s">
        <v>384</v>
      </c>
      <c r="Y1737" s="55"/>
      <c r="Z1737" s="55" t="s">
        <v>48</v>
      </c>
      <c r="AA1737" s="55" t="s">
        <v>315</v>
      </c>
      <c r="AB1737" s="55" t="s">
        <v>42</v>
      </c>
      <c r="AC1737" s="55" t="s">
        <v>702</v>
      </c>
      <c r="AD1737" s="55" t="s">
        <v>146</v>
      </c>
      <c r="AE1737" s="55"/>
      <c r="AF1737" s="55" t="s">
        <v>396</v>
      </c>
    </row>
    <row r="1738" spans="1:32" x14ac:dyDescent="0.25">
      <c r="A1738" s="55" t="s">
        <v>35</v>
      </c>
      <c r="B1738" s="55" t="s">
        <v>36</v>
      </c>
      <c r="C1738" s="55" t="s">
        <v>37</v>
      </c>
      <c r="D1738" s="55" t="s">
        <v>121</v>
      </c>
      <c r="E1738" s="55" t="s">
        <v>215</v>
      </c>
      <c r="F1738" s="55" t="s">
        <v>216</v>
      </c>
      <c r="G1738" s="55" t="s">
        <v>124</v>
      </c>
      <c r="H1738" s="55" t="s">
        <v>124</v>
      </c>
      <c r="I1738" s="55" t="s">
        <v>42</v>
      </c>
      <c r="J1738" s="55" t="s">
        <v>261</v>
      </c>
      <c r="K1738" s="55" t="s">
        <v>261</v>
      </c>
      <c r="L1738" s="55" t="s">
        <v>43</v>
      </c>
      <c r="M1738" s="55" t="s">
        <v>44</v>
      </c>
      <c r="N1738" s="55" t="s">
        <v>126</v>
      </c>
      <c r="O1738" s="55" t="s">
        <v>221</v>
      </c>
      <c r="P1738" s="55" t="s">
        <v>413</v>
      </c>
      <c r="Q1738" s="55" t="s">
        <v>773</v>
      </c>
      <c r="R1738" s="55" t="s">
        <v>774</v>
      </c>
      <c r="S1738" s="55">
        <v>201307</v>
      </c>
      <c r="T1738" s="55" t="s">
        <v>52</v>
      </c>
      <c r="U1738" s="55">
        <v>0</v>
      </c>
      <c r="V1738" s="56">
        <v>27.15</v>
      </c>
      <c r="W1738" s="55"/>
      <c r="X1738" s="55"/>
      <c r="Y1738" s="55"/>
      <c r="Z1738" s="55" t="s">
        <v>48</v>
      </c>
      <c r="AA1738" s="55" t="s">
        <v>144</v>
      </c>
      <c r="AB1738" s="55" t="s">
        <v>42</v>
      </c>
      <c r="AC1738" s="55" t="s">
        <v>710</v>
      </c>
      <c r="AD1738" s="55" t="s">
        <v>146</v>
      </c>
      <c r="AE1738" s="55"/>
      <c r="AF1738" s="55" t="s">
        <v>416</v>
      </c>
    </row>
    <row r="1739" spans="1:32" x14ac:dyDescent="0.25">
      <c r="A1739" s="55" t="s">
        <v>35</v>
      </c>
      <c r="B1739" s="55" t="s">
        <v>36</v>
      </c>
      <c r="C1739" s="55" t="s">
        <v>37</v>
      </c>
      <c r="D1739" s="55" t="s">
        <v>121</v>
      </c>
      <c r="E1739" s="55" t="s">
        <v>215</v>
      </c>
      <c r="F1739" s="55" t="s">
        <v>216</v>
      </c>
      <c r="G1739" s="55" t="s">
        <v>124</v>
      </c>
      <c r="H1739" s="55" t="s">
        <v>124</v>
      </c>
      <c r="I1739" s="55" t="s">
        <v>42</v>
      </c>
      <c r="J1739" s="55" t="s">
        <v>261</v>
      </c>
      <c r="K1739" s="55" t="s">
        <v>261</v>
      </c>
      <c r="L1739" s="55" t="s">
        <v>43</v>
      </c>
      <c r="M1739" s="55" t="s">
        <v>44</v>
      </c>
      <c r="N1739" s="55" t="s">
        <v>160</v>
      </c>
      <c r="O1739" s="55" t="s">
        <v>221</v>
      </c>
      <c r="P1739" s="55" t="s">
        <v>413</v>
      </c>
      <c r="Q1739" s="55" t="s">
        <v>775</v>
      </c>
      <c r="R1739" s="55" t="s">
        <v>774</v>
      </c>
      <c r="S1739" s="55">
        <v>201307</v>
      </c>
      <c r="T1739" s="55" t="s">
        <v>52</v>
      </c>
      <c r="U1739" s="55">
        <v>0</v>
      </c>
      <c r="V1739" s="56">
        <v>12.97</v>
      </c>
      <c r="W1739" s="55"/>
      <c r="X1739" s="55"/>
      <c r="Y1739" s="55"/>
      <c r="Z1739" s="55" t="s">
        <v>48</v>
      </c>
      <c r="AA1739" s="55" t="s">
        <v>144</v>
      </c>
      <c r="AB1739" s="55" t="s">
        <v>42</v>
      </c>
      <c r="AC1739" s="55" t="s">
        <v>710</v>
      </c>
      <c r="AD1739" s="55" t="s">
        <v>146</v>
      </c>
      <c r="AE1739" s="55"/>
      <c r="AF1739" s="55" t="s">
        <v>416</v>
      </c>
    </row>
    <row r="1740" spans="1:32" x14ac:dyDescent="0.25">
      <c r="A1740" s="55" t="s">
        <v>35</v>
      </c>
      <c r="B1740" s="55" t="s">
        <v>36</v>
      </c>
      <c r="C1740" s="55" t="s">
        <v>37</v>
      </c>
      <c r="D1740" s="55" t="s">
        <v>121</v>
      </c>
      <c r="E1740" s="55" t="s">
        <v>215</v>
      </c>
      <c r="F1740" s="55" t="s">
        <v>216</v>
      </c>
      <c r="G1740" s="55" t="s">
        <v>124</v>
      </c>
      <c r="H1740" s="55" t="s">
        <v>124</v>
      </c>
      <c r="I1740" s="55" t="s">
        <v>42</v>
      </c>
      <c r="J1740" s="55" t="s">
        <v>268</v>
      </c>
      <c r="K1740" s="55" t="s">
        <v>268</v>
      </c>
      <c r="L1740" s="55" t="s">
        <v>43</v>
      </c>
      <c r="M1740" s="55" t="s">
        <v>44</v>
      </c>
      <c r="N1740" s="55" t="s">
        <v>126</v>
      </c>
      <c r="O1740" s="55" t="s">
        <v>42</v>
      </c>
      <c r="P1740" s="55" t="s">
        <v>510</v>
      </c>
      <c r="Q1740" s="55" t="s">
        <v>776</v>
      </c>
      <c r="R1740" s="55" t="s">
        <v>697</v>
      </c>
      <c r="S1740" s="55">
        <v>201307</v>
      </c>
      <c r="T1740" s="55" t="s">
        <v>52</v>
      </c>
      <c r="U1740" s="55">
        <v>0</v>
      </c>
      <c r="V1740" s="56">
        <v>15</v>
      </c>
      <c r="W1740" s="55"/>
      <c r="X1740" s="55"/>
      <c r="Y1740" s="55"/>
      <c r="Z1740" s="55" t="s">
        <v>48</v>
      </c>
      <c r="AA1740" s="55" t="s">
        <v>168</v>
      </c>
      <c r="AB1740" s="55" t="s">
        <v>42</v>
      </c>
      <c r="AC1740" s="55" t="s">
        <v>698</v>
      </c>
      <c r="AD1740" s="55" t="s">
        <v>146</v>
      </c>
      <c r="AE1740" s="55"/>
      <c r="AF1740" s="55" t="s">
        <v>513</v>
      </c>
    </row>
    <row r="1741" spans="1:32" x14ac:dyDescent="0.25">
      <c r="A1741" s="55" t="s">
        <v>35</v>
      </c>
      <c r="B1741" s="55" t="s">
        <v>36</v>
      </c>
      <c r="C1741" s="55" t="s">
        <v>37</v>
      </c>
      <c r="D1741" s="55" t="s">
        <v>121</v>
      </c>
      <c r="E1741" s="55" t="s">
        <v>215</v>
      </c>
      <c r="F1741" s="55" t="s">
        <v>216</v>
      </c>
      <c r="G1741" s="55" t="s">
        <v>124</v>
      </c>
      <c r="H1741" s="55" t="s">
        <v>124</v>
      </c>
      <c r="I1741" s="55" t="s">
        <v>42</v>
      </c>
      <c r="J1741" s="55" t="s">
        <v>268</v>
      </c>
      <c r="K1741" s="55" t="s">
        <v>268</v>
      </c>
      <c r="L1741" s="55" t="s">
        <v>43</v>
      </c>
      <c r="M1741" s="55" t="s">
        <v>44</v>
      </c>
      <c r="N1741" s="55" t="s">
        <v>126</v>
      </c>
      <c r="O1741" s="55" t="s">
        <v>42</v>
      </c>
      <c r="P1741" s="55" t="s">
        <v>510</v>
      </c>
      <c r="Q1741" s="55" t="s">
        <v>167</v>
      </c>
      <c r="R1741" s="55" t="s">
        <v>697</v>
      </c>
      <c r="S1741" s="55">
        <v>201307</v>
      </c>
      <c r="T1741" s="55" t="s">
        <v>52</v>
      </c>
      <c r="U1741" s="55">
        <v>0</v>
      </c>
      <c r="V1741" s="56">
        <v>2.2599999999999998</v>
      </c>
      <c r="W1741" s="55"/>
      <c r="X1741" s="55"/>
      <c r="Y1741" s="55"/>
      <c r="Z1741" s="55" t="s">
        <v>48</v>
      </c>
      <c r="AA1741" s="55" t="s">
        <v>168</v>
      </c>
      <c r="AB1741" s="55" t="s">
        <v>42</v>
      </c>
      <c r="AC1741" s="55" t="s">
        <v>698</v>
      </c>
      <c r="AD1741" s="55" t="s">
        <v>146</v>
      </c>
      <c r="AE1741" s="55"/>
      <c r="AF1741" s="55" t="s">
        <v>513</v>
      </c>
    </row>
    <row r="1742" spans="1:32" x14ac:dyDescent="0.25">
      <c r="A1742" s="55" t="s">
        <v>35</v>
      </c>
      <c r="B1742" s="55" t="s">
        <v>36</v>
      </c>
      <c r="C1742" s="55" t="s">
        <v>37</v>
      </c>
      <c r="D1742" s="55" t="s">
        <v>121</v>
      </c>
      <c r="E1742" s="55" t="s">
        <v>215</v>
      </c>
      <c r="F1742" s="55" t="s">
        <v>216</v>
      </c>
      <c r="G1742" s="55" t="s">
        <v>124</v>
      </c>
      <c r="H1742" s="55" t="s">
        <v>124</v>
      </c>
      <c r="I1742" s="55" t="s">
        <v>42</v>
      </c>
      <c r="J1742" s="55" t="s">
        <v>268</v>
      </c>
      <c r="K1742" s="55" t="s">
        <v>268</v>
      </c>
      <c r="L1742" s="55" t="s">
        <v>43</v>
      </c>
      <c r="M1742" s="55" t="s">
        <v>44</v>
      </c>
      <c r="N1742" s="55" t="s">
        <v>131</v>
      </c>
      <c r="O1742" s="55" t="s">
        <v>242</v>
      </c>
      <c r="P1742" s="55" t="s">
        <v>681</v>
      </c>
      <c r="Q1742" s="55" t="s">
        <v>777</v>
      </c>
      <c r="R1742" s="55" t="s">
        <v>778</v>
      </c>
      <c r="S1742" s="55">
        <v>201307</v>
      </c>
      <c r="T1742" s="55" t="s">
        <v>52</v>
      </c>
      <c r="U1742" s="55">
        <v>0</v>
      </c>
      <c r="V1742" s="56">
        <v>2135.96</v>
      </c>
      <c r="W1742" s="55"/>
      <c r="X1742" s="55"/>
      <c r="Y1742" s="55"/>
      <c r="Z1742" s="55" t="s">
        <v>48</v>
      </c>
      <c r="AA1742" s="55" t="s">
        <v>144</v>
      </c>
      <c r="AB1742" s="55" t="s">
        <v>42</v>
      </c>
      <c r="AC1742" s="55" t="s">
        <v>702</v>
      </c>
      <c r="AD1742" s="55" t="s">
        <v>146</v>
      </c>
      <c r="AE1742" s="55"/>
      <c r="AF1742" s="55" t="s">
        <v>684</v>
      </c>
    </row>
    <row r="1743" spans="1:32" x14ac:dyDescent="0.25">
      <c r="A1743" s="55" t="s">
        <v>35</v>
      </c>
      <c r="B1743" s="55" t="s">
        <v>36</v>
      </c>
      <c r="C1743" s="55" t="s">
        <v>37</v>
      </c>
      <c r="D1743" s="55" t="s">
        <v>121</v>
      </c>
      <c r="E1743" s="55" t="s">
        <v>122</v>
      </c>
      <c r="F1743" s="55" t="s">
        <v>123</v>
      </c>
      <c r="G1743" s="55" t="s">
        <v>124</v>
      </c>
      <c r="H1743" s="55" t="s">
        <v>124</v>
      </c>
      <c r="I1743" s="55" t="s">
        <v>42</v>
      </c>
      <c r="J1743" s="55" t="s">
        <v>283</v>
      </c>
      <c r="K1743" s="55" t="s">
        <v>283</v>
      </c>
      <c r="L1743" s="55" t="s">
        <v>43</v>
      </c>
      <c r="M1743" s="55" t="s">
        <v>44</v>
      </c>
      <c r="N1743" s="55" t="s">
        <v>150</v>
      </c>
      <c r="O1743" s="55" t="s">
        <v>42</v>
      </c>
      <c r="P1743" s="55" t="s">
        <v>782</v>
      </c>
      <c r="Q1743" s="55" t="s">
        <v>783</v>
      </c>
      <c r="R1743" s="55" t="s">
        <v>780</v>
      </c>
      <c r="S1743" s="55">
        <v>201307</v>
      </c>
      <c r="T1743" s="55" t="s">
        <v>52</v>
      </c>
      <c r="U1743" s="55">
        <v>183485.61000000002</v>
      </c>
      <c r="V1743" s="56">
        <v>183485.61</v>
      </c>
      <c r="W1743" s="55" t="s">
        <v>340</v>
      </c>
      <c r="X1743" s="55" t="s">
        <v>460</v>
      </c>
      <c r="Y1743" s="55"/>
      <c r="Z1743" s="55" t="s">
        <v>48</v>
      </c>
      <c r="AA1743" s="55" t="s">
        <v>315</v>
      </c>
      <c r="AB1743" s="55" t="s">
        <v>42</v>
      </c>
      <c r="AC1743" s="55" t="s">
        <v>714</v>
      </c>
      <c r="AD1743" s="55" t="s">
        <v>146</v>
      </c>
      <c r="AE1743" s="55"/>
      <c r="AF1743" s="55" t="s">
        <v>784</v>
      </c>
    </row>
    <row r="1744" spans="1:32" x14ac:dyDescent="0.25">
      <c r="A1744" s="55" t="s">
        <v>35</v>
      </c>
      <c r="B1744" s="55" t="s">
        <v>36</v>
      </c>
      <c r="C1744" s="55" t="s">
        <v>37</v>
      </c>
      <c r="D1744" s="55" t="s">
        <v>121</v>
      </c>
      <c r="E1744" s="55" t="s">
        <v>122</v>
      </c>
      <c r="F1744" s="55" t="s">
        <v>123</v>
      </c>
      <c r="G1744" s="55" t="s">
        <v>124</v>
      </c>
      <c r="H1744" s="55" t="s">
        <v>124</v>
      </c>
      <c r="I1744" s="55" t="s">
        <v>42</v>
      </c>
      <c r="J1744" s="55" t="s">
        <v>283</v>
      </c>
      <c r="K1744" s="55" t="s">
        <v>283</v>
      </c>
      <c r="L1744" s="55" t="s">
        <v>43</v>
      </c>
      <c r="M1744" s="55" t="s">
        <v>44</v>
      </c>
      <c r="N1744" s="55" t="s">
        <v>134</v>
      </c>
      <c r="O1744" s="55" t="s">
        <v>42</v>
      </c>
      <c r="P1744" s="55" t="s">
        <v>782</v>
      </c>
      <c r="Q1744" s="55" t="s">
        <v>135</v>
      </c>
      <c r="R1744" s="55" t="s">
        <v>780</v>
      </c>
      <c r="S1744" s="55">
        <v>201307</v>
      </c>
      <c r="T1744" s="55" t="s">
        <v>52</v>
      </c>
      <c r="U1744" s="55">
        <v>0</v>
      </c>
      <c r="V1744" s="56">
        <v>622.54</v>
      </c>
      <c r="W1744" s="55"/>
      <c r="X1744" s="55" t="s">
        <v>460</v>
      </c>
      <c r="Y1744" s="55"/>
      <c r="Z1744" s="55" t="s">
        <v>48</v>
      </c>
      <c r="AA1744" s="55" t="s">
        <v>315</v>
      </c>
      <c r="AB1744" s="55" t="s">
        <v>42</v>
      </c>
      <c r="AC1744" s="55" t="s">
        <v>714</v>
      </c>
      <c r="AD1744" s="55" t="s">
        <v>146</v>
      </c>
      <c r="AE1744" s="55"/>
      <c r="AF1744" s="55" t="s">
        <v>784</v>
      </c>
    </row>
    <row r="1745" spans="1:32" x14ac:dyDescent="0.25">
      <c r="A1745" s="55" t="s">
        <v>35</v>
      </c>
      <c r="B1745" s="55" t="s">
        <v>36</v>
      </c>
      <c r="C1745" s="55" t="s">
        <v>37</v>
      </c>
      <c r="D1745" s="55" t="s">
        <v>121</v>
      </c>
      <c r="E1745" s="55" t="s">
        <v>122</v>
      </c>
      <c r="F1745" s="55" t="s">
        <v>123</v>
      </c>
      <c r="G1745" s="55" t="s">
        <v>124</v>
      </c>
      <c r="H1745" s="55" t="s">
        <v>124</v>
      </c>
      <c r="I1745" s="55" t="s">
        <v>42</v>
      </c>
      <c r="J1745" s="55" t="s">
        <v>283</v>
      </c>
      <c r="K1745" s="55" t="s">
        <v>283</v>
      </c>
      <c r="L1745" s="55" t="s">
        <v>43</v>
      </c>
      <c r="M1745" s="55" t="s">
        <v>44</v>
      </c>
      <c r="N1745" s="55" t="s">
        <v>150</v>
      </c>
      <c r="O1745" s="55" t="s">
        <v>42</v>
      </c>
      <c r="P1745" s="55" t="s">
        <v>782</v>
      </c>
      <c r="Q1745" s="55" t="s">
        <v>783</v>
      </c>
      <c r="R1745" s="55" t="s">
        <v>781</v>
      </c>
      <c r="S1745" s="55">
        <v>201307</v>
      </c>
      <c r="T1745" s="55" t="s">
        <v>52</v>
      </c>
      <c r="U1745" s="55">
        <v>21549.27</v>
      </c>
      <c r="V1745" s="56">
        <v>21549.27</v>
      </c>
      <c r="W1745" s="55" t="s">
        <v>340</v>
      </c>
      <c r="X1745" s="55" t="s">
        <v>460</v>
      </c>
      <c r="Y1745" s="55"/>
      <c r="Z1745" s="55" t="s">
        <v>48</v>
      </c>
      <c r="AA1745" s="55" t="s">
        <v>315</v>
      </c>
      <c r="AB1745" s="55" t="s">
        <v>42</v>
      </c>
      <c r="AC1745" s="55" t="s">
        <v>714</v>
      </c>
      <c r="AD1745" s="55" t="s">
        <v>146</v>
      </c>
      <c r="AE1745" s="55"/>
      <c r="AF1745" s="55" t="s">
        <v>784</v>
      </c>
    </row>
    <row r="1746" spans="1:32" x14ac:dyDescent="0.25">
      <c r="A1746" s="55" t="s">
        <v>35</v>
      </c>
      <c r="B1746" s="55" t="s">
        <v>36</v>
      </c>
      <c r="C1746" s="55" t="s">
        <v>37</v>
      </c>
      <c r="D1746" s="55" t="s">
        <v>121</v>
      </c>
      <c r="E1746" s="55" t="s">
        <v>122</v>
      </c>
      <c r="F1746" s="55" t="s">
        <v>123</v>
      </c>
      <c r="G1746" s="55" t="s">
        <v>124</v>
      </c>
      <c r="H1746" s="55" t="s">
        <v>124</v>
      </c>
      <c r="I1746" s="55" t="s">
        <v>42</v>
      </c>
      <c r="J1746" s="55" t="s">
        <v>283</v>
      </c>
      <c r="K1746" s="55" t="s">
        <v>283</v>
      </c>
      <c r="L1746" s="55" t="s">
        <v>43</v>
      </c>
      <c r="M1746" s="55" t="s">
        <v>44</v>
      </c>
      <c r="N1746" s="55" t="s">
        <v>134</v>
      </c>
      <c r="O1746" s="55" t="s">
        <v>42</v>
      </c>
      <c r="P1746" s="55" t="s">
        <v>782</v>
      </c>
      <c r="Q1746" s="55" t="s">
        <v>135</v>
      </c>
      <c r="R1746" s="55" t="s">
        <v>781</v>
      </c>
      <c r="S1746" s="55">
        <v>201307</v>
      </c>
      <c r="T1746" s="55" t="s">
        <v>52</v>
      </c>
      <c r="U1746" s="55">
        <v>0</v>
      </c>
      <c r="V1746" s="56">
        <v>1077.46</v>
      </c>
      <c r="W1746" s="55"/>
      <c r="X1746" s="55" t="s">
        <v>460</v>
      </c>
      <c r="Y1746" s="55"/>
      <c r="Z1746" s="55" t="s">
        <v>48</v>
      </c>
      <c r="AA1746" s="55" t="s">
        <v>315</v>
      </c>
      <c r="AB1746" s="55" t="s">
        <v>42</v>
      </c>
      <c r="AC1746" s="55" t="s">
        <v>714</v>
      </c>
      <c r="AD1746" s="55" t="s">
        <v>146</v>
      </c>
      <c r="AE1746" s="55"/>
      <c r="AF1746" s="55" t="s">
        <v>784</v>
      </c>
    </row>
    <row r="1747" spans="1:32" x14ac:dyDescent="0.25">
      <c r="A1747" s="55" t="s">
        <v>35</v>
      </c>
      <c r="B1747" s="55" t="s">
        <v>36</v>
      </c>
      <c r="C1747" s="55" t="s">
        <v>37</v>
      </c>
      <c r="D1747" s="55" t="s">
        <v>121</v>
      </c>
      <c r="E1747" s="55" t="s">
        <v>122</v>
      </c>
      <c r="F1747" s="55" t="s">
        <v>123</v>
      </c>
      <c r="G1747" s="55" t="s">
        <v>124</v>
      </c>
      <c r="H1747" s="55" t="s">
        <v>124</v>
      </c>
      <c r="I1747" s="55" t="s">
        <v>42</v>
      </c>
      <c r="J1747" s="55" t="s">
        <v>298</v>
      </c>
      <c r="K1747" s="55" t="s">
        <v>298</v>
      </c>
      <c r="L1747" s="55" t="s">
        <v>43</v>
      </c>
      <c r="M1747" s="55" t="s">
        <v>44</v>
      </c>
      <c r="N1747" s="55" t="s">
        <v>150</v>
      </c>
      <c r="O1747" s="55" t="s">
        <v>42</v>
      </c>
      <c r="P1747" s="55" t="s">
        <v>690</v>
      </c>
      <c r="Q1747" s="55" t="s">
        <v>691</v>
      </c>
      <c r="R1747" s="55" t="s">
        <v>792</v>
      </c>
      <c r="S1747" s="55">
        <v>201307</v>
      </c>
      <c r="T1747" s="55" t="s">
        <v>52</v>
      </c>
      <c r="U1747" s="55">
        <v>8800</v>
      </c>
      <c r="V1747" s="56">
        <v>8800</v>
      </c>
      <c r="W1747" s="55" t="s">
        <v>340</v>
      </c>
      <c r="X1747" s="55" t="s">
        <v>693</v>
      </c>
      <c r="Y1747" s="55"/>
      <c r="Z1747" s="55" t="s">
        <v>48</v>
      </c>
      <c r="AA1747" s="55" t="s">
        <v>315</v>
      </c>
      <c r="AB1747" s="55" t="s">
        <v>42</v>
      </c>
      <c r="AC1747" s="55" t="s">
        <v>755</v>
      </c>
      <c r="AD1747" s="55" t="s">
        <v>146</v>
      </c>
      <c r="AE1747" s="55"/>
      <c r="AF1747" s="55" t="s">
        <v>694</v>
      </c>
    </row>
    <row r="1748" spans="1:32" x14ac:dyDescent="0.25">
      <c r="A1748" s="55" t="s">
        <v>35</v>
      </c>
      <c r="B1748" s="55" t="s">
        <v>36</v>
      </c>
      <c r="C1748" s="55" t="s">
        <v>37</v>
      </c>
      <c r="D1748" s="55" t="s">
        <v>121</v>
      </c>
      <c r="E1748" s="55" t="s">
        <v>122</v>
      </c>
      <c r="F1748" s="55" t="s">
        <v>123</v>
      </c>
      <c r="G1748" s="55" t="s">
        <v>124</v>
      </c>
      <c r="H1748" s="55" t="s">
        <v>124</v>
      </c>
      <c r="I1748" s="55" t="s">
        <v>42</v>
      </c>
      <c r="J1748" s="55" t="s">
        <v>298</v>
      </c>
      <c r="K1748" s="55" t="s">
        <v>298</v>
      </c>
      <c r="L1748" s="55" t="s">
        <v>43</v>
      </c>
      <c r="M1748" s="55" t="s">
        <v>44</v>
      </c>
      <c r="N1748" s="55" t="s">
        <v>134</v>
      </c>
      <c r="O1748" s="55" t="s">
        <v>42</v>
      </c>
      <c r="P1748" s="55" t="s">
        <v>690</v>
      </c>
      <c r="Q1748" s="55" t="s">
        <v>135</v>
      </c>
      <c r="R1748" s="55" t="s">
        <v>792</v>
      </c>
      <c r="S1748" s="55">
        <v>201307</v>
      </c>
      <c r="T1748" s="55" t="s">
        <v>52</v>
      </c>
      <c r="U1748" s="55">
        <v>0</v>
      </c>
      <c r="V1748" s="56">
        <v>90.58</v>
      </c>
      <c r="W1748" s="55"/>
      <c r="X1748" s="55" t="s">
        <v>693</v>
      </c>
      <c r="Y1748" s="55"/>
      <c r="Z1748" s="55" t="s">
        <v>48</v>
      </c>
      <c r="AA1748" s="55" t="s">
        <v>315</v>
      </c>
      <c r="AB1748" s="55" t="s">
        <v>42</v>
      </c>
      <c r="AC1748" s="55" t="s">
        <v>755</v>
      </c>
      <c r="AD1748" s="55" t="s">
        <v>146</v>
      </c>
      <c r="AE1748" s="55"/>
      <c r="AF1748" s="55" t="s">
        <v>694</v>
      </c>
    </row>
    <row r="1749" spans="1:32" x14ac:dyDescent="0.25">
      <c r="A1749" s="55" t="s">
        <v>35</v>
      </c>
      <c r="B1749" s="55" t="s">
        <v>36</v>
      </c>
      <c r="C1749" s="55" t="s">
        <v>37</v>
      </c>
      <c r="D1749" s="55" t="s">
        <v>121</v>
      </c>
      <c r="E1749" s="55" t="s">
        <v>122</v>
      </c>
      <c r="F1749" s="55" t="s">
        <v>123</v>
      </c>
      <c r="G1749" s="55" t="s">
        <v>124</v>
      </c>
      <c r="H1749" s="55" t="s">
        <v>124</v>
      </c>
      <c r="I1749" s="55" t="s">
        <v>42</v>
      </c>
      <c r="J1749" s="55" t="s">
        <v>298</v>
      </c>
      <c r="K1749" s="55" t="s">
        <v>298</v>
      </c>
      <c r="L1749" s="55" t="s">
        <v>43</v>
      </c>
      <c r="M1749" s="55" t="s">
        <v>44</v>
      </c>
      <c r="N1749" s="55" t="s">
        <v>150</v>
      </c>
      <c r="O1749" s="55" t="s">
        <v>42</v>
      </c>
      <c r="P1749" s="55" t="s">
        <v>690</v>
      </c>
      <c r="Q1749" s="55" t="s">
        <v>691</v>
      </c>
      <c r="R1749" s="55" t="s">
        <v>793</v>
      </c>
      <c r="S1749" s="55">
        <v>201307</v>
      </c>
      <c r="T1749" s="55" t="s">
        <v>52</v>
      </c>
      <c r="U1749" s="55">
        <v>8800</v>
      </c>
      <c r="V1749" s="56">
        <v>8800</v>
      </c>
      <c r="W1749" s="55" t="s">
        <v>340</v>
      </c>
      <c r="X1749" s="55" t="s">
        <v>693</v>
      </c>
      <c r="Y1749" s="55"/>
      <c r="Z1749" s="55" t="s">
        <v>48</v>
      </c>
      <c r="AA1749" s="55" t="s">
        <v>315</v>
      </c>
      <c r="AB1749" s="55" t="s">
        <v>42</v>
      </c>
      <c r="AC1749" s="55" t="s">
        <v>710</v>
      </c>
      <c r="AD1749" s="55" t="s">
        <v>146</v>
      </c>
      <c r="AE1749" s="55"/>
      <c r="AF1749" s="55" t="s">
        <v>694</v>
      </c>
    </row>
    <row r="1750" spans="1:32" x14ac:dyDescent="0.25">
      <c r="A1750" s="55" t="s">
        <v>35</v>
      </c>
      <c r="B1750" s="55" t="s">
        <v>36</v>
      </c>
      <c r="C1750" s="55" t="s">
        <v>37</v>
      </c>
      <c r="D1750" s="55" t="s">
        <v>121</v>
      </c>
      <c r="E1750" s="55" t="s">
        <v>122</v>
      </c>
      <c r="F1750" s="55" t="s">
        <v>123</v>
      </c>
      <c r="G1750" s="55" t="s">
        <v>124</v>
      </c>
      <c r="H1750" s="55" t="s">
        <v>124</v>
      </c>
      <c r="I1750" s="55" t="s">
        <v>42</v>
      </c>
      <c r="J1750" s="55" t="s">
        <v>285</v>
      </c>
      <c r="K1750" s="55" t="s">
        <v>285</v>
      </c>
      <c r="L1750" s="55" t="s">
        <v>43</v>
      </c>
      <c r="M1750" s="55" t="s">
        <v>44</v>
      </c>
      <c r="N1750" s="55" t="s">
        <v>150</v>
      </c>
      <c r="O1750" s="55" t="s">
        <v>42</v>
      </c>
      <c r="P1750" s="55" t="s">
        <v>463</v>
      </c>
      <c r="Q1750" s="55" t="s">
        <v>464</v>
      </c>
      <c r="R1750" s="55" t="s">
        <v>785</v>
      </c>
      <c r="S1750" s="55">
        <v>201307</v>
      </c>
      <c r="T1750" s="55" t="s">
        <v>52</v>
      </c>
      <c r="U1750" s="55">
        <v>34721.279999999999</v>
      </c>
      <c r="V1750" s="56">
        <v>34721.279999999999</v>
      </c>
      <c r="W1750" s="55" t="s">
        <v>340</v>
      </c>
      <c r="X1750" s="55" t="s">
        <v>288</v>
      </c>
      <c r="Y1750" s="55"/>
      <c r="Z1750" s="55" t="s">
        <v>48</v>
      </c>
      <c r="AA1750" s="55" t="s">
        <v>315</v>
      </c>
      <c r="AB1750" s="55" t="s">
        <v>42</v>
      </c>
      <c r="AC1750" s="55" t="s">
        <v>786</v>
      </c>
      <c r="AD1750" s="55" t="s">
        <v>146</v>
      </c>
      <c r="AE1750" s="55"/>
      <c r="AF1750" s="55" t="s">
        <v>466</v>
      </c>
    </row>
    <row r="1751" spans="1:32" x14ac:dyDescent="0.25">
      <c r="A1751" s="55" t="s">
        <v>35</v>
      </c>
      <c r="B1751" s="55" t="s">
        <v>36</v>
      </c>
      <c r="C1751" s="55" t="s">
        <v>37</v>
      </c>
      <c r="D1751" s="55" t="s">
        <v>121</v>
      </c>
      <c r="E1751" s="55" t="s">
        <v>122</v>
      </c>
      <c r="F1751" s="55" t="s">
        <v>123</v>
      </c>
      <c r="G1751" s="55" t="s">
        <v>124</v>
      </c>
      <c r="H1751" s="55" t="s">
        <v>124</v>
      </c>
      <c r="I1751" s="55" t="s">
        <v>42</v>
      </c>
      <c r="J1751" s="55" t="s">
        <v>285</v>
      </c>
      <c r="K1751" s="55" t="s">
        <v>285</v>
      </c>
      <c r="L1751" s="55" t="s">
        <v>43</v>
      </c>
      <c r="M1751" s="55" t="s">
        <v>44</v>
      </c>
      <c r="N1751" s="55" t="s">
        <v>150</v>
      </c>
      <c r="O1751" s="55" t="s">
        <v>42</v>
      </c>
      <c r="P1751" s="55" t="s">
        <v>463</v>
      </c>
      <c r="Q1751" s="55" t="s">
        <v>464</v>
      </c>
      <c r="R1751" s="55" t="s">
        <v>787</v>
      </c>
      <c r="S1751" s="55">
        <v>201307</v>
      </c>
      <c r="T1751" s="55" t="s">
        <v>52</v>
      </c>
      <c r="U1751" s="55">
        <v>45526.28</v>
      </c>
      <c r="V1751" s="56">
        <v>45526.28</v>
      </c>
      <c r="W1751" s="55" t="s">
        <v>340</v>
      </c>
      <c r="X1751" s="55" t="s">
        <v>288</v>
      </c>
      <c r="Y1751" s="55"/>
      <c r="Z1751" s="55" t="s">
        <v>48</v>
      </c>
      <c r="AA1751" s="55" t="s">
        <v>315</v>
      </c>
      <c r="AB1751" s="55" t="s">
        <v>42</v>
      </c>
      <c r="AC1751" s="55" t="s">
        <v>786</v>
      </c>
      <c r="AD1751" s="55" t="s">
        <v>146</v>
      </c>
      <c r="AE1751" s="55"/>
      <c r="AF1751" s="55" t="s">
        <v>466</v>
      </c>
    </row>
    <row r="1752" spans="1:32" x14ac:dyDescent="0.25">
      <c r="A1752" s="55" t="s">
        <v>35</v>
      </c>
      <c r="B1752" s="55" t="s">
        <v>36</v>
      </c>
      <c r="C1752" s="55" t="s">
        <v>37</v>
      </c>
      <c r="D1752" s="55" t="s">
        <v>121</v>
      </c>
      <c r="E1752" s="55" t="s">
        <v>122</v>
      </c>
      <c r="F1752" s="55" t="s">
        <v>123</v>
      </c>
      <c r="G1752" s="55" t="s">
        <v>124</v>
      </c>
      <c r="H1752" s="55" t="s">
        <v>124</v>
      </c>
      <c r="I1752" s="55" t="s">
        <v>42</v>
      </c>
      <c r="J1752" s="55" t="s">
        <v>289</v>
      </c>
      <c r="K1752" s="55" t="s">
        <v>289</v>
      </c>
      <c r="L1752" s="55" t="s">
        <v>43</v>
      </c>
      <c r="M1752" s="55" t="s">
        <v>44</v>
      </c>
      <c r="N1752" s="55" t="s">
        <v>131</v>
      </c>
      <c r="O1752" s="55" t="s">
        <v>290</v>
      </c>
      <c r="P1752" s="55" t="s">
        <v>455</v>
      </c>
      <c r="Q1752" s="55" t="s">
        <v>520</v>
      </c>
      <c r="R1752" s="55" t="s">
        <v>788</v>
      </c>
      <c r="S1752" s="55">
        <v>201307</v>
      </c>
      <c r="T1752" s="55" t="s">
        <v>52</v>
      </c>
      <c r="U1752" s="55">
        <v>0</v>
      </c>
      <c r="V1752" s="56">
        <v>695</v>
      </c>
      <c r="W1752" s="55"/>
      <c r="X1752" s="55"/>
      <c r="Y1752" s="55"/>
      <c r="Z1752" s="55" t="s">
        <v>48</v>
      </c>
      <c r="AA1752" s="55" t="s">
        <v>144</v>
      </c>
      <c r="AB1752" s="55" t="s">
        <v>42</v>
      </c>
      <c r="AC1752" s="55" t="s">
        <v>789</v>
      </c>
      <c r="AD1752" s="55" t="s">
        <v>146</v>
      </c>
      <c r="AE1752" s="55"/>
      <c r="AF1752" s="55" t="s">
        <v>458</v>
      </c>
    </row>
    <row r="1753" spans="1:32" x14ac:dyDescent="0.25">
      <c r="A1753" s="55" t="s">
        <v>35</v>
      </c>
      <c r="B1753" s="55" t="s">
        <v>36</v>
      </c>
      <c r="C1753" s="55" t="s">
        <v>37</v>
      </c>
      <c r="D1753" s="55" t="s">
        <v>121</v>
      </c>
      <c r="E1753" s="55" t="s">
        <v>122</v>
      </c>
      <c r="F1753" s="55" t="s">
        <v>123</v>
      </c>
      <c r="G1753" s="55" t="s">
        <v>124</v>
      </c>
      <c r="H1753" s="55" t="s">
        <v>124</v>
      </c>
      <c r="I1753" s="55" t="s">
        <v>42</v>
      </c>
      <c r="J1753" s="55" t="s">
        <v>289</v>
      </c>
      <c r="K1753" s="55" t="s">
        <v>289</v>
      </c>
      <c r="L1753" s="55" t="s">
        <v>43</v>
      </c>
      <c r="M1753" s="55" t="s">
        <v>44</v>
      </c>
      <c r="N1753" s="55" t="s">
        <v>126</v>
      </c>
      <c r="O1753" s="55" t="s">
        <v>290</v>
      </c>
      <c r="P1753" s="55" t="s">
        <v>455</v>
      </c>
      <c r="Q1753" s="55" t="s">
        <v>790</v>
      </c>
      <c r="R1753" s="55" t="s">
        <v>788</v>
      </c>
      <c r="S1753" s="55">
        <v>201307</v>
      </c>
      <c r="T1753" s="55" t="s">
        <v>52</v>
      </c>
      <c r="U1753" s="55">
        <v>0</v>
      </c>
      <c r="V1753" s="56">
        <v>199.8</v>
      </c>
      <c r="W1753" s="55"/>
      <c r="X1753" s="55"/>
      <c r="Y1753" s="55"/>
      <c r="Z1753" s="55" t="s">
        <v>48</v>
      </c>
      <c r="AA1753" s="55" t="s">
        <v>144</v>
      </c>
      <c r="AB1753" s="55" t="s">
        <v>42</v>
      </c>
      <c r="AC1753" s="55" t="s">
        <v>789</v>
      </c>
      <c r="AD1753" s="55" t="s">
        <v>146</v>
      </c>
      <c r="AE1753" s="55"/>
      <c r="AF1753" s="55" t="s">
        <v>458</v>
      </c>
    </row>
    <row r="1754" spans="1:32" x14ac:dyDescent="0.25">
      <c r="A1754" s="55" t="s">
        <v>35</v>
      </c>
      <c r="B1754" s="55" t="s">
        <v>36</v>
      </c>
      <c r="C1754" s="55" t="s">
        <v>37</v>
      </c>
      <c r="D1754" s="55" t="s">
        <v>121</v>
      </c>
      <c r="E1754" s="55" t="s">
        <v>122</v>
      </c>
      <c r="F1754" s="55" t="s">
        <v>123</v>
      </c>
      <c r="G1754" s="55" t="s">
        <v>124</v>
      </c>
      <c r="H1754" s="55" t="s">
        <v>124</v>
      </c>
      <c r="I1754" s="55" t="s">
        <v>42</v>
      </c>
      <c r="J1754" s="55" t="s">
        <v>182</v>
      </c>
      <c r="K1754" s="55" t="s">
        <v>182</v>
      </c>
      <c r="L1754" s="55" t="s">
        <v>43</v>
      </c>
      <c r="M1754" s="55" t="s">
        <v>44</v>
      </c>
      <c r="N1754" s="55" t="s">
        <v>180</v>
      </c>
      <c r="O1754" s="55" t="s">
        <v>719</v>
      </c>
      <c r="P1754" s="55"/>
      <c r="Q1754" s="55" t="s">
        <v>645</v>
      </c>
      <c r="R1754" s="55"/>
      <c r="S1754" s="55">
        <v>201307</v>
      </c>
      <c r="T1754" s="55" t="s">
        <v>52</v>
      </c>
      <c r="U1754" s="55">
        <v>0</v>
      </c>
      <c r="V1754" s="56">
        <v>381.48</v>
      </c>
      <c r="W1754" s="55"/>
      <c r="X1754" s="55"/>
      <c r="Y1754" s="55"/>
      <c r="Z1754" s="55" t="s">
        <v>48</v>
      </c>
      <c r="AA1754" s="55" t="s">
        <v>646</v>
      </c>
      <c r="AB1754" s="55" t="s">
        <v>42</v>
      </c>
      <c r="AC1754" s="55" t="s">
        <v>718</v>
      </c>
      <c r="AD1754" s="55" t="s">
        <v>648</v>
      </c>
      <c r="AE1754" s="55"/>
      <c r="AF1754" s="55"/>
    </row>
    <row r="1755" spans="1:32" x14ac:dyDescent="0.25">
      <c r="A1755" s="55" t="s">
        <v>35</v>
      </c>
      <c r="B1755" s="55" t="s">
        <v>36</v>
      </c>
      <c r="C1755" s="55" t="s">
        <v>37</v>
      </c>
      <c r="D1755" s="55" t="s">
        <v>121</v>
      </c>
      <c r="E1755" s="55" t="s">
        <v>122</v>
      </c>
      <c r="F1755" s="55" t="s">
        <v>123</v>
      </c>
      <c r="G1755" s="55" t="s">
        <v>124</v>
      </c>
      <c r="H1755" s="55" t="s">
        <v>124</v>
      </c>
      <c r="I1755" s="55" t="s">
        <v>42</v>
      </c>
      <c r="J1755" s="55" t="s">
        <v>182</v>
      </c>
      <c r="K1755" s="55" t="s">
        <v>182</v>
      </c>
      <c r="L1755" s="55" t="s">
        <v>43</v>
      </c>
      <c r="M1755" s="55" t="s">
        <v>44</v>
      </c>
      <c r="N1755" s="55" t="s">
        <v>180</v>
      </c>
      <c r="O1755" s="55" t="s">
        <v>727</v>
      </c>
      <c r="P1755" s="55"/>
      <c r="Q1755" s="55" t="s">
        <v>645</v>
      </c>
      <c r="R1755" s="55"/>
      <c r="S1755" s="55">
        <v>201307</v>
      </c>
      <c r="T1755" s="55" t="s">
        <v>52</v>
      </c>
      <c r="U1755" s="55">
        <v>0</v>
      </c>
      <c r="V1755" s="56">
        <v>601.79999999999995</v>
      </c>
      <c r="W1755" s="55"/>
      <c r="X1755" s="55"/>
      <c r="Y1755" s="55"/>
      <c r="Z1755" s="55" t="s">
        <v>48</v>
      </c>
      <c r="AA1755" s="55" t="s">
        <v>646</v>
      </c>
      <c r="AB1755" s="55" t="s">
        <v>42</v>
      </c>
      <c r="AC1755" s="55" t="s">
        <v>718</v>
      </c>
      <c r="AD1755" s="55" t="s">
        <v>648</v>
      </c>
      <c r="AE1755" s="55"/>
      <c r="AF1755" s="55"/>
    </row>
    <row r="1756" spans="1:32" x14ac:dyDescent="0.25">
      <c r="A1756" s="55" t="s">
        <v>35</v>
      </c>
      <c r="B1756" s="55" t="s">
        <v>36</v>
      </c>
      <c r="C1756" s="55" t="s">
        <v>37</v>
      </c>
      <c r="D1756" s="55" t="s">
        <v>121</v>
      </c>
      <c r="E1756" s="55" t="s">
        <v>122</v>
      </c>
      <c r="F1756" s="55" t="s">
        <v>123</v>
      </c>
      <c r="G1756" s="55" t="s">
        <v>124</v>
      </c>
      <c r="H1756" s="55" t="s">
        <v>124</v>
      </c>
      <c r="I1756" s="55" t="s">
        <v>42</v>
      </c>
      <c r="J1756" s="55" t="s">
        <v>182</v>
      </c>
      <c r="K1756" s="55" t="s">
        <v>182</v>
      </c>
      <c r="L1756" s="55" t="s">
        <v>43</v>
      </c>
      <c r="M1756" s="55" t="s">
        <v>44</v>
      </c>
      <c r="N1756" s="55" t="s">
        <v>180</v>
      </c>
      <c r="O1756" s="55" t="s">
        <v>726</v>
      </c>
      <c r="P1756" s="55"/>
      <c r="Q1756" s="55" t="s">
        <v>645</v>
      </c>
      <c r="R1756" s="55"/>
      <c r="S1756" s="55">
        <v>201307</v>
      </c>
      <c r="T1756" s="55" t="s">
        <v>52</v>
      </c>
      <c r="U1756" s="55">
        <v>0</v>
      </c>
      <c r="V1756" s="56">
        <v>194.88</v>
      </c>
      <c r="W1756" s="55"/>
      <c r="X1756" s="55"/>
      <c r="Y1756" s="55"/>
      <c r="Z1756" s="55" t="s">
        <v>48</v>
      </c>
      <c r="AA1756" s="55" t="s">
        <v>646</v>
      </c>
      <c r="AB1756" s="55" t="s">
        <v>42</v>
      </c>
      <c r="AC1756" s="55" t="s">
        <v>718</v>
      </c>
      <c r="AD1756" s="55" t="s">
        <v>648</v>
      </c>
      <c r="AE1756" s="55"/>
      <c r="AF1756" s="55"/>
    </row>
    <row r="1757" spans="1:32" x14ac:dyDescent="0.25">
      <c r="A1757" s="55" t="s">
        <v>35</v>
      </c>
      <c r="B1757" s="55" t="s">
        <v>36</v>
      </c>
      <c r="C1757" s="55" t="s">
        <v>37</v>
      </c>
      <c r="D1757" s="55" t="s">
        <v>121</v>
      </c>
      <c r="E1757" s="55" t="s">
        <v>122</v>
      </c>
      <c r="F1757" s="55" t="s">
        <v>123</v>
      </c>
      <c r="G1757" s="55" t="s">
        <v>124</v>
      </c>
      <c r="H1757" s="55" t="s">
        <v>124</v>
      </c>
      <c r="I1757" s="55" t="s">
        <v>42</v>
      </c>
      <c r="J1757" s="55" t="s">
        <v>182</v>
      </c>
      <c r="K1757" s="55" t="s">
        <v>182</v>
      </c>
      <c r="L1757" s="55" t="s">
        <v>43</v>
      </c>
      <c r="M1757" s="55" t="s">
        <v>44</v>
      </c>
      <c r="N1757" s="55" t="s">
        <v>180</v>
      </c>
      <c r="O1757" s="55" t="s">
        <v>730</v>
      </c>
      <c r="P1757" s="55"/>
      <c r="Q1757" s="55" t="s">
        <v>645</v>
      </c>
      <c r="R1757" s="55"/>
      <c r="S1757" s="55">
        <v>201307</v>
      </c>
      <c r="T1757" s="55" t="s">
        <v>52</v>
      </c>
      <c r="U1757" s="55">
        <v>0</v>
      </c>
      <c r="V1757" s="56">
        <v>5121.42</v>
      </c>
      <c r="W1757" s="55"/>
      <c r="X1757" s="55"/>
      <c r="Y1757" s="55"/>
      <c r="Z1757" s="55" t="s">
        <v>48</v>
      </c>
      <c r="AA1757" s="55" t="s">
        <v>646</v>
      </c>
      <c r="AB1757" s="55" t="s">
        <v>42</v>
      </c>
      <c r="AC1757" s="55" t="s">
        <v>718</v>
      </c>
      <c r="AD1757" s="55" t="s">
        <v>648</v>
      </c>
    </row>
    <row r="1758" spans="1:32" x14ac:dyDescent="0.25">
      <c r="A1758" s="55" t="s">
        <v>35</v>
      </c>
      <c r="B1758" s="55" t="s">
        <v>36</v>
      </c>
      <c r="C1758" s="55" t="s">
        <v>37</v>
      </c>
      <c r="D1758" s="55" t="s">
        <v>121</v>
      </c>
      <c r="E1758" s="55" t="s">
        <v>122</v>
      </c>
      <c r="F1758" s="55" t="s">
        <v>123</v>
      </c>
      <c r="G1758" s="55" t="s">
        <v>124</v>
      </c>
      <c r="H1758" s="55" t="s">
        <v>124</v>
      </c>
      <c r="I1758" s="55" t="s">
        <v>42</v>
      </c>
      <c r="J1758" s="55" t="s">
        <v>182</v>
      </c>
      <c r="K1758" s="55" t="s">
        <v>182</v>
      </c>
      <c r="L1758" s="55" t="s">
        <v>43</v>
      </c>
      <c r="M1758" s="55" t="s">
        <v>44</v>
      </c>
      <c r="N1758" s="55" t="s">
        <v>180</v>
      </c>
      <c r="O1758" s="55" t="s">
        <v>729</v>
      </c>
      <c r="P1758" s="55"/>
      <c r="Q1758" s="55" t="s">
        <v>645</v>
      </c>
      <c r="R1758" s="55"/>
      <c r="S1758" s="55">
        <v>201307</v>
      </c>
      <c r="T1758" s="55" t="s">
        <v>52</v>
      </c>
      <c r="U1758" s="55">
        <v>0</v>
      </c>
      <c r="V1758" s="56">
        <v>435.24</v>
      </c>
      <c r="W1758" s="55"/>
      <c r="X1758" s="55"/>
      <c r="Y1758" s="55"/>
      <c r="Z1758" s="55" t="s">
        <v>48</v>
      </c>
      <c r="AA1758" s="55" t="s">
        <v>646</v>
      </c>
      <c r="AB1758" s="55" t="s">
        <v>42</v>
      </c>
      <c r="AC1758" s="55" t="s">
        <v>718</v>
      </c>
      <c r="AD1758" s="55" t="s">
        <v>648</v>
      </c>
    </row>
    <row r="1759" spans="1:32" x14ac:dyDescent="0.25">
      <c r="A1759" s="55" t="s">
        <v>35</v>
      </c>
      <c r="B1759" s="55" t="s">
        <v>36</v>
      </c>
      <c r="C1759" s="55" t="s">
        <v>37</v>
      </c>
      <c r="D1759" s="55" t="s">
        <v>121</v>
      </c>
      <c r="E1759" s="55" t="s">
        <v>122</v>
      </c>
      <c r="F1759" s="55" t="s">
        <v>123</v>
      </c>
      <c r="G1759" s="55" t="s">
        <v>124</v>
      </c>
      <c r="H1759" s="55" t="s">
        <v>124</v>
      </c>
      <c r="I1759" s="55" t="s">
        <v>42</v>
      </c>
      <c r="J1759" s="55" t="s">
        <v>182</v>
      </c>
      <c r="K1759" s="55" t="s">
        <v>182</v>
      </c>
      <c r="L1759" s="55" t="s">
        <v>43</v>
      </c>
      <c r="M1759" s="55" t="s">
        <v>44</v>
      </c>
      <c r="N1759" s="55" t="s">
        <v>180</v>
      </c>
      <c r="O1759" s="55" t="s">
        <v>731</v>
      </c>
      <c r="P1759" s="55"/>
      <c r="Q1759" s="55" t="s">
        <v>645</v>
      </c>
      <c r="R1759" s="55"/>
      <c r="S1759" s="55">
        <v>201307</v>
      </c>
      <c r="T1759" s="55" t="s">
        <v>52</v>
      </c>
      <c r="U1759" s="55">
        <v>0</v>
      </c>
      <c r="V1759" s="56">
        <v>965.33</v>
      </c>
      <c r="W1759" s="55"/>
      <c r="X1759" s="55"/>
      <c r="Y1759" s="55"/>
      <c r="Z1759" s="55" t="s">
        <v>48</v>
      </c>
      <c r="AA1759" s="55" t="s">
        <v>646</v>
      </c>
      <c r="AB1759" s="55" t="s">
        <v>42</v>
      </c>
      <c r="AC1759" s="55" t="s">
        <v>718</v>
      </c>
      <c r="AD1759" s="55" t="s">
        <v>648</v>
      </c>
    </row>
    <row r="1760" spans="1:32" x14ac:dyDescent="0.25">
      <c r="A1760" s="55" t="s">
        <v>35</v>
      </c>
      <c r="B1760" s="55" t="s">
        <v>36</v>
      </c>
      <c r="C1760" s="55" t="s">
        <v>37</v>
      </c>
      <c r="D1760" s="55" t="s">
        <v>121</v>
      </c>
      <c r="E1760" s="55" t="s">
        <v>122</v>
      </c>
      <c r="F1760" s="55" t="s">
        <v>123</v>
      </c>
      <c r="G1760" s="55" t="s">
        <v>124</v>
      </c>
      <c r="H1760" s="55" t="s">
        <v>124</v>
      </c>
      <c r="I1760" s="55" t="s">
        <v>42</v>
      </c>
      <c r="J1760" s="55" t="s">
        <v>182</v>
      </c>
      <c r="K1760" s="55" t="s">
        <v>182</v>
      </c>
      <c r="L1760" s="55" t="s">
        <v>43</v>
      </c>
      <c r="M1760" s="55" t="s">
        <v>44</v>
      </c>
      <c r="N1760" s="55" t="s">
        <v>180</v>
      </c>
      <c r="O1760" s="55" t="s">
        <v>728</v>
      </c>
      <c r="P1760" s="55"/>
      <c r="Q1760" s="55" t="s">
        <v>645</v>
      </c>
      <c r="R1760" s="55"/>
      <c r="S1760" s="55">
        <v>201307</v>
      </c>
      <c r="T1760" s="55" t="s">
        <v>52</v>
      </c>
      <c r="U1760" s="55">
        <v>0</v>
      </c>
      <c r="V1760" s="56">
        <v>12727.29</v>
      </c>
      <c r="W1760" s="55"/>
      <c r="X1760" s="55"/>
      <c r="Y1760" s="55"/>
      <c r="Z1760" s="55" t="s">
        <v>48</v>
      </c>
      <c r="AA1760" s="55" t="s">
        <v>646</v>
      </c>
      <c r="AB1760" s="55" t="s">
        <v>42</v>
      </c>
      <c r="AC1760" s="55" t="s">
        <v>718</v>
      </c>
      <c r="AD1760" s="55" t="s">
        <v>648</v>
      </c>
    </row>
    <row r="1761" spans="1:31" x14ac:dyDescent="0.25">
      <c r="A1761" s="55" t="s">
        <v>35</v>
      </c>
      <c r="B1761" s="55" t="s">
        <v>36</v>
      </c>
      <c r="C1761" s="55" t="s">
        <v>37</v>
      </c>
      <c r="D1761" s="55" t="s">
        <v>121</v>
      </c>
      <c r="E1761" s="55" t="s">
        <v>122</v>
      </c>
      <c r="F1761" s="55" t="s">
        <v>123</v>
      </c>
      <c r="G1761" s="55" t="s">
        <v>124</v>
      </c>
      <c r="H1761" s="55" t="s">
        <v>124</v>
      </c>
      <c r="I1761" s="55" t="s">
        <v>42</v>
      </c>
      <c r="J1761" s="55" t="s">
        <v>174</v>
      </c>
      <c r="K1761" s="55" t="s">
        <v>174</v>
      </c>
      <c r="L1761" s="55" t="s">
        <v>43</v>
      </c>
      <c r="M1761" s="55" t="s">
        <v>44</v>
      </c>
      <c r="N1761" s="55" t="s">
        <v>180</v>
      </c>
      <c r="O1761" s="55" t="s">
        <v>720</v>
      </c>
      <c r="P1761" s="55"/>
      <c r="Q1761" s="55" t="s">
        <v>645</v>
      </c>
      <c r="R1761" s="55"/>
      <c r="S1761" s="55">
        <v>201307</v>
      </c>
      <c r="T1761" s="55" t="s">
        <v>52</v>
      </c>
      <c r="U1761" s="55">
        <v>0</v>
      </c>
      <c r="V1761" s="56">
        <v>6864</v>
      </c>
      <c r="W1761" s="55"/>
      <c r="X1761" s="55"/>
      <c r="Y1761" s="55"/>
      <c r="Z1761" s="55" t="s">
        <v>48</v>
      </c>
      <c r="AA1761" s="55" t="s">
        <v>646</v>
      </c>
      <c r="AB1761" s="55" t="s">
        <v>42</v>
      </c>
      <c r="AC1761" s="55" t="s">
        <v>718</v>
      </c>
      <c r="AD1761" s="55" t="s">
        <v>648</v>
      </c>
    </row>
    <row r="1762" spans="1:31" x14ac:dyDescent="0.25">
      <c r="A1762" s="55" t="s">
        <v>35</v>
      </c>
      <c r="B1762" s="55" t="s">
        <v>36</v>
      </c>
      <c r="C1762" s="55" t="s">
        <v>37</v>
      </c>
      <c r="D1762" s="55" t="s">
        <v>121</v>
      </c>
      <c r="E1762" s="55" t="s">
        <v>122</v>
      </c>
      <c r="F1762" s="55" t="s">
        <v>123</v>
      </c>
      <c r="G1762" s="55" t="s">
        <v>124</v>
      </c>
      <c r="H1762" s="55" t="s">
        <v>124</v>
      </c>
      <c r="I1762" s="55" t="s">
        <v>42</v>
      </c>
      <c r="J1762" s="55" t="s">
        <v>174</v>
      </c>
      <c r="K1762" s="55" t="s">
        <v>174</v>
      </c>
      <c r="L1762" s="55" t="s">
        <v>43</v>
      </c>
      <c r="M1762" s="55" t="s">
        <v>44</v>
      </c>
      <c r="N1762" s="55" t="s">
        <v>180</v>
      </c>
      <c r="O1762" s="55" t="s">
        <v>719</v>
      </c>
      <c r="P1762" s="55"/>
      <c r="Q1762" s="55" t="s">
        <v>645</v>
      </c>
      <c r="R1762" s="55"/>
      <c r="S1762" s="55">
        <v>201307</v>
      </c>
      <c r="T1762" s="55" t="s">
        <v>52</v>
      </c>
      <c r="U1762" s="55">
        <v>0</v>
      </c>
      <c r="V1762" s="56">
        <v>560</v>
      </c>
      <c r="W1762" s="55"/>
      <c r="X1762" s="55"/>
      <c r="Y1762" s="55"/>
      <c r="Z1762" s="55" t="s">
        <v>48</v>
      </c>
      <c r="AA1762" s="55" t="s">
        <v>646</v>
      </c>
      <c r="AB1762" s="55" t="s">
        <v>42</v>
      </c>
      <c r="AC1762" s="55" t="s">
        <v>718</v>
      </c>
      <c r="AD1762" s="55" t="s">
        <v>648</v>
      </c>
    </row>
    <row r="1763" spans="1:31" x14ac:dyDescent="0.25">
      <c r="A1763" s="55" t="s">
        <v>35</v>
      </c>
      <c r="B1763" s="55" t="s">
        <v>36</v>
      </c>
      <c r="C1763" s="55" t="s">
        <v>37</v>
      </c>
      <c r="D1763" s="55" t="s">
        <v>121</v>
      </c>
      <c r="E1763" s="55" t="s">
        <v>122</v>
      </c>
      <c r="F1763" s="55" t="s">
        <v>123</v>
      </c>
      <c r="G1763" s="55" t="s">
        <v>124</v>
      </c>
      <c r="H1763" s="55" t="s">
        <v>124</v>
      </c>
      <c r="I1763" s="55" t="s">
        <v>42</v>
      </c>
      <c r="J1763" s="55" t="s">
        <v>174</v>
      </c>
      <c r="K1763" s="55" t="s">
        <v>174</v>
      </c>
      <c r="L1763" s="55" t="s">
        <v>43</v>
      </c>
      <c r="M1763" s="55" t="s">
        <v>44</v>
      </c>
      <c r="N1763" s="55" t="s">
        <v>180</v>
      </c>
      <c r="O1763" s="55" t="s">
        <v>723</v>
      </c>
      <c r="P1763" s="55"/>
      <c r="Q1763" s="55" t="s">
        <v>645</v>
      </c>
      <c r="R1763" s="55"/>
      <c r="S1763" s="55">
        <v>201307</v>
      </c>
      <c r="T1763" s="55" t="s">
        <v>52</v>
      </c>
      <c r="U1763" s="55">
        <v>0</v>
      </c>
      <c r="V1763" s="56">
        <v>210</v>
      </c>
      <c r="W1763" s="55"/>
      <c r="X1763" s="55"/>
      <c r="Y1763" s="55"/>
      <c r="Z1763" s="55" t="s">
        <v>48</v>
      </c>
      <c r="AA1763" s="55" t="s">
        <v>646</v>
      </c>
      <c r="AB1763" s="55" t="s">
        <v>42</v>
      </c>
      <c r="AC1763" s="55" t="s">
        <v>718</v>
      </c>
      <c r="AD1763" s="55" t="s">
        <v>648</v>
      </c>
    </row>
    <row r="1764" spans="1:31" x14ac:dyDescent="0.25">
      <c r="A1764" s="55" t="s">
        <v>35</v>
      </c>
      <c r="B1764" s="55" t="s">
        <v>36</v>
      </c>
      <c r="C1764" s="55" t="s">
        <v>37</v>
      </c>
      <c r="D1764" s="55" t="s">
        <v>121</v>
      </c>
      <c r="E1764" s="55" t="s">
        <v>122</v>
      </c>
      <c r="F1764" s="55" t="s">
        <v>123</v>
      </c>
      <c r="G1764" s="55" t="s">
        <v>124</v>
      </c>
      <c r="H1764" s="55" t="s">
        <v>124</v>
      </c>
      <c r="I1764" s="55" t="s">
        <v>42</v>
      </c>
      <c r="J1764" s="55" t="s">
        <v>174</v>
      </c>
      <c r="K1764" s="55" t="s">
        <v>174</v>
      </c>
      <c r="L1764" s="55" t="s">
        <v>43</v>
      </c>
      <c r="M1764" s="55" t="s">
        <v>44</v>
      </c>
      <c r="N1764" s="55" t="s">
        <v>180</v>
      </c>
      <c r="O1764" s="55" t="s">
        <v>717</v>
      </c>
      <c r="P1764" s="55"/>
      <c r="Q1764" s="55" t="s">
        <v>645</v>
      </c>
      <c r="R1764" s="55"/>
      <c r="S1764" s="55">
        <v>201307</v>
      </c>
      <c r="T1764" s="55" t="s">
        <v>52</v>
      </c>
      <c r="U1764" s="55">
        <v>0</v>
      </c>
      <c r="V1764" s="56">
        <v>2035</v>
      </c>
      <c r="W1764" s="55"/>
      <c r="X1764" s="55"/>
      <c r="Y1764" s="55"/>
      <c r="Z1764" s="55" t="s">
        <v>48</v>
      </c>
      <c r="AA1764" s="55" t="s">
        <v>646</v>
      </c>
      <c r="AB1764" s="55" t="s">
        <v>42</v>
      </c>
      <c r="AC1764" s="55" t="s">
        <v>718</v>
      </c>
      <c r="AD1764" s="55" t="s">
        <v>648</v>
      </c>
    </row>
    <row r="1765" spans="1:31" x14ac:dyDescent="0.25">
      <c r="A1765" s="55" t="s">
        <v>35</v>
      </c>
      <c r="B1765" s="55" t="s">
        <v>36</v>
      </c>
      <c r="C1765" s="55" t="s">
        <v>37</v>
      </c>
      <c r="D1765" s="55" t="s">
        <v>121</v>
      </c>
      <c r="E1765" s="55" t="s">
        <v>122</v>
      </c>
      <c r="F1765" s="55" t="s">
        <v>123</v>
      </c>
      <c r="G1765" s="55" t="s">
        <v>124</v>
      </c>
      <c r="H1765" s="55" t="s">
        <v>124</v>
      </c>
      <c r="I1765" s="55" t="s">
        <v>42</v>
      </c>
      <c r="J1765" s="55" t="s">
        <v>174</v>
      </c>
      <c r="K1765" s="55" t="s">
        <v>174</v>
      </c>
      <c r="L1765" s="55" t="s">
        <v>43</v>
      </c>
      <c r="M1765" s="55" t="s">
        <v>44</v>
      </c>
      <c r="N1765" s="55" t="s">
        <v>180</v>
      </c>
      <c r="O1765" s="55" t="s">
        <v>722</v>
      </c>
      <c r="P1765" s="55"/>
      <c r="Q1765" s="55" t="s">
        <v>645</v>
      </c>
      <c r="R1765" s="55"/>
      <c r="S1765" s="55">
        <v>201307</v>
      </c>
      <c r="T1765" s="55" t="s">
        <v>52</v>
      </c>
      <c r="U1765" s="55">
        <v>0</v>
      </c>
      <c r="V1765" s="56">
        <v>308</v>
      </c>
      <c r="W1765" s="55"/>
      <c r="X1765" s="55"/>
      <c r="Y1765" s="55"/>
      <c r="Z1765" s="55" t="s">
        <v>48</v>
      </c>
      <c r="AA1765" s="55" t="s">
        <v>646</v>
      </c>
      <c r="AB1765" s="55" t="s">
        <v>42</v>
      </c>
      <c r="AC1765" s="55" t="s">
        <v>718</v>
      </c>
      <c r="AD1765" s="55" t="s">
        <v>648</v>
      </c>
    </row>
    <row r="1766" spans="1:31" x14ac:dyDescent="0.25">
      <c r="A1766" s="55" t="s">
        <v>35</v>
      </c>
      <c r="B1766" s="55" t="s">
        <v>36</v>
      </c>
      <c r="C1766" s="55" t="s">
        <v>37</v>
      </c>
      <c r="D1766" s="55" t="s">
        <v>121</v>
      </c>
      <c r="E1766" s="55" t="s">
        <v>122</v>
      </c>
      <c r="F1766" s="55" t="s">
        <v>123</v>
      </c>
      <c r="G1766" s="55" t="s">
        <v>124</v>
      </c>
      <c r="H1766" s="55" t="s">
        <v>124</v>
      </c>
      <c r="I1766" s="55" t="s">
        <v>42</v>
      </c>
      <c r="J1766" s="55" t="s">
        <v>174</v>
      </c>
      <c r="K1766" s="55" t="s">
        <v>174</v>
      </c>
      <c r="L1766" s="55" t="s">
        <v>43</v>
      </c>
      <c r="M1766" s="55" t="s">
        <v>44</v>
      </c>
      <c r="N1766" s="55" t="s">
        <v>180</v>
      </c>
      <c r="O1766" s="55" t="s">
        <v>724</v>
      </c>
      <c r="P1766" s="55"/>
      <c r="Q1766" s="55" t="s">
        <v>645</v>
      </c>
      <c r="R1766" s="55"/>
      <c r="S1766" s="55">
        <v>201307</v>
      </c>
      <c r="T1766" s="55" t="s">
        <v>52</v>
      </c>
      <c r="U1766" s="55">
        <v>0</v>
      </c>
      <c r="V1766" s="56">
        <v>277.62</v>
      </c>
      <c r="W1766" s="55"/>
      <c r="X1766" s="55"/>
      <c r="Y1766" s="55"/>
      <c r="Z1766" s="55" t="s">
        <v>48</v>
      </c>
      <c r="AA1766" s="55" t="s">
        <v>646</v>
      </c>
      <c r="AB1766" s="55" t="s">
        <v>42</v>
      </c>
      <c r="AC1766" s="55" t="s">
        <v>718</v>
      </c>
      <c r="AD1766" s="55" t="s">
        <v>648</v>
      </c>
    </row>
    <row r="1767" spans="1:31" x14ac:dyDescent="0.25">
      <c r="A1767" s="55" t="s">
        <v>35</v>
      </c>
      <c r="B1767" s="55" t="s">
        <v>36</v>
      </c>
      <c r="C1767" s="55" t="s">
        <v>37</v>
      </c>
      <c r="D1767" s="55" t="s">
        <v>121</v>
      </c>
      <c r="E1767" s="55" t="s">
        <v>122</v>
      </c>
      <c r="F1767" s="55" t="s">
        <v>123</v>
      </c>
      <c r="G1767" s="55" t="s">
        <v>124</v>
      </c>
      <c r="H1767" s="55" t="s">
        <v>124</v>
      </c>
      <c r="I1767" s="55" t="s">
        <v>42</v>
      </c>
      <c r="J1767" s="55" t="s">
        <v>149</v>
      </c>
      <c r="K1767" s="55" t="s">
        <v>149</v>
      </c>
      <c r="L1767" s="55" t="s">
        <v>43</v>
      </c>
      <c r="M1767" s="55" t="s">
        <v>44</v>
      </c>
      <c r="N1767" s="55" t="s">
        <v>150</v>
      </c>
      <c r="O1767" s="55" t="s">
        <v>42</v>
      </c>
      <c r="P1767" s="55"/>
      <c r="Q1767" s="55" t="s">
        <v>152</v>
      </c>
      <c r="R1767" s="55"/>
      <c r="S1767" s="55">
        <v>201308</v>
      </c>
      <c r="T1767" s="55" t="s">
        <v>47</v>
      </c>
      <c r="U1767" s="55">
        <v>0</v>
      </c>
      <c r="V1767" s="56">
        <v>-63000</v>
      </c>
      <c r="W1767" s="55"/>
      <c r="X1767" s="55" t="s">
        <v>341</v>
      </c>
      <c r="Y1767" s="55"/>
      <c r="Z1767" s="55" t="s">
        <v>48</v>
      </c>
      <c r="AA1767" s="55" t="s">
        <v>129</v>
      </c>
      <c r="AB1767" s="55" t="s">
        <v>42</v>
      </c>
      <c r="AC1767" s="55" t="s">
        <v>1046</v>
      </c>
      <c r="AD1767" s="55" t="s">
        <v>51</v>
      </c>
      <c r="AE1767" s="53"/>
    </row>
    <row r="1768" spans="1:31" x14ac:dyDescent="0.25">
      <c r="A1768" s="55" t="s">
        <v>35</v>
      </c>
      <c r="B1768" s="55" t="s">
        <v>36</v>
      </c>
      <c r="C1768" s="55" t="s">
        <v>37</v>
      </c>
      <c r="D1768" s="55" t="s">
        <v>121</v>
      </c>
      <c r="E1768" s="55" t="s">
        <v>122</v>
      </c>
      <c r="F1768" s="55" t="s">
        <v>123</v>
      </c>
      <c r="G1768" s="55" t="s">
        <v>124</v>
      </c>
      <c r="H1768" s="55" t="s">
        <v>124</v>
      </c>
      <c r="I1768" s="55" t="s">
        <v>42</v>
      </c>
      <c r="J1768" s="55" t="s">
        <v>149</v>
      </c>
      <c r="K1768" s="55" t="s">
        <v>149</v>
      </c>
      <c r="L1768" s="55" t="s">
        <v>43</v>
      </c>
      <c r="M1768" s="55" t="s">
        <v>44</v>
      </c>
      <c r="N1768" s="55" t="s">
        <v>150</v>
      </c>
      <c r="O1768" s="55" t="s">
        <v>42</v>
      </c>
      <c r="P1768" s="55"/>
      <c r="Q1768" s="55" t="s">
        <v>152</v>
      </c>
      <c r="R1768" s="55"/>
      <c r="S1768" s="55">
        <v>201308</v>
      </c>
      <c r="T1768" s="55" t="s">
        <v>52</v>
      </c>
      <c r="U1768" s="55">
        <v>0</v>
      </c>
      <c r="V1768" s="56">
        <v>20000</v>
      </c>
      <c r="W1768" s="55"/>
      <c r="X1768" s="55" t="s">
        <v>341</v>
      </c>
      <c r="Y1768" s="55"/>
      <c r="Z1768" s="55" t="s">
        <v>48</v>
      </c>
      <c r="AA1768" s="55" t="s">
        <v>129</v>
      </c>
      <c r="AB1768" s="55" t="s">
        <v>42</v>
      </c>
      <c r="AC1768" s="55" t="s">
        <v>1047</v>
      </c>
      <c r="AD1768" s="55" t="s">
        <v>51</v>
      </c>
      <c r="AE1768" s="53"/>
    </row>
    <row r="1769" spans="1:31" x14ac:dyDescent="0.25">
      <c r="A1769" s="55" t="s">
        <v>35</v>
      </c>
      <c r="B1769" s="55" t="s">
        <v>36</v>
      </c>
      <c r="C1769" s="55" t="s">
        <v>37</v>
      </c>
      <c r="D1769" s="55" t="s">
        <v>121</v>
      </c>
      <c r="E1769" s="55" t="s">
        <v>122</v>
      </c>
      <c r="F1769" s="55" t="s">
        <v>123</v>
      </c>
      <c r="G1769" s="55" t="s">
        <v>124</v>
      </c>
      <c r="H1769" s="55" t="s">
        <v>124</v>
      </c>
      <c r="I1769" s="55" t="s">
        <v>42</v>
      </c>
      <c r="J1769" s="55" t="s">
        <v>156</v>
      </c>
      <c r="K1769" s="55" t="s">
        <v>156</v>
      </c>
      <c r="L1769" s="55" t="s">
        <v>43</v>
      </c>
      <c r="M1769" s="55" t="s">
        <v>44</v>
      </c>
      <c r="N1769" s="55" t="s">
        <v>150</v>
      </c>
      <c r="O1769" s="55" t="s">
        <v>42</v>
      </c>
      <c r="P1769" s="55"/>
      <c r="Q1769" s="55" t="s">
        <v>506</v>
      </c>
      <c r="R1769" s="55"/>
      <c r="S1769" s="55">
        <v>201308</v>
      </c>
      <c r="T1769" s="55" t="s">
        <v>47</v>
      </c>
      <c r="U1769" s="55">
        <v>0</v>
      </c>
      <c r="V1769" s="56">
        <v>-20187.82</v>
      </c>
      <c r="W1769" s="55"/>
      <c r="X1769" s="55" t="s">
        <v>507</v>
      </c>
      <c r="Y1769" s="55"/>
      <c r="Z1769" s="55" t="s">
        <v>48</v>
      </c>
      <c r="AA1769" s="55" t="s">
        <v>129</v>
      </c>
      <c r="AB1769" s="55" t="s">
        <v>42</v>
      </c>
      <c r="AC1769" s="55" t="s">
        <v>1046</v>
      </c>
      <c r="AD1769" s="55" t="s">
        <v>51</v>
      </c>
      <c r="AE1769" s="53"/>
    </row>
    <row r="1770" spans="1:31" x14ac:dyDescent="0.25">
      <c r="A1770" s="55" t="s">
        <v>35</v>
      </c>
      <c r="B1770" s="55" t="s">
        <v>36</v>
      </c>
      <c r="C1770" s="55" t="s">
        <v>37</v>
      </c>
      <c r="D1770" s="55" t="s">
        <v>121</v>
      </c>
      <c r="E1770" s="55" t="s">
        <v>122</v>
      </c>
      <c r="F1770" s="55" t="s">
        <v>123</v>
      </c>
      <c r="G1770" s="55" t="s">
        <v>124</v>
      </c>
      <c r="H1770" s="55" t="s">
        <v>124</v>
      </c>
      <c r="I1770" s="55" t="s">
        <v>42</v>
      </c>
      <c r="J1770" s="55" t="s">
        <v>156</v>
      </c>
      <c r="K1770" s="55" t="s">
        <v>156</v>
      </c>
      <c r="L1770" s="55" t="s">
        <v>43</v>
      </c>
      <c r="M1770" s="55" t="s">
        <v>44</v>
      </c>
      <c r="N1770" s="55" t="s">
        <v>150</v>
      </c>
      <c r="O1770" s="55" t="s">
        <v>42</v>
      </c>
      <c r="P1770" s="55"/>
      <c r="Q1770" s="55" t="s">
        <v>506</v>
      </c>
      <c r="R1770" s="55"/>
      <c r="S1770" s="55">
        <v>201308</v>
      </c>
      <c r="T1770" s="55" t="s">
        <v>52</v>
      </c>
      <c r="U1770" s="55">
        <v>0</v>
      </c>
      <c r="V1770" s="56">
        <v>17645</v>
      </c>
      <c r="W1770" s="55"/>
      <c r="X1770" s="55" t="s">
        <v>507</v>
      </c>
      <c r="Y1770" s="55"/>
      <c r="Z1770" s="55" t="s">
        <v>48</v>
      </c>
      <c r="AA1770" s="55" t="s">
        <v>129</v>
      </c>
      <c r="AB1770" s="55" t="s">
        <v>42</v>
      </c>
      <c r="AC1770" s="55" t="s">
        <v>1047</v>
      </c>
      <c r="AD1770" s="55" t="s">
        <v>51</v>
      </c>
      <c r="AE1770" s="53"/>
    </row>
    <row r="1771" spans="1:31" x14ac:dyDescent="0.25">
      <c r="A1771" s="55" t="s">
        <v>35</v>
      </c>
      <c r="B1771" s="55" t="s">
        <v>36</v>
      </c>
      <c r="C1771" s="55" t="s">
        <v>37</v>
      </c>
      <c r="D1771" s="55" t="s">
        <v>121</v>
      </c>
      <c r="E1771" s="55" t="s">
        <v>122</v>
      </c>
      <c r="F1771" s="55" t="s">
        <v>123</v>
      </c>
      <c r="G1771" s="55" t="s">
        <v>124</v>
      </c>
      <c r="H1771" s="55" t="s">
        <v>124</v>
      </c>
      <c r="I1771" s="55" t="s">
        <v>42</v>
      </c>
      <c r="J1771" s="55" t="s">
        <v>174</v>
      </c>
      <c r="K1771" s="55" t="s">
        <v>174</v>
      </c>
      <c r="L1771" s="55" t="s">
        <v>43</v>
      </c>
      <c r="M1771" s="55" t="s">
        <v>44</v>
      </c>
      <c r="N1771" s="55" t="s">
        <v>150</v>
      </c>
      <c r="O1771" s="55" t="s">
        <v>42</v>
      </c>
      <c r="P1771" s="55"/>
      <c r="Q1771" s="55" t="s">
        <v>176</v>
      </c>
      <c r="R1771" s="55"/>
      <c r="S1771" s="55">
        <v>201308</v>
      </c>
      <c r="T1771" s="55" t="s">
        <v>52</v>
      </c>
      <c r="U1771" s="55">
        <v>0</v>
      </c>
      <c r="V1771" s="56">
        <v>27502.99</v>
      </c>
      <c r="W1771" s="55"/>
      <c r="X1771" s="55" t="s">
        <v>177</v>
      </c>
      <c r="Y1771" s="55"/>
      <c r="Z1771" s="55" t="s">
        <v>48</v>
      </c>
      <c r="AA1771" s="55" t="s">
        <v>129</v>
      </c>
      <c r="AB1771" s="55" t="s">
        <v>42</v>
      </c>
      <c r="AC1771" s="55" t="s">
        <v>1047</v>
      </c>
      <c r="AD1771" s="55" t="s">
        <v>51</v>
      </c>
      <c r="AE1771" s="53"/>
    </row>
    <row r="1772" spans="1:31" x14ac:dyDescent="0.25">
      <c r="A1772" s="55" t="s">
        <v>35</v>
      </c>
      <c r="B1772" s="55" t="s">
        <v>36</v>
      </c>
      <c r="C1772" s="55" t="s">
        <v>37</v>
      </c>
      <c r="D1772" s="55" t="s">
        <v>121</v>
      </c>
      <c r="E1772" s="55" t="s">
        <v>122</v>
      </c>
      <c r="F1772" s="55" t="s">
        <v>123</v>
      </c>
      <c r="G1772" s="55" t="s">
        <v>124</v>
      </c>
      <c r="H1772" s="55" t="s">
        <v>124</v>
      </c>
      <c r="I1772" s="55" t="s">
        <v>42</v>
      </c>
      <c r="J1772" s="55" t="s">
        <v>174</v>
      </c>
      <c r="K1772" s="55" t="s">
        <v>174</v>
      </c>
      <c r="L1772" s="55" t="s">
        <v>43</v>
      </c>
      <c r="M1772" s="55" t="s">
        <v>44</v>
      </c>
      <c r="N1772" s="55" t="s">
        <v>180</v>
      </c>
      <c r="O1772" s="55" t="s">
        <v>42</v>
      </c>
      <c r="P1772" s="55"/>
      <c r="Q1772" s="55" t="s">
        <v>176</v>
      </c>
      <c r="R1772" s="55"/>
      <c r="S1772" s="55">
        <v>201308</v>
      </c>
      <c r="T1772" s="55" t="s">
        <v>52</v>
      </c>
      <c r="U1772" s="55">
        <v>0</v>
      </c>
      <c r="V1772" s="56">
        <v>39367</v>
      </c>
      <c r="W1772" s="55"/>
      <c r="X1772" s="55" t="s">
        <v>177</v>
      </c>
      <c r="Y1772" s="55"/>
      <c r="Z1772" s="55" t="s">
        <v>48</v>
      </c>
      <c r="AA1772" s="55" t="s">
        <v>129</v>
      </c>
      <c r="AB1772" s="55" t="s">
        <v>42</v>
      </c>
      <c r="AC1772" s="55" t="s">
        <v>1047</v>
      </c>
      <c r="AD1772" s="55" t="s">
        <v>51</v>
      </c>
      <c r="AE1772" s="53"/>
    </row>
    <row r="1773" spans="1:31" x14ac:dyDescent="0.25">
      <c r="A1773" s="55" t="s">
        <v>35</v>
      </c>
      <c r="B1773" s="55" t="s">
        <v>36</v>
      </c>
      <c r="C1773" s="55" t="s">
        <v>37</v>
      </c>
      <c r="D1773" s="55" t="s">
        <v>121</v>
      </c>
      <c r="E1773" s="55" t="s">
        <v>122</v>
      </c>
      <c r="F1773" s="55" t="s">
        <v>123</v>
      </c>
      <c r="G1773" s="55" t="s">
        <v>124</v>
      </c>
      <c r="H1773" s="55" t="s">
        <v>124</v>
      </c>
      <c r="I1773" s="55" t="s">
        <v>42</v>
      </c>
      <c r="J1773" s="55" t="s">
        <v>174</v>
      </c>
      <c r="K1773" s="55" t="s">
        <v>174</v>
      </c>
      <c r="L1773" s="55" t="s">
        <v>43</v>
      </c>
      <c r="M1773" s="55" t="s">
        <v>44</v>
      </c>
      <c r="N1773" s="55" t="s">
        <v>150</v>
      </c>
      <c r="O1773" s="55" t="s">
        <v>42</v>
      </c>
      <c r="P1773" s="55"/>
      <c r="Q1773" s="55" t="s">
        <v>176</v>
      </c>
      <c r="R1773" s="55"/>
      <c r="S1773" s="55">
        <v>201308</v>
      </c>
      <c r="T1773" s="55" t="s">
        <v>52</v>
      </c>
      <c r="U1773" s="55">
        <v>0</v>
      </c>
      <c r="V1773" s="56">
        <v>70829.8</v>
      </c>
      <c r="W1773" s="55"/>
      <c r="X1773" s="55" t="s">
        <v>177</v>
      </c>
      <c r="Y1773" s="55"/>
      <c r="Z1773" s="55" t="s">
        <v>48</v>
      </c>
      <c r="AA1773" s="55" t="s">
        <v>129</v>
      </c>
      <c r="AB1773" s="55" t="s">
        <v>42</v>
      </c>
      <c r="AC1773" s="55" t="s">
        <v>1047</v>
      </c>
      <c r="AD1773" s="55" t="s">
        <v>51</v>
      </c>
      <c r="AE1773" s="53"/>
    </row>
    <row r="1774" spans="1:31" x14ac:dyDescent="0.25">
      <c r="A1774" s="55" t="s">
        <v>35</v>
      </c>
      <c r="B1774" s="55" t="s">
        <v>36</v>
      </c>
      <c r="C1774" s="55" t="s">
        <v>37</v>
      </c>
      <c r="D1774" s="55" t="s">
        <v>121</v>
      </c>
      <c r="E1774" s="55" t="s">
        <v>122</v>
      </c>
      <c r="F1774" s="55" t="s">
        <v>123</v>
      </c>
      <c r="G1774" s="55" t="s">
        <v>124</v>
      </c>
      <c r="H1774" s="55" t="s">
        <v>124</v>
      </c>
      <c r="I1774" s="55" t="s">
        <v>42</v>
      </c>
      <c r="J1774" s="55" t="s">
        <v>174</v>
      </c>
      <c r="K1774" s="55" t="s">
        <v>174</v>
      </c>
      <c r="L1774" s="55" t="s">
        <v>43</v>
      </c>
      <c r="M1774" s="55" t="s">
        <v>44</v>
      </c>
      <c r="N1774" s="55" t="s">
        <v>180</v>
      </c>
      <c r="O1774" s="55" t="s">
        <v>42</v>
      </c>
      <c r="P1774" s="55"/>
      <c r="Q1774" s="55" t="s">
        <v>176</v>
      </c>
      <c r="R1774" s="55"/>
      <c r="S1774" s="55">
        <v>201308</v>
      </c>
      <c r="T1774" s="55" t="s">
        <v>52</v>
      </c>
      <c r="U1774" s="55">
        <v>0</v>
      </c>
      <c r="V1774" s="56">
        <v>54745</v>
      </c>
      <c r="W1774" s="55"/>
      <c r="X1774" s="55" t="s">
        <v>177</v>
      </c>
      <c r="Y1774" s="55"/>
      <c r="Z1774" s="55" t="s">
        <v>48</v>
      </c>
      <c r="AA1774" s="55" t="s">
        <v>129</v>
      </c>
      <c r="AB1774" s="55" t="s">
        <v>42</v>
      </c>
      <c r="AC1774" s="55" t="s">
        <v>1047</v>
      </c>
      <c r="AD1774" s="55" t="s">
        <v>51</v>
      </c>
      <c r="AE1774" s="53"/>
    </row>
    <row r="1775" spans="1:31" x14ac:dyDescent="0.25">
      <c r="A1775" s="55" t="s">
        <v>35</v>
      </c>
      <c r="B1775" s="55" t="s">
        <v>36</v>
      </c>
      <c r="C1775" s="55" t="s">
        <v>37</v>
      </c>
      <c r="D1775" s="55" t="s">
        <v>121</v>
      </c>
      <c r="E1775" s="55" t="s">
        <v>122</v>
      </c>
      <c r="F1775" s="55" t="s">
        <v>123</v>
      </c>
      <c r="G1775" s="55" t="s">
        <v>124</v>
      </c>
      <c r="H1775" s="55" t="s">
        <v>124</v>
      </c>
      <c r="I1775" s="55" t="s">
        <v>42</v>
      </c>
      <c r="J1775" s="55" t="s">
        <v>174</v>
      </c>
      <c r="K1775" s="55" t="s">
        <v>174</v>
      </c>
      <c r="L1775" s="55" t="s">
        <v>43</v>
      </c>
      <c r="M1775" s="55" t="s">
        <v>44</v>
      </c>
      <c r="N1775" s="55" t="s">
        <v>150</v>
      </c>
      <c r="O1775" s="55" t="s">
        <v>42</v>
      </c>
      <c r="P1775" s="55"/>
      <c r="Q1775" s="55" t="s">
        <v>176</v>
      </c>
      <c r="R1775" s="55"/>
      <c r="S1775" s="55">
        <v>201308</v>
      </c>
      <c r="T1775" s="55" t="s">
        <v>47</v>
      </c>
      <c r="U1775" s="55">
        <v>0</v>
      </c>
      <c r="V1775" s="56">
        <v>-30125.94</v>
      </c>
      <c r="W1775" s="55"/>
      <c r="X1775" s="55" t="s">
        <v>177</v>
      </c>
      <c r="Y1775" s="55"/>
      <c r="Z1775" s="55" t="s">
        <v>48</v>
      </c>
      <c r="AA1775" s="55" t="s">
        <v>129</v>
      </c>
      <c r="AB1775" s="55" t="s">
        <v>42</v>
      </c>
      <c r="AC1775" s="55" t="s">
        <v>1046</v>
      </c>
      <c r="AD1775" s="55" t="s">
        <v>51</v>
      </c>
      <c r="AE1775" s="53"/>
    </row>
    <row r="1776" spans="1:31" x14ac:dyDescent="0.25">
      <c r="A1776" s="55" t="s">
        <v>35</v>
      </c>
      <c r="B1776" s="55" t="s">
        <v>36</v>
      </c>
      <c r="C1776" s="55" t="s">
        <v>37</v>
      </c>
      <c r="D1776" s="55" t="s">
        <v>121</v>
      </c>
      <c r="E1776" s="55" t="s">
        <v>122</v>
      </c>
      <c r="F1776" s="55" t="s">
        <v>123</v>
      </c>
      <c r="G1776" s="55" t="s">
        <v>124</v>
      </c>
      <c r="H1776" s="55" t="s">
        <v>124</v>
      </c>
      <c r="I1776" s="55" t="s">
        <v>42</v>
      </c>
      <c r="J1776" s="55" t="s">
        <v>174</v>
      </c>
      <c r="K1776" s="55" t="s">
        <v>174</v>
      </c>
      <c r="L1776" s="55" t="s">
        <v>43</v>
      </c>
      <c r="M1776" s="55" t="s">
        <v>44</v>
      </c>
      <c r="N1776" s="55" t="s">
        <v>180</v>
      </c>
      <c r="O1776" s="55" t="s">
        <v>42</v>
      </c>
      <c r="P1776" s="55"/>
      <c r="Q1776" s="55" t="s">
        <v>176</v>
      </c>
      <c r="R1776" s="55"/>
      <c r="S1776" s="55">
        <v>201308</v>
      </c>
      <c r="T1776" s="55" t="s">
        <v>47</v>
      </c>
      <c r="U1776" s="55">
        <v>0</v>
      </c>
      <c r="V1776" s="56">
        <v>-2277</v>
      </c>
      <c r="W1776" s="55"/>
      <c r="X1776" s="55" t="s">
        <v>177</v>
      </c>
      <c r="Y1776" s="55"/>
      <c r="Z1776" s="55" t="s">
        <v>48</v>
      </c>
      <c r="AA1776" s="55" t="s">
        <v>129</v>
      </c>
      <c r="AB1776" s="55" t="s">
        <v>42</v>
      </c>
      <c r="AC1776" s="55" t="s">
        <v>1046</v>
      </c>
      <c r="AD1776" s="55" t="s">
        <v>51</v>
      </c>
      <c r="AE1776" s="53"/>
    </row>
    <row r="1777" spans="1:31" x14ac:dyDescent="0.25">
      <c r="A1777" s="55" t="s">
        <v>35</v>
      </c>
      <c r="B1777" s="55" t="s">
        <v>36</v>
      </c>
      <c r="C1777" s="55" t="s">
        <v>37</v>
      </c>
      <c r="D1777" s="55" t="s">
        <v>121</v>
      </c>
      <c r="E1777" s="55" t="s">
        <v>122</v>
      </c>
      <c r="F1777" s="55" t="s">
        <v>123</v>
      </c>
      <c r="G1777" s="55" t="s">
        <v>124</v>
      </c>
      <c r="H1777" s="55" t="s">
        <v>124</v>
      </c>
      <c r="I1777" s="55" t="s">
        <v>42</v>
      </c>
      <c r="J1777" s="55" t="s">
        <v>174</v>
      </c>
      <c r="K1777" s="55" t="s">
        <v>174</v>
      </c>
      <c r="L1777" s="55" t="s">
        <v>43</v>
      </c>
      <c r="M1777" s="55" t="s">
        <v>44</v>
      </c>
      <c r="N1777" s="55" t="s">
        <v>150</v>
      </c>
      <c r="O1777" s="55" t="s">
        <v>42</v>
      </c>
      <c r="P1777" s="55"/>
      <c r="Q1777" s="55" t="s">
        <v>176</v>
      </c>
      <c r="R1777" s="55" t="s">
        <v>721</v>
      </c>
      <c r="S1777" s="55">
        <v>201308</v>
      </c>
      <c r="T1777" s="55" t="s">
        <v>47</v>
      </c>
      <c r="U1777" s="55">
        <v>0</v>
      </c>
      <c r="V1777" s="56">
        <v>-86166.67</v>
      </c>
      <c r="W1777" s="55"/>
      <c r="X1777" s="55" t="s">
        <v>177</v>
      </c>
      <c r="Y1777" s="55"/>
      <c r="Z1777" s="55" t="s">
        <v>48</v>
      </c>
      <c r="AA1777" s="55" t="s">
        <v>129</v>
      </c>
      <c r="AB1777" s="55" t="s">
        <v>42</v>
      </c>
      <c r="AC1777" s="55" t="s">
        <v>1046</v>
      </c>
      <c r="AD1777" s="55" t="s">
        <v>51</v>
      </c>
      <c r="AE1777" s="53"/>
    </row>
    <row r="1778" spans="1:31" x14ac:dyDescent="0.25">
      <c r="A1778" s="55" t="s">
        <v>35</v>
      </c>
      <c r="B1778" s="55" t="s">
        <v>36</v>
      </c>
      <c r="C1778" s="55" t="s">
        <v>37</v>
      </c>
      <c r="D1778" s="55" t="s">
        <v>121</v>
      </c>
      <c r="E1778" s="55" t="s">
        <v>122</v>
      </c>
      <c r="F1778" s="55" t="s">
        <v>123</v>
      </c>
      <c r="G1778" s="55" t="s">
        <v>124</v>
      </c>
      <c r="H1778" s="55" t="s">
        <v>124</v>
      </c>
      <c r="I1778" s="55" t="s">
        <v>42</v>
      </c>
      <c r="J1778" s="55" t="s">
        <v>174</v>
      </c>
      <c r="K1778" s="55" t="s">
        <v>174</v>
      </c>
      <c r="L1778" s="55" t="s">
        <v>43</v>
      </c>
      <c r="M1778" s="55" t="s">
        <v>44</v>
      </c>
      <c r="N1778" s="55" t="s">
        <v>180</v>
      </c>
      <c r="O1778" s="55" t="s">
        <v>42</v>
      </c>
      <c r="P1778" s="55"/>
      <c r="Q1778" s="55" t="s">
        <v>176</v>
      </c>
      <c r="R1778" s="55" t="s">
        <v>721</v>
      </c>
      <c r="S1778" s="55">
        <v>201308</v>
      </c>
      <c r="T1778" s="55" t="s">
        <v>47</v>
      </c>
      <c r="U1778" s="55">
        <v>0</v>
      </c>
      <c r="V1778" s="56">
        <v>-45276</v>
      </c>
      <c r="W1778" s="55"/>
      <c r="X1778" s="55" t="s">
        <v>177</v>
      </c>
      <c r="Y1778" s="55"/>
      <c r="Z1778" s="55" t="s">
        <v>48</v>
      </c>
      <c r="AA1778" s="55" t="s">
        <v>129</v>
      </c>
      <c r="AB1778" s="55" t="s">
        <v>42</v>
      </c>
      <c r="AC1778" s="55" t="s">
        <v>1046</v>
      </c>
      <c r="AD1778" s="55" t="s">
        <v>51</v>
      </c>
      <c r="AE1778" s="53"/>
    </row>
    <row r="1779" spans="1:31" x14ac:dyDescent="0.25">
      <c r="A1779" s="55" t="s">
        <v>35</v>
      </c>
      <c r="B1779" s="55" t="s">
        <v>36</v>
      </c>
      <c r="C1779" s="55" t="s">
        <v>37</v>
      </c>
      <c r="D1779" s="55" t="s">
        <v>121</v>
      </c>
      <c r="E1779" s="55" t="s">
        <v>122</v>
      </c>
      <c r="F1779" s="55" t="s">
        <v>123</v>
      </c>
      <c r="G1779" s="55" t="s">
        <v>124</v>
      </c>
      <c r="H1779" s="55" t="s">
        <v>124</v>
      </c>
      <c r="I1779" s="55" t="s">
        <v>42</v>
      </c>
      <c r="J1779" s="55" t="s">
        <v>182</v>
      </c>
      <c r="K1779" s="55" t="s">
        <v>182</v>
      </c>
      <c r="L1779" s="55" t="s">
        <v>43</v>
      </c>
      <c r="M1779" s="55" t="s">
        <v>44</v>
      </c>
      <c r="N1779" s="55" t="s">
        <v>150</v>
      </c>
      <c r="O1779" s="55" t="s">
        <v>42</v>
      </c>
      <c r="P1779" s="55"/>
      <c r="Q1779" s="55" t="s">
        <v>176</v>
      </c>
      <c r="R1779" s="55"/>
      <c r="S1779" s="55">
        <v>201308</v>
      </c>
      <c r="T1779" s="55" t="s">
        <v>47</v>
      </c>
      <c r="U1779" s="55">
        <v>0</v>
      </c>
      <c r="V1779" s="56">
        <v>-248147.81</v>
      </c>
      <c r="W1779" s="55"/>
      <c r="X1779" s="55" t="s">
        <v>177</v>
      </c>
      <c r="Y1779" s="55"/>
      <c r="Z1779" s="55" t="s">
        <v>48</v>
      </c>
      <c r="AA1779" s="55" t="s">
        <v>129</v>
      </c>
      <c r="AB1779" s="55" t="s">
        <v>42</v>
      </c>
      <c r="AC1779" s="55" t="s">
        <v>1046</v>
      </c>
      <c r="AD1779" s="55" t="s">
        <v>51</v>
      </c>
      <c r="AE1779" s="53"/>
    </row>
    <row r="1780" spans="1:31" x14ac:dyDescent="0.25">
      <c r="A1780" s="55" t="s">
        <v>35</v>
      </c>
      <c r="B1780" s="55" t="s">
        <v>36</v>
      </c>
      <c r="C1780" s="55" t="s">
        <v>37</v>
      </c>
      <c r="D1780" s="55" t="s">
        <v>121</v>
      </c>
      <c r="E1780" s="55" t="s">
        <v>122</v>
      </c>
      <c r="F1780" s="55" t="s">
        <v>123</v>
      </c>
      <c r="G1780" s="55" t="s">
        <v>124</v>
      </c>
      <c r="H1780" s="55" t="s">
        <v>124</v>
      </c>
      <c r="I1780" s="55" t="s">
        <v>42</v>
      </c>
      <c r="J1780" s="55" t="s">
        <v>182</v>
      </c>
      <c r="K1780" s="55" t="s">
        <v>182</v>
      </c>
      <c r="L1780" s="55" t="s">
        <v>43</v>
      </c>
      <c r="M1780" s="55" t="s">
        <v>44</v>
      </c>
      <c r="N1780" s="55" t="s">
        <v>180</v>
      </c>
      <c r="O1780" s="55" t="s">
        <v>42</v>
      </c>
      <c r="P1780" s="55"/>
      <c r="Q1780" s="55" t="s">
        <v>176</v>
      </c>
      <c r="R1780" s="55"/>
      <c r="S1780" s="55">
        <v>201308</v>
      </c>
      <c r="T1780" s="55" t="s">
        <v>47</v>
      </c>
      <c r="U1780" s="55">
        <v>0</v>
      </c>
      <c r="V1780" s="56">
        <v>-7414.72</v>
      </c>
      <c r="W1780" s="55"/>
      <c r="X1780" s="55" t="s">
        <v>177</v>
      </c>
      <c r="Y1780" s="55"/>
      <c r="Z1780" s="55" t="s">
        <v>48</v>
      </c>
      <c r="AA1780" s="55" t="s">
        <v>129</v>
      </c>
      <c r="AB1780" s="55" t="s">
        <v>42</v>
      </c>
      <c r="AC1780" s="55" t="s">
        <v>1046</v>
      </c>
      <c r="AD1780" s="55" t="s">
        <v>51</v>
      </c>
      <c r="AE1780" s="53"/>
    </row>
    <row r="1781" spans="1:31" x14ac:dyDescent="0.25">
      <c r="A1781" s="55" t="s">
        <v>35</v>
      </c>
      <c r="B1781" s="55" t="s">
        <v>36</v>
      </c>
      <c r="C1781" s="55" t="s">
        <v>37</v>
      </c>
      <c r="D1781" s="55" t="s">
        <v>121</v>
      </c>
      <c r="E1781" s="55" t="s">
        <v>122</v>
      </c>
      <c r="F1781" s="55" t="s">
        <v>123</v>
      </c>
      <c r="G1781" s="55" t="s">
        <v>124</v>
      </c>
      <c r="H1781" s="55" t="s">
        <v>124</v>
      </c>
      <c r="I1781" s="55" t="s">
        <v>42</v>
      </c>
      <c r="J1781" s="55" t="s">
        <v>182</v>
      </c>
      <c r="K1781" s="55" t="s">
        <v>182</v>
      </c>
      <c r="L1781" s="55" t="s">
        <v>43</v>
      </c>
      <c r="M1781" s="55" t="s">
        <v>44</v>
      </c>
      <c r="N1781" s="55" t="s">
        <v>180</v>
      </c>
      <c r="O1781" s="55" t="s">
        <v>42</v>
      </c>
      <c r="P1781" s="55"/>
      <c r="Q1781" s="55" t="s">
        <v>176</v>
      </c>
      <c r="R1781" s="55" t="s">
        <v>721</v>
      </c>
      <c r="S1781" s="55">
        <v>201308</v>
      </c>
      <c r="T1781" s="55" t="s">
        <v>47</v>
      </c>
      <c r="U1781" s="55">
        <v>0</v>
      </c>
      <c r="V1781" s="56">
        <v>-120712.31</v>
      </c>
      <c r="W1781" s="55"/>
      <c r="X1781" s="55" t="s">
        <v>177</v>
      </c>
      <c r="Y1781" s="55"/>
      <c r="Z1781" s="55" t="s">
        <v>48</v>
      </c>
      <c r="AA1781" s="55" t="s">
        <v>129</v>
      </c>
      <c r="AB1781" s="55" t="s">
        <v>42</v>
      </c>
      <c r="AC1781" s="55" t="s">
        <v>1046</v>
      </c>
      <c r="AD1781" s="55" t="s">
        <v>51</v>
      </c>
      <c r="AE1781" s="53"/>
    </row>
    <row r="1782" spans="1:31" x14ac:dyDescent="0.25">
      <c r="A1782" s="55" t="s">
        <v>35</v>
      </c>
      <c r="B1782" s="55" t="s">
        <v>36</v>
      </c>
      <c r="C1782" s="55" t="s">
        <v>37</v>
      </c>
      <c r="D1782" s="55" t="s">
        <v>121</v>
      </c>
      <c r="E1782" s="55" t="s">
        <v>122</v>
      </c>
      <c r="F1782" s="55" t="s">
        <v>123</v>
      </c>
      <c r="G1782" s="55" t="s">
        <v>124</v>
      </c>
      <c r="H1782" s="55" t="s">
        <v>124</v>
      </c>
      <c r="I1782" s="55" t="s">
        <v>42</v>
      </c>
      <c r="J1782" s="55" t="s">
        <v>182</v>
      </c>
      <c r="K1782" s="55" t="s">
        <v>182</v>
      </c>
      <c r="L1782" s="55" t="s">
        <v>43</v>
      </c>
      <c r="M1782" s="55" t="s">
        <v>44</v>
      </c>
      <c r="N1782" s="55" t="s">
        <v>150</v>
      </c>
      <c r="O1782" s="55" t="s">
        <v>42</v>
      </c>
      <c r="P1782" s="55"/>
      <c r="Q1782" s="55" t="s">
        <v>176</v>
      </c>
      <c r="R1782" s="55" t="s">
        <v>721</v>
      </c>
      <c r="S1782" s="55">
        <v>201308</v>
      </c>
      <c r="T1782" s="55" t="s">
        <v>47</v>
      </c>
      <c r="U1782" s="55">
        <v>0</v>
      </c>
      <c r="V1782" s="56">
        <v>-191502.94</v>
      </c>
      <c r="W1782" s="55"/>
      <c r="X1782" s="55" t="s">
        <v>177</v>
      </c>
      <c r="Y1782" s="55"/>
      <c r="Z1782" s="55" t="s">
        <v>48</v>
      </c>
      <c r="AA1782" s="55" t="s">
        <v>129</v>
      </c>
      <c r="AB1782" s="55" t="s">
        <v>42</v>
      </c>
      <c r="AC1782" s="55" t="s">
        <v>1046</v>
      </c>
      <c r="AD1782" s="55" t="s">
        <v>51</v>
      </c>
      <c r="AE1782" s="53"/>
    </row>
    <row r="1783" spans="1:31" x14ac:dyDescent="0.25">
      <c r="A1783" s="55" t="s">
        <v>35</v>
      </c>
      <c r="B1783" s="55" t="s">
        <v>36</v>
      </c>
      <c r="C1783" s="55" t="s">
        <v>37</v>
      </c>
      <c r="D1783" s="55" t="s">
        <v>121</v>
      </c>
      <c r="E1783" s="55" t="s">
        <v>122</v>
      </c>
      <c r="F1783" s="55" t="s">
        <v>123</v>
      </c>
      <c r="G1783" s="55" t="s">
        <v>124</v>
      </c>
      <c r="H1783" s="55" t="s">
        <v>124</v>
      </c>
      <c r="I1783" s="55" t="s">
        <v>42</v>
      </c>
      <c r="J1783" s="55" t="s">
        <v>182</v>
      </c>
      <c r="K1783" s="55" t="s">
        <v>182</v>
      </c>
      <c r="L1783" s="55" t="s">
        <v>43</v>
      </c>
      <c r="M1783" s="55" t="s">
        <v>44</v>
      </c>
      <c r="N1783" s="55" t="s">
        <v>150</v>
      </c>
      <c r="O1783" s="55" t="s">
        <v>42</v>
      </c>
      <c r="P1783" s="55"/>
      <c r="Q1783" s="55" t="s">
        <v>176</v>
      </c>
      <c r="R1783" s="55"/>
      <c r="S1783" s="55">
        <v>201308</v>
      </c>
      <c r="T1783" s="55" t="s">
        <v>52</v>
      </c>
      <c r="U1783" s="55">
        <v>0</v>
      </c>
      <c r="V1783" s="56">
        <v>119384.25</v>
      </c>
      <c r="W1783" s="55"/>
      <c r="X1783" s="55" t="s">
        <v>177</v>
      </c>
      <c r="Y1783" s="55"/>
      <c r="Z1783" s="55" t="s">
        <v>48</v>
      </c>
      <c r="AA1783" s="55" t="s">
        <v>129</v>
      </c>
      <c r="AB1783" s="55" t="s">
        <v>42</v>
      </c>
      <c r="AC1783" s="55" t="s">
        <v>1047</v>
      </c>
      <c r="AD1783" s="55" t="s">
        <v>51</v>
      </c>
      <c r="AE1783" s="53"/>
    </row>
    <row r="1784" spans="1:31" x14ac:dyDescent="0.25">
      <c r="A1784" s="55" t="s">
        <v>35</v>
      </c>
      <c r="B1784" s="55" t="s">
        <v>36</v>
      </c>
      <c r="C1784" s="55" t="s">
        <v>37</v>
      </c>
      <c r="D1784" s="55" t="s">
        <v>121</v>
      </c>
      <c r="E1784" s="55" t="s">
        <v>122</v>
      </c>
      <c r="F1784" s="55" t="s">
        <v>123</v>
      </c>
      <c r="G1784" s="55" t="s">
        <v>124</v>
      </c>
      <c r="H1784" s="55" t="s">
        <v>124</v>
      </c>
      <c r="I1784" s="55" t="s">
        <v>42</v>
      </c>
      <c r="J1784" s="55" t="s">
        <v>182</v>
      </c>
      <c r="K1784" s="55" t="s">
        <v>182</v>
      </c>
      <c r="L1784" s="55" t="s">
        <v>43</v>
      </c>
      <c r="M1784" s="55" t="s">
        <v>44</v>
      </c>
      <c r="N1784" s="55" t="s">
        <v>180</v>
      </c>
      <c r="O1784" s="55" t="s">
        <v>42</v>
      </c>
      <c r="P1784" s="55"/>
      <c r="Q1784" s="55" t="s">
        <v>176</v>
      </c>
      <c r="R1784" s="55"/>
      <c r="S1784" s="55">
        <v>201308</v>
      </c>
      <c r="T1784" s="55" t="s">
        <v>52</v>
      </c>
      <c r="U1784" s="55">
        <v>0</v>
      </c>
      <c r="V1784" s="56">
        <v>139405.69</v>
      </c>
      <c r="W1784" s="55"/>
      <c r="X1784" s="55" t="s">
        <v>177</v>
      </c>
      <c r="Y1784" s="55"/>
      <c r="Z1784" s="55" t="s">
        <v>48</v>
      </c>
      <c r="AA1784" s="55" t="s">
        <v>129</v>
      </c>
      <c r="AB1784" s="55" t="s">
        <v>42</v>
      </c>
      <c r="AC1784" s="55" t="s">
        <v>1047</v>
      </c>
      <c r="AD1784" s="55" t="s">
        <v>51</v>
      </c>
      <c r="AE1784" s="53"/>
    </row>
    <row r="1785" spans="1:31" x14ac:dyDescent="0.25">
      <c r="A1785" s="55" t="s">
        <v>35</v>
      </c>
      <c r="B1785" s="55" t="s">
        <v>36</v>
      </c>
      <c r="C1785" s="55" t="s">
        <v>37</v>
      </c>
      <c r="D1785" s="55" t="s">
        <v>121</v>
      </c>
      <c r="E1785" s="55" t="s">
        <v>122</v>
      </c>
      <c r="F1785" s="55" t="s">
        <v>123</v>
      </c>
      <c r="G1785" s="55" t="s">
        <v>124</v>
      </c>
      <c r="H1785" s="55" t="s">
        <v>124</v>
      </c>
      <c r="I1785" s="55" t="s">
        <v>42</v>
      </c>
      <c r="J1785" s="55" t="s">
        <v>182</v>
      </c>
      <c r="K1785" s="55" t="s">
        <v>182</v>
      </c>
      <c r="L1785" s="55" t="s">
        <v>43</v>
      </c>
      <c r="M1785" s="55" t="s">
        <v>44</v>
      </c>
      <c r="N1785" s="55" t="s">
        <v>180</v>
      </c>
      <c r="O1785" s="55" t="s">
        <v>42</v>
      </c>
      <c r="P1785" s="55"/>
      <c r="Q1785" s="55" t="s">
        <v>176</v>
      </c>
      <c r="R1785" s="55"/>
      <c r="S1785" s="55">
        <v>201308</v>
      </c>
      <c r="T1785" s="55" t="s">
        <v>52</v>
      </c>
      <c r="U1785" s="55">
        <v>0</v>
      </c>
      <c r="V1785" s="56">
        <v>216494.68</v>
      </c>
      <c r="W1785" s="55"/>
      <c r="X1785" s="55" t="s">
        <v>177</v>
      </c>
      <c r="Y1785" s="55"/>
      <c r="Z1785" s="55" t="s">
        <v>48</v>
      </c>
      <c r="AA1785" s="55" t="s">
        <v>129</v>
      </c>
      <c r="AB1785" s="55" t="s">
        <v>42</v>
      </c>
      <c r="AC1785" s="55" t="s">
        <v>1047</v>
      </c>
      <c r="AD1785" s="55" t="s">
        <v>51</v>
      </c>
      <c r="AE1785" s="53"/>
    </row>
    <row r="1786" spans="1:31" x14ac:dyDescent="0.25">
      <c r="A1786" s="55" t="s">
        <v>35</v>
      </c>
      <c r="B1786" s="55" t="s">
        <v>36</v>
      </c>
      <c r="C1786" s="55" t="s">
        <v>37</v>
      </c>
      <c r="D1786" s="55" t="s">
        <v>121</v>
      </c>
      <c r="E1786" s="55" t="s">
        <v>122</v>
      </c>
      <c r="F1786" s="55" t="s">
        <v>123</v>
      </c>
      <c r="G1786" s="55" t="s">
        <v>124</v>
      </c>
      <c r="H1786" s="55" t="s">
        <v>124</v>
      </c>
      <c r="I1786" s="55" t="s">
        <v>42</v>
      </c>
      <c r="J1786" s="55" t="s">
        <v>182</v>
      </c>
      <c r="K1786" s="55" t="s">
        <v>182</v>
      </c>
      <c r="L1786" s="55" t="s">
        <v>43</v>
      </c>
      <c r="M1786" s="55" t="s">
        <v>44</v>
      </c>
      <c r="N1786" s="55" t="s">
        <v>150</v>
      </c>
      <c r="O1786" s="55" t="s">
        <v>42</v>
      </c>
      <c r="P1786" s="55"/>
      <c r="Q1786" s="55" t="s">
        <v>176</v>
      </c>
      <c r="R1786" s="55"/>
      <c r="S1786" s="55">
        <v>201308</v>
      </c>
      <c r="T1786" s="55" t="s">
        <v>52</v>
      </c>
      <c r="U1786" s="55">
        <v>0</v>
      </c>
      <c r="V1786" s="56">
        <v>391543.1</v>
      </c>
      <c r="W1786" s="55"/>
      <c r="X1786" s="55" t="s">
        <v>177</v>
      </c>
      <c r="Y1786" s="55"/>
      <c r="Z1786" s="55" t="s">
        <v>48</v>
      </c>
      <c r="AA1786" s="55" t="s">
        <v>129</v>
      </c>
      <c r="AB1786" s="55" t="s">
        <v>42</v>
      </c>
      <c r="AC1786" s="55" t="s">
        <v>1047</v>
      </c>
      <c r="AD1786" s="55" t="s">
        <v>51</v>
      </c>
      <c r="AE1786" s="53"/>
    </row>
    <row r="1787" spans="1:31" x14ac:dyDescent="0.25">
      <c r="A1787" s="55" t="s">
        <v>35</v>
      </c>
      <c r="B1787" s="55" t="s">
        <v>36</v>
      </c>
      <c r="C1787" s="55" t="s">
        <v>37</v>
      </c>
      <c r="D1787" s="55" t="s">
        <v>121</v>
      </c>
      <c r="E1787" s="55" t="s">
        <v>122</v>
      </c>
      <c r="F1787" s="55" t="s">
        <v>123</v>
      </c>
      <c r="G1787" s="55" t="s">
        <v>124</v>
      </c>
      <c r="H1787" s="55" t="s">
        <v>124</v>
      </c>
      <c r="I1787" s="55" t="s">
        <v>42</v>
      </c>
      <c r="J1787" s="55" t="s">
        <v>652</v>
      </c>
      <c r="K1787" s="55" t="s">
        <v>652</v>
      </c>
      <c r="L1787" s="55" t="s">
        <v>43</v>
      </c>
      <c r="M1787" s="55" t="s">
        <v>44</v>
      </c>
      <c r="N1787" s="55" t="s">
        <v>150</v>
      </c>
      <c r="O1787" s="55" t="s">
        <v>42</v>
      </c>
      <c r="P1787" s="55"/>
      <c r="Q1787" s="55" t="s">
        <v>176</v>
      </c>
      <c r="R1787" s="55"/>
      <c r="S1787" s="55">
        <v>201308</v>
      </c>
      <c r="T1787" s="55" t="s">
        <v>52</v>
      </c>
      <c r="U1787" s="55">
        <v>0</v>
      </c>
      <c r="V1787" s="56">
        <v>5056.5</v>
      </c>
      <c r="W1787" s="55"/>
      <c r="X1787" s="55" t="s">
        <v>177</v>
      </c>
      <c r="Y1787" s="55"/>
      <c r="Z1787" s="55" t="s">
        <v>48</v>
      </c>
      <c r="AA1787" s="55" t="s">
        <v>129</v>
      </c>
      <c r="AB1787" s="55" t="s">
        <v>42</v>
      </c>
      <c r="AC1787" s="55" t="s">
        <v>1047</v>
      </c>
      <c r="AD1787" s="55" t="s">
        <v>51</v>
      </c>
      <c r="AE1787" s="53"/>
    </row>
    <row r="1788" spans="1:31" x14ac:dyDescent="0.25">
      <c r="A1788" s="55" t="s">
        <v>35</v>
      </c>
      <c r="B1788" s="55" t="s">
        <v>36</v>
      </c>
      <c r="C1788" s="55" t="s">
        <v>37</v>
      </c>
      <c r="D1788" s="55" t="s">
        <v>121</v>
      </c>
      <c r="E1788" s="55" t="s">
        <v>122</v>
      </c>
      <c r="F1788" s="55" t="s">
        <v>123</v>
      </c>
      <c r="G1788" s="55" t="s">
        <v>124</v>
      </c>
      <c r="H1788" s="55" t="s">
        <v>124</v>
      </c>
      <c r="I1788" s="55" t="s">
        <v>42</v>
      </c>
      <c r="J1788" s="55" t="s">
        <v>652</v>
      </c>
      <c r="K1788" s="55" t="s">
        <v>652</v>
      </c>
      <c r="L1788" s="55" t="s">
        <v>43</v>
      </c>
      <c r="M1788" s="55" t="s">
        <v>44</v>
      </c>
      <c r="N1788" s="55" t="s">
        <v>180</v>
      </c>
      <c r="O1788" s="55" t="s">
        <v>42</v>
      </c>
      <c r="P1788" s="55"/>
      <c r="Q1788" s="55" t="s">
        <v>176</v>
      </c>
      <c r="R1788" s="55"/>
      <c r="S1788" s="55">
        <v>201308</v>
      </c>
      <c r="T1788" s="55" t="s">
        <v>52</v>
      </c>
      <c r="U1788" s="55">
        <v>0</v>
      </c>
      <c r="V1788" s="56">
        <v>26574.29</v>
      </c>
      <c r="W1788" s="55"/>
      <c r="X1788" s="55" t="s">
        <v>177</v>
      </c>
      <c r="Y1788" s="55"/>
      <c r="Z1788" s="55" t="s">
        <v>48</v>
      </c>
      <c r="AA1788" s="55" t="s">
        <v>129</v>
      </c>
      <c r="AB1788" s="55" t="s">
        <v>42</v>
      </c>
      <c r="AC1788" s="55" t="s">
        <v>1047</v>
      </c>
      <c r="AD1788" s="55" t="s">
        <v>51</v>
      </c>
      <c r="AE1788" s="53"/>
    </row>
    <row r="1789" spans="1:31" x14ac:dyDescent="0.25">
      <c r="A1789" s="55" t="s">
        <v>35</v>
      </c>
      <c r="B1789" s="55" t="s">
        <v>36</v>
      </c>
      <c r="C1789" s="55" t="s">
        <v>37</v>
      </c>
      <c r="D1789" s="55" t="s">
        <v>121</v>
      </c>
      <c r="E1789" s="55" t="s">
        <v>122</v>
      </c>
      <c r="F1789" s="55" t="s">
        <v>123</v>
      </c>
      <c r="G1789" s="55" t="s">
        <v>124</v>
      </c>
      <c r="H1789" s="55" t="s">
        <v>124</v>
      </c>
      <c r="I1789" s="55" t="s">
        <v>42</v>
      </c>
      <c r="J1789" s="55" t="s">
        <v>532</v>
      </c>
      <c r="K1789" s="55" t="s">
        <v>532</v>
      </c>
      <c r="L1789" s="55" t="s">
        <v>43</v>
      </c>
      <c r="M1789" s="55" t="s">
        <v>44</v>
      </c>
      <c r="N1789" s="55" t="s">
        <v>150</v>
      </c>
      <c r="O1789" s="55" t="s">
        <v>42</v>
      </c>
      <c r="P1789" s="55"/>
      <c r="Q1789" s="55" t="s">
        <v>176</v>
      </c>
      <c r="R1789" s="55" t="s">
        <v>721</v>
      </c>
      <c r="S1789" s="55">
        <v>201308</v>
      </c>
      <c r="T1789" s="55" t="s">
        <v>47</v>
      </c>
      <c r="U1789" s="55">
        <v>0</v>
      </c>
      <c r="V1789" s="56">
        <v>-63350.96</v>
      </c>
      <c r="W1789" s="55"/>
      <c r="X1789" s="55" t="s">
        <v>177</v>
      </c>
      <c r="Y1789" s="55"/>
      <c r="Z1789" s="55" t="s">
        <v>48</v>
      </c>
      <c r="AA1789" s="55" t="s">
        <v>129</v>
      </c>
      <c r="AB1789" s="55" t="s">
        <v>42</v>
      </c>
      <c r="AC1789" s="55" t="s">
        <v>1046</v>
      </c>
      <c r="AD1789" s="55" t="s">
        <v>51</v>
      </c>
      <c r="AE1789" s="53"/>
    </row>
    <row r="1790" spans="1:31" x14ac:dyDescent="0.25">
      <c r="A1790" s="55" t="s">
        <v>35</v>
      </c>
      <c r="B1790" s="55" t="s">
        <v>36</v>
      </c>
      <c r="C1790" s="55" t="s">
        <v>37</v>
      </c>
      <c r="D1790" s="55" t="s">
        <v>121</v>
      </c>
      <c r="E1790" s="55" t="s">
        <v>122</v>
      </c>
      <c r="F1790" s="55" t="s">
        <v>123</v>
      </c>
      <c r="G1790" s="55" t="s">
        <v>124</v>
      </c>
      <c r="H1790" s="55" t="s">
        <v>124</v>
      </c>
      <c r="I1790" s="55" t="s">
        <v>42</v>
      </c>
      <c r="J1790" s="55" t="s">
        <v>532</v>
      </c>
      <c r="K1790" s="55" t="s">
        <v>532</v>
      </c>
      <c r="L1790" s="55" t="s">
        <v>43</v>
      </c>
      <c r="M1790" s="55" t="s">
        <v>44</v>
      </c>
      <c r="N1790" s="55" t="s">
        <v>150</v>
      </c>
      <c r="O1790" s="55" t="s">
        <v>42</v>
      </c>
      <c r="P1790" s="55"/>
      <c r="Q1790" s="55" t="s">
        <v>176</v>
      </c>
      <c r="R1790" s="55"/>
      <c r="S1790" s="55">
        <v>201308</v>
      </c>
      <c r="T1790" s="55" t="s">
        <v>52</v>
      </c>
      <c r="U1790" s="55">
        <v>0</v>
      </c>
      <c r="V1790" s="56">
        <v>2414.79</v>
      </c>
      <c r="W1790" s="55"/>
      <c r="X1790" s="55" t="s">
        <v>177</v>
      </c>
      <c r="Y1790" s="55"/>
      <c r="Z1790" s="55" t="s">
        <v>48</v>
      </c>
      <c r="AA1790" s="55" t="s">
        <v>129</v>
      </c>
      <c r="AB1790" s="55" t="s">
        <v>42</v>
      </c>
      <c r="AC1790" s="55" t="s">
        <v>1047</v>
      </c>
      <c r="AD1790" s="55" t="s">
        <v>51</v>
      </c>
      <c r="AE1790" s="53"/>
    </row>
    <row r="1791" spans="1:31" x14ac:dyDescent="0.25">
      <c r="A1791" s="55" t="s">
        <v>35</v>
      </c>
      <c r="B1791" s="55" t="s">
        <v>36</v>
      </c>
      <c r="C1791" s="55" t="s">
        <v>37</v>
      </c>
      <c r="D1791" s="55" t="s">
        <v>121</v>
      </c>
      <c r="E1791" s="55" t="s">
        <v>122</v>
      </c>
      <c r="F1791" s="55" t="s">
        <v>123</v>
      </c>
      <c r="G1791" s="55" t="s">
        <v>124</v>
      </c>
      <c r="H1791" s="55" t="s">
        <v>124</v>
      </c>
      <c r="I1791" s="55" t="s">
        <v>42</v>
      </c>
      <c r="J1791" s="55" t="s">
        <v>532</v>
      </c>
      <c r="K1791" s="55" t="s">
        <v>532</v>
      </c>
      <c r="L1791" s="55" t="s">
        <v>43</v>
      </c>
      <c r="M1791" s="55" t="s">
        <v>44</v>
      </c>
      <c r="N1791" s="55" t="s">
        <v>150</v>
      </c>
      <c r="O1791" s="55" t="s">
        <v>42</v>
      </c>
      <c r="P1791" s="55"/>
      <c r="Q1791" s="55" t="s">
        <v>176</v>
      </c>
      <c r="R1791" s="55"/>
      <c r="S1791" s="55">
        <v>201308</v>
      </c>
      <c r="T1791" s="55" t="s">
        <v>52</v>
      </c>
      <c r="U1791" s="55">
        <v>0</v>
      </c>
      <c r="V1791" s="56">
        <v>80.12</v>
      </c>
      <c r="W1791" s="55"/>
      <c r="X1791" s="55" t="s">
        <v>177</v>
      </c>
      <c r="Y1791" s="55"/>
      <c r="Z1791" s="55" t="s">
        <v>48</v>
      </c>
      <c r="AA1791" s="55" t="s">
        <v>129</v>
      </c>
      <c r="AB1791" s="55" t="s">
        <v>42</v>
      </c>
      <c r="AC1791" s="55" t="s">
        <v>1047</v>
      </c>
      <c r="AD1791" s="55" t="s">
        <v>51</v>
      </c>
      <c r="AE1791" s="53"/>
    </row>
    <row r="1792" spans="1:31" x14ac:dyDescent="0.25">
      <c r="A1792" s="55" t="s">
        <v>35</v>
      </c>
      <c r="B1792" s="55" t="s">
        <v>36</v>
      </c>
      <c r="C1792" s="55" t="s">
        <v>37</v>
      </c>
      <c r="D1792" s="55" t="s">
        <v>121</v>
      </c>
      <c r="E1792" s="55" t="s">
        <v>122</v>
      </c>
      <c r="F1792" s="55" t="s">
        <v>123</v>
      </c>
      <c r="G1792" s="55" t="s">
        <v>124</v>
      </c>
      <c r="H1792" s="55" t="s">
        <v>124</v>
      </c>
      <c r="I1792" s="55" t="s">
        <v>42</v>
      </c>
      <c r="J1792" s="55" t="s">
        <v>190</v>
      </c>
      <c r="K1792" s="55" t="s">
        <v>190</v>
      </c>
      <c r="L1792" s="55" t="s">
        <v>43</v>
      </c>
      <c r="M1792" s="55" t="s">
        <v>44</v>
      </c>
      <c r="N1792" s="55" t="s">
        <v>150</v>
      </c>
      <c r="O1792" s="55" t="s">
        <v>42</v>
      </c>
      <c r="P1792" s="55"/>
      <c r="Q1792" s="55" t="s">
        <v>176</v>
      </c>
      <c r="R1792" s="55" t="s">
        <v>721</v>
      </c>
      <c r="S1792" s="55">
        <v>201308</v>
      </c>
      <c r="T1792" s="55" t="s">
        <v>47</v>
      </c>
      <c r="U1792" s="55">
        <v>0</v>
      </c>
      <c r="V1792" s="56">
        <v>-50000</v>
      </c>
      <c r="W1792" s="55"/>
      <c r="X1792" s="55" t="s">
        <v>177</v>
      </c>
      <c r="Y1792" s="55"/>
      <c r="Z1792" s="55" t="s">
        <v>48</v>
      </c>
      <c r="AA1792" s="55" t="s">
        <v>129</v>
      </c>
      <c r="AB1792" s="55" t="s">
        <v>42</v>
      </c>
      <c r="AC1792" s="55" t="s">
        <v>1046</v>
      </c>
      <c r="AD1792" s="55" t="s">
        <v>51</v>
      </c>
      <c r="AE1792" s="53"/>
    </row>
    <row r="1793" spans="1:31" x14ac:dyDescent="0.25">
      <c r="A1793" s="55" t="s">
        <v>35</v>
      </c>
      <c r="B1793" s="55" t="s">
        <v>36</v>
      </c>
      <c r="C1793" s="55" t="s">
        <v>37</v>
      </c>
      <c r="D1793" s="55" t="s">
        <v>121</v>
      </c>
      <c r="E1793" s="55" t="s">
        <v>122</v>
      </c>
      <c r="F1793" s="55" t="s">
        <v>123</v>
      </c>
      <c r="G1793" s="55" t="s">
        <v>124</v>
      </c>
      <c r="H1793" s="55" t="s">
        <v>124</v>
      </c>
      <c r="I1793" s="55" t="s">
        <v>42</v>
      </c>
      <c r="J1793" s="55" t="s">
        <v>190</v>
      </c>
      <c r="K1793" s="55" t="s">
        <v>190</v>
      </c>
      <c r="L1793" s="55" t="s">
        <v>43</v>
      </c>
      <c r="M1793" s="55" t="s">
        <v>44</v>
      </c>
      <c r="N1793" s="55" t="s">
        <v>150</v>
      </c>
      <c r="O1793" s="55" t="s">
        <v>42</v>
      </c>
      <c r="P1793" s="55"/>
      <c r="Q1793" s="55" t="s">
        <v>176</v>
      </c>
      <c r="R1793" s="55"/>
      <c r="S1793" s="55">
        <v>201308</v>
      </c>
      <c r="T1793" s="55" t="s">
        <v>52</v>
      </c>
      <c r="U1793" s="55">
        <v>0</v>
      </c>
      <c r="V1793" s="56">
        <v>50000</v>
      </c>
      <c r="W1793" s="55"/>
      <c r="X1793" s="55" t="s">
        <v>177</v>
      </c>
      <c r="Y1793" s="55"/>
      <c r="Z1793" s="55" t="s">
        <v>48</v>
      </c>
      <c r="AA1793" s="55" t="s">
        <v>129</v>
      </c>
      <c r="AB1793" s="55" t="s">
        <v>42</v>
      </c>
      <c r="AC1793" s="55" t="s">
        <v>1047</v>
      </c>
      <c r="AD1793" s="55" t="s">
        <v>51</v>
      </c>
      <c r="AE1793" s="53"/>
    </row>
    <row r="1794" spans="1:31" x14ac:dyDescent="0.25">
      <c r="A1794" s="55" t="s">
        <v>35</v>
      </c>
      <c r="B1794" s="55" t="s">
        <v>36</v>
      </c>
      <c r="C1794" s="55" t="s">
        <v>37</v>
      </c>
      <c r="D1794" s="55" t="s">
        <v>121</v>
      </c>
      <c r="E1794" s="55" t="s">
        <v>215</v>
      </c>
      <c r="F1794" s="55" t="s">
        <v>216</v>
      </c>
      <c r="G1794" s="55" t="s">
        <v>124</v>
      </c>
      <c r="H1794" s="55" t="s">
        <v>124</v>
      </c>
      <c r="I1794" s="55" t="s">
        <v>42</v>
      </c>
      <c r="J1794" s="55" t="s">
        <v>217</v>
      </c>
      <c r="K1794" s="55" t="s">
        <v>217</v>
      </c>
      <c r="L1794" s="55" t="s">
        <v>43</v>
      </c>
      <c r="M1794" s="55" t="s">
        <v>44</v>
      </c>
      <c r="N1794" s="55" t="s">
        <v>150</v>
      </c>
      <c r="O1794" s="55" t="s">
        <v>42</v>
      </c>
      <c r="P1794" s="55"/>
      <c r="Q1794" s="55" t="s">
        <v>660</v>
      </c>
      <c r="R1794" s="55"/>
      <c r="S1794" s="55">
        <v>201308</v>
      </c>
      <c r="T1794" s="55" t="s">
        <v>47</v>
      </c>
      <c r="U1794" s="55">
        <v>0</v>
      </c>
      <c r="V1794" s="56">
        <v>-230259.62</v>
      </c>
      <c r="W1794" s="55"/>
      <c r="X1794" s="55" t="s">
        <v>230</v>
      </c>
      <c r="Y1794" s="55"/>
      <c r="Z1794" s="55" t="s">
        <v>48</v>
      </c>
      <c r="AA1794" s="55" t="s">
        <v>129</v>
      </c>
      <c r="AB1794" s="55" t="s">
        <v>42</v>
      </c>
      <c r="AC1794" s="55" t="s">
        <v>1046</v>
      </c>
      <c r="AD1794" s="55" t="s">
        <v>51</v>
      </c>
      <c r="AE1794" s="53"/>
    </row>
    <row r="1795" spans="1:31" x14ac:dyDescent="0.25">
      <c r="A1795" s="55" t="s">
        <v>35</v>
      </c>
      <c r="B1795" s="55" t="s">
        <v>36</v>
      </c>
      <c r="C1795" s="55" t="s">
        <v>37</v>
      </c>
      <c r="D1795" s="55" t="s">
        <v>121</v>
      </c>
      <c r="E1795" s="55" t="s">
        <v>215</v>
      </c>
      <c r="F1795" s="55" t="s">
        <v>216</v>
      </c>
      <c r="G1795" s="55" t="s">
        <v>124</v>
      </c>
      <c r="H1795" s="55" t="s">
        <v>124</v>
      </c>
      <c r="I1795" s="55" t="s">
        <v>42</v>
      </c>
      <c r="J1795" s="55" t="s">
        <v>217</v>
      </c>
      <c r="K1795" s="55" t="s">
        <v>217</v>
      </c>
      <c r="L1795" s="55" t="s">
        <v>43</v>
      </c>
      <c r="M1795" s="55" t="s">
        <v>44</v>
      </c>
      <c r="N1795" s="55" t="s">
        <v>180</v>
      </c>
      <c r="O1795" s="55" t="s">
        <v>42</v>
      </c>
      <c r="P1795" s="55"/>
      <c r="Q1795" s="55" t="s">
        <v>218</v>
      </c>
      <c r="R1795" s="55"/>
      <c r="S1795" s="55">
        <v>201308</v>
      </c>
      <c r="T1795" s="55" t="s">
        <v>47</v>
      </c>
      <c r="U1795" s="55">
        <v>0</v>
      </c>
      <c r="V1795" s="56">
        <v>-292549.71999999997</v>
      </c>
      <c r="W1795" s="55"/>
      <c r="X1795" s="55"/>
      <c r="Y1795" s="55"/>
      <c r="Z1795" s="55" t="s">
        <v>48</v>
      </c>
      <c r="AA1795" s="55" t="s">
        <v>129</v>
      </c>
      <c r="AB1795" s="55" t="s">
        <v>42</v>
      </c>
      <c r="AC1795" s="55" t="s">
        <v>1046</v>
      </c>
      <c r="AD1795" s="55" t="s">
        <v>51</v>
      </c>
      <c r="AE1795" s="53"/>
    </row>
    <row r="1796" spans="1:31" x14ac:dyDescent="0.25">
      <c r="A1796" s="55" t="s">
        <v>35</v>
      </c>
      <c r="B1796" s="55" t="s">
        <v>36</v>
      </c>
      <c r="C1796" s="55" t="s">
        <v>37</v>
      </c>
      <c r="D1796" s="55" t="s">
        <v>121</v>
      </c>
      <c r="E1796" s="55" t="s">
        <v>215</v>
      </c>
      <c r="F1796" s="55" t="s">
        <v>216</v>
      </c>
      <c r="G1796" s="55" t="s">
        <v>124</v>
      </c>
      <c r="H1796" s="55" t="s">
        <v>124</v>
      </c>
      <c r="I1796" s="55" t="s">
        <v>42</v>
      </c>
      <c r="J1796" s="55" t="s">
        <v>217</v>
      </c>
      <c r="K1796" s="55" t="s">
        <v>217</v>
      </c>
      <c r="L1796" s="55" t="s">
        <v>43</v>
      </c>
      <c r="M1796" s="55" t="s">
        <v>44</v>
      </c>
      <c r="N1796" s="55" t="s">
        <v>180</v>
      </c>
      <c r="O1796" s="55" t="s">
        <v>42</v>
      </c>
      <c r="P1796" s="55"/>
      <c r="Q1796" s="55" t="s">
        <v>218</v>
      </c>
      <c r="R1796" s="55"/>
      <c r="S1796" s="55">
        <v>201308</v>
      </c>
      <c r="T1796" s="55" t="s">
        <v>47</v>
      </c>
      <c r="U1796" s="55">
        <v>0</v>
      </c>
      <c r="V1796" s="56">
        <v>-379071.26</v>
      </c>
      <c r="W1796" s="55"/>
      <c r="X1796" s="55"/>
      <c r="Y1796" s="55"/>
      <c r="Z1796" s="55" t="s">
        <v>48</v>
      </c>
      <c r="AA1796" s="55" t="s">
        <v>129</v>
      </c>
      <c r="AB1796" s="55" t="s">
        <v>42</v>
      </c>
      <c r="AC1796" s="55" t="s">
        <v>1046</v>
      </c>
      <c r="AD1796" s="55" t="s">
        <v>51</v>
      </c>
      <c r="AE1796" s="53"/>
    </row>
    <row r="1797" spans="1:31" x14ac:dyDescent="0.25">
      <c r="A1797" s="55" t="s">
        <v>35</v>
      </c>
      <c r="B1797" s="55" t="s">
        <v>36</v>
      </c>
      <c r="C1797" s="55" t="s">
        <v>37</v>
      </c>
      <c r="D1797" s="55" t="s">
        <v>121</v>
      </c>
      <c r="E1797" s="55" t="s">
        <v>215</v>
      </c>
      <c r="F1797" s="55" t="s">
        <v>216</v>
      </c>
      <c r="G1797" s="55" t="s">
        <v>124</v>
      </c>
      <c r="H1797" s="55" t="s">
        <v>124</v>
      </c>
      <c r="I1797" s="55" t="s">
        <v>42</v>
      </c>
      <c r="J1797" s="55" t="s">
        <v>217</v>
      </c>
      <c r="K1797" s="55" t="s">
        <v>217</v>
      </c>
      <c r="L1797" s="55" t="s">
        <v>43</v>
      </c>
      <c r="M1797" s="55" t="s">
        <v>44</v>
      </c>
      <c r="N1797" s="55" t="s">
        <v>150</v>
      </c>
      <c r="O1797" s="55" t="s">
        <v>42</v>
      </c>
      <c r="P1797" s="55"/>
      <c r="Q1797" s="55" t="s">
        <v>1055</v>
      </c>
      <c r="R1797" s="55" t="s">
        <v>751</v>
      </c>
      <c r="S1797" s="55">
        <v>201308</v>
      </c>
      <c r="T1797" s="55" t="s">
        <v>47</v>
      </c>
      <c r="U1797" s="55">
        <v>0</v>
      </c>
      <c r="V1797" s="56">
        <v>-119038.08</v>
      </c>
      <c r="W1797" s="55"/>
      <c r="X1797" s="55" t="s">
        <v>752</v>
      </c>
      <c r="Y1797" s="55"/>
      <c r="Z1797" s="55" t="s">
        <v>48</v>
      </c>
      <c r="AA1797" s="55" t="s">
        <v>129</v>
      </c>
      <c r="AB1797" s="55" t="s">
        <v>42</v>
      </c>
      <c r="AC1797" s="55" t="s">
        <v>1056</v>
      </c>
      <c r="AD1797" s="55" t="s">
        <v>51</v>
      </c>
      <c r="AE1797" s="53"/>
    </row>
    <row r="1798" spans="1:31" x14ac:dyDescent="0.25">
      <c r="A1798" s="55" t="s">
        <v>35</v>
      </c>
      <c r="B1798" s="55" t="s">
        <v>36</v>
      </c>
      <c r="C1798" s="55" t="s">
        <v>37</v>
      </c>
      <c r="D1798" s="55" t="s">
        <v>121</v>
      </c>
      <c r="E1798" s="55" t="s">
        <v>215</v>
      </c>
      <c r="F1798" s="55" t="s">
        <v>216</v>
      </c>
      <c r="G1798" s="55" t="s">
        <v>124</v>
      </c>
      <c r="H1798" s="55" t="s">
        <v>124</v>
      </c>
      <c r="I1798" s="55" t="s">
        <v>42</v>
      </c>
      <c r="J1798" s="55" t="s">
        <v>217</v>
      </c>
      <c r="K1798" s="55" t="s">
        <v>217</v>
      </c>
      <c r="L1798" s="55" t="s">
        <v>43</v>
      </c>
      <c r="M1798" s="55" t="s">
        <v>44</v>
      </c>
      <c r="N1798" s="55" t="s">
        <v>180</v>
      </c>
      <c r="O1798" s="55" t="s">
        <v>42</v>
      </c>
      <c r="P1798" s="55"/>
      <c r="Q1798" s="55" t="s">
        <v>1055</v>
      </c>
      <c r="R1798" s="55" t="s">
        <v>751</v>
      </c>
      <c r="S1798" s="55">
        <v>201308</v>
      </c>
      <c r="T1798" s="55" t="s">
        <v>52</v>
      </c>
      <c r="U1798" s="55">
        <v>0</v>
      </c>
      <c r="V1798" s="56">
        <v>119038.08</v>
      </c>
      <c r="W1798" s="55"/>
      <c r="X1798" s="55" t="s">
        <v>752</v>
      </c>
      <c r="Y1798" s="55"/>
      <c r="Z1798" s="55" t="s">
        <v>48</v>
      </c>
      <c r="AA1798" s="55" t="s">
        <v>129</v>
      </c>
      <c r="AB1798" s="55" t="s">
        <v>42</v>
      </c>
      <c r="AC1798" s="55" t="s">
        <v>1056</v>
      </c>
      <c r="AD1798" s="55" t="s">
        <v>51</v>
      </c>
      <c r="AE1798" s="53"/>
    </row>
    <row r="1799" spans="1:31" x14ac:dyDescent="0.25">
      <c r="A1799" s="55" t="s">
        <v>35</v>
      </c>
      <c r="B1799" s="55" t="s">
        <v>36</v>
      </c>
      <c r="C1799" s="55" t="s">
        <v>37</v>
      </c>
      <c r="D1799" s="55" t="s">
        <v>121</v>
      </c>
      <c r="E1799" s="55" t="s">
        <v>215</v>
      </c>
      <c r="F1799" s="55" t="s">
        <v>216</v>
      </c>
      <c r="G1799" s="55" t="s">
        <v>124</v>
      </c>
      <c r="H1799" s="55" t="s">
        <v>124</v>
      </c>
      <c r="I1799" s="55" t="s">
        <v>42</v>
      </c>
      <c r="J1799" s="55" t="s">
        <v>217</v>
      </c>
      <c r="K1799" s="55" t="s">
        <v>217</v>
      </c>
      <c r="L1799" s="55" t="s">
        <v>43</v>
      </c>
      <c r="M1799" s="55" t="s">
        <v>44</v>
      </c>
      <c r="N1799" s="55" t="s">
        <v>180</v>
      </c>
      <c r="O1799" s="55" t="s">
        <v>42</v>
      </c>
      <c r="P1799" s="55"/>
      <c r="Q1799" s="55" t="s">
        <v>1055</v>
      </c>
      <c r="R1799" s="55" t="s">
        <v>1057</v>
      </c>
      <c r="S1799" s="55">
        <v>201308</v>
      </c>
      <c r="T1799" s="55" t="s">
        <v>52</v>
      </c>
      <c r="U1799" s="55">
        <v>0</v>
      </c>
      <c r="V1799" s="56">
        <v>20321.28</v>
      </c>
      <c r="W1799" s="55"/>
      <c r="X1799" s="55" t="s">
        <v>752</v>
      </c>
      <c r="Y1799" s="55"/>
      <c r="Z1799" s="55" t="s">
        <v>48</v>
      </c>
      <c r="AA1799" s="55" t="s">
        <v>129</v>
      </c>
      <c r="AB1799" s="55" t="s">
        <v>42</v>
      </c>
      <c r="AC1799" s="55" t="s">
        <v>1056</v>
      </c>
      <c r="AD1799" s="55" t="s">
        <v>51</v>
      </c>
      <c r="AE1799" s="53"/>
    </row>
    <row r="1800" spans="1:31" x14ac:dyDescent="0.25">
      <c r="A1800" s="55" t="s">
        <v>35</v>
      </c>
      <c r="B1800" s="55" t="s">
        <v>36</v>
      </c>
      <c r="C1800" s="55" t="s">
        <v>37</v>
      </c>
      <c r="D1800" s="55" t="s">
        <v>121</v>
      </c>
      <c r="E1800" s="55" t="s">
        <v>215</v>
      </c>
      <c r="F1800" s="55" t="s">
        <v>216</v>
      </c>
      <c r="G1800" s="55" t="s">
        <v>124</v>
      </c>
      <c r="H1800" s="55" t="s">
        <v>124</v>
      </c>
      <c r="I1800" s="55" t="s">
        <v>42</v>
      </c>
      <c r="J1800" s="55" t="s">
        <v>217</v>
      </c>
      <c r="K1800" s="55" t="s">
        <v>217</v>
      </c>
      <c r="L1800" s="55" t="s">
        <v>43</v>
      </c>
      <c r="M1800" s="55" t="s">
        <v>44</v>
      </c>
      <c r="N1800" s="55" t="s">
        <v>180</v>
      </c>
      <c r="O1800" s="55" t="s">
        <v>42</v>
      </c>
      <c r="P1800" s="55"/>
      <c r="Q1800" s="55" t="s">
        <v>1055</v>
      </c>
      <c r="R1800" s="55" t="s">
        <v>1058</v>
      </c>
      <c r="S1800" s="55">
        <v>201308</v>
      </c>
      <c r="T1800" s="55" t="s">
        <v>52</v>
      </c>
      <c r="U1800" s="55">
        <v>0</v>
      </c>
      <c r="V1800" s="56">
        <v>358525.44</v>
      </c>
      <c r="W1800" s="55"/>
      <c r="X1800" s="55" t="s">
        <v>752</v>
      </c>
      <c r="Y1800" s="55"/>
      <c r="Z1800" s="55" t="s">
        <v>48</v>
      </c>
      <c r="AA1800" s="55" t="s">
        <v>129</v>
      </c>
      <c r="AB1800" s="55" t="s">
        <v>42</v>
      </c>
      <c r="AC1800" s="55" t="s">
        <v>1056</v>
      </c>
      <c r="AD1800" s="55" t="s">
        <v>51</v>
      </c>
      <c r="AE1800" s="53"/>
    </row>
    <row r="1801" spans="1:31" x14ac:dyDescent="0.25">
      <c r="A1801" s="55" t="s">
        <v>35</v>
      </c>
      <c r="B1801" s="55" t="s">
        <v>36</v>
      </c>
      <c r="C1801" s="55" t="s">
        <v>37</v>
      </c>
      <c r="D1801" s="55" t="s">
        <v>121</v>
      </c>
      <c r="E1801" s="55" t="s">
        <v>215</v>
      </c>
      <c r="F1801" s="55" t="s">
        <v>216</v>
      </c>
      <c r="G1801" s="55" t="s">
        <v>124</v>
      </c>
      <c r="H1801" s="55" t="s">
        <v>124</v>
      </c>
      <c r="I1801" s="55" t="s">
        <v>42</v>
      </c>
      <c r="J1801" s="55" t="s">
        <v>217</v>
      </c>
      <c r="K1801" s="55" t="s">
        <v>217</v>
      </c>
      <c r="L1801" s="55" t="s">
        <v>43</v>
      </c>
      <c r="M1801" s="55" t="s">
        <v>44</v>
      </c>
      <c r="N1801" s="55" t="s">
        <v>180</v>
      </c>
      <c r="O1801" s="55" t="s">
        <v>42</v>
      </c>
      <c r="P1801" s="55"/>
      <c r="Q1801" s="55" t="s">
        <v>563</v>
      </c>
      <c r="R1801" s="55"/>
      <c r="S1801" s="55">
        <v>201308</v>
      </c>
      <c r="T1801" s="55" t="s">
        <v>52</v>
      </c>
      <c r="U1801" s="55">
        <v>0</v>
      </c>
      <c r="V1801" s="56">
        <v>292549.71999999997</v>
      </c>
      <c r="W1801" s="55"/>
      <c r="X1801" s="55"/>
      <c r="Y1801" s="55"/>
      <c r="Z1801" s="55" t="s">
        <v>48</v>
      </c>
      <c r="AA1801" s="55" t="s">
        <v>129</v>
      </c>
      <c r="AB1801" s="55" t="s">
        <v>42</v>
      </c>
      <c r="AC1801" s="55" t="s">
        <v>1059</v>
      </c>
      <c r="AD1801" s="55" t="s">
        <v>51</v>
      </c>
      <c r="AE1801" s="53"/>
    </row>
    <row r="1802" spans="1:31" x14ac:dyDescent="0.25">
      <c r="A1802" s="55" t="s">
        <v>35</v>
      </c>
      <c r="B1802" s="55" t="s">
        <v>36</v>
      </c>
      <c r="C1802" s="55" t="s">
        <v>37</v>
      </c>
      <c r="D1802" s="55" t="s">
        <v>121</v>
      </c>
      <c r="E1802" s="55" t="s">
        <v>215</v>
      </c>
      <c r="F1802" s="55" t="s">
        <v>216</v>
      </c>
      <c r="G1802" s="55" t="s">
        <v>124</v>
      </c>
      <c r="H1802" s="55" t="s">
        <v>124</v>
      </c>
      <c r="I1802" s="55" t="s">
        <v>42</v>
      </c>
      <c r="J1802" s="55" t="s">
        <v>217</v>
      </c>
      <c r="K1802" s="55" t="s">
        <v>217</v>
      </c>
      <c r="L1802" s="55" t="s">
        <v>43</v>
      </c>
      <c r="M1802" s="55" t="s">
        <v>44</v>
      </c>
      <c r="N1802" s="55" t="s">
        <v>150</v>
      </c>
      <c r="O1802" s="55" t="s">
        <v>42</v>
      </c>
      <c r="P1802" s="55"/>
      <c r="Q1802" s="55" t="s">
        <v>660</v>
      </c>
      <c r="R1802" s="55"/>
      <c r="S1802" s="55">
        <v>201308</v>
      </c>
      <c r="T1802" s="55" t="s">
        <v>52</v>
      </c>
      <c r="U1802" s="55">
        <v>0</v>
      </c>
      <c r="V1802" s="56">
        <v>152458.79</v>
      </c>
      <c r="W1802" s="55"/>
      <c r="X1802" s="55" t="s">
        <v>230</v>
      </c>
      <c r="Y1802" s="55"/>
      <c r="Z1802" s="55" t="s">
        <v>48</v>
      </c>
      <c r="AA1802" s="55" t="s">
        <v>129</v>
      </c>
      <c r="AB1802" s="55" t="s">
        <v>42</v>
      </c>
      <c r="AC1802" s="55" t="s">
        <v>1047</v>
      </c>
      <c r="AD1802" s="55" t="s">
        <v>51</v>
      </c>
      <c r="AE1802" s="53"/>
    </row>
    <row r="1803" spans="1:31" x14ac:dyDescent="0.25">
      <c r="A1803" s="55" t="s">
        <v>35</v>
      </c>
      <c r="B1803" s="55" t="s">
        <v>36</v>
      </c>
      <c r="C1803" s="55" t="s">
        <v>37</v>
      </c>
      <c r="D1803" s="55" t="s">
        <v>121</v>
      </c>
      <c r="E1803" s="55" t="s">
        <v>215</v>
      </c>
      <c r="F1803" s="55" t="s">
        <v>216</v>
      </c>
      <c r="G1803" s="55" t="s">
        <v>124</v>
      </c>
      <c r="H1803" s="55" t="s">
        <v>124</v>
      </c>
      <c r="I1803" s="55" t="s">
        <v>42</v>
      </c>
      <c r="J1803" s="55" t="s">
        <v>217</v>
      </c>
      <c r="K1803" s="55" t="s">
        <v>217</v>
      </c>
      <c r="L1803" s="55" t="s">
        <v>43</v>
      </c>
      <c r="M1803" s="55" t="s">
        <v>44</v>
      </c>
      <c r="N1803" s="55" t="s">
        <v>180</v>
      </c>
      <c r="O1803" s="55" t="s">
        <v>42</v>
      </c>
      <c r="P1803" s="55"/>
      <c r="Q1803" s="55" t="s">
        <v>218</v>
      </c>
      <c r="R1803" s="55"/>
      <c r="S1803" s="55">
        <v>201308</v>
      </c>
      <c r="T1803" s="55" t="s">
        <v>52</v>
      </c>
      <c r="U1803" s="55">
        <v>0</v>
      </c>
      <c r="V1803" s="56">
        <v>382759.37</v>
      </c>
      <c r="W1803" s="55"/>
      <c r="X1803" s="55"/>
      <c r="Y1803" s="55"/>
      <c r="Z1803" s="55" t="s">
        <v>48</v>
      </c>
      <c r="AA1803" s="55" t="s">
        <v>129</v>
      </c>
      <c r="AB1803" s="55" t="s">
        <v>42</v>
      </c>
      <c r="AC1803" s="55" t="s">
        <v>1047</v>
      </c>
      <c r="AD1803" s="55" t="s">
        <v>51</v>
      </c>
      <c r="AE1803" s="53"/>
    </row>
    <row r="1804" spans="1:31" x14ac:dyDescent="0.25">
      <c r="A1804" s="55" t="s">
        <v>35</v>
      </c>
      <c r="B1804" s="55" t="s">
        <v>36</v>
      </c>
      <c r="C1804" s="55" t="s">
        <v>37</v>
      </c>
      <c r="D1804" s="55" t="s">
        <v>121</v>
      </c>
      <c r="E1804" s="55" t="s">
        <v>215</v>
      </c>
      <c r="F1804" s="55" t="s">
        <v>216</v>
      </c>
      <c r="G1804" s="55" t="s">
        <v>124</v>
      </c>
      <c r="H1804" s="55" t="s">
        <v>124</v>
      </c>
      <c r="I1804" s="55" t="s">
        <v>42</v>
      </c>
      <c r="J1804" s="55" t="s">
        <v>217</v>
      </c>
      <c r="K1804" s="55" t="s">
        <v>217</v>
      </c>
      <c r="L1804" s="55" t="s">
        <v>43</v>
      </c>
      <c r="M1804" s="55" t="s">
        <v>44</v>
      </c>
      <c r="N1804" s="55" t="s">
        <v>134</v>
      </c>
      <c r="O1804" s="55" t="s">
        <v>42</v>
      </c>
      <c r="P1804" s="55"/>
      <c r="Q1804" s="55" t="s">
        <v>1055</v>
      </c>
      <c r="R1804" s="55" t="s">
        <v>1060</v>
      </c>
      <c r="S1804" s="55">
        <v>201308</v>
      </c>
      <c r="T1804" s="55" t="s">
        <v>47</v>
      </c>
      <c r="U1804" s="55">
        <v>0</v>
      </c>
      <c r="V1804" s="56">
        <v>-11.15</v>
      </c>
      <c r="W1804" s="55"/>
      <c r="X1804" s="55" t="s">
        <v>384</v>
      </c>
      <c r="Y1804" s="55"/>
      <c r="Z1804" s="55" t="s">
        <v>48</v>
      </c>
      <c r="AA1804" s="55" t="s">
        <v>129</v>
      </c>
      <c r="AB1804" s="55" t="s">
        <v>42</v>
      </c>
      <c r="AC1804" s="55" t="s">
        <v>1061</v>
      </c>
      <c r="AD1804" s="55" t="s">
        <v>51</v>
      </c>
      <c r="AE1804" s="53"/>
    </row>
    <row r="1805" spans="1:31" x14ac:dyDescent="0.25">
      <c r="A1805" s="55" t="s">
        <v>35</v>
      </c>
      <c r="B1805" s="55" t="s">
        <v>36</v>
      </c>
      <c r="C1805" s="55" t="s">
        <v>37</v>
      </c>
      <c r="D1805" s="55" t="s">
        <v>121</v>
      </c>
      <c r="E1805" s="55" t="s">
        <v>215</v>
      </c>
      <c r="F1805" s="55" t="s">
        <v>216</v>
      </c>
      <c r="G1805" s="55" t="s">
        <v>124</v>
      </c>
      <c r="H1805" s="55" t="s">
        <v>124</v>
      </c>
      <c r="I1805" s="55" t="s">
        <v>42</v>
      </c>
      <c r="J1805" s="55" t="s">
        <v>217</v>
      </c>
      <c r="K1805" s="55" t="s">
        <v>217</v>
      </c>
      <c r="L1805" s="55" t="s">
        <v>43</v>
      </c>
      <c r="M1805" s="55" t="s">
        <v>44</v>
      </c>
      <c r="N1805" s="55" t="s">
        <v>134</v>
      </c>
      <c r="O1805" s="55" t="s">
        <v>42</v>
      </c>
      <c r="P1805" s="55"/>
      <c r="Q1805" s="55" t="s">
        <v>1055</v>
      </c>
      <c r="R1805" s="55" t="s">
        <v>1062</v>
      </c>
      <c r="S1805" s="55">
        <v>201308</v>
      </c>
      <c r="T1805" s="55" t="s">
        <v>47</v>
      </c>
      <c r="U1805" s="55">
        <v>0</v>
      </c>
      <c r="V1805" s="56">
        <v>-11.15</v>
      </c>
      <c r="W1805" s="55"/>
      <c r="X1805" s="55" t="s">
        <v>384</v>
      </c>
      <c r="Y1805" s="55"/>
      <c r="Z1805" s="55" t="s">
        <v>48</v>
      </c>
      <c r="AA1805" s="55" t="s">
        <v>129</v>
      </c>
      <c r="AB1805" s="55" t="s">
        <v>42</v>
      </c>
      <c r="AC1805" s="55" t="s">
        <v>1061</v>
      </c>
      <c r="AD1805" s="55" t="s">
        <v>51</v>
      </c>
      <c r="AE1805" s="53"/>
    </row>
    <row r="1806" spans="1:31" x14ac:dyDescent="0.25">
      <c r="A1806" s="55" t="s">
        <v>35</v>
      </c>
      <c r="B1806" s="55" t="s">
        <v>36</v>
      </c>
      <c r="C1806" s="55" t="s">
        <v>37</v>
      </c>
      <c r="D1806" s="55" t="s">
        <v>121</v>
      </c>
      <c r="E1806" s="55" t="s">
        <v>215</v>
      </c>
      <c r="F1806" s="55" t="s">
        <v>216</v>
      </c>
      <c r="G1806" s="55" t="s">
        <v>124</v>
      </c>
      <c r="H1806" s="55" t="s">
        <v>124</v>
      </c>
      <c r="I1806" s="55" t="s">
        <v>42</v>
      </c>
      <c r="J1806" s="55" t="s">
        <v>217</v>
      </c>
      <c r="K1806" s="55" t="s">
        <v>217</v>
      </c>
      <c r="L1806" s="55" t="s">
        <v>43</v>
      </c>
      <c r="M1806" s="55" t="s">
        <v>44</v>
      </c>
      <c r="N1806" s="55" t="s">
        <v>134</v>
      </c>
      <c r="O1806" s="55" t="s">
        <v>42</v>
      </c>
      <c r="P1806" s="55"/>
      <c r="Q1806" s="55" t="s">
        <v>1055</v>
      </c>
      <c r="R1806" s="55" t="s">
        <v>1063</v>
      </c>
      <c r="S1806" s="55">
        <v>201308</v>
      </c>
      <c r="T1806" s="55" t="s">
        <v>47</v>
      </c>
      <c r="U1806" s="55">
        <v>0</v>
      </c>
      <c r="V1806" s="56">
        <v>-11.15</v>
      </c>
      <c r="W1806" s="55"/>
      <c r="X1806" s="55" t="s">
        <v>384</v>
      </c>
      <c r="Y1806" s="55"/>
      <c r="Z1806" s="55" t="s">
        <v>48</v>
      </c>
      <c r="AA1806" s="55" t="s">
        <v>129</v>
      </c>
      <c r="AB1806" s="55" t="s">
        <v>42</v>
      </c>
      <c r="AC1806" s="55" t="s">
        <v>1061</v>
      </c>
      <c r="AD1806" s="55" t="s">
        <v>51</v>
      </c>
      <c r="AE1806" s="53"/>
    </row>
    <row r="1807" spans="1:31" x14ac:dyDescent="0.25">
      <c r="A1807" s="55" t="s">
        <v>35</v>
      </c>
      <c r="B1807" s="55" t="s">
        <v>36</v>
      </c>
      <c r="C1807" s="55" t="s">
        <v>37</v>
      </c>
      <c r="D1807" s="55" t="s">
        <v>121</v>
      </c>
      <c r="E1807" s="55" t="s">
        <v>215</v>
      </c>
      <c r="F1807" s="55" t="s">
        <v>216</v>
      </c>
      <c r="G1807" s="55" t="s">
        <v>124</v>
      </c>
      <c r="H1807" s="55" t="s">
        <v>124</v>
      </c>
      <c r="I1807" s="55" t="s">
        <v>42</v>
      </c>
      <c r="J1807" s="55" t="s">
        <v>217</v>
      </c>
      <c r="K1807" s="55" t="s">
        <v>217</v>
      </c>
      <c r="L1807" s="55" t="s">
        <v>43</v>
      </c>
      <c r="M1807" s="55" t="s">
        <v>44</v>
      </c>
      <c r="N1807" s="55" t="s">
        <v>134</v>
      </c>
      <c r="O1807" s="55" t="s">
        <v>42</v>
      </c>
      <c r="P1807" s="55"/>
      <c r="Q1807" s="55" t="s">
        <v>1055</v>
      </c>
      <c r="R1807" s="55" t="s">
        <v>1064</v>
      </c>
      <c r="S1807" s="55">
        <v>201308</v>
      </c>
      <c r="T1807" s="55" t="s">
        <v>47</v>
      </c>
      <c r="U1807" s="55">
        <v>0</v>
      </c>
      <c r="V1807" s="56">
        <v>-10.1</v>
      </c>
      <c r="W1807" s="55"/>
      <c r="X1807" s="55" t="s">
        <v>384</v>
      </c>
      <c r="Y1807" s="55"/>
      <c r="Z1807" s="55" t="s">
        <v>48</v>
      </c>
      <c r="AA1807" s="55" t="s">
        <v>129</v>
      </c>
      <c r="AB1807" s="55" t="s">
        <v>42</v>
      </c>
      <c r="AC1807" s="55" t="s">
        <v>1061</v>
      </c>
      <c r="AD1807" s="55" t="s">
        <v>51</v>
      </c>
      <c r="AE1807" s="53"/>
    </row>
    <row r="1808" spans="1:31" x14ac:dyDescent="0.25">
      <c r="A1808" s="55" t="s">
        <v>35</v>
      </c>
      <c r="B1808" s="55" t="s">
        <v>36</v>
      </c>
      <c r="C1808" s="55" t="s">
        <v>37</v>
      </c>
      <c r="D1808" s="55" t="s">
        <v>121</v>
      </c>
      <c r="E1808" s="55" t="s">
        <v>215</v>
      </c>
      <c r="F1808" s="55" t="s">
        <v>216</v>
      </c>
      <c r="G1808" s="55" t="s">
        <v>124</v>
      </c>
      <c r="H1808" s="55" t="s">
        <v>124</v>
      </c>
      <c r="I1808" s="55" t="s">
        <v>42</v>
      </c>
      <c r="J1808" s="55" t="s">
        <v>217</v>
      </c>
      <c r="K1808" s="55" t="s">
        <v>217</v>
      </c>
      <c r="L1808" s="55" t="s">
        <v>43</v>
      </c>
      <c r="M1808" s="55" t="s">
        <v>44</v>
      </c>
      <c r="N1808" s="55" t="s">
        <v>134</v>
      </c>
      <c r="O1808" s="55" t="s">
        <v>42</v>
      </c>
      <c r="P1808" s="55"/>
      <c r="Q1808" s="55" t="s">
        <v>1055</v>
      </c>
      <c r="R1808" s="55" t="s">
        <v>1065</v>
      </c>
      <c r="S1808" s="55">
        <v>201308</v>
      </c>
      <c r="T1808" s="55" t="s">
        <v>47</v>
      </c>
      <c r="U1808" s="55">
        <v>0</v>
      </c>
      <c r="V1808" s="56">
        <v>-11.38</v>
      </c>
      <c r="W1808" s="55"/>
      <c r="X1808" s="55" t="s">
        <v>384</v>
      </c>
      <c r="Y1808" s="55"/>
      <c r="Z1808" s="55" t="s">
        <v>48</v>
      </c>
      <c r="AA1808" s="55" t="s">
        <v>129</v>
      </c>
      <c r="AB1808" s="55" t="s">
        <v>42</v>
      </c>
      <c r="AC1808" s="55" t="s">
        <v>1061</v>
      </c>
      <c r="AD1808" s="55" t="s">
        <v>51</v>
      </c>
      <c r="AE1808" s="53"/>
    </row>
    <row r="1809" spans="1:31" x14ac:dyDescent="0.25">
      <c r="A1809" s="55" t="s">
        <v>35</v>
      </c>
      <c r="B1809" s="55" t="s">
        <v>36</v>
      </c>
      <c r="C1809" s="55" t="s">
        <v>37</v>
      </c>
      <c r="D1809" s="55" t="s">
        <v>121</v>
      </c>
      <c r="E1809" s="55" t="s">
        <v>215</v>
      </c>
      <c r="F1809" s="55" t="s">
        <v>216</v>
      </c>
      <c r="G1809" s="55" t="s">
        <v>124</v>
      </c>
      <c r="H1809" s="55" t="s">
        <v>124</v>
      </c>
      <c r="I1809" s="55" t="s">
        <v>42</v>
      </c>
      <c r="J1809" s="55" t="s">
        <v>231</v>
      </c>
      <c r="K1809" s="55" t="s">
        <v>231</v>
      </c>
      <c r="L1809" s="55" t="s">
        <v>43</v>
      </c>
      <c r="M1809" s="55" t="s">
        <v>44</v>
      </c>
      <c r="N1809" s="55" t="s">
        <v>150</v>
      </c>
      <c r="O1809" s="55" t="s">
        <v>42</v>
      </c>
      <c r="P1809" s="55"/>
      <c r="Q1809" s="55" t="s">
        <v>660</v>
      </c>
      <c r="R1809" s="55"/>
      <c r="S1809" s="55">
        <v>201308</v>
      </c>
      <c r="T1809" s="55" t="s">
        <v>47</v>
      </c>
      <c r="U1809" s="55">
        <v>0</v>
      </c>
      <c r="V1809" s="56">
        <v>-67120.73</v>
      </c>
      <c r="W1809" s="55"/>
      <c r="X1809" s="55" t="s">
        <v>236</v>
      </c>
      <c r="Y1809" s="55"/>
      <c r="Z1809" s="55" t="s">
        <v>48</v>
      </c>
      <c r="AA1809" s="55" t="s">
        <v>129</v>
      </c>
      <c r="AB1809" s="55" t="s">
        <v>42</v>
      </c>
      <c r="AC1809" s="55" t="s">
        <v>1046</v>
      </c>
      <c r="AD1809" s="55" t="s">
        <v>51</v>
      </c>
      <c r="AE1809" s="53"/>
    </row>
    <row r="1810" spans="1:31" x14ac:dyDescent="0.25">
      <c r="A1810" s="55" t="s">
        <v>35</v>
      </c>
      <c r="B1810" s="55" t="s">
        <v>36</v>
      </c>
      <c r="C1810" s="55" t="s">
        <v>37</v>
      </c>
      <c r="D1810" s="55" t="s">
        <v>121</v>
      </c>
      <c r="E1810" s="55" t="s">
        <v>215</v>
      </c>
      <c r="F1810" s="55" t="s">
        <v>216</v>
      </c>
      <c r="G1810" s="55" t="s">
        <v>124</v>
      </c>
      <c r="H1810" s="55" t="s">
        <v>124</v>
      </c>
      <c r="I1810" s="55" t="s">
        <v>42</v>
      </c>
      <c r="J1810" s="55" t="s">
        <v>231</v>
      </c>
      <c r="K1810" s="55" t="s">
        <v>231</v>
      </c>
      <c r="L1810" s="55" t="s">
        <v>43</v>
      </c>
      <c r="M1810" s="55" t="s">
        <v>44</v>
      </c>
      <c r="N1810" s="55" t="s">
        <v>180</v>
      </c>
      <c r="O1810" s="55" t="s">
        <v>42</v>
      </c>
      <c r="P1810" s="55"/>
      <c r="Q1810" s="55" t="s">
        <v>218</v>
      </c>
      <c r="R1810" s="55"/>
      <c r="S1810" s="55">
        <v>201308</v>
      </c>
      <c r="T1810" s="55" t="s">
        <v>47</v>
      </c>
      <c r="U1810" s="55">
        <v>0</v>
      </c>
      <c r="V1810" s="56">
        <v>-12285.82</v>
      </c>
      <c r="W1810" s="55"/>
      <c r="X1810" s="55"/>
      <c r="Y1810" s="55"/>
      <c r="Z1810" s="55" t="s">
        <v>48</v>
      </c>
      <c r="AA1810" s="55" t="s">
        <v>129</v>
      </c>
      <c r="AB1810" s="55" t="s">
        <v>42</v>
      </c>
      <c r="AC1810" s="55" t="s">
        <v>1046</v>
      </c>
      <c r="AD1810" s="55" t="s">
        <v>51</v>
      </c>
      <c r="AE1810" s="53"/>
    </row>
    <row r="1811" spans="1:31" x14ac:dyDescent="0.25">
      <c r="A1811" s="55" t="s">
        <v>35</v>
      </c>
      <c r="B1811" s="55" t="s">
        <v>36</v>
      </c>
      <c r="C1811" s="55" t="s">
        <v>37</v>
      </c>
      <c r="D1811" s="55" t="s">
        <v>121</v>
      </c>
      <c r="E1811" s="55" t="s">
        <v>215</v>
      </c>
      <c r="F1811" s="55" t="s">
        <v>216</v>
      </c>
      <c r="G1811" s="55" t="s">
        <v>124</v>
      </c>
      <c r="H1811" s="55" t="s">
        <v>124</v>
      </c>
      <c r="I1811" s="55" t="s">
        <v>42</v>
      </c>
      <c r="J1811" s="55" t="s">
        <v>231</v>
      </c>
      <c r="K1811" s="55" t="s">
        <v>231</v>
      </c>
      <c r="L1811" s="55" t="s">
        <v>43</v>
      </c>
      <c r="M1811" s="55" t="s">
        <v>44</v>
      </c>
      <c r="N1811" s="55" t="s">
        <v>180</v>
      </c>
      <c r="O1811" s="55" t="s">
        <v>42</v>
      </c>
      <c r="P1811" s="55"/>
      <c r="Q1811" s="55" t="s">
        <v>218</v>
      </c>
      <c r="R1811" s="55"/>
      <c r="S1811" s="55">
        <v>201308</v>
      </c>
      <c r="T1811" s="55" t="s">
        <v>47</v>
      </c>
      <c r="U1811" s="55">
        <v>0</v>
      </c>
      <c r="V1811" s="56">
        <v>-104965.05</v>
      </c>
      <c r="W1811" s="55"/>
      <c r="X1811" s="55"/>
      <c r="Y1811" s="55"/>
      <c r="Z1811" s="55" t="s">
        <v>48</v>
      </c>
      <c r="AA1811" s="55" t="s">
        <v>129</v>
      </c>
      <c r="AB1811" s="55" t="s">
        <v>42</v>
      </c>
      <c r="AC1811" s="55" t="s">
        <v>1046</v>
      </c>
      <c r="AD1811" s="55" t="s">
        <v>51</v>
      </c>
      <c r="AE1811" s="53"/>
    </row>
    <row r="1812" spans="1:31" x14ac:dyDescent="0.25">
      <c r="A1812" s="55" t="s">
        <v>35</v>
      </c>
      <c r="B1812" s="55" t="s">
        <v>36</v>
      </c>
      <c r="C1812" s="55" t="s">
        <v>37</v>
      </c>
      <c r="D1812" s="55" t="s">
        <v>121</v>
      </c>
      <c r="E1812" s="55" t="s">
        <v>215</v>
      </c>
      <c r="F1812" s="55" t="s">
        <v>216</v>
      </c>
      <c r="G1812" s="55" t="s">
        <v>124</v>
      </c>
      <c r="H1812" s="55" t="s">
        <v>124</v>
      </c>
      <c r="I1812" s="55" t="s">
        <v>42</v>
      </c>
      <c r="J1812" s="55" t="s">
        <v>231</v>
      </c>
      <c r="K1812" s="55" t="s">
        <v>231</v>
      </c>
      <c r="L1812" s="55" t="s">
        <v>43</v>
      </c>
      <c r="M1812" s="55" t="s">
        <v>44</v>
      </c>
      <c r="N1812" s="55" t="s">
        <v>180</v>
      </c>
      <c r="O1812" s="55" t="s">
        <v>42</v>
      </c>
      <c r="P1812" s="55"/>
      <c r="Q1812" s="55" t="s">
        <v>1055</v>
      </c>
      <c r="R1812" s="55" t="s">
        <v>1066</v>
      </c>
      <c r="S1812" s="55">
        <v>201308</v>
      </c>
      <c r="T1812" s="55" t="s">
        <v>52</v>
      </c>
      <c r="U1812" s="55">
        <v>0</v>
      </c>
      <c r="V1812" s="56">
        <v>104965.05</v>
      </c>
      <c r="W1812" s="55"/>
      <c r="X1812" s="55" t="s">
        <v>975</v>
      </c>
      <c r="Y1812" s="55"/>
      <c r="Z1812" s="55" t="s">
        <v>48</v>
      </c>
      <c r="AA1812" s="55" t="s">
        <v>129</v>
      </c>
      <c r="AB1812" s="55" t="s">
        <v>42</v>
      </c>
      <c r="AC1812" s="55" t="s">
        <v>1056</v>
      </c>
      <c r="AD1812" s="55" t="s">
        <v>51</v>
      </c>
      <c r="AE1812" s="53"/>
    </row>
    <row r="1813" spans="1:31" x14ac:dyDescent="0.25">
      <c r="A1813" s="55" t="s">
        <v>35</v>
      </c>
      <c r="B1813" s="55" t="s">
        <v>36</v>
      </c>
      <c r="C1813" s="55" t="s">
        <v>37</v>
      </c>
      <c r="D1813" s="55" t="s">
        <v>121</v>
      </c>
      <c r="E1813" s="55" t="s">
        <v>215</v>
      </c>
      <c r="F1813" s="55" t="s">
        <v>216</v>
      </c>
      <c r="G1813" s="55" t="s">
        <v>124</v>
      </c>
      <c r="H1813" s="55" t="s">
        <v>124</v>
      </c>
      <c r="I1813" s="55" t="s">
        <v>42</v>
      </c>
      <c r="J1813" s="55" t="s">
        <v>231</v>
      </c>
      <c r="K1813" s="55" t="s">
        <v>231</v>
      </c>
      <c r="L1813" s="55" t="s">
        <v>43</v>
      </c>
      <c r="M1813" s="55" t="s">
        <v>44</v>
      </c>
      <c r="N1813" s="55" t="s">
        <v>150</v>
      </c>
      <c r="O1813" s="55" t="s">
        <v>42</v>
      </c>
      <c r="P1813" s="55"/>
      <c r="Q1813" s="55" t="s">
        <v>660</v>
      </c>
      <c r="R1813" s="55"/>
      <c r="S1813" s="55">
        <v>201308</v>
      </c>
      <c r="T1813" s="55" t="s">
        <v>52</v>
      </c>
      <c r="U1813" s="55">
        <v>0</v>
      </c>
      <c r="V1813" s="56">
        <v>63919.839999999997</v>
      </c>
      <c r="W1813" s="55"/>
      <c r="X1813" s="55" t="s">
        <v>236</v>
      </c>
      <c r="Y1813" s="55"/>
      <c r="Z1813" s="55" t="s">
        <v>48</v>
      </c>
      <c r="AA1813" s="55" t="s">
        <v>129</v>
      </c>
      <c r="AB1813" s="55" t="s">
        <v>42</v>
      </c>
      <c r="AC1813" s="55" t="s">
        <v>1047</v>
      </c>
      <c r="AD1813" s="55" t="s">
        <v>51</v>
      </c>
      <c r="AE1813" s="53"/>
    </row>
    <row r="1814" spans="1:31" x14ac:dyDescent="0.25">
      <c r="A1814" s="55" t="s">
        <v>35</v>
      </c>
      <c r="B1814" s="55" t="s">
        <v>36</v>
      </c>
      <c r="C1814" s="55" t="s">
        <v>37</v>
      </c>
      <c r="D1814" s="55" t="s">
        <v>121</v>
      </c>
      <c r="E1814" s="55" t="s">
        <v>215</v>
      </c>
      <c r="F1814" s="55" t="s">
        <v>216</v>
      </c>
      <c r="G1814" s="55" t="s">
        <v>124</v>
      </c>
      <c r="H1814" s="55" t="s">
        <v>124</v>
      </c>
      <c r="I1814" s="55" t="s">
        <v>42</v>
      </c>
      <c r="J1814" s="55" t="s">
        <v>231</v>
      </c>
      <c r="K1814" s="55" t="s">
        <v>231</v>
      </c>
      <c r="L1814" s="55" t="s">
        <v>43</v>
      </c>
      <c r="M1814" s="55" t="s">
        <v>44</v>
      </c>
      <c r="N1814" s="55" t="s">
        <v>180</v>
      </c>
      <c r="O1814" s="55" t="s">
        <v>42</v>
      </c>
      <c r="P1814" s="55"/>
      <c r="Q1814" s="55" t="s">
        <v>218</v>
      </c>
      <c r="R1814" s="55"/>
      <c r="S1814" s="55">
        <v>201308</v>
      </c>
      <c r="T1814" s="55" t="s">
        <v>52</v>
      </c>
      <c r="U1814" s="55">
        <v>0</v>
      </c>
      <c r="V1814" s="56">
        <v>16723.330000000002</v>
      </c>
      <c r="W1814" s="55"/>
      <c r="X1814" s="55"/>
      <c r="Y1814" s="55"/>
      <c r="Z1814" s="55" t="s">
        <v>48</v>
      </c>
      <c r="AA1814" s="55" t="s">
        <v>129</v>
      </c>
      <c r="AB1814" s="55" t="s">
        <v>42</v>
      </c>
      <c r="AC1814" s="55" t="s">
        <v>1047</v>
      </c>
      <c r="AD1814" s="55" t="s">
        <v>51</v>
      </c>
      <c r="AE1814" s="53"/>
    </row>
    <row r="1815" spans="1:31" x14ac:dyDescent="0.25">
      <c r="A1815" s="55" t="s">
        <v>35</v>
      </c>
      <c r="B1815" s="55" t="s">
        <v>36</v>
      </c>
      <c r="C1815" s="55" t="s">
        <v>37</v>
      </c>
      <c r="D1815" s="55" t="s">
        <v>121</v>
      </c>
      <c r="E1815" s="55" t="s">
        <v>215</v>
      </c>
      <c r="F1815" s="55" t="s">
        <v>216</v>
      </c>
      <c r="G1815" s="55" t="s">
        <v>124</v>
      </c>
      <c r="H1815" s="55" t="s">
        <v>124</v>
      </c>
      <c r="I1815" s="55" t="s">
        <v>42</v>
      </c>
      <c r="J1815" s="55" t="s">
        <v>231</v>
      </c>
      <c r="K1815" s="55" t="s">
        <v>231</v>
      </c>
      <c r="L1815" s="55" t="s">
        <v>43</v>
      </c>
      <c r="M1815" s="55" t="s">
        <v>44</v>
      </c>
      <c r="N1815" s="55" t="s">
        <v>180</v>
      </c>
      <c r="O1815" s="55" t="s">
        <v>42</v>
      </c>
      <c r="P1815" s="55"/>
      <c r="Q1815" s="55" t="s">
        <v>218</v>
      </c>
      <c r="R1815" s="55"/>
      <c r="S1815" s="55">
        <v>201308</v>
      </c>
      <c r="T1815" s="55" t="s">
        <v>52</v>
      </c>
      <c r="U1815" s="55">
        <v>0</v>
      </c>
      <c r="V1815" s="56">
        <v>29540.32</v>
      </c>
      <c r="W1815" s="55"/>
      <c r="X1815" s="55"/>
      <c r="Y1815" s="55"/>
      <c r="Z1815" s="55" t="s">
        <v>48</v>
      </c>
      <c r="AA1815" s="55" t="s">
        <v>129</v>
      </c>
      <c r="AB1815" s="55" t="s">
        <v>42</v>
      </c>
      <c r="AC1815" s="55" t="s">
        <v>1047</v>
      </c>
      <c r="AD1815" s="55" t="s">
        <v>51</v>
      </c>
      <c r="AE1815" s="53"/>
    </row>
    <row r="1816" spans="1:31" x14ac:dyDescent="0.25">
      <c r="A1816" s="55" t="s">
        <v>35</v>
      </c>
      <c r="B1816" s="55" t="s">
        <v>36</v>
      </c>
      <c r="C1816" s="55" t="s">
        <v>37</v>
      </c>
      <c r="D1816" s="55" t="s">
        <v>121</v>
      </c>
      <c r="E1816" s="55" t="s">
        <v>215</v>
      </c>
      <c r="F1816" s="55" t="s">
        <v>216</v>
      </c>
      <c r="G1816" s="55" t="s">
        <v>124</v>
      </c>
      <c r="H1816" s="55" t="s">
        <v>124</v>
      </c>
      <c r="I1816" s="55" t="s">
        <v>42</v>
      </c>
      <c r="J1816" s="55" t="s">
        <v>231</v>
      </c>
      <c r="K1816" s="55" t="s">
        <v>231</v>
      </c>
      <c r="L1816" s="55" t="s">
        <v>43</v>
      </c>
      <c r="M1816" s="55" t="s">
        <v>44</v>
      </c>
      <c r="N1816" s="55" t="s">
        <v>134</v>
      </c>
      <c r="O1816" s="55" t="s">
        <v>42</v>
      </c>
      <c r="P1816" s="55"/>
      <c r="Q1816" s="55" t="s">
        <v>1055</v>
      </c>
      <c r="R1816" s="55" t="s">
        <v>1060</v>
      </c>
      <c r="S1816" s="55">
        <v>201308</v>
      </c>
      <c r="T1816" s="55" t="s">
        <v>47</v>
      </c>
      <c r="U1816" s="55">
        <v>0</v>
      </c>
      <c r="V1816" s="56">
        <v>-10.41</v>
      </c>
      <c r="W1816" s="55"/>
      <c r="X1816" s="55" t="s">
        <v>384</v>
      </c>
      <c r="Y1816" s="55"/>
      <c r="Z1816" s="55" t="s">
        <v>48</v>
      </c>
      <c r="AA1816" s="55" t="s">
        <v>129</v>
      </c>
      <c r="AB1816" s="55" t="s">
        <v>42</v>
      </c>
      <c r="AC1816" s="55" t="s">
        <v>1061</v>
      </c>
      <c r="AD1816" s="55" t="s">
        <v>51</v>
      </c>
      <c r="AE1816" s="53"/>
    </row>
    <row r="1817" spans="1:31" x14ac:dyDescent="0.25">
      <c r="A1817" s="55" t="s">
        <v>35</v>
      </c>
      <c r="B1817" s="55" t="s">
        <v>36</v>
      </c>
      <c r="C1817" s="55" t="s">
        <v>37</v>
      </c>
      <c r="D1817" s="55" t="s">
        <v>121</v>
      </c>
      <c r="E1817" s="55" t="s">
        <v>215</v>
      </c>
      <c r="F1817" s="55" t="s">
        <v>216</v>
      </c>
      <c r="G1817" s="55" t="s">
        <v>124</v>
      </c>
      <c r="H1817" s="55" t="s">
        <v>124</v>
      </c>
      <c r="I1817" s="55" t="s">
        <v>42</v>
      </c>
      <c r="J1817" s="55" t="s">
        <v>231</v>
      </c>
      <c r="K1817" s="55" t="s">
        <v>231</v>
      </c>
      <c r="L1817" s="55" t="s">
        <v>43</v>
      </c>
      <c r="M1817" s="55" t="s">
        <v>44</v>
      </c>
      <c r="N1817" s="55" t="s">
        <v>134</v>
      </c>
      <c r="O1817" s="55" t="s">
        <v>42</v>
      </c>
      <c r="P1817" s="55"/>
      <c r="Q1817" s="55" t="s">
        <v>1055</v>
      </c>
      <c r="R1817" s="55" t="s">
        <v>1062</v>
      </c>
      <c r="S1817" s="55">
        <v>201308</v>
      </c>
      <c r="T1817" s="55" t="s">
        <v>47</v>
      </c>
      <c r="U1817" s="55">
        <v>0</v>
      </c>
      <c r="V1817" s="56">
        <v>-10.41</v>
      </c>
      <c r="W1817" s="55"/>
      <c r="X1817" s="55" t="s">
        <v>384</v>
      </c>
      <c r="Y1817" s="55"/>
      <c r="Z1817" s="55" t="s">
        <v>48</v>
      </c>
      <c r="AA1817" s="55" t="s">
        <v>129</v>
      </c>
      <c r="AB1817" s="55" t="s">
        <v>42</v>
      </c>
      <c r="AC1817" s="55" t="s">
        <v>1061</v>
      </c>
      <c r="AD1817" s="55" t="s">
        <v>51</v>
      </c>
      <c r="AE1817" s="53"/>
    </row>
    <row r="1818" spans="1:31" x14ac:dyDescent="0.25">
      <c r="A1818" s="55" t="s">
        <v>35</v>
      </c>
      <c r="B1818" s="55" t="s">
        <v>36</v>
      </c>
      <c r="C1818" s="55" t="s">
        <v>37</v>
      </c>
      <c r="D1818" s="55" t="s">
        <v>121</v>
      </c>
      <c r="E1818" s="55" t="s">
        <v>215</v>
      </c>
      <c r="F1818" s="55" t="s">
        <v>216</v>
      </c>
      <c r="G1818" s="55" t="s">
        <v>124</v>
      </c>
      <c r="H1818" s="55" t="s">
        <v>124</v>
      </c>
      <c r="I1818" s="55" t="s">
        <v>42</v>
      </c>
      <c r="J1818" s="55" t="s">
        <v>231</v>
      </c>
      <c r="K1818" s="55" t="s">
        <v>231</v>
      </c>
      <c r="L1818" s="55" t="s">
        <v>43</v>
      </c>
      <c r="M1818" s="55" t="s">
        <v>44</v>
      </c>
      <c r="N1818" s="55" t="s">
        <v>134</v>
      </c>
      <c r="O1818" s="55" t="s">
        <v>42</v>
      </c>
      <c r="P1818" s="55"/>
      <c r="Q1818" s="55" t="s">
        <v>1055</v>
      </c>
      <c r="R1818" s="55" t="s">
        <v>1064</v>
      </c>
      <c r="S1818" s="55">
        <v>201308</v>
      </c>
      <c r="T1818" s="55" t="s">
        <v>47</v>
      </c>
      <c r="U1818" s="55">
        <v>0</v>
      </c>
      <c r="V1818" s="56">
        <v>-9.43</v>
      </c>
      <c r="W1818" s="55"/>
      <c r="X1818" s="55" t="s">
        <v>384</v>
      </c>
      <c r="Y1818" s="55"/>
      <c r="Z1818" s="55" t="s">
        <v>48</v>
      </c>
      <c r="AA1818" s="55" t="s">
        <v>129</v>
      </c>
      <c r="AB1818" s="55" t="s">
        <v>42</v>
      </c>
      <c r="AC1818" s="55" t="s">
        <v>1061</v>
      </c>
      <c r="AD1818" s="55" t="s">
        <v>51</v>
      </c>
      <c r="AE1818" s="53"/>
    </row>
    <row r="1819" spans="1:31" x14ac:dyDescent="0.25">
      <c r="A1819" s="55" t="s">
        <v>35</v>
      </c>
      <c r="B1819" s="55" t="s">
        <v>36</v>
      </c>
      <c r="C1819" s="55" t="s">
        <v>37</v>
      </c>
      <c r="D1819" s="55" t="s">
        <v>121</v>
      </c>
      <c r="E1819" s="55" t="s">
        <v>215</v>
      </c>
      <c r="F1819" s="55" t="s">
        <v>216</v>
      </c>
      <c r="G1819" s="55" t="s">
        <v>124</v>
      </c>
      <c r="H1819" s="55" t="s">
        <v>124</v>
      </c>
      <c r="I1819" s="55" t="s">
        <v>42</v>
      </c>
      <c r="J1819" s="55" t="s">
        <v>231</v>
      </c>
      <c r="K1819" s="55" t="s">
        <v>231</v>
      </c>
      <c r="L1819" s="55" t="s">
        <v>43</v>
      </c>
      <c r="M1819" s="55" t="s">
        <v>44</v>
      </c>
      <c r="N1819" s="55" t="s">
        <v>134</v>
      </c>
      <c r="O1819" s="55" t="s">
        <v>42</v>
      </c>
      <c r="P1819" s="55"/>
      <c r="Q1819" s="55" t="s">
        <v>1055</v>
      </c>
      <c r="R1819" s="55" t="s">
        <v>1065</v>
      </c>
      <c r="S1819" s="55">
        <v>201308</v>
      </c>
      <c r="T1819" s="55" t="s">
        <v>47</v>
      </c>
      <c r="U1819" s="55">
        <v>0</v>
      </c>
      <c r="V1819" s="56">
        <v>-10.62</v>
      </c>
      <c r="W1819" s="55"/>
      <c r="X1819" s="55" t="s">
        <v>384</v>
      </c>
      <c r="Y1819" s="55"/>
      <c r="Z1819" s="55" t="s">
        <v>48</v>
      </c>
      <c r="AA1819" s="55" t="s">
        <v>129</v>
      </c>
      <c r="AB1819" s="55" t="s">
        <v>42</v>
      </c>
      <c r="AC1819" s="55" t="s">
        <v>1061</v>
      </c>
      <c r="AD1819" s="55" t="s">
        <v>51</v>
      </c>
      <c r="AE1819" s="53"/>
    </row>
    <row r="1820" spans="1:31" x14ac:dyDescent="0.25">
      <c r="A1820" s="55" t="s">
        <v>35</v>
      </c>
      <c r="B1820" s="55" t="s">
        <v>36</v>
      </c>
      <c r="C1820" s="55" t="s">
        <v>37</v>
      </c>
      <c r="D1820" s="55" t="s">
        <v>121</v>
      </c>
      <c r="E1820" s="55" t="s">
        <v>215</v>
      </c>
      <c r="F1820" s="55" t="s">
        <v>216</v>
      </c>
      <c r="G1820" s="55" t="s">
        <v>124</v>
      </c>
      <c r="H1820" s="55" t="s">
        <v>124</v>
      </c>
      <c r="I1820" s="55" t="s">
        <v>42</v>
      </c>
      <c r="J1820" s="55" t="s">
        <v>231</v>
      </c>
      <c r="K1820" s="55" t="s">
        <v>231</v>
      </c>
      <c r="L1820" s="55" t="s">
        <v>43</v>
      </c>
      <c r="M1820" s="55" t="s">
        <v>44</v>
      </c>
      <c r="N1820" s="55" t="s">
        <v>134</v>
      </c>
      <c r="O1820" s="55" t="s">
        <v>42</v>
      </c>
      <c r="P1820" s="55"/>
      <c r="Q1820" s="55" t="s">
        <v>1055</v>
      </c>
      <c r="R1820" s="55" t="s">
        <v>1063</v>
      </c>
      <c r="S1820" s="55">
        <v>201308</v>
      </c>
      <c r="T1820" s="55" t="s">
        <v>47</v>
      </c>
      <c r="U1820" s="55">
        <v>0</v>
      </c>
      <c r="V1820" s="56">
        <v>-10.41</v>
      </c>
      <c r="W1820" s="55"/>
      <c r="X1820" s="55" t="s">
        <v>384</v>
      </c>
      <c r="Y1820" s="55"/>
      <c r="Z1820" s="55" t="s">
        <v>48</v>
      </c>
      <c r="AA1820" s="55" t="s">
        <v>129</v>
      </c>
      <c r="AB1820" s="55" t="s">
        <v>42</v>
      </c>
      <c r="AC1820" s="55" t="s">
        <v>1061</v>
      </c>
      <c r="AD1820" s="55" t="s">
        <v>51</v>
      </c>
      <c r="AE1820" s="53"/>
    </row>
    <row r="1821" spans="1:31" x14ac:dyDescent="0.25">
      <c r="A1821" s="55" t="s">
        <v>35</v>
      </c>
      <c r="B1821" s="55" t="s">
        <v>36</v>
      </c>
      <c r="C1821" s="55" t="s">
        <v>37</v>
      </c>
      <c r="D1821" s="55" t="s">
        <v>121</v>
      </c>
      <c r="E1821" s="55" t="s">
        <v>215</v>
      </c>
      <c r="F1821" s="55" t="s">
        <v>216</v>
      </c>
      <c r="G1821" s="55" t="s">
        <v>124</v>
      </c>
      <c r="H1821" s="55" t="s">
        <v>124</v>
      </c>
      <c r="I1821" s="55" t="s">
        <v>42</v>
      </c>
      <c r="J1821" s="55" t="s">
        <v>231</v>
      </c>
      <c r="K1821" s="55" t="s">
        <v>231</v>
      </c>
      <c r="L1821" s="55" t="s">
        <v>43</v>
      </c>
      <c r="M1821" s="55" t="s">
        <v>44</v>
      </c>
      <c r="N1821" s="55" t="s">
        <v>180</v>
      </c>
      <c r="O1821" s="55" t="s">
        <v>42</v>
      </c>
      <c r="P1821" s="55"/>
      <c r="Q1821" s="55" t="s">
        <v>567</v>
      </c>
      <c r="R1821" s="55"/>
      <c r="S1821" s="55">
        <v>201308</v>
      </c>
      <c r="T1821" s="55" t="s">
        <v>52</v>
      </c>
      <c r="U1821" s="55">
        <v>0</v>
      </c>
      <c r="V1821" s="56">
        <v>12286</v>
      </c>
      <c r="W1821" s="55"/>
      <c r="X1821" s="55"/>
      <c r="Y1821" s="55"/>
      <c r="Z1821" s="55" t="s">
        <v>48</v>
      </c>
      <c r="AA1821" s="55" t="s">
        <v>129</v>
      </c>
      <c r="AB1821" s="55" t="s">
        <v>42</v>
      </c>
      <c r="AC1821" s="55" t="s">
        <v>1059</v>
      </c>
      <c r="AD1821" s="55" t="s">
        <v>51</v>
      </c>
      <c r="AE1821" s="53"/>
    </row>
    <row r="1822" spans="1:31" x14ac:dyDescent="0.25">
      <c r="A1822" s="55" t="s">
        <v>35</v>
      </c>
      <c r="B1822" s="55" t="s">
        <v>36</v>
      </c>
      <c r="C1822" s="55" t="s">
        <v>37</v>
      </c>
      <c r="D1822" s="55" t="s">
        <v>121</v>
      </c>
      <c r="E1822" s="55" t="s">
        <v>215</v>
      </c>
      <c r="F1822" s="55" t="s">
        <v>216</v>
      </c>
      <c r="G1822" s="55" t="s">
        <v>124</v>
      </c>
      <c r="H1822" s="55" t="s">
        <v>124</v>
      </c>
      <c r="I1822" s="55" t="s">
        <v>42</v>
      </c>
      <c r="J1822" s="55" t="s">
        <v>237</v>
      </c>
      <c r="K1822" s="55" t="s">
        <v>237</v>
      </c>
      <c r="L1822" s="55" t="s">
        <v>43</v>
      </c>
      <c r="M1822" s="55" t="s">
        <v>44</v>
      </c>
      <c r="N1822" s="55" t="s">
        <v>150</v>
      </c>
      <c r="O1822" s="55" t="s">
        <v>42</v>
      </c>
      <c r="P1822" s="55"/>
      <c r="Q1822" s="55" t="s">
        <v>673</v>
      </c>
      <c r="R1822" s="55"/>
      <c r="S1822" s="55">
        <v>201308</v>
      </c>
      <c r="T1822" s="55" t="s">
        <v>47</v>
      </c>
      <c r="U1822" s="55">
        <v>0</v>
      </c>
      <c r="V1822" s="56">
        <v>-141026.54999999999</v>
      </c>
      <c r="W1822" s="55"/>
      <c r="X1822" s="55" t="s">
        <v>422</v>
      </c>
      <c r="Y1822" s="55"/>
      <c r="Z1822" s="55" t="s">
        <v>48</v>
      </c>
      <c r="AA1822" s="55" t="s">
        <v>129</v>
      </c>
      <c r="AB1822" s="55" t="s">
        <v>42</v>
      </c>
      <c r="AC1822" s="55" t="s">
        <v>1046</v>
      </c>
      <c r="AD1822" s="55" t="s">
        <v>51</v>
      </c>
      <c r="AE1822" s="53"/>
    </row>
    <row r="1823" spans="1:31" x14ac:dyDescent="0.25">
      <c r="A1823" s="55" t="s">
        <v>35</v>
      </c>
      <c r="B1823" s="55" t="s">
        <v>36</v>
      </c>
      <c r="C1823" s="55" t="s">
        <v>37</v>
      </c>
      <c r="D1823" s="55" t="s">
        <v>121</v>
      </c>
      <c r="E1823" s="55" t="s">
        <v>215</v>
      </c>
      <c r="F1823" s="55" t="s">
        <v>216</v>
      </c>
      <c r="G1823" s="55" t="s">
        <v>124</v>
      </c>
      <c r="H1823" s="55" t="s">
        <v>124</v>
      </c>
      <c r="I1823" s="55" t="s">
        <v>42</v>
      </c>
      <c r="J1823" s="55" t="s">
        <v>237</v>
      </c>
      <c r="K1823" s="55" t="s">
        <v>237</v>
      </c>
      <c r="L1823" s="55" t="s">
        <v>43</v>
      </c>
      <c r="M1823" s="55" t="s">
        <v>44</v>
      </c>
      <c r="N1823" s="55" t="s">
        <v>180</v>
      </c>
      <c r="O1823" s="55" t="s">
        <v>42</v>
      </c>
      <c r="P1823" s="55"/>
      <c r="Q1823" s="55" t="s">
        <v>244</v>
      </c>
      <c r="R1823" s="55"/>
      <c r="S1823" s="55">
        <v>201308</v>
      </c>
      <c r="T1823" s="55" t="s">
        <v>47</v>
      </c>
      <c r="U1823" s="55">
        <v>0</v>
      </c>
      <c r="V1823" s="56">
        <v>-365125</v>
      </c>
      <c r="W1823" s="55"/>
      <c r="X1823" s="55"/>
      <c r="Y1823" s="55"/>
      <c r="Z1823" s="55" t="s">
        <v>48</v>
      </c>
      <c r="AA1823" s="55" t="s">
        <v>129</v>
      </c>
      <c r="AB1823" s="55" t="s">
        <v>42</v>
      </c>
      <c r="AC1823" s="55" t="s">
        <v>1046</v>
      </c>
      <c r="AD1823" s="55" t="s">
        <v>51</v>
      </c>
      <c r="AE1823" s="53"/>
    </row>
    <row r="1824" spans="1:31" x14ac:dyDescent="0.25">
      <c r="A1824" s="55" t="s">
        <v>35</v>
      </c>
      <c r="B1824" s="55" t="s">
        <v>36</v>
      </c>
      <c r="C1824" s="55" t="s">
        <v>37</v>
      </c>
      <c r="D1824" s="55" t="s">
        <v>121</v>
      </c>
      <c r="E1824" s="55" t="s">
        <v>215</v>
      </c>
      <c r="F1824" s="55" t="s">
        <v>216</v>
      </c>
      <c r="G1824" s="55" t="s">
        <v>124</v>
      </c>
      <c r="H1824" s="55" t="s">
        <v>124</v>
      </c>
      <c r="I1824" s="55" t="s">
        <v>42</v>
      </c>
      <c r="J1824" s="55" t="s">
        <v>237</v>
      </c>
      <c r="K1824" s="55" t="s">
        <v>237</v>
      </c>
      <c r="L1824" s="55" t="s">
        <v>43</v>
      </c>
      <c r="M1824" s="55" t="s">
        <v>44</v>
      </c>
      <c r="N1824" s="55" t="s">
        <v>150</v>
      </c>
      <c r="O1824" s="55" t="s">
        <v>42</v>
      </c>
      <c r="P1824" s="55"/>
      <c r="Q1824" s="55" t="s">
        <v>760</v>
      </c>
      <c r="R1824" s="55"/>
      <c r="S1824" s="55">
        <v>201308</v>
      </c>
      <c r="T1824" s="55" t="s">
        <v>47</v>
      </c>
      <c r="U1824" s="55">
        <v>0</v>
      </c>
      <c r="V1824" s="56">
        <v>-1110.8399999999999</v>
      </c>
      <c r="W1824" s="55"/>
      <c r="X1824" s="55"/>
      <c r="Y1824" s="55"/>
      <c r="Z1824" s="55" t="s">
        <v>48</v>
      </c>
      <c r="AA1824" s="55" t="s">
        <v>129</v>
      </c>
      <c r="AB1824" s="55" t="s">
        <v>42</v>
      </c>
      <c r="AC1824" s="55" t="s">
        <v>1046</v>
      </c>
      <c r="AD1824" s="55" t="s">
        <v>51</v>
      </c>
      <c r="AE1824" s="53"/>
    </row>
    <row r="1825" spans="1:31" x14ac:dyDescent="0.25">
      <c r="A1825" s="55" t="s">
        <v>35</v>
      </c>
      <c r="B1825" s="55" t="s">
        <v>36</v>
      </c>
      <c r="C1825" s="55" t="s">
        <v>37</v>
      </c>
      <c r="D1825" s="55" t="s">
        <v>121</v>
      </c>
      <c r="E1825" s="55" t="s">
        <v>215</v>
      </c>
      <c r="F1825" s="55" t="s">
        <v>216</v>
      </c>
      <c r="G1825" s="55" t="s">
        <v>124</v>
      </c>
      <c r="H1825" s="55" t="s">
        <v>124</v>
      </c>
      <c r="I1825" s="55" t="s">
        <v>42</v>
      </c>
      <c r="J1825" s="55" t="s">
        <v>237</v>
      </c>
      <c r="K1825" s="55" t="s">
        <v>237</v>
      </c>
      <c r="L1825" s="55" t="s">
        <v>43</v>
      </c>
      <c r="M1825" s="55" t="s">
        <v>44</v>
      </c>
      <c r="N1825" s="55" t="s">
        <v>180</v>
      </c>
      <c r="O1825" s="55" t="s">
        <v>42</v>
      </c>
      <c r="P1825" s="55"/>
      <c r="Q1825" s="55" t="s">
        <v>862</v>
      </c>
      <c r="R1825" s="55"/>
      <c r="S1825" s="55">
        <v>201308</v>
      </c>
      <c r="T1825" s="55" t="s">
        <v>52</v>
      </c>
      <c r="U1825" s="55">
        <v>0</v>
      </c>
      <c r="V1825" s="56">
        <v>459400</v>
      </c>
      <c r="W1825" s="55"/>
      <c r="X1825" s="55"/>
      <c r="Y1825" s="55"/>
      <c r="Z1825" s="55" t="s">
        <v>48</v>
      </c>
      <c r="AA1825" s="55" t="s">
        <v>129</v>
      </c>
      <c r="AB1825" s="55" t="s">
        <v>42</v>
      </c>
      <c r="AC1825" s="55" t="s">
        <v>1059</v>
      </c>
      <c r="AD1825" s="55" t="s">
        <v>51</v>
      </c>
      <c r="AE1825" s="53"/>
    </row>
    <row r="1826" spans="1:31" x14ac:dyDescent="0.25">
      <c r="A1826" s="55" t="s">
        <v>35</v>
      </c>
      <c r="B1826" s="55" t="s">
        <v>36</v>
      </c>
      <c r="C1826" s="55" t="s">
        <v>37</v>
      </c>
      <c r="D1826" s="55" t="s">
        <v>121</v>
      </c>
      <c r="E1826" s="55" t="s">
        <v>215</v>
      </c>
      <c r="F1826" s="55" t="s">
        <v>216</v>
      </c>
      <c r="G1826" s="55" t="s">
        <v>124</v>
      </c>
      <c r="H1826" s="55" t="s">
        <v>124</v>
      </c>
      <c r="I1826" s="55" t="s">
        <v>42</v>
      </c>
      <c r="J1826" s="55" t="s">
        <v>237</v>
      </c>
      <c r="K1826" s="55" t="s">
        <v>237</v>
      </c>
      <c r="L1826" s="55" t="s">
        <v>43</v>
      </c>
      <c r="M1826" s="55" t="s">
        <v>44</v>
      </c>
      <c r="N1826" s="55" t="s">
        <v>150</v>
      </c>
      <c r="O1826" s="55" t="s">
        <v>42</v>
      </c>
      <c r="P1826" s="55"/>
      <c r="Q1826" s="55" t="s">
        <v>666</v>
      </c>
      <c r="R1826" s="55"/>
      <c r="S1826" s="55">
        <v>201308</v>
      </c>
      <c r="T1826" s="55" t="s">
        <v>52</v>
      </c>
      <c r="U1826" s="55">
        <v>0</v>
      </c>
      <c r="V1826" s="56">
        <v>1111</v>
      </c>
      <c r="W1826" s="55"/>
      <c r="X1826" s="55"/>
      <c r="Y1826" s="55"/>
      <c r="Z1826" s="55" t="s">
        <v>48</v>
      </c>
      <c r="AA1826" s="55" t="s">
        <v>129</v>
      </c>
      <c r="AB1826" s="55" t="s">
        <v>42</v>
      </c>
      <c r="AC1826" s="55" t="s">
        <v>1059</v>
      </c>
      <c r="AD1826" s="55" t="s">
        <v>51</v>
      </c>
      <c r="AE1826" s="53"/>
    </row>
    <row r="1827" spans="1:31" x14ac:dyDescent="0.25">
      <c r="A1827" s="55" t="s">
        <v>35</v>
      </c>
      <c r="B1827" s="55" t="s">
        <v>36</v>
      </c>
      <c r="C1827" s="55" t="s">
        <v>37</v>
      </c>
      <c r="D1827" s="55" t="s">
        <v>121</v>
      </c>
      <c r="E1827" s="55" t="s">
        <v>215</v>
      </c>
      <c r="F1827" s="55" t="s">
        <v>216</v>
      </c>
      <c r="G1827" s="55" t="s">
        <v>124</v>
      </c>
      <c r="H1827" s="55" t="s">
        <v>124</v>
      </c>
      <c r="I1827" s="55" t="s">
        <v>42</v>
      </c>
      <c r="J1827" s="55" t="s">
        <v>237</v>
      </c>
      <c r="K1827" s="55" t="s">
        <v>237</v>
      </c>
      <c r="L1827" s="55" t="s">
        <v>43</v>
      </c>
      <c r="M1827" s="55" t="s">
        <v>44</v>
      </c>
      <c r="N1827" s="55" t="s">
        <v>150</v>
      </c>
      <c r="O1827" s="55" t="s">
        <v>42</v>
      </c>
      <c r="P1827" s="55"/>
      <c r="Q1827" s="55" t="s">
        <v>673</v>
      </c>
      <c r="R1827" s="55"/>
      <c r="S1827" s="55">
        <v>201308</v>
      </c>
      <c r="T1827" s="55" t="s">
        <v>52</v>
      </c>
      <c r="U1827" s="55">
        <v>0</v>
      </c>
      <c r="V1827" s="56">
        <v>143033.16</v>
      </c>
      <c r="W1827" s="55"/>
      <c r="X1827" s="55" t="s">
        <v>422</v>
      </c>
      <c r="Y1827" s="55"/>
      <c r="Z1827" s="55" t="s">
        <v>48</v>
      </c>
      <c r="AA1827" s="55" t="s">
        <v>129</v>
      </c>
      <c r="AB1827" s="55" t="s">
        <v>42</v>
      </c>
      <c r="AC1827" s="55" t="s">
        <v>1047</v>
      </c>
      <c r="AD1827" s="55" t="s">
        <v>51</v>
      </c>
      <c r="AE1827" s="53"/>
    </row>
    <row r="1828" spans="1:31" x14ac:dyDescent="0.25">
      <c r="A1828" s="55" t="s">
        <v>35</v>
      </c>
      <c r="B1828" s="55" t="s">
        <v>36</v>
      </c>
      <c r="C1828" s="55" t="s">
        <v>37</v>
      </c>
      <c r="D1828" s="55" t="s">
        <v>121</v>
      </c>
      <c r="E1828" s="55" t="s">
        <v>215</v>
      </c>
      <c r="F1828" s="55" t="s">
        <v>216</v>
      </c>
      <c r="G1828" s="55" t="s">
        <v>124</v>
      </c>
      <c r="H1828" s="55" t="s">
        <v>124</v>
      </c>
      <c r="I1828" s="55" t="s">
        <v>42</v>
      </c>
      <c r="J1828" s="55" t="s">
        <v>237</v>
      </c>
      <c r="K1828" s="55" t="s">
        <v>237</v>
      </c>
      <c r="L1828" s="55" t="s">
        <v>43</v>
      </c>
      <c r="M1828" s="55" t="s">
        <v>44</v>
      </c>
      <c r="N1828" s="55" t="s">
        <v>180</v>
      </c>
      <c r="O1828" s="55" t="s">
        <v>42</v>
      </c>
      <c r="P1828" s="55"/>
      <c r="Q1828" s="55" t="s">
        <v>244</v>
      </c>
      <c r="R1828" s="55"/>
      <c r="S1828" s="55">
        <v>201308</v>
      </c>
      <c r="T1828" s="55" t="s">
        <v>52</v>
      </c>
      <c r="U1828" s="55">
        <v>0</v>
      </c>
      <c r="V1828" s="56">
        <v>465295</v>
      </c>
      <c r="W1828" s="55"/>
      <c r="X1828" s="55"/>
      <c r="Y1828" s="55"/>
      <c r="Z1828" s="55" t="s">
        <v>48</v>
      </c>
      <c r="AA1828" s="55" t="s">
        <v>129</v>
      </c>
      <c r="AB1828" s="55" t="s">
        <v>42</v>
      </c>
      <c r="AC1828" s="55" t="s">
        <v>1047</v>
      </c>
      <c r="AD1828" s="55" t="s">
        <v>51</v>
      </c>
      <c r="AE1828" s="53"/>
    </row>
    <row r="1829" spans="1:31" x14ac:dyDescent="0.25">
      <c r="A1829" s="55" t="s">
        <v>35</v>
      </c>
      <c r="B1829" s="55" t="s">
        <v>36</v>
      </c>
      <c r="C1829" s="55" t="s">
        <v>37</v>
      </c>
      <c r="D1829" s="55" t="s">
        <v>121</v>
      </c>
      <c r="E1829" s="55" t="s">
        <v>215</v>
      </c>
      <c r="F1829" s="55" t="s">
        <v>216</v>
      </c>
      <c r="G1829" s="55" t="s">
        <v>124</v>
      </c>
      <c r="H1829" s="55" t="s">
        <v>124</v>
      </c>
      <c r="I1829" s="55" t="s">
        <v>42</v>
      </c>
      <c r="J1829" s="55" t="s">
        <v>237</v>
      </c>
      <c r="K1829" s="55" t="s">
        <v>237</v>
      </c>
      <c r="L1829" s="55" t="s">
        <v>43</v>
      </c>
      <c r="M1829" s="55" t="s">
        <v>44</v>
      </c>
      <c r="N1829" s="55" t="s">
        <v>150</v>
      </c>
      <c r="O1829" s="55" t="s">
        <v>42</v>
      </c>
      <c r="P1829" s="55"/>
      <c r="Q1829" s="55" t="s">
        <v>674</v>
      </c>
      <c r="R1829" s="55"/>
      <c r="S1829" s="55">
        <v>201308</v>
      </c>
      <c r="T1829" s="55" t="s">
        <v>52</v>
      </c>
      <c r="U1829" s="55">
        <v>0</v>
      </c>
      <c r="V1829" s="56">
        <v>85069.37</v>
      </c>
      <c r="W1829" s="55"/>
      <c r="X1829" s="55"/>
      <c r="Y1829" s="55"/>
      <c r="Z1829" s="55" t="s">
        <v>48</v>
      </c>
      <c r="AA1829" s="55" t="s">
        <v>129</v>
      </c>
      <c r="AB1829" s="55" t="s">
        <v>42</v>
      </c>
      <c r="AC1829" s="55" t="s">
        <v>1047</v>
      </c>
      <c r="AD1829" s="55" t="s">
        <v>51</v>
      </c>
      <c r="AE1829" s="53"/>
    </row>
    <row r="1830" spans="1:31" x14ac:dyDescent="0.25">
      <c r="A1830" s="55" t="s">
        <v>35</v>
      </c>
      <c r="B1830" s="55" t="s">
        <v>36</v>
      </c>
      <c r="C1830" s="55" t="s">
        <v>37</v>
      </c>
      <c r="D1830" s="55" t="s">
        <v>121</v>
      </c>
      <c r="E1830" s="55" t="s">
        <v>215</v>
      </c>
      <c r="F1830" s="55" t="s">
        <v>216</v>
      </c>
      <c r="G1830" s="55" t="s">
        <v>124</v>
      </c>
      <c r="H1830" s="55" t="s">
        <v>124</v>
      </c>
      <c r="I1830" s="55" t="s">
        <v>42</v>
      </c>
      <c r="J1830" s="55" t="s">
        <v>237</v>
      </c>
      <c r="K1830" s="55" t="s">
        <v>237</v>
      </c>
      <c r="L1830" s="55" t="s">
        <v>43</v>
      </c>
      <c r="M1830" s="55" t="s">
        <v>44</v>
      </c>
      <c r="N1830" s="55" t="s">
        <v>134</v>
      </c>
      <c r="O1830" s="55" t="s">
        <v>42</v>
      </c>
      <c r="P1830" s="55"/>
      <c r="Q1830" s="55" t="s">
        <v>1055</v>
      </c>
      <c r="R1830" s="55" t="s">
        <v>1060</v>
      </c>
      <c r="S1830" s="55">
        <v>201308</v>
      </c>
      <c r="T1830" s="55" t="s">
        <v>47</v>
      </c>
      <c r="U1830" s="55">
        <v>0</v>
      </c>
      <c r="V1830" s="56">
        <v>-11.15</v>
      </c>
      <c r="W1830" s="55"/>
      <c r="X1830" s="55" t="s">
        <v>384</v>
      </c>
      <c r="Y1830" s="55"/>
      <c r="Z1830" s="55" t="s">
        <v>48</v>
      </c>
      <c r="AA1830" s="55" t="s">
        <v>129</v>
      </c>
      <c r="AB1830" s="55" t="s">
        <v>42</v>
      </c>
      <c r="AC1830" s="55" t="s">
        <v>1061</v>
      </c>
      <c r="AD1830" s="55" t="s">
        <v>51</v>
      </c>
      <c r="AE1830" s="53"/>
    </row>
    <row r="1831" spans="1:31" x14ac:dyDescent="0.25">
      <c r="A1831" s="55" t="s">
        <v>35</v>
      </c>
      <c r="B1831" s="55" t="s">
        <v>36</v>
      </c>
      <c r="C1831" s="55" t="s">
        <v>37</v>
      </c>
      <c r="D1831" s="55" t="s">
        <v>121</v>
      </c>
      <c r="E1831" s="55" t="s">
        <v>215</v>
      </c>
      <c r="F1831" s="55" t="s">
        <v>216</v>
      </c>
      <c r="G1831" s="55" t="s">
        <v>124</v>
      </c>
      <c r="H1831" s="55" t="s">
        <v>124</v>
      </c>
      <c r="I1831" s="55" t="s">
        <v>42</v>
      </c>
      <c r="J1831" s="55" t="s">
        <v>237</v>
      </c>
      <c r="K1831" s="55" t="s">
        <v>237</v>
      </c>
      <c r="L1831" s="55" t="s">
        <v>43</v>
      </c>
      <c r="M1831" s="55" t="s">
        <v>44</v>
      </c>
      <c r="N1831" s="55" t="s">
        <v>134</v>
      </c>
      <c r="O1831" s="55" t="s">
        <v>42</v>
      </c>
      <c r="P1831" s="55"/>
      <c r="Q1831" s="55" t="s">
        <v>1055</v>
      </c>
      <c r="R1831" s="55" t="s">
        <v>1062</v>
      </c>
      <c r="S1831" s="55">
        <v>201308</v>
      </c>
      <c r="T1831" s="55" t="s">
        <v>47</v>
      </c>
      <c r="U1831" s="55">
        <v>0</v>
      </c>
      <c r="V1831" s="56">
        <v>-11.15</v>
      </c>
      <c r="W1831" s="55"/>
      <c r="X1831" s="55" t="s">
        <v>384</v>
      </c>
      <c r="Y1831" s="55"/>
      <c r="Z1831" s="55" t="s">
        <v>48</v>
      </c>
      <c r="AA1831" s="55" t="s">
        <v>129</v>
      </c>
      <c r="AB1831" s="55" t="s">
        <v>42</v>
      </c>
      <c r="AC1831" s="55" t="s">
        <v>1061</v>
      </c>
      <c r="AD1831" s="55" t="s">
        <v>51</v>
      </c>
      <c r="AE1831" s="53"/>
    </row>
    <row r="1832" spans="1:31" x14ac:dyDescent="0.25">
      <c r="A1832" s="55" t="s">
        <v>35</v>
      </c>
      <c r="B1832" s="55" t="s">
        <v>36</v>
      </c>
      <c r="C1832" s="55" t="s">
        <v>37</v>
      </c>
      <c r="D1832" s="55" t="s">
        <v>121</v>
      </c>
      <c r="E1832" s="55" t="s">
        <v>215</v>
      </c>
      <c r="F1832" s="55" t="s">
        <v>216</v>
      </c>
      <c r="G1832" s="55" t="s">
        <v>124</v>
      </c>
      <c r="H1832" s="55" t="s">
        <v>124</v>
      </c>
      <c r="I1832" s="55" t="s">
        <v>42</v>
      </c>
      <c r="J1832" s="55" t="s">
        <v>237</v>
      </c>
      <c r="K1832" s="55" t="s">
        <v>237</v>
      </c>
      <c r="L1832" s="55" t="s">
        <v>43</v>
      </c>
      <c r="M1832" s="55" t="s">
        <v>44</v>
      </c>
      <c r="N1832" s="55" t="s">
        <v>134</v>
      </c>
      <c r="O1832" s="55" t="s">
        <v>42</v>
      </c>
      <c r="P1832" s="55"/>
      <c r="Q1832" s="55" t="s">
        <v>1055</v>
      </c>
      <c r="R1832" s="55" t="s">
        <v>1063</v>
      </c>
      <c r="S1832" s="55">
        <v>201308</v>
      </c>
      <c r="T1832" s="55" t="s">
        <v>47</v>
      </c>
      <c r="U1832" s="55">
        <v>0</v>
      </c>
      <c r="V1832" s="56">
        <v>-11.15</v>
      </c>
      <c r="W1832" s="55"/>
      <c r="X1832" s="55" t="s">
        <v>384</v>
      </c>
      <c r="Y1832" s="55"/>
      <c r="Z1832" s="55" t="s">
        <v>48</v>
      </c>
      <c r="AA1832" s="55" t="s">
        <v>129</v>
      </c>
      <c r="AB1832" s="55" t="s">
        <v>42</v>
      </c>
      <c r="AC1832" s="55" t="s">
        <v>1061</v>
      </c>
      <c r="AD1832" s="55" t="s">
        <v>51</v>
      </c>
      <c r="AE1832" s="53"/>
    </row>
    <row r="1833" spans="1:31" x14ac:dyDescent="0.25">
      <c r="A1833" s="55" t="s">
        <v>35</v>
      </c>
      <c r="B1833" s="55" t="s">
        <v>36</v>
      </c>
      <c r="C1833" s="55" t="s">
        <v>37</v>
      </c>
      <c r="D1833" s="55" t="s">
        <v>121</v>
      </c>
      <c r="E1833" s="55" t="s">
        <v>215</v>
      </c>
      <c r="F1833" s="55" t="s">
        <v>216</v>
      </c>
      <c r="G1833" s="55" t="s">
        <v>124</v>
      </c>
      <c r="H1833" s="55" t="s">
        <v>124</v>
      </c>
      <c r="I1833" s="55" t="s">
        <v>42</v>
      </c>
      <c r="J1833" s="55" t="s">
        <v>237</v>
      </c>
      <c r="K1833" s="55" t="s">
        <v>237</v>
      </c>
      <c r="L1833" s="55" t="s">
        <v>43</v>
      </c>
      <c r="M1833" s="55" t="s">
        <v>44</v>
      </c>
      <c r="N1833" s="55" t="s">
        <v>134</v>
      </c>
      <c r="O1833" s="55" t="s">
        <v>42</v>
      </c>
      <c r="P1833" s="55"/>
      <c r="Q1833" s="55" t="s">
        <v>1055</v>
      </c>
      <c r="R1833" s="55" t="s">
        <v>1065</v>
      </c>
      <c r="S1833" s="55">
        <v>201308</v>
      </c>
      <c r="T1833" s="55" t="s">
        <v>47</v>
      </c>
      <c r="U1833" s="55">
        <v>0</v>
      </c>
      <c r="V1833" s="56">
        <v>-11.38</v>
      </c>
      <c r="W1833" s="55"/>
      <c r="X1833" s="55" t="s">
        <v>384</v>
      </c>
      <c r="Y1833" s="55"/>
      <c r="Z1833" s="55" t="s">
        <v>48</v>
      </c>
      <c r="AA1833" s="55" t="s">
        <v>129</v>
      </c>
      <c r="AB1833" s="55" t="s">
        <v>42</v>
      </c>
      <c r="AC1833" s="55" t="s">
        <v>1061</v>
      </c>
      <c r="AD1833" s="55" t="s">
        <v>51</v>
      </c>
      <c r="AE1833" s="53"/>
    </row>
    <row r="1834" spans="1:31" x14ac:dyDescent="0.25">
      <c r="A1834" s="55" t="s">
        <v>35</v>
      </c>
      <c r="B1834" s="55" t="s">
        <v>36</v>
      </c>
      <c r="C1834" s="55" t="s">
        <v>37</v>
      </c>
      <c r="D1834" s="55" t="s">
        <v>121</v>
      </c>
      <c r="E1834" s="55" t="s">
        <v>215</v>
      </c>
      <c r="F1834" s="55" t="s">
        <v>216</v>
      </c>
      <c r="G1834" s="55" t="s">
        <v>124</v>
      </c>
      <c r="H1834" s="55" t="s">
        <v>124</v>
      </c>
      <c r="I1834" s="55" t="s">
        <v>42</v>
      </c>
      <c r="J1834" s="55" t="s">
        <v>237</v>
      </c>
      <c r="K1834" s="55" t="s">
        <v>237</v>
      </c>
      <c r="L1834" s="55" t="s">
        <v>43</v>
      </c>
      <c r="M1834" s="55" t="s">
        <v>44</v>
      </c>
      <c r="N1834" s="55" t="s">
        <v>134</v>
      </c>
      <c r="O1834" s="55" t="s">
        <v>42</v>
      </c>
      <c r="P1834" s="55"/>
      <c r="Q1834" s="55" t="s">
        <v>1055</v>
      </c>
      <c r="R1834" s="55" t="s">
        <v>1064</v>
      </c>
      <c r="S1834" s="55">
        <v>201308</v>
      </c>
      <c r="T1834" s="55" t="s">
        <v>47</v>
      </c>
      <c r="U1834" s="55">
        <v>0</v>
      </c>
      <c r="V1834" s="56">
        <v>-10.1</v>
      </c>
      <c r="W1834" s="55"/>
      <c r="X1834" s="55" t="s">
        <v>384</v>
      </c>
      <c r="Y1834" s="55"/>
      <c r="Z1834" s="55" t="s">
        <v>48</v>
      </c>
      <c r="AA1834" s="55" t="s">
        <v>129</v>
      </c>
      <c r="AB1834" s="55" t="s">
        <v>42</v>
      </c>
      <c r="AC1834" s="55" t="s">
        <v>1061</v>
      </c>
      <c r="AD1834" s="55" t="s">
        <v>51</v>
      </c>
      <c r="AE1834" s="53"/>
    </row>
    <row r="1835" spans="1:31" x14ac:dyDescent="0.25">
      <c r="A1835" s="55" t="s">
        <v>35</v>
      </c>
      <c r="B1835" s="55" t="s">
        <v>36</v>
      </c>
      <c r="C1835" s="55" t="s">
        <v>37</v>
      </c>
      <c r="D1835" s="55" t="s">
        <v>121</v>
      </c>
      <c r="E1835" s="55" t="s">
        <v>215</v>
      </c>
      <c r="F1835" s="55" t="s">
        <v>216</v>
      </c>
      <c r="G1835" s="55" t="s">
        <v>124</v>
      </c>
      <c r="H1835" s="55" t="s">
        <v>124</v>
      </c>
      <c r="I1835" s="55" t="s">
        <v>42</v>
      </c>
      <c r="J1835" s="55" t="s">
        <v>250</v>
      </c>
      <c r="K1835" s="55" t="s">
        <v>250</v>
      </c>
      <c r="L1835" s="55" t="s">
        <v>43</v>
      </c>
      <c r="M1835" s="55" t="s">
        <v>44</v>
      </c>
      <c r="N1835" s="55" t="s">
        <v>150</v>
      </c>
      <c r="O1835" s="55" t="s">
        <v>42</v>
      </c>
      <c r="P1835" s="55"/>
      <c r="Q1835" s="55" t="s">
        <v>676</v>
      </c>
      <c r="R1835" s="55"/>
      <c r="S1835" s="55">
        <v>201308</v>
      </c>
      <c r="T1835" s="55" t="s">
        <v>47</v>
      </c>
      <c r="U1835" s="55">
        <v>0</v>
      </c>
      <c r="V1835" s="56">
        <v>-39318.5</v>
      </c>
      <c r="W1835" s="55"/>
      <c r="X1835" s="55" t="s">
        <v>433</v>
      </c>
      <c r="Y1835" s="55"/>
      <c r="Z1835" s="55" t="s">
        <v>48</v>
      </c>
      <c r="AA1835" s="55" t="s">
        <v>129</v>
      </c>
      <c r="AB1835" s="55" t="s">
        <v>42</v>
      </c>
      <c r="AC1835" s="55" t="s">
        <v>1046</v>
      </c>
      <c r="AD1835" s="55" t="s">
        <v>51</v>
      </c>
      <c r="AE1835" s="53"/>
    </row>
    <row r="1836" spans="1:31" x14ac:dyDescent="0.25">
      <c r="A1836" s="55" t="s">
        <v>35</v>
      </c>
      <c r="B1836" s="55" t="s">
        <v>36</v>
      </c>
      <c r="C1836" s="55" t="s">
        <v>37</v>
      </c>
      <c r="D1836" s="55" t="s">
        <v>121</v>
      </c>
      <c r="E1836" s="55" t="s">
        <v>215</v>
      </c>
      <c r="F1836" s="55" t="s">
        <v>216</v>
      </c>
      <c r="G1836" s="55" t="s">
        <v>124</v>
      </c>
      <c r="H1836" s="55" t="s">
        <v>124</v>
      </c>
      <c r="I1836" s="55" t="s">
        <v>42</v>
      </c>
      <c r="J1836" s="55" t="s">
        <v>250</v>
      </c>
      <c r="K1836" s="55" t="s">
        <v>250</v>
      </c>
      <c r="L1836" s="55" t="s">
        <v>43</v>
      </c>
      <c r="M1836" s="55" t="s">
        <v>44</v>
      </c>
      <c r="N1836" s="55" t="s">
        <v>180</v>
      </c>
      <c r="O1836" s="55" t="s">
        <v>42</v>
      </c>
      <c r="P1836" s="55"/>
      <c r="Q1836" s="55" t="s">
        <v>253</v>
      </c>
      <c r="R1836" s="55"/>
      <c r="S1836" s="55">
        <v>201308</v>
      </c>
      <c r="T1836" s="55" t="s">
        <v>47</v>
      </c>
      <c r="U1836" s="55">
        <v>0</v>
      </c>
      <c r="V1836" s="56">
        <v>-24650</v>
      </c>
      <c r="W1836" s="55"/>
      <c r="X1836" s="55"/>
      <c r="Y1836" s="55"/>
      <c r="Z1836" s="55" t="s">
        <v>48</v>
      </c>
      <c r="AA1836" s="55" t="s">
        <v>129</v>
      </c>
      <c r="AB1836" s="55" t="s">
        <v>42</v>
      </c>
      <c r="AC1836" s="55" t="s">
        <v>1046</v>
      </c>
      <c r="AD1836" s="55" t="s">
        <v>51</v>
      </c>
      <c r="AE1836" s="53"/>
    </row>
    <row r="1837" spans="1:31" x14ac:dyDescent="0.25">
      <c r="A1837" s="55" t="s">
        <v>35</v>
      </c>
      <c r="B1837" s="55" t="s">
        <v>36</v>
      </c>
      <c r="C1837" s="55" t="s">
        <v>37</v>
      </c>
      <c r="D1837" s="55" t="s">
        <v>121</v>
      </c>
      <c r="E1837" s="55" t="s">
        <v>215</v>
      </c>
      <c r="F1837" s="55" t="s">
        <v>216</v>
      </c>
      <c r="G1837" s="55" t="s">
        <v>124</v>
      </c>
      <c r="H1837" s="55" t="s">
        <v>124</v>
      </c>
      <c r="I1837" s="55" t="s">
        <v>42</v>
      </c>
      <c r="J1837" s="55" t="s">
        <v>250</v>
      </c>
      <c r="K1837" s="55" t="s">
        <v>250</v>
      </c>
      <c r="L1837" s="55" t="s">
        <v>43</v>
      </c>
      <c r="M1837" s="55" t="s">
        <v>44</v>
      </c>
      <c r="N1837" s="55" t="s">
        <v>180</v>
      </c>
      <c r="O1837" s="55" t="s">
        <v>42</v>
      </c>
      <c r="P1837" s="55"/>
      <c r="Q1837" s="55" t="s">
        <v>863</v>
      </c>
      <c r="R1837" s="55"/>
      <c r="S1837" s="55">
        <v>201308</v>
      </c>
      <c r="T1837" s="55" t="s">
        <v>52</v>
      </c>
      <c r="U1837" s="55">
        <v>0</v>
      </c>
      <c r="V1837" s="56">
        <v>23650</v>
      </c>
      <c r="W1837" s="55"/>
      <c r="X1837" s="55"/>
      <c r="Y1837" s="55"/>
      <c r="Z1837" s="55" t="s">
        <v>48</v>
      </c>
      <c r="AA1837" s="55" t="s">
        <v>129</v>
      </c>
      <c r="AB1837" s="55" t="s">
        <v>42</v>
      </c>
      <c r="AC1837" s="55" t="s">
        <v>1059</v>
      </c>
      <c r="AD1837" s="55" t="s">
        <v>51</v>
      </c>
      <c r="AE1837" s="53"/>
    </row>
    <row r="1838" spans="1:31" x14ac:dyDescent="0.25">
      <c r="A1838" s="55" t="s">
        <v>35</v>
      </c>
      <c r="B1838" s="55" t="s">
        <v>36</v>
      </c>
      <c r="C1838" s="55" t="s">
        <v>37</v>
      </c>
      <c r="D1838" s="55" t="s">
        <v>121</v>
      </c>
      <c r="E1838" s="55" t="s">
        <v>215</v>
      </c>
      <c r="F1838" s="55" t="s">
        <v>216</v>
      </c>
      <c r="G1838" s="55" t="s">
        <v>124</v>
      </c>
      <c r="H1838" s="55" t="s">
        <v>124</v>
      </c>
      <c r="I1838" s="55" t="s">
        <v>42</v>
      </c>
      <c r="J1838" s="55" t="s">
        <v>250</v>
      </c>
      <c r="K1838" s="55" t="s">
        <v>250</v>
      </c>
      <c r="L1838" s="55" t="s">
        <v>43</v>
      </c>
      <c r="M1838" s="55" t="s">
        <v>44</v>
      </c>
      <c r="N1838" s="55" t="s">
        <v>150</v>
      </c>
      <c r="O1838" s="55" t="s">
        <v>42</v>
      </c>
      <c r="P1838" s="55"/>
      <c r="Q1838" s="55" t="s">
        <v>676</v>
      </c>
      <c r="R1838" s="55"/>
      <c r="S1838" s="55">
        <v>201308</v>
      </c>
      <c r="T1838" s="55" t="s">
        <v>52</v>
      </c>
      <c r="U1838" s="55">
        <v>0</v>
      </c>
      <c r="V1838" s="56">
        <v>84870</v>
      </c>
      <c r="W1838" s="55"/>
      <c r="X1838" s="55" t="s">
        <v>433</v>
      </c>
      <c r="Y1838" s="55"/>
      <c r="Z1838" s="55" t="s">
        <v>48</v>
      </c>
      <c r="AA1838" s="55" t="s">
        <v>129</v>
      </c>
      <c r="AB1838" s="55" t="s">
        <v>42</v>
      </c>
      <c r="AC1838" s="55" t="s">
        <v>1047</v>
      </c>
      <c r="AD1838" s="55" t="s">
        <v>51</v>
      </c>
      <c r="AE1838" s="53"/>
    </row>
    <row r="1839" spans="1:31" x14ac:dyDescent="0.25">
      <c r="A1839" s="55" t="s">
        <v>35</v>
      </c>
      <c r="B1839" s="55" t="s">
        <v>36</v>
      </c>
      <c r="C1839" s="55" t="s">
        <v>37</v>
      </c>
      <c r="D1839" s="55" t="s">
        <v>121</v>
      </c>
      <c r="E1839" s="55" t="s">
        <v>215</v>
      </c>
      <c r="F1839" s="55" t="s">
        <v>216</v>
      </c>
      <c r="G1839" s="55" t="s">
        <v>124</v>
      </c>
      <c r="H1839" s="55" t="s">
        <v>124</v>
      </c>
      <c r="I1839" s="55" t="s">
        <v>42</v>
      </c>
      <c r="J1839" s="55" t="s">
        <v>250</v>
      </c>
      <c r="K1839" s="55" t="s">
        <v>250</v>
      </c>
      <c r="L1839" s="55" t="s">
        <v>43</v>
      </c>
      <c r="M1839" s="55" t="s">
        <v>44</v>
      </c>
      <c r="N1839" s="55" t="s">
        <v>180</v>
      </c>
      <c r="O1839" s="55" t="s">
        <v>42</v>
      </c>
      <c r="P1839" s="55"/>
      <c r="Q1839" s="55" t="s">
        <v>253</v>
      </c>
      <c r="R1839" s="55"/>
      <c r="S1839" s="55">
        <v>201308</v>
      </c>
      <c r="T1839" s="55" t="s">
        <v>52</v>
      </c>
      <c r="U1839" s="55">
        <v>0</v>
      </c>
      <c r="V1839" s="56">
        <v>53300</v>
      </c>
      <c r="W1839" s="55"/>
      <c r="X1839" s="55"/>
      <c r="Y1839" s="55"/>
      <c r="Z1839" s="55" t="s">
        <v>48</v>
      </c>
      <c r="AA1839" s="55" t="s">
        <v>129</v>
      </c>
      <c r="AB1839" s="55" t="s">
        <v>42</v>
      </c>
      <c r="AC1839" s="55" t="s">
        <v>1047</v>
      </c>
      <c r="AD1839" s="55" t="s">
        <v>51</v>
      </c>
      <c r="AE1839" s="53"/>
    </row>
    <row r="1840" spans="1:31" x14ac:dyDescent="0.25">
      <c r="A1840" s="55" t="s">
        <v>35</v>
      </c>
      <c r="B1840" s="55" t="s">
        <v>36</v>
      </c>
      <c r="C1840" s="55" t="s">
        <v>37</v>
      </c>
      <c r="D1840" s="55" t="s">
        <v>121</v>
      </c>
      <c r="E1840" s="55" t="s">
        <v>215</v>
      </c>
      <c r="F1840" s="55" t="s">
        <v>216</v>
      </c>
      <c r="G1840" s="55" t="s">
        <v>124</v>
      </c>
      <c r="H1840" s="55" t="s">
        <v>124</v>
      </c>
      <c r="I1840" s="55" t="s">
        <v>42</v>
      </c>
      <c r="J1840" s="55" t="s">
        <v>250</v>
      </c>
      <c r="K1840" s="55" t="s">
        <v>250</v>
      </c>
      <c r="L1840" s="55" t="s">
        <v>43</v>
      </c>
      <c r="M1840" s="55" t="s">
        <v>44</v>
      </c>
      <c r="N1840" s="55" t="s">
        <v>134</v>
      </c>
      <c r="O1840" s="55" t="s">
        <v>42</v>
      </c>
      <c r="P1840" s="55"/>
      <c r="Q1840" s="55" t="s">
        <v>1055</v>
      </c>
      <c r="R1840" s="55" t="s">
        <v>1060</v>
      </c>
      <c r="S1840" s="55">
        <v>201308</v>
      </c>
      <c r="T1840" s="55" t="s">
        <v>47</v>
      </c>
      <c r="U1840" s="55">
        <v>0</v>
      </c>
      <c r="V1840" s="56">
        <v>-10.41</v>
      </c>
      <c r="W1840" s="55"/>
      <c r="X1840" s="55" t="s">
        <v>384</v>
      </c>
      <c r="Y1840" s="55"/>
      <c r="Z1840" s="55" t="s">
        <v>48</v>
      </c>
      <c r="AA1840" s="55" t="s">
        <v>129</v>
      </c>
      <c r="AB1840" s="55" t="s">
        <v>42</v>
      </c>
      <c r="AC1840" s="55" t="s">
        <v>1061</v>
      </c>
      <c r="AD1840" s="55" t="s">
        <v>51</v>
      </c>
      <c r="AE1840" s="53"/>
    </row>
    <row r="1841" spans="1:31" x14ac:dyDescent="0.25">
      <c r="A1841" s="55" t="s">
        <v>35</v>
      </c>
      <c r="B1841" s="55" t="s">
        <v>36</v>
      </c>
      <c r="C1841" s="55" t="s">
        <v>37</v>
      </c>
      <c r="D1841" s="55" t="s">
        <v>121</v>
      </c>
      <c r="E1841" s="55" t="s">
        <v>215</v>
      </c>
      <c r="F1841" s="55" t="s">
        <v>216</v>
      </c>
      <c r="G1841" s="55" t="s">
        <v>124</v>
      </c>
      <c r="H1841" s="55" t="s">
        <v>124</v>
      </c>
      <c r="I1841" s="55" t="s">
        <v>42</v>
      </c>
      <c r="J1841" s="55" t="s">
        <v>250</v>
      </c>
      <c r="K1841" s="55" t="s">
        <v>250</v>
      </c>
      <c r="L1841" s="55" t="s">
        <v>43</v>
      </c>
      <c r="M1841" s="55" t="s">
        <v>44</v>
      </c>
      <c r="N1841" s="55" t="s">
        <v>134</v>
      </c>
      <c r="O1841" s="55" t="s">
        <v>42</v>
      </c>
      <c r="P1841" s="55"/>
      <c r="Q1841" s="55" t="s">
        <v>1055</v>
      </c>
      <c r="R1841" s="55" t="s">
        <v>1062</v>
      </c>
      <c r="S1841" s="55">
        <v>201308</v>
      </c>
      <c r="T1841" s="55" t="s">
        <v>47</v>
      </c>
      <c r="U1841" s="55">
        <v>0</v>
      </c>
      <c r="V1841" s="56">
        <v>-10.41</v>
      </c>
      <c r="W1841" s="55"/>
      <c r="X1841" s="55" t="s">
        <v>384</v>
      </c>
      <c r="Y1841" s="55"/>
      <c r="Z1841" s="55" t="s">
        <v>48</v>
      </c>
      <c r="AA1841" s="55" t="s">
        <v>129</v>
      </c>
      <c r="AB1841" s="55" t="s">
        <v>42</v>
      </c>
      <c r="AC1841" s="55" t="s">
        <v>1061</v>
      </c>
      <c r="AD1841" s="55" t="s">
        <v>51</v>
      </c>
      <c r="AE1841" s="53"/>
    </row>
    <row r="1842" spans="1:31" x14ac:dyDescent="0.25">
      <c r="A1842" s="55" t="s">
        <v>35</v>
      </c>
      <c r="B1842" s="55" t="s">
        <v>36</v>
      </c>
      <c r="C1842" s="55" t="s">
        <v>37</v>
      </c>
      <c r="D1842" s="55" t="s">
        <v>121</v>
      </c>
      <c r="E1842" s="55" t="s">
        <v>215</v>
      </c>
      <c r="F1842" s="55" t="s">
        <v>216</v>
      </c>
      <c r="G1842" s="55" t="s">
        <v>124</v>
      </c>
      <c r="H1842" s="55" t="s">
        <v>124</v>
      </c>
      <c r="I1842" s="55" t="s">
        <v>42</v>
      </c>
      <c r="J1842" s="55" t="s">
        <v>250</v>
      </c>
      <c r="K1842" s="55" t="s">
        <v>250</v>
      </c>
      <c r="L1842" s="55" t="s">
        <v>43</v>
      </c>
      <c r="M1842" s="55" t="s">
        <v>44</v>
      </c>
      <c r="N1842" s="55" t="s">
        <v>134</v>
      </c>
      <c r="O1842" s="55" t="s">
        <v>42</v>
      </c>
      <c r="P1842" s="55"/>
      <c r="Q1842" s="55" t="s">
        <v>1055</v>
      </c>
      <c r="R1842" s="55" t="s">
        <v>1064</v>
      </c>
      <c r="S1842" s="55">
        <v>201308</v>
      </c>
      <c r="T1842" s="55" t="s">
        <v>47</v>
      </c>
      <c r="U1842" s="55">
        <v>0</v>
      </c>
      <c r="V1842" s="56">
        <v>-9.43</v>
      </c>
      <c r="W1842" s="55"/>
      <c r="X1842" s="55" t="s">
        <v>384</v>
      </c>
      <c r="Y1842" s="55"/>
      <c r="Z1842" s="55" t="s">
        <v>48</v>
      </c>
      <c r="AA1842" s="55" t="s">
        <v>129</v>
      </c>
      <c r="AB1842" s="55" t="s">
        <v>42</v>
      </c>
      <c r="AC1842" s="55" t="s">
        <v>1061</v>
      </c>
      <c r="AD1842" s="55" t="s">
        <v>51</v>
      </c>
      <c r="AE1842" s="53"/>
    </row>
    <row r="1843" spans="1:31" x14ac:dyDescent="0.25">
      <c r="A1843" s="55" t="s">
        <v>35</v>
      </c>
      <c r="B1843" s="55" t="s">
        <v>36</v>
      </c>
      <c r="C1843" s="55" t="s">
        <v>37</v>
      </c>
      <c r="D1843" s="55" t="s">
        <v>121</v>
      </c>
      <c r="E1843" s="55" t="s">
        <v>215</v>
      </c>
      <c r="F1843" s="55" t="s">
        <v>216</v>
      </c>
      <c r="G1843" s="55" t="s">
        <v>124</v>
      </c>
      <c r="H1843" s="55" t="s">
        <v>124</v>
      </c>
      <c r="I1843" s="55" t="s">
        <v>42</v>
      </c>
      <c r="J1843" s="55" t="s">
        <v>437</v>
      </c>
      <c r="K1843" s="55" t="s">
        <v>437</v>
      </c>
      <c r="L1843" s="55" t="s">
        <v>43</v>
      </c>
      <c r="M1843" s="55" t="s">
        <v>44</v>
      </c>
      <c r="N1843" s="55" t="s">
        <v>150</v>
      </c>
      <c r="O1843" s="55" t="s">
        <v>42</v>
      </c>
      <c r="P1843" s="55"/>
      <c r="Q1843" s="55" t="s">
        <v>677</v>
      </c>
      <c r="R1843" s="55"/>
      <c r="S1843" s="55">
        <v>201308</v>
      </c>
      <c r="T1843" s="55" t="s">
        <v>47</v>
      </c>
      <c r="U1843" s="55">
        <v>0</v>
      </c>
      <c r="V1843" s="56">
        <v>-5080.17</v>
      </c>
      <c r="W1843" s="55"/>
      <c r="X1843" s="55" t="s">
        <v>577</v>
      </c>
      <c r="Y1843" s="55"/>
      <c r="Z1843" s="55" t="s">
        <v>48</v>
      </c>
      <c r="AA1843" s="55" t="s">
        <v>129</v>
      </c>
      <c r="AB1843" s="55" t="s">
        <v>42</v>
      </c>
      <c r="AC1843" s="55" t="s">
        <v>1046</v>
      </c>
      <c r="AD1843" s="55" t="s">
        <v>51</v>
      </c>
      <c r="AE1843" s="53"/>
    </row>
    <row r="1844" spans="1:31" x14ac:dyDescent="0.25">
      <c r="A1844" s="55" t="s">
        <v>35</v>
      </c>
      <c r="B1844" s="55" t="s">
        <v>36</v>
      </c>
      <c r="C1844" s="55" t="s">
        <v>37</v>
      </c>
      <c r="D1844" s="55" t="s">
        <v>121</v>
      </c>
      <c r="E1844" s="55" t="s">
        <v>215</v>
      </c>
      <c r="F1844" s="55" t="s">
        <v>216</v>
      </c>
      <c r="G1844" s="55" t="s">
        <v>124</v>
      </c>
      <c r="H1844" s="55" t="s">
        <v>124</v>
      </c>
      <c r="I1844" s="55" t="s">
        <v>42</v>
      </c>
      <c r="J1844" s="55" t="s">
        <v>437</v>
      </c>
      <c r="K1844" s="55" t="s">
        <v>437</v>
      </c>
      <c r="L1844" s="55" t="s">
        <v>43</v>
      </c>
      <c r="M1844" s="55" t="s">
        <v>44</v>
      </c>
      <c r="N1844" s="55" t="s">
        <v>180</v>
      </c>
      <c r="O1844" s="55" t="s">
        <v>42</v>
      </c>
      <c r="P1844" s="55"/>
      <c r="Q1844" s="55" t="s">
        <v>678</v>
      </c>
      <c r="R1844" s="55"/>
      <c r="S1844" s="55">
        <v>201308</v>
      </c>
      <c r="T1844" s="55" t="s">
        <v>47</v>
      </c>
      <c r="U1844" s="55">
        <v>0</v>
      </c>
      <c r="V1844" s="56">
        <v>-13958.36</v>
      </c>
      <c r="W1844" s="55"/>
      <c r="X1844" s="55"/>
      <c r="Y1844" s="55"/>
      <c r="Z1844" s="55" t="s">
        <v>48</v>
      </c>
      <c r="AA1844" s="55" t="s">
        <v>129</v>
      </c>
      <c r="AB1844" s="55" t="s">
        <v>42</v>
      </c>
      <c r="AC1844" s="55" t="s">
        <v>1046</v>
      </c>
      <c r="AD1844" s="55" t="s">
        <v>51</v>
      </c>
      <c r="AE1844" s="53"/>
    </row>
    <row r="1845" spans="1:31" x14ac:dyDescent="0.25">
      <c r="A1845" s="55" t="s">
        <v>35</v>
      </c>
      <c r="B1845" s="55" t="s">
        <v>36</v>
      </c>
      <c r="C1845" s="55" t="s">
        <v>37</v>
      </c>
      <c r="D1845" s="55" t="s">
        <v>121</v>
      </c>
      <c r="E1845" s="55" t="s">
        <v>215</v>
      </c>
      <c r="F1845" s="55" t="s">
        <v>216</v>
      </c>
      <c r="G1845" s="55" t="s">
        <v>124</v>
      </c>
      <c r="H1845" s="55" t="s">
        <v>124</v>
      </c>
      <c r="I1845" s="55" t="s">
        <v>42</v>
      </c>
      <c r="J1845" s="55" t="s">
        <v>250</v>
      </c>
      <c r="K1845" s="55" t="s">
        <v>250</v>
      </c>
      <c r="L1845" s="55" t="s">
        <v>43</v>
      </c>
      <c r="M1845" s="55" t="s">
        <v>44</v>
      </c>
      <c r="N1845" s="55" t="s">
        <v>134</v>
      </c>
      <c r="O1845" s="55" t="s">
        <v>42</v>
      </c>
      <c r="P1845" s="55"/>
      <c r="Q1845" s="55" t="s">
        <v>1055</v>
      </c>
      <c r="R1845" s="55" t="s">
        <v>1065</v>
      </c>
      <c r="S1845" s="55">
        <v>201308</v>
      </c>
      <c r="T1845" s="55" t="s">
        <v>47</v>
      </c>
      <c r="U1845" s="55">
        <v>0</v>
      </c>
      <c r="V1845" s="56">
        <v>-10.62</v>
      </c>
      <c r="W1845" s="55"/>
      <c r="X1845" s="55" t="s">
        <v>384</v>
      </c>
      <c r="Y1845" s="55"/>
      <c r="Z1845" s="55" t="s">
        <v>48</v>
      </c>
      <c r="AA1845" s="55" t="s">
        <v>129</v>
      </c>
      <c r="AB1845" s="55" t="s">
        <v>42</v>
      </c>
      <c r="AC1845" s="55" t="s">
        <v>1061</v>
      </c>
      <c r="AD1845" s="55" t="s">
        <v>51</v>
      </c>
      <c r="AE1845" s="53"/>
    </row>
    <row r="1846" spans="1:31" x14ac:dyDescent="0.25">
      <c r="A1846" s="55" t="s">
        <v>35</v>
      </c>
      <c r="B1846" s="55" t="s">
        <v>36</v>
      </c>
      <c r="C1846" s="55" t="s">
        <v>37</v>
      </c>
      <c r="D1846" s="55" t="s">
        <v>121</v>
      </c>
      <c r="E1846" s="55" t="s">
        <v>215</v>
      </c>
      <c r="F1846" s="55" t="s">
        <v>216</v>
      </c>
      <c r="G1846" s="55" t="s">
        <v>124</v>
      </c>
      <c r="H1846" s="55" t="s">
        <v>124</v>
      </c>
      <c r="I1846" s="55" t="s">
        <v>42</v>
      </c>
      <c r="J1846" s="55" t="s">
        <v>250</v>
      </c>
      <c r="K1846" s="55" t="s">
        <v>250</v>
      </c>
      <c r="L1846" s="55" t="s">
        <v>43</v>
      </c>
      <c r="M1846" s="55" t="s">
        <v>44</v>
      </c>
      <c r="N1846" s="55" t="s">
        <v>134</v>
      </c>
      <c r="O1846" s="55" t="s">
        <v>42</v>
      </c>
      <c r="P1846" s="55"/>
      <c r="Q1846" s="55" t="s">
        <v>1055</v>
      </c>
      <c r="R1846" s="55" t="s">
        <v>1063</v>
      </c>
      <c r="S1846" s="55">
        <v>201308</v>
      </c>
      <c r="T1846" s="55" t="s">
        <v>47</v>
      </c>
      <c r="U1846" s="55">
        <v>0</v>
      </c>
      <c r="V1846" s="56">
        <v>-10.41</v>
      </c>
      <c r="W1846" s="55"/>
      <c r="X1846" s="55" t="s">
        <v>384</v>
      </c>
      <c r="Y1846" s="55"/>
      <c r="Z1846" s="55" t="s">
        <v>48</v>
      </c>
      <c r="AA1846" s="55" t="s">
        <v>129</v>
      </c>
      <c r="AB1846" s="55" t="s">
        <v>42</v>
      </c>
      <c r="AC1846" s="55" t="s">
        <v>1061</v>
      </c>
      <c r="AD1846" s="55" t="s">
        <v>51</v>
      </c>
      <c r="AE1846" s="53"/>
    </row>
    <row r="1847" spans="1:31" x14ac:dyDescent="0.25">
      <c r="A1847" s="55" t="s">
        <v>35</v>
      </c>
      <c r="B1847" s="55" t="s">
        <v>36</v>
      </c>
      <c r="C1847" s="55" t="s">
        <v>37</v>
      </c>
      <c r="D1847" s="55" t="s">
        <v>121</v>
      </c>
      <c r="E1847" s="55" t="s">
        <v>215</v>
      </c>
      <c r="F1847" s="55" t="s">
        <v>216</v>
      </c>
      <c r="G1847" s="55" t="s">
        <v>124</v>
      </c>
      <c r="H1847" s="55" t="s">
        <v>124</v>
      </c>
      <c r="I1847" s="55" t="s">
        <v>42</v>
      </c>
      <c r="J1847" s="55" t="s">
        <v>437</v>
      </c>
      <c r="K1847" s="55" t="s">
        <v>437</v>
      </c>
      <c r="L1847" s="55" t="s">
        <v>43</v>
      </c>
      <c r="M1847" s="55" t="s">
        <v>44</v>
      </c>
      <c r="N1847" s="55" t="s">
        <v>180</v>
      </c>
      <c r="O1847" s="55" t="s">
        <v>42</v>
      </c>
      <c r="P1847" s="55"/>
      <c r="Q1847" s="55" t="s">
        <v>578</v>
      </c>
      <c r="R1847" s="55"/>
      <c r="S1847" s="55">
        <v>201308</v>
      </c>
      <c r="T1847" s="55" t="s">
        <v>52</v>
      </c>
      <c r="U1847" s="55">
        <v>0</v>
      </c>
      <c r="V1847" s="56">
        <v>13056.45</v>
      </c>
      <c r="W1847" s="55"/>
      <c r="X1847" s="55"/>
      <c r="Y1847" s="55"/>
      <c r="Z1847" s="55" t="s">
        <v>48</v>
      </c>
      <c r="AA1847" s="55" t="s">
        <v>129</v>
      </c>
      <c r="AB1847" s="55" t="s">
        <v>42</v>
      </c>
      <c r="AC1847" s="55" t="s">
        <v>1059</v>
      </c>
      <c r="AD1847" s="55" t="s">
        <v>51</v>
      </c>
      <c r="AE1847" s="53"/>
    </row>
    <row r="1848" spans="1:31" x14ac:dyDescent="0.25">
      <c r="A1848" s="55" t="s">
        <v>35</v>
      </c>
      <c r="B1848" s="55" t="s">
        <v>36</v>
      </c>
      <c r="C1848" s="55" t="s">
        <v>37</v>
      </c>
      <c r="D1848" s="55" t="s">
        <v>121</v>
      </c>
      <c r="E1848" s="55" t="s">
        <v>215</v>
      </c>
      <c r="F1848" s="55" t="s">
        <v>216</v>
      </c>
      <c r="G1848" s="55" t="s">
        <v>124</v>
      </c>
      <c r="H1848" s="55" t="s">
        <v>124</v>
      </c>
      <c r="I1848" s="55" t="s">
        <v>42</v>
      </c>
      <c r="J1848" s="55" t="s">
        <v>437</v>
      </c>
      <c r="K1848" s="55" t="s">
        <v>437</v>
      </c>
      <c r="L1848" s="55" t="s">
        <v>43</v>
      </c>
      <c r="M1848" s="55" t="s">
        <v>44</v>
      </c>
      <c r="N1848" s="55" t="s">
        <v>150</v>
      </c>
      <c r="O1848" s="55" t="s">
        <v>42</v>
      </c>
      <c r="P1848" s="55"/>
      <c r="Q1848" s="55" t="s">
        <v>869</v>
      </c>
      <c r="R1848" s="55"/>
      <c r="S1848" s="55">
        <v>201308</v>
      </c>
      <c r="T1848" s="55" t="s">
        <v>52</v>
      </c>
      <c r="U1848" s="55">
        <v>0</v>
      </c>
      <c r="V1848" s="56">
        <v>5416.35</v>
      </c>
      <c r="W1848" s="55"/>
      <c r="X1848" s="55" t="s">
        <v>577</v>
      </c>
      <c r="Y1848" s="55"/>
      <c r="Z1848" s="55" t="s">
        <v>48</v>
      </c>
      <c r="AA1848" s="55" t="s">
        <v>129</v>
      </c>
      <c r="AB1848" s="55" t="s">
        <v>42</v>
      </c>
      <c r="AC1848" s="55" t="s">
        <v>1047</v>
      </c>
      <c r="AD1848" s="55" t="s">
        <v>51</v>
      </c>
      <c r="AE1848" s="53"/>
    </row>
    <row r="1849" spans="1:31" x14ac:dyDescent="0.25">
      <c r="A1849" s="55" t="s">
        <v>35</v>
      </c>
      <c r="B1849" s="55" t="s">
        <v>36</v>
      </c>
      <c r="C1849" s="55" t="s">
        <v>37</v>
      </c>
      <c r="D1849" s="55" t="s">
        <v>121</v>
      </c>
      <c r="E1849" s="55" t="s">
        <v>215</v>
      </c>
      <c r="F1849" s="55" t="s">
        <v>216</v>
      </c>
      <c r="G1849" s="55" t="s">
        <v>124</v>
      </c>
      <c r="H1849" s="55" t="s">
        <v>124</v>
      </c>
      <c r="I1849" s="55" t="s">
        <v>42</v>
      </c>
      <c r="J1849" s="55" t="s">
        <v>437</v>
      </c>
      <c r="K1849" s="55" t="s">
        <v>437</v>
      </c>
      <c r="L1849" s="55" t="s">
        <v>43</v>
      </c>
      <c r="M1849" s="55" t="s">
        <v>44</v>
      </c>
      <c r="N1849" s="55" t="s">
        <v>180</v>
      </c>
      <c r="O1849" s="55" t="s">
        <v>42</v>
      </c>
      <c r="P1849" s="55"/>
      <c r="Q1849" s="55" t="s">
        <v>678</v>
      </c>
      <c r="R1849" s="55"/>
      <c r="S1849" s="55">
        <v>201308</v>
      </c>
      <c r="T1849" s="55" t="s">
        <v>52</v>
      </c>
      <c r="U1849" s="55">
        <v>0</v>
      </c>
      <c r="V1849" s="56">
        <v>15189.4</v>
      </c>
      <c r="W1849" s="55"/>
      <c r="X1849" s="55"/>
      <c r="Y1849" s="55"/>
      <c r="Z1849" s="55" t="s">
        <v>48</v>
      </c>
      <c r="AA1849" s="55" t="s">
        <v>129</v>
      </c>
      <c r="AB1849" s="55" t="s">
        <v>42</v>
      </c>
      <c r="AC1849" s="55" t="s">
        <v>1047</v>
      </c>
      <c r="AD1849" s="55" t="s">
        <v>51</v>
      </c>
      <c r="AE1849" s="53"/>
    </row>
    <row r="1850" spans="1:31" x14ac:dyDescent="0.25">
      <c r="A1850" s="55" t="s">
        <v>35</v>
      </c>
      <c r="B1850" s="55" t="s">
        <v>36</v>
      </c>
      <c r="C1850" s="55" t="s">
        <v>37</v>
      </c>
      <c r="D1850" s="55" t="s">
        <v>121</v>
      </c>
      <c r="E1850" s="55" t="s">
        <v>215</v>
      </c>
      <c r="F1850" s="55" t="s">
        <v>216</v>
      </c>
      <c r="G1850" s="55" t="s">
        <v>124</v>
      </c>
      <c r="H1850" s="55" t="s">
        <v>124</v>
      </c>
      <c r="I1850" s="55" t="s">
        <v>42</v>
      </c>
      <c r="J1850" s="55" t="s">
        <v>437</v>
      </c>
      <c r="K1850" s="55" t="s">
        <v>437</v>
      </c>
      <c r="L1850" s="55" t="s">
        <v>43</v>
      </c>
      <c r="M1850" s="55" t="s">
        <v>44</v>
      </c>
      <c r="N1850" s="55" t="s">
        <v>134</v>
      </c>
      <c r="O1850" s="55" t="s">
        <v>42</v>
      </c>
      <c r="P1850" s="55"/>
      <c r="Q1850" s="55" t="s">
        <v>1055</v>
      </c>
      <c r="R1850" s="55" t="s">
        <v>1060</v>
      </c>
      <c r="S1850" s="55">
        <v>201308</v>
      </c>
      <c r="T1850" s="55" t="s">
        <v>47</v>
      </c>
      <c r="U1850" s="55">
        <v>0</v>
      </c>
      <c r="V1850" s="56">
        <v>-10.41</v>
      </c>
      <c r="W1850" s="55"/>
      <c r="X1850" s="55" t="s">
        <v>384</v>
      </c>
      <c r="Y1850" s="55"/>
      <c r="Z1850" s="55" t="s">
        <v>48</v>
      </c>
      <c r="AA1850" s="55" t="s">
        <v>129</v>
      </c>
      <c r="AB1850" s="55" t="s">
        <v>42</v>
      </c>
      <c r="AC1850" s="55" t="s">
        <v>1061</v>
      </c>
      <c r="AD1850" s="55" t="s">
        <v>51</v>
      </c>
      <c r="AE1850" s="53"/>
    </row>
    <row r="1851" spans="1:31" x14ac:dyDescent="0.25">
      <c r="A1851" s="55" t="s">
        <v>35</v>
      </c>
      <c r="B1851" s="55" t="s">
        <v>36</v>
      </c>
      <c r="C1851" s="55" t="s">
        <v>37</v>
      </c>
      <c r="D1851" s="55" t="s">
        <v>121</v>
      </c>
      <c r="E1851" s="55" t="s">
        <v>215</v>
      </c>
      <c r="F1851" s="55" t="s">
        <v>216</v>
      </c>
      <c r="G1851" s="55" t="s">
        <v>124</v>
      </c>
      <c r="H1851" s="55" t="s">
        <v>124</v>
      </c>
      <c r="I1851" s="55" t="s">
        <v>42</v>
      </c>
      <c r="J1851" s="55" t="s">
        <v>437</v>
      </c>
      <c r="K1851" s="55" t="s">
        <v>437</v>
      </c>
      <c r="L1851" s="55" t="s">
        <v>43</v>
      </c>
      <c r="M1851" s="55" t="s">
        <v>44</v>
      </c>
      <c r="N1851" s="55" t="s">
        <v>134</v>
      </c>
      <c r="O1851" s="55" t="s">
        <v>42</v>
      </c>
      <c r="P1851" s="55"/>
      <c r="Q1851" s="55" t="s">
        <v>1055</v>
      </c>
      <c r="R1851" s="55" t="s">
        <v>1062</v>
      </c>
      <c r="S1851" s="55">
        <v>201308</v>
      </c>
      <c r="T1851" s="55" t="s">
        <v>47</v>
      </c>
      <c r="U1851" s="55">
        <v>0</v>
      </c>
      <c r="V1851" s="56">
        <v>-10.41</v>
      </c>
      <c r="W1851" s="55"/>
      <c r="X1851" s="55" t="s">
        <v>384</v>
      </c>
      <c r="Y1851" s="55"/>
      <c r="Z1851" s="55" t="s">
        <v>48</v>
      </c>
      <c r="AA1851" s="55" t="s">
        <v>129</v>
      </c>
      <c r="AB1851" s="55" t="s">
        <v>42</v>
      </c>
      <c r="AC1851" s="55" t="s">
        <v>1061</v>
      </c>
      <c r="AD1851" s="55" t="s">
        <v>51</v>
      </c>
      <c r="AE1851" s="53"/>
    </row>
    <row r="1852" spans="1:31" x14ac:dyDescent="0.25">
      <c r="A1852" s="55" t="s">
        <v>35</v>
      </c>
      <c r="B1852" s="55" t="s">
        <v>36</v>
      </c>
      <c r="C1852" s="55" t="s">
        <v>37</v>
      </c>
      <c r="D1852" s="55" t="s">
        <v>121</v>
      </c>
      <c r="E1852" s="55" t="s">
        <v>215</v>
      </c>
      <c r="F1852" s="55" t="s">
        <v>216</v>
      </c>
      <c r="G1852" s="55" t="s">
        <v>124</v>
      </c>
      <c r="H1852" s="55" t="s">
        <v>124</v>
      </c>
      <c r="I1852" s="55" t="s">
        <v>42</v>
      </c>
      <c r="J1852" s="55" t="s">
        <v>437</v>
      </c>
      <c r="K1852" s="55" t="s">
        <v>437</v>
      </c>
      <c r="L1852" s="55" t="s">
        <v>43</v>
      </c>
      <c r="M1852" s="55" t="s">
        <v>44</v>
      </c>
      <c r="N1852" s="55" t="s">
        <v>134</v>
      </c>
      <c r="O1852" s="55" t="s">
        <v>42</v>
      </c>
      <c r="P1852" s="55"/>
      <c r="Q1852" s="55" t="s">
        <v>1055</v>
      </c>
      <c r="R1852" s="55" t="s">
        <v>1064</v>
      </c>
      <c r="S1852" s="55">
        <v>201308</v>
      </c>
      <c r="T1852" s="55" t="s">
        <v>47</v>
      </c>
      <c r="U1852" s="55">
        <v>0</v>
      </c>
      <c r="V1852" s="56">
        <v>-9.43</v>
      </c>
      <c r="W1852" s="55"/>
      <c r="X1852" s="55" t="s">
        <v>384</v>
      </c>
      <c r="Y1852" s="55"/>
      <c r="Z1852" s="55" t="s">
        <v>48</v>
      </c>
      <c r="AA1852" s="55" t="s">
        <v>129</v>
      </c>
      <c r="AB1852" s="55" t="s">
        <v>42</v>
      </c>
      <c r="AC1852" s="55" t="s">
        <v>1061</v>
      </c>
      <c r="AD1852" s="55" t="s">
        <v>51</v>
      </c>
      <c r="AE1852" s="53"/>
    </row>
    <row r="1853" spans="1:31" x14ac:dyDescent="0.25">
      <c r="A1853" s="55" t="s">
        <v>35</v>
      </c>
      <c r="B1853" s="55" t="s">
        <v>36</v>
      </c>
      <c r="C1853" s="55" t="s">
        <v>37</v>
      </c>
      <c r="D1853" s="55" t="s">
        <v>121</v>
      </c>
      <c r="E1853" s="55" t="s">
        <v>215</v>
      </c>
      <c r="F1853" s="55" t="s">
        <v>216</v>
      </c>
      <c r="G1853" s="55" t="s">
        <v>124</v>
      </c>
      <c r="H1853" s="55" t="s">
        <v>124</v>
      </c>
      <c r="I1853" s="55" t="s">
        <v>42</v>
      </c>
      <c r="J1853" s="55" t="s">
        <v>437</v>
      </c>
      <c r="K1853" s="55" t="s">
        <v>437</v>
      </c>
      <c r="L1853" s="55" t="s">
        <v>43</v>
      </c>
      <c r="M1853" s="55" t="s">
        <v>44</v>
      </c>
      <c r="N1853" s="55" t="s">
        <v>134</v>
      </c>
      <c r="O1853" s="55" t="s">
        <v>42</v>
      </c>
      <c r="P1853" s="55"/>
      <c r="Q1853" s="55" t="s">
        <v>1055</v>
      </c>
      <c r="R1853" s="55" t="s">
        <v>1067</v>
      </c>
      <c r="S1853" s="55">
        <v>201308</v>
      </c>
      <c r="T1853" s="55" t="s">
        <v>47</v>
      </c>
      <c r="U1853" s="55">
        <v>0</v>
      </c>
      <c r="V1853" s="56">
        <v>-440.94</v>
      </c>
      <c r="W1853" s="55"/>
      <c r="X1853" s="55" t="s">
        <v>577</v>
      </c>
      <c r="Y1853" s="55"/>
      <c r="Z1853" s="55" t="s">
        <v>48</v>
      </c>
      <c r="AA1853" s="55" t="s">
        <v>129</v>
      </c>
      <c r="AB1853" s="55" t="s">
        <v>42</v>
      </c>
      <c r="AC1853" s="55" t="s">
        <v>1061</v>
      </c>
      <c r="AD1853" s="55" t="s">
        <v>51</v>
      </c>
      <c r="AE1853" s="53"/>
    </row>
    <row r="1854" spans="1:31" x14ac:dyDescent="0.25">
      <c r="A1854" s="55" t="s">
        <v>35</v>
      </c>
      <c r="B1854" s="55" t="s">
        <v>36</v>
      </c>
      <c r="C1854" s="55" t="s">
        <v>37</v>
      </c>
      <c r="D1854" s="55" t="s">
        <v>121</v>
      </c>
      <c r="E1854" s="55" t="s">
        <v>215</v>
      </c>
      <c r="F1854" s="55" t="s">
        <v>216</v>
      </c>
      <c r="G1854" s="55" t="s">
        <v>124</v>
      </c>
      <c r="H1854" s="55" t="s">
        <v>124</v>
      </c>
      <c r="I1854" s="55" t="s">
        <v>42</v>
      </c>
      <c r="J1854" s="55" t="s">
        <v>437</v>
      </c>
      <c r="K1854" s="55" t="s">
        <v>437</v>
      </c>
      <c r="L1854" s="55" t="s">
        <v>43</v>
      </c>
      <c r="M1854" s="55" t="s">
        <v>44</v>
      </c>
      <c r="N1854" s="55" t="s">
        <v>134</v>
      </c>
      <c r="O1854" s="55" t="s">
        <v>42</v>
      </c>
      <c r="P1854" s="55"/>
      <c r="Q1854" s="55" t="s">
        <v>1055</v>
      </c>
      <c r="R1854" s="55" t="s">
        <v>1063</v>
      </c>
      <c r="S1854" s="55">
        <v>201308</v>
      </c>
      <c r="T1854" s="55" t="s">
        <v>47</v>
      </c>
      <c r="U1854" s="55">
        <v>0</v>
      </c>
      <c r="V1854" s="56">
        <v>-10.41</v>
      </c>
      <c r="W1854" s="55"/>
      <c r="X1854" s="55" t="s">
        <v>384</v>
      </c>
      <c r="Y1854" s="55"/>
      <c r="Z1854" s="55" t="s">
        <v>48</v>
      </c>
      <c r="AA1854" s="55" t="s">
        <v>129</v>
      </c>
      <c r="AB1854" s="55" t="s">
        <v>42</v>
      </c>
      <c r="AC1854" s="55" t="s">
        <v>1061</v>
      </c>
      <c r="AD1854" s="55" t="s">
        <v>51</v>
      </c>
      <c r="AE1854" s="53"/>
    </row>
    <row r="1855" spans="1:31" x14ac:dyDescent="0.25">
      <c r="A1855" s="55" t="s">
        <v>35</v>
      </c>
      <c r="B1855" s="55" t="s">
        <v>36</v>
      </c>
      <c r="C1855" s="55" t="s">
        <v>37</v>
      </c>
      <c r="D1855" s="55" t="s">
        <v>121</v>
      </c>
      <c r="E1855" s="55" t="s">
        <v>215</v>
      </c>
      <c r="F1855" s="55" t="s">
        <v>216</v>
      </c>
      <c r="G1855" s="55" t="s">
        <v>124</v>
      </c>
      <c r="H1855" s="55" t="s">
        <v>124</v>
      </c>
      <c r="I1855" s="55" t="s">
        <v>42</v>
      </c>
      <c r="J1855" s="55" t="s">
        <v>437</v>
      </c>
      <c r="K1855" s="55" t="s">
        <v>437</v>
      </c>
      <c r="L1855" s="55" t="s">
        <v>43</v>
      </c>
      <c r="M1855" s="55" t="s">
        <v>44</v>
      </c>
      <c r="N1855" s="55" t="s">
        <v>134</v>
      </c>
      <c r="O1855" s="55" t="s">
        <v>42</v>
      </c>
      <c r="P1855" s="55"/>
      <c r="Q1855" s="55" t="s">
        <v>1055</v>
      </c>
      <c r="R1855" s="55" t="s">
        <v>1065</v>
      </c>
      <c r="S1855" s="55">
        <v>201308</v>
      </c>
      <c r="T1855" s="55" t="s">
        <v>47</v>
      </c>
      <c r="U1855" s="55">
        <v>0</v>
      </c>
      <c r="V1855" s="56">
        <v>-10.62</v>
      </c>
      <c r="W1855" s="55"/>
      <c r="X1855" s="55" t="s">
        <v>384</v>
      </c>
      <c r="Y1855" s="55"/>
      <c r="Z1855" s="55" t="s">
        <v>48</v>
      </c>
      <c r="AA1855" s="55" t="s">
        <v>129</v>
      </c>
      <c r="AB1855" s="55" t="s">
        <v>42</v>
      </c>
      <c r="AC1855" s="55" t="s">
        <v>1061</v>
      </c>
      <c r="AD1855" s="55" t="s">
        <v>51</v>
      </c>
      <c r="AE1855" s="53"/>
    </row>
    <row r="1856" spans="1:31" x14ac:dyDescent="0.25">
      <c r="A1856" s="55" t="s">
        <v>35</v>
      </c>
      <c r="B1856" s="55" t="s">
        <v>36</v>
      </c>
      <c r="C1856" s="55" t="s">
        <v>37</v>
      </c>
      <c r="D1856" s="55" t="s">
        <v>121</v>
      </c>
      <c r="E1856" s="55" t="s">
        <v>215</v>
      </c>
      <c r="F1856" s="55" t="s">
        <v>216</v>
      </c>
      <c r="G1856" s="55" t="s">
        <v>124</v>
      </c>
      <c r="H1856" s="55" t="s">
        <v>124</v>
      </c>
      <c r="I1856" s="55" t="s">
        <v>42</v>
      </c>
      <c r="J1856" s="55" t="s">
        <v>257</v>
      </c>
      <c r="K1856" s="55" t="s">
        <v>257</v>
      </c>
      <c r="L1856" s="55" t="s">
        <v>43</v>
      </c>
      <c r="M1856" s="55" t="s">
        <v>44</v>
      </c>
      <c r="N1856" s="55" t="s">
        <v>150</v>
      </c>
      <c r="O1856" s="55" t="s">
        <v>42</v>
      </c>
      <c r="P1856" s="55"/>
      <c r="Q1856" s="55" t="s">
        <v>673</v>
      </c>
      <c r="R1856" s="55"/>
      <c r="S1856" s="55">
        <v>201308</v>
      </c>
      <c r="T1856" s="55" t="s">
        <v>47</v>
      </c>
      <c r="U1856" s="55">
        <v>0</v>
      </c>
      <c r="V1856" s="56">
        <v>-25290</v>
      </c>
      <c r="W1856" s="55"/>
      <c r="X1856" s="55" t="s">
        <v>440</v>
      </c>
      <c r="Y1856" s="55"/>
      <c r="Z1856" s="55" t="s">
        <v>48</v>
      </c>
      <c r="AA1856" s="55" t="s">
        <v>129</v>
      </c>
      <c r="AB1856" s="55" t="s">
        <v>42</v>
      </c>
      <c r="AC1856" s="55" t="s">
        <v>1046</v>
      </c>
      <c r="AD1856" s="55" t="s">
        <v>51</v>
      </c>
      <c r="AE1856" s="53"/>
    </row>
    <row r="1857" spans="1:31" x14ac:dyDescent="0.25">
      <c r="A1857" s="55" t="s">
        <v>35</v>
      </c>
      <c r="B1857" s="55" t="s">
        <v>36</v>
      </c>
      <c r="C1857" s="55" t="s">
        <v>37</v>
      </c>
      <c r="D1857" s="55" t="s">
        <v>121</v>
      </c>
      <c r="E1857" s="55" t="s">
        <v>215</v>
      </c>
      <c r="F1857" s="55" t="s">
        <v>216</v>
      </c>
      <c r="G1857" s="55" t="s">
        <v>124</v>
      </c>
      <c r="H1857" s="55" t="s">
        <v>124</v>
      </c>
      <c r="I1857" s="55" t="s">
        <v>42</v>
      </c>
      <c r="J1857" s="55" t="s">
        <v>257</v>
      </c>
      <c r="K1857" s="55" t="s">
        <v>257</v>
      </c>
      <c r="L1857" s="55" t="s">
        <v>43</v>
      </c>
      <c r="M1857" s="55" t="s">
        <v>44</v>
      </c>
      <c r="N1857" s="55" t="s">
        <v>150</v>
      </c>
      <c r="O1857" s="55" t="s">
        <v>42</v>
      </c>
      <c r="P1857" s="55"/>
      <c r="Q1857" s="55" t="s">
        <v>673</v>
      </c>
      <c r="R1857" s="55"/>
      <c r="S1857" s="55">
        <v>201308</v>
      </c>
      <c r="T1857" s="55" t="s">
        <v>52</v>
      </c>
      <c r="U1857" s="55">
        <v>0</v>
      </c>
      <c r="V1857" s="56">
        <v>25290</v>
      </c>
      <c r="W1857" s="55"/>
      <c r="X1857" s="55" t="s">
        <v>440</v>
      </c>
      <c r="Y1857" s="55"/>
      <c r="Z1857" s="55" t="s">
        <v>48</v>
      </c>
      <c r="AA1857" s="55" t="s">
        <v>129</v>
      </c>
      <c r="AB1857" s="55" t="s">
        <v>42</v>
      </c>
      <c r="AC1857" s="55" t="s">
        <v>1047</v>
      </c>
      <c r="AD1857" s="55" t="s">
        <v>51</v>
      </c>
      <c r="AE1857" s="53"/>
    </row>
    <row r="1858" spans="1:31" x14ac:dyDescent="0.25">
      <c r="A1858" s="55" t="s">
        <v>35</v>
      </c>
      <c r="B1858" s="55" t="s">
        <v>36</v>
      </c>
      <c r="C1858" s="55" t="s">
        <v>37</v>
      </c>
      <c r="D1858" s="55" t="s">
        <v>121</v>
      </c>
      <c r="E1858" s="55" t="s">
        <v>215</v>
      </c>
      <c r="F1858" s="55" t="s">
        <v>216</v>
      </c>
      <c r="G1858" s="55" t="s">
        <v>124</v>
      </c>
      <c r="H1858" s="55" t="s">
        <v>124</v>
      </c>
      <c r="I1858" s="55" t="s">
        <v>42</v>
      </c>
      <c r="J1858" s="55" t="s">
        <v>257</v>
      </c>
      <c r="K1858" s="55" t="s">
        <v>257</v>
      </c>
      <c r="L1858" s="55" t="s">
        <v>43</v>
      </c>
      <c r="M1858" s="55" t="s">
        <v>44</v>
      </c>
      <c r="N1858" s="55" t="s">
        <v>180</v>
      </c>
      <c r="O1858" s="55" t="s">
        <v>42</v>
      </c>
      <c r="P1858" s="55"/>
      <c r="Q1858" s="55" t="s">
        <v>244</v>
      </c>
      <c r="R1858" s="55"/>
      <c r="S1858" s="55">
        <v>201308</v>
      </c>
      <c r="T1858" s="55" t="s">
        <v>52</v>
      </c>
      <c r="U1858" s="55">
        <v>0</v>
      </c>
      <c r="V1858" s="56">
        <v>800</v>
      </c>
      <c r="W1858" s="55"/>
      <c r="X1858" s="55"/>
      <c r="Y1858" s="55"/>
      <c r="Z1858" s="55" t="s">
        <v>48</v>
      </c>
      <c r="AA1858" s="55" t="s">
        <v>129</v>
      </c>
      <c r="AB1858" s="55" t="s">
        <v>42</v>
      </c>
      <c r="AC1858" s="55" t="s">
        <v>1047</v>
      </c>
      <c r="AD1858" s="55" t="s">
        <v>51</v>
      </c>
      <c r="AE1858" s="53"/>
    </row>
    <row r="1859" spans="1:31" x14ac:dyDescent="0.25">
      <c r="A1859" s="55" t="s">
        <v>35</v>
      </c>
      <c r="B1859" s="55" t="s">
        <v>36</v>
      </c>
      <c r="C1859" s="55" t="s">
        <v>37</v>
      </c>
      <c r="D1859" s="55" t="s">
        <v>121</v>
      </c>
      <c r="E1859" s="55" t="s">
        <v>215</v>
      </c>
      <c r="F1859" s="55" t="s">
        <v>216</v>
      </c>
      <c r="G1859" s="55" t="s">
        <v>124</v>
      </c>
      <c r="H1859" s="55" t="s">
        <v>124</v>
      </c>
      <c r="I1859" s="55" t="s">
        <v>42</v>
      </c>
      <c r="J1859" s="55" t="s">
        <v>257</v>
      </c>
      <c r="K1859" s="55" t="s">
        <v>257</v>
      </c>
      <c r="L1859" s="55" t="s">
        <v>43</v>
      </c>
      <c r="M1859" s="55" t="s">
        <v>44</v>
      </c>
      <c r="N1859" s="55" t="s">
        <v>134</v>
      </c>
      <c r="O1859" s="55" t="s">
        <v>42</v>
      </c>
      <c r="P1859" s="55"/>
      <c r="Q1859" s="55" t="s">
        <v>1055</v>
      </c>
      <c r="R1859" s="55" t="s">
        <v>1060</v>
      </c>
      <c r="S1859" s="55">
        <v>201308</v>
      </c>
      <c r="T1859" s="55" t="s">
        <v>47</v>
      </c>
      <c r="U1859" s="55">
        <v>0</v>
      </c>
      <c r="V1859" s="56">
        <v>-10.41</v>
      </c>
      <c r="W1859" s="55"/>
      <c r="X1859" s="55" t="s">
        <v>384</v>
      </c>
      <c r="Y1859" s="55"/>
      <c r="Z1859" s="55" t="s">
        <v>48</v>
      </c>
      <c r="AA1859" s="55" t="s">
        <v>129</v>
      </c>
      <c r="AB1859" s="55" t="s">
        <v>42</v>
      </c>
      <c r="AC1859" s="55" t="s">
        <v>1061</v>
      </c>
      <c r="AD1859" s="55" t="s">
        <v>51</v>
      </c>
      <c r="AE1859" s="53"/>
    </row>
    <row r="1860" spans="1:31" x14ac:dyDescent="0.25">
      <c r="A1860" s="55" t="s">
        <v>35</v>
      </c>
      <c r="B1860" s="55" t="s">
        <v>36</v>
      </c>
      <c r="C1860" s="55" t="s">
        <v>37</v>
      </c>
      <c r="D1860" s="55" t="s">
        <v>121</v>
      </c>
      <c r="E1860" s="55" t="s">
        <v>215</v>
      </c>
      <c r="F1860" s="55" t="s">
        <v>216</v>
      </c>
      <c r="G1860" s="55" t="s">
        <v>124</v>
      </c>
      <c r="H1860" s="55" t="s">
        <v>124</v>
      </c>
      <c r="I1860" s="55" t="s">
        <v>42</v>
      </c>
      <c r="J1860" s="55" t="s">
        <v>257</v>
      </c>
      <c r="K1860" s="55" t="s">
        <v>257</v>
      </c>
      <c r="L1860" s="55" t="s">
        <v>43</v>
      </c>
      <c r="M1860" s="55" t="s">
        <v>44</v>
      </c>
      <c r="N1860" s="55" t="s">
        <v>134</v>
      </c>
      <c r="O1860" s="55" t="s">
        <v>42</v>
      </c>
      <c r="P1860" s="55"/>
      <c r="Q1860" s="55" t="s">
        <v>1055</v>
      </c>
      <c r="R1860" s="55" t="s">
        <v>1062</v>
      </c>
      <c r="S1860" s="55">
        <v>201308</v>
      </c>
      <c r="T1860" s="55" t="s">
        <v>47</v>
      </c>
      <c r="U1860" s="55">
        <v>0</v>
      </c>
      <c r="V1860" s="56">
        <v>-10.41</v>
      </c>
      <c r="W1860" s="55"/>
      <c r="X1860" s="55" t="s">
        <v>384</v>
      </c>
      <c r="Y1860" s="55"/>
      <c r="Z1860" s="55" t="s">
        <v>48</v>
      </c>
      <c r="AA1860" s="55" t="s">
        <v>129</v>
      </c>
      <c r="AB1860" s="55" t="s">
        <v>42</v>
      </c>
      <c r="AC1860" s="55" t="s">
        <v>1061</v>
      </c>
      <c r="AD1860" s="55" t="s">
        <v>51</v>
      </c>
      <c r="AE1860" s="53"/>
    </row>
    <row r="1861" spans="1:31" x14ac:dyDescent="0.25">
      <c r="A1861" s="55" t="s">
        <v>35</v>
      </c>
      <c r="B1861" s="55" t="s">
        <v>36</v>
      </c>
      <c r="C1861" s="55" t="s">
        <v>37</v>
      </c>
      <c r="D1861" s="55" t="s">
        <v>121</v>
      </c>
      <c r="E1861" s="55" t="s">
        <v>215</v>
      </c>
      <c r="F1861" s="55" t="s">
        <v>216</v>
      </c>
      <c r="G1861" s="55" t="s">
        <v>124</v>
      </c>
      <c r="H1861" s="55" t="s">
        <v>124</v>
      </c>
      <c r="I1861" s="55" t="s">
        <v>42</v>
      </c>
      <c r="J1861" s="55" t="s">
        <v>257</v>
      </c>
      <c r="K1861" s="55" t="s">
        <v>257</v>
      </c>
      <c r="L1861" s="55" t="s">
        <v>43</v>
      </c>
      <c r="M1861" s="55" t="s">
        <v>44</v>
      </c>
      <c r="N1861" s="55" t="s">
        <v>134</v>
      </c>
      <c r="O1861" s="55" t="s">
        <v>42</v>
      </c>
      <c r="P1861" s="55"/>
      <c r="Q1861" s="55" t="s">
        <v>1055</v>
      </c>
      <c r="R1861" s="55" t="s">
        <v>1065</v>
      </c>
      <c r="S1861" s="55">
        <v>201308</v>
      </c>
      <c r="T1861" s="55" t="s">
        <v>47</v>
      </c>
      <c r="U1861" s="55">
        <v>0</v>
      </c>
      <c r="V1861" s="56">
        <v>-10.62</v>
      </c>
      <c r="W1861" s="55"/>
      <c r="X1861" s="55" t="s">
        <v>384</v>
      </c>
      <c r="Y1861" s="55"/>
      <c r="Z1861" s="55" t="s">
        <v>48</v>
      </c>
      <c r="AA1861" s="55" t="s">
        <v>129</v>
      </c>
      <c r="AB1861" s="55" t="s">
        <v>42</v>
      </c>
      <c r="AC1861" s="55" t="s">
        <v>1061</v>
      </c>
      <c r="AD1861" s="55" t="s">
        <v>51</v>
      </c>
      <c r="AE1861" s="53"/>
    </row>
    <row r="1862" spans="1:31" x14ac:dyDescent="0.25">
      <c r="A1862" s="55" t="s">
        <v>35</v>
      </c>
      <c r="B1862" s="55" t="s">
        <v>36</v>
      </c>
      <c r="C1862" s="55" t="s">
        <v>37</v>
      </c>
      <c r="D1862" s="55" t="s">
        <v>121</v>
      </c>
      <c r="E1862" s="55" t="s">
        <v>215</v>
      </c>
      <c r="F1862" s="55" t="s">
        <v>216</v>
      </c>
      <c r="G1862" s="55" t="s">
        <v>124</v>
      </c>
      <c r="H1862" s="55" t="s">
        <v>124</v>
      </c>
      <c r="I1862" s="55" t="s">
        <v>42</v>
      </c>
      <c r="J1862" s="55" t="s">
        <v>257</v>
      </c>
      <c r="K1862" s="55" t="s">
        <v>257</v>
      </c>
      <c r="L1862" s="55" t="s">
        <v>43</v>
      </c>
      <c r="M1862" s="55" t="s">
        <v>44</v>
      </c>
      <c r="N1862" s="55" t="s">
        <v>134</v>
      </c>
      <c r="O1862" s="55" t="s">
        <v>42</v>
      </c>
      <c r="P1862" s="55"/>
      <c r="Q1862" s="55" t="s">
        <v>1055</v>
      </c>
      <c r="R1862" s="55" t="s">
        <v>1063</v>
      </c>
      <c r="S1862" s="55">
        <v>201308</v>
      </c>
      <c r="T1862" s="55" t="s">
        <v>47</v>
      </c>
      <c r="U1862" s="55">
        <v>0</v>
      </c>
      <c r="V1862" s="56">
        <v>-10.41</v>
      </c>
      <c r="W1862" s="55"/>
      <c r="X1862" s="55" t="s">
        <v>384</v>
      </c>
      <c r="Y1862" s="55"/>
      <c r="Z1862" s="55" t="s">
        <v>48</v>
      </c>
      <c r="AA1862" s="55" t="s">
        <v>129</v>
      </c>
      <c r="AB1862" s="55" t="s">
        <v>42</v>
      </c>
      <c r="AC1862" s="55" t="s">
        <v>1061</v>
      </c>
      <c r="AD1862" s="55" t="s">
        <v>51</v>
      </c>
      <c r="AE1862" s="53"/>
    </row>
    <row r="1863" spans="1:31" x14ac:dyDescent="0.25">
      <c r="A1863" s="55" t="s">
        <v>35</v>
      </c>
      <c r="B1863" s="55" t="s">
        <v>36</v>
      </c>
      <c r="C1863" s="55" t="s">
        <v>37</v>
      </c>
      <c r="D1863" s="55" t="s">
        <v>121</v>
      </c>
      <c r="E1863" s="55" t="s">
        <v>215</v>
      </c>
      <c r="F1863" s="55" t="s">
        <v>216</v>
      </c>
      <c r="G1863" s="55" t="s">
        <v>124</v>
      </c>
      <c r="H1863" s="55" t="s">
        <v>124</v>
      </c>
      <c r="I1863" s="55" t="s">
        <v>42</v>
      </c>
      <c r="J1863" s="55" t="s">
        <v>257</v>
      </c>
      <c r="K1863" s="55" t="s">
        <v>257</v>
      </c>
      <c r="L1863" s="55" t="s">
        <v>43</v>
      </c>
      <c r="M1863" s="55" t="s">
        <v>44</v>
      </c>
      <c r="N1863" s="55" t="s">
        <v>134</v>
      </c>
      <c r="O1863" s="55" t="s">
        <v>42</v>
      </c>
      <c r="P1863" s="55"/>
      <c r="Q1863" s="55" t="s">
        <v>1055</v>
      </c>
      <c r="R1863" s="55" t="s">
        <v>1064</v>
      </c>
      <c r="S1863" s="55">
        <v>201308</v>
      </c>
      <c r="T1863" s="55" t="s">
        <v>47</v>
      </c>
      <c r="U1863" s="55">
        <v>0</v>
      </c>
      <c r="V1863" s="56">
        <v>-9.43</v>
      </c>
      <c r="W1863" s="55"/>
      <c r="X1863" s="55" t="s">
        <v>384</v>
      </c>
      <c r="Y1863" s="55"/>
      <c r="Z1863" s="55" t="s">
        <v>48</v>
      </c>
      <c r="AA1863" s="55" t="s">
        <v>129</v>
      </c>
      <c r="AB1863" s="55" t="s">
        <v>42</v>
      </c>
      <c r="AC1863" s="55" t="s">
        <v>1061</v>
      </c>
      <c r="AD1863" s="55" t="s">
        <v>51</v>
      </c>
      <c r="AE1863" s="53"/>
    </row>
    <row r="1864" spans="1:31" x14ac:dyDescent="0.25">
      <c r="A1864" s="55" t="s">
        <v>35</v>
      </c>
      <c r="B1864" s="55" t="s">
        <v>36</v>
      </c>
      <c r="C1864" s="55" t="s">
        <v>37</v>
      </c>
      <c r="D1864" s="55" t="s">
        <v>121</v>
      </c>
      <c r="E1864" s="55" t="s">
        <v>215</v>
      </c>
      <c r="F1864" s="55" t="s">
        <v>216</v>
      </c>
      <c r="G1864" s="55" t="s">
        <v>124</v>
      </c>
      <c r="H1864" s="55" t="s">
        <v>124</v>
      </c>
      <c r="I1864" s="55" t="s">
        <v>42</v>
      </c>
      <c r="J1864" s="55" t="s">
        <v>261</v>
      </c>
      <c r="K1864" s="55" t="s">
        <v>261</v>
      </c>
      <c r="L1864" s="55" t="s">
        <v>43</v>
      </c>
      <c r="M1864" s="55" t="s">
        <v>44</v>
      </c>
      <c r="N1864" s="55" t="s">
        <v>150</v>
      </c>
      <c r="O1864" s="55" t="s">
        <v>42</v>
      </c>
      <c r="P1864" s="55"/>
      <c r="Q1864" s="55" t="s">
        <v>677</v>
      </c>
      <c r="R1864" s="55"/>
      <c r="S1864" s="55">
        <v>201308</v>
      </c>
      <c r="T1864" s="55" t="s">
        <v>47</v>
      </c>
      <c r="U1864" s="55">
        <v>0</v>
      </c>
      <c r="V1864" s="56">
        <v>-78588</v>
      </c>
      <c r="W1864" s="55"/>
      <c r="X1864" s="55" t="s">
        <v>267</v>
      </c>
      <c r="Y1864" s="55"/>
      <c r="Z1864" s="55" t="s">
        <v>48</v>
      </c>
      <c r="AA1864" s="55" t="s">
        <v>129</v>
      </c>
      <c r="AB1864" s="55" t="s">
        <v>42</v>
      </c>
      <c r="AC1864" s="55" t="s">
        <v>1046</v>
      </c>
      <c r="AD1864" s="55" t="s">
        <v>51</v>
      </c>
      <c r="AE1864" s="53"/>
    </row>
    <row r="1865" spans="1:31" x14ac:dyDescent="0.25">
      <c r="A1865" s="55" t="s">
        <v>35</v>
      </c>
      <c r="B1865" s="55" t="s">
        <v>36</v>
      </c>
      <c r="C1865" s="55" t="s">
        <v>37</v>
      </c>
      <c r="D1865" s="55" t="s">
        <v>121</v>
      </c>
      <c r="E1865" s="55" t="s">
        <v>215</v>
      </c>
      <c r="F1865" s="55" t="s">
        <v>216</v>
      </c>
      <c r="G1865" s="55" t="s">
        <v>124</v>
      </c>
      <c r="H1865" s="55" t="s">
        <v>124</v>
      </c>
      <c r="I1865" s="55" t="s">
        <v>42</v>
      </c>
      <c r="J1865" s="55" t="s">
        <v>261</v>
      </c>
      <c r="K1865" s="55" t="s">
        <v>261</v>
      </c>
      <c r="L1865" s="55" t="s">
        <v>43</v>
      </c>
      <c r="M1865" s="55" t="s">
        <v>44</v>
      </c>
      <c r="N1865" s="55" t="s">
        <v>180</v>
      </c>
      <c r="O1865" s="55" t="s">
        <v>42</v>
      </c>
      <c r="P1865" s="55"/>
      <c r="Q1865" s="55" t="s">
        <v>678</v>
      </c>
      <c r="R1865" s="55"/>
      <c r="S1865" s="55">
        <v>201308</v>
      </c>
      <c r="T1865" s="55" t="s">
        <v>47</v>
      </c>
      <c r="U1865" s="55">
        <v>0</v>
      </c>
      <c r="V1865" s="56">
        <v>-379108</v>
      </c>
      <c r="W1865" s="55"/>
      <c r="X1865" s="55"/>
      <c r="Y1865" s="55"/>
      <c r="Z1865" s="55" t="s">
        <v>48</v>
      </c>
      <c r="AA1865" s="55" t="s">
        <v>129</v>
      </c>
      <c r="AB1865" s="55" t="s">
        <v>42</v>
      </c>
      <c r="AC1865" s="55" t="s">
        <v>1046</v>
      </c>
      <c r="AD1865" s="55" t="s">
        <v>51</v>
      </c>
      <c r="AE1865" s="53"/>
    </row>
    <row r="1866" spans="1:31" x14ac:dyDescent="0.25">
      <c r="A1866" s="55" t="s">
        <v>35</v>
      </c>
      <c r="B1866" s="55" t="s">
        <v>36</v>
      </c>
      <c r="C1866" s="55" t="s">
        <v>37</v>
      </c>
      <c r="D1866" s="55" t="s">
        <v>121</v>
      </c>
      <c r="E1866" s="55" t="s">
        <v>215</v>
      </c>
      <c r="F1866" s="55" t="s">
        <v>216</v>
      </c>
      <c r="G1866" s="55" t="s">
        <v>124</v>
      </c>
      <c r="H1866" s="55" t="s">
        <v>124</v>
      </c>
      <c r="I1866" s="55" t="s">
        <v>42</v>
      </c>
      <c r="J1866" s="55" t="s">
        <v>261</v>
      </c>
      <c r="K1866" s="55" t="s">
        <v>261</v>
      </c>
      <c r="L1866" s="55" t="s">
        <v>43</v>
      </c>
      <c r="M1866" s="55" t="s">
        <v>44</v>
      </c>
      <c r="N1866" s="55" t="s">
        <v>180</v>
      </c>
      <c r="O1866" s="55" t="s">
        <v>42</v>
      </c>
      <c r="P1866" s="55"/>
      <c r="Q1866" s="55" t="s">
        <v>582</v>
      </c>
      <c r="R1866" s="55"/>
      <c r="S1866" s="55">
        <v>201308</v>
      </c>
      <c r="T1866" s="55" t="s">
        <v>52</v>
      </c>
      <c r="U1866" s="55">
        <v>0</v>
      </c>
      <c r="V1866" s="56">
        <v>396908.46</v>
      </c>
      <c r="W1866" s="55"/>
      <c r="X1866" s="55"/>
      <c r="Y1866" s="55"/>
      <c r="Z1866" s="55" t="s">
        <v>48</v>
      </c>
      <c r="AA1866" s="55" t="s">
        <v>129</v>
      </c>
      <c r="AB1866" s="55" t="s">
        <v>42</v>
      </c>
      <c r="AC1866" s="55" t="s">
        <v>1059</v>
      </c>
      <c r="AD1866" s="55" t="s">
        <v>51</v>
      </c>
      <c r="AE1866" s="53"/>
    </row>
    <row r="1867" spans="1:31" x14ac:dyDescent="0.25">
      <c r="A1867" s="55" t="s">
        <v>35</v>
      </c>
      <c r="B1867" s="55" t="s">
        <v>36</v>
      </c>
      <c r="C1867" s="55" t="s">
        <v>37</v>
      </c>
      <c r="D1867" s="55" t="s">
        <v>121</v>
      </c>
      <c r="E1867" s="55" t="s">
        <v>215</v>
      </c>
      <c r="F1867" s="55" t="s">
        <v>216</v>
      </c>
      <c r="G1867" s="55" t="s">
        <v>124</v>
      </c>
      <c r="H1867" s="55" t="s">
        <v>124</v>
      </c>
      <c r="I1867" s="55" t="s">
        <v>42</v>
      </c>
      <c r="J1867" s="55" t="s">
        <v>261</v>
      </c>
      <c r="K1867" s="55" t="s">
        <v>261</v>
      </c>
      <c r="L1867" s="55" t="s">
        <v>43</v>
      </c>
      <c r="M1867" s="55" t="s">
        <v>44</v>
      </c>
      <c r="N1867" s="55" t="s">
        <v>150</v>
      </c>
      <c r="O1867" s="55" t="s">
        <v>42</v>
      </c>
      <c r="P1867" s="55"/>
      <c r="Q1867" s="55" t="s">
        <v>869</v>
      </c>
      <c r="R1867" s="55"/>
      <c r="S1867" s="55">
        <v>201308</v>
      </c>
      <c r="T1867" s="55" t="s">
        <v>52</v>
      </c>
      <c r="U1867" s="55">
        <v>0</v>
      </c>
      <c r="V1867" s="56">
        <v>237243</v>
      </c>
      <c r="W1867" s="55"/>
      <c r="X1867" s="55" t="s">
        <v>267</v>
      </c>
      <c r="Y1867" s="55"/>
      <c r="Z1867" s="55" t="s">
        <v>48</v>
      </c>
      <c r="AA1867" s="55" t="s">
        <v>129</v>
      </c>
      <c r="AB1867" s="55" t="s">
        <v>42</v>
      </c>
      <c r="AC1867" s="55" t="s">
        <v>1047</v>
      </c>
      <c r="AD1867" s="55" t="s">
        <v>51</v>
      </c>
    </row>
    <row r="1868" spans="1:31" x14ac:dyDescent="0.25">
      <c r="A1868" s="55" t="s">
        <v>35</v>
      </c>
      <c r="B1868" s="55" t="s">
        <v>36</v>
      </c>
      <c r="C1868" s="55" t="s">
        <v>37</v>
      </c>
      <c r="D1868" s="55" t="s">
        <v>121</v>
      </c>
      <c r="E1868" s="55" t="s">
        <v>215</v>
      </c>
      <c r="F1868" s="55" t="s">
        <v>216</v>
      </c>
      <c r="G1868" s="55" t="s">
        <v>124</v>
      </c>
      <c r="H1868" s="55" t="s">
        <v>124</v>
      </c>
      <c r="I1868" s="55" t="s">
        <v>42</v>
      </c>
      <c r="J1868" s="55" t="s">
        <v>261</v>
      </c>
      <c r="K1868" s="55" t="s">
        <v>261</v>
      </c>
      <c r="L1868" s="55" t="s">
        <v>43</v>
      </c>
      <c r="M1868" s="55" t="s">
        <v>44</v>
      </c>
      <c r="N1868" s="55" t="s">
        <v>180</v>
      </c>
      <c r="O1868" s="55" t="s">
        <v>42</v>
      </c>
      <c r="P1868" s="55"/>
      <c r="Q1868" s="55" t="s">
        <v>678</v>
      </c>
      <c r="R1868" s="55"/>
      <c r="S1868" s="55">
        <v>201308</v>
      </c>
      <c r="T1868" s="55" t="s">
        <v>52</v>
      </c>
      <c r="U1868" s="55">
        <v>0</v>
      </c>
      <c r="V1868" s="56">
        <v>367011</v>
      </c>
      <c r="W1868" s="55"/>
      <c r="X1868" s="55"/>
      <c r="Y1868" s="55"/>
      <c r="Z1868" s="55" t="s">
        <v>48</v>
      </c>
      <c r="AA1868" s="55" t="s">
        <v>129</v>
      </c>
      <c r="AB1868" s="55" t="s">
        <v>42</v>
      </c>
      <c r="AC1868" s="55" t="s">
        <v>1047</v>
      </c>
      <c r="AD1868" s="55" t="s">
        <v>51</v>
      </c>
    </row>
    <row r="1869" spans="1:31" x14ac:dyDescent="0.25">
      <c r="A1869" s="55" t="s">
        <v>35</v>
      </c>
      <c r="B1869" s="55" t="s">
        <v>36</v>
      </c>
      <c r="C1869" s="55" t="s">
        <v>37</v>
      </c>
      <c r="D1869" s="55" t="s">
        <v>121</v>
      </c>
      <c r="E1869" s="55" t="s">
        <v>215</v>
      </c>
      <c r="F1869" s="55" t="s">
        <v>216</v>
      </c>
      <c r="G1869" s="55" t="s">
        <v>124</v>
      </c>
      <c r="H1869" s="55" t="s">
        <v>124</v>
      </c>
      <c r="I1869" s="55" t="s">
        <v>42</v>
      </c>
      <c r="J1869" s="55" t="s">
        <v>261</v>
      </c>
      <c r="K1869" s="55" t="s">
        <v>261</v>
      </c>
      <c r="L1869" s="55" t="s">
        <v>43</v>
      </c>
      <c r="M1869" s="55" t="s">
        <v>44</v>
      </c>
      <c r="N1869" s="55" t="s">
        <v>134</v>
      </c>
      <c r="O1869" s="55" t="s">
        <v>42</v>
      </c>
      <c r="P1869" s="55"/>
      <c r="Q1869" s="55" t="s">
        <v>1055</v>
      </c>
      <c r="R1869" s="55" t="s">
        <v>1060</v>
      </c>
      <c r="S1869" s="55">
        <v>201308</v>
      </c>
      <c r="T1869" s="55" t="s">
        <v>47</v>
      </c>
      <c r="U1869" s="55">
        <v>0</v>
      </c>
      <c r="V1869" s="56">
        <v>-10.41</v>
      </c>
      <c r="W1869" s="55"/>
      <c r="X1869" s="55" t="s">
        <v>384</v>
      </c>
      <c r="Y1869" s="55"/>
      <c r="Z1869" s="55" t="s">
        <v>48</v>
      </c>
      <c r="AA1869" s="55" t="s">
        <v>129</v>
      </c>
      <c r="AB1869" s="55" t="s">
        <v>42</v>
      </c>
      <c r="AC1869" s="55" t="s">
        <v>1061</v>
      </c>
      <c r="AD1869" s="55" t="s">
        <v>51</v>
      </c>
    </row>
    <row r="1870" spans="1:31" x14ac:dyDescent="0.25">
      <c r="A1870" s="55" t="s">
        <v>35</v>
      </c>
      <c r="B1870" s="55" t="s">
        <v>36</v>
      </c>
      <c r="C1870" s="55" t="s">
        <v>37</v>
      </c>
      <c r="D1870" s="55" t="s">
        <v>121</v>
      </c>
      <c r="E1870" s="55" t="s">
        <v>215</v>
      </c>
      <c r="F1870" s="55" t="s">
        <v>216</v>
      </c>
      <c r="G1870" s="55" t="s">
        <v>124</v>
      </c>
      <c r="H1870" s="55" t="s">
        <v>124</v>
      </c>
      <c r="I1870" s="55" t="s">
        <v>42</v>
      </c>
      <c r="J1870" s="55" t="s">
        <v>261</v>
      </c>
      <c r="K1870" s="55" t="s">
        <v>261</v>
      </c>
      <c r="L1870" s="55" t="s">
        <v>43</v>
      </c>
      <c r="M1870" s="55" t="s">
        <v>44</v>
      </c>
      <c r="N1870" s="55" t="s">
        <v>134</v>
      </c>
      <c r="O1870" s="55" t="s">
        <v>42</v>
      </c>
      <c r="P1870" s="55"/>
      <c r="Q1870" s="55" t="s">
        <v>1055</v>
      </c>
      <c r="R1870" s="55" t="s">
        <v>1062</v>
      </c>
      <c r="S1870" s="55">
        <v>201308</v>
      </c>
      <c r="T1870" s="55" t="s">
        <v>47</v>
      </c>
      <c r="U1870" s="55">
        <v>0</v>
      </c>
      <c r="V1870" s="56">
        <v>-10.41</v>
      </c>
      <c r="W1870" s="55"/>
      <c r="X1870" s="55" t="s">
        <v>384</v>
      </c>
      <c r="Y1870" s="55"/>
      <c r="Z1870" s="55" t="s">
        <v>48</v>
      </c>
      <c r="AA1870" s="55" t="s">
        <v>129</v>
      </c>
      <c r="AB1870" s="55" t="s">
        <v>42</v>
      </c>
      <c r="AC1870" s="55" t="s">
        <v>1061</v>
      </c>
      <c r="AD1870" s="55" t="s">
        <v>51</v>
      </c>
    </row>
    <row r="1871" spans="1:31" x14ac:dyDescent="0.25">
      <c r="A1871" s="55" t="s">
        <v>35</v>
      </c>
      <c r="B1871" s="55" t="s">
        <v>36</v>
      </c>
      <c r="C1871" s="55" t="s">
        <v>37</v>
      </c>
      <c r="D1871" s="55" t="s">
        <v>121</v>
      </c>
      <c r="E1871" s="55" t="s">
        <v>215</v>
      </c>
      <c r="F1871" s="55" t="s">
        <v>216</v>
      </c>
      <c r="G1871" s="55" t="s">
        <v>124</v>
      </c>
      <c r="H1871" s="55" t="s">
        <v>124</v>
      </c>
      <c r="I1871" s="55" t="s">
        <v>42</v>
      </c>
      <c r="J1871" s="55" t="s">
        <v>261</v>
      </c>
      <c r="K1871" s="55" t="s">
        <v>261</v>
      </c>
      <c r="L1871" s="55" t="s">
        <v>43</v>
      </c>
      <c r="M1871" s="55" t="s">
        <v>44</v>
      </c>
      <c r="N1871" s="55" t="s">
        <v>134</v>
      </c>
      <c r="O1871" s="55" t="s">
        <v>42</v>
      </c>
      <c r="P1871" s="55"/>
      <c r="Q1871" s="55" t="s">
        <v>1055</v>
      </c>
      <c r="R1871" s="55" t="s">
        <v>1064</v>
      </c>
      <c r="S1871" s="55">
        <v>201308</v>
      </c>
      <c r="T1871" s="55" t="s">
        <v>47</v>
      </c>
      <c r="U1871" s="55">
        <v>0</v>
      </c>
      <c r="V1871" s="56">
        <v>-9.43</v>
      </c>
      <c r="W1871" s="55"/>
      <c r="X1871" s="55" t="s">
        <v>384</v>
      </c>
      <c r="Y1871" s="55"/>
      <c r="Z1871" s="55" t="s">
        <v>48</v>
      </c>
      <c r="AA1871" s="55" t="s">
        <v>129</v>
      </c>
      <c r="AB1871" s="55" t="s">
        <v>42</v>
      </c>
      <c r="AC1871" s="55" t="s">
        <v>1061</v>
      </c>
      <c r="AD1871" s="55" t="s">
        <v>51</v>
      </c>
    </row>
    <row r="1872" spans="1:31" x14ac:dyDescent="0.25">
      <c r="A1872" s="55" t="s">
        <v>35</v>
      </c>
      <c r="B1872" s="55" t="s">
        <v>36</v>
      </c>
      <c r="C1872" s="55" t="s">
        <v>37</v>
      </c>
      <c r="D1872" s="55" t="s">
        <v>121</v>
      </c>
      <c r="E1872" s="55" t="s">
        <v>215</v>
      </c>
      <c r="F1872" s="55" t="s">
        <v>216</v>
      </c>
      <c r="G1872" s="55" t="s">
        <v>124</v>
      </c>
      <c r="H1872" s="55" t="s">
        <v>124</v>
      </c>
      <c r="I1872" s="55" t="s">
        <v>42</v>
      </c>
      <c r="J1872" s="55" t="s">
        <v>261</v>
      </c>
      <c r="K1872" s="55" t="s">
        <v>261</v>
      </c>
      <c r="L1872" s="55" t="s">
        <v>43</v>
      </c>
      <c r="M1872" s="55" t="s">
        <v>44</v>
      </c>
      <c r="N1872" s="55" t="s">
        <v>134</v>
      </c>
      <c r="O1872" s="55" t="s">
        <v>42</v>
      </c>
      <c r="P1872" s="55"/>
      <c r="Q1872" s="55" t="s">
        <v>1055</v>
      </c>
      <c r="R1872" s="55" t="s">
        <v>1063</v>
      </c>
      <c r="S1872" s="55">
        <v>201308</v>
      </c>
      <c r="T1872" s="55" t="s">
        <v>47</v>
      </c>
      <c r="U1872" s="55">
        <v>0</v>
      </c>
      <c r="V1872" s="56">
        <v>-10.41</v>
      </c>
      <c r="W1872" s="55"/>
      <c r="X1872" s="55" t="s">
        <v>384</v>
      </c>
      <c r="Y1872" s="55"/>
      <c r="Z1872" s="55" t="s">
        <v>48</v>
      </c>
      <c r="AA1872" s="55" t="s">
        <v>129</v>
      </c>
      <c r="AB1872" s="55" t="s">
        <v>42</v>
      </c>
      <c r="AC1872" s="55" t="s">
        <v>1061</v>
      </c>
      <c r="AD1872" s="55" t="s">
        <v>51</v>
      </c>
    </row>
    <row r="1873" spans="1:32" x14ac:dyDescent="0.25">
      <c r="A1873" s="55" t="s">
        <v>35</v>
      </c>
      <c r="B1873" s="55" t="s">
        <v>36</v>
      </c>
      <c r="C1873" s="55" t="s">
        <v>37</v>
      </c>
      <c r="D1873" s="55" t="s">
        <v>121</v>
      </c>
      <c r="E1873" s="55" t="s">
        <v>215</v>
      </c>
      <c r="F1873" s="55" t="s">
        <v>216</v>
      </c>
      <c r="G1873" s="55" t="s">
        <v>124</v>
      </c>
      <c r="H1873" s="55" t="s">
        <v>124</v>
      </c>
      <c r="I1873" s="55" t="s">
        <v>42</v>
      </c>
      <c r="J1873" s="55" t="s">
        <v>261</v>
      </c>
      <c r="K1873" s="55" t="s">
        <v>261</v>
      </c>
      <c r="L1873" s="55" t="s">
        <v>43</v>
      </c>
      <c r="M1873" s="55" t="s">
        <v>44</v>
      </c>
      <c r="N1873" s="55" t="s">
        <v>134</v>
      </c>
      <c r="O1873" s="55" t="s">
        <v>42</v>
      </c>
      <c r="P1873" s="55"/>
      <c r="Q1873" s="55" t="s">
        <v>1055</v>
      </c>
      <c r="R1873" s="55" t="s">
        <v>1065</v>
      </c>
      <c r="S1873" s="55">
        <v>201308</v>
      </c>
      <c r="T1873" s="55" t="s">
        <v>47</v>
      </c>
      <c r="U1873" s="55">
        <v>0</v>
      </c>
      <c r="V1873" s="56">
        <v>-10.62</v>
      </c>
      <c r="W1873" s="55"/>
      <c r="X1873" s="55" t="s">
        <v>384</v>
      </c>
      <c r="Y1873" s="55"/>
      <c r="Z1873" s="55" t="s">
        <v>48</v>
      </c>
      <c r="AA1873" s="55" t="s">
        <v>129</v>
      </c>
      <c r="AB1873" s="55" t="s">
        <v>42</v>
      </c>
      <c r="AC1873" s="55" t="s">
        <v>1061</v>
      </c>
      <c r="AD1873" s="55" t="s">
        <v>51</v>
      </c>
    </row>
    <row r="1874" spans="1:32" x14ac:dyDescent="0.25">
      <c r="A1874" s="55" t="s">
        <v>35</v>
      </c>
      <c r="B1874" s="55" t="s">
        <v>36</v>
      </c>
      <c r="C1874" s="55" t="s">
        <v>37</v>
      </c>
      <c r="D1874" s="55" t="s">
        <v>121</v>
      </c>
      <c r="E1874" s="55" t="s">
        <v>122</v>
      </c>
      <c r="F1874" s="55" t="s">
        <v>123</v>
      </c>
      <c r="G1874" s="55" t="s">
        <v>124</v>
      </c>
      <c r="H1874" s="55" t="s">
        <v>124</v>
      </c>
      <c r="I1874" s="55" t="s">
        <v>42</v>
      </c>
      <c r="J1874" s="55" t="s">
        <v>283</v>
      </c>
      <c r="K1874" s="55" t="s">
        <v>283</v>
      </c>
      <c r="L1874" s="55" t="s">
        <v>43</v>
      </c>
      <c r="M1874" s="55" t="s">
        <v>44</v>
      </c>
      <c r="N1874" s="55" t="s">
        <v>150</v>
      </c>
      <c r="O1874" s="55" t="s">
        <v>42</v>
      </c>
      <c r="P1874" s="55"/>
      <c r="Q1874" s="55" t="s">
        <v>459</v>
      </c>
      <c r="R1874" s="55"/>
      <c r="S1874" s="55">
        <v>201308</v>
      </c>
      <c r="T1874" s="55" t="s">
        <v>47</v>
      </c>
      <c r="U1874" s="55">
        <v>0</v>
      </c>
      <c r="V1874" s="56">
        <v>-221734.56</v>
      </c>
      <c r="W1874" s="55"/>
      <c r="X1874" s="55" t="s">
        <v>460</v>
      </c>
      <c r="Y1874" s="55"/>
      <c r="Z1874" s="55" t="s">
        <v>48</v>
      </c>
      <c r="AA1874" s="55" t="s">
        <v>129</v>
      </c>
      <c r="AB1874" s="55" t="s">
        <v>42</v>
      </c>
      <c r="AC1874" s="55" t="s">
        <v>1046</v>
      </c>
      <c r="AD1874" s="55" t="s">
        <v>51</v>
      </c>
    </row>
    <row r="1875" spans="1:32" x14ac:dyDescent="0.25">
      <c r="A1875" s="55" t="s">
        <v>35</v>
      </c>
      <c r="B1875" s="55" t="s">
        <v>36</v>
      </c>
      <c r="C1875" s="55" t="s">
        <v>37</v>
      </c>
      <c r="D1875" s="55" t="s">
        <v>121</v>
      </c>
      <c r="E1875" s="55" t="s">
        <v>122</v>
      </c>
      <c r="F1875" s="55" t="s">
        <v>123</v>
      </c>
      <c r="G1875" s="55" t="s">
        <v>124</v>
      </c>
      <c r="H1875" s="55" t="s">
        <v>124</v>
      </c>
      <c r="I1875" s="55" t="s">
        <v>42</v>
      </c>
      <c r="J1875" s="55" t="s">
        <v>283</v>
      </c>
      <c r="K1875" s="55" t="s">
        <v>283</v>
      </c>
      <c r="L1875" s="55" t="s">
        <v>43</v>
      </c>
      <c r="M1875" s="55" t="s">
        <v>44</v>
      </c>
      <c r="N1875" s="55" t="s">
        <v>150</v>
      </c>
      <c r="O1875" s="55" t="s">
        <v>42</v>
      </c>
      <c r="P1875" s="55"/>
      <c r="Q1875" s="55" t="s">
        <v>459</v>
      </c>
      <c r="R1875" s="55"/>
      <c r="S1875" s="55">
        <v>201308</v>
      </c>
      <c r="T1875" s="55" t="s">
        <v>47</v>
      </c>
      <c r="U1875" s="55">
        <v>0</v>
      </c>
      <c r="V1875" s="56">
        <v>-129277.25</v>
      </c>
      <c r="W1875" s="55"/>
      <c r="X1875" s="55" t="s">
        <v>460</v>
      </c>
      <c r="Y1875" s="55"/>
      <c r="Z1875" s="55" t="s">
        <v>48</v>
      </c>
      <c r="AA1875" s="55" t="s">
        <v>129</v>
      </c>
      <c r="AB1875" s="55" t="s">
        <v>42</v>
      </c>
      <c r="AC1875" s="55" t="s">
        <v>1046</v>
      </c>
      <c r="AD1875" s="55" t="s">
        <v>51</v>
      </c>
    </row>
    <row r="1876" spans="1:32" x14ac:dyDescent="0.25">
      <c r="A1876" s="55" t="s">
        <v>35</v>
      </c>
      <c r="B1876" s="55" t="s">
        <v>36</v>
      </c>
      <c r="C1876" s="55" t="s">
        <v>37</v>
      </c>
      <c r="D1876" s="55" t="s">
        <v>121</v>
      </c>
      <c r="E1876" s="55" t="s">
        <v>122</v>
      </c>
      <c r="F1876" s="55" t="s">
        <v>123</v>
      </c>
      <c r="G1876" s="55" t="s">
        <v>124</v>
      </c>
      <c r="H1876" s="55" t="s">
        <v>124</v>
      </c>
      <c r="I1876" s="55" t="s">
        <v>42</v>
      </c>
      <c r="J1876" s="55" t="s">
        <v>283</v>
      </c>
      <c r="K1876" s="55" t="s">
        <v>283</v>
      </c>
      <c r="L1876" s="55" t="s">
        <v>43</v>
      </c>
      <c r="M1876" s="55" t="s">
        <v>44</v>
      </c>
      <c r="N1876" s="55" t="s">
        <v>150</v>
      </c>
      <c r="O1876" s="55" t="s">
        <v>42</v>
      </c>
      <c r="P1876" s="55"/>
      <c r="Q1876" s="55" t="s">
        <v>459</v>
      </c>
      <c r="R1876" s="55"/>
      <c r="S1876" s="55">
        <v>201308</v>
      </c>
      <c r="T1876" s="55" t="s">
        <v>47</v>
      </c>
      <c r="U1876" s="55">
        <v>0</v>
      </c>
      <c r="V1876" s="56">
        <v>-109488.5</v>
      </c>
      <c r="W1876" s="55"/>
      <c r="X1876" s="55" t="s">
        <v>460</v>
      </c>
      <c r="Y1876" s="55"/>
      <c r="Z1876" s="55" t="s">
        <v>48</v>
      </c>
      <c r="AA1876" s="55" t="s">
        <v>129</v>
      </c>
      <c r="AB1876" s="55" t="s">
        <v>42</v>
      </c>
      <c r="AC1876" s="55" t="s">
        <v>1046</v>
      </c>
      <c r="AD1876" s="55" t="s">
        <v>51</v>
      </c>
    </row>
    <row r="1877" spans="1:32" x14ac:dyDescent="0.25">
      <c r="A1877" s="55" t="s">
        <v>35</v>
      </c>
      <c r="B1877" s="55" t="s">
        <v>36</v>
      </c>
      <c r="C1877" s="55" t="s">
        <v>37</v>
      </c>
      <c r="D1877" s="55" t="s">
        <v>121</v>
      </c>
      <c r="E1877" s="55" t="s">
        <v>122</v>
      </c>
      <c r="F1877" s="55" t="s">
        <v>123</v>
      </c>
      <c r="G1877" s="55" t="s">
        <v>124</v>
      </c>
      <c r="H1877" s="55" t="s">
        <v>124</v>
      </c>
      <c r="I1877" s="55" t="s">
        <v>42</v>
      </c>
      <c r="J1877" s="55" t="s">
        <v>283</v>
      </c>
      <c r="K1877" s="55" t="s">
        <v>283</v>
      </c>
      <c r="L1877" s="55" t="s">
        <v>43</v>
      </c>
      <c r="M1877" s="55" t="s">
        <v>44</v>
      </c>
      <c r="N1877" s="55" t="s">
        <v>150</v>
      </c>
      <c r="O1877" s="55" t="s">
        <v>42</v>
      </c>
      <c r="P1877" s="55"/>
      <c r="Q1877" s="55" t="s">
        <v>459</v>
      </c>
      <c r="R1877" s="55"/>
      <c r="S1877" s="55">
        <v>201308</v>
      </c>
      <c r="T1877" s="55" t="s">
        <v>52</v>
      </c>
      <c r="U1877" s="55">
        <v>0</v>
      </c>
      <c r="V1877" s="56">
        <v>53371.62</v>
      </c>
      <c r="W1877" s="55"/>
      <c r="X1877" s="55" t="s">
        <v>460</v>
      </c>
      <c r="Y1877" s="55"/>
      <c r="Z1877" s="55" t="s">
        <v>48</v>
      </c>
      <c r="AA1877" s="55" t="s">
        <v>129</v>
      </c>
      <c r="AB1877" s="55" t="s">
        <v>42</v>
      </c>
      <c r="AC1877" s="55" t="s">
        <v>1047</v>
      </c>
      <c r="AD1877" s="55" t="s">
        <v>51</v>
      </c>
    </row>
    <row r="1878" spans="1:32" x14ac:dyDescent="0.25">
      <c r="A1878" s="55" t="s">
        <v>35</v>
      </c>
      <c r="B1878" s="55" t="s">
        <v>36</v>
      </c>
      <c r="C1878" s="55" t="s">
        <v>37</v>
      </c>
      <c r="D1878" s="55" t="s">
        <v>121</v>
      </c>
      <c r="E1878" s="55" t="s">
        <v>122</v>
      </c>
      <c r="F1878" s="55" t="s">
        <v>123</v>
      </c>
      <c r="G1878" s="55" t="s">
        <v>124</v>
      </c>
      <c r="H1878" s="55" t="s">
        <v>124</v>
      </c>
      <c r="I1878" s="55" t="s">
        <v>42</v>
      </c>
      <c r="J1878" s="55" t="s">
        <v>285</v>
      </c>
      <c r="K1878" s="55" t="s">
        <v>285</v>
      </c>
      <c r="L1878" s="55" t="s">
        <v>43</v>
      </c>
      <c r="M1878" s="55" t="s">
        <v>44</v>
      </c>
      <c r="N1878" s="55" t="s">
        <v>150</v>
      </c>
      <c r="O1878" s="55" t="s">
        <v>42</v>
      </c>
      <c r="P1878" s="55"/>
      <c r="Q1878" s="55" t="s">
        <v>688</v>
      </c>
      <c r="R1878" s="55"/>
      <c r="S1878" s="55">
        <v>201308</v>
      </c>
      <c r="T1878" s="55" t="s">
        <v>47</v>
      </c>
      <c r="U1878" s="55">
        <v>0</v>
      </c>
      <c r="V1878" s="56">
        <v>-58726.22</v>
      </c>
      <c r="W1878" s="55"/>
      <c r="X1878" s="55" t="s">
        <v>288</v>
      </c>
      <c r="Y1878" s="55"/>
      <c r="Z1878" s="55" t="s">
        <v>48</v>
      </c>
      <c r="AA1878" s="55" t="s">
        <v>129</v>
      </c>
      <c r="AB1878" s="55" t="s">
        <v>42</v>
      </c>
      <c r="AC1878" s="55" t="s">
        <v>1046</v>
      </c>
      <c r="AD1878" s="55" t="s">
        <v>51</v>
      </c>
    </row>
    <row r="1879" spans="1:32" x14ac:dyDescent="0.25">
      <c r="A1879" s="55" t="s">
        <v>35</v>
      </c>
      <c r="B1879" s="55" t="s">
        <v>36</v>
      </c>
      <c r="C1879" s="55" t="s">
        <v>37</v>
      </c>
      <c r="D1879" s="55" t="s">
        <v>121</v>
      </c>
      <c r="E1879" s="55" t="s">
        <v>122</v>
      </c>
      <c r="F1879" s="55" t="s">
        <v>123</v>
      </c>
      <c r="G1879" s="55" t="s">
        <v>124</v>
      </c>
      <c r="H1879" s="55" t="s">
        <v>124</v>
      </c>
      <c r="I1879" s="55" t="s">
        <v>42</v>
      </c>
      <c r="J1879" s="55" t="s">
        <v>285</v>
      </c>
      <c r="K1879" s="55" t="s">
        <v>285</v>
      </c>
      <c r="L1879" s="55" t="s">
        <v>43</v>
      </c>
      <c r="M1879" s="55" t="s">
        <v>44</v>
      </c>
      <c r="N1879" s="55" t="s">
        <v>150</v>
      </c>
      <c r="O1879" s="55" t="s">
        <v>42</v>
      </c>
      <c r="P1879" s="55"/>
      <c r="Q1879" s="55" t="s">
        <v>876</v>
      </c>
      <c r="R1879" s="55"/>
      <c r="S1879" s="55">
        <v>201308</v>
      </c>
      <c r="T1879" s="55" t="s">
        <v>52</v>
      </c>
      <c r="U1879" s="55">
        <v>0</v>
      </c>
      <c r="V1879" s="56">
        <v>51752.5</v>
      </c>
      <c r="W1879" s="55"/>
      <c r="X1879" s="55" t="s">
        <v>577</v>
      </c>
      <c r="Y1879" s="55"/>
      <c r="Z1879" s="55" t="s">
        <v>48</v>
      </c>
      <c r="AA1879" s="55" t="s">
        <v>129</v>
      </c>
      <c r="AB1879" s="55" t="s">
        <v>42</v>
      </c>
      <c r="AC1879" s="55" t="s">
        <v>1047</v>
      </c>
      <c r="AD1879" s="55" t="s">
        <v>51</v>
      </c>
    </row>
    <row r="1880" spans="1:32" x14ac:dyDescent="0.25">
      <c r="A1880" s="55" t="s">
        <v>35</v>
      </c>
      <c r="B1880" s="55" t="s">
        <v>36</v>
      </c>
      <c r="C1880" s="55" t="s">
        <v>37</v>
      </c>
      <c r="D1880" s="55" t="s">
        <v>121</v>
      </c>
      <c r="E1880" s="55" t="s">
        <v>122</v>
      </c>
      <c r="F1880" s="55" t="s">
        <v>123</v>
      </c>
      <c r="G1880" s="55" t="s">
        <v>124</v>
      </c>
      <c r="H1880" s="55" t="s">
        <v>124</v>
      </c>
      <c r="I1880" s="55" t="s">
        <v>42</v>
      </c>
      <c r="J1880" s="55" t="s">
        <v>289</v>
      </c>
      <c r="K1880" s="55" t="s">
        <v>289</v>
      </c>
      <c r="L1880" s="55" t="s">
        <v>43</v>
      </c>
      <c r="M1880" s="55" t="s">
        <v>44</v>
      </c>
      <c r="N1880" s="55" t="s">
        <v>126</v>
      </c>
      <c r="O1880" s="55" t="s">
        <v>42</v>
      </c>
      <c r="P1880" s="55"/>
      <c r="Q1880" s="55" t="s">
        <v>1055</v>
      </c>
      <c r="R1880" s="55" t="s">
        <v>1072</v>
      </c>
      <c r="S1880" s="55">
        <v>201308</v>
      </c>
      <c r="T1880" s="55" t="s">
        <v>52</v>
      </c>
      <c r="U1880" s="55">
        <v>0</v>
      </c>
      <c r="V1880" s="56">
        <v>60</v>
      </c>
      <c r="W1880" s="55"/>
      <c r="X1880" s="55"/>
      <c r="Y1880" s="55"/>
      <c r="Z1880" s="55" t="s">
        <v>48</v>
      </c>
      <c r="AA1880" s="55" t="s">
        <v>129</v>
      </c>
      <c r="AB1880" s="55" t="s">
        <v>42</v>
      </c>
      <c r="AC1880" s="55" t="s">
        <v>1061</v>
      </c>
      <c r="AD1880" s="55" t="s">
        <v>51</v>
      </c>
    </row>
    <row r="1881" spans="1:32" x14ac:dyDescent="0.25">
      <c r="A1881" s="55" t="s">
        <v>35</v>
      </c>
      <c r="B1881" s="55" t="s">
        <v>36</v>
      </c>
      <c r="C1881" s="55" t="s">
        <v>37</v>
      </c>
      <c r="D1881" s="55" t="s">
        <v>121</v>
      </c>
      <c r="E1881" s="55" t="s">
        <v>122</v>
      </c>
      <c r="F1881" s="55" t="s">
        <v>123</v>
      </c>
      <c r="G1881" s="55" t="s">
        <v>124</v>
      </c>
      <c r="H1881" s="55" t="s">
        <v>124</v>
      </c>
      <c r="I1881" s="55" t="s">
        <v>42</v>
      </c>
      <c r="J1881" s="55" t="s">
        <v>125</v>
      </c>
      <c r="K1881" s="55" t="s">
        <v>125</v>
      </c>
      <c r="L1881" s="55" t="s">
        <v>43</v>
      </c>
      <c r="M1881" s="55" t="s">
        <v>44</v>
      </c>
      <c r="N1881" s="55" t="s">
        <v>126</v>
      </c>
      <c r="O1881" s="55" t="s">
        <v>42</v>
      </c>
      <c r="P1881" s="55" t="s">
        <v>472</v>
      </c>
      <c r="Q1881" s="55" t="s">
        <v>167</v>
      </c>
      <c r="R1881" s="55" t="s">
        <v>1073</v>
      </c>
      <c r="S1881" s="55">
        <v>201308</v>
      </c>
      <c r="T1881" s="55" t="s">
        <v>52</v>
      </c>
      <c r="U1881" s="55">
        <v>0</v>
      </c>
      <c r="V1881" s="56">
        <v>14.69</v>
      </c>
      <c r="W1881" s="55"/>
      <c r="X1881" s="55"/>
      <c r="Y1881" s="55"/>
      <c r="Z1881" s="55" t="s">
        <v>48</v>
      </c>
      <c r="AA1881" s="55" t="s">
        <v>168</v>
      </c>
      <c r="AB1881" s="55" t="s">
        <v>42</v>
      </c>
      <c r="AC1881" s="55" t="s">
        <v>1074</v>
      </c>
      <c r="AD1881" s="55" t="s">
        <v>146</v>
      </c>
      <c r="AE1881" s="55"/>
      <c r="AF1881" s="55" t="s">
        <v>475</v>
      </c>
    </row>
    <row r="1882" spans="1:32" x14ac:dyDescent="0.25">
      <c r="A1882" s="55" t="s">
        <v>35</v>
      </c>
      <c r="B1882" s="55" t="s">
        <v>36</v>
      </c>
      <c r="C1882" s="55" t="s">
        <v>37</v>
      </c>
      <c r="D1882" s="55" t="s">
        <v>121</v>
      </c>
      <c r="E1882" s="55" t="s">
        <v>122</v>
      </c>
      <c r="F1882" s="55" t="s">
        <v>123</v>
      </c>
      <c r="G1882" s="55" t="s">
        <v>124</v>
      </c>
      <c r="H1882" s="55" t="s">
        <v>124</v>
      </c>
      <c r="I1882" s="55" t="s">
        <v>42</v>
      </c>
      <c r="J1882" s="55" t="s">
        <v>125</v>
      </c>
      <c r="K1882" s="55" t="s">
        <v>125</v>
      </c>
      <c r="L1882" s="55" t="s">
        <v>43</v>
      </c>
      <c r="M1882" s="55" t="s">
        <v>44</v>
      </c>
      <c r="N1882" s="55" t="s">
        <v>126</v>
      </c>
      <c r="O1882" s="55" t="s">
        <v>42</v>
      </c>
      <c r="P1882" s="55" t="s">
        <v>472</v>
      </c>
      <c r="Q1882" s="55" t="s">
        <v>167</v>
      </c>
      <c r="R1882" s="55" t="s">
        <v>1073</v>
      </c>
      <c r="S1882" s="55">
        <v>201308</v>
      </c>
      <c r="T1882" s="55" t="s">
        <v>52</v>
      </c>
      <c r="U1882" s="55">
        <v>0</v>
      </c>
      <c r="V1882" s="56">
        <v>20.34</v>
      </c>
      <c r="W1882" s="55"/>
      <c r="X1882" s="55"/>
      <c r="Y1882" s="55"/>
      <c r="Z1882" s="55" t="s">
        <v>48</v>
      </c>
      <c r="AA1882" s="55" t="s">
        <v>168</v>
      </c>
      <c r="AB1882" s="55" t="s">
        <v>42</v>
      </c>
      <c r="AC1882" s="55" t="s">
        <v>1074</v>
      </c>
      <c r="AD1882" s="55" t="s">
        <v>146</v>
      </c>
      <c r="AE1882" s="55"/>
      <c r="AF1882" s="55" t="s">
        <v>475</v>
      </c>
    </row>
    <row r="1883" spans="1:32" x14ac:dyDescent="0.25">
      <c r="A1883" s="55" t="s">
        <v>35</v>
      </c>
      <c r="B1883" s="55" t="s">
        <v>36</v>
      </c>
      <c r="C1883" s="55" t="s">
        <v>37</v>
      </c>
      <c r="D1883" s="55" t="s">
        <v>121</v>
      </c>
      <c r="E1883" s="55" t="s">
        <v>122</v>
      </c>
      <c r="F1883" s="55" t="s">
        <v>123</v>
      </c>
      <c r="G1883" s="55" t="s">
        <v>124</v>
      </c>
      <c r="H1883" s="55" t="s">
        <v>124</v>
      </c>
      <c r="I1883" s="55" t="s">
        <v>42</v>
      </c>
      <c r="J1883" s="55" t="s">
        <v>125</v>
      </c>
      <c r="K1883" s="55" t="s">
        <v>125</v>
      </c>
      <c r="L1883" s="55" t="s">
        <v>43</v>
      </c>
      <c r="M1883" s="55" t="s">
        <v>44</v>
      </c>
      <c r="N1883" s="55" t="s">
        <v>126</v>
      </c>
      <c r="O1883" s="55" t="s">
        <v>42</v>
      </c>
      <c r="P1883" s="55" t="s">
        <v>472</v>
      </c>
      <c r="Q1883" s="55" t="s">
        <v>167</v>
      </c>
      <c r="R1883" s="55" t="s">
        <v>1073</v>
      </c>
      <c r="S1883" s="55">
        <v>201308</v>
      </c>
      <c r="T1883" s="55" t="s">
        <v>52</v>
      </c>
      <c r="U1883" s="55">
        <v>0</v>
      </c>
      <c r="V1883" s="56">
        <v>19.78</v>
      </c>
      <c r="W1883" s="55"/>
      <c r="X1883" s="55"/>
      <c r="Y1883" s="55"/>
      <c r="Z1883" s="55" t="s">
        <v>48</v>
      </c>
      <c r="AA1883" s="55" t="s">
        <v>168</v>
      </c>
      <c r="AB1883" s="55" t="s">
        <v>42</v>
      </c>
      <c r="AC1883" s="55" t="s">
        <v>1074</v>
      </c>
      <c r="AD1883" s="55" t="s">
        <v>146</v>
      </c>
      <c r="AE1883" s="55"/>
      <c r="AF1883" s="55" t="s">
        <v>475</v>
      </c>
    </row>
    <row r="1884" spans="1:32" x14ac:dyDescent="0.25">
      <c r="A1884" s="55" t="s">
        <v>35</v>
      </c>
      <c r="B1884" s="55" t="s">
        <v>36</v>
      </c>
      <c r="C1884" s="55" t="s">
        <v>37</v>
      </c>
      <c r="D1884" s="55" t="s">
        <v>121</v>
      </c>
      <c r="E1884" s="55" t="s">
        <v>122</v>
      </c>
      <c r="F1884" s="55" t="s">
        <v>123</v>
      </c>
      <c r="G1884" s="55" t="s">
        <v>124</v>
      </c>
      <c r="H1884" s="55" t="s">
        <v>124</v>
      </c>
      <c r="I1884" s="55" t="s">
        <v>42</v>
      </c>
      <c r="J1884" s="55" t="s">
        <v>125</v>
      </c>
      <c r="K1884" s="55" t="s">
        <v>125</v>
      </c>
      <c r="L1884" s="55" t="s">
        <v>43</v>
      </c>
      <c r="M1884" s="55" t="s">
        <v>44</v>
      </c>
      <c r="N1884" s="55" t="s">
        <v>126</v>
      </c>
      <c r="O1884" s="55" t="s">
        <v>42</v>
      </c>
      <c r="P1884" s="55" t="s">
        <v>472</v>
      </c>
      <c r="Q1884" s="55" t="s">
        <v>167</v>
      </c>
      <c r="R1884" s="55" t="s">
        <v>1073</v>
      </c>
      <c r="S1884" s="55">
        <v>201308</v>
      </c>
      <c r="T1884" s="55" t="s">
        <v>52</v>
      </c>
      <c r="U1884" s="55">
        <v>0</v>
      </c>
      <c r="V1884" s="56">
        <v>18.649999999999999</v>
      </c>
      <c r="W1884" s="55"/>
      <c r="X1884" s="55"/>
      <c r="Y1884" s="55"/>
      <c r="Z1884" s="55" t="s">
        <v>48</v>
      </c>
      <c r="AA1884" s="55" t="s">
        <v>168</v>
      </c>
      <c r="AB1884" s="55" t="s">
        <v>42</v>
      </c>
      <c r="AC1884" s="55" t="s">
        <v>1074</v>
      </c>
      <c r="AD1884" s="55" t="s">
        <v>146</v>
      </c>
      <c r="AE1884" s="55"/>
      <c r="AF1884" s="55" t="s">
        <v>475</v>
      </c>
    </row>
    <row r="1885" spans="1:32" x14ac:dyDescent="0.25">
      <c r="A1885" s="55" t="s">
        <v>35</v>
      </c>
      <c r="B1885" s="55" t="s">
        <v>36</v>
      </c>
      <c r="C1885" s="55" t="s">
        <v>37</v>
      </c>
      <c r="D1885" s="55" t="s">
        <v>121</v>
      </c>
      <c r="E1885" s="55" t="s">
        <v>122</v>
      </c>
      <c r="F1885" s="55" t="s">
        <v>123</v>
      </c>
      <c r="G1885" s="55" t="s">
        <v>124</v>
      </c>
      <c r="H1885" s="55" t="s">
        <v>124</v>
      </c>
      <c r="I1885" s="55" t="s">
        <v>42</v>
      </c>
      <c r="J1885" s="55" t="s">
        <v>149</v>
      </c>
      <c r="K1885" s="55" t="s">
        <v>149</v>
      </c>
      <c r="L1885" s="55" t="s">
        <v>43</v>
      </c>
      <c r="M1885" s="55" t="s">
        <v>44</v>
      </c>
      <c r="N1885" s="55" t="s">
        <v>150</v>
      </c>
      <c r="O1885" s="55" t="s">
        <v>42</v>
      </c>
      <c r="P1885" s="55" t="s">
        <v>337</v>
      </c>
      <c r="Q1885" s="55" t="s">
        <v>338</v>
      </c>
      <c r="R1885" s="55" t="s">
        <v>1075</v>
      </c>
      <c r="S1885" s="55">
        <v>201308</v>
      </c>
      <c r="T1885" s="55" t="s">
        <v>52</v>
      </c>
      <c r="U1885" s="55">
        <v>62766</v>
      </c>
      <c r="V1885" s="56">
        <v>62766</v>
      </c>
      <c r="W1885" s="55" t="s">
        <v>340</v>
      </c>
      <c r="X1885" s="55" t="s">
        <v>341</v>
      </c>
      <c r="Y1885" s="55"/>
      <c r="Z1885" s="55" t="s">
        <v>48</v>
      </c>
      <c r="AA1885" s="55" t="s">
        <v>315</v>
      </c>
      <c r="AB1885" s="55" t="s">
        <v>42</v>
      </c>
      <c r="AC1885" s="55" t="s">
        <v>1076</v>
      </c>
      <c r="AD1885" s="55" t="s">
        <v>146</v>
      </c>
      <c r="AE1885" s="55"/>
      <c r="AF1885" s="55" t="s">
        <v>342</v>
      </c>
    </row>
    <row r="1886" spans="1:32" x14ac:dyDescent="0.25">
      <c r="A1886" s="55" t="s">
        <v>35</v>
      </c>
      <c r="B1886" s="55" t="s">
        <v>36</v>
      </c>
      <c r="C1886" s="55" t="s">
        <v>37</v>
      </c>
      <c r="D1886" s="55" t="s">
        <v>121</v>
      </c>
      <c r="E1886" s="55" t="s">
        <v>122</v>
      </c>
      <c r="F1886" s="55" t="s">
        <v>123</v>
      </c>
      <c r="G1886" s="55" t="s">
        <v>124</v>
      </c>
      <c r="H1886" s="55" t="s">
        <v>124</v>
      </c>
      <c r="I1886" s="55" t="s">
        <v>42</v>
      </c>
      <c r="J1886" s="55" t="s">
        <v>500</v>
      </c>
      <c r="K1886" s="55" t="s">
        <v>500</v>
      </c>
      <c r="L1886" s="55" t="s">
        <v>43</v>
      </c>
      <c r="M1886" s="55" t="s">
        <v>44</v>
      </c>
      <c r="N1886" s="55" t="s">
        <v>131</v>
      </c>
      <c r="O1886" s="55" t="s">
        <v>42</v>
      </c>
      <c r="P1886" s="55" t="s">
        <v>141</v>
      </c>
      <c r="Q1886" s="55" t="s">
        <v>169</v>
      </c>
      <c r="R1886" s="55" t="s">
        <v>1077</v>
      </c>
      <c r="S1886" s="55">
        <v>201308</v>
      </c>
      <c r="T1886" s="55" t="s">
        <v>52</v>
      </c>
      <c r="U1886" s="55">
        <v>0</v>
      </c>
      <c r="V1886" s="56">
        <v>23.8</v>
      </c>
      <c r="W1886" s="55"/>
      <c r="X1886" s="55"/>
      <c r="Y1886" s="55"/>
      <c r="Z1886" s="55" t="s">
        <v>48</v>
      </c>
      <c r="AA1886" s="55" t="s">
        <v>144</v>
      </c>
      <c r="AB1886" s="55" t="s">
        <v>42</v>
      </c>
      <c r="AC1886" s="55" t="s">
        <v>1078</v>
      </c>
      <c r="AD1886" s="55" t="s">
        <v>146</v>
      </c>
      <c r="AE1886" s="55"/>
      <c r="AF1886" s="55" t="s">
        <v>147</v>
      </c>
    </row>
    <row r="1887" spans="1:32" x14ac:dyDescent="0.25">
      <c r="A1887" s="55" t="s">
        <v>35</v>
      </c>
      <c r="B1887" s="55" t="s">
        <v>36</v>
      </c>
      <c r="C1887" s="55" t="s">
        <v>37</v>
      </c>
      <c r="D1887" s="55" t="s">
        <v>121</v>
      </c>
      <c r="E1887" s="55" t="s">
        <v>122</v>
      </c>
      <c r="F1887" s="55" t="s">
        <v>123</v>
      </c>
      <c r="G1887" s="55" t="s">
        <v>124</v>
      </c>
      <c r="H1887" s="55" t="s">
        <v>124</v>
      </c>
      <c r="I1887" s="55" t="s">
        <v>42</v>
      </c>
      <c r="J1887" s="55" t="s">
        <v>500</v>
      </c>
      <c r="K1887" s="55" t="s">
        <v>500</v>
      </c>
      <c r="L1887" s="55" t="s">
        <v>43</v>
      </c>
      <c r="M1887" s="55" t="s">
        <v>44</v>
      </c>
      <c r="N1887" s="55" t="s">
        <v>160</v>
      </c>
      <c r="O1887" s="55" t="s">
        <v>42</v>
      </c>
      <c r="P1887" s="55" t="s">
        <v>141</v>
      </c>
      <c r="Q1887" s="55" t="s">
        <v>1079</v>
      </c>
      <c r="R1887" s="55" t="s">
        <v>1077</v>
      </c>
      <c r="S1887" s="55">
        <v>201308</v>
      </c>
      <c r="T1887" s="55" t="s">
        <v>52</v>
      </c>
      <c r="U1887" s="55">
        <v>0</v>
      </c>
      <c r="V1887" s="56">
        <v>265.95</v>
      </c>
      <c r="W1887" s="55"/>
      <c r="X1887" s="55"/>
      <c r="Y1887" s="55"/>
      <c r="Z1887" s="55" t="s">
        <v>48</v>
      </c>
      <c r="AA1887" s="55" t="s">
        <v>144</v>
      </c>
      <c r="AB1887" s="55" t="s">
        <v>42</v>
      </c>
      <c r="AC1887" s="55" t="s">
        <v>1078</v>
      </c>
      <c r="AD1887" s="55" t="s">
        <v>146</v>
      </c>
      <c r="AE1887" s="55"/>
      <c r="AF1887" s="55" t="s">
        <v>147</v>
      </c>
    </row>
    <row r="1888" spans="1:32" x14ac:dyDescent="0.25">
      <c r="A1888" s="55" t="s">
        <v>35</v>
      </c>
      <c r="B1888" s="55" t="s">
        <v>36</v>
      </c>
      <c r="C1888" s="55" t="s">
        <v>37</v>
      </c>
      <c r="D1888" s="55" t="s">
        <v>121</v>
      </c>
      <c r="E1888" s="55" t="s">
        <v>122</v>
      </c>
      <c r="F1888" s="55" t="s">
        <v>123</v>
      </c>
      <c r="G1888" s="55" t="s">
        <v>124</v>
      </c>
      <c r="H1888" s="55" t="s">
        <v>124</v>
      </c>
      <c r="I1888" s="55" t="s">
        <v>42</v>
      </c>
      <c r="J1888" s="55" t="s">
        <v>500</v>
      </c>
      <c r="K1888" s="55" t="s">
        <v>500</v>
      </c>
      <c r="L1888" s="55" t="s">
        <v>43</v>
      </c>
      <c r="M1888" s="55" t="s">
        <v>44</v>
      </c>
      <c r="N1888" s="55" t="s">
        <v>160</v>
      </c>
      <c r="O1888" s="55" t="s">
        <v>42</v>
      </c>
      <c r="P1888" s="55" t="s">
        <v>141</v>
      </c>
      <c r="Q1888" s="55" t="s">
        <v>1080</v>
      </c>
      <c r="R1888" s="55" t="s">
        <v>1077</v>
      </c>
      <c r="S1888" s="55">
        <v>201308</v>
      </c>
      <c r="T1888" s="55" t="s">
        <v>52</v>
      </c>
      <c r="U1888" s="55">
        <v>0</v>
      </c>
      <c r="V1888" s="56">
        <v>44.54</v>
      </c>
      <c r="W1888" s="55"/>
      <c r="X1888" s="55"/>
      <c r="Y1888" s="55"/>
      <c r="Z1888" s="55" t="s">
        <v>48</v>
      </c>
      <c r="AA1888" s="55" t="s">
        <v>144</v>
      </c>
      <c r="AB1888" s="55" t="s">
        <v>42</v>
      </c>
      <c r="AC1888" s="55" t="s">
        <v>1078</v>
      </c>
      <c r="AD1888" s="55" t="s">
        <v>146</v>
      </c>
      <c r="AE1888" s="55"/>
      <c r="AF1888" s="55" t="s">
        <v>147</v>
      </c>
    </row>
    <row r="1889" spans="1:32" x14ac:dyDescent="0.25">
      <c r="A1889" s="55" t="s">
        <v>35</v>
      </c>
      <c r="B1889" s="55" t="s">
        <v>36</v>
      </c>
      <c r="C1889" s="55" t="s">
        <v>37</v>
      </c>
      <c r="D1889" s="55" t="s">
        <v>121</v>
      </c>
      <c r="E1889" s="55" t="s">
        <v>122</v>
      </c>
      <c r="F1889" s="55" t="s">
        <v>123</v>
      </c>
      <c r="G1889" s="55" t="s">
        <v>124</v>
      </c>
      <c r="H1889" s="55" t="s">
        <v>124</v>
      </c>
      <c r="I1889" s="55" t="s">
        <v>42</v>
      </c>
      <c r="J1889" s="55" t="s">
        <v>500</v>
      </c>
      <c r="K1889" s="55" t="s">
        <v>500</v>
      </c>
      <c r="L1889" s="55" t="s">
        <v>43</v>
      </c>
      <c r="M1889" s="55" t="s">
        <v>44</v>
      </c>
      <c r="N1889" s="55" t="s">
        <v>160</v>
      </c>
      <c r="O1889" s="55" t="s">
        <v>42</v>
      </c>
      <c r="P1889" s="55" t="s">
        <v>141</v>
      </c>
      <c r="Q1889" s="55" t="s">
        <v>821</v>
      </c>
      <c r="R1889" s="55" t="s">
        <v>1077</v>
      </c>
      <c r="S1889" s="55">
        <v>201308</v>
      </c>
      <c r="T1889" s="55" t="s">
        <v>52</v>
      </c>
      <c r="U1889" s="55">
        <v>0</v>
      </c>
      <c r="V1889" s="56">
        <v>234.66</v>
      </c>
      <c r="W1889" s="55"/>
      <c r="X1889" s="55"/>
      <c r="Y1889" s="55"/>
      <c r="Z1889" s="55" t="s">
        <v>48</v>
      </c>
      <c r="AA1889" s="55" t="s">
        <v>144</v>
      </c>
      <c r="AB1889" s="55" t="s">
        <v>42</v>
      </c>
      <c r="AC1889" s="55" t="s">
        <v>1078</v>
      </c>
      <c r="AD1889" s="55" t="s">
        <v>146</v>
      </c>
      <c r="AE1889" s="55"/>
      <c r="AF1889" s="55" t="s">
        <v>147</v>
      </c>
    </row>
    <row r="1890" spans="1:32" x14ac:dyDescent="0.25">
      <c r="A1890" s="55" t="s">
        <v>35</v>
      </c>
      <c r="B1890" s="55" t="s">
        <v>36</v>
      </c>
      <c r="C1890" s="55" t="s">
        <v>37</v>
      </c>
      <c r="D1890" s="55" t="s">
        <v>121</v>
      </c>
      <c r="E1890" s="55" t="s">
        <v>122</v>
      </c>
      <c r="F1890" s="55" t="s">
        <v>123</v>
      </c>
      <c r="G1890" s="55" t="s">
        <v>124</v>
      </c>
      <c r="H1890" s="55" t="s">
        <v>124</v>
      </c>
      <c r="I1890" s="55" t="s">
        <v>42</v>
      </c>
      <c r="J1890" s="55" t="s">
        <v>156</v>
      </c>
      <c r="K1890" s="55" t="s">
        <v>156</v>
      </c>
      <c r="L1890" s="55" t="s">
        <v>43</v>
      </c>
      <c r="M1890" s="55" t="s">
        <v>44</v>
      </c>
      <c r="N1890" s="55" t="s">
        <v>136</v>
      </c>
      <c r="O1890" s="55" t="s">
        <v>42</v>
      </c>
      <c r="P1890" s="55" t="s">
        <v>141</v>
      </c>
      <c r="Q1890" s="55" t="s">
        <v>1086</v>
      </c>
      <c r="R1890" s="55" t="s">
        <v>1077</v>
      </c>
      <c r="S1890" s="55">
        <v>201308</v>
      </c>
      <c r="T1890" s="55" t="s">
        <v>52</v>
      </c>
      <c r="U1890" s="55">
        <v>0</v>
      </c>
      <c r="V1890" s="56">
        <v>87.9</v>
      </c>
      <c r="W1890" s="55"/>
      <c r="X1890" s="55"/>
      <c r="Y1890" s="55"/>
      <c r="Z1890" s="55" t="s">
        <v>48</v>
      </c>
      <c r="AA1890" s="55" t="s">
        <v>144</v>
      </c>
      <c r="AB1890" s="55" t="s">
        <v>42</v>
      </c>
      <c r="AC1890" s="55" t="s">
        <v>1078</v>
      </c>
      <c r="AD1890" s="55" t="s">
        <v>146</v>
      </c>
      <c r="AE1890" s="55"/>
      <c r="AF1890" s="55" t="s">
        <v>147</v>
      </c>
    </row>
    <row r="1891" spans="1:32" x14ac:dyDescent="0.25">
      <c r="A1891" s="55" t="s">
        <v>35</v>
      </c>
      <c r="B1891" s="55" t="s">
        <v>36</v>
      </c>
      <c r="C1891" s="55" t="s">
        <v>37</v>
      </c>
      <c r="D1891" s="55" t="s">
        <v>121</v>
      </c>
      <c r="E1891" s="55" t="s">
        <v>122</v>
      </c>
      <c r="F1891" s="55" t="s">
        <v>123</v>
      </c>
      <c r="G1891" s="55" t="s">
        <v>124</v>
      </c>
      <c r="H1891" s="55" t="s">
        <v>124</v>
      </c>
      <c r="I1891" s="55" t="s">
        <v>42</v>
      </c>
      <c r="J1891" s="55" t="s">
        <v>174</v>
      </c>
      <c r="K1891" s="55" t="s">
        <v>174</v>
      </c>
      <c r="L1891" s="55" t="s">
        <v>43</v>
      </c>
      <c r="M1891" s="55" t="s">
        <v>44</v>
      </c>
      <c r="N1891" s="55" t="s">
        <v>150</v>
      </c>
      <c r="O1891" s="55" t="s">
        <v>42</v>
      </c>
      <c r="P1891" s="55" t="s">
        <v>522</v>
      </c>
      <c r="Q1891" s="55" t="s">
        <v>529</v>
      </c>
      <c r="R1891" s="55" t="s">
        <v>721</v>
      </c>
      <c r="S1891" s="55">
        <v>201308</v>
      </c>
      <c r="T1891" s="55" t="s">
        <v>52</v>
      </c>
      <c r="U1891" s="55">
        <v>86166.67</v>
      </c>
      <c r="V1891" s="56">
        <v>86166.67</v>
      </c>
      <c r="W1891" s="55" t="s">
        <v>340</v>
      </c>
      <c r="X1891" s="55" t="s">
        <v>177</v>
      </c>
      <c r="Y1891" s="55"/>
      <c r="Z1891" s="55" t="s">
        <v>48</v>
      </c>
      <c r="AA1891" s="55" t="s">
        <v>315</v>
      </c>
      <c r="AB1891" s="55" t="s">
        <v>42</v>
      </c>
      <c r="AC1891" s="55" t="s">
        <v>1087</v>
      </c>
      <c r="AD1891" s="55" t="s">
        <v>146</v>
      </c>
      <c r="AE1891" s="55"/>
      <c r="AF1891" s="55" t="s">
        <v>525</v>
      </c>
    </row>
    <row r="1892" spans="1:32" x14ac:dyDescent="0.25">
      <c r="A1892" s="55" t="s">
        <v>35</v>
      </c>
      <c r="B1892" s="55" t="s">
        <v>36</v>
      </c>
      <c r="C1892" s="55" t="s">
        <v>37</v>
      </c>
      <c r="D1892" s="55" t="s">
        <v>121</v>
      </c>
      <c r="E1892" s="55" t="s">
        <v>122</v>
      </c>
      <c r="F1892" s="55" t="s">
        <v>123</v>
      </c>
      <c r="G1892" s="55" t="s">
        <v>124</v>
      </c>
      <c r="H1892" s="55" t="s">
        <v>124</v>
      </c>
      <c r="I1892" s="55" t="s">
        <v>42</v>
      </c>
      <c r="J1892" s="55" t="s">
        <v>182</v>
      </c>
      <c r="K1892" s="55" t="s">
        <v>182</v>
      </c>
      <c r="L1892" s="55" t="s">
        <v>43</v>
      </c>
      <c r="M1892" s="55" t="s">
        <v>44</v>
      </c>
      <c r="N1892" s="55" t="s">
        <v>180</v>
      </c>
      <c r="O1892" s="55" t="s">
        <v>42</v>
      </c>
      <c r="P1892" s="55" t="s">
        <v>522</v>
      </c>
      <c r="Q1892" s="55" t="s">
        <v>530</v>
      </c>
      <c r="R1892" s="55" t="s">
        <v>721</v>
      </c>
      <c r="S1892" s="55">
        <v>201308</v>
      </c>
      <c r="T1892" s="55" t="s">
        <v>52</v>
      </c>
      <c r="U1892" s="55">
        <v>120712.31</v>
      </c>
      <c r="V1892" s="56">
        <v>120712.31</v>
      </c>
      <c r="W1892" s="55" t="s">
        <v>340</v>
      </c>
      <c r="X1892" s="55" t="s">
        <v>177</v>
      </c>
      <c r="Y1892" s="55"/>
      <c r="Z1892" s="55" t="s">
        <v>48</v>
      </c>
      <c r="AA1892" s="55" t="s">
        <v>315</v>
      </c>
      <c r="AB1892" s="55" t="s">
        <v>42</v>
      </c>
      <c r="AC1892" s="55" t="s">
        <v>1087</v>
      </c>
      <c r="AD1892" s="55" t="s">
        <v>146</v>
      </c>
      <c r="AE1892" s="55"/>
      <c r="AF1892" s="55" t="s">
        <v>525</v>
      </c>
    </row>
    <row r="1893" spans="1:32" x14ac:dyDescent="0.25">
      <c r="A1893" s="55" t="s">
        <v>35</v>
      </c>
      <c r="B1893" s="55" t="s">
        <v>36</v>
      </c>
      <c r="C1893" s="55" t="s">
        <v>37</v>
      </c>
      <c r="D1893" s="55" t="s">
        <v>121</v>
      </c>
      <c r="E1893" s="55" t="s">
        <v>122</v>
      </c>
      <c r="F1893" s="55" t="s">
        <v>123</v>
      </c>
      <c r="G1893" s="55" t="s">
        <v>124</v>
      </c>
      <c r="H1893" s="55" t="s">
        <v>124</v>
      </c>
      <c r="I1893" s="55" t="s">
        <v>42</v>
      </c>
      <c r="J1893" s="55" t="s">
        <v>182</v>
      </c>
      <c r="K1893" s="55" t="s">
        <v>182</v>
      </c>
      <c r="L1893" s="55" t="s">
        <v>43</v>
      </c>
      <c r="M1893" s="55" t="s">
        <v>44</v>
      </c>
      <c r="N1893" s="55" t="s">
        <v>150</v>
      </c>
      <c r="O1893" s="55" t="s">
        <v>42</v>
      </c>
      <c r="P1893" s="55" t="s">
        <v>522</v>
      </c>
      <c r="Q1893" s="55" t="s">
        <v>531</v>
      </c>
      <c r="R1893" s="55" t="s">
        <v>721</v>
      </c>
      <c r="S1893" s="55">
        <v>201308</v>
      </c>
      <c r="T1893" s="55" t="s">
        <v>52</v>
      </c>
      <c r="U1893" s="55">
        <v>191502.94</v>
      </c>
      <c r="V1893" s="56">
        <v>191502.94</v>
      </c>
      <c r="W1893" s="55" t="s">
        <v>340</v>
      </c>
      <c r="X1893" s="55" t="s">
        <v>177</v>
      </c>
      <c r="Y1893" s="55"/>
      <c r="Z1893" s="55" t="s">
        <v>48</v>
      </c>
      <c r="AA1893" s="55" t="s">
        <v>315</v>
      </c>
      <c r="AB1893" s="55" t="s">
        <v>42</v>
      </c>
      <c r="AC1893" s="55" t="s">
        <v>1087</v>
      </c>
      <c r="AD1893" s="55" t="s">
        <v>146</v>
      </c>
      <c r="AE1893" s="55"/>
      <c r="AF1893" s="55" t="s">
        <v>525</v>
      </c>
    </row>
    <row r="1894" spans="1:32" x14ac:dyDescent="0.25">
      <c r="A1894" s="55" t="s">
        <v>35</v>
      </c>
      <c r="B1894" s="55" t="s">
        <v>36</v>
      </c>
      <c r="C1894" s="55" t="s">
        <v>37</v>
      </c>
      <c r="D1894" s="55" t="s">
        <v>121</v>
      </c>
      <c r="E1894" s="55" t="s">
        <v>122</v>
      </c>
      <c r="F1894" s="55" t="s">
        <v>123</v>
      </c>
      <c r="G1894" s="55" t="s">
        <v>124</v>
      </c>
      <c r="H1894" s="55" t="s">
        <v>124</v>
      </c>
      <c r="I1894" s="55" t="s">
        <v>42</v>
      </c>
      <c r="J1894" s="55" t="s">
        <v>156</v>
      </c>
      <c r="K1894" s="55" t="s">
        <v>156</v>
      </c>
      <c r="L1894" s="55" t="s">
        <v>43</v>
      </c>
      <c r="M1894" s="55" t="s">
        <v>44</v>
      </c>
      <c r="N1894" s="55" t="s">
        <v>160</v>
      </c>
      <c r="O1894" s="55" t="s">
        <v>42</v>
      </c>
      <c r="P1894" s="55" t="s">
        <v>1088</v>
      </c>
      <c r="Q1894" s="55" t="s">
        <v>1089</v>
      </c>
      <c r="R1894" s="55" t="s">
        <v>1090</v>
      </c>
      <c r="S1894" s="55">
        <v>201308</v>
      </c>
      <c r="T1894" s="55" t="s">
        <v>52</v>
      </c>
      <c r="U1894" s="55">
        <v>0</v>
      </c>
      <c r="V1894" s="56">
        <v>195</v>
      </c>
      <c r="W1894" s="55"/>
      <c r="X1894" s="55"/>
      <c r="Y1894" s="55"/>
      <c r="Z1894" s="55" t="s">
        <v>48</v>
      </c>
      <c r="AA1894" s="55" t="s">
        <v>315</v>
      </c>
      <c r="AB1894" s="55" t="s">
        <v>42</v>
      </c>
      <c r="AC1894" s="55" t="s">
        <v>1076</v>
      </c>
      <c r="AD1894" s="55" t="s">
        <v>146</v>
      </c>
      <c r="AE1894" s="55"/>
      <c r="AF1894" s="55" t="s">
        <v>1091</v>
      </c>
    </row>
    <row r="1895" spans="1:32" x14ac:dyDescent="0.25">
      <c r="A1895" s="55" t="s">
        <v>35</v>
      </c>
      <c r="B1895" s="55" t="s">
        <v>36</v>
      </c>
      <c r="C1895" s="55" t="s">
        <v>37</v>
      </c>
      <c r="D1895" s="55" t="s">
        <v>121</v>
      </c>
      <c r="E1895" s="55" t="s">
        <v>122</v>
      </c>
      <c r="F1895" s="55" t="s">
        <v>123</v>
      </c>
      <c r="G1895" s="55" t="s">
        <v>124</v>
      </c>
      <c r="H1895" s="55" t="s">
        <v>124</v>
      </c>
      <c r="I1895" s="55" t="s">
        <v>42</v>
      </c>
      <c r="J1895" s="55" t="s">
        <v>174</v>
      </c>
      <c r="K1895" s="55" t="s">
        <v>174</v>
      </c>
      <c r="L1895" s="55" t="s">
        <v>43</v>
      </c>
      <c r="M1895" s="55" t="s">
        <v>44</v>
      </c>
      <c r="N1895" s="55" t="s">
        <v>180</v>
      </c>
      <c r="O1895" s="55" t="s">
        <v>42</v>
      </c>
      <c r="P1895" s="55" t="s">
        <v>522</v>
      </c>
      <c r="Q1895" s="55" t="s">
        <v>523</v>
      </c>
      <c r="R1895" s="55" t="s">
        <v>721</v>
      </c>
      <c r="S1895" s="55">
        <v>201308</v>
      </c>
      <c r="T1895" s="55" t="s">
        <v>52</v>
      </c>
      <c r="U1895" s="55">
        <v>45276</v>
      </c>
      <c r="V1895" s="56">
        <v>45276</v>
      </c>
      <c r="W1895" s="55" t="s">
        <v>340</v>
      </c>
      <c r="X1895" s="55" t="s">
        <v>177</v>
      </c>
      <c r="Y1895" s="55"/>
      <c r="Z1895" s="55" t="s">
        <v>48</v>
      </c>
      <c r="AA1895" s="55" t="s">
        <v>315</v>
      </c>
      <c r="AB1895" s="55" t="s">
        <v>42</v>
      </c>
      <c r="AC1895" s="55" t="s">
        <v>1087</v>
      </c>
      <c r="AD1895" s="55" t="s">
        <v>146</v>
      </c>
      <c r="AE1895" s="55"/>
      <c r="AF1895" s="55" t="s">
        <v>525</v>
      </c>
    </row>
    <row r="1896" spans="1:32" x14ac:dyDescent="0.25">
      <c r="A1896" s="55" t="s">
        <v>35</v>
      </c>
      <c r="B1896" s="55" t="s">
        <v>36</v>
      </c>
      <c r="C1896" s="55" t="s">
        <v>37</v>
      </c>
      <c r="D1896" s="55" t="s">
        <v>121</v>
      </c>
      <c r="E1896" s="55" t="s">
        <v>122</v>
      </c>
      <c r="F1896" s="55" t="s">
        <v>123</v>
      </c>
      <c r="G1896" s="55" t="s">
        <v>124</v>
      </c>
      <c r="H1896" s="55" t="s">
        <v>124</v>
      </c>
      <c r="I1896" s="55" t="s">
        <v>42</v>
      </c>
      <c r="J1896" s="55" t="s">
        <v>532</v>
      </c>
      <c r="K1896" s="55" t="s">
        <v>532</v>
      </c>
      <c r="L1896" s="55" t="s">
        <v>43</v>
      </c>
      <c r="M1896" s="55" t="s">
        <v>44</v>
      </c>
      <c r="N1896" s="55" t="s">
        <v>150</v>
      </c>
      <c r="O1896" s="55" t="s">
        <v>42</v>
      </c>
      <c r="P1896" s="55" t="s">
        <v>522</v>
      </c>
      <c r="Q1896" s="55" t="s">
        <v>653</v>
      </c>
      <c r="R1896" s="55" t="s">
        <v>721</v>
      </c>
      <c r="S1896" s="55">
        <v>201308</v>
      </c>
      <c r="T1896" s="55" t="s">
        <v>52</v>
      </c>
      <c r="U1896" s="55">
        <v>63350.96</v>
      </c>
      <c r="V1896" s="56">
        <v>63350.96</v>
      </c>
      <c r="W1896" s="55" t="s">
        <v>340</v>
      </c>
      <c r="X1896" s="55" t="s">
        <v>177</v>
      </c>
      <c r="Y1896" s="55"/>
      <c r="Z1896" s="55" t="s">
        <v>48</v>
      </c>
      <c r="AA1896" s="55" t="s">
        <v>315</v>
      </c>
      <c r="AB1896" s="55" t="s">
        <v>42</v>
      </c>
      <c r="AC1896" s="55" t="s">
        <v>1087</v>
      </c>
      <c r="AD1896" s="55" t="s">
        <v>146</v>
      </c>
      <c r="AE1896" s="55"/>
      <c r="AF1896" s="55" t="s">
        <v>525</v>
      </c>
    </row>
    <row r="1897" spans="1:32" x14ac:dyDescent="0.25">
      <c r="A1897" s="55" t="s">
        <v>35</v>
      </c>
      <c r="B1897" s="55" t="s">
        <v>36</v>
      </c>
      <c r="C1897" s="55" t="s">
        <v>37</v>
      </c>
      <c r="D1897" s="55" t="s">
        <v>121</v>
      </c>
      <c r="E1897" s="55" t="s">
        <v>122</v>
      </c>
      <c r="F1897" s="55" t="s">
        <v>123</v>
      </c>
      <c r="G1897" s="55" t="s">
        <v>124</v>
      </c>
      <c r="H1897" s="55" t="s">
        <v>124</v>
      </c>
      <c r="I1897" s="55" t="s">
        <v>42</v>
      </c>
      <c r="J1897" s="55" t="s">
        <v>190</v>
      </c>
      <c r="K1897" s="55" t="s">
        <v>190</v>
      </c>
      <c r="L1897" s="55" t="s">
        <v>43</v>
      </c>
      <c r="M1897" s="55" t="s">
        <v>44</v>
      </c>
      <c r="N1897" s="55" t="s">
        <v>126</v>
      </c>
      <c r="O1897" s="55" t="s">
        <v>42</v>
      </c>
      <c r="P1897" s="55" t="s">
        <v>369</v>
      </c>
      <c r="Q1897" s="55" t="s">
        <v>167</v>
      </c>
      <c r="R1897" s="55" t="s">
        <v>1092</v>
      </c>
      <c r="S1897" s="55">
        <v>201308</v>
      </c>
      <c r="T1897" s="55" t="s">
        <v>52</v>
      </c>
      <c r="U1897" s="55">
        <v>0</v>
      </c>
      <c r="V1897" s="56">
        <v>188.71</v>
      </c>
      <c r="W1897" s="55"/>
      <c r="X1897" s="55"/>
      <c r="Y1897" s="55"/>
      <c r="Z1897" s="55" t="s">
        <v>48</v>
      </c>
      <c r="AA1897" s="55" t="s">
        <v>168</v>
      </c>
      <c r="AB1897" s="55" t="s">
        <v>42</v>
      </c>
      <c r="AC1897" s="55" t="s">
        <v>1093</v>
      </c>
      <c r="AD1897" s="55" t="s">
        <v>146</v>
      </c>
      <c r="AE1897" s="55"/>
      <c r="AF1897" s="55" t="s">
        <v>372</v>
      </c>
    </row>
    <row r="1898" spans="1:32" x14ac:dyDescent="0.25">
      <c r="A1898" s="55" t="s">
        <v>35</v>
      </c>
      <c r="B1898" s="55" t="s">
        <v>36</v>
      </c>
      <c r="C1898" s="55" t="s">
        <v>37</v>
      </c>
      <c r="D1898" s="55" t="s">
        <v>121</v>
      </c>
      <c r="E1898" s="55" t="s">
        <v>122</v>
      </c>
      <c r="F1898" s="55" t="s">
        <v>123</v>
      </c>
      <c r="G1898" s="55" t="s">
        <v>124</v>
      </c>
      <c r="H1898" s="55" t="s">
        <v>124</v>
      </c>
      <c r="I1898" s="55" t="s">
        <v>42</v>
      </c>
      <c r="J1898" s="55" t="s">
        <v>190</v>
      </c>
      <c r="K1898" s="55" t="s">
        <v>190</v>
      </c>
      <c r="L1898" s="55" t="s">
        <v>43</v>
      </c>
      <c r="M1898" s="55" t="s">
        <v>44</v>
      </c>
      <c r="N1898" s="55" t="s">
        <v>150</v>
      </c>
      <c r="O1898" s="55" t="s">
        <v>42</v>
      </c>
      <c r="P1898" s="55" t="s">
        <v>522</v>
      </c>
      <c r="Q1898" s="55" t="s">
        <v>539</v>
      </c>
      <c r="R1898" s="55" t="s">
        <v>721</v>
      </c>
      <c r="S1898" s="55">
        <v>201308</v>
      </c>
      <c r="T1898" s="55" t="s">
        <v>52</v>
      </c>
      <c r="U1898" s="55">
        <v>50000</v>
      </c>
      <c r="V1898" s="56">
        <v>50000</v>
      </c>
      <c r="W1898" s="55" t="s">
        <v>340</v>
      </c>
      <c r="X1898" s="55" t="s">
        <v>177</v>
      </c>
      <c r="Y1898" s="55"/>
      <c r="Z1898" s="55" t="s">
        <v>48</v>
      </c>
      <c r="AA1898" s="55" t="s">
        <v>315</v>
      </c>
      <c r="AB1898" s="55" t="s">
        <v>42</v>
      </c>
      <c r="AC1898" s="55" t="s">
        <v>1087</v>
      </c>
      <c r="AD1898" s="55" t="s">
        <v>146</v>
      </c>
      <c r="AE1898" s="55"/>
      <c r="AF1898" s="55" t="s">
        <v>525</v>
      </c>
    </row>
    <row r="1899" spans="1:32" x14ac:dyDescent="0.25">
      <c r="A1899" s="55" t="s">
        <v>35</v>
      </c>
      <c r="B1899" s="55" t="s">
        <v>36</v>
      </c>
      <c r="C1899" s="55" t="s">
        <v>37</v>
      </c>
      <c r="D1899" s="55" t="s">
        <v>121</v>
      </c>
      <c r="E1899" s="55" t="s">
        <v>215</v>
      </c>
      <c r="F1899" s="55" t="s">
        <v>216</v>
      </c>
      <c r="G1899" s="55" t="s">
        <v>124</v>
      </c>
      <c r="H1899" s="55" t="s">
        <v>124</v>
      </c>
      <c r="I1899" s="55" t="s">
        <v>42</v>
      </c>
      <c r="J1899" s="55" t="s">
        <v>217</v>
      </c>
      <c r="K1899" s="55" t="s">
        <v>217</v>
      </c>
      <c r="L1899" s="55" t="s">
        <v>43</v>
      </c>
      <c r="M1899" s="55" t="s">
        <v>44</v>
      </c>
      <c r="N1899" s="55" t="s">
        <v>150</v>
      </c>
      <c r="O1899" s="55" t="s">
        <v>42</v>
      </c>
      <c r="P1899" s="55" t="s">
        <v>392</v>
      </c>
      <c r="Q1899" s="55" t="s">
        <v>393</v>
      </c>
      <c r="R1899" s="55" t="s">
        <v>1094</v>
      </c>
      <c r="S1899" s="55">
        <v>201308</v>
      </c>
      <c r="T1899" s="55" t="s">
        <v>52</v>
      </c>
      <c r="U1899" s="55">
        <v>223.02</v>
      </c>
      <c r="V1899" s="56">
        <v>223.02</v>
      </c>
      <c r="W1899" s="55" t="s">
        <v>340</v>
      </c>
      <c r="X1899" s="55" t="s">
        <v>384</v>
      </c>
      <c r="Y1899" s="55"/>
      <c r="Z1899" s="55" t="s">
        <v>48</v>
      </c>
      <c r="AA1899" s="55" t="s">
        <v>315</v>
      </c>
      <c r="AB1899" s="55" t="s">
        <v>42</v>
      </c>
      <c r="AC1899" s="55" t="s">
        <v>1093</v>
      </c>
      <c r="AD1899" s="55" t="s">
        <v>146</v>
      </c>
      <c r="AE1899" s="55"/>
      <c r="AF1899" s="55" t="s">
        <v>396</v>
      </c>
    </row>
    <row r="1900" spans="1:32" x14ac:dyDescent="0.25">
      <c r="A1900" s="55" t="s">
        <v>35</v>
      </c>
      <c r="B1900" s="55" t="s">
        <v>36</v>
      </c>
      <c r="C1900" s="55" t="s">
        <v>37</v>
      </c>
      <c r="D1900" s="55" t="s">
        <v>121</v>
      </c>
      <c r="E1900" s="55" t="s">
        <v>215</v>
      </c>
      <c r="F1900" s="55" t="s">
        <v>216</v>
      </c>
      <c r="G1900" s="55" t="s">
        <v>124</v>
      </c>
      <c r="H1900" s="55" t="s">
        <v>124</v>
      </c>
      <c r="I1900" s="55" t="s">
        <v>42</v>
      </c>
      <c r="J1900" s="55" t="s">
        <v>217</v>
      </c>
      <c r="K1900" s="55" t="s">
        <v>217</v>
      </c>
      <c r="L1900" s="55" t="s">
        <v>43</v>
      </c>
      <c r="M1900" s="55" t="s">
        <v>44</v>
      </c>
      <c r="N1900" s="55" t="s">
        <v>134</v>
      </c>
      <c r="O1900" s="55" t="s">
        <v>42</v>
      </c>
      <c r="P1900" s="55" t="s">
        <v>392</v>
      </c>
      <c r="Q1900" s="55" t="s">
        <v>135</v>
      </c>
      <c r="R1900" s="55" t="s">
        <v>1094</v>
      </c>
      <c r="S1900" s="55">
        <v>201308</v>
      </c>
      <c r="T1900" s="55" t="s">
        <v>52</v>
      </c>
      <c r="U1900" s="55">
        <v>0</v>
      </c>
      <c r="V1900" s="56">
        <v>11.15</v>
      </c>
      <c r="W1900" s="55"/>
      <c r="X1900" s="55" t="s">
        <v>384</v>
      </c>
      <c r="Y1900" s="55"/>
      <c r="Z1900" s="55" t="s">
        <v>48</v>
      </c>
      <c r="AA1900" s="55" t="s">
        <v>315</v>
      </c>
      <c r="AB1900" s="55" t="s">
        <v>42</v>
      </c>
      <c r="AC1900" s="55" t="s">
        <v>1093</v>
      </c>
      <c r="AD1900" s="55" t="s">
        <v>146</v>
      </c>
      <c r="AE1900" s="55"/>
      <c r="AF1900" s="55" t="s">
        <v>396</v>
      </c>
    </row>
    <row r="1901" spans="1:32" x14ac:dyDescent="0.25">
      <c r="A1901" s="55" t="s">
        <v>35</v>
      </c>
      <c r="B1901" s="55" t="s">
        <v>36</v>
      </c>
      <c r="C1901" s="55" t="s">
        <v>37</v>
      </c>
      <c r="D1901" s="55" t="s">
        <v>121</v>
      </c>
      <c r="E1901" s="55" t="s">
        <v>215</v>
      </c>
      <c r="F1901" s="55" t="s">
        <v>216</v>
      </c>
      <c r="G1901" s="55" t="s">
        <v>124</v>
      </c>
      <c r="H1901" s="55" t="s">
        <v>124</v>
      </c>
      <c r="I1901" s="55" t="s">
        <v>42</v>
      </c>
      <c r="J1901" s="55" t="s">
        <v>217</v>
      </c>
      <c r="K1901" s="55" t="s">
        <v>217</v>
      </c>
      <c r="L1901" s="55" t="s">
        <v>43</v>
      </c>
      <c r="M1901" s="55" t="s">
        <v>44</v>
      </c>
      <c r="N1901" s="55" t="s">
        <v>150</v>
      </c>
      <c r="O1901" s="55" t="s">
        <v>42</v>
      </c>
      <c r="P1901" s="55" t="s">
        <v>392</v>
      </c>
      <c r="Q1901" s="55" t="s">
        <v>393</v>
      </c>
      <c r="R1901" s="55" t="s">
        <v>1095</v>
      </c>
      <c r="S1901" s="55">
        <v>201308</v>
      </c>
      <c r="T1901" s="55" t="s">
        <v>52</v>
      </c>
      <c r="U1901" s="55">
        <v>201.98000000000002</v>
      </c>
      <c r="V1901" s="56">
        <v>201.98</v>
      </c>
      <c r="W1901" s="55" t="s">
        <v>340</v>
      </c>
      <c r="X1901" s="55" t="s">
        <v>384</v>
      </c>
      <c r="Y1901" s="55"/>
      <c r="Z1901" s="55" t="s">
        <v>48</v>
      </c>
      <c r="AA1901" s="55" t="s">
        <v>315</v>
      </c>
      <c r="AB1901" s="55" t="s">
        <v>42</v>
      </c>
      <c r="AC1901" s="55" t="s">
        <v>1093</v>
      </c>
      <c r="AD1901" s="55" t="s">
        <v>146</v>
      </c>
      <c r="AE1901" s="55"/>
      <c r="AF1901" s="55" t="s">
        <v>396</v>
      </c>
    </row>
    <row r="1902" spans="1:32" x14ac:dyDescent="0.25">
      <c r="A1902" s="55" t="s">
        <v>35</v>
      </c>
      <c r="B1902" s="55" t="s">
        <v>36</v>
      </c>
      <c r="C1902" s="55" t="s">
        <v>37</v>
      </c>
      <c r="D1902" s="55" t="s">
        <v>121</v>
      </c>
      <c r="E1902" s="55" t="s">
        <v>215</v>
      </c>
      <c r="F1902" s="55" t="s">
        <v>216</v>
      </c>
      <c r="G1902" s="55" t="s">
        <v>124</v>
      </c>
      <c r="H1902" s="55" t="s">
        <v>124</v>
      </c>
      <c r="I1902" s="55" t="s">
        <v>42</v>
      </c>
      <c r="J1902" s="55" t="s">
        <v>217</v>
      </c>
      <c r="K1902" s="55" t="s">
        <v>217</v>
      </c>
      <c r="L1902" s="55" t="s">
        <v>43</v>
      </c>
      <c r="M1902" s="55" t="s">
        <v>44</v>
      </c>
      <c r="N1902" s="55" t="s">
        <v>134</v>
      </c>
      <c r="O1902" s="55" t="s">
        <v>42</v>
      </c>
      <c r="P1902" s="55" t="s">
        <v>392</v>
      </c>
      <c r="Q1902" s="55" t="s">
        <v>135</v>
      </c>
      <c r="R1902" s="55" t="s">
        <v>1096</v>
      </c>
      <c r="S1902" s="55">
        <v>201308</v>
      </c>
      <c r="T1902" s="55" t="s">
        <v>52</v>
      </c>
      <c r="U1902" s="55">
        <v>0</v>
      </c>
      <c r="V1902" s="56">
        <v>11.38</v>
      </c>
      <c r="W1902" s="55"/>
      <c r="X1902" s="55" t="s">
        <v>384</v>
      </c>
      <c r="Y1902" s="55"/>
      <c r="Z1902" s="55" t="s">
        <v>48</v>
      </c>
      <c r="AA1902" s="55" t="s">
        <v>315</v>
      </c>
      <c r="AB1902" s="55" t="s">
        <v>42</v>
      </c>
      <c r="AC1902" s="55" t="s">
        <v>1093</v>
      </c>
      <c r="AD1902" s="55" t="s">
        <v>146</v>
      </c>
      <c r="AE1902" s="55"/>
      <c r="AF1902" s="55" t="s">
        <v>396</v>
      </c>
    </row>
    <row r="1903" spans="1:32" x14ac:dyDescent="0.25">
      <c r="A1903" s="55" t="s">
        <v>35</v>
      </c>
      <c r="B1903" s="55" t="s">
        <v>36</v>
      </c>
      <c r="C1903" s="55" t="s">
        <v>37</v>
      </c>
      <c r="D1903" s="55" t="s">
        <v>121</v>
      </c>
      <c r="E1903" s="55" t="s">
        <v>122</v>
      </c>
      <c r="F1903" s="55" t="s">
        <v>123</v>
      </c>
      <c r="G1903" s="55" t="s">
        <v>124</v>
      </c>
      <c r="H1903" s="55" t="s">
        <v>124</v>
      </c>
      <c r="I1903" s="55" t="s">
        <v>42</v>
      </c>
      <c r="J1903" s="55" t="s">
        <v>190</v>
      </c>
      <c r="K1903" s="55" t="s">
        <v>190</v>
      </c>
      <c r="L1903" s="55" t="s">
        <v>43</v>
      </c>
      <c r="M1903" s="55" t="s">
        <v>44</v>
      </c>
      <c r="N1903" s="55" t="s">
        <v>131</v>
      </c>
      <c r="O1903" s="55" t="s">
        <v>198</v>
      </c>
      <c r="P1903" s="55" t="s">
        <v>369</v>
      </c>
      <c r="Q1903" s="55" t="s">
        <v>535</v>
      </c>
      <c r="R1903" s="55" t="s">
        <v>1097</v>
      </c>
      <c r="S1903" s="55">
        <v>201308</v>
      </c>
      <c r="T1903" s="55" t="s">
        <v>52</v>
      </c>
      <c r="U1903" s="55">
        <v>0</v>
      </c>
      <c r="V1903" s="56">
        <v>93.5</v>
      </c>
      <c r="W1903" s="55"/>
      <c r="X1903" s="55"/>
      <c r="Y1903" s="55"/>
      <c r="Z1903" s="55" t="s">
        <v>48</v>
      </c>
      <c r="AA1903" s="55" t="s">
        <v>144</v>
      </c>
      <c r="AB1903" s="55" t="s">
        <v>42</v>
      </c>
      <c r="AC1903" s="55" t="s">
        <v>1098</v>
      </c>
      <c r="AD1903" s="55" t="s">
        <v>146</v>
      </c>
      <c r="AE1903" s="55"/>
      <c r="AF1903" s="55" t="s">
        <v>372</v>
      </c>
    </row>
    <row r="1904" spans="1:32" x14ac:dyDescent="0.25">
      <c r="A1904" s="55" t="s">
        <v>35</v>
      </c>
      <c r="B1904" s="55" t="s">
        <v>36</v>
      </c>
      <c r="C1904" s="55" t="s">
        <v>37</v>
      </c>
      <c r="D1904" s="55" t="s">
        <v>121</v>
      </c>
      <c r="E1904" s="55" t="s">
        <v>122</v>
      </c>
      <c r="F1904" s="55" t="s">
        <v>123</v>
      </c>
      <c r="G1904" s="55" t="s">
        <v>124</v>
      </c>
      <c r="H1904" s="55" t="s">
        <v>124</v>
      </c>
      <c r="I1904" s="55" t="s">
        <v>42</v>
      </c>
      <c r="J1904" s="55" t="s">
        <v>190</v>
      </c>
      <c r="K1904" s="55" t="s">
        <v>190</v>
      </c>
      <c r="L1904" s="55" t="s">
        <v>43</v>
      </c>
      <c r="M1904" s="55" t="s">
        <v>44</v>
      </c>
      <c r="N1904" s="55" t="s">
        <v>160</v>
      </c>
      <c r="O1904" s="55" t="s">
        <v>198</v>
      </c>
      <c r="P1904" s="55" t="s">
        <v>369</v>
      </c>
      <c r="Q1904" s="55" t="s">
        <v>1099</v>
      </c>
      <c r="R1904" s="55" t="s">
        <v>1097</v>
      </c>
      <c r="S1904" s="55">
        <v>201308</v>
      </c>
      <c r="T1904" s="55" t="s">
        <v>52</v>
      </c>
      <c r="U1904" s="55">
        <v>0</v>
      </c>
      <c r="V1904" s="56">
        <v>8.5399999999999991</v>
      </c>
      <c r="W1904" s="55"/>
      <c r="X1904" s="55"/>
      <c r="Y1904" s="55"/>
      <c r="Z1904" s="55" t="s">
        <v>48</v>
      </c>
      <c r="AA1904" s="55" t="s">
        <v>144</v>
      </c>
      <c r="AB1904" s="55" t="s">
        <v>42</v>
      </c>
      <c r="AC1904" s="55" t="s">
        <v>1098</v>
      </c>
      <c r="AD1904" s="55" t="s">
        <v>146</v>
      </c>
      <c r="AE1904" s="55"/>
      <c r="AF1904" s="55" t="s">
        <v>372</v>
      </c>
    </row>
    <row r="1905" spans="1:32" x14ac:dyDescent="0.25">
      <c r="A1905" s="55" t="s">
        <v>35</v>
      </c>
      <c r="B1905" s="55" t="s">
        <v>36</v>
      </c>
      <c r="C1905" s="55" t="s">
        <v>37</v>
      </c>
      <c r="D1905" s="55" t="s">
        <v>121</v>
      </c>
      <c r="E1905" s="55" t="s">
        <v>215</v>
      </c>
      <c r="F1905" s="55" t="s">
        <v>216</v>
      </c>
      <c r="G1905" s="55" t="s">
        <v>124</v>
      </c>
      <c r="H1905" s="55" t="s">
        <v>124</v>
      </c>
      <c r="I1905" s="55" t="s">
        <v>42</v>
      </c>
      <c r="J1905" s="55" t="s">
        <v>217</v>
      </c>
      <c r="K1905" s="55" t="s">
        <v>217</v>
      </c>
      <c r="L1905" s="55" t="s">
        <v>43</v>
      </c>
      <c r="M1905" s="55" t="s">
        <v>44</v>
      </c>
      <c r="N1905" s="55" t="s">
        <v>134</v>
      </c>
      <c r="O1905" s="55" t="s">
        <v>42</v>
      </c>
      <c r="P1905" s="55" t="s">
        <v>392</v>
      </c>
      <c r="Q1905" s="55" t="s">
        <v>135</v>
      </c>
      <c r="R1905" s="55" t="s">
        <v>1095</v>
      </c>
      <c r="S1905" s="55">
        <v>201308</v>
      </c>
      <c r="T1905" s="55" t="s">
        <v>52</v>
      </c>
      <c r="U1905" s="55">
        <v>0</v>
      </c>
      <c r="V1905" s="56">
        <v>10.1</v>
      </c>
      <c r="W1905" s="55"/>
      <c r="X1905" s="55" t="s">
        <v>384</v>
      </c>
      <c r="Y1905" s="55"/>
      <c r="Z1905" s="55" t="s">
        <v>48</v>
      </c>
      <c r="AA1905" s="55" t="s">
        <v>315</v>
      </c>
      <c r="AB1905" s="55" t="s">
        <v>42</v>
      </c>
      <c r="AC1905" s="55" t="s">
        <v>1093</v>
      </c>
      <c r="AD1905" s="55" t="s">
        <v>146</v>
      </c>
      <c r="AE1905" s="55"/>
      <c r="AF1905" s="55" t="s">
        <v>396</v>
      </c>
    </row>
    <row r="1906" spans="1:32" x14ac:dyDescent="0.25">
      <c r="A1906" s="55" t="s">
        <v>35</v>
      </c>
      <c r="B1906" s="55" t="s">
        <v>36</v>
      </c>
      <c r="C1906" s="55" t="s">
        <v>37</v>
      </c>
      <c r="D1906" s="55" t="s">
        <v>121</v>
      </c>
      <c r="E1906" s="55" t="s">
        <v>215</v>
      </c>
      <c r="F1906" s="55" t="s">
        <v>216</v>
      </c>
      <c r="G1906" s="55" t="s">
        <v>124</v>
      </c>
      <c r="H1906" s="55" t="s">
        <v>124</v>
      </c>
      <c r="I1906" s="55" t="s">
        <v>42</v>
      </c>
      <c r="J1906" s="55" t="s">
        <v>217</v>
      </c>
      <c r="K1906" s="55" t="s">
        <v>217</v>
      </c>
      <c r="L1906" s="55" t="s">
        <v>43</v>
      </c>
      <c r="M1906" s="55" t="s">
        <v>44</v>
      </c>
      <c r="N1906" s="55" t="s">
        <v>150</v>
      </c>
      <c r="O1906" s="55" t="s">
        <v>42</v>
      </c>
      <c r="P1906" s="55" t="s">
        <v>392</v>
      </c>
      <c r="Q1906" s="55" t="s">
        <v>393</v>
      </c>
      <c r="R1906" s="55" t="s">
        <v>1096</v>
      </c>
      <c r="S1906" s="55">
        <v>201308</v>
      </c>
      <c r="T1906" s="55" t="s">
        <v>52</v>
      </c>
      <c r="U1906" s="55">
        <v>227.58</v>
      </c>
      <c r="V1906" s="56">
        <v>227.58</v>
      </c>
      <c r="W1906" s="55" t="s">
        <v>340</v>
      </c>
      <c r="X1906" s="55" t="s">
        <v>384</v>
      </c>
      <c r="Y1906" s="55"/>
      <c r="Z1906" s="55" t="s">
        <v>48</v>
      </c>
      <c r="AA1906" s="55" t="s">
        <v>315</v>
      </c>
      <c r="AB1906" s="55" t="s">
        <v>42</v>
      </c>
      <c r="AC1906" s="55" t="s">
        <v>1093</v>
      </c>
      <c r="AD1906" s="55" t="s">
        <v>146</v>
      </c>
      <c r="AE1906" s="55"/>
      <c r="AF1906" s="55" t="s">
        <v>396</v>
      </c>
    </row>
    <row r="1907" spans="1:32" x14ac:dyDescent="0.25">
      <c r="A1907" s="55" t="s">
        <v>35</v>
      </c>
      <c r="B1907" s="55" t="s">
        <v>36</v>
      </c>
      <c r="C1907" s="55" t="s">
        <v>37</v>
      </c>
      <c r="D1907" s="55" t="s">
        <v>121</v>
      </c>
      <c r="E1907" s="55" t="s">
        <v>215</v>
      </c>
      <c r="F1907" s="55" t="s">
        <v>216</v>
      </c>
      <c r="G1907" s="55" t="s">
        <v>124</v>
      </c>
      <c r="H1907" s="55" t="s">
        <v>124</v>
      </c>
      <c r="I1907" s="55" t="s">
        <v>42</v>
      </c>
      <c r="J1907" s="55" t="s">
        <v>217</v>
      </c>
      <c r="K1907" s="55" t="s">
        <v>217</v>
      </c>
      <c r="L1907" s="55" t="s">
        <v>43</v>
      </c>
      <c r="M1907" s="55" t="s">
        <v>44</v>
      </c>
      <c r="N1907" s="55" t="s">
        <v>126</v>
      </c>
      <c r="O1907" s="55" t="s">
        <v>221</v>
      </c>
      <c r="P1907" s="55" t="s">
        <v>413</v>
      </c>
      <c r="Q1907" s="55" t="s">
        <v>990</v>
      </c>
      <c r="R1907" s="55" t="s">
        <v>1100</v>
      </c>
      <c r="S1907" s="55">
        <v>201308</v>
      </c>
      <c r="T1907" s="55" t="s">
        <v>52</v>
      </c>
      <c r="U1907" s="55">
        <v>0</v>
      </c>
      <c r="V1907" s="56">
        <v>291.7</v>
      </c>
      <c r="W1907" s="55"/>
      <c r="X1907" s="55"/>
      <c r="Y1907" s="55"/>
      <c r="Z1907" s="55" t="s">
        <v>48</v>
      </c>
      <c r="AA1907" s="55" t="s">
        <v>144</v>
      </c>
      <c r="AB1907" s="55" t="s">
        <v>42</v>
      </c>
      <c r="AC1907" s="55" t="s">
        <v>1093</v>
      </c>
      <c r="AD1907" s="55" t="s">
        <v>146</v>
      </c>
      <c r="AE1907" s="55"/>
      <c r="AF1907" s="55" t="s">
        <v>416</v>
      </c>
    </row>
    <row r="1908" spans="1:32" x14ac:dyDescent="0.25">
      <c r="A1908" s="55" t="s">
        <v>35</v>
      </c>
      <c r="B1908" s="55" t="s">
        <v>36</v>
      </c>
      <c r="C1908" s="55" t="s">
        <v>37</v>
      </c>
      <c r="D1908" s="55" t="s">
        <v>121</v>
      </c>
      <c r="E1908" s="55" t="s">
        <v>215</v>
      </c>
      <c r="F1908" s="55" t="s">
        <v>216</v>
      </c>
      <c r="G1908" s="55" t="s">
        <v>124</v>
      </c>
      <c r="H1908" s="55" t="s">
        <v>124</v>
      </c>
      <c r="I1908" s="55" t="s">
        <v>42</v>
      </c>
      <c r="J1908" s="55" t="s">
        <v>217</v>
      </c>
      <c r="K1908" s="55" t="s">
        <v>217</v>
      </c>
      <c r="L1908" s="55" t="s">
        <v>43</v>
      </c>
      <c r="M1908" s="55" t="s">
        <v>44</v>
      </c>
      <c r="N1908" s="55" t="s">
        <v>180</v>
      </c>
      <c r="O1908" s="55" t="s">
        <v>42</v>
      </c>
      <c r="P1908" s="55" t="s">
        <v>388</v>
      </c>
      <c r="Q1908" s="55" t="s">
        <v>1101</v>
      </c>
      <c r="R1908" s="55" t="s">
        <v>1102</v>
      </c>
      <c r="S1908" s="55">
        <v>201308</v>
      </c>
      <c r="T1908" s="55" t="s">
        <v>52</v>
      </c>
      <c r="U1908" s="55">
        <v>6814.93</v>
      </c>
      <c r="V1908" s="56">
        <v>6814.93</v>
      </c>
      <c r="W1908" s="55" t="s">
        <v>340</v>
      </c>
      <c r="X1908" s="55" t="s">
        <v>752</v>
      </c>
      <c r="Y1908" s="55"/>
      <c r="Z1908" s="55" t="s">
        <v>48</v>
      </c>
      <c r="AA1908" s="55" t="s">
        <v>315</v>
      </c>
      <c r="AB1908" s="55" t="s">
        <v>42</v>
      </c>
      <c r="AC1908" s="55" t="s">
        <v>1093</v>
      </c>
      <c r="AD1908" s="55" t="s">
        <v>146</v>
      </c>
      <c r="AE1908" s="55"/>
      <c r="AF1908" s="55" t="s">
        <v>391</v>
      </c>
    </row>
    <row r="1909" spans="1:32" x14ac:dyDescent="0.25">
      <c r="A1909" s="55" t="s">
        <v>35</v>
      </c>
      <c r="B1909" s="55" t="s">
        <v>36</v>
      </c>
      <c r="C1909" s="55" t="s">
        <v>37</v>
      </c>
      <c r="D1909" s="55" t="s">
        <v>121</v>
      </c>
      <c r="E1909" s="55" t="s">
        <v>215</v>
      </c>
      <c r="F1909" s="55" t="s">
        <v>216</v>
      </c>
      <c r="G1909" s="55" t="s">
        <v>124</v>
      </c>
      <c r="H1909" s="55" t="s">
        <v>124</v>
      </c>
      <c r="I1909" s="55" t="s">
        <v>42</v>
      </c>
      <c r="J1909" s="55" t="s">
        <v>217</v>
      </c>
      <c r="K1909" s="55" t="s">
        <v>217</v>
      </c>
      <c r="L1909" s="55" t="s">
        <v>43</v>
      </c>
      <c r="M1909" s="55" t="s">
        <v>44</v>
      </c>
      <c r="N1909" s="55" t="s">
        <v>180</v>
      </c>
      <c r="O1909" s="55" t="s">
        <v>42</v>
      </c>
      <c r="P1909" s="55" t="s">
        <v>388</v>
      </c>
      <c r="Q1909" s="55" t="s">
        <v>1101</v>
      </c>
      <c r="R1909" s="55" t="s">
        <v>1103</v>
      </c>
      <c r="S1909" s="55">
        <v>201308</v>
      </c>
      <c r="T1909" s="55" t="s">
        <v>52</v>
      </c>
      <c r="U1909" s="55">
        <v>20525.580000000002</v>
      </c>
      <c r="V1909" s="56">
        <v>20525.580000000002</v>
      </c>
      <c r="W1909" s="55" t="s">
        <v>340</v>
      </c>
      <c r="X1909" s="55" t="s">
        <v>752</v>
      </c>
      <c r="Y1909" s="55"/>
      <c r="Z1909" s="55" t="s">
        <v>48</v>
      </c>
      <c r="AA1909" s="55" t="s">
        <v>315</v>
      </c>
      <c r="AB1909" s="55" t="s">
        <v>42</v>
      </c>
      <c r="AC1909" s="55" t="s">
        <v>1093</v>
      </c>
      <c r="AD1909" s="55" t="s">
        <v>146</v>
      </c>
      <c r="AE1909" s="55"/>
      <c r="AF1909" s="55" t="s">
        <v>391</v>
      </c>
    </row>
    <row r="1910" spans="1:32" x14ac:dyDescent="0.25">
      <c r="A1910" s="55" t="s">
        <v>35</v>
      </c>
      <c r="B1910" s="55" t="s">
        <v>36</v>
      </c>
      <c r="C1910" s="55" t="s">
        <v>37</v>
      </c>
      <c r="D1910" s="55" t="s">
        <v>121</v>
      </c>
      <c r="E1910" s="55" t="s">
        <v>215</v>
      </c>
      <c r="F1910" s="55" t="s">
        <v>216</v>
      </c>
      <c r="G1910" s="55" t="s">
        <v>124</v>
      </c>
      <c r="H1910" s="55" t="s">
        <v>124</v>
      </c>
      <c r="I1910" s="55" t="s">
        <v>42</v>
      </c>
      <c r="J1910" s="55" t="s">
        <v>217</v>
      </c>
      <c r="K1910" s="55" t="s">
        <v>217</v>
      </c>
      <c r="L1910" s="55" t="s">
        <v>43</v>
      </c>
      <c r="M1910" s="55" t="s">
        <v>44</v>
      </c>
      <c r="N1910" s="55" t="s">
        <v>180</v>
      </c>
      <c r="O1910" s="55" t="s">
        <v>42</v>
      </c>
      <c r="P1910" s="55" t="s">
        <v>388</v>
      </c>
      <c r="Q1910" s="55" t="s">
        <v>1101</v>
      </c>
      <c r="R1910" s="55" t="s">
        <v>1104</v>
      </c>
      <c r="S1910" s="55">
        <v>201308</v>
      </c>
      <c r="T1910" s="55" t="s">
        <v>52</v>
      </c>
      <c r="U1910" s="55">
        <v>858.57</v>
      </c>
      <c r="V1910" s="56">
        <v>858.57</v>
      </c>
      <c r="W1910" s="55" t="s">
        <v>340</v>
      </c>
      <c r="X1910" s="55" t="s">
        <v>752</v>
      </c>
      <c r="Y1910" s="55"/>
      <c r="Z1910" s="55" t="s">
        <v>48</v>
      </c>
      <c r="AA1910" s="55" t="s">
        <v>315</v>
      </c>
      <c r="AB1910" s="55" t="s">
        <v>42</v>
      </c>
      <c r="AC1910" s="55" t="s">
        <v>1093</v>
      </c>
      <c r="AD1910" s="55" t="s">
        <v>146</v>
      </c>
      <c r="AE1910" s="55"/>
      <c r="AF1910" s="55" t="s">
        <v>391</v>
      </c>
    </row>
    <row r="1911" spans="1:32" x14ac:dyDescent="0.25">
      <c r="A1911" s="55" t="s">
        <v>35</v>
      </c>
      <c r="B1911" s="55" t="s">
        <v>36</v>
      </c>
      <c r="C1911" s="55" t="s">
        <v>37</v>
      </c>
      <c r="D1911" s="55" t="s">
        <v>121</v>
      </c>
      <c r="E1911" s="55" t="s">
        <v>215</v>
      </c>
      <c r="F1911" s="55" t="s">
        <v>216</v>
      </c>
      <c r="G1911" s="55" t="s">
        <v>124</v>
      </c>
      <c r="H1911" s="55" t="s">
        <v>124</v>
      </c>
      <c r="I1911" s="55" t="s">
        <v>42</v>
      </c>
      <c r="J1911" s="55" t="s">
        <v>217</v>
      </c>
      <c r="K1911" s="55" t="s">
        <v>217</v>
      </c>
      <c r="L1911" s="55" t="s">
        <v>43</v>
      </c>
      <c r="M1911" s="55" t="s">
        <v>44</v>
      </c>
      <c r="N1911" s="55" t="s">
        <v>150</v>
      </c>
      <c r="O1911" s="55" t="s">
        <v>42</v>
      </c>
      <c r="P1911" s="55" t="s">
        <v>388</v>
      </c>
      <c r="Q1911" s="55" t="s">
        <v>389</v>
      </c>
      <c r="R1911" s="55" t="s">
        <v>1105</v>
      </c>
      <c r="S1911" s="55">
        <v>201308</v>
      </c>
      <c r="T1911" s="55" t="s">
        <v>52</v>
      </c>
      <c r="U1911" s="55">
        <v>234952.71</v>
      </c>
      <c r="V1911" s="56">
        <v>234952.71</v>
      </c>
      <c r="W1911" s="55" t="s">
        <v>340</v>
      </c>
      <c r="X1911" s="55" t="s">
        <v>230</v>
      </c>
      <c r="Y1911" s="55"/>
      <c r="Z1911" s="55" t="s">
        <v>48</v>
      </c>
      <c r="AA1911" s="55" t="s">
        <v>315</v>
      </c>
      <c r="AB1911" s="55" t="s">
        <v>42</v>
      </c>
      <c r="AC1911" s="55" t="s">
        <v>1106</v>
      </c>
      <c r="AD1911" s="55" t="s">
        <v>146</v>
      </c>
      <c r="AE1911" s="55"/>
      <c r="AF1911" s="55" t="s">
        <v>391</v>
      </c>
    </row>
    <row r="1912" spans="1:32" x14ac:dyDescent="0.25">
      <c r="A1912" s="55" t="s">
        <v>35</v>
      </c>
      <c r="B1912" s="55" t="s">
        <v>36</v>
      </c>
      <c r="C1912" s="55" t="s">
        <v>37</v>
      </c>
      <c r="D1912" s="55" t="s">
        <v>121</v>
      </c>
      <c r="E1912" s="55" t="s">
        <v>215</v>
      </c>
      <c r="F1912" s="55" t="s">
        <v>216</v>
      </c>
      <c r="G1912" s="55" t="s">
        <v>124</v>
      </c>
      <c r="H1912" s="55" t="s">
        <v>124</v>
      </c>
      <c r="I1912" s="55" t="s">
        <v>42</v>
      </c>
      <c r="J1912" s="55" t="s">
        <v>231</v>
      </c>
      <c r="K1912" s="55" t="s">
        <v>231</v>
      </c>
      <c r="L1912" s="55" t="s">
        <v>43</v>
      </c>
      <c r="M1912" s="55" t="s">
        <v>44</v>
      </c>
      <c r="N1912" s="55" t="s">
        <v>150</v>
      </c>
      <c r="O1912" s="55" t="s">
        <v>42</v>
      </c>
      <c r="P1912" s="55" t="s">
        <v>392</v>
      </c>
      <c r="Q1912" s="55" t="s">
        <v>393</v>
      </c>
      <c r="R1912" s="55" t="s">
        <v>1095</v>
      </c>
      <c r="S1912" s="55">
        <v>201308</v>
      </c>
      <c r="T1912" s="55" t="s">
        <v>52</v>
      </c>
      <c r="U1912" s="55">
        <v>188.51</v>
      </c>
      <c r="V1912" s="56">
        <v>188.51</v>
      </c>
      <c r="W1912" s="55" t="s">
        <v>340</v>
      </c>
      <c r="X1912" s="55" t="s">
        <v>384</v>
      </c>
      <c r="Y1912" s="55"/>
      <c r="Z1912" s="55" t="s">
        <v>48</v>
      </c>
      <c r="AA1912" s="55" t="s">
        <v>315</v>
      </c>
      <c r="AB1912" s="55" t="s">
        <v>42</v>
      </c>
      <c r="AC1912" s="55" t="s">
        <v>1093</v>
      </c>
      <c r="AD1912" s="55" t="s">
        <v>146</v>
      </c>
      <c r="AE1912" s="55"/>
      <c r="AF1912" s="55" t="s">
        <v>396</v>
      </c>
    </row>
    <row r="1913" spans="1:32" x14ac:dyDescent="0.25">
      <c r="A1913" s="55" t="s">
        <v>35</v>
      </c>
      <c r="B1913" s="55" t="s">
        <v>36</v>
      </c>
      <c r="C1913" s="55" t="s">
        <v>37</v>
      </c>
      <c r="D1913" s="55" t="s">
        <v>121</v>
      </c>
      <c r="E1913" s="55" t="s">
        <v>215</v>
      </c>
      <c r="F1913" s="55" t="s">
        <v>216</v>
      </c>
      <c r="G1913" s="55" t="s">
        <v>124</v>
      </c>
      <c r="H1913" s="55" t="s">
        <v>124</v>
      </c>
      <c r="I1913" s="55" t="s">
        <v>42</v>
      </c>
      <c r="J1913" s="55" t="s">
        <v>231</v>
      </c>
      <c r="K1913" s="55" t="s">
        <v>231</v>
      </c>
      <c r="L1913" s="55" t="s">
        <v>43</v>
      </c>
      <c r="M1913" s="55" t="s">
        <v>44</v>
      </c>
      <c r="N1913" s="55" t="s">
        <v>134</v>
      </c>
      <c r="O1913" s="55" t="s">
        <v>42</v>
      </c>
      <c r="P1913" s="55" t="s">
        <v>392</v>
      </c>
      <c r="Q1913" s="55" t="s">
        <v>135</v>
      </c>
      <c r="R1913" s="55" t="s">
        <v>1095</v>
      </c>
      <c r="S1913" s="55">
        <v>201308</v>
      </c>
      <c r="T1913" s="55" t="s">
        <v>52</v>
      </c>
      <c r="U1913" s="55">
        <v>0</v>
      </c>
      <c r="V1913" s="56">
        <v>9.43</v>
      </c>
      <c r="W1913" s="55"/>
      <c r="X1913" s="55" t="s">
        <v>384</v>
      </c>
      <c r="Y1913" s="55"/>
      <c r="Z1913" s="55" t="s">
        <v>48</v>
      </c>
      <c r="AA1913" s="55" t="s">
        <v>315</v>
      </c>
      <c r="AB1913" s="55" t="s">
        <v>42</v>
      </c>
      <c r="AC1913" s="55" t="s">
        <v>1093</v>
      </c>
      <c r="AD1913" s="55" t="s">
        <v>146</v>
      </c>
      <c r="AE1913" s="55"/>
      <c r="AF1913" s="55" t="s">
        <v>396</v>
      </c>
    </row>
    <row r="1914" spans="1:32" x14ac:dyDescent="0.25">
      <c r="A1914" s="55" t="s">
        <v>35</v>
      </c>
      <c r="B1914" s="55" t="s">
        <v>36</v>
      </c>
      <c r="C1914" s="55" t="s">
        <v>37</v>
      </c>
      <c r="D1914" s="55" t="s">
        <v>121</v>
      </c>
      <c r="E1914" s="55" t="s">
        <v>215</v>
      </c>
      <c r="F1914" s="55" t="s">
        <v>216</v>
      </c>
      <c r="G1914" s="55" t="s">
        <v>124</v>
      </c>
      <c r="H1914" s="55" t="s">
        <v>124</v>
      </c>
      <c r="I1914" s="55" t="s">
        <v>42</v>
      </c>
      <c r="J1914" s="55" t="s">
        <v>231</v>
      </c>
      <c r="K1914" s="55" t="s">
        <v>231</v>
      </c>
      <c r="L1914" s="55" t="s">
        <v>43</v>
      </c>
      <c r="M1914" s="55" t="s">
        <v>44</v>
      </c>
      <c r="N1914" s="55" t="s">
        <v>150</v>
      </c>
      <c r="O1914" s="55" t="s">
        <v>42</v>
      </c>
      <c r="P1914" s="55" t="s">
        <v>388</v>
      </c>
      <c r="Q1914" s="55" t="s">
        <v>417</v>
      </c>
      <c r="R1914" s="55" t="s">
        <v>1107</v>
      </c>
      <c r="S1914" s="55">
        <v>201308</v>
      </c>
      <c r="T1914" s="55" t="s">
        <v>52</v>
      </c>
      <c r="U1914" s="55">
        <v>67118.83</v>
      </c>
      <c r="V1914" s="56">
        <v>67118.83</v>
      </c>
      <c r="W1914" s="55" t="s">
        <v>340</v>
      </c>
      <c r="X1914" s="55" t="s">
        <v>236</v>
      </c>
      <c r="Y1914" s="55"/>
      <c r="Z1914" s="55" t="s">
        <v>48</v>
      </c>
      <c r="AA1914" s="55" t="s">
        <v>315</v>
      </c>
      <c r="AB1914" s="55" t="s">
        <v>42</v>
      </c>
      <c r="AC1914" s="55" t="s">
        <v>1093</v>
      </c>
      <c r="AD1914" s="55" t="s">
        <v>146</v>
      </c>
      <c r="AE1914" s="55"/>
      <c r="AF1914" s="55" t="s">
        <v>391</v>
      </c>
    </row>
    <row r="1915" spans="1:32" x14ac:dyDescent="0.25">
      <c r="A1915" s="55" t="s">
        <v>35</v>
      </c>
      <c r="B1915" s="55" t="s">
        <v>36</v>
      </c>
      <c r="C1915" s="55" t="s">
        <v>37</v>
      </c>
      <c r="D1915" s="55" t="s">
        <v>121</v>
      </c>
      <c r="E1915" s="55" t="s">
        <v>215</v>
      </c>
      <c r="F1915" s="55" t="s">
        <v>216</v>
      </c>
      <c r="G1915" s="55" t="s">
        <v>124</v>
      </c>
      <c r="H1915" s="55" t="s">
        <v>124</v>
      </c>
      <c r="I1915" s="55" t="s">
        <v>42</v>
      </c>
      <c r="J1915" s="55" t="s">
        <v>231</v>
      </c>
      <c r="K1915" s="55" t="s">
        <v>231</v>
      </c>
      <c r="L1915" s="55" t="s">
        <v>43</v>
      </c>
      <c r="M1915" s="55" t="s">
        <v>44</v>
      </c>
      <c r="N1915" s="55" t="s">
        <v>150</v>
      </c>
      <c r="O1915" s="55" t="s">
        <v>42</v>
      </c>
      <c r="P1915" s="55" t="s">
        <v>392</v>
      </c>
      <c r="Q1915" s="55" t="s">
        <v>393</v>
      </c>
      <c r="R1915" s="55" t="s">
        <v>1096</v>
      </c>
      <c r="S1915" s="55">
        <v>201308</v>
      </c>
      <c r="T1915" s="55" t="s">
        <v>52</v>
      </c>
      <c r="U1915" s="55">
        <v>212.41</v>
      </c>
      <c r="V1915" s="56">
        <v>212.41</v>
      </c>
      <c r="W1915" s="55" t="s">
        <v>340</v>
      </c>
      <c r="X1915" s="55" t="s">
        <v>384</v>
      </c>
      <c r="Y1915" s="55"/>
      <c r="Z1915" s="55" t="s">
        <v>48</v>
      </c>
      <c r="AA1915" s="55" t="s">
        <v>315</v>
      </c>
      <c r="AB1915" s="55" t="s">
        <v>42</v>
      </c>
      <c r="AC1915" s="55" t="s">
        <v>1093</v>
      </c>
      <c r="AD1915" s="55" t="s">
        <v>146</v>
      </c>
      <c r="AE1915" s="55"/>
      <c r="AF1915" s="55" t="s">
        <v>396</v>
      </c>
    </row>
    <row r="1916" spans="1:32" x14ac:dyDescent="0.25">
      <c r="A1916" s="55" t="s">
        <v>35</v>
      </c>
      <c r="B1916" s="55" t="s">
        <v>36</v>
      </c>
      <c r="C1916" s="55" t="s">
        <v>37</v>
      </c>
      <c r="D1916" s="55" t="s">
        <v>121</v>
      </c>
      <c r="E1916" s="55" t="s">
        <v>215</v>
      </c>
      <c r="F1916" s="55" t="s">
        <v>216</v>
      </c>
      <c r="G1916" s="55" t="s">
        <v>124</v>
      </c>
      <c r="H1916" s="55" t="s">
        <v>124</v>
      </c>
      <c r="I1916" s="55" t="s">
        <v>42</v>
      </c>
      <c r="J1916" s="55" t="s">
        <v>231</v>
      </c>
      <c r="K1916" s="55" t="s">
        <v>231</v>
      </c>
      <c r="L1916" s="55" t="s">
        <v>43</v>
      </c>
      <c r="M1916" s="55" t="s">
        <v>44</v>
      </c>
      <c r="N1916" s="55" t="s">
        <v>134</v>
      </c>
      <c r="O1916" s="55" t="s">
        <v>42</v>
      </c>
      <c r="P1916" s="55" t="s">
        <v>392</v>
      </c>
      <c r="Q1916" s="55" t="s">
        <v>135</v>
      </c>
      <c r="R1916" s="55" t="s">
        <v>1096</v>
      </c>
      <c r="S1916" s="55">
        <v>201308</v>
      </c>
      <c r="T1916" s="55" t="s">
        <v>52</v>
      </c>
      <c r="U1916" s="55">
        <v>0</v>
      </c>
      <c r="V1916" s="56">
        <v>10.62</v>
      </c>
      <c r="W1916" s="55"/>
      <c r="X1916" s="55" t="s">
        <v>384</v>
      </c>
      <c r="Y1916" s="55"/>
      <c r="Z1916" s="55" t="s">
        <v>48</v>
      </c>
      <c r="AA1916" s="55" t="s">
        <v>315</v>
      </c>
      <c r="AB1916" s="55" t="s">
        <v>42</v>
      </c>
      <c r="AC1916" s="55" t="s">
        <v>1093</v>
      </c>
      <c r="AD1916" s="55" t="s">
        <v>146</v>
      </c>
      <c r="AE1916" s="55"/>
      <c r="AF1916" s="55" t="s">
        <v>396</v>
      </c>
    </row>
    <row r="1917" spans="1:32" x14ac:dyDescent="0.25">
      <c r="A1917" s="55" t="s">
        <v>35</v>
      </c>
      <c r="B1917" s="55" t="s">
        <v>36</v>
      </c>
      <c r="C1917" s="55" t="s">
        <v>37</v>
      </c>
      <c r="D1917" s="55" t="s">
        <v>121</v>
      </c>
      <c r="E1917" s="55" t="s">
        <v>215</v>
      </c>
      <c r="F1917" s="55" t="s">
        <v>216</v>
      </c>
      <c r="G1917" s="55" t="s">
        <v>124</v>
      </c>
      <c r="H1917" s="55" t="s">
        <v>124</v>
      </c>
      <c r="I1917" s="55" t="s">
        <v>42</v>
      </c>
      <c r="J1917" s="55" t="s">
        <v>231</v>
      </c>
      <c r="K1917" s="55" t="s">
        <v>231</v>
      </c>
      <c r="L1917" s="55" t="s">
        <v>43</v>
      </c>
      <c r="M1917" s="55" t="s">
        <v>44</v>
      </c>
      <c r="N1917" s="55" t="s">
        <v>150</v>
      </c>
      <c r="O1917" s="55" t="s">
        <v>42</v>
      </c>
      <c r="P1917" s="55" t="s">
        <v>392</v>
      </c>
      <c r="Q1917" s="55" t="s">
        <v>393</v>
      </c>
      <c r="R1917" s="55" t="s">
        <v>1094</v>
      </c>
      <c r="S1917" s="55">
        <v>201308</v>
      </c>
      <c r="T1917" s="55" t="s">
        <v>52</v>
      </c>
      <c r="U1917" s="55">
        <v>208.15</v>
      </c>
      <c r="V1917" s="56">
        <v>208.15</v>
      </c>
      <c r="W1917" s="55" t="s">
        <v>340</v>
      </c>
      <c r="X1917" s="55" t="s">
        <v>384</v>
      </c>
      <c r="Y1917" s="55"/>
      <c r="Z1917" s="55" t="s">
        <v>48</v>
      </c>
      <c r="AA1917" s="55" t="s">
        <v>315</v>
      </c>
      <c r="AB1917" s="55" t="s">
        <v>42</v>
      </c>
      <c r="AC1917" s="55" t="s">
        <v>1093</v>
      </c>
      <c r="AD1917" s="55" t="s">
        <v>146</v>
      </c>
      <c r="AE1917" s="55"/>
      <c r="AF1917" s="55" t="s">
        <v>396</v>
      </c>
    </row>
    <row r="1918" spans="1:32" x14ac:dyDescent="0.25">
      <c r="A1918" s="55" t="s">
        <v>35</v>
      </c>
      <c r="B1918" s="55" t="s">
        <v>36</v>
      </c>
      <c r="C1918" s="55" t="s">
        <v>37</v>
      </c>
      <c r="D1918" s="55" t="s">
        <v>121</v>
      </c>
      <c r="E1918" s="55" t="s">
        <v>215</v>
      </c>
      <c r="F1918" s="55" t="s">
        <v>216</v>
      </c>
      <c r="G1918" s="55" t="s">
        <v>124</v>
      </c>
      <c r="H1918" s="55" t="s">
        <v>124</v>
      </c>
      <c r="I1918" s="55" t="s">
        <v>42</v>
      </c>
      <c r="J1918" s="55" t="s">
        <v>231</v>
      </c>
      <c r="K1918" s="55" t="s">
        <v>231</v>
      </c>
      <c r="L1918" s="55" t="s">
        <v>43</v>
      </c>
      <c r="M1918" s="55" t="s">
        <v>44</v>
      </c>
      <c r="N1918" s="55" t="s">
        <v>134</v>
      </c>
      <c r="O1918" s="55" t="s">
        <v>42</v>
      </c>
      <c r="P1918" s="55" t="s">
        <v>392</v>
      </c>
      <c r="Q1918" s="55" t="s">
        <v>135</v>
      </c>
      <c r="R1918" s="55" t="s">
        <v>1094</v>
      </c>
      <c r="S1918" s="55">
        <v>201308</v>
      </c>
      <c r="T1918" s="55" t="s">
        <v>52</v>
      </c>
      <c r="U1918" s="55">
        <v>0</v>
      </c>
      <c r="V1918" s="56">
        <v>10.41</v>
      </c>
      <c r="W1918" s="55"/>
      <c r="X1918" s="55" t="s">
        <v>384</v>
      </c>
      <c r="Y1918" s="55"/>
      <c r="Z1918" s="55" t="s">
        <v>48</v>
      </c>
      <c r="AA1918" s="55" t="s">
        <v>315</v>
      </c>
      <c r="AB1918" s="55" t="s">
        <v>42</v>
      </c>
      <c r="AC1918" s="55" t="s">
        <v>1093</v>
      </c>
      <c r="AD1918" s="55" t="s">
        <v>146</v>
      </c>
      <c r="AE1918" s="55"/>
      <c r="AF1918" s="55" t="s">
        <v>396</v>
      </c>
    </row>
    <row r="1919" spans="1:32" x14ac:dyDescent="0.25">
      <c r="A1919" s="55" t="s">
        <v>35</v>
      </c>
      <c r="B1919" s="55" t="s">
        <v>36</v>
      </c>
      <c r="C1919" s="55" t="s">
        <v>37</v>
      </c>
      <c r="D1919" s="55" t="s">
        <v>121</v>
      </c>
      <c r="E1919" s="55" t="s">
        <v>215</v>
      </c>
      <c r="F1919" s="55" t="s">
        <v>216</v>
      </c>
      <c r="G1919" s="55" t="s">
        <v>124</v>
      </c>
      <c r="H1919" s="55" t="s">
        <v>124</v>
      </c>
      <c r="I1919" s="55" t="s">
        <v>42</v>
      </c>
      <c r="J1919" s="55" t="s">
        <v>217</v>
      </c>
      <c r="K1919" s="55" t="s">
        <v>217</v>
      </c>
      <c r="L1919" s="55" t="s">
        <v>43</v>
      </c>
      <c r="M1919" s="55" t="s">
        <v>44</v>
      </c>
      <c r="N1919" s="55" t="s">
        <v>150</v>
      </c>
      <c r="O1919" s="55" t="s">
        <v>42</v>
      </c>
      <c r="P1919" s="55" t="s">
        <v>392</v>
      </c>
      <c r="Q1919" s="55" t="s">
        <v>393</v>
      </c>
      <c r="R1919" s="55" t="s">
        <v>1108</v>
      </c>
      <c r="S1919" s="55">
        <v>201308</v>
      </c>
      <c r="T1919" s="55" t="s">
        <v>52</v>
      </c>
      <c r="U1919" s="55">
        <v>223.02</v>
      </c>
      <c r="V1919" s="56">
        <v>223.02</v>
      </c>
      <c r="W1919" s="55" t="s">
        <v>340</v>
      </c>
      <c r="X1919" s="55" t="s">
        <v>384</v>
      </c>
      <c r="Y1919" s="55"/>
      <c r="Z1919" s="55" t="s">
        <v>48</v>
      </c>
      <c r="AA1919" s="55" t="s">
        <v>315</v>
      </c>
      <c r="AB1919" s="55" t="s">
        <v>42</v>
      </c>
      <c r="AC1919" s="55" t="s">
        <v>1109</v>
      </c>
      <c r="AD1919" s="55" t="s">
        <v>146</v>
      </c>
      <c r="AE1919" s="55"/>
      <c r="AF1919" s="55" t="s">
        <v>396</v>
      </c>
    </row>
    <row r="1920" spans="1:32" x14ac:dyDescent="0.25">
      <c r="A1920" s="55" t="s">
        <v>35</v>
      </c>
      <c r="B1920" s="55" t="s">
        <v>36</v>
      </c>
      <c r="C1920" s="55" t="s">
        <v>37</v>
      </c>
      <c r="D1920" s="55" t="s">
        <v>121</v>
      </c>
      <c r="E1920" s="55" t="s">
        <v>215</v>
      </c>
      <c r="F1920" s="55" t="s">
        <v>216</v>
      </c>
      <c r="G1920" s="55" t="s">
        <v>124</v>
      </c>
      <c r="H1920" s="55" t="s">
        <v>124</v>
      </c>
      <c r="I1920" s="55" t="s">
        <v>42</v>
      </c>
      <c r="J1920" s="55" t="s">
        <v>217</v>
      </c>
      <c r="K1920" s="55" t="s">
        <v>217</v>
      </c>
      <c r="L1920" s="55" t="s">
        <v>43</v>
      </c>
      <c r="M1920" s="55" t="s">
        <v>44</v>
      </c>
      <c r="N1920" s="55" t="s">
        <v>134</v>
      </c>
      <c r="O1920" s="55" t="s">
        <v>42</v>
      </c>
      <c r="P1920" s="55" t="s">
        <v>392</v>
      </c>
      <c r="Q1920" s="55" t="s">
        <v>135</v>
      </c>
      <c r="R1920" s="55" t="s">
        <v>1108</v>
      </c>
      <c r="S1920" s="55">
        <v>201308</v>
      </c>
      <c r="T1920" s="55" t="s">
        <v>52</v>
      </c>
      <c r="U1920" s="55">
        <v>0</v>
      </c>
      <c r="V1920" s="56">
        <v>11.15</v>
      </c>
      <c r="W1920" s="55"/>
      <c r="X1920" s="55" t="s">
        <v>384</v>
      </c>
      <c r="Y1920" s="55"/>
      <c r="Z1920" s="55" t="s">
        <v>48</v>
      </c>
      <c r="AA1920" s="55" t="s">
        <v>315</v>
      </c>
      <c r="AB1920" s="55" t="s">
        <v>42</v>
      </c>
      <c r="AC1920" s="55" t="s">
        <v>1109</v>
      </c>
      <c r="AD1920" s="55" t="s">
        <v>146</v>
      </c>
      <c r="AE1920" s="55"/>
      <c r="AF1920" s="55" t="s">
        <v>396</v>
      </c>
    </row>
    <row r="1921" spans="1:32" x14ac:dyDescent="0.25">
      <c r="A1921" s="55" t="s">
        <v>35</v>
      </c>
      <c r="B1921" s="55" t="s">
        <v>36</v>
      </c>
      <c r="C1921" s="55" t="s">
        <v>37</v>
      </c>
      <c r="D1921" s="55" t="s">
        <v>121</v>
      </c>
      <c r="E1921" s="55" t="s">
        <v>215</v>
      </c>
      <c r="F1921" s="55" t="s">
        <v>216</v>
      </c>
      <c r="G1921" s="55" t="s">
        <v>124</v>
      </c>
      <c r="H1921" s="55" t="s">
        <v>124</v>
      </c>
      <c r="I1921" s="55" t="s">
        <v>42</v>
      </c>
      <c r="J1921" s="55" t="s">
        <v>217</v>
      </c>
      <c r="K1921" s="55" t="s">
        <v>217</v>
      </c>
      <c r="L1921" s="55" t="s">
        <v>43</v>
      </c>
      <c r="M1921" s="55" t="s">
        <v>44</v>
      </c>
      <c r="N1921" s="55" t="s">
        <v>150</v>
      </c>
      <c r="O1921" s="55" t="s">
        <v>42</v>
      </c>
      <c r="P1921" s="55" t="s">
        <v>392</v>
      </c>
      <c r="Q1921" s="55" t="s">
        <v>393</v>
      </c>
      <c r="R1921" s="55" t="s">
        <v>1110</v>
      </c>
      <c r="S1921" s="55">
        <v>201308</v>
      </c>
      <c r="T1921" s="55" t="s">
        <v>52</v>
      </c>
      <c r="U1921" s="55">
        <v>223.02</v>
      </c>
      <c r="V1921" s="56">
        <v>223.02</v>
      </c>
      <c r="W1921" s="55" t="s">
        <v>340</v>
      </c>
      <c r="X1921" s="55" t="s">
        <v>384</v>
      </c>
      <c r="Y1921" s="55"/>
      <c r="Z1921" s="55" t="s">
        <v>48</v>
      </c>
      <c r="AA1921" s="55" t="s">
        <v>315</v>
      </c>
      <c r="AB1921" s="55" t="s">
        <v>42</v>
      </c>
      <c r="AC1921" s="55" t="s">
        <v>1111</v>
      </c>
      <c r="AD1921" s="55" t="s">
        <v>146</v>
      </c>
      <c r="AE1921" s="55"/>
      <c r="AF1921" s="55" t="s">
        <v>396</v>
      </c>
    </row>
    <row r="1922" spans="1:32" x14ac:dyDescent="0.25">
      <c r="A1922" s="55" t="s">
        <v>35</v>
      </c>
      <c r="B1922" s="55" t="s">
        <v>36</v>
      </c>
      <c r="C1922" s="55" t="s">
        <v>37</v>
      </c>
      <c r="D1922" s="55" t="s">
        <v>121</v>
      </c>
      <c r="E1922" s="55" t="s">
        <v>215</v>
      </c>
      <c r="F1922" s="55" t="s">
        <v>216</v>
      </c>
      <c r="G1922" s="55" t="s">
        <v>124</v>
      </c>
      <c r="H1922" s="55" t="s">
        <v>124</v>
      </c>
      <c r="I1922" s="55" t="s">
        <v>42</v>
      </c>
      <c r="J1922" s="55" t="s">
        <v>217</v>
      </c>
      <c r="K1922" s="55" t="s">
        <v>217</v>
      </c>
      <c r="L1922" s="55" t="s">
        <v>43</v>
      </c>
      <c r="M1922" s="55" t="s">
        <v>44</v>
      </c>
      <c r="N1922" s="55" t="s">
        <v>134</v>
      </c>
      <c r="O1922" s="55" t="s">
        <v>42</v>
      </c>
      <c r="P1922" s="55" t="s">
        <v>392</v>
      </c>
      <c r="Q1922" s="55" t="s">
        <v>135</v>
      </c>
      <c r="R1922" s="55" t="s">
        <v>1110</v>
      </c>
      <c r="S1922" s="55">
        <v>201308</v>
      </c>
      <c r="T1922" s="55" t="s">
        <v>52</v>
      </c>
      <c r="U1922" s="55">
        <v>0</v>
      </c>
      <c r="V1922" s="56">
        <v>11.15</v>
      </c>
      <c r="W1922" s="55"/>
      <c r="X1922" s="55" t="s">
        <v>384</v>
      </c>
      <c r="Y1922" s="55"/>
      <c r="Z1922" s="55" t="s">
        <v>48</v>
      </c>
      <c r="AA1922" s="55" t="s">
        <v>315</v>
      </c>
      <c r="AB1922" s="55" t="s">
        <v>42</v>
      </c>
      <c r="AC1922" s="55" t="s">
        <v>1111</v>
      </c>
      <c r="AD1922" s="55" t="s">
        <v>146</v>
      </c>
      <c r="AE1922" s="55"/>
      <c r="AF1922" s="55" t="s">
        <v>396</v>
      </c>
    </row>
    <row r="1923" spans="1:32" x14ac:dyDescent="0.25">
      <c r="A1923" s="55" t="s">
        <v>35</v>
      </c>
      <c r="B1923" s="55" t="s">
        <v>36</v>
      </c>
      <c r="C1923" s="55" t="s">
        <v>37</v>
      </c>
      <c r="D1923" s="55" t="s">
        <v>121</v>
      </c>
      <c r="E1923" s="55" t="s">
        <v>215</v>
      </c>
      <c r="F1923" s="55" t="s">
        <v>216</v>
      </c>
      <c r="G1923" s="55" t="s">
        <v>124</v>
      </c>
      <c r="H1923" s="55" t="s">
        <v>124</v>
      </c>
      <c r="I1923" s="55" t="s">
        <v>42</v>
      </c>
      <c r="J1923" s="55" t="s">
        <v>231</v>
      </c>
      <c r="K1923" s="55" t="s">
        <v>231</v>
      </c>
      <c r="L1923" s="55" t="s">
        <v>43</v>
      </c>
      <c r="M1923" s="55" t="s">
        <v>44</v>
      </c>
      <c r="N1923" s="55" t="s">
        <v>150</v>
      </c>
      <c r="O1923" s="55" t="s">
        <v>42</v>
      </c>
      <c r="P1923" s="55" t="s">
        <v>392</v>
      </c>
      <c r="Q1923" s="55" t="s">
        <v>393</v>
      </c>
      <c r="R1923" s="55" t="s">
        <v>1108</v>
      </c>
      <c r="S1923" s="55">
        <v>201308</v>
      </c>
      <c r="T1923" s="55" t="s">
        <v>52</v>
      </c>
      <c r="U1923" s="55">
        <v>208.15</v>
      </c>
      <c r="V1923" s="56">
        <v>208.15</v>
      </c>
      <c r="W1923" s="55" t="s">
        <v>340</v>
      </c>
      <c r="X1923" s="55" t="s">
        <v>384</v>
      </c>
      <c r="Y1923" s="55"/>
      <c r="Z1923" s="55" t="s">
        <v>48</v>
      </c>
      <c r="AA1923" s="55" t="s">
        <v>315</v>
      </c>
      <c r="AB1923" s="55" t="s">
        <v>42</v>
      </c>
      <c r="AC1923" s="55" t="s">
        <v>1109</v>
      </c>
      <c r="AD1923" s="55" t="s">
        <v>146</v>
      </c>
      <c r="AE1923" s="55"/>
      <c r="AF1923" s="55" t="s">
        <v>396</v>
      </c>
    </row>
    <row r="1924" spans="1:32" x14ac:dyDescent="0.25">
      <c r="A1924" s="55" t="s">
        <v>35</v>
      </c>
      <c r="B1924" s="55" t="s">
        <v>36</v>
      </c>
      <c r="C1924" s="55" t="s">
        <v>37</v>
      </c>
      <c r="D1924" s="55" t="s">
        <v>121</v>
      </c>
      <c r="E1924" s="55" t="s">
        <v>215</v>
      </c>
      <c r="F1924" s="55" t="s">
        <v>216</v>
      </c>
      <c r="G1924" s="55" t="s">
        <v>124</v>
      </c>
      <c r="H1924" s="55" t="s">
        <v>124</v>
      </c>
      <c r="I1924" s="55" t="s">
        <v>42</v>
      </c>
      <c r="J1924" s="55" t="s">
        <v>231</v>
      </c>
      <c r="K1924" s="55" t="s">
        <v>231</v>
      </c>
      <c r="L1924" s="55" t="s">
        <v>43</v>
      </c>
      <c r="M1924" s="55" t="s">
        <v>44</v>
      </c>
      <c r="N1924" s="55" t="s">
        <v>134</v>
      </c>
      <c r="O1924" s="55" t="s">
        <v>42</v>
      </c>
      <c r="P1924" s="55" t="s">
        <v>392</v>
      </c>
      <c r="Q1924" s="55" t="s">
        <v>135</v>
      </c>
      <c r="R1924" s="55" t="s">
        <v>1108</v>
      </c>
      <c r="S1924" s="55">
        <v>201308</v>
      </c>
      <c r="T1924" s="55" t="s">
        <v>52</v>
      </c>
      <c r="U1924" s="55">
        <v>0</v>
      </c>
      <c r="V1924" s="56">
        <v>10.41</v>
      </c>
      <c r="W1924" s="55"/>
      <c r="X1924" s="55" t="s">
        <v>384</v>
      </c>
      <c r="Y1924" s="55"/>
      <c r="Z1924" s="55" t="s">
        <v>48</v>
      </c>
      <c r="AA1924" s="55" t="s">
        <v>315</v>
      </c>
      <c r="AB1924" s="55" t="s">
        <v>42</v>
      </c>
      <c r="AC1924" s="55" t="s">
        <v>1109</v>
      </c>
      <c r="AD1924" s="55" t="s">
        <v>146</v>
      </c>
      <c r="AE1924" s="55"/>
      <c r="AF1924" s="55" t="s">
        <v>396</v>
      </c>
    </row>
    <row r="1925" spans="1:32" x14ac:dyDescent="0.25">
      <c r="A1925" s="55" t="s">
        <v>35</v>
      </c>
      <c r="B1925" s="55" t="s">
        <v>36</v>
      </c>
      <c r="C1925" s="55" t="s">
        <v>37</v>
      </c>
      <c r="D1925" s="55" t="s">
        <v>121</v>
      </c>
      <c r="E1925" s="55" t="s">
        <v>215</v>
      </c>
      <c r="F1925" s="55" t="s">
        <v>216</v>
      </c>
      <c r="G1925" s="55" t="s">
        <v>124</v>
      </c>
      <c r="H1925" s="55" t="s">
        <v>124</v>
      </c>
      <c r="I1925" s="55" t="s">
        <v>42</v>
      </c>
      <c r="J1925" s="55" t="s">
        <v>231</v>
      </c>
      <c r="K1925" s="55" t="s">
        <v>231</v>
      </c>
      <c r="L1925" s="55" t="s">
        <v>43</v>
      </c>
      <c r="M1925" s="55" t="s">
        <v>44</v>
      </c>
      <c r="N1925" s="55" t="s">
        <v>150</v>
      </c>
      <c r="O1925" s="55" t="s">
        <v>42</v>
      </c>
      <c r="P1925" s="55" t="s">
        <v>392</v>
      </c>
      <c r="Q1925" s="55" t="s">
        <v>393</v>
      </c>
      <c r="R1925" s="55" t="s">
        <v>1110</v>
      </c>
      <c r="S1925" s="55">
        <v>201308</v>
      </c>
      <c r="T1925" s="55" t="s">
        <v>52</v>
      </c>
      <c r="U1925" s="55">
        <v>208.15</v>
      </c>
      <c r="V1925" s="56">
        <v>208.15</v>
      </c>
      <c r="W1925" s="55" t="s">
        <v>340</v>
      </c>
      <c r="X1925" s="55" t="s">
        <v>384</v>
      </c>
      <c r="Y1925" s="55"/>
      <c r="Z1925" s="55" t="s">
        <v>48</v>
      </c>
      <c r="AA1925" s="55" t="s">
        <v>315</v>
      </c>
      <c r="AB1925" s="55" t="s">
        <v>42</v>
      </c>
      <c r="AC1925" s="55" t="s">
        <v>1111</v>
      </c>
      <c r="AD1925" s="55" t="s">
        <v>146</v>
      </c>
      <c r="AE1925" s="55"/>
      <c r="AF1925" s="55" t="s">
        <v>396</v>
      </c>
    </row>
    <row r="1926" spans="1:32" x14ac:dyDescent="0.25">
      <c r="A1926" s="55" t="s">
        <v>35</v>
      </c>
      <c r="B1926" s="55" t="s">
        <v>36</v>
      </c>
      <c r="C1926" s="55" t="s">
        <v>37</v>
      </c>
      <c r="D1926" s="55" t="s">
        <v>121</v>
      </c>
      <c r="E1926" s="55" t="s">
        <v>215</v>
      </c>
      <c r="F1926" s="55" t="s">
        <v>216</v>
      </c>
      <c r="G1926" s="55" t="s">
        <v>124</v>
      </c>
      <c r="H1926" s="55" t="s">
        <v>124</v>
      </c>
      <c r="I1926" s="55" t="s">
        <v>42</v>
      </c>
      <c r="J1926" s="55" t="s">
        <v>231</v>
      </c>
      <c r="K1926" s="55" t="s">
        <v>231</v>
      </c>
      <c r="L1926" s="55" t="s">
        <v>43</v>
      </c>
      <c r="M1926" s="55" t="s">
        <v>44</v>
      </c>
      <c r="N1926" s="55" t="s">
        <v>134</v>
      </c>
      <c r="O1926" s="55" t="s">
        <v>42</v>
      </c>
      <c r="P1926" s="55" t="s">
        <v>392</v>
      </c>
      <c r="Q1926" s="55" t="s">
        <v>135</v>
      </c>
      <c r="R1926" s="55" t="s">
        <v>1110</v>
      </c>
      <c r="S1926" s="55">
        <v>201308</v>
      </c>
      <c r="T1926" s="55" t="s">
        <v>52</v>
      </c>
      <c r="U1926" s="55">
        <v>0</v>
      </c>
      <c r="V1926" s="56">
        <v>10.41</v>
      </c>
      <c r="W1926" s="55"/>
      <c r="X1926" s="55" t="s">
        <v>384</v>
      </c>
      <c r="Y1926" s="55"/>
      <c r="Z1926" s="55" t="s">
        <v>48</v>
      </c>
      <c r="AA1926" s="55" t="s">
        <v>315</v>
      </c>
      <c r="AB1926" s="55" t="s">
        <v>42</v>
      </c>
      <c r="AC1926" s="55" t="s">
        <v>1111</v>
      </c>
      <c r="AD1926" s="55" t="s">
        <v>146</v>
      </c>
      <c r="AE1926" s="55"/>
      <c r="AF1926" s="55" t="s">
        <v>396</v>
      </c>
    </row>
    <row r="1927" spans="1:32" x14ac:dyDescent="0.25">
      <c r="A1927" s="55" t="s">
        <v>35</v>
      </c>
      <c r="B1927" s="55" t="s">
        <v>36</v>
      </c>
      <c r="C1927" s="55" t="s">
        <v>37</v>
      </c>
      <c r="D1927" s="55" t="s">
        <v>121</v>
      </c>
      <c r="E1927" s="55" t="s">
        <v>215</v>
      </c>
      <c r="F1927" s="55" t="s">
        <v>216</v>
      </c>
      <c r="G1927" s="55" t="s">
        <v>124</v>
      </c>
      <c r="H1927" s="55" t="s">
        <v>124</v>
      </c>
      <c r="I1927" s="55" t="s">
        <v>42</v>
      </c>
      <c r="J1927" s="55" t="s">
        <v>237</v>
      </c>
      <c r="K1927" s="55" t="s">
        <v>237</v>
      </c>
      <c r="L1927" s="55" t="s">
        <v>43</v>
      </c>
      <c r="M1927" s="55" t="s">
        <v>44</v>
      </c>
      <c r="N1927" s="55" t="s">
        <v>150</v>
      </c>
      <c r="O1927" s="55" t="s">
        <v>42</v>
      </c>
      <c r="P1927" s="55" t="s">
        <v>392</v>
      </c>
      <c r="Q1927" s="55" t="s">
        <v>393</v>
      </c>
      <c r="R1927" s="55" t="s">
        <v>1094</v>
      </c>
      <c r="S1927" s="55">
        <v>201308</v>
      </c>
      <c r="T1927" s="55" t="s">
        <v>52</v>
      </c>
      <c r="U1927" s="55">
        <v>223.02</v>
      </c>
      <c r="V1927" s="56">
        <v>223.02</v>
      </c>
      <c r="W1927" s="55" t="s">
        <v>340</v>
      </c>
      <c r="X1927" s="55" t="s">
        <v>384</v>
      </c>
      <c r="Y1927" s="55"/>
      <c r="Z1927" s="55" t="s">
        <v>48</v>
      </c>
      <c r="AA1927" s="55" t="s">
        <v>315</v>
      </c>
      <c r="AB1927" s="55" t="s">
        <v>42</v>
      </c>
      <c r="AC1927" s="55" t="s">
        <v>1093</v>
      </c>
      <c r="AD1927" s="55" t="s">
        <v>146</v>
      </c>
      <c r="AE1927" s="55"/>
      <c r="AF1927" s="55" t="s">
        <v>396</v>
      </c>
    </row>
    <row r="1928" spans="1:32" x14ac:dyDescent="0.25">
      <c r="A1928" s="55" t="s">
        <v>35</v>
      </c>
      <c r="B1928" s="55" t="s">
        <v>36</v>
      </c>
      <c r="C1928" s="55" t="s">
        <v>37</v>
      </c>
      <c r="D1928" s="55" t="s">
        <v>121</v>
      </c>
      <c r="E1928" s="55" t="s">
        <v>215</v>
      </c>
      <c r="F1928" s="55" t="s">
        <v>216</v>
      </c>
      <c r="G1928" s="55" t="s">
        <v>124</v>
      </c>
      <c r="H1928" s="55" t="s">
        <v>124</v>
      </c>
      <c r="I1928" s="55" t="s">
        <v>42</v>
      </c>
      <c r="J1928" s="55" t="s">
        <v>237</v>
      </c>
      <c r="K1928" s="55" t="s">
        <v>237</v>
      </c>
      <c r="L1928" s="55" t="s">
        <v>43</v>
      </c>
      <c r="M1928" s="55" t="s">
        <v>44</v>
      </c>
      <c r="N1928" s="55" t="s">
        <v>134</v>
      </c>
      <c r="O1928" s="55" t="s">
        <v>42</v>
      </c>
      <c r="P1928" s="55" t="s">
        <v>392</v>
      </c>
      <c r="Q1928" s="55" t="s">
        <v>135</v>
      </c>
      <c r="R1928" s="55" t="s">
        <v>1094</v>
      </c>
      <c r="S1928" s="55">
        <v>201308</v>
      </c>
      <c r="T1928" s="55" t="s">
        <v>52</v>
      </c>
      <c r="U1928" s="55">
        <v>0</v>
      </c>
      <c r="V1928" s="56">
        <v>11.15</v>
      </c>
      <c r="W1928" s="55"/>
      <c r="X1928" s="55" t="s">
        <v>384</v>
      </c>
      <c r="Y1928" s="55"/>
      <c r="Z1928" s="55" t="s">
        <v>48</v>
      </c>
      <c r="AA1928" s="55" t="s">
        <v>315</v>
      </c>
      <c r="AB1928" s="55" t="s">
        <v>42</v>
      </c>
      <c r="AC1928" s="55" t="s">
        <v>1093</v>
      </c>
      <c r="AD1928" s="55" t="s">
        <v>146</v>
      </c>
      <c r="AE1928" s="55"/>
      <c r="AF1928" s="55" t="s">
        <v>396</v>
      </c>
    </row>
    <row r="1929" spans="1:32" x14ac:dyDescent="0.25">
      <c r="A1929" s="55" t="s">
        <v>35</v>
      </c>
      <c r="B1929" s="55" t="s">
        <v>36</v>
      </c>
      <c r="C1929" s="55" t="s">
        <v>37</v>
      </c>
      <c r="D1929" s="55" t="s">
        <v>121</v>
      </c>
      <c r="E1929" s="55" t="s">
        <v>215</v>
      </c>
      <c r="F1929" s="55" t="s">
        <v>216</v>
      </c>
      <c r="G1929" s="55" t="s">
        <v>124</v>
      </c>
      <c r="H1929" s="55" t="s">
        <v>124</v>
      </c>
      <c r="I1929" s="55" t="s">
        <v>42</v>
      </c>
      <c r="J1929" s="55" t="s">
        <v>237</v>
      </c>
      <c r="K1929" s="55" t="s">
        <v>237</v>
      </c>
      <c r="L1929" s="55" t="s">
        <v>43</v>
      </c>
      <c r="M1929" s="55" t="s">
        <v>44</v>
      </c>
      <c r="N1929" s="55" t="s">
        <v>150</v>
      </c>
      <c r="O1929" s="55" t="s">
        <v>42</v>
      </c>
      <c r="P1929" s="55" t="s">
        <v>392</v>
      </c>
      <c r="Q1929" s="55" t="s">
        <v>393</v>
      </c>
      <c r="R1929" s="55" t="s">
        <v>1096</v>
      </c>
      <c r="S1929" s="55">
        <v>201308</v>
      </c>
      <c r="T1929" s="55" t="s">
        <v>52</v>
      </c>
      <c r="U1929" s="55">
        <v>227.58</v>
      </c>
      <c r="V1929" s="56">
        <v>227.58</v>
      </c>
      <c r="W1929" s="55" t="s">
        <v>340</v>
      </c>
      <c r="X1929" s="55" t="s">
        <v>384</v>
      </c>
      <c r="Y1929" s="55"/>
      <c r="Z1929" s="55" t="s">
        <v>48</v>
      </c>
      <c r="AA1929" s="55" t="s">
        <v>315</v>
      </c>
      <c r="AB1929" s="55" t="s">
        <v>42</v>
      </c>
      <c r="AC1929" s="55" t="s">
        <v>1093</v>
      </c>
      <c r="AD1929" s="55" t="s">
        <v>146</v>
      </c>
      <c r="AE1929" s="55"/>
      <c r="AF1929" s="55" t="s">
        <v>396</v>
      </c>
    </row>
    <row r="1930" spans="1:32" x14ac:dyDescent="0.25">
      <c r="A1930" s="55" t="s">
        <v>35</v>
      </c>
      <c r="B1930" s="55" t="s">
        <v>36</v>
      </c>
      <c r="C1930" s="55" t="s">
        <v>37</v>
      </c>
      <c r="D1930" s="55" t="s">
        <v>121</v>
      </c>
      <c r="E1930" s="55" t="s">
        <v>215</v>
      </c>
      <c r="F1930" s="55" t="s">
        <v>216</v>
      </c>
      <c r="G1930" s="55" t="s">
        <v>124</v>
      </c>
      <c r="H1930" s="55" t="s">
        <v>124</v>
      </c>
      <c r="I1930" s="55" t="s">
        <v>42</v>
      </c>
      <c r="J1930" s="55" t="s">
        <v>237</v>
      </c>
      <c r="K1930" s="55" t="s">
        <v>237</v>
      </c>
      <c r="L1930" s="55" t="s">
        <v>43</v>
      </c>
      <c r="M1930" s="55" t="s">
        <v>44</v>
      </c>
      <c r="N1930" s="55" t="s">
        <v>134</v>
      </c>
      <c r="O1930" s="55" t="s">
        <v>42</v>
      </c>
      <c r="P1930" s="55" t="s">
        <v>392</v>
      </c>
      <c r="Q1930" s="55" t="s">
        <v>135</v>
      </c>
      <c r="R1930" s="55" t="s">
        <v>1096</v>
      </c>
      <c r="S1930" s="55">
        <v>201308</v>
      </c>
      <c r="T1930" s="55" t="s">
        <v>52</v>
      </c>
      <c r="U1930" s="55">
        <v>0</v>
      </c>
      <c r="V1930" s="56">
        <v>11.38</v>
      </c>
      <c r="W1930" s="55"/>
      <c r="X1930" s="55" t="s">
        <v>384</v>
      </c>
      <c r="Y1930" s="55"/>
      <c r="Z1930" s="55" t="s">
        <v>48</v>
      </c>
      <c r="AA1930" s="55" t="s">
        <v>315</v>
      </c>
      <c r="AB1930" s="55" t="s">
        <v>42</v>
      </c>
      <c r="AC1930" s="55" t="s">
        <v>1093</v>
      </c>
      <c r="AD1930" s="55" t="s">
        <v>146</v>
      </c>
      <c r="AE1930" s="55"/>
      <c r="AF1930" s="55" t="s">
        <v>396</v>
      </c>
    </row>
    <row r="1931" spans="1:32" x14ac:dyDescent="0.25">
      <c r="A1931" s="55" t="s">
        <v>35</v>
      </c>
      <c r="B1931" s="55" t="s">
        <v>36</v>
      </c>
      <c r="C1931" s="55" t="s">
        <v>37</v>
      </c>
      <c r="D1931" s="55" t="s">
        <v>121</v>
      </c>
      <c r="E1931" s="55" t="s">
        <v>215</v>
      </c>
      <c r="F1931" s="55" t="s">
        <v>216</v>
      </c>
      <c r="G1931" s="55" t="s">
        <v>124</v>
      </c>
      <c r="H1931" s="55" t="s">
        <v>124</v>
      </c>
      <c r="I1931" s="55" t="s">
        <v>42</v>
      </c>
      <c r="J1931" s="55" t="s">
        <v>237</v>
      </c>
      <c r="K1931" s="55" t="s">
        <v>237</v>
      </c>
      <c r="L1931" s="55" t="s">
        <v>43</v>
      </c>
      <c r="M1931" s="55" t="s">
        <v>44</v>
      </c>
      <c r="N1931" s="55" t="s">
        <v>150</v>
      </c>
      <c r="O1931" s="55" t="s">
        <v>42</v>
      </c>
      <c r="P1931" s="55" t="s">
        <v>392</v>
      </c>
      <c r="Q1931" s="55" t="s">
        <v>393</v>
      </c>
      <c r="R1931" s="55" t="s">
        <v>1095</v>
      </c>
      <c r="S1931" s="55">
        <v>201308</v>
      </c>
      <c r="T1931" s="55" t="s">
        <v>52</v>
      </c>
      <c r="U1931" s="55">
        <v>201.98000000000002</v>
      </c>
      <c r="V1931" s="56">
        <v>201.98</v>
      </c>
      <c r="W1931" s="55" t="s">
        <v>340</v>
      </c>
      <c r="X1931" s="55" t="s">
        <v>384</v>
      </c>
      <c r="Y1931" s="55"/>
      <c r="Z1931" s="55" t="s">
        <v>48</v>
      </c>
      <c r="AA1931" s="55" t="s">
        <v>315</v>
      </c>
      <c r="AB1931" s="55" t="s">
        <v>42</v>
      </c>
      <c r="AC1931" s="55" t="s">
        <v>1093</v>
      </c>
      <c r="AD1931" s="55" t="s">
        <v>146</v>
      </c>
      <c r="AE1931" s="55"/>
      <c r="AF1931" s="55" t="s">
        <v>396</v>
      </c>
    </row>
    <row r="1932" spans="1:32" x14ac:dyDescent="0.25">
      <c r="A1932" s="55" t="s">
        <v>35</v>
      </c>
      <c r="B1932" s="55" t="s">
        <v>36</v>
      </c>
      <c r="C1932" s="55" t="s">
        <v>37</v>
      </c>
      <c r="D1932" s="55" t="s">
        <v>121</v>
      </c>
      <c r="E1932" s="55" t="s">
        <v>215</v>
      </c>
      <c r="F1932" s="55" t="s">
        <v>216</v>
      </c>
      <c r="G1932" s="55" t="s">
        <v>124</v>
      </c>
      <c r="H1932" s="55" t="s">
        <v>124</v>
      </c>
      <c r="I1932" s="55" t="s">
        <v>42</v>
      </c>
      <c r="J1932" s="55" t="s">
        <v>237</v>
      </c>
      <c r="K1932" s="55" t="s">
        <v>237</v>
      </c>
      <c r="L1932" s="55" t="s">
        <v>43</v>
      </c>
      <c r="M1932" s="55" t="s">
        <v>44</v>
      </c>
      <c r="N1932" s="55" t="s">
        <v>134</v>
      </c>
      <c r="O1932" s="55" t="s">
        <v>42</v>
      </c>
      <c r="P1932" s="55" t="s">
        <v>392</v>
      </c>
      <c r="Q1932" s="55" t="s">
        <v>135</v>
      </c>
      <c r="R1932" s="55" t="s">
        <v>1095</v>
      </c>
      <c r="S1932" s="55">
        <v>201308</v>
      </c>
      <c r="T1932" s="55" t="s">
        <v>52</v>
      </c>
      <c r="U1932" s="55">
        <v>0</v>
      </c>
      <c r="V1932" s="56">
        <v>10.1</v>
      </c>
      <c r="W1932" s="55"/>
      <c r="X1932" s="55" t="s">
        <v>384</v>
      </c>
      <c r="Y1932" s="55"/>
      <c r="Z1932" s="55" t="s">
        <v>48</v>
      </c>
      <c r="AA1932" s="55" t="s">
        <v>315</v>
      </c>
      <c r="AB1932" s="55" t="s">
        <v>42</v>
      </c>
      <c r="AC1932" s="55" t="s">
        <v>1093</v>
      </c>
      <c r="AD1932" s="55" t="s">
        <v>146</v>
      </c>
      <c r="AE1932" s="55"/>
      <c r="AF1932" s="55" t="s">
        <v>396</v>
      </c>
    </row>
    <row r="1933" spans="1:32" x14ac:dyDescent="0.25">
      <c r="A1933" s="55" t="s">
        <v>35</v>
      </c>
      <c r="B1933" s="55" t="s">
        <v>36</v>
      </c>
      <c r="C1933" s="55" t="s">
        <v>37</v>
      </c>
      <c r="D1933" s="55" t="s">
        <v>121</v>
      </c>
      <c r="E1933" s="55" t="s">
        <v>215</v>
      </c>
      <c r="F1933" s="55" t="s">
        <v>216</v>
      </c>
      <c r="G1933" s="55" t="s">
        <v>124</v>
      </c>
      <c r="H1933" s="55" t="s">
        <v>124</v>
      </c>
      <c r="I1933" s="55" t="s">
        <v>42</v>
      </c>
      <c r="J1933" s="55" t="s">
        <v>237</v>
      </c>
      <c r="K1933" s="55" t="s">
        <v>237</v>
      </c>
      <c r="L1933" s="55" t="s">
        <v>43</v>
      </c>
      <c r="M1933" s="55" t="s">
        <v>44</v>
      </c>
      <c r="N1933" s="55" t="s">
        <v>150</v>
      </c>
      <c r="O1933" s="55" t="s">
        <v>42</v>
      </c>
      <c r="P1933" s="55" t="s">
        <v>392</v>
      </c>
      <c r="Q1933" s="55" t="s">
        <v>393</v>
      </c>
      <c r="R1933" s="55" t="s">
        <v>1110</v>
      </c>
      <c r="S1933" s="55">
        <v>201308</v>
      </c>
      <c r="T1933" s="55" t="s">
        <v>52</v>
      </c>
      <c r="U1933" s="55">
        <v>223.02</v>
      </c>
      <c r="V1933" s="56">
        <v>223.02</v>
      </c>
      <c r="W1933" s="55" t="s">
        <v>340</v>
      </c>
      <c r="X1933" s="55" t="s">
        <v>384</v>
      </c>
      <c r="Y1933" s="55"/>
      <c r="Z1933" s="55" t="s">
        <v>48</v>
      </c>
      <c r="AA1933" s="55" t="s">
        <v>315</v>
      </c>
      <c r="AB1933" s="55" t="s">
        <v>42</v>
      </c>
      <c r="AC1933" s="55" t="s">
        <v>1111</v>
      </c>
      <c r="AD1933" s="55" t="s">
        <v>146</v>
      </c>
      <c r="AE1933" s="55"/>
      <c r="AF1933" s="55" t="s">
        <v>396</v>
      </c>
    </row>
    <row r="1934" spans="1:32" x14ac:dyDescent="0.25">
      <c r="A1934" s="55" t="s">
        <v>35</v>
      </c>
      <c r="B1934" s="55" t="s">
        <v>36</v>
      </c>
      <c r="C1934" s="55" t="s">
        <v>37</v>
      </c>
      <c r="D1934" s="55" t="s">
        <v>121</v>
      </c>
      <c r="E1934" s="55" t="s">
        <v>215</v>
      </c>
      <c r="F1934" s="55" t="s">
        <v>216</v>
      </c>
      <c r="G1934" s="55" t="s">
        <v>124</v>
      </c>
      <c r="H1934" s="55" t="s">
        <v>124</v>
      </c>
      <c r="I1934" s="55" t="s">
        <v>42</v>
      </c>
      <c r="J1934" s="55" t="s">
        <v>237</v>
      </c>
      <c r="K1934" s="55" t="s">
        <v>237</v>
      </c>
      <c r="L1934" s="55" t="s">
        <v>43</v>
      </c>
      <c r="M1934" s="55" t="s">
        <v>44</v>
      </c>
      <c r="N1934" s="55" t="s">
        <v>134</v>
      </c>
      <c r="O1934" s="55" t="s">
        <v>42</v>
      </c>
      <c r="P1934" s="55" t="s">
        <v>392</v>
      </c>
      <c r="Q1934" s="55" t="s">
        <v>135</v>
      </c>
      <c r="R1934" s="55" t="s">
        <v>1110</v>
      </c>
      <c r="S1934" s="55">
        <v>201308</v>
      </c>
      <c r="T1934" s="55" t="s">
        <v>52</v>
      </c>
      <c r="U1934" s="55">
        <v>0</v>
      </c>
      <c r="V1934" s="56">
        <v>11.15</v>
      </c>
      <c r="W1934" s="55"/>
      <c r="X1934" s="55" t="s">
        <v>384</v>
      </c>
      <c r="Y1934" s="55"/>
      <c r="Z1934" s="55" t="s">
        <v>48</v>
      </c>
      <c r="AA1934" s="55" t="s">
        <v>315</v>
      </c>
      <c r="AB1934" s="55" t="s">
        <v>42</v>
      </c>
      <c r="AC1934" s="55" t="s">
        <v>1111</v>
      </c>
      <c r="AD1934" s="55" t="s">
        <v>146</v>
      </c>
      <c r="AE1934" s="55"/>
      <c r="AF1934" s="55" t="s">
        <v>396</v>
      </c>
    </row>
    <row r="1935" spans="1:32" x14ac:dyDescent="0.25">
      <c r="A1935" s="55" t="s">
        <v>35</v>
      </c>
      <c r="B1935" s="55" t="s">
        <v>36</v>
      </c>
      <c r="C1935" s="55" t="s">
        <v>37</v>
      </c>
      <c r="D1935" s="55" t="s">
        <v>121</v>
      </c>
      <c r="E1935" s="55" t="s">
        <v>215</v>
      </c>
      <c r="F1935" s="55" t="s">
        <v>216</v>
      </c>
      <c r="G1935" s="55" t="s">
        <v>124</v>
      </c>
      <c r="H1935" s="55" t="s">
        <v>124</v>
      </c>
      <c r="I1935" s="55" t="s">
        <v>42</v>
      </c>
      <c r="J1935" s="55" t="s">
        <v>250</v>
      </c>
      <c r="K1935" s="55" t="s">
        <v>250</v>
      </c>
      <c r="L1935" s="55" t="s">
        <v>43</v>
      </c>
      <c r="M1935" s="55" t="s">
        <v>44</v>
      </c>
      <c r="N1935" s="55" t="s">
        <v>150</v>
      </c>
      <c r="O1935" s="55" t="s">
        <v>42</v>
      </c>
      <c r="P1935" s="55" t="s">
        <v>392</v>
      </c>
      <c r="Q1935" s="55" t="s">
        <v>393</v>
      </c>
      <c r="R1935" s="55" t="s">
        <v>1095</v>
      </c>
      <c r="S1935" s="55">
        <v>201308</v>
      </c>
      <c r="T1935" s="55" t="s">
        <v>52</v>
      </c>
      <c r="U1935" s="55">
        <v>188.51</v>
      </c>
      <c r="V1935" s="56">
        <v>188.51</v>
      </c>
      <c r="W1935" s="55" t="s">
        <v>340</v>
      </c>
      <c r="X1935" s="55" t="s">
        <v>384</v>
      </c>
      <c r="Y1935" s="55"/>
      <c r="Z1935" s="55" t="s">
        <v>48</v>
      </c>
      <c r="AA1935" s="55" t="s">
        <v>315</v>
      </c>
      <c r="AB1935" s="55" t="s">
        <v>42</v>
      </c>
      <c r="AC1935" s="55" t="s">
        <v>1093</v>
      </c>
      <c r="AD1935" s="55" t="s">
        <v>146</v>
      </c>
      <c r="AE1935" s="55"/>
      <c r="AF1935" s="55" t="s">
        <v>396</v>
      </c>
    </row>
    <row r="1936" spans="1:32" x14ac:dyDescent="0.25">
      <c r="A1936" s="55" t="s">
        <v>35</v>
      </c>
      <c r="B1936" s="55" t="s">
        <v>36</v>
      </c>
      <c r="C1936" s="55" t="s">
        <v>37</v>
      </c>
      <c r="D1936" s="55" t="s">
        <v>121</v>
      </c>
      <c r="E1936" s="55" t="s">
        <v>215</v>
      </c>
      <c r="F1936" s="55" t="s">
        <v>216</v>
      </c>
      <c r="G1936" s="55" t="s">
        <v>124</v>
      </c>
      <c r="H1936" s="55" t="s">
        <v>124</v>
      </c>
      <c r="I1936" s="55" t="s">
        <v>42</v>
      </c>
      <c r="J1936" s="55" t="s">
        <v>250</v>
      </c>
      <c r="K1936" s="55" t="s">
        <v>250</v>
      </c>
      <c r="L1936" s="55" t="s">
        <v>43</v>
      </c>
      <c r="M1936" s="55" t="s">
        <v>44</v>
      </c>
      <c r="N1936" s="55" t="s">
        <v>134</v>
      </c>
      <c r="O1936" s="55" t="s">
        <v>42</v>
      </c>
      <c r="P1936" s="55" t="s">
        <v>392</v>
      </c>
      <c r="Q1936" s="55" t="s">
        <v>135</v>
      </c>
      <c r="R1936" s="55" t="s">
        <v>1095</v>
      </c>
      <c r="S1936" s="55">
        <v>201308</v>
      </c>
      <c r="T1936" s="55" t="s">
        <v>52</v>
      </c>
      <c r="U1936" s="55">
        <v>0</v>
      </c>
      <c r="V1936" s="56">
        <v>9.43</v>
      </c>
      <c r="W1936" s="55"/>
      <c r="X1936" s="55" t="s">
        <v>384</v>
      </c>
      <c r="Y1936" s="55"/>
      <c r="Z1936" s="55" t="s">
        <v>48</v>
      </c>
      <c r="AA1936" s="55" t="s">
        <v>315</v>
      </c>
      <c r="AB1936" s="55" t="s">
        <v>42</v>
      </c>
      <c r="AC1936" s="55" t="s">
        <v>1093</v>
      </c>
      <c r="AD1936" s="55" t="s">
        <v>146</v>
      </c>
      <c r="AE1936" s="55"/>
      <c r="AF1936" s="55" t="s">
        <v>396</v>
      </c>
    </row>
    <row r="1937" spans="1:32" x14ac:dyDescent="0.25">
      <c r="A1937" s="55" t="s">
        <v>35</v>
      </c>
      <c r="B1937" s="55" t="s">
        <v>36</v>
      </c>
      <c r="C1937" s="55" t="s">
        <v>37</v>
      </c>
      <c r="D1937" s="55" t="s">
        <v>121</v>
      </c>
      <c r="E1937" s="55" t="s">
        <v>215</v>
      </c>
      <c r="F1937" s="55" t="s">
        <v>216</v>
      </c>
      <c r="G1937" s="55" t="s">
        <v>124</v>
      </c>
      <c r="H1937" s="55" t="s">
        <v>124</v>
      </c>
      <c r="I1937" s="55" t="s">
        <v>42</v>
      </c>
      <c r="J1937" s="55" t="s">
        <v>237</v>
      </c>
      <c r="K1937" s="55" t="s">
        <v>237</v>
      </c>
      <c r="L1937" s="55" t="s">
        <v>43</v>
      </c>
      <c r="M1937" s="55" t="s">
        <v>44</v>
      </c>
      <c r="N1937" s="55" t="s">
        <v>150</v>
      </c>
      <c r="O1937" s="55" t="s">
        <v>42</v>
      </c>
      <c r="P1937" s="55" t="s">
        <v>392</v>
      </c>
      <c r="Q1937" s="55" t="s">
        <v>393</v>
      </c>
      <c r="R1937" s="55" t="s">
        <v>1108</v>
      </c>
      <c r="S1937" s="55">
        <v>201308</v>
      </c>
      <c r="T1937" s="55" t="s">
        <v>52</v>
      </c>
      <c r="U1937" s="55">
        <v>223.02</v>
      </c>
      <c r="V1937" s="56">
        <v>223.02</v>
      </c>
      <c r="W1937" s="55" t="s">
        <v>340</v>
      </c>
      <c r="X1937" s="55" t="s">
        <v>384</v>
      </c>
      <c r="Y1937" s="55"/>
      <c r="Z1937" s="55" t="s">
        <v>48</v>
      </c>
      <c r="AA1937" s="55" t="s">
        <v>315</v>
      </c>
      <c r="AB1937" s="55" t="s">
        <v>42</v>
      </c>
      <c r="AC1937" s="55" t="s">
        <v>1109</v>
      </c>
      <c r="AD1937" s="55" t="s">
        <v>146</v>
      </c>
      <c r="AE1937" s="55"/>
      <c r="AF1937" s="55" t="s">
        <v>396</v>
      </c>
    </row>
    <row r="1938" spans="1:32" x14ac:dyDescent="0.25">
      <c r="A1938" s="55" t="s">
        <v>35</v>
      </c>
      <c r="B1938" s="55" t="s">
        <v>36</v>
      </c>
      <c r="C1938" s="55" t="s">
        <v>37</v>
      </c>
      <c r="D1938" s="55" t="s">
        <v>121</v>
      </c>
      <c r="E1938" s="55" t="s">
        <v>215</v>
      </c>
      <c r="F1938" s="55" t="s">
        <v>216</v>
      </c>
      <c r="G1938" s="55" t="s">
        <v>124</v>
      </c>
      <c r="H1938" s="55" t="s">
        <v>124</v>
      </c>
      <c r="I1938" s="55" t="s">
        <v>42</v>
      </c>
      <c r="J1938" s="55" t="s">
        <v>237</v>
      </c>
      <c r="K1938" s="55" t="s">
        <v>237</v>
      </c>
      <c r="L1938" s="55" t="s">
        <v>43</v>
      </c>
      <c r="M1938" s="55" t="s">
        <v>44</v>
      </c>
      <c r="N1938" s="55" t="s">
        <v>134</v>
      </c>
      <c r="O1938" s="55" t="s">
        <v>42</v>
      </c>
      <c r="P1938" s="55" t="s">
        <v>392</v>
      </c>
      <c r="Q1938" s="55" t="s">
        <v>135</v>
      </c>
      <c r="R1938" s="55" t="s">
        <v>1108</v>
      </c>
      <c r="S1938" s="55">
        <v>201308</v>
      </c>
      <c r="T1938" s="55" t="s">
        <v>52</v>
      </c>
      <c r="U1938" s="55">
        <v>0</v>
      </c>
      <c r="V1938" s="56">
        <v>11.15</v>
      </c>
      <c r="W1938" s="55"/>
      <c r="X1938" s="55" t="s">
        <v>384</v>
      </c>
      <c r="Y1938" s="55"/>
      <c r="Z1938" s="55" t="s">
        <v>48</v>
      </c>
      <c r="AA1938" s="55" t="s">
        <v>315</v>
      </c>
      <c r="AB1938" s="55" t="s">
        <v>42</v>
      </c>
      <c r="AC1938" s="55" t="s">
        <v>1109</v>
      </c>
      <c r="AD1938" s="55" t="s">
        <v>146</v>
      </c>
      <c r="AE1938" s="55"/>
      <c r="AF1938" s="55" t="s">
        <v>396</v>
      </c>
    </row>
    <row r="1939" spans="1:32" x14ac:dyDescent="0.25">
      <c r="A1939" s="55" t="s">
        <v>35</v>
      </c>
      <c r="B1939" s="55" t="s">
        <v>36</v>
      </c>
      <c r="C1939" s="55" t="s">
        <v>37</v>
      </c>
      <c r="D1939" s="55" t="s">
        <v>121</v>
      </c>
      <c r="E1939" s="55" t="s">
        <v>215</v>
      </c>
      <c r="F1939" s="55" t="s">
        <v>216</v>
      </c>
      <c r="G1939" s="55" t="s">
        <v>124</v>
      </c>
      <c r="H1939" s="55" t="s">
        <v>124</v>
      </c>
      <c r="I1939" s="55" t="s">
        <v>42</v>
      </c>
      <c r="J1939" s="55" t="s">
        <v>237</v>
      </c>
      <c r="K1939" s="55" t="s">
        <v>237</v>
      </c>
      <c r="L1939" s="55" t="s">
        <v>43</v>
      </c>
      <c r="M1939" s="55" t="s">
        <v>44</v>
      </c>
      <c r="N1939" s="55" t="s">
        <v>150</v>
      </c>
      <c r="O1939" s="55" t="s">
        <v>42</v>
      </c>
      <c r="P1939" s="55" t="s">
        <v>424</v>
      </c>
      <c r="Q1939" s="55" t="s">
        <v>425</v>
      </c>
      <c r="R1939" s="55" t="s">
        <v>1112</v>
      </c>
      <c r="S1939" s="55">
        <v>201308</v>
      </c>
      <c r="T1939" s="55" t="s">
        <v>52</v>
      </c>
      <c r="U1939" s="55">
        <v>27000</v>
      </c>
      <c r="V1939" s="56">
        <v>27000</v>
      </c>
      <c r="W1939" s="55" t="s">
        <v>340</v>
      </c>
      <c r="X1939" s="55" t="s">
        <v>422</v>
      </c>
      <c r="Y1939" s="55"/>
      <c r="Z1939" s="55" t="s">
        <v>48</v>
      </c>
      <c r="AA1939" s="55" t="s">
        <v>315</v>
      </c>
      <c r="AB1939" s="55" t="s">
        <v>42</v>
      </c>
      <c r="AC1939" s="55" t="s">
        <v>1109</v>
      </c>
      <c r="AD1939" s="55" t="s">
        <v>146</v>
      </c>
      <c r="AE1939" s="55"/>
      <c r="AF1939" s="55" t="s">
        <v>427</v>
      </c>
    </row>
    <row r="1940" spans="1:32" x14ac:dyDescent="0.25">
      <c r="A1940" s="55" t="s">
        <v>35</v>
      </c>
      <c r="B1940" s="55" t="s">
        <v>36</v>
      </c>
      <c r="C1940" s="55" t="s">
        <v>37</v>
      </c>
      <c r="D1940" s="55" t="s">
        <v>121</v>
      </c>
      <c r="E1940" s="55" t="s">
        <v>215</v>
      </c>
      <c r="F1940" s="55" t="s">
        <v>216</v>
      </c>
      <c r="G1940" s="55" t="s">
        <v>124</v>
      </c>
      <c r="H1940" s="55" t="s">
        <v>124</v>
      </c>
      <c r="I1940" s="55" t="s">
        <v>42</v>
      </c>
      <c r="J1940" s="55" t="s">
        <v>237</v>
      </c>
      <c r="K1940" s="55" t="s">
        <v>237</v>
      </c>
      <c r="L1940" s="55" t="s">
        <v>43</v>
      </c>
      <c r="M1940" s="55" t="s">
        <v>44</v>
      </c>
      <c r="N1940" s="55" t="s">
        <v>150</v>
      </c>
      <c r="O1940" s="55" t="s">
        <v>42</v>
      </c>
      <c r="P1940" s="55" t="s">
        <v>424</v>
      </c>
      <c r="Q1940" s="55" t="s">
        <v>425</v>
      </c>
      <c r="R1940" s="55" t="s">
        <v>1113</v>
      </c>
      <c r="S1940" s="55">
        <v>201308</v>
      </c>
      <c r="T1940" s="55" t="s">
        <v>52</v>
      </c>
      <c r="U1940" s="55">
        <v>141023.56</v>
      </c>
      <c r="V1940" s="56">
        <v>141023.56</v>
      </c>
      <c r="W1940" s="55" t="s">
        <v>340</v>
      </c>
      <c r="X1940" s="55" t="s">
        <v>422</v>
      </c>
      <c r="Y1940" s="55"/>
      <c r="Z1940" s="55" t="s">
        <v>48</v>
      </c>
      <c r="AA1940" s="55" t="s">
        <v>315</v>
      </c>
      <c r="AB1940" s="55" t="s">
        <v>42</v>
      </c>
      <c r="AC1940" s="55" t="s">
        <v>1114</v>
      </c>
      <c r="AD1940" s="55" t="s">
        <v>146</v>
      </c>
      <c r="AE1940" s="55"/>
      <c r="AF1940" s="55" t="s">
        <v>427</v>
      </c>
    </row>
    <row r="1941" spans="1:32" x14ac:dyDescent="0.25">
      <c r="A1941" s="55" t="s">
        <v>35</v>
      </c>
      <c r="B1941" s="55" t="s">
        <v>36</v>
      </c>
      <c r="C1941" s="55" t="s">
        <v>37</v>
      </c>
      <c r="D1941" s="55" t="s">
        <v>121</v>
      </c>
      <c r="E1941" s="55" t="s">
        <v>215</v>
      </c>
      <c r="F1941" s="55" t="s">
        <v>216</v>
      </c>
      <c r="G1941" s="55" t="s">
        <v>124</v>
      </c>
      <c r="H1941" s="55" t="s">
        <v>124</v>
      </c>
      <c r="I1941" s="55" t="s">
        <v>42</v>
      </c>
      <c r="J1941" s="55" t="s">
        <v>250</v>
      </c>
      <c r="K1941" s="55" t="s">
        <v>250</v>
      </c>
      <c r="L1941" s="55" t="s">
        <v>43</v>
      </c>
      <c r="M1941" s="55" t="s">
        <v>44</v>
      </c>
      <c r="N1941" s="55" t="s">
        <v>150</v>
      </c>
      <c r="O1941" s="55" t="s">
        <v>42</v>
      </c>
      <c r="P1941" s="55" t="s">
        <v>392</v>
      </c>
      <c r="Q1941" s="55" t="s">
        <v>393</v>
      </c>
      <c r="R1941" s="55" t="s">
        <v>1096</v>
      </c>
      <c r="S1941" s="55">
        <v>201308</v>
      </c>
      <c r="T1941" s="55" t="s">
        <v>52</v>
      </c>
      <c r="U1941" s="55">
        <v>212.41</v>
      </c>
      <c r="V1941" s="56">
        <v>212.41</v>
      </c>
      <c r="W1941" s="55" t="s">
        <v>340</v>
      </c>
      <c r="X1941" s="55" t="s">
        <v>384</v>
      </c>
      <c r="Y1941" s="55"/>
      <c r="Z1941" s="55" t="s">
        <v>48</v>
      </c>
      <c r="AA1941" s="55" t="s">
        <v>315</v>
      </c>
      <c r="AB1941" s="55" t="s">
        <v>42</v>
      </c>
      <c r="AC1941" s="55" t="s">
        <v>1093</v>
      </c>
      <c r="AD1941" s="55" t="s">
        <v>146</v>
      </c>
      <c r="AE1941" s="55"/>
      <c r="AF1941" s="55" t="s">
        <v>396</v>
      </c>
    </row>
    <row r="1942" spans="1:32" x14ac:dyDescent="0.25">
      <c r="A1942" s="55" t="s">
        <v>35</v>
      </c>
      <c r="B1942" s="55" t="s">
        <v>36</v>
      </c>
      <c r="C1942" s="55" t="s">
        <v>37</v>
      </c>
      <c r="D1942" s="55" t="s">
        <v>121</v>
      </c>
      <c r="E1942" s="55" t="s">
        <v>215</v>
      </c>
      <c r="F1942" s="55" t="s">
        <v>216</v>
      </c>
      <c r="G1942" s="55" t="s">
        <v>124</v>
      </c>
      <c r="H1942" s="55" t="s">
        <v>124</v>
      </c>
      <c r="I1942" s="55" t="s">
        <v>42</v>
      </c>
      <c r="J1942" s="55" t="s">
        <v>250</v>
      </c>
      <c r="K1942" s="55" t="s">
        <v>250</v>
      </c>
      <c r="L1942" s="55" t="s">
        <v>43</v>
      </c>
      <c r="M1942" s="55" t="s">
        <v>44</v>
      </c>
      <c r="N1942" s="55" t="s">
        <v>134</v>
      </c>
      <c r="O1942" s="55" t="s">
        <v>42</v>
      </c>
      <c r="P1942" s="55" t="s">
        <v>392</v>
      </c>
      <c r="Q1942" s="55" t="s">
        <v>135</v>
      </c>
      <c r="R1942" s="55" t="s">
        <v>1096</v>
      </c>
      <c r="S1942" s="55">
        <v>201308</v>
      </c>
      <c r="T1942" s="55" t="s">
        <v>52</v>
      </c>
      <c r="U1942" s="55">
        <v>0</v>
      </c>
      <c r="V1942" s="56">
        <v>10.62</v>
      </c>
      <c r="W1942" s="55"/>
      <c r="X1942" s="55" t="s">
        <v>384</v>
      </c>
      <c r="Y1942" s="55"/>
      <c r="Z1942" s="55" t="s">
        <v>48</v>
      </c>
      <c r="AA1942" s="55" t="s">
        <v>315</v>
      </c>
      <c r="AB1942" s="55" t="s">
        <v>42</v>
      </c>
      <c r="AC1942" s="55" t="s">
        <v>1093</v>
      </c>
      <c r="AD1942" s="55" t="s">
        <v>146</v>
      </c>
      <c r="AE1942" s="55"/>
      <c r="AF1942" s="55" t="s">
        <v>396</v>
      </c>
    </row>
    <row r="1943" spans="1:32" x14ac:dyDescent="0.25">
      <c r="A1943" s="55" t="s">
        <v>35</v>
      </c>
      <c r="B1943" s="55" t="s">
        <v>36</v>
      </c>
      <c r="C1943" s="55" t="s">
        <v>37</v>
      </c>
      <c r="D1943" s="55" t="s">
        <v>121</v>
      </c>
      <c r="E1943" s="55" t="s">
        <v>215</v>
      </c>
      <c r="F1943" s="55" t="s">
        <v>216</v>
      </c>
      <c r="G1943" s="55" t="s">
        <v>124</v>
      </c>
      <c r="H1943" s="55" t="s">
        <v>124</v>
      </c>
      <c r="I1943" s="55" t="s">
        <v>42</v>
      </c>
      <c r="J1943" s="55" t="s">
        <v>250</v>
      </c>
      <c r="K1943" s="55" t="s">
        <v>250</v>
      </c>
      <c r="L1943" s="55" t="s">
        <v>43</v>
      </c>
      <c r="M1943" s="55" t="s">
        <v>44</v>
      </c>
      <c r="N1943" s="55" t="s">
        <v>150</v>
      </c>
      <c r="O1943" s="55" t="s">
        <v>42</v>
      </c>
      <c r="P1943" s="55" t="s">
        <v>392</v>
      </c>
      <c r="Q1943" s="55" t="s">
        <v>393</v>
      </c>
      <c r="R1943" s="55" t="s">
        <v>1094</v>
      </c>
      <c r="S1943" s="55">
        <v>201308</v>
      </c>
      <c r="T1943" s="55" t="s">
        <v>52</v>
      </c>
      <c r="U1943" s="55">
        <v>208.15</v>
      </c>
      <c r="V1943" s="56">
        <v>208.15</v>
      </c>
      <c r="W1943" s="55" t="s">
        <v>340</v>
      </c>
      <c r="X1943" s="55" t="s">
        <v>384</v>
      </c>
      <c r="Y1943" s="55"/>
      <c r="Z1943" s="55" t="s">
        <v>48</v>
      </c>
      <c r="AA1943" s="55" t="s">
        <v>315</v>
      </c>
      <c r="AB1943" s="55" t="s">
        <v>42</v>
      </c>
      <c r="AC1943" s="55" t="s">
        <v>1093</v>
      </c>
      <c r="AD1943" s="55" t="s">
        <v>146</v>
      </c>
      <c r="AE1943" s="55"/>
      <c r="AF1943" s="55" t="s">
        <v>396</v>
      </c>
    </row>
    <row r="1944" spans="1:32" x14ac:dyDescent="0.25">
      <c r="A1944" s="55" t="s">
        <v>35</v>
      </c>
      <c r="B1944" s="55" t="s">
        <v>36</v>
      </c>
      <c r="C1944" s="55" t="s">
        <v>37</v>
      </c>
      <c r="D1944" s="55" t="s">
        <v>121</v>
      </c>
      <c r="E1944" s="55" t="s">
        <v>215</v>
      </c>
      <c r="F1944" s="55" t="s">
        <v>216</v>
      </c>
      <c r="G1944" s="55" t="s">
        <v>124</v>
      </c>
      <c r="H1944" s="55" t="s">
        <v>124</v>
      </c>
      <c r="I1944" s="55" t="s">
        <v>42</v>
      </c>
      <c r="J1944" s="55" t="s">
        <v>250</v>
      </c>
      <c r="K1944" s="55" t="s">
        <v>250</v>
      </c>
      <c r="L1944" s="55" t="s">
        <v>43</v>
      </c>
      <c r="M1944" s="55" t="s">
        <v>44</v>
      </c>
      <c r="N1944" s="55" t="s">
        <v>134</v>
      </c>
      <c r="O1944" s="55" t="s">
        <v>42</v>
      </c>
      <c r="P1944" s="55" t="s">
        <v>392</v>
      </c>
      <c r="Q1944" s="55" t="s">
        <v>135</v>
      </c>
      <c r="R1944" s="55" t="s">
        <v>1094</v>
      </c>
      <c r="S1944" s="55">
        <v>201308</v>
      </c>
      <c r="T1944" s="55" t="s">
        <v>52</v>
      </c>
      <c r="U1944" s="55">
        <v>0</v>
      </c>
      <c r="V1944" s="56">
        <v>10.41</v>
      </c>
      <c r="W1944" s="55"/>
      <c r="X1944" s="55" t="s">
        <v>384</v>
      </c>
      <c r="Y1944" s="55"/>
      <c r="Z1944" s="55" t="s">
        <v>48</v>
      </c>
      <c r="AA1944" s="55" t="s">
        <v>315</v>
      </c>
      <c r="AB1944" s="55" t="s">
        <v>42</v>
      </c>
      <c r="AC1944" s="55" t="s">
        <v>1093</v>
      </c>
      <c r="AD1944" s="55" t="s">
        <v>146</v>
      </c>
      <c r="AE1944" s="55"/>
      <c r="AF1944" s="55" t="s">
        <v>396</v>
      </c>
    </row>
    <row r="1945" spans="1:32" x14ac:dyDescent="0.25">
      <c r="A1945" s="55" t="s">
        <v>35</v>
      </c>
      <c r="B1945" s="55" t="s">
        <v>36</v>
      </c>
      <c r="C1945" s="55" t="s">
        <v>37</v>
      </c>
      <c r="D1945" s="55" t="s">
        <v>121</v>
      </c>
      <c r="E1945" s="55" t="s">
        <v>215</v>
      </c>
      <c r="F1945" s="55" t="s">
        <v>216</v>
      </c>
      <c r="G1945" s="55" t="s">
        <v>124</v>
      </c>
      <c r="H1945" s="55" t="s">
        <v>124</v>
      </c>
      <c r="I1945" s="55" t="s">
        <v>42</v>
      </c>
      <c r="J1945" s="55" t="s">
        <v>250</v>
      </c>
      <c r="K1945" s="55" t="s">
        <v>250</v>
      </c>
      <c r="L1945" s="55" t="s">
        <v>43</v>
      </c>
      <c r="M1945" s="55" t="s">
        <v>44</v>
      </c>
      <c r="N1945" s="55" t="s">
        <v>150</v>
      </c>
      <c r="O1945" s="55" t="s">
        <v>42</v>
      </c>
      <c r="P1945" s="55" t="s">
        <v>392</v>
      </c>
      <c r="Q1945" s="55" t="s">
        <v>393</v>
      </c>
      <c r="R1945" s="55" t="s">
        <v>1108</v>
      </c>
      <c r="S1945" s="55">
        <v>201308</v>
      </c>
      <c r="T1945" s="55" t="s">
        <v>52</v>
      </c>
      <c r="U1945" s="55">
        <v>208.15</v>
      </c>
      <c r="V1945" s="56">
        <v>208.15</v>
      </c>
      <c r="W1945" s="55" t="s">
        <v>340</v>
      </c>
      <c r="X1945" s="55" t="s">
        <v>384</v>
      </c>
      <c r="Y1945" s="55"/>
      <c r="Z1945" s="55" t="s">
        <v>48</v>
      </c>
      <c r="AA1945" s="55" t="s">
        <v>315</v>
      </c>
      <c r="AB1945" s="55" t="s">
        <v>42</v>
      </c>
      <c r="AC1945" s="55" t="s">
        <v>1109</v>
      </c>
      <c r="AD1945" s="55" t="s">
        <v>146</v>
      </c>
      <c r="AE1945" s="55"/>
      <c r="AF1945" s="55" t="s">
        <v>396</v>
      </c>
    </row>
    <row r="1946" spans="1:32" x14ac:dyDescent="0.25">
      <c r="A1946" s="55" t="s">
        <v>35</v>
      </c>
      <c r="B1946" s="55" t="s">
        <v>36</v>
      </c>
      <c r="C1946" s="55" t="s">
        <v>37</v>
      </c>
      <c r="D1946" s="55" t="s">
        <v>121</v>
      </c>
      <c r="E1946" s="55" t="s">
        <v>215</v>
      </c>
      <c r="F1946" s="55" t="s">
        <v>216</v>
      </c>
      <c r="G1946" s="55" t="s">
        <v>124</v>
      </c>
      <c r="H1946" s="55" t="s">
        <v>124</v>
      </c>
      <c r="I1946" s="55" t="s">
        <v>42</v>
      </c>
      <c r="J1946" s="55" t="s">
        <v>250</v>
      </c>
      <c r="K1946" s="55" t="s">
        <v>250</v>
      </c>
      <c r="L1946" s="55" t="s">
        <v>43</v>
      </c>
      <c r="M1946" s="55" t="s">
        <v>44</v>
      </c>
      <c r="N1946" s="55" t="s">
        <v>134</v>
      </c>
      <c r="O1946" s="55" t="s">
        <v>42</v>
      </c>
      <c r="P1946" s="55" t="s">
        <v>392</v>
      </c>
      <c r="Q1946" s="55" t="s">
        <v>135</v>
      </c>
      <c r="R1946" s="55" t="s">
        <v>1108</v>
      </c>
      <c r="S1946" s="55">
        <v>201308</v>
      </c>
      <c r="T1946" s="55" t="s">
        <v>52</v>
      </c>
      <c r="U1946" s="55">
        <v>0</v>
      </c>
      <c r="V1946" s="56">
        <v>10.41</v>
      </c>
      <c r="W1946" s="55"/>
      <c r="X1946" s="55" t="s">
        <v>384</v>
      </c>
      <c r="Y1946" s="55"/>
      <c r="Z1946" s="55" t="s">
        <v>48</v>
      </c>
      <c r="AA1946" s="55" t="s">
        <v>315</v>
      </c>
      <c r="AB1946" s="55" t="s">
        <v>42</v>
      </c>
      <c r="AC1946" s="55" t="s">
        <v>1109</v>
      </c>
      <c r="AD1946" s="55" t="s">
        <v>146</v>
      </c>
      <c r="AE1946" s="55"/>
      <c r="AF1946" s="55" t="s">
        <v>396</v>
      </c>
    </row>
    <row r="1947" spans="1:32" x14ac:dyDescent="0.25">
      <c r="A1947" s="55" t="s">
        <v>35</v>
      </c>
      <c r="B1947" s="55" t="s">
        <v>36</v>
      </c>
      <c r="C1947" s="55" t="s">
        <v>37</v>
      </c>
      <c r="D1947" s="55" t="s">
        <v>121</v>
      </c>
      <c r="E1947" s="55" t="s">
        <v>215</v>
      </c>
      <c r="F1947" s="55" t="s">
        <v>216</v>
      </c>
      <c r="G1947" s="55" t="s">
        <v>124</v>
      </c>
      <c r="H1947" s="55" t="s">
        <v>124</v>
      </c>
      <c r="I1947" s="55" t="s">
        <v>42</v>
      </c>
      <c r="J1947" s="55" t="s">
        <v>250</v>
      </c>
      <c r="K1947" s="55" t="s">
        <v>250</v>
      </c>
      <c r="L1947" s="55" t="s">
        <v>43</v>
      </c>
      <c r="M1947" s="55" t="s">
        <v>44</v>
      </c>
      <c r="N1947" s="55" t="s">
        <v>150</v>
      </c>
      <c r="O1947" s="55" t="s">
        <v>42</v>
      </c>
      <c r="P1947" s="55" t="s">
        <v>392</v>
      </c>
      <c r="Q1947" s="55" t="s">
        <v>393</v>
      </c>
      <c r="R1947" s="55" t="s">
        <v>1110</v>
      </c>
      <c r="S1947" s="55">
        <v>201308</v>
      </c>
      <c r="T1947" s="55" t="s">
        <v>52</v>
      </c>
      <c r="U1947" s="55">
        <v>208.15</v>
      </c>
      <c r="V1947" s="56">
        <v>208.15</v>
      </c>
      <c r="W1947" s="55" t="s">
        <v>340</v>
      </c>
      <c r="X1947" s="55" t="s">
        <v>384</v>
      </c>
      <c r="Y1947" s="55"/>
      <c r="Z1947" s="55" t="s">
        <v>48</v>
      </c>
      <c r="AA1947" s="55" t="s">
        <v>315</v>
      </c>
      <c r="AB1947" s="55" t="s">
        <v>42</v>
      </c>
      <c r="AC1947" s="55" t="s">
        <v>1111</v>
      </c>
      <c r="AD1947" s="55" t="s">
        <v>146</v>
      </c>
      <c r="AE1947" s="55"/>
      <c r="AF1947" s="55" t="s">
        <v>396</v>
      </c>
    </row>
    <row r="1948" spans="1:32" x14ac:dyDescent="0.25">
      <c r="A1948" s="55" t="s">
        <v>35</v>
      </c>
      <c r="B1948" s="55" t="s">
        <v>36</v>
      </c>
      <c r="C1948" s="55" t="s">
        <v>37</v>
      </c>
      <c r="D1948" s="55" t="s">
        <v>121</v>
      </c>
      <c r="E1948" s="55" t="s">
        <v>215</v>
      </c>
      <c r="F1948" s="55" t="s">
        <v>216</v>
      </c>
      <c r="G1948" s="55" t="s">
        <v>124</v>
      </c>
      <c r="H1948" s="55" t="s">
        <v>124</v>
      </c>
      <c r="I1948" s="55" t="s">
        <v>42</v>
      </c>
      <c r="J1948" s="55" t="s">
        <v>250</v>
      </c>
      <c r="K1948" s="55" t="s">
        <v>250</v>
      </c>
      <c r="L1948" s="55" t="s">
        <v>43</v>
      </c>
      <c r="M1948" s="55" t="s">
        <v>44</v>
      </c>
      <c r="N1948" s="55" t="s">
        <v>134</v>
      </c>
      <c r="O1948" s="55" t="s">
        <v>42</v>
      </c>
      <c r="P1948" s="55" t="s">
        <v>392</v>
      </c>
      <c r="Q1948" s="55" t="s">
        <v>135</v>
      </c>
      <c r="R1948" s="55" t="s">
        <v>1110</v>
      </c>
      <c r="S1948" s="55">
        <v>201308</v>
      </c>
      <c r="T1948" s="55" t="s">
        <v>52</v>
      </c>
      <c r="U1948" s="55">
        <v>0</v>
      </c>
      <c r="V1948" s="56">
        <v>10.41</v>
      </c>
      <c r="W1948" s="55"/>
      <c r="X1948" s="55" t="s">
        <v>384</v>
      </c>
      <c r="Y1948" s="55"/>
      <c r="Z1948" s="55" t="s">
        <v>48</v>
      </c>
      <c r="AA1948" s="55" t="s">
        <v>315</v>
      </c>
      <c r="AB1948" s="55" t="s">
        <v>42</v>
      </c>
      <c r="AC1948" s="55" t="s">
        <v>1111</v>
      </c>
      <c r="AD1948" s="55" t="s">
        <v>146</v>
      </c>
      <c r="AE1948" s="55"/>
      <c r="AF1948" s="55" t="s">
        <v>396</v>
      </c>
    </row>
    <row r="1949" spans="1:32" x14ac:dyDescent="0.25">
      <c r="A1949" s="55" t="s">
        <v>35</v>
      </c>
      <c r="B1949" s="55" t="s">
        <v>36</v>
      </c>
      <c r="C1949" s="55" t="s">
        <v>37</v>
      </c>
      <c r="D1949" s="55" t="s">
        <v>121</v>
      </c>
      <c r="E1949" s="55" t="s">
        <v>215</v>
      </c>
      <c r="F1949" s="55" t="s">
        <v>216</v>
      </c>
      <c r="G1949" s="55" t="s">
        <v>124</v>
      </c>
      <c r="H1949" s="55" t="s">
        <v>124</v>
      </c>
      <c r="I1949" s="55" t="s">
        <v>42</v>
      </c>
      <c r="J1949" s="55" t="s">
        <v>250</v>
      </c>
      <c r="K1949" s="55" t="s">
        <v>250</v>
      </c>
      <c r="L1949" s="55" t="s">
        <v>43</v>
      </c>
      <c r="M1949" s="55" t="s">
        <v>44</v>
      </c>
      <c r="N1949" s="55" t="s">
        <v>150</v>
      </c>
      <c r="O1949" s="55" t="s">
        <v>42</v>
      </c>
      <c r="P1949" s="55" t="s">
        <v>430</v>
      </c>
      <c r="Q1949" s="55" t="s">
        <v>431</v>
      </c>
      <c r="R1949" s="55" t="s">
        <v>1115</v>
      </c>
      <c r="S1949" s="55">
        <v>201308</v>
      </c>
      <c r="T1949" s="55" t="s">
        <v>52</v>
      </c>
      <c r="U1949" s="55">
        <v>37688.5</v>
      </c>
      <c r="V1949" s="56">
        <v>37688.5</v>
      </c>
      <c r="W1949" s="55" t="s">
        <v>340</v>
      </c>
      <c r="X1949" s="55" t="s">
        <v>433</v>
      </c>
      <c r="Y1949" s="55"/>
      <c r="Z1949" s="55" t="s">
        <v>48</v>
      </c>
      <c r="AA1949" s="55" t="s">
        <v>315</v>
      </c>
      <c r="AB1949" s="55" t="s">
        <v>42</v>
      </c>
      <c r="AC1949" s="55" t="s">
        <v>1114</v>
      </c>
      <c r="AD1949" s="55" t="s">
        <v>146</v>
      </c>
      <c r="AE1949" s="55"/>
      <c r="AF1949" s="55" t="s">
        <v>434</v>
      </c>
    </row>
    <row r="1950" spans="1:32" x14ac:dyDescent="0.25">
      <c r="A1950" s="55" t="s">
        <v>35</v>
      </c>
      <c r="B1950" s="55" t="s">
        <v>36</v>
      </c>
      <c r="C1950" s="55" t="s">
        <v>37</v>
      </c>
      <c r="D1950" s="55" t="s">
        <v>121</v>
      </c>
      <c r="E1950" s="55" t="s">
        <v>215</v>
      </c>
      <c r="F1950" s="55" t="s">
        <v>216</v>
      </c>
      <c r="G1950" s="55" t="s">
        <v>124</v>
      </c>
      <c r="H1950" s="55" t="s">
        <v>124</v>
      </c>
      <c r="I1950" s="55" t="s">
        <v>42</v>
      </c>
      <c r="J1950" s="55" t="s">
        <v>437</v>
      </c>
      <c r="K1950" s="55" t="s">
        <v>437</v>
      </c>
      <c r="L1950" s="55" t="s">
        <v>43</v>
      </c>
      <c r="M1950" s="55" t="s">
        <v>44</v>
      </c>
      <c r="N1950" s="55" t="s">
        <v>150</v>
      </c>
      <c r="O1950" s="55" t="s">
        <v>42</v>
      </c>
      <c r="P1950" s="55" t="s">
        <v>392</v>
      </c>
      <c r="Q1950" s="55" t="s">
        <v>393</v>
      </c>
      <c r="R1950" s="55" t="s">
        <v>1094</v>
      </c>
      <c r="S1950" s="55">
        <v>201308</v>
      </c>
      <c r="T1950" s="55" t="s">
        <v>52</v>
      </c>
      <c r="U1950" s="55">
        <v>208.15</v>
      </c>
      <c r="V1950" s="56">
        <v>208.15</v>
      </c>
      <c r="W1950" s="55" t="s">
        <v>340</v>
      </c>
      <c r="X1950" s="55" t="s">
        <v>384</v>
      </c>
      <c r="Y1950" s="55"/>
      <c r="Z1950" s="55" t="s">
        <v>48</v>
      </c>
      <c r="AA1950" s="55" t="s">
        <v>315</v>
      </c>
      <c r="AB1950" s="55" t="s">
        <v>42</v>
      </c>
      <c r="AC1950" s="55" t="s">
        <v>1093</v>
      </c>
      <c r="AD1950" s="55" t="s">
        <v>146</v>
      </c>
      <c r="AE1950" s="55"/>
      <c r="AF1950" s="55" t="s">
        <v>396</v>
      </c>
    </row>
    <row r="1951" spans="1:32" x14ac:dyDescent="0.25">
      <c r="A1951" s="55" t="s">
        <v>35</v>
      </c>
      <c r="B1951" s="55" t="s">
        <v>36</v>
      </c>
      <c r="C1951" s="55" t="s">
        <v>37</v>
      </c>
      <c r="D1951" s="55" t="s">
        <v>121</v>
      </c>
      <c r="E1951" s="55" t="s">
        <v>215</v>
      </c>
      <c r="F1951" s="55" t="s">
        <v>216</v>
      </c>
      <c r="G1951" s="55" t="s">
        <v>124</v>
      </c>
      <c r="H1951" s="55" t="s">
        <v>124</v>
      </c>
      <c r="I1951" s="55" t="s">
        <v>42</v>
      </c>
      <c r="J1951" s="55" t="s">
        <v>437</v>
      </c>
      <c r="K1951" s="55" t="s">
        <v>437</v>
      </c>
      <c r="L1951" s="55" t="s">
        <v>43</v>
      </c>
      <c r="M1951" s="55" t="s">
        <v>44</v>
      </c>
      <c r="N1951" s="55" t="s">
        <v>134</v>
      </c>
      <c r="O1951" s="55" t="s">
        <v>42</v>
      </c>
      <c r="P1951" s="55" t="s">
        <v>392</v>
      </c>
      <c r="Q1951" s="55" t="s">
        <v>135</v>
      </c>
      <c r="R1951" s="55" t="s">
        <v>1094</v>
      </c>
      <c r="S1951" s="55">
        <v>201308</v>
      </c>
      <c r="T1951" s="55" t="s">
        <v>52</v>
      </c>
      <c r="U1951" s="55">
        <v>0</v>
      </c>
      <c r="V1951" s="56">
        <v>10.41</v>
      </c>
      <c r="W1951" s="55"/>
      <c r="X1951" s="55" t="s">
        <v>384</v>
      </c>
      <c r="Y1951" s="55"/>
      <c r="Z1951" s="55" t="s">
        <v>48</v>
      </c>
      <c r="AA1951" s="55" t="s">
        <v>315</v>
      </c>
      <c r="AB1951" s="55" t="s">
        <v>42</v>
      </c>
      <c r="AC1951" s="55" t="s">
        <v>1093</v>
      </c>
      <c r="AD1951" s="55" t="s">
        <v>146</v>
      </c>
      <c r="AE1951" s="55"/>
      <c r="AF1951" s="55" t="s">
        <v>396</v>
      </c>
    </row>
    <row r="1952" spans="1:32" x14ac:dyDescent="0.25">
      <c r="A1952" s="55" t="s">
        <v>35</v>
      </c>
      <c r="B1952" s="55" t="s">
        <v>36</v>
      </c>
      <c r="C1952" s="55" t="s">
        <v>37</v>
      </c>
      <c r="D1952" s="55" t="s">
        <v>121</v>
      </c>
      <c r="E1952" s="55" t="s">
        <v>215</v>
      </c>
      <c r="F1952" s="55" t="s">
        <v>216</v>
      </c>
      <c r="G1952" s="55" t="s">
        <v>124</v>
      </c>
      <c r="H1952" s="55" t="s">
        <v>124</v>
      </c>
      <c r="I1952" s="55" t="s">
        <v>42</v>
      </c>
      <c r="J1952" s="55" t="s">
        <v>437</v>
      </c>
      <c r="K1952" s="55" t="s">
        <v>437</v>
      </c>
      <c r="L1952" s="55" t="s">
        <v>43</v>
      </c>
      <c r="M1952" s="55" t="s">
        <v>44</v>
      </c>
      <c r="N1952" s="55" t="s">
        <v>150</v>
      </c>
      <c r="O1952" s="55" t="s">
        <v>42</v>
      </c>
      <c r="P1952" s="55" t="s">
        <v>392</v>
      </c>
      <c r="Q1952" s="55" t="s">
        <v>393</v>
      </c>
      <c r="R1952" s="55" t="s">
        <v>1096</v>
      </c>
      <c r="S1952" s="55">
        <v>201308</v>
      </c>
      <c r="T1952" s="55" t="s">
        <v>52</v>
      </c>
      <c r="U1952" s="55">
        <v>212.41</v>
      </c>
      <c r="V1952" s="56">
        <v>212.41</v>
      </c>
      <c r="W1952" s="55" t="s">
        <v>340</v>
      </c>
      <c r="X1952" s="55" t="s">
        <v>384</v>
      </c>
      <c r="Y1952" s="55"/>
      <c r="Z1952" s="55" t="s">
        <v>48</v>
      </c>
      <c r="AA1952" s="55" t="s">
        <v>315</v>
      </c>
      <c r="AB1952" s="55" t="s">
        <v>42</v>
      </c>
      <c r="AC1952" s="55" t="s">
        <v>1093</v>
      </c>
      <c r="AD1952" s="55" t="s">
        <v>146</v>
      </c>
      <c r="AE1952" s="55"/>
      <c r="AF1952" s="55" t="s">
        <v>396</v>
      </c>
    </row>
    <row r="1953" spans="1:32" x14ac:dyDescent="0.25">
      <c r="A1953" s="55" t="s">
        <v>35</v>
      </c>
      <c r="B1953" s="55" t="s">
        <v>36</v>
      </c>
      <c r="C1953" s="55" t="s">
        <v>37</v>
      </c>
      <c r="D1953" s="55" t="s">
        <v>121</v>
      </c>
      <c r="E1953" s="55" t="s">
        <v>215</v>
      </c>
      <c r="F1953" s="55" t="s">
        <v>216</v>
      </c>
      <c r="G1953" s="55" t="s">
        <v>124</v>
      </c>
      <c r="H1953" s="55" t="s">
        <v>124</v>
      </c>
      <c r="I1953" s="55" t="s">
        <v>42</v>
      </c>
      <c r="J1953" s="55" t="s">
        <v>437</v>
      </c>
      <c r="K1953" s="55" t="s">
        <v>437</v>
      </c>
      <c r="L1953" s="55" t="s">
        <v>43</v>
      </c>
      <c r="M1953" s="55" t="s">
        <v>44</v>
      </c>
      <c r="N1953" s="55" t="s">
        <v>150</v>
      </c>
      <c r="O1953" s="55" t="s">
        <v>42</v>
      </c>
      <c r="P1953" s="55" t="s">
        <v>392</v>
      </c>
      <c r="Q1953" s="55" t="s">
        <v>393</v>
      </c>
      <c r="R1953" s="55" t="s">
        <v>1108</v>
      </c>
      <c r="S1953" s="55">
        <v>201308</v>
      </c>
      <c r="T1953" s="55" t="s">
        <v>52</v>
      </c>
      <c r="U1953" s="55">
        <v>208.15</v>
      </c>
      <c r="V1953" s="56">
        <v>208.15</v>
      </c>
      <c r="W1953" s="55" t="s">
        <v>340</v>
      </c>
      <c r="X1953" s="55" t="s">
        <v>384</v>
      </c>
      <c r="Y1953" s="55"/>
      <c r="Z1953" s="55" t="s">
        <v>48</v>
      </c>
      <c r="AA1953" s="55" t="s">
        <v>315</v>
      </c>
      <c r="AB1953" s="55" t="s">
        <v>42</v>
      </c>
      <c r="AC1953" s="55" t="s">
        <v>1109</v>
      </c>
      <c r="AD1953" s="55" t="s">
        <v>146</v>
      </c>
      <c r="AE1953" s="55"/>
      <c r="AF1953" s="55" t="s">
        <v>396</v>
      </c>
    </row>
    <row r="1954" spans="1:32" x14ac:dyDescent="0.25">
      <c r="A1954" s="55" t="s">
        <v>35</v>
      </c>
      <c r="B1954" s="55" t="s">
        <v>36</v>
      </c>
      <c r="C1954" s="55" t="s">
        <v>37</v>
      </c>
      <c r="D1954" s="55" t="s">
        <v>121</v>
      </c>
      <c r="E1954" s="55" t="s">
        <v>215</v>
      </c>
      <c r="F1954" s="55" t="s">
        <v>216</v>
      </c>
      <c r="G1954" s="55" t="s">
        <v>124</v>
      </c>
      <c r="H1954" s="55" t="s">
        <v>124</v>
      </c>
      <c r="I1954" s="55" t="s">
        <v>42</v>
      </c>
      <c r="J1954" s="55" t="s">
        <v>437</v>
      </c>
      <c r="K1954" s="55" t="s">
        <v>437</v>
      </c>
      <c r="L1954" s="55" t="s">
        <v>43</v>
      </c>
      <c r="M1954" s="55" t="s">
        <v>44</v>
      </c>
      <c r="N1954" s="55" t="s">
        <v>134</v>
      </c>
      <c r="O1954" s="55" t="s">
        <v>42</v>
      </c>
      <c r="P1954" s="55" t="s">
        <v>392</v>
      </c>
      <c r="Q1954" s="55" t="s">
        <v>135</v>
      </c>
      <c r="R1954" s="55" t="s">
        <v>1108</v>
      </c>
      <c r="S1954" s="55">
        <v>201308</v>
      </c>
      <c r="T1954" s="55" t="s">
        <v>52</v>
      </c>
      <c r="U1954" s="55">
        <v>0</v>
      </c>
      <c r="V1954" s="56">
        <v>10.41</v>
      </c>
      <c r="W1954" s="55"/>
      <c r="X1954" s="55" t="s">
        <v>384</v>
      </c>
      <c r="Y1954" s="55"/>
      <c r="Z1954" s="55" t="s">
        <v>48</v>
      </c>
      <c r="AA1954" s="55" t="s">
        <v>315</v>
      </c>
      <c r="AB1954" s="55" t="s">
        <v>42</v>
      </c>
      <c r="AC1954" s="55" t="s">
        <v>1109</v>
      </c>
      <c r="AD1954" s="55" t="s">
        <v>146</v>
      </c>
      <c r="AE1954" s="55"/>
      <c r="AF1954" s="55" t="s">
        <v>396</v>
      </c>
    </row>
    <row r="1955" spans="1:32" x14ac:dyDescent="0.25">
      <c r="A1955" s="55" t="s">
        <v>35</v>
      </c>
      <c r="B1955" s="55" t="s">
        <v>36</v>
      </c>
      <c r="C1955" s="55" t="s">
        <v>37</v>
      </c>
      <c r="D1955" s="55" t="s">
        <v>121</v>
      </c>
      <c r="E1955" s="55" t="s">
        <v>215</v>
      </c>
      <c r="F1955" s="55" t="s">
        <v>216</v>
      </c>
      <c r="G1955" s="55" t="s">
        <v>124</v>
      </c>
      <c r="H1955" s="55" t="s">
        <v>124</v>
      </c>
      <c r="I1955" s="55" t="s">
        <v>42</v>
      </c>
      <c r="J1955" s="55" t="s">
        <v>437</v>
      </c>
      <c r="K1955" s="55" t="s">
        <v>437</v>
      </c>
      <c r="L1955" s="55" t="s">
        <v>43</v>
      </c>
      <c r="M1955" s="55" t="s">
        <v>44</v>
      </c>
      <c r="N1955" s="55" t="s">
        <v>150</v>
      </c>
      <c r="O1955" s="55" t="s">
        <v>42</v>
      </c>
      <c r="P1955" s="55" t="s">
        <v>392</v>
      </c>
      <c r="Q1955" s="55" t="s">
        <v>393</v>
      </c>
      <c r="R1955" s="55" t="s">
        <v>1110</v>
      </c>
      <c r="S1955" s="55">
        <v>201308</v>
      </c>
      <c r="T1955" s="55" t="s">
        <v>52</v>
      </c>
      <c r="U1955" s="55">
        <v>208.15</v>
      </c>
      <c r="V1955" s="56">
        <v>208.15</v>
      </c>
      <c r="W1955" s="55" t="s">
        <v>340</v>
      </c>
      <c r="X1955" s="55" t="s">
        <v>384</v>
      </c>
      <c r="Y1955" s="55"/>
      <c r="Z1955" s="55" t="s">
        <v>48</v>
      </c>
      <c r="AA1955" s="55" t="s">
        <v>315</v>
      </c>
      <c r="AB1955" s="55" t="s">
        <v>42</v>
      </c>
      <c r="AC1955" s="55" t="s">
        <v>1111</v>
      </c>
      <c r="AD1955" s="55" t="s">
        <v>146</v>
      </c>
      <c r="AE1955" s="55"/>
      <c r="AF1955" s="55" t="s">
        <v>396</v>
      </c>
    </row>
    <row r="1956" spans="1:32" x14ac:dyDescent="0.25">
      <c r="A1956" s="55" t="s">
        <v>35</v>
      </c>
      <c r="B1956" s="55" t="s">
        <v>36</v>
      </c>
      <c r="C1956" s="55" t="s">
        <v>37</v>
      </c>
      <c r="D1956" s="55" t="s">
        <v>121</v>
      </c>
      <c r="E1956" s="55" t="s">
        <v>215</v>
      </c>
      <c r="F1956" s="55" t="s">
        <v>216</v>
      </c>
      <c r="G1956" s="55" t="s">
        <v>124</v>
      </c>
      <c r="H1956" s="55" t="s">
        <v>124</v>
      </c>
      <c r="I1956" s="55" t="s">
        <v>42</v>
      </c>
      <c r="J1956" s="55" t="s">
        <v>437</v>
      </c>
      <c r="K1956" s="55" t="s">
        <v>437</v>
      </c>
      <c r="L1956" s="55" t="s">
        <v>43</v>
      </c>
      <c r="M1956" s="55" t="s">
        <v>44</v>
      </c>
      <c r="N1956" s="55" t="s">
        <v>150</v>
      </c>
      <c r="O1956" s="55" t="s">
        <v>42</v>
      </c>
      <c r="P1956" s="55" t="s">
        <v>446</v>
      </c>
      <c r="Q1956" s="55" t="s">
        <v>575</v>
      </c>
      <c r="R1956" s="55" t="s">
        <v>1116</v>
      </c>
      <c r="S1956" s="55">
        <v>201308</v>
      </c>
      <c r="T1956" s="55" t="s">
        <v>52</v>
      </c>
      <c r="U1956" s="55">
        <v>10003.33</v>
      </c>
      <c r="V1956" s="56">
        <v>10003.33</v>
      </c>
      <c r="W1956" s="55" t="s">
        <v>340</v>
      </c>
      <c r="X1956" s="55" t="s">
        <v>577</v>
      </c>
      <c r="Y1956" s="55"/>
      <c r="Z1956" s="55" t="s">
        <v>48</v>
      </c>
      <c r="AA1956" s="55" t="s">
        <v>315</v>
      </c>
      <c r="AB1956" s="55" t="s">
        <v>42</v>
      </c>
      <c r="AC1956" s="55" t="s">
        <v>1114</v>
      </c>
      <c r="AD1956" s="55" t="s">
        <v>146</v>
      </c>
      <c r="AE1956" s="55"/>
      <c r="AF1956" s="55" t="s">
        <v>449</v>
      </c>
    </row>
    <row r="1957" spans="1:32" x14ac:dyDescent="0.25">
      <c r="A1957" s="55" t="s">
        <v>35</v>
      </c>
      <c r="B1957" s="55" t="s">
        <v>36</v>
      </c>
      <c r="C1957" s="55" t="s">
        <v>37</v>
      </c>
      <c r="D1957" s="55" t="s">
        <v>121</v>
      </c>
      <c r="E1957" s="55" t="s">
        <v>215</v>
      </c>
      <c r="F1957" s="55" t="s">
        <v>216</v>
      </c>
      <c r="G1957" s="55" t="s">
        <v>124</v>
      </c>
      <c r="H1957" s="55" t="s">
        <v>124</v>
      </c>
      <c r="I1957" s="55" t="s">
        <v>42</v>
      </c>
      <c r="J1957" s="55" t="s">
        <v>437</v>
      </c>
      <c r="K1957" s="55" t="s">
        <v>437</v>
      </c>
      <c r="L1957" s="55" t="s">
        <v>43</v>
      </c>
      <c r="M1957" s="55" t="s">
        <v>44</v>
      </c>
      <c r="N1957" s="55" t="s">
        <v>134</v>
      </c>
      <c r="O1957" s="55" t="s">
        <v>42</v>
      </c>
      <c r="P1957" s="55" t="s">
        <v>446</v>
      </c>
      <c r="Q1957" s="55" t="s">
        <v>135</v>
      </c>
      <c r="R1957" s="55" t="s">
        <v>1116</v>
      </c>
      <c r="S1957" s="55">
        <v>201308</v>
      </c>
      <c r="T1957" s="55" t="s">
        <v>52</v>
      </c>
      <c r="U1957" s="55">
        <v>0</v>
      </c>
      <c r="V1957" s="56">
        <v>440.94</v>
      </c>
      <c r="W1957" s="55"/>
      <c r="X1957" s="55" t="s">
        <v>577</v>
      </c>
      <c r="Y1957" s="55"/>
      <c r="Z1957" s="55" t="s">
        <v>48</v>
      </c>
      <c r="AA1957" s="55" t="s">
        <v>315</v>
      </c>
      <c r="AB1957" s="55" t="s">
        <v>42</v>
      </c>
      <c r="AC1957" s="55" t="s">
        <v>1114</v>
      </c>
      <c r="AD1957" s="55" t="s">
        <v>146</v>
      </c>
      <c r="AE1957" s="55"/>
      <c r="AF1957" s="55" t="s">
        <v>449</v>
      </c>
    </row>
    <row r="1958" spans="1:32" x14ac:dyDescent="0.25">
      <c r="A1958" s="55" t="s">
        <v>35</v>
      </c>
      <c r="B1958" s="55" t="s">
        <v>36</v>
      </c>
      <c r="C1958" s="55" t="s">
        <v>37</v>
      </c>
      <c r="D1958" s="55" t="s">
        <v>121</v>
      </c>
      <c r="E1958" s="55" t="s">
        <v>215</v>
      </c>
      <c r="F1958" s="55" t="s">
        <v>216</v>
      </c>
      <c r="G1958" s="55" t="s">
        <v>124</v>
      </c>
      <c r="H1958" s="55" t="s">
        <v>124</v>
      </c>
      <c r="I1958" s="55" t="s">
        <v>42</v>
      </c>
      <c r="J1958" s="55" t="s">
        <v>257</v>
      </c>
      <c r="K1958" s="55" t="s">
        <v>257</v>
      </c>
      <c r="L1958" s="55" t="s">
        <v>43</v>
      </c>
      <c r="M1958" s="55" t="s">
        <v>44</v>
      </c>
      <c r="N1958" s="55" t="s">
        <v>134</v>
      </c>
      <c r="O1958" s="55" t="s">
        <v>42</v>
      </c>
      <c r="P1958" s="55" t="s">
        <v>392</v>
      </c>
      <c r="Q1958" s="55" t="s">
        <v>135</v>
      </c>
      <c r="R1958" s="55" t="s">
        <v>1096</v>
      </c>
      <c r="S1958" s="55">
        <v>201308</v>
      </c>
      <c r="T1958" s="55" t="s">
        <v>52</v>
      </c>
      <c r="U1958" s="55">
        <v>0</v>
      </c>
      <c r="V1958" s="56">
        <v>10.62</v>
      </c>
      <c r="W1958" s="55"/>
      <c r="X1958" s="55" t="s">
        <v>384</v>
      </c>
      <c r="Y1958" s="55"/>
      <c r="Z1958" s="55" t="s">
        <v>48</v>
      </c>
      <c r="AA1958" s="55" t="s">
        <v>315</v>
      </c>
      <c r="AB1958" s="55" t="s">
        <v>42</v>
      </c>
      <c r="AC1958" s="55" t="s">
        <v>1093</v>
      </c>
      <c r="AD1958" s="55" t="s">
        <v>146</v>
      </c>
      <c r="AE1958" s="55"/>
      <c r="AF1958" s="55" t="s">
        <v>396</v>
      </c>
    </row>
    <row r="1959" spans="1:32" x14ac:dyDescent="0.25">
      <c r="A1959" s="55" t="s">
        <v>35</v>
      </c>
      <c r="B1959" s="55" t="s">
        <v>36</v>
      </c>
      <c r="C1959" s="55" t="s">
        <v>37</v>
      </c>
      <c r="D1959" s="55" t="s">
        <v>121</v>
      </c>
      <c r="E1959" s="55" t="s">
        <v>215</v>
      </c>
      <c r="F1959" s="55" t="s">
        <v>216</v>
      </c>
      <c r="G1959" s="55" t="s">
        <v>124</v>
      </c>
      <c r="H1959" s="55" t="s">
        <v>124</v>
      </c>
      <c r="I1959" s="55" t="s">
        <v>42</v>
      </c>
      <c r="J1959" s="55" t="s">
        <v>437</v>
      </c>
      <c r="K1959" s="55" t="s">
        <v>437</v>
      </c>
      <c r="L1959" s="55" t="s">
        <v>43</v>
      </c>
      <c r="M1959" s="55" t="s">
        <v>44</v>
      </c>
      <c r="N1959" s="55" t="s">
        <v>134</v>
      </c>
      <c r="O1959" s="55" t="s">
        <v>42</v>
      </c>
      <c r="P1959" s="55" t="s">
        <v>392</v>
      </c>
      <c r="Q1959" s="55" t="s">
        <v>135</v>
      </c>
      <c r="R1959" s="55" t="s">
        <v>1096</v>
      </c>
      <c r="S1959" s="55">
        <v>201308</v>
      </c>
      <c r="T1959" s="55" t="s">
        <v>52</v>
      </c>
      <c r="U1959" s="55">
        <v>0</v>
      </c>
      <c r="V1959" s="56">
        <v>10.62</v>
      </c>
      <c r="W1959" s="55"/>
      <c r="X1959" s="55" t="s">
        <v>384</v>
      </c>
      <c r="Y1959" s="55"/>
      <c r="Z1959" s="55" t="s">
        <v>48</v>
      </c>
      <c r="AA1959" s="55" t="s">
        <v>315</v>
      </c>
      <c r="AB1959" s="55" t="s">
        <v>42</v>
      </c>
      <c r="AC1959" s="55" t="s">
        <v>1093</v>
      </c>
      <c r="AD1959" s="55" t="s">
        <v>146</v>
      </c>
      <c r="AE1959" s="55"/>
      <c r="AF1959" s="55" t="s">
        <v>396</v>
      </c>
    </row>
    <row r="1960" spans="1:32" x14ac:dyDescent="0.25">
      <c r="A1960" s="55" t="s">
        <v>35</v>
      </c>
      <c r="B1960" s="55" t="s">
        <v>36</v>
      </c>
      <c r="C1960" s="55" t="s">
        <v>37</v>
      </c>
      <c r="D1960" s="55" t="s">
        <v>121</v>
      </c>
      <c r="E1960" s="55" t="s">
        <v>215</v>
      </c>
      <c r="F1960" s="55" t="s">
        <v>216</v>
      </c>
      <c r="G1960" s="55" t="s">
        <v>124</v>
      </c>
      <c r="H1960" s="55" t="s">
        <v>124</v>
      </c>
      <c r="I1960" s="55" t="s">
        <v>42</v>
      </c>
      <c r="J1960" s="55" t="s">
        <v>437</v>
      </c>
      <c r="K1960" s="55" t="s">
        <v>437</v>
      </c>
      <c r="L1960" s="55" t="s">
        <v>43</v>
      </c>
      <c r="M1960" s="55" t="s">
        <v>44</v>
      </c>
      <c r="N1960" s="55" t="s">
        <v>150</v>
      </c>
      <c r="O1960" s="55" t="s">
        <v>42</v>
      </c>
      <c r="P1960" s="55" t="s">
        <v>392</v>
      </c>
      <c r="Q1960" s="55" t="s">
        <v>393</v>
      </c>
      <c r="R1960" s="55" t="s">
        <v>1095</v>
      </c>
      <c r="S1960" s="55">
        <v>201308</v>
      </c>
      <c r="T1960" s="55" t="s">
        <v>52</v>
      </c>
      <c r="U1960" s="55">
        <v>188.51</v>
      </c>
      <c r="V1960" s="56">
        <v>188.51</v>
      </c>
      <c r="W1960" s="55" t="s">
        <v>340</v>
      </c>
      <c r="X1960" s="55" t="s">
        <v>384</v>
      </c>
      <c r="Y1960" s="55"/>
      <c r="Z1960" s="55" t="s">
        <v>48</v>
      </c>
      <c r="AA1960" s="55" t="s">
        <v>315</v>
      </c>
      <c r="AB1960" s="55" t="s">
        <v>42</v>
      </c>
      <c r="AC1960" s="55" t="s">
        <v>1093</v>
      </c>
      <c r="AD1960" s="55" t="s">
        <v>146</v>
      </c>
      <c r="AE1960" s="55"/>
      <c r="AF1960" s="55" t="s">
        <v>396</v>
      </c>
    </row>
    <row r="1961" spans="1:32" x14ac:dyDescent="0.25">
      <c r="A1961" s="55" t="s">
        <v>35</v>
      </c>
      <c r="B1961" s="55" t="s">
        <v>36</v>
      </c>
      <c r="C1961" s="55" t="s">
        <v>37</v>
      </c>
      <c r="D1961" s="55" t="s">
        <v>121</v>
      </c>
      <c r="E1961" s="55" t="s">
        <v>215</v>
      </c>
      <c r="F1961" s="55" t="s">
        <v>216</v>
      </c>
      <c r="G1961" s="55" t="s">
        <v>124</v>
      </c>
      <c r="H1961" s="55" t="s">
        <v>124</v>
      </c>
      <c r="I1961" s="55" t="s">
        <v>42</v>
      </c>
      <c r="J1961" s="55" t="s">
        <v>437</v>
      </c>
      <c r="K1961" s="55" t="s">
        <v>437</v>
      </c>
      <c r="L1961" s="55" t="s">
        <v>43</v>
      </c>
      <c r="M1961" s="55" t="s">
        <v>44</v>
      </c>
      <c r="N1961" s="55" t="s">
        <v>134</v>
      </c>
      <c r="O1961" s="55" t="s">
        <v>42</v>
      </c>
      <c r="P1961" s="55" t="s">
        <v>392</v>
      </c>
      <c r="Q1961" s="55" t="s">
        <v>135</v>
      </c>
      <c r="R1961" s="55" t="s">
        <v>1095</v>
      </c>
      <c r="S1961" s="55">
        <v>201308</v>
      </c>
      <c r="T1961" s="55" t="s">
        <v>52</v>
      </c>
      <c r="U1961" s="55">
        <v>0</v>
      </c>
      <c r="V1961" s="56">
        <v>9.43</v>
      </c>
      <c r="W1961" s="55"/>
      <c r="X1961" s="55" t="s">
        <v>384</v>
      </c>
      <c r="Y1961" s="55"/>
      <c r="Z1961" s="55" t="s">
        <v>48</v>
      </c>
      <c r="AA1961" s="55" t="s">
        <v>315</v>
      </c>
      <c r="AB1961" s="55" t="s">
        <v>42</v>
      </c>
      <c r="AC1961" s="55" t="s">
        <v>1093</v>
      </c>
      <c r="AD1961" s="55" t="s">
        <v>146</v>
      </c>
      <c r="AE1961" s="55"/>
      <c r="AF1961" s="55" t="s">
        <v>396</v>
      </c>
    </row>
    <row r="1962" spans="1:32" x14ac:dyDescent="0.25">
      <c r="A1962" s="55" t="s">
        <v>35</v>
      </c>
      <c r="B1962" s="55" t="s">
        <v>36</v>
      </c>
      <c r="C1962" s="55" t="s">
        <v>37</v>
      </c>
      <c r="D1962" s="55" t="s">
        <v>121</v>
      </c>
      <c r="E1962" s="55" t="s">
        <v>215</v>
      </c>
      <c r="F1962" s="55" t="s">
        <v>216</v>
      </c>
      <c r="G1962" s="55" t="s">
        <v>124</v>
      </c>
      <c r="H1962" s="55" t="s">
        <v>124</v>
      </c>
      <c r="I1962" s="55" t="s">
        <v>42</v>
      </c>
      <c r="J1962" s="55" t="s">
        <v>257</v>
      </c>
      <c r="K1962" s="55" t="s">
        <v>257</v>
      </c>
      <c r="L1962" s="55" t="s">
        <v>43</v>
      </c>
      <c r="M1962" s="55" t="s">
        <v>44</v>
      </c>
      <c r="N1962" s="55" t="s">
        <v>150</v>
      </c>
      <c r="O1962" s="55" t="s">
        <v>42</v>
      </c>
      <c r="P1962" s="55" t="s">
        <v>392</v>
      </c>
      <c r="Q1962" s="55" t="s">
        <v>393</v>
      </c>
      <c r="R1962" s="55" t="s">
        <v>1096</v>
      </c>
      <c r="S1962" s="55">
        <v>201308</v>
      </c>
      <c r="T1962" s="55" t="s">
        <v>52</v>
      </c>
      <c r="U1962" s="55">
        <v>212.41</v>
      </c>
      <c r="V1962" s="56">
        <v>212.41</v>
      </c>
      <c r="W1962" s="55" t="s">
        <v>340</v>
      </c>
      <c r="X1962" s="55" t="s">
        <v>384</v>
      </c>
      <c r="Y1962" s="55"/>
      <c r="Z1962" s="55" t="s">
        <v>48</v>
      </c>
      <c r="AA1962" s="55" t="s">
        <v>315</v>
      </c>
      <c r="AB1962" s="55" t="s">
        <v>42</v>
      </c>
      <c r="AC1962" s="55" t="s">
        <v>1093</v>
      </c>
      <c r="AD1962" s="55" t="s">
        <v>146</v>
      </c>
      <c r="AE1962" s="55"/>
      <c r="AF1962" s="55" t="s">
        <v>396</v>
      </c>
    </row>
    <row r="1963" spans="1:32" x14ac:dyDescent="0.25">
      <c r="A1963" s="55" t="s">
        <v>35</v>
      </c>
      <c r="B1963" s="55" t="s">
        <v>36</v>
      </c>
      <c r="C1963" s="55" t="s">
        <v>37</v>
      </c>
      <c r="D1963" s="55" t="s">
        <v>121</v>
      </c>
      <c r="E1963" s="55" t="s">
        <v>215</v>
      </c>
      <c r="F1963" s="55" t="s">
        <v>216</v>
      </c>
      <c r="G1963" s="55" t="s">
        <v>124</v>
      </c>
      <c r="H1963" s="55" t="s">
        <v>124</v>
      </c>
      <c r="I1963" s="55" t="s">
        <v>42</v>
      </c>
      <c r="J1963" s="55" t="s">
        <v>437</v>
      </c>
      <c r="K1963" s="55" t="s">
        <v>437</v>
      </c>
      <c r="L1963" s="55" t="s">
        <v>43</v>
      </c>
      <c r="M1963" s="55" t="s">
        <v>44</v>
      </c>
      <c r="N1963" s="55" t="s">
        <v>134</v>
      </c>
      <c r="O1963" s="55" t="s">
        <v>42</v>
      </c>
      <c r="P1963" s="55" t="s">
        <v>392</v>
      </c>
      <c r="Q1963" s="55" t="s">
        <v>135</v>
      </c>
      <c r="R1963" s="55" t="s">
        <v>1110</v>
      </c>
      <c r="S1963" s="55">
        <v>201308</v>
      </c>
      <c r="T1963" s="55" t="s">
        <v>52</v>
      </c>
      <c r="U1963" s="55">
        <v>0</v>
      </c>
      <c r="V1963" s="56">
        <v>10.41</v>
      </c>
      <c r="W1963" s="55"/>
      <c r="X1963" s="55" t="s">
        <v>384</v>
      </c>
      <c r="Y1963" s="55"/>
      <c r="Z1963" s="55" t="s">
        <v>48</v>
      </c>
      <c r="AA1963" s="55" t="s">
        <v>315</v>
      </c>
      <c r="AB1963" s="55" t="s">
        <v>42</v>
      </c>
      <c r="AC1963" s="55" t="s">
        <v>1111</v>
      </c>
      <c r="AD1963" s="55" t="s">
        <v>146</v>
      </c>
      <c r="AE1963" s="55"/>
      <c r="AF1963" s="55" t="s">
        <v>396</v>
      </c>
    </row>
    <row r="1964" spans="1:32" x14ac:dyDescent="0.25">
      <c r="A1964" s="55" t="s">
        <v>35</v>
      </c>
      <c r="B1964" s="55" t="s">
        <v>36</v>
      </c>
      <c r="C1964" s="55" t="s">
        <v>37</v>
      </c>
      <c r="D1964" s="55" t="s">
        <v>121</v>
      </c>
      <c r="E1964" s="55" t="s">
        <v>215</v>
      </c>
      <c r="F1964" s="55" t="s">
        <v>216</v>
      </c>
      <c r="G1964" s="55" t="s">
        <v>124</v>
      </c>
      <c r="H1964" s="55" t="s">
        <v>124</v>
      </c>
      <c r="I1964" s="55" t="s">
        <v>42</v>
      </c>
      <c r="J1964" s="55" t="s">
        <v>257</v>
      </c>
      <c r="K1964" s="55" t="s">
        <v>257</v>
      </c>
      <c r="L1964" s="55" t="s">
        <v>43</v>
      </c>
      <c r="M1964" s="55" t="s">
        <v>44</v>
      </c>
      <c r="N1964" s="55" t="s">
        <v>150</v>
      </c>
      <c r="O1964" s="55" t="s">
        <v>42</v>
      </c>
      <c r="P1964" s="55" t="s">
        <v>392</v>
      </c>
      <c r="Q1964" s="55" t="s">
        <v>393</v>
      </c>
      <c r="R1964" s="55" t="s">
        <v>1094</v>
      </c>
      <c r="S1964" s="55">
        <v>201308</v>
      </c>
      <c r="T1964" s="55" t="s">
        <v>52</v>
      </c>
      <c r="U1964" s="55">
        <v>208.15</v>
      </c>
      <c r="V1964" s="56">
        <v>208.15</v>
      </c>
      <c r="W1964" s="55" t="s">
        <v>340</v>
      </c>
      <c r="X1964" s="55" t="s">
        <v>384</v>
      </c>
      <c r="Y1964" s="55"/>
      <c r="Z1964" s="55" t="s">
        <v>48</v>
      </c>
      <c r="AA1964" s="55" t="s">
        <v>315</v>
      </c>
      <c r="AB1964" s="55" t="s">
        <v>42</v>
      </c>
      <c r="AC1964" s="55" t="s">
        <v>1093</v>
      </c>
      <c r="AD1964" s="55" t="s">
        <v>146</v>
      </c>
      <c r="AE1964" s="55"/>
      <c r="AF1964" s="55" t="s">
        <v>396</v>
      </c>
    </row>
    <row r="1965" spans="1:32" x14ac:dyDescent="0.25">
      <c r="A1965" s="55" t="s">
        <v>35</v>
      </c>
      <c r="B1965" s="55" t="s">
        <v>36</v>
      </c>
      <c r="C1965" s="55" t="s">
        <v>37</v>
      </c>
      <c r="D1965" s="55" t="s">
        <v>121</v>
      </c>
      <c r="E1965" s="55" t="s">
        <v>215</v>
      </c>
      <c r="F1965" s="55" t="s">
        <v>216</v>
      </c>
      <c r="G1965" s="55" t="s">
        <v>124</v>
      </c>
      <c r="H1965" s="55" t="s">
        <v>124</v>
      </c>
      <c r="I1965" s="55" t="s">
        <v>42</v>
      </c>
      <c r="J1965" s="55" t="s">
        <v>257</v>
      </c>
      <c r="K1965" s="55" t="s">
        <v>257</v>
      </c>
      <c r="L1965" s="55" t="s">
        <v>43</v>
      </c>
      <c r="M1965" s="55" t="s">
        <v>44</v>
      </c>
      <c r="N1965" s="55" t="s">
        <v>134</v>
      </c>
      <c r="O1965" s="55" t="s">
        <v>42</v>
      </c>
      <c r="P1965" s="55" t="s">
        <v>392</v>
      </c>
      <c r="Q1965" s="55" t="s">
        <v>135</v>
      </c>
      <c r="R1965" s="55" t="s">
        <v>1094</v>
      </c>
      <c r="S1965" s="55">
        <v>201308</v>
      </c>
      <c r="T1965" s="55" t="s">
        <v>52</v>
      </c>
      <c r="U1965" s="55">
        <v>0</v>
      </c>
      <c r="V1965" s="56">
        <v>10.41</v>
      </c>
      <c r="W1965" s="55"/>
      <c r="X1965" s="55" t="s">
        <v>384</v>
      </c>
      <c r="Y1965" s="55"/>
      <c r="Z1965" s="55" t="s">
        <v>48</v>
      </c>
      <c r="AA1965" s="55" t="s">
        <v>315</v>
      </c>
      <c r="AB1965" s="55" t="s">
        <v>42</v>
      </c>
      <c r="AC1965" s="55" t="s">
        <v>1093</v>
      </c>
      <c r="AD1965" s="55" t="s">
        <v>146</v>
      </c>
      <c r="AE1965" s="55"/>
      <c r="AF1965" s="55" t="s">
        <v>396</v>
      </c>
    </row>
    <row r="1966" spans="1:32" x14ac:dyDescent="0.25">
      <c r="A1966" s="55" t="s">
        <v>35</v>
      </c>
      <c r="B1966" s="55" t="s">
        <v>36</v>
      </c>
      <c r="C1966" s="55" t="s">
        <v>37</v>
      </c>
      <c r="D1966" s="55" t="s">
        <v>121</v>
      </c>
      <c r="E1966" s="55" t="s">
        <v>215</v>
      </c>
      <c r="F1966" s="55" t="s">
        <v>216</v>
      </c>
      <c r="G1966" s="55" t="s">
        <v>124</v>
      </c>
      <c r="H1966" s="55" t="s">
        <v>124</v>
      </c>
      <c r="I1966" s="55" t="s">
        <v>42</v>
      </c>
      <c r="J1966" s="55" t="s">
        <v>257</v>
      </c>
      <c r="K1966" s="55" t="s">
        <v>257</v>
      </c>
      <c r="L1966" s="55" t="s">
        <v>43</v>
      </c>
      <c r="M1966" s="55" t="s">
        <v>44</v>
      </c>
      <c r="N1966" s="55" t="s">
        <v>150</v>
      </c>
      <c r="O1966" s="55" t="s">
        <v>42</v>
      </c>
      <c r="P1966" s="55" t="s">
        <v>392</v>
      </c>
      <c r="Q1966" s="55" t="s">
        <v>393</v>
      </c>
      <c r="R1966" s="55" t="s">
        <v>1095</v>
      </c>
      <c r="S1966" s="55">
        <v>201308</v>
      </c>
      <c r="T1966" s="55" t="s">
        <v>52</v>
      </c>
      <c r="U1966" s="55">
        <v>188.51</v>
      </c>
      <c r="V1966" s="56">
        <v>188.51</v>
      </c>
      <c r="W1966" s="55" t="s">
        <v>340</v>
      </c>
      <c r="X1966" s="55" t="s">
        <v>384</v>
      </c>
      <c r="Y1966" s="55"/>
      <c r="Z1966" s="55" t="s">
        <v>48</v>
      </c>
      <c r="AA1966" s="55" t="s">
        <v>315</v>
      </c>
      <c r="AB1966" s="55" t="s">
        <v>42</v>
      </c>
      <c r="AC1966" s="55" t="s">
        <v>1093</v>
      </c>
      <c r="AD1966" s="55" t="s">
        <v>146</v>
      </c>
      <c r="AE1966" s="55"/>
      <c r="AF1966" s="55" t="s">
        <v>396</v>
      </c>
    </row>
    <row r="1967" spans="1:32" x14ac:dyDescent="0.25">
      <c r="A1967" s="55" t="s">
        <v>35</v>
      </c>
      <c r="B1967" s="55" t="s">
        <v>36</v>
      </c>
      <c r="C1967" s="55" t="s">
        <v>37</v>
      </c>
      <c r="D1967" s="55" t="s">
        <v>121</v>
      </c>
      <c r="E1967" s="55" t="s">
        <v>215</v>
      </c>
      <c r="F1967" s="55" t="s">
        <v>216</v>
      </c>
      <c r="G1967" s="55" t="s">
        <v>124</v>
      </c>
      <c r="H1967" s="55" t="s">
        <v>124</v>
      </c>
      <c r="I1967" s="55" t="s">
        <v>42</v>
      </c>
      <c r="J1967" s="55" t="s">
        <v>257</v>
      </c>
      <c r="K1967" s="55" t="s">
        <v>257</v>
      </c>
      <c r="L1967" s="55" t="s">
        <v>43</v>
      </c>
      <c r="M1967" s="55" t="s">
        <v>44</v>
      </c>
      <c r="N1967" s="55" t="s">
        <v>134</v>
      </c>
      <c r="O1967" s="55" t="s">
        <v>42</v>
      </c>
      <c r="P1967" s="55" t="s">
        <v>392</v>
      </c>
      <c r="Q1967" s="55" t="s">
        <v>135</v>
      </c>
      <c r="R1967" s="55" t="s">
        <v>1095</v>
      </c>
      <c r="S1967" s="55">
        <v>201308</v>
      </c>
      <c r="T1967" s="55" t="s">
        <v>52</v>
      </c>
      <c r="U1967" s="55">
        <v>0</v>
      </c>
      <c r="V1967" s="56">
        <v>9.43</v>
      </c>
      <c r="W1967" s="55"/>
      <c r="X1967" s="55" t="s">
        <v>384</v>
      </c>
      <c r="Y1967" s="55"/>
      <c r="Z1967" s="55" t="s">
        <v>48</v>
      </c>
      <c r="AA1967" s="55" t="s">
        <v>315</v>
      </c>
      <c r="AB1967" s="55" t="s">
        <v>42</v>
      </c>
      <c r="AC1967" s="55" t="s">
        <v>1093</v>
      </c>
      <c r="AD1967" s="55" t="s">
        <v>146</v>
      </c>
      <c r="AE1967" s="55"/>
      <c r="AF1967" s="55" t="s">
        <v>396</v>
      </c>
    </row>
    <row r="1968" spans="1:32" x14ac:dyDescent="0.25">
      <c r="A1968" s="55" t="s">
        <v>35</v>
      </c>
      <c r="B1968" s="55" t="s">
        <v>36</v>
      </c>
      <c r="C1968" s="55" t="s">
        <v>37</v>
      </c>
      <c r="D1968" s="55" t="s">
        <v>121</v>
      </c>
      <c r="E1968" s="55" t="s">
        <v>215</v>
      </c>
      <c r="F1968" s="55" t="s">
        <v>216</v>
      </c>
      <c r="G1968" s="55" t="s">
        <v>124</v>
      </c>
      <c r="H1968" s="55" t="s">
        <v>124</v>
      </c>
      <c r="I1968" s="55" t="s">
        <v>42</v>
      </c>
      <c r="J1968" s="55" t="s">
        <v>257</v>
      </c>
      <c r="K1968" s="55" t="s">
        <v>257</v>
      </c>
      <c r="L1968" s="55" t="s">
        <v>43</v>
      </c>
      <c r="M1968" s="55" t="s">
        <v>44</v>
      </c>
      <c r="N1968" s="55" t="s">
        <v>134</v>
      </c>
      <c r="O1968" s="55" t="s">
        <v>42</v>
      </c>
      <c r="P1968" s="55" t="s">
        <v>392</v>
      </c>
      <c r="Q1968" s="55" t="s">
        <v>135</v>
      </c>
      <c r="R1968" s="55" t="s">
        <v>1108</v>
      </c>
      <c r="S1968" s="55">
        <v>201308</v>
      </c>
      <c r="T1968" s="55" t="s">
        <v>52</v>
      </c>
      <c r="U1968" s="55">
        <v>0</v>
      </c>
      <c r="V1968" s="56">
        <v>10.41</v>
      </c>
      <c r="W1968" s="55"/>
      <c r="X1968" s="55" t="s">
        <v>384</v>
      </c>
      <c r="Y1968" s="55"/>
      <c r="Z1968" s="55" t="s">
        <v>48</v>
      </c>
      <c r="AA1968" s="55" t="s">
        <v>315</v>
      </c>
      <c r="AB1968" s="55" t="s">
        <v>42</v>
      </c>
      <c r="AC1968" s="55" t="s">
        <v>1109</v>
      </c>
      <c r="AD1968" s="55" t="s">
        <v>146</v>
      </c>
      <c r="AE1968" s="55"/>
      <c r="AF1968" s="55" t="s">
        <v>396</v>
      </c>
    </row>
    <row r="1969" spans="1:32" x14ac:dyDescent="0.25">
      <c r="A1969" s="55" t="s">
        <v>35</v>
      </c>
      <c r="B1969" s="55" t="s">
        <v>36</v>
      </c>
      <c r="C1969" s="55" t="s">
        <v>37</v>
      </c>
      <c r="D1969" s="55" t="s">
        <v>121</v>
      </c>
      <c r="E1969" s="55" t="s">
        <v>215</v>
      </c>
      <c r="F1969" s="55" t="s">
        <v>216</v>
      </c>
      <c r="G1969" s="55" t="s">
        <v>124</v>
      </c>
      <c r="H1969" s="55" t="s">
        <v>124</v>
      </c>
      <c r="I1969" s="55" t="s">
        <v>42</v>
      </c>
      <c r="J1969" s="55" t="s">
        <v>257</v>
      </c>
      <c r="K1969" s="55" t="s">
        <v>257</v>
      </c>
      <c r="L1969" s="55" t="s">
        <v>43</v>
      </c>
      <c r="M1969" s="55" t="s">
        <v>44</v>
      </c>
      <c r="N1969" s="55" t="s">
        <v>150</v>
      </c>
      <c r="O1969" s="55" t="s">
        <v>42</v>
      </c>
      <c r="P1969" s="55" t="s">
        <v>424</v>
      </c>
      <c r="Q1969" s="55" t="s">
        <v>441</v>
      </c>
      <c r="R1969" s="55" t="s">
        <v>1117</v>
      </c>
      <c r="S1969" s="55">
        <v>201308</v>
      </c>
      <c r="T1969" s="55" t="s">
        <v>52</v>
      </c>
      <c r="U1969" s="55">
        <v>8334</v>
      </c>
      <c r="V1969" s="56">
        <v>8334</v>
      </c>
      <c r="W1969" s="55" t="s">
        <v>340</v>
      </c>
      <c r="X1969" s="55" t="s">
        <v>440</v>
      </c>
      <c r="Y1969" s="55"/>
      <c r="Z1969" s="55" t="s">
        <v>48</v>
      </c>
      <c r="AA1969" s="55" t="s">
        <v>315</v>
      </c>
      <c r="AB1969" s="55" t="s">
        <v>42</v>
      </c>
      <c r="AC1969" s="55" t="s">
        <v>1109</v>
      </c>
      <c r="AD1969" s="55" t="s">
        <v>146</v>
      </c>
      <c r="AE1969" s="55"/>
      <c r="AF1969" s="55" t="s">
        <v>427</v>
      </c>
    </row>
    <row r="1970" spans="1:32" x14ac:dyDescent="0.25">
      <c r="A1970" s="55" t="s">
        <v>35</v>
      </c>
      <c r="B1970" s="55" t="s">
        <v>36</v>
      </c>
      <c r="C1970" s="55" t="s">
        <v>37</v>
      </c>
      <c r="D1970" s="55" t="s">
        <v>121</v>
      </c>
      <c r="E1970" s="55" t="s">
        <v>215</v>
      </c>
      <c r="F1970" s="55" t="s">
        <v>216</v>
      </c>
      <c r="G1970" s="55" t="s">
        <v>124</v>
      </c>
      <c r="H1970" s="55" t="s">
        <v>124</v>
      </c>
      <c r="I1970" s="55" t="s">
        <v>42</v>
      </c>
      <c r="J1970" s="55" t="s">
        <v>257</v>
      </c>
      <c r="K1970" s="55" t="s">
        <v>257</v>
      </c>
      <c r="L1970" s="55" t="s">
        <v>43</v>
      </c>
      <c r="M1970" s="55" t="s">
        <v>44</v>
      </c>
      <c r="N1970" s="55" t="s">
        <v>150</v>
      </c>
      <c r="O1970" s="55" t="s">
        <v>42</v>
      </c>
      <c r="P1970" s="55" t="s">
        <v>392</v>
      </c>
      <c r="Q1970" s="55" t="s">
        <v>393</v>
      </c>
      <c r="R1970" s="55" t="s">
        <v>1108</v>
      </c>
      <c r="S1970" s="55">
        <v>201308</v>
      </c>
      <c r="T1970" s="55" t="s">
        <v>52</v>
      </c>
      <c r="U1970" s="55">
        <v>208.15</v>
      </c>
      <c r="V1970" s="56">
        <v>208.15</v>
      </c>
      <c r="W1970" s="55" t="s">
        <v>340</v>
      </c>
      <c r="X1970" s="55" t="s">
        <v>384</v>
      </c>
      <c r="Y1970" s="55"/>
      <c r="Z1970" s="55" t="s">
        <v>48</v>
      </c>
      <c r="AA1970" s="55" t="s">
        <v>315</v>
      </c>
      <c r="AB1970" s="55" t="s">
        <v>42</v>
      </c>
      <c r="AC1970" s="55" t="s">
        <v>1109</v>
      </c>
      <c r="AD1970" s="55" t="s">
        <v>146</v>
      </c>
      <c r="AE1970" s="55"/>
      <c r="AF1970" s="55" t="s">
        <v>396</v>
      </c>
    </row>
    <row r="1971" spans="1:32" x14ac:dyDescent="0.25">
      <c r="A1971" s="55" t="s">
        <v>35</v>
      </c>
      <c r="B1971" s="55" t="s">
        <v>36</v>
      </c>
      <c r="C1971" s="55" t="s">
        <v>37</v>
      </c>
      <c r="D1971" s="55" t="s">
        <v>121</v>
      </c>
      <c r="E1971" s="55" t="s">
        <v>215</v>
      </c>
      <c r="F1971" s="55" t="s">
        <v>216</v>
      </c>
      <c r="G1971" s="55" t="s">
        <v>124</v>
      </c>
      <c r="H1971" s="55" t="s">
        <v>124</v>
      </c>
      <c r="I1971" s="55" t="s">
        <v>42</v>
      </c>
      <c r="J1971" s="55" t="s">
        <v>257</v>
      </c>
      <c r="K1971" s="55" t="s">
        <v>257</v>
      </c>
      <c r="L1971" s="55" t="s">
        <v>43</v>
      </c>
      <c r="M1971" s="55" t="s">
        <v>44</v>
      </c>
      <c r="N1971" s="55" t="s">
        <v>150</v>
      </c>
      <c r="O1971" s="55" t="s">
        <v>42</v>
      </c>
      <c r="P1971" s="55" t="s">
        <v>392</v>
      </c>
      <c r="Q1971" s="55" t="s">
        <v>393</v>
      </c>
      <c r="R1971" s="55" t="s">
        <v>1110</v>
      </c>
      <c r="S1971" s="55">
        <v>201308</v>
      </c>
      <c r="T1971" s="55" t="s">
        <v>52</v>
      </c>
      <c r="U1971" s="55">
        <v>208.15</v>
      </c>
      <c r="V1971" s="56">
        <v>208.15</v>
      </c>
      <c r="W1971" s="55" t="s">
        <v>340</v>
      </c>
      <c r="X1971" s="55" t="s">
        <v>384</v>
      </c>
      <c r="Y1971" s="55"/>
      <c r="Z1971" s="55" t="s">
        <v>48</v>
      </c>
      <c r="AA1971" s="55" t="s">
        <v>315</v>
      </c>
      <c r="AB1971" s="55" t="s">
        <v>42</v>
      </c>
      <c r="AC1971" s="55" t="s">
        <v>1111</v>
      </c>
      <c r="AD1971" s="55" t="s">
        <v>146</v>
      </c>
      <c r="AE1971" s="55"/>
      <c r="AF1971" s="55" t="s">
        <v>396</v>
      </c>
    </row>
    <row r="1972" spans="1:32" x14ac:dyDescent="0.25">
      <c r="A1972" s="55" t="s">
        <v>35</v>
      </c>
      <c r="B1972" s="55" t="s">
        <v>36</v>
      </c>
      <c r="C1972" s="55" t="s">
        <v>37</v>
      </c>
      <c r="D1972" s="55" t="s">
        <v>121</v>
      </c>
      <c r="E1972" s="55" t="s">
        <v>215</v>
      </c>
      <c r="F1972" s="55" t="s">
        <v>216</v>
      </c>
      <c r="G1972" s="55" t="s">
        <v>124</v>
      </c>
      <c r="H1972" s="55" t="s">
        <v>124</v>
      </c>
      <c r="I1972" s="55" t="s">
        <v>42</v>
      </c>
      <c r="J1972" s="55" t="s">
        <v>257</v>
      </c>
      <c r="K1972" s="55" t="s">
        <v>257</v>
      </c>
      <c r="L1972" s="55" t="s">
        <v>43</v>
      </c>
      <c r="M1972" s="55" t="s">
        <v>44</v>
      </c>
      <c r="N1972" s="55" t="s">
        <v>134</v>
      </c>
      <c r="O1972" s="55" t="s">
        <v>42</v>
      </c>
      <c r="P1972" s="55" t="s">
        <v>392</v>
      </c>
      <c r="Q1972" s="55" t="s">
        <v>135</v>
      </c>
      <c r="R1972" s="55" t="s">
        <v>1110</v>
      </c>
      <c r="S1972" s="55">
        <v>201308</v>
      </c>
      <c r="T1972" s="55" t="s">
        <v>52</v>
      </c>
      <c r="U1972" s="55">
        <v>0</v>
      </c>
      <c r="V1972" s="56">
        <v>10.41</v>
      </c>
      <c r="W1972" s="55"/>
      <c r="X1972" s="55" t="s">
        <v>384</v>
      </c>
      <c r="Y1972" s="55"/>
      <c r="Z1972" s="55" t="s">
        <v>48</v>
      </c>
      <c r="AA1972" s="55" t="s">
        <v>315</v>
      </c>
      <c r="AB1972" s="55" t="s">
        <v>42</v>
      </c>
      <c r="AC1972" s="55" t="s">
        <v>1111</v>
      </c>
      <c r="AD1972" s="55" t="s">
        <v>146</v>
      </c>
      <c r="AE1972" s="55"/>
      <c r="AF1972" s="55" t="s">
        <v>396</v>
      </c>
    </row>
    <row r="1973" spans="1:32" x14ac:dyDescent="0.25">
      <c r="A1973" s="55" t="s">
        <v>35</v>
      </c>
      <c r="B1973" s="55" t="s">
        <v>36</v>
      </c>
      <c r="C1973" s="55" t="s">
        <v>37</v>
      </c>
      <c r="D1973" s="55" t="s">
        <v>121</v>
      </c>
      <c r="E1973" s="55" t="s">
        <v>215</v>
      </c>
      <c r="F1973" s="55" t="s">
        <v>216</v>
      </c>
      <c r="G1973" s="55" t="s">
        <v>124</v>
      </c>
      <c r="H1973" s="55" t="s">
        <v>124</v>
      </c>
      <c r="I1973" s="55" t="s">
        <v>42</v>
      </c>
      <c r="J1973" s="55" t="s">
        <v>257</v>
      </c>
      <c r="K1973" s="55" t="s">
        <v>257</v>
      </c>
      <c r="L1973" s="55" t="s">
        <v>43</v>
      </c>
      <c r="M1973" s="55" t="s">
        <v>44</v>
      </c>
      <c r="N1973" s="55" t="s">
        <v>150</v>
      </c>
      <c r="O1973" s="55" t="s">
        <v>42</v>
      </c>
      <c r="P1973" s="55" t="s">
        <v>424</v>
      </c>
      <c r="Q1973" s="55" t="s">
        <v>441</v>
      </c>
      <c r="R1973" s="55" t="s">
        <v>1118</v>
      </c>
      <c r="S1973" s="55">
        <v>201308</v>
      </c>
      <c r="T1973" s="55" t="s">
        <v>52</v>
      </c>
      <c r="U1973" s="55">
        <v>25290</v>
      </c>
      <c r="V1973" s="56">
        <v>25290</v>
      </c>
      <c r="W1973" s="55" t="s">
        <v>340</v>
      </c>
      <c r="X1973" s="55" t="s">
        <v>440</v>
      </c>
      <c r="Y1973" s="55"/>
      <c r="Z1973" s="55" t="s">
        <v>48</v>
      </c>
      <c r="AA1973" s="55" t="s">
        <v>315</v>
      </c>
      <c r="AB1973" s="55" t="s">
        <v>42</v>
      </c>
      <c r="AC1973" s="55" t="s">
        <v>1114</v>
      </c>
      <c r="AD1973" s="55" t="s">
        <v>146</v>
      </c>
      <c r="AE1973" s="55"/>
      <c r="AF1973" s="55" t="s">
        <v>427</v>
      </c>
    </row>
    <row r="1974" spans="1:32" x14ac:dyDescent="0.25">
      <c r="A1974" s="55" t="s">
        <v>35</v>
      </c>
      <c r="B1974" s="55" t="s">
        <v>36</v>
      </c>
      <c r="C1974" s="55" t="s">
        <v>37</v>
      </c>
      <c r="D1974" s="55" t="s">
        <v>121</v>
      </c>
      <c r="E1974" s="55" t="s">
        <v>215</v>
      </c>
      <c r="F1974" s="55" t="s">
        <v>216</v>
      </c>
      <c r="G1974" s="55" t="s">
        <v>124</v>
      </c>
      <c r="H1974" s="55" t="s">
        <v>124</v>
      </c>
      <c r="I1974" s="55" t="s">
        <v>42</v>
      </c>
      <c r="J1974" s="55" t="s">
        <v>261</v>
      </c>
      <c r="K1974" s="55" t="s">
        <v>261</v>
      </c>
      <c r="L1974" s="55" t="s">
        <v>43</v>
      </c>
      <c r="M1974" s="55" t="s">
        <v>44</v>
      </c>
      <c r="N1974" s="55" t="s">
        <v>150</v>
      </c>
      <c r="O1974" s="55" t="s">
        <v>42</v>
      </c>
      <c r="P1974" s="55" t="s">
        <v>392</v>
      </c>
      <c r="Q1974" s="55" t="s">
        <v>393</v>
      </c>
      <c r="R1974" s="55" t="s">
        <v>1095</v>
      </c>
      <c r="S1974" s="55">
        <v>201308</v>
      </c>
      <c r="T1974" s="55" t="s">
        <v>52</v>
      </c>
      <c r="U1974" s="55">
        <v>188.52</v>
      </c>
      <c r="V1974" s="56">
        <v>188.52</v>
      </c>
      <c r="W1974" s="55" t="s">
        <v>340</v>
      </c>
      <c r="X1974" s="55" t="s">
        <v>384</v>
      </c>
      <c r="Y1974" s="55"/>
      <c r="Z1974" s="55" t="s">
        <v>48</v>
      </c>
      <c r="AA1974" s="55" t="s">
        <v>315</v>
      </c>
      <c r="AB1974" s="55" t="s">
        <v>42</v>
      </c>
      <c r="AC1974" s="55" t="s">
        <v>1093</v>
      </c>
      <c r="AD1974" s="55" t="s">
        <v>146</v>
      </c>
      <c r="AE1974" s="55"/>
      <c r="AF1974" s="55" t="s">
        <v>396</v>
      </c>
    </row>
    <row r="1975" spans="1:32" x14ac:dyDescent="0.25">
      <c r="A1975" s="55" t="s">
        <v>35</v>
      </c>
      <c r="B1975" s="55" t="s">
        <v>36</v>
      </c>
      <c r="C1975" s="55" t="s">
        <v>37</v>
      </c>
      <c r="D1975" s="55" t="s">
        <v>121</v>
      </c>
      <c r="E1975" s="55" t="s">
        <v>215</v>
      </c>
      <c r="F1975" s="55" t="s">
        <v>216</v>
      </c>
      <c r="G1975" s="55" t="s">
        <v>124</v>
      </c>
      <c r="H1975" s="55" t="s">
        <v>124</v>
      </c>
      <c r="I1975" s="55" t="s">
        <v>42</v>
      </c>
      <c r="J1975" s="55" t="s">
        <v>261</v>
      </c>
      <c r="K1975" s="55" t="s">
        <v>261</v>
      </c>
      <c r="L1975" s="55" t="s">
        <v>43</v>
      </c>
      <c r="M1975" s="55" t="s">
        <v>44</v>
      </c>
      <c r="N1975" s="55" t="s">
        <v>134</v>
      </c>
      <c r="O1975" s="55" t="s">
        <v>42</v>
      </c>
      <c r="P1975" s="55" t="s">
        <v>392</v>
      </c>
      <c r="Q1975" s="55" t="s">
        <v>135</v>
      </c>
      <c r="R1975" s="55" t="s">
        <v>1095</v>
      </c>
      <c r="S1975" s="55">
        <v>201308</v>
      </c>
      <c r="T1975" s="55" t="s">
        <v>52</v>
      </c>
      <c r="U1975" s="55">
        <v>0</v>
      </c>
      <c r="V1975" s="56">
        <v>9.43</v>
      </c>
      <c r="W1975" s="55"/>
      <c r="X1975" s="55" t="s">
        <v>384</v>
      </c>
      <c r="Y1975" s="55"/>
      <c r="Z1975" s="55" t="s">
        <v>48</v>
      </c>
      <c r="AA1975" s="55" t="s">
        <v>315</v>
      </c>
      <c r="AB1975" s="55" t="s">
        <v>42</v>
      </c>
      <c r="AC1975" s="55" t="s">
        <v>1093</v>
      </c>
      <c r="AD1975" s="55" t="s">
        <v>146</v>
      </c>
      <c r="AE1975" s="55"/>
      <c r="AF1975" s="55" t="s">
        <v>396</v>
      </c>
    </row>
    <row r="1976" spans="1:32" x14ac:dyDescent="0.25">
      <c r="A1976" s="55" t="s">
        <v>35</v>
      </c>
      <c r="B1976" s="55" t="s">
        <v>36</v>
      </c>
      <c r="C1976" s="55" t="s">
        <v>37</v>
      </c>
      <c r="D1976" s="55" t="s">
        <v>121</v>
      </c>
      <c r="E1976" s="55" t="s">
        <v>215</v>
      </c>
      <c r="F1976" s="55" t="s">
        <v>216</v>
      </c>
      <c r="G1976" s="55" t="s">
        <v>124</v>
      </c>
      <c r="H1976" s="55" t="s">
        <v>124</v>
      </c>
      <c r="I1976" s="55" t="s">
        <v>42</v>
      </c>
      <c r="J1976" s="55" t="s">
        <v>261</v>
      </c>
      <c r="K1976" s="55" t="s">
        <v>261</v>
      </c>
      <c r="L1976" s="55" t="s">
        <v>43</v>
      </c>
      <c r="M1976" s="55" t="s">
        <v>44</v>
      </c>
      <c r="N1976" s="55" t="s">
        <v>150</v>
      </c>
      <c r="O1976" s="55" t="s">
        <v>42</v>
      </c>
      <c r="P1976" s="55" t="s">
        <v>392</v>
      </c>
      <c r="Q1976" s="55" t="s">
        <v>393</v>
      </c>
      <c r="R1976" s="55" t="s">
        <v>1094</v>
      </c>
      <c r="S1976" s="55">
        <v>201308</v>
      </c>
      <c r="T1976" s="55" t="s">
        <v>52</v>
      </c>
      <c r="U1976" s="55">
        <v>208.16</v>
      </c>
      <c r="V1976" s="56">
        <v>208.16</v>
      </c>
      <c r="W1976" s="55" t="s">
        <v>340</v>
      </c>
      <c r="X1976" s="55" t="s">
        <v>384</v>
      </c>
      <c r="Y1976" s="55"/>
      <c r="Z1976" s="55" t="s">
        <v>48</v>
      </c>
      <c r="AA1976" s="55" t="s">
        <v>315</v>
      </c>
      <c r="AB1976" s="55" t="s">
        <v>42</v>
      </c>
      <c r="AC1976" s="55" t="s">
        <v>1093</v>
      </c>
      <c r="AD1976" s="55" t="s">
        <v>146</v>
      </c>
      <c r="AE1976" s="55"/>
      <c r="AF1976" s="55" t="s">
        <v>396</v>
      </c>
    </row>
    <row r="1977" spans="1:32" x14ac:dyDescent="0.25">
      <c r="A1977" s="55" t="s">
        <v>35</v>
      </c>
      <c r="B1977" s="55" t="s">
        <v>36</v>
      </c>
      <c r="C1977" s="55" t="s">
        <v>37</v>
      </c>
      <c r="D1977" s="55" t="s">
        <v>121</v>
      </c>
      <c r="E1977" s="55" t="s">
        <v>215</v>
      </c>
      <c r="F1977" s="55" t="s">
        <v>216</v>
      </c>
      <c r="G1977" s="55" t="s">
        <v>124</v>
      </c>
      <c r="H1977" s="55" t="s">
        <v>124</v>
      </c>
      <c r="I1977" s="55" t="s">
        <v>42</v>
      </c>
      <c r="J1977" s="55" t="s">
        <v>261</v>
      </c>
      <c r="K1977" s="55" t="s">
        <v>261</v>
      </c>
      <c r="L1977" s="55" t="s">
        <v>43</v>
      </c>
      <c r="M1977" s="55" t="s">
        <v>44</v>
      </c>
      <c r="N1977" s="55" t="s">
        <v>134</v>
      </c>
      <c r="O1977" s="55" t="s">
        <v>42</v>
      </c>
      <c r="P1977" s="55" t="s">
        <v>392</v>
      </c>
      <c r="Q1977" s="55" t="s">
        <v>135</v>
      </c>
      <c r="R1977" s="55" t="s">
        <v>1094</v>
      </c>
      <c r="S1977" s="55">
        <v>201308</v>
      </c>
      <c r="T1977" s="55" t="s">
        <v>52</v>
      </c>
      <c r="U1977" s="55">
        <v>0</v>
      </c>
      <c r="V1977" s="56">
        <v>10.41</v>
      </c>
      <c r="W1977" s="55"/>
      <c r="X1977" s="55" t="s">
        <v>384</v>
      </c>
      <c r="Y1977" s="55"/>
      <c r="Z1977" s="55" t="s">
        <v>48</v>
      </c>
      <c r="AA1977" s="55" t="s">
        <v>315</v>
      </c>
      <c r="AB1977" s="55" t="s">
        <v>42</v>
      </c>
      <c r="AC1977" s="55" t="s">
        <v>1093</v>
      </c>
      <c r="AD1977" s="55" t="s">
        <v>146</v>
      </c>
      <c r="AE1977" s="55"/>
      <c r="AF1977" s="55" t="s">
        <v>396</v>
      </c>
    </row>
    <row r="1978" spans="1:32" x14ac:dyDescent="0.25">
      <c r="A1978" s="55" t="s">
        <v>35</v>
      </c>
      <c r="B1978" s="55" t="s">
        <v>36</v>
      </c>
      <c r="C1978" s="55" t="s">
        <v>37</v>
      </c>
      <c r="D1978" s="55" t="s">
        <v>121</v>
      </c>
      <c r="E1978" s="55" t="s">
        <v>215</v>
      </c>
      <c r="F1978" s="55" t="s">
        <v>216</v>
      </c>
      <c r="G1978" s="55" t="s">
        <v>124</v>
      </c>
      <c r="H1978" s="55" t="s">
        <v>124</v>
      </c>
      <c r="I1978" s="55" t="s">
        <v>42</v>
      </c>
      <c r="J1978" s="55" t="s">
        <v>261</v>
      </c>
      <c r="K1978" s="55" t="s">
        <v>261</v>
      </c>
      <c r="L1978" s="55" t="s">
        <v>43</v>
      </c>
      <c r="M1978" s="55" t="s">
        <v>44</v>
      </c>
      <c r="N1978" s="55" t="s">
        <v>150</v>
      </c>
      <c r="O1978" s="55" t="s">
        <v>42</v>
      </c>
      <c r="P1978" s="55" t="s">
        <v>392</v>
      </c>
      <c r="Q1978" s="55" t="s">
        <v>393</v>
      </c>
      <c r="R1978" s="55" t="s">
        <v>1096</v>
      </c>
      <c r="S1978" s="55">
        <v>201308</v>
      </c>
      <c r="T1978" s="55" t="s">
        <v>52</v>
      </c>
      <c r="U1978" s="55">
        <v>212.4</v>
      </c>
      <c r="V1978" s="56">
        <v>212.4</v>
      </c>
      <c r="W1978" s="55" t="s">
        <v>340</v>
      </c>
      <c r="X1978" s="55" t="s">
        <v>384</v>
      </c>
      <c r="Y1978" s="55"/>
      <c r="Z1978" s="55" t="s">
        <v>48</v>
      </c>
      <c r="AA1978" s="55" t="s">
        <v>315</v>
      </c>
      <c r="AB1978" s="55" t="s">
        <v>42</v>
      </c>
      <c r="AC1978" s="55" t="s">
        <v>1093</v>
      </c>
      <c r="AD1978" s="55" t="s">
        <v>146</v>
      </c>
      <c r="AE1978" s="55"/>
      <c r="AF1978" s="55" t="s">
        <v>396</v>
      </c>
    </row>
    <row r="1979" spans="1:32" x14ac:dyDescent="0.25">
      <c r="A1979" s="55" t="s">
        <v>35</v>
      </c>
      <c r="B1979" s="55" t="s">
        <v>36</v>
      </c>
      <c r="C1979" s="55" t="s">
        <v>37</v>
      </c>
      <c r="D1979" s="55" t="s">
        <v>121</v>
      </c>
      <c r="E1979" s="55" t="s">
        <v>215</v>
      </c>
      <c r="F1979" s="55" t="s">
        <v>216</v>
      </c>
      <c r="G1979" s="55" t="s">
        <v>124</v>
      </c>
      <c r="H1979" s="55" t="s">
        <v>124</v>
      </c>
      <c r="I1979" s="55" t="s">
        <v>42</v>
      </c>
      <c r="J1979" s="55" t="s">
        <v>261</v>
      </c>
      <c r="K1979" s="55" t="s">
        <v>261</v>
      </c>
      <c r="L1979" s="55" t="s">
        <v>43</v>
      </c>
      <c r="M1979" s="55" t="s">
        <v>44</v>
      </c>
      <c r="N1979" s="55" t="s">
        <v>134</v>
      </c>
      <c r="O1979" s="55" t="s">
        <v>42</v>
      </c>
      <c r="P1979" s="55" t="s">
        <v>392</v>
      </c>
      <c r="Q1979" s="55" t="s">
        <v>135</v>
      </c>
      <c r="R1979" s="55" t="s">
        <v>1096</v>
      </c>
      <c r="S1979" s="55">
        <v>201308</v>
      </c>
      <c r="T1979" s="55" t="s">
        <v>52</v>
      </c>
      <c r="U1979" s="55">
        <v>0</v>
      </c>
      <c r="V1979" s="56">
        <v>10.62</v>
      </c>
      <c r="W1979" s="55"/>
      <c r="X1979" s="55" t="s">
        <v>384</v>
      </c>
      <c r="Y1979" s="55"/>
      <c r="Z1979" s="55" t="s">
        <v>48</v>
      </c>
      <c r="AA1979" s="55" t="s">
        <v>315</v>
      </c>
      <c r="AB1979" s="55" t="s">
        <v>42</v>
      </c>
      <c r="AC1979" s="55" t="s">
        <v>1093</v>
      </c>
      <c r="AD1979" s="55" t="s">
        <v>146</v>
      </c>
      <c r="AE1979" s="55"/>
      <c r="AF1979" s="55" t="s">
        <v>396</v>
      </c>
    </row>
    <row r="1980" spans="1:32" x14ac:dyDescent="0.25">
      <c r="A1980" s="55" t="s">
        <v>35</v>
      </c>
      <c r="B1980" s="55" t="s">
        <v>36</v>
      </c>
      <c r="C1980" s="55" t="s">
        <v>37</v>
      </c>
      <c r="D1980" s="55" t="s">
        <v>121</v>
      </c>
      <c r="E1980" s="55" t="s">
        <v>215</v>
      </c>
      <c r="F1980" s="55" t="s">
        <v>216</v>
      </c>
      <c r="G1980" s="55" t="s">
        <v>124</v>
      </c>
      <c r="H1980" s="55" t="s">
        <v>124</v>
      </c>
      <c r="I1980" s="55" t="s">
        <v>42</v>
      </c>
      <c r="J1980" s="55" t="s">
        <v>261</v>
      </c>
      <c r="K1980" s="55" t="s">
        <v>261</v>
      </c>
      <c r="L1980" s="55" t="s">
        <v>43</v>
      </c>
      <c r="M1980" s="55" t="s">
        <v>44</v>
      </c>
      <c r="N1980" s="55" t="s">
        <v>150</v>
      </c>
      <c r="O1980" s="55" t="s">
        <v>42</v>
      </c>
      <c r="P1980" s="55" t="s">
        <v>392</v>
      </c>
      <c r="Q1980" s="55" t="s">
        <v>393</v>
      </c>
      <c r="R1980" s="55" t="s">
        <v>1108</v>
      </c>
      <c r="S1980" s="55">
        <v>201308</v>
      </c>
      <c r="T1980" s="55" t="s">
        <v>52</v>
      </c>
      <c r="U1980" s="55">
        <v>208.16</v>
      </c>
      <c r="V1980" s="56">
        <v>208.16</v>
      </c>
      <c r="W1980" s="55" t="s">
        <v>340</v>
      </c>
      <c r="X1980" s="55" t="s">
        <v>384</v>
      </c>
      <c r="Y1980" s="55"/>
      <c r="Z1980" s="55" t="s">
        <v>48</v>
      </c>
      <c r="AA1980" s="55" t="s">
        <v>315</v>
      </c>
      <c r="AB1980" s="55" t="s">
        <v>42</v>
      </c>
      <c r="AC1980" s="55" t="s">
        <v>1109</v>
      </c>
      <c r="AD1980" s="55" t="s">
        <v>146</v>
      </c>
      <c r="AE1980" s="55"/>
      <c r="AF1980" s="55" t="s">
        <v>396</v>
      </c>
    </row>
    <row r="1981" spans="1:32" x14ac:dyDescent="0.25">
      <c r="A1981" s="55" t="s">
        <v>35</v>
      </c>
      <c r="B1981" s="55" t="s">
        <v>36</v>
      </c>
      <c r="C1981" s="55" t="s">
        <v>37</v>
      </c>
      <c r="D1981" s="55" t="s">
        <v>121</v>
      </c>
      <c r="E1981" s="55" t="s">
        <v>215</v>
      </c>
      <c r="F1981" s="55" t="s">
        <v>216</v>
      </c>
      <c r="G1981" s="55" t="s">
        <v>124</v>
      </c>
      <c r="H1981" s="55" t="s">
        <v>124</v>
      </c>
      <c r="I1981" s="55" t="s">
        <v>42</v>
      </c>
      <c r="J1981" s="55" t="s">
        <v>261</v>
      </c>
      <c r="K1981" s="55" t="s">
        <v>261</v>
      </c>
      <c r="L1981" s="55" t="s">
        <v>43</v>
      </c>
      <c r="M1981" s="55" t="s">
        <v>44</v>
      </c>
      <c r="N1981" s="55" t="s">
        <v>134</v>
      </c>
      <c r="O1981" s="55" t="s">
        <v>42</v>
      </c>
      <c r="P1981" s="55" t="s">
        <v>392</v>
      </c>
      <c r="Q1981" s="55" t="s">
        <v>135</v>
      </c>
      <c r="R1981" s="55" t="s">
        <v>1108</v>
      </c>
      <c r="S1981" s="55">
        <v>201308</v>
      </c>
      <c r="T1981" s="55" t="s">
        <v>52</v>
      </c>
      <c r="U1981" s="55">
        <v>0</v>
      </c>
      <c r="V1981" s="56">
        <v>10.41</v>
      </c>
      <c r="W1981" s="55"/>
      <c r="X1981" s="55" t="s">
        <v>384</v>
      </c>
      <c r="Y1981" s="55"/>
      <c r="Z1981" s="55" t="s">
        <v>48</v>
      </c>
      <c r="AA1981" s="55" t="s">
        <v>315</v>
      </c>
      <c r="AB1981" s="55" t="s">
        <v>42</v>
      </c>
      <c r="AC1981" s="55" t="s">
        <v>1109</v>
      </c>
      <c r="AD1981" s="55" t="s">
        <v>146</v>
      </c>
      <c r="AE1981" s="55"/>
      <c r="AF1981" s="55" t="s">
        <v>396</v>
      </c>
    </row>
    <row r="1982" spans="1:32" x14ac:dyDescent="0.25">
      <c r="A1982" s="55" t="s">
        <v>35</v>
      </c>
      <c r="B1982" s="55" t="s">
        <v>36</v>
      </c>
      <c r="C1982" s="55" t="s">
        <v>37</v>
      </c>
      <c r="D1982" s="55" t="s">
        <v>121</v>
      </c>
      <c r="E1982" s="55" t="s">
        <v>215</v>
      </c>
      <c r="F1982" s="55" t="s">
        <v>216</v>
      </c>
      <c r="G1982" s="55" t="s">
        <v>124</v>
      </c>
      <c r="H1982" s="55" t="s">
        <v>124</v>
      </c>
      <c r="I1982" s="55" t="s">
        <v>42</v>
      </c>
      <c r="J1982" s="55" t="s">
        <v>261</v>
      </c>
      <c r="K1982" s="55" t="s">
        <v>261</v>
      </c>
      <c r="L1982" s="55" t="s">
        <v>43</v>
      </c>
      <c r="M1982" s="55" t="s">
        <v>44</v>
      </c>
      <c r="N1982" s="55" t="s">
        <v>150</v>
      </c>
      <c r="O1982" s="55" t="s">
        <v>42</v>
      </c>
      <c r="P1982" s="55" t="s">
        <v>392</v>
      </c>
      <c r="Q1982" s="55" t="s">
        <v>393</v>
      </c>
      <c r="R1982" s="55" t="s">
        <v>1110</v>
      </c>
      <c r="S1982" s="55">
        <v>201308</v>
      </c>
      <c r="T1982" s="55" t="s">
        <v>52</v>
      </c>
      <c r="U1982" s="55">
        <v>208.16</v>
      </c>
      <c r="V1982" s="56">
        <v>208.16</v>
      </c>
      <c r="W1982" s="55" t="s">
        <v>340</v>
      </c>
      <c r="X1982" s="55" t="s">
        <v>384</v>
      </c>
      <c r="Y1982" s="55"/>
      <c r="Z1982" s="55" t="s">
        <v>48</v>
      </c>
      <c r="AA1982" s="55" t="s">
        <v>315</v>
      </c>
      <c r="AB1982" s="55" t="s">
        <v>42</v>
      </c>
      <c r="AC1982" s="55" t="s">
        <v>1111</v>
      </c>
      <c r="AD1982" s="55" t="s">
        <v>146</v>
      </c>
      <c r="AE1982" s="55"/>
      <c r="AF1982" s="55" t="s">
        <v>396</v>
      </c>
    </row>
    <row r="1983" spans="1:32" x14ac:dyDescent="0.25">
      <c r="A1983" s="55" t="s">
        <v>35</v>
      </c>
      <c r="B1983" s="55" t="s">
        <v>36</v>
      </c>
      <c r="C1983" s="55" t="s">
        <v>37</v>
      </c>
      <c r="D1983" s="55" t="s">
        <v>121</v>
      </c>
      <c r="E1983" s="55" t="s">
        <v>215</v>
      </c>
      <c r="F1983" s="55" t="s">
        <v>216</v>
      </c>
      <c r="G1983" s="55" t="s">
        <v>124</v>
      </c>
      <c r="H1983" s="55" t="s">
        <v>124</v>
      </c>
      <c r="I1983" s="55" t="s">
        <v>42</v>
      </c>
      <c r="J1983" s="55" t="s">
        <v>261</v>
      </c>
      <c r="K1983" s="55" t="s">
        <v>261</v>
      </c>
      <c r="L1983" s="55" t="s">
        <v>43</v>
      </c>
      <c r="M1983" s="55" t="s">
        <v>44</v>
      </c>
      <c r="N1983" s="55" t="s">
        <v>134</v>
      </c>
      <c r="O1983" s="55" t="s">
        <v>42</v>
      </c>
      <c r="P1983" s="55" t="s">
        <v>392</v>
      </c>
      <c r="Q1983" s="55" t="s">
        <v>135</v>
      </c>
      <c r="R1983" s="55" t="s">
        <v>1110</v>
      </c>
      <c r="S1983" s="55">
        <v>201308</v>
      </c>
      <c r="T1983" s="55" t="s">
        <v>52</v>
      </c>
      <c r="U1983" s="55">
        <v>0</v>
      </c>
      <c r="V1983" s="56">
        <v>10.41</v>
      </c>
      <c r="W1983" s="55"/>
      <c r="X1983" s="55" t="s">
        <v>384</v>
      </c>
      <c r="Y1983" s="55"/>
      <c r="Z1983" s="55" t="s">
        <v>48</v>
      </c>
      <c r="AA1983" s="55" t="s">
        <v>315</v>
      </c>
      <c r="AB1983" s="55" t="s">
        <v>42</v>
      </c>
      <c r="AC1983" s="55" t="s">
        <v>1111</v>
      </c>
      <c r="AD1983" s="55" t="s">
        <v>146</v>
      </c>
      <c r="AE1983" s="55"/>
      <c r="AF1983" s="55" t="s">
        <v>396</v>
      </c>
    </row>
    <row r="1984" spans="1:32" x14ac:dyDescent="0.25">
      <c r="A1984" s="55" t="s">
        <v>35</v>
      </c>
      <c r="B1984" s="55" t="s">
        <v>36</v>
      </c>
      <c r="C1984" s="55" t="s">
        <v>37</v>
      </c>
      <c r="D1984" s="55" t="s">
        <v>121</v>
      </c>
      <c r="E1984" s="55" t="s">
        <v>215</v>
      </c>
      <c r="F1984" s="55" t="s">
        <v>216</v>
      </c>
      <c r="G1984" s="55" t="s">
        <v>124</v>
      </c>
      <c r="H1984" s="55" t="s">
        <v>124</v>
      </c>
      <c r="I1984" s="55" t="s">
        <v>42</v>
      </c>
      <c r="J1984" s="55" t="s">
        <v>268</v>
      </c>
      <c r="K1984" s="55" t="s">
        <v>268</v>
      </c>
      <c r="L1984" s="55" t="s">
        <v>43</v>
      </c>
      <c r="M1984" s="55" t="s">
        <v>44</v>
      </c>
      <c r="N1984" s="55" t="s">
        <v>131</v>
      </c>
      <c r="O1984" s="55" t="s">
        <v>242</v>
      </c>
      <c r="P1984" s="55" t="s">
        <v>681</v>
      </c>
      <c r="Q1984" s="55" t="s">
        <v>1119</v>
      </c>
      <c r="R1984" s="55" t="s">
        <v>1120</v>
      </c>
      <c r="S1984" s="55">
        <v>201308</v>
      </c>
      <c r="T1984" s="55" t="s">
        <v>52</v>
      </c>
      <c r="U1984" s="55">
        <v>0</v>
      </c>
      <c r="V1984" s="56">
        <v>500</v>
      </c>
      <c r="W1984" s="55"/>
      <c r="X1984" s="55"/>
      <c r="Y1984" s="55"/>
      <c r="Z1984" s="55" t="s">
        <v>48</v>
      </c>
      <c r="AA1984" s="55" t="s">
        <v>144</v>
      </c>
      <c r="AB1984" s="55" t="s">
        <v>42</v>
      </c>
      <c r="AC1984" s="55" t="s">
        <v>1098</v>
      </c>
      <c r="AD1984" s="55" t="s">
        <v>146</v>
      </c>
      <c r="AE1984" s="55"/>
      <c r="AF1984" s="55" t="s">
        <v>684</v>
      </c>
    </row>
    <row r="1985" spans="1:32" x14ac:dyDescent="0.25">
      <c r="A1985" s="55" t="s">
        <v>35</v>
      </c>
      <c r="B1985" s="55" t="s">
        <v>36</v>
      </c>
      <c r="C1985" s="55" t="s">
        <v>37</v>
      </c>
      <c r="D1985" s="55" t="s">
        <v>121</v>
      </c>
      <c r="E1985" s="55" t="s">
        <v>122</v>
      </c>
      <c r="F1985" s="55" t="s">
        <v>123</v>
      </c>
      <c r="G1985" s="55" t="s">
        <v>124</v>
      </c>
      <c r="H1985" s="55" t="s">
        <v>124</v>
      </c>
      <c r="I1985" s="55" t="s">
        <v>42</v>
      </c>
      <c r="J1985" s="55" t="s">
        <v>298</v>
      </c>
      <c r="K1985" s="55" t="s">
        <v>298</v>
      </c>
      <c r="L1985" s="55" t="s">
        <v>43</v>
      </c>
      <c r="M1985" s="55" t="s">
        <v>44</v>
      </c>
      <c r="N1985" s="55" t="s">
        <v>150</v>
      </c>
      <c r="O1985" s="55" t="s">
        <v>42</v>
      </c>
      <c r="P1985" s="55" t="s">
        <v>690</v>
      </c>
      <c r="Q1985" s="55" t="s">
        <v>691</v>
      </c>
      <c r="R1985" s="55" t="s">
        <v>1121</v>
      </c>
      <c r="S1985" s="55">
        <v>201308</v>
      </c>
      <c r="T1985" s="55" t="s">
        <v>52</v>
      </c>
      <c r="U1985" s="55">
        <v>8800</v>
      </c>
      <c r="V1985" s="56">
        <v>8800</v>
      </c>
      <c r="W1985" s="55" t="s">
        <v>340</v>
      </c>
      <c r="X1985" s="55" t="s">
        <v>693</v>
      </c>
      <c r="Y1985" s="55"/>
      <c r="Z1985" s="55" t="s">
        <v>48</v>
      </c>
      <c r="AA1985" s="55" t="s">
        <v>315</v>
      </c>
      <c r="AB1985" s="55" t="s">
        <v>42</v>
      </c>
      <c r="AC1985" s="55" t="s">
        <v>1106</v>
      </c>
      <c r="AD1985" s="55" t="s">
        <v>146</v>
      </c>
      <c r="AE1985" s="55"/>
      <c r="AF1985" s="55" t="s">
        <v>694</v>
      </c>
    </row>
    <row r="1986" spans="1:32" x14ac:dyDescent="0.25">
      <c r="A1986" s="55" t="s">
        <v>35</v>
      </c>
      <c r="B1986" s="55" t="s">
        <v>36</v>
      </c>
      <c r="C1986" s="55" t="s">
        <v>37</v>
      </c>
      <c r="D1986" s="55" t="s">
        <v>121</v>
      </c>
      <c r="E1986" s="55" t="s">
        <v>122</v>
      </c>
      <c r="F1986" s="55" t="s">
        <v>123</v>
      </c>
      <c r="G1986" s="55" t="s">
        <v>124</v>
      </c>
      <c r="H1986" s="55" t="s">
        <v>124</v>
      </c>
      <c r="I1986" s="55" t="s">
        <v>42</v>
      </c>
      <c r="J1986" s="55" t="s">
        <v>283</v>
      </c>
      <c r="K1986" s="55" t="s">
        <v>283</v>
      </c>
      <c r="L1986" s="55" t="s">
        <v>43</v>
      </c>
      <c r="M1986" s="55" t="s">
        <v>44</v>
      </c>
      <c r="N1986" s="55" t="s">
        <v>150</v>
      </c>
      <c r="O1986" s="55" t="s">
        <v>42</v>
      </c>
      <c r="P1986" s="55" t="s">
        <v>782</v>
      </c>
      <c r="Q1986" s="55" t="s">
        <v>783</v>
      </c>
      <c r="R1986" s="55" t="s">
        <v>1122</v>
      </c>
      <c r="S1986" s="55">
        <v>201308</v>
      </c>
      <c r="T1986" s="55" t="s">
        <v>52</v>
      </c>
      <c r="U1986" s="55">
        <v>221734.56</v>
      </c>
      <c r="V1986" s="56">
        <v>221734.56</v>
      </c>
      <c r="W1986" s="55" t="s">
        <v>340</v>
      </c>
      <c r="X1986" s="55" t="s">
        <v>460</v>
      </c>
      <c r="Y1986" s="55"/>
      <c r="Z1986" s="55" t="s">
        <v>48</v>
      </c>
      <c r="AA1986" s="55" t="s">
        <v>315</v>
      </c>
      <c r="AB1986" s="55" t="s">
        <v>42</v>
      </c>
      <c r="AC1986" s="55" t="s">
        <v>1123</v>
      </c>
      <c r="AD1986" s="55" t="s">
        <v>146</v>
      </c>
      <c r="AE1986" s="55"/>
      <c r="AF1986" s="55" t="s">
        <v>784</v>
      </c>
    </row>
    <row r="1987" spans="1:32" x14ac:dyDescent="0.25">
      <c r="A1987" s="55" t="s">
        <v>35</v>
      </c>
      <c r="B1987" s="55" t="s">
        <v>36</v>
      </c>
      <c r="C1987" s="55" t="s">
        <v>37</v>
      </c>
      <c r="D1987" s="55" t="s">
        <v>121</v>
      </c>
      <c r="E1987" s="55" t="s">
        <v>122</v>
      </c>
      <c r="F1987" s="55" t="s">
        <v>123</v>
      </c>
      <c r="G1987" s="55" t="s">
        <v>124</v>
      </c>
      <c r="H1987" s="55" t="s">
        <v>124</v>
      </c>
      <c r="I1987" s="55" t="s">
        <v>42</v>
      </c>
      <c r="J1987" s="55" t="s">
        <v>283</v>
      </c>
      <c r="K1987" s="55" t="s">
        <v>283</v>
      </c>
      <c r="L1987" s="55" t="s">
        <v>43</v>
      </c>
      <c r="M1987" s="55" t="s">
        <v>44</v>
      </c>
      <c r="N1987" s="55" t="s">
        <v>150</v>
      </c>
      <c r="O1987" s="55" t="s">
        <v>42</v>
      </c>
      <c r="P1987" s="55" t="s">
        <v>782</v>
      </c>
      <c r="Q1987" s="55" t="s">
        <v>783</v>
      </c>
      <c r="R1987" s="55" t="s">
        <v>1124</v>
      </c>
      <c r="S1987" s="55">
        <v>201308</v>
      </c>
      <c r="T1987" s="55" t="s">
        <v>52</v>
      </c>
      <c r="U1987" s="55">
        <v>274726.24</v>
      </c>
      <c r="V1987" s="56">
        <v>274726.24</v>
      </c>
      <c r="W1987" s="55" t="s">
        <v>340</v>
      </c>
      <c r="X1987" s="55" t="s">
        <v>460</v>
      </c>
      <c r="Y1987" s="55"/>
      <c r="Z1987" s="55" t="s">
        <v>48</v>
      </c>
      <c r="AA1987" s="55" t="s">
        <v>315</v>
      </c>
      <c r="AB1987" s="55" t="s">
        <v>42</v>
      </c>
      <c r="AC1987" s="55" t="s">
        <v>1125</v>
      </c>
      <c r="AD1987" s="55" t="s">
        <v>146</v>
      </c>
      <c r="AE1987" s="55"/>
      <c r="AF1987" s="55" t="s">
        <v>784</v>
      </c>
    </row>
    <row r="1988" spans="1:32" x14ac:dyDescent="0.25">
      <c r="A1988" s="55" t="s">
        <v>35</v>
      </c>
      <c r="B1988" s="55" t="s">
        <v>36</v>
      </c>
      <c r="C1988" s="55" t="s">
        <v>37</v>
      </c>
      <c r="D1988" s="55" t="s">
        <v>121</v>
      </c>
      <c r="E1988" s="55" t="s">
        <v>122</v>
      </c>
      <c r="F1988" s="55" t="s">
        <v>123</v>
      </c>
      <c r="G1988" s="55" t="s">
        <v>124</v>
      </c>
      <c r="H1988" s="55" t="s">
        <v>124</v>
      </c>
      <c r="I1988" s="55" t="s">
        <v>42</v>
      </c>
      <c r="J1988" s="55" t="s">
        <v>285</v>
      </c>
      <c r="K1988" s="55" t="s">
        <v>285</v>
      </c>
      <c r="L1988" s="55" t="s">
        <v>43</v>
      </c>
      <c r="M1988" s="55" t="s">
        <v>44</v>
      </c>
      <c r="N1988" s="55" t="s">
        <v>150</v>
      </c>
      <c r="O1988" s="55" t="s">
        <v>42</v>
      </c>
      <c r="P1988" s="55" t="s">
        <v>463</v>
      </c>
      <c r="Q1988" s="55" t="s">
        <v>464</v>
      </c>
      <c r="R1988" s="55" t="s">
        <v>1126</v>
      </c>
      <c r="S1988" s="55">
        <v>201308</v>
      </c>
      <c r="T1988" s="55" t="s">
        <v>52</v>
      </c>
      <c r="U1988" s="55">
        <v>66545.25</v>
      </c>
      <c r="V1988" s="56">
        <v>66545.25</v>
      </c>
      <c r="W1988" s="55" t="s">
        <v>340</v>
      </c>
      <c r="X1988" s="55" t="s">
        <v>288</v>
      </c>
      <c r="Y1988" s="55"/>
      <c r="Z1988" s="55" t="s">
        <v>48</v>
      </c>
      <c r="AA1988" s="55" t="s">
        <v>315</v>
      </c>
      <c r="AB1988" s="55" t="s">
        <v>42</v>
      </c>
      <c r="AC1988" s="55" t="s">
        <v>1125</v>
      </c>
      <c r="AD1988" s="55" t="s">
        <v>146</v>
      </c>
      <c r="AE1988" s="55"/>
      <c r="AF1988" s="55" t="s">
        <v>466</v>
      </c>
    </row>
    <row r="1989" spans="1:32" x14ac:dyDescent="0.25">
      <c r="A1989" s="55" t="s">
        <v>35</v>
      </c>
      <c r="B1989" s="55" t="s">
        <v>36</v>
      </c>
      <c r="C1989" s="55" t="s">
        <v>37</v>
      </c>
      <c r="D1989" s="55" t="s">
        <v>121</v>
      </c>
      <c r="E1989" s="55" t="s">
        <v>122</v>
      </c>
      <c r="F1989" s="55" t="s">
        <v>123</v>
      </c>
      <c r="G1989" s="55" t="s">
        <v>124</v>
      </c>
      <c r="H1989" s="55" t="s">
        <v>124</v>
      </c>
      <c r="I1989" s="55" t="s">
        <v>42</v>
      </c>
      <c r="J1989" s="55" t="s">
        <v>283</v>
      </c>
      <c r="K1989" s="55" t="s">
        <v>283</v>
      </c>
      <c r="L1989" s="55" t="s">
        <v>43</v>
      </c>
      <c r="M1989" s="55" t="s">
        <v>44</v>
      </c>
      <c r="N1989" s="55" t="s">
        <v>150</v>
      </c>
      <c r="O1989" s="55" t="s">
        <v>42</v>
      </c>
      <c r="P1989" s="55" t="s">
        <v>782</v>
      </c>
      <c r="Q1989" s="55" t="s">
        <v>783</v>
      </c>
      <c r="R1989" s="55" t="s">
        <v>1127</v>
      </c>
      <c r="S1989" s="55">
        <v>201308</v>
      </c>
      <c r="T1989" s="55" t="s">
        <v>52</v>
      </c>
      <c r="U1989" s="55">
        <v>109488.5</v>
      </c>
      <c r="V1989" s="56">
        <v>109488.5</v>
      </c>
      <c r="W1989" s="55" t="s">
        <v>340</v>
      </c>
      <c r="X1989" s="55" t="s">
        <v>460</v>
      </c>
      <c r="Y1989" s="55"/>
      <c r="Z1989" s="55" t="s">
        <v>48</v>
      </c>
      <c r="AA1989" s="55" t="s">
        <v>315</v>
      </c>
      <c r="AB1989" s="55" t="s">
        <v>42</v>
      </c>
      <c r="AC1989" s="55" t="s">
        <v>1114</v>
      </c>
      <c r="AD1989" s="55" t="s">
        <v>146</v>
      </c>
      <c r="AE1989" s="55"/>
      <c r="AF1989" s="55" t="s">
        <v>784</v>
      </c>
    </row>
    <row r="1990" spans="1:32" x14ac:dyDescent="0.25">
      <c r="A1990" s="55" t="s">
        <v>35</v>
      </c>
      <c r="B1990" s="55" t="s">
        <v>36</v>
      </c>
      <c r="C1990" s="55" t="s">
        <v>37</v>
      </c>
      <c r="D1990" s="55" t="s">
        <v>121</v>
      </c>
      <c r="E1990" s="55" t="s">
        <v>122</v>
      </c>
      <c r="F1990" s="55" t="s">
        <v>123</v>
      </c>
      <c r="G1990" s="55" t="s">
        <v>124</v>
      </c>
      <c r="H1990" s="55" t="s">
        <v>124</v>
      </c>
      <c r="I1990" s="55" t="s">
        <v>42</v>
      </c>
      <c r="J1990" s="55" t="s">
        <v>289</v>
      </c>
      <c r="K1990" s="55" t="s">
        <v>289</v>
      </c>
      <c r="L1990" s="55" t="s">
        <v>43</v>
      </c>
      <c r="M1990" s="55" t="s">
        <v>44</v>
      </c>
      <c r="N1990" s="55" t="s">
        <v>126</v>
      </c>
      <c r="O1990" s="55" t="s">
        <v>290</v>
      </c>
      <c r="P1990" s="55" t="s">
        <v>455</v>
      </c>
      <c r="Q1990" s="55" t="s">
        <v>1129</v>
      </c>
      <c r="R1990" s="55" t="s">
        <v>1130</v>
      </c>
      <c r="S1990" s="55">
        <v>201308</v>
      </c>
      <c r="T1990" s="55" t="s">
        <v>52</v>
      </c>
      <c r="U1990" s="55">
        <v>0</v>
      </c>
      <c r="V1990" s="56">
        <v>661.15</v>
      </c>
      <c r="W1990" s="55"/>
      <c r="X1990" s="55"/>
      <c r="Y1990" s="55"/>
      <c r="Z1990" s="55" t="s">
        <v>48</v>
      </c>
      <c r="AA1990" s="55" t="s">
        <v>144</v>
      </c>
      <c r="AB1990" s="55" t="s">
        <v>42</v>
      </c>
      <c r="AC1990" s="55" t="s">
        <v>1131</v>
      </c>
      <c r="AD1990" s="55" t="s">
        <v>146</v>
      </c>
      <c r="AE1990" s="55"/>
      <c r="AF1990" s="55" t="s">
        <v>458</v>
      </c>
    </row>
    <row r="1991" spans="1:32" x14ac:dyDescent="0.25">
      <c r="A1991" s="55" t="s">
        <v>35</v>
      </c>
      <c r="B1991" s="55" t="s">
        <v>36</v>
      </c>
      <c r="C1991" s="55" t="s">
        <v>37</v>
      </c>
      <c r="D1991" s="55" t="s">
        <v>121</v>
      </c>
      <c r="E1991" s="55" t="s">
        <v>122</v>
      </c>
      <c r="F1991" s="55" t="s">
        <v>123</v>
      </c>
      <c r="G1991" s="55" t="s">
        <v>124</v>
      </c>
      <c r="H1991" s="55" t="s">
        <v>124</v>
      </c>
      <c r="I1991" s="55" t="s">
        <v>42</v>
      </c>
      <c r="J1991" s="55" t="s">
        <v>289</v>
      </c>
      <c r="K1991" s="55" t="s">
        <v>289</v>
      </c>
      <c r="L1991" s="55" t="s">
        <v>43</v>
      </c>
      <c r="M1991" s="55" t="s">
        <v>44</v>
      </c>
      <c r="N1991" s="55" t="s">
        <v>160</v>
      </c>
      <c r="O1991" s="55" t="s">
        <v>290</v>
      </c>
      <c r="P1991" s="55" t="s">
        <v>455</v>
      </c>
      <c r="Q1991" s="55" t="s">
        <v>1132</v>
      </c>
      <c r="R1991" s="55" t="s">
        <v>1130</v>
      </c>
      <c r="S1991" s="55">
        <v>201308</v>
      </c>
      <c r="T1991" s="55" t="s">
        <v>52</v>
      </c>
      <c r="U1991" s="55">
        <v>0</v>
      </c>
      <c r="V1991" s="56">
        <v>78.75</v>
      </c>
      <c r="W1991" s="55"/>
      <c r="X1991" s="55"/>
      <c r="Y1991" s="55"/>
      <c r="Z1991" s="55" t="s">
        <v>48</v>
      </c>
      <c r="AA1991" s="55" t="s">
        <v>144</v>
      </c>
      <c r="AB1991" s="55" t="s">
        <v>42</v>
      </c>
      <c r="AC1991" s="55" t="s">
        <v>1131</v>
      </c>
      <c r="AD1991" s="55" t="s">
        <v>146</v>
      </c>
      <c r="AE1991" s="55"/>
      <c r="AF1991" s="55" t="s">
        <v>458</v>
      </c>
    </row>
    <row r="1992" spans="1:32" x14ac:dyDescent="0.25">
      <c r="A1992" s="55" t="s">
        <v>35</v>
      </c>
      <c r="B1992" s="55" t="s">
        <v>36</v>
      </c>
      <c r="C1992" s="55" t="s">
        <v>37</v>
      </c>
      <c r="D1992" s="55" t="s">
        <v>121</v>
      </c>
      <c r="E1992" s="55" t="s">
        <v>122</v>
      </c>
      <c r="F1992" s="55" t="s">
        <v>123</v>
      </c>
      <c r="G1992" s="55" t="s">
        <v>124</v>
      </c>
      <c r="H1992" s="55" t="s">
        <v>124</v>
      </c>
      <c r="I1992" s="55" t="s">
        <v>42</v>
      </c>
      <c r="J1992" s="55" t="s">
        <v>182</v>
      </c>
      <c r="K1992" s="55" t="s">
        <v>182</v>
      </c>
      <c r="L1992" s="55" t="s">
        <v>43</v>
      </c>
      <c r="M1992" s="55" t="s">
        <v>44</v>
      </c>
      <c r="N1992" s="55" t="s">
        <v>180</v>
      </c>
      <c r="O1992" s="55" t="s">
        <v>1133</v>
      </c>
      <c r="P1992" s="55"/>
      <c r="Q1992" s="55" t="s">
        <v>645</v>
      </c>
      <c r="R1992" s="55"/>
      <c r="S1992" s="55">
        <v>201308</v>
      </c>
      <c r="T1992" s="55" t="s">
        <v>52</v>
      </c>
      <c r="U1992" s="55">
        <v>0</v>
      </c>
      <c r="V1992" s="56">
        <v>2399.46</v>
      </c>
      <c r="W1992" s="55"/>
      <c r="X1992" s="55"/>
      <c r="Y1992" s="55"/>
      <c r="Z1992" s="55" t="s">
        <v>48</v>
      </c>
      <c r="AA1992" s="55" t="s">
        <v>646</v>
      </c>
      <c r="AB1992" s="55" t="s">
        <v>42</v>
      </c>
      <c r="AC1992" s="55" t="s">
        <v>1134</v>
      </c>
      <c r="AD1992" s="55" t="s">
        <v>648</v>
      </c>
    </row>
    <row r="1993" spans="1:32" x14ac:dyDescent="0.25">
      <c r="A1993" s="55" t="s">
        <v>35</v>
      </c>
      <c r="B1993" s="55" t="s">
        <v>36</v>
      </c>
      <c r="C1993" s="55" t="s">
        <v>37</v>
      </c>
      <c r="D1993" s="55" t="s">
        <v>121</v>
      </c>
      <c r="E1993" s="55" t="s">
        <v>122</v>
      </c>
      <c r="F1993" s="55" t="s">
        <v>123</v>
      </c>
      <c r="G1993" s="55" t="s">
        <v>124</v>
      </c>
      <c r="H1993" s="55" t="s">
        <v>124</v>
      </c>
      <c r="I1993" s="55" t="s">
        <v>42</v>
      </c>
      <c r="J1993" s="55" t="s">
        <v>182</v>
      </c>
      <c r="K1993" s="55" t="s">
        <v>182</v>
      </c>
      <c r="L1993" s="55" t="s">
        <v>43</v>
      </c>
      <c r="M1993" s="55" t="s">
        <v>44</v>
      </c>
      <c r="N1993" s="55" t="s">
        <v>180</v>
      </c>
      <c r="O1993" s="55" t="s">
        <v>1135</v>
      </c>
      <c r="P1993" s="55"/>
      <c r="Q1993" s="55" t="s">
        <v>645</v>
      </c>
      <c r="R1993" s="55"/>
      <c r="S1993" s="55">
        <v>201308</v>
      </c>
      <c r="T1993" s="55" t="s">
        <v>52</v>
      </c>
      <c r="U1993" s="55">
        <v>0</v>
      </c>
      <c r="V1993" s="56">
        <v>8202.74</v>
      </c>
      <c r="W1993" s="55"/>
      <c r="X1993" s="55"/>
      <c r="Y1993" s="55"/>
      <c r="Z1993" s="55" t="s">
        <v>48</v>
      </c>
      <c r="AA1993" s="55" t="s">
        <v>646</v>
      </c>
      <c r="AB1993" s="55" t="s">
        <v>42</v>
      </c>
      <c r="AC1993" s="55" t="s">
        <v>1134</v>
      </c>
      <c r="AD1993" s="55" t="s">
        <v>648</v>
      </c>
    </row>
    <row r="1994" spans="1:32" x14ac:dyDescent="0.25">
      <c r="A1994" s="55" t="s">
        <v>35</v>
      </c>
      <c r="B1994" s="55" t="s">
        <v>36</v>
      </c>
      <c r="C1994" s="55" t="s">
        <v>37</v>
      </c>
      <c r="D1994" s="55" t="s">
        <v>121</v>
      </c>
      <c r="E1994" s="55" t="s">
        <v>122</v>
      </c>
      <c r="F1994" s="55" t="s">
        <v>123</v>
      </c>
      <c r="G1994" s="55" t="s">
        <v>124</v>
      </c>
      <c r="H1994" s="55" t="s">
        <v>124</v>
      </c>
      <c r="I1994" s="55" t="s">
        <v>42</v>
      </c>
      <c r="J1994" s="55" t="s">
        <v>182</v>
      </c>
      <c r="K1994" s="55" t="s">
        <v>182</v>
      </c>
      <c r="L1994" s="55" t="s">
        <v>43</v>
      </c>
      <c r="M1994" s="55" t="s">
        <v>44</v>
      </c>
      <c r="N1994" s="55" t="s">
        <v>180</v>
      </c>
      <c r="O1994" s="55" t="s">
        <v>1136</v>
      </c>
      <c r="P1994" s="55"/>
      <c r="Q1994" s="55" t="s">
        <v>645</v>
      </c>
      <c r="R1994" s="55"/>
      <c r="S1994" s="55">
        <v>201308</v>
      </c>
      <c r="T1994" s="55" t="s">
        <v>52</v>
      </c>
      <c r="U1994" s="55">
        <v>0</v>
      </c>
      <c r="V1994" s="56">
        <v>1491.3</v>
      </c>
      <c r="W1994" s="55"/>
      <c r="X1994" s="55"/>
      <c r="Y1994" s="55"/>
      <c r="Z1994" s="55" t="s">
        <v>48</v>
      </c>
      <c r="AA1994" s="55" t="s">
        <v>646</v>
      </c>
      <c r="AB1994" s="55" t="s">
        <v>42</v>
      </c>
      <c r="AC1994" s="55" t="s">
        <v>1134</v>
      </c>
      <c r="AD1994" s="55" t="s">
        <v>648</v>
      </c>
    </row>
    <row r="1995" spans="1:32" x14ac:dyDescent="0.25">
      <c r="A1995" s="55" t="s">
        <v>35</v>
      </c>
      <c r="B1995" s="55" t="s">
        <v>36</v>
      </c>
      <c r="C1995" s="55" t="s">
        <v>37</v>
      </c>
      <c r="D1995" s="55" t="s">
        <v>121</v>
      </c>
      <c r="E1995" s="55" t="s">
        <v>122</v>
      </c>
      <c r="F1995" s="55" t="s">
        <v>123</v>
      </c>
      <c r="G1995" s="55" t="s">
        <v>124</v>
      </c>
      <c r="H1995" s="55" t="s">
        <v>124</v>
      </c>
      <c r="I1995" s="55" t="s">
        <v>42</v>
      </c>
      <c r="J1995" s="55" t="s">
        <v>182</v>
      </c>
      <c r="K1995" s="55" t="s">
        <v>182</v>
      </c>
      <c r="L1995" s="55" t="s">
        <v>43</v>
      </c>
      <c r="M1995" s="55" t="s">
        <v>44</v>
      </c>
      <c r="N1995" s="55" t="s">
        <v>180</v>
      </c>
      <c r="O1995" s="55" t="s">
        <v>1137</v>
      </c>
      <c r="P1995" s="55"/>
      <c r="Q1995" s="55" t="s">
        <v>645</v>
      </c>
      <c r="R1995" s="55"/>
      <c r="S1995" s="55">
        <v>201308</v>
      </c>
      <c r="T1995" s="55" t="s">
        <v>52</v>
      </c>
      <c r="U1995" s="55">
        <v>0</v>
      </c>
      <c r="V1995" s="56">
        <v>1034.04</v>
      </c>
      <c r="W1995" s="55"/>
      <c r="X1995" s="55"/>
      <c r="Y1995" s="55"/>
      <c r="Z1995" s="55" t="s">
        <v>48</v>
      </c>
      <c r="AA1995" s="55" t="s">
        <v>646</v>
      </c>
      <c r="AB1995" s="55" t="s">
        <v>42</v>
      </c>
      <c r="AC1995" s="55" t="s">
        <v>1134</v>
      </c>
      <c r="AD1995" s="55" t="s">
        <v>648</v>
      </c>
    </row>
    <row r="1996" spans="1:32" x14ac:dyDescent="0.25">
      <c r="A1996" s="55" t="s">
        <v>35</v>
      </c>
      <c r="B1996" s="55" t="s">
        <v>36</v>
      </c>
      <c r="C1996" s="55" t="s">
        <v>37</v>
      </c>
      <c r="D1996" s="55" t="s">
        <v>121</v>
      </c>
      <c r="E1996" s="55" t="s">
        <v>122</v>
      </c>
      <c r="F1996" s="55" t="s">
        <v>123</v>
      </c>
      <c r="G1996" s="55" t="s">
        <v>124</v>
      </c>
      <c r="H1996" s="55" t="s">
        <v>124</v>
      </c>
      <c r="I1996" s="55" t="s">
        <v>42</v>
      </c>
      <c r="J1996" s="55" t="s">
        <v>182</v>
      </c>
      <c r="K1996" s="55" t="s">
        <v>182</v>
      </c>
      <c r="L1996" s="55" t="s">
        <v>43</v>
      </c>
      <c r="M1996" s="55" t="s">
        <v>44</v>
      </c>
      <c r="N1996" s="55" t="s">
        <v>180</v>
      </c>
      <c r="O1996" s="55" t="s">
        <v>1138</v>
      </c>
      <c r="P1996" s="55"/>
      <c r="Q1996" s="55" t="s">
        <v>645</v>
      </c>
      <c r="R1996" s="55"/>
      <c r="S1996" s="55">
        <v>201308</v>
      </c>
      <c r="T1996" s="55" t="s">
        <v>52</v>
      </c>
      <c r="U1996" s="55">
        <v>0</v>
      </c>
      <c r="V1996" s="56">
        <v>1420.86</v>
      </c>
      <c r="W1996" s="55"/>
      <c r="X1996" s="55"/>
      <c r="Y1996" s="55"/>
      <c r="Z1996" s="55" t="s">
        <v>48</v>
      </c>
      <c r="AA1996" s="55" t="s">
        <v>646</v>
      </c>
      <c r="AB1996" s="55" t="s">
        <v>42</v>
      </c>
      <c r="AC1996" s="55" t="s">
        <v>1134</v>
      </c>
      <c r="AD1996" s="55" t="s">
        <v>648</v>
      </c>
    </row>
    <row r="1997" spans="1:32" x14ac:dyDescent="0.25">
      <c r="A1997" s="55" t="s">
        <v>35</v>
      </c>
      <c r="B1997" s="55" t="s">
        <v>36</v>
      </c>
      <c r="C1997" s="55" t="s">
        <v>37</v>
      </c>
      <c r="D1997" s="55" t="s">
        <v>121</v>
      </c>
      <c r="E1997" s="55" t="s">
        <v>122</v>
      </c>
      <c r="F1997" s="55" t="s">
        <v>123</v>
      </c>
      <c r="G1997" s="55" t="s">
        <v>124</v>
      </c>
      <c r="H1997" s="55" t="s">
        <v>124</v>
      </c>
      <c r="I1997" s="55" t="s">
        <v>42</v>
      </c>
      <c r="J1997" s="55" t="s">
        <v>182</v>
      </c>
      <c r="K1997" s="55" t="s">
        <v>182</v>
      </c>
      <c r="L1997" s="55" t="s">
        <v>43</v>
      </c>
      <c r="M1997" s="55" t="s">
        <v>44</v>
      </c>
      <c r="N1997" s="55" t="s">
        <v>180</v>
      </c>
      <c r="O1997" s="55" t="s">
        <v>1139</v>
      </c>
      <c r="P1997" s="55"/>
      <c r="Q1997" s="55" t="s">
        <v>645</v>
      </c>
      <c r="R1997" s="55"/>
      <c r="S1997" s="55">
        <v>201308</v>
      </c>
      <c r="T1997" s="55" t="s">
        <v>52</v>
      </c>
      <c r="U1997" s="55">
        <v>0</v>
      </c>
      <c r="V1997" s="56">
        <v>649.79999999999995</v>
      </c>
      <c r="W1997" s="55"/>
      <c r="X1997" s="55"/>
      <c r="Y1997" s="55"/>
      <c r="Z1997" s="55" t="s">
        <v>48</v>
      </c>
      <c r="AA1997" s="55" t="s">
        <v>646</v>
      </c>
      <c r="AB1997" s="55" t="s">
        <v>42</v>
      </c>
      <c r="AC1997" s="55" t="s">
        <v>1134</v>
      </c>
      <c r="AD1997" s="55" t="s">
        <v>648</v>
      </c>
    </row>
    <row r="1998" spans="1:32" x14ac:dyDescent="0.25">
      <c r="A1998" s="55" t="s">
        <v>35</v>
      </c>
      <c r="B1998" s="55" t="s">
        <v>36</v>
      </c>
      <c r="C1998" s="55" t="s">
        <v>37</v>
      </c>
      <c r="D1998" s="55" t="s">
        <v>121</v>
      </c>
      <c r="E1998" s="55" t="s">
        <v>122</v>
      </c>
      <c r="F1998" s="55" t="s">
        <v>123</v>
      </c>
      <c r="G1998" s="55" t="s">
        <v>124</v>
      </c>
      <c r="H1998" s="55" t="s">
        <v>124</v>
      </c>
      <c r="I1998" s="55" t="s">
        <v>42</v>
      </c>
      <c r="J1998" s="55" t="s">
        <v>182</v>
      </c>
      <c r="K1998" s="55" t="s">
        <v>182</v>
      </c>
      <c r="L1998" s="55" t="s">
        <v>43</v>
      </c>
      <c r="M1998" s="55" t="s">
        <v>44</v>
      </c>
      <c r="N1998" s="55" t="s">
        <v>180</v>
      </c>
      <c r="O1998" s="55" t="s">
        <v>1140</v>
      </c>
      <c r="P1998" s="55"/>
      <c r="Q1998" s="55" t="s">
        <v>645</v>
      </c>
      <c r="R1998" s="55"/>
      <c r="S1998" s="55">
        <v>201308</v>
      </c>
      <c r="T1998" s="55" t="s">
        <v>52</v>
      </c>
      <c r="U1998" s="55">
        <v>0</v>
      </c>
      <c r="V1998" s="56">
        <v>168.36</v>
      </c>
      <c r="W1998" s="55"/>
      <c r="X1998" s="55"/>
      <c r="Y1998" s="55"/>
      <c r="Z1998" s="55" t="s">
        <v>48</v>
      </c>
      <c r="AA1998" s="55" t="s">
        <v>646</v>
      </c>
      <c r="AB1998" s="55" t="s">
        <v>42</v>
      </c>
      <c r="AC1998" s="55" t="s">
        <v>1134</v>
      </c>
      <c r="AD1998" s="55" t="s">
        <v>648</v>
      </c>
    </row>
    <row r="1999" spans="1:32" x14ac:dyDescent="0.25">
      <c r="A1999" s="55" t="s">
        <v>35</v>
      </c>
      <c r="B1999" s="55" t="s">
        <v>36</v>
      </c>
      <c r="C1999" s="55" t="s">
        <v>37</v>
      </c>
      <c r="D1999" s="55" t="s">
        <v>121</v>
      </c>
      <c r="E1999" s="55" t="s">
        <v>122</v>
      </c>
      <c r="F1999" s="55" t="s">
        <v>123</v>
      </c>
      <c r="G1999" s="55" t="s">
        <v>124</v>
      </c>
      <c r="H1999" s="55" t="s">
        <v>124</v>
      </c>
      <c r="I1999" s="55" t="s">
        <v>42</v>
      </c>
      <c r="J1999" s="55" t="s">
        <v>182</v>
      </c>
      <c r="K1999" s="55" t="s">
        <v>182</v>
      </c>
      <c r="L1999" s="55" t="s">
        <v>43</v>
      </c>
      <c r="M1999" s="55" t="s">
        <v>44</v>
      </c>
      <c r="N1999" s="55" t="s">
        <v>180</v>
      </c>
      <c r="O1999" s="55" t="s">
        <v>1141</v>
      </c>
      <c r="P1999" s="55"/>
      <c r="Q1999" s="55" t="s">
        <v>645</v>
      </c>
      <c r="R1999" s="55"/>
      <c r="S1999" s="55">
        <v>201308</v>
      </c>
      <c r="T1999" s="55" t="s">
        <v>52</v>
      </c>
      <c r="U1999" s="55">
        <v>0</v>
      </c>
      <c r="V1999" s="56">
        <v>2684.22</v>
      </c>
      <c r="W1999" s="55"/>
      <c r="X1999" s="55"/>
      <c r="Y1999" s="55"/>
      <c r="Z1999" s="55" t="s">
        <v>48</v>
      </c>
      <c r="AA1999" s="55" t="s">
        <v>646</v>
      </c>
      <c r="AB1999" s="55" t="s">
        <v>42</v>
      </c>
      <c r="AC1999" s="55" t="s">
        <v>1134</v>
      </c>
      <c r="AD1999" s="55" t="s">
        <v>648</v>
      </c>
    </row>
    <row r="2000" spans="1:32" x14ac:dyDescent="0.25">
      <c r="A2000" s="55" t="s">
        <v>35</v>
      </c>
      <c r="B2000" s="55" t="s">
        <v>36</v>
      </c>
      <c r="C2000" s="55" t="s">
        <v>37</v>
      </c>
      <c r="D2000" s="55" t="s">
        <v>121</v>
      </c>
      <c r="E2000" s="55" t="s">
        <v>122</v>
      </c>
      <c r="F2000" s="55" t="s">
        <v>123</v>
      </c>
      <c r="G2000" s="55" t="s">
        <v>124</v>
      </c>
      <c r="H2000" s="55" t="s">
        <v>124</v>
      </c>
      <c r="I2000" s="55" t="s">
        <v>42</v>
      </c>
      <c r="J2000" s="55" t="s">
        <v>174</v>
      </c>
      <c r="K2000" s="55" t="s">
        <v>174</v>
      </c>
      <c r="L2000" s="55" t="s">
        <v>43</v>
      </c>
      <c r="M2000" s="55" t="s">
        <v>44</v>
      </c>
      <c r="N2000" s="55" t="s">
        <v>180</v>
      </c>
      <c r="O2000" s="55" t="s">
        <v>827</v>
      </c>
      <c r="P2000" s="55"/>
      <c r="Q2000" s="55" t="s">
        <v>645</v>
      </c>
      <c r="R2000" s="55"/>
      <c r="S2000" s="55">
        <v>201308</v>
      </c>
      <c r="T2000" s="55" t="s">
        <v>52</v>
      </c>
      <c r="U2000" s="55">
        <v>0</v>
      </c>
      <c r="V2000" s="56">
        <v>1914</v>
      </c>
      <c r="W2000" s="55"/>
      <c r="X2000" s="55"/>
      <c r="Y2000" s="55"/>
      <c r="Z2000" s="55" t="s">
        <v>48</v>
      </c>
      <c r="AA2000" s="55" t="s">
        <v>646</v>
      </c>
      <c r="AB2000" s="55" t="s">
        <v>42</v>
      </c>
      <c r="AC2000" s="55" t="s">
        <v>1134</v>
      </c>
      <c r="AD2000" s="55" t="s">
        <v>648</v>
      </c>
    </row>
    <row r="2001" spans="1:31" x14ac:dyDescent="0.25">
      <c r="A2001" s="55" t="s">
        <v>35</v>
      </c>
      <c r="B2001" s="55" t="s">
        <v>36</v>
      </c>
      <c r="C2001" s="55" t="s">
        <v>37</v>
      </c>
      <c r="D2001" s="55" t="s">
        <v>121</v>
      </c>
      <c r="E2001" s="55" t="s">
        <v>122</v>
      </c>
      <c r="F2001" s="55" t="s">
        <v>123</v>
      </c>
      <c r="G2001" s="55" t="s">
        <v>124</v>
      </c>
      <c r="H2001" s="55" t="s">
        <v>124</v>
      </c>
      <c r="I2001" s="55" t="s">
        <v>42</v>
      </c>
      <c r="J2001" s="55" t="s">
        <v>174</v>
      </c>
      <c r="K2001" s="55" t="s">
        <v>174</v>
      </c>
      <c r="L2001" s="55" t="s">
        <v>43</v>
      </c>
      <c r="M2001" s="55" t="s">
        <v>44</v>
      </c>
      <c r="N2001" s="55" t="s">
        <v>180</v>
      </c>
      <c r="O2001" s="55" t="s">
        <v>1142</v>
      </c>
      <c r="P2001" s="55"/>
      <c r="Q2001" s="55" t="s">
        <v>645</v>
      </c>
      <c r="R2001" s="55"/>
      <c r="S2001" s="55">
        <v>201308</v>
      </c>
      <c r="T2001" s="55" t="s">
        <v>52</v>
      </c>
      <c r="U2001" s="55">
        <v>0</v>
      </c>
      <c r="V2001" s="56">
        <v>671</v>
      </c>
      <c r="W2001" s="55"/>
      <c r="X2001" s="55"/>
      <c r="Y2001" s="55"/>
      <c r="Z2001" s="55" t="s">
        <v>48</v>
      </c>
      <c r="AA2001" s="55" t="s">
        <v>646</v>
      </c>
      <c r="AB2001" s="55" t="s">
        <v>42</v>
      </c>
      <c r="AC2001" s="55" t="s">
        <v>1134</v>
      </c>
      <c r="AD2001" s="55" t="s">
        <v>648</v>
      </c>
    </row>
    <row r="2002" spans="1:31" x14ac:dyDescent="0.25">
      <c r="A2002" s="55" t="s">
        <v>35</v>
      </c>
      <c r="B2002" s="55" t="s">
        <v>36</v>
      </c>
      <c r="C2002" s="55" t="s">
        <v>37</v>
      </c>
      <c r="D2002" s="55" t="s">
        <v>121</v>
      </c>
      <c r="E2002" s="55" t="s">
        <v>122</v>
      </c>
      <c r="F2002" s="55" t="s">
        <v>123</v>
      </c>
      <c r="G2002" s="55" t="s">
        <v>124</v>
      </c>
      <c r="H2002" s="55" t="s">
        <v>124</v>
      </c>
      <c r="I2002" s="55" t="s">
        <v>42</v>
      </c>
      <c r="J2002" s="55" t="s">
        <v>174</v>
      </c>
      <c r="K2002" s="55" t="s">
        <v>174</v>
      </c>
      <c r="L2002" s="55" t="s">
        <v>43</v>
      </c>
      <c r="M2002" s="55" t="s">
        <v>44</v>
      </c>
      <c r="N2002" s="55" t="s">
        <v>180</v>
      </c>
      <c r="O2002" s="55" t="s">
        <v>1143</v>
      </c>
      <c r="P2002" s="55"/>
      <c r="Q2002" s="55" t="s">
        <v>645</v>
      </c>
      <c r="R2002" s="55"/>
      <c r="S2002" s="55">
        <v>201308</v>
      </c>
      <c r="T2002" s="55" t="s">
        <v>52</v>
      </c>
      <c r="U2002" s="55">
        <v>0</v>
      </c>
      <c r="V2002" s="56">
        <v>220</v>
      </c>
      <c r="W2002" s="55"/>
      <c r="X2002" s="55"/>
      <c r="Y2002" s="55"/>
      <c r="Z2002" s="55" t="s">
        <v>48</v>
      </c>
      <c r="AA2002" s="55" t="s">
        <v>646</v>
      </c>
      <c r="AB2002" s="55" t="s">
        <v>42</v>
      </c>
      <c r="AC2002" s="55" t="s">
        <v>1134</v>
      </c>
      <c r="AD2002" s="55" t="s">
        <v>648</v>
      </c>
    </row>
    <row r="2003" spans="1:31" x14ac:dyDescent="0.25">
      <c r="A2003" s="55" t="s">
        <v>35</v>
      </c>
      <c r="B2003" s="55" t="s">
        <v>36</v>
      </c>
      <c r="C2003" s="55" t="s">
        <v>37</v>
      </c>
      <c r="D2003" s="55" t="s">
        <v>121</v>
      </c>
      <c r="E2003" s="55" t="s">
        <v>122</v>
      </c>
      <c r="F2003" s="55" t="s">
        <v>123</v>
      </c>
      <c r="G2003" s="55" t="s">
        <v>124</v>
      </c>
      <c r="H2003" s="55" t="s">
        <v>124</v>
      </c>
      <c r="I2003" s="55" t="s">
        <v>42</v>
      </c>
      <c r="J2003" s="55" t="s">
        <v>174</v>
      </c>
      <c r="K2003" s="55" t="s">
        <v>174</v>
      </c>
      <c r="L2003" s="55" t="s">
        <v>43</v>
      </c>
      <c r="M2003" s="55" t="s">
        <v>44</v>
      </c>
      <c r="N2003" s="55" t="s">
        <v>180</v>
      </c>
      <c r="O2003" s="55" t="s">
        <v>1140</v>
      </c>
      <c r="P2003" s="55"/>
      <c r="Q2003" s="55" t="s">
        <v>645</v>
      </c>
      <c r="R2003" s="55"/>
      <c r="S2003" s="55">
        <v>201308</v>
      </c>
      <c r="T2003" s="55" t="s">
        <v>52</v>
      </c>
      <c r="U2003" s="55">
        <v>0</v>
      </c>
      <c r="V2003" s="56">
        <v>1144</v>
      </c>
      <c r="W2003" s="55"/>
      <c r="X2003" s="55"/>
      <c r="Y2003" s="55"/>
      <c r="Z2003" s="55" t="s">
        <v>48</v>
      </c>
      <c r="AA2003" s="55" t="s">
        <v>646</v>
      </c>
      <c r="AB2003" s="55" t="s">
        <v>42</v>
      </c>
      <c r="AC2003" s="55" t="s">
        <v>1134</v>
      </c>
      <c r="AD2003" s="55" t="s">
        <v>648</v>
      </c>
    </row>
    <row r="2004" spans="1:31" x14ac:dyDescent="0.25">
      <c r="A2004" s="55" t="s">
        <v>35</v>
      </c>
      <c r="B2004" s="55" t="s">
        <v>36</v>
      </c>
      <c r="C2004" s="55" t="s">
        <v>37</v>
      </c>
      <c r="D2004" s="55" t="s">
        <v>121</v>
      </c>
      <c r="E2004" s="55" t="s">
        <v>122</v>
      </c>
      <c r="F2004" s="55" t="s">
        <v>123</v>
      </c>
      <c r="G2004" s="55" t="s">
        <v>124</v>
      </c>
      <c r="H2004" s="55" t="s">
        <v>124</v>
      </c>
      <c r="I2004" s="55" t="s">
        <v>42</v>
      </c>
      <c r="J2004" s="55" t="s">
        <v>174</v>
      </c>
      <c r="K2004" s="55" t="s">
        <v>174</v>
      </c>
      <c r="L2004" s="55" t="s">
        <v>43</v>
      </c>
      <c r="M2004" s="55" t="s">
        <v>44</v>
      </c>
      <c r="N2004" s="55" t="s">
        <v>180</v>
      </c>
      <c r="O2004" s="55" t="s">
        <v>1144</v>
      </c>
      <c r="P2004" s="55"/>
      <c r="Q2004" s="55" t="s">
        <v>645</v>
      </c>
      <c r="R2004" s="55"/>
      <c r="S2004" s="55">
        <v>201308</v>
      </c>
      <c r="T2004" s="55" t="s">
        <v>52</v>
      </c>
      <c r="U2004" s="55">
        <v>0</v>
      </c>
      <c r="V2004" s="56">
        <v>200</v>
      </c>
      <c r="W2004" s="55"/>
      <c r="X2004" s="55"/>
      <c r="Y2004" s="55"/>
      <c r="Z2004" s="55" t="s">
        <v>48</v>
      </c>
      <c r="AA2004" s="55" t="s">
        <v>646</v>
      </c>
      <c r="AB2004" s="55" t="s">
        <v>42</v>
      </c>
      <c r="AC2004" s="55" t="s">
        <v>1134</v>
      </c>
      <c r="AD2004" s="55" t="s">
        <v>648</v>
      </c>
    </row>
    <row r="2005" spans="1:31" x14ac:dyDescent="0.25">
      <c r="A2005" s="55" t="s">
        <v>35</v>
      </c>
      <c r="B2005" s="55" t="s">
        <v>36</v>
      </c>
      <c r="C2005" s="55" t="s">
        <v>37</v>
      </c>
      <c r="D2005" s="55" t="s">
        <v>121</v>
      </c>
      <c r="E2005" s="55" t="s">
        <v>122</v>
      </c>
      <c r="F2005" s="55" t="s">
        <v>123</v>
      </c>
      <c r="G2005" s="55" t="s">
        <v>124</v>
      </c>
      <c r="H2005" s="55" t="s">
        <v>124</v>
      </c>
      <c r="I2005" s="55" t="s">
        <v>42</v>
      </c>
      <c r="J2005" s="55" t="s">
        <v>174</v>
      </c>
      <c r="K2005" s="55" t="s">
        <v>174</v>
      </c>
      <c r="L2005" s="55" t="s">
        <v>43</v>
      </c>
      <c r="M2005" s="55" t="s">
        <v>44</v>
      </c>
      <c r="N2005" s="55" t="s">
        <v>180</v>
      </c>
      <c r="O2005" s="55" t="s">
        <v>1145</v>
      </c>
      <c r="P2005" s="55"/>
      <c r="Q2005" s="55" t="s">
        <v>645</v>
      </c>
      <c r="R2005" s="55"/>
      <c r="S2005" s="55">
        <v>201308</v>
      </c>
      <c r="T2005" s="55" t="s">
        <v>52</v>
      </c>
      <c r="U2005" s="55">
        <v>0</v>
      </c>
      <c r="V2005" s="56">
        <v>1584</v>
      </c>
      <c r="W2005" s="55"/>
      <c r="X2005" s="55"/>
      <c r="Y2005" s="55"/>
      <c r="Z2005" s="55" t="s">
        <v>48</v>
      </c>
      <c r="AA2005" s="55" t="s">
        <v>646</v>
      </c>
      <c r="AB2005" s="55" t="s">
        <v>42</v>
      </c>
      <c r="AC2005" s="55" t="s">
        <v>1134</v>
      </c>
      <c r="AD2005" s="55" t="s">
        <v>648</v>
      </c>
    </row>
    <row r="2006" spans="1:31" x14ac:dyDescent="0.25">
      <c r="A2006" s="55" t="s">
        <v>35</v>
      </c>
      <c r="B2006" s="55" t="s">
        <v>36</v>
      </c>
      <c r="C2006" s="55" t="s">
        <v>37</v>
      </c>
      <c r="D2006" s="55" t="s">
        <v>121</v>
      </c>
      <c r="E2006" s="55" t="s">
        <v>122</v>
      </c>
      <c r="F2006" s="55" t="s">
        <v>123</v>
      </c>
      <c r="G2006" s="55" t="s">
        <v>124</v>
      </c>
      <c r="H2006" s="55" t="s">
        <v>124</v>
      </c>
      <c r="I2006" s="55" t="s">
        <v>42</v>
      </c>
      <c r="J2006" s="55" t="s">
        <v>174</v>
      </c>
      <c r="K2006" s="55" t="s">
        <v>174</v>
      </c>
      <c r="L2006" s="55" t="s">
        <v>43</v>
      </c>
      <c r="M2006" s="55" t="s">
        <v>44</v>
      </c>
      <c r="N2006" s="55" t="s">
        <v>180</v>
      </c>
      <c r="O2006" s="55" t="s">
        <v>1138</v>
      </c>
      <c r="P2006" s="55"/>
      <c r="Q2006" s="55" t="s">
        <v>645</v>
      </c>
      <c r="R2006" s="55"/>
      <c r="S2006" s="55">
        <v>201308</v>
      </c>
      <c r="T2006" s="55" t="s">
        <v>52</v>
      </c>
      <c r="U2006" s="55">
        <v>0</v>
      </c>
      <c r="V2006" s="56">
        <v>2889</v>
      </c>
      <c r="W2006" s="55"/>
      <c r="X2006" s="55"/>
      <c r="Y2006" s="55"/>
      <c r="Z2006" s="55" t="s">
        <v>48</v>
      </c>
      <c r="AA2006" s="55" t="s">
        <v>646</v>
      </c>
      <c r="AB2006" s="55" t="s">
        <v>42</v>
      </c>
      <c r="AC2006" s="55" t="s">
        <v>1134</v>
      </c>
      <c r="AD2006" s="55" t="s">
        <v>648</v>
      </c>
    </row>
    <row r="2007" spans="1:31" x14ac:dyDescent="0.25">
      <c r="A2007" s="55" t="s">
        <v>35</v>
      </c>
      <c r="B2007" s="55" t="s">
        <v>36</v>
      </c>
      <c r="C2007" s="55" t="s">
        <v>37</v>
      </c>
      <c r="D2007" s="55" t="s">
        <v>121</v>
      </c>
      <c r="E2007" s="55" t="s">
        <v>122</v>
      </c>
      <c r="F2007" s="55" t="s">
        <v>123</v>
      </c>
      <c r="G2007" s="55" t="s">
        <v>124</v>
      </c>
      <c r="H2007" s="55" t="s">
        <v>124</v>
      </c>
      <c r="I2007" s="55" t="s">
        <v>42</v>
      </c>
      <c r="J2007" s="55" t="s">
        <v>149</v>
      </c>
      <c r="K2007" s="55" t="s">
        <v>149</v>
      </c>
      <c r="L2007" s="55" t="s">
        <v>43</v>
      </c>
      <c r="M2007" s="55" t="s">
        <v>44</v>
      </c>
      <c r="N2007" s="55" t="s">
        <v>150</v>
      </c>
      <c r="O2007" s="55" t="s">
        <v>42</v>
      </c>
      <c r="P2007" s="55"/>
      <c r="Q2007" s="55" t="s">
        <v>152</v>
      </c>
      <c r="R2007" s="55"/>
      <c r="S2007" s="55">
        <v>201309</v>
      </c>
      <c r="T2007" s="55" t="s">
        <v>47</v>
      </c>
      <c r="U2007" s="55">
        <v>0</v>
      </c>
      <c r="V2007" s="56">
        <v>-20000</v>
      </c>
      <c r="W2007" s="55"/>
      <c r="X2007" s="55" t="s">
        <v>341</v>
      </c>
      <c r="Y2007" s="55"/>
      <c r="Z2007" s="55" t="s">
        <v>48</v>
      </c>
      <c r="AA2007" s="55" t="s">
        <v>129</v>
      </c>
      <c r="AB2007" s="55" t="s">
        <v>42</v>
      </c>
      <c r="AC2007" s="55" t="s">
        <v>802</v>
      </c>
      <c r="AD2007" s="55" t="s">
        <v>51</v>
      </c>
      <c r="AE2007" s="53"/>
    </row>
    <row r="2008" spans="1:31" x14ac:dyDescent="0.25">
      <c r="A2008" s="55" t="s">
        <v>35</v>
      </c>
      <c r="B2008" s="55" t="s">
        <v>36</v>
      </c>
      <c r="C2008" s="55" t="s">
        <v>37</v>
      </c>
      <c r="D2008" s="55" t="s">
        <v>121</v>
      </c>
      <c r="E2008" s="55" t="s">
        <v>122</v>
      </c>
      <c r="F2008" s="55" t="s">
        <v>123</v>
      </c>
      <c r="G2008" s="55" t="s">
        <v>124</v>
      </c>
      <c r="H2008" s="55" t="s">
        <v>124</v>
      </c>
      <c r="I2008" s="55" t="s">
        <v>42</v>
      </c>
      <c r="J2008" s="55" t="s">
        <v>149</v>
      </c>
      <c r="K2008" s="55" t="s">
        <v>149</v>
      </c>
      <c r="L2008" s="55" t="s">
        <v>43</v>
      </c>
      <c r="M2008" s="55" t="s">
        <v>44</v>
      </c>
      <c r="N2008" s="55" t="s">
        <v>150</v>
      </c>
      <c r="O2008" s="55" t="s">
        <v>42</v>
      </c>
      <c r="P2008" s="55"/>
      <c r="Q2008" s="55" t="s">
        <v>152</v>
      </c>
      <c r="R2008" s="55"/>
      <c r="S2008" s="55">
        <v>201309</v>
      </c>
      <c r="T2008" s="55" t="s">
        <v>52</v>
      </c>
      <c r="U2008" s="55">
        <v>0</v>
      </c>
      <c r="V2008" s="56">
        <v>15000</v>
      </c>
      <c r="W2008" s="55"/>
      <c r="X2008" s="55" t="s">
        <v>341</v>
      </c>
      <c r="Y2008" s="55"/>
      <c r="Z2008" s="55" t="s">
        <v>48</v>
      </c>
      <c r="AA2008" s="55" t="s">
        <v>129</v>
      </c>
      <c r="AB2008" s="55" t="s">
        <v>42</v>
      </c>
      <c r="AC2008" s="55" t="s">
        <v>803</v>
      </c>
      <c r="AD2008" s="55" t="s">
        <v>51</v>
      </c>
      <c r="AE2008" s="53"/>
    </row>
    <row r="2009" spans="1:31" x14ac:dyDescent="0.25">
      <c r="A2009" s="55" t="s">
        <v>35</v>
      </c>
      <c r="B2009" s="55" t="s">
        <v>36</v>
      </c>
      <c r="C2009" s="55" t="s">
        <v>37</v>
      </c>
      <c r="D2009" s="55" t="s">
        <v>121</v>
      </c>
      <c r="E2009" s="55" t="s">
        <v>122</v>
      </c>
      <c r="F2009" s="55" t="s">
        <v>123</v>
      </c>
      <c r="G2009" s="55" t="s">
        <v>124</v>
      </c>
      <c r="H2009" s="55" t="s">
        <v>124</v>
      </c>
      <c r="I2009" s="55" t="s">
        <v>42</v>
      </c>
      <c r="J2009" s="55" t="s">
        <v>500</v>
      </c>
      <c r="K2009" s="55" t="s">
        <v>500</v>
      </c>
      <c r="L2009" s="55" t="s">
        <v>43</v>
      </c>
      <c r="M2009" s="55" t="s">
        <v>44</v>
      </c>
      <c r="N2009" s="55" t="s">
        <v>150</v>
      </c>
      <c r="O2009" s="55" t="s">
        <v>42</v>
      </c>
      <c r="P2009" s="55"/>
      <c r="Q2009" s="55" t="s">
        <v>806</v>
      </c>
      <c r="R2009" s="55"/>
      <c r="S2009" s="55">
        <v>201309</v>
      </c>
      <c r="T2009" s="55" t="s">
        <v>52</v>
      </c>
      <c r="U2009" s="55">
        <v>0</v>
      </c>
      <c r="V2009" s="56">
        <v>36028.04</v>
      </c>
      <c r="W2009" s="55"/>
      <c r="X2009" s="55" t="s">
        <v>807</v>
      </c>
      <c r="Y2009" s="55"/>
      <c r="Z2009" s="55" t="s">
        <v>48</v>
      </c>
      <c r="AA2009" s="55" t="s">
        <v>129</v>
      </c>
      <c r="AB2009" s="55" t="s">
        <v>42</v>
      </c>
      <c r="AC2009" s="55" t="s">
        <v>803</v>
      </c>
      <c r="AD2009" s="55" t="s">
        <v>51</v>
      </c>
      <c r="AE2009" s="53"/>
    </row>
    <row r="2010" spans="1:31" x14ac:dyDescent="0.25">
      <c r="A2010" s="55" t="s">
        <v>35</v>
      </c>
      <c r="B2010" s="55" t="s">
        <v>36</v>
      </c>
      <c r="C2010" s="55" t="s">
        <v>37</v>
      </c>
      <c r="D2010" s="55" t="s">
        <v>121</v>
      </c>
      <c r="E2010" s="55" t="s">
        <v>122</v>
      </c>
      <c r="F2010" s="55" t="s">
        <v>123</v>
      </c>
      <c r="G2010" s="55" t="s">
        <v>124</v>
      </c>
      <c r="H2010" s="55" t="s">
        <v>124</v>
      </c>
      <c r="I2010" s="55" t="s">
        <v>42</v>
      </c>
      <c r="J2010" s="55" t="s">
        <v>500</v>
      </c>
      <c r="K2010" s="55" t="s">
        <v>500</v>
      </c>
      <c r="L2010" s="55" t="s">
        <v>43</v>
      </c>
      <c r="M2010" s="55" t="s">
        <v>44</v>
      </c>
      <c r="N2010" s="55" t="s">
        <v>150</v>
      </c>
      <c r="O2010" s="55" t="s">
        <v>42</v>
      </c>
      <c r="P2010" s="55"/>
      <c r="Q2010" s="55" t="s">
        <v>806</v>
      </c>
      <c r="R2010" s="55"/>
      <c r="S2010" s="55">
        <v>201309</v>
      </c>
      <c r="T2010" s="55" t="s">
        <v>52</v>
      </c>
      <c r="U2010" s="55">
        <v>0</v>
      </c>
      <c r="V2010" s="56">
        <v>72411.199999999997</v>
      </c>
      <c r="W2010" s="55"/>
      <c r="X2010" s="55" t="s">
        <v>807</v>
      </c>
      <c r="Y2010" s="55"/>
      <c r="Z2010" s="55" t="s">
        <v>48</v>
      </c>
      <c r="AA2010" s="55" t="s">
        <v>129</v>
      </c>
      <c r="AB2010" s="55" t="s">
        <v>42</v>
      </c>
      <c r="AC2010" s="55" t="s">
        <v>803</v>
      </c>
      <c r="AD2010" s="55" t="s">
        <v>51</v>
      </c>
      <c r="AE2010" s="53"/>
    </row>
    <row r="2011" spans="1:31" x14ac:dyDescent="0.25">
      <c r="A2011" s="55" t="s">
        <v>35</v>
      </c>
      <c r="B2011" s="55" t="s">
        <v>36</v>
      </c>
      <c r="C2011" s="55" t="s">
        <v>37</v>
      </c>
      <c r="D2011" s="55" t="s">
        <v>121</v>
      </c>
      <c r="E2011" s="55" t="s">
        <v>122</v>
      </c>
      <c r="F2011" s="55" t="s">
        <v>123</v>
      </c>
      <c r="G2011" s="55" t="s">
        <v>124</v>
      </c>
      <c r="H2011" s="55" t="s">
        <v>124</v>
      </c>
      <c r="I2011" s="55" t="s">
        <v>42</v>
      </c>
      <c r="J2011" s="55" t="s">
        <v>500</v>
      </c>
      <c r="K2011" s="55" t="s">
        <v>500</v>
      </c>
      <c r="L2011" s="55" t="s">
        <v>43</v>
      </c>
      <c r="M2011" s="55" t="s">
        <v>44</v>
      </c>
      <c r="N2011" s="55" t="s">
        <v>134</v>
      </c>
      <c r="O2011" s="55" t="s">
        <v>42</v>
      </c>
      <c r="P2011" s="55"/>
      <c r="Q2011" s="55" t="s">
        <v>808</v>
      </c>
      <c r="R2011" s="55" t="s">
        <v>810</v>
      </c>
      <c r="S2011" s="55">
        <v>201309</v>
      </c>
      <c r="T2011" s="55" t="s">
        <v>47</v>
      </c>
      <c r="U2011" s="55">
        <v>0</v>
      </c>
      <c r="V2011" s="56">
        <v>-182.58</v>
      </c>
      <c r="W2011" s="55"/>
      <c r="X2011" s="55" t="s">
        <v>807</v>
      </c>
      <c r="Y2011" s="55"/>
      <c r="Z2011" s="55" t="s">
        <v>48</v>
      </c>
      <c r="AA2011" s="55" t="s">
        <v>186</v>
      </c>
      <c r="AB2011" s="55" t="s">
        <v>42</v>
      </c>
      <c r="AC2011" s="55" t="s">
        <v>813</v>
      </c>
      <c r="AD2011" s="55" t="s">
        <v>51</v>
      </c>
      <c r="AE2011" s="53"/>
    </row>
    <row r="2012" spans="1:31" x14ac:dyDescent="0.25">
      <c r="A2012" s="55" t="s">
        <v>35</v>
      </c>
      <c r="B2012" s="55" t="s">
        <v>36</v>
      </c>
      <c r="C2012" s="55" t="s">
        <v>37</v>
      </c>
      <c r="D2012" s="55" t="s">
        <v>121</v>
      </c>
      <c r="E2012" s="55" t="s">
        <v>122</v>
      </c>
      <c r="F2012" s="55" t="s">
        <v>123</v>
      </c>
      <c r="G2012" s="55" t="s">
        <v>124</v>
      </c>
      <c r="H2012" s="55" t="s">
        <v>124</v>
      </c>
      <c r="I2012" s="55" t="s">
        <v>42</v>
      </c>
      <c r="J2012" s="55" t="s">
        <v>156</v>
      </c>
      <c r="K2012" s="55" t="s">
        <v>156</v>
      </c>
      <c r="L2012" s="55" t="s">
        <v>43</v>
      </c>
      <c r="M2012" s="55" t="s">
        <v>44</v>
      </c>
      <c r="N2012" s="55" t="s">
        <v>150</v>
      </c>
      <c r="O2012" s="55" t="s">
        <v>42</v>
      </c>
      <c r="P2012" s="55"/>
      <c r="Q2012" s="55" t="s">
        <v>506</v>
      </c>
      <c r="R2012" s="55"/>
      <c r="S2012" s="55">
        <v>201309</v>
      </c>
      <c r="T2012" s="55" t="s">
        <v>47</v>
      </c>
      <c r="U2012" s="55">
        <v>0</v>
      </c>
      <c r="V2012" s="56">
        <v>-17645</v>
      </c>
      <c r="W2012" s="55"/>
      <c r="X2012" s="55" t="s">
        <v>507</v>
      </c>
      <c r="Y2012" s="55"/>
      <c r="Z2012" s="55" t="s">
        <v>48</v>
      </c>
      <c r="AA2012" s="55" t="s">
        <v>129</v>
      </c>
      <c r="AB2012" s="55" t="s">
        <v>42</v>
      </c>
      <c r="AC2012" s="55" t="s">
        <v>802</v>
      </c>
      <c r="AD2012" s="55" t="s">
        <v>51</v>
      </c>
      <c r="AE2012" s="53"/>
    </row>
    <row r="2013" spans="1:31" x14ac:dyDescent="0.25">
      <c r="A2013" s="55" t="s">
        <v>35</v>
      </c>
      <c r="B2013" s="55" t="s">
        <v>36</v>
      </c>
      <c r="C2013" s="55" t="s">
        <v>37</v>
      </c>
      <c r="D2013" s="55" t="s">
        <v>121</v>
      </c>
      <c r="E2013" s="55" t="s">
        <v>122</v>
      </c>
      <c r="F2013" s="55" t="s">
        <v>123</v>
      </c>
      <c r="G2013" s="55" t="s">
        <v>124</v>
      </c>
      <c r="H2013" s="55" t="s">
        <v>124</v>
      </c>
      <c r="I2013" s="55" t="s">
        <v>42</v>
      </c>
      <c r="J2013" s="55" t="s">
        <v>156</v>
      </c>
      <c r="K2013" s="55" t="s">
        <v>156</v>
      </c>
      <c r="L2013" s="55" t="s">
        <v>43</v>
      </c>
      <c r="M2013" s="55" t="s">
        <v>44</v>
      </c>
      <c r="N2013" s="55" t="s">
        <v>150</v>
      </c>
      <c r="O2013" s="55" t="s">
        <v>42</v>
      </c>
      <c r="P2013" s="55"/>
      <c r="Q2013" s="55" t="s">
        <v>506</v>
      </c>
      <c r="R2013" s="55"/>
      <c r="S2013" s="55">
        <v>201309</v>
      </c>
      <c r="T2013" s="55" t="s">
        <v>52</v>
      </c>
      <c r="U2013" s="55">
        <v>0</v>
      </c>
      <c r="V2013" s="56">
        <v>19056.62</v>
      </c>
      <c r="W2013" s="55"/>
      <c r="X2013" s="55" t="s">
        <v>507</v>
      </c>
      <c r="Y2013" s="55"/>
      <c r="Z2013" s="55" t="s">
        <v>48</v>
      </c>
      <c r="AA2013" s="55" t="s">
        <v>129</v>
      </c>
      <c r="AB2013" s="55" t="s">
        <v>42</v>
      </c>
      <c r="AC2013" s="55" t="s">
        <v>803</v>
      </c>
      <c r="AD2013" s="55" t="s">
        <v>51</v>
      </c>
      <c r="AE2013" s="53"/>
    </row>
    <row r="2014" spans="1:31" x14ac:dyDescent="0.25">
      <c r="A2014" s="55" t="s">
        <v>35</v>
      </c>
      <c r="B2014" s="55" t="s">
        <v>36</v>
      </c>
      <c r="C2014" s="55" t="s">
        <v>37</v>
      </c>
      <c r="D2014" s="55" t="s">
        <v>121</v>
      </c>
      <c r="E2014" s="55" t="s">
        <v>122</v>
      </c>
      <c r="F2014" s="55" t="s">
        <v>123</v>
      </c>
      <c r="G2014" s="55" t="s">
        <v>124</v>
      </c>
      <c r="H2014" s="55" t="s">
        <v>124</v>
      </c>
      <c r="I2014" s="55" t="s">
        <v>42</v>
      </c>
      <c r="J2014" s="55" t="s">
        <v>174</v>
      </c>
      <c r="K2014" s="55" t="s">
        <v>174</v>
      </c>
      <c r="L2014" s="55" t="s">
        <v>43</v>
      </c>
      <c r="M2014" s="55" t="s">
        <v>44</v>
      </c>
      <c r="N2014" s="55" t="s">
        <v>150</v>
      </c>
      <c r="O2014" s="55" t="s">
        <v>42</v>
      </c>
      <c r="P2014" s="55"/>
      <c r="Q2014" s="55" t="s">
        <v>176</v>
      </c>
      <c r="R2014" s="55"/>
      <c r="S2014" s="55">
        <v>201309</v>
      </c>
      <c r="T2014" s="55" t="s">
        <v>47</v>
      </c>
      <c r="U2014" s="55">
        <v>0</v>
      </c>
      <c r="V2014" s="56">
        <v>-70829.8</v>
      </c>
      <c r="W2014" s="55"/>
      <c r="X2014" s="55" t="s">
        <v>177</v>
      </c>
      <c r="Y2014" s="55"/>
      <c r="Z2014" s="55" t="s">
        <v>48</v>
      </c>
      <c r="AA2014" s="55" t="s">
        <v>129</v>
      </c>
      <c r="AB2014" s="55" t="s">
        <v>42</v>
      </c>
      <c r="AC2014" s="55" t="s">
        <v>802</v>
      </c>
      <c r="AD2014" s="55" t="s">
        <v>51</v>
      </c>
      <c r="AE2014" s="53"/>
    </row>
    <row r="2015" spans="1:31" x14ac:dyDescent="0.25">
      <c r="A2015" s="55" t="s">
        <v>35</v>
      </c>
      <c r="B2015" s="55" t="s">
        <v>36</v>
      </c>
      <c r="C2015" s="55" t="s">
        <v>37</v>
      </c>
      <c r="D2015" s="55" t="s">
        <v>121</v>
      </c>
      <c r="E2015" s="55" t="s">
        <v>122</v>
      </c>
      <c r="F2015" s="55" t="s">
        <v>123</v>
      </c>
      <c r="G2015" s="55" t="s">
        <v>124</v>
      </c>
      <c r="H2015" s="55" t="s">
        <v>124</v>
      </c>
      <c r="I2015" s="55" t="s">
        <v>42</v>
      </c>
      <c r="J2015" s="55" t="s">
        <v>174</v>
      </c>
      <c r="K2015" s="55" t="s">
        <v>174</v>
      </c>
      <c r="L2015" s="55" t="s">
        <v>43</v>
      </c>
      <c r="M2015" s="55" t="s">
        <v>44</v>
      </c>
      <c r="N2015" s="55" t="s">
        <v>180</v>
      </c>
      <c r="O2015" s="55" t="s">
        <v>42</v>
      </c>
      <c r="P2015" s="55"/>
      <c r="Q2015" s="55" t="s">
        <v>176</v>
      </c>
      <c r="R2015" s="55"/>
      <c r="S2015" s="55">
        <v>201309</v>
      </c>
      <c r="T2015" s="55" t="s">
        <v>47</v>
      </c>
      <c r="U2015" s="55">
        <v>0</v>
      </c>
      <c r="V2015" s="56">
        <v>-54745</v>
      </c>
      <c r="W2015" s="55"/>
      <c r="X2015" s="55" t="s">
        <v>177</v>
      </c>
      <c r="Y2015" s="55"/>
      <c r="Z2015" s="55" t="s">
        <v>48</v>
      </c>
      <c r="AA2015" s="55" t="s">
        <v>129</v>
      </c>
      <c r="AB2015" s="55" t="s">
        <v>42</v>
      </c>
      <c r="AC2015" s="55" t="s">
        <v>802</v>
      </c>
      <c r="AD2015" s="55" t="s">
        <v>51</v>
      </c>
      <c r="AE2015" s="53"/>
    </row>
    <row r="2016" spans="1:31" x14ac:dyDescent="0.25">
      <c r="A2016" s="55" t="s">
        <v>35</v>
      </c>
      <c r="B2016" s="55" t="s">
        <v>36</v>
      </c>
      <c r="C2016" s="55" t="s">
        <v>37</v>
      </c>
      <c r="D2016" s="55" t="s">
        <v>121</v>
      </c>
      <c r="E2016" s="55" t="s">
        <v>122</v>
      </c>
      <c r="F2016" s="55" t="s">
        <v>123</v>
      </c>
      <c r="G2016" s="55" t="s">
        <v>124</v>
      </c>
      <c r="H2016" s="55" t="s">
        <v>124</v>
      </c>
      <c r="I2016" s="55" t="s">
        <v>42</v>
      </c>
      <c r="J2016" s="55" t="s">
        <v>174</v>
      </c>
      <c r="K2016" s="55" t="s">
        <v>174</v>
      </c>
      <c r="L2016" s="55" t="s">
        <v>43</v>
      </c>
      <c r="M2016" s="55" t="s">
        <v>44</v>
      </c>
      <c r="N2016" s="55" t="s">
        <v>180</v>
      </c>
      <c r="O2016" s="55" t="s">
        <v>42</v>
      </c>
      <c r="P2016" s="55"/>
      <c r="Q2016" s="55" t="s">
        <v>197</v>
      </c>
      <c r="R2016" s="55"/>
      <c r="S2016" s="55">
        <v>201309</v>
      </c>
      <c r="T2016" s="55" t="s">
        <v>52</v>
      </c>
      <c r="U2016" s="55">
        <v>0</v>
      </c>
      <c r="V2016" s="56">
        <v>94044.4</v>
      </c>
      <c r="W2016" s="55"/>
      <c r="X2016" s="55" t="s">
        <v>177</v>
      </c>
      <c r="Y2016" s="55"/>
      <c r="Z2016" s="55" t="s">
        <v>48</v>
      </c>
      <c r="AA2016" s="55" t="s">
        <v>129</v>
      </c>
      <c r="AB2016" s="55" t="s">
        <v>42</v>
      </c>
      <c r="AC2016" s="55" t="s">
        <v>803</v>
      </c>
      <c r="AD2016" s="55" t="s">
        <v>51</v>
      </c>
      <c r="AE2016" s="53"/>
    </row>
    <row r="2017" spans="1:31" x14ac:dyDescent="0.25">
      <c r="A2017" s="55" t="s">
        <v>35</v>
      </c>
      <c r="B2017" s="55" t="s">
        <v>36</v>
      </c>
      <c r="C2017" s="55" t="s">
        <v>37</v>
      </c>
      <c r="D2017" s="55" t="s">
        <v>121</v>
      </c>
      <c r="E2017" s="55" t="s">
        <v>122</v>
      </c>
      <c r="F2017" s="55" t="s">
        <v>123</v>
      </c>
      <c r="G2017" s="55" t="s">
        <v>124</v>
      </c>
      <c r="H2017" s="55" t="s">
        <v>124</v>
      </c>
      <c r="I2017" s="55" t="s">
        <v>42</v>
      </c>
      <c r="J2017" s="55" t="s">
        <v>156</v>
      </c>
      <c r="K2017" s="55" t="s">
        <v>156</v>
      </c>
      <c r="L2017" s="55" t="s">
        <v>43</v>
      </c>
      <c r="M2017" s="55" t="s">
        <v>44</v>
      </c>
      <c r="N2017" s="55" t="s">
        <v>150</v>
      </c>
      <c r="O2017" s="55" t="s">
        <v>42</v>
      </c>
      <c r="P2017" s="55"/>
      <c r="Q2017" s="55" t="s">
        <v>816</v>
      </c>
      <c r="R2017" s="55"/>
      <c r="S2017" s="55">
        <v>201309</v>
      </c>
      <c r="T2017" s="55" t="s">
        <v>52</v>
      </c>
      <c r="U2017" s="55">
        <v>0</v>
      </c>
      <c r="V2017" s="56">
        <v>22000</v>
      </c>
      <c r="W2017" s="55"/>
      <c r="X2017" s="55" t="s">
        <v>817</v>
      </c>
      <c r="Y2017" s="55"/>
      <c r="Z2017" s="55" t="s">
        <v>48</v>
      </c>
      <c r="AA2017" s="55" t="s">
        <v>186</v>
      </c>
      <c r="AB2017" s="55" t="s">
        <v>42</v>
      </c>
      <c r="AC2017" s="55" t="s">
        <v>818</v>
      </c>
      <c r="AD2017" s="55" t="s">
        <v>51</v>
      </c>
      <c r="AE2017" s="53"/>
    </row>
    <row r="2018" spans="1:31" x14ac:dyDescent="0.25">
      <c r="A2018" s="55" t="s">
        <v>35</v>
      </c>
      <c r="B2018" s="55" t="s">
        <v>36</v>
      </c>
      <c r="C2018" s="55" t="s">
        <v>37</v>
      </c>
      <c r="D2018" s="55" t="s">
        <v>121</v>
      </c>
      <c r="E2018" s="55" t="s">
        <v>122</v>
      </c>
      <c r="F2018" s="55" t="s">
        <v>123</v>
      </c>
      <c r="G2018" s="55" t="s">
        <v>124</v>
      </c>
      <c r="H2018" s="55" t="s">
        <v>124</v>
      </c>
      <c r="I2018" s="55" t="s">
        <v>42</v>
      </c>
      <c r="J2018" s="55" t="s">
        <v>174</v>
      </c>
      <c r="K2018" s="55" t="s">
        <v>174</v>
      </c>
      <c r="L2018" s="55" t="s">
        <v>43</v>
      </c>
      <c r="M2018" s="55" t="s">
        <v>44</v>
      </c>
      <c r="N2018" s="55" t="s">
        <v>150</v>
      </c>
      <c r="O2018" s="55" t="s">
        <v>42</v>
      </c>
      <c r="P2018" s="55"/>
      <c r="Q2018" s="55" t="s">
        <v>176</v>
      </c>
      <c r="R2018" s="55"/>
      <c r="S2018" s="55">
        <v>201309</v>
      </c>
      <c r="T2018" s="55" t="s">
        <v>47</v>
      </c>
      <c r="U2018" s="55">
        <v>0</v>
      </c>
      <c r="V2018" s="56">
        <v>-27502.99</v>
      </c>
      <c r="W2018" s="55"/>
      <c r="X2018" s="55" t="s">
        <v>177</v>
      </c>
      <c r="Y2018" s="55"/>
      <c r="Z2018" s="55" t="s">
        <v>48</v>
      </c>
      <c r="AA2018" s="55" t="s">
        <v>129</v>
      </c>
      <c r="AB2018" s="55" t="s">
        <v>42</v>
      </c>
      <c r="AC2018" s="55" t="s">
        <v>802</v>
      </c>
      <c r="AD2018" s="55" t="s">
        <v>51</v>
      </c>
      <c r="AE2018" s="53"/>
    </row>
    <row r="2019" spans="1:31" x14ac:dyDescent="0.25">
      <c r="A2019" s="55" t="s">
        <v>35</v>
      </c>
      <c r="B2019" s="55" t="s">
        <v>36</v>
      </c>
      <c r="C2019" s="55" t="s">
        <v>37</v>
      </c>
      <c r="D2019" s="55" t="s">
        <v>121</v>
      </c>
      <c r="E2019" s="55" t="s">
        <v>122</v>
      </c>
      <c r="F2019" s="55" t="s">
        <v>123</v>
      </c>
      <c r="G2019" s="55" t="s">
        <v>124</v>
      </c>
      <c r="H2019" s="55" t="s">
        <v>124</v>
      </c>
      <c r="I2019" s="55" t="s">
        <v>42</v>
      </c>
      <c r="J2019" s="55" t="s">
        <v>174</v>
      </c>
      <c r="K2019" s="55" t="s">
        <v>174</v>
      </c>
      <c r="L2019" s="55" t="s">
        <v>43</v>
      </c>
      <c r="M2019" s="55" t="s">
        <v>44</v>
      </c>
      <c r="N2019" s="55" t="s">
        <v>180</v>
      </c>
      <c r="O2019" s="55" t="s">
        <v>42</v>
      </c>
      <c r="P2019" s="55"/>
      <c r="Q2019" s="55" t="s">
        <v>176</v>
      </c>
      <c r="R2019" s="55"/>
      <c r="S2019" s="55">
        <v>201309</v>
      </c>
      <c r="T2019" s="55" t="s">
        <v>47</v>
      </c>
      <c r="U2019" s="55">
        <v>0</v>
      </c>
      <c r="V2019" s="56">
        <v>-39367</v>
      </c>
      <c r="W2019" s="55"/>
      <c r="X2019" s="55" t="s">
        <v>177</v>
      </c>
      <c r="Y2019" s="55"/>
      <c r="Z2019" s="55" t="s">
        <v>48</v>
      </c>
      <c r="AA2019" s="55" t="s">
        <v>129</v>
      </c>
      <c r="AB2019" s="55" t="s">
        <v>42</v>
      </c>
      <c r="AC2019" s="55" t="s">
        <v>802</v>
      </c>
      <c r="AD2019" s="55" t="s">
        <v>51</v>
      </c>
      <c r="AE2019" s="53"/>
    </row>
    <row r="2020" spans="1:31" x14ac:dyDescent="0.25">
      <c r="A2020" s="55" t="s">
        <v>35</v>
      </c>
      <c r="B2020" s="55" t="s">
        <v>36</v>
      </c>
      <c r="C2020" s="55" t="s">
        <v>37</v>
      </c>
      <c r="D2020" s="55" t="s">
        <v>121</v>
      </c>
      <c r="E2020" s="55" t="s">
        <v>122</v>
      </c>
      <c r="F2020" s="55" t="s">
        <v>123</v>
      </c>
      <c r="G2020" s="55" t="s">
        <v>124</v>
      </c>
      <c r="H2020" s="55" t="s">
        <v>124</v>
      </c>
      <c r="I2020" s="55" t="s">
        <v>42</v>
      </c>
      <c r="J2020" s="55" t="s">
        <v>174</v>
      </c>
      <c r="K2020" s="55" t="s">
        <v>174</v>
      </c>
      <c r="L2020" s="55" t="s">
        <v>43</v>
      </c>
      <c r="M2020" s="55" t="s">
        <v>44</v>
      </c>
      <c r="N2020" s="55" t="s">
        <v>150</v>
      </c>
      <c r="O2020" s="55" t="s">
        <v>42</v>
      </c>
      <c r="P2020" s="55"/>
      <c r="Q2020" s="55" t="s">
        <v>197</v>
      </c>
      <c r="R2020" s="55"/>
      <c r="S2020" s="55">
        <v>201309</v>
      </c>
      <c r="T2020" s="55" t="s">
        <v>52</v>
      </c>
      <c r="U2020" s="55">
        <v>0</v>
      </c>
      <c r="V2020" s="56">
        <v>11438.37</v>
      </c>
      <c r="W2020" s="55"/>
      <c r="X2020" s="55" t="s">
        <v>177</v>
      </c>
      <c r="Y2020" s="55"/>
      <c r="Z2020" s="55" t="s">
        <v>48</v>
      </c>
      <c r="AA2020" s="55" t="s">
        <v>129</v>
      </c>
      <c r="AB2020" s="55" t="s">
        <v>42</v>
      </c>
      <c r="AC2020" s="55" t="s">
        <v>803</v>
      </c>
      <c r="AD2020" s="55" t="s">
        <v>51</v>
      </c>
      <c r="AE2020" s="53"/>
    </row>
    <row r="2021" spans="1:31" x14ac:dyDescent="0.25">
      <c r="A2021" s="55" t="s">
        <v>35</v>
      </c>
      <c r="B2021" s="55" t="s">
        <v>36</v>
      </c>
      <c r="C2021" s="55" t="s">
        <v>37</v>
      </c>
      <c r="D2021" s="55" t="s">
        <v>121</v>
      </c>
      <c r="E2021" s="55" t="s">
        <v>122</v>
      </c>
      <c r="F2021" s="55" t="s">
        <v>123</v>
      </c>
      <c r="G2021" s="55" t="s">
        <v>124</v>
      </c>
      <c r="H2021" s="55" t="s">
        <v>124</v>
      </c>
      <c r="I2021" s="55" t="s">
        <v>42</v>
      </c>
      <c r="J2021" s="55" t="s">
        <v>174</v>
      </c>
      <c r="K2021" s="55" t="s">
        <v>174</v>
      </c>
      <c r="L2021" s="55" t="s">
        <v>43</v>
      </c>
      <c r="M2021" s="55" t="s">
        <v>44</v>
      </c>
      <c r="N2021" s="55" t="s">
        <v>180</v>
      </c>
      <c r="O2021" s="55" t="s">
        <v>42</v>
      </c>
      <c r="P2021" s="55"/>
      <c r="Q2021" s="55" t="s">
        <v>197</v>
      </c>
      <c r="R2021" s="55"/>
      <c r="S2021" s="55">
        <v>201309</v>
      </c>
      <c r="T2021" s="55" t="s">
        <v>52</v>
      </c>
      <c r="U2021" s="55">
        <v>0</v>
      </c>
      <c r="V2021" s="56">
        <v>18930.849999999999</v>
      </c>
      <c r="W2021" s="55"/>
      <c r="X2021" s="55" t="s">
        <v>177</v>
      </c>
      <c r="Y2021" s="55"/>
      <c r="Z2021" s="55" t="s">
        <v>48</v>
      </c>
      <c r="AA2021" s="55" t="s">
        <v>129</v>
      </c>
      <c r="AB2021" s="55" t="s">
        <v>42</v>
      </c>
      <c r="AC2021" s="55" t="s">
        <v>803</v>
      </c>
      <c r="AD2021" s="55" t="s">
        <v>51</v>
      </c>
      <c r="AE2021" s="53"/>
    </row>
    <row r="2022" spans="1:31" x14ac:dyDescent="0.25">
      <c r="A2022" s="55" t="s">
        <v>35</v>
      </c>
      <c r="B2022" s="55" t="s">
        <v>36</v>
      </c>
      <c r="C2022" s="55" t="s">
        <v>37</v>
      </c>
      <c r="D2022" s="55" t="s">
        <v>121</v>
      </c>
      <c r="E2022" s="55" t="s">
        <v>122</v>
      </c>
      <c r="F2022" s="55" t="s">
        <v>123</v>
      </c>
      <c r="G2022" s="55" t="s">
        <v>124</v>
      </c>
      <c r="H2022" s="55" t="s">
        <v>124</v>
      </c>
      <c r="I2022" s="55" t="s">
        <v>42</v>
      </c>
      <c r="J2022" s="55" t="s">
        <v>174</v>
      </c>
      <c r="K2022" s="55" t="s">
        <v>174</v>
      </c>
      <c r="L2022" s="55" t="s">
        <v>43</v>
      </c>
      <c r="M2022" s="55" t="s">
        <v>44</v>
      </c>
      <c r="N2022" s="55" t="s">
        <v>150</v>
      </c>
      <c r="O2022" s="55" t="s">
        <v>42</v>
      </c>
      <c r="P2022" s="55"/>
      <c r="Q2022" s="55" t="s">
        <v>197</v>
      </c>
      <c r="R2022" s="55"/>
      <c r="S2022" s="55">
        <v>201309</v>
      </c>
      <c r="T2022" s="55" t="s">
        <v>52</v>
      </c>
      <c r="U2022" s="55">
        <v>0</v>
      </c>
      <c r="V2022" s="56">
        <v>85268.7</v>
      </c>
      <c r="W2022" s="55"/>
      <c r="X2022" s="55" t="s">
        <v>177</v>
      </c>
      <c r="Y2022" s="55"/>
      <c r="Z2022" s="55" t="s">
        <v>48</v>
      </c>
      <c r="AA2022" s="55" t="s">
        <v>129</v>
      </c>
      <c r="AB2022" s="55" t="s">
        <v>42</v>
      </c>
      <c r="AC2022" s="55" t="s">
        <v>803</v>
      </c>
      <c r="AD2022" s="55" t="s">
        <v>51</v>
      </c>
      <c r="AE2022" s="53"/>
    </row>
    <row r="2023" spans="1:31" x14ac:dyDescent="0.25">
      <c r="A2023" s="55" t="s">
        <v>35</v>
      </c>
      <c r="B2023" s="55" t="s">
        <v>36</v>
      </c>
      <c r="C2023" s="55" t="s">
        <v>37</v>
      </c>
      <c r="D2023" s="55" t="s">
        <v>121</v>
      </c>
      <c r="E2023" s="55" t="s">
        <v>122</v>
      </c>
      <c r="F2023" s="55" t="s">
        <v>123</v>
      </c>
      <c r="G2023" s="55" t="s">
        <v>124</v>
      </c>
      <c r="H2023" s="55" t="s">
        <v>124</v>
      </c>
      <c r="I2023" s="55" t="s">
        <v>42</v>
      </c>
      <c r="J2023" s="55" t="s">
        <v>182</v>
      </c>
      <c r="K2023" s="55" t="s">
        <v>182</v>
      </c>
      <c r="L2023" s="55" t="s">
        <v>43</v>
      </c>
      <c r="M2023" s="55" t="s">
        <v>44</v>
      </c>
      <c r="N2023" s="55" t="s">
        <v>150</v>
      </c>
      <c r="O2023" s="55" t="s">
        <v>42</v>
      </c>
      <c r="P2023" s="55"/>
      <c r="Q2023" s="55" t="s">
        <v>176</v>
      </c>
      <c r="R2023" s="55"/>
      <c r="S2023" s="55">
        <v>201309</v>
      </c>
      <c r="T2023" s="55" t="s">
        <v>47</v>
      </c>
      <c r="U2023" s="55">
        <v>0</v>
      </c>
      <c r="V2023" s="56">
        <v>-119384.25</v>
      </c>
      <c r="W2023" s="55"/>
      <c r="X2023" s="55" t="s">
        <v>177</v>
      </c>
      <c r="Y2023" s="55"/>
      <c r="Z2023" s="55" t="s">
        <v>48</v>
      </c>
      <c r="AA2023" s="55" t="s">
        <v>129</v>
      </c>
      <c r="AB2023" s="55" t="s">
        <v>42</v>
      </c>
      <c r="AC2023" s="55" t="s">
        <v>802</v>
      </c>
      <c r="AD2023" s="55" t="s">
        <v>51</v>
      </c>
      <c r="AE2023" s="53"/>
    </row>
    <row r="2024" spans="1:31" x14ac:dyDescent="0.25">
      <c r="A2024" s="55" t="s">
        <v>35</v>
      </c>
      <c r="B2024" s="55" t="s">
        <v>36</v>
      </c>
      <c r="C2024" s="55" t="s">
        <v>37</v>
      </c>
      <c r="D2024" s="55" t="s">
        <v>121</v>
      </c>
      <c r="E2024" s="55" t="s">
        <v>122</v>
      </c>
      <c r="F2024" s="55" t="s">
        <v>123</v>
      </c>
      <c r="G2024" s="55" t="s">
        <v>124</v>
      </c>
      <c r="H2024" s="55" t="s">
        <v>124</v>
      </c>
      <c r="I2024" s="55" t="s">
        <v>42</v>
      </c>
      <c r="J2024" s="55" t="s">
        <v>182</v>
      </c>
      <c r="K2024" s="55" t="s">
        <v>182</v>
      </c>
      <c r="L2024" s="55" t="s">
        <v>43</v>
      </c>
      <c r="M2024" s="55" t="s">
        <v>44</v>
      </c>
      <c r="N2024" s="55" t="s">
        <v>180</v>
      </c>
      <c r="O2024" s="55" t="s">
        <v>42</v>
      </c>
      <c r="P2024" s="55"/>
      <c r="Q2024" s="55" t="s">
        <v>176</v>
      </c>
      <c r="R2024" s="55"/>
      <c r="S2024" s="55">
        <v>201309</v>
      </c>
      <c r="T2024" s="55" t="s">
        <v>47</v>
      </c>
      <c r="U2024" s="55">
        <v>0</v>
      </c>
      <c r="V2024" s="56">
        <v>-139405.69</v>
      </c>
      <c r="W2024" s="55"/>
      <c r="X2024" s="55" t="s">
        <v>177</v>
      </c>
      <c r="Y2024" s="55"/>
      <c r="Z2024" s="55" t="s">
        <v>48</v>
      </c>
      <c r="AA2024" s="55" t="s">
        <v>129</v>
      </c>
      <c r="AB2024" s="55" t="s">
        <v>42</v>
      </c>
      <c r="AC2024" s="55" t="s">
        <v>802</v>
      </c>
      <c r="AD2024" s="55" t="s">
        <v>51</v>
      </c>
      <c r="AE2024" s="53"/>
    </row>
    <row r="2025" spans="1:31" x14ac:dyDescent="0.25">
      <c r="A2025" s="55" t="s">
        <v>35</v>
      </c>
      <c r="B2025" s="55" t="s">
        <v>36</v>
      </c>
      <c r="C2025" s="55" t="s">
        <v>37</v>
      </c>
      <c r="D2025" s="55" t="s">
        <v>121</v>
      </c>
      <c r="E2025" s="55" t="s">
        <v>122</v>
      </c>
      <c r="F2025" s="55" t="s">
        <v>123</v>
      </c>
      <c r="G2025" s="55" t="s">
        <v>124</v>
      </c>
      <c r="H2025" s="55" t="s">
        <v>124</v>
      </c>
      <c r="I2025" s="55" t="s">
        <v>42</v>
      </c>
      <c r="J2025" s="55" t="s">
        <v>182</v>
      </c>
      <c r="K2025" s="55" t="s">
        <v>182</v>
      </c>
      <c r="L2025" s="55" t="s">
        <v>43</v>
      </c>
      <c r="M2025" s="55" t="s">
        <v>44</v>
      </c>
      <c r="N2025" s="55" t="s">
        <v>180</v>
      </c>
      <c r="O2025" s="55" t="s">
        <v>42</v>
      </c>
      <c r="P2025" s="55"/>
      <c r="Q2025" s="55" t="s">
        <v>176</v>
      </c>
      <c r="R2025" s="55"/>
      <c r="S2025" s="55">
        <v>201309</v>
      </c>
      <c r="T2025" s="55" t="s">
        <v>47</v>
      </c>
      <c r="U2025" s="55">
        <v>0</v>
      </c>
      <c r="V2025" s="56">
        <v>-216494.68</v>
      </c>
      <c r="W2025" s="55"/>
      <c r="X2025" s="55" t="s">
        <v>177</v>
      </c>
      <c r="Y2025" s="55"/>
      <c r="Z2025" s="55" t="s">
        <v>48</v>
      </c>
      <c r="AA2025" s="55" t="s">
        <v>129</v>
      </c>
      <c r="AB2025" s="55" t="s">
        <v>42</v>
      </c>
      <c r="AC2025" s="55" t="s">
        <v>802</v>
      </c>
      <c r="AD2025" s="55" t="s">
        <v>51</v>
      </c>
      <c r="AE2025" s="53"/>
    </row>
    <row r="2026" spans="1:31" x14ac:dyDescent="0.25">
      <c r="A2026" s="55" t="s">
        <v>35</v>
      </c>
      <c r="B2026" s="55" t="s">
        <v>36</v>
      </c>
      <c r="C2026" s="55" t="s">
        <v>37</v>
      </c>
      <c r="D2026" s="55" t="s">
        <v>121</v>
      </c>
      <c r="E2026" s="55" t="s">
        <v>122</v>
      </c>
      <c r="F2026" s="55" t="s">
        <v>123</v>
      </c>
      <c r="G2026" s="55" t="s">
        <v>124</v>
      </c>
      <c r="H2026" s="55" t="s">
        <v>124</v>
      </c>
      <c r="I2026" s="55" t="s">
        <v>42</v>
      </c>
      <c r="J2026" s="55" t="s">
        <v>182</v>
      </c>
      <c r="K2026" s="55" t="s">
        <v>182</v>
      </c>
      <c r="L2026" s="55" t="s">
        <v>43</v>
      </c>
      <c r="M2026" s="55" t="s">
        <v>44</v>
      </c>
      <c r="N2026" s="55" t="s">
        <v>150</v>
      </c>
      <c r="O2026" s="55" t="s">
        <v>42</v>
      </c>
      <c r="P2026" s="55"/>
      <c r="Q2026" s="55" t="s">
        <v>176</v>
      </c>
      <c r="R2026" s="55"/>
      <c r="S2026" s="55">
        <v>201309</v>
      </c>
      <c r="T2026" s="55" t="s">
        <v>47</v>
      </c>
      <c r="U2026" s="55">
        <v>0</v>
      </c>
      <c r="V2026" s="56">
        <v>-391543.1</v>
      </c>
      <c r="W2026" s="55"/>
      <c r="X2026" s="55" t="s">
        <v>177</v>
      </c>
      <c r="Y2026" s="55"/>
      <c r="Z2026" s="55" t="s">
        <v>48</v>
      </c>
      <c r="AA2026" s="55" t="s">
        <v>129</v>
      </c>
      <c r="AB2026" s="55" t="s">
        <v>42</v>
      </c>
      <c r="AC2026" s="55" t="s">
        <v>802</v>
      </c>
      <c r="AD2026" s="55" t="s">
        <v>51</v>
      </c>
      <c r="AE2026" s="53"/>
    </row>
    <row r="2027" spans="1:31" x14ac:dyDescent="0.25">
      <c r="A2027" s="55" t="s">
        <v>35</v>
      </c>
      <c r="B2027" s="55" t="s">
        <v>36</v>
      </c>
      <c r="C2027" s="55" t="s">
        <v>37</v>
      </c>
      <c r="D2027" s="55" t="s">
        <v>121</v>
      </c>
      <c r="E2027" s="55" t="s">
        <v>122</v>
      </c>
      <c r="F2027" s="55" t="s">
        <v>123</v>
      </c>
      <c r="G2027" s="55" t="s">
        <v>124</v>
      </c>
      <c r="H2027" s="55" t="s">
        <v>124</v>
      </c>
      <c r="I2027" s="55" t="s">
        <v>42</v>
      </c>
      <c r="J2027" s="55" t="s">
        <v>182</v>
      </c>
      <c r="K2027" s="55" t="s">
        <v>182</v>
      </c>
      <c r="L2027" s="55" t="s">
        <v>43</v>
      </c>
      <c r="M2027" s="55" t="s">
        <v>44</v>
      </c>
      <c r="N2027" s="55" t="s">
        <v>150</v>
      </c>
      <c r="O2027" s="55" t="s">
        <v>42</v>
      </c>
      <c r="P2027" s="55"/>
      <c r="Q2027" s="55" t="s">
        <v>197</v>
      </c>
      <c r="R2027" s="55"/>
      <c r="S2027" s="55">
        <v>201309</v>
      </c>
      <c r="T2027" s="55" t="s">
        <v>52</v>
      </c>
      <c r="U2027" s="55">
        <v>0</v>
      </c>
      <c r="V2027" s="56">
        <v>117816.66</v>
      </c>
      <c r="W2027" s="55"/>
      <c r="X2027" s="55" t="s">
        <v>177</v>
      </c>
      <c r="Y2027" s="55"/>
      <c r="Z2027" s="55" t="s">
        <v>48</v>
      </c>
      <c r="AA2027" s="55" t="s">
        <v>129</v>
      </c>
      <c r="AB2027" s="55" t="s">
        <v>42</v>
      </c>
      <c r="AC2027" s="55" t="s">
        <v>803</v>
      </c>
      <c r="AD2027" s="55" t="s">
        <v>51</v>
      </c>
      <c r="AE2027" s="53"/>
    </row>
    <row r="2028" spans="1:31" x14ac:dyDescent="0.25">
      <c r="A2028" s="55" t="s">
        <v>35</v>
      </c>
      <c r="B2028" s="55" t="s">
        <v>36</v>
      </c>
      <c r="C2028" s="55" t="s">
        <v>37</v>
      </c>
      <c r="D2028" s="55" t="s">
        <v>121</v>
      </c>
      <c r="E2028" s="55" t="s">
        <v>122</v>
      </c>
      <c r="F2028" s="55" t="s">
        <v>123</v>
      </c>
      <c r="G2028" s="55" t="s">
        <v>124</v>
      </c>
      <c r="H2028" s="55" t="s">
        <v>124</v>
      </c>
      <c r="I2028" s="55" t="s">
        <v>42</v>
      </c>
      <c r="J2028" s="55" t="s">
        <v>182</v>
      </c>
      <c r="K2028" s="55" t="s">
        <v>182</v>
      </c>
      <c r="L2028" s="55" t="s">
        <v>43</v>
      </c>
      <c r="M2028" s="55" t="s">
        <v>44</v>
      </c>
      <c r="N2028" s="55" t="s">
        <v>180</v>
      </c>
      <c r="O2028" s="55" t="s">
        <v>42</v>
      </c>
      <c r="P2028" s="55"/>
      <c r="Q2028" s="55" t="s">
        <v>197</v>
      </c>
      <c r="R2028" s="55"/>
      <c r="S2028" s="55">
        <v>201309</v>
      </c>
      <c r="T2028" s="55" t="s">
        <v>52</v>
      </c>
      <c r="U2028" s="55">
        <v>0</v>
      </c>
      <c r="V2028" s="56">
        <v>351967.06</v>
      </c>
      <c r="W2028" s="55"/>
      <c r="X2028" s="55" t="s">
        <v>177</v>
      </c>
      <c r="Y2028" s="55"/>
      <c r="Z2028" s="55" t="s">
        <v>48</v>
      </c>
      <c r="AA2028" s="55" t="s">
        <v>129</v>
      </c>
      <c r="AB2028" s="55" t="s">
        <v>42</v>
      </c>
      <c r="AC2028" s="55" t="s">
        <v>803</v>
      </c>
      <c r="AD2028" s="55" t="s">
        <v>51</v>
      </c>
      <c r="AE2028" s="53"/>
    </row>
    <row r="2029" spans="1:31" x14ac:dyDescent="0.25">
      <c r="A2029" s="55" t="s">
        <v>35</v>
      </c>
      <c r="B2029" s="55" t="s">
        <v>36</v>
      </c>
      <c r="C2029" s="55" t="s">
        <v>37</v>
      </c>
      <c r="D2029" s="55" t="s">
        <v>121</v>
      </c>
      <c r="E2029" s="55" t="s">
        <v>122</v>
      </c>
      <c r="F2029" s="55" t="s">
        <v>123</v>
      </c>
      <c r="G2029" s="55" t="s">
        <v>124</v>
      </c>
      <c r="H2029" s="55" t="s">
        <v>124</v>
      </c>
      <c r="I2029" s="55" t="s">
        <v>42</v>
      </c>
      <c r="J2029" s="55" t="s">
        <v>182</v>
      </c>
      <c r="K2029" s="55" t="s">
        <v>182</v>
      </c>
      <c r="L2029" s="55" t="s">
        <v>43</v>
      </c>
      <c r="M2029" s="55" t="s">
        <v>44</v>
      </c>
      <c r="N2029" s="55" t="s">
        <v>180</v>
      </c>
      <c r="O2029" s="55" t="s">
        <v>42</v>
      </c>
      <c r="P2029" s="55"/>
      <c r="Q2029" s="55" t="s">
        <v>197</v>
      </c>
      <c r="R2029" s="55"/>
      <c r="S2029" s="55">
        <v>201309</v>
      </c>
      <c r="T2029" s="55" t="s">
        <v>52</v>
      </c>
      <c r="U2029" s="55">
        <v>0</v>
      </c>
      <c r="V2029" s="56">
        <v>335054.81</v>
      </c>
      <c r="W2029" s="55"/>
      <c r="X2029" s="55" t="s">
        <v>177</v>
      </c>
      <c r="Y2029" s="55"/>
      <c r="Z2029" s="55" t="s">
        <v>48</v>
      </c>
      <c r="AA2029" s="55" t="s">
        <v>129</v>
      </c>
      <c r="AB2029" s="55" t="s">
        <v>42</v>
      </c>
      <c r="AC2029" s="55" t="s">
        <v>803</v>
      </c>
      <c r="AD2029" s="55" t="s">
        <v>51</v>
      </c>
      <c r="AE2029" s="53"/>
    </row>
    <row r="2030" spans="1:31" x14ac:dyDescent="0.25">
      <c r="A2030" s="55" t="s">
        <v>35</v>
      </c>
      <c r="B2030" s="55" t="s">
        <v>36</v>
      </c>
      <c r="C2030" s="55" t="s">
        <v>37</v>
      </c>
      <c r="D2030" s="55" t="s">
        <v>121</v>
      </c>
      <c r="E2030" s="55" t="s">
        <v>122</v>
      </c>
      <c r="F2030" s="55" t="s">
        <v>123</v>
      </c>
      <c r="G2030" s="55" t="s">
        <v>124</v>
      </c>
      <c r="H2030" s="55" t="s">
        <v>124</v>
      </c>
      <c r="I2030" s="55" t="s">
        <v>42</v>
      </c>
      <c r="J2030" s="55" t="s">
        <v>182</v>
      </c>
      <c r="K2030" s="55" t="s">
        <v>182</v>
      </c>
      <c r="L2030" s="55" t="s">
        <v>43</v>
      </c>
      <c r="M2030" s="55" t="s">
        <v>44</v>
      </c>
      <c r="N2030" s="55" t="s">
        <v>150</v>
      </c>
      <c r="O2030" s="55" t="s">
        <v>42</v>
      </c>
      <c r="P2030" s="55"/>
      <c r="Q2030" s="55" t="s">
        <v>197</v>
      </c>
      <c r="R2030" s="55"/>
      <c r="S2030" s="55">
        <v>201309</v>
      </c>
      <c r="T2030" s="55" t="s">
        <v>52</v>
      </c>
      <c r="U2030" s="55">
        <v>0</v>
      </c>
      <c r="V2030" s="56">
        <v>255522.08</v>
      </c>
      <c r="W2030" s="55"/>
      <c r="X2030" s="55" t="s">
        <v>177</v>
      </c>
      <c r="Y2030" s="55"/>
      <c r="Z2030" s="55" t="s">
        <v>48</v>
      </c>
      <c r="AA2030" s="55" t="s">
        <v>129</v>
      </c>
      <c r="AB2030" s="55" t="s">
        <v>42</v>
      </c>
      <c r="AC2030" s="55" t="s">
        <v>803</v>
      </c>
      <c r="AD2030" s="55" t="s">
        <v>51</v>
      </c>
      <c r="AE2030" s="53"/>
    </row>
    <row r="2031" spans="1:31" x14ac:dyDescent="0.25">
      <c r="A2031" s="55" t="s">
        <v>35</v>
      </c>
      <c r="B2031" s="55" t="s">
        <v>36</v>
      </c>
      <c r="C2031" s="55" t="s">
        <v>37</v>
      </c>
      <c r="D2031" s="55" t="s">
        <v>121</v>
      </c>
      <c r="E2031" s="55" t="s">
        <v>122</v>
      </c>
      <c r="F2031" s="55" t="s">
        <v>123</v>
      </c>
      <c r="G2031" s="55" t="s">
        <v>124</v>
      </c>
      <c r="H2031" s="55" t="s">
        <v>124</v>
      </c>
      <c r="I2031" s="55" t="s">
        <v>42</v>
      </c>
      <c r="J2031" s="55" t="s">
        <v>652</v>
      </c>
      <c r="K2031" s="55" t="s">
        <v>652</v>
      </c>
      <c r="L2031" s="55" t="s">
        <v>43</v>
      </c>
      <c r="M2031" s="55" t="s">
        <v>44</v>
      </c>
      <c r="N2031" s="55" t="s">
        <v>150</v>
      </c>
      <c r="O2031" s="55" t="s">
        <v>42</v>
      </c>
      <c r="P2031" s="55"/>
      <c r="Q2031" s="55" t="s">
        <v>176</v>
      </c>
      <c r="R2031" s="55"/>
      <c r="S2031" s="55">
        <v>201309</v>
      </c>
      <c r="T2031" s="55" t="s">
        <v>47</v>
      </c>
      <c r="U2031" s="55">
        <v>0</v>
      </c>
      <c r="V2031" s="56">
        <v>-5056.5</v>
      </c>
      <c r="W2031" s="55"/>
      <c r="X2031" s="55" t="s">
        <v>177</v>
      </c>
      <c r="Y2031" s="55"/>
      <c r="Z2031" s="55" t="s">
        <v>48</v>
      </c>
      <c r="AA2031" s="55" t="s">
        <v>129</v>
      </c>
      <c r="AB2031" s="55" t="s">
        <v>42</v>
      </c>
      <c r="AC2031" s="55" t="s">
        <v>802</v>
      </c>
      <c r="AD2031" s="55" t="s">
        <v>51</v>
      </c>
      <c r="AE2031" s="53"/>
    </row>
    <row r="2032" spans="1:31" x14ac:dyDescent="0.25">
      <c r="A2032" s="55" t="s">
        <v>35</v>
      </c>
      <c r="B2032" s="55" t="s">
        <v>36</v>
      </c>
      <c r="C2032" s="55" t="s">
        <v>37</v>
      </c>
      <c r="D2032" s="55" t="s">
        <v>121</v>
      </c>
      <c r="E2032" s="55" t="s">
        <v>122</v>
      </c>
      <c r="F2032" s="55" t="s">
        <v>123</v>
      </c>
      <c r="G2032" s="55" t="s">
        <v>124</v>
      </c>
      <c r="H2032" s="55" t="s">
        <v>124</v>
      </c>
      <c r="I2032" s="55" t="s">
        <v>42</v>
      </c>
      <c r="J2032" s="55" t="s">
        <v>652</v>
      </c>
      <c r="K2032" s="55" t="s">
        <v>652</v>
      </c>
      <c r="L2032" s="55" t="s">
        <v>43</v>
      </c>
      <c r="M2032" s="55" t="s">
        <v>44</v>
      </c>
      <c r="N2032" s="55" t="s">
        <v>180</v>
      </c>
      <c r="O2032" s="55" t="s">
        <v>42</v>
      </c>
      <c r="P2032" s="55"/>
      <c r="Q2032" s="55" t="s">
        <v>176</v>
      </c>
      <c r="R2032" s="55"/>
      <c r="S2032" s="55">
        <v>201309</v>
      </c>
      <c r="T2032" s="55" t="s">
        <v>47</v>
      </c>
      <c r="U2032" s="55">
        <v>0</v>
      </c>
      <c r="V2032" s="56">
        <v>-26574.29</v>
      </c>
      <c r="W2032" s="55"/>
      <c r="X2032" s="55" t="s">
        <v>177</v>
      </c>
      <c r="Y2032" s="55"/>
      <c r="Z2032" s="55" t="s">
        <v>48</v>
      </c>
      <c r="AA2032" s="55" t="s">
        <v>129</v>
      </c>
      <c r="AB2032" s="55" t="s">
        <v>42</v>
      </c>
      <c r="AC2032" s="55" t="s">
        <v>802</v>
      </c>
      <c r="AD2032" s="55" t="s">
        <v>51</v>
      </c>
      <c r="AE2032" s="53"/>
    </row>
    <row r="2033" spans="1:31" x14ac:dyDescent="0.25">
      <c r="A2033" s="55" t="s">
        <v>35</v>
      </c>
      <c r="B2033" s="55" t="s">
        <v>36</v>
      </c>
      <c r="C2033" s="55" t="s">
        <v>37</v>
      </c>
      <c r="D2033" s="55" t="s">
        <v>121</v>
      </c>
      <c r="E2033" s="55" t="s">
        <v>122</v>
      </c>
      <c r="F2033" s="55" t="s">
        <v>123</v>
      </c>
      <c r="G2033" s="55" t="s">
        <v>124</v>
      </c>
      <c r="H2033" s="55" t="s">
        <v>124</v>
      </c>
      <c r="I2033" s="55" t="s">
        <v>42</v>
      </c>
      <c r="J2033" s="55" t="s">
        <v>652</v>
      </c>
      <c r="K2033" s="55" t="s">
        <v>652</v>
      </c>
      <c r="L2033" s="55" t="s">
        <v>43</v>
      </c>
      <c r="M2033" s="55" t="s">
        <v>44</v>
      </c>
      <c r="N2033" s="55" t="s">
        <v>180</v>
      </c>
      <c r="O2033" s="55" t="s">
        <v>42</v>
      </c>
      <c r="P2033" s="55"/>
      <c r="Q2033" s="55" t="s">
        <v>197</v>
      </c>
      <c r="R2033" s="55"/>
      <c r="S2033" s="55">
        <v>201309</v>
      </c>
      <c r="T2033" s="55" t="s">
        <v>52</v>
      </c>
      <c r="U2033" s="55">
        <v>0</v>
      </c>
      <c r="V2033" s="56">
        <v>25282.48</v>
      </c>
      <c r="W2033" s="55"/>
      <c r="X2033" s="55" t="s">
        <v>177</v>
      </c>
      <c r="Y2033" s="55"/>
      <c r="Z2033" s="55" t="s">
        <v>48</v>
      </c>
      <c r="AA2033" s="55" t="s">
        <v>129</v>
      </c>
      <c r="AB2033" s="55" t="s">
        <v>42</v>
      </c>
      <c r="AC2033" s="55" t="s">
        <v>803</v>
      </c>
      <c r="AD2033" s="55" t="s">
        <v>51</v>
      </c>
      <c r="AE2033" s="53"/>
    </row>
    <row r="2034" spans="1:31" x14ac:dyDescent="0.25">
      <c r="A2034" s="55" t="s">
        <v>35</v>
      </c>
      <c r="B2034" s="55" t="s">
        <v>36</v>
      </c>
      <c r="C2034" s="55" t="s">
        <v>37</v>
      </c>
      <c r="D2034" s="55" t="s">
        <v>121</v>
      </c>
      <c r="E2034" s="55" t="s">
        <v>122</v>
      </c>
      <c r="F2034" s="55" t="s">
        <v>123</v>
      </c>
      <c r="G2034" s="55" t="s">
        <v>124</v>
      </c>
      <c r="H2034" s="55" t="s">
        <v>124</v>
      </c>
      <c r="I2034" s="55" t="s">
        <v>42</v>
      </c>
      <c r="J2034" s="55" t="s">
        <v>652</v>
      </c>
      <c r="K2034" s="55" t="s">
        <v>652</v>
      </c>
      <c r="L2034" s="55" t="s">
        <v>43</v>
      </c>
      <c r="M2034" s="55" t="s">
        <v>44</v>
      </c>
      <c r="N2034" s="55" t="s">
        <v>150</v>
      </c>
      <c r="O2034" s="55" t="s">
        <v>42</v>
      </c>
      <c r="P2034" s="55"/>
      <c r="Q2034" s="55" t="s">
        <v>197</v>
      </c>
      <c r="R2034" s="55"/>
      <c r="S2034" s="55">
        <v>201309</v>
      </c>
      <c r="T2034" s="55" t="s">
        <v>52</v>
      </c>
      <c r="U2034" s="55">
        <v>0</v>
      </c>
      <c r="V2034" s="56">
        <v>5056.5</v>
      </c>
      <c r="W2034" s="55"/>
      <c r="X2034" s="55" t="s">
        <v>177</v>
      </c>
      <c r="Y2034" s="55"/>
      <c r="Z2034" s="55" t="s">
        <v>48</v>
      </c>
      <c r="AA2034" s="55" t="s">
        <v>129</v>
      </c>
      <c r="AB2034" s="55" t="s">
        <v>42</v>
      </c>
      <c r="AC2034" s="55" t="s">
        <v>803</v>
      </c>
      <c r="AD2034" s="55" t="s">
        <v>51</v>
      </c>
      <c r="AE2034" s="53"/>
    </row>
    <row r="2035" spans="1:31" x14ac:dyDescent="0.25">
      <c r="A2035" s="55" t="s">
        <v>35</v>
      </c>
      <c r="B2035" s="55" t="s">
        <v>36</v>
      </c>
      <c r="C2035" s="55" t="s">
        <v>37</v>
      </c>
      <c r="D2035" s="55" t="s">
        <v>121</v>
      </c>
      <c r="E2035" s="55" t="s">
        <v>122</v>
      </c>
      <c r="F2035" s="55" t="s">
        <v>123</v>
      </c>
      <c r="G2035" s="55" t="s">
        <v>124</v>
      </c>
      <c r="H2035" s="55" t="s">
        <v>124</v>
      </c>
      <c r="I2035" s="55" t="s">
        <v>42</v>
      </c>
      <c r="J2035" s="55" t="s">
        <v>532</v>
      </c>
      <c r="K2035" s="55" t="s">
        <v>532</v>
      </c>
      <c r="L2035" s="55" t="s">
        <v>43</v>
      </c>
      <c r="M2035" s="55" t="s">
        <v>44</v>
      </c>
      <c r="N2035" s="55" t="s">
        <v>150</v>
      </c>
      <c r="O2035" s="55" t="s">
        <v>42</v>
      </c>
      <c r="P2035" s="55"/>
      <c r="Q2035" s="55" t="s">
        <v>176</v>
      </c>
      <c r="R2035" s="55"/>
      <c r="S2035" s="55">
        <v>201309</v>
      </c>
      <c r="T2035" s="55" t="s">
        <v>47</v>
      </c>
      <c r="U2035" s="55">
        <v>0</v>
      </c>
      <c r="V2035" s="56">
        <v>-2414.79</v>
      </c>
      <c r="W2035" s="55"/>
      <c r="X2035" s="55" t="s">
        <v>177</v>
      </c>
      <c r="Y2035" s="55"/>
      <c r="Z2035" s="55" t="s">
        <v>48</v>
      </c>
      <c r="AA2035" s="55" t="s">
        <v>129</v>
      </c>
      <c r="AB2035" s="55" t="s">
        <v>42</v>
      </c>
      <c r="AC2035" s="55" t="s">
        <v>802</v>
      </c>
      <c r="AD2035" s="55" t="s">
        <v>51</v>
      </c>
      <c r="AE2035" s="53"/>
    </row>
    <row r="2036" spans="1:31" x14ac:dyDescent="0.25">
      <c r="A2036" s="55" t="s">
        <v>35</v>
      </c>
      <c r="B2036" s="55" t="s">
        <v>36</v>
      </c>
      <c r="C2036" s="55" t="s">
        <v>37</v>
      </c>
      <c r="D2036" s="55" t="s">
        <v>121</v>
      </c>
      <c r="E2036" s="55" t="s">
        <v>122</v>
      </c>
      <c r="F2036" s="55" t="s">
        <v>123</v>
      </c>
      <c r="G2036" s="55" t="s">
        <v>124</v>
      </c>
      <c r="H2036" s="55" t="s">
        <v>124</v>
      </c>
      <c r="I2036" s="55" t="s">
        <v>42</v>
      </c>
      <c r="J2036" s="55" t="s">
        <v>532</v>
      </c>
      <c r="K2036" s="55" t="s">
        <v>532</v>
      </c>
      <c r="L2036" s="55" t="s">
        <v>43</v>
      </c>
      <c r="M2036" s="55" t="s">
        <v>44</v>
      </c>
      <c r="N2036" s="55" t="s">
        <v>150</v>
      </c>
      <c r="O2036" s="55" t="s">
        <v>42</v>
      </c>
      <c r="P2036" s="55"/>
      <c r="Q2036" s="55" t="s">
        <v>176</v>
      </c>
      <c r="R2036" s="55"/>
      <c r="S2036" s="55">
        <v>201309</v>
      </c>
      <c r="T2036" s="55" t="s">
        <v>47</v>
      </c>
      <c r="U2036" s="55">
        <v>0</v>
      </c>
      <c r="V2036" s="56">
        <v>-80.12</v>
      </c>
      <c r="W2036" s="55"/>
      <c r="X2036" s="55" t="s">
        <v>177</v>
      </c>
      <c r="Y2036" s="55"/>
      <c r="Z2036" s="55" t="s">
        <v>48</v>
      </c>
      <c r="AA2036" s="55" t="s">
        <v>129</v>
      </c>
      <c r="AB2036" s="55" t="s">
        <v>42</v>
      </c>
      <c r="AC2036" s="55" t="s">
        <v>802</v>
      </c>
      <c r="AD2036" s="55" t="s">
        <v>51</v>
      </c>
      <c r="AE2036" s="53"/>
    </row>
    <row r="2037" spans="1:31" x14ac:dyDescent="0.25">
      <c r="A2037" s="55" t="s">
        <v>35</v>
      </c>
      <c r="B2037" s="55" t="s">
        <v>36</v>
      </c>
      <c r="C2037" s="55" t="s">
        <v>37</v>
      </c>
      <c r="D2037" s="55" t="s">
        <v>121</v>
      </c>
      <c r="E2037" s="55" t="s">
        <v>122</v>
      </c>
      <c r="F2037" s="55" t="s">
        <v>123</v>
      </c>
      <c r="G2037" s="55" t="s">
        <v>124</v>
      </c>
      <c r="H2037" s="55" t="s">
        <v>124</v>
      </c>
      <c r="I2037" s="55" t="s">
        <v>42</v>
      </c>
      <c r="J2037" s="55" t="s">
        <v>532</v>
      </c>
      <c r="K2037" s="55" t="s">
        <v>532</v>
      </c>
      <c r="L2037" s="55" t="s">
        <v>43</v>
      </c>
      <c r="M2037" s="55" t="s">
        <v>44</v>
      </c>
      <c r="N2037" s="55" t="s">
        <v>150</v>
      </c>
      <c r="O2037" s="55" t="s">
        <v>42</v>
      </c>
      <c r="P2037" s="55"/>
      <c r="Q2037" s="55" t="s">
        <v>197</v>
      </c>
      <c r="R2037" s="55"/>
      <c r="S2037" s="55">
        <v>201309</v>
      </c>
      <c r="T2037" s="55" t="s">
        <v>52</v>
      </c>
      <c r="U2037" s="55">
        <v>0</v>
      </c>
      <c r="V2037" s="56">
        <v>2414.79</v>
      </c>
      <c r="W2037" s="55"/>
      <c r="X2037" s="55" t="s">
        <v>177</v>
      </c>
      <c r="Y2037" s="55"/>
      <c r="Z2037" s="55" t="s">
        <v>48</v>
      </c>
      <c r="AA2037" s="55" t="s">
        <v>129</v>
      </c>
      <c r="AB2037" s="55" t="s">
        <v>42</v>
      </c>
      <c r="AC2037" s="55" t="s">
        <v>803</v>
      </c>
      <c r="AD2037" s="55" t="s">
        <v>51</v>
      </c>
      <c r="AE2037" s="53"/>
    </row>
    <row r="2038" spans="1:31" x14ac:dyDescent="0.25">
      <c r="A2038" s="55" t="s">
        <v>35</v>
      </c>
      <c r="B2038" s="55" t="s">
        <v>36</v>
      </c>
      <c r="C2038" s="55" t="s">
        <v>37</v>
      </c>
      <c r="D2038" s="55" t="s">
        <v>121</v>
      </c>
      <c r="E2038" s="55" t="s">
        <v>122</v>
      </c>
      <c r="F2038" s="55" t="s">
        <v>123</v>
      </c>
      <c r="G2038" s="55" t="s">
        <v>124</v>
      </c>
      <c r="H2038" s="55" t="s">
        <v>124</v>
      </c>
      <c r="I2038" s="55" t="s">
        <v>42</v>
      </c>
      <c r="J2038" s="55" t="s">
        <v>190</v>
      </c>
      <c r="K2038" s="55" t="s">
        <v>190</v>
      </c>
      <c r="L2038" s="55" t="s">
        <v>43</v>
      </c>
      <c r="M2038" s="55" t="s">
        <v>44</v>
      </c>
      <c r="N2038" s="55" t="s">
        <v>150</v>
      </c>
      <c r="O2038" s="55" t="s">
        <v>42</v>
      </c>
      <c r="P2038" s="55"/>
      <c r="Q2038" s="55" t="s">
        <v>176</v>
      </c>
      <c r="R2038" s="55"/>
      <c r="S2038" s="55">
        <v>201309</v>
      </c>
      <c r="T2038" s="55" t="s">
        <v>47</v>
      </c>
      <c r="U2038" s="55">
        <v>0</v>
      </c>
      <c r="V2038" s="56">
        <v>-50000</v>
      </c>
      <c r="W2038" s="55"/>
      <c r="X2038" s="55" t="s">
        <v>177</v>
      </c>
      <c r="Y2038" s="55"/>
      <c r="Z2038" s="55" t="s">
        <v>48</v>
      </c>
      <c r="AA2038" s="55" t="s">
        <v>129</v>
      </c>
      <c r="AB2038" s="55" t="s">
        <v>42</v>
      </c>
      <c r="AC2038" s="55" t="s">
        <v>802</v>
      </c>
      <c r="AD2038" s="55" t="s">
        <v>51</v>
      </c>
      <c r="AE2038" s="53"/>
    </row>
    <row r="2039" spans="1:31" x14ac:dyDescent="0.25">
      <c r="A2039" s="55" t="s">
        <v>35</v>
      </c>
      <c r="B2039" s="55" t="s">
        <v>36</v>
      </c>
      <c r="C2039" s="55" t="s">
        <v>37</v>
      </c>
      <c r="D2039" s="55" t="s">
        <v>121</v>
      </c>
      <c r="E2039" s="55" t="s">
        <v>122</v>
      </c>
      <c r="F2039" s="55" t="s">
        <v>123</v>
      </c>
      <c r="G2039" s="55" t="s">
        <v>124</v>
      </c>
      <c r="H2039" s="55" t="s">
        <v>124</v>
      </c>
      <c r="I2039" s="55" t="s">
        <v>42</v>
      </c>
      <c r="J2039" s="55" t="s">
        <v>190</v>
      </c>
      <c r="K2039" s="55" t="s">
        <v>190</v>
      </c>
      <c r="L2039" s="55" t="s">
        <v>43</v>
      </c>
      <c r="M2039" s="55" t="s">
        <v>44</v>
      </c>
      <c r="N2039" s="55" t="s">
        <v>150</v>
      </c>
      <c r="O2039" s="55" t="s">
        <v>42</v>
      </c>
      <c r="P2039" s="55"/>
      <c r="Q2039" s="55" t="s">
        <v>197</v>
      </c>
      <c r="R2039" s="55"/>
      <c r="S2039" s="55">
        <v>201309</v>
      </c>
      <c r="T2039" s="55" t="s">
        <v>52</v>
      </c>
      <c r="U2039" s="55">
        <v>0</v>
      </c>
      <c r="V2039" s="56">
        <v>50000</v>
      </c>
      <c r="W2039" s="55"/>
      <c r="X2039" s="55" t="s">
        <v>177</v>
      </c>
      <c r="Y2039" s="55"/>
      <c r="Z2039" s="55" t="s">
        <v>48</v>
      </c>
      <c r="AA2039" s="55" t="s">
        <v>129</v>
      </c>
      <c r="AB2039" s="55" t="s">
        <v>42</v>
      </c>
      <c r="AC2039" s="55" t="s">
        <v>803</v>
      </c>
      <c r="AD2039" s="55" t="s">
        <v>51</v>
      </c>
      <c r="AE2039" s="53"/>
    </row>
    <row r="2040" spans="1:31" x14ac:dyDescent="0.25">
      <c r="A2040" s="55" t="s">
        <v>35</v>
      </c>
      <c r="B2040" s="55" t="s">
        <v>36</v>
      </c>
      <c r="C2040" s="55" t="s">
        <v>37</v>
      </c>
      <c r="D2040" s="55" t="s">
        <v>121</v>
      </c>
      <c r="E2040" s="55" t="s">
        <v>215</v>
      </c>
      <c r="F2040" s="55" t="s">
        <v>216</v>
      </c>
      <c r="G2040" s="55" t="s">
        <v>124</v>
      </c>
      <c r="H2040" s="55" t="s">
        <v>124</v>
      </c>
      <c r="I2040" s="55" t="s">
        <v>42</v>
      </c>
      <c r="J2040" s="55" t="s">
        <v>217</v>
      </c>
      <c r="K2040" s="55" t="s">
        <v>217</v>
      </c>
      <c r="L2040" s="55" t="s">
        <v>43</v>
      </c>
      <c r="M2040" s="55" t="s">
        <v>44</v>
      </c>
      <c r="N2040" s="55" t="s">
        <v>180</v>
      </c>
      <c r="O2040" s="55" t="s">
        <v>42</v>
      </c>
      <c r="P2040" s="55"/>
      <c r="Q2040" s="55" t="s">
        <v>218</v>
      </c>
      <c r="R2040" s="55"/>
      <c r="S2040" s="55">
        <v>201309</v>
      </c>
      <c r="T2040" s="55" t="s">
        <v>47</v>
      </c>
      <c r="U2040" s="55">
        <v>0</v>
      </c>
      <c r="V2040" s="56">
        <v>-382759.37</v>
      </c>
      <c r="W2040" s="55"/>
      <c r="X2040" s="55"/>
      <c r="Y2040" s="55"/>
      <c r="Z2040" s="55" t="s">
        <v>48</v>
      </c>
      <c r="AA2040" s="55" t="s">
        <v>129</v>
      </c>
      <c r="AB2040" s="55" t="s">
        <v>42</v>
      </c>
      <c r="AC2040" s="55" t="s">
        <v>802</v>
      </c>
      <c r="AD2040" s="55" t="s">
        <v>51</v>
      </c>
      <c r="AE2040" s="53"/>
    </row>
    <row r="2041" spans="1:31" x14ac:dyDescent="0.25">
      <c r="A2041" s="55" t="s">
        <v>35</v>
      </c>
      <c r="B2041" s="55" t="s">
        <v>36</v>
      </c>
      <c r="C2041" s="55" t="s">
        <v>37</v>
      </c>
      <c r="D2041" s="55" t="s">
        <v>121</v>
      </c>
      <c r="E2041" s="55" t="s">
        <v>215</v>
      </c>
      <c r="F2041" s="55" t="s">
        <v>216</v>
      </c>
      <c r="G2041" s="55" t="s">
        <v>124</v>
      </c>
      <c r="H2041" s="55" t="s">
        <v>124</v>
      </c>
      <c r="I2041" s="55" t="s">
        <v>42</v>
      </c>
      <c r="J2041" s="55" t="s">
        <v>217</v>
      </c>
      <c r="K2041" s="55" t="s">
        <v>217</v>
      </c>
      <c r="L2041" s="55" t="s">
        <v>43</v>
      </c>
      <c r="M2041" s="55" t="s">
        <v>44</v>
      </c>
      <c r="N2041" s="55" t="s">
        <v>150</v>
      </c>
      <c r="O2041" s="55" t="s">
        <v>42</v>
      </c>
      <c r="P2041" s="55"/>
      <c r="Q2041" s="55" t="s">
        <v>839</v>
      </c>
      <c r="R2041" s="55"/>
      <c r="S2041" s="55">
        <v>201309</v>
      </c>
      <c r="T2041" s="55" t="s">
        <v>52</v>
      </c>
      <c r="U2041" s="55">
        <v>0</v>
      </c>
      <c r="V2041" s="56">
        <v>160866.23000000001</v>
      </c>
      <c r="W2041" s="55"/>
      <c r="X2041" s="55" t="s">
        <v>230</v>
      </c>
      <c r="Y2041" s="55"/>
      <c r="Z2041" s="55" t="s">
        <v>48</v>
      </c>
      <c r="AA2041" s="55" t="s">
        <v>129</v>
      </c>
      <c r="AB2041" s="55" t="s">
        <v>42</v>
      </c>
      <c r="AC2041" s="55" t="s">
        <v>803</v>
      </c>
      <c r="AD2041" s="55" t="s">
        <v>51</v>
      </c>
      <c r="AE2041" s="53"/>
    </row>
    <row r="2042" spans="1:31" x14ac:dyDescent="0.25">
      <c r="A2042" s="55" t="s">
        <v>35</v>
      </c>
      <c r="B2042" s="55" t="s">
        <v>36</v>
      </c>
      <c r="C2042" s="55" t="s">
        <v>37</v>
      </c>
      <c r="D2042" s="55" t="s">
        <v>121</v>
      </c>
      <c r="E2042" s="55" t="s">
        <v>215</v>
      </c>
      <c r="F2042" s="55" t="s">
        <v>216</v>
      </c>
      <c r="G2042" s="55" t="s">
        <v>124</v>
      </c>
      <c r="H2042" s="55" t="s">
        <v>124</v>
      </c>
      <c r="I2042" s="55" t="s">
        <v>42</v>
      </c>
      <c r="J2042" s="55" t="s">
        <v>217</v>
      </c>
      <c r="K2042" s="55" t="s">
        <v>217</v>
      </c>
      <c r="L2042" s="55" t="s">
        <v>43</v>
      </c>
      <c r="M2042" s="55" t="s">
        <v>44</v>
      </c>
      <c r="N2042" s="55" t="s">
        <v>134</v>
      </c>
      <c r="O2042" s="55" t="s">
        <v>42</v>
      </c>
      <c r="P2042" s="55"/>
      <c r="Q2042" s="55" t="s">
        <v>392</v>
      </c>
      <c r="R2042" s="55" t="s">
        <v>843</v>
      </c>
      <c r="S2042" s="55">
        <v>201309</v>
      </c>
      <c r="T2042" s="55" t="s">
        <v>47</v>
      </c>
      <c r="U2042" s="55">
        <v>0</v>
      </c>
      <c r="V2042" s="56">
        <v>-11.38</v>
      </c>
      <c r="W2042" s="55"/>
      <c r="X2042" s="55" t="s">
        <v>384</v>
      </c>
      <c r="Y2042" s="55"/>
      <c r="Z2042" s="55" t="s">
        <v>48</v>
      </c>
      <c r="AA2042" s="55" t="s">
        <v>186</v>
      </c>
      <c r="AB2042" s="55" t="s">
        <v>42</v>
      </c>
      <c r="AC2042" s="55" t="s">
        <v>813</v>
      </c>
      <c r="AD2042" s="55" t="s">
        <v>51</v>
      </c>
      <c r="AE2042" s="53"/>
    </row>
    <row r="2043" spans="1:31" x14ac:dyDescent="0.25">
      <c r="A2043" s="55" t="s">
        <v>35</v>
      </c>
      <c r="B2043" s="55" t="s">
        <v>36</v>
      </c>
      <c r="C2043" s="55" t="s">
        <v>37</v>
      </c>
      <c r="D2043" s="55" t="s">
        <v>121</v>
      </c>
      <c r="E2043" s="55" t="s">
        <v>215</v>
      </c>
      <c r="F2043" s="55" t="s">
        <v>216</v>
      </c>
      <c r="G2043" s="55" t="s">
        <v>124</v>
      </c>
      <c r="H2043" s="55" t="s">
        <v>124</v>
      </c>
      <c r="I2043" s="55" t="s">
        <v>42</v>
      </c>
      <c r="J2043" s="55" t="s">
        <v>217</v>
      </c>
      <c r="K2043" s="55" t="s">
        <v>217</v>
      </c>
      <c r="L2043" s="55" t="s">
        <v>43</v>
      </c>
      <c r="M2043" s="55" t="s">
        <v>44</v>
      </c>
      <c r="N2043" s="55" t="s">
        <v>180</v>
      </c>
      <c r="O2043" s="55" t="s">
        <v>42</v>
      </c>
      <c r="P2043" s="55"/>
      <c r="Q2043" s="55" t="s">
        <v>563</v>
      </c>
      <c r="R2043" s="55"/>
      <c r="S2043" s="55">
        <v>201309</v>
      </c>
      <c r="T2043" s="55" t="s">
        <v>52</v>
      </c>
      <c r="U2043" s="55">
        <v>0</v>
      </c>
      <c r="V2043" s="56">
        <v>382759.37</v>
      </c>
      <c r="W2043" s="55"/>
      <c r="X2043" s="55"/>
      <c r="Y2043" s="55"/>
      <c r="Z2043" s="55" t="s">
        <v>48</v>
      </c>
      <c r="AA2043" s="55" t="s">
        <v>129</v>
      </c>
      <c r="AB2043" s="55" t="s">
        <v>42</v>
      </c>
      <c r="AC2043" s="55" t="s">
        <v>847</v>
      </c>
      <c r="AD2043" s="55" t="s">
        <v>51</v>
      </c>
      <c r="AE2043" s="53"/>
    </row>
    <row r="2044" spans="1:31" x14ac:dyDescent="0.25">
      <c r="A2044" s="55" t="s">
        <v>35</v>
      </c>
      <c r="B2044" s="55" t="s">
        <v>36</v>
      </c>
      <c r="C2044" s="55" t="s">
        <v>37</v>
      </c>
      <c r="D2044" s="55" t="s">
        <v>121</v>
      </c>
      <c r="E2044" s="55" t="s">
        <v>215</v>
      </c>
      <c r="F2044" s="55" t="s">
        <v>216</v>
      </c>
      <c r="G2044" s="55" t="s">
        <v>124</v>
      </c>
      <c r="H2044" s="55" t="s">
        <v>124</v>
      </c>
      <c r="I2044" s="55" t="s">
        <v>42</v>
      </c>
      <c r="J2044" s="55" t="s">
        <v>217</v>
      </c>
      <c r="K2044" s="55" t="s">
        <v>217</v>
      </c>
      <c r="L2044" s="55" t="s">
        <v>43</v>
      </c>
      <c r="M2044" s="55" t="s">
        <v>44</v>
      </c>
      <c r="N2044" s="55" t="s">
        <v>150</v>
      </c>
      <c r="O2044" s="55" t="s">
        <v>42</v>
      </c>
      <c r="P2044" s="55"/>
      <c r="Q2044" s="55" t="s">
        <v>660</v>
      </c>
      <c r="R2044" s="55"/>
      <c r="S2044" s="55">
        <v>201309</v>
      </c>
      <c r="T2044" s="55" t="s">
        <v>47</v>
      </c>
      <c r="U2044" s="55">
        <v>0</v>
      </c>
      <c r="V2044" s="56">
        <v>-152458.79</v>
      </c>
      <c r="W2044" s="55"/>
      <c r="X2044" s="55" t="s">
        <v>230</v>
      </c>
      <c r="Y2044" s="55"/>
      <c r="Z2044" s="55" t="s">
        <v>48</v>
      </c>
      <c r="AA2044" s="55" t="s">
        <v>129</v>
      </c>
      <c r="AB2044" s="55" t="s">
        <v>42</v>
      </c>
      <c r="AC2044" s="55" t="s">
        <v>802</v>
      </c>
      <c r="AD2044" s="55" t="s">
        <v>51</v>
      </c>
      <c r="AE2044" s="53"/>
    </row>
    <row r="2045" spans="1:31" x14ac:dyDescent="0.25">
      <c r="A2045" s="55" t="s">
        <v>35</v>
      </c>
      <c r="B2045" s="55" t="s">
        <v>36</v>
      </c>
      <c r="C2045" s="55" t="s">
        <v>37</v>
      </c>
      <c r="D2045" s="55" t="s">
        <v>121</v>
      </c>
      <c r="E2045" s="55" t="s">
        <v>215</v>
      </c>
      <c r="F2045" s="55" t="s">
        <v>216</v>
      </c>
      <c r="G2045" s="55" t="s">
        <v>124</v>
      </c>
      <c r="H2045" s="55" t="s">
        <v>124</v>
      </c>
      <c r="I2045" s="55" t="s">
        <v>42</v>
      </c>
      <c r="J2045" s="55" t="s">
        <v>217</v>
      </c>
      <c r="K2045" s="55" t="s">
        <v>217</v>
      </c>
      <c r="L2045" s="55" t="s">
        <v>43</v>
      </c>
      <c r="M2045" s="55" t="s">
        <v>44</v>
      </c>
      <c r="N2045" s="55" t="s">
        <v>180</v>
      </c>
      <c r="O2045" s="55" t="s">
        <v>42</v>
      </c>
      <c r="P2045" s="55"/>
      <c r="Q2045" s="55" t="s">
        <v>840</v>
      </c>
      <c r="R2045" s="55"/>
      <c r="S2045" s="55">
        <v>201309</v>
      </c>
      <c r="T2045" s="55" t="s">
        <v>52</v>
      </c>
      <c r="U2045" s="55">
        <v>0</v>
      </c>
      <c r="V2045" s="56">
        <v>460845.02</v>
      </c>
      <c r="W2045" s="55"/>
      <c r="X2045" s="55"/>
      <c r="Y2045" s="55"/>
      <c r="Z2045" s="55" t="s">
        <v>48</v>
      </c>
      <c r="AA2045" s="55" t="s">
        <v>129</v>
      </c>
      <c r="AB2045" s="55" t="s">
        <v>42</v>
      </c>
      <c r="AC2045" s="55" t="s">
        <v>803</v>
      </c>
      <c r="AD2045" s="55" t="s">
        <v>51</v>
      </c>
      <c r="AE2045" s="53"/>
    </row>
    <row r="2046" spans="1:31" x14ac:dyDescent="0.25">
      <c r="A2046" s="55" t="s">
        <v>35</v>
      </c>
      <c r="B2046" s="55" t="s">
        <v>36</v>
      </c>
      <c r="C2046" s="55" t="s">
        <v>37</v>
      </c>
      <c r="D2046" s="55" t="s">
        <v>121</v>
      </c>
      <c r="E2046" s="55" t="s">
        <v>215</v>
      </c>
      <c r="F2046" s="55" t="s">
        <v>216</v>
      </c>
      <c r="G2046" s="55" t="s">
        <v>124</v>
      </c>
      <c r="H2046" s="55" t="s">
        <v>124</v>
      </c>
      <c r="I2046" s="55" t="s">
        <v>42</v>
      </c>
      <c r="J2046" s="55" t="s">
        <v>217</v>
      </c>
      <c r="K2046" s="55" t="s">
        <v>217</v>
      </c>
      <c r="L2046" s="55" t="s">
        <v>43</v>
      </c>
      <c r="M2046" s="55" t="s">
        <v>44</v>
      </c>
      <c r="N2046" s="55" t="s">
        <v>134</v>
      </c>
      <c r="O2046" s="55" t="s">
        <v>42</v>
      </c>
      <c r="P2046" s="55"/>
      <c r="Q2046" s="55" t="s">
        <v>392</v>
      </c>
      <c r="R2046" s="55" t="s">
        <v>846</v>
      </c>
      <c r="S2046" s="55">
        <v>201309</v>
      </c>
      <c r="T2046" s="55" t="s">
        <v>47</v>
      </c>
      <c r="U2046" s="55">
        <v>0</v>
      </c>
      <c r="V2046" s="56">
        <v>-8.74</v>
      </c>
      <c r="W2046" s="55"/>
      <c r="X2046" s="55" t="s">
        <v>384</v>
      </c>
      <c r="Y2046" s="55"/>
      <c r="Z2046" s="55" t="s">
        <v>48</v>
      </c>
      <c r="AA2046" s="55" t="s">
        <v>186</v>
      </c>
      <c r="AB2046" s="55" t="s">
        <v>42</v>
      </c>
      <c r="AC2046" s="55" t="s">
        <v>813</v>
      </c>
      <c r="AD2046" s="55" t="s">
        <v>51</v>
      </c>
      <c r="AE2046" s="53"/>
    </row>
    <row r="2047" spans="1:31" x14ac:dyDescent="0.25">
      <c r="A2047" s="55" t="s">
        <v>35</v>
      </c>
      <c r="B2047" s="55" t="s">
        <v>36</v>
      </c>
      <c r="C2047" s="55" t="s">
        <v>37</v>
      </c>
      <c r="D2047" s="55" t="s">
        <v>121</v>
      </c>
      <c r="E2047" s="55" t="s">
        <v>215</v>
      </c>
      <c r="F2047" s="55" t="s">
        <v>216</v>
      </c>
      <c r="G2047" s="55" t="s">
        <v>124</v>
      </c>
      <c r="H2047" s="55" t="s">
        <v>124</v>
      </c>
      <c r="I2047" s="55" t="s">
        <v>42</v>
      </c>
      <c r="J2047" s="55" t="s">
        <v>231</v>
      </c>
      <c r="K2047" s="55" t="s">
        <v>231</v>
      </c>
      <c r="L2047" s="55" t="s">
        <v>43</v>
      </c>
      <c r="M2047" s="55" t="s">
        <v>44</v>
      </c>
      <c r="N2047" s="55" t="s">
        <v>180</v>
      </c>
      <c r="O2047" s="55" t="s">
        <v>42</v>
      </c>
      <c r="P2047" s="55"/>
      <c r="Q2047" s="55" t="s">
        <v>567</v>
      </c>
      <c r="R2047" s="55"/>
      <c r="S2047" s="55">
        <v>201309</v>
      </c>
      <c r="T2047" s="55" t="s">
        <v>52</v>
      </c>
      <c r="U2047" s="55">
        <v>0</v>
      </c>
      <c r="V2047" s="56">
        <v>16723.23</v>
      </c>
      <c r="W2047" s="55"/>
      <c r="X2047" s="55"/>
      <c r="Y2047" s="55"/>
      <c r="Z2047" s="55" t="s">
        <v>48</v>
      </c>
      <c r="AA2047" s="55" t="s">
        <v>129</v>
      </c>
      <c r="AB2047" s="55" t="s">
        <v>42</v>
      </c>
      <c r="AC2047" s="55" t="s">
        <v>847</v>
      </c>
      <c r="AD2047" s="55" t="s">
        <v>51</v>
      </c>
      <c r="AE2047" s="53"/>
    </row>
    <row r="2048" spans="1:31" x14ac:dyDescent="0.25">
      <c r="A2048" s="55" t="s">
        <v>35</v>
      </c>
      <c r="B2048" s="55" t="s">
        <v>36</v>
      </c>
      <c r="C2048" s="55" t="s">
        <v>37</v>
      </c>
      <c r="D2048" s="55" t="s">
        <v>121</v>
      </c>
      <c r="E2048" s="55" t="s">
        <v>215</v>
      </c>
      <c r="F2048" s="55" t="s">
        <v>216</v>
      </c>
      <c r="G2048" s="55" t="s">
        <v>124</v>
      </c>
      <c r="H2048" s="55" t="s">
        <v>124</v>
      </c>
      <c r="I2048" s="55" t="s">
        <v>42</v>
      </c>
      <c r="J2048" s="55" t="s">
        <v>231</v>
      </c>
      <c r="K2048" s="55" t="s">
        <v>231</v>
      </c>
      <c r="L2048" s="55" t="s">
        <v>43</v>
      </c>
      <c r="M2048" s="55" t="s">
        <v>44</v>
      </c>
      <c r="N2048" s="55" t="s">
        <v>150</v>
      </c>
      <c r="O2048" s="55" t="s">
        <v>42</v>
      </c>
      <c r="P2048" s="55"/>
      <c r="Q2048" s="55" t="s">
        <v>660</v>
      </c>
      <c r="R2048" s="55"/>
      <c r="S2048" s="55">
        <v>201309</v>
      </c>
      <c r="T2048" s="55" t="s">
        <v>47</v>
      </c>
      <c r="U2048" s="55">
        <v>0</v>
      </c>
      <c r="V2048" s="56">
        <v>-63919.839999999997</v>
      </c>
      <c r="W2048" s="55"/>
      <c r="X2048" s="55" t="s">
        <v>236</v>
      </c>
      <c r="Y2048" s="55"/>
      <c r="Z2048" s="55" t="s">
        <v>48</v>
      </c>
      <c r="AA2048" s="55" t="s">
        <v>129</v>
      </c>
      <c r="AB2048" s="55" t="s">
        <v>42</v>
      </c>
      <c r="AC2048" s="55" t="s">
        <v>802</v>
      </c>
      <c r="AD2048" s="55" t="s">
        <v>51</v>
      </c>
      <c r="AE2048" s="53"/>
    </row>
    <row r="2049" spans="1:31" x14ac:dyDescent="0.25">
      <c r="A2049" s="55" t="s">
        <v>35</v>
      </c>
      <c r="B2049" s="55" t="s">
        <v>36</v>
      </c>
      <c r="C2049" s="55" t="s">
        <v>37</v>
      </c>
      <c r="D2049" s="55" t="s">
        <v>121</v>
      </c>
      <c r="E2049" s="55" t="s">
        <v>215</v>
      </c>
      <c r="F2049" s="55" t="s">
        <v>216</v>
      </c>
      <c r="G2049" s="55" t="s">
        <v>124</v>
      </c>
      <c r="H2049" s="55" t="s">
        <v>124</v>
      </c>
      <c r="I2049" s="55" t="s">
        <v>42</v>
      </c>
      <c r="J2049" s="55" t="s">
        <v>231</v>
      </c>
      <c r="K2049" s="55" t="s">
        <v>231</v>
      </c>
      <c r="L2049" s="55" t="s">
        <v>43</v>
      </c>
      <c r="M2049" s="55" t="s">
        <v>44</v>
      </c>
      <c r="N2049" s="55" t="s">
        <v>180</v>
      </c>
      <c r="O2049" s="55" t="s">
        <v>42</v>
      </c>
      <c r="P2049" s="55"/>
      <c r="Q2049" s="55" t="s">
        <v>218</v>
      </c>
      <c r="R2049" s="55"/>
      <c r="S2049" s="55">
        <v>201309</v>
      </c>
      <c r="T2049" s="55" t="s">
        <v>47</v>
      </c>
      <c r="U2049" s="55">
        <v>0</v>
      </c>
      <c r="V2049" s="56">
        <v>-16723.330000000002</v>
      </c>
      <c r="W2049" s="55"/>
      <c r="X2049" s="55"/>
      <c r="Y2049" s="55"/>
      <c r="Z2049" s="55" t="s">
        <v>48</v>
      </c>
      <c r="AA2049" s="55" t="s">
        <v>129</v>
      </c>
      <c r="AB2049" s="55" t="s">
        <v>42</v>
      </c>
      <c r="AC2049" s="55" t="s">
        <v>802</v>
      </c>
      <c r="AD2049" s="55" t="s">
        <v>51</v>
      </c>
      <c r="AE2049" s="53"/>
    </row>
    <row r="2050" spans="1:31" x14ac:dyDescent="0.25">
      <c r="A2050" s="55" t="s">
        <v>35</v>
      </c>
      <c r="B2050" s="55" t="s">
        <v>36</v>
      </c>
      <c r="C2050" s="55" t="s">
        <v>37</v>
      </c>
      <c r="D2050" s="55" t="s">
        <v>121</v>
      </c>
      <c r="E2050" s="55" t="s">
        <v>215</v>
      </c>
      <c r="F2050" s="55" t="s">
        <v>216</v>
      </c>
      <c r="G2050" s="55" t="s">
        <v>124</v>
      </c>
      <c r="H2050" s="55" t="s">
        <v>124</v>
      </c>
      <c r="I2050" s="55" t="s">
        <v>42</v>
      </c>
      <c r="J2050" s="55" t="s">
        <v>231</v>
      </c>
      <c r="K2050" s="55" t="s">
        <v>231</v>
      </c>
      <c r="L2050" s="55" t="s">
        <v>43</v>
      </c>
      <c r="M2050" s="55" t="s">
        <v>44</v>
      </c>
      <c r="N2050" s="55" t="s">
        <v>180</v>
      </c>
      <c r="O2050" s="55" t="s">
        <v>42</v>
      </c>
      <c r="P2050" s="55"/>
      <c r="Q2050" s="55" t="s">
        <v>218</v>
      </c>
      <c r="R2050" s="55"/>
      <c r="S2050" s="55">
        <v>201309</v>
      </c>
      <c r="T2050" s="55" t="s">
        <v>47</v>
      </c>
      <c r="U2050" s="55">
        <v>0</v>
      </c>
      <c r="V2050" s="56">
        <v>-29540.32</v>
      </c>
      <c r="W2050" s="55"/>
      <c r="X2050" s="55"/>
      <c r="Y2050" s="55"/>
      <c r="Z2050" s="55" t="s">
        <v>48</v>
      </c>
      <c r="AA2050" s="55" t="s">
        <v>129</v>
      </c>
      <c r="AB2050" s="55" t="s">
        <v>42</v>
      </c>
      <c r="AC2050" s="55" t="s">
        <v>802</v>
      </c>
      <c r="AD2050" s="55" t="s">
        <v>51</v>
      </c>
      <c r="AE2050" s="53"/>
    </row>
    <row r="2051" spans="1:31" x14ac:dyDescent="0.25">
      <c r="A2051" s="55" t="s">
        <v>35</v>
      </c>
      <c r="B2051" s="55" t="s">
        <v>36</v>
      </c>
      <c r="C2051" s="55" t="s">
        <v>37</v>
      </c>
      <c r="D2051" s="55" t="s">
        <v>121</v>
      </c>
      <c r="E2051" s="55" t="s">
        <v>215</v>
      </c>
      <c r="F2051" s="55" t="s">
        <v>216</v>
      </c>
      <c r="G2051" s="55" t="s">
        <v>124</v>
      </c>
      <c r="H2051" s="55" t="s">
        <v>124</v>
      </c>
      <c r="I2051" s="55" t="s">
        <v>42</v>
      </c>
      <c r="J2051" s="55" t="s">
        <v>231</v>
      </c>
      <c r="K2051" s="55" t="s">
        <v>231</v>
      </c>
      <c r="L2051" s="55" t="s">
        <v>43</v>
      </c>
      <c r="M2051" s="55" t="s">
        <v>44</v>
      </c>
      <c r="N2051" s="55" t="s">
        <v>150</v>
      </c>
      <c r="O2051" s="55" t="s">
        <v>42</v>
      </c>
      <c r="P2051" s="55"/>
      <c r="Q2051" s="55" t="s">
        <v>839</v>
      </c>
      <c r="R2051" s="55"/>
      <c r="S2051" s="55">
        <v>201309</v>
      </c>
      <c r="T2051" s="55" t="s">
        <v>52</v>
      </c>
      <c r="U2051" s="55">
        <v>0</v>
      </c>
      <c r="V2051" s="56">
        <v>53546.15</v>
      </c>
      <c r="W2051" s="55"/>
      <c r="X2051" s="55" t="s">
        <v>236</v>
      </c>
      <c r="Y2051" s="55"/>
      <c r="Z2051" s="55" t="s">
        <v>48</v>
      </c>
      <c r="AA2051" s="55" t="s">
        <v>129</v>
      </c>
      <c r="AB2051" s="55" t="s">
        <v>42</v>
      </c>
      <c r="AC2051" s="55" t="s">
        <v>803</v>
      </c>
      <c r="AD2051" s="55" t="s">
        <v>51</v>
      </c>
      <c r="AE2051" s="53"/>
    </row>
    <row r="2052" spans="1:31" x14ac:dyDescent="0.25">
      <c r="A2052" s="55" t="s">
        <v>35</v>
      </c>
      <c r="B2052" s="55" t="s">
        <v>36</v>
      </c>
      <c r="C2052" s="55" t="s">
        <v>37</v>
      </c>
      <c r="D2052" s="55" t="s">
        <v>121</v>
      </c>
      <c r="E2052" s="55" t="s">
        <v>215</v>
      </c>
      <c r="F2052" s="55" t="s">
        <v>216</v>
      </c>
      <c r="G2052" s="55" t="s">
        <v>124</v>
      </c>
      <c r="H2052" s="55" t="s">
        <v>124</v>
      </c>
      <c r="I2052" s="55" t="s">
        <v>42</v>
      </c>
      <c r="J2052" s="55" t="s">
        <v>231</v>
      </c>
      <c r="K2052" s="55" t="s">
        <v>231</v>
      </c>
      <c r="L2052" s="55" t="s">
        <v>43</v>
      </c>
      <c r="M2052" s="55" t="s">
        <v>44</v>
      </c>
      <c r="N2052" s="55" t="s">
        <v>180</v>
      </c>
      <c r="O2052" s="55" t="s">
        <v>42</v>
      </c>
      <c r="P2052" s="55"/>
      <c r="Q2052" s="55" t="s">
        <v>840</v>
      </c>
      <c r="R2052" s="55"/>
      <c r="S2052" s="55">
        <v>201309</v>
      </c>
      <c r="T2052" s="55" t="s">
        <v>52</v>
      </c>
      <c r="U2052" s="55">
        <v>0</v>
      </c>
      <c r="V2052" s="56">
        <v>11971.65</v>
      </c>
      <c r="W2052" s="55"/>
      <c r="X2052" s="55"/>
      <c r="Y2052" s="55"/>
      <c r="Z2052" s="55" t="s">
        <v>48</v>
      </c>
      <c r="AA2052" s="55" t="s">
        <v>129</v>
      </c>
      <c r="AB2052" s="55" t="s">
        <v>42</v>
      </c>
      <c r="AC2052" s="55" t="s">
        <v>803</v>
      </c>
      <c r="AD2052" s="55" t="s">
        <v>51</v>
      </c>
      <c r="AE2052" s="53"/>
    </row>
    <row r="2053" spans="1:31" x14ac:dyDescent="0.25">
      <c r="A2053" s="55" t="s">
        <v>35</v>
      </c>
      <c r="B2053" s="55" t="s">
        <v>36</v>
      </c>
      <c r="C2053" s="55" t="s">
        <v>37</v>
      </c>
      <c r="D2053" s="55" t="s">
        <v>121</v>
      </c>
      <c r="E2053" s="55" t="s">
        <v>215</v>
      </c>
      <c r="F2053" s="55" t="s">
        <v>216</v>
      </c>
      <c r="G2053" s="55" t="s">
        <v>124</v>
      </c>
      <c r="H2053" s="55" t="s">
        <v>124</v>
      </c>
      <c r="I2053" s="55" t="s">
        <v>42</v>
      </c>
      <c r="J2053" s="55" t="s">
        <v>231</v>
      </c>
      <c r="K2053" s="55" t="s">
        <v>231</v>
      </c>
      <c r="L2053" s="55" t="s">
        <v>43</v>
      </c>
      <c r="M2053" s="55" t="s">
        <v>44</v>
      </c>
      <c r="N2053" s="55" t="s">
        <v>180</v>
      </c>
      <c r="O2053" s="55" t="s">
        <v>42</v>
      </c>
      <c r="P2053" s="55"/>
      <c r="Q2053" s="55" t="s">
        <v>840</v>
      </c>
      <c r="R2053" s="55"/>
      <c r="S2053" s="55">
        <v>201309</v>
      </c>
      <c r="T2053" s="55" t="s">
        <v>52</v>
      </c>
      <c r="U2053" s="55">
        <v>0</v>
      </c>
      <c r="V2053" s="56">
        <v>3129.03</v>
      </c>
      <c r="W2053" s="55"/>
      <c r="X2053" s="55"/>
      <c r="Y2053" s="55"/>
      <c r="Z2053" s="55" t="s">
        <v>48</v>
      </c>
      <c r="AA2053" s="55" t="s">
        <v>129</v>
      </c>
      <c r="AB2053" s="55" t="s">
        <v>42</v>
      </c>
      <c r="AC2053" s="55" t="s">
        <v>803</v>
      </c>
      <c r="AD2053" s="55" t="s">
        <v>51</v>
      </c>
      <c r="AE2053" s="53"/>
    </row>
    <row r="2054" spans="1:31" x14ac:dyDescent="0.25">
      <c r="A2054" s="55" t="s">
        <v>35</v>
      </c>
      <c r="B2054" s="55" t="s">
        <v>36</v>
      </c>
      <c r="C2054" s="55" t="s">
        <v>37</v>
      </c>
      <c r="D2054" s="55" t="s">
        <v>121</v>
      </c>
      <c r="E2054" s="55" t="s">
        <v>215</v>
      </c>
      <c r="F2054" s="55" t="s">
        <v>216</v>
      </c>
      <c r="G2054" s="55" t="s">
        <v>124</v>
      </c>
      <c r="H2054" s="55" t="s">
        <v>124</v>
      </c>
      <c r="I2054" s="55" t="s">
        <v>42</v>
      </c>
      <c r="J2054" s="55" t="s">
        <v>231</v>
      </c>
      <c r="K2054" s="55" t="s">
        <v>231</v>
      </c>
      <c r="L2054" s="55" t="s">
        <v>43</v>
      </c>
      <c r="M2054" s="55" t="s">
        <v>44</v>
      </c>
      <c r="N2054" s="55" t="s">
        <v>134</v>
      </c>
      <c r="O2054" s="55" t="s">
        <v>42</v>
      </c>
      <c r="P2054" s="55"/>
      <c r="Q2054" s="55" t="s">
        <v>392</v>
      </c>
      <c r="R2054" s="55" t="s">
        <v>843</v>
      </c>
      <c r="S2054" s="55">
        <v>201309</v>
      </c>
      <c r="T2054" s="55" t="s">
        <v>47</v>
      </c>
      <c r="U2054" s="55">
        <v>0</v>
      </c>
      <c r="V2054" s="56">
        <v>-10.62</v>
      </c>
      <c r="W2054" s="55"/>
      <c r="X2054" s="55" t="s">
        <v>384</v>
      </c>
      <c r="Y2054" s="55"/>
      <c r="Z2054" s="55" t="s">
        <v>48</v>
      </c>
      <c r="AA2054" s="55" t="s">
        <v>186</v>
      </c>
      <c r="AB2054" s="55" t="s">
        <v>42</v>
      </c>
      <c r="AC2054" s="55" t="s">
        <v>813</v>
      </c>
      <c r="AD2054" s="55" t="s">
        <v>51</v>
      </c>
      <c r="AE2054" s="53"/>
    </row>
    <row r="2055" spans="1:31" x14ac:dyDescent="0.25">
      <c r="A2055" s="55" t="s">
        <v>35</v>
      </c>
      <c r="B2055" s="55" t="s">
        <v>36</v>
      </c>
      <c r="C2055" s="55" t="s">
        <v>37</v>
      </c>
      <c r="D2055" s="55" t="s">
        <v>121</v>
      </c>
      <c r="E2055" s="55" t="s">
        <v>215</v>
      </c>
      <c r="F2055" s="55" t="s">
        <v>216</v>
      </c>
      <c r="G2055" s="55" t="s">
        <v>124</v>
      </c>
      <c r="H2055" s="55" t="s">
        <v>124</v>
      </c>
      <c r="I2055" s="55" t="s">
        <v>42</v>
      </c>
      <c r="J2055" s="55" t="s">
        <v>231</v>
      </c>
      <c r="K2055" s="55" t="s">
        <v>231</v>
      </c>
      <c r="L2055" s="55" t="s">
        <v>43</v>
      </c>
      <c r="M2055" s="55" t="s">
        <v>44</v>
      </c>
      <c r="N2055" s="55" t="s">
        <v>134</v>
      </c>
      <c r="O2055" s="55" t="s">
        <v>42</v>
      </c>
      <c r="P2055" s="55"/>
      <c r="Q2055" s="55" t="s">
        <v>392</v>
      </c>
      <c r="R2055" s="55" t="s">
        <v>846</v>
      </c>
      <c r="S2055" s="55">
        <v>201309</v>
      </c>
      <c r="T2055" s="55" t="s">
        <v>47</v>
      </c>
      <c r="U2055" s="55">
        <v>0</v>
      </c>
      <c r="V2055" s="56">
        <v>-2.14</v>
      </c>
      <c r="W2055" s="55"/>
      <c r="X2055" s="55" t="s">
        <v>384</v>
      </c>
      <c r="Y2055" s="55"/>
      <c r="Z2055" s="55" t="s">
        <v>48</v>
      </c>
      <c r="AA2055" s="55" t="s">
        <v>186</v>
      </c>
      <c r="AB2055" s="55" t="s">
        <v>42</v>
      </c>
      <c r="AC2055" s="55" t="s">
        <v>813</v>
      </c>
      <c r="AD2055" s="55" t="s">
        <v>51</v>
      </c>
      <c r="AE2055" s="53"/>
    </row>
    <row r="2056" spans="1:31" x14ac:dyDescent="0.25">
      <c r="A2056" s="55" t="s">
        <v>35</v>
      </c>
      <c r="B2056" s="55" t="s">
        <v>36</v>
      </c>
      <c r="C2056" s="55" t="s">
        <v>37</v>
      </c>
      <c r="D2056" s="55" t="s">
        <v>121</v>
      </c>
      <c r="E2056" s="55" t="s">
        <v>215</v>
      </c>
      <c r="F2056" s="55" t="s">
        <v>216</v>
      </c>
      <c r="G2056" s="55" t="s">
        <v>124</v>
      </c>
      <c r="H2056" s="55" t="s">
        <v>124</v>
      </c>
      <c r="I2056" s="55" t="s">
        <v>42</v>
      </c>
      <c r="J2056" s="55" t="s">
        <v>231</v>
      </c>
      <c r="K2056" s="55" t="s">
        <v>231</v>
      </c>
      <c r="L2056" s="55" t="s">
        <v>43</v>
      </c>
      <c r="M2056" s="55" t="s">
        <v>44</v>
      </c>
      <c r="N2056" s="55" t="s">
        <v>134</v>
      </c>
      <c r="O2056" s="55" t="s">
        <v>42</v>
      </c>
      <c r="P2056" s="55"/>
      <c r="Q2056" s="55" t="s">
        <v>851</v>
      </c>
      <c r="R2056" s="55" t="s">
        <v>852</v>
      </c>
      <c r="S2056" s="55">
        <v>201309</v>
      </c>
      <c r="T2056" s="55" t="s">
        <v>47</v>
      </c>
      <c r="U2056" s="55">
        <v>0</v>
      </c>
      <c r="V2056" s="56">
        <v>-648</v>
      </c>
      <c r="W2056" s="55"/>
      <c r="X2056" s="55" t="s">
        <v>853</v>
      </c>
      <c r="Y2056" s="55"/>
      <c r="Z2056" s="55" t="s">
        <v>48</v>
      </c>
      <c r="AA2056" s="55" t="s">
        <v>186</v>
      </c>
      <c r="AB2056" s="55" t="s">
        <v>42</v>
      </c>
      <c r="AC2056" s="55" t="s">
        <v>813</v>
      </c>
      <c r="AD2056" s="55" t="s">
        <v>51</v>
      </c>
      <c r="AE2056" s="53"/>
    </row>
    <row r="2057" spans="1:31" x14ac:dyDescent="0.25">
      <c r="A2057" s="55" t="s">
        <v>35</v>
      </c>
      <c r="B2057" s="55" t="s">
        <v>36</v>
      </c>
      <c r="C2057" s="55" t="s">
        <v>37</v>
      </c>
      <c r="D2057" s="55" t="s">
        <v>121</v>
      </c>
      <c r="E2057" s="55" t="s">
        <v>215</v>
      </c>
      <c r="F2057" s="55" t="s">
        <v>216</v>
      </c>
      <c r="G2057" s="55" t="s">
        <v>124</v>
      </c>
      <c r="H2057" s="55" t="s">
        <v>124</v>
      </c>
      <c r="I2057" s="55" t="s">
        <v>42</v>
      </c>
      <c r="J2057" s="55" t="s">
        <v>237</v>
      </c>
      <c r="K2057" s="55" t="s">
        <v>237</v>
      </c>
      <c r="L2057" s="55" t="s">
        <v>43</v>
      </c>
      <c r="M2057" s="55" t="s">
        <v>44</v>
      </c>
      <c r="N2057" s="55" t="s">
        <v>180</v>
      </c>
      <c r="O2057" s="55" t="s">
        <v>42</v>
      </c>
      <c r="P2057" s="55"/>
      <c r="Q2057" s="55" t="s">
        <v>862</v>
      </c>
      <c r="R2057" s="55"/>
      <c r="S2057" s="55">
        <v>201309</v>
      </c>
      <c r="T2057" s="55" t="s">
        <v>52</v>
      </c>
      <c r="U2057" s="55">
        <v>0</v>
      </c>
      <c r="V2057" s="56">
        <v>444445</v>
      </c>
      <c r="W2057" s="55"/>
      <c r="X2057" s="55"/>
      <c r="Y2057" s="55"/>
      <c r="Z2057" s="55" t="s">
        <v>48</v>
      </c>
      <c r="AA2057" s="55" t="s">
        <v>129</v>
      </c>
      <c r="AB2057" s="55" t="s">
        <v>42</v>
      </c>
      <c r="AC2057" s="55" t="s">
        <v>847</v>
      </c>
      <c r="AD2057" s="55" t="s">
        <v>51</v>
      </c>
      <c r="AE2057" s="53"/>
    </row>
    <row r="2058" spans="1:31" x14ac:dyDescent="0.25">
      <c r="A2058" s="55" t="s">
        <v>35</v>
      </c>
      <c r="B2058" s="55" t="s">
        <v>36</v>
      </c>
      <c r="C2058" s="55" t="s">
        <v>37</v>
      </c>
      <c r="D2058" s="55" t="s">
        <v>121</v>
      </c>
      <c r="E2058" s="55" t="s">
        <v>215</v>
      </c>
      <c r="F2058" s="55" t="s">
        <v>216</v>
      </c>
      <c r="G2058" s="55" t="s">
        <v>124</v>
      </c>
      <c r="H2058" s="55" t="s">
        <v>124</v>
      </c>
      <c r="I2058" s="55" t="s">
        <v>42</v>
      </c>
      <c r="J2058" s="55" t="s">
        <v>237</v>
      </c>
      <c r="K2058" s="55" t="s">
        <v>237</v>
      </c>
      <c r="L2058" s="55" t="s">
        <v>43</v>
      </c>
      <c r="M2058" s="55" t="s">
        <v>44</v>
      </c>
      <c r="N2058" s="55" t="s">
        <v>150</v>
      </c>
      <c r="O2058" s="55" t="s">
        <v>42</v>
      </c>
      <c r="P2058" s="55"/>
      <c r="Q2058" s="55" t="s">
        <v>666</v>
      </c>
      <c r="R2058" s="55"/>
      <c r="S2058" s="55">
        <v>201309</v>
      </c>
      <c r="T2058" s="55" t="s">
        <v>52</v>
      </c>
      <c r="U2058" s="55">
        <v>0</v>
      </c>
      <c r="V2058" s="56">
        <v>88534.43</v>
      </c>
      <c r="W2058" s="55"/>
      <c r="X2058" s="55"/>
      <c r="Y2058" s="55"/>
      <c r="Z2058" s="55" t="s">
        <v>48</v>
      </c>
      <c r="AA2058" s="55" t="s">
        <v>129</v>
      </c>
      <c r="AB2058" s="55" t="s">
        <v>42</v>
      </c>
      <c r="AC2058" s="55" t="s">
        <v>847</v>
      </c>
      <c r="AD2058" s="55" t="s">
        <v>51</v>
      </c>
      <c r="AE2058" s="53"/>
    </row>
    <row r="2059" spans="1:31" x14ac:dyDescent="0.25">
      <c r="A2059" s="55" t="s">
        <v>35</v>
      </c>
      <c r="B2059" s="55" t="s">
        <v>36</v>
      </c>
      <c r="C2059" s="55" t="s">
        <v>37</v>
      </c>
      <c r="D2059" s="55" t="s">
        <v>121</v>
      </c>
      <c r="E2059" s="55" t="s">
        <v>215</v>
      </c>
      <c r="F2059" s="55" t="s">
        <v>216</v>
      </c>
      <c r="G2059" s="55" t="s">
        <v>124</v>
      </c>
      <c r="H2059" s="55" t="s">
        <v>124</v>
      </c>
      <c r="I2059" s="55" t="s">
        <v>42</v>
      </c>
      <c r="J2059" s="55" t="s">
        <v>237</v>
      </c>
      <c r="K2059" s="55" t="s">
        <v>237</v>
      </c>
      <c r="L2059" s="55" t="s">
        <v>43</v>
      </c>
      <c r="M2059" s="55" t="s">
        <v>44</v>
      </c>
      <c r="N2059" s="55" t="s">
        <v>150</v>
      </c>
      <c r="O2059" s="55" t="s">
        <v>42</v>
      </c>
      <c r="P2059" s="55"/>
      <c r="Q2059" s="55" t="s">
        <v>673</v>
      </c>
      <c r="R2059" s="55"/>
      <c r="S2059" s="55">
        <v>201309</v>
      </c>
      <c r="T2059" s="55" t="s">
        <v>47</v>
      </c>
      <c r="U2059" s="55">
        <v>0</v>
      </c>
      <c r="V2059" s="56">
        <v>-143033.16</v>
      </c>
      <c r="W2059" s="55"/>
      <c r="X2059" s="55" t="s">
        <v>422</v>
      </c>
      <c r="Y2059" s="55"/>
      <c r="Z2059" s="55" t="s">
        <v>48</v>
      </c>
      <c r="AA2059" s="55" t="s">
        <v>129</v>
      </c>
      <c r="AB2059" s="55" t="s">
        <v>42</v>
      </c>
      <c r="AC2059" s="55" t="s">
        <v>802</v>
      </c>
      <c r="AD2059" s="55" t="s">
        <v>51</v>
      </c>
      <c r="AE2059" s="53"/>
    </row>
    <row r="2060" spans="1:31" x14ac:dyDescent="0.25">
      <c r="A2060" s="55" t="s">
        <v>35</v>
      </c>
      <c r="B2060" s="55" t="s">
        <v>36</v>
      </c>
      <c r="C2060" s="55" t="s">
        <v>37</v>
      </c>
      <c r="D2060" s="55" t="s">
        <v>121</v>
      </c>
      <c r="E2060" s="55" t="s">
        <v>215</v>
      </c>
      <c r="F2060" s="55" t="s">
        <v>216</v>
      </c>
      <c r="G2060" s="55" t="s">
        <v>124</v>
      </c>
      <c r="H2060" s="55" t="s">
        <v>124</v>
      </c>
      <c r="I2060" s="55" t="s">
        <v>42</v>
      </c>
      <c r="J2060" s="55" t="s">
        <v>237</v>
      </c>
      <c r="K2060" s="55" t="s">
        <v>237</v>
      </c>
      <c r="L2060" s="55" t="s">
        <v>43</v>
      </c>
      <c r="M2060" s="55" t="s">
        <v>44</v>
      </c>
      <c r="N2060" s="55" t="s">
        <v>180</v>
      </c>
      <c r="O2060" s="55" t="s">
        <v>42</v>
      </c>
      <c r="P2060" s="55"/>
      <c r="Q2060" s="55" t="s">
        <v>244</v>
      </c>
      <c r="R2060" s="55"/>
      <c r="S2060" s="55">
        <v>201309</v>
      </c>
      <c r="T2060" s="55" t="s">
        <v>47</v>
      </c>
      <c r="U2060" s="55">
        <v>0</v>
      </c>
      <c r="V2060" s="56">
        <v>-465295</v>
      </c>
      <c r="W2060" s="55"/>
      <c r="X2060" s="55"/>
      <c r="Y2060" s="55"/>
      <c r="Z2060" s="55" t="s">
        <v>48</v>
      </c>
      <c r="AA2060" s="55" t="s">
        <v>129</v>
      </c>
      <c r="AB2060" s="55" t="s">
        <v>42</v>
      </c>
      <c r="AC2060" s="55" t="s">
        <v>802</v>
      </c>
      <c r="AD2060" s="55" t="s">
        <v>51</v>
      </c>
      <c r="AE2060" s="53"/>
    </row>
    <row r="2061" spans="1:31" x14ac:dyDescent="0.25">
      <c r="A2061" s="55" t="s">
        <v>35</v>
      </c>
      <c r="B2061" s="55" t="s">
        <v>36</v>
      </c>
      <c r="C2061" s="55" t="s">
        <v>37</v>
      </c>
      <c r="D2061" s="55" t="s">
        <v>121</v>
      </c>
      <c r="E2061" s="55" t="s">
        <v>215</v>
      </c>
      <c r="F2061" s="55" t="s">
        <v>216</v>
      </c>
      <c r="G2061" s="55" t="s">
        <v>124</v>
      </c>
      <c r="H2061" s="55" t="s">
        <v>124</v>
      </c>
      <c r="I2061" s="55" t="s">
        <v>42</v>
      </c>
      <c r="J2061" s="55" t="s">
        <v>237</v>
      </c>
      <c r="K2061" s="55" t="s">
        <v>237</v>
      </c>
      <c r="L2061" s="55" t="s">
        <v>43</v>
      </c>
      <c r="M2061" s="55" t="s">
        <v>44</v>
      </c>
      <c r="N2061" s="55" t="s">
        <v>150</v>
      </c>
      <c r="O2061" s="55" t="s">
        <v>42</v>
      </c>
      <c r="P2061" s="55"/>
      <c r="Q2061" s="55" t="s">
        <v>674</v>
      </c>
      <c r="R2061" s="55"/>
      <c r="S2061" s="55">
        <v>201309</v>
      </c>
      <c r="T2061" s="55" t="s">
        <v>47</v>
      </c>
      <c r="U2061" s="55">
        <v>0</v>
      </c>
      <c r="V2061" s="56">
        <v>-85069.37</v>
      </c>
      <c r="W2061" s="55"/>
      <c r="X2061" s="55"/>
      <c r="Y2061" s="55"/>
      <c r="Z2061" s="55" t="s">
        <v>48</v>
      </c>
      <c r="AA2061" s="55" t="s">
        <v>129</v>
      </c>
      <c r="AB2061" s="55" t="s">
        <v>42</v>
      </c>
      <c r="AC2061" s="55" t="s">
        <v>802</v>
      </c>
      <c r="AD2061" s="55" t="s">
        <v>51</v>
      </c>
      <c r="AE2061" s="53"/>
    </row>
    <row r="2062" spans="1:31" x14ac:dyDescent="0.25">
      <c r="A2062" s="55" t="s">
        <v>35</v>
      </c>
      <c r="B2062" s="55" t="s">
        <v>36</v>
      </c>
      <c r="C2062" s="55" t="s">
        <v>37</v>
      </c>
      <c r="D2062" s="55" t="s">
        <v>121</v>
      </c>
      <c r="E2062" s="55" t="s">
        <v>215</v>
      </c>
      <c r="F2062" s="55" t="s">
        <v>216</v>
      </c>
      <c r="G2062" s="55" t="s">
        <v>124</v>
      </c>
      <c r="H2062" s="55" t="s">
        <v>124</v>
      </c>
      <c r="I2062" s="55" t="s">
        <v>42</v>
      </c>
      <c r="J2062" s="55" t="s">
        <v>237</v>
      </c>
      <c r="K2062" s="55" t="s">
        <v>237</v>
      </c>
      <c r="L2062" s="55" t="s">
        <v>43</v>
      </c>
      <c r="M2062" s="55" t="s">
        <v>44</v>
      </c>
      <c r="N2062" s="55" t="s">
        <v>150</v>
      </c>
      <c r="O2062" s="55" t="s">
        <v>42</v>
      </c>
      <c r="P2062" s="55"/>
      <c r="Q2062" s="55" t="s">
        <v>859</v>
      </c>
      <c r="R2062" s="55"/>
      <c r="S2062" s="55">
        <v>201309</v>
      </c>
      <c r="T2062" s="55" t="s">
        <v>52</v>
      </c>
      <c r="U2062" s="55">
        <v>0</v>
      </c>
      <c r="V2062" s="56">
        <v>168328</v>
      </c>
      <c r="W2062" s="55"/>
      <c r="X2062" s="55" t="s">
        <v>422</v>
      </c>
      <c r="Y2062" s="55"/>
      <c r="Z2062" s="55" t="s">
        <v>48</v>
      </c>
      <c r="AA2062" s="55" t="s">
        <v>129</v>
      </c>
      <c r="AB2062" s="55" t="s">
        <v>42</v>
      </c>
      <c r="AC2062" s="55" t="s">
        <v>803</v>
      </c>
      <c r="AD2062" s="55" t="s">
        <v>51</v>
      </c>
      <c r="AE2062" s="53"/>
    </row>
    <row r="2063" spans="1:31" x14ac:dyDescent="0.25">
      <c r="A2063" s="55" t="s">
        <v>35</v>
      </c>
      <c r="B2063" s="55" t="s">
        <v>36</v>
      </c>
      <c r="C2063" s="55" t="s">
        <v>37</v>
      </c>
      <c r="D2063" s="55" t="s">
        <v>121</v>
      </c>
      <c r="E2063" s="55" t="s">
        <v>215</v>
      </c>
      <c r="F2063" s="55" t="s">
        <v>216</v>
      </c>
      <c r="G2063" s="55" t="s">
        <v>124</v>
      </c>
      <c r="H2063" s="55" t="s">
        <v>124</v>
      </c>
      <c r="I2063" s="55" t="s">
        <v>42</v>
      </c>
      <c r="J2063" s="55" t="s">
        <v>237</v>
      </c>
      <c r="K2063" s="55" t="s">
        <v>237</v>
      </c>
      <c r="L2063" s="55" t="s">
        <v>43</v>
      </c>
      <c r="M2063" s="55" t="s">
        <v>44</v>
      </c>
      <c r="N2063" s="55" t="s">
        <v>180</v>
      </c>
      <c r="O2063" s="55" t="s">
        <v>42</v>
      </c>
      <c r="P2063" s="55"/>
      <c r="Q2063" s="55" t="s">
        <v>860</v>
      </c>
      <c r="R2063" s="55"/>
      <c r="S2063" s="55">
        <v>201309</v>
      </c>
      <c r="T2063" s="55" t="s">
        <v>52</v>
      </c>
      <c r="U2063" s="55">
        <v>0</v>
      </c>
      <c r="V2063" s="56">
        <v>356935</v>
      </c>
      <c r="W2063" s="55"/>
      <c r="X2063" s="55"/>
      <c r="Y2063" s="55"/>
      <c r="Z2063" s="55" t="s">
        <v>48</v>
      </c>
      <c r="AA2063" s="55" t="s">
        <v>129</v>
      </c>
      <c r="AB2063" s="55" t="s">
        <v>42</v>
      </c>
      <c r="AC2063" s="55" t="s">
        <v>803</v>
      </c>
      <c r="AD2063" s="55" t="s">
        <v>51</v>
      </c>
      <c r="AE2063" s="53"/>
    </row>
    <row r="2064" spans="1:31" x14ac:dyDescent="0.25">
      <c r="A2064" s="55" t="s">
        <v>35</v>
      </c>
      <c r="B2064" s="55" t="s">
        <v>36</v>
      </c>
      <c r="C2064" s="55" t="s">
        <v>37</v>
      </c>
      <c r="D2064" s="55" t="s">
        <v>121</v>
      </c>
      <c r="E2064" s="55" t="s">
        <v>215</v>
      </c>
      <c r="F2064" s="55" t="s">
        <v>216</v>
      </c>
      <c r="G2064" s="55" t="s">
        <v>124</v>
      </c>
      <c r="H2064" s="55" t="s">
        <v>124</v>
      </c>
      <c r="I2064" s="55" t="s">
        <v>42</v>
      </c>
      <c r="J2064" s="55" t="s">
        <v>237</v>
      </c>
      <c r="K2064" s="55" t="s">
        <v>237</v>
      </c>
      <c r="L2064" s="55" t="s">
        <v>43</v>
      </c>
      <c r="M2064" s="55" t="s">
        <v>44</v>
      </c>
      <c r="N2064" s="55" t="s">
        <v>150</v>
      </c>
      <c r="O2064" s="55" t="s">
        <v>42</v>
      </c>
      <c r="P2064" s="55"/>
      <c r="Q2064" s="55" t="s">
        <v>674</v>
      </c>
      <c r="R2064" s="55"/>
      <c r="S2064" s="55">
        <v>201309</v>
      </c>
      <c r="T2064" s="55" t="s">
        <v>52</v>
      </c>
      <c r="U2064" s="55">
        <v>0</v>
      </c>
      <c r="V2064" s="56">
        <v>13720.89</v>
      </c>
      <c r="W2064" s="55"/>
      <c r="X2064" s="55"/>
      <c r="Y2064" s="55"/>
      <c r="Z2064" s="55" t="s">
        <v>48</v>
      </c>
      <c r="AA2064" s="55" t="s">
        <v>129</v>
      </c>
      <c r="AB2064" s="55" t="s">
        <v>42</v>
      </c>
      <c r="AC2064" s="55" t="s">
        <v>803</v>
      </c>
      <c r="AD2064" s="55" t="s">
        <v>51</v>
      </c>
      <c r="AE2064" s="53"/>
    </row>
    <row r="2065" spans="1:31" x14ac:dyDescent="0.25">
      <c r="A2065" s="55" t="s">
        <v>35</v>
      </c>
      <c r="B2065" s="55" t="s">
        <v>36</v>
      </c>
      <c r="C2065" s="55" t="s">
        <v>37</v>
      </c>
      <c r="D2065" s="55" t="s">
        <v>121</v>
      </c>
      <c r="E2065" s="55" t="s">
        <v>215</v>
      </c>
      <c r="F2065" s="55" t="s">
        <v>216</v>
      </c>
      <c r="G2065" s="55" t="s">
        <v>124</v>
      </c>
      <c r="H2065" s="55" t="s">
        <v>124</v>
      </c>
      <c r="I2065" s="55" t="s">
        <v>42</v>
      </c>
      <c r="J2065" s="55" t="s">
        <v>237</v>
      </c>
      <c r="K2065" s="55" t="s">
        <v>237</v>
      </c>
      <c r="L2065" s="55" t="s">
        <v>43</v>
      </c>
      <c r="M2065" s="55" t="s">
        <v>44</v>
      </c>
      <c r="N2065" s="55" t="s">
        <v>134</v>
      </c>
      <c r="O2065" s="55" t="s">
        <v>42</v>
      </c>
      <c r="P2065" s="55"/>
      <c r="Q2065" s="55" t="s">
        <v>392</v>
      </c>
      <c r="R2065" s="55" t="s">
        <v>843</v>
      </c>
      <c r="S2065" s="55">
        <v>201309</v>
      </c>
      <c r="T2065" s="55" t="s">
        <v>47</v>
      </c>
      <c r="U2065" s="55">
        <v>0</v>
      </c>
      <c r="V2065" s="56">
        <v>-11.38</v>
      </c>
      <c r="W2065" s="55"/>
      <c r="X2065" s="55" t="s">
        <v>384</v>
      </c>
      <c r="Y2065" s="55"/>
      <c r="Z2065" s="55" t="s">
        <v>48</v>
      </c>
      <c r="AA2065" s="55" t="s">
        <v>186</v>
      </c>
      <c r="AB2065" s="55" t="s">
        <v>42</v>
      </c>
      <c r="AC2065" s="55" t="s">
        <v>813</v>
      </c>
      <c r="AD2065" s="55" t="s">
        <v>51</v>
      </c>
      <c r="AE2065" s="53"/>
    </row>
    <row r="2066" spans="1:31" x14ac:dyDescent="0.25">
      <c r="A2066" s="55" t="s">
        <v>35</v>
      </c>
      <c r="B2066" s="55" t="s">
        <v>36</v>
      </c>
      <c r="C2066" s="55" t="s">
        <v>37</v>
      </c>
      <c r="D2066" s="55" t="s">
        <v>121</v>
      </c>
      <c r="E2066" s="55" t="s">
        <v>215</v>
      </c>
      <c r="F2066" s="55" t="s">
        <v>216</v>
      </c>
      <c r="G2066" s="55" t="s">
        <v>124</v>
      </c>
      <c r="H2066" s="55" t="s">
        <v>124</v>
      </c>
      <c r="I2066" s="55" t="s">
        <v>42</v>
      </c>
      <c r="J2066" s="55" t="s">
        <v>237</v>
      </c>
      <c r="K2066" s="55" t="s">
        <v>237</v>
      </c>
      <c r="L2066" s="55" t="s">
        <v>43</v>
      </c>
      <c r="M2066" s="55" t="s">
        <v>44</v>
      </c>
      <c r="N2066" s="55" t="s">
        <v>134</v>
      </c>
      <c r="O2066" s="55" t="s">
        <v>42</v>
      </c>
      <c r="P2066" s="55"/>
      <c r="Q2066" s="55" t="s">
        <v>851</v>
      </c>
      <c r="R2066" s="55" t="s">
        <v>852</v>
      </c>
      <c r="S2066" s="55">
        <v>201309</v>
      </c>
      <c r="T2066" s="55" t="s">
        <v>47</v>
      </c>
      <c r="U2066" s="55">
        <v>0</v>
      </c>
      <c r="V2066" s="56">
        <v>-1052</v>
      </c>
      <c r="W2066" s="55"/>
      <c r="X2066" s="55" t="s">
        <v>853</v>
      </c>
      <c r="Y2066" s="55"/>
      <c r="Z2066" s="55" t="s">
        <v>48</v>
      </c>
      <c r="AA2066" s="55" t="s">
        <v>186</v>
      </c>
      <c r="AB2066" s="55" t="s">
        <v>42</v>
      </c>
      <c r="AC2066" s="55" t="s">
        <v>813</v>
      </c>
      <c r="AD2066" s="55" t="s">
        <v>51</v>
      </c>
      <c r="AE2066" s="53"/>
    </row>
    <row r="2067" spans="1:31" x14ac:dyDescent="0.25">
      <c r="A2067" s="55" t="s">
        <v>35</v>
      </c>
      <c r="B2067" s="55" t="s">
        <v>36</v>
      </c>
      <c r="C2067" s="55" t="s">
        <v>37</v>
      </c>
      <c r="D2067" s="55" t="s">
        <v>121</v>
      </c>
      <c r="E2067" s="55" t="s">
        <v>215</v>
      </c>
      <c r="F2067" s="55" t="s">
        <v>216</v>
      </c>
      <c r="G2067" s="55" t="s">
        <v>124</v>
      </c>
      <c r="H2067" s="55" t="s">
        <v>124</v>
      </c>
      <c r="I2067" s="55" t="s">
        <v>42</v>
      </c>
      <c r="J2067" s="55" t="s">
        <v>250</v>
      </c>
      <c r="K2067" s="55" t="s">
        <v>250</v>
      </c>
      <c r="L2067" s="55" t="s">
        <v>43</v>
      </c>
      <c r="M2067" s="55" t="s">
        <v>44</v>
      </c>
      <c r="N2067" s="55" t="s">
        <v>180</v>
      </c>
      <c r="O2067" s="55" t="s">
        <v>42</v>
      </c>
      <c r="P2067" s="55"/>
      <c r="Q2067" s="55" t="s">
        <v>863</v>
      </c>
      <c r="R2067" s="55"/>
      <c r="S2067" s="55">
        <v>201309</v>
      </c>
      <c r="T2067" s="55" t="s">
        <v>52</v>
      </c>
      <c r="U2067" s="55">
        <v>0</v>
      </c>
      <c r="V2067" s="56">
        <v>82302</v>
      </c>
      <c r="W2067" s="55"/>
      <c r="X2067" s="55"/>
      <c r="Y2067" s="55"/>
      <c r="Z2067" s="55" t="s">
        <v>48</v>
      </c>
      <c r="AA2067" s="55" t="s">
        <v>129</v>
      </c>
      <c r="AB2067" s="55" t="s">
        <v>42</v>
      </c>
      <c r="AC2067" s="55" t="s">
        <v>847</v>
      </c>
      <c r="AD2067" s="55" t="s">
        <v>51</v>
      </c>
      <c r="AE2067" s="53"/>
    </row>
    <row r="2068" spans="1:31" x14ac:dyDescent="0.25">
      <c r="A2068" s="55" t="s">
        <v>35</v>
      </c>
      <c r="B2068" s="55" t="s">
        <v>36</v>
      </c>
      <c r="C2068" s="55" t="s">
        <v>37</v>
      </c>
      <c r="D2068" s="55" t="s">
        <v>121</v>
      </c>
      <c r="E2068" s="55" t="s">
        <v>215</v>
      </c>
      <c r="F2068" s="55" t="s">
        <v>216</v>
      </c>
      <c r="G2068" s="55" t="s">
        <v>124</v>
      </c>
      <c r="H2068" s="55" t="s">
        <v>124</v>
      </c>
      <c r="I2068" s="55" t="s">
        <v>42</v>
      </c>
      <c r="J2068" s="55" t="s">
        <v>250</v>
      </c>
      <c r="K2068" s="55" t="s">
        <v>250</v>
      </c>
      <c r="L2068" s="55" t="s">
        <v>43</v>
      </c>
      <c r="M2068" s="55" t="s">
        <v>44</v>
      </c>
      <c r="N2068" s="55" t="s">
        <v>150</v>
      </c>
      <c r="O2068" s="55" t="s">
        <v>42</v>
      </c>
      <c r="P2068" s="55"/>
      <c r="Q2068" s="55" t="s">
        <v>676</v>
      </c>
      <c r="R2068" s="55"/>
      <c r="S2068" s="55">
        <v>201309</v>
      </c>
      <c r="T2068" s="55" t="s">
        <v>47</v>
      </c>
      <c r="U2068" s="55">
        <v>0</v>
      </c>
      <c r="V2068" s="56">
        <v>-84870</v>
      </c>
      <c r="W2068" s="55"/>
      <c r="X2068" s="55" t="s">
        <v>433</v>
      </c>
      <c r="Y2068" s="55"/>
      <c r="Z2068" s="55" t="s">
        <v>48</v>
      </c>
      <c r="AA2068" s="55" t="s">
        <v>129</v>
      </c>
      <c r="AB2068" s="55" t="s">
        <v>42</v>
      </c>
      <c r="AC2068" s="55" t="s">
        <v>802</v>
      </c>
      <c r="AD2068" s="55" t="s">
        <v>51</v>
      </c>
      <c r="AE2068" s="53"/>
    </row>
    <row r="2069" spans="1:31" x14ac:dyDescent="0.25">
      <c r="A2069" s="55" t="s">
        <v>35</v>
      </c>
      <c r="B2069" s="55" t="s">
        <v>36</v>
      </c>
      <c r="C2069" s="55" t="s">
        <v>37</v>
      </c>
      <c r="D2069" s="55" t="s">
        <v>121</v>
      </c>
      <c r="E2069" s="55" t="s">
        <v>215</v>
      </c>
      <c r="F2069" s="55" t="s">
        <v>216</v>
      </c>
      <c r="G2069" s="55" t="s">
        <v>124</v>
      </c>
      <c r="H2069" s="55" t="s">
        <v>124</v>
      </c>
      <c r="I2069" s="55" t="s">
        <v>42</v>
      </c>
      <c r="J2069" s="55" t="s">
        <v>250</v>
      </c>
      <c r="K2069" s="55" t="s">
        <v>250</v>
      </c>
      <c r="L2069" s="55" t="s">
        <v>43</v>
      </c>
      <c r="M2069" s="55" t="s">
        <v>44</v>
      </c>
      <c r="N2069" s="55" t="s">
        <v>180</v>
      </c>
      <c r="O2069" s="55" t="s">
        <v>42</v>
      </c>
      <c r="P2069" s="55"/>
      <c r="Q2069" s="55" t="s">
        <v>253</v>
      </c>
      <c r="R2069" s="55"/>
      <c r="S2069" s="55">
        <v>201309</v>
      </c>
      <c r="T2069" s="55" t="s">
        <v>47</v>
      </c>
      <c r="U2069" s="55">
        <v>0</v>
      </c>
      <c r="V2069" s="56">
        <v>-53300</v>
      </c>
      <c r="W2069" s="55"/>
      <c r="X2069" s="55"/>
      <c r="Y2069" s="55"/>
      <c r="Z2069" s="55" t="s">
        <v>48</v>
      </c>
      <c r="AA2069" s="55" t="s">
        <v>129</v>
      </c>
      <c r="AB2069" s="55" t="s">
        <v>42</v>
      </c>
      <c r="AC2069" s="55" t="s">
        <v>802</v>
      </c>
      <c r="AD2069" s="55" t="s">
        <v>51</v>
      </c>
      <c r="AE2069" s="53"/>
    </row>
    <row r="2070" spans="1:31" x14ac:dyDescent="0.25">
      <c r="A2070" s="55" t="s">
        <v>35</v>
      </c>
      <c r="B2070" s="55" t="s">
        <v>36</v>
      </c>
      <c r="C2070" s="55" t="s">
        <v>37</v>
      </c>
      <c r="D2070" s="55" t="s">
        <v>121</v>
      </c>
      <c r="E2070" s="55" t="s">
        <v>215</v>
      </c>
      <c r="F2070" s="55" t="s">
        <v>216</v>
      </c>
      <c r="G2070" s="55" t="s">
        <v>124</v>
      </c>
      <c r="H2070" s="55" t="s">
        <v>124</v>
      </c>
      <c r="I2070" s="55" t="s">
        <v>42</v>
      </c>
      <c r="J2070" s="55" t="s">
        <v>250</v>
      </c>
      <c r="K2070" s="55" t="s">
        <v>250</v>
      </c>
      <c r="L2070" s="55" t="s">
        <v>43</v>
      </c>
      <c r="M2070" s="55" t="s">
        <v>44</v>
      </c>
      <c r="N2070" s="55" t="s">
        <v>180</v>
      </c>
      <c r="O2070" s="55" t="s">
        <v>42</v>
      </c>
      <c r="P2070" s="55"/>
      <c r="Q2070" s="55" t="s">
        <v>863</v>
      </c>
      <c r="R2070" s="55"/>
      <c r="S2070" s="55">
        <v>201309</v>
      </c>
      <c r="T2070" s="55" t="s">
        <v>52</v>
      </c>
      <c r="U2070" s="55">
        <v>0</v>
      </c>
      <c r="V2070" s="56">
        <v>43000</v>
      </c>
      <c r="W2070" s="55"/>
      <c r="X2070" s="55"/>
      <c r="Y2070" s="55"/>
      <c r="Z2070" s="55" t="s">
        <v>48</v>
      </c>
      <c r="AA2070" s="55" t="s">
        <v>129</v>
      </c>
      <c r="AB2070" s="55" t="s">
        <v>42</v>
      </c>
      <c r="AC2070" s="55" t="s">
        <v>803</v>
      </c>
      <c r="AD2070" s="55" t="s">
        <v>51</v>
      </c>
      <c r="AE2070" s="53"/>
    </row>
    <row r="2071" spans="1:31" x14ac:dyDescent="0.25">
      <c r="A2071" s="55" t="s">
        <v>35</v>
      </c>
      <c r="B2071" s="55" t="s">
        <v>36</v>
      </c>
      <c r="C2071" s="55" t="s">
        <v>37</v>
      </c>
      <c r="D2071" s="55" t="s">
        <v>121</v>
      </c>
      <c r="E2071" s="55" t="s">
        <v>215</v>
      </c>
      <c r="F2071" s="55" t="s">
        <v>216</v>
      </c>
      <c r="G2071" s="55" t="s">
        <v>124</v>
      </c>
      <c r="H2071" s="55" t="s">
        <v>124</v>
      </c>
      <c r="I2071" s="55" t="s">
        <v>42</v>
      </c>
      <c r="J2071" s="55" t="s">
        <v>250</v>
      </c>
      <c r="K2071" s="55" t="s">
        <v>250</v>
      </c>
      <c r="L2071" s="55" t="s">
        <v>43</v>
      </c>
      <c r="M2071" s="55" t="s">
        <v>44</v>
      </c>
      <c r="N2071" s="55" t="s">
        <v>150</v>
      </c>
      <c r="O2071" s="55" t="s">
        <v>42</v>
      </c>
      <c r="P2071" s="55"/>
      <c r="Q2071" s="55" t="s">
        <v>574</v>
      </c>
      <c r="R2071" s="55"/>
      <c r="S2071" s="55">
        <v>201309</v>
      </c>
      <c r="T2071" s="55" t="s">
        <v>52</v>
      </c>
      <c r="U2071" s="55">
        <v>0</v>
      </c>
      <c r="V2071" s="56">
        <v>6183.98</v>
      </c>
      <c r="W2071" s="55"/>
      <c r="X2071" s="55"/>
      <c r="Y2071" s="55"/>
      <c r="Z2071" s="55" t="s">
        <v>48</v>
      </c>
      <c r="AA2071" s="55" t="s">
        <v>129</v>
      </c>
      <c r="AB2071" s="55" t="s">
        <v>42</v>
      </c>
      <c r="AC2071" s="55" t="s">
        <v>803</v>
      </c>
      <c r="AD2071" s="55" t="s">
        <v>51</v>
      </c>
      <c r="AE2071" s="53"/>
    </row>
    <row r="2072" spans="1:31" x14ac:dyDescent="0.25">
      <c r="A2072" s="55" t="s">
        <v>35</v>
      </c>
      <c r="B2072" s="55" t="s">
        <v>36</v>
      </c>
      <c r="C2072" s="55" t="s">
        <v>37</v>
      </c>
      <c r="D2072" s="55" t="s">
        <v>121</v>
      </c>
      <c r="E2072" s="55" t="s">
        <v>215</v>
      </c>
      <c r="F2072" s="55" t="s">
        <v>216</v>
      </c>
      <c r="G2072" s="55" t="s">
        <v>124</v>
      </c>
      <c r="H2072" s="55" t="s">
        <v>124</v>
      </c>
      <c r="I2072" s="55" t="s">
        <v>42</v>
      </c>
      <c r="J2072" s="55" t="s">
        <v>250</v>
      </c>
      <c r="K2072" s="55" t="s">
        <v>250</v>
      </c>
      <c r="L2072" s="55" t="s">
        <v>43</v>
      </c>
      <c r="M2072" s="55" t="s">
        <v>44</v>
      </c>
      <c r="N2072" s="55" t="s">
        <v>150</v>
      </c>
      <c r="O2072" s="55" t="s">
        <v>42</v>
      </c>
      <c r="P2072" s="55"/>
      <c r="Q2072" s="55" t="s">
        <v>864</v>
      </c>
      <c r="R2072" s="55"/>
      <c r="S2072" s="55">
        <v>201309</v>
      </c>
      <c r="T2072" s="55" t="s">
        <v>52</v>
      </c>
      <c r="U2072" s="55">
        <v>0</v>
      </c>
      <c r="V2072" s="56">
        <v>67917</v>
      </c>
      <c r="W2072" s="55"/>
      <c r="X2072" s="55" t="s">
        <v>433</v>
      </c>
      <c r="Y2072" s="55"/>
      <c r="Z2072" s="55" t="s">
        <v>48</v>
      </c>
      <c r="AA2072" s="55" t="s">
        <v>129</v>
      </c>
      <c r="AB2072" s="55" t="s">
        <v>42</v>
      </c>
      <c r="AC2072" s="55" t="s">
        <v>803</v>
      </c>
      <c r="AD2072" s="55" t="s">
        <v>51</v>
      </c>
      <c r="AE2072" s="53"/>
    </row>
    <row r="2073" spans="1:31" x14ac:dyDescent="0.25">
      <c r="A2073" s="55" t="s">
        <v>35</v>
      </c>
      <c r="B2073" s="55" t="s">
        <v>36</v>
      </c>
      <c r="C2073" s="55" t="s">
        <v>37</v>
      </c>
      <c r="D2073" s="55" t="s">
        <v>121</v>
      </c>
      <c r="E2073" s="55" t="s">
        <v>215</v>
      </c>
      <c r="F2073" s="55" t="s">
        <v>216</v>
      </c>
      <c r="G2073" s="55" t="s">
        <v>124</v>
      </c>
      <c r="H2073" s="55" t="s">
        <v>124</v>
      </c>
      <c r="I2073" s="55" t="s">
        <v>42</v>
      </c>
      <c r="J2073" s="55" t="s">
        <v>250</v>
      </c>
      <c r="K2073" s="55" t="s">
        <v>250</v>
      </c>
      <c r="L2073" s="55" t="s">
        <v>43</v>
      </c>
      <c r="M2073" s="55" t="s">
        <v>44</v>
      </c>
      <c r="N2073" s="55" t="s">
        <v>134</v>
      </c>
      <c r="O2073" s="55" t="s">
        <v>42</v>
      </c>
      <c r="P2073" s="55"/>
      <c r="Q2073" s="55" t="s">
        <v>392</v>
      </c>
      <c r="R2073" s="55" t="s">
        <v>843</v>
      </c>
      <c r="S2073" s="55">
        <v>201309</v>
      </c>
      <c r="T2073" s="55" t="s">
        <v>47</v>
      </c>
      <c r="U2073" s="55">
        <v>0</v>
      </c>
      <c r="V2073" s="56">
        <v>-10.62</v>
      </c>
      <c r="W2073" s="55"/>
      <c r="X2073" s="55" t="s">
        <v>384</v>
      </c>
      <c r="Y2073" s="55"/>
      <c r="Z2073" s="55" t="s">
        <v>48</v>
      </c>
      <c r="AA2073" s="55" t="s">
        <v>186</v>
      </c>
      <c r="AB2073" s="55" t="s">
        <v>42</v>
      </c>
      <c r="AC2073" s="55" t="s">
        <v>813</v>
      </c>
      <c r="AD2073" s="55" t="s">
        <v>51</v>
      </c>
      <c r="AE2073" s="53"/>
    </row>
    <row r="2074" spans="1:31" x14ac:dyDescent="0.25">
      <c r="A2074" s="55" t="s">
        <v>35</v>
      </c>
      <c r="B2074" s="55" t="s">
        <v>36</v>
      </c>
      <c r="C2074" s="55" t="s">
        <v>37</v>
      </c>
      <c r="D2074" s="55" t="s">
        <v>121</v>
      </c>
      <c r="E2074" s="55" t="s">
        <v>215</v>
      </c>
      <c r="F2074" s="55" t="s">
        <v>216</v>
      </c>
      <c r="G2074" s="55" t="s">
        <v>124</v>
      </c>
      <c r="H2074" s="55" t="s">
        <v>124</v>
      </c>
      <c r="I2074" s="55" t="s">
        <v>42</v>
      </c>
      <c r="J2074" s="55" t="s">
        <v>437</v>
      </c>
      <c r="K2074" s="55" t="s">
        <v>437</v>
      </c>
      <c r="L2074" s="55" t="s">
        <v>43</v>
      </c>
      <c r="M2074" s="55" t="s">
        <v>44</v>
      </c>
      <c r="N2074" s="55" t="s">
        <v>180</v>
      </c>
      <c r="O2074" s="55" t="s">
        <v>42</v>
      </c>
      <c r="P2074" s="55"/>
      <c r="Q2074" s="55" t="s">
        <v>578</v>
      </c>
      <c r="R2074" s="55"/>
      <c r="S2074" s="55">
        <v>201309</v>
      </c>
      <c r="T2074" s="55" t="s">
        <v>52</v>
      </c>
      <c r="U2074" s="55">
        <v>0</v>
      </c>
      <c r="V2074" s="56">
        <v>16381.76</v>
      </c>
      <c r="W2074" s="55"/>
      <c r="X2074" s="55"/>
      <c r="Y2074" s="55"/>
      <c r="Z2074" s="55" t="s">
        <v>48</v>
      </c>
      <c r="AA2074" s="55" t="s">
        <v>129</v>
      </c>
      <c r="AB2074" s="55" t="s">
        <v>42</v>
      </c>
      <c r="AC2074" s="55" t="s">
        <v>847</v>
      </c>
      <c r="AD2074" s="55" t="s">
        <v>51</v>
      </c>
      <c r="AE2074" s="53"/>
    </row>
    <row r="2075" spans="1:31" x14ac:dyDescent="0.25">
      <c r="A2075" s="55" t="s">
        <v>35</v>
      </c>
      <c r="B2075" s="55" t="s">
        <v>36</v>
      </c>
      <c r="C2075" s="55" t="s">
        <v>37</v>
      </c>
      <c r="D2075" s="55" t="s">
        <v>121</v>
      </c>
      <c r="E2075" s="55" t="s">
        <v>215</v>
      </c>
      <c r="F2075" s="55" t="s">
        <v>216</v>
      </c>
      <c r="G2075" s="55" t="s">
        <v>124</v>
      </c>
      <c r="H2075" s="55" t="s">
        <v>124</v>
      </c>
      <c r="I2075" s="55" t="s">
        <v>42</v>
      </c>
      <c r="J2075" s="55" t="s">
        <v>437</v>
      </c>
      <c r="K2075" s="55" t="s">
        <v>437</v>
      </c>
      <c r="L2075" s="55" t="s">
        <v>43</v>
      </c>
      <c r="M2075" s="55" t="s">
        <v>44</v>
      </c>
      <c r="N2075" s="55" t="s">
        <v>150</v>
      </c>
      <c r="O2075" s="55" t="s">
        <v>42</v>
      </c>
      <c r="P2075" s="55"/>
      <c r="Q2075" s="55" t="s">
        <v>869</v>
      </c>
      <c r="R2075" s="55"/>
      <c r="S2075" s="55">
        <v>201309</v>
      </c>
      <c r="T2075" s="55" t="s">
        <v>47</v>
      </c>
      <c r="U2075" s="55">
        <v>0</v>
      </c>
      <c r="V2075" s="56">
        <v>-5416.35</v>
      </c>
      <c r="W2075" s="55"/>
      <c r="X2075" s="55" t="s">
        <v>577</v>
      </c>
      <c r="Y2075" s="55"/>
      <c r="Z2075" s="55" t="s">
        <v>48</v>
      </c>
      <c r="AA2075" s="55" t="s">
        <v>129</v>
      </c>
      <c r="AB2075" s="55" t="s">
        <v>42</v>
      </c>
      <c r="AC2075" s="55" t="s">
        <v>802</v>
      </c>
      <c r="AD2075" s="55" t="s">
        <v>51</v>
      </c>
      <c r="AE2075" s="53"/>
    </row>
    <row r="2076" spans="1:31" x14ac:dyDescent="0.25">
      <c r="A2076" s="55" t="s">
        <v>35</v>
      </c>
      <c r="B2076" s="55" t="s">
        <v>36</v>
      </c>
      <c r="C2076" s="55" t="s">
        <v>37</v>
      </c>
      <c r="D2076" s="55" t="s">
        <v>121</v>
      </c>
      <c r="E2076" s="55" t="s">
        <v>215</v>
      </c>
      <c r="F2076" s="55" t="s">
        <v>216</v>
      </c>
      <c r="G2076" s="55" t="s">
        <v>124</v>
      </c>
      <c r="H2076" s="55" t="s">
        <v>124</v>
      </c>
      <c r="I2076" s="55" t="s">
        <v>42</v>
      </c>
      <c r="J2076" s="55" t="s">
        <v>437</v>
      </c>
      <c r="K2076" s="55" t="s">
        <v>437</v>
      </c>
      <c r="L2076" s="55" t="s">
        <v>43</v>
      </c>
      <c r="M2076" s="55" t="s">
        <v>44</v>
      </c>
      <c r="N2076" s="55" t="s">
        <v>180</v>
      </c>
      <c r="O2076" s="55" t="s">
        <v>42</v>
      </c>
      <c r="P2076" s="55"/>
      <c r="Q2076" s="55" t="s">
        <v>678</v>
      </c>
      <c r="R2076" s="55"/>
      <c r="S2076" s="55">
        <v>201309</v>
      </c>
      <c r="T2076" s="55" t="s">
        <v>47</v>
      </c>
      <c r="U2076" s="55">
        <v>0</v>
      </c>
      <c r="V2076" s="56">
        <v>-15189.4</v>
      </c>
      <c r="W2076" s="55"/>
      <c r="X2076" s="55"/>
      <c r="Y2076" s="55"/>
      <c r="Z2076" s="55" t="s">
        <v>48</v>
      </c>
      <c r="AA2076" s="55" t="s">
        <v>129</v>
      </c>
      <c r="AB2076" s="55" t="s">
        <v>42</v>
      </c>
      <c r="AC2076" s="55" t="s">
        <v>802</v>
      </c>
      <c r="AD2076" s="55" t="s">
        <v>51</v>
      </c>
      <c r="AE2076" s="53"/>
    </row>
    <row r="2077" spans="1:31" x14ac:dyDescent="0.25">
      <c r="A2077" s="55" t="s">
        <v>35</v>
      </c>
      <c r="B2077" s="55" t="s">
        <v>36</v>
      </c>
      <c r="C2077" s="55" t="s">
        <v>37</v>
      </c>
      <c r="D2077" s="55" t="s">
        <v>121</v>
      </c>
      <c r="E2077" s="55" t="s">
        <v>215</v>
      </c>
      <c r="F2077" s="55" t="s">
        <v>216</v>
      </c>
      <c r="G2077" s="55" t="s">
        <v>124</v>
      </c>
      <c r="H2077" s="55" t="s">
        <v>124</v>
      </c>
      <c r="I2077" s="55" t="s">
        <v>42</v>
      </c>
      <c r="J2077" s="55" t="s">
        <v>437</v>
      </c>
      <c r="K2077" s="55" t="s">
        <v>437</v>
      </c>
      <c r="L2077" s="55" t="s">
        <v>43</v>
      </c>
      <c r="M2077" s="55" t="s">
        <v>44</v>
      </c>
      <c r="N2077" s="55" t="s">
        <v>180</v>
      </c>
      <c r="O2077" s="55" t="s">
        <v>42</v>
      </c>
      <c r="P2077" s="55"/>
      <c r="Q2077" s="55" t="s">
        <v>867</v>
      </c>
      <c r="R2077" s="55"/>
      <c r="S2077" s="55">
        <v>201309</v>
      </c>
      <c r="T2077" s="55" t="s">
        <v>52</v>
      </c>
      <c r="U2077" s="55">
        <v>0</v>
      </c>
      <c r="V2077" s="56">
        <v>11784.76</v>
      </c>
      <c r="W2077" s="55"/>
      <c r="X2077" s="55"/>
      <c r="Y2077" s="55"/>
      <c r="Z2077" s="55" t="s">
        <v>48</v>
      </c>
      <c r="AA2077" s="55" t="s">
        <v>129</v>
      </c>
      <c r="AB2077" s="55" t="s">
        <v>42</v>
      </c>
      <c r="AC2077" s="55" t="s">
        <v>803</v>
      </c>
      <c r="AD2077" s="55" t="s">
        <v>51</v>
      </c>
      <c r="AE2077" s="53"/>
    </row>
    <row r="2078" spans="1:31" x14ac:dyDescent="0.25">
      <c r="A2078" s="55" t="s">
        <v>35</v>
      </c>
      <c r="B2078" s="55" t="s">
        <v>36</v>
      </c>
      <c r="C2078" s="55" t="s">
        <v>37</v>
      </c>
      <c r="D2078" s="55" t="s">
        <v>121</v>
      </c>
      <c r="E2078" s="55" t="s">
        <v>215</v>
      </c>
      <c r="F2078" s="55" t="s">
        <v>216</v>
      </c>
      <c r="G2078" s="55" t="s">
        <v>124</v>
      </c>
      <c r="H2078" s="55" t="s">
        <v>124</v>
      </c>
      <c r="I2078" s="55" t="s">
        <v>42</v>
      </c>
      <c r="J2078" s="55" t="s">
        <v>437</v>
      </c>
      <c r="K2078" s="55" t="s">
        <v>437</v>
      </c>
      <c r="L2078" s="55" t="s">
        <v>43</v>
      </c>
      <c r="M2078" s="55" t="s">
        <v>44</v>
      </c>
      <c r="N2078" s="55" t="s">
        <v>150</v>
      </c>
      <c r="O2078" s="55" t="s">
        <v>42</v>
      </c>
      <c r="P2078" s="55"/>
      <c r="Q2078" s="55" t="s">
        <v>264</v>
      </c>
      <c r="R2078" s="55"/>
      <c r="S2078" s="55">
        <v>201309</v>
      </c>
      <c r="T2078" s="55" t="s">
        <v>52</v>
      </c>
      <c r="U2078" s="55">
        <v>0</v>
      </c>
      <c r="V2078" s="56">
        <v>10561.79</v>
      </c>
      <c r="W2078" s="55"/>
      <c r="X2078" s="55" t="s">
        <v>577</v>
      </c>
      <c r="Y2078" s="55"/>
      <c r="Z2078" s="55" t="s">
        <v>48</v>
      </c>
      <c r="AA2078" s="55" t="s">
        <v>129</v>
      </c>
      <c r="AB2078" s="55" t="s">
        <v>42</v>
      </c>
      <c r="AC2078" s="55" t="s">
        <v>803</v>
      </c>
      <c r="AD2078" s="55" t="s">
        <v>51</v>
      </c>
      <c r="AE2078" s="53"/>
    </row>
    <row r="2079" spans="1:31" x14ac:dyDescent="0.25">
      <c r="A2079" s="55" t="s">
        <v>35</v>
      </c>
      <c r="B2079" s="55" t="s">
        <v>36</v>
      </c>
      <c r="C2079" s="55" t="s">
        <v>37</v>
      </c>
      <c r="D2079" s="55" t="s">
        <v>121</v>
      </c>
      <c r="E2079" s="55" t="s">
        <v>215</v>
      </c>
      <c r="F2079" s="55" t="s">
        <v>216</v>
      </c>
      <c r="G2079" s="55" t="s">
        <v>124</v>
      </c>
      <c r="H2079" s="55" t="s">
        <v>124</v>
      </c>
      <c r="I2079" s="55" t="s">
        <v>42</v>
      </c>
      <c r="J2079" s="55" t="s">
        <v>437</v>
      </c>
      <c r="K2079" s="55" t="s">
        <v>437</v>
      </c>
      <c r="L2079" s="55" t="s">
        <v>43</v>
      </c>
      <c r="M2079" s="55" t="s">
        <v>44</v>
      </c>
      <c r="N2079" s="55" t="s">
        <v>134</v>
      </c>
      <c r="O2079" s="55" t="s">
        <v>42</v>
      </c>
      <c r="P2079" s="55"/>
      <c r="Q2079" s="55" t="s">
        <v>392</v>
      </c>
      <c r="R2079" s="55" t="s">
        <v>843</v>
      </c>
      <c r="S2079" s="55">
        <v>201309</v>
      </c>
      <c r="T2079" s="55" t="s">
        <v>47</v>
      </c>
      <c r="U2079" s="55">
        <v>0</v>
      </c>
      <c r="V2079" s="56">
        <v>-10.62</v>
      </c>
      <c r="W2079" s="55"/>
      <c r="X2079" s="55" t="s">
        <v>384</v>
      </c>
      <c r="Y2079" s="55"/>
      <c r="Z2079" s="55" t="s">
        <v>48</v>
      </c>
      <c r="AA2079" s="55" t="s">
        <v>186</v>
      </c>
      <c r="AB2079" s="55" t="s">
        <v>42</v>
      </c>
      <c r="AC2079" s="55" t="s">
        <v>813</v>
      </c>
      <c r="AD2079" s="55" t="s">
        <v>51</v>
      </c>
      <c r="AE2079" s="53"/>
    </row>
    <row r="2080" spans="1:31" x14ac:dyDescent="0.25">
      <c r="A2080" s="55" t="s">
        <v>35</v>
      </c>
      <c r="B2080" s="55" t="s">
        <v>36</v>
      </c>
      <c r="C2080" s="55" t="s">
        <v>37</v>
      </c>
      <c r="D2080" s="55" t="s">
        <v>121</v>
      </c>
      <c r="E2080" s="55" t="s">
        <v>215</v>
      </c>
      <c r="F2080" s="55" t="s">
        <v>216</v>
      </c>
      <c r="G2080" s="55" t="s">
        <v>124</v>
      </c>
      <c r="H2080" s="55" t="s">
        <v>124</v>
      </c>
      <c r="I2080" s="55" t="s">
        <v>42</v>
      </c>
      <c r="J2080" s="55" t="s">
        <v>257</v>
      </c>
      <c r="K2080" s="55" t="s">
        <v>257</v>
      </c>
      <c r="L2080" s="55" t="s">
        <v>43</v>
      </c>
      <c r="M2080" s="55" t="s">
        <v>44</v>
      </c>
      <c r="N2080" s="55" t="s">
        <v>180</v>
      </c>
      <c r="O2080" s="55" t="s">
        <v>42</v>
      </c>
      <c r="P2080" s="55"/>
      <c r="Q2080" s="55" t="s">
        <v>871</v>
      </c>
      <c r="R2080" s="55"/>
      <c r="S2080" s="55">
        <v>201309</v>
      </c>
      <c r="T2080" s="55" t="s">
        <v>52</v>
      </c>
      <c r="U2080" s="55">
        <v>0</v>
      </c>
      <c r="V2080" s="56">
        <v>4300</v>
      </c>
      <c r="W2080" s="55"/>
      <c r="X2080" s="55"/>
      <c r="Y2080" s="55"/>
      <c r="Z2080" s="55" t="s">
        <v>48</v>
      </c>
      <c r="AA2080" s="55" t="s">
        <v>129</v>
      </c>
      <c r="AB2080" s="55" t="s">
        <v>42</v>
      </c>
      <c r="AC2080" s="55" t="s">
        <v>847</v>
      </c>
      <c r="AD2080" s="55" t="s">
        <v>51</v>
      </c>
      <c r="AE2080" s="53"/>
    </row>
    <row r="2081" spans="1:31" x14ac:dyDescent="0.25">
      <c r="A2081" s="55" t="s">
        <v>35</v>
      </c>
      <c r="B2081" s="55" t="s">
        <v>36</v>
      </c>
      <c r="C2081" s="55" t="s">
        <v>37</v>
      </c>
      <c r="D2081" s="55" t="s">
        <v>121</v>
      </c>
      <c r="E2081" s="55" t="s">
        <v>215</v>
      </c>
      <c r="F2081" s="55" t="s">
        <v>216</v>
      </c>
      <c r="G2081" s="55" t="s">
        <v>124</v>
      </c>
      <c r="H2081" s="55" t="s">
        <v>124</v>
      </c>
      <c r="I2081" s="55" t="s">
        <v>42</v>
      </c>
      <c r="J2081" s="55" t="s">
        <v>257</v>
      </c>
      <c r="K2081" s="55" t="s">
        <v>257</v>
      </c>
      <c r="L2081" s="55" t="s">
        <v>43</v>
      </c>
      <c r="M2081" s="55" t="s">
        <v>44</v>
      </c>
      <c r="N2081" s="55" t="s">
        <v>150</v>
      </c>
      <c r="O2081" s="55" t="s">
        <v>42</v>
      </c>
      <c r="P2081" s="55"/>
      <c r="Q2081" s="55" t="s">
        <v>673</v>
      </c>
      <c r="R2081" s="55"/>
      <c r="S2081" s="55">
        <v>201309</v>
      </c>
      <c r="T2081" s="55" t="s">
        <v>47</v>
      </c>
      <c r="U2081" s="55">
        <v>0</v>
      </c>
      <c r="V2081" s="56">
        <v>-25290</v>
      </c>
      <c r="W2081" s="55"/>
      <c r="X2081" s="55" t="s">
        <v>440</v>
      </c>
      <c r="Y2081" s="55"/>
      <c r="Z2081" s="55" t="s">
        <v>48</v>
      </c>
      <c r="AA2081" s="55" t="s">
        <v>129</v>
      </c>
      <c r="AB2081" s="55" t="s">
        <v>42</v>
      </c>
      <c r="AC2081" s="55" t="s">
        <v>802</v>
      </c>
      <c r="AD2081" s="55" t="s">
        <v>51</v>
      </c>
      <c r="AE2081" s="53"/>
    </row>
    <row r="2082" spans="1:31" x14ac:dyDescent="0.25">
      <c r="A2082" s="55" t="s">
        <v>35</v>
      </c>
      <c r="B2082" s="55" t="s">
        <v>36</v>
      </c>
      <c r="C2082" s="55" t="s">
        <v>37</v>
      </c>
      <c r="D2082" s="55" t="s">
        <v>121</v>
      </c>
      <c r="E2082" s="55" t="s">
        <v>215</v>
      </c>
      <c r="F2082" s="55" t="s">
        <v>216</v>
      </c>
      <c r="G2082" s="55" t="s">
        <v>124</v>
      </c>
      <c r="H2082" s="55" t="s">
        <v>124</v>
      </c>
      <c r="I2082" s="55" t="s">
        <v>42</v>
      </c>
      <c r="J2082" s="55" t="s">
        <v>257</v>
      </c>
      <c r="K2082" s="55" t="s">
        <v>257</v>
      </c>
      <c r="L2082" s="55" t="s">
        <v>43</v>
      </c>
      <c r="M2082" s="55" t="s">
        <v>44</v>
      </c>
      <c r="N2082" s="55" t="s">
        <v>180</v>
      </c>
      <c r="O2082" s="55" t="s">
        <v>42</v>
      </c>
      <c r="P2082" s="55"/>
      <c r="Q2082" s="55" t="s">
        <v>244</v>
      </c>
      <c r="R2082" s="55"/>
      <c r="S2082" s="55">
        <v>201309</v>
      </c>
      <c r="T2082" s="55" t="s">
        <v>47</v>
      </c>
      <c r="U2082" s="55">
        <v>0</v>
      </c>
      <c r="V2082" s="56">
        <v>-800</v>
      </c>
      <c r="W2082" s="55"/>
      <c r="X2082" s="55"/>
      <c r="Y2082" s="55"/>
      <c r="Z2082" s="55" t="s">
        <v>48</v>
      </c>
      <c r="AA2082" s="55" t="s">
        <v>129</v>
      </c>
      <c r="AB2082" s="55" t="s">
        <v>42</v>
      </c>
      <c r="AC2082" s="55" t="s">
        <v>802</v>
      </c>
      <c r="AD2082" s="55" t="s">
        <v>51</v>
      </c>
      <c r="AE2082" s="53"/>
    </row>
    <row r="2083" spans="1:31" x14ac:dyDescent="0.25">
      <c r="A2083" s="55" t="s">
        <v>35</v>
      </c>
      <c r="B2083" s="55" t="s">
        <v>36</v>
      </c>
      <c r="C2083" s="55" t="s">
        <v>37</v>
      </c>
      <c r="D2083" s="55" t="s">
        <v>121</v>
      </c>
      <c r="E2083" s="55" t="s">
        <v>215</v>
      </c>
      <c r="F2083" s="55" t="s">
        <v>216</v>
      </c>
      <c r="G2083" s="55" t="s">
        <v>124</v>
      </c>
      <c r="H2083" s="55" t="s">
        <v>124</v>
      </c>
      <c r="I2083" s="55" t="s">
        <v>42</v>
      </c>
      <c r="J2083" s="55" t="s">
        <v>257</v>
      </c>
      <c r="K2083" s="55" t="s">
        <v>257</v>
      </c>
      <c r="L2083" s="55" t="s">
        <v>43</v>
      </c>
      <c r="M2083" s="55" t="s">
        <v>44</v>
      </c>
      <c r="N2083" s="55" t="s">
        <v>180</v>
      </c>
      <c r="O2083" s="55" t="s">
        <v>42</v>
      </c>
      <c r="P2083" s="55"/>
      <c r="Q2083" s="55" t="s">
        <v>860</v>
      </c>
      <c r="R2083" s="55"/>
      <c r="S2083" s="55">
        <v>201309</v>
      </c>
      <c r="T2083" s="55" t="s">
        <v>52</v>
      </c>
      <c r="U2083" s="55">
        <v>0</v>
      </c>
      <c r="V2083" s="56">
        <v>21500</v>
      </c>
      <c r="W2083" s="55"/>
      <c r="X2083" s="55"/>
      <c r="Y2083" s="55"/>
      <c r="Z2083" s="55" t="s">
        <v>48</v>
      </c>
      <c r="AA2083" s="55" t="s">
        <v>129</v>
      </c>
      <c r="AB2083" s="55" t="s">
        <v>42</v>
      </c>
      <c r="AC2083" s="55" t="s">
        <v>803</v>
      </c>
      <c r="AD2083" s="55" t="s">
        <v>51</v>
      </c>
      <c r="AE2083" s="53"/>
    </row>
    <row r="2084" spans="1:31" x14ac:dyDescent="0.25">
      <c r="A2084" s="55" t="s">
        <v>35</v>
      </c>
      <c r="B2084" s="55" t="s">
        <v>36</v>
      </c>
      <c r="C2084" s="55" t="s">
        <v>37</v>
      </c>
      <c r="D2084" s="55" t="s">
        <v>121</v>
      </c>
      <c r="E2084" s="55" t="s">
        <v>215</v>
      </c>
      <c r="F2084" s="55" t="s">
        <v>216</v>
      </c>
      <c r="G2084" s="55" t="s">
        <v>124</v>
      </c>
      <c r="H2084" s="55" t="s">
        <v>124</v>
      </c>
      <c r="I2084" s="55" t="s">
        <v>42</v>
      </c>
      <c r="J2084" s="55" t="s">
        <v>257</v>
      </c>
      <c r="K2084" s="55" t="s">
        <v>257</v>
      </c>
      <c r="L2084" s="55" t="s">
        <v>43</v>
      </c>
      <c r="M2084" s="55" t="s">
        <v>44</v>
      </c>
      <c r="N2084" s="55" t="s">
        <v>150</v>
      </c>
      <c r="O2084" s="55" t="s">
        <v>42</v>
      </c>
      <c r="P2084" s="55"/>
      <c r="Q2084" s="55" t="s">
        <v>859</v>
      </c>
      <c r="R2084" s="55"/>
      <c r="S2084" s="55">
        <v>201309</v>
      </c>
      <c r="T2084" s="55" t="s">
        <v>52</v>
      </c>
      <c r="U2084" s="55">
        <v>0</v>
      </c>
      <c r="V2084" s="56">
        <v>33624</v>
      </c>
      <c r="W2084" s="55"/>
      <c r="X2084" s="55" t="s">
        <v>440</v>
      </c>
      <c r="Y2084" s="55"/>
      <c r="Z2084" s="55" t="s">
        <v>48</v>
      </c>
      <c r="AA2084" s="55" t="s">
        <v>129</v>
      </c>
      <c r="AB2084" s="55" t="s">
        <v>42</v>
      </c>
      <c r="AC2084" s="55" t="s">
        <v>803</v>
      </c>
      <c r="AD2084" s="55" t="s">
        <v>51</v>
      </c>
      <c r="AE2084" s="53"/>
    </row>
    <row r="2085" spans="1:31" x14ac:dyDescent="0.25">
      <c r="A2085" s="55" t="s">
        <v>35</v>
      </c>
      <c r="B2085" s="55" t="s">
        <v>36</v>
      </c>
      <c r="C2085" s="55" t="s">
        <v>37</v>
      </c>
      <c r="D2085" s="55" t="s">
        <v>121</v>
      </c>
      <c r="E2085" s="55" t="s">
        <v>215</v>
      </c>
      <c r="F2085" s="55" t="s">
        <v>216</v>
      </c>
      <c r="G2085" s="55" t="s">
        <v>124</v>
      </c>
      <c r="H2085" s="55" t="s">
        <v>124</v>
      </c>
      <c r="I2085" s="55" t="s">
        <v>42</v>
      </c>
      <c r="J2085" s="55" t="s">
        <v>257</v>
      </c>
      <c r="K2085" s="55" t="s">
        <v>257</v>
      </c>
      <c r="L2085" s="55" t="s">
        <v>43</v>
      </c>
      <c r="M2085" s="55" t="s">
        <v>44</v>
      </c>
      <c r="N2085" s="55" t="s">
        <v>134</v>
      </c>
      <c r="O2085" s="55" t="s">
        <v>42</v>
      </c>
      <c r="P2085" s="55"/>
      <c r="Q2085" s="55" t="s">
        <v>392</v>
      </c>
      <c r="R2085" s="55" t="s">
        <v>843</v>
      </c>
      <c r="S2085" s="55">
        <v>201309</v>
      </c>
      <c r="T2085" s="55" t="s">
        <v>47</v>
      </c>
      <c r="U2085" s="55">
        <v>0</v>
      </c>
      <c r="V2085" s="56">
        <v>-10.62</v>
      </c>
      <c r="W2085" s="55"/>
      <c r="X2085" s="55" t="s">
        <v>384</v>
      </c>
      <c r="Y2085" s="55"/>
      <c r="Z2085" s="55" t="s">
        <v>48</v>
      </c>
      <c r="AA2085" s="55" t="s">
        <v>186</v>
      </c>
      <c r="AB2085" s="55" t="s">
        <v>42</v>
      </c>
      <c r="AC2085" s="55" t="s">
        <v>813</v>
      </c>
      <c r="AD2085" s="55" t="s">
        <v>51</v>
      </c>
      <c r="AE2085" s="53"/>
    </row>
    <row r="2086" spans="1:31" x14ac:dyDescent="0.25">
      <c r="A2086" s="55" t="s">
        <v>35</v>
      </c>
      <c r="B2086" s="55" t="s">
        <v>36</v>
      </c>
      <c r="C2086" s="55" t="s">
        <v>37</v>
      </c>
      <c r="D2086" s="55" t="s">
        <v>121</v>
      </c>
      <c r="E2086" s="55" t="s">
        <v>215</v>
      </c>
      <c r="F2086" s="55" t="s">
        <v>216</v>
      </c>
      <c r="G2086" s="55" t="s">
        <v>124</v>
      </c>
      <c r="H2086" s="55" t="s">
        <v>124</v>
      </c>
      <c r="I2086" s="55" t="s">
        <v>42</v>
      </c>
      <c r="J2086" s="55" t="s">
        <v>261</v>
      </c>
      <c r="K2086" s="55" t="s">
        <v>261</v>
      </c>
      <c r="L2086" s="55" t="s">
        <v>43</v>
      </c>
      <c r="M2086" s="55" t="s">
        <v>44</v>
      </c>
      <c r="N2086" s="55" t="s">
        <v>180</v>
      </c>
      <c r="O2086" s="55" t="s">
        <v>42</v>
      </c>
      <c r="P2086" s="55"/>
      <c r="Q2086" s="55" t="s">
        <v>582</v>
      </c>
      <c r="R2086" s="55"/>
      <c r="S2086" s="55">
        <v>201309</v>
      </c>
      <c r="T2086" s="55" t="s">
        <v>52</v>
      </c>
      <c r="U2086" s="55">
        <v>0</v>
      </c>
      <c r="V2086" s="56">
        <v>290826.77</v>
      </c>
      <c r="W2086" s="55"/>
      <c r="X2086" s="55"/>
      <c r="Y2086" s="55"/>
      <c r="Z2086" s="55" t="s">
        <v>48</v>
      </c>
      <c r="AA2086" s="55" t="s">
        <v>129</v>
      </c>
      <c r="AB2086" s="55" t="s">
        <v>42</v>
      </c>
      <c r="AC2086" s="55" t="s">
        <v>847</v>
      </c>
      <c r="AD2086" s="55" t="s">
        <v>51</v>
      </c>
    </row>
    <row r="2087" spans="1:31" x14ac:dyDescent="0.25">
      <c r="A2087" s="55" t="s">
        <v>35</v>
      </c>
      <c r="B2087" s="55" t="s">
        <v>36</v>
      </c>
      <c r="C2087" s="55" t="s">
        <v>37</v>
      </c>
      <c r="D2087" s="55" t="s">
        <v>121</v>
      </c>
      <c r="E2087" s="55" t="s">
        <v>215</v>
      </c>
      <c r="F2087" s="55" t="s">
        <v>216</v>
      </c>
      <c r="G2087" s="55" t="s">
        <v>124</v>
      </c>
      <c r="H2087" s="55" t="s">
        <v>124</v>
      </c>
      <c r="I2087" s="55" t="s">
        <v>42</v>
      </c>
      <c r="J2087" s="55" t="s">
        <v>261</v>
      </c>
      <c r="K2087" s="55" t="s">
        <v>261</v>
      </c>
      <c r="L2087" s="55" t="s">
        <v>43</v>
      </c>
      <c r="M2087" s="55" t="s">
        <v>44</v>
      </c>
      <c r="N2087" s="55" t="s">
        <v>150</v>
      </c>
      <c r="O2087" s="55" t="s">
        <v>42</v>
      </c>
      <c r="P2087" s="55"/>
      <c r="Q2087" s="55" t="s">
        <v>869</v>
      </c>
      <c r="R2087" s="55"/>
      <c r="S2087" s="55">
        <v>201309</v>
      </c>
      <c r="T2087" s="55" t="s">
        <v>47</v>
      </c>
      <c r="U2087" s="55">
        <v>0</v>
      </c>
      <c r="V2087" s="56">
        <v>-237243</v>
      </c>
      <c r="W2087" s="55"/>
      <c r="X2087" s="55" t="s">
        <v>267</v>
      </c>
      <c r="Y2087" s="55"/>
      <c r="Z2087" s="55" t="s">
        <v>48</v>
      </c>
      <c r="AA2087" s="55" t="s">
        <v>129</v>
      </c>
      <c r="AB2087" s="55" t="s">
        <v>42</v>
      </c>
      <c r="AC2087" s="55" t="s">
        <v>802</v>
      </c>
      <c r="AD2087" s="55" t="s">
        <v>51</v>
      </c>
    </row>
    <row r="2088" spans="1:31" x14ac:dyDescent="0.25">
      <c r="A2088" s="55" t="s">
        <v>35</v>
      </c>
      <c r="B2088" s="55" t="s">
        <v>36</v>
      </c>
      <c r="C2088" s="55" t="s">
        <v>37</v>
      </c>
      <c r="D2088" s="55" t="s">
        <v>121</v>
      </c>
      <c r="E2088" s="55" t="s">
        <v>215</v>
      </c>
      <c r="F2088" s="55" t="s">
        <v>216</v>
      </c>
      <c r="G2088" s="55" t="s">
        <v>124</v>
      </c>
      <c r="H2088" s="55" t="s">
        <v>124</v>
      </c>
      <c r="I2088" s="55" t="s">
        <v>42</v>
      </c>
      <c r="J2088" s="55" t="s">
        <v>261</v>
      </c>
      <c r="K2088" s="55" t="s">
        <v>261</v>
      </c>
      <c r="L2088" s="55" t="s">
        <v>43</v>
      </c>
      <c r="M2088" s="55" t="s">
        <v>44</v>
      </c>
      <c r="N2088" s="55" t="s">
        <v>180</v>
      </c>
      <c r="O2088" s="55" t="s">
        <v>42</v>
      </c>
      <c r="P2088" s="55"/>
      <c r="Q2088" s="55" t="s">
        <v>678</v>
      </c>
      <c r="R2088" s="55"/>
      <c r="S2088" s="55">
        <v>201309</v>
      </c>
      <c r="T2088" s="55" t="s">
        <v>47</v>
      </c>
      <c r="U2088" s="55">
        <v>0</v>
      </c>
      <c r="V2088" s="56">
        <v>-367011</v>
      </c>
      <c r="W2088" s="55"/>
      <c r="X2088" s="55"/>
      <c r="Y2088" s="55"/>
      <c r="Z2088" s="55" t="s">
        <v>48</v>
      </c>
      <c r="AA2088" s="55" t="s">
        <v>129</v>
      </c>
      <c r="AB2088" s="55" t="s">
        <v>42</v>
      </c>
      <c r="AC2088" s="55" t="s">
        <v>802</v>
      </c>
      <c r="AD2088" s="55" t="s">
        <v>51</v>
      </c>
    </row>
    <row r="2089" spans="1:31" x14ac:dyDescent="0.25">
      <c r="A2089" s="55" t="s">
        <v>35</v>
      </c>
      <c r="B2089" s="55" t="s">
        <v>36</v>
      </c>
      <c r="C2089" s="55" t="s">
        <v>37</v>
      </c>
      <c r="D2089" s="55" t="s">
        <v>121</v>
      </c>
      <c r="E2089" s="55" t="s">
        <v>215</v>
      </c>
      <c r="F2089" s="55" t="s">
        <v>216</v>
      </c>
      <c r="G2089" s="55" t="s">
        <v>124</v>
      </c>
      <c r="H2089" s="55" t="s">
        <v>124</v>
      </c>
      <c r="I2089" s="55" t="s">
        <v>42</v>
      </c>
      <c r="J2089" s="55" t="s">
        <v>261</v>
      </c>
      <c r="K2089" s="55" t="s">
        <v>261</v>
      </c>
      <c r="L2089" s="55" t="s">
        <v>43</v>
      </c>
      <c r="M2089" s="55" t="s">
        <v>44</v>
      </c>
      <c r="N2089" s="55" t="s">
        <v>180</v>
      </c>
      <c r="O2089" s="55" t="s">
        <v>42</v>
      </c>
      <c r="P2089" s="55"/>
      <c r="Q2089" s="55" t="s">
        <v>867</v>
      </c>
      <c r="R2089" s="55"/>
      <c r="S2089" s="55">
        <v>201309</v>
      </c>
      <c r="T2089" s="55" t="s">
        <v>52</v>
      </c>
      <c r="U2089" s="55">
        <v>0</v>
      </c>
      <c r="V2089" s="56">
        <v>318433</v>
      </c>
      <c r="W2089" s="55"/>
      <c r="X2089" s="55"/>
      <c r="Y2089" s="55"/>
      <c r="Z2089" s="55" t="s">
        <v>48</v>
      </c>
      <c r="AA2089" s="55" t="s">
        <v>129</v>
      </c>
      <c r="AB2089" s="55" t="s">
        <v>42</v>
      </c>
      <c r="AC2089" s="55" t="s">
        <v>803</v>
      </c>
      <c r="AD2089" s="55" t="s">
        <v>51</v>
      </c>
    </row>
    <row r="2090" spans="1:31" x14ac:dyDescent="0.25">
      <c r="A2090" s="55" t="s">
        <v>35</v>
      </c>
      <c r="B2090" s="55" t="s">
        <v>36</v>
      </c>
      <c r="C2090" s="55" t="s">
        <v>37</v>
      </c>
      <c r="D2090" s="55" t="s">
        <v>121</v>
      </c>
      <c r="E2090" s="55" t="s">
        <v>215</v>
      </c>
      <c r="F2090" s="55" t="s">
        <v>216</v>
      </c>
      <c r="G2090" s="55" t="s">
        <v>124</v>
      </c>
      <c r="H2090" s="55" t="s">
        <v>124</v>
      </c>
      <c r="I2090" s="55" t="s">
        <v>42</v>
      </c>
      <c r="J2090" s="55" t="s">
        <v>261</v>
      </c>
      <c r="K2090" s="55" t="s">
        <v>261</v>
      </c>
      <c r="L2090" s="55" t="s">
        <v>43</v>
      </c>
      <c r="M2090" s="55" t="s">
        <v>44</v>
      </c>
      <c r="N2090" s="55" t="s">
        <v>150</v>
      </c>
      <c r="O2090" s="55" t="s">
        <v>42</v>
      </c>
      <c r="P2090" s="55"/>
      <c r="Q2090" s="55" t="s">
        <v>264</v>
      </c>
      <c r="R2090" s="55"/>
      <c r="S2090" s="55">
        <v>201309</v>
      </c>
      <c r="T2090" s="55" t="s">
        <v>52</v>
      </c>
      <c r="U2090" s="55">
        <v>0</v>
      </c>
      <c r="V2090" s="56">
        <v>89882</v>
      </c>
      <c r="W2090" s="55"/>
      <c r="X2090" s="55" t="s">
        <v>267</v>
      </c>
      <c r="Y2090" s="55"/>
      <c r="Z2090" s="55" t="s">
        <v>48</v>
      </c>
      <c r="AA2090" s="55" t="s">
        <v>129</v>
      </c>
      <c r="AB2090" s="55" t="s">
        <v>42</v>
      </c>
      <c r="AC2090" s="55" t="s">
        <v>803</v>
      </c>
      <c r="AD2090" s="55" t="s">
        <v>51</v>
      </c>
    </row>
    <row r="2091" spans="1:31" x14ac:dyDescent="0.25">
      <c r="A2091" s="55" t="s">
        <v>35</v>
      </c>
      <c r="B2091" s="55" t="s">
        <v>36</v>
      </c>
      <c r="C2091" s="55" t="s">
        <v>37</v>
      </c>
      <c r="D2091" s="55" t="s">
        <v>121</v>
      </c>
      <c r="E2091" s="55" t="s">
        <v>215</v>
      </c>
      <c r="F2091" s="55" t="s">
        <v>216</v>
      </c>
      <c r="G2091" s="55" t="s">
        <v>124</v>
      </c>
      <c r="H2091" s="55" t="s">
        <v>124</v>
      </c>
      <c r="I2091" s="55" t="s">
        <v>42</v>
      </c>
      <c r="J2091" s="55" t="s">
        <v>261</v>
      </c>
      <c r="K2091" s="55" t="s">
        <v>261</v>
      </c>
      <c r="L2091" s="55" t="s">
        <v>43</v>
      </c>
      <c r="M2091" s="55" t="s">
        <v>44</v>
      </c>
      <c r="N2091" s="55" t="s">
        <v>134</v>
      </c>
      <c r="O2091" s="55" t="s">
        <v>42</v>
      </c>
      <c r="P2091" s="55"/>
      <c r="Q2091" s="55" t="s">
        <v>392</v>
      </c>
      <c r="R2091" s="55" t="s">
        <v>843</v>
      </c>
      <c r="S2091" s="55">
        <v>201309</v>
      </c>
      <c r="T2091" s="55" t="s">
        <v>47</v>
      </c>
      <c r="U2091" s="55">
        <v>0</v>
      </c>
      <c r="V2091" s="56">
        <v>-10.62</v>
      </c>
      <c r="W2091" s="55"/>
      <c r="X2091" s="55" t="s">
        <v>384</v>
      </c>
      <c r="Y2091" s="55"/>
      <c r="Z2091" s="55" t="s">
        <v>48</v>
      </c>
      <c r="AA2091" s="55" t="s">
        <v>186</v>
      </c>
      <c r="AB2091" s="55" t="s">
        <v>42</v>
      </c>
      <c r="AC2091" s="55" t="s">
        <v>813</v>
      </c>
      <c r="AD2091" s="55" t="s">
        <v>51</v>
      </c>
    </row>
    <row r="2092" spans="1:31" x14ac:dyDescent="0.25">
      <c r="A2092" s="55" t="s">
        <v>35</v>
      </c>
      <c r="B2092" s="55" t="s">
        <v>36</v>
      </c>
      <c r="C2092" s="55" t="s">
        <v>37</v>
      </c>
      <c r="D2092" s="55" t="s">
        <v>121</v>
      </c>
      <c r="E2092" s="55" t="s">
        <v>122</v>
      </c>
      <c r="F2092" s="55" t="s">
        <v>123</v>
      </c>
      <c r="G2092" s="55" t="s">
        <v>124</v>
      </c>
      <c r="H2092" s="55" t="s">
        <v>124</v>
      </c>
      <c r="I2092" s="55" t="s">
        <v>42</v>
      </c>
      <c r="J2092" s="55" t="s">
        <v>283</v>
      </c>
      <c r="K2092" s="55" t="s">
        <v>283</v>
      </c>
      <c r="L2092" s="55" t="s">
        <v>43</v>
      </c>
      <c r="M2092" s="55" t="s">
        <v>44</v>
      </c>
      <c r="N2092" s="55" t="s">
        <v>150</v>
      </c>
      <c r="O2092" s="55" t="s">
        <v>42</v>
      </c>
      <c r="P2092" s="55"/>
      <c r="Q2092" s="55" t="s">
        <v>459</v>
      </c>
      <c r="R2092" s="55"/>
      <c r="S2092" s="55">
        <v>201309</v>
      </c>
      <c r="T2092" s="55" t="s">
        <v>47</v>
      </c>
      <c r="U2092" s="55">
        <v>0</v>
      </c>
      <c r="V2092" s="56">
        <v>-53371.62</v>
      </c>
      <c r="W2092" s="55"/>
      <c r="X2092" s="55" t="s">
        <v>460</v>
      </c>
      <c r="Y2092" s="55"/>
      <c r="Z2092" s="55" t="s">
        <v>48</v>
      </c>
      <c r="AA2092" s="55" t="s">
        <v>129</v>
      </c>
      <c r="AB2092" s="55" t="s">
        <v>42</v>
      </c>
      <c r="AC2092" s="55" t="s">
        <v>802</v>
      </c>
      <c r="AD2092" s="55" t="s">
        <v>51</v>
      </c>
    </row>
    <row r="2093" spans="1:31" x14ac:dyDescent="0.25">
      <c r="A2093" s="55" t="s">
        <v>35</v>
      </c>
      <c r="B2093" s="55" t="s">
        <v>36</v>
      </c>
      <c r="C2093" s="55" t="s">
        <v>37</v>
      </c>
      <c r="D2093" s="55" t="s">
        <v>121</v>
      </c>
      <c r="E2093" s="55" t="s">
        <v>122</v>
      </c>
      <c r="F2093" s="55" t="s">
        <v>123</v>
      </c>
      <c r="G2093" s="55" t="s">
        <v>124</v>
      </c>
      <c r="H2093" s="55" t="s">
        <v>124</v>
      </c>
      <c r="I2093" s="55" t="s">
        <v>42</v>
      </c>
      <c r="J2093" s="55" t="s">
        <v>283</v>
      </c>
      <c r="K2093" s="55" t="s">
        <v>283</v>
      </c>
      <c r="L2093" s="55" t="s">
        <v>43</v>
      </c>
      <c r="M2093" s="55" t="s">
        <v>44</v>
      </c>
      <c r="N2093" s="55" t="s">
        <v>150</v>
      </c>
      <c r="O2093" s="55" t="s">
        <v>42</v>
      </c>
      <c r="P2093" s="55"/>
      <c r="Q2093" s="55" t="s">
        <v>459</v>
      </c>
      <c r="R2093" s="55"/>
      <c r="S2093" s="55">
        <v>201309</v>
      </c>
      <c r="T2093" s="55" t="s">
        <v>52</v>
      </c>
      <c r="U2093" s="55">
        <v>0</v>
      </c>
      <c r="V2093" s="56">
        <v>79238</v>
      </c>
      <c r="W2093" s="55"/>
      <c r="X2093" s="55" t="s">
        <v>460</v>
      </c>
      <c r="Y2093" s="55"/>
      <c r="Z2093" s="55" t="s">
        <v>48</v>
      </c>
      <c r="AA2093" s="55" t="s">
        <v>129</v>
      </c>
      <c r="AB2093" s="55" t="s">
        <v>42</v>
      </c>
      <c r="AC2093" s="55" t="s">
        <v>803</v>
      </c>
      <c r="AD2093" s="55" t="s">
        <v>51</v>
      </c>
    </row>
    <row r="2094" spans="1:31" x14ac:dyDescent="0.25">
      <c r="A2094" s="55" t="s">
        <v>35</v>
      </c>
      <c r="B2094" s="55" t="s">
        <v>36</v>
      </c>
      <c r="C2094" s="55" t="s">
        <v>37</v>
      </c>
      <c r="D2094" s="55" t="s">
        <v>121</v>
      </c>
      <c r="E2094" s="55" t="s">
        <v>122</v>
      </c>
      <c r="F2094" s="55" t="s">
        <v>123</v>
      </c>
      <c r="G2094" s="55" t="s">
        <v>124</v>
      </c>
      <c r="H2094" s="55" t="s">
        <v>124</v>
      </c>
      <c r="I2094" s="55" t="s">
        <v>42</v>
      </c>
      <c r="J2094" s="55" t="s">
        <v>283</v>
      </c>
      <c r="K2094" s="55" t="s">
        <v>283</v>
      </c>
      <c r="L2094" s="55" t="s">
        <v>43</v>
      </c>
      <c r="M2094" s="55" t="s">
        <v>44</v>
      </c>
      <c r="N2094" s="55" t="s">
        <v>150</v>
      </c>
      <c r="O2094" s="55" t="s">
        <v>42</v>
      </c>
      <c r="P2094" s="55"/>
      <c r="Q2094" s="55" t="s">
        <v>459</v>
      </c>
      <c r="R2094" s="55"/>
      <c r="S2094" s="55">
        <v>201309</v>
      </c>
      <c r="T2094" s="55" t="s">
        <v>52</v>
      </c>
      <c r="U2094" s="55">
        <v>0</v>
      </c>
      <c r="V2094" s="56">
        <v>173204.2</v>
      </c>
      <c r="W2094" s="55"/>
      <c r="X2094" s="55" t="s">
        <v>460</v>
      </c>
      <c r="Y2094" s="55"/>
      <c r="Z2094" s="55" t="s">
        <v>48</v>
      </c>
      <c r="AA2094" s="55" t="s">
        <v>129</v>
      </c>
      <c r="AB2094" s="55" t="s">
        <v>42</v>
      </c>
      <c r="AC2094" s="55" t="s">
        <v>803</v>
      </c>
      <c r="AD2094" s="55" t="s">
        <v>51</v>
      </c>
    </row>
    <row r="2095" spans="1:31" x14ac:dyDescent="0.25">
      <c r="A2095" s="55" t="s">
        <v>35</v>
      </c>
      <c r="B2095" s="55" t="s">
        <v>36</v>
      </c>
      <c r="C2095" s="55" t="s">
        <v>37</v>
      </c>
      <c r="D2095" s="55" t="s">
        <v>121</v>
      </c>
      <c r="E2095" s="55" t="s">
        <v>122</v>
      </c>
      <c r="F2095" s="55" t="s">
        <v>123</v>
      </c>
      <c r="G2095" s="55" t="s">
        <v>124</v>
      </c>
      <c r="H2095" s="55" t="s">
        <v>124</v>
      </c>
      <c r="I2095" s="55" t="s">
        <v>42</v>
      </c>
      <c r="J2095" s="55" t="s">
        <v>285</v>
      </c>
      <c r="K2095" s="55" t="s">
        <v>285</v>
      </c>
      <c r="L2095" s="55" t="s">
        <v>43</v>
      </c>
      <c r="M2095" s="55" t="s">
        <v>44</v>
      </c>
      <c r="N2095" s="55" t="s">
        <v>150</v>
      </c>
      <c r="O2095" s="55" t="s">
        <v>42</v>
      </c>
      <c r="P2095" s="55"/>
      <c r="Q2095" s="55" t="s">
        <v>876</v>
      </c>
      <c r="R2095" s="55"/>
      <c r="S2095" s="55">
        <v>201309</v>
      </c>
      <c r="T2095" s="55" t="s">
        <v>47</v>
      </c>
      <c r="U2095" s="55">
        <v>0</v>
      </c>
      <c r="V2095" s="56">
        <v>-51752.5</v>
      </c>
      <c r="W2095" s="55"/>
      <c r="X2095" s="55" t="s">
        <v>577</v>
      </c>
      <c r="Y2095" s="55"/>
      <c r="Z2095" s="55" t="s">
        <v>48</v>
      </c>
      <c r="AA2095" s="55" t="s">
        <v>129</v>
      </c>
      <c r="AB2095" s="55" t="s">
        <v>42</v>
      </c>
      <c r="AC2095" s="55" t="s">
        <v>802</v>
      </c>
      <c r="AD2095" s="55" t="s">
        <v>51</v>
      </c>
    </row>
    <row r="2096" spans="1:31" x14ac:dyDescent="0.25">
      <c r="A2096" s="55" t="s">
        <v>35</v>
      </c>
      <c r="B2096" s="55" t="s">
        <v>36</v>
      </c>
      <c r="C2096" s="55" t="s">
        <v>37</v>
      </c>
      <c r="D2096" s="55" t="s">
        <v>121</v>
      </c>
      <c r="E2096" s="55" t="s">
        <v>122</v>
      </c>
      <c r="F2096" s="55" t="s">
        <v>123</v>
      </c>
      <c r="G2096" s="55" t="s">
        <v>124</v>
      </c>
      <c r="H2096" s="55" t="s">
        <v>124</v>
      </c>
      <c r="I2096" s="55" t="s">
        <v>42</v>
      </c>
      <c r="J2096" s="55" t="s">
        <v>285</v>
      </c>
      <c r="K2096" s="55" t="s">
        <v>285</v>
      </c>
      <c r="L2096" s="55" t="s">
        <v>43</v>
      </c>
      <c r="M2096" s="55" t="s">
        <v>44</v>
      </c>
      <c r="N2096" s="55" t="s">
        <v>150</v>
      </c>
      <c r="O2096" s="55" t="s">
        <v>42</v>
      </c>
      <c r="P2096" s="55"/>
      <c r="Q2096" s="55" t="s">
        <v>287</v>
      </c>
      <c r="R2096" s="55"/>
      <c r="S2096" s="55">
        <v>201309</v>
      </c>
      <c r="T2096" s="55" t="s">
        <v>52</v>
      </c>
      <c r="U2096" s="55">
        <v>0</v>
      </c>
      <c r="V2096" s="56">
        <v>45585</v>
      </c>
      <c r="W2096" s="55"/>
      <c r="X2096" s="55" t="s">
        <v>288</v>
      </c>
      <c r="Y2096" s="55"/>
      <c r="Z2096" s="55" t="s">
        <v>48</v>
      </c>
      <c r="AA2096" s="55" t="s">
        <v>129</v>
      </c>
      <c r="AB2096" s="55" t="s">
        <v>42</v>
      </c>
      <c r="AC2096" s="55" t="s">
        <v>803</v>
      </c>
      <c r="AD2096" s="55" t="s">
        <v>51</v>
      </c>
    </row>
    <row r="2097" spans="1:32" x14ac:dyDescent="0.25">
      <c r="A2097" s="55" t="s">
        <v>35</v>
      </c>
      <c r="B2097" s="55" t="s">
        <v>36</v>
      </c>
      <c r="C2097" s="55" t="s">
        <v>37</v>
      </c>
      <c r="D2097" s="55" t="s">
        <v>121</v>
      </c>
      <c r="E2097" s="55" t="s">
        <v>122</v>
      </c>
      <c r="F2097" s="55" t="s">
        <v>123</v>
      </c>
      <c r="G2097" s="55" t="s">
        <v>124</v>
      </c>
      <c r="H2097" s="55" t="s">
        <v>124</v>
      </c>
      <c r="I2097" s="55" t="s">
        <v>42</v>
      </c>
      <c r="J2097" s="55" t="s">
        <v>285</v>
      </c>
      <c r="K2097" s="55" t="s">
        <v>285</v>
      </c>
      <c r="L2097" s="55" t="s">
        <v>43</v>
      </c>
      <c r="M2097" s="55" t="s">
        <v>44</v>
      </c>
      <c r="N2097" s="55" t="s">
        <v>150</v>
      </c>
      <c r="O2097" s="55" t="s">
        <v>42</v>
      </c>
      <c r="P2097" s="55"/>
      <c r="Q2097" s="55" t="s">
        <v>287</v>
      </c>
      <c r="R2097" s="55"/>
      <c r="S2097" s="55">
        <v>201309</v>
      </c>
      <c r="T2097" s="55" t="s">
        <v>52</v>
      </c>
      <c r="U2097" s="55">
        <v>0</v>
      </c>
      <c r="V2097" s="56">
        <v>54727.88</v>
      </c>
      <c r="W2097" s="55"/>
      <c r="X2097" s="55" t="s">
        <v>288</v>
      </c>
      <c r="Y2097" s="55"/>
      <c r="Z2097" s="55" t="s">
        <v>48</v>
      </c>
      <c r="AA2097" s="55" t="s">
        <v>129</v>
      </c>
      <c r="AB2097" s="55" t="s">
        <v>42</v>
      </c>
      <c r="AC2097" s="55" t="s">
        <v>803</v>
      </c>
      <c r="AD2097" s="55" t="s">
        <v>51</v>
      </c>
    </row>
    <row r="2098" spans="1:32" x14ac:dyDescent="0.25">
      <c r="A2098" s="55" t="s">
        <v>35</v>
      </c>
      <c r="B2098" s="55" t="s">
        <v>36</v>
      </c>
      <c r="C2098" s="55" t="s">
        <v>37</v>
      </c>
      <c r="D2098" s="55" t="s">
        <v>121</v>
      </c>
      <c r="E2098" s="55" t="s">
        <v>122</v>
      </c>
      <c r="F2098" s="55" t="s">
        <v>123</v>
      </c>
      <c r="G2098" s="55" t="s">
        <v>124</v>
      </c>
      <c r="H2098" s="55" t="s">
        <v>124</v>
      </c>
      <c r="I2098" s="55" t="s">
        <v>42</v>
      </c>
      <c r="J2098" s="55" t="s">
        <v>125</v>
      </c>
      <c r="K2098" s="55" t="s">
        <v>125</v>
      </c>
      <c r="L2098" s="55" t="s">
        <v>43</v>
      </c>
      <c r="M2098" s="55" t="s">
        <v>44</v>
      </c>
      <c r="N2098" s="55" t="s">
        <v>131</v>
      </c>
      <c r="O2098" s="55" t="s">
        <v>138</v>
      </c>
      <c r="P2098" s="55" t="s">
        <v>303</v>
      </c>
      <c r="Q2098" s="55" t="s">
        <v>794</v>
      </c>
      <c r="R2098" s="55" t="s">
        <v>795</v>
      </c>
      <c r="S2098" s="55">
        <v>201309</v>
      </c>
      <c r="T2098" s="55" t="s">
        <v>52</v>
      </c>
      <c r="U2098" s="55">
        <v>0</v>
      </c>
      <c r="V2098" s="56">
        <v>34.4</v>
      </c>
      <c r="W2098" s="55"/>
      <c r="X2098" s="55"/>
      <c r="Y2098" s="55"/>
      <c r="Z2098" s="55" t="s">
        <v>48</v>
      </c>
      <c r="AA2098" s="55" t="s">
        <v>144</v>
      </c>
      <c r="AB2098" s="55" t="s">
        <v>42</v>
      </c>
      <c r="AC2098" s="55" t="s">
        <v>796</v>
      </c>
      <c r="AD2098" s="55" t="s">
        <v>146</v>
      </c>
      <c r="AE2098" s="55"/>
      <c r="AF2098" s="55" t="s">
        <v>307</v>
      </c>
    </row>
    <row r="2099" spans="1:32" x14ac:dyDescent="0.25">
      <c r="A2099" s="55" t="s">
        <v>35</v>
      </c>
      <c r="B2099" s="55" t="s">
        <v>36</v>
      </c>
      <c r="C2099" s="55" t="s">
        <v>37</v>
      </c>
      <c r="D2099" s="55" t="s">
        <v>121</v>
      </c>
      <c r="E2099" s="55" t="s">
        <v>122</v>
      </c>
      <c r="F2099" s="55" t="s">
        <v>123</v>
      </c>
      <c r="G2099" s="55" t="s">
        <v>124</v>
      </c>
      <c r="H2099" s="55" t="s">
        <v>124</v>
      </c>
      <c r="I2099" s="55" t="s">
        <v>42</v>
      </c>
      <c r="J2099" s="55" t="s">
        <v>125</v>
      </c>
      <c r="K2099" s="55" t="s">
        <v>125</v>
      </c>
      <c r="L2099" s="55" t="s">
        <v>43</v>
      </c>
      <c r="M2099" s="55" t="s">
        <v>44</v>
      </c>
      <c r="N2099" s="55" t="s">
        <v>131</v>
      </c>
      <c r="O2099" s="55" t="s">
        <v>138</v>
      </c>
      <c r="P2099" s="55" t="s">
        <v>303</v>
      </c>
      <c r="Q2099" s="55" t="s">
        <v>797</v>
      </c>
      <c r="R2099" s="55" t="s">
        <v>795</v>
      </c>
      <c r="S2099" s="55">
        <v>201309</v>
      </c>
      <c r="T2099" s="55" t="s">
        <v>52</v>
      </c>
      <c r="U2099" s="55">
        <v>0</v>
      </c>
      <c r="V2099" s="56">
        <v>2223.19</v>
      </c>
      <c r="W2099" s="55"/>
      <c r="X2099" s="55"/>
      <c r="Y2099" s="55"/>
      <c r="Z2099" s="55" t="s">
        <v>48</v>
      </c>
      <c r="AA2099" s="55" t="s">
        <v>144</v>
      </c>
      <c r="AB2099" s="55" t="s">
        <v>42</v>
      </c>
      <c r="AC2099" s="55" t="s">
        <v>796</v>
      </c>
      <c r="AD2099" s="55" t="s">
        <v>146</v>
      </c>
      <c r="AE2099" s="55"/>
      <c r="AF2099" s="55" t="s">
        <v>307</v>
      </c>
    </row>
    <row r="2100" spans="1:32" x14ac:dyDescent="0.25">
      <c r="A2100" s="55" t="s">
        <v>35</v>
      </c>
      <c r="B2100" s="55" t="s">
        <v>36</v>
      </c>
      <c r="C2100" s="55" t="s">
        <v>37</v>
      </c>
      <c r="D2100" s="55" t="s">
        <v>121</v>
      </c>
      <c r="E2100" s="55" t="s">
        <v>122</v>
      </c>
      <c r="F2100" s="55" t="s">
        <v>123</v>
      </c>
      <c r="G2100" s="55" t="s">
        <v>124</v>
      </c>
      <c r="H2100" s="55" t="s">
        <v>124</v>
      </c>
      <c r="I2100" s="55" t="s">
        <v>42</v>
      </c>
      <c r="J2100" s="55" t="s">
        <v>125</v>
      </c>
      <c r="K2100" s="55" t="s">
        <v>125</v>
      </c>
      <c r="L2100" s="55" t="s">
        <v>43</v>
      </c>
      <c r="M2100" s="55" t="s">
        <v>44</v>
      </c>
      <c r="N2100" s="55" t="s">
        <v>131</v>
      </c>
      <c r="O2100" s="55" t="s">
        <v>138</v>
      </c>
      <c r="P2100" s="55" t="s">
        <v>303</v>
      </c>
      <c r="Q2100" s="55" t="s">
        <v>797</v>
      </c>
      <c r="R2100" s="55" t="s">
        <v>795</v>
      </c>
      <c r="S2100" s="55">
        <v>201309</v>
      </c>
      <c r="T2100" s="55" t="s">
        <v>52</v>
      </c>
      <c r="U2100" s="55">
        <v>0</v>
      </c>
      <c r="V2100" s="56">
        <v>3000</v>
      </c>
      <c r="W2100" s="55"/>
      <c r="X2100" s="55"/>
      <c r="Y2100" s="55"/>
      <c r="Z2100" s="55" t="s">
        <v>48</v>
      </c>
      <c r="AA2100" s="55" t="s">
        <v>144</v>
      </c>
      <c r="AB2100" s="55" t="s">
        <v>42</v>
      </c>
      <c r="AC2100" s="55" t="s">
        <v>796</v>
      </c>
      <c r="AD2100" s="55" t="s">
        <v>146</v>
      </c>
      <c r="AE2100" s="55"/>
      <c r="AF2100" s="55" t="s">
        <v>307</v>
      </c>
    </row>
    <row r="2101" spans="1:32" x14ac:dyDescent="0.25">
      <c r="A2101" s="55" t="s">
        <v>35</v>
      </c>
      <c r="B2101" s="55" t="s">
        <v>36</v>
      </c>
      <c r="C2101" s="55" t="s">
        <v>37</v>
      </c>
      <c r="D2101" s="55" t="s">
        <v>121</v>
      </c>
      <c r="E2101" s="55" t="s">
        <v>122</v>
      </c>
      <c r="F2101" s="55" t="s">
        <v>123</v>
      </c>
      <c r="G2101" s="55" t="s">
        <v>124</v>
      </c>
      <c r="H2101" s="55" t="s">
        <v>124</v>
      </c>
      <c r="I2101" s="55" t="s">
        <v>42</v>
      </c>
      <c r="J2101" s="55" t="s">
        <v>125</v>
      </c>
      <c r="K2101" s="55" t="s">
        <v>125</v>
      </c>
      <c r="L2101" s="55" t="s">
        <v>43</v>
      </c>
      <c r="M2101" s="55" t="s">
        <v>44</v>
      </c>
      <c r="N2101" s="55" t="s">
        <v>131</v>
      </c>
      <c r="O2101" s="55" t="s">
        <v>127</v>
      </c>
      <c r="P2101" s="55" t="s">
        <v>472</v>
      </c>
      <c r="Q2101" s="55" t="s">
        <v>708</v>
      </c>
      <c r="R2101" s="55" t="s">
        <v>801</v>
      </c>
      <c r="S2101" s="55">
        <v>201309</v>
      </c>
      <c r="T2101" s="55" t="s">
        <v>52</v>
      </c>
      <c r="U2101" s="55">
        <v>0</v>
      </c>
      <c r="V2101" s="56">
        <v>2900</v>
      </c>
      <c r="W2101" s="55"/>
      <c r="X2101" s="55"/>
      <c r="Y2101" s="55"/>
      <c r="Z2101" s="55" t="s">
        <v>48</v>
      </c>
      <c r="AA2101" s="55" t="s">
        <v>144</v>
      </c>
      <c r="AB2101" s="55" t="s">
        <v>42</v>
      </c>
      <c r="AC2101" s="55" t="s">
        <v>796</v>
      </c>
      <c r="AD2101" s="55" t="s">
        <v>146</v>
      </c>
      <c r="AE2101" s="55"/>
      <c r="AF2101" s="55" t="s">
        <v>475</v>
      </c>
    </row>
    <row r="2102" spans="1:32" x14ac:dyDescent="0.25">
      <c r="A2102" s="55" t="s">
        <v>35</v>
      </c>
      <c r="B2102" s="55" t="s">
        <v>36</v>
      </c>
      <c r="C2102" s="55" t="s">
        <v>37</v>
      </c>
      <c r="D2102" s="55" t="s">
        <v>121</v>
      </c>
      <c r="E2102" s="55" t="s">
        <v>122</v>
      </c>
      <c r="F2102" s="55" t="s">
        <v>123</v>
      </c>
      <c r="G2102" s="55" t="s">
        <v>124</v>
      </c>
      <c r="H2102" s="55" t="s">
        <v>124</v>
      </c>
      <c r="I2102" s="55" t="s">
        <v>42</v>
      </c>
      <c r="J2102" s="55" t="s">
        <v>125</v>
      </c>
      <c r="K2102" s="55" t="s">
        <v>125</v>
      </c>
      <c r="L2102" s="55" t="s">
        <v>43</v>
      </c>
      <c r="M2102" s="55" t="s">
        <v>44</v>
      </c>
      <c r="N2102" s="55" t="s">
        <v>131</v>
      </c>
      <c r="O2102" s="55" t="s">
        <v>42</v>
      </c>
      <c r="P2102" s="55" t="s">
        <v>311</v>
      </c>
      <c r="Q2102" s="55" t="s">
        <v>798</v>
      </c>
      <c r="R2102" s="55" t="s">
        <v>799</v>
      </c>
      <c r="S2102" s="55">
        <v>201309</v>
      </c>
      <c r="T2102" s="55" t="s">
        <v>47</v>
      </c>
      <c r="U2102" s="55">
        <v>0</v>
      </c>
      <c r="V2102" s="56">
        <v>-3.5</v>
      </c>
      <c r="W2102" s="55"/>
      <c r="X2102" s="55" t="s">
        <v>701</v>
      </c>
      <c r="Y2102" s="55"/>
      <c r="Z2102" s="55" t="s">
        <v>48</v>
      </c>
      <c r="AA2102" s="55" t="s">
        <v>315</v>
      </c>
      <c r="AB2102" s="55" t="s">
        <v>42</v>
      </c>
      <c r="AC2102" s="55" t="s">
        <v>800</v>
      </c>
      <c r="AD2102" s="55" t="s">
        <v>146</v>
      </c>
      <c r="AE2102" s="55"/>
      <c r="AF2102" s="55" t="s">
        <v>316</v>
      </c>
    </row>
    <row r="2103" spans="1:32" x14ac:dyDescent="0.25">
      <c r="A2103" s="55" t="s">
        <v>35</v>
      </c>
      <c r="B2103" s="55" t="s">
        <v>36</v>
      </c>
      <c r="C2103" s="55" t="s">
        <v>37</v>
      </c>
      <c r="D2103" s="55" t="s">
        <v>121</v>
      </c>
      <c r="E2103" s="55" t="s">
        <v>122</v>
      </c>
      <c r="F2103" s="55" t="s">
        <v>123</v>
      </c>
      <c r="G2103" s="55" t="s">
        <v>124</v>
      </c>
      <c r="H2103" s="55" t="s">
        <v>124</v>
      </c>
      <c r="I2103" s="55" t="s">
        <v>42</v>
      </c>
      <c r="J2103" s="55" t="s">
        <v>149</v>
      </c>
      <c r="K2103" s="55" t="s">
        <v>149</v>
      </c>
      <c r="L2103" s="55" t="s">
        <v>43</v>
      </c>
      <c r="M2103" s="55" t="s">
        <v>44</v>
      </c>
      <c r="N2103" s="55" t="s">
        <v>150</v>
      </c>
      <c r="O2103" s="55" t="s">
        <v>42</v>
      </c>
      <c r="P2103" s="55" t="s">
        <v>337</v>
      </c>
      <c r="Q2103" s="55" t="s">
        <v>338</v>
      </c>
      <c r="R2103" s="55" t="s">
        <v>804</v>
      </c>
      <c r="S2103" s="55">
        <v>201309</v>
      </c>
      <c r="T2103" s="55" t="s">
        <v>52</v>
      </c>
      <c r="U2103" s="55">
        <v>19946</v>
      </c>
      <c r="V2103" s="56">
        <v>19946</v>
      </c>
      <c r="W2103" s="55" t="s">
        <v>340</v>
      </c>
      <c r="X2103" s="55" t="s">
        <v>341</v>
      </c>
      <c r="Y2103" s="55"/>
      <c r="Z2103" s="55" t="s">
        <v>48</v>
      </c>
      <c r="AA2103" s="55" t="s">
        <v>315</v>
      </c>
      <c r="AB2103" s="55" t="s">
        <v>42</v>
      </c>
      <c r="AC2103" s="55" t="s">
        <v>805</v>
      </c>
      <c r="AD2103" s="55" t="s">
        <v>146</v>
      </c>
      <c r="AE2103" s="55"/>
      <c r="AF2103" s="55" t="s">
        <v>342</v>
      </c>
    </row>
    <row r="2104" spans="1:32" x14ac:dyDescent="0.25">
      <c r="A2104" s="55" t="s">
        <v>35</v>
      </c>
      <c r="B2104" s="55" t="s">
        <v>36</v>
      </c>
      <c r="C2104" s="55" t="s">
        <v>37</v>
      </c>
      <c r="D2104" s="55" t="s">
        <v>121</v>
      </c>
      <c r="E2104" s="55" t="s">
        <v>122</v>
      </c>
      <c r="F2104" s="55" t="s">
        <v>123</v>
      </c>
      <c r="G2104" s="55" t="s">
        <v>124</v>
      </c>
      <c r="H2104" s="55" t="s">
        <v>124</v>
      </c>
      <c r="I2104" s="55" t="s">
        <v>42</v>
      </c>
      <c r="J2104" s="55" t="s">
        <v>500</v>
      </c>
      <c r="K2104" s="55" t="s">
        <v>500</v>
      </c>
      <c r="L2104" s="55" t="s">
        <v>43</v>
      </c>
      <c r="M2104" s="55" t="s">
        <v>44</v>
      </c>
      <c r="N2104" s="55" t="s">
        <v>150</v>
      </c>
      <c r="O2104" s="55" t="s">
        <v>42</v>
      </c>
      <c r="P2104" s="55" t="s">
        <v>808</v>
      </c>
      <c r="Q2104" s="55" t="s">
        <v>809</v>
      </c>
      <c r="R2104" s="55" t="s">
        <v>810</v>
      </c>
      <c r="S2104" s="55">
        <v>201309</v>
      </c>
      <c r="T2104" s="55" t="s">
        <v>52</v>
      </c>
      <c r="U2104" s="55">
        <v>3651.6</v>
      </c>
      <c r="V2104" s="56">
        <v>3651.6</v>
      </c>
      <c r="W2104" s="55" t="s">
        <v>340</v>
      </c>
      <c r="X2104" s="55" t="s">
        <v>807</v>
      </c>
      <c r="Y2104" s="55"/>
      <c r="Z2104" s="55" t="s">
        <v>48</v>
      </c>
      <c r="AA2104" s="55" t="s">
        <v>315</v>
      </c>
      <c r="AB2104" s="55" t="s">
        <v>42</v>
      </c>
      <c r="AC2104" s="55" t="s">
        <v>811</v>
      </c>
      <c r="AD2104" s="55" t="s">
        <v>146</v>
      </c>
      <c r="AE2104" s="55"/>
      <c r="AF2104" s="55" t="s">
        <v>812</v>
      </c>
    </row>
    <row r="2105" spans="1:32" x14ac:dyDescent="0.25">
      <c r="A2105" s="55" t="s">
        <v>35</v>
      </c>
      <c r="B2105" s="55" t="s">
        <v>36</v>
      </c>
      <c r="C2105" s="55" t="s">
        <v>37</v>
      </c>
      <c r="D2105" s="55" t="s">
        <v>121</v>
      </c>
      <c r="E2105" s="55" t="s">
        <v>122</v>
      </c>
      <c r="F2105" s="55" t="s">
        <v>123</v>
      </c>
      <c r="G2105" s="55" t="s">
        <v>124</v>
      </c>
      <c r="H2105" s="55" t="s">
        <v>124</v>
      </c>
      <c r="I2105" s="55" t="s">
        <v>42</v>
      </c>
      <c r="J2105" s="55" t="s">
        <v>500</v>
      </c>
      <c r="K2105" s="55" t="s">
        <v>500</v>
      </c>
      <c r="L2105" s="55" t="s">
        <v>43</v>
      </c>
      <c r="M2105" s="55" t="s">
        <v>44</v>
      </c>
      <c r="N2105" s="55" t="s">
        <v>134</v>
      </c>
      <c r="O2105" s="55" t="s">
        <v>42</v>
      </c>
      <c r="P2105" s="55" t="s">
        <v>808</v>
      </c>
      <c r="Q2105" s="55" t="s">
        <v>135</v>
      </c>
      <c r="R2105" s="55" t="s">
        <v>810</v>
      </c>
      <c r="S2105" s="55">
        <v>201309</v>
      </c>
      <c r="T2105" s="55" t="s">
        <v>52</v>
      </c>
      <c r="U2105" s="55">
        <v>0</v>
      </c>
      <c r="V2105" s="56">
        <v>182.58</v>
      </c>
      <c r="W2105" s="55"/>
      <c r="X2105" s="55" t="s">
        <v>807</v>
      </c>
      <c r="Y2105" s="55"/>
      <c r="Z2105" s="55" t="s">
        <v>48</v>
      </c>
      <c r="AA2105" s="55" t="s">
        <v>315</v>
      </c>
      <c r="AB2105" s="55" t="s">
        <v>42</v>
      </c>
      <c r="AC2105" s="55" t="s">
        <v>811</v>
      </c>
      <c r="AD2105" s="55" t="s">
        <v>146</v>
      </c>
      <c r="AE2105" s="55"/>
      <c r="AF2105" s="55" t="s">
        <v>812</v>
      </c>
    </row>
    <row r="2106" spans="1:32" x14ac:dyDescent="0.25">
      <c r="A2106" s="55" t="s">
        <v>35</v>
      </c>
      <c r="B2106" s="55" t="s">
        <v>36</v>
      </c>
      <c r="C2106" s="55" t="s">
        <v>37</v>
      </c>
      <c r="D2106" s="55" t="s">
        <v>121</v>
      </c>
      <c r="E2106" s="55" t="s">
        <v>122</v>
      </c>
      <c r="F2106" s="55" t="s">
        <v>123</v>
      </c>
      <c r="G2106" s="55" t="s">
        <v>124</v>
      </c>
      <c r="H2106" s="55" t="s">
        <v>124</v>
      </c>
      <c r="I2106" s="55" t="s">
        <v>42</v>
      </c>
      <c r="J2106" s="55" t="s">
        <v>156</v>
      </c>
      <c r="K2106" s="55" t="s">
        <v>156</v>
      </c>
      <c r="L2106" s="55" t="s">
        <v>43</v>
      </c>
      <c r="M2106" s="55" t="s">
        <v>44</v>
      </c>
      <c r="N2106" s="55" t="s">
        <v>150</v>
      </c>
      <c r="O2106" s="55" t="s">
        <v>42</v>
      </c>
      <c r="P2106" s="55" t="s">
        <v>506</v>
      </c>
      <c r="Q2106" s="55" t="s">
        <v>517</v>
      </c>
      <c r="R2106" s="55" t="s">
        <v>819</v>
      </c>
      <c r="S2106" s="55">
        <v>201309</v>
      </c>
      <c r="T2106" s="55" t="s">
        <v>52</v>
      </c>
      <c r="U2106" s="55">
        <v>17645</v>
      </c>
      <c r="V2106" s="56">
        <v>17645</v>
      </c>
      <c r="W2106" s="55" t="s">
        <v>340</v>
      </c>
      <c r="X2106" s="55" t="s">
        <v>507</v>
      </c>
      <c r="Y2106" s="55"/>
      <c r="Z2106" s="55" t="s">
        <v>48</v>
      </c>
      <c r="AA2106" s="55" t="s">
        <v>315</v>
      </c>
      <c r="AB2106" s="55" t="s">
        <v>42</v>
      </c>
      <c r="AC2106" s="55" t="s">
        <v>820</v>
      </c>
      <c r="AD2106" s="55" t="s">
        <v>146</v>
      </c>
      <c r="AE2106" s="55"/>
      <c r="AF2106" s="55" t="s">
        <v>519</v>
      </c>
    </row>
    <row r="2107" spans="1:32" x14ac:dyDescent="0.25">
      <c r="A2107" s="55" t="s">
        <v>35</v>
      </c>
      <c r="B2107" s="55" t="s">
        <v>36</v>
      </c>
      <c r="C2107" s="55" t="s">
        <v>37</v>
      </c>
      <c r="D2107" s="55" t="s">
        <v>121</v>
      </c>
      <c r="E2107" s="55" t="s">
        <v>122</v>
      </c>
      <c r="F2107" s="55" t="s">
        <v>123</v>
      </c>
      <c r="G2107" s="55" t="s">
        <v>124</v>
      </c>
      <c r="H2107" s="55" t="s">
        <v>124</v>
      </c>
      <c r="I2107" s="55" t="s">
        <v>42</v>
      </c>
      <c r="J2107" s="55" t="s">
        <v>156</v>
      </c>
      <c r="K2107" s="55" t="s">
        <v>156</v>
      </c>
      <c r="L2107" s="55" t="s">
        <v>43</v>
      </c>
      <c r="M2107" s="55" t="s">
        <v>44</v>
      </c>
      <c r="N2107" s="55" t="s">
        <v>131</v>
      </c>
      <c r="O2107" s="55" t="s">
        <v>42</v>
      </c>
      <c r="P2107" s="55" t="s">
        <v>141</v>
      </c>
      <c r="Q2107" s="55" t="s">
        <v>641</v>
      </c>
      <c r="R2107" s="55" t="s">
        <v>814</v>
      </c>
      <c r="S2107" s="55">
        <v>201309</v>
      </c>
      <c r="T2107" s="55" t="s">
        <v>52</v>
      </c>
      <c r="U2107" s="55">
        <v>0</v>
      </c>
      <c r="V2107" s="56">
        <v>5.19</v>
      </c>
      <c r="W2107" s="55"/>
      <c r="X2107" s="55"/>
      <c r="Y2107" s="55"/>
      <c r="Z2107" s="55" t="s">
        <v>48</v>
      </c>
      <c r="AA2107" s="55" t="s">
        <v>144</v>
      </c>
      <c r="AB2107" s="55" t="s">
        <v>42</v>
      </c>
      <c r="AC2107" s="55" t="s">
        <v>815</v>
      </c>
      <c r="AD2107" s="55" t="s">
        <v>146</v>
      </c>
      <c r="AE2107" s="55"/>
      <c r="AF2107" s="55" t="s">
        <v>147</v>
      </c>
    </row>
    <row r="2108" spans="1:32" x14ac:dyDescent="0.25">
      <c r="A2108" s="55" t="s">
        <v>35</v>
      </c>
      <c r="B2108" s="55" t="s">
        <v>36</v>
      </c>
      <c r="C2108" s="55" t="s">
        <v>37</v>
      </c>
      <c r="D2108" s="55" t="s">
        <v>121</v>
      </c>
      <c r="E2108" s="55" t="s">
        <v>122</v>
      </c>
      <c r="F2108" s="55" t="s">
        <v>123</v>
      </c>
      <c r="G2108" s="55" t="s">
        <v>124</v>
      </c>
      <c r="H2108" s="55" t="s">
        <v>124</v>
      </c>
      <c r="I2108" s="55" t="s">
        <v>42</v>
      </c>
      <c r="J2108" s="55" t="s">
        <v>156</v>
      </c>
      <c r="K2108" s="55" t="s">
        <v>156</v>
      </c>
      <c r="L2108" s="55" t="s">
        <v>43</v>
      </c>
      <c r="M2108" s="55" t="s">
        <v>44</v>
      </c>
      <c r="N2108" s="55" t="s">
        <v>126</v>
      </c>
      <c r="O2108" s="55" t="s">
        <v>42</v>
      </c>
      <c r="P2108" s="55" t="s">
        <v>141</v>
      </c>
      <c r="Q2108" s="55" t="s">
        <v>167</v>
      </c>
      <c r="R2108" s="55" t="s">
        <v>814</v>
      </c>
      <c r="S2108" s="55">
        <v>201309</v>
      </c>
      <c r="T2108" s="55" t="s">
        <v>52</v>
      </c>
      <c r="U2108" s="55">
        <v>0</v>
      </c>
      <c r="V2108" s="56">
        <v>42.38</v>
      </c>
      <c r="W2108" s="55"/>
      <c r="X2108" s="55"/>
      <c r="Y2108" s="55"/>
      <c r="Z2108" s="55" t="s">
        <v>48</v>
      </c>
      <c r="AA2108" s="55" t="s">
        <v>168</v>
      </c>
      <c r="AB2108" s="55" t="s">
        <v>42</v>
      </c>
      <c r="AC2108" s="55" t="s">
        <v>815</v>
      </c>
      <c r="AD2108" s="55" t="s">
        <v>146</v>
      </c>
      <c r="AE2108" s="55"/>
      <c r="AF2108" s="55" t="s">
        <v>147</v>
      </c>
    </row>
    <row r="2109" spans="1:32" x14ac:dyDescent="0.25">
      <c r="A2109" s="55" t="s">
        <v>35</v>
      </c>
      <c r="B2109" s="55" t="s">
        <v>36</v>
      </c>
      <c r="C2109" s="55" t="s">
        <v>37</v>
      </c>
      <c r="D2109" s="55" t="s">
        <v>121</v>
      </c>
      <c r="E2109" s="55" t="s">
        <v>122</v>
      </c>
      <c r="F2109" s="55" t="s">
        <v>123</v>
      </c>
      <c r="G2109" s="55" t="s">
        <v>124</v>
      </c>
      <c r="H2109" s="55" t="s">
        <v>124</v>
      </c>
      <c r="I2109" s="55" t="s">
        <v>42</v>
      </c>
      <c r="J2109" s="55" t="s">
        <v>156</v>
      </c>
      <c r="K2109" s="55" t="s">
        <v>156</v>
      </c>
      <c r="L2109" s="55" t="s">
        <v>43</v>
      </c>
      <c r="M2109" s="55" t="s">
        <v>44</v>
      </c>
      <c r="N2109" s="55" t="s">
        <v>160</v>
      </c>
      <c r="O2109" s="55" t="s">
        <v>42</v>
      </c>
      <c r="P2109" s="55" t="s">
        <v>141</v>
      </c>
      <c r="Q2109" s="55" t="s">
        <v>821</v>
      </c>
      <c r="R2109" s="55" t="s">
        <v>814</v>
      </c>
      <c r="S2109" s="55">
        <v>201309</v>
      </c>
      <c r="T2109" s="55" t="s">
        <v>52</v>
      </c>
      <c r="U2109" s="55">
        <v>0</v>
      </c>
      <c r="V2109" s="56">
        <v>58.05</v>
      </c>
      <c r="W2109" s="55"/>
      <c r="X2109" s="55"/>
      <c r="Y2109" s="55"/>
      <c r="Z2109" s="55" t="s">
        <v>48</v>
      </c>
      <c r="AA2109" s="55" t="s">
        <v>144</v>
      </c>
      <c r="AB2109" s="55" t="s">
        <v>42</v>
      </c>
      <c r="AC2109" s="55" t="s">
        <v>815</v>
      </c>
      <c r="AD2109" s="55" t="s">
        <v>146</v>
      </c>
      <c r="AE2109" s="55"/>
      <c r="AF2109" s="55" t="s">
        <v>147</v>
      </c>
    </row>
    <row r="2110" spans="1:32" x14ac:dyDescent="0.25">
      <c r="A2110" s="55" t="s">
        <v>35</v>
      </c>
      <c r="B2110" s="55" t="s">
        <v>36</v>
      </c>
      <c r="C2110" s="55" t="s">
        <v>37</v>
      </c>
      <c r="D2110" s="55" t="s">
        <v>121</v>
      </c>
      <c r="E2110" s="55" t="s">
        <v>122</v>
      </c>
      <c r="F2110" s="55" t="s">
        <v>123</v>
      </c>
      <c r="G2110" s="55" t="s">
        <v>124</v>
      </c>
      <c r="H2110" s="55" t="s">
        <v>124</v>
      </c>
      <c r="I2110" s="55" t="s">
        <v>42</v>
      </c>
      <c r="J2110" s="55" t="s">
        <v>156</v>
      </c>
      <c r="K2110" s="55" t="s">
        <v>156</v>
      </c>
      <c r="L2110" s="55" t="s">
        <v>43</v>
      </c>
      <c r="M2110" s="55" t="s">
        <v>44</v>
      </c>
      <c r="N2110" s="55" t="s">
        <v>160</v>
      </c>
      <c r="O2110" s="55" t="s">
        <v>42</v>
      </c>
      <c r="P2110" s="55" t="s">
        <v>141</v>
      </c>
      <c r="Q2110" s="55" t="s">
        <v>821</v>
      </c>
      <c r="R2110" s="55" t="s">
        <v>814</v>
      </c>
      <c r="S2110" s="55">
        <v>201309</v>
      </c>
      <c r="T2110" s="55" t="s">
        <v>52</v>
      </c>
      <c r="U2110" s="55">
        <v>0</v>
      </c>
      <c r="V2110" s="56">
        <v>343.25</v>
      </c>
      <c r="W2110" s="55"/>
      <c r="X2110" s="55"/>
      <c r="Y2110" s="55"/>
      <c r="Z2110" s="55" t="s">
        <v>48</v>
      </c>
      <c r="AA2110" s="55" t="s">
        <v>144</v>
      </c>
      <c r="AB2110" s="55" t="s">
        <v>42</v>
      </c>
      <c r="AC2110" s="55" t="s">
        <v>815</v>
      </c>
      <c r="AD2110" s="55" t="s">
        <v>146</v>
      </c>
      <c r="AE2110" s="55"/>
      <c r="AF2110" s="55" t="s">
        <v>147</v>
      </c>
    </row>
    <row r="2111" spans="1:32" x14ac:dyDescent="0.25">
      <c r="A2111" s="55" t="s">
        <v>35</v>
      </c>
      <c r="B2111" s="55" t="s">
        <v>36</v>
      </c>
      <c r="C2111" s="55" t="s">
        <v>37</v>
      </c>
      <c r="D2111" s="55" t="s">
        <v>121</v>
      </c>
      <c r="E2111" s="55" t="s">
        <v>122</v>
      </c>
      <c r="F2111" s="55" t="s">
        <v>123</v>
      </c>
      <c r="G2111" s="55" t="s">
        <v>124</v>
      </c>
      <c r="H2111" s="55" t="s">
        <v>124</v>
      </c>
      <c r="I2111" s="55" t="s">
        <v>42</v>
      </c>
      <c r="J2111" s="55" t="s">
        <v>174</v>
      </c>
      <c r="K2111" s="55" t="s">
        <v>174</v>
      </c>
      <c r="L2111" s="55" t="s">
        <v>43</v>
      </c>
      <c r="M2111" s="55" t="s">
        <v>44</v>
      </c>
      <c r="N2111" s="55" t="s">
        <v>180</v>
      </c>
      <c r="O2111" s="55" t="s">
        <v>42</v>
      </c>
      <c r="P2111" s="55" t="s">
        <v>522</v>
      </c>
      <c r="Q2111" s="55" t="s">
        <v>523</v>
      </c>
      <c r="R2111" s="55" t="s">
        <v>826</v>
      </c>
      <c r="S2111" s="55">
        <v>201309</v>
      </c>
      <c r="T2111" s="55" t="s">
        <v>52</v>
      </c>
      <c r="U2111" s="55">
        <v>54745</v>
      </c>
      <c r="V2111" s="56">
        <v>54745</v>
      </c>
      <c r="W2111" s="55" t="s">
        <v>340</v>
      </c>
      <c r="X2111" s="55" t="s">
        <v>177</v>
      </c>
      <c r="Y2111" s="55"/>
      <c r="Z2111" s="55" t="s">
        <v>48</v>
      </c>
      <c r="AA2111" s="55" t="s">
        <v>315</v>
      </c>
      <c r="AB2111" s="55" t="s">
        <v>42</v>
      </c>
      <c r="AC2111" s="55" t="s">
        <v>796</v>
      </c>
      <c r="AD2111" s="55" t="s">
        <v>146</v>
      </c>
      <c r="AE2111" s="55"/>
      <c r="AF2111" s="55" t="s">
        <v>525</v>
      </c>
    </row>
    <row r="2112" spans="1:32" x14ac:dyDescent="0.25">
      <c r="A2112" s="55" t="s">
        <v>35</v>
      </c>
      <c r="B2112" s="55" t="s">
        <v>36</v>
      </c>
      <c r="C2112" s="55" t="s">
        <v>37</v>
      </c>
      <c r="D2112" s="55" t="s">
        <v>121</v>
      </c>
      <c r="E2112" s="55" t="s">
        <v>122</v>
      </c>
      <c r="F2112" s="55" t="s">
        <v>123</v>
      </c>
      <c r="G2112" s="55" t="s">
        <v>124</v>
      </c>
      <c r="H2112" s="55" t="s">
        <v>124</v>
      </c>
      <c r="I2112" s="55" t="s">
        <v>42</v>
      </c>
      <c r="J2112" s="55" t="s">
        <v>174</v>
      </c>
      <c r="K2112" s="55" t="s">
        <v>174</v>
      </c>
      <c r="L2112" s="55" t="s">
        <v>43</v>
      </c>
      <c r="M2112" s="55" t="s">
        <v>44</v>
      </c>
      <c r="N2112" s="55" t="s">
        <v>150</v>
      </c>
      <c r="O2112" s="55" t="s">
        <v>42</v>
      </c>
      <c r="P2112" s="55" t="s">
        <v>522</v>
      </c>
      <c r="Q2112" s="55" t="s">
        <v>529</v>
      </c>
      <c r="R2112" s="55" t="s">
        <v>826</v>
      </c>
      <c r="S2112" s="55">
        <v>201309</v>
      </c>
      <c r="T2112" s="55" t="s">
        <v>52</v>
      </c>
      <c r="U2112" s="55">
        <v>70829.8</v>
      </c>
      <c r="V2112" s="56">
        <v>70829.8</v>
      </c>
      <c r="W2112" s="55" t="s">
        <v>340</v>
      </c>
      <c r="X2112" s="55" t="s">
        <v>177</v>
      </c>
      <c r="Y2112" s="55"/>
      <c r="Z2112" s="55" t="s">
        <v>48</v>
      </c>
      <c r="AA2112" s="55" t="s">
        <v>315</v>
      </c>
      <c r="AB2112" s="55" t="s">
        <v>42</v>
      </c>
      <c r="AC2112" s="55" t="s">
        <v>796</v>
      </c>
      <c r="AD2112" s="55" t="s">
        <v>146</v>
      </c>
      <c r="AE2112" s="55"/>
      <c r="AF2112" s="55" t="s">
        <v>525</v>
      </c>
    </row>
    <row r="2113" spans="1:32" x14ac:dyDescent="0.25">
      <c r="A2113" s="55" t="s">
        <v>35</v>
      </c>
      <c r="B2113" s="55" t="s">
        <v>36</v>
      </c>
      <c r="C2113" s="55" t="s">
        <v>37</v>
      </c>
      <c r="D2113" s="55" t="s">
        <v>121</v>
      </c>
      <c r="E2113" s="55" t="s">
        <v>122</v>
      </c>
      <c r="F2113" s="55" t="s">
        <v>123</v>
      </c>
      <c r="G2113" s="55" t="s">
        <v>124</v>
      </c>
      <c r="H2113" s="55" t="s">
        <v>124</v>
      </c>
      <c r="I2113" s="55" t="s">
        <v>42</v>
      </c>
      <c r="J2113" s="55" t="s">
        <v>182</v>
      </c>
      <c r="K2113" s="55" t="s">
        <v>182</v>
      </c>
      <c r="L2113" s="55" t="s">
        <v>43</v>
      </c>
      <c r="M2113" s="55" t="s">
        <v>44</v>
      </c>
      <c r="N2113" s="55" t="s">
        <v>180</v>
      </c>
      <c r="O2113" s="55" t="s">
        <v>42</v>
      </c>
      <c r="P2113" s="55" t="s">
        <v>522</v>
      </c>
      <c r="Q2113" s="55" t="s">
        <v>530</v>
      </c>
      <c r="R2113" s="55" t="s">
        <v>826</v>
      </c>
      <c r="S2113" s="55">
        <v>201309</v>
      </c>
      <c r="T2113" s="55" t="s">
        <v>52</v>
      </c>
      <c r="U2113" s="55">
        <v>216494.68</v>
      </c>
      <c r="V2113" s="56">
        <v>216494.68</v>
      </c>
      <c r="W2113" s="55" t="s">
        <v>340</v>
      </c>
      <c r="X2113" s="55" t="s">
        <v>177</v>
      </c>
      <c r="Y2113" s="55"/>
      <c r="Z2113" s="55" t="s">
        <v>48</v>
      </c>
      <c r="AA2113" s="55" t="s">
        <v>315</v>
      </c>
      <c r="AB2113" s="55" t="s">
        <v>42</v>
      </c>
      <c r="AC2113" s="55" t="s">
        <v>796</v>
      </c>
      <c r="AD2113" s="55" t="s">
        <v>146</v>
      </c>
      <c r="AE2113" s="55"/>
      <c r="AF2113" s="55" t="s">
        <v>525</v>
      </c>
    </row>
    <row r="2114" spans="1:32" x14ac:dyDescent="0.25">
      <c r="A2114" s="55" t="s">
        <v>35</v>
      </c>
      <c r="B2114" s="55" t="s">
        <v>36</v>
      </c>
      <c r="C2114" s="55" t="s">
        <v>37</v>
      </c>
      <c r="D2114" s="55" t="s">
        <v>121</v>
      </c>
      <c r="E2114" s="55" t="s">
        <v>122</v>
      </c>
      <c r="F2114" s="55" t="s">
        <v>123</v>
      </c>
      <c r="G2114" s="55" t="s">
        <v>124</v>
      </c>
      <c r="H2114" s="55" t="s">
        <v>124</v>
      </c>
      <c r="I2114" s="55" t="s">
        <v>42</v>
      </c>
      <c r="J2114" s="55" t="s">
        <v>182</v>
      </c>
      <c r="K2114" s="55" t="s">
        <v>182</v>
      </c>
      <c r="L2114" s="55" t="s">
        <v>43</v>
      </c>
      <c r="M2114" s="55" t="s">
        <v>44</v>
      </c>
      <c r="N2114" s="55" t="s">
        <v>150</v>
      </c>
      <c r="O2114" s="55" t="s">
        <v>42</v>
      </c>
      <c r="P2114" s="55" t="s">
        <v>522</v>
      </c>
      <c r="Q2114" s="55" t="s">
        <v>531</v>
      </c>
      <c r="R2114" s="55" t="s">
        <v>826</v>
      </c>
      <c r="S2114" s="55">
        <v>201309</v>
      </c>
      <c r="T2114" s="55" t="s">
        <v>52</v>
      </c>
      <c r="U2114" s="55">
        <v>391543.10000000003</v>
      </c>
      <c r="V2114" s="56">
        <v>391543.1</v>
      </c>
      <c r="W2114" s="55" t="s">
        <v>340</v>
      </c>
      <c r="X2114" s="55" t="s">
        <v>177</v>
      </c>
      <c r="Y2114" s="55"/>
      <c r="Z2114" s="55" t="s">
        <v>48</v>
      </c>
      <c r="AA2114" s="55" t="s">
        <v>315</v>
      </c>
      <c r="AB2114" s="55" t="s">
        <v>42</v>
      </c>
      <c r="AC2114" s="55" t="s">
        <v>796</v>
      </c>
      <c r="AD2114" s="55" t="s">
        <v>146</v>
      </c>
      <c r="AE2114" s="55"/>
      <c r="AF2114" s="55" t="s">
        <v>525</v>
      </c>
    </row>
    <row r="2115" spans="1:32" x14ac:dyDescent="0.25">
      <c r="A2115" s="55" t="s">
        <v>35</v>
      </c>
      <c r="B2115" s="55" t="s">
        <v>36</v>
      </c>
      <c r="C2115" s="55" t="s">
        <v>37</v>
      </c>
      <c r="D2115" s="55" t="s">
        <v>121</v>
      </c>
      <c r="E2115" s="55" t="s">
        <v>122</v>
      </c>
      <c r="F2115" s="55" t="s">
        <v>123</v>
      </c>
      <c r="G2115" s="55" t="s">
        <v>124</v>
      </c>
      <c r="H2115" s="55" t="s">
        <v>124</v>
      </c>
      <c r="I2115" s="55" t="s">
        <v>42</v>
      </c>
      <c r="J2115" s="55" t="s">
        <v>532</v>
      </c>
      <c r="K2115" s="55" t="s">
        <v>532</v>
      </c>
      <c r="L2115" s="55" t="s">
        <v>43</v>
      </c>
      <c r="M2115" s="55" t="s">
        <v>44</v>
      </c>
      <c r="N2115" s="55" t="s">
        <v>150</v>
      </c>
      <c r="O2115" s="55" t="s">
        <v>42</v>
      </c>
      <c r="P2115" s="55" t="s">
        <v>522</v>
      </c>
      <c r="Q2115" s="55" t="s">
        <v>653</v>
      </c>
      <c r="R2115" s="55" t="s">
        <v>826</v>
      </c>
      <c r="S2115" s="55">
        <v>201309</v>
      </c>
      <c r="T2115" s="55" t="s">
        <v>52</v>
      </c>
      <c r="U2115" s="55">
        <v>80.12</v>
      </c>
      <c r="V2115" s="56">
        <v>80.12</v>
      </c>
      <c r="W2115" s="55" t="s">
        <v>340</v>
      </c>
      <c r="X2115" s="55" t="s">
        <v>177</v>
      </c>
      <c r="Y2115" s="55"/>
      <c r="Z2115" s="55" t="s">
        <v>48</v>
      </c>
      <c r="AA2115" s="55" t="s">
        <v>315</v>
      </c>
      <c r="AB2115" s="55" t="s">
        <v>42</v>
      </c>
      <c r="AC2115" s="55" t="s">
        <v>796</v>
      </c>
      <c r="AD2115" s="55" t="s">
        <v>146</v>
      </c>
      <c r="AE2115" s="55"/>
      <c r="AF2115" s="55" t="s">
        <v>525</v>
      </c>
    </row>
    <row r="2116" spans="1:32" x14ac:dyDescent="0.25">
      <c r="A2116" s="55" t="s">
        <v>35</v>
      </c>
      <c r="B2116" s="55" t="s">
        <v>36</v>
      </c>
      <c r="C2116" s="55" t="s">
        <v>37</v>
      </c>
      <c r="D2116" s="55" t="s">
        <v>121</v>
      </c>
      <c r="E2116" s="55" t="s">
        <v>122</v>
      </c>
      <c r="F2116" s="55" t="s">
        <v>123</v>
      </c>
      <c r="G2116" s="55" t="s">
        <v>124</v>
      </c>
      <c r="H2116" s="55" t="s">
        <v>124</v>
      </c>
      <c r="I2116" s="55" t="s">
        <v>42</v>
      </c>
      <c r="J2116" s="55" t="s">
        <v>190</v>
      </c>
      <c r="K2116" s="55" t="s">
        <v>190</v>
      </c>
      <c r="L2116" s="55" t="s">
        <v>43</v>
      </c>
      <c r="M2116" s="55" t="s">
        <v>44</v>
      </c>
      <c r="N2116" s="55" t="s">
        <v>150</v>
      </c>
      <c r="O2116" s="55" t="s">
        <v>42</v>
      </c>
      <c r="P2116" s="55" t="s">
        <v>522</v>
      </c>
      <c r="Q2116" s="55" t="s">
        <v>539</v>
      </c>
      <c r="R2116" s="55" t="s">
        <v>826</v>
      </c>
      <c r="S2116" s="55">
        <v>201309</v>
      </c>
      <c r="T2116" s="55" t="s">
        <v>52</v>
      </c>
      <c r="U2116" s="55">
        <v>50000</v>
      </c>
      <c r="V2116" s="56">
        <v>50000</v>
      </c>
      <c r="W2116" s="55" t="s">
        <v>340</v>
      </c>
      <c r="X2116" s="55" t="s">
        <v>177</v>
      </c>
      <c r="Y2116" s="55"/>
      <c r="Z2116" s="55" t="s">
        <v>48</v>
      </c>
      <c r="AA2116" s="55" t="s">
        <v>315</v>
      </c>
      <c r="AB2116" s="55" t="s">
        <v>42</v>
      </c>
      <c r="AC2116" s="55" t="s">
        <v>796</v>
      </c>
      <c r="AD2116" s="55" t="s">
        <v>146</v>
      </c>
      <c r="AE2116" s="55"/>
      <c r="AF2116" s="55" t="s">
        <v>525</v>
      </c>
    </row>
    <row r="2117" spans="1:32" x14ac:dyDescent="0.25">
      <c r="A2117" s="55" t="s">
        <v>35</v>
      </c>
      <c r="B2117" s="55" t="s">
        <v>36</v>
      </c>
      <c r="C2117" s="55" t="s">
        <v>37</v>
      </c>
      <c r="D2117" s="55" t="s">
        <v>121</v>
      </c>
      <c r="E2117" s="55" t="s">
        <v>122</v>
      </c>
      <c r="F2117" s="55" t="s">
        <v>123</v>
      </c>
      <c r="G2117" s="55" t="s">
        <v>124</v>
      </c>
      <c r="H2117" s="55" t="s">
        <v>124</v>
      </c>
      <c r="I2117" s="55" t="s">
        <v>42</v>
      </c>
      <c r="J2117" s="55" t="s">
        <v>190</v>
      </c>
      <c r="K2117" s="55" t="s">
        <v>190</v>
      </c>
      <c r="L2117" s="55" t="s">
        <v>43</v>
      </c>
      <c r="M2117" s="55" t="s">
        <v>44</v>
      </c>
      <c r="N2117" s="55" t="s">
        <v>131</v>
      </c>
      <c r="O2117" s="55" t="s">
        <v>198</v>
      </c>
      <c r="P2117" s="55" t="s">
        <v>369</v>
      </c>
      <c r="Q2117" s="55" t="s">
        <v>535</v>
      </c>
      <c r="R2117" s="55" t="s">
        <v>834</v>
      </c>
      <c r="S2117" s="55">
        <v>201309</v>
      </c>
      <c r="T2117" s="55" t="s">
        <v>52</v>
      </c>
      <c r="U2117" s="55">
        <v>0</v>
      </c>
      <c r="V2117" s="56">
        <v>93.5</v>
      </c>
      <c r="W2117" s="55"/>
      <c r="X2117" s="55"/>
      <c r="Y2117" s="55"/>
      <c r="Z2117" s="55" t="s">
        <v>48</v>
      </c>
      <c r="AA2117" s="55" t="s">
        <v>144</v>
      </c>
      <c r="AB2117" s="55" t="s">
        <v>42</v>
      </c>
      <c r="AC2117" s="55" t="s">
        <v>835</v>
      </c>
      <c r="AD2117" s="55" t="s">
        <v>146</v>
      </c>
      <c r="AE2117" s="55"/>
      <c r="AF2117" s="55" t="s">
        <v>372</v>
      </c>
    </row>
    <row r="2118" spans="1:32" x14ac:dyDescent="0.25">
      <c r="A2118" s="55" t="s">
        <v>35</v>
      </c>
      <c r="B2118" s="55" t="s">
        <v>36</v>
      </c>
      <c r="C2118" s="55" t="s">
        <v>37</v>
      </c>
      <c r="D2118" s="55" t="s">
        <v>121</v>
      </c>
      <c r="E2118" s="55" t="s">
        <v>122</v>
      </c>
      <c r="F2118" s="55" t="s">
        <v>123</v>
      </c>
      <c r="G2118" s="55" t="s">
        <v>124</v>
      </c>
      <c r="H2118" s="55" t="s">
        <v>124</v>
      </c>
      <c r="I2118" s="55" t="s">
        <v>42</v>
      </c>
      <c r="J2118" s="55" t="s">
        <v>190</v>
      </c>
      <c r="K2118" s="55" t="s">
        <v>190</v>
      </c>
      <c r="L2118" s="55" t="s">
        <v>43</v>
      </c>
      <c r="M2118" s="55" t="s">
        <v>44</v>
      </c>
      <c r="N2118" s="55" t="s">
        <v>126</v>
      </c>
      <c r="O2118" s="55" t="s">
        <v>198</v>
      </c>
      <c r="P2118" s="55" t="s">
        <v>369</v>
      </c>
      <c r="Q2118" s="55" t="s">
        <v>167</v>
      </c>
      <c r="R2118" s="55" t="s">
        <v>834</v>
      </c>
      <c r="S2118" s="55">
        <v>201309</v>
      </c>
      <c r="T2118" s="55" t="s">
        <v>52</v>
      </c>
      <c r="U2118" s="55">
        <v>0</v>
      </c>
      <c r="V2118" s="56">
        <v>34.47</v>
      </c>
      <c r="W2118" s="55"/>
      <c r="X2118" s="55"/>
      <c r="Y2118" s="55"/>
      <c r="Z2118" s="55" t="s">
        <v>48</v>
      </c>
      <c r="AA2118" s="55" t="s">
        <v>168</v>
      </c>
      <c r="AB2118" s="55" t="s">
        <v>42</v>
      </c>
      <c r="AC2118" s="55" t="s">
        <v>835</v>
      </c>
      <c r="AD2118" s="55" t="s">
        <v>146</v>
      </c>
      <c r="AE2118" s="55"/>
      <c r="AF2118" s="55" t="s">
        <v>372</v>
      </c>
    </row>
    <row r="2119" spans="1:32" x14ac:dyDescent="0.25">
      <c r="A2119" s="55" t="s">
        <v>35</v>
      </c>
      <c r="B2119" s="55" t="s">
        <v>36</v>
      </c>
      <c r="C2119" s="55" t="s">
        <v>37</v>
      </c>
      <c r="D2119" s="55" t="s">
        <v>121</v>
      </c>
      <c r="E2119" s="55" t="s">
        <v>122</v>
      </c>
      <c r="F2119" s="55" t="s">
        <v>123</v>
      </c>
      <c r="G2119" s="55" t="s">
        <v>124</v>
      </c>
      <c r="H2119" s="55" t="s">
        <v>124</v>
      </c>
      <c r="I2119" s="55" t="s">
        <v>42</v>
      </c>
      <c r="J2119" s="55" t="s">
        <v>190</v>
      </c>
      <c r="K2119" s="55" t="s">
        <v>190</v>
      </c>
      <c r="L2119" s="55" t="s">
        <v>43</v>
      </c>
      <c r="M2119" s="55" t="s">
        <v>44</v>
      </c>
      <c r="N2119" s="55" t="s">
        <v>126</v>
      </c>
      <c r="O2119" s="55" t="s">
        <v>198</v>
      </c>
      <c r="P2119" s="55" t="s">
        <v>369</v>
      </c>
      <c r="Q2119" s="55" t="s">
        <v>836</v>
      </c>
      <c r="R2119" s="55" t="s">
        <v>834</v>
      </c>
      <c r="S2119" s="55">
        <v>201309</v>
      </c>
      <c r="T2119" s="55" t="s">
        <v>52</v>
      </c>
      <c r="U2119" s="55">
        <v>0</v>
      </c>
      <c r="V2119" s="56">
        <v>6</v>
      </c>
      <c r="W2119" s="55"/>
      <c r="X2119" s="55"/>
      <c r="Y2119" s="55"/>
      <c r="Z2119" s="55" t="s">
        <v>48</v>
      </c>
      <c r="AA2119" s="55" t="s">
        <v>168</v>
      </c>
      <c r="AB2119" s="55" t="s">
        <v>42</v>
      </c>
      <c r="AC2119" s="55" t="s">
        <v>835</v>
      </c>
      <c r="AD2119" s="55" t="s">
        <v>146</v>
      </c>
      <c r="AE2119" s="55"/>
      <c r="AF2119" s="55" t="s">
        <v>372</v>
      </c>
    </row>
    <row r="2120" spans="1:32" x14ac:dyDescent="0.25">
      <c r="A2120" s="55" t="s">
        <v>35</v>
      </c>
      <c r="B2120" s="55" t="s">
        <v>36</v>
      </c>
      <c r="C2120" s="55" t="s">
        <v>37</v>
      </c>
      <c r="D2120" s="55" t="s">
        <v>121</v>
      </c>
      <c r="E2120" s="55" t="s">
        <v>215</v>
      </c>
      <c r="F2120" s="55" t="s">
        <v>216</v>
      </c>
      <c r="G2120" s="55" t="s">
        <v>124</v>
      </c>
      <c r="H2120" s="55" t="s">
        <v>124</v>
      </c>
      <c r="I2120" s="55" t="s">
        <v>42</v>
      </c>
      <c r="J2120" s="55" t="s">
        <v>231</v>
      </c>
      <c r="K2120" s="55" t="s">
        <v>231</v>
      </c>
      <c r="L2120" s="55" t="s">
        <v>43</v>
      </c>
      <c r="M2120" s="55" t="s">
        <v>44</v>
      </c>
      <c r="N2120" s="55" t="s">
        <v>150</v>
      </c>
      <c r="O2120" s="55" t="s">
        <v>42</v>
      </c>
      <c r="P2120" s="55" t="s">
        <v>392</v>
      </c>
      <c r="Q2120" s="55" t="s">
        <v>393</v>
      </c>
      <c r="R2120" s="55" t="s">
        <v>843</v>
      </c>
      <c r="S2120" s="55">
        <v>201309</v>
      </c>
      <c r="T2120" s="55" t="s">
        <v>52</v>
      </c>
      <c r="U2120" s="55">
        <v>212.41</v>
      </c>
      <c r="V2120" s="56">
        <v>212.41</v>
      </c>
      <c r="W2120" s="55" t="s">
        <v>340</v>
      </c>
      <c r="X2120" s="55" t="s">
        <v>384</v>
      </c>
      <c r="Y2120" s="55"/>
      <c r="Z2120" s="55" t="s">
        <v>48</v>
      </c>
      <c r="AA2120" s="55" t="s">
        <v>315</v>
      </c>
      <c r="AB2120" s="55" t="s">
        <v>42</v>
      </c>
      <c r="AC2120" s="55" t="s">
        <v>811</v>
      </c>
      <c r="AD2120" s="55" t="s">
        <v>146</v>
      </c>
      <c r="AE2120" s="55"/>
      <c r="AF2120" s="55" t="s">
        <v>396</v>
      </c>
    </row>
    <row r="2121" spans="1:32" x14ac:dyDescent="0.25">
      <c r="A2121" s="55" t="s">
        <v>35</v>
      </c>
      <c r="B2121" s="55" t="s">
        <v>36</v>
      </c>
      <c r="C2121" s="55" t="s">
        <v>37</v>
      </c>
      <c r="D2121" s="55" t="s">
        <v>121</v>
      </c>
      <c r="E2121" s="55" t="s">
        <v>215</v>
      </c>
      <c r="F2121" s="55" t="s">
        <v>216</v>
      </c>
      <c r="G2121" s="55" t="s">
        <v>124</v>
      </c>
      <c r="H2121" s="55" t="s">
        <v>124</v>
      </c>
      <c r="I2121" s="55" t="s">
        <v>42</v>
      </c>
      <c r="J2121" s="55" t="s">
        <v>231</v>
      </c>
      <c r="K2121" s="55" t="s">
        <v>231</v>
      </c>
      <c r="L2121" s="55" t="s">
        <v>43</v>
      </c>
      <c r="M2121" s="55" t="s">
        <v>44</v>
      </c>
      <c r="N2121" s="55" t="s">
        <v>134</v>
      </c>
      <c r="O2121" s="55" t="s">
        <v>42</v>
      </c>
      <c r="P2121" s="55" t="s">
        <v>392</v>
      </c>
      <c r="Q2121" s="55" t="s">
        <v>135</v>
      </c>
      <c r="R2121" s="55" t="s">
        <v>843</v>
      </c>
      <c r="S2121" s="55">
        <v>201309</v>
      </c>
      <c r="T2121" s="55" t="s">
        <v>52</v>
      </c>
      <c r="U2121" s="55">
        <v>0</v>
      </c>
      <c r="V2121" s="56">
        <v>10.62</v>
      </c>
      <c r="W2121" s="55"/>
      <c r="X2121" s="55" t="s">
        <v>384</v>
      </c>
      <c r="Y2121" s="55"/>
      <c r="Z2121" s="55" t="s">
        <v>48</v>
      </c>
      <c r="AA2121" s="55" t="s">
        <v>315</v>
      </c>
      <c r="AB2121" s="55" t="s">
        <v>42</v>
      </c>
      <c r="AC2121" s="55" t="s">
        <v>811</v>
      </c>
      <c r="AD2121" s="55" t="s">
        <v>146</v>
      </c>
      <c r="AE2121" s="55"/>
      <c r="AF2121" s="55" t="s">
        <v>396</v>
      </c>
    </row>
    <row r="2122" spans="1:32" x14ac:dyDescent="0.25">
      <c r="A2122" s="55" t="s">
        <v>35</v>
      </c>
      <c r="B2122" s="55" t="s">
        <v>36</v>
      </c>
      <c r="C2122" s="55" t="s">
        <v>37</v>
      </c>
      <c r="D2122" s="55" t="s">
        <v>121</v>
      </c>
      <c r="E2122" s="55" t="s">
        <v>215</v>
      </c>
      <c r="F2122" s="55" t="s">
        <v>216</v>
      </c>
      <c r="G2122" s="55" t="s">
        <v>124</v>
      </c>
      <c r="H2122" s="55" t="s">
        <v>124</v>
      </c>
      <c r="I2122" s="55" t="s">
        <v>42</v>
      </c>
      <c r="J2122" s="55" t="s">
        <v>231</v>
      </c>
      <c r="K2122" s="55" t="s">
        <v>231</v>
      </c>
      <c r="L2122" s="55" t="s">
        <v>43</v>
      </c>
      <c r="M2122" s="55" t="s">
        <v>44</v>
      </c>
      <c r="N2122" s="55" t="s">
        <v>150</v>
      </c>
      <c r="O2122" s="55" t="s">
        <v>42</v>
      </c>
      <c r="P2122" s="55" t="s">
        <v>388</v>
      </c>
      <c r="Q2122" s="55" t="s">
        <v>417</v>
      </c>
      <c r="R2122" s="55" t="s">
        <v>848</v>
      </c>
      <c r="S2122" s="55">
        <v>201309</v>
      </c>
      <c r="T2122" s="55" t="s">
        <v>52</v>
      </c>
      <c r="U2122" s="55">
        <v>8000</v>
      </c>
      <c r="V2122" s="56">
        <v>8000</v>
      </c>
      <c r="W2122" s="55" t="s">
        <v>340</v>
      </c>
      <c r="X2122" s="55" t="s">
        <v>236</v>
      </c>
      <c r="Y2122" s="55"/>
      <c r="Z2122" s="55" t="s">
        <v>48</v>
      </c>
      <c r="AA2122" s="55" t="s">
        <v>315</v>
      </c>
      <c r="AB2122" s="55" t="s">
        <v>42</v>
      </c>
      <c r="AC2122" s="55" t="s">
        <v>811</v>
      </c>
      <c r="AD2122" s="55" t="s">
        <v>146</v>
      </c>
      <c r="AE2122" s="55"/>
      <c r="AF2122" s="55" t="s">
        <v>391</v>
      </c>
    </row>
    <row r="2123" spans="1:32" x14ac:dyDescent="0.25">
      <c r="A2123" s="55" t="s">
        <v>35</v>
      </c>
      <c r="B2123" s="55" t="s">
        <v>36</v>
      </c>
      <c r="C2123" s="55" t="s">
        <v>37</v>
      </c>
      <c r="D2123" s="55" t="s">
        <v>121</v>
      </c>
      <c r="E2123" s="55" t="s">
        <v>215</v>
      </c>
      <c r="F2123" s="55" t="s">
        <v>216</v>
      </c>
      <c r="G2123" s="55" t="s">
        <v>124</v>
      </c>
      <c r="H2123" s="55" t="s">
        <v>124</v>
      </c>
      <c r="I2123" s="55" t="s">
        <v>42</v>
      </c>
      <c r="J2123" s="55" t="s">
        <v>217</v>
      </c>
      <c r="K2123" s="55" t="s">
        <v>217</v>
      </c>
      <c r="L2123" s="55" t="s">
        <v>43</v>
      </c>
      <c r="M2123" s="55" t="s">
        <v>44</v>
      </c>
      <c r="N2123" s="55" t="s">
        <v>150</v>
      </c>
      <c r="O2123" s="55" t="s">
        <v>42</v>
      </c>
      <c r="P2123" s="55" t="s">
        <v>392</v>
      </c>
      <c r="Q2123" s="55" t="s">
        <v>393</v>
      </c>
      <c r="R2123" s="55" t="s">
        <v>843</v>
      </c>
      <c r="S2123" s="55">
        <v>201309</v>
      </c>
      <c r="T2123" s="55" t="s">
        <v>52</v>
      </c>
      <c r="U2123" s="55">
        <v>227.58</v>
      </c>
      <c r="V2123" s="56">
        <v>227.58</v>
      </c>
      <c r="W2123" s="55" t="s">
        <v>340</v>
      </c>
      <c r="X2123" s="55" t="s">
        <v>384</v>
      </c>
      <c r="Y2123" s="55"/>
      <c r="Z2123" s="55" t="s">
        <v>48</v>
      </c>
      <c r="AA2123" s="55" t="s">
        <v>315</v>
      </c>
      <c r="AB2123" s="55" t="s">
        <v>42</v>
      </c>
      <c r="AC2123" s="55" t="s">
        <v>811</v>
      </c>
      <c r="AD2123" s="55" t="s">
        <v>146</v>
      </c>
      <c r="AE2123" s="55"/>
      <c r="AF2123" s="55" t="s">
        <v>396</v>
      </c>
    </row>
    <row r="2124" spans="1:32" x14ac:dyDescent="0.25">
      <c r="A2124" s="55" t="s">
        <v>35</v>
      </c>
      <c r="B2124" s="55" t="s">
        <v>36</v>
      </c>
      <c r="C2124" s="55" t="s">
        <v>37</v>
      </c>
      <c r="D2124" s="55" t="s">
        <v>121</v>
      </c>
      <c r="E2124" s="55" t="s">
        <v>215</v>
      </c>
      <c r="F2124" s="55" t="s">
        <v>216</v>
      </c>
      <c r="G2124" s="55" t="s">
        <v>124</v>
      </c>
      <c r="H2124" s="55" t="s">
        <v>124</v>
      </c>
      <c r="I2124" s="55" t="s">
        <v>42</v>
      </c>
      <c r="J2124" s="55" t="s">
        <v>217</v>
      </c>
      <c r="K2124" s="55" t="s">
        <v>217</v>
      </c>
      <c r="L2124" s="55" t="s">
        <v>43</v>
      </c>
      <c r="M2124" s="55" t="s">
        <v>44</v>
      </c>
      <c r="N2124" s="55" t="s">
        <v>134</v>
      </c>
      <c r="O2124" s="55" t="s">
        <v>42</v>
      </c>
      <c r="P2124" s="55" t="s">
        <v>392</v>
      </c>
      <c r="Q2124" s="55" t="s">
        <v>135</v>
      </c>
      <c r="R2124" s="55" t="s">
        <v>843</v>
      </c>
      <c r="S2124" s="55">
        <v>201309</v>
      </c>
      <c r="T2124" s="55" t="s">
        <v>52</v>
      </c>
      <c r="U2124" s="55">
        <v>0</v>
      </c>
      <c r="V2124" s="56">
        <v>11.38</v>
      </c>
      <c r="W2124" s="55"/>
      <c r="X2124" s="55" t="s">
        <v>384</v>
      </c>
      <c r="Y2124" s="55"/>
      <c r="Z2124" s="55" t="s">
        <v>48</v>
      </c>
      <c r="AA2124" s="55" t="s">
        <v>315</v>
      </c>
      <c r="AB2124" s="55" t="s">
        <v>42</v>
      </c>
      <c r="AC2124" s="55" t="s">
        <v>811</v>
      </c>
      <c r="AD2124" s="55" t="s">
        <v>146</v>
      </c>
      <c r="AE2124" s="55"/>
      <c r="AF2124" s="55" t="s">
        <v>396</v>
      </c>
    </row>
    <row r="2125" spans="1:32" x14ac:dyDescent="0.25">
      <c r="A2125" s="55" t="s">
        <v>35</v>
      </c>
      <c r="B2125" s="55" t="s">
        <v>36</v>
      </c>
      <c r="C2125" s="55" t="s">
        <v>37</v>
      </c>
      <c r="D2125" s="55" t="s">
        <v>121</v>
      </c>
      <c r="E2125" s="55" t="s">
        <v>215</v>
      </c>
      <c r="F2125" s="55" t="s">
        <v>216</v>
      </c>
      <c r="G2125" s="55" t="s">
        <v>124</v>
      </c>
      <c r="H2125" s="55" t="s">
        <v>124</v>
      </c>
      <c r="I2125" s="55" t="s">
        <v>42</v>
      </c>
      <c r="J2125" s="55" t="s">
        <v>217</v>
      </c>
      <c r="K2125" s="55" t="s">
        <v>217</v>
      </c>
      <c r="L2125" s="55" t="s">
        <v>43</v>
      </c>
      <c r="M2125" s="55" t="s">
        <v>44</v>
      </c>
      <c r="N2125" s="55" t="s">
        <v>150</v>
      </c>
      <c r="O2125" s="55" t="s">
        <v>42</v>
      </c>
      <c r="P2125" s="55" t="s">
        <v>388</v>
      </c>
      <c r="Q2125" s="55" t="s">
        <v>389</v>
      </c>
      <c r="R2125" s="55" t="s">
        <v>844</v>
      </c>
      <c r="S2125" s="55">
        <v>201309</v>
      </c>
      <c r="T2125" s="55" t="s">
        <v>52</v>
      </c>
      <c r="U2125" s="55">
        <v>14000</v>
      </c>
      <c r="V2125" s="56">
        <v>14000</v>
      </c>
      <c r="W2125" s="55" t="s">
        <v>340</v>
      </c>
      <c r="X2125" s="55" t="s">
        <v>230</v>
      </c>
      <c r="Y2125" s="55"/>
      <c r="Z2125" s="55" t="s">
        <v>48</v>
      </c>
      <c r="AA2125" s="55" t="s">
        <v>315</v>
      </c>
      <c r="AB2125" s="55" t="s">
        <v>42</v>
      </c>
      <c r="AC2125" s="55" t="s">
        <v>811</v>
      </c>
      <c r="AD2125" s="55" t="s">
        <v>146</v>
      </c>
      <c r="AE2125" s="55"/>
      <c r="AF2125" s="55" t="s">
        <v>391</v>
      </c>
    </row>
    <row r="2126" spans="1:32" x14ac:dyDescent="0.25">
      <c r="A2126" s="55" t="s">
        <v>35</v>
      </c>
      <c r="B2126" s="55" t="s">
        <v>36</v>
      </c>
      <c r="C2126" s="55" t="s">
        <v>37</v>
      </c>
      <c r="D2126" s="55" t="s">
        <v>121</v>
      </c>
      <c r="E2126" s="55" t="s">
        <v>215</v>
      </c>
      <c r="F2126" s="55" t="s">
        <v>216</v>
      </c>
      <c r="G2126" s="55" t="s">
        <v>124</v>
      </c>
      <c r="H2126" s="55" t="s">
        <v>124</v>
      </c>
      <c r="I2126" s="55" t="s">
        <v>42</v>
      </c>
      <c r="J2126" s="55" t="s">
        <v>217</v>
      </c>
      <c r="K2126" s="55" t="s">
        <v>217</v>
      </c>
      <c r="L2126" s="55" t="s">
        <v>43</v>
      </c>
      <c r="M2126" s="55" t="s">
        <v>44</v>
      </c>
      <c r="N2126" s="55" t="s">
        <v>150</v>
      </c>
      <c r="O2126" s="55" t="s">
        <v>42</v>
      </c>
      <c r="P2126" s="55" t="s">
        <v>388</v>
      </c>
      <c r="Q2126" s="55" t="s">
        <v>389</v>
      </c>
      <c r="R2126" s="55" t="s">
        <v>845</v>
      </c>
      <c r="S2126" s="55">
        <v>201309</v>
      </c>
      <c r="T2126" s="55" t="s">
        <v>52</v>
      </c>
      <c r="U2126" s="55">
        <v>138458.79999999999</v>
      </c>
      <c r="V2126" s="56">
        <v>138458.79999999999</v>
      </c>
      <c r="W2126" s="55" t="s">
        <v>340</v>
      </c>
      <c r="X2126" s="55" t="s">
        <v>230</v>
      </c>
      <c r="Y2126" s="55"/>
      <c r="Z2126" s="55" t="s">
        <v>48</v>
      </c>
      <c r="AA2126" s="55" t="s">
        <v>315</v>
      </c>
      <c r="AB2126" s="55" t="s">
        <v>42</v>
      </c>
      <c r="AC2126" s="55" t="s">
        <v>835</v>
      </c>
      <c r="AD2126" s="55" t="s">
        <v>146</v>
      </c>
      <c r="AE2126" s="55"/>
      <c r="AF2126" s="55" t="s">
        <v>391</v>
      </c>
    </row>
    <row r="2127" spans="1:32" x14ac:dyDescent="0.25">
      <c r="A2127" s="55" t="s">
        <v>35</v>
      </c>
      <c r="B2127" s="55" t="s">
        <v>36</v>
      </c>
      <c r="C2127" s="55" t="s">
        <v>37</v>
      </c>
      <c r="D2127" s="55" t="s">
        <v>121</v>
      </c>
      <c r="E2127" s="55" t="s">
        <v>215</v>
      </c>
      <c r="F2127" s="55" t="s">
        <v>216</v>
      </c>
      <c r="G2127" s="55" t="s">
        <v>124</v>
      </c>
      <c r="H2127" s="55" t="s">
        <v>124</v>
      </c>
      <c r="I2127" s="55" t="s">
        <v>42</v>
      </c>
      <c r="J2127" s="55" t="s">
        <v>217</v>
      </c>
      <c r="K2127" s="55" t="s">
        <v>217</v>
      </c>
      <c r="L2127" s="55" t="s">
        <v>43</v>
      </c>
      <c r="M2127" s="55" t="s">
        <v>44</v>
      </c>
      <c r="N2127" s="55" t="s">
        <v>150</v>
      </c>
      <c r="O2127" s="55" t="s">
        <v>42</v>
      </c>
      <c r="P2127" s="55" t="s">
        <v>392</v>
      </c>
      <c r="Q2127" s="55" t="s">
        <v>393</v>
      </c>
      <c r="R2127" s="55" t="s">
        <v>841</v>
      </c>
      <c r="S2127" s="55">
        <v>201309</v>
      </c>
      <c r="T2127" s="55" t="s">
        <v>52</v>
      </c>
      <c r="U2127" s="55">
        <v>227.58</v>
      </c>
      <c r="V2127" s="56">
        <v>227.58</v>
      </c>
      <c r="W2127" s="55" t="s">
        <v>340</v>
      </c>
      <c r="X2127" s="55" t="s">
        <v>384</v>
      </c>
      <c r="Y2127" s="55"/>
      <c r="Z2127" s="55" t="s">
        <v>48</v>
      </c>
      <c r="AA2127" s="55" t="s">
        <v>315</v>
      </c>
      <c r="AB2127" s="55" t="s">
        <v>42</v>
      </c>
      <c r="AC2127" s="55" t="s">
        <v>842</v>
      </c>
      <c r="AD2127" s="55" t="s">
        <v>146</v>
      </c>
      <c r="AE2127" s="55"/>
      <c r="AF2127" s="55" t="s">
        <v>396</v>
      </c>
    </row>
    <row r="2128" spans="1:32" x14ac:dyDescent="0.25">
      <c r="A2128" s="55" t="s">
        <v>35</v>
      </c>
      <c r="B2128" s="55" t="s">
        <v>36</v>
      </c>
      <c r="C2128" s="55" t="s">
        <v>37</v>
      </c>
      <c r="D2128" s="55" t="s">
        <v>121</v>
      </c>
      <c r="E2128" s="55" t="s">
        <v>215</v>
      </c>
      <c r="F2128" s="55" t="s">
        <v>216</v>
      </c>
      <c r="G2128" s="55" t="s">
        <v>124</v>
      </c>
      <c r="H2128" s="55" t="s">
        <v>124</v>
      </c>
      <c r="I2128" s="55" t="s">
        <v>42</v>
      </c>
      <c r="J2128" s="55" t="s">
        <v>217</v>
      </c>
      <c r="K2128" s="55" t="s">
        <v>217</v>
      </c>
      <c r="L2128" s="55" t="s">
        <v>43</v>
      </c>
      <c r="M2128" s="55" t="s">
        <v>44</v>
      </c>
      <c r="N2128" s="55" t="s">
        <v>150</v>
      </c>
      <c r="O2128" s="55" t="s">
        <v>42</v>
      </c>
      <c r="P2128" s="55" t="s">
        <v>392</v>
      </c>
      <c r="Q2128" s="55" t="s">
        <v>393</v>
      </c>
      <c r="R2128" s="55" t="s">
        <v>846</v>
      </c>
      <c r="S2128" s="55">
        <v>201309</v>
      </c>
      <c r="T2128" s="55" t="s">
        <v>52</v>
      </c>
      <c r="U2128" s="55">
        <v>182.06</v>
      </c>
      <c r="V2128" s="56">
        <v>182.06</v>
      </c>
      <c r="W2128" s="55" t="s">
        <v>340</v>
      </c>
      <c r="X2128" s="55" t="s">
        <v>384</v>
      </c>
      <c r="Y2128" s="55"/>
      <c r="Z2128" s="55" t="s">
        <v>48</v>
      </c>
      <c r="AA2128" s="55" t="s">
        <v>315</v>
      </c>
      <c r="AB2128" s="55" t="s">
        <v>42</v>
      </c>
      <c r="AC2128" s="55" t="s">
        <v>842</v>
      </c>
      <c r="AD2128" s="55" t="s">
        <v>146</v>
      </c>
      <c r="AE2128" s="55"/>
      <c r="AF2128" s="55" t="s">
        <v>396</v>
      </c>
    </row>
    <row r="2129" spans="1:32" x14ac:dyDescent="0.25">
      <c r="A2129" s="55" t="s">
        <v>35</v>
      </c>
      <c r="B2129" s="55" t="s">
        <v>36</v>
      </c>
      <c r="C2129" s="55" t="s">
        <v>37</v>
      </c>
      <c r="D2129" s="55" t="s">
        <v>121</v>
      </c>
      <c r="E2129" s="55" t="s">
        <v>215</v>
      </c>
      <c r="F2129" s="55" t="s">
        <v>216</v>
      </c>
      <c r="G2129" s="55" t="s">
        <v>124</v>
      </c>
      <c r="H2129" s="55" t="s">
        <v>124</v>
      </c>
      <c r="I2129" s="55" t="s">
        <v>42</v>
      </c>
      <c r="J2129" s="55" t="s">
        <v>217</v>
      </c>
      <c r="K2129" s="55" t="s">
        <v>217</v>
      </c>
      <c r="L2129" s="55" t="s">
        <v>43</v>
      </c>
      <c r="M2129" s="55" t="s">
        <v>44</v>
      </c>
      <c r="N2129" s="55" t="s">
        <v>134</v>
      </c>
      <c r="O2129" s="55" t="s">
        <v>42</v>
      </c>
      <c r="P2129" s="55" t="s">
        <v>392</v>
      </c>
      <c r="Q2129" s="55" t="s">
        <v>135</v>
      </c>
      <c r="R2129" s="55" t="s">
        <v>846</v>
      </c>
      <c r="S2129" s="55">
        <v>201309</v>
      </c>
      <c r="T2129" s="55" t="s">
        <v>52</v>
      </c>
      <c r="U2129" s="55">
        <v>0</v>
      </c>
      <c r="V2129" s="56">
        <v>8.74</v>
      </c>
      <c r="W2129" s="55"/>
      <c r="X2129" s="55" t="s">
        <v>384</v>
      </c>
      <c r="Y2129" s="55"/>
      <c r="Z2129" s="55" t="s">
        <v>48</v>
      </c>
      <c r="AA2129" s="55" t="s">
        <v>315</v>
      </c>
      <c r="AB2129" s="55" t="s">
        <v>42</v>
      </c>
      <c r="AC2129" s="55" t="s">
        <v>842</v>
      </c>
      <c r="AD2129" s="55" t="s">
        <v>146</v>
      </c>
      <c r="AE2129" s="55"/>
      <c r="AF2129" s="55" t="s">
        <v>396</v>
      </c>
    </row>
    <row r="2130" spans="1:32" x14ac:dyDescent="0.25">
      <c r="A2130" s="55" t="s">
        <v>35</v>
      </c>
      <c r="B2130" s="55" t="s">
        <v>36</v>
      </c>
      <c r="C2130" s="55" t="s">
        <v>37</v>
      </c>
      <c r="D2130" s="55" t="s">
        <v>121</v>
      </c>
      <c r="E2130" s="55" t="s">
        <v>215</v>
      </c>
      <c r="F2130" s="55" t="s">
        <v>216</v>
      </c>
      <c r="G2130" s="55" t="s">
        <v>124</v>
      </c>
      <c r="H2130" s="55" t="s">
        <v>124</v>
      </c>
      <c r="I2130" s="55" t="s">
        <v>42</v>
      </c>
      <c r="J2130" s="55" t="s">
        <v>217</v>
      </c>
      <c r="K2130" s="55" t="s">
        <v>217</v>
      </c>
      <c r="L2130" s="55" t="s">
        <v>43</v>
      </c>
      <c r="M2130" s="55" t="s">
        <v>44</v>
      </c>
      <c r="N2130" s="55" t="s">
        <v>150</v>
      </c>
      <c r="O2130" s="55" t="s">
        <v>42</v>
      </c>
      <c r="P2130" s="55" t="s">
        <v>392</v>
      </c>
      <c r="Q2130" s="55" t="s">
        <v>393</v>
      </c>
      <c r="R2130" s="55" t="s">
        <v>837</v>
      </c>
      <c r="S2130" s="55">
        <v>201309</v>
      </c>
      <c r="T2130" s="55" t="s">
        <v>52</v>
      </c>
      <c r="U2130" s="55">
        <v>227.58</v>
      </c>
      <c r="V2130" s="56">
        <v>227.58</v>
      </c>
      <c r="W2130" s="55" t="s">
        <v>340</v>
      </c>
      <c r="X2130" s="55" t="s">
        <v>384</v>
      </c>
      <c r="Y2130" s="55"/>
      <c r="Z2130" s="55" t="s">
        <v>48</v>
      </c>
      <c r="AA2130" s="55" t="s">
        <v>315</v>
      </c>
      <c r="AB2130" s="55" t="s">
        <v>42</v>
      </c>
      <c r="AC2130" s="55" t="s">
        <v>838</v>
      </c>
      <c r="AD2130" s="55" t="s">
        <v>146</v>
      </c>
      <c r="AE2130" s="55"/>
      <c r="AF2130" s="55" t="s">
        <v>396</v>
      </c>
    </row>
    <row r="2131" spans="1:32" x14ac:dyDescent="0.25">
      <c r="A2131" s="55" t="s">
        <v>35</v>
      </c>
      <c r="B2131" s="55" t="s">
        <v>36</v>
      </c>
      <c r="C2131" s="55" t="s">
        <v>37</v>
      </c>
      <c r="D2131" s="55" t="s">
        <v>121</v>
      </c>
      <c r="E2131" s="55" t="s">
        <v>215</v>
      </c>
      <c r="F2131" s="55" t="s">
        <v>216</v>
      </c>
      <c r="G2131" s="55" t="s">
        <v>124</v>
      </c>
      <c r="H2131" s="55" t="s">
        <v>124</v>
      </c>
      <c r="I2131" s="55" t="s">
        <v>42</v>
      </c>
      <c r="J2131" s="55" t="s">
        <v>231</v>
      </c>
      <c r="K2131" s="55" t="s">
        <v>231</v>
      </c>
      <c r="L2131" s="55" t="s">
        <v>43</v>
      </c>
      <c r="M2131" s="55" t="s">
        <v>44</v>
      </c>
      <c r="N2131" s="55" t="s">
        <v>150</v>
      </c>
      <c r="O2131" s="55" t="s">
        <v>42</v>
      </c>
      <c r="P2131" s="55" t="s">
        <v>392</v>
      </c>
      <c r="Q2131" s="55" t="s">
        <v>393</v>
      </c>
      <c r="R2131" s="55" t="s">
        <v>837</v>
      </c>
      <c r="S2131" s="55">
        <v>201309</v>
      </c>
      <c r="T2131" s="55" t="s">
        <v>52</v>
      </c>
      <c r="U2131" s="55">
        <v>212.41</v>
      </c>
      <c r="V2131" s="56">
        <v>212.41</v>
      </c>
      <c r="W2131" s="55" t="s">
        <v>340</v>
      </c>
      <c r="X2131" s="55" t="s">
        <v>384</v>
      </c>
      <c r="Y2131" s="55"/>
      <c r="Z2131" s="55" t="s">
        <v>48</v>
      </c>
      <c r="AA2131" s="55" t="s">
        <v>315</v>
      </c>
      <c r="AB2131" s="55" t="s">
        <v>42</v>
      </c>
      <c r="AC2131" s="55" t="s">
        <v>838</v>
      </c>
      <c r="AD2131" s="55" t="s">
        <v>146</v>
      </c>
      <c r="AE2131" s="55"/>
      <c r="AF2131" s="55" t="s">
        <v>396</v>
      </c>
    </row>
    <row r="2132" spans="1:32" x14ac:dyDescent="0.25">
      <c r="A2132" s="55" t="s">
        <v>35</v>
      </c>
      <c r="B2132" s="55" t="s">
        <v>36</v>
      </c>
      <c r="C2132" s="55" t="s">
        <v>37</v>
      </c>
      <c r="D2132" s="55" t="s">
        <v>121</v>
      </c>
      <c r="E2132" s="55" t="s">
        <v>215</v>
      </c>
      <c r="F2132" s="55" t="s">
        <v>216</v>
      </c>
      <c r="G2132" s="55" t="s">
        <v>124</v>
      </c>
      <c r="H2132" s="55" t="s">
        <v>124</v>
      </c>
      <c r="I2132" s="55" t="s">
        <v>42</v>
      </c>
      <c r="J2132" s="55" t="s">
        <v>231</v>
      </c>
      <c r="K2132" s="55" t="s">
        <v>231</v>
      </c>
      <c r="L2132" s="55" t="s">
        <v>43</v>
      </c>
      <c r="M2132" s="55" t="s">
        <v>44</v>
      </c>
      <c r="N2132" s="55" t="s">
        <v>150</v>
      </c>
      <c r="O2132" s="55" t="s">
        <v>42</v>
      </c>
      <c r="P2132" s="55" t="s">
        <v>388</v>
      </c>
      <c r="Q2132" s="55" t="s">
        <v>417</v>
      </c>
      <c r="R2132" s="55" t="s">
        <v>849</v>
      </c>
      <c r="S2132" s="55">
        <v>201309</v>
      </c>
      <c r="T2132" s="55" t="s">
        <v>52</v>
      </c>
      <c r="U2132" s="55">
        <v>56870.57</v>
      </c>
      <c r="V2132" s="56">
        <v>56870.57</v>
      </c>
      <c r="W2132" s="55" t="s">
        <v>340</v>
      </c>
      <c r="X2132" s="55" t="s">
        <v>236</v>
      </c>
      <c r="Y2132" s="55"/>
      <c r="Z2132" s="55" t="s">
        <v>48</v>
      </c>
      <c r="AA2132" s="55" t="s">
        <v>315</v>
      </c>
      <c r="AB2132" s="55" t="s">
        <v>42</v>
      </c>
      <c r="AC2132" s="55" t="s">
        <v>850</v>
      </c>
      <c r="AD2132" s="55" t="s">
        <v>146</v>
      </c>
      <c r="AE2132" s="55"/>
      <c r="AF2132" s="55" t="s">
        <v>391</v>
      </c>
    </row>
    <row r="2133" spans="1:32" x14ac:dyDescent="0.25">
      <c r="A2133" s="55" t="s">
        <v>35</v>
      </c>
      <c r="B2133" s="55" t="s">
        <v>36</v>
      </c>
      <c r="C2133" s="55" t="s">
        <v>37</v>
      </c>
      <c r="D2133" s="55" t="s">
        <v>121</v>
      </c>
      <c r="E2133" s="55" t="s">
        <v>215</v>
      </c>
      <c r="F2133" s="55" t="s">
        <v>216</v>
      </c>
      <c r="G2133" s="55" t="s">
        <v>124</v>
      </c>
      <c r="H2133" s="55" t="s">
        <v>124</v>
      </c>
      <c r="I2133" s="55" t="s">
        <v>42</v>
      </c>
      <c r="J2133" s="55" t="s">
        <v>231</v>
      </c>
      <c r="K2133" s="55" t="s">
        <v>231</v>
      </c>
      <c r="L2133" s="55" t="s">
        <v>43</v>
      </c>
      <c r="M2133" s="55" t="s">
        <v>44</v>
      </c>
      <c r="N2133" s="55" t="s">
        <v>150</v>
      </c>
      <c r="O2133" s="55" t="s">
        <v>42</v>
      </c>
      <c r="P2133" s="55" t="s">
        <v>392</v>
      </c>
      <c r="Q2133" s="55" t="s">
        <v>393</v>
      </c>
      <c r="R2133" s="55" t="s">
        <v>841</v>
      </c>
      <c r="S2133" s="55">
        <v>201309</v>
      </c>
      <c r="T2133" s="55" t="s">
        <v>52</v>
      </c>
      <c r="U2133" s="55">
        <v>212.41</v>
      </c>
      <c r="V2133" s="56">
        <v>212.41</v>
      </c>
      <c r="W2133" s="55" t="s">
        <v>340</v>
      </c>
      <c r="X2133" s="55" t="s">
        <v>384</v>
      </c>
      <c r="Y2133" s="55"/>
      <c r="Z2133" s="55" t="s">
        <v>48</v>
      </c>
      <c r="AA2133" s="55" t="s">
        <v>315</v>
      </c>
      <c r="AB2133" s="55" t="s">
        <v>42</v>
      </c>
      <c r="AC2133" s="55" t="s">
        <v>842</v>
      </c>
      <c r="AD2133" s="55" t="s">
        <v>146</v>
      </c>
      <c r="AE2133" s="55"/>
      <c r="AF2133" s="55" t="s">
        <v>396</v>
      </c>
    </row>
    <row r="2134" spans="1:32" x14ac:dyDescent="0.25">
      <c r="A2134" s="55" t="s">
        <v>35</v>
      </c>
      <c r="B2134" s="55" t="s">
        <v>36</v>
      </c>
      <c r="C2134" s="55" t="s">
        <v>37</v>
      </c>
      <c r="D2134" s="55" t="s">
        <v>121</v>
      </c>
      <c r="E2134" s="55" t="s">
        <v>215</v>
      </c>
      <c r="F2134" s="55" t="s">
        <v>216</v>
      </c>
      <c r="G2134" s="55" t="s">
        <v>124</v>
      </c>
      <c r="H2134" s="55" t="s">
        <v>124</v>
      </c>
      <c r="I2134" s="55" t="s">
        <v>42</v>
      </c>
      <c r="J2134" s="55" t="s">
        <v>231</v>
      </c>
      <c r="K2134" s="55" t="s">
        <v>231</v>
      </c>
      <c r="L2134" s="55" t="s">
        <v>43</v>
      </c>
      <c r="M2134" s="55" t="s">
        <v>44</v>
      </c>
      <c r="N2134" s="55" t="s">
        <v>150</v>
      </c>
      <c r="O2134" s="55" t="s">
        <v>42</v>
      </c>
      <c r="P2134" s="55" t="s">
        <v>392</v>
      </c>
      <c r="Q2134" s="55" t="s">
        <v>393</v>
      </c>
      <c r="R2134" s="55" t="s">
        <v>846</v>
      </c>
      <c r="S2134" s="55">
        <v>201309</v>
      </c>
      <c r="T2134" s="55" t="s">
        <v>52</v>
      </c>
      <c r="U2134" s="55">
        <v>169.93</v>
      </c>
      <c r="V2134" s="56">
        <v>169.93</v>
      </c>
      <c r="W2134" s="55" t="s">
        <v>340</v>
      </c>
      <c r="X2134" s="55" t="s">
        <v>384</v>
      </c>
      <c r="Y2134" s="55"/>
      <c r="Z2134" s="55" t="s">
        <v>48</v>
      </c>
      <c r="AA2134" s="55" t="s">
        <v>315</v>
      </c>
      <c r="AB2134" s="55" t="s">
        <v>42</v>
      </c>
      <c r="AC2134" s="55" t="s">
        <v>842</v>
      </c>
      <c r="AD2134" s="55" t="s">
        <v>146</v>
      </c>
      <c r="AE2134" s="55"/>
      <c r="AF2134" s="55" t="s">
        <v>396</v>
      </c>
    </row>
    <row r="2135" spans="1:32" x14ac:dyDescent="0.25">
      <c r="A2135" s="55" t="s">
        <v>35</v>
      </c>
      <c r="B2135" s="55" t="s">
        <v>36</v>
      </c>
      <c r="C2135" s="55" t="s">
        <v>37</v>
      </c>
      <c r="D2135" s="55" t="s">
        <v>121</v>
      </c>
      <c r="E2135" s="55" t="s">
        <v>215</v>
      </c>
      <c r="F2135" s="55" t="s">
        <v>216</v>
      </c>
      <c r="G2135" s="55" t="s">
        <v>124</v>
      </c>
      <c r="H2135" s="55" t="s">
        <v>124</v>
      </c>
      <c r="I2135" s="55" t="s">
        <v>42</v>
      </c>
      <c r="J2135" s="55" t="s">
        <v>231</v>
      </c>
      <c r="K2135" s="55" t="s">
        <v>231</v>
      </c>
      <c r="L2135" s="55" t="s">
        <v>43</v>
      </c>
      <c r="M2135" s="55" t="s">
        <v>44</v>
      </c>
      <c r="N2135" s="55" t="s">
        <v>134</v>
      </c>
      <c r="O2135" s="55" t="s">
        <v>42</v>
      </c>
      <c r="P2135" s="55" t="s">
        <v>392</v>
      </c>
      <c r="Q2135" s="55" t="s">
        <v>135</v>
      </c>
      <c r="R2135" s="55" t="s">
        <v>846</v>
      </c>
      <c r="S2135" s="55">
        <v>201309</v>
      </c>
      <c r="T2135" s="55" t="s">
        <v>52</v>
      </c>
      <c r="U2135" s="55">
        <v>0</v>
      </c>
      <c r="V2135" s="56">
        <v>2.14</v>
      </c>
      <c r="W2135" s="55"/>
      <c r="X2135" s="55" t="s">
        <v>384</v>
      </c>
      <c r="Y2135" s="55"/>
      <c r="Z2135" s="55" t="s">
        <v>48</v>
      </c>
      <c r="AA2135" s="55" t="s">
        <v>315</v>
      </c>
      <c r="AB2135" s="55" t="s">
        <v>42</v>
      </c>
      <c r="AC2135" s="55" t="s">
        <v>842</v>
      </c>
      <c r="AD2135" s="55" t="s">
        <v>146</v>
      </c>
      <c r="AE2135" s="55"/>
      <c r="AF2135" s="55" t="s">
        <v>396</v>
      </c>
    </row>
    <row r="2136" spans="1:32" x14ac:dyDescent="0.25">
      <c r="A2136" s="55" t="s">
        <v>35</v>
      </c>
      <c r="B2136" s="55" t="s">
        <v>36</v>
      </c>
      <c r="C2136" s="55" t="s">
        <v>37</v>
      </c>
      <c r="D2136" s="55" t="s">
        <v>121</v>
      </c>
      <c r="E2136" s="55" t="s">
        <v>215</v>
      </c>
      <c r="F2136" s="55" t="s">
        <v>216</v>
      </c>
      <c r="G2136" s="55" t="s">
        <v>124</v>
      </c>
      <c r="H2136" s="55" t="s">
        <v>124</v>
      </c>
      <c r="I2136" s="55" t="s">
        <v>42</v>
      </c>
      <c r="J2136" s="55" t="s">
        <v>231</v>
      </c>
      <c r="K2136" s="55" t="s">
        <v>231</v>
      </c>
      <c r="L2136" s="55" t="s">
        <v>43</v>
      </c>
      <c r="M2136" s="55" t="s">
        <v>44</v>
      </c>
      <c r="N2136" s="55" t="s">
        <v>856</v>
      </c>
      <c r="O2136" s="55" t="s">
        <v>42</v>
      </c>
      <c r="P2136" s="55" t="s">
        <v>851</v>
      </c>
      <c r="Q2136" s="55" t="s">
        <v>857</v>
      </c>
      <c r="R2136" s="55" t="s">
        <v>852</v>
      </c>
      <c r="S2136" s="55">
        <v>201309</v>
      </c>
      <c r="T2136" s="55" t="s">
        <v>52</v>
      </c>
      <c r="U2136" s="55">
        <v>13500</v>
      </c>
      <c r="V2136" s="56">
        <v>13500</v>
      </c>
      <c r="W2136" s="55" t="s">
        <v>340</v>
      </c>
      <c r="X2136" s="55" t="s">
        <v>853</v>
      </c>
      <c r="Y2136" s="55"/>
      <c r="Z2136" s="55" t="s">
        <v>48</v>
      </c>
      <c r="AA2136" s="55" t="s">
        <v>315</v>
      </c>
      <c r="AB2136" s="55" t="s">
        <v>42</v>
      </c>
      <c r="AC2136" s="55" t="s">
        <v>854</v>
      </c>
      <c r="AD2136" s="55" t="s">
        <v>146</v>
      </c>
      <c r="AE2136" s="55"/>
      <c r="AF2136" s="55" t="s">
        <v>855</v>
      </c>
    </row>
    <row r="2137" spans="1:32" x14ac:dyDescent="0.25">
      <c r="A2137" s="55" t="s">
        <v>35</v>
      </c>
      <c r="B2137" s="55" t="s">
        <v>36</v>
      </c>
      <c r="C2137" s="55" t="s">
        <v>37</v>
      </c>
      <c r="D2137" s="55" t="s">
        <v>121</v>
      </c>
      <c r="E2137" s="55" t="s">
        <v>215</v>
      </c>
      <c r="F2137" s="55" t="s">
        <v>216</v>
      </c>
      <c r="G2137" s="55" t="s">
        <v>124</v>
      </c>
      <c r="H2137" s="55" t="s">
        <v>124</v>
      </c>
      <c r="I2137" s="55" t="s">
        <v>42</v>
      </c>
      <c r="J2137" s="55" t="s">
        <v>231</v>
      </c>
      <c r="K2137" s="55" t="s">
        <v>231</v>
      </c>
      <c r="L2137" s="55" t="s">
        <v>43</v>
      </c>
      <c r="M2137" s="55" t="s">
        <v>44</v>
      </c>
      <c r="N2137" s="55" t="s">
        <v>134</v>
      </c>
      <c r="O2137" s="55" t="s">
        <v>42</v>
      </c>
      <c r="P2137" s="55" t="s">
        <v>851</v>
      </c>
      <c r="Q2137" s="55" t="s">
        <v>135</v>
      </c>
      <c r="R2137" s="55" t="s">
        <v>852</v>
      </c>
      <c r="S2137" s="55">
        <v>201309</v>
      </c>
      <c r="T2137" s="55" t="s">
        <v>52</v>
      </c>
      <c r="U2137" s="55">
        <v>0</v>
      </c>
      <c r="V2137" s="56">
        <v>648</v>
      </c>
      <c r="W2137" s="55"/>
      <c r="X2137" s="55" t="s">
        <v>853</v>
      </c>
      <c r="Y2137" s="55"/>
      <c r="Z2137" s="55" t="s">
        <v>48</v>
      </c>
      <c r="AA2137" s="55" t="s">
        <v>315</v>
      </c>
      <c r="AB2137" s="55" t="s">
        <v>42</v>
      </c>
      <c r="AC2137" s="55" t="s">
        <v>854</v>
      </c>
      <c r="AD2137" s="55" t="s">
        <v>146</v>
      </c>
      <c r="AE2137" s="55"/>
      <c r="AF2137" s="55" t="s">
        <v>855</v>
      </c>
    </row>
    <row r="2138" spans="1:32" x14ac:dyDescent="0.25">
      <c r="A2138" s="55" t="s">
        <v>35</v>
      </c>
      <c r="B2138" s="55" t="s">
        <v>36</v>
      </c>
      <c r="C2138" s="55" t="s">
        <v>37</v>
      </c>
      <c r="D2138" s="55" t="s">
        <v>121</v>
      </c>
      <c r="E2138" s="55" t="s">
        <v>215</v>
      </c>
      <c r="F2138" s="55" t="s">
        <v>216</v>
      </c>
      <c r="G2138" s="55" t="s">
        <v>124</v>
      </c>
      <c r="H2138" s="55" t="s">
        <v>124</v>
      </c>
      <c r="I2138" s="55" t="s">
        <v>42</v>
      </c>
      <c r="J2138" s="55" t="s">
        <v>231</v>
      </c>
      <c r="K2138" s="55" t="s">
        <v>231</v>
      </c>
      <c r="L2138" s="55" t="s">
        <v>43</v>
      </c>
      <c r="M2138" s="55" t="s">
        <v>44</v>
      </c>
      <c r="N2138" s="55" t="s">
        <v>856</v>
      </c>
      <c r="O2138" s="55" t="s">
        <v>42</v>
      </c>
      <c r="P2138" s="55" t="s">
        <v>851</v>
      </c>
      <c r="Q2138" s="55" t="s">
        <v>857</v>
      </c>
      <c r="R2138" s="55" t="s">
        <v>858</v>
      </c>
      <c r="S2138" s="55">
        <v>201309</v>
      </c>
      <c r="T2138" s="55" t="s">
        <v>52</v>
      </c>
      <c r="U2138" s="55">
        <v>1514.6200000000001</v>
      </c>
      <c r="V2138" s="56">
        <v>1514.62</v>
      </c>
      <c r="W2138" s="55" t="s">
        <v>340</v>
      </c>
      <c r="X2138" s="55" t="s">
        <v>853</v>
      </c>
      <c r="Y2138" s="55"/>
      <c r="Z2138" s="55" t="s">
        <v>48</v>
      </c>
      <c r="AA2138" s="55" t="s">
        <v>315</v>
      </c>
      <c r="AB2138" s="55" t="s">
        <v>42</v>
      </c>
      <c r="AC2138" s="55" t="s">
        <v>854</v>
      </c>
      <c r="AD2138" s="55" t="s">
        <v>146</v>
      </c>
      <c r="AE2138" s="55"/>
      <c r="AF2138" s="55" t="s">
        <v>855</v>
      </c>
    </row>
    <row r="2139" spans="1:32" x14ac:dyDescent="0.25">
      <c r="A2139" s="55" t="s">
        <v>35</v>
      </c>
      <c r="B2139" s="55" t="s">
        <v>36</v>
      </c>
      <c r="C2139" s="55" t="s">
        <v>37</v>
      </c>
      <c r="D2139" s="55" t="s">
        <v>121</v>
      </c>
      <c r="E2139" s="55" t="s">
        <v>215</v>
      </c>
      <c r="F2139" s="55" t="s">
        <v>216</v>
      </c>
      <c r="G2139" s="55" t="s">
        <v>124</v>
      </c>
      <c r="H2139" s="55" t="s">
        <v>124</v>
      </c>
      <c r="I2139" s="55" t="s">
        <v>42</v>
      </c>
      <c r="J2139" s="55" t="s">
        <v>237</v>
      </c>
      <c r="K2139" s="55" t="s">
        <v>237</v>
      </c>
      <c r="L2139" s="55" t="s">
        <v>43</v>
      </c>
      <c r="M2139" s="55" t="s">
        <v>44</v>
      </c>
      <c r="N2139" s="55" t="s">
        <v>150</v>
      </c>
      <c r="O2139" s="55" t="s">
        <v>42</v>
      </c>
      <c r="P2139" s="55" t="s">
        <v>392</v>
      </c>
      <c r="Q2139" s="55" t="s">
        <v>393</v>
      </c>
      <c r="R2139" s="55" t="s">
        <v>843</v>
      </c>
      <c r="S2139" s="55">
        <v>201309</v>
      </c>
      <c r="T2139" s="55" t="s">
        <v>52</v>
      </c>
      <c r="U2139" s="55">
        <v>227.58</v>
      </c>
      <c r="V2139" s="56">
        <v>227.58</v>
      </c>
      <c r="W2139" s="55" t="s">
        <v>340</v>
      </c>
      <c r="X2139" s="55" t="s">
        <v>384</v>
      </c>
      <c r="Y2139" s="55"/>
      <c r="Z2139" s="55" t="s">
        <v>48</v>
      </c>
      <c r="AA2139" s="55" t="s">
        <v>315</v>
      </c>
      <c r="AB2139" s="55" t="s">
        <v>42</v>
      </c>
      <c r="AC2139" s="55" t="s">
        <v>811</v>
      </c>
      <c r="AD2139" s="55" t="s">
        <v>146</v>
      </c>
      <c r="AE2139" s="55"/>
      <c r="AF2139" s="55" t="s">
        <v>396</v>
      </c>
    </row>
    <row r="2140" spans="1:32" x14ac:dyDescent="0.25">
      <c r="A2140" s="55" t="s">
        <v>35</v>
      </c>
      <c r="B2140" s="55" t="s">
        <v>36</v>
      </c>
      <c r="C2140" s="55" t="s">
        <v>37</v>
      </c>
      <c r="D2140" s="55" t="s">
        <v>121</v>
      </c>
      <c r="E2140" s="55" t="s">
        <v>215</v>
      </c>
      <c r="F2140" s="55" t="s">
        <v>216</v>
      </c>
      <c r="G2140" s="55" t="s">
        <v>124</v>
      </c>
      <c r="H2140" s="55" t="s">
        <v>124</v>
      </c>
      <c r="I2140" s="55" t="s">
        <v>42</v>
      </c>
      <c r="J2140" s="55" t="s">
        <v>237</v>
      </c>
      <c r="K2140" s="55" t="s">
        <v>237</v>
      </c>
      <c r="L2140" s="55" t="s">
        <v>43</v>
      </c>
      <c r="M2140" s="55" t="s">
        <v>44</v>
      </c>
      <c r="N2140" s="55" t="s">
        <v>134</v>
      </c>
      <c r="O2140" s="55" t="s">
        <v>42</v>
      </c>
      <c r="P2140" s="55" t="s">
        <v>392</v>
      </c>
      <c r="Q2140" s="55" t="s">
        <v>135</v>
      </c>
      <c r="R2140" s="55" t="s">
        <v>843</v>
      </c>
      <c r="S2140" s="55">
        <v>201309</v>
      </c>
      <c r="T2140" s="55" t="s">
        <v>52</v>
      </c>
      <c r="U2140" s="55">
        <v>0</v>
      </c>
      <c r="V2140" s="56">
        <v>11.38</v>
      </c>
      <c r="W2140" s="55"/>
      <c r="X2140" s="55" t="s">
        <v>384</v>
      </c>
      <c r="Y2140" s="55"/>
      <c r="Z2140" s="55" t="s">
        <v>48</v>
      </c>
      <c r="AA2140" s="55" t="s">
        <v>315</v>
      </c>
      <c r="AB2140" s="55" t="s">
        <v>42</v>
      </c>
      <c r="AC2140" s="55" t="s">
        <v>811</v>
      </c>
      <c r="AD2140" s="55" t="s">
        <v>146</v>
      </c>
      <c r="AE2140" s="55"/>
      <c r="AF2140" s="55" t="s">
        <v>396</v>
      </c>
    </row>
    <row r="2141" spans="1:32" x14ac:dyDescent="0.25">
      <c r="A2141" s="55" t="s">
        <v>35</v>
      </c>
      <c r="B2141" s="55" t="s">
        <v>36</v>
      </c>
      <c r="C2141" s="55" t="s">
        <v>37</v>
      </c>
      <c r="D2141" s="55" t="s">
        <v>121</v>
      </c>
      <c r="E2141" s="55" t="s">
        <v>215</v>
      </c>
      <c r="F2141" s="55" t="s">
        <v>216</v>
      </c>
      <c r="G2141" s="55" t="s">
        <v>124</v>
      </c>
      <c r="H2141" s="55" t="s">
        <v>124</v>
      </c>
      <c r="I2141" s="55" t="s">
        <v>42</v>
      </c>
      <c r="J2141" s="55" t="s">
        <v>237</v>
      </c>
      <c r="K2141" s="55" t="s">
        <v>237</v>
      </c>
      <c r="L2141" s="55" t="s">
        <v>43</v>
      </c>
      <c r="M2141" s="55" t="s">
        <v>44</v>
      </c>
      <c r="N2141" s="55" t="s">
        <v>150</v>
      </c>
      <c r="O2141" s="55" t="s">
        <v>42</v>
      </c>
      <c r="P2141" s="55" t="s">
        <v>424</v>
      </c>
      <c r="Q2141" s="55" t="s">
        <v>425</v>
      </c>
      <c r="R2141" s="55" t="s">
        <v>861</v>
      </c>
      <c r="S2141" s="55">
        <v>201309</v>
      </c>
      <c r="T2141" s="55" t="s">
        <v>52</v>
      </c>
      <c r="U2141" s="55">
        <v>143115.98000000001</v>
      </c>
      <c r="V2141" s="56">
        <v>143115.98000000001</v>
      </c>
      <c r="W2141" s="55" t="s">
        <v>340</v>
      </c>
      <c r="X2141" s="55" t="s">
        <v>422</v>
      </c>
      <c r="Y2141" s="55"/>
      <c r="Z2141" s="55" t="s">
        <v>48</v>
      </c>
      <c r="AA2141" s="55" t="s">
        <v>315</v>
      </c>
      <c r="AB2141" s="55" t="s">
        <v>42</v>
      </c>
      <c r="AC2141" s="55" t="s">
        <v>835</v>
      </c>
      <c r="AD2141" s="55" t="s">
        <v>146</v>
      </c>
      <c r="AE2141" s="55"/>
      <c r="AF2141" s="55" t="s">
        <v>427</v>
      </c>
    </row>
    <row r="2142" spans="1:32" x14ac:dyDescent="0.25">
      <c r="A2142" s="55" t="s">
        <v>35</v>
      </c>
      <c r="B2142" s="55" t="s">
        <v>36</v>
      </c>
      <c r="C2142" s="55" t="s">
        <v>37</v>
      </c>
      <c r="D2142" s="55" t="s">
        <v>121</v>
      </c>
      <c r="E2142" s="55" t="s">
        <v>215</v>
      </c>
      <c r="F2142" s="55" t="s">
        <v>216</v>
      </c>
      <c r="G2142" s="55" t="s">
        <v>124</v>
      </c>
      <c r="H2142" s="55" t="s">
        <v>124</v>
      </c>
      <c r="I2142" s="55" t="s">
        <v>42</v>
      </c>
      <c r="J2142" s="55" t="s">
        <v>237</v>
      </c>
      <c r="K2142" s="55" t="s">
        <v>237</v>
      </c>
      <c r="L2142" s="55" t="s">
        <v>43</v>
      </c>
      <c r="M2142" s="55" t="s">
        <v>44</v>
      </c>
      <c r="N2142" s="55" t="s">
        <v>150</v>
      </c>
      <c r="O2142" s="55" t="s">
        <v>42</v>
      </c>
      <c r="P2142" s="55" t="s">
        <v>392</v>
      </c>
      <c r="Q2142" s="55" t="s">
        <v>393</v>
      </c>
      <c r="R2142" s="55" t="s">
        <v>846</v>
      </c>
      <c r="S2142" s="55">
        <v>201309</v>
      </c>
      <c r="T2142" s="55" t="s">
        <v>52</v>
      </c>
      <c r="U2142" s="55">
        <v>182.06</v>
      </c>
      <c r="V2142" s="56">
        <v>182.06</v>
      </c>
      <c r="W2142" s="55" t="s">
        <v>340</v>
      </c>
      <c r="X2142" s="55" t="s">
        <v>384</v>
      </c>
      <c r="Y2142" s="55"/>
      <c r="Z2142" s="55" t="s">
        <v>48</v>
      </c>
      <c r="AA2142" s="55" t="s">
        <v>315</v>
      </c>
      <c r="AB2142" s="55" t="s">
        <v>42</v>
      </c>
      <c r="AC2142" s="55" t="s">
        <v>842</v>
      </c>
      <c r="AD2142" s="55" t="s">
        <v>146</v>
      </c>
      <c r="AE2142" s="55"/>
      <c r="AF2142" s="55" t="s">
        <v>396</v>
      </c>
    </row>
    <row r="2143" spans="1:32" x14ac:dyDescent="0.25">
      <c r="A2143" s="55" t="s">
        <v>35</v>
      </c>
      <c r="B2143" s="55" t="s">
        <v>36</v>
      </c>
      <c r="C2143" s="55" t="s">
        <v>37</v>
      </c>
      <c r="D2143" s="55" t="s">
        <v>121</v>
      </c>
      <c r="E2143" s="55" t="s">
        <v>215</v>
      </c>
      <c r="F2143" s="55" t="s">
        <v>216</v>
      </c>
      <c r="G2143" s="55" t="s">
        <v>124</v>
      </c>
      <c r="H2143" s="55" t="s">
        <v>124</v>
      </c>
      <c r="I2143" s="55" t="s">
        <v>42</v>
      </c>
      <c r="J2143" s="55" t="s">
        <v>237</v>
      </c>
      <c r="K2143" s="55" t="s">
        <v>237</v>
      </c>
      <c r="L2143" s="55" t="s">
        <v>43</v>
      </c>
      <c r="M2143" s="55" t="s">
        <v>44</v>
      </c>
      <c r="N2143" s="55" t="s">
        <v>150</v>
      </c>
      <c r="O2143" s="55" t="s">
        <v>42</v>
      </c>
      <c r="P2143" s="55" t="s">
        <v>392</v>
      </c>
      <c r="Q2143" s="55" t="s">
        <v>393</v>
      </c>
      <c r="R2143" s="55" t="s">
        <v>841</v>
      </c>
      <c r="S2143" s="55">
        <v>201309</v>
      </c>
      <c r="T2143" s="55" t="s">
        <v>52</v>
      </c>
      <c r="U2143" s="55">
        <v>227.58</v>
      </c>
      <c r="V2143" s="56">
        <v>227.58</v>
      </c>
      <c r="W2143" s="55" t="s">
        <v>340</v>
      </c>
      <c r="X2143" s="55" t="s">
        <v>384</v>
      </c>
      <c r="Y2143" s="55"/>
      <c r="Z2143" s="55" t="s">
        <v>48</v>
      </c>
      <c r="AA2143" s="55" t="s">
        <v>315</v>
      </c>
      <c r="AB2143" s="55" t="s">
        <v>42</v>
      </c>
      <c r="AC2143" s="55" t="s">
        <v>842</v>
      </c>
      <c r="AD2143" s="55" t="s">
        <v>146</v>
      </c>
      <c r="AE2143" s="55"/>
      <c r="AF2143" s="55" t="s">
        <v>396</v>
      </c>
    </row>
    <row r="2144" spans="1:32" x14ac:dyDescent="0.25">
      <c r="A2144" s="55" t="s">
        <v>35</v>
      </c>
      <c r="B2144" s="55" t="s">
        <v>36</v>
      </c>
      <c r="C2144" s="55" t="s">
        <v>37</v>
      </c>
      <c r="D2144" s="55" t="s">
        <v>121</v>
      </c>
      <c r="E2144" s="55" t="s">
        <v>215</v>
      </c>
      <c r="F2144" s="55" t="s">
        <v>216</v>
      </c>
      <c r="G2144" s="55" t="s">
        <v>124</v>
      </c>
      <c r="H2144" s="55" t="s">
        <v>124</v>
      </c>
      <c r="I2144" s="55" t="s">
        <v>42</v>
      </c>
      <c r="J2144" s="55" t="s">
        <v>237</v>
      </c>
      <c r="K2144" s="55" t="s">
        <v>237</v>
      </c>
      <c r="L2144" s="55" t="s">
        <v>43</v>
      </c>
      <c r="M2144" s="55" t="s">
        <v>44</v>
      </c>
      <c r="N2144" s="55" t="s">
        <v>150</v>
      </c>
      <c r="O2144" s="55" t="s">
        <v>42</v>
      </c>
      <c r="P2144" s="55" t="s">
        <v>392</v>
      </c>
      <c r="Q2144" s="55" t="s">
        <v>393</v>
      </c>
      <c r="R2144" s="55" t="s">
        <v>837</v>
      </c>
      <c r="S2144" s="55">
        <v>201309</v>
      </c>
      <c r="T2144" s="55" t="s">
        <v>52</v>
      </c>
      <c r="U2144" s="55">
        <v>227.58</v>
      </c>
      <c r="V2144" s="56">
        <v>227.58</v>
      </c>
      <c r="W2144" s="55" t="s">
        <v>340</v>
      </c>
      <c r="X2144" s="55" t="s">
        <v>384</v>
      </c>
      <c r="Y2144" s="55"/>
      <c r="Z2144" s="55" t="s">
        <v>48</v>
      </c>
      <c r="AA2144" s="55" t="s">
        <v>315</v>
      </c>
      <c r="AB2144" s="55" t="s">
        <v>42</v>
      </c>
      <c r="AC2144" s="55" t="s">
        <v>838</v>
      </c>
      <c r="AD2144" s="55" t="s">
        <v>146</v>
      </c>
      <c r="AE2144" s="55"/>
      <c r="AF2144" s="55" t="s">
        <v>396</v>
      </c>
    </row>
    <row r="2145" spans="1:32" x14ac:dyDescent="0.25">
      <c r="A2145" s="55" t="s">
        <v>35</v>
      </c>
      <c r="B2145" s="55" t="s">
        <v>36</v>
      </c>
      <c r="C2145" s="55" t="s">
        <v>37</v>
      </c>
      <c r="D2145" s="55" t="s">
        <v>121</v>
      </c>
      <c r="E2145" s="55" t="s">
        <v>215</v>
      </c>
      <c r="F2145" s="55" t="s">
        <v>216</v>
      </c>
      <c r="G2145" s="55" t="s">
        <v>124</v>
      </c>
      <c r="H2145" s="55" t="s">
        <v>124</v>
      </c>
      <c r="I2145" s="55" t="s">
        <v>42</v>
      </c>
      <c r="J2145" s="55" t="s">
        <v>237</v>
      </c>
      <c r="K2145" s="55" t="s">
        <v>237</v>
      </c>
      <c r="L2145" s="55" t="s">
        <v>43</v>
      </c>
      <c r="M2145" s="55" t="s">
        <v>44</v>
      </c>
      <c r="N2145" s="55" t="s">
        <v>856</v>
      </c>
      <c r="O2145" s="55" t="s">
        <v>42</v>
      </c>
      <c r="P2145" s="55" t="s">
        <v>851</v>
      </c>
      <c r="Q2145" s="55" t="s">
        <v>857</v>
      </c>
      <c r="R2145" s="55" t="s">
        <v>858</v>
      </c>
      <c r="S2145" s="55">
        <v>201309</v>
      </c>
      <c r="T2145" s="55" t="s">
        <v>52</v>
      </c>
      <c r="U2145" s="55">
        <v>3534.13</v>
      </c>
      <c r="V2145" s="56">
        <v>3534.13</v>
      </c>
      <c r="W2145" s="55" t="s">
        <v>340</v>
      </c>
      <c r="X2145" s="55" t="s">
        <v>853</v>
      </c>
      <c r="Y2145" s="55"/>
      <c r="Z2145" s="55" t="s">
        <v>48</v>
      </c>
      <c r="AA2145" s="55" t="s">
        <v>315</v>
      </c>
      <c r="AB2145" s="55" t="s">
        <v>42</v>
      </c>
      <c r="AC2145" s="55" t="s">
        <v>854</v>
      </c>
      <c r="AD2145" s="55" t="s">
        <v>146</v>
      </c>
      <c r="AE2145" s="55"/>
      <c r="AF2145" s="55" t="s">
        <v>855</v>
      </c>
    </row>
    <row r="2146" spans="1:32" x14ac:dyDescent="0.25">
      <c r="A2146" s="55" t="s">
        <v>35</v>
      </c>
      <c r="B2146" s="55" t="s">
        <v>36</v>
      </c>
      <c r="C2146" s="55" t="s">
        <v>37</v>
      </c>
      <c r="D2146" s="55" t="s">
        <v>121</v>
      </c>
      <c r="E2146" s="55" t="s">
        <v>215</v>
      </c>
      <c r="F2146" s="55" t="s">
        <v>216</v>
      </c>
      <c r="G2146" s="55" t="s">
        <v>124</v>
      </c>
      <c r="H2146" s="55" t="s">
        <v>124</v>
      </c>
      <c r="I2146" s="55" t="s">
        <v>42</v>
      </c>
      <c r="J2146" s="55" t="s">
        <v>237</v>
      </c>
      <c r="K2146" s="55" t="s">
        <v>237</v>
      </c>
      <c r="L2146" s="55" t="s">
        <v>43</v>
      </c>
      <c r="M2146" s="55" t="s">
        <v>44</v>
      </c>
      <c r="N2146" s="55" t="s">
        <v>856</v>
      </c>
      <c r="O2146" s="55" t="s">
        <v>42</v>
      </c>
      <c r="P2146" s="55" t="s">
        <v>851</v>
      </c>
      <c r="Q2146" s="55" t="s">
        <v>857</v>
      </c>
      <c r="R2146" s="55" t="s">
        <v>852</v>
      </c>
      <c r="S2146" s="55">
        <v>201309</v>
      </c>
      <c r="T2146" s="55" t="s">
        <v>52</v>
      </c>
      <c r="U2146" s="55">
        <v>31500</v>
      </c>
      <c r="V2146" s="56">
        <v>31500</v>
      </c>
      <c r="W2146" s="55" t="s">
        <v>340</v>
      </c>
      <c r="X2146" s="55" t="s">
        <v>853</v>
      </c>
      <c r="Y2146" s="55"/>
      <c r="Z2146" s="55" t="s">
        <v>48</v>
      </c>
      <c r="AA2146" s="55" t="s">
        <v>315</v>
      </c>
      <c r="AB2146" s="55" t="s">
        <v>42</v>
      </c>
      <c r="AC2146" s="55" t="s">
        <v>854</v>
      </c>
      <c r="AD2146" s="55" t="s">
        <v>146</v>
      </c>
      <c r="AE2146" s="55"/>
      <c r="AF2146" s="55" t="s">
        <v>855</v>
      </c>
    </row>
    <row r="2147" spans="1:32" x14ac:dyDescent="0.25">
      <c r="A2147" s="55" t="s">
        <v>35</v>
      </c>
      <c r="B2147" s="55" t="s">
        <v>36</v>
      </c>
      <c r="C2147" s="55" t="s">
        <v>37</v>
      </c>
      <c r="D2147" s="55" t="s">
        <v>121</v>
      </c>
      <c r="E2147" s="55" t="s">
        <v>215</v>
      </c>
      <c r="F2147" s="55" t="s">
        <v>216</v>
      </c>
      <c r="G2147" s="55" t="s">
        <v>124</v>
      </c>
      <c r="H2147" s="55" t="s">
        <v>124</v>
      </c>
      <c r="I2147" s="55" t="s">
        <v>42</v>
      </c>
      <c r="J2147" s="55" t="s">
        <v>237</v>
      </c>
      <c r="K2147" s="55" t="s">
        <v>237</v>
      </c>
      <c r="L2147" s="55" t="s">
        <v>43</v>
      </c>
      <c r="M2147" s="55" t="s">
        <v>44</v>
      </c>
      <c r="N2147" s="55" t="s">
        <v>134</v>
      </c>
      <c r="O2147" s="55" t="s">
        <v>42</v>
      </c>
      <c r="P2147" s="55" t="s">
        <v>851</v>
      </c>
      <c r="Q2147" s="55" t="s">
        <v>135</v>
      </c>
      <c r="R2147" s="55" t="s">
        <v>852</v>
      </c>
      <c r="S2147" s="55">
        <v>201309</v>
      </c>
      <c r="T2147" s="55" t="s">
        <v>52</v>
      </c>
      <c r="U2147" s="55">
        <v>0</v>
      </c>
      <c r="V2147" s="56">
        <v>1052</v>
      </c>
      <c r="W2147" s="55"/>
      <c r="X2147" s="55" t="s">
        <v>853</v>
      </c>
      <c r="Y2147" s="55"/>
      <c r="Z2147" s="55" t="s">
        <v>48</v>
      </c>
      <c r="AA2147" s="55" t="s">
        <v>315</v>
      </c>
      <c r="AB2147" s="55" t="s">
        <v>42</v>
      </c>
      <c r="AC2147" s="55" t="s">
        <v>854</v>
      </c>
      <c r="AD2147" s="55" t="s">
        <v>146</v>
      </c>
      <c r="AE2147" s="55"/>
      <c r="AF2147" s="55" t="s">
        <v>855</v>
      </c>
    </row>
    <row r="2148" spans="1:32" x14ac:dyDescent="0.25">
      <c r="A2148" s="55" t="s">
        <v>35</v>
      </c>
      <c r="B2148" s="55" t="s">
        <v>36</v>
      </c>
      <c r="C2148" s="55" t="s">
        <v>37</v>
      </c>
      <c r="D2148" s="55" t="s">
        <v>121</v>
      </c>
      <c r="E2148" s="55" t="s">
        <v>215</v>
      </c>
      <c r="F2148" s="55" t="s">
        <v>216</v>
      </c>
      <c r="G2148" s="55" t="s">
        <v>124</v>
      </c>
      <c r="H2148" s="55" t="s">
        <v>124</v>
      </c>
      <c r="I2148" s="55" t="s">
        <v>42</v>
      </c>
      <c r="J2148" s="55" t="s">
        <v>250</v>
      </c>
      <c r="K2148" s="55" t="s">
        <v>250</v>
      </c>
      <c r="L2148" s="55" t="s">
        <v>43</v>
      </c>
      <c r="M2148" s="55" t="s">
        <v>44</v>
      </c>
      <c r="N2148" s="55" t="s">
        <v>150</v>
      </c>
      <c r="O2148" s="55" t="s">
        <v>42</v>
      </c>
      <c r="P2148" s="55" t="s">
        <v>392</v>
      </c>
      <c r="Q2148" s="55" t="s">
        <v>393</v>
      </c>
      <c r="R2148" s="55" t="s">
        <v>843</v>
      </c>
      <c r="S2148" s="55">
        <v>201309</v>
      </c>
      <c r="T2148" s="55" t="s">
        <v>52</v>
      </c>
      <c r="U2148" s="55">
        <v>212.41</v>
      </c>
      <c r="V2148" s="56">
        <v>212.41</v>
      </c>
      <c r="W2148" s="55" t="s">
        <v>340</v>
      </c>
      <c r="X2148" s="55" t="s">
        <v>384</v>
      </c>
      <c r="Y2148" s="55"/>
      <c r="Z2148" s="55" t="s">
        <v>48</v>
      </c>
      <c r="AA2148" s="55" t="s">
        <v>315</v>
      </c>
      <c r="AB2148" s="55" t="s">
        <v>42</v>
      </c>
      <c r="AC2148" s="55" t="s">
        <v>811</v>
      </c>
      <c r="AD2148" s="55" t="s">
        <v>146</v>
      </c>
      <c r="AE2148" s="55"/>
      <c r="AF2148" s="55" t="s">
        <v>396</v>
      </c>
    </row>
    <row r="2149" spans="1:32" x14ac:dyDescent="0.25">
      <c r="A2149" s="55" t="s">
        <v>35</v>
      </c>
      <c r="B2149" s="55" t="s">
        <v>36</v>
      </c>
      <c r="C2149" s="55" t="s">
        <v>37</v>
      </c>
      <c r="D2149" s="55" t="s">
        <v>121</v>
      </c>
      <c r="E2149" s="55" t="s">
        <v>215</v>
      </c>
      <c r="F2149" s="55" t="s">
        <v>216</v>
      </c>
      <c r="G2149" s="55" t="s">
        <v>124</v>
      </c>
      <c r="H2149" s="55" t="s">
        <v>124</v>
      </c>
      <c r="I2149" s="55" t="s">
        <v>42</v>
      </c>
      <c r="J2149" s="55" t="s">
        <v>250</v>
      </c>
      <c r="K2149" s="55" t="s">
        <v>250</v>
      </c>
      <c r="L2149" s="55" t="s">
        <v>43</v>
      </c>
      <c r="M2149" s="55" t="s">
        <v>44</v>
      </c>
      <c r="N2149" s="55" t="s">
        <v>134</v>
      </c>
      <c r="O2149" s="55" t="s">
        <v>42</v>
      </c>
      <c r="P2149" s="55" t="s">
        <v>392</v>
      </c>
      <c r="Q2149" s="55" t="s">
        <v>135</v>
      </c>
      <c r="R2149" s="55" t="s">
        <v>843</v>
      </c>
      <c r="S2149" s="55">
        <v>201309</v>
      </c>
      <c r="T2149" s="55" t="s">
        <v>52</v>
      </c>
      <c r="U2149" s="55">
        <v>0</v>
      </c>
      <c r="V2149" s="56">
        <v>10.62</v>
      </c>
      <c r="W2149" s="55"/>
      <c r="X2149" s="55" t="s">
        <v>384</v>
      </c>
      <c r="Y2149" s="55"/>
      <c r="Z2149" s="55" t="s">
        <v>48</v>
      </c>
      <c r="AA2149" s="55" t="s">
        <v>315</v>
      </c>
      <c r="AB2149" s="55" t="s">
        <v>42</v>
      </c>
      <c r="AC2149" s="55" t="s">
        <v>811</v>
      </c>
      <c r="AD2149" s="55" t="s">
        <v>146</v>
      </c>
      <c r="AE2149" s="55"/>
      <c r="AF2149" s="55" t="s">
        <v>396</v>
      </c>
    </row>
    <row r="2150" spans="1:32" x14ac:dyDescent="0.25">
      <c r="A2150" s="55" t="s">
        <v>35</v>
      </c>
      <c r="B2150" s="55" t="s">
        <v>36</v>
      </c>
      <c r="C2150" s="55" t="s">
        <v>37</v>
      </c>
      <c r="D2150" s="55" t="s">
        <v>121</v>
      </c>
      <c r="E2150" s="55" t="s">
        <v>215</v>
      </c>
      <c r="F2150" s="55" t="s">
        <v>216</v>
      </c>
      <c r="G2150" s="55" t="s">
        <v>124</v>
      </c>
      <c r="H2150" s="55" t="s">
        <v>124</v>
      </c>
      <c r="I2150" s="55" t="s">
        <v>42</v>
      </c>
      <c r="J2150" s="55" t="s">
        <v>250</v>
      </c>
      <c r="K2150" s="55" t="s">
        <v>250</v>
      </c>
      <c r="L2150" s="55" t="s">
        <v>43</v>
      </c>
      <c r="M2150" s="55" t="s">
        <v>44</v>
      </c>
      <c r="N2150" s="55" t="s">
        <v>150</v>
      </c>
      <c r="O2150" s="55" t="s">
        <v>42</v>
      </c>
      <c r="P2150" s="55" t="s">
        <v>430</v>
      </c>
      <c r="Q2150" s="55" t="s">
        <v>431</v>
      </c>
      <c r="R2150" s="55" t="s">
        <v>865</v>
      </c>
      <c r="S2150" s="55">
        <v>201309</v>
      </c>
      <c r="T2150" s="55" t="s">
        <v>52</v>
      </c>
      <c r="U2150" s="55">
        <v>82302</v>
      </c>
      <c r="V2150" s="56">
        <v>82302</v>
      </c>
      <c r="W2150" s="55" t="s">
        <v>340</v>
      </c>
      <c r="X2150" s="55" t="s">
        <v>433</v>
      </c>
      <c r="Y2150" s="55"/>
      <c r="Z2150" s="55" t="s">
        <v>48</v>
      </c>
      <c r="AA2150" s="55" t="s">
        <v>315</v>
      </c>
      <c r="AB2150" s="55" t="s">
        <v>42</v>
      </c>
      <c r="AC2150" s="55" t="s">
        <v>866</v>
      </c>
      <c r="AD2150" s="55" t="s">
        <v>146</v>
      </c>
      <c r="AE2150" s="55"/>
      <c r="AF2150" s="55" t="s">
        <v>434</v>
      </c>
    </row>
    <row r="2151" spans="1:32" x14ac:dyDescent="0.25">
      <c r="A2151" s="55" t="s">
        <v>35</v>
      </c>
      <c r="B2151" s="55" t="s">
        <v>36</v>
      </c>
      <c r="C2151" s="55" t="s">
        <v>37</v>
      </c>
      <c r="D2151" s="55" t="s">
        <v>121</v>
      </c>
      <c r="E2151" s="55" t="s">
        <v>215</v>
      </c>
      <c r="F2151" s="55" t="s">
        <v>216</v>
      </c>
      <c r="G2151" s="55" t="s">
        <v>124</v>
      </c>
      <c r="H2151" s="55" t="s">
        <v>124</v>
      </c>
      <c r="I2151" s="55" t="s">
        <v>42</v>
      </c>
      <c r="J2151" s="55" t="s">
        <v>250</v>
      </c>
      <c r="K2151" s="55" t="s">
        <v>250</v>
      </c>
      <c r="L2151" s="55" t="s">
        <v>43</v>
      </c>
      <c r="M2151" s="55" t="s">
        <v>44</v>
      </c>
      <c r="N2151" s="55" t="s">
        <v>150</v>
      </c>
      <c r="O2151" s="55" t="s">
        <v>42</v>
      </c>
      <c r="P2151" s="55" t="s">
        <v>392</v>
      </c>
      <c r="Q2151" s="55" t="s">
        <v>393</v>
      </c>
      <c r="R2151" s="55" t="s">
        <v>841</v>
      </c>
      <c r="S2151" s="55">
        <v>201309</v>
      </c>
      <c r="T2151" s="55" t="s">
        <v>52</v>
      </c>
      <c r="U2151" s="55">
        <v>212.41</v>
      </c>
      <c r="V2151" s="56">
        <v>212.41</v>
      </c>
      <c r="W2151" s="55" t="s">
        <v>340</v>
      </c>
      <c r="X2151" s="55" t="s">
        <v>384</v>
      </c>
      <c r="Y2151" s="55"/>
      <c r="Z2151" s="55" t="s">
        <v>48</v>
      </c>
      <c r="AA2151" s="55" t="s">
        <v>315</v>
      </c>
      <c r="AB2151" s="55" t="s">
        <v>42</v>
      </c>
      <c r="AC2151" s="55" t="s">
        <v>842</v>
      </c>
      <c r="AD2151" s="55" t="s">
        <v>146</v>
      </c>
      <c r="AE2151" s="55"/>
      <c r="AF2151" s="55" t="s">
        <v>396</v>
      </c>
    </row>
    <row r="2152" spans="1:32" x14ac:dyDescent="0.25">
      <c r="A2152" s="55" t="s">
        <v>35</v>
      </c>
      <c r="B2152" s="55" t="s">
        <v>36</v>
      </c>
      <c r="C2152" s="55" t="s">
        <v>37</v>
      </c>
      <c r="D2152" s="55" t="s">
        <v>121</v>
      </c>
      <c r="E2152" s="55" t="s">
        <v>215</v>
      </c>
      <c r="F2152" s="55" t="s">
        <v>216</v>
      </c>
      <c r="G2152" s="55" t="s">
        <v>124</v>
      </c>
      <c r="H2152" s="55" t="s">
        <v>124</v>
      </c>
      <c r="I2152" s="55" t="s">
        <v>42</v>
      </c>
      <c r="J2152" s="55" t="s">
        <v>250</v>
      </c>
      <c r="K2152" s="55" t="s">
        <v>250</v>
      </c>
      <c r="L2152" s="55" t="s">
        <v>43</v>
      </c>
      <c r="M2152" s="55" t="s">
        <v>44</v>
      </c>
      <c r="N2152" s="55" t="s">
        <v>150</v>
      </c>
      <c r="O2152" s="55" t="s">
        <v>42</v>
      </c>
      <c r="P2152" s="55" t="s">
        <v>392</v>
      </c>
      <c r="Q2152" s="55" t="s">
        <v>393</v>
      </c>
      <c r="R2152" s="55" t="s">
        <v>846</v>
      </c>
      <c r="S2152" s="55">
        <v>201309</v>
      </c>
      <c r="T2152" s="55" t="s">
        <v>52</v>
      </c>
      <c r="U2152" s="55">
        <v>169.93</v>
      </c>
      <c r="V2152" s="56">
        <v>169.93</v>
      </c>
      <c r="W2152" s="55" t="s">
        <v>340</v>
      </c>
      <c r="X2152" s="55" t="s">
        <v>384</v>
      </c>
      <c r="Y2152" s="55"/>
      <c r="Z2152" s="55" t="s">
        <v>48</v>
      </c>
      <c r="AA2152" s="55" t="s">
        <v>315</v>
      </c>
      <c r="AB2152" s="55" t="s">
        <v>42</v>
      </c>
      <c r="AC2152" s="55" t="s">
        <v>842</v>
      </c>
      <c r="AD2152" s="55" t="s">
        <v>146</v>
      </c>
      <c r="AE2152" s="55"/>
      <c r="AF2152" s="55" t="s">
        <v>396</v>
      </c>
    </row>
    <row r="2153" spans="1:32" x14ac:dyDescent="0.25">
      <c r="A2153" s="55" t="s">
        <v>35</v>
      </c>
      <c r="B2153" s="55" t="s">
        <v>36</v>
      </c>
      <c r="C2153" s="55" t="s">
        <v>37</v>
      </c>
      <c r="D2153" s="55" t="s">
        <v>121</v>
      </c>
      <c r="E2153" s="55" t="s">
        <v>215</v>
      </c>
      <c r="F2153" s="55" t="s">
        <v>216</v>
      </c>
      <c r="G2153" s="55" t="s">
        <v>124</v>
      </c>
      <c r="H2153" s="55" t="s">
        <v>124</v>
      </c>
      <c r="I2153" s="55" t="s">
        <v>42</v>
      </c>
      <c r="J2153" s="55" t="s">
        <v>250</v>
      </c>
      <c r="K2153" s="55" t="s">
        <v>250</v>
      </c>
      <c r="L2153" s="55" t="s">
        <v>43</v>
      </c>
      <c r="M2153" s="55" t="s">
        <v>44</v>
      </c>
      <c r="N2153" s="55" t="s">
        <v>150</v>
      </c>
      <c r="O2153" s="55" t="s">
        <v>42</v>
      </c>
      <c r="P2153" s="55" t="s">
        <v>392</v>
      </c>
      <c r="Q2153" s="55" t="s">
        <v>393</v>
      </c>
      <c r="R2153" s="55" t="s">
        <v>837</v>
      </c>
      <c r="S2153" s="55">
        <v>201309</v>
      </c>
      <c r="T2153" s="55" t="s">
        <v>52</v>
      </c>
      <c r="U2153" s="55">
        <v>212.41</v>
      </c>
      <c r="V2153" s="56">
        <v>212.41</v>
      </c>
      <c r="W2153" s="55" t="s">
        <v>340</v>
      </c>
      <c r="X2153" s="55" t="s">
        <v>384</v>
      </c>
      <c r="Y2153" s="55"/>
      <c r="Z2153" s="55" t="s">
        <v>48</v>
      </c>
      <c r="AA2153" s="55" t="s">
        <v>315</v>
      </c>
      <c r="AB2153" s="55" t="s">
        <v>42</v>
      </c>
      <c r="AC2153" s="55" t="s">
        <v>838</v>
      </c>
      <c r="AD2153" s="55" t="s">
        <v>146</v>
      </c>
      <c r="AE2153" s="55"/>
      <c r="AF2153" s="55" t="s">
        <v>396</v>
      </c>
    </row>
    <row r="2154" spans="1:32" x14ac:dyDescent="0.25">
      <c r="A2154" s="55" t="s">
        <v>35</v>
      </c>
      <c r="B2154" s="55" t="s">
        <v>36</v>
      </c>
      <c r="C2154" s="55" t="s">
        <v>37</v>
      </c>
      <c r="D2154" s="55" t="s">
        <v>121</v>
      </c>
      <c r="E2154" s="55" t="s">
        <v>215</v>
      </c>
      <c r="F2154" s="55" t="s">
        <v>216</v>
      </c>
      <c r="G2154" s="55" t="s">
        <v>124</v>
      </c>
      <c r="H2154" s="55" t="s">
        <v>124</v>
      </c>
      <c r="I2154" s="55" t="s">
        <v>42</v>
      </c>
      <c r="J2154" s="55" t="s">
        <v>437</v>
      </c>
      <c r="K2154" s="55" t="s">
        <v>437</v>
      </c>
      <c r="L2154" s="55" t="s">
        <v>43</v>
      </c>
      <c r="M2154" s="55" t="s">
        <v>44</v>
      </c>
      <c r="N2154" s="55" t="s">
        <v>150</v>
      </c>
      <c r="O2154" s="55" t="s">
        <v>42</v>
      </c>
      <c r="P2154" s="55" t="s">
        <v>392</v>
      </c>
      <c r="Q2154" s="55" t="s">
        <v>393</v>
      </c>
      <c r="R2154" s="55" t="s">
        <v>843</v>
      </c>
      <c r="S2154" s="55">
        <v>201309</v>
      </c>
      <c r="T2154" s="55" t="s">
        <v>52</v>
      </c>
      <c r="U2154" s="55">
        <v>212.41</v>
      </c>
      <c r="V2154" s="56">
        <v>212.41</v>
      </c>
      <c r="W2154" s="55" t="s">
        <v>340</v>
      </c>
      <c r="X2154" s="55" t="s">
        <v>384</v>
      </c>
      <c r="Y2154" s="55"/>
      <c r="Z2154" s="55" t="s">
        <v>48</v>
      </c>
      <c r="AA2154" s="55" t="s">
        <v>315</v>
      </c>
      <c r="AB2154" s="55" t="s">
        <v>42</v>
      </c>
      <c r="AC2154" s="55" t="s">
        <v>811</v>
      </c>
      <c r="AD2154" s="55" t="s">
        <v>146</v>
      </c>
      <c r="AE2154" s="55"/>
      <c r="AF2154" s="55" t="s">
        <v>396</v>
      </c>
    </row>
    <row r="2155" spans="1:32" x14ac:dyDescent="0.25">
      <c r="A2155" s="55" t="s">
        <v>35</v>
      </c>
      <c r="B2155" s="55" t="s">
        <v>36</v>
      </c>
      <c r="C2155" s="55" t="s">
        <v>37</v>
      </c>
      <c r="D2155" s="55" t="s">
        <v>121</v>
      </c>
      <c r="E2155" s="55" t="s">
        <v>215</v>
      </c>
      <c r="F2155" s="55" t="s">
        <v>216</v>
      </c>
      <c r="G2155" s="55" t="s">
        <v>124</v>
      </c>
      <c r="H2155" s="55" t="s">
        <v>124</v>
      </c>
      <c r="I2155" s="55" t="s">
        <v>42</v>
      </c>
      <c r="J2155" s="55" t="s">
        <v>437</v>
      </c>
      <c r="K2155" s="55" t="s">
        <v>437</v>
      </c>
      <c r="L2155" s="55" t="s">
        <v>43</v>
      </c>
      <c r="M2155" s="55" t="s">
        <v>44</v>
      </c>
      <c r="N2155" s="55" t="s">
        <v>134</v>
      </c>
      <c r="O2155" s="55" t="s">
        <v>42</v>
      </c>
      <c r="P2155" s="55" t="s">
        <v>392</v>
      </c>
      <c r="Q2155" s="55" t="s">
        <v>135</v>
      </c>
      <c r="R2155" s="55" t="s">
        <v>843</v>
      </c>
      <c r="S2155" s="55">
        <v>201309</v>
      </c>
      <c r="T2155" s="55" t="s">
        <v>52</v>
      </c>
      <c r="U2155" s="55">
        <v>0</v>
      </c>
      <c r="V2155" s="56">
        <v>10.62</v>
      </c>
      <c r="W2155" s="55"/>
      <c r="X2155" s="55" t="s">
        <v>384</v>
      </c>
      <c r="Y2155" s="55"/>
      <c r="Z2155" s="55" t="s">
        <v>48</v>
      </c>
      <c r="AA2155" s="55" t="s">
        <v>315</v>
      </c>
      <c r="AB2155" s="55" t="s">
        <v>42</v>
      </c>
      <c r="AC2155" s="55" t="s">
        <v>811</v>
      </c>
      <c r="AD2155" s="55" t="s">
        <v>146</v>
      </c>
      <c r="AE2155" s="55"/>
      <c r="AF2155" s="55" t="s">
        <v>396</v>
      </c>
    </row>
    <row r="2156" spans="1:32" x14ac:dyDescent="0.25">
      <c r="A2156" s="55" t="s">
        <v>35</v>
      </c>
      <c r="B2156" s="55" t="s">
        <v>36</v>
      </c>
      <c r="C2156" s="55" t="s">
        <v>37</v>
      </c>
      <c r="D2156" s="55" t="s">
        <v>121</v>
      </c>
      <c r="E2156" s="55" t="s">
        <v>215</v>
      </c>
      <c r="F2156" s="55" t="s">
        <v>216</v>
      </c>
      <c r="G2156" s="55" t="s">
        <v>124</v>
      </c>
      <c r="H2156" s="55" t="s">
        <v>124</v>
      </c>
      <c r="I2156" s="55" t="s">
        <v>42</v>
      </c>
      <c r="J2156" s="55" t="s">
        <v>437</v>
      </c>
      <c r="K2156" s="55" t="s">
        <v>437</v>
      </c>
      <c r="L2156" s="55" t="s">
        <v>43</v>
      </c>
      <c r="M2156" s="55" t="s">
        <v>44</v>
      </c>
      <c r="N2156" s="55" t="s">
        <v>150</v>
      </c>
      <c r="O2156" s="55" t="s">
        <v>42</v>
      </c>
      <c r="P2156" s="55" t="s">
        <v>392</v>
      </c>
      <c r="Q2156" s="55" t="s">
        <v>393</v>
      </c>
      <c r="R2156" s="55" t="s">
        <v>846</v>
      </c>
      <c r="S2156" s="55">
        <v>201309</v>
      </c>
      <c r="T2156" s="55" t="s">
        <v>52</v>
      </c>
      <c r="U2156" s="55">
        <v>169.93</v>
      </c>
      <c r="V2156" s="56">
        <v>169.93</v>
      </c>
      <c r="W2156" s="55" t="s">
        <v>340</v>
      </c>
      <c r="X2156" s="55" t="s">
        <v>384</v>
      </c>
      <c r="Y2156" s="55"/>
      <c r="Z2156" s="55" t="s">
        <v>48</v>
      </c>
      <c r="AA2156" s="55" t="s">
        <v>315</v>
      </c>
      <c r="AB2156" s="55" t="s">
        <v>42</v>
      </c>
      <c r="AC2156" s="55" t="s">
        <v>842</v>
      </c>
      <c r="AD2156" s="55" t="s">
        <v>146</v>
      </c>
      <c r="AE2156" s="55"/>
      <c r="AF2156" s="55" t="s">
        <v>396</v>
      </c>
    </row>
    <row r="2157" spans="1:32" x14ac:dyDescent="0.25">
      <c r="A2157" s="55" t="s">
        <v>35</v>
      </c>
      <c r="B2157" s="55" t="s">
        <v>36</v>
      </c>
      <c r="C2157" s="55" t="s">
        <v>37</v>
      </c>
      <c r="D2157" s="55" t="s">
        <v>121</v>
      </c>
      <c r="E2157" s="55" t="s">
        <v>215</v>
      </c>
      <c r="F2157" s="55" t="s">
        <v>216</v>
      </c>
      <c r="G2157" s="55" t="s">
        <v>124</v>
      </c>
      <c r="H2157" s="55" t="s">
        <v>124</v>
      </c>
      <c r="I2157" s="55" t="s">
        <v>42</v>
      </c>
      <c r="J2157" s="55" t="s">
        <v>437</v>
      </c>
      <c r="K2157" s="55" t="s">
        <v>437</v>
      </c>
      <c r="L2157" s="55" t="s">
        <v>43</v>
      </c>
      <c r="M2157" s="55" t="s">
        <v>44</v>
      </c>
      <c r="N2157" s="55" t="s">
        <v>150</v>
      </c>
      <c r="O2157" s="55" t="s">
        <v>42</v>
      </c>
      <c r="P2157" s="55" t="s">
        <v>392</v>
      </c>
      <c r="Q2157" s="55" t="s">
        <v>393</v>
      </c>
      <c r="R2157" s="55" t="s">
        <v>841</v>
      </c>
      <c r="S2157" s="55">
        <v>201309</v>
      </c>
      <c r="T2157" s="55" t="s">
        <v>52</v>
      </c>
      <c r="U2157" s="55">
        <v>212.41</v>
      </c>
      <c r="V2157" s="56">
        <v>212.41</v>
      </c>
      <c r="W2157" s="55" t="s">
        <v>340</v>
      </c>
      <c r="X2157" s="55" t="s">
        <v>384</v>
      </c>
      <c r="Y2157" s="55"/>
      <c r="Z2157" s="55" t="s">
        <v>48</v>
      </c>
      <c r="AA2157" s="55" t="s">
        <v>315</v>
      </c>
      <c r="AB2157" s="55" t="s">
        <v>42</v>
      </c>
      <c r="AC2157" s="55" t="s">
        <v>842</v>
      </c>
      <c r="AD2157" s="55" t="s">
        <v>146</v>
      </c>
      <c r="AE2157" s="55"/>
      <c r="AF2157" s="55" t="s">
        <v>396</v>
      </c>
    </row>
    <row r="2158" spans="1:32" x14ac:dyDescent="0.25">
      <c r="A2158" s="55" t="s">
        <v>35</v>
      </c>
      <c r="B2158" s="55" t="s">
        <v>36</v>
      </c>
      <c r="C2158" s="55" t="s">
        <v>37</v>
      </c>
      <c r="D2158" s="55" t="s">
        <v>121</v>
      </c>
      <c r="E2158" s="55" t="s">
        <v>215</v>
      </c>
      <c r="F2158" s="55" t="s">
        <v>216</v>
      </c>
      <c r="G2158" s="55" t="s">
        <v>124</v>
      </c>
      <c r="H2158" s="55" t="s">
        <v>124</v>
      </c>
      <c r="I2158" s="55" t="s">
        <v>42</v>
      </c>
      <c r="J2158" s="55" t="s">
        <v>437</v>
      </c>
      <c r="K2158" s="55" t="s">
        <v>437</v>
      </c>
      <c r="L2158" s="55" t="s">
        <v>43</v>
      </c>
      <c r="M2158" s="55" t="s">
        <v>44</v>
      </c>
      <c r="N2158" s="55" t="s">
        <v>150</v>
      </c>
      <c r="O2158" s="55" t="s">
        <v>42</v>
      </c>
      <c r="P2158" s="55" t="s">
        <v>392</v>
      </c>
      <c r="Q2158" s="55" t="s">
        <v>393</v>
      </c>
      <c r="R2158" s="55" t="s">
        <v>837</v>
      </c>
      <c r="S2158" s="55">
        <v>201309</v>
      </c>
      <c r="T2158" s="55" t="s">
        <v>52</v>
      </c>
      <c r="U2158" s="55">
        <v>212.41</v>
      </c>
      <c r="V2158" s="56">
        <v>212.41</v>
      </c>
      <c r="W2158" s="55" t="s">
        <v>340</v>
      </c>
      <c r="X2158" s="55" t="s">
        <v>384</v>
      </c>
      <c r="Y2158" s="55"/>
      <c r="Z2158" s="55" t="s">
        <v>48</v>
      </c>
      <c r="AA2158" s="55" t="s">
        <v>315</v>
      </c>
      <c r="AB2158" s="55" t="s">
        <v>42</v>
      </c>
      <c r="AC2158" s="55" t="s">
        <v>838</v>
      </c>
      <c r="AD2158" s="55" t="s">
        <v>146</v>
      </c>
      <c r="AE2158" s="55"/>
      <c r="AF2158" s="55" t="s">
        <v>396</v>
      </c>
    </row>
    <row r="2159" spans="1:32" x14ac:dyDescent="0.25">
      <c r="A2159" s="55" t="s">
        <v>35</v>
      </c>
      <c r="B2159" s="55" t="s">
        <v>36</v>
      </c>
      <c r="C2159" s="55" t="s">
        <v>37</v>
      </c>
      <c r="D2159" s="55" t="s">
        <v>121</v>
      </c>
      <c r="E2159" s="55" t="s">
        <v>215</v>
      </c>
      <c r="F2159" s="55" t="s">
        <v>216</v>
      </c>
      <c r="G2159" s="55" t="s">
        <v>124</v>
      </c>
      <c r="H2159" s="55" t="s">
        <v>124</v>
      </c>
      <c r="I2159" s="55" t="s">
        <v>42</v>
      </c>
      <c r="J2159" s="55" t="s">
        <v>437</v>
      </c>
      <c r="K2159" s="55" t="s">
        <v>437</v>
      </c>
      <c r="L2159" s="55" t="s">
        <v>43</v>
      </c>
      <c r="M2159" s="55" t="s">
        <v>44</v>
      </c>
      <c r="N2159" s="55" t="s">
        <v>150</v>
      </c>
      <c r="O2159" s="55" t="s">
        <v>42</v>
      </c>
      <c r="P2159" s="55" t="s">
        <v>446</v>
      </c>
      <c r="Q2159" s="55" t="s">
        <v>575</v>
      </c>
      <c r="R2159" s="55" t="s">
        <v>868</v>
      </c>
      <c r="S2159" s="55">
        <v>201309</v>
      </c>
      <c r="T2159" s="55" t="s">
        <v>52</v>
      </c>
      <c r="U2159" s="55">
        <v>5014.91</v>
      </c>
      <c r="V2159" s="56">
        <v>5014.91</v>
      </c>
      <c r="W2159" s="55" t="s">
        <v>340</v>
      </c>
      <c r="X2159" s="55" t="s">
        <v>577</v>
      </c>
      <c r="Y2159" s="55"/>
      <c r="Z2159" s="55" t="s">
        <v>48</v>
      </c>
      <c r="AA2159" s="55" t="s">
        <v>315</v>
      </c>
      <c r="AB2159" s="55" t="s">
        <v>42</v>
      </c>
      <c r="AC2159" s="55" t="s">
        <v>850</v>
      </c>
      <c r="AD2159" s="55" t="s">
        <v>146</v>
      </c>
      <c r="AE2159" s="55"/>
      <c r="AF2159" s="55" t="s">
        <v>449</v>
      </c>
    </row>
    <row r="2160" spans="1:32" x14ac:dyDescent="0.25">
      <c r="A2160" s="55" t="s">
        <v>35</v>
      </c>
      <c r="B2160" s="55" t="s">
        <v>36</v>
      </c>
      <c r="C2160" s="55" t="s">
        <v>37</v>
      </c>
      <c r="D2160" s="55" t="s">
        <v>121</v>
      </c>
      <c r="E2160" s="55" t="s">
        <v>215</v>
      </c>
      <c r="F2160" s="55" t="s">
        <v>216</v>
      </c>
      <c r="G2160" s="55" t="s">
        <v>124</v>
      </c>
      <c r="H2160" s="55" t="s">
        <v>124</v>
      </c>
      <c r="I2160" s="55" t="s">
        <v>42</v>
      </c>
      <c r="J2160" s="55" t="s">
        <v>257</v>
      </c>
      <c r="K2160" s="55" t="s">
        <v>257</v>
      </c>
      <c r="L2160" s="55" t="s">
        <v>43</v>
      </c>
      <c r="M2160" s="55" t="s">
        <v>44</v>
      </c>
      <c r="N2160" s="55" t="s">
        <v>150</v>
      </c>
      <c r="O2160" s="55" t="s">
        <v>42</v>
      </c>
      <c r="P2160" s="55" t="s">
        <v>392</v>
      </c>
      <c r="Q2160" s="55" t="s">
        <v>393</v>
      </c>
      <c r="R2160" s="55" t="s">
        <v>843</v>
      </c>
      <c r="S2160" s="55">
        <v>201309</v>
      </c>
      <c r="T2160" s="55" t="s">
        <v>52</v>
      </c>
      <c r="U2160" s="55">
        <v>212.41</v>
      </c>
      <c r="V2160" s="56">
        <v>212.41</v>
      </c>
      <c r="W2160" s="55" t="s">
        <v>340</v>
      </c>
      <c r="X2160" s="55" t="s">
        <v>384</v>
      </c>
      <c r="Y2160" s="55"/>
      <c r="Z2160" s="55" t="s">
        <v>48</v>
      </c>
      <c r="AA2160" s="55" t="s">
        <v>315</v>
      </c>
      <c r="AB2160" s="55" t="s">
        <v>42</v>
      </c>
      <c r="AC2160" s="55" t="s">
        <v>811</v>
      </c>
      <c r="AD2160" s="55" t="s">
        <v>146</v>
      </c>
      <c r="AE2160" s="55"/>
      <c r="AF2160" s="55" t="s">
        <v>396</v>
      </c>
    </row>
    <row r="2161" spans="1:32" x14ac:dyDescent="0.25">
      <c r="A2161" s="55" t="s">
        <v>35</v>
      </c>
      <c r="B2161" s="55" t="s">
        <v>36</v>
      </c>
      <c r="C2161" s="55" t="s">
        <v>37</v>
      </c>
      <c r="D2161" s="55" t="s">
        <v>121</v>
      </c>
      <c r="E2161" s="55" t="s">
        <v>215</v>
      </c>
      <c r="F2161" s="55" t="s">
        <v>216</v>
      </c>
      <c r="G2161" s="55" t="s">
        <v>124</v>
      </c>
      <c r="H2161" s="55" t="s">
        <v>124</v>
      </c>
      <c r="I2161" s="55" t="s">
        <v>42</v>
      </c>
      <c r="J2161" s="55" t="s">
        <v>257</v>
      </c>
      <c r="K2161" s="55" t="s">
        <v>257</v>
      </c>
      <c r="L2161" s="55" t="s">
        <v>43</v>
      </c>
      <c r="M2161" s="55" t="s">
        <v>44</v>
      </c>
      <c r="N2161" s="55" t="s">
        <v>134</v>
      </c>
      <c r="O2161" s="55" t="s">
        <v>42</v>
      </c>
      <c r="P2161" s="55" t="s">
        <v>392</v>
      </c>
      <c r="Q2161" s="55" t="s">
        <v>135</v>
      </c>
      <c r="R2161" s="55" t="s">
        <v>843</v>
      </c>
      <c r="S2161" s="55">
        <v>201309</v>
      </c>
      <c r="T2161" s="55" t="s">
        <v>52</v>
      </c>
      <c r="U2161" s="55">
        <v>0</v>
      </c>
      <c r="V2161" s="56">
        <v>10.62</v>
      </c>
      <c r="W2161" s="55"/>
      <c r="X2161" s="55" t="s">
        <v>384</v>
      </c>
      <c r="Y2161" s="55"/>
      <c r="Z2161" s="55" t="s">
        <v>48</v>
      </c>
      <c r="AA2161" s="55" t="s">
        <v>315</v>
      </c>
      <c r="AB2161" s="55" t="s">
        <v>42</v>
      </c>
      <c r="AC2161" s="55" t="s">
        <v>811</v>
      </c>
      <c r="AD2161" s="55" t="s">
        <v>146</v>
      </c>
      <c r="AE2161" s="55"/>
      <c r="AF2161" s="55" t="s">
        <v>396</v>
      </c>
    </row>
    <row r="2162" spans="1:32" x14ac:dyDescent="0.25">
      <c r="A2162" s="55" t="s">
        <v>35</v>
      </c>
      <c r="B2162" s="55" t="s">
        <v>36</v>
      </c>
      <c r="C2162" s="55" t="s">
        <v>37</v>
      </c>
      <c r="D2162" s="55" t="s">
        <v>121</v>
      </c>
      <c r="E2162" s="55" t="s">
        <v>215</v>
      </c>
      <c r="F2162" s="55" t="s">
        <v>216</v>
      </c>
      <c r="G2162" s="55" t="s">
        <v>124</v>
      </c>
      <c r="H2162" s="55" t="s">
        <v>124</v>
      </c>
      <c r="I2162" s="55" t="s">
        <v>42</v>
      </c>
      <c r="J2162" s="55" t="s">
        <v>257</v>
      </c>
      <c r="K2162" s="55" t="s">
        <v>257</v>
      </c>
      <c r="L2162" s="55" t="s">
        <v>43</v>
      </c>
      <c r="M2162" s="55" t="s">
        <v>44</v>
      </c>
      <c r="N2162" s="55" t="s">
        <v>150</v>
      </c>
      <c r="O2162" s="55" t="s">
        <v>42</v>
      </c>
      <c r="P2162" s="55" t="s">
        <v>392</v>
      </c>
      <c r="Q2162" s="55" t="s">
        <v>393</v>
      </c>
      <c r="R2162" s="55" t="s">
        <v>841</v>
      </c>
      <c r="S2162" s="55">
        <v>201309</v>
      </c>
      <c r="T2162" s="55" t="s">
        <v>52</v>
      </c>
      <c r="U2162" s="55">
        <v>212.41</v>
      </c>
      <c r="V2162" s="56">
        <v>212.41</v>
      </c>
      <c r="W2162" s="55" t="s">
        <v>340</v>
      </c>
      <c r="X2162" s="55" t="s">
        <v>384</v>
      </c>
      <c r="Y2162" s="55"/>
      <c r="Z2162" s="55" t="s">
        <v>48</v>
      </c>
      <c r="AA2162" s="55" t="s">
        <v>315</v>
      </c>
      <c r="AB2162" s="55" t="s">
        <v>42</v>
      </c>
      <c r="AC2162" s="55" t="s">
        <v>842</v>
      </c>
      <c r="AD2162" s="55" t="s">
        <v>146</v>
      </c>
      <c r="AE2162" s="55"/>
      <c r="AF2162" s="55" t="s">
        <v>396</v>
      </c>
    </row>
    <row r="2163" spans="1:32" x14ac:dyDescent="0.25">
      <c r="A2163" s="55" t="s">
        <v>35</v>
      </c>
      <c r="B2163" s="55" t="s">
        <v>36</v>
      </c>
      <c r="C2163" s="55" t="s">
        <v>37</v>
      </c>
      <c r="D2163" s="55" t="s">
        <v>121</v>
      </c>
      <c r="E2163" s="55" t="s">
        <v>215</v>
      </c>
      <c r="F2163" s="55" t="s">
        <v>216</v>
      </c>
      <c r="G2163" s="55" t="s">
        <v>124</v>
      </c>
      <c r="H2163" s="55" t="s">
        <v>124</v>
      </c>
      <c r="I2163" s="55" t="s">
        <v>42</v>
      </c>
      <c r="J2163" s="55" t="s">
        <v>257</v>
      </c>
      <c r="K2163" s="55" t="s">
        <v>257</v>
      </c>
      <c r="L2163" s="55" t="s">
        <v>43</v>
      </c>
      <c r="M2163" s="55" t="s">
        <v>44</v>
      </c>
      <c r="N2163" s="55" t="s">
        <v>150</v>
      </c>
      <c r="O2163" s="55" t="s">
        <v>42</v>
      </c>
      <c r="P2163" s="55" t="s">
        <v>424</v>
      </c>
      <c r="Q2163" s="55" t="s">
        <v>441</v>
      </c>
      <c r="R2163" s="55" t="s">
        <v>870</v>
      </c>
      <c r="S2163" s="55">
        <v>201309</v>
      </c>
      <c r="T2163" s="55" t="s">
        <v>52</v>
      </c>
      <c r="U2163" s="55">
        <v>25290</v>
      </c>
      <c r="V2163" s="56">
        <v>25290</v>
      </c>
      <c r="W2163" s="55" t="s">
        <v>340</v>
      </c>
      <c r="X2163" s="55" t="s">
        <v>440</v>
      </c>
      <c r="Y2163" s="55"/>
      <c r="Z2163" s="55" t="s">
        <v>48</v>
      </c>
      <c r="AA2163" s="55" t="s">
        <v>315</v>
      </c>
      <c r="AB2163" s="55" t="s">
        <v>42</v>
      </c>
      <c r="AC2163" s="55" t="s">
        <v>842</v>
      </c>
      <c r="AD2163" s="55" t="s">
        <v>146</v>
      </c>
      <c r="AE2163" s="55"/>
      <c r="AF2163" s="55" t="s">
        <v>427</v>
      </c>
    </row>
    <row r="2164" spans="1:32" x14ac:dyDescent="0.25">
      <c r="A2164" s="55" t="s">
        <v>35</v>
      </c>
      <c r="B2164" s="55" t="s">
        <v>36</v>
      </c>
      <c r="C2164" s="55" t="s">
        <v>37</v>
      </c>
      <c r="D2164" s="55" t="s">
        <v>121</v>
      </c>
      <c r="E2164" s="55" t="s">
        <v>215</v>
      </c>
      <c r="F2164" s="55" t="s">
        <v>216</v>
      </c>
      <c r="G2164" s="55" t="s">
        <v>124</v>
      </c>
      <c r="H2164" s="55" t="s">
        <v>124</v>
      </c>
      <c r="I2164" s="55" t="s">
        <v>42</v>
      </c>
      <c r="J2164" s="55" t="s">
        <v>257</v>
      </c>
      <c r="K2164" s="55" t="s">
        <v>257</v>
      </c>
      <c r="L2164" s="55" t="s">
        <v>43</v>
      </c>
      <c r="M2164" s="55" t="s">
        <v>44</v>
      </c>
      <c r="N2164" s="55" t="s">
        <v>150</v>
      </c>
      <c r="O2164" s="55" t="s">
        <v>42</v>
      </c>
      <c r="P2164" s="55" t="s">
        <v>392</v>
      </c>
      <c r="Q2164" s="55" t="s">
        <v>393</v>
      </c>
      <c r="R2164" s="55" t="s">
        <v>846</v>
      </c>
      <c r="S2164" s="55">
        <v>201309</v>
      </c>
      <c r="T2164" s="55" t="s">
        <v>52</v>
      </c>
      <c r="U2164" s="55">
        <v>169.93</v>
      </c>
      <c r="V2164" s="56">
        <v>169.93</v>
      </c>
      <c r="W2164" s="55" t="s">
        <v>340</v>
      </c>
      <c r="X2164" s="55" t="s">
        <v>384</v>
      </c>
      <c r="Y2164" s="55"/>
      <c r="Z2164" s="55" t="s">
        <v>48</v>
      </c>
      <c r="AA2164" s="55" t="s">
        <v>315</v>
      </c>
      <c r="AB2164" s="55" t="s">
        <v>42</v>
      </c>
      <c r="AC2164" s="55" t="s">
        <v>842</v>
      </c>
      <c r="AD2164" s="55" t="s">
        <v>146</v>
      </c>
      <c r="AE2164" s="55"/>
      <c r="AF2164" s="55" t="s">
        <v>396</v>
      </c>
    </row>
    <row r="2165" spans="1:32" x14ac:dyDescent="0.25">
      <c r="A2165" s="55" t="s">
        <v>35</v>
      </c>
      <c r="B2165" s="55" t="s">
        <v>36</v>
      </c>
      <c r="C2165" s="55" t="s">
        <v>37</v>
      </c>
      <c r="D2165" s="55" t="s">
        <v>121</v>
      </c>
      <c r="E2165" s="55" t="s">
        <v>215</v>
      </c>
      <c r="F2165" s="55" t="s">
        <v>216</v>
      </c>
      <c r="G2165" s="55" t="s">
        <v>124</v>
      </c>
      <c r="H2165" s="55" t="s">
        <v>124</v>
      </c>
      <c r="I2165" s="55" t="s">
        <v>42</v>
      </c>
      <c r="J2165" s="55" t="s">
        <v>257</v>
      </c>
      <c r="K2165" s="55" t="s">
        <v>257</v>
      </c>
      <c r="L2165" s="55" t="s">
        <v>43</v>
      </c>
      <c r="M2165" s="55" t="s">
        <v>44</v>
      </c>
      <c r="N2165" s="55" t="s">
        <v>150</v>
      </c>
      <c r="O2165" s="55" t="s">
        <v>42</v>
      </c>
      <c r="P2165" s="55" t="s">
        <v>392</v>
      </c>
      <c r="Q2165" s="55" t="s">
        <v>393</v>
      </c>
      <c r="R2165" s="55" t="s">
        <v>837</v>
      </c>
      <c r="S2165" s="55">
        <v>201309</v>
      </c>
      <c r="T2165" s="55" t="s">
        <v>52</v>
      </c>
      <c r="U2165" s="55">
        <v>212.41</v>
      </c>
      <c r="V2165" s="56">
        <v>212.41</v>
      </c>
      <c r="W2165" s="55" t="s">
        <v>340</v>
      </c>
      <c r="X2165" s="55" t="s">
        <v>384</v>
      </c>
      <c r="Y2165" s="55"/>
      <c r="Z2165" s="55" t="s">
        <v>48</v>
      </c>
      <c r="AA2165" s="55" t="s">
        <v>315</v>
      </c>
      <c r="AB2165" s="55" t="s">
        <v>42</v>
      </c>
      <c r="AC2165" s="55" t="s">
        <v>838</v>
      </c>
      <c r="AD2165" s="55" t="s">
        <v>146</v>
      </c>
      <c r="AE2165" s="55"/>
      <c r="AF2165" s="55" t="s">
        <v>396</v>
      </c>
    </row>
    <row r="2166" spans="1:32" x14ac:dyDescent="0.25">
      <c r="A2166" s="55" t="s">
        <v>35</v>
      </c>
      <c r="B2166" s="55" t="s">
        <v>36</v>
      </c>
      <c r="C2166" s="55" t="s">
        <v>37</v>
      </c>
      <c r="D2166" s="55" t="s">
        <v>121</v>
      </c>
      <c r="E2166" s="55" t="s">
        <v>215</v>
      </c>
      <c r="F2166" s="55" t="s">
        <v>216</v>
      </c>
      <c r="G2166" s="55" t="s">
        <v>124</v>
      </c>
      <c r="H2166" s="55" t="s">
        <v>124</v>
      </c>
      <c r="I2166" s="55" t="s">
        <v>42</v>
      </c>
      <c r="J2166" s="55" t="s">
        <v>261</v>
      </c>
      <c r="K2166" s="55" t="s">
        <v>261</v>
      </c>
      <c r="L2166" s="55" t="s">
        <v>43</v>
      </c>
      <c r="M2166" s="55" t="s">
        <v>44</v>
      </c>
      <c r="N2166" s="55" t="s">
        <v>150</v>
      </c>
      <c r="O2166" s="55" t="s">
        <v>42</v>
      </c>
      <c r="P2166" s="55" t="s">
        <v>392</v>
      </c>
      <c r="Q2166" s="55" t="s">
        <v>393</v>
      </c>
      <c r="R2166" s="55" t="s">
        <v>846</v>
      </c>
      <c r="S2166" s="55">
        <v>201309</v>
      </c>
      <c r="T2166" s="55" t="s">
        <v>52</v>
      </c>
      <c r="U2166" s="55">
        <v>169.92000000000002</v>
      </c>
      <c r="V2166" s="56">
        <v>169.92</v>
      </c>
      <c r="W2166" s="55" t="s">
        <v>340</v>
      </c>
      <c r="X2166" s="55" t="s">
        <v>384</v>
      </c>
      <c r="Y2166" s="55"/>
      <c r="Z2166" s="55" t="s">
        <v>48</v>
      </c>
      <c r="AA2166" s="55" t="s">
        <v>315</v>
      </c>
      <c r="AB2166" s="55" t="s">
        <v>42</v>
      </c>
      <c r="AC2166" s="55" t="s">
        <v>842</v>
      </c>
      <c r="AD2166" s="55" t="s">
        <v>146</v>
      </c>
      <c r="AE2166" s="55"/>
      <c r="AF2166" s="55" t="s">
        <v>396</v>
      </c>
    </row>
    <row r="2167" spans="1:32" x14ac:dyDescent="0.25">
      <c r="A2167" s="55" t="s">
        <v>35</v>
      </c>
      <c r="B2167" s="55" t="s">
        <v>36</v>
      </c>
      <c r="C2167" s="55" t="s">
        <v>37</v>
      </c>
      <c r="D2167" s="55" t="s">
        <v>121</v>
      </c>
      <c r="E2167" s="55" t="s">
        <v>215</v>
      </c>
      <c r="F2167" s="55" t="s">
        <v>216</v>
      </c>
      <c r="G2167" s="55" t="s">
        <v>124</v>
      </c>
      <c r="H2167" s="55" t="s">
        <v>124</v>
      </c>
      <c r="I2167" s="55" t="s">
        <v>42</v>
      </c>
      <c r="J2167" s="55" t="s">
        <v>261</v>
      </c>
      <c r="K2167" s="55" t="s">
        <v>261</v>
      </c>
      <c r="L2167" s="55" t="s">
        <v>43</v>
      </c>
      <c r="M2167" s="55" t="s">
        <v>44</v>
      </c>
      <c r="N2167" s="55" t="s">
        <v>150</v>
      </c>
      <c r="O2167" s="55" t="s">
        <v>42</v>
      </c>
      <c r="P2167" s="55" t="s">
        <v>392</v>
      </c>
      <c r="Q2167" s="55" t="s">
        <v>393</v>
      </c>
      <c r="R2167" s="55" t="s">
        <v>841</v>
      </c>
      <c r="S2167" s="55">
        <v>201309</v>
      </c>
      <c r="T2167" s="55" t="s">
        <v>52</v>
      </c>
      <c r="U2167" s="55">
        <v>212.4</v>
      </c>
      <c r="V2167" s="56">
        <v>212.4</v>
      </c>
      <c r="W2167" s="55" t="s">
        <v>340</v>
      </c>
      <c r="X2167" s="55" t="s">
        <v>384</v>
      </c>
      <c r="Y2167" s="55"/>
      <c r="Z2167" s="55" t="s">
        <v>48</v>
      </c>
      <c r="AA2167" s="55" t="s">
        <v>315</v>
      </c>
      <c r="AB2167" s="55" t="s">
        <v>42</v>
      </c>
      <c r="AC2167" s="55" t="s">
        <v>842</v>
      </c>
      <c r="AD2167" s="55" t="s">
        <v>146</v>
      </c>
      <c r="AE2167" s="55"/>
      <c r="AF2167" s="55" t="s">
        <v>396</v>
      </c>
    </row>
    <row r="2168" spans="1:32" x14ac:dyDescent="0.25">
      <c r="A2168" s="55" t="s">
        <v>35</v>
      </c>
      <c r="B2168" s="55" t="s">
        <v>36</v>
      </c>
      <c r="C2168" s="55" t="s">
        <v>37</v>
      </c>
      <c r="D2168" s="55" t="s">
        <v>121</v>
      </c>
      <c r="E2168" s="55" t="s">
        <v>215</v>
      </c>
      <c r="F2168" s="55" t="s">
        <v>216</v>
      </c>
      <c r="G2168" s="55" t="s">
        <v>124</v>
      </c>
      <c r="H2168" s="55" t="s">
        <v>124</v>
      </c>
      <c r="I2168" s="55" t="s">
        <v>42</v>
      </c>
      <c r="J2168" s="55" t="s">
        <v>261</v>
      </c>
      <c r="K2168" s="55" t="s">
        <v>261</v>
      </c>
      <c r="L2168" s="55" t="s">
        <v>43</v>
      </c>
      <c r="M2168" s="55" t="s">
        <v>44</v>
      </c>
      <c r="N2168" s="55" t="s">
        <v>150</v>
      </c>
      <c r="O2168" s="55" t="s">
        <v>42</v>
      </c>
      <c r="P2168" s="55" t="s">
        <v>392</v>
      </c>
      <c r="Q2168" s="55" t="s">
        <v>393</v>
      </c>
      <c r="R2168" s="55" t="s">
        <v>837</v>
      </c>
      <c r="S2168" s="55">
        <v>201309</v>
      </c>
      <c r="T2168" s="55" t="s">
        <v>52</v>
      </c>
      <c r="U2168" s="55">
        <v>212.4</v>
      </c>
      <c r="V2168" s="56">
        <v>212.4</v>
      </c>
      <c r="W2168" s="55" t="s">
        <v>340</v>
      </c>
      <c r="X2168" s="55" t="s">
        <v>384</v>
      </c>
      <c r="Y2168" s="55"/>
      <c r="Z2168" s="55" t="s">
        <v>48</v>
      </c>
      <c r="AA2168" s="55" t="s">
        <v>315</v>
      </c>
      <c r="AB2168" s="55" t="s">
        <v>42</v>
      </c>
      <c r="AC2168" s="55" t="s">
        <v>838</v>
      </c>
      <c r="AD2168" s="55" t="s">
        <v>146</v>
      </c>
      <c r="AE2168" s="55"/>
      <c r="AF2168" s="55" t="s">
        <v>396</v>
      </c>
    </row>
    <row r="2169" spans="1:32" x14ac:dyDescent="0.25">
      <c r="A2169" s="55" t="s">
        <v>35</v>
      </c>
      <c r="B2169" s="55" t="s">
        <v>36</v>
      </c>
      <c r="C2169" s="55" t="s">
        <v>37</v>
      </c>
      <c r="D2169" s="55" t="s">
        <v>121</v>
      </c>
      <c r="E2169" s="55" t="s">
        <v>215</v>
      </c>
      <c r="F2169" s="55" t="s">
        <v>216</v>
      </c>
      <c r="G2169" s="55" t="s">
        <v>124</v>
      </c>
      <c r="H2169" s="55" t="s">
        <v>124</v>
      </c>
      <c r="I2169" s="55" t="s">
        <v>42</v>
      </c>
      <c r="J2169" s="55" t="s">
        <v>261</v>
      </c>
      <c r="K2169" s="55" t="s">
        <v>261</v>
      </c>
      <c r="L2169" s="55" t="s">
        <v>43</v>
      </c>
      <c r="M2169" s="55" t="s">
        <v>44</v>
      </c>
      <c r="N2169" s="55" t="s">
        <v>150</v>
      </c>
      <c r="O2169" s="55" t="s">
        <v>42</v>
      </c>
      <c r="P2169" s="55" t="s">
        <v>446</v>
      </c>
      <c r="Q2169" s="55" t="s">
        <v>447</v>
      </c>
      <c r="R2169" s="55" t="s">
        <v>872</v>
      </c>
      <c r="S2169" s="55">
        <v>201309</v>
      </c>
      <c r="T2169" s="55" t="s">
        <v>52</v>
      </c>
      <c r="U2169" s="55">
        <v>74811.8</v>
      </c>
      <c r="V2169" s="56">
        <v>74811.8</v>
      </c>
      <c r="W2169" s="55" t="s">
        <v>340</v>
      </c>
      <c r="X2169" s="55" t="s">
        <v>267</v>
      </c>
      <c r="Y2169" s="55"/>
      <c r="Z2169" s="55" t="s">
        <v>48</v>
      </c>
      <c r="AA2169" s="55" t="s">
        <v>315</v>
      </c>
      <c r="AB2169" s="55" t="s">
        <v>42</v>
      </c>
      <c r="AC2169" s="55" t="s">
        <v>838</v>
      </c>
      <c r="AD2169" s="55" t="s">
        <v>146</v>
      </c>
      <c r="AE2169" s="55"/>
      <c r="AF2169" s="55" t="s">
        <v>449</v>
      </c>
    </row>
    <row r="2170" spans="1:32" x14ac:dyDescent="0.25">
      <c r="A2170" s="55" t="s">
        <v>35</v>
      </c>
      <c r="B2170" s="55" t="s">
        <v>36</v>
      </c>
      <c r="C2170" s="55" t="s">
        <v>37</v>
      </c>
      <c r="D2170" s="55" t="s">
        <v>121</v>
      </c>
      <c r="E2170" s="55" t="s">
        <v>215</v>
      </c>
      <c r="F2170" s="55" t="s">
        <v>216</v>
      </c>
      <c r="G2170" s="55" t="s">
        <v>124</v>
      </c>
      <c r="H2170" s="55" t="s">
        <v>124</v>
      </c>
      <c r="I2170" s="55" t="s">
        <v>42</v>
      </c>
      <c r="J2170" s="55" t="s">
        <v>261</v>
      </c>
      <c r="K2170" s="55" t="s">
        <v>261</v>
      </c>
      <c r="L2170" s="55" t="s">
        <v>43</v>
      </c>
      <c r="M2170" s="55" t="s">
        <v>44</v>
      </c>
      <c r="N2170" s="55" t="s">
        <v>150</v>
      </c>
      <c r="O2170" s="55" t="s">
        <v>42</v>
      </c>
      <c r="P2170" s="55" t="s">
        <v>446</v>
      </c>
      <c r="Q2170" s="55" t="s">
        <v>447</v>
      </c>
      <c r="R2170" s="55" t="s">
        <v>873</v>
      </c>
      <c r="S2170" s="55">
        <v>201309</v>
      </c>
      <c r="T2170" s="55" t="s">
        <v>52</v>
      </c>
      <c r="U2170" s="55">
        <v>78582.11</v>
      </c>
      <c r="V2170" s="56">
        <v>78582.11</v>
      </c>
      <c r="W2170" s="55" t="s">
        <v>340</v>
      </c>
      <c r="X2170" s="55" t="s">
        <v>267</v>
      </c>
      <c r="Y2170" s="55"/>
      <c r="Z2170" s="55" t="s">
        <v>48</v>
      </c>
      <c r="AA2170" s="55" t="s">
        <v>315</v>
      </c>
      <c r="AB2170" s="55" t="s">
        <v>42</v>
      </c>
      <c r="AC2170" s="55" t="s">
        <v>838</v>
      </c>
      <c r="AD2170" s="55" t="s">
        <v>146</v>
      </c>
      <c r="AE2170" s="55"/>
      <c r="AF2170" s="55" t="s">
        <v>449</v>
      </c>
    </row>
    <row r="2171" spans="1:32" x14ac:dyDescent="0.25">
      <c r="A2171" s="55" t="s">
        <v>35</v>
      </c>
      <c r="B2171" s="55" t="s">
        <v>36</v>
      </c>
      <c r="C2171" s="55" t="s">
        <v>37</v>
      </c>
      <c r="D2171" s="55" t="s">
        <v>121</v>
      </c>
      <c r="E2171" s="55" t="s">
        <v>215</v>
      </c>
      <c r="F2171" s="55" t="s">
        <v>216</v>
      </c>
      <c r="G2171" s="55" t="s">
        <v>124</v>
      </c>
      <c r="H2171" s="55" t="s">
        <v>124</v>
      </c>
      <c r="I2171" s="55" t="s">
        <v>42</v>
      </c>
      <c r="J2171" s="55" t="s">
        <v>261</v>
      </c>
      <c r="K2171" s="55" t="s">
        <v>261</v>
      </c>
      <c r="L2171" s="55" t="s">
        <v>43</v>
      </c>
      <c r="M2171" s="55" t="s">
        <v>44</v>
      </c>
      <c r="N2171" s="55" t="s">
        <v>150</v>
      </c>
      <c r="O2171" s="55" t="s">
        <v>42</v>
      </c>
      <c r="P2171" s="55" t="s">
        <v>392</v>
      </c>
      <c r="Q2171" s="55" t="s">
        <v>393</v>
      </c>
      <c r="R2171" s="55" t="s">
        <v>843</v>
      </c>
      <c r="S2171" s="55">
        <v>201309</v>
      </c>
      <c r="T2171" s="55" t="s">
        <v>52</v>
      </c>
      <c r="U2171" s="55">
        <v>212.4</v>
      </c>
      <c r="V2171" s="56">
        <v>212.4</v>
      </c>
      <c r="W2171" s="55" t="s">
        <v>340</v>
      </c>
      <c r="X2171" s="55" t="s">
        <v>384</v>
      </c>
      <c r="Y2171" s="55"/>
      <c r="Z2171" s="55" t="s">
        <v>48</v>
      </c>
      <c r="AA2171" s="55" t="s">
        <v>315</v>
      </c>
      <c r="AB2171" s="55" t="s">
        <v>42</v>
      </c>
      <c r="AC2171" s="55" t="s">
        <v>811</v>
      </c>
      <c r="AD2171" s="55" t="s">
        <v>146</v>
      </c>
      <c r="AE2171" s="55"/>
      <c r="AF2171" s="55" t="s">
        <v>396</v>
      </c>
    </row>
    <row r="2172" spans="1:32" x14ac:dyDescent="0.25">
      <c r="A2172" s="55" t="s">
        <v>35</v>
      </c>
      <c r="B2172" s="55" t="s">
        <v>36</v>
      </c>
      <c r="C2172" s="55" t="s">
        <v>37</v>
      </c>
      <c r="D2172" s="55" t="s">
        <v>121</v>
      </c>
      <c r="E2172" s="55" t="s">
        <v>215</v>
      </c>
      <c r="F2172" s="55" t="s">
        <v>216</v>
      </c>
      <c r="G2172" s="55" t="s">
        <v>124</v>
      </c>
      <c r="H2172" s="55" t="s">
        <v>124</v>
      </c>
      <c r="I2172" s="55" t="s">
        <v>42</v>
      </c>
      <c r="J2172" s="55" t="s">
        <v>261</v>
      </c>
      <c r="K2172" s="55" t="s">
        <v>261</v>
      </c>
      <c r="L2172" s="55" t="s">
        <v>43</v>
      </c>
      <c r="M2172" s="55" t="s">
        <v>44</v>
      </c>
      <c r="N2172" s="55" t="s">
        <v>134</v>
      </c>
      <c r="O2172" s="55" t="s">
        <v>42</v>
      </c>
      <c r="P2172" s="55" t="s">
        <v>392</v>
      </c>
      <c r="Q2172" s="55" t="s">
        <v>135</v>
      </c>
      <c r="R2172" s="55" t="s">
        <v>843</v>
      </c>
      <c r="S2172" s="55">
        <v>201309</v>
      </c>
      <c r="T2172" s="55" t="s">
        <v>52</v>
      </c>
      <c r="U2172" s="55">
        <v>0</v>
      </c>
      <c r="V2172" s="56">
        <v>10.62</v>
      </c>
      <c r="W2172" s="55"/>
      <c r="X2172" s="55" t="s">
        <v>384</v>
      </c>
      <c r="Y2172" s="55"/>
      <c r="Z2172" s="55" t="s">
        <v>48</v>
      </c>
      <c r="AA2172" s="55" t="s">
        <v>315</v>
      </c>
      <c r="AB2172" s="55" t="s">
        <v>42</v>
      </c>
      <c r="AC2172" s="55" t="s">
        <v>811</v>
      </c>
      <c r="AD2172" s="55" t="s">
        <v>146</v>
      </c>
      <c r="AE2172" s="55"/>
      <c r="AF2172" s="55" t="s">
        <v>396</v>
      </c>
    </row>
    <row r="2173" spans="1:32" x14ac:dyDescent="0.25">
      <c r="A2173" s="55" t="s">
        <v>35</v>
      </c>
      <c r="B2173" s="55" t="s">
        <v>36</v>
      </c>
      <c r="C2173" s="55" t="s">
        <v>37</v>
      </c>
      <c r="D2173" s="55" t="s">
        <v>121</v>
      </c>
      <c r="E2173" s="55" t="s">
        <v>215</v>
      </c>
      <c r="F2173" s="55" t="s">
        <v>216</v>
      </c>
      <c r="G2173" s="55" t="s">
        <v>124</v>
      </c>
      <c r="H2173" s="55" t="s">
        <v>124</v>
      </c>
      <c r="I2173" s="55" t="s">
        <v>42</v>
      </c>
      <c r="J2173" s="55" t="s">
        <v>261</v>
      </c>
      <c r="K2173" s="55" t="s">
        <v>261</v>
      </c>
      <c r="L2173" s="55" t="s">
        <v>43</v>
      </c>
      <c r="M2173" s="55" t="s">
        <v>44</v>
      </c>
      <c r="N2173" s="55" t="s">
        <v>150</v>
      </c>
      <c r="O2173" s="55" t="s">
        <v>42</v>
      </c>
      <c r="P2173" s="55" t="s">
        <v>446</v>
      </c>
      <c r="Q2173" s="55" t="s">
        <v>447</v>
      </c>
      <c r="R2173" s="55" t="s">
        <v>874</v>
      </c>
      <c r="S2173" s="55">
        <v>201309</v>
      </c>
      <c r="T2173" s="55" t="s">
        <v>52</v>
      </c>
      <c r="U2173" s="55">
        <v>79166.509999999995</v>
      </c>
      <c r="V2173" s="56">
        <v>79166.509999999995</v>
      </c>
      <c r="W2173" s="55" t="s">
        <v>340</v>
      </c>
      <c r="X2173" s="55" t="s">
        <v>267</v>
      </c>
      <c r="Y2173" s="55"/>
      <c r="Z2173" s="55" t="s">
        <v>48</v>
      </c>
      <c r="AA2173" s="55" t="s">
        <v>315</v>
      </c>
      <c r="AB2173" s="55" t="s">
        <v>42</v>
      </c>
      <c r="AC2173" s="55" t="s">
        <v>875</v>
      </c>
      <c r="AD2173" s="55" t="s">
        <v>146</v>
      </c>
      <c r="AE2173" s="55"/>
      <c r="AF2173" s="55" t="s">
        <v>449</v>
      </c>
    </row>
    <row r="2174" spans="1:32" x14ac:dyDescent="0.25">
      <c r="A2174" s="55" t="s">
        <v>35</v>
      </c>
      <c r="B2174" s="55" t="s">
        <v>36</v>
      </c>
      <c r="C2174" s="55" t="s">
        <v>37</v>
      </c>
      <c r="D2174" s="55" t="s">
        <v>121</v>
      </c>
      <c r="E2174" s="55" t="s">
        <v>122</v>
      </c>
      <c r="F2174" s="55" t="s">
        <v>123</v>
      </c>
      <c r="G2174" s="55" t="s">
        <v>124</v>
      </c>
      <c r="H2174" s="55" t="s">
        <v>124</v>
      </c>
      <c r="I2174" s="55" t="s">
        <v>42</v>
      </c>
      <c r="J2174" s="55" t="s">
        <v>289</v>
      </c>
      <c r="K2174" s="55" t="s">
        <v>289</v>
      </c>
      <c r="L2174" s="55" t="s">
        <v>43</v>
      </c>
      <c r="M2174" s="55" t="s">
        <v>44</v>
      </c>
      <c r="N2174" s="55" t="s">
        <v>131</v>
      </c>
      <c r="O2174" s="55" t="s">
        <v>42</v>
      </c>
      <c r="P2174" s="55" t="s">
        <v>510</v>
      </c>
      <c r="Q2174" s="55" t="s">
        <v>878</v>
      </c>
      <c r="R2174" s="55" t="s">
        <v>877</v>
      </c>
      <c r="S2174" s="55">
        <v>201309</v>
      </c>
      <c r="T2174" s="55" t="s">
        <v>52</v>
      </c>
      <c r="U2174" s="55">
        <v>0</v>
      </c>
      <c r="V2174" s="56">
        <v>220</v>
      </c>
      <c r="W2174" s="55"/>
      <c r="X2174" s="55"/>
      <c r="Y2174" s="55"/>
      <c r="Z2174" s="55" t="s">
        <v>48</v>
      </c>
      <c r="AA2174" s="55" t="s">
        <v>168</v>
      </c>
      <c r="AB2174" s="55" t="s">
        <v>42</v>
      </c>
      <c r="AC2174" s="55" t="s">
        <v>796</v>
      </c>
      <c r="AD2174" s="55" t="s">
        <v>146</v>
      </c>
      <c r="AE2174" s="55"/>
      <c r="AF2174" s="55" t="s">
        <v>513</v>
      </c>
    </row>
    <row r="2175" spans="1:32" x14ac:dyDescent="0.25">
      <c r="A2175" s="55" t="s">
        <v>35</v>
      </c>
      <c r="B2175" s="55" t="s">
        <v>36</v>
      </c>
      <c r="C2175" s="55" t="s">
        <v>37</v>
      </c>
      <c r="D2175" s="55" t="s">
        <v>121</v>
      </c>
      <c r="E2175" s="55" t="s">
        <v>122</v>
      </c>
      <c r="F2175" s="55" t="s">
        <v>123</v>
      </c>
      <c r="G2175" s="55" t="s">
        <v>124</v>
      </c>
      <c r="H2175" s="55" t="s">
        <v>124</v>
      </c>
      <c r="I2175" s="55" t="s">
        <v>42</v>
      </c>
      <c r="J2175" s="55" t="s">
        <v>289</v>
      </c>
      <c r="K2175" s="55" t="s">
        <v>289</v>
      </c>
      <c r="L2175" s="55" t="s">
        <v>43</v>
      </c>
      <c r="M2175" s="55" t="s">
        <v>44</v>
      </c>
      <c r="N2175" s="55" t="s">
        <v>131</v>
      </c>
      <c r="O2175" s="55" t="s">
        <v>42</v>
      </c>
      <c r="P2175" s="55" t="s">
        <v>510</v>
      </c>
      <c r="Q2175" s="55" t="s">
        <v>878</v>
      </c>
      <c r="R2175" s="55" t="s">
        <v>877</v>
      </c>
      <c r="S2175" s="55">
        <v>201309</v>
      </c>
      <c r="T2175" s="55" t="s">
        <v>52</v>
      </c>
      <c r="U2175" s="55">
        <v>0</v>
      </c>
      <c r="V2175" s="56">
        <v>221.15</v>
      </c>
      <c r="W2175" s="55"/>
      <c r="X2175" s="55"/>
      <c r="Y2175" s="55"/>
      <c r="Z2175" s="55" t="s">
        <v>48</v>
      </c>
      <c r="AA2175" s="55" t="s">
        <v>168</v>
      </c>
      <c r="AB2175" s="55" t="s">
        <v>42</v>
      </c>
      <c r="AC2175" s="55" t="s">
        <v>796</v>
      </c>
      <c r="AD2175" s="55" t="s">
        <v>146</v>
      </c>
      <c r="AE2175" s="55"/>
      <c r="AF2175" s="55" t="s">
        <v>513</v>
      </c>
    </row>
    <row r="2176" spans="1:32" x14ac:dyDescent="0.25">
      <c r="A2176" s="55" t="s">
        <v>35</v>
      </c>
      <c r="B2176" s="55" t="s">
        <v>36</v>
      </c>
      <c r="C2176" s="55" t="s">
        <v>37</v>
      </c>
      <c r="D2176" s="55" t="s">
        <v>121</v>
      </c>
      <c r="E2176" s="55" t="s">
        <v>122</v>
      </c>
      <c r="F2176" s="55" t="s">
        <v>123</v>
      </c>
      <c r="G2176" s="55" t="s">
        <v>124</v>
      </c>
      <c r="H2176" s="55" t="s">
        <v>124</v>
      </c>
      <c r="I2176" s="55" t="s">
        <v>42</v>
      </c>
      <c r="J2176" s="55" t="s">
        <v>289</v>
      </c>
      <c r="K2176" s="55" t="s">
        <v>289</v>
      </c>
      <c r="L2176" s="55" t="s">
        <v>43</v>
      </c>
      <c r="M2176" s="55" t="s">
        <v>44</v>
      </c>
      <c r="N2176" s="55" t="s">
        <v>131</v>
      </c>
      <c r="O2176" s="55" t="s">
        <v>42</v>
      </c>
      <c r="P2176" s="55" t="s">
        <v>510</v>
      </c>
      <c r="Q2176" s="55" t="s">
        <v>878</v>
      </c>
      <c r="R2176" s="55" t="s">
        <v>877</v>
      </c>
      <c r="S2176" s="55">
        <v>201309</v>
      </c>
      <c r="T2176" s="55" t="s">
        <v>52</v>
      </c>
      <c r="U2176" s="55">
        <v>0</v>
      </c>
      <c r="V2176" s="56">
        <v>221.15</v>
      </c>
      <c r="W2176" s="55"/>
      <c r="X2176" s="55"/>
      <c r="Y2176" s="55"/>
      <c r="Z2176" s="55" t="s">
        <v>48</v>
      </c>
      <c r="AA2176" s="55" t="s">
        <v>168</v>
      </c>
      <c r="AB2176" s="55" t="s">
        <v>42</v>
      </c>
      <c r="AC2176" s="55" t="s">
        <v>796</v>
      </c>
      <c r="AD2176" s="55" t="s">
        <v>146</v>
      </c>
      <c r="AE2176" s="55"/>
      <c r="AF2176" s="55" t="s">
        <v>513</v>
      </c>
    </row>
    <row r="2177" spans="1:32" x14ac:dyDescent="0.25">
      <c r="A2177" s="55" t="s">
        <v>35</v>
      </c>
      <c r="B2177" s="55" t="s">
        <v>36</v>
      </c>
      <c r="C2177" s="55" t="s">
        <v>37</v>
      </c>
      <c r="D2177" s="55" t="s">
        <v>121</v>
      </c>
      <c r="E2177" s="55" t="s">
        <v>122</v>
      </c>
      <c r="F2177" s="55" t="s">
        <v>123</v>
      </c>
      <c r="G2177" s="55" t="s">
        <v>124</v>
      </c>
      <c r="H2177" s="55" t="s">
        <v>124</v>
      </c>
      <c r="I2177" s="55" t="s">
        <v>42</v>
      </c>
      <c r="J2177" s="55" t="s">
        <v>289</v>
      </c>
      <c r="K2177" s="55" t="s">
        <v>289</v>
      </c>
      <c r="L2177" s="55" t="s">
        <v>43</v>
      </c>
      <c r="M2177" s="55" t="s">
        <v>44</v>
      </c>
      <c r="N2177" s="55" t="s">
        <v>126</v>
      </c>
      <c r="O2177" s="55" t="s">
        <v>42</v>
      </c>
      <c r="P2177" s="55" t="s">
        <v>510</v>
      </c>
      <c r="Q2177" s="55" t="s">
        <v>884</v>
      </c>
      <c r="R2177" s="55" t="s">
        <v>877</v>
      </c>
      <c r="S2177" s="55">
        <v>201309</v>
      </c>
      <c r="T2177" s="55" t="s">
        <v>52</v>
      </c>
      <c r="U2177" s="55">
        <v>0</v>
      </c>
      <c r="V2177" s="56">
        <v>31.15</v>
      </c>
      <c r="W2177" s="55"/>
      <c r="X2177" s="55"/>
      <c r="Y2177" s="55"/>
      <c r="Z2177" s="55" t="s">
        <v>48</v>
      </c>
      <c r="AA2177" s="55" t="s">
        <v>168</v>
      </c>
      <c r="AB2177" s="55" t="s">
        <v>42</v>
      </c>
      <c r="AC2177" s="55" t="s">
        <v>796</v>
      </c>
      <c r="AD2177" s="55" t="s">
        <v>146</v>
      </c>
      <c r="AE2177" s="55"/>
      <c r="AF2177" s="55" t="s">
        <v>513</v>
      </c>
    </row>
    <row r="2178" spans="1:32" x14ac:dyDescent="0.25">
      <c r="A2178" s="55" t="s">
        <v>35</v>
      </c>
      <c r="B2178" s="55" t="s">
        <v>36</v>
      </c>
      <c r="C2178" s="55" t="s">
        <v>37</v>
      </c>
      <c r="D2178" s="55" t="s">
        <v>121</v>
      </c>
      <c r="E2178" s="55" t="s">
        <v>122</v>
      </c>
      <c r="F2178" s="55" t="s">
        <v>123</v>
      </c>
      <c r="G2178" s="55" t="s">
        <v>124</v>
      </c>
      <c r="H2178" s="55" t="s">
        <v>124</v>
      </c>
      <c r="I2178" s="55" t="s">
        <v>42</v>
      </c>
      <c r="J2178" s="55" t="s">
        <v>289</v>
      </c>
      <c r="K2178" s="55" t="s">
        <v>289</v>
      </c>
      <c r="L2178" s="55" t="s">
        <v>43</v>
      </c>
      <c r="M2178" s="55" t="s">
        <v>44</v>
      </c>
      <c r="N2178" s="55" t="s">
        <v>126</v>
      </c>
      <c r="O2178" s="55" t="s">
        <v>42</v>
      </c>
      <c r="P2178" s="55" t="s">
        <v>510</v>
      </c>
      <c r="Q2178" s="55" t="s">
        <v>879</v>
      </c>
      <c r="R2178" s="55" t="s">
        <v>877</v>
      </c>
      <c r="S2178" s="55">
        <v>201309</v>
      </c>
      <c r="T2178" s="55" t="s">
        <v>52</v>
      </c>
      <c r="U2178" s="55">
        <v>0</v>
      </c>
      <c r="V2178" s="56">
        <v>2.5</v>
      </c>
      <c r="W2178" s="55"/>
      <c r="X2178" s="55"/>
      <c r="Y2178" s="55"/>
      <c r="Z2178" s="55" t="s">
        <v>48</v>
      </c>
      <c r="AA2178" s="55" t="s">
        <v>168</v>
      </c>
      <c r="AB2178" s="55" t="s">
        <v>42</v>
      </c>
      <c r="AC2178" s="55" t="s">
        <v>796</v>
      </c>
      <c r="AD2178" s="55" t="s">
        <v>146</v>
      </c>
      <c r="AE2178" s="55"/>
      <c r="AF2178" s="55" t="s">
        <v>513</v>
      </c>
    </row>
    <row r="2179" spans="1:32" x14ac:dyDescent="0.25">
      <c r="A2179" s="55" t="s">
        <v>35</v>
      </c>
      <c r="B2179" s="55" t="s">
        <v>36</v>
      </c>
      <c r="C2179" s="55" t="s">
        <v>37</v>
      </c>
      <c r="D2179" s="55" t="s">
        <v>121</v>
      </c>
      <c r="E2179" s="55" t="s">
        <v>122</v>
      </c>
      <c r="F2179" s="55" t="s">
        <v>123</v>
      </c>
      <c r="G2179" s="55" t="s">
        <v>124</v>
      </c>
      <c r="H2179" s="55" t="s">
        <v>124</v>
      </c>
      <c r="I2179" s="55" t="s">
        <v>42</v>
      </c>
      <c r="J2179" s="55" t="s">
        <v>289</v>
      </c>
      <c r="K2179" s="55" t="s">
        <v>289</v>
      </c>
      <c r="L2179" s="55" t="s">
        <v>43</v>
      </c>
      <c r="M2179" s="55" t="s">
        <v>44</v>
      </c>
      <c r="N2179" s="55" t="s">
        <v>126</v>
      </c>
      <c r="O2179" s="55" t="s">
        <v>42</v>
      </c>
      <c r="P2179" s="55" t="s">
        <v>510</v>
      </c>
      <c r="Q2179" s="55" t="s">
        <v>879</v>
      </c>
      <c r="R2179" s="55" t="s">
        <v>877</v>
      </c>
      <c r="S2179" s="55">
        <v>201309</v>
      </c>
      <c r="T2179" s="55" t="s">
        <v>52</v>
      </c>
      <c r="U2179" s="55">
        <v>0</v>
      </c>
      <c r="V2179" s="56">
        <v>2.5</v>
      </c>
      <c r="W2179" s="55"/>
      <c r="X2179" s="55"/>
      <c r="Y2179" s="55"/>
      <c r="Z2179" s="55" t="s">
        <v>48</v>
      </c>
      <c r="AA2179" s="55" t="s">
        <v>168</v>
      </c>
      <c r="AB2179" s="55" t="s">
        <v>42</v>
      </c>
      <c r="AC2179" s="55" t="s">
        <v>796</v>
      </c>
      <c r="AD2179" s="55" t="s">
        <v>146</v>
      </c>
      <c r="AE2179" s="55"/>
      <c r="AF2179" s="55" t="s">
        <v>513</v>
      </c>
    </row>
    <row r="2180" spans="1:32" x14ac:dyDescent="0.25">
      <c r="A2180" s="55" t="s">
        <v>35</v>
      </c>
      <c r="B2180" s="55" t="s">
        <v>36</v>
      </c>
      <c r="C2180" s="55" t="s">
        <v>37</v>
      </c>
      <c r="D2180" s="55" t="s">
        <v>121</v>
      </c>
      <c r="E2180" s="55" t="s">
        <v>122</v>
      </c>
      <c r="F2180" s="55" t="s">
        <v>123</v>
      </c>
      <c r="G2180" s="55" t="s">
        <v>124</v>
      </c>
      <c r="H2180" s="55" t="s">
        <v>124</v>
      </c>
      <c r="I2180" s="55" t="s">
        <v>42</v>
      </c>
      <c r="J2180" s="55" t="s">
        <v>289</v>
      </c>
      <c r="K2180" s="55" t="s">
        <v>289</v>
      </c>
      <c r="L2180" s="55" t="s">
        <v>43</v>
      </c>
      <c r="M2180" s="55" t="s">
        <v>44</v>
      </c>
      <c r="N2180" s="55" t="s">
        <v>126</v>
      </c>
      <c r="O2180" s="55" t="s">
        <v>42</v>
      </c>
      <c r="P2180" s="55" t="s">
        <v>510</v>
      </c>
      <c r="Q2180" s="55" t="s">
        <v>167</v>
      </c>
      <c r="R2180" s="55" t="s">
        <v>877</v>
      </c>
      <c r="S2180" s="55">
        <v>201309</v>
      </c>
      <c r="T2180" s="55" t="s">
        <v>52</v>
      </c>
      <c r="U2180" s="55">
        <v>0</v>
      </c>
      <c r="V2180" s="56">
        <v>20.91</v>
      </c>
      <c r="W2180" s="55"/>
      <c r="X2180" s="55"/>
      <c r="Y2180" s="55"/>
      <c r="Z2180" s="55" t="s">
        <v>48</v>
      </c>
      <c r="AA2180" s="55" t="s">
        <v>168</v>
      </c>
      <c r="AB2180" s="55" t="s">
        <v>42</v>
      </c>
      <c r="AC2180" s="55" t="s">
        <v>796</v>
      </c>
      <c r="AD2180" s="55" t="s">
        <v>146</v>
      </c>
      <c r="AE2180" s="55"/>
      <c r="AF2180" s="55" t="s">
        <v>513</v>
      </c>
    </row>
    <row r="2181" spans="1:32" x14ac:dyDescent="0.25">
      <c r="A2181" s="55" t="s">
        <v>35</v>
      </c>
      <c r="B2181" s="55" t="s">
        <v>36</v>
      </c>
      <c r="C2181" s="55" t="s">
        <v>37</v>
      </c>
      <c r="D2181" s="55" t="s">
        <v>121</v>
      </c>
      <c r="E2181" s="55" t="s">
        <v>122</v>
      </c>
      <c r="F2181" s="55" t="s">
        <v>123</v>
      </c>
      <c r="G2181" s="55" t="s">
        <v>124</v>
      </c>
      <c r="H2181" s="55" t="s">
        <v>124</v>
      </c>
      <c r="I2181" s="55" t="s">
        <v>42</v>
      </c>
      <c r="J2181" s="55" t="s">
        <v>289</v>
      </c>
      <c r="K2181" s="55" t="s">
        <v>289</v>
      </c>
      <c r="L2181" s="55" t="s">
        <v>43</v>
      </c>
      <c r="M2181" s="55" t="s">
        <v>44</v>
      </c>
      <c r="N2181" s="55" t="s">
        <v>126</v>
      </c>
      <c r="O2181" s="55" t="s">
        <v>42</v>
      </c>
      <c r="P2181" s="55" t="s">
        <v>510</v>
      </c>
      <c r="Q2181" s="55" t="s">
        <v>167</v>
      </c>
      <c r="R2181" s="55" t="s">
        <v>877</v>
      </c>
      <c r="S2181" s="55">
        <v>201309</v>
      </c>
      <c r="T2181" s="55" t="s">
        <v>52</v>
      </c>
      <c r="U2181" s="55">
        <v>0</v>
      </c>
      <c r="V2181" s="56">
        <v>9.61</v>
      </c>
      <c r="W2181" s="55"/>
      <c r="X2181" s="55"/>
      <c r="Y2181" s="55"/>
      <c r="Z2181" s="55" t="s">
        <v>48</v>
      </c>
      <c r="AA2181" s="55" t="s">
        <v>168</v>
      </c>
      <c r="AB2181" s="55" t="s">
        <v>42</v>
      </c>
      <c r="AC2181" s="55" t="s">
        <v>796</v>
      </c>
      <c r="AD2181" s="55" t="s">
        <v>146</v>
      </c>
      <c r="AE2181" s="55"/>
      <c r="AF2181" s="55" t="s">
        <v>513</v>
      </c>
    </row>
    <row r="2182" spans="1:32" x14ac:dyDescent="0.25">
      <c r="A2182" s="55" t="s">
        <v>35</v>
      </c>
      <c r="B2182" s="55" t="s">
        <v>36</v>
      </c>
      <c r="C2182" s="55" t="s">
        <v>37</v>
      </c>
      <c r="D2182" s="55" t="s">
        <v>121</v>
      </c>
      <c r="E2182" s="55" t="s">
        <v>122</v>
      </c>
      <c r="F2182" s="55" t="s">
        <v>123</v>
      </c>
      <c r="G2182" s="55" t="s">
        <v>124</v>
      </c>
      <c r="H2182" s="55" t="s">
        <v>124</v>
      </c>
      <c r="I2182" s="55" t="s">
        <v>42</v>
      </c>
      <c r="J2182" s="55" t="s">
        <v>289</v>
      </c>
      <c r="K2182" s="55" t="s">
        <v>289</v>
      </c>
      <c r="L2182" s="55" t="s">
        <v>43</v>
      </c>
      <c r="M2182" s="55" t="s">
        <v>44</v>
      </c>
      <c r="N2182" s="55" t="s">
        <v>160</v>
      </c>
      <c r="O2182" s="55" t="s">
        <v>42</v>
      </c>
      <c r="P2182" s="55" t="s">
        <v>510</v>
      </c>
      <c r="Q2182" s="55" t="s">
        <v>880</v>
      </c>
      <c r="R2182" s="55" t="s">
        <v>877</v>
      </c>
      <c r="S2182" s="55">
        <v>201309</v>
      </c>
      <c r="T2182" s="55" t="s">
        <v>52</v>
      </c>
      <c r="U2182" s="55">
        <v>0</v>
      </c>
      <c r="V2182" s="56">
        <v>8.4700000000000006</v>
      </c>
      <c r="W2182" s="55"/>
      <c r="X2182" s="55"/>
      <c r="Y2182" s="55"/>
      <c r="Z2182" s="55" t="s">
        <v>48</v>
      </c>
      <c r="AA2182" s="55" t="s">
        <v>168</v>
      </c>
      <c r="AB2182" s="55" t="s">
        <v>42</v>
      </c>
      <c r="AC2182" s="55" t="s">
        <v>796</v>
      </c>
      <c r="AD2182" s="55" t="s">
        <v>146</v>
      </c>
      <c r="AE2182" s="55"/>
      <c r="AF2182" s="55" t="s">
        <v>513</v>
      </c>
    </row>
    <row r="2183" spans="1:32" x14ac:dyDescent="0.25">
      <c r="A2183" s="55" t="s">
        <v>35</v>
      </c>
      <c r="B2183" s="55" t="s">
        <v>36</v>
      </c>
      <c r="C2183" s="55" t="s">
        <v>37</v>
      </c>
      <c r="D2183" s="55" t="s">
        <v>121</v>
      </c>
      <c r="E2183" s="55" t="s">
        <v>122</v>
      </c>
      <c r="F2183" s="55" t="s">
        <v>123</v>
      </c>
      <c r="G2183" s="55" t="s">
        <v>124</v>
      </c>
      <c r="H2183" s="55" t="s">
        <v>124</v>
      </c>
      <c r="I2183" s="55" t="s">
        <v>42</v>
      </c>
      <c r="J2183" s="55" t="s">
        <v>289</v>
      </c>
      <c r="K2183" s="55" t="s">
        <v>289</v>
      </c>
      <c r="L2183" s="55" t="s">
        <v>43</v>
      </c>
      <c r="M2183" s="55" t="s">
        <v>44</v>
      </c>
      <c r="N2183" s="55" t="s">
        <v>160</v>
      </c>
      <c r="O2183" s="55" t="s">
        <v>42</v>
      </c>
      <c r="P2183" s="55" t="s">
        <v>510</v>
      </c>
      <c r="Q2183" s="55" t="s">
        <v>881</v>
      </c>
      <c r="R2183" s="55" t="s">
        <v>877</v>
      </c>
      <c r="S2183" s="55">
        <v>201309</v>
      </c>
      <c r="T2183" s="55" t="s">
        <v>52</v>
      </c>
      <c r="U2183" s="55">
        <v>0</v>
      </c>
      <c r="V2183" s="56">
        <v>23.35</v>
      </c>
      <c r="W2183" s="55"/>
      <c r="X2183" s="55"/>
      <c r="Y2183" s="55"/>
      <c r="Z2183" s="55" t="s">
        <v>48</v>
      </c>
      <c r="AA2183" s="55" t="s">
        <v>168</v>
      </c>
      <c r="AB2183" s="55" t="s">
        <v>42</v>
      </c>
      <c r="AC2183" s="55" t="s">
        <v>796</v>
      </c>
      <c r="AD2183" s="55" t="s">
        <v>146</v>
      </c>
      <c r="AE2183" s="55"/>
      <c r="AF2183" s="55" t="s">
        <v>513</v>
      </c>
    </row>
    <row r="2184" spans="1:32" x14ac:dyDescent="0.25">
      <c r="A2184" s="55" t="s">
        <v>35</v>
      </c>
      <c r="B2184" s="55" t="s">
        <v>36</v>
      </c>
      <c r="C2184" s="55" t="s">
        <v>37</v>
      </c>
      <c r="D2184" s="55" t="s">
        <v>121</v>
      </c>
      <c r="E2184" s="55" t="s">
        <v>122</v>
      </c>
      <c r="F2184" s="55" t="s">
        <v>123</v>
      </c>
      <c r="G2184" s="55" t="s">
        <v>124</v>
      </c>
      <c r="H2184" s="55" t="s">
        <v>124</v>
      </c>
      <c r="I2184" s="55" t="s">
        <v>42</v>
      </c>
      <c r="J2184" s="55" t="s">
        <v>289</v>
      </c>
      <c r="K2184" s="55" t="s">
        <v>289</v>
      </c>
      <c r="L2184" s="55" t="s">
        <v>43</v>
      </c>
      <c r="M2184" s="55" t="s">
        <v>44</v>
      </c>
      <c r="N2184" s="55" t="s">
        <v>160</v>
      </c>
      <c r="O2184" s="55" t="s">
        <v>42</v>
      </c>
      <c r="P2184" s="55" t="s">
        <v>510</v>
      </c>
      <c r="Q2184" s="55" t="s">
        <v>881</v>
      </c>
      <c r="R2184" s="55" t="s">
        <v>877</v>
      </c>
      <c r="S2184" s="55">
        <v>201309</v>
      </c>
      <c r="T2184" s="55" t="s">
        <v>52</v>
      </c>
      <c r="U2184" s="55">
        <v>0</v>
      </c>
      <c r="V2184" s="56">
        <v>8.1199999999999992</v>
      </c>
      <c r="W2184" s="55"/>
      <c r="X2184" s="55"/>
      <c r="Y2184" s="55"/>
      <c r="Z2184" s="55" t="s">
        <v>48</v>
      </c>
      <c r="AA2184" s="55" t="s">
        <v>168</v>
      </c>
      <c r="AB2184" s="55" t="s">
        <v>42</v>
      </c>
      <c r="AC2184" s="55" t="s">
        <v>796</v>
      </c>
      <c r="AD2184" s="55" t="s">
        <v>146</v>
      </c>
      <c r="AE2184" s="55"/>
      <c r="AF2184" s="55" t="s">
        <v>513</v>
      </c>
    </row>
    <row r="2185" spans="1:32" x14ac:dyDescent="0.25">
      <c r="A2185" s="55" t="s">
        <v>35</v>
      </c>
      <c r="B2185" s="55" t="s">
        <v>36</v>
      </c>
      <c r="C2185" s="55" t="s">
        <v>37</v>
      </c>
      <c r="D2185" s="55" t="s">
        <v>121</v>
      </c>
      <c r="E2185" s="55" t="s">
        <v>122</v>
      </c>
      <c r="F2185" s="55" t="s">
        <v>123</v>
      </c>
      <c r="G2185" s="55" t="s">
        <v>124</v>
      </c>
      <c r="H2185" s="55" t="s">
        <v>124</v>
      </c>
      <c r="I2185" s="55" t="s">
        <v>42</v>
      </c>
      <c r="J2185" s="55" t="s">
        <v>289</v>
      </c>
      <c r="K2185" s="55" t="s">
        <v>289</v>
      </c>
      <c r="L2185" s="55" t="s">
        <v>43</v>
      </c>
      <c r="M2185" s="55" t="s">
        <v>44</v>
      </c>
      <c r="N2185" s="55" t="s">
        <v>160</v>
      </c>
      <c r="O2185" s="55" t="s">
        <v>42</v>
      </c>
      <c r="P2185" s="55" t="s">
        <v>510</v>
      </c>
      <c r="Q2185" s="55" t="s">
        <v>882</v>
      </c>
      <c r="R2185" s="55" t="s">
        <v>877</v>
      </c>
      <c r="S2185" s="55">
        <v>201309</v>
      </c>
      <c r="T2185" s="55" t="s">
        <v>52</v>
      </c>
      <c r="U2185" s="55">
        <v>0</v>
      </c>
      <c r="V2185" s="56">
        <v>3.95</v>
      </c>
      <c r="W2185" s="55"/>
      <c r="X2185" s="55"/>
      <c r="Y2185" s="55"/>
      <c r="Z2185" s="55" t="s">
        <v>48</v>
      </c>
      <c r="AA2185" s="55" t="s">
        <v>168</v>
      </c>
      <c r="AB2185" s="55" t="s">
        <v>42</v>
      </c>
      <c r="AC2185" s="55" t="s">
        <v>796</v>
      </c>
      <c r="AD2185" s="55" t="s">
        <v>146</v>
      </c>
      <c r="AE2185" s="55"/>
      <c r="AF2185" s="55" t="s">
        <v>513</v>
      </c>
    </row>
    <row r="2186" spans="1:32" x14ac:dyDescent="0.25">
      <c r="A2186" s="55" t="s">
        <v>35</v>
      </c>
      <c r="B2186" s="55" t="s">
        <v>36</v>
      </c>
      <c r="C2186" s="55" t="s">
        <v>37</v>
      </c>
      <c r="D2186" s="55" t="s">
        <v>121</v>
      </c>
      <c r="E2186" s="55" t="s">
        <v>122</v>
      </c>
      <c r="F2186" s="55" t="s">
        <v>123</v>
      </c>
      <c r="G2186" s="55" t="s">
        <v>124</v>
      </c>
      <c r="H2186" s="55" t="s">
        <v>124</v>
      </c>
      <c r="I2186" s="55" t="s">
        <v>42</v>
      </c>
      <c r="J2186" s="55" t="s">
        <v>289</v>
      </c>
      <c r="K2186" s="55" t="s">
        <v>289</v>
      </c>
      <c r="L2186" s="55" t="s">
        <v>43</v>
      </c>
      <c r="M2186" s="55" t="s">
        <v>44</v>
      </c>
      <c r="N2186" s="55" t="s">
        <v>160</v>
      </c>
      <c r="O2186" s="55" t="s">
        <v>42</v>
      </c>
      <c r="P2186" s="55" t="s">
        <v>510</v>
      </c>
      <c r="Q2186" s="55" t="s">
        <v>883</v>
      </c>
      <c r="R2186" s="55" t="s">
        <v>877</v>
      </c>
      <c r="S2186" s="55">
        <v>201309</v>
      </c>
      <c r="T2186" s="55" t="s">
        <v>52</v>
      </c>
      <c r="U2186" s="55">
        <v>0</v>
      </c>
      <c r="V2186" s="56">
        <v>21.38</v>
      </c>
      <c r="W2186" s="55"/>
      <c r="X2186" s="55"/>
      <c r="Y2186" s="55"/>
      <c r="Z2186" s="55" t="s">
        <v>48</v>
      </c>
      <c r="AA2186" s="55" t="s">
        <v>168</v>
      </c>
      <c r="AB2186" s="55" t="s">
        <v>42</v>
      </c>
      <c r="AC2186" s="55" t="s">
        <v>796</v>
      </c>
      <c r="AD2186" s="55" t="s">
        <v>146</v>
      </c>
      <c r="AE2186" s="55"/>
      <c r="AF2186" s="55" t="s">
        <v>513</v>
      </c>
    </row>
    <row r="2187" spans="1:32" x14ac:dyDescent="0.25">
      <c r="A2187" s="55" t="s">
        <v>35</v>
      </c>
      <c r="B2187" s="55" t="s">
        <v>36</v>
      </c>
      <c r="C2187" s="55" t="s">
        <v>37</v>
      </c>
      <c r="D2187" s="55" t="s">
        <v>121</v>
      </c>
      <c r="E2187" s="55" t="s">
        <v>122</v>
      </c>
      <c r="F2187" s="55" t="s">
        <v>123</v>
      </c>
      <c r="G2187" s="55" t="s">
        <v>124</v>
      </c>
      <c r="H2187" s="55" t="s">
        <v>124</v>
      </c>
      <c r="I2187" s="55" t="s">
        <v>42</v>
      </c>
      <c r="J2187" s="55" t="s">
        <v>298</v>
      </c>
      <c r="K2187" s="55" t="s">
        <v>298</v>
      </c>
      <c r="L2187" s="55" t="s">
        <v>43</v>
      </c>
      <c r="M2187" s="55" t="s">
        <v>44</v>
      </c>
      <c r="N2187" s="55" t="s">
        <v>150</v>
      </c>
      <c r="O2187" s="55" t="s">
        <v>42</v>
      </c>
      <c r="P2187" s="55" t="s">
        <v>690</v>
      </c>
      <c r="Q2187" s="55" t="s">
        <v>691</v>
      </c>
      <c r="R2187" s="55" t="s">
        <v>885</v>
      </c>
      <c r="S2187" s="55">
        <v>201309</v>
      </c>
      <c r="T2187" s="55" t="s">
        <v>52</v>
      </c>
      <c r="U2187" s="55">
        <v>8800</v>
      </c>
      <c r="V2187" s="56">
        <v>8800</v>
      </c>
      <c r="W2187" s="55" t="s">
        <v>340</v>
      </c>
      <c r="X2187" s="55" t="s">
        <v>693</v>
      </c>
      <c r="Y2187" s="55"/>
      <c r="Z2187" s="55" t="s">
        <v>48</v>
      </c>
      <c r="AA2187" s="55" t="s">
        <v>315</v>
      </c>
      <c r="AB2187" s="55" t="s">
        <v>42</v>
      </c>
      <c r="AC2187" s="55" t="s">
        <v>805</v>
      </c>
      <c r="AD2187" s="55" t="s">
        <v>146</v>
      </c>
      <c r="AE2187" s="55"/>
      <c r="AF2187" s="55" t="s">
        <v>694</v>
      </c>
    </row>
    <row r="2188" spans="1:32" x14ac:dyDescent="0.25">
      <c r="A2188" s="55" t="s">
        <v>35</v>
      </c>
      <c r="B2188" s="55" t="s">
        <v>36</v>
      </c>
      <c r="C2188" s="55" t="s">
        <v>37</v>
      </c>
      <c r="D2188" s="55" t="s">
        <v>121</v>
      </c>
      <c r="E2188" s="55" t="s">
        <v>122</v>
      </c>
      <c r="F2188" s="55" t="s">
        <v>123</v>
      </c>
      <c r="G2188" s="55" t="s">
        <v>124</v>
      </c>
      <c r="H2188" s="55" t="s">
        <v>124</v>
      </c>
      <c r="I2188" s="55" t="s">
        <v>42</v>
      </c>
      <c r="J2188" s="55" t="s">
        <v>298</v>
      </c>
      <c r="K2188" s="55" t="s">
        <v>298</v>
      </c>
      <c r="L2188" s="55" t="s">
        <v>43</v>
      </c>
      <c r="M2188" s="55" t="s">
        <v>44</v>
      </c>
      <c r="N2188" s="55" t="s">
        <v>150</v>
      </c>
      <c r="O2188" s="55" t="s">
        <v>42</v>
      </c>
      <c r="P2188" s="55" t="s">
        <v>608</v>
      </c>
      <c r="Q2188" s="55" t="s">
        <v>886</v>
      </c>
      <c r="R2188" s="55" t="s">
        <v>887</v>
      </c>
      <c r="S2188" s="55">
        <v>201309</v>
      </c>
      <c r="T2188" s="55" t="s">
        <v>52</v>
      </c>
      <c r="U2188" s="55">
        <v>193134.5</v>
      </c>
      <c r="V2188" s="56">
        <v>193134.5</v>
      </c>
      <c r="W2188" s="55" t="s">
        <v>340</v>
      </c>
      <c r="X2188" s="55" t="s">
        <v>888</v>
      </c>
      <c r="Y2188" s="55"/>
      <c r="Z2188" s="55" t="s">
        <v>48</v>
      </c>
      <c r="AA2188" s="55" t="s">
        <v>315</v>
      </c>
      <c r="AB2188" s="55" t="s">
        <v>42</v>
      </c>
      <c r="AC2188" s="55" t="s">
        <v>866</v>
      </c>
      <c r="AD2188" s="55" t="s">
        <v>146</v>
      </c>
      <c r="AE2188" s="55"/>
      <c r="AF2188" s="55" t="s">
        <v>889</v>
      </c>
    </row>
    <row r="2189" spans="1:32" x14ac:dyDescent="0.25">
      <c r="A2189" s="55" t="s">
        <v>35</v>
      </c>
      <c r="B2189" s="55" t="s">
        <v>36</v>
      </c>
      <c r="C2189" s="55" t="s">
        <v>37</v>
      </c>
      <c r="D2189" s="55" t="s">
        <v>121</v>
      </c>
      <c r="E2189" s="55" t="s">
        <v>122</v>
      </c>
      <c r="F2189" s="55" t="s">
        <v>123</v>
      </c>
      <c r="G2189" s="55" t="s">
        <v>124</v>
      </c>
      <c r="H2189" s="55" t="s">
        <v>124</v>
      </c>
      <c r="I2189" s="55" t="s">
        <v>42</v>
      </c>
      <c r="J2189" s="55" t="s">
        <v>298</v>
      </c>
      <c r="K2189" s="55" t="s">
        <v>298</v>
      </c>
      <c r="L2189" s="55" t="s">
        <v>43</v>
      </c>
      <c r="M2189" s="55" t="s">
        <v>44</v>
      </c>
      <c r="N2189" s="55" t="s">
        <v>150</v>
      </c>
      <c r="O2189" s="55" t="s">
        <v>42</v>
      </c>
      <c r="P2189" s="55" t="s">
        <v>608</v>
      </c>
      <c r="Q2189" s="55" t="s">
        <v>886</v>
      </c>
      <c r="R2189" s="55" t="s">
        <v>890</v>
      </c>
      <c r="S2189" s="55">
        <v>201309</v>
      </c>
      <c r="T2189" s="55" t="s">
        <v>52</v>
      </c>
      <c r="U2189" s="55">
        <v>34976.35</v>
      </c>
      <c r="V2189" s="56">
        <v>34976.35</v>
      </c>
      <c r="W2189" s="55" t="s">
        <v>340</v>
      </c>
      <c r="X2189" s="55" t="s">
        <v>888</v>
      </c>
      <c r="Y2189" s="55"/>
      <c r="Z2189" s="55" t="s">
        <v>48</v>
      </c>
      <c r="AA2189" s="55" t="s">
        <v>315</v>
      </c>
      <c r="AB2189" s="55" t="s">
        <v>42</v>
      </c>
      <c r="AC2189" s="55" t="s">
        <v>866</v>
      </c>
      <c r="AD2189" s="55" t="s">
        <v>146</v>
      </c>
      <c r="AE2189" s="55"/>
      <c r="AF2189" s="55" t="s">
        <v>889</v>
      </c>
    </row>
    <row r="2190" spans="1:32" x14ac:dyDescent="0.25">
      <c r="A2190" s="55" t="s">
        <v>35</v>
      </c>
      <c r="B2190" s="55" t="s">
        <v>36</v>
      </c>
      <c r="C2190" s="55" t="s">
        <v>37</v>
      </c>
      <c r="D2190" s="55" t="s">
        <v>121</v>
      </c>
      <c r="E2190" s="55" t="s">
        <v>122</v>
      </c>
      <c r="F2190" s="55" t="s">
        <v>123</v>
      </c>
      <c r="G2190" s="55" t="s">
        <v>124</v>
      </c>
      <c r="H2190" s="55" t="s">
        <v>124</v>
      </c>
      <c r="I2190" s="55" t="s">
        <v>42</v>
      </c>
      <c r="J2190" s="55" t="s">
        <v>182</v>
      </c>
      <c r="K2190" s="55" t="s">
        <v>182</v>
      </c>
      <c r="L2190" s="55" t="s">
        <v>43</v>
      </c>
      <c r="M2190" s="55" t="s">
        <v>44</v>
      </c>
      <c r="N2190" s="55" t="s">
        <v>180</v>
      </c>
      <c r="O2190" s="55" t="s">
        <v>825</v>
      </c>
      <c r="P2190" s="55"/>
      <c r="Q2190" s="55" t="s">
        <v>645</v>
      </c>
      <c r="R2190" s="55"/>
      <c r="S2190" s="55">
        <v>201309</v>
      </c>
      <c r="T2190" s="55" t="s">
        <v>52</v>
      </c>
      <c r="U2190" s="55">
        <v>0</v>
      </c>
      <c r="V2190" s="56">
        <v>256.08</v>
      </c>
      <c r="W2190" s="55"/>
      <c r="X2190" s="55"/>
      <c r="Y2190" s="55"/>
      <c r="Z2190" s="55" t="s">
        <v>48</v>
      </c>
      <c r="AA2190" s="55" t="s">
        <v>646</v>
      </c>
      <c r="AB2190" s="55" t="s">
        <v>42</v>
      </c>
      <c r="AC2190" s="55" t="s">
        <v>823</v>
      </c>
      <c r="AD2190" s="55" t="s">
        <v>648</v>
      </c>
    </row>
    <row r="2191" spans="1:32" x14ac:dyDescent="0.25">
      <c r="A2191" s="55" t="s">
        <v>35</v>
      </c>
      <c r="B2191" s="55" t="s">
        <v>36</v>
      </c>
      <c r="C2191" s="55" t="s">
        <v>37</v>
      </c>
      <c r="D2191" s="55" t="s">
        <v>121</v>
      </c>
      <c r="E2191" s="55" t="s">
        <v>122</v>
      </c>
      <c r="F2191" s="55" t="s">
        <v>123</v>
      </c>
      <c r="G2191" s="55" t="s">
        <v>124</v>
      </c>
      <c r="H2191" s="55" t="s">
        <v>124</v>
      </c>
      <c r="I2191" s="55" t="s">
        <v>42</v>
      </c>
      <c r="J2191" s="55" t="s">
        <v>182</v>
      </c>
      <c r="K2191" s="55" t="s">
        <v>182</v>
      </c>
      <c r="L2191" s="55" t="s">
        <v>43</v>
      </c>
      <c r="M2191" s="55" t="s">
        <v>44</v>
      </c>
      <c r="N2191" s="55" t="s">
        <v>180</v>
      </c>
      <c r="O2191" s="55" t="s">
        <v>831</v>
      </c>
      <c r="P2191" s="55"/>
      <c r="Q2191" s="55" t="s">
        <v>645</v>
      </c>
      <c r="R2191" s="55"/>
      <c r="S2191" s="55">
        <v>201309</v>
      </c>
      <c r="T2191" s="55" t="s">
        <v>52</v>
      </c>
      <c r="U2191" s="55">
        <v>0</v>
      </c>
      <c r="V2191" s="56">
        <v>1159.68</v>
      </c>
      <c r="W2191" s="55"/>
      <c r="X2191" s="55"/>
      <c r="Y2191" s="55"/>
      <c r="Z2191" s="55" t="s">
        <v>48</v>
      </c>
      <c r="AA2191" s="55" t="s">
        <v>646</v>
      </c>
      <c r="AB2191" s="55" t="s">
        <v>42</v>
      </c>
      <c r="AC2191" s="55" t="s">
        <v>823</v>
      </c>
      <c r="AD2191" s="55" t="s">
        <v>648</v>
      </c>
    </row>
    <row r="2192" spans="1:32" x14ac:dyDescent="0.25">
      <c r="A2192" s="55" t="s">
        <v>35</v>
      </c>
      <c r="B2192" s="55" t="s">
        <v>36</v>
      </c>
      <c r="C2192" s="55" t="s">
        <v>37</v>
      </c>
      <c r="D2192" s="55" t="s">
        <v>121</v>
      </c>
      <c r="E2192" s="55" t="s">
        <v>122</v>
      </c>
      <c r="F2192" s="55" t="s">
        <v>123</v>
      </c>
      <c r="G2192" s="55" t="s">
        <v>124</v>
      </c>
      <c r="H2192" s="55" t="s">
        <v>124</v>
      </c>
      <c r="I2192" s="55" t="s">
        <v>42</v>
      </c>
      <c r="J2192" s="55" t="s">
        <v>182</v>
      </c>
      <c r="K2192" s="55" t="s">
        <v>182</v>
      </c>
      <c r="L2192" s="55" t="s">
        <v>43</v>
      </c>
      <c r="M2192" s="55" t="s">
        <v>44</v>
      </c>
      <c r="N2192" s="55" t="s">
        <v>180</v>
      </c>
      <c r="O2192" s="55" t="s">
        <v>833</v>
      </c>
      <c r="P2192" s="55"/>
      <c r="Q2192" s="55" t="s">
        <v>645</v>
      </c>
      <c r="R2192" s="55"/>
      <c r="S2192" s="55">
        <v>201309</v>
      </c>
      <c r="T2192" s="55" t="s">
        <v>52</v>
      </c>
      <c r="U2192" s="55">
        <v>0</v>
      </c>
      <c r="V2192" s="56">
        <v>250.2</v>
      </c>
      <c r="W2192" s="55"/>
      <c r="X2192" s="55"/>
      <c r="Y2192" s="55"/>
      <c r="Z2192" s="55" t="s">
        <v>48</v>
      </c>
      <c r="AA2192" s="55" t="s">
        <v>646</v>
      </c>
      <c r="AB2192" s="55" t="s">
        <v>42</v>
      </c>
      <c r="AC2192" s="55" t="s">
        <v>823</v>
      </c>
      <c r="AD2192" s="55" t="s">
        <v>648</v>
      </c>
    </row>
    <row r="2193" spans="1:31" x14ac:dyDescent="0.25">
      <c r="A2193" s="55" t="s">
        <v>35</v>
      </c>
      <c r="B2193" s="55" t="s">
        <v>36</v>
      </c>
      <c r="C2193" s="55" t="s">
        <v>37</v>
      </c>
      <c r="D2193" s="55" t="s">
        <v>121</v>
      </c>
      <c r="E2193" s="55" t="s">
        <v>122</v>
      </c>
      <c r="F2193" s="55" t="s">
        <v>123</v>
      </c>
      <c r="G2193" s="55" t="s">
        <v>124</v>
      </c>
      <c r="H2193" s="55" t="s">
        <v>124</v>
      </c>
      <c r="I2193" s="55" t="s">
        <v>42</v>
      </c>
      <c r="J2193" s="55" t="s">
        <v>182</v>
      </c>
      <c r="K2193" s="55" t="s">
        <v>182</v>
      </c>
      <c r="L2193" s="55" t="s">
        <v>43</v>
      </c>
      <c r="M2193" s="55" t="s">
        <v>44</v>
      </c>
      <c r="N2193" s="55" t="s">
        <v>180</v>
      </c>
      <c r="O2193" s="55" t="s">
        <v>830</v>
      </c>
      <c r="P2193" s="55"/>
      <c r="Q2193" s="55" t="s">
        <v>645</v>
      </c>
      <c r="R2193" s="55"/>
      <c r="S2193" s="55">
        <v>201309</v>
      </c>
      <c r="T2193" s="55" t="s">
        <v>52</v>
      </c>
      <c r="U2193" s="55">
        <v>0</v>
      </c>
      <c r="V2193" s="56">
        <v>412.08</v>
      </c>
      <c r="W2193" s="55"/>
      <c r="X2193" s="55"/>
      <c r="Y2193" s="55"/>
      <c r="Z2193" s="55" t="s">
        <v>48</v>
      </c>
      <c r="AA2193" s="55" t="s">
        <v>646</v>
      </c>
      <c r="AB2193" s="55" t="s">
        <v>42</v>
      </c>
      <c r="AC2193" s="55" t="s">
        <v>823</v>
      </c>
      <c r="AD2193" s="55" t="s">
        <v>648</v>
      </c>
    </row>
    <row r="2194" spans="1:31" x14ac:dyDescent="0.25">
      <c r="A2194" s="55" t="s">
        <v>35</v>
      </c>
      <c r="B2194" s="55" t="s">
        <v>36</v>
      </c>
      <c r="C2194" s="55" t="s">
        <v>37</v>
      </c>
      <c r="D2194" s="55" t="s">
        <v>121</v>
      </c>
      <c r="E2194" s="55" t="s">
        <v>122</v>
      </c>
      <c r="F2194" s="55" t="s">
        <v>123</v>
      </c>
      <c r="G2194" s="55" t="s">
        <v>124</v>
      </c>
      <c r="H2194" s="55" t="s">
        <v>124</v>
      </c>
      <c r="I2194" s="55" t="s">
        <v>42</v>
      </c>
      <c r="J2194" s="55" t="s">
        <v>182</v>
      </c>
      <c r="K2194" s="55" t="s">
        <v>182</v>
      </c>
      <c r="L2194" s="55" t="s">
        <v>43</v>
      </c>
      <c r="M2194" s="55" t="s">
        <v>44</v>
      </c>
      <c r="N2194" s="55" t="s">
        <v>180</v>
      </c>
      <c r="O2194" s="55" t="s">
        <v>829</v>
      </c>
      <c r="P2194" s="55"/>
      <c r="Q2194" s="55" t="s">
        <v>645</v>
      </c>
      <c r="R2194" s="55"/>
      <c r="S2194" s="55">
        <v>201309</v>
      </c>
      <c r="T2194" s="55" t="s">
        <v>52</v>
      </c>
      <c r="U2194" s="55">
        <v>0</v>
      </c>
      <c r="V2194" s="56">
        <v>3216.9</v>
      </c>
      <c r="W2194" s="55"/>
      <c r="X2194" s="55"/>
      <c r="Y2194" s="55"/>
      <c r="Z2194" s="55" t="s">
        <v>48</v>
      </c>
      <c r="AA2194" s="55" t="s">
        <v>646</v>
      </c>
      <c r="AB2194" s="55" t="s">
        <v>42</v>
      </c>
      <c r="AC2194" s="55" t="s">
        <v>823</v>
      </c>
      <c r="AD2194" s="55" t="s">
        <v>648</v>
      </c>
    </row>
    <row r="2195" spans="1:31" x14ac:dyDescent="0.25">
      <c r="A2195" s="55" t="s">
        <v>35</v>
      </c>
      <c r="B2195" s="55" t="s">
        <v>36</v>
      </c>
      <c r="C2195" s="55" t="s">
        <v>37</v>
      </c>
      <c r="D2195" s="55" t="s">
        <v>121</v>
      </c>
      <c r="E2195" s="55" t="s">
        <v>122</v>
      </c>
      <c r="F2195" s="55" t="s">
        <v>123</v>
      </c>
      <c r="G2195" s="55" t="s">
        <v>124</v>
      </c>
      <c r="H2195" s="55" t="s">
        <v>124</v>
      </c>
      <c r="I2195" s="55" t="s">
        <v>42</v>
      </c>
      <c r="J2195" s="55" t="s">
        <v>182</v>
      </c>
      <c r="K2195" s="55" t="s">
        <v>182</v>
      </c>
      <c r="L2195" s="55" t="s">
        <v>43</v>
      </c>
      <c r="M2195" s="55" t="s">
        <v>44</v>
      </c>
      <c r="N2195" s="55" t="s">
        <v>180</v>
      </c>
      <c r="O2195" s="55" t="s">
        <v>828</v>
      </c>
      <c r="P2195" s="55"/>
      <c r="Q2195" s="55" t="s">
        <v>645</v>
      </c>
      <c r="R2195" s="55"/>
      <c r="S2195" s="55">
        <v>201309</v>
      </c>
      <c r="T2195" s="55" t="s">
        <v>52</v>
      </c>
      <c r="U2195" s="55">
        <v>0</v>
      </c>
      <c r="V2195" s="56">
        <v>536.1</v>
      </c>
      <c r="W2195" s="55"/>
      <c r="X2195" s="55"/>
      <c r="Y2195" s="55"/>
      <c r="Z2195" s="55" t="s">
        <v>48</v>
      </c>
      <c r="AA2195" s="55" t="s">
        <v>646</v>
      </c>
      <c r="AB2195" s="55" t="s">
        <v>42</v>
      </c>
      <c r="AC2195" s="55" t="s">
        <v>823</v>
      </c>
      <c r="AD2195" s="55" t="s">
        <v>648</v>
      </c>
    </row>
    <row r="2196" spans="1:31" x14ac:dyDescent="0.25">
      <c r="A2196" s="55" t="s">
        <v>35</v>
      </c>
      <c r="B2196" s="55" t="s">
        <v>36</v>
      </c>
      <c r="C2196" s="55" t="s">
        <v>37</v>
      </c>
      <c r="D2196" s="55" t="s">
        <v>121</v>
      </c>
      <c r="E2196" s="55" t="s">
        <v>122</v>
      </c>
      <c r="F2196" s="55" t="s">
        <v>123</v>
      </c>
      <c r="G2196" s="55" t="s">
        <v>124</v>
      </c>
      <c r="H2196" s="55" t="s">
        <v>124</v>
      </c>
      <c r="I2196" s="55" t="s">
        <v>42</v>
      </c>
      <c r="J2196" s="55" t="s">
        <v>182</v>
      </c>
      <c r="K2196" s="55" t="s">
        <v>182</v>
      </c>
      <c r="L2196" s="55" t="s">
        <v>43</v>
      </c>
      <c r="M2196" s="55" t="s">
        <v>44</v>
      </c>
      <c r="N2196" s="55" t="s">
        <v>180</v>
      </c>
      <c r="O2196" s="55" t="s">
        <v>832</v>
      </c>
      <c r="P2196" s="55"/>
      <c r="Q2196" s="55" t="s">
        <v>645</v>
      </c>
      <c r="R2196" s="55"/>
      <c r="S2196" s="55">
        <v>201309</v>
      </c>
      <c r="T2196" s="55" t="s">
        <v>52</v>
      </c>
      <c r="U2196" s="55">
        <v>0</v>
      </c>
      <c r="V2196" s="56">
        <v>194.64</v>
      </c>
      <c r="W2196" s="55"/>
      <c r="X2196" s="55"/>
      <c r="Y2196" s="55"/>
      <c r="Z2196" s="55" t="s">
        <v>48</v>
      </c>
      <c r="AA2196" s="55" t="s">
        <v>646</v>
      </c>
      <c r="AB2196" s="55" t="s">
        <v>42</v>
      </c>
      <c r="AC2196" s="55" t="s">
        <v>823</v>
      </c>
      <c r="AD2196" s="55" t="s">
        <v>648</v>
      </c>
    </row>
    <row r="2197" spans="1:31" x14ac:dyDescent="0.25">
      <c r="A2197" s="55" t="s">
        <v>35</v>
      </c>
      <c r="B2197" s="55" t="s">
        <v>36</v>
      </c>
      <c r="C2197" s="55" t="s">
        <v>37</v>
      </c>
      <c r="D2197" s="55" t="s">
        <v>121</v>
      </c>
      <c r="E2197" s="55" t="s">
        <v>122</v>
      </c>
      <c r="F2197" s="55" t="s">
        <v>123</v>
      </c>
      <c r="G2197" s="55" t="s">
        <v>124</v>
      </c>
      <c r="H2197" s="55" t="s">
        <v>124</v>
      </c>
      <c r="I2197" s="55" t="s">
        <v>42</v>
      </c>
      <c r="J2197" s="55" t="s">
        <v>174</v>
      </c>
      <c r="K2197" s="55" t="s">
        <v>174</v>
      </c>
      <c r="L2197" s="55" t="s">
        <v>43</v>
      </c>
      <c r="M2197" s="55" t="s">
        <v>44</v>
      </c>
      <c r="N2197" s="55" t="s">
        <v>180</v>
      </c>
      <c r="O2197" s="55" t="s">
        <v>720</v>
      </c>
      <c r="P2197" s="55"/>
      <c r="Q2197" s="55" t="s">
        <v>645</v>
      </c>
      <c r="R2197" s="55"/>
      <c r="S2197" s="55">
        <v>201309</v>
      </c>
      <c r="T2197" s="55" t="s">
        <v>52</v>
      </c>
      <c r="U2197" s="55">
        <v>0</v>
      </c>
      <c r="V2197" s="56">
        <v>3432</v>
      </c>
      <c r="W2197" s="55"/>
      <c r="X2197" s="55"/>
      <c r="Y2197" s="55"/>
      <c r="Z2197" s="55" t="s">
        <v>48</v>
      </c>
      <c r="AA2197" s="55" t="s">
        <v>646</v>
      </c>
      <c r="AB2197" s="55" t="s">
        <v>42</v>
      </c>
      <c r="AC2197" s="55" t="s">
        <v>823</v>
      </c>
      <c r="AD2197" s="55" t="s">
        <v>648</v>
      </c>
    </row>
    <row r="2198" spans="1:31" x14ac:dyDescent="0.25">
      <c r="A2198" s="55" t="s">
        <v>35</v>
      </c>
      <c r="B2198" s="55" t="s">
        <v>36</v>
      </c>
      <c r="C2198" s="55" t="s">
        <v>37</v>
      </c>
      <c r="D2198" s="55" t="s">
        <v>121</v>
      </c>
      <c r="E2198" s="55" t="s">
        <v>122</v>
      </c>
      <c r="F2198" s="55" t="s">
        <v>123</v>
      </c>
      <c r="G2198" s="55" t="s">
        <v>124</v>
      </c>
      <c r="H2198" s="55" t="s">
        <v>124</v>
      </c>
      <c r="I2198" s="55" t="s">
        <v>42</v>
      </c>
      <c r="J2198" s="55" t="s">
        <v>174</v>
      </c>
      <c r="K2198" s="55" t="s">
        <v>174</v>
      </c>
      <c r="L2198" s="55" t="s">
        <v>43</v>
      </c>
      <c r="M2198" s="55" t="s">
        <v>44</v>
      </c>
      <c r="N2198" s="55" t="s">
        <v>180</v>
      </c>
      <c r="O2198" s="55" t="s">
        <v>824</v>
      </c>
      <c r="P2198" s="55"/>
      <c r="Q2198" s="55" t="s">
        <v>645</v>
      </c>
      <c r="R2198" s="55"/>
      <c r="S2198" s="55">
        <v>201309</v>
      </c>
      <c r="T2198" s="55" t="s">
        <v>52</v>
      </c>
      <c r="U2198" s="55">
        <v>0</v>
      </c>
      <c r="V2198" s="56">
        <v>220</v>
      </c>
      <c r="W2198" s="55"/>
      <c r="X2198" s="55"/>
      <c r="Y2198" s="55"/>
      <c r="Z2198" s="55" t="s">
        <v>48</v>
      </c>
      <c r="AA2198" s="55" t="s">
        <v>646</v>
      </c>
      <c r="AB2198" s="55" t="s">
        <v>42</v>
      </c>
      <c r="AC2198" s="55" t="s">
        <v>823</v>
      </c>
      <c r="AD2198" s="55" t="s">
        <v>648</v>
      </c>
    </row>
    <row r="2199" spans="1:31" x14ac:dyDescent="0.25">
      <c r="A2199" s="55" t="s">
        <v>35</v>
      </c>
      <c r="B2199" s="55" t="s">
        <v>36</v>
      </c>
      <c r="C2199" s="55" t="s">
        <v>37</v>
      </c>
      <c r="D2199" s="55" t="s">
        <v>121</v>
      </c>
      <c r="E2199" s="55" t="s">
        <v>122</v>
      </c>
      <c r="F2199" s="55" t="s">
        <v>123</v>
      </c>
      <c r="G2199" s="55" t="s">
        <v>124</v>
      </c>
      <c r="H2199" s="55" t="s">
        <v>124</v>
      </c>
      <c r="I2199" s="55" t="s">
        <v>42</v>
      </c>
      <c r="J2199" s="55" t="s">
        <v>174</v>
      </c>
      <c r="K2199" s="55" t="s">
        <v>174</v>
      </c>
      <c r="L2199" s="55" t="s">
        <v>43</v>
      </c>
      <c r="M2199" s="55" t="s">
        <v>44</v>
      </c>
      <c r="N2199" s="55" t="s">
        <v>180</v>
      </c>
      <c r="O2199" s="55" t="s">
        <v>827</v>
      </c>
      <c r="P2199" s="55"/>
      <c r="Q2199" s="55" t="s">
        <v>645</v>
      </c>
      <c r="R2199" s="55"/>
      <c r="S2199" s="55">
        <v>201309</v>
      </c>
      <c r="T2199" s="55" t="s">
        <v>52</v>
      </c>
      <c r="U2199" s="55">
        <v>0</v>
      </c>
      <c r="V2199" s="56">
        <v>6292</v>
      </c>
      <c r="W2199" s="55"/>
      <c r="X2199" s="55"/>
      <c r="Y2199" s="55"/>
      <c r="Z2199" s="55" t="s">
        <v>48</v>
      </c>
      <c r="AA2199" s="55" t="s">
        <v>646</v>
      </c>
      <c r="AB2199" s="55" t="s">
        <v>42</v>
      </c>
      <c r="AC2199" s="55" t="s">
        <v>823</v>
      </c>
      <c r="AD2199" s="55" t="s">
        <v>648</v>
      </c>
    </row>
    <row r="2200" spans="1:31" x14ac:dyDescent="0.25">
      <c r="A2200" s="55" t="s">
        <v>35</v>
      </c>
      <c r="B2200" s="55" t="s">
        <v>36</v>
      </c>
      <c r="C2200" s="55" t="s">
        <v>37</v>
      </c>
      <c r="D2200" s="55" t="s">
        <v>121</v>
      </c>
      <c r="E2200" s="55" t="s">
        <v>122</v>
      </c>
      <c r="F2200" s="55" t="s">
        <v>123</v>
      </c>
      <c r="G2200" s="55" t="s">
        <v>124</v>
      </c>
      <c r="H2200" s="55" t="s">
        <v>124</v>
      </c>
      <c r="I2200" s="55" t="s">
        <v>42</v>
      </c>
      <c r="J2200" s="55" t="s">
        <v>174</v>
      </c>
      <c r="K2200" s="55" t="s">
        <v>174</v>
      </c>
      <c r="L2200" s="55" t="s">
        <v>43</v>
      </c>
      <c r="M2200" s="55" t="s">
        <v>44</v>
      </c>
      <c r="N2200" s="55" t="s">
        <v>180</v>
      </c>
      <c r="O2200" s="55" t="s">
        <v>822</v>
      </c>
      <c r="P2200" s="55"/>
      <c r="Q2200" s="55" t="s">
        <v>645</v>
      </c>
      <c r="R2200" s="55"/>
      <c r="S2200" s="55">
        <v>201309</v>
      </c>
      <c r="T2200" s="55" t="s">
        <v>52</v>
      </c>
      <c r="U2200" s="55">
        <v>0</v>
      </c>
      <c r="V2200" s="56">
        <v>3168</v>
      </c>
      <c r="W2200" s="55"/>
      <c r="X2200" s="55"/>
      <c r="Y2200" s="55"/>
      <c r="Z2200" s="55" t="s">
        <v>48</v>
      </c>
      <c r="AA2200" s="55" t="s">
        <v>646</v>
      </c>
      <c r="AB2200" s="55" t="s">
        <v>42</v>
      </c>
      <c r="AC2200" s="55" t="s">
        <v>823</v>
      </c>
      <c r="AD2200" s="55" t="s">
        <v>648</v>
      </c>
    </row>
    <row r="2201" spans="1:31" x14ac:dyDescent="0.25">
      <c r="A2201" s="55" t="s">
        <v>35</v>
      </c>
      <c r="B2201" s="55" t="s">
        <v>36</v>
      </c>
      <c r="C2201" s="55" t="s">
        <v>37</v>
      </c>
      <c r="D2201" s="55" t="s">
        <v>121</v>
      </c>
      <c r="E2201" s="55" t="s">
        <v>122</v>
      </c>
      <c r="F2201" s="55" t="s">
        <v>123</v>
      </c>
      <c r="G2201" s="55" t="s">
        <v>124</v>
      </c>
      <c r="H2201" s="55" t="s">
        <v>124</v>
      </c>
      <c r="I2201" s="55" t="s">
        <v>42</v>
      </c>
      <c r="J2201" s="55" t="s">
        <v>174</v>
      </c>
      <c r="K2201" s="55" t="s">
        <v>174</v>
      </c>
      <c r="L2201" s="55" t="s">
        <v>43</v>
      </c>
      <c r="M2201" s="55" t="s">
        <v>44</v>
      </c>
      <c r="N2201" s="55" t="s">
        <v>180</v>
      </c>
      <c r="O2201" s="55" t="s">
        <v>825</v>
      </c>
      <c r="P2201" s="55"/>
      <c r="Q2201" s="55" t="s">
        <v>645</v>
      </c>
      <c r="R2201" s="55"/>
      <c r="S2201" s="55">
        <v>201309</v>
      </c>
      <c r="T2201" s="55" t="s">
        <v>52</v>
      </c>
      <c r="U2201" s="55">
        <v>0</v>
      </c>
      <c r="V2201" s="56">
        <v>175</v>
      </c>
      <c r="W2201" s="55"/>
      <c r="X2201" s="55"/>
      <c r="Y2201" s="55"/>
      <c r="Z2201" s="55" t="s">
        <v>48</v>
      </c>
      <c r="AA2201" s="55" t="s">
        <v>646</v>
      </c>
      <c r="AB2201" s="55" t="s">
        <v>42</v>
      </c>
      <c r="AC2201" s="55" t="s">
        <v>823</v>
      </c>
      <c r="AD2201" s="55" t="s">
        <v>648</v>
      </c>
    </row>
    <row r="2202" spans="1:31" x14ac:dyDescent="0.25">
      <c r="A2202" s="55" t="s">
        <v>35</v>
      </c>
      <c r="B2202" s="55" t="s">
        <v>36</v>
      </c>
      <c r="C2202" s="55" t="s">
        <v>37</v>
      </c>
      <c r="D2202" s="55" t="s">
        <v>121</v>
      </c>
      <c r="E2202" s="55" t="s">
        <v>122</v>
      </c>
      <c r="F2202" s="55" t="s">
        <v>123</v>
      </c>
      <c r="G2202" s="55" t="s">
        <v>124</v>
      </c>
      <c r="H2202" s="55" t="s">
        <v>124</v>
      </c>
      <c r="I2202" s="55" t="s">
        <v>42</v>
      </c>
      <c r="J2202" s="55" t="s">
        <v>500</v>
      </c>
      <c r="K2202" s="55" t="s">
        <v>500</v>
      </c>
      <c r="L2202" s="55" t="s">
        <v>43</v>
      </c>
      <c r="M2202" s="55" t="s">
        <v>44</v>
      </c>
      <c r="N2202" s="55" t="s">
        <v>162</v>
      </c>
      <c r="O2202" s="55" t="s">
        <v>42</v>
      </c>
      <c r="P2202" s="55"/>
      <c r="Q2202" s="55" t="s">
        <v>931</v>
      </c>
      <c r="R2202" s="55"/>
      <c r="S2202" s="55">
        <v>201310</v>
      </c>
      <c r="T2202" s="55" t="s">
        <v>52</v>
      </c>
      <c r="U2202" s="55">
        <v>0</v>
      </c>
      <c r="V2202" s="56">
        <v>101566.88</v>
      </c>
      <c r="W2202" s="55"/>
      <c r="X2202" s="55" t="s">
        <v>807</v>
      </c>
      <c r="Y2202" s="55"/>
      <c r="Z2202" s="55" t="s">
        <v>48</v>
      </c>
      <c r="AA2202" s="55" t="s">
        <v>129</v>
      </c>
      <c r="AB2202" s="55" t="s">
        <v>42</v>
      </c>
      <c r="AC2202" s="55" t="s">
        <v>932</v>
      </c>
      <c r="AD2202" s="55" t="s">
        <v>51</v>
      </c>
      <c r="AE2202" s="53"/>
    </row>
    <row r="2203" spans="1:31" x14ac:dyDescent="0.25">
      <c r="A2203" s="55" t="s">
        <v>35</v>
      </c>
      <c r="B2203" s="55" t="s">
        <v>36</v>
      </c>
      <c r="C2203" s="55" t="s">
        <v>37</v>
      </c>
      <c r="D2203" s="55" t="s">
        <v>121</v>
      </c>
      <c r="E2203" s="55" t="s">
        <v>122</v>
      </c>
      <c r="F2203" s="55" t="s">
        <v>123</v>
      </c>
      <c r="G2203" s="55" t="s">
        <v>124</v>
      </c>
      <c r="H2203" s="55" t="s">
        <v>124</v>
      </c>
      <c r="I2203" s="55" t="s">
        <v>42</v>
      </c>
      <c r="J2203" s="55" t="s">
        <v>149</v>
      </c>
      <c r="K2203" s="55" t="s">
        <v>149</v>
      </c>
      <c r="L2203" s="55" t="s">
        <v>43</v>
      </c>
      <c r="M2203" s="55" t="s">
        <v>44</v>
      </c>
      <c r="N2203" s="55" t="s">
        <v>150</v>
      </c>
      <c r="O2203" s="55" t="s">
        <v>42</v>
      </c>
      <c r="P2203" s="55"/>
      <c r="Q2203" s="55" t="s">
        <v>152</v>
      </c>
      <c r="R2203" s="55"/>
      <c r="S2203" s="55">
        <v>201310</v>
      </c>
      <c r="T2203" s="55" t="s">
        <v>47</v>
      </c>
      <c r="U2203" s="55">
        <v>0</v>
      </c>
      <c r="V2203" s="56">
        <v>-15000</v>
      </c>
      <c r="W2203" s="55"/>
      <c r="X2203" s="55" t="s">
        <v>341</v>
      </c>
      <c r="Y2203" s="55"/>
      <c r="Z2203" s="55" t="s">
        <v>48</v>
      </c>
      <c r="AA2203" s="55" t="s">
        <v>129</v>
      </c>
      <c r="AB2203" s="55" t="s">
        <v>42</v>
      </c>
      <c r="AC2203" s="55" t="s">
        <v>930</v>
      </c>
      <c r="AD2203" s="55" t="s">
        <v>51</v>
      </c>
      <c r="AE2203" s="53"/>
    </row>
    <row r="2204" spans="1:31" x14ac:dyDescent="0.25">
      <c r="A2204" s="55" t="s">
        <v>35</v>
      </c>
      <c r="B2204" s="55" t="s">
        <v>36</v>
      </c>
      <c r="C2204" s="55" t="s">
        <v>37</v>
      </c>
      <c r="D2204" s="55" t="s">
        <v>121</v>
      </c>
      <c r="E2204" s="55" t="s">
        <v>122</v>
      </c>
      <c r="F2204" s="55" t="s">
        <v>123</v>
      </c>
      <c r="G2204" s="55" t="s">
        <v>124</v>
      </c>
      <c r="H2204" s="55" t="s">
        <v>124</v>
      </c>
      <c r="I2204" s="55" t="s">
        <v>42</v>
      </c>
      <c r="J2204" s="55" t="s">
        <v>500</v>
      </c>
      <c r="K2204" s="55" t="s">
        <v>500</v>
      </c>
      <c r="L2204" s="55" t="s">
        <v>43</v>
      </c>
      <c r="M2204" s="55" t="s">
        <v>44</v>
      </c>
      <c r="N2204" s="55" t="s">
        <v>150</v>
      </c>
      <c r="O2204" s="55" t="s">
        <v>42</v>
      </c>
      <c r="P2204" s="55"/>
      <c r="Q2204" s="55" t="s">
        <v>806</v>
      </c>
      <c r="R2204" s="55"/>
      <c r="S2204" s="55">
        <v>201310</v>
      </c>
      <c r="T2204" s="55" t="s">
        <v>47</v>
      </c>
      <c r="U2204" s="55">
        <v>0</v>
      </c>
      <c r="V2204" s="56">
        <v>-36028.04</v>
      </c>
      <c r="W2204" s="55"/>
      <c r="X2204" s="55" t="s">
        <v>807</v>
      </c>
      <c r="Y2204" s="55"/>
      <c r="Z2204" s="55" t="s">
        <v>48</v>
      </c>
      <c r="AA2204" s="55" t="s">
        <v>129</v>
      </c>
      <c r="AB2204" s="55" t="s">
        <v>42</v>
      </c>
      <c r="AC2204" s="55" t="s">
        <v>930</v>
      </c>
      <c r="AD2204" s="55" t="s">
        <v>51</v>
      </c>
      <c r="AE2204" s="53"/>
    </row>
    <row r="2205" spans="1:31" x14ac:dyDescent="0.25">
      <c r="A2205" s="55" t="s">
        <v>35</v>
      </c>
      <c r="B2205" s="55" t="s">
        <v>36</v>
      </c>
      <c r="C2205" s="55" t="s">
        <v>37</v>
      </c>
      <c r="D2205" s="55" t="s">
        <v>121</v>
      </c>
      <c r="E2205" s="55" t="s">
        <v>122</v>
      </c>
      <c r="F2205" s="55" t="s">
        <v>123</v>
      </c>
      <c r="G2205" s="55" t="s">
        <v>124</v>
      </c>
      <c r="H2205" s="55" t="s">
        <v>124</v>
      </c>
      <c r="I2205" s="55" t="s">
        <v>42</v>
      </c>
      <c r="J2205" s="55" t="s">
        <v>500</v>
      </c>
      <c r="K2205" s="55" t="s">
        <v>500</v>
      </c>
      <c r="L2205" s="55" t="s">
        <v>43</v>
      </c>
      <c r="M2205" s="55" t="s">
        <v>44</v>
      </c>
      <c r="N2205" s="55" t="s">
        <v>150</v>
      </c>
      <c r="O2205" s="55" t="s">
        <v>42</v>
      </c>
      <c r="P2205" s="55"/>
      <c r="Q2205" s="55" t="s">
        <v>806</v>
      </c>
      <c r="R2205" s="55"/>
      <c r="S2205" s="55">
        <v>201310</v>
      </c>
      <c r="T2205" s="55" t="s">
        <v>47</v>
      </c>
      <c r="U2205" s="55">
        <v>0</v>
      </c>
      <c r="V2205" s="56">
        <v>-72411.199999999997</v>
      </c>
      <c r="W2205" s="55"/>
      <c r="X2205" s="55" t="s">
        <v>807</v>
      </c>
      <c r="Y2205" s="55"/>
      <c r="Z2205" s="55" t="s">
        <v>48</v>
      </c>
      <c r="AA2205" s="55" t="s">
        <v>129</v>
      </c>
      <c r="AB2205" s="55" t="s">
        <v>42</v>
      </c>
      <c r="AC2205" s="55" t="s">
        <v>930</v>
      </c>
      <c r="AD2205" s="55" t="s">
        <v>51</v>
      </c>
      <c r="AE2205" s="53"/>
    </row>
    <row r="2206" spans="1:31" x14ac:dyDescent="0.25">
      <c r="A2206" s="55" t="s">
        <v>35</v>
      </c>
      <c r="B2206" s="55" t="s">
        <v>36</v>
      </c>
      <c r="C2206" s="55" t="s">
        <v>37</v>
      </c>
      <c r="D2206" s="55" t="s">
        <v>121</v>
      </c>
      <c r="E2206" s="55" t="s">
        <v>122</v>
      </c>
      <c r="F2206" s="55" t="s">
        <v>123</v>
      </c>
      <c r="G2206" s="55" t="s">
        <v>124</v>
      </c>
      <c r="H2206" s="55" t="s">
        <v>124</v>
      </c>
      <c r="I2206" s="55" t="s">
        <v>42</v>
      </c>
      <c r="J2206" s="55" t="s">
        <v>500</v>
      </c>
      <c r="K2206" s="55" t="s">
        <v>500</v>
      </c>
      <c r="L2206" s="55" t="s">
        <v>43</v>
      </c>
      <c r="M2206" s="55" t="s">
        <v>44</v>
      </c>
      <c r="N2206" s="55" t="s">
        <v>134</v>
      </c>
      <c r="O2206" s="55" t="s">
        <v>42</v>
      </c>
      <c r="P2206" s="55"/>
      <c r="Q2206" s="55" t="s">
        <v>808</v>
      </c>
      <c r="R2206" s="55" t="s">
        <v>933</v>
      </c>
      <c r="S2206" s="55">
        <v>201310</v>
      </c>
      <c r="T2206" s="55" t="s">
        <v>47</v>
      </c>
      <c r="U2206" s="55">
        <v>0</v>
      </c>
      <c r="V2206" s="56">
        <v>-1517.42</v>
      </c>
      <c r="W2206" s="55"/>
      <c r="X2206" s="55" t="s">
        <v>807</v>
      </c>
      <c r="Y2206" s="55"/>
      <c r="Z2206" s="55" t="s">
        <v>48</v>
      </c>
      <c r="AA2206" s="55" t="s">
        <v>129</v>
      </c>
      <c r="AB2206" s="55" t="s">
        <v>42</v>
      </c>
      <c r="AC2206" s="55" t="s">
        <v>940</v>
      </c>
      <c r="AD2206" s="55" t="s">
        <v>51</v>
      </c>
      <c r="AE2206" s="53"/>
    </row>
    <row r="2207" spans="1:31" x14ac:dyDescent="0.25">
      <c r="A2207" s="55" t="s">
        <v>35</v>
      </c>
      <c r="B2207" s="55" t="s">
        <v>36</v>
      </c>
      <c r="C2207" s="55" t="s">
        <v>37</v>
      </c>
      <c r="D2207" s="55" t="s">
        <v>121</v>
      </c>
      <c r="E2207" s="55" t="s">
        <v>122</v>
      </c>
      <c r="F2207" s="55" t="s">
        <v>123</v>
      </c>
      <c r="G2207" s="55" t="s">
        <v>124</v>
      </c>
      <c r="H2207" s="55" t="s">
        <v>124</v>
      </c>
      <c r="I2207" s="55" t="s">
        <v>42</v>
      </c>
      <c r="J2207" s="55" t="s">
        <v>500</v>
      </c>
      <c r="K2207" s="55" t="s">
        <v>500</v>
      </c>
      <c r="L2207" s="55" t="s">
        <v>43</v>
      </c>
      <c r="M2207" s="55" t="s">
        <v>44</v>
      </c>
      <c r="N2207" s="55" t="s">
        <v>162</v>
      </c>
      <c r="O2207" s="55" t="s">
        <v>42</v>
      </c>
      <c r="P2207" s="55"/>
      <c r="Q2207" s="55" t="s">
        <v>808</v>
      </c>
      <c r="R2207" s="55" t="s">
        <v>810</v>
      </c>
      <c r="S2207" s="55">
        <v>201310</v>
      </c>
      <c r="T2207" s="55" t="s">
        <v>52</v>
      </c>
      <c r="U2207" s="55">
        <v>0</v>
      </c>
      <c r="V2207" s="56">
        <v>2921.28</v>
      </c>
      <c r="W2207" s="55"/>
      <c r="X2207" s="55" t="s">
        <v>807</v>
      </c>
      <c r="Y2207" s="55"/>
      <c r="Z2207" s="55" t="s">
        <v>48</v>
      </c>
      <c r="AA2207" s="55" t="s">
        <v>129</v>
      </c>
      <c r="AB2207" s="55" t="s">
        <v>42</v>
      </c>
      <c r="AC2207" s="55" t="s">
        <v>934</v>
      </c>
      <c r="AD2207" s="55" t="s">
        <v>51</v>
      </c>
      <c r="AE2207" s="53"/>
    </row>
    <row r="2208" spans="1:31" x14ac:dyDescent="0.25">
      <c r="A2208" s="55" t="s">
        <v>35</v>
      </c>
      <c r="B2208" s="55" t="s">
        <v>36</v>
      </c>
      <c r="C2208" s="55" t="s">
        <v>37</v>
      </c>
      <c r="D2208" s="55" t="s">
        <v>121</v>
      </c>
      <c r="E2208" s="55" t="s">
        <v>122</v>
      </c>
      <c r="F2208" s="55" t="s">
        <v>123</v>
      </c>
      <c r="G2208" s="55" t="s">
        <v>124</v>
      </c>
      <c r="H2208" s="55" t="s">
        <v>124</v>
      </c>
      <c r="I2208" s="55" t="s">
        <v>42</v>
      </c>
      <c r="J2208" s="55" t="s">
        <v>500</v>
      </c>
      <c r="K2208" s="55" t="s">
        <v>500</v>
      </c>
      <c r="L2208" s="55" t="s">
        <v>43</v>
      </c>
      <c r="M2208" s="55" t="s">
        <v>44</v>
      </c>
      <c r="N2208" s="55" t="s">
        <v>150</v>
      </c>
      <c r="O2208" s="55" t="s">
        <v>42</v>
      </c>
      <c r="P2208" s="55"/>
      <c r="Q2208" s="55" t="s">
        <v>808</v>
      </c>
      <c r="R2208" s="55" t="s">
        <v>933</v>
      </c>
      <c r="S2208" s="55">
        <v>201310</v>
      </c>
      <c r="T2208" s="55" t="s">
        <v>47</v>
      </c>
      <c r="U2208" s="55">
        <v>0</v>
      </c>
      <c r="V2208" s="56">
        <v>-36028.04</v>
      </c>
      <c r="W2208" s="55"/>
      <c r="X2208" s="55" t="s">
        <v>807</v>
      </c>
      <c r="Y2208" s="55"/>
      <c r="Z2208" s="55" t="s">
        <v>48</v>
      </c>
      <c r="AA2208" s="55" t="s">
        <v>129</v>
      </c>
      <c r="AB2208" s="55" t="s">
        <v>42</v>
      </c>
      <c r="AC2208" s="55" t="s">
        <v>934</v>
      </c>
      <c r="AD2208" s="55" t="s">
        <v>51</v>
      </c>
      <c r="AE2208" s="53"/>
    </row>
    <row r="2209" spans="1:31" x14ac:dyDescent="0.25">
      <c r="A2209" s="55" t="s">
        <v>35</v>
      </c>
      <c r="B2209" s="55" t="s">
        <v>36</v>
      </c>
      <c r="C2209" s="55" t="s">
        <v>37</v>
      </c>
      <c r="D2209" s="55" t="s">
        <v>121</v>
      </c>
      <c r="E2209" s="55" t="s">
        <v>122</v>
      </c>
      <c r="F2209" s="55" t="s">
        <v>123</v>
      </c>
      <c r="G2209" s="55" t="s">
        <v>124</v>
      </c>
      <c r="H2209" s="55" t="s">
        <v>124</v>
      </c>
      <c r="I2209" s="55" t="s">
        <v>42</v>
      </c>
      <c r="J2209" s="55" t="s">
        <v>500</v>
      </c>
      <c r="K2209" s="55" t="s">
        <v>500</v>
      </c>
      <c r="L2209" s="55" t="s">
        <v>43</v>
      </c>
      <c r="M2209" s="55" t="s">
        <v>44</v>
      </c>
      <c r="N2209" s="55" t="s">
        <v>162</v>
      </c>
      <c r="O2209" s="55" t="s">
        <v>42</v>
      </c>
      <c r="P2209" s="55"/>
      <c r="Q2209" s="55" t="s">
        <v>808</v>
      </c>
      <c r="R2209" s="55" t="s">
        <v>933</v>
      </c>
      <c r="S2209" s="55">
        <v>201310</v>
      </c>
      <c r="T2209" s="55" t="s">
        <v>52</v>
      </c>
      <c r="U2209" s="55">
        <v>0</v>
      </c>
      <c r="V2209" s="56">
        <v>36028.04</v>
      </c>
      <c r="W2209" s="55"/>
      <c r="X2209" s="55" t="s">
        <v>807</v>
      </c>
      <c r="Y2209" s="55"/>
      <c r="Z2209" s="55" t="s">
        <v>48</v>
      </c>
      <c r="AA2209" s="55" t="s">
        <v>129</v>
      </c>
      <c r="AB2209" s="55" t="s">
        <v>42</v>
      </c>
      <c r="AC2209" s="55" t="s">
        <v>934</v>
      </c>
      <c r="AD2209" s="55" t="s">
        <v>51</v>
      </c>
      <c r="AE2209" s="53"/>
    </row>
    <row r="2210" spans="1:31" x14ac:dyDescent="0.25">
      <c r="A2210" s="55" t="s">
        <v>35</v>
      </c>
      <c r="B2210" s="55" t="s">
        <v>36</v>
      </c>
      <c r="C2210" s="55" t="s">
        <v>37</v>
      </c>
      <c r="D2210" s="55" t="s">
        <v>121</v>
      </c>
      <c r="E2210" s="55" t="s">
        <v>122</v>
      </c>
      <c r="F2210" s="55" t="s">
        <v>123</v>
      </c>
      <c r="G2210" s="55" t="s">
        <v>124</v>
      </c>
      <c r="H2210" s="55" t="s">
        <v>124</v>
      </c>
      <c r="I2210" s="55" t="s">
        <v>42</v>
      </c>
      <c r="J2210" s="55" t="s">
        <v>500</v>
      </c>
      <c r="K2210" s="55" t="s">
        <v>500</v>
      </c>
      <c r="L2210" s="55" t="s">
        <v>43</v>
      </c>
      <c r="M2210" s="55" t="s">
        <v>44</v>
      </c>
      <c r="N2210" s="55" t="s">
        <v>150</v>
      </c>
      <c r="O2210" s="55" t="s">
        <v>42</v>
      </c>
      <c r="P2210" s="55"/>
      <c r="Q2210" s="55" t="s">
        <v>808</v>
      </c>
      <c r="R2210" s="55" t="s">
        <v>810</v>
      </c>
      <c r="S2210" s="55">
        <v>201310</v>
      </c>
      <c r="T2210" s="55" t="s">
        <v>47</v>
      </c>
      <c r="U2210" s="55">
        <v>0</v>
      </c>
      <c r="V2210" s="56">
        <v>-3651.6</v>
      </c>
      <c r="W2210" s="55"/>
      <c r="X2210" s="55" t="s">
        <v>807</v>
      </c>
      <c r="Y2210" s="55"/>
      <c r="Z2210" s="55" t="s">
        <v>48</v>
      </c>
      <c r="AA2210" s="55" t="s">
        <v>129</v>
      </c>
      <c r="AB2210" s="55" t="s">
        <v>42</v>
      </c>
      <c r="AC2210" s="55" t="s">
        <v>934</v>
      </c>
      <c r="AD2210" s="55" t="s">
        <v>51</v>
      </c>
      <c r="AE2210" s="53"/>
    </row>
    <row r="2211" spans="1:31" x14ac:dyDescent="0.25">
      <c r="A2211" s="55" t="s">
        <v>35</v>
      </c>
      <c r="B2211" s="55" t="s">
        <v>36</v>
      </c>
      <c r="C2211" s="55" t="s">
        <v>37</v>
      </c>
      <c r="D2211" s="55" t="s">
        <v>121</v>
      </c>
      <c r="E2211" s="55" t="s">
        <v>122</v>
      </c>
      <c r="F2211" s="55" t="s">
        <v>123</v>
      </c>
      <c r="G2211" s="55" t="s">
        <v>124</v>
      </c>
      <c r="H2211" s="55" t="s">
        <v>124</v>
      </c>
      <c r="I2211" s="55" t="s">
        <v>42</v>
      </c>
      <c r="J2211" s="55" t="s">
        <v>500</v>
      </c>
      <c r="K2211" s="55" t="s">
        <v>500</v>
      </c>
      <c r="L2211" s="55" t="s">
        <v>43</v>
      </c>
      <c r="M2211" s="55" t="s">
        <v>44</v>
      </c>
      <c r="N2211" s="55" t="s">
        <v>162</v>
      </c>
      <c r="O2211" s="55" t="s">
        <v>42</v>
      </c>
      <c r="P2211" s="55"/>
      <c r="Q2211" s="55" t="s">
        <v>808</v>
      </c>
      <c r="R2211" s="55" t="s">
        <v>810</v>
      </c>
      <c r="S2211" s="55">
        <v>201310</v>
      </c>
      <c r="T2211" s="55" t="s">
        <v>52</v>
      </c>
      <c r="U2211" s="55">
        <v>0</v>
      </c>
      <c r="V2211" s="56">
        <v>730.32</v>
      </c>
      <c r="W2211" s="55"/>
      <c r="X2211" s="55" t="s">
        <v>807</v>
      </c>
      <c r="Y2211" s="55"/>
      <c r="Z2211" s="55" t="s">
        <v>48</v>
      </c>
      <c r="AA2211" s="55" t="s">
        <v>129</v>
      </c>
      <c r="AB2211" s="55" t="s">
        <v>42</v>
      </c>
      <c r="AC2211" s="55" t="s">
        <v>934</v>
      </c>
      <c r="AD2211" s="55" t="s">
        <v>51</v>
      </c>
      <c r="AE2211" s="53"/>
    </row>
    <row r="2212" spans="1:31" x14ac:dyDescent="0.25">
      <c r="A2212" s="55" t="s">
        <v>35</v>
      </c>
      <c r="B2212" s="55" t="s">
        <v>36</v>
      </c>
      <c r="C2212" s="55" t="s">
        <v>37</v>
      </c>
      <c r="D2212" s="55" t="s">
        <v>121</v>
      </c>
      <c r="E2212" s="55" t="s">
        <v>122</v>
      </c>
      <c r="F2212" s="55" t="s">
        <v>123</v>
      </c>
      <c r="G2212" s="55" t="s">
        <v>124</v>
      </c>
      <c r="H2212" s="55" t="s">
        <v>124</v>
      </c>
      <c r="I2212" s="55" t="s">
        <v>42</v>
      </c>
      <c r="J2212" s="55" t="s">
        <v>156</v>
      </c>
      <c r="K2212" s="55" t="s">
        <v>156</v>
      </c>
      <c r="L2212" s="55" t="s">
        <v>43</v>
      </c>
      <c r="M2212" s="55" t="s">
        <v>44</v>
      </c>
      <c r="N2212" s="55" t="s">
        <v>150</v>
      </c>
      <c r="O2212" s="55" t="s">
        <v>42</v>
      </c>
      <c r="P2212" s="55"/>
      <c r="Q2212" s="55" t="s">
        <v>506</v>
      </c>
      <c r="R2212" s="55"/>
      <c r="S2212" s="55">
        <v>201310</v>
      </c>
      <c r="T2212" s="55" t="s">
        <v>47</v>
      </c>
      <c r="U2212" s="55">
        <v>0</v>
      </c>
      <c r="V2212" s="56">
        <v>-19056.62</v>
      </c>
      <c r="W2212" s="55"/>
      <c r="X2212" s="55" t="s">
        <v>507</v>
      </c>
      <c r="Y2212" s="55"/>
      <c r="Z2212" s="55" t="s">
        <v>48</v>
      </c>
      <c r="AA2212" s="55" t="s">
        <v>129</v>
      </c>
      <c r="AB2212" s="55" t="s">
        <v>42</v>
      </c>
      <c r="AC2212" s="55" t="s">
        <v>930</v>
      </c>
      <c r="AD2212" s="55" t="s">
        <v>51</v>
      </c>
      <c r="AE2212" s="53"/>
    </row>
    <row r="2213" spans="1:31" x14ac:dyDescent="0.25">
      <c r="A2213" s="55" t="s">
        <v>35</v>
      </c>
      <c r="B2213" s="55" t="s">
        <v>36</v>
      </c>
      <c r="C2213" s="55" t="s">
        <v>37</v>
      </c>
      <c r="D2213" s="55" t="s">
        <v>121</v>
      </c>
      <c r="E2213" s="55" t="s">
        <v>122</v>
      </c>
      <c r="F2213" s="55" t="s">
        <v>123</v>
      </c>
      <c r="G2213" s="55" t="s">
        <v>124</v>
      </c>
      <c r="H2213" s="55" t="s">
        <v>124</v>
      </c>
      <c r="I2213" s="55" t="s">
        <v>42</v>
      </c>
      <c r="J2213" s="55" t="s">
        <v>156</v>
      </c>
      <c r="K2213" s="55" t="s">
        <v>156</v>
      </c>
      <c r="L2213" s="55" t="s">
        <v>43</v>
      </c>
      <c r="M2213" s="55" t="s">
        <v>44</v>
      </c>
      <c r="N2213" s="55" t="s">
        <v>150</v>
      </c>
      <c r="O2213" s="55" t="s">
        <v>42</v>
      </c>
      <c r="P2213" s="55"/>
      <c r="Q2213" s="55" t="s">
        <v>506</v>
      </c>
      <c r="R2213" s="55"/>
      <c r="S2213" s="55">
        <v>201310</v>
      </c>
      <c r="T2213" s="55" t="s">
        <v>52</v>
      </c>
      <c r="U2213" s="55">
        <v>0</v>
      </c>
      <c r="V2213" s="56">
        <v>31560</v>
      </c>
      <c r="W2213" s="55"/>
      <c r="X2213" s="55" t="s">
        <v>507</v>
      </c>
      <c r="Y2213" s="55"/>
      <c r="Z2213" s="55" t="s">
        <v>48</v>
      </c>
      <c r="AA2213" s="55" t="s">
        <v>129</v>
      </c>
      <c r="AB2213" s="55" t="s">
        <v>42</v>
      </c>
      <c r="AC2213" s="55" t="s">
        <v>932</v>
      </c>
      <c r="AD2213" s="55" t="s">
        <v>51</v>
      </c>
      <c r="AE2213" s="53"/>
    </row>
    <row r="2214" spans="1:31" x14ac:dyDescent="0.25">
      <c r="A2214" s="55" t="s">
        <v>35</v>
      </c>
      <c r="B2214" s="55" t="s">
        <v>36</v>
      </c>
      <c r="C2214" s="55" t="s">
        <v>37</v>
      </c>
      <c r="D2214" s="55" t="s">
        <v>121</v>
      </c>
      <c r="E2214" s="55" t="s">
        <v>122</v>
      </c>
      <c r="F2214" s="55" t="s">
        <v>123</v>
      </c>
      <c r="G2214" s="55" t="s">
        <v>124</v>
      </c>
      <c r="H2214" s="55" t="s">
        <v>124</v>
      </c>
      <c r="I2214" s="55" t="s">
        <v>42</v>
      </c>
      <c r="J2214" s="55" t="s">
        <v>174</v>
      </c>
      <c r="K2214" s="55" t="s">
        <v>174</v>
      </c>
      <c r="L2214" s="55" t="s">
        <v>43</v>
      </c>
      <c r="M2214" s="55" t="s">
        <v>44</v>
      </c>
      <c r="N2214" s="55" t="s">
        <v>150</v>
      </c>
      <c r="O2214" s="55" t="s">
        <v>42</v>
      </c>
      <c r="P2214" s="55"/>
      <c r="Q2214" s="55" t="s">
        <v>197</v>
      </c>
      <c r="R2214" s="55"/>
      <c r="S2214" s="55">
        <v>201310</v>
      </c>
      <c r="T2214" s="55" t="s">
        <v>47</v>
      </c>
      <c r="U2214" s="55">
        <v>0</v>
      </c>
      <c r="V2214" s="56">
        <v>-11438.37</v>
      </c>
      <c r="W2214" s="55"/>
      <c r="X2214" s="55" t="s">
        <v>177</v>
      </c>
      <c r="Y2214" s="55"/>
      <c r="Z2214" s="55" t="s">
        <v>48</v>
      </c>
      <c r="AA2214" s="55" t="s">
        <v>129</v>
      </c>
      <c r="AB2214" s="55" t="s">
        <v>42</v>
      </c>
      <c r="AC2214" s="55" t="s">
        <v>930</v>
      </c>
      <c r="AD2214" s="55" t="s">
        <v>51</v>
      </c>
      <c r="AE2214" s="53"/>
    </row>
    <row r="2215" spans="1:31" x14ac:dyDescent="0.25">
      <c r="A2215" s="55" t="s">
        <v>35</v>
      </c>
      <c r="B2215" s="55" t="s">
        <v>36</v>
      </c>
      <c r="C2215" s="55" t="s">
        <v>37</v>
      </c>
      <c r="D2215" s="55" t="s">
        <v>121</v>
      </c>
      <c r="E2215" s="55" t="s">
        <v>122</v>
      </c>
      <c r="F2215" s="55" t="s">
        <v>123</v>
      </c>
      <c r="G2215" s="55" t="s">
        <v>124</v>
      </c>
      <c r="H2215" s="55" t="s">
        <v>124</v>
      </c>
      <c r="I2215" s="55" t="s">
        <v>42</v>
      </c>
      <c r="J2215" s="55" t="s">
        <v>174</v>
      </c>
      <c r="K2215" s="55" t="s">
        <v>174</v>
      </c>
      <c r="L2215" s="55" t="s">
        <v>43</v>
      </c>
      <c r="M2215" s="55" t="s">
        <v>44</v>
      </c>
      <c r="N2215" s="55" t="s">
        <v>180</v>
      </c>
      <c r="O2215" s="55" t="s">
        <v>42</v>
      </c>
      <c r="P2215" s="55"/>
      <c r="Q2215" s="55" t="s">
        <v>197</v>
      </c>
      <c r="R2215" s="55"/>
      <c r="S2215" s="55">
        <v>201310</v>
      </c>
      <c r="T2215" s="55" t="s">
        <v>47</v>
      </c>
      <c r="U2215" s="55">
        <v>0</v>
      </c>
      <c r="V2215" s="56">
        <v>-18930.849999999999</v>
      </c>
      <c r="W2215" s="55"/>
      <c r="X2215" s="55" t="s">
        <v>177</v>
      </c>
      <c r="Y2215" s="55"/>
      <c r="Z2215" s="55" t="s">
        <v>48</v>
      </c>
      <c r="AA2215" s="55" t="s">
        <v>129</v>
      </c>
      <c r="AB2215" s="55" t="s">
        <v>42</v>
      </c>
      <c r="AC2215" s="55" t="s">
        <v>930</v>
      </c>
      <c r="AD2215" s="55" t="s">
        <v>51</v>
      </c>
      <c r="AE2215" s="53"/>
    </row>
    <row r="2216" spans="1:31" x14ac:dyDescent="0.25">
      <c r="A2216" s="55" t="s">
        <v>35</v>
      </c>
      <c r="B2216" s="55" t="s">
        <v>36</v>
      </c>
      <c r="C2216" s="55" t="s">
        <v>37</v>
      </c>
      <c r="D2216" s="55" t="s">
        <v>121</v>
      </c>
      <c r="E2216" s="55" t="s">
        <v>122</v>
      </c>
      <c r="F2216" s="55" t="s">
        <v>123</v>
      </c>
      <c r="G2216" s="55" t="s">
        <v>124</v>
      </c>
      <c r="H2216" s="55" t="s">
        <v>124</v>
      </c>
      <c r="I2216" s="55" t="s">
        <v>42</v>
      </c>
      <c r="J2216" s="55" t="s">
        <v>174</v>
      </c>
      <c r="K2216" s="55" t="s">
        <v>174</v>
      </c>
      <c r="L2216" s="55" t="s">
        <v>43</v>
      </c>
      <c r="M2216" s="55" t="s">
        <v>44</v>
      </c>
      <c r="N2216" s="55" t="s">
        <v>150</v>
      </c>
      <c r="O2216" s="55" t="s">
        <v>42</v>
      </c>
      <c r="P2216" s="55"/>
      <c r="Q2216" s="55" t="s">
        <v>197</v>
      </c>
      <c r="R2216" s="55"/>
      <c r="S2216" s="55">
        <v>201310</v>
      </c>
      <c r="T2216" s="55" t="s">
        <v>47</v>
      </c>
      <c r="U2216" s="55">
        <v>0</v>
      </c>
      <c r="V2216" s="56">
        <v>-85268.7</v>
      </c>
      <c r="W2216" s="55"/>
      <c r="X2216" s="55" t="s">
        <v>177</v>
      </c>
      <c r="Y2216" s="55"/>
      <c r="Z2216" s="55" t="s">
        <v>48</v>
      </c>
      <c r="AA2216" s="55" t="s">
        <v>129</v>
      </c>
      <c r="AB2216" s="55" t="s">
        <v>42</v>
      </c>
      <c r="AC2216" s="55" t="s">
        <v>930</v>
      </c>
      <c r="AD2216" s="55" t="s">
        <v>51</v>
      </c>
      <c r="AE2216" s="53"/>
    </row>
    <row r="2217" spans="1:31" x14ac:dyDescent="0.25">
      <c r="A2217" s="55" t="s">
        <v>35</v>
      </c>
      <c r="B2217" s="55" t="s">
        <v>36</v>
      </c>
      <c r="C2217" s="55" t="s">
        <v>37</v>
      </c>
      <c r="D2217" s="55" t="s">
        <v>121</v>
      </c>
      <c r="E2217" s="55" t="s">
        <v>122</v>
      </c>
      <c r="F2217" s="55" t="s">
        <v>123</v>
      </c>
      <c r="G2217" s="55" t="s">
        <v>124</v>
      </c>
      <c r="H2217" s="55" t="s">
        <v>124</v>
      </c>
      <c r="I2217" s="55" t="s">
        <v>42</v>
      </c>
      <c r="J2217" s="55" t="s">
        <v>174</v>
      </c>
      <c r="K2217" s="55" t="s">
        <v>174</v>
      </c>
      <c r="L2217" s="55" t="s">
        <v>43</v>
      </c>
      <c r="M2217" s="55" t="s">
        <v>44</v>
      </c>
      <c r="N2217" s="55" t="s">
        <v>180</v>
      </c>
      <c r="O2217" s="55" t="s">
        <v>42</v>
      </c>
      <c r="P2217" s="55"/>
      <c r="Q2217" s="55" t="s">
        <v>197</v>
      </c>
      <c r="R2217" s="55"/>
      <c r="S2217" s="55">
        <v>201310</v>
      </c>
      <c r="T2217" s="55" t="s">
        <v>47</v>
      </c>
      <c r="U2217" s="55">
        <v>0</v>
      </c>
      <c r="V2217" s="56">
        <v>-94044.4</v>
      </c>
      <c r="W2217" s="55"/>
      <c r="X2217" s="55" t="s">
        <v>177</v>
      </c>
      <c r="Y2217" s="55"/>
      <c r="Z2217" s="55" t="s">
        <v>48</v>
      </c>
      <c r="AA2217" s="55" t="s">
        <v>129</v>
      </c>
      <c r="AB2217" s="55" t="s">
        <v>42</v>
      </c>
      <c r="AC2217" s="55" t="s">
        <v>930</v>
      </c>
      <c r="AD2217" s="55" t="s">
        <v>51</v>
      </c>
      <c r="AE2217" s="53"/>
    </row>
    <row r="2218" spans="1:31" x14ac:dyDescent="0.25">
      <c r="A2218" s="55" t="s">
        <v>35</v>
      </c>
      <c r="B2218" s="55" t="s">
        <v>36</v>
      </c>
      <c r="C2218" s="55" t="s">
        <v>37</v>
      </c>
      <c r="D2218" s="55" t="s">
        <v>121</v>
      </c>
      <c r="E2218" s="55" t="s">
        <v>122</v>
      </c>
      <c r="F2218" s="55" t="s">
        <v>123</v>
      </c>
      <c r="G2218" s="55" t="s">
        <v>124</v>
      </c>
      <c r="H2218" s="55" t="s">
        <v>124</v>
      </c>
      <c r="I2218" s="55" t="s">
        <v>42</v>
      </c>
      <c r="J2218" s="55" t="s">
        <v>156</v>
      </c>
      <c r="K2218" s="55" t="s">
        <v>156</v>
      </c>
      <c r="L2218" s="55" t="s">
        <v>43</v>
      </c>
      <c r="M2218" s="55" t="s">
        <v>44</v>
      </c>
      <c r="N2218" s="55" t="s">
        <v>150</v>
      </c>
      <c r="O2218" s="55" t="s">
        <v>42</v>
      </c>
      <c r="P2218" s="55"/>
      <c r="Q2218" s="55" t="s">
        <v>816</v>
      </c>
      <c r="R2218" s="55"/>
      <c r="S2218" s="55">
        <v>201310</v>
      </c>
      <c r="T2218" s="55" t="s">
        <v>47</v>
      </c>
      <c r="U2218" s="55">
        <v>0</v>
      </c>
      <c r="V2218" s="56">
        <v>-22000</v>
      </c>
      <c r="W2218" s="55"/>
      <c r="X2218" s="55" t="s">
        <v>817</v>
      </c>
      <c r="Y2218" s="55"/>
      <c r="Z2218" s="55" t="s">
        <v>48</v>
      </c>
      <c r="AA2218" s="55" t="s">
        <v>186</v>
      </c>
      <c r="AB2218" s="55" t="s">
        <v>42</v>
      </c>
      <c r="AC2218" s="55" t="s">
        <v>941</v>
      </c>
      <c r="AD2218" s="55" t="s">
        <v>51</v>
      </c>
      <c r="AE2218" s="53"/>
    </row>
    <row r="2219" spans="1:31" x14ac:dyDescent="0.25">
      <c r="A2219" s="55" t="s">
        <v>35</v>
      </c>
      <c r="B2219" s="55" t="s">
        <v>36</v>
      </c>
      <c r="C2219" s="55" t="s">
        <v>37</v>
      </c>
      <c r="D2219" s="55" t="s">
        <v>121</v>
      </c>
      <c r="E2219" s="55" t="s">
        <v>122</v>
      </c>
      <c r="F2219" s="55" t="s">
        <v>123</v>
      </c>
      <c r="G2219" s="55" t="s">
        <v>124</v>
      </c>
      <c r="H2219" s="55" t="s">
        <v>124</v>
      </c>
      <c r="I2219" s="55" t="s">
        <v>42</v>
      </c>
      <c r="J2219" s="55" t="s">
        <v>174</v>
      </c>
      <c r="K2219" s="55" t="s">
        <v>174</v>
      </c>
      <c r="L2219" s="55" t="s">
        <v>43</v>
      </c>
      <c r="M2219" s="55" t="s">
        <v>44</v>
      </c>
      <c r="N2219" s="55" t="s">
        <v>150</v>
      </c>
      <c r="O2219" s="55" t="s">
        <v>42</v>
      </c>
      <c r="P2219" s="55"/>
      <c r="Q2219" s="55" t="s">
        <v>199</v>
      </c>
      <c r="R2219" s="55"/>
      <c r="S2219" s="55">
        <v>201310</v>
      </c>
      <c r="T2219" s="55" t="s">
        <v>52</v>
      </c>
      <c r="U2219" s="55">
        <v>0</v>
      </c>
      <c r="V2219" s="56">
        <v>47814.32</v>
      </c>
      <c r="W2219" s="55"/>
      <c r="X2219" s="55" t="s">
        <v>177</v>
      </c>
      <c r="Y2219" s="55"/>
      <c r="Z2219" s="55" t="s">
        <v>48</v>
      </c>
      <c r="AA2219" s="55" t="s">
        <v>129</v>
      </c>
      <c r="AB2219" s="55" t="s">
        <v>42</v>
      </c>
      <c r="AC2219" s="55" t="s">
        <v>932</v>
      </c>
      <c r="AD2219" s="55" t="s">
        <v>51</v>
      </c>
      <c r="AE2219" s="53"/>
    </row>
    <row r="2220" spans="1:31" x14ac:dyDescent="0.25">
      <c r="A2220" s="55" t="s">
        <v>35</v>
      </c>
      <c r="B2220" s="55" t="s">
        <v>36</v>
      </c>
      <c r="C2220" s="55" t="s">
        <v>37</v>
      </c>
      <c r="D2220" s="55" t="s">
        <v>121</v>
      </c>
      <c r="E2220" s="55" t="s">
        <v>122</v>
      </c>
      <c r="F2220" s="55" t="s">
        <v>123</v>
      </c>
      <c r="G2220" s="55" t="s">
        <v>124</v>
      </c>
      <c r="H2220" s="55" t="s">
        <v>124</v>
      </c>
      <c r="I2220" s="55" t="s">
        <v>42</v>
      </c>
      <c r="J2220" s="55" t="s">
        <v>174</v>
      </c>
      <c r="K2220" s="55" t="s">
        <v>174</v>
      </c>
      <c r="L2220" s="55" t="s">
        <v>43</v>
      </c>
      <c r="M2220" s="55" t="s">
        <v>44</v>
      </c>
      <c r="N2220" s="55" t="s">
        <v>180</v>
      </c>
      <c r="O2220" s="55" t="s">
        <v>42</v>
      </c>
      <c r="P2220" s="55"/>
      <c r="Q2220" s="55" t="s">
        <v>199</v>
      </c>
      <c r="R2220" s="55"/>
      <c r="S2220" s="55">
        <v>201310</v>
      </c>
      <c r="T2220" s="55" t="s">
        <v>52</v>
      </c>
      <c r="U2220" s="55">
        <v>0</v>
      </c>
      <c r="V2220" s="56">
        <v>119409</v>
      </c>
      <c r="W2220" s="55"/>
      <c r="X2220" s="55" t="s">
        <v>177</v>
      </c>
      <c r="Y2220" s="55"/>
      <c r="Z2220" s="55" t="s">
        <v>48</v>
      </c>
      <c r="AA2220" s="55" t="s">
        <v>129</v>
      </c>
      <c r="AB2220" s="55" t="s">
        <v>42</v>
      </c>
      <c r="AC2220" s="55" t="s">
        <v>932</v>
      </c>
      <c r="AD2220" s="55" t="s">
        <v>51</v>
      </c>
      <c r="AE2220" s="53"/>
    </row>
    <row r="2221" spans="1:31" x14ac:dyDescent="0.25">
      <c r="A2221" s="55" t="s">
        <v>35</v>
      </c>
      <c r="B2221" s="55" t="s">
        <v>36</v>
      </c>
      <c r="C2221" s="55" t="s">
        <v>37</v>
      </c>
      <c r="D2221" s="55" t="s">
        <v>121</v>
      </c>
      <c r="E2221" s="55" t="s">
        <v>122</v>
      </c>
      <c r="F2221" s="55" t="s">
        <v>123</v>
      </c>
      <c r="G2221" s="55" t="s">
        <v>124</v>
      </c>
      <c r="H2221" s="55" t="s">
        <v>124</v>
      </c>
      <c r="I2221" s="55" t="s">
        <v>42</v>
      </c>
      <c r="J2221" s="55" t="s">
        <v>174</v>
      </c>
      <c r="K2221" s="55" t="s">
        <v>174</v>
      </c>
      <c r="L2221" s="55" t="s">
        <v>43</v>
      </c>
      <c r="M2221" s="55" t="s">
        <v>44</v>
      </c>
      <c r="N2221" s="55" t="s">
        <v>150</v>
      </c>
      <c r="O2221" s="55" t="s">
        <v>42</v>
      </c>
      <c r="P2221" s="55"/>
      <c r="Q2221" s="55" t="s">
        <v>199</v>
      </c>
      <c r="R2221" s="55" t="s">
        <v>951</v>
      </c>
      <c r="S2221" s="55">
        <v>201310</v>
      </c>
      <c r="T2221" s="55" t="s">
        <v>52</v>
      </c>
      <c r="U2221" s="55">
        <v>0</v>
      </c>
      <c r="V2221" s="56">
        <v>78889.42</v>
      </c>
      <c r="W2221" s="55"/>
      <c r="X2221" s="55" t="s">
        <v>177</v>
      </c>
      <c r="Y2221" s="55"/>
      <c r="Z2221" s="55" t="s">
        <v>48</v>
      </c>
      <c r="AA2221" s="55" t="s">
        <v>129</v>
      </c>
      <c r="AB2221" s="55" t="s">
        <v>42</v>
      </c>
      <c r="AC2221" s="55" t="s">
        <v>932</v>
      </c>
      <c r="AD2221" s="55" t="s">
        <v>51</v>
      </c>
      <c r="AE2221" s="53"/>
    </row>
    <row r="2222" spans="1:31" x14ac:dyDescent="0.25">
      <c r="A2222" s="55" t="s">
        <v>35</v>
      </c>
      <c r="B2222" s="55" t="s">
        <v>36</v>
      </c>
      <c r="C2222" s="55" t="s">
        <v>37</v>
      </c>
      <c r="D2222" s="55" t="s">
        <v>121</v>
      </c>
      <c r="E2222" s="55" t="s">
        <v>122</v>
      </c>
      <c r="F2222" s="55" t="s">
        <v>123</v>
      </c>
      <c r="G2222" s="55" t="s">
        <v>124</v>
      </c>
      <c r="H2222" s="55" t="s">
        <v>124</v>
      </c>
      <c r="I2222" s="55" t="s">
        <v>42</v>
      </c>
      <c r="J2222" s="55" t="s">
        <v>174</v>
      </c>
      <c r="K2222" s="55" t="s">
        <v>174</v>
      </c>
      <c r="L2222" s="55" t="s">
        <v>43</v>
      </c>
      <c r="M2222" s="55" t="s">
        <v>44</v>
      </c>
      <c r="N2222" s="55" t="s">
        <v>180</v>
      </c>
      <c r="O2222" s="55" t="s">
        <v>42</v>
      </c>
      <c r="P2222" s="55"/>
      <c r="Q2222" s="55" t="s">
        <v>199</v>
      </c>
      <c r="R2222" s="55" t="s">
        <v>951</v>
      </c>
      <c r="S2222" s="55">
        <v>201310</v>
      </c>
      <c r="T2222" s="55" t="s">
        <v>52</v>
      </c>
      <c r="U2222" s="55">
        <v>0</v>
      </c>
      <c r="V2222" s="56">
        <v>59515.85</v>
      </c>
      <c r="W2222" s="55"/>
      <c r="X2222" s="55" t="s">
        <v>177</v>
      </c>
      <c r="Y2222" s="55"/>
      <c r="Z2222" s="55" t="s">
        <v>48</v>
      </c>
      <c r="AA2222" s="55" t="s">
        <v>129</v>
      </c>
      <c r="AB2222" s="55" t="s">
        <v>42</v>
      </c>
      <c r="AC2222" s="55" t="s">
        <v>932</v>
      </c>
      <c r="AD2222" s="55" t="s">
        <v>51</v>
      </c>
      <c r="AE2222" s="53"/>
    </row>
    <row r="2223" spans="1:31" x14ac:dyDescent="0.25">
      <c r="A2223" s="55" t="s">
        <v>35</v>
      </c>
      <c r="B2223" s="55" t="s">
        <v>36</v>
      </c>
      <c r="C2223" s="55" t="s">
        <v>37</v>
      </c>
      <c r="D2223" s="55" t="s">
        <v>121</v>
      </c>
      <c r="E2223" s="55" t="s">
        <v>122</v>
      </c>
      <c r="F2223" s="55" t="s">
        <v>123</v>
      </c>
      <c r="G2223" s="55" t="s">
        <v>124</v>
      </c>
      <c r="H2223" s="55" t="s">
        <v>124</v>
      </c>
      <c r="I2223" s="55" t="s">
        <v>42</v>
      </c>
      <c r="J2223" s="55" t="s">
        <v>182</v>
      </c>
      <c r="K2223" s="55" t="s">
        <v>182</v>
      </c>
      <c r="L2223" s="55" t="s">
        <v>43</v>
      </c>
      <c r="M2223" s="55" t="s">
        <v>44</v>
      </c>
      <c r="N2223" s="55" t="s">
        <v>150</v>
      </c>
      <c r="O2223" s="55" t="s">
        <v>42</v>
      </c>
      <c r="P2223" s="55"/>
      <c r="Q2223" s="55" t="s">
        <v>197</v>
      </c>
      <c r="R2223" s="55"/>
      <c r="S2223" s="55">
        <v>201310</v>
      </c>
      <c r="T2223" s="55" t="s">
        <v>47</v>
      </c>
      <c r="U2223" s="55">
        <v>0</v>
      </c>
      <c r="V2223" s="56">
        <v>-117816.66</v>
      </c>
      <c r="W2223" s="55"/>
      <c r="X2223" s="55" t="s">
        <v>177</v>
      </c>
      <c r="Y2223" s="55"/>
      <c r="Z2223" s="55" t="s">
        <v>48</v>
      </c>
      <c r="AA2223" s="55" t="s">
        <v>129</v>
      </c>
      <c r="AB2223" s="55" t="s">
        <v>42</v>
      </c>
      <c r="AC2223" s="55" t="s">
        <v>930</v>
      </c>
      <c r="AD2223" s="55" t="s">
        <v>51</v>
      </c>
      <c r="AE2223" s="53"/>
    </row>
    <row r="2224" spans="1:31" x14ac:dyDescent="0.25">
      <c r="A2224" s="55" t="s">
        <v>35</v>
      </c>
      <c r="B2224" s="55" t="s">
        <v>36</v>
      </c>
      <c r="C2224" s="55" t="s">
        <v>37</v>
      </c>
      <c r="D2224" s="55" t="s">
        <v>121</v>
      </c>
      <c r="E2224" s="55" t="s">
        <v>122</v>
      </c>
      <c r="F2224" s="55" t="s">
        <v>123</v>
      </c>
      <c r="G2224" s="55" t="s">
        <v>124</v>
      </c>
      <c r="H2224" s="55" t="s">
        <v>124</v>
      </c>
      <c r="I2224" s="55" t="s">
        <v>42</v>
      </c>
      <c r="J2224" s="55" t="s">
        <v>182</v>
      </c>
      <c r="K2224" s="55" t="s">
        <v>182</v>
      </c>
      <c r="L2224" s="55" t="s">
        <v>43</v>
      </c>
      <c r="M2224" s="55" t="s">
        <v>44</v>
      </c>
      <c r="N2224" s="55" t="s">
        <v>180</v>
      </c>
      <c r="O2224" s="55" t="s">
        <v>42</v>
      </c>
      <c r="P2224" s="55"/>
      <c r="Q2224" s="55" t="s">
        <v>197</v>
      </c>
      <c r="R2224" s="55"/>
      <c r="S2224" s="55">
        <v>201310</v>
      </c>
      <c r="T2224" s="55" t="s">
        <v>47</v>
      </c>
      <c r="U2224" s="55">
        <v>0</v>
      </c>
      <c r="V2224" s="56">
        <v>-351967.06</v>
      </c>
      <c r="W2224" s="55"/>
      <c r="X2224" s="55" t="s">
        <v>177</v>
      </c>
      <c r="Y2224" s="55"/>
      <c r="Z2224" s="55" t="s">
        <v>48</v>
      </c>
      <c r="AA2224" s="55" t="s">
        <v>129</v>
      </c>
      <c r="AB2224" s="55" t="s">
        <v>42</v>
      </c>
      <c r="AC2224" s="55" t="s">
        <v>930</v>
      </c>
      <c r="AD2224" s="55" t="s">
        <v>51</v>
      </c>
      <c r="AE2224" s="53"/>
    </row>
    <row r="2225" spans="1:31" x14ac:dyDescent="0.25">
      <c r="A2225" s="55" t="s">
        <v>35</v>
      </c>
      <c r="B2225" s="55" t="s">
        <v>36</v>
      </c>
      <c r="C2225" s="55" t="s">
        <v>37</v>
      </c>
      <c r="D2225" s="55" t="s">
        <v>121</v>
      </c>
      <c r="E2225" s="55" t="s">
        <v>122</v>
      </c>
      <c r="F2225" s="55" t="s">
        <v>123</v>
      </c>
      <c r="G2225" s="55" t="s">
        <v>124</v>
      </c>
      <c r="H2225" s="55" t="s">
        <v>124</v>
      </c>
      <c r="I2225" s="55" t="s">
        <v>42</v>
      </c>
      <c r="J2225" s="55" t="s">
        <v>182</v>
      </c>
      <c r="K2225" s="55" t="s">
        <v>182</v>
      </c>
      <c r="L2225" s="55" t="s">
        <v>43</v>
      </c>
      <c r="M2225" s="55" t="s">
        <v>44</v>
      </c>
      <c r="N2225" s="55" t="s">
        <v>180</v>
      </c>
      <c r="O2225" s="55" t="s">
        <v>42</v>
      </c>
      <c r="P2225" s="55"/>
      <c r="Q2225" s="55" t="s">
        <v>197</v>
      </c>
      <c r="R2225" s="55"/>
      <c r="S2225" s="55">
        <v>201310</v>
      </c>
      <c r="T2225" s="55" t="s">
        <v>47</v>
      </c>
      <c r="U2225" s="55">
        <v>0</v>
      </c>
      <c r="V2225" s="56">
        <v>-335054.81</v>
      </c>
      <c r="W2225" s="55"/>
      <c r="X2225" s="55" t="s">
        <v>177</v>
      </c>
      <c r="Y2225" s="55"/>
      <c r="Z2225" s="55" t="s">
        <v>48</v>
      </c>
      <c r="AA2225" s="55" t="s">
        <v>129</v>
      </c>
      <c r="AB2225" s="55" t="s">
        <v>42</v>
      </c>
      <c r="AC2225" s="55" t="s">
        <v>930</v>
      </c>
      <c r="AD2225" s="55" t="s">
        <v>51</v>
      </c>
      <c r="AE2225" s="53"/>
    </row>
    <row r="2226" spans="1:31" x14ac:dyDescent="0.25">
      <c r="A2226" s="55" t="s">
        <v>35</v>
      </c>
      <c r="B2226" s="55" t="s">
        <v>36</v>
      </c>
      <c r="C2226" s="55" t="s">
        <v>37</v>
      </c>
      <c r="D2226" s="55" t="s">
        <v>121</v>
      </c>
      <c r="E2226" s="55" t="s">
        <v>122</v>
      </c>
      <c r="F2226" s="55" t="s">
        <v>123</v>
      </c>
      <c r="G2226" s="55" t="s">
        <v>124</v>
      </c>
      <c r="H2226" s="55" t="s">
        <v>124</v>
      </c>
      <c r="I2226" s="55" t="s">
        <v>42</v>
      </c>
      <c r="J2226" s="55" t="s">
        <v>182</v>
      </c>
      <c r="K2226" s="55" t="s">
        <v>182</v>
      </c>
      <c r="L2226" s="55" t="s">
        <v>43</v>
      </c>
      <c r="M2226" s="55" t="s">
        <v>44</v>
      </c>
      <c r="N2226" s="55" t="s">
        <v>150</v>
      </c>
      <c r="O2226" s="55" t="s">
        <v>42</v>
      </c>
      <c r="P2226" s="55"/>
      <c r="Q2226" s="55" t="s">
        <v>197</v>
      </c>
      <c r="R2226" s="55"/>
      <c r="S2226" s="55">
        <v>201310</v>
      </c>
      <c r="T2226" s="55" t="s">
        <v>47</v>
      </c>
      <c r="U2226" s="55">
        <v>0</v>
      </c>
      <c r="V2226" s="56">
        <v>-255522.08</v>
      </c>
      <c r="W2226" s="55"/>
      <c r="X2226" s="55" t="s">
        <v>177</v>
      </c>
      <c r="Y2226" s="55"/>
      <c r="Z2226" s="55" t="s">
        <v>48</v>
      </c>
      <c r="AA2226" s="55" t="s">
        <v>129</v>
      </c>
      <c r="AB2226" s="55" t="s">
        <v>42</v>
      </c>
      <c r="AC2226" s="55" t="s">
        <v>930</v>
      </c>
      <c r="AD2226" s="55" t="s">
        <v>51</v>
      </c>
      <c r="AE2226" s="53"/>
    </row>
    <row r="2227" spans="1:31" x14ac:dyDescent="0.25">
      <c r="A2227" s="55" t="s">
        <v>35</v>
      </c>
      <c r="B2227" s="55" t="s">
        <v>36</v>
      </c>
      <c r="C2227" s="55" t="s">
        <v>37</v>
      </c>
      <c r="D2227" s="55" t="s">
        <v>121</v>
      </c>
      <c r="E2227" s="55" t="s">
        <v>122</v>
      </c>
      <c r="F2227" s="55" t="s">
        <v>123</v>
      </c>
      <c r="G2227" s="55" t="s">
        <v>124</v>
      </c>
      <c r="H2227" s="55" t="s">
        <v>124</v>
      </c>
      <c r="I2227" s="55" t="s">
        <v>42</v>
      </c>
      <c r="J2227" s="55" t="s">
        <v>182</v>
      </c>
      <c r="K2227" s="55" t="s">
        <v>182</v>
      </c>
      <c r="L2227" s="55" t="s">
        <v>43</v>
      </c>
      <c r="M2227" s="55" t="s">
        <v>44</v>
      </c>
      <c r="N2227" s="55" t="s">
        <v>150</v>
      </c>
      <c r="O2227" s="55" t="s">
        <v>42</v>
      </c>
      <c r="P2227" s="55"/>
      <c r="Q2227" s="55" t="s">
        <v>199</v>
      </c>
      <c r="R2227" s="55"/>
      <c r="S2227" s="55">
        <v>201310</v>
      </c>
      <c r="T2227" s="55" t="s">
        <v>52</v>
      </c>
      <c r="U2227" s="55">
        <v>0</v>
      </c>
      <c r="V2227" s="56">
        <v>118969.02</v>
      </c>
      <c r="W2227" s="55"/>
      <c r="X2227" s="55" t="s">
        <v>177</v>
      </c>
      <c r="Y2227" s="55"/>
      <c r="Z2227" s="55" t="s">
        <v>48</v>
      </c>
      <c r="AA2227" s="55" t="s">
        <v>129</v>
      </c>
      <c r="AB2227" s="55" t="s">
        <v>42</v>
      </c>
      <c r="AC2227" s="55" t="s">
        <v>932</v>
      </c>
      <c r="AD2227" s="55" t="s">
        <v>51</v>
      </c>
      <c r="AE2227" s="53"/>
    </row>
    <row r="2228" spans="1:31" x14ac:dyDescent="0.25">
      <c r="A2228" s="55" t="s">
        <v>35</v>
      </c>
      <c r="B2228" s="55" t="s">
        <v>36</v>
      </c>
      <c r="C2228" s="55" t="s">
        <v>37</v>
      </c>
      <c r="D2228" s="55" t="s">
        <v>121</v>
      </c>
      <c r="E2228" s="55" t="s">
        <v>122</v>
      </c>
      <c r="F2228" s="55" t="s">
        <v>123</v>
      </c>
      <c r="G2228" s="55" t="s">
        <v>124</v>
      </c>
      <c r="H2228" s="55" t="s">
        <v>124</v>
      </c>
      <c r="I2228" s="55" t="s">
        <v>42</v>
      </c>
      <c r="J2228" s="55" t="s">
        <v>182</v>
      </c>
      <c r="K2228" s="55" t="s">
        <v>182</v>
      </c>
      <c r="L2228" s="55" t="s">
        <v>43</v>
      </c>
      <c r="M2228" s="55" t="s">
        <v>44</v>
      </c>
      <c r="N2228" s="55" t="s">
        <v>180</v>
      </c>
      <c r="O2228" s="55" t="s">
        <v>42</v>
      </c>
      <c r="P2228" s="55"/>
      <c r="Q2228" s="55" t="s">
        <v>199</v>
      </c>
      <c r="R2228" s="55"/>
      <c r="S2228" s="55">
        <v>201310</v>
      </c>
      <c r="T2228" s="55" t="s">
        <v>52</v>
      </c>
      <c r="U2228" s="55">
        <v>0</v>
      </c>
      <c r="V2228" s="56">
        <v>220908.86</v>
      </c>
      <c r="W2228" s="55"/>
      <c r="X2228" s="55" t="s">
        <v>177</v>
      </c>
      <c r="Y2228" s="55"/>
      <c r="Z2228" s="55" t="s">
        <v>48</v>
      </c>
      <c r="AA2228" s="55" t="s">
        <v>129</v>
      </c>
      <c r="AB2228" s="55" t="s">
        <v>42</v>
      </c>
      <c r="AC2228" s="55" t="s">
        <v>932</v>
      </c>
      <c r="AD2228" s="55" t="s">
        <v>51</v>
      </c>
      <c r="AE2228" s="53"/>
    </row>
    <row r="2229" spans="1:31" x14ac:dyDescent="0.25">
      <c r="A2229" s="55" t="s">
        <v>35</v>
      </c>
      <c r="B2229" s="55" t="s">
        <v>36</v>
      </c>
      <c r="C2229" s="55" t="s">
        <v>37</v>
      </c>
      <c r="D2229" s="55" t="s">
        <v>121</v>
      </c>
      <c r="E2229" s="55" t="s">
        <v>122</v>
      </c>
      <c r="F2229" s="55" t="s">
        <v>123</v>
      </c>
      <c r="G2229" s="55" t="s">
        <v>124</v>
      </c>
      <c r="H2229" s="55" t="s">
        <v>124</v>
      </c>
      <c r="I2229" s="55" t="s">
        <v>42</v>
      </c>
      <c r="J2229" s="55" t="s">
        <v>182</v>
      </c>
      <c r="K2229" s="55" t="s">
        <v>182</v>
      </c>
      <c r="L2229" s="55" t="s">
        <v>43</v>
      </c>
      <c r="M2229" s="55" t="s">
        <v>44</v>
      </c>
      <c r="N2229" s="55" t="s">
        <v>180</v>
      </c>
      <c r="O2229" s="55" t="s">
        <v>42</v>
      </c>
      <c r="P2229" s="55"/>
      <c r="Q2229" s="55" t="s">
        <v>199</v>
      </c>
      <c r="R2229" s="55" t="s">
        <v>951</v>
      </c>
      <c r="S2229" s="55">
        <v>201310</v>
      </c>
      <c r="T2229" s="55" t="s">
        <v>52</v>
      </c>
      <c r="U2229" s="55">
        <v>0</v>
      </c>
      <c r="V2229" s="56">
        <v>511110.84</v>
      </c>
      <c r="W2229" s="55"/>
      <c r="X2229" s="55" t="s">
        <v>177</v>
      </c>
      <c r="Y2229" s="55"/>
      <c r="Z2229" s="55" t="s">
        <v>48</v>
      </c>
      <c r="AA2229" s="55" t="s">
        <v>129</v>
      </c>
      <c r="AB2229" s="55" t="s">
        <v>42</v>
      </c>
      <c r="AC2229" s="55" t="s">
        <v>932</v>
      </c>
      <c r="AD2229" s="55" t="s">
        <v>51</v>
      </c>
      <c r="AE2229" s="53"/>
    </row>
    <row r="2230" spans="1:31" x14ac:dyDescent="0.25">
      <c r="A2230" s="55" t="s">
        <v>35</v>
      </c>
      <c r="B2230" s="55" t="s">
        <v>36</v>
      </c>
      <c r="C2230" s="55" t="s">
        <v>37</v>
      </c>
      <c r="D2230" s="55" t="s">
        <v>121</v>
      </c>
      <c r="E2230" s="55" t="s">
        <v>122</v>
      </c>
      <c r="F2230" s="55" t="s">
        <v>123</v>
      </c>
      <c r="G2230" s="55" t="s">
        <v>124</v>
      </c>
      <c r="H2230" s="55" t="s">
        <v>124</v>
      </c>
      <c r="I2230" s="55" t="s">
        <v>42</v>
      </c>
      <c r="J2230" s="55" t="s">
        <v>182</v>
      </c>
      <c r="K2230" s="55" t="s">
        <v>182</v>
      </c>
      <c r="L2230" s="55" t="s">
        <v>43</v>
      </c>
      <c r="M2230" s="55" t="s">
        <v>44</v>
      </c>
      <c r="N2230" s="55" t="s">
        <v>150</v>
      </c>
      <c r="O2230" s="55" t="s">
        <v>42</v>
      </c>
      <c r="P2230" s="55"/>
      <c r="Q2230" s="55" t="s">
        <v>199</v>
      </c>
      <c r="R2230" s="55" t="s">
        <v>951</v>
      </c>
      <c r="S2230" s="55">
        <v>201310</v>
      </c>
      <c r="T2230" s="55" t="s">
        <v>52</v>
      </c>
      <c r="U2230" s="55">
        <v>0</v>
      </c>
      <c r="V2230" s="56">
        <v>267878.21000000002</v>
      </c>
      <c r="W2230" s="55"/>
      <c r="X2230" s="55" t="s">
        <v>177</v>
      </c>
      <c r="Y2230" s="55"/>
      <c r="Z2230" s="55" t="s">
        <v>48</v>
      </c>
      <c r="AA2230" s="55" t="s">
        <v>129</v>
      </c>
      <c r="AB2230" s="55" t="s">
        <v>42</v>
      </c>
      <c r="AC2230" s="55" t="s">
        <v>932</v>
      </c>
      <c r="AD2230" s="55" t="s">
        <v>51</v>
      </c>
      <c r="AE2230" s="53"/>
    </row>
    <row r="2231" spans="1:31" x14ac:dyDescent="0.25">
      <c r="A2231" s="55" t="s">
        <v>35</v>
      </c>
      <c r="B2231" s="55" t="s">
        <v>36</v>
      </c>
      <c r="C2231" s="55" t="s">
        <v>37</v>
      </c>
      <c r="D2231" s="55" t="s">
        <v>121</v>
      </c>
      <c r="E2231" s="55" t="s">
        <v>122</v>
      </c>
      <c r="F2231" s="55" t="s">
        <v>123</v>
      </c>
      <c r="G2231" s="55" t="s">
        <v>124</v>
      </c>
      <c r="H2231" s="55" t="s">
        <v>124</v>
      </c>
      <c r="I2231" s="55" t="s">
        <v>42</v>
      </c>
      <c r="J2231" s="55" t="s">
        <v>652</v>
      </c>
      <c r="K2231" s="55" t="s">
        <v>652</v>
      </c>
      <c r="L2231" s="55" t="s">
        <v>43</v>
      </c>
      <c r="M2231" s="55" t="s">
        <v>44</v>
      </c>
      <c r="N2231" s="55" t="s">
        <v>180</v>
      </c>
      <c r="O2231" s="55" t="s">
        <v>42</v>
      </c>
      <c r="P2231" s="55"/>
      <c r="Q2231" s="55" t="s">
        <v>197</v>
      </c>
      <c r="R2231" s="55"/>
      <c r="S2231" s="55">
        <v>201310</v>
      </c>
      <c r="T2231" s="55" t="s">
        <v>47</v>
      </c>
      <c r="U2231" s="55">
        <v>0</v>
      </c>
      <c r="V2231" s="56">
        <v>-25282.48</v>
      </c>
      <c r="W2231" s="55"/>
      <c r="X2231" s="55" t="s">
        <v>177</v>
      </c>
      <c r="Y2231" s="55"/>
      <c r="Z2231" s="55" t="s">
        <v>48</v>
      </c>
      <c r="AA2231" s="55" t="s">
        <v>129</v>
      </c>
      <c r="AB2231" s="55" t="s">
        <v>42</v>
      </c>
      <c r="AC2231" s="55" t="s">
        <v>930</v>
      </c>
      <c r="AD2231" s="55" t="s">
        <v>51</v>
      </c>
      <c r="AE2231" s="53"/>
    </row>
    <row r="2232" spans="1:31" x14ac:dyDescent="0.25">
      <c r="A2232" s="55" t="s">
        <v>35</v>
      </c>
      <c r="B2232" s="55" t="s">
        <v>36</v>
      </c>
      <c r="C2232" s="55" t="s">
        <v>37</v>
      </c>
      <c r="D2232" s="55" t="s">
        <v>121</v>
      </c>
      <c r="E2232" s="55" t="s">
        <v>122</v>
      </c>
      <c r="F2232" s="55" t="s">
        <v>123</v>
      </c>
      <c r="G2232" s="55" t="s">
        <v>124</v>
      </c>
      <c r="H2232" s="55" t="s">
        <v>124</v>
      </c>
      <c r="I2232" s="55" t="s">
        <v>42</v>
      </c>
      <c r="J2232" s="55" t="s">
        <v>652</v>
      </c>
      <c r="K2232" s="55" t="s">
        <v>652</v>
      </c>
      <c r="L2232" s="55" t="s">
        <v>43</v>
      </c>
      <c r="M2232" s="55" t="s">
        <v>44</v>
      </c>
      <c r="N2232" s="55" t="s">
        <v>150</v>
      </c>
      <c r="O2232" s="55" t="s">
        <v>42</v>
      </c>
      <c r="P2232" s="55"/>
      <c r="Q2232" s="55" t="s">
        <v>197</v>
      </c>
      <c r="R2232" s="55"/>
      <c r="S2232" s="55">
        <v>201310</v>
      </c>
      <c r="T2232" s="55" t="s">
        <v>47</v>
      </c>
      <c r="U2232" s="55">
        <v>0</v>
      </c>
      <c r="V2232" s="56">
        <v>-5056.5</v>
      </c>
      <c r="W2232" s="55"/>
      <c r="X2232" s="55" t="s">
        <v>177</v>
      </c>
      <c r="Y2232" s="55"/>
      <c r="Z2232" s="55" t="s">
        <v>48</v>
      </c>
      <c r="AA2232" s="55" t="s">
        <v>129</v>
      </c>
      <c r="AB2232" s="55" t="s">
        <v>42</v>
      </c>
      <c r="AC2232" s="55" t="s">
        <v>930</v>
      </c>
      <c r="AD2232" s="55" t="s">
        <v>51</v>
      </c>
      <c r="AE2232" s="53"/>
    </row>
    <row r="2233" spans="1:31" x14ac:dyDescent="0.25">
      <c r="A2233" s="55" t="s">
        <v>35</v>
      </c>
      <c r="B2233" s="55" t="s">
        <v>36</v>
      </c>
      <c r="C2233" s="55" t="s">
        <v>37</v>
      </c>
      <c r="D2233" s="55" t="s">
        <v>121</v>
      </c>
      <c r="E2233" s="55" t="s">
        <v>122</v>
      </c>
      <c r="F2233" s="55" t="s">
        <v>123</v>
      </c>
      <c r="G2233" s="55" t="s">
        <v>124</v>
      </c>
      <c r="H2233" s="55" t="s">
        <v>124</v>
      </c>
      <c r="I2233" s="55" t="s">
        <v>42</v>
      </c>
      <c r="J2233" s="55" t="s">
        <v>652</v>
      </c>
      <c r="K2233" s="55" t="s">
        <v>652</v>
      </c>
      <c r="L2233" s="55" t="s">
        <v>43</v>
      </c>
      <c r="M2233" s="55" t="s">
        <v>44</v>
      </c>
      <c r="N2233" s="55" t="s">
        <v>150</v>
      </c>
      <c r="O2233" s="55" t="s">
        <v>42</v>
      </c>
      <c r="P2233" s="55"/>
      <c r="Q2233" s="55" t="s">
        <v>199</v>
      </c>
      <c r="R2233" s="55" t="s">
        <v>951</v>
      </c>
      <c r="S2233" s="55">
        <v>201310</v>
      </c>
      <c r="T2233" s="55" t="s">
        <v>52</v>
      </c>
      <c r="U2233" s="55">
        <v>0</v>
      </c>
      <c r="V2233" s="56">
        <v>8799.89</v>
      </c>
      <c r="W2233" s="55"/>
      <c r="X2233" s="55" t="s">
        <v>177</v>
      </c>
      <c r="Y2233" s="55"/>
      <c r="Z2233" s="55" t="s">
        <v>48</v>
      </c>
      <c r="AA2233" s="55" t="s">
        <v>129</v>
      </c>
      <c r="AB2233" s="55" t="s">
        <v>42</v>
      </c>
      <c r="AC2233" s="55" t="s">
        <v>932</v>
      </c>
      <c r="AD2233" s="55" t="s">
        <v>51</v>
      </c>
      <c r="AE2233" s="53"/>
    </row>
    <row r="2234" spans="1:31" x14ac:dyDescent="0.25">
      <c r="A2234" s="55" t="s">
        <v>35</v>
      </c>
      <c r="B2234" s="55" t="s">
        <v>36</v>
      </c>
      <c r="C2234" s="55" t="s">
        <v>37</v>
      </c>
      <c r="D2234" s="55" t="s">
        <v>121</v>
      </c>
      <c r="E2234" s="55" t="s">
        <v>122</v>
      </c>
      <c r="F2234" s="55" t="s">
        <v>123</v>
      </c>
      <c r="G2234" s="55" t="s">
        <v>124</v>
      </c>
      <c r="H2234" s="55" t="s">
        <v>124</v>
      </c>
      <c r="I2234" s="55" t="s">
        <v>42</v>
      </c>
      <c r="J2234" s="55" t="s">
        <v>532</v>
      </c>
      <c r="K2234" s="55" t="s">
        <v>532</v>
      </c>
      <c r="L2234" s="55" t="s">
        <v>43</v>
      </c>
      <c r="M2234" s="55" t="s">
        <v>44</v>
      </c>
      <c r="N2234" s="55" t="s">
        <v>150</v>
      </c>
      <c r="O2234" s="55" t="s">
        <v>42</v>
      </c>
      <c r="P2234" s="55"/>
      <c r="Q2234" s="55" t="s">
        <v>197</v>
      </c>
      <c r="R2234" s="55"/>
      <c r="S2234" s="55">
        <v>201310</v>
      </c>
      <c r="T2234" s="55" t="s">
        <v>47</v>
      </c>
      <c r="U2234" s="55">
        <v>0</v>
      </c>
      <c r="V2234" s="56">
        <v>-2414.79</v>
      </c>
      <c r="W2234" s="55"/>
      <c r="X2234" s="55" t="s">
        <v>177</v>
      </c>
      <c r="Y2234" s="55"/>
      <c r="Z2234" s="55" t="s">
        <v>48</v>
      </c>
      <c r="AA2234" s="55" t="s">
        <v>129</v>
      </c>
      <c r="AB2234" s="55" t="s">
        <v>42</v>
      </c>
      <c r="AC2234" s="55" t="s">
        <v>930</v>
      </c>
      <c r="AD2234" s="55" t="s">
        <v>51</v>
      </c>
      <c r="AE2234" s="53"/>
    </row>
    <row r="2235" spans="1:31" x14ac:dyDescent="0.25">
      <c r="A2235" s="55" t="s">
        <v>35</v>
      </c>
      <c r="B2235" s="55" t="s">
        <v>36</v>
      </c>
      <c r="C2235" s="55" t="s">
        <v>37</v>
      </c>
      <c r="D2235" s="55" t="s">
        <v>121</v>
      </c>
      <c r="E2235" s="55" t="s">
        <v>122</v>
      </c>
      <c r="F2235" s="55" t="s">
        <v>123</v>
      </c>
      <c r="G2235" s="55" t="s">
        <v>124</v>
      </c>
      <c r="H2235" s="55" t="s">
        <v>124</v>
      </c>
      <c r="I2235" s="55" t="s">
        <v>42</v>
      </c>
      <c r="J2235" s="55" t="s">
        <v>532</v>
      </c>
      <c r="K2235" s="55" t="s">
        <v>532</v>
      </c>
      <c r="L2235" s="55" t="s">
        <v>43</v>
      </c>
      <c r="M2235" s="55" t="s">
        <v>44</v>
      </c>
      <c r="N2235" s="55" t="s">
        <v>150</v>
      </c>
      <c r="O2235" s="55" t="s">
        <v>42</v>
      </c>
      <c r="P2235" s="55"/>
      <c r="Q2235" s="55" t="s">
        <v>199</v>
      </c>
      <c r="R2235" s="55" t="s">
        <v>951</v>
      </c>
      <c r="S2235" s="55">
        <v>201310</v>
      </c>
      <c r="T2235" s="55" t="s">
        <v>52</v>
      </c>
      <c r="U2235" s="55">
        <v>0</v>
      </c>
      <c r="V2235" s="56">
        <v>20909.349999999999</v>
      </c>
      <c r="W2235" s="55"/>
      <c r="X2235" s="55" t="s">
        <v>177</v>
      </c>
      <c r="Y2235" s="55"/>
      <c r="Z2235" s="55" t="s">
        <v>48</v>
      </c>
      <c r="AA2235" s="55" t="s">
        <v>129</v>
      </c>
      <c r="AB2235" s="55" t="s">
        <v>42</v>
      </c>
      <c r="AC2235" s="55" t="s">
        <v>932</v>
      </c>
      <c r="AD2235" s="55" t="s">
        <v>51</v>
      </c>
      <c r="AE2235" s="53"/>
    </row>
    <row r="2236" spans="1:31" x14ac:dyDescent="0.25">
      <c r="A2236" s="55" t="s">
        <v>35</v>
      </c>
      <c r="B2236" s="55" t="s">
        <v>36</v>
      </c>
      <c r="C2236" s="55" t="s">
        <v>37</v>
      </c>
      <c r="D2236" s="55" t="s">
        <v>121</v>
      </c>
      <c r="E2236" s="55" t="s">
        <v>122</v>
      </c>
      <c r="F2236" s="55" t="s">
        <v>123</v>
      </c>
      <c r="G2236" s="55" t="s">
        <v>124</v>
      </c>
      <c r="H2236" s="55" t="s">
        <v>124</v>
      </c>
      <c r="I2236" s="55" t="s">
        <v>42</v>
      </c>
      <c r="J2236" s="55" t="s">
        <v>190</v>
      </c>
      <c r="K2236" s="55" t="s">
        <v>190</v>
      </c>
      <c r="L2236" s="55" t="s">
        <v>43</v>
      </c>
      <c r="M2236" s="55" t="s">
        <v>44</v>
      </c>
      <c r="N2236" s="55" t="s">
        <v>150</v>
      </c>
      <c r="O2236" s="55" t="s">
        <v>42</v>
      </c>
      <c r="P2236" s="55"/>
      <c r="Q2236" s="55" t="s">
        <v>197</v>
      </c>
      <c r="R2236" s="55"/>
      <c r="S2236" s="55">
        <v>201310</v>
      </c>
      <c r="T2236" s="55" t="s">
        <v>47</v>
      </c>
      <c r="U2236" s="55">
        <v>0</v>
      </c>
      <c r="V2236" s="56">
        <v>-50000</v>
      </c>
      <c r="W2236" s="55"/>
      <c r="X2236" s="55" t="s">
        <v>177</v>
      </c>
      <c r="Y2236" s="55"/>
      <c r="Z2236" s="55" t="s">
        <v>48</v>
      </c>
      <c r="AA2236" s="55" t="s">
        <v>129</v>
      </c>
      <c r="AB2236" s="55" t="s">
        <v>42</v>
      </c>
      <c r="AC2236" s="55" t="s">
        <v>930</v>
      </c>
      <c r="AD2236" s="55" t="s">
        <v>51</v>
      </c>
      <c r="AE2236" s="53"/>
    </row>
    <row r="2237" spans="1:31" x14ac:dyDescent="0.25">
      <c r="A2237" s="55" t="s">
        <v>35</v>
      </c>
      <c r="B2237" s="55" t="s">
        <v>36</v>
      </c>
      <c r="C2237" s="55" t="s">
        <v>37</v>
      </c>
      <c r="D2237" s="55" t="s">
        <v>121</v>
      </c>
      <c r="E2237" s="55" t="s">
        <v>122</v>
      </c>
      <c r="F2237" s="55" t="s">
        <v>123</v>
      </c>
      <c r="G2237" s="55" t="s">
        <v>124</v>
      </c>
      <c r="H2237" s="55" t="s">
        <v>124</v>
      </c>
      <c r="I2237" s="55" t="s">
        <v>42</v>
      </c>
      <c r="J2237" s="55" t="s">
        <v>190</v>
      </c>
      <c r="K2237" s="55" t="s">
        <v>190</v>
      </c>
      <c r="L2237" s="55" t="s">
        <v>43</v>
      </c>
      <c r="M2237" s="55" t="s">
        <v>44</v>
      </c>
      <c r="N2237" s="55" t="s">
        <v>150</v>
      </c>
      <c r="O2237" s="55" t="s">
        <v>42</v>
      </c>
      <c r="P2237" s="55"/>
      <c r="Q2237" s="55" t="s">
        <v>199</v>
      </c>
      <c r="R2237" s="55" t="s">
        <v>951</v>
      </c>
      <c r="S2237" s="55">
        <v>201310</v>
      </c>
      <c r="T2237" s="55" t="s">
        <v>52</v>
      </c>
      <c r="U2237" s="55">
        <v>0</v>
      </c>
      <c r="V2237" s="56">
        <v>50000</v>
      </c>
      <c r="W2237" s="55"/>
      <c r="X2237" s="55" t="s">
        <v>177</v>
      </c>
      <c r="Y2237" s="55"/>
      <c r="Z2237" s="55" t="s">
        <v>48</v>
      </c>
      <c r="AA2237" s="55" t="s">
        <v>129</v>
      </c>
      <c r="AB2237" s="55" t="s">
        <v>42</v>
      </c>
      <c r="AC2237" s="55" t="s">
        <v>932</v>
      </c>
      <c r="AD2237" s="55" t="s">
        <v>51</v>
      </c>
      <c r="AE2237" s="53"/>
    </row>
    <row r="2238" spans="1:31" x14ac:dyDescent="0.25">
      <c r="A2238" s="55" t="s">
        <v>35</v>
      </c>
      <c r="B2238" s="55" t="s">
        <v>36</v>
      </c>
      <c r="C2238" s="55" t="s">
        <v>37</v>
      </c>
      <c r="D2238" s="55" t="s">
        <v>121</v>
      </c>
      <c r="E2238" s="55" t="s">
        <v>215</v>
      </c>
      <c r="F2238" s="55" t="s">
        <v>216</v>
      </c>
      <c r="G2238" s="55" t="s">
        <v>124</v>
      </c>
      <c r="H2238" s="55" t="s">
        <v>124</v>
      </c>
      <c r="I2238" s="55" t="s">
        <v>42</v>
      </c>
      <c r="J2238" s="55" t="s">
        <v>217</v>
      </c>
      <c r="K2238" s="55" t="s">
        <v>217</v>
      </c>
      <c r="L2238" s="55" t="s">
        <v>43</v>
      </c>
      <c r="M2238" s="55" t="s">
        <v>44</v>
      </c>
      <c r="N2238" s="55" t="s">
        <v>150</v>
      </c>
      <c r="O2238" s="55" t="s">
        <v>42</v>
      </c>
      <c r="P2238" s="55"/>
      <c r="Q2238" s="55" t="s">
        <v>839</v>
      </c>
      <c r="R2238" s="55"/>
      <c r="S2238" s="55">
        <v>201310</v>
      </c>
      <c r="T2238" s="55" t="s">
        <v>47</v>
      </c>
      <c r="U2238" s="55">
        <v>0</v>
      </c>
      <c r="V2238" s="56">
        <v>-160866.23000000001</v>
      </c>
      <c r="W2238" s="55"/>
      <c r="X2238" s="55" t="s">
        <v>230</v>
      </c>
      <c r="Y2238" s="55"/>
      <c r="Z2238" s="55" t="s">
        <v>48</v>
      </c>
      <c r="AA2238" s="55" t="s">
        <v>129</v>
      </c>
      <c r="AB2238" s="55" t="s">
        <v>42</v>
      </c>
      <c r="AC2238" s="55" t="s">
        <v>930</v>
      </c>
      <c r="AD2238" s="55" t="s">
        <v>51</v>
      </c>
      <c r="AE2238" s="53"/>
    </row>
    <row r="2239" spans="1:31" x14ac:dyDescent="0.25">
      <c r="A2239" s="55" t="s">
        <v>35</v>
      </c>
      <c r="B2239" s="55" t="s">
        <v>36</v>
      </c>
      <c r="C2239" s="55" t="s">
        <v>37</v>
      </c>
      <c r="D2239" s="55" t="s">
        <v>121</v>
      </c>
      <c r="E2239" s="55" t="s">
        <v>215</v>
      </c>
      <c r="F2239" s="55" t="s">
        <v>216</v>
      </c>
      <c r="G2239" s="55" t="s">
        <v>124</v>
      </c>
      <c r="H2239" s="55" t="s">
        <v>124</v>
      </c>
      <c r="I2239" s="55" t="s">
        <v>42</v>
      </c>
      <c r="J2239" s="55" t="s">
        <v>217</v>
      </c>
      <c r="K2239" s="55" t="s">
        <v>217</v>
      </c>
      <c r="L2239" s="55" t="s">
        <v>43</v>
      </c>
      <c r="M2239" s="55" t="s">
        <v>44</v>
      </c>
      <c r="N2239" s="55" t="s">
        <v>180</v>
      </c>
      <c r="O2239" s="55" t="s">
        <v>42</v>
      </c>
      <c r="P2239" s="55"/>
      <c r="Q2239" s="55" t="s">
        <v>563</v>
      </c>
      <c r="R2239" s="55"/>
      <c r="S2239" s="55">
        <v>201310</v>
      </c>
      <c r="T2239" s="55" t="s">
        <v>52</v>
      </c>
      <c r="U2239" s="55">
        <v>0</v>
      </c>
      <c r="V2239" s="56">
        <v>460845.02</v>
      </c>
      <c r="W2239" s="55"/>
      <c r="X2239" s="55"/>
      <c r="Y2239" s="55"/>
      <c r="Z2239" s="55" t="s">
        <v>48</v>
      </c>
      <c r="AA2239" s="55" t="s">
        <v>129</v>
      </c>
      <c r="AB2239" s="55" t="s">
        <v>42</v>
      </c>
      <c r="AC2239" s="55" t="s">
        <v>965</v>
      </c>
      <c r="AD2239" s="55" t="s">
        <v>51</v>
      </c>
      <c r="AE2239" s="53"/>
    </row>
    <row r="2240" spans="1:31" x14ac:dyDescent="0.25">
      <c r="A2240" s="55" t="s">
        <v>35</v>
      </c>
      <c r="B2240" s="55" t="s">
        <v>36</v>
      </c>
      <c r="C2240" s="55" t="s">
        <v>37</v>
      </c>
      <c r="D2240" s="55" t="s">
        <v>121</v>
      </c>
      <c r="E2240" s="55" t="s">
        <v>215</v>
      </c>
      <c r="F2240" s="55" t="s">
        <v>216</v>
      </c>
      <c r="G2240" s="55" t="s">
        <v>124</v>
      </c>
      <c r="H2240" s="55" t="s">
        <v>124</v>
      </c>
      <c r="I2240" s="55" t="s">
        <v>42</v>
      </c>
      <c r="J2240" s="55" t="s">
        <v>217</v>
      </c>
      <c r="K2240" s="55" t="s">
        <v>217</v>
      </c>
      <c r="L2240" s="55" t="s">
        <v>43</v>
      </c>
      <c r="M2240" s="55" t="s">
        <v>44</v>
      </c>
      <c r="N2240" s="55" t="s">
        <v>180</v>
      </c>
      <c r="O2240" s="55" t="s">
        <v>42</v>
      </c>
      <c r="P2240" s="55"/>
      <c r="Q2240" s="55" t="s">
        <v>840</v>
      </c>
      <c r="R2240" s="55"/>
      <c r="S2240" s="55">
        <v>201310</v>
      </c>
      <c r="T2240" s="55" t="s">
        <v>47</v>
      </c>
      <c r="U2240" s="55">
        <v>0</v>
      </c>
      <c r="V2240" s="56">
        <v>-460845.02</v>
      </c>
      <c r="W2240" s="55"/>
      <c r="X2240" s="55"/>
      <c r="Y2240" s="55"/>
      <c r="Z2240" s="55" t="s">
        <v>48</v>
      </c>
      <c r="AA2240" s="55" t="s">
        <v>129</v>
      </c>
      <c r="AB2240" s="55" t="s">
        <v>42</v>
      </c>
      <c r="AC2240" s="55" t="s">
        <v>930</v>
      </c>
      <c r="AD2240" s="55" t="s">
        <v>51</v>
      </c>
      <c r="AE2240" s="53"/>
    </row>
    <row r="2241" spans="1:31" x14ac:dyDescent="0.25">
      <c r="A2241" s="55" t="s">
        <v>35</v>
      </c>
      <c r="B2241" s="55" t="s">
        <v>36</v>
      </c>
      <c r="C2241" s="55" t="s">
        <v>37</v>
      </c>
      <c r="D2241" s="55" t="s">
        <v>121</v>
      </c>
      <c r="E2241" s="55" t="s">
        <v>215</v>
      </c>
      <c r="F2241" s="55" t="s">
        <v>216</v>
      </c>
      <c r="G2241" s="55" t="s">
        <v>124</v>
      </c>
      <c r="H2241" s="55" t="s">
        <v>124</v>
      </c>
      <c r="I2241" s="55" t="s">
        <v>42</v>
      </c>
      <c r="J2241" s="55" t="s">
        <v>217</v>
      </c>
      <c r="K2241" s="55" t="s">
        <v>217</v>
      </c>
      <c r="L2241" s="55" t="s">
        <v>43</v>
      </c>
      <c r="M2241" s="55" t="s">
        <v>44</v>
      </c>
      <c r="N2241" s="55" t="s">
        <v>180</v>
      </c>
      <c r="O2241" s="55" t="s">
        <v>42</v>
      </c>
      <c r="P2241" s="55"/>
      <c r="Q2241" s="55" t="s">
        <v>840</v>
      </c>
      <c r="R2241" s="55"/>
      <c r="S2241" s="55">
        <v>201310</v>
      </c>
      <c r="T2241" s="55" t="s">
        <v>52</v>
      </c>
      <c r="U2241" s="55">
        <v>0</v>
      </c>
      <c r="V2241" s="56">
        <v>468816.51</v>
      </c>
      <c r="W2241" s="55"/>
      <c r="X2241" s="55"/>
      <c r="Y2241" s="55"/>
      <c r="Z2241" s="55" t="s">
        <v>48</v>
      </c>
      <c r="AA2241" s="55" t="s">
        <v>129</v>
      </c>
      <c r="AB2241" s="55" t="s">
        <v>42</v>
      </c>
      <c r="AC2241" s="55" t="s">
        <v>932</v>
      </c>
      <c r="AD2241" s="55" t="s">
        <v>51</v>
      </c>
      <c r="AE2241" s="53"/>
    </row>
    <row r="2242" spans="1:31" x14ac:dyDescent="0.25">
      <c r="A2242" s="55" t="s">
        <v>35</v>
      </c>
      <c r="B2242" s="55" t="s">
        <v>36</v>
      </c>
      <c r="C2242" s="55" t="s">
        <v>37</v>
      </c>
      <c r="D2242" s="55" t="s">
        <v>121</v>
      </c>
      <c r="E2242" s="55" t="s">
        <v>215</v>
      </c>
      <c r="F2242" s="55" t="s">
        <v>216</v>
      </c>
      <c r="G2242" s="55" t="s">
        <v>124</v>
      </c>
      <c r="H2242" s="55" t="s">
        <v>124</v>
      </c>
      <c r="I2242" s="55" t="s">
        <v>42</v>
      </c>
      <c r="J2242" s="55" t="s">
        <v>217</v>
      </c>
      <c r="K2242" s="55" t="s">
        <v>217</v>
      </c>
      <c r="L2242" s="55" t="s">
        <v>43</v>
      </c>
      <c r="M2242" s="55" t="s">
        <v>44</v>
      </c>
      <c r="N2242" s="55" t="s">
        <v>150</v>
      </c>
      <c r="O2242" s="55" t="s">
        <v>42</v>
      </c>
      <c r="P2242" s="55"/>
      <c r="Q2242" s="55" t="s">
        <v>839</v>
      </c>
      <c r="R2242" s="55"/>
      <c r="S2242" s="55">
        <v>201310</v>
      </c>
      <c r="T2242" s="55" t="s">
        <v>52</v>
      </c>
      <c r="U2242" s="55">
        <v>0</v>
      </c>
      <c r="V2242" s="56">
        <v>260987.5</v>
      </c>
      <c r="W2242" s="55"/>
      <c r="X2242" s="55" t="s">
        <v>230</v>
      </c>
      <c r="Y2242" s="55"/>
      <c r="Z2242" s="55" t="s">
        <v>48</v>
      </c>
      <c r="AA2242" s="55" t="s">
        <v>129</v>
      </c>
      <c r="AB2242" s="55" t="s">
        <v>42</v>
      </c>
      <c r="AC2242" s="55" t="s">
        <v>932</v>
      </c>
      <c r="AD2242" s="55" t="s">
        <v>51</v>
      </c>
      <c r="AE2242" s="53"/>
    </row>
    <row r="2243" spans="1:31" x14ac:dyDescent="0.25">
      <c r="A2243" s="55" t="s">
        <v>35</v>
      </c>
      <c r="B2243" s="55" t="s">
        <v>36</v>
      </c>
      <c r="C2243" s="55" t="s">
        <v>37</v>
      </c>
      <c r="D2243" s="55" t="s">
        <v>121</v>
      </c>
      <c r="E2243" s="55" t="s">
        <v>215</v>
      </c>
      <c r="F2243" s="55" t="s">
        <v>216</v>
      </c>
      <c r="G2243" s="55" t="s">
        <v>124</v>
      </c>
      <c r="H2243" s="55" t="s">
        <v>124</v>
      </c>
      <c r="I2243" s="55" t="s">
        <v>42</v>
      </c>
      <c r="J2243" s="55" t="s">
        <v>217</v>
      </c>
      <c r="K2243" s="55" t="s">
        <v>217</v>
      </c>
      <c r="L2243" s="55" t="s">
        <v>43</v>
      </c>
      <c r="M2243" s="55" t="s">
        <v>44</v>
      </c>
      <c r="N2243" s="55" t="s">
        <v>180</v>
      </c>
      <c r="O2243" s="55" t="s">
        <v>42</v>
      </c>
      <c r="P2243" s="55"/>
      <c r="Q2243" s="55" t="s">
        <v>972</v>
      </c>
      <c r="R2243" s="55"/>
      <c r="S2243" s="55">
        <v>201310</v>
      </c>
      <c r="T2243" s="55" t="s">
        <v>52</v>
      </c>
      <c r="U2243" s="55">
        <v>0</v>
      </c>
      <c r="V2243" s="56">
        <v>417517.45</v>
      </c>
      <c r="W2243" s="55"/>
      <c r="X2243" s="55" t="s">
        <v>752</v>
      </c>
      <c r="Y2243" s="55"/>
      <c r="Z2243" s="55" t="s">
        <v>48</v>
      </c>
      <c r="AA2243" s="55" t="s">
        <v>129</v>
      </c>
      <c r="AB2243" s="55" t="s">
        <v>42</v>
      </c>
      <c r="AC2243" s="55" t="s">
        <v>932</v>
      </c>
      <c r="AD2243" s="55" t="s">
        <v>51</v>
      </c>
      <c r="AE2243" s="53"/>
    </row>
    <row r="2244" spans="1:31" x14ac:dyDescent="0.25">
      <c r="A2244" s="55" t="s">
        <v>35</v>
      </c>
      <c r="B2244" s="55" t="s">
        <v>36</v>
      </c>
      <c r="C2244" s="55" t="s">
        <v>37</v>
      </c>
      <c r="D2244" s="55" t="s">
        <v>121</v>
      </c>
      <c r="E2244" s="55" t="s">
        <v>215</v>
      </c>
      <c r="F2244" s="55" t="s">
        <v>216</v>
      </c>
      <c r="G2244" s="55" t="s">
        <v>124</v>
      </c>
      <c r="H2244" s="55" t="s">
        <v>124</v>
      </c>
      <c r="I2244" s="55" t="s">
        <v>42</v>
      </c>
      <c r="J2244" s="55" t="s">
        <v>231</v>
      </c>
      <c r="K2244" s="55" t="s">
        <v>231</v>
      </c>
      <c r="L2244" s="55" t="s">
        <v>43</v>
      </c>
      <c r="M2244" s="55" t="s">
        <v>44</v>
      </c>
      <c r="N2244" s="55" t="s">
        <v>180</v>
      </c>
      <c r="O2244" s="55" t="s">
        <v>42</v>
      </c>
      <c r="P2244" s="55"/>
      <c r="Q2244" s="55" t="s">
        <v>840</v>
      </c>
      <c r="R2244" s="55"/>
      <c r="S2244" s="55">
        <v>201310</v>
      </c>
      <c r="T2244" s="55" t="s">
        <v>47</v>
      </c>
      <c r="U2244" s="55">
        <v>0</v>
      </c>
      <c r="V2244" s="56">
        <v>-11971.65</v>
      </c>
      <c r="W2244" s="55"/>
      <c r="X2244" s="55"/>
      <c r="Y2244" s="55"/>
      <c r="Z2244" s="55" t="s">
        <v>48</v>
      </c>
      <c r="AA2244" s="55" t="s">
        <v>129</v>
      </c>
      <c r="AB2244" s="55" t="s">
        <v>42</v>
      </c>
      <c r="AC2244" s="55" t="s">
        <v>930</v>
      </c>
      <c r="AD2244" s="55" t="s">
        <v>51</v>
      </c>
      <c r="AE2244" s="53"/>
    </row>
    <row r="2245" spans="1:31" x14ac:dyDescent="0.25">
      <c r="A2245" s="55" t="s">
        <v>35</v>
      </c>
      <c r="B2245" s="55" t="s">
        <v>36</v>
      </c>
      <c r="C2245" s="55" t="s">
        <v>37</v>
      </c>
      <c r="D2245" s="55" t="s">
        <v>121</v>
      </c>
      <c r="E2245" s="55" t="s">
        <v>215</v>
      </c>
      <c r="F2245" s="55" t="s">
        <v>216</v>
      </c>
      <c r="G2245" s="55" t="s">
        <v>124</v>
      </c>
      <c r="H2245" s="55" t="s">
        <v>124</v>
      </c>
      <c r="I2245" s="55" t="s">
        <v>42</v>
      </c>
      <c r="J2245" s="55" t="s">
        <v>231</v>
      </c>
      <c r="K2245" s="55" t="s">
        <v>231</v>
      </c>
      <c r="L2245" s="55" t="s">
        <v>43</v>
      </c>
      <c r="M2245" s="55" t="s">
        <v>44</v>
      </c>
      <c r="N2245" s="55" t="s">
        <v>180</v>
      </c>
      <c r="O2245" s="55" t="s">
        <v>42</v>
      </c>
      <c r="P2245" s="55"/>
      <c r="Q2245" s="55" t="s">
        <v>840</v>
      </c>
      <c r="R2245" s="55"/>
      <c r="S2245" s="55">
        <v>201310</v>
      </c>
      <c r="T2245" s="55" t="s">
        <v>47</v>
      </c>
      <c r="U2245" s="55">
        <v>0</v>
      </c>
      <c r="V2245" s="56">
        <v>-3129.03</v>
      </c>
      <c r="W2245" s="55"/>
      <c r="X2245" s="55"/>
      <c r="Y2245" s="55"/>
      <c r="Z2245" s="55" t="s">
        <v>48</v>
      </c>
      <c r="AA2245" s="55" t="s">
        <v>129</v>
      </c>
      <c r="AB2245" s="55" t="s">
        <v>42</v>
      </c>
      <c r="AC2245" s="55" t="s">
        <v>930</v>
      </c>
      <c r="AD2245" s="55" t="s">
        <v>51</v>
      </c>
      <c r="AE2245" s="53"/>
    </row>
    <row r="2246" spans="1:31" x14ac:dyDescent="0.25">
      <c r="A2246" s="55" t="s">
        <v>35</v>
      </c>
      <c r="B2246" s="55" t="s">
        <v>36</v>
      </c>
      <c r="C2246" s="55" t="s">
        <v>37</v>
      </c>
      <c r="D2246" s="55" t="s">
        <v>121</v>
      </c>
      <c r="E2246" s="55" t="s">
        <v>215</v>
      </c>
      <c r="F2246" s="55" t="s">
        <v>216</v>
      </c>
      <c r="G2246" s="55" t="s">
        <v>124</v>
      </c>
      <c r="H2246" s="55" t="s">
        <v>124</v>
      </c>
      <c r="I2246" s="55" t="s">
        <v>42</v>
      </c>
      <c r="J2246" s="55" t="s">
        <v>231</v>
      </c>
      <c r="K2246" s="55" t="s">
        <v>231</v>
      </c>
      <c r="L2246" s="55" t="s">
        <v>43</v>
      </c>
      <c r="M2246" s="55" t="s">
        <v>44</v>
      </c>
      <c r="N2246" s="55" t="s">
        <v>150</v>
      </c>
      <c r="O2246" s="55" t="s">
        <v>42</v>
      </c>
      <c r="P2246" s="55"/>
      <c r="Q2246" s="55" t="s">
        <v>839</v>
      </c>
      <c r="R2246" s="55"/>
      <c r="S2246" s="55">
        <v>201310</v>
      </c>
      <c r="T2246" s="55" t="s">
        <v>47</v>
      </c>
      <c r="U2246" s="55">
        <v>0</v>
      </c>
      <c r="V2246" s="56">
        <v>-53546.15</v>
      </c>
      <c r="W2246" s="55"/>
      <c r="X2246" s="55" t="s">
        <v>236</v>
      </c>
      <c r="Y2246" s="55"/>
      <c r="Z2246" s="55" t="s">
        <v>48</v>
      </c>
      <c r="AA2246" s="55" t="s">
        <v>129</v>
      </c>
      <c r="AB2246" s="55" t="s">
        <v>42</v>
      </c>
      <c r="AC2246" s="55" t="s">
        <v>930</v>
      </c>
      <c r="AD2246" s="55" t="s">
        <v>51</v>
      </c>
      <c r="AE2246" s="53"/>
    </row>
    <row r="2247" spans="1:31" x14ac:dyDescent="0.25">
      <c r="A2247" s="55" t="s">
        <v>35</v>
      </c>
      <c r="B2247" s="55" t="s">
        <v>36</v>
      </c>
      <c r="C2247" s="55" t="s">
        <v>37</v>
      </c>
      <c r="D2247" s="55" t="s">
        <v>121</v>
      </c>
      <c r="E2247" s="55" t="s">
        <v>215</v>
      </c>
      <c r="F2247" s="55" t="s">
        <v>216</v>
      </c>
      <c r="G2247" s="55" t="s">
        <v>124</v>
      </c>
      <c r="H2247" s="55" t="s">
        <v>124</v>
      </c>
      <c r="I2247" s="55" t="s">
        <v>42</v>
      </c>
      <c r="J2247" s="55" t="s">
        <v>231</v>
      </c>
      <c r="K2247" s="55" t="s">
        <v>231</v>
      </c>
      <c r="L2247" s="55" t="s">
        <v>43</v>
      </c>
      <c r="M2247" s="55" t="s">
        <v>44</v>
      </c>
      <c r="N2247" s="55" t="s">
        <v>180</v>
      </c>
      <c r="O2247" s="55" t="s">
        <v>42</v>
      </c>
      <c r="P2247" s="55"/>
      <c r="Q2247" s="55" t="s">
        <v>840</v>
      </c>
      <c r="R2247" s="55"/>
      <c r="S2247" s="55">
        <v>201310</v>
      </c>
      <c r="T2247" s="55" t="s">
        <v>52</v>
      </c>
      <c r="U2247" s="55">
        <v>0</v>
      </c>
      <c r="V2247" s="56">
        <v>16085.04</v>
      </c>
      <c r="W2247" s="55"/>
      <c r="X2247" s="55"/>
      <c r="Y2247" s="55"/>
      <c r="Z2247" s="55" t="s">
        <v>48</v>
      </c>
      <c r="AA2247" s="55" t="s">
        <v>129</v>
      </c>
      <c r="AB2247" s="55" t="s">
        <v>42</v>
      </c>
      <c r="AC2247" s="55" t="s">
        <v>932</v>
      </c>
      <c r="AD2247" s="55" t="s">
        <v>51</v>
      </c>
      <c r="AE2247" s="53"/>
    </row>
    <row r="2248" spans="1:31" x14ac:dyDescent="0.25">
      <c r="A2248" s="55" t="s">
        <v>35</v>
      </c>
      <c r="B2248" s="55" t="s">
        <v>36</v>
      </c>
      <c r="C2248" s="55" t="s">
        <v>37</v>
      </c>
      <c r="D2248" s="55" t="s">
        <v>121</v>
      </c>
      <c r="E2248" s="55" t="s">
        <v>215</v>
      </c>
      <c r="F2248" s="55" t="s">
        <v>216</v>
      </c>
      <c r="G2248" s="55" t="s">
        <v>124</v>
      </c>
      <c r="H2248" s="55" t="s">
        <v>124</v>
      </c>
      <c r="I2248" s="55" t="s">
        <v>42</v>
      </c>
      <c r="J2248" s="55" t="s">
        <v>231</v>
      </c>
      <c r="K2248" s="55" t="s">
        <v>231</v>
      </c>
      <c r="L2248" s="55" t="s">
        <v>43</v>
      </c>
      <c r="M2248" s="55" t="s">
        <v>44</v>
      </c>
      <c r="N2248" s="55" t="s">
        <v>150</v>
      </c>
      <c r="O2248" s="55" t="s">
        <v>42</v>
      </c>
      <c r="P2248" s="55"/>
      <c r="Q2248" s="55" t="s">
        <v>839</v>
      </c>
      <c r="R2248" s="55"/>
      <c r="S2248" s="55">
        <v>201310</v>
      </c>
      <c r="T2248" s="55" t="s">
        <v>52</v>
      </c>
      <c r="U2248" s="55">
        <v>0</v>
      </c>
      <c r="V2248" s="56">
        <v>59317.38</v>
      </c>
      <c r="W2248" s="55"/>
      <c r="X2248" s="55" t="s">
        <v>236</v>
      </c>
      <c r="Y2248" s="55"/>
      <c r="Z2248" s="55" t="s">
        <v>48</v>
      </c>
      <c r="AA2248" s="55" t="s">
        <v>129</v>
      </c>
      <c r="AB2248" s="55" t="s">
        <v>42</v>
      </c>
      <c r="AC2248" s="55" t="s">
        <v>932</v>
      </c>
      <c r="AD2248" s="55" t="s">
        <v>51</v>
      </c>
      <c r="AE2248" s="53"/>
    </row>
    <row r="2249" spans="1:31" x14ac:dyDescent="0.25">
      <c r="A2249" s="55" t="s">
        <v>35</v>
      </c>
      <c r="B2249" s="55" t="s">
        <v>36</v>
      </c>
      <c r="C2249" s="55" t="s">
        <v>37</v>
      </c>
      <c r="D2249" s="55" t="s">
        <v>121</v>
      </c>
      <c r="E2249" s="55" t="s">
        <v>215</v>
      </c>
      <c r="F2249" s="55" t="s">
        <v>216</v>
      </c>
      <c r="G2249" s="55" t="s">
        <v>124</v>
      </c>
      <c r="H2249" s="55" t="s">
        <v>124</v>
      </c>
      <c r="I2249" s="55" t="s">
        <v>42</v>
      </c>
      <c r="J2249" s="55" t="s">
        <v>231</v>
      </c>
      <c r="K2249" s="55" t="s">
        <v>231</v>
      </c>
      <c r="L2249" s="55" t="s">
        <v>43</v>
      </c>
      <c r="M2249" s="55" t="s">
        <v>44</v>
      </c>
      <c r="N2249" s="55" t="s">
        <v>180</v>
      </c>
      <c r="O2249" s="55" t="s">
        <v>42</v>
      </c>
      <c r="P2249" s="55"/>
      <c r="Q2249" s="55" t="s">
        <v>972</v>
      </c>
      <c r="R2249" s="55"/>
      <c r="S2249" s="55">
        <v>201310</v>
      </c>
      <c r="T2249" s="55" t="s">
        <v>52</v>
      </c>
      <c r="U2249" s="55">
        <v>0</v>
      </c>
      <c r="V2249" s="56">
        <v>48930.44</v>
      </c>
      <c r="W2249" s="55"/>
      <c r="X2249" s="55" t="s">
        <v>975</v>
      </c>
      <c r="Y2249" s="55"/>
      <c r="Z2249" s="55" t="s">
        <v>48</v>
      </c>
      <c r="AA2249" s="55" t="s">
        <v>129</v>
      </c>
      <c r="AB2249" s="55" t="s">
        <v>42</v>
      </c>
      <c r="AC2249" s="55" t="s">
        <v>932</v>
      </c>
      <c r="AD2249" s="55" t="s">
        <v>51</v>
      </c>
      <c r="AE2249" s="53"/>
    </row>
    <row r="2250" spans="1:31" x14ac:dyDescent="0.25">
      <c r="A2250" s="55" t="s">
        <v>35</v>
      </c>
      <c r="B2250" s="55" t="s">
        <v>36</v>
      </c>
      <c r="C2250" s="55" t="s">
        <v>37</v>
      </c>
      <c r="D2250" s="55" t="s">
        <v>121</v>
      </c>
      <c r="E2250" s="55" t="s">
        <v>215</v>
      </c>
      <c r="F2250" s="55" t="s">
        <v>216</v>
      </c>
      <c r="G2250" s="55" t="s">
        <v>124</v>
      </c>
      <c r="H2250" s="55" t="s">
        <v>124</v>
      </c>
      <c r="I2250" s="55" t="s">
        <v>42</v>
      </c>
      <c r="J2250" s="55" t="s">
        <v>231</v>
      </c>
      <c r="K2250" s="55" t="s">
        <v>231</v>
      </c>
      <c r="L2250" s="55" t="s">
        <v>43</v>
      </c>
      <c r="M2250" s="55" t="s">
        <v>44</v>
      </c>
      <c r="N2250" s="55" t="s">
        <v>180</v>
      </c>
      <c r="O2250" s="55" t="s">
        <v>42</v>
      </c>
      <c r="P2250" s="55"/>
      <c r="Q2250" s="55" t="s">
        <v>567</v>
      </c>
      <c r="R2250" s="55"/>
      <c r="S2250" s="55">
        <v>201310</v>
      </c>
      <c r="T2250" s="55" t="s">
        <v>52</v>
      </c>
      <c r="U2250" s="55">
        <v>0</v>
      </c>
      <c r="V2250" s="56">
        <v>11971.65</v>
      </c>
      <c r="W2250" s="55"/>
      <c r="X2250" s="55"/>
      <c r="Y2250" s="55"/>
      <c r="Z2250" s="55" t="s">
        <v>48</v>
      </c>
      <c r="AA2250" s="55" t="s">
        <v>129</v>
      </c>
      <c r="AB2250" s="55" t="s">
        <v>42</v>
      </c>
      <c r="AC2250" s="55" t="s">
        <v>965</v>
      </c>
      <c r="AD2250" s="55" t="s">
        <v>51</v>
      </c>
      <c r="AE2250" s="53"/>
    </row>
    <row r="2251" spans="1:31" x14ac:dyDescent="0.25">
      <c r="A2251" s="55" t="s">
        <v>35</v>
      </c>
      <c r="B2251" s="55" t="s">
        <v>36</v>
      </c>
      <c r="C2251" s="55" t="s">
        <v>37</v>
      </c>
      <c r="D2251" s="55" t="s">
        <v>121</v>
      </c>
      <c r="E2251" s="55" t="s">
        <v>215</v>
      </c>
      <c r="F2251" s="55" t="s">
        <v>216</v>
      </c>
      <c r="G2251" s="55" t="s">
        <v>124</v>
      </c>
      <c r="H2251" s="55" t="s">
        <v>124</v>
      </c>
      <c r="I2251" s="55" t="s">
        <v>42</v>
      </c>
      <c r="J2251" s="55" t="s">
        <v>237</v>
      </c>
      <c r="K2251" s="55" t="s">
        <v>237</v>
      </c>
      <c r="L2251" s="55" t="s">
        <v>43</v>
      </c>
      <c r="M2251" s="55" t="s">
        <v>44</v>
      </c>
      <c r="N2251" s="55" t="s">
        <v>180</v>
      </c>
      <c r="O2251" s="55" t="s">
        <v>42</v>
      </c>
      <c r="P2251" s="55"/>
      <c r="Q2251" s="55" t="s">
        <v>860</v>
      </c>
      <c r="R2251" s="55"/>
      <c r="S2251" s="55">
        <v>201310</v>
      </c>
      <c r="T2251" s="55" t="s">
        <v>47</v>
      </c>
      <c r="U2251" s="55">
        <v>0</v>
      </c>
      <c r="V2251" s="56">
        <v>-356935</v>
      </c>
      <c r="W2251" s="55"/>
      <c r="X2251" s="55"/>
      <c r="Y2251" s="55"/>
      <c r="Z2251" s="55" t="s">
        <v>48</v>
      </c>
      <c r="AA2251" s="55" t="s">
        <v>129</v>
      </c>
      <c r="AB2251" s="55" t="s">
        <v>42</v>
      </c>
      <c r="AC2251" s="55" t="s">
        <v>930</v>
      </c>
      <c r="AD2251" s="55" t="s">
        <v>51</v>
      </c>
      <c r="AE2251" s="53"/>
    </row>
    <row r="2252" spans="1:31" x14ac:dyDescent="0.25">
      <c r="A2252" s="55" t="s">
        <v>35</v>
      </c>
      <c r="B2252" s="55" t="s">
        <v>36</v>
      </c>
      <c r="C2252" s="55" t="s">
        <v>37</v>
      </c>
      <c r="D2252" s="55" t="s">
        <v>121</v>
      </c>
      <c r="E2252" s="55" t="s">
        <v>215</v>
      </c>
      <c r="F2252" s="55" t="s">
        <v>216</v>
      </c>
      <c r="G2252" s="55" t="s">
        <v>124</v>
      </c>
      <c r="H2252" s="55" t="s">
        <v>124</v>
      </c>
      <c r="I2252" s="55" t="s">
        <v>42</v>
      </c>
      <c r="J2252" s="55" t="s">
        <v>237</v>
      </c>
      <c r="K2252" s="55" t="s">
        <v>237</v>
      </c>
      <c r="L2252" s="55" t="s">
        <v>43</v>
      </c>
      <c r="M2252" s="55" t="s">
        <v>44</v>
      </c>
      <c r="N2252" s="55" t="s">
        <v>150</v>
      </c>
      <c r="O2252" s="55" t="s">
        <v>42</v>
      </c>
      <c r="P2252" s="55"/>
      <c r="Q2252" s="55" t="s">
        <v>674</v>
      </c>
      <c r="R2252" s="55"/>
      <c r="S2252" s="55">
        <v>201310</v>
      </c>
      <c r="T2252" s="55" t="s">
        <v>47</v>
      </c>
      <c r="U2252" s="55">
        <v>0</v>
      </c>
      <c r="V2252" s="56">
        <v>-13720.89</v>
      </c>
      <c r="W2252" s="55"/>
      <c r="X2252" s="55"/>
      <c r="Y2252" s="55"/>
      <c r="Z2252" s="55" t="s">
        <v>48</v>
      </c>
      <c r="AA2252" s="55" t="s">
        <v>129</v>
      </c>
      <c r="AB2252" s="55" t="s">
        <v>42</v>
      </c>
      <c r="AC2252" s="55" t="s">
        <v>930</v>
      </c>
      <c r="AD2252" s="55" t="s">
        <v>51</v>
      </c>
      <c r="AE2252" s="53"/>
    </row>
    <row r="2253" spans="1:31" x14ac:dyDescent="0.25">
      <c r="A2253" s="55" t="s">
        <v>35</v>
      </c>
      <c r="B2253" s="55" t="s">
        <v>36</v>
      </c>
      <c r="C2253" s="55" t="s">
        <v>37</v>
      </c>
      <c r="D2253" s="55" t="s">
        <v>121</v>
      </c>
      <c r="E2253" s="55" t="s">
        <v>215</v>
      </c>
      <c r="F2253" s="55" t="s">
        <v>216</v>
      </c>
      <c r="G2253" s="55" t="s">
        <v>124</v>
      </c>
      <c r="H2253" s="55" t="s">
        <v>124</v>
      </c>
      <c r="I2253" s="55" t="s">
        <v>42</v>
      </c>
      <c r="J2253" s="55" t="s">
        <v>237</v>
      </c>
      <c r="K2253" s="55" t="s">
        <v>237</v>
      </c>
      <c r="L2253" s="55" t="s">
        <v>43</v>
      </c>
      <c r="M2253" s="55" t="s">
        <v>44</v>
      </c>
      <c r="N2253" s="55" t="s">
        <v>150</v>
      </c>
      <c r="O2253" s="55" t="s">
        <v>42</v>
      </c>
      <c r="P2253" s="55"/>
      <c r="Q2253" s="55" t="s">
        <v>859</v>
      </c>
      <c r="R2253" s="55"/>
      <c r="S2253" s="55">
        <v>201310</v>
      </c>
      <c r="T2253" s="55" t="s">
        <v>47</v>
      </c>
      <c r="U2253" s="55">
        <v>0</v>
      </c>
      <c r="V2253" s="56">
        <v>-168328</v>
      </c>
      <c r="W2253" s="55"/>
      <c r="X2253" s="55" t="s">
        <v>422</v>
      </c>
      <c r="Y2253" s="55"/>
      <c r="Z2253" s="55" t="s">
        <v>48</v>
      </c>
      <c r="AA2253" s="55" t="s">
        <v>129</v>
      </c>
      <c r="AB2253" s="55" t="s">
        <v>42</v>
      </c>
      <c r="AC2253" s="55" t="s">
        <v>930</v>
      </c>
      <c r="AD2253" s="55" t="s">
        <v>51</v>
      </c>
      <c r="AE2253" s="53"/>
    </row>
    <row r="2254" spans="1:31" x14ac:dyDescent="0.25">
      <c r="A2254" s="55" t="s">
        <v>35</v>
      </c>
      <c r="B2254" s="55" t="s">
        <v>36</v>
      </c>
      <c r="C2254" s="55" t="s">
        <v>37</v>
      </c>
      <c r="D2254" s="55" t="s">
        <v>121</v>
      </c>
      <c r="E2254" s="55" t="s">
        <v>215</v>
      </c>
      <c r="F2254" s="55" t="s">
        <v>216</v>
      </c>
      <c r="G2254" s="55" t="s">
        <v>124</v>
      </c>
      <c r="H2254" s="55" t="s">
        <v>124</v>
      </c>
      <c r="I2254" s="55" t="s">
        <v>42</v>
      </c>
      <c r="J2254" s="55" t="s">
        <v>237</v>
      </c>
      <c r="K2254" s="55" t="s">
        <v>237</v>
      </c>
      <c r="L2254" s="55" t="s">
        <v>43</v>
      </c>
      <c r="M2254" s="55" t="s">
        <v>44</v>
      </c>
      <c r="N2254" s="55" t="s">
        <v>180</v>
      </c>
      <c r="O2254" s="55" t="s">
        <v>42</v>
      </c>
      <c r="P2254" s="55"/>
      <c r="Q2254" s="55" t="s">
        <v>860</v>
      </c>
      <c r="R2254" s="55"/>
      <c r="S2254" s="55">
        <v>201310</v>
      </c>
      <c r="T2254" s="55" t="s">
        <v>52</v>
      </c>
      <c r="U2254" s="55">
        <v>0</v>
      </c>
      <c r="V2254" s="56">
        <v>300995</v>
      </c>
      <c r="W2254" s="55"/>
      <c r="X2254" s="55"/>
      <c r="Y2254" s="55"/>
      <c r="Z2254" s="55" t="s">
        <v>48</v>
      </c>
      <c r="AA2254" s="55" t="s">
        <v>129</v>
      </c>
      <c r="AB2254" s="55" t="s">
        <v>42</v>
      </c>
      <c r="AC2254" s="55" t="s">
        <v>932</v>
      </c>
      <c r="AD2254" s="55" t="s">
        <v>51</v>
      </c>
      <c r="AE2254" s="53"/>
    </row>
    <row r="2255" spans="1:31" x14ac:dyDescent="0.25">
      <c r="A2255" s="55" t="s">
        <v>35</v>
      </c>
      <c r="B2255" s="55" t="s">
        <v>36</v>
      </c>
      <c r="C2255" s="55" t="s">
        <v>37</v>
      </c>
      <c r="D2255" s="55" t="s">
        <v>121</v>
      </c>
      <c r="E2255" s="55" t="s">
        <v>215</v>
      </c>
      <c r="F2255" s="55" t="s">
        <v>216</v>
      </c>
      <c r="G2255" s="55" t="s">
        <v>124</v>
      </c>
      <c r="H2255" s="55" t="s">
        <v>124</v>
      </c>
      <c r="I2255" s="55" t="s">
        <v>42</v>
      </c>
      <c r="J2255" s="55" t="s">
        <v>237</v>
      </c>
      <c r="K2255" s="55" t="s">
        <v>237</v>
      </c>
      <c r="L2255" s="55" t="s">
        <v>43</v>
      </c>
      <c r="M2255" s="55" t="s">
        <v>44</v>
      </c>
      <c r="N2255" s="55" t="s">
        <v>180</v>
      </c>
      <c r="O2255" s="55" t="s">
        <v>42</v>
      </c>
      <c r="P2255" s="55"/>
      <c r="Q2255" s="55" t="s">
        <v>862</v>
      </c>
      <c r="R2255" s="55"/>
      <c r="S2255" s="55">
        <v>201310</v>
      </c>
      <c r="T2255" s="55" t="s">
        <v>52</v>
      </c>
      <c r="U2255" s="55">
        <v>0</v>
      </c>
      <c r="V2255" s="56">
        <v>355355</v>
      </c>
      <c r="W2255" s="55"/>
      <c r="X2255" s="55"/>
      <c r="Y2255" s="55"/>
      <c r="Z2255" s="55" t="s">
        <v>48</v>
      </c>
      <c r="AA2255" s="55" t="s">
        <v>129</v>
      </c>
      <c r="AB2255" s="55" t="s">
        <v>42</v>
      </c>
      <c r="AC2255" s="55" t="s">
        <v>965</v>
      </c>
      <c r="AD2255" s="55" t="s">
        <v>51</v>
      </c>
      <c r="AE2255" s="53"/>
    </row>
    <row r="2256" spans="1:31" x14ac:dyDescent="0.25">
      <c r="A2256" s="55" t="s">
        <v>35</v>
      </c>
      <c r="B2256" s="55" t="s">
        <v>36</v>
      </c>
      <c r="C2256" s="55" t="s">
        <v>37</v>
      </c>
      <c r="D2256" s="55" t="s">
        <v>121</v>
      </c>
      <c r="E2256" s="55" t="s">
        <v>215</v>
      </c>
      <c r="F2256" s="55" t="s">
        <v>216</v>
      </c>
      <c r="G2256" s="55" t="s">
        <v>124</v>
      </c>
      <c r="H2256" s="55" t="s">
        <v>124</v>
      </c>
      <c r="I2256" s="55" t="s">
        <v>42</v>
      </c>
      <c r="J2256" s="55" t="s">
        <v>237</v>
      </c>
      <c r="K2256" s="55" t="s">
        <v>237</v>
      </c>
      <c r="L2256" s="55" t="s">
        <v>43</v>
      </c>
      <c r="M2256" s="55" t="s">
        <v>44</v>
      </c>
      <c r="N2256" s="55" t="s">
        <v>150</v>
      </c>
      <c r="O2256" s="55" t="s">
        <v>42</v>
      </c>
      <c r="P2256" s="55"/>
      <c r="Q2256" s="55" t="s">
        <v>666</v>
      </c>
      <c r="R2256" s="55"/>
      <c r="S2256" s="55">
        <v>201310</v>
      </c>
      <c r="T2256" s="55" t="s">
        <v>52</v>
      </c>
      <c r="U2256" s="55">
        <v>0</v>
      </c>
      <c r="V2256" s="56">
        <v>13997</v>
      </c>
      <c r="W2256" s="55"/>
      <c r="X2256" s="55"/>
      <c r="Y2256" s="55"/>
      <c r="Z2256" s="55" t="s">
        <v>48</v>
      </c>
      <c r="AA2256" s="55" t="s">
        <v>129</v>
      </c>
      <c r="AB2256" s="55" t="s">
        <v>42</v>
      </c>
      <c r="AC2256" s="55" t="s">
        <v>965</v>
      </c>
      <c r="AD2256" s="55" t="s">
        <v>51</v>
      </c>
      <c r="AE2256" s="53"/>
    </row>
    <row r="2257" spans="1:31" x14ac:dyDescent="0.25">
      <c r="A2257" s="55" t="s">
        <v>35</v>
      </c>
      <c r="B2257" s="55" t="s">
        <v>36</v>
      </c>
      <c r="C2257" s="55" t="s">
        <v>37</v>
      </c>
      <c r="D2257" s="55" t="s">
        <v>121</v>
      </c>
      <c r="E2257" s="55" t="s">
        <v>215</v>
      </c>
      <c r="F2257" s="55" t="s">
        <v>216</v>
      </c>
      <c r="G2257" s="55" t="s">
        <v>124</v>
      </c>
      <c r="H2257" s="55" t="s">
        <v>124</v>
      </c>
      <c r="I2257" s="55" t="s">
        <v>42</v>
      </c>
      <c r="J2257" s="55" t="s">
        <v>250</v>
      </c>
      <c r="K2257" s="55" t="s">
        <v>250</v>
      </c>
      <c r="L2257" s="55" t="s">
        <v>43</v>
      </c>
      <c r="M2257" s="55" t="s">
        <v>44</v>
      </c>
      <c r="N2257" s="55" t="s">
        <v>150</v>
      </c>
      <c r="O2257" s="55" t="s">
        <v>42</v>
      </c>
      <c r="P2257" s="55"/>
      <c r="Q2257" s="55" t="s">
        <v>864</v>
      </c>
      <c r="R2257" s="55"/>
      <c r="S2257" s="55">
        <v>201310</v>
      </c>
      <c r="T2257" s="55" t="s">
        <v>47</v>
      </c>
      <c r="U2257" s="55">
        <v>0</v>
      </c>
      <c r="V2257" s="56">
        <v>-67917</v>
      </c>
      <c r="W2257" s="55"/>
      <c r="X2257" s="55" t="s">
        <v>433</v>
      </c>
      <c r="Y2257" s="55"/>
      <c r="Z2257" s="55" t="s">
        <v>48</v>
      </c>
      <c r="AA2257" s="55" t="s">
        <v>129</v>
      </c>
      <c r="AB2257" s="55" t="s">
        <v>42</v>
      </c>
      <c r="AC2257" s="55" t="s">
        <v>930</v>
      </c>
      <c r="AD2257" s="55" t="s">
        <v>51</v>
      </c>
      <c r="AE2257" s="53"/>
    </row>
    <row r="2258" spans="1:31" x14ac:dyDescent="0.25">
      <c r="A2258" s="55" t="s">
        <v>35</v>
      </c>
      <c r="B2258" s="55" t="s">
        <v>36</v>
      </c>
      <c r="C2258" s="55" t="s">
        <v>37</v>
      </c>
      <c r="D2258" s="55" t="s">
        <v>121</v>
      </c>
      <c r="E2258" s="55" t="s">
        <v>215</v>
      </c>
      <c r="F2258" s="55" t="s">
        <v>216</v>
      </c>
      <c r="G2258" s="55" t="s">
        <v>124</v>
      </c>
      <c r="H2258" s="55" t="s">
        <v>124</v>
      </c>
      <c r="I2258" s="55" t="s">
        <v>42</v>
      </c>
      <c r="J2258" s="55" t="s">
        <v>250</v>
      </c>
      <c r="K2258" s="55" t="s">
        <v>250</v>
      </c>
      <c r="L2258" s="55" t="s">
        <v>43</v>
      </c>
      <c r="M2258" s="55" t="s">
        <v>44</v>
      </c>
      <c r="N2258" s="55" t="s">
        <v>180</v>
      </c>
      <c r="O2258" s="55" t="s">
        <v>42</v>
      </c>
      <c r="P2258" s="55"/>
      <c r="Q2258" s="55" t="s">
        <v>860</v>
      </c>
      <c r="R2258" s="55"/>
      <c r="S2258" s="55">
        <v>201310</v>
      </c>
      <c r="T2258" s="55" t="s">
        <v>52</v>
      </c>
      <c r="U2258" s="55">
        <v>0</v>
      </c>
      <c r="V2258" s="56">
        <v>26650</v>
      </c>
      <c r="W2258" s="55"/>
      <c r="X2258" s="55"/>
      <c r="Y2258" s="55"/>
      <c r="Z2258" s="55" t="s">
        <v>48</v>
      </c>
      <c r="AA2258" s="55" t="s">
        <v>129</v>
      </c>
      <c r="AB2258" s="55" t="s">
        <v>42</v>
      </c>
      <c r="AC2258" s="55" t="s">
        <v>932</v>
      </c>
      <c r="AD2258" s="55" t="s">
        <v>51</v>
      </c>
      <c r="AE2258" s="53"/>
    </row>
    <row r="2259" spans="1:31" x14ac:dyDescent="0.25">
      <c r="A2259" s="55" t="s">
        <v>35</v>
      </c>
      <c r="B2259" s="55" t="s">
        <v>36</v>
      </c>
      <c r="C2259" s="55" t="s">
        <v>37</v>
      </c>
      <c r="D2259" s="55" t="s">
        <v>121</v>
      </c>
      <c r="E2259" s="55" t="s">
        <v>215</v>
      </c>
      <c r="F2259" s="55" t="s">
        <v>216</v>
      </c>
      <c r="G2259" s="55" t="s">
        <v>124</v>
      </c>
      <c r="H2259" s="55" t="s">
        <v>124</v>
      </c>
      <c r="I2259" s="55" t="s">
        <v>42</v>
      </c>
      <c r="J2259" s="55" t="s">
        <v>250</v>
      </c>
      <c r="K2259" s="55" t="s">
        <v>250</v>
      </c>
      <c r="L2259" s="55" t="s">
        <v>43</v>
      </c>
      <c r="M2259" s="55" t="s">
        <v>44</v>
      </c>
      <c r="N2259" s="55" t="s">
        <v>150</v>
      </c>
      <c r="O2259" s="55" t="s">
        <v>42</v>
      </c>
      <c r="P2259" s="55"/>
      <c r="Q2259" s="55" t="s">
        <v>766</v>
      </c>
      <c r="R2259" s="55"/>
      <c r="S2259" s="55">
        <v>201310</v>
      </c>
      <c r="T2259" s="55" t="s">
        <v>52</v>
      </c>
      <c r="U2259" s="55">
        <v>0</v>
      </c>
      <c r="V2259" s="56">
        <v>4389.16</v>
      </c>
      <c r="W2259" s="55"/>
      <c r="X2259" s="55"/>
      <c r="Y2259" s="55"/>
      <c r="Z2259" s="55" t="s">
        <v>48</v>
      </c>
      <c r="AA2259" s="55" t="s">
        <v>129</v>
      </c>
      <c r="AB2259" s="55" t="s">
        <v>42</v>
      </c>
      <c r="AC2259" s="55" t="s">
        <v>932</v>
      </c>
      <c r="AD2259" s="55" t="s">
        <v>51</v>
      </c>
      <c r="AE2259" s="53"/>
    </row>
    <row r="2260" spans="1:31" x14ac:dyDescent="0.25">
      <c r="A2260" s="55" t="s">
        <v>35</v>
      </c>
      <c r="B2260" s="55" t="s">
        <v>36</v>
      </c>
      <c r="C2260" s="55" t="s">
        <v>37</v>
      </c>
      <c r="D2260" s="55" t="s">
        <v>121</v>
      </c>
      <c r="E2260" s="55" t="s">
        <v>215</v>
      </c>
      <c r="F2260" s="55" t="s">
        <v>216</v>
      </c>
      <c r="G2260" s="55" t="s">
        <v>124</v>
      </c>
      <c r="H2260" s="55" t="s">
        <v>124</v>
      </c>
      <c r="I2260" s="55" t="s">
        <v>42</v>
      </c>
      <c r="J2260" s="55" t="s">
        <v>250</v>
      </c>
      <c r="K2260" s="55" t="s">
        <v>250</v>
      </c>
      <c r="L2260" s="55" t="s">
        <v>43</v>
      </c>
      <c r="M2260" s="55" t="s">
        <v>44</v>
      </c>
      <c r="N2260" s="55" t="s">
        <v>150</v>
      </c>
      <c r="O2260" s="55" t="s">
        <v>42</v>
      </c>
      <c r="P2260" s="55"/>
      <c r="Q2260" s="55" t="s">
        <v>864</v>
      </c>
      <c r="R2260" s="55"/>
      <c r="S2260" s="55">
        <v>201310</v>
      </c>
      <c r="T2260" s="55" t="s">
        <v>52</v>
      </c>
      <c r="U2260" s="55">
        <v>0</v>
      </c>
      <c r="V2260" s="56">
        <v>42740.5</v>
      </c>
      <c r="W2260" s="55"/>
      <c r="X2260" s="55" t="s">
        <v>433</v>
      </c>
      <c r="Y2260" s="55"/>
      <c r="Z2260" s="55" t="s">
        <v>48</v>
      </c>
      <c r="AA2260" s="55" t="s">
        <v>129</v>
      </c>
      <c r="AB2260" s="55" t="s">
        <v>42</v>
      </c>
      <c r="AC2260" s="55" t="s">
        <v>932</v>
      </c>
      <c r="AD2260" s="55" t="s">
        <v>51</v>
      </c>
      <c r="AE2260" s="53"/>
    </row>
    <row r="2261" spans="1:31" x14ac:dyDescent="0.25">
      <c r="A2261" s="55" t="s">
        <v>35</v>
      </c>
      <c r="B2261" s="55" t="s">
        <v>36</v>
      </c>
      <c r="C2261" s="55" t="s">
        <v>37</v>
      </c>
      <c r="D2261" s="55" t="s">
        <v>121</v>
      </c>
      <c r="E2261" s="55" t="s">
        <v>215</v>
      </c>
      <c r="F2261" s="55" t="s">
        <v>216</v>
      </c>
      <c r="G2261" s="55" t="s">
        <v>124</v>
      </c>
      <c r="H2261" s="55" t="s">
        <v>124</v>
      </c>
      <c r="I2261" s="55" t="s">
        <v>42</v>
      </c>
      <c r="J2261" s="55" t="s">
        <v>237</v>
      </c>
      <c r="K2261" s="55" t="s">
        <v>237</v>
      </c>
      <c r="L2261" s="55" t="s">
        <v>43</v>
      </c>
      <c r="M2261" s="55" t="s">
        <v>44</v>
      </c>
      <c r="N2261" s="55" t="s">
        <v>150</v>
      </c>
      <c r="O2261" s="55" t="s">
        <v>42</v>
      </c>
      <c r="P2261" s="55"/>
      <c r="Q2261" s="55" t="s">
        <v>977</v>
      </c>
      <c r="R2261" s="55"/>
      <c r="S2261" s="55">
        <v>201310</v>
      </c>
      <c r="T2261" s="55" t="s">
        <v>52</v>
      </c>
      <c r="U2261" s="55">
        <v>0</v>
      </c>
      <c r="V2261" s="56">
        <v>12848</v>
      </c>
      <c r="W2261" s="55"/>
      <c r="X2261" s="55"/>
      <c r="Y2261" s="55"/>
      <c r="Z2261" s="55" t="s">
        <v>48</v>
      </c>
      <c r="AA2261" s="55" t="s">
        <v>129</v>
      </c>
      <c r="AB2261" s="55" t="s">
        <v>42</v>
      </c>
      <c r="AC2261" s="55" t="s">
        <v>932</v>
      </c>
      <c r="AD2261" s="55" t="s">
        <v>51</v>
      </c>
      <c r="AE2261" s="53"/>
    </row>
    <row r="2262" spans="1:31" x14ac:dyDescent="0.25">
      <c r="A2262" s="55" t="s">
        <v>35</v>
      </c>
      <c r="B2262" s="55" t="s">
        <v>36</v>
      </c>
      <c r="C2262" s="55" t="s">
        <v>37</v>
      </c>
      <c r="D2262" s="55" t="s">
        <v>121</v>
      </c>
      <c r="E2262" s="55" t="s">
        <v>215</v>
      </c>
      <c r="F2262" s="55" t="s">
        <v>216</v>
      </c>
      <c r="G2262" s="55" t="s">
        <v>124</v>
      </c>
      <c r="H2262" s="55" t="s">
        <v>124</v>
      </c>
      <c r="I2262" s="55" t="s">
        <v>42</v>
      </c>
      <c r="J2262" s="55" t="s">
        <v>237</v>
      </c>
      <c r="K2262" s="55" t="s">
        <v>237</v>
      </c>
      <c r="L2262" s="55" t="s">
        <v>43</v>
      </c>
      <c r="M2262" s="55" t="s">
        <v>44</v>
      </c>
      <c r="N2262" s="55" t="s">
        <v>150</v>
      </c>
      <c r="O2262" s="55" t="s">
        <v>42</v>
      </c>
      <c r="P2262" s="55"/>
      <c r="Q2262" s="55" t="s">
        <v>859</v>
      </c>
      <c r="R2262" s="55"/>
      <c r="S2262" s="55">
        <v>201310</v>
      </c>
      <c r="T2262" s="55" t="s">
        <v>52</v>
      </c>
      <c r="U2262" s="55">
        <v>0</v>
      </c>
      <c r="V2262" s="56">
        <v>141307</v>
      </c>
      <c r="W2262" s="55"/>
      <c r="X2262" s="55" t="s">
        <v>422</v>
      </c>
      <c r="Y2262" s="55"/>
      <c r="Z2262" s="55" t="s">
        <v>48</v>
      </c>
      <c r="AA2262" s="55" t="s">
        <v>129</v>
      </c>
      <c r="AB2262" s="55" t="s">
        <v>42</v>
      </c>
      <c r="AC2262" s="55" t="s">
        <v>932</v>
      </c>
      <c r="AD2262" s="55" t="s">
        <v>51</v>
      </c>
      <c r="AE2262" s="53"/>
    </row>
    <row r="2263" spans="1:31" x14ac:dyDescent="0.25">
      <c r="A2263" s="55" t="s">
        <v>35</v>
      </c>
      <c r="B2263" s="55" t="s">
        <v>36</v>
      </c>
      <c r="C2263" s="55" t="s">
        <v>37</v>
      </c>
      <c r="D2263" s="55" t="s">
        <v>121</v>
      </c>
      <c r="E2263" s="55" t="s">
        <v>215</v>
      </c>
      <c r="F2263" s="55" t="s">
        <v>216</v>
      </c>
      <c r="G2263" s="55" t="s">
        <v>124</v>
      </c>
      <c r="H2263" s="55" t="s">
        <v>124</v>
      </c>
      <c r="I2263" s="55" t="s">
        <v>42</v>
      </c>
      <c r="J2263" s="55" t="s">
        <v>250</v>
      </c>
      <c r="K2263" s="55" t="s">
        <v>250</v>
      </c>
      <c r="L2263" s="55" t="s">
        <v>43</v>
      </c>
      <c r="M2263" s="55" t="s">
        <v>44</v>
      </c>
      <c r="N2263" s="55" t="s">
        <v>180</v>
      </c>
      <c r="O2263" s="55" t="s">
        <v>42</v>
      </c>
      <c r="P2263" s="55"/>
      <c r="Q2263" s="55" t="s">
        <v>863</v>
      </c>
      <c r="R2263" s="55"/>
      <c r="S2263" s="55">
        <v>201310</v>
      </c>
      <c r="T2263" s="55" t="s">
        <v>47</v>
      </c>
      <c r="U2263" s="55">
        <v>0</v>
      </c>
      <c r="V2263" s="56">
        <v>-43000</v>
      </c>
      <c r="W2263" s="55"/>
      <c r="X2263" s="55"/>
      <c r="Y2263" s="55"/>
      <c r="Z2263" s="55" t="s">
        <v>48</v>
      </c>
      <c r="AA2263" s="55" t="s">
        <v>129</v>
      </c>
      <c r="AB2263" s="55" t="s">
        <v>42</v>
      </c>
      <c r="AC2263" s="55" t="s">
        <v>930</v>
      </c>
      <c r="AD2263" s="55" t="s">
        <v>51</v>
      </c>
      <c r="AE2263" s="53"/>
    </row>
    <row r="2264" spans="1:31" x14ac:dyDescent="0.25">
      <c r="A2264" s="55" t="s">
        <v>35</v>
      </c>
      <c r="B2264" s="55" t="s">
        <v>36</v>
      </c>
      <c r="C2264" s="55" t="s">
        <v>37</v>
      </c>
      <c r="D2264" s="55" t="s">
        <v>121</v>
      </c>
      <c r="E2264" s="55" t="s">
        <v>215</v>
      </c>
      <c r="F2264" s="55" t="s">
        <v>216</v>
      </c>
      <c r="G2264" s="55" t="s">
        <v>124</v>
      </c>
      <c r="H2264" s="55" t="s">
        <v>124</v>
      </c>
      <c r="I2264" s="55" t="s">
        <v>42</v>
      </c>
      <c r="J2264" s="55" t="s">
        <v>250</v>
      </c>
      <c r="K2264" s="55" t="s">
        <v>250</v>
      </c>
      <c r="L2264" s="55" t="s">
        <v>43</v>
      </c>
      <c r="M2264" s="55" t="s">
        <v>44</v>
      </c>
      <c r="N2264" s="55" t="s">
        <v>150</v>
      </c>
      <c r="O2264" s="55" t="s">
        <v>42</v>
      </c>
      <c r="P2264" s="55"/>
      <c r="Q2264" s="55" t="s">
        <v>574</v>
      </c>
      <c r="R2264" s="55"/>
      <c r="S2264" s="55">
        <v>201310</v>
      </c>
      <c r="T2264" s="55" t="s">
        <v>47</v>
      </c>
      <c r="U2264" s="55">
        <v>0</v>
      </c>
      <c r="V2264" s="56">
        <v>-6183.98</v>
      </c>
      <c r="W2264" s="55"/>
      <c r="X2264" s="55"/>
      <c r="Y2264" s="55"/>
      <c r="Z2264" s="55" t="s">
        <v>48</v>
      </c>
      <c r="AA2264" s="55" t="s">
        <v>129</v>
      </c>
      <c r="AB2264" s="55" t="s">
        <v>42</v>
      </c>
      <c r="AC2264" s="55" t="s">
        <v>930</v>
      </c>
      <c r="AD2264" s="55" t="s">
        <v>51</v>
      </c>
      <c r="AE2264" s="53"/>
    </row>
    <row r="2265" spans="1:31" x14ac:dyDescent="0.25">
      <c r="A2265" s="55" t="s">
        <v>35</v>
      </c>
      <c r="B2265" s="55" t="s">
        <v>36</v>
      </c>
      <c r="C2265" s="55" t="s">
        <v>37</v>
      </c>
      <c r="D2265" s="55" t="s">
        <v>121</v>
      </c>
      <c r="E2265" s="55" t="s">
        <v>215</v>
      </c>
      <c r="F2265" s="55" t="s">
        <v>216</v>
      </c>
      <c r="G2265" s="55" t="s">
        <v>124</v>
      </c>
      <c r="H2265" s="55" t="s">
        <v>124</v>
      </c>
      <c r="I2265" s="55" t="s">
        <v>42</v>
      </c>
      <c r="J2265" s="55" t="s">
        <v>250</v>
      </c>
      <c r="K2265" s="55" t="s">
        <v>250</v>
      </c>
      <c r="L2265" s="55" t="s">
        <v>43</v>
      </c>
      <c r="M2265" s="55" t="s">
        <v>44</v>
      </c>
      <c r="N2265" s="55" t="s">
        <v>180</v>
      </c>
      <c r="O2265" s="55" t="s">
        <v>42</v>
      </c>
      <c r="P2265" s="55"/>
      <c r="Q2265" s="55" t="s">
        <v>863</v>
      </c>
      <c r="R2265" s="55"/>
      <c r="S2265" s="55">
        <v>201310</v>
      </c>
      <c r="T2265" s="55" t="s">
        <v>52</v>
      </c>
      <c r="U2265" s="55">
        <v>0</v>
      </c>
      <c r="V2265" s="56">
        <v>43000</v>
      </c>
      <c r="W2265" s="55"/>
      <c r="X2265" s="55"/>
      <c r="Y2265" s="55"/>
      <c r="Z2265" s="55" t="s">
        <v>48</v>
      </c>
      <c r="AA2265" s="55" t="s">
        <v>129</v>
      </c>
      <c r="AB2265" s="55" t="s">
        <v>42</v>
      </c>
      <c r="AC2265" s="55" t="s">
        <v>965</v>
      </c>
      <c r="AD2265" s="55" t="s">
        <v>51</v>
      </c>
      <c r="AE2265" s="53"/>
    </row>
    <row r="2266" spans="1:31" x14ac:dyDescent="0.25">
      <c r="A2266" s="55" t="s">
        <v>35</v>
      </c>
      <c r="B2266" s="55" t="s">
        <v>36</v>
      </c>
      <c r="C2266" s="55" t="s">
        <v>37</v>
      </c>
      <c r="D2266" s="55" t="s">
        <v>121</v>
      </c>
      <c r="E2266" s="55" t="s">
        <v>215</v>
      </c>
      <c r="F2266" s="55" t="s">
        <v>216</v>
      </c>
      <c r="G2266" s="55" t="s">
        <v>124</v>
      </c>
      <c r="H2266" s="55" t="s">
        <v>124</v>
      </c>
      <c r="I2266" s="55" t="s">
        <v>42</v>
      </c>
      <c r="J2266" s="55" t="s">
        <v>250</v>
      </c>
      <c r="K2266" s="55" t="s">
        <v>250</v>
      </c>
      <c r="L2266" s="55" t="s">
        <v>43</v>
      </c>
      <c r="M2266" s="55" t="s">
        <v>44</v>
      </c>
      <c r="N2266" s="55" t="s">
        <v>150</v>
      </c>
      <c r="O2266" s="55" t="s">
        <v>42</v>
      </c>
      <c r="P2266" s="55"/>
      <c r="Q2266" s="55" t="s">
        <v>766</v>
      </c>
      <c r="R2266" s="55"/>
      <c r="S2266" s="55">
        <v>201310</v>
      </c>
      <c r="T2266" s="55" t="s">
        <v>52</v>
      </c>
      <c r="U2266" s="55">
        <v>0</v>
      </c>
      <c r="V2266" s="56">
        <v>13221</v>
      </c>
      <c r="W2266" s="55"/>
      <c r="X2266" s="55"/>
      <c r="Y2266" s="55"/>
      <c r="Z2266" s="55" t="s">
        <v>48</v>
      </c>
      <c r="AA2266" s="55" t="s">
        <v>129</v>
      </c>
      <c r="AB2266" s="55" t="s">
        <v>42</v>
      </c>
      <c r="AC2266" s="55" t="s">
        <v>965</v>
      </c>
      <c r="AD2266" s="55" t="s">
        <v>51</v>
      </c>
      <c r="AE2266" s="53"/>
    </row>
    <row r="2267" spans="1:31" x14ac:dyDescent="0.25">
      <c r="A2267" s="55" t="s">
        <v>35</v>
      </c>
      <c r="B2267" s="55" t="s">
        <v>36</v>
      </c>
      <c r="C2267" s="55" t="s">
        <v>37</v>
      </c>
      <c r="D2267" s="55" t="s">
        <v>121</v>
      </c>
      <c r="E2267" s="55" t="s">
        <v>215</v>
      </c>
      <c r="F2267" s="55" t="s">
        <v>216</v>
      </c>
      <c r="G2267" s="55" t="s">
        <v>124</v>
      </c>
      <c r="H2267" s="55" t="s">
        <v>124</v>
      </c>
      <c r="I2267" s="55" t="s">
        <v>42</v>
      </c>
      <c r="J2267" s="55" t="s">
        <v>437</v>
      </c>
      <c r="K2267" s="55" t="s">
        <v>437</v>
      </c>
      <c r="L2267" s="55" t="s">
        <v>43</v>
      </c>
      <c r="M2267" s="55" t="s">
        <v>44</v>
      </c>
      <c r="N2267" s="55" t="s">
        <v>180</v>
      </c>
      <c r="O2267" s="55" t="s">
        <v>42</v>
      </c>
      <c r="P2267" s="55"/>
      <c r="Q2267" s="55" t="s">
        <v>867</v>
      </c>
      <c r="R2267" s="55"/>
      <c r="S2267" s="55">
        <v>201310</v>
      </c>
      <c r="T2267" s="55" t="s">
        <v>47</v>
      </c>
      <c r="U2267" s="55">
        <v>0</v>
      </c>
      <c r="V2267" s="56">
        <v>-11784.76</v>
      </c>
      <c r="W2267" s="55"/>
      <c r="X2267" s="55"/>
      <c r="Y2267" s="55"/>
      <c r="Z2267" s="55" t="s">
        <v>48</v>
      </c>
      <c r="AA2267" s="55" t="s">
        <v>129</v>
      </c>
      <c r="AB2267" s="55" t="s">
        <v>42</v>
      </c>
      <c r="AC2267" s="55" t="s">
        <v>930</v>
      </c>
      <c r="AD2267" s="55" t="s">
        <v>51</v>
      </c>
      <c r="AE2267" s="53"/>
    </row>
    <row r="2268" spans="1:31" x14ac:dyDescent="0.25">
      <c r="A2268" s="55" t="s">
        <v>35</v>
      </c>
      <c r="B2268" s="55" t="s">
        <v>36</v>
      </c>
      <c r="C2268" s="55" t="s">
        <v>37</v>
      </c>
      <c r="D2268" s="55" t="s">
        <v>121</v>
      </c>
      <c r="E2268" s="55" t="s">
        <v>215</v>
      </c>
      <c r="F2268" s="55" t="s">
        <v>216</v>
      </c>
      <c r="G2268" s="55" t="s">
        <v>124</v>
      </c>
      <c r="H2268" s="55" t="s">
        <v>124</v>
      </c>
      <c r="I2268" s="55" t="s">
        <v>42</v>
      </c>
      <c r="J2268" s="55" t="s">
        <v>437</v>
      </c>
      <c r="K2268" s="55" t="s">
        <v>437</v>
      </c>
      <c r="L2268" s="55" t="s">
        <v>43</v>
      </c>
      <c r="M2268" s="55" t="s">
        <v>44</v>
      </c>
      <c r="N2268" s="55" t="s">
        <v>150</v>
      </c>
      <c r="O2268" s="55" t="s">
        <v>42</v>
      </c>
      <c r="P2268" s="55"/>
      <c r="Q2268" s="55" t="s">
        <v>264</v>
      </c>
      <c r="R2268" s="55"/>
      <c r="S2268" s="55">
        <v>201310</v>
      </c>
      <c r="T2268" s="55" t="s">
        <v>47</v>
      </c>
      <c r="U2268" s="55">
        <v>0</v>
      </c>
      <c r="V2268" s="56">
        <v>-10561.79</v>
      </c>
      <c r="W2268" s="55"/>
      <c r="X2268" s="55" t="s">
        <v>577</v>
      </c>
      <c r="Y2268" s="55"/>
      <c r="Z2268" s="55" t="s">
        <v>48</v>
      </c>
      <c r="AA2268" s="55" t="s">
        <v>129</v>
      </c>
      <c r="AB2268" s="55" t="s">
        <v>42</v>
      </c>
      <c r="AC2268" s="55" t="s">
        <v>930</v>
      </c>
      <c r="AD2268" s="55" t="s">
        <v>51</v>
      </c>
      <c r="AE2268" s="53"/>
    </row>
    <row r="2269" spans="1:31" x14ac:dyDescent="0.25">
      <c r="A2269" s="55" t="s">
        <v>35</v>
      </c>
      <c r="B2269" s="55" t="s">
        <v>36</v>
      </c>
      <c r="C2269" s="55" t="s">
        <v>37</v>
      </c>
      <c r="D2269" s="55" t="s">
        <v>121</v>
      </c>
      <c r="E2269" s="55" t="s">
        <v>215</v>
      </c>
      <c r="F2269" s="55" t="s">
        <v>216</v>
      </c>
      <c r="G2269" s="55" t="s">
        <v>124</v>
      </c>
      <c r="H2269" s="55" t="s">
        <v>124</v>
      </c>
      <c r="I2269" s="55" t="s">
        <v>42</v>
      </c>
      <c r="J2269" s="55" t="s">
        <v>437</v>
      </c>
      <c r="K2269" s="55" t="s">
        <v>437</v>
      </c>
      <c r="L2269" s="55" t="s">
        <v>43</v>
      </c>
      <c r="M2269" s="55" t="s">
        <v>44</v>
      </c>
      <c r="N2269" s="55" t="s">
        <v>180</v>
      </c>
      <c r="O2269" s="55" t="s">
        <v>42</v>
      </c>
      <c r="P2269" s="55"/>
      <c r="Q2269" s="55" t="s">
        <v>867</v>
      </c>
      <c r="R2269" s="55"/>
      <c r="S2269" s="55">
        <v>201310</v>
      </c>
      <c r="T2269" s="55" t="s">
        <v>52</v>
      </c>
      <c r="U2269" s="55">
        <v>0</v>
      </c>
      <c r="V2269" s="56">
        <v>12684.62</v>
      </c>
      <c r="W2269" s="55"/>
      <c r="X2269" s="55"/>
      <c r="Y2269" s="55"/>
      <c r="Z2269" s="55" t="s">
        <v>48</v>
      </c>
      <c r="AA2269" s="55" t="s">
        <v>129</v>
      </c>
      <c r="AB2269" s="55" t="s">
        <v>42</v>
      </c>
      <c r="AC2269" s="55" t="s">
        <v>932</v>
      </c>
      <c r="AD2269" s="55" t="s">
        <v>51</v>
      </c>
      <c r="AE2269" s="53"/>
    </row>
    <row r="2270" spans="1:31" x14ac:dyDescent="0.25">
      <c r="A2270" s="55" t="s">
        <v>35</v>
      </c>
      <c r="B2270" s="55" t="s">
        <v>36</v>
      </c>
      <c r="C2270" s="55" t="s">
        <v>37</v>
      </c>
      <c r="D2270" s="55" t="s">
        <v>121</v>
      </c>
      <c r="E2270" s="55" t="s">
        <v>215</v>
      </c>
      <c r="F2270" s="55" t="s">
        <v>216</v>
      </c>
      <c r="G2270" s="55" t="s">
        <v>124</v>
      </c>
      <c r="H2270" s="55" t="s">
        <v>124</v>
      </c>
      <c r="I2270" s="55" t="s">
        <v>42</v>
      </c>
      <c r="J2270" s="55" t="s">
        <v>437</v>
      </c>
      <c r="K2270" s="55" t="s">
        <v>437</v>
      </c>
      <c r="L2270" s="55" t="s">
        <v>43</v>
      </c>
      <c r="M2270" s="55" t="s">
        <v>44</v>
      </c>
      <c r="N2270" s="55" t="s">
        <v>150</v>
      </c>
      <c r="O2270" s="55" t="s">
        <v>42</v>
      </c>
      <c r="P2270" s="55"/>
      <c r="Q2270" s="55" t="s">
        <v>980</v>
      </c>
      <c r="R2270" s="55"/>
      <c r="S2270" s="55">
        <v>201310</v>
      </c>
      <c r="T2270" s="55" t="s">
        <v>52</v>
      </c>
      <c r="U2270" s="55">
        <v>0</v>
      </c>
      <c r="V2270" s="56">
        <v>5204.79</v>
      </c>
      <c r="W2270" s="55"/>
      <c r="X2270" s="55" t="s">
        <v>577</v>
      </c>
      <c r="Y2270" s="55"/>
      <c r="Z2270" s="55" t="s">
        <v>48</v>
      </c>
      <c r="AA2270" s="55" t="s">
        <v>129</v>
      </c>
      <c r="AB2270" s="55" t="s">
        <v>42</v>
      </c>
      <c r="AC2270" s="55" t="s">
        <v>932</v>
      </c>
      <c r="AD2270" s="55" t="s">
        <v>51</v>
      </c>
      <c r="AE2270" s="53"/>
    </row>
    <row r="2271" spans="1:31" x14ac:dyDescent="0.25">
      <c r="A2271" s="55" t="s">
        <v>35</v>
      </c>
      <c r="B2271" s="55" t="s">
        <v>36</v>
      </c>
      <c r="C2271" s="55" t="s">
        <v>37</v>
      </c>
      <c r="D2271" s="55" t="s">
        <v>121</v>
      </c>
      <c r="E2271" s="55" t="s">
        <v>215</v>
      </c>
      <c r="F2271" s="55" t="s">
        <v>216</v>
      </c>
      <c r="G2271" s="55" t="s">
        <v>124</v>
      </c>
      <c r="H2271" s="55" t="s">
        <v>124</v>
      </c>
      <c r="I2271" s="55" t="s">
        <v>42</v>
      </c>
      <c r="J2271" s="55" t="s">
        <v>257</v>
      </c>
      <c r="K2271" s="55" t="s">
        <v>257</v>
      </c>
      <c r="L2271" s="55" t="s">
        <v>43</v>
      </c>
      <c r="M2271" s="55" t="s">
        <v>44</v>
      </c>
      <c r="N2271" s="55" t="s">
        <v>180</v>
      </c>
      <c r="O2271" s="55" t="s">
        <v>42</v>
      </c>
      <c r="P2271" s="55"/>
      <c r="Q2271" s="55" t="s">
        <v>860</v>
      </c>
      <c r="R2271" s="55"/>
      <c r="S2271" s="55">
        <v>201310</v>
      </c>
      <c r="T2271" s="55" t="s">
        <v>47</v>
      </c>
      <c r="U2271" s="55">
        <v>0</v>
      </c>
      <c r="V2271" s="56">
        <v>-21500</v>
      </c>
      <c r="W2271" s="55"/>
      <c r="X2271" s="55"/>
      <c r="Y2271" s="55"/>
      <c r="Z2271" s="55" t="s">
        <v>48</v>
      </c>
      <c r="AA2271" s="55" t="s">
        <v>129</v>
      </c>
      <c r="AB2271" s="55" t="s">
        <v>42</v>
      </c>
      <c r="AC2271" s="55" t="s">
        <v>930</v>
      </c>
      <c r="AD2271" s="55" t="s">
        <v>51</v>
      </c>
      <c r="AE2271" s="53"/>
    </row>
    <row r="2272" spans="1:31" x14ac:dyDescent="0.25">
      <c r="A2272" s="55" t="s">
        <v>35</v>
      </c>
      <c r="B2272" s="55" t="s">
        <v>36</v>
      </c>
      <c r="C2272" s="55" t="s">
        <v>37</v>
      </c>
      <c r="D2272" s="55" t="s">
        <v>121</v>
      </c>
      <c r="E2272" s="55" t="s">
        <v>215</v>
      </c>
      <c r="F2272" s="55" t="s">
        <v>216</v>
      </c>
      <c r="G2272" s="55" t="s">
        <v>124</v>
      </c>
      <c r="H2272" s="55" t="s">
        <v>124</v>
      </c>
      <c r="I2272" s="55" t="s">
        <v>42</v>
      </c>
      <c r="J2272" s="55" t="s">
        <v>257</v>
      </c>
      <c r="K2272" s="55" t="s">
        <v>257</v>
      </c>
      <c r="L2272" s="55" t="s">
        <v>43</v>
      </c>
      <c r="M2272" s="55" t="s">
        <v>44</v>
      </c>
      <c r="N2272" s="55" t="s">
        <v>150</v>
      </c>
      <c r="O2272" s="55" t="s">
        <v>42</v>
      </c>
      <c r="P2272" s="55"/>
      <c r="Q2272" s="55" t="s">
        <v>859</v>
      </c>
      <c r="R2272" s="55"/>
      <c r="S2272" s="55">
        <v>201310</v>
      </c>
      <c r="T2272" s="55" t="s">
        <v>47</v>
      </c>
      <c r="U2272" s="55">
        <v>0</v>
      </c>
      <c r="V2272" s="56">
        <v>-33624</v>
      </c>
      <c r="W2272" s="55"/>
      <c r="X2272" s="55" t="s">
        <v>440</v>
      </c>
      <c r="Y2272" s="55"/>
      <c r="Z2272" s="55" t="s">
        <v>48</v>
      </c>
      <c r="AA2272" s="55" t="s">
        <v>129</v>
      </c>
      <c r="AB2272" s="55" t="s">
        <v>42</v>
      </c>
      <c r="AC2272" s="55" t="s">
        <v>930</v>
      </c>
      <c r="AD2272" s="55" t="s">
        <v>51</v>
      </c>
      <c r="AE2272" s="53"/>
    </row>
    <row r="2273" spans="1:31" x14ac:dyDescent="0.25">
      <c r="A2273" s="55" t="s">
        <v>35</v>
      </c>
      <c r="B2273" s="55" t="s">
        <v>36</v>
      </c>
      <c r="C2273" s="55" t="s">
        <v>37</v>
      </c>
      <c r="D2273" s="55" t="s">
        <v>121</v>
      </c>
      <c r="E2273" s="55" t="s">
        <v>215</v>
      </c>
      <c r="F2273" s="55" t="s">
        <v>216</v>
      </c>
      <c r="G2273" s="55" t="s">
        <v>124</v>
      </c>
      <c r="H2273" s="55" t="s">
        <v>124</v>
      </c>
      <c r="I2273" s="55" t="s">
        <v>42</v>
      </c>
      <c r="J2273" s="55" t="s">
        <v>257</v>
      </c>
      <c r="K2273" s="55" t="s">
        <v>257</v>
      </c>
      <c r="L2273" s="55" t="s">
        <v>43</v>
      </c>
      <c r="M2273" s="55" t="s">
        <v>44</v>
      </c>
      <c r="N2273" s="55" t="s">
        <v>180</v>
      </c>
      <c r="O2273" s="55" t="s">
        <v>42</v>
      </c>
      <c r="P2273" s="55"/>
      <c r="Q2273" s="55" t="s">
        <v>871</v>
      </c>
      <c r="R2273" s="55"/>
      <c r="S2273" s="55">
        <v>201310</v>
      </c>
      <c r="T2273" s="55" t="s">
        <v>52</v>
      </c>
      <c r="U2273" s="55">
        <v>0</v>
      </c>
      <c r="V2273" s="56">
        <v>20500</v>
      </c>
      <c r="W2273" s="55"/>
      <c r="X2273" s="55"/>
      <c r="Y2273" s="55"/>
      <c r="Z2273" s="55" t="s">
        <v>48</v>
      </c>
      <c r="AA2273" s="55" t="s">
        <v>129</v>
      </c>
      <c r="AB2273" s="55" t="s">
        <v>42</v>
      </c>
      <c r="AC2273" s="55" t="s">
        <v>965</v>
      </c>
      <c r="AD2273" s="55" t="s">
        <v>51</v>
      </c>
      <c r="AE2273" s="53"/>
    </row>
    <row r="2274" spans="1:31" x14ac:dyDescent="0.25">
      <c r="A2274" s="55" t="s">
        <v>35</v>
      </c>
      <c r="B2274" s="55" t="s">
        <v>36</v>
      </c>
      <c r="C2274" s="55" t="s">
        <v>37</v>
      </c>
      <c r="D2274" s="55" t="s">
        <v>121</v>
      </c>
      <c r="E2274" s="55" t="s">
        <v>215</v>
      </c>
      <c r="F2274" s="55" t="s">
        <v>216</v>
      </c>
      <c r="G2274" s="55" t="s">
        <v>124</v>
      </c>
      <c r="H2274" s="55" t="s">
        <v>124</v>
      </c>
      <c r="I2274" s="55" t="s">
        <v>42</v>
      </c>
      <c r="J2274" s="55" t="s">
        <v>257</v>
      </c>
      <c r="K2274" s="55" t="s">
        <v>257</v>
      </c>
      <c r="L2274" s="55" t="s">
        <v>43</v>
      </c>
      <c r="M2274" s="55" t="s">
        <v>44</v>
      </c>
      <c r="N2274" s="55" t="s">
        <v>180</v>
      </c>
      <c r="O2274" s="55" t="s">
        <v>42</v>
      </c>
      <c r="P2274" s="55"/>
      <c r="Q2274" s="55" t="s">
        <v>860</v>
      </c>
      <c r="R2274" s="55"/>
      <c r="S2274" s="55">
        <v>201310</v>
      </c>
      <c r="T2274" s="55" t="s">
        <v>52</v>
      </c>
      <c r="U2274" s="55">
        <v>0</v>
      </c>
      <c r="V2274" s="56">
        <v>500</v>
      </c>
      <c r="W2274" s="55"/>
      <c r="X2274" s="55"/>
      <c r="Y2274" s="55"/>
      <c r="Z2274" s="55" t="s">
        <v>48</v>
      </c>
      <c r="AA2274" s="55" t="s">
        <v>129</v>
      </c>
      <c r="AB2274" s="55" t="s">
        <v>42</v>
      </c>
      <c r="AC2274" s="55" t="s">
        <v>932</v>
      </c>
      <c r="AD2274" s="55" t="s">
        <v>51</v>
      </c>
      <c r="AE2274" s="53"/>
    </row>
    <row r="2275" spans="1:31" x14ac:dyDescent="0.25">
      <c r="A2275" s="55" t="s">
        <v>35</v>
      </c>
      <c r="B2275" s="55" t="s">
        <v>36</v>
      </c>
      <c r="C2275" s="55" t="s">
        <v>37</v>
      </c>
      <c r="D2275" s="55" t="s">
        <v>121</v>
      </c>
      <c r="E2275" s="55" t="s">
        <v>215</v>
      </c>
      <c r="F2275" s="55" t="s">
        <v>216</v>
      </c>
      <c r="G2275" s="55" t="s">
        <v>124</v>
      </c>
      <c r="H2275" s="55" t="s">
        <v>124</v>
      </c>
      <c r="I2275" s="55" t="s">
        <v>42</v>
      </c>
      <c r="J2275" s="55" t="s">
        <v>257</v>
      </c>
      <c r="K2275" s="55" t="s">
        <v>257</v>
      </c>
      <c r="L2275" s="55" t="s">
        <v>43</v>
      </c>
      <c r="M2275" s="55" t="s">
        <v>44</v>
      </c>
      <c r="N2275" s="55" t="s">
        <v>150</v>
      </c>
      <c r="O2275" s="55" t="s">
        <v>42</v>
      </c>
      <c r="P2275" s="55"/>
      <c r="Q2275" s="55" t="s">
        <v>859</v>
      </c>
      <c r="R2275" s="55"/>
      <c r="S2275" s="55">
        <v>201310</v>
      </c>
      <c r="T2275" s="55" t="s">
        <v>52</v>
      </c>
      <c r="U2275" s="55">
        <v>0</v>
      </c>
      <c r="V2275" s="56">
        <v>25290</v>
      </c>
      <c r="W2275" s="55"/>
      <c r="X2275" s="55" t="s">
        <v>440</v>
      </c>
      <c r="Y2275" s="55"/>
      <c r="Z2275" s="55" t="s">
        <v>48</v>
      </c>
      <c r="AA2275" s="55" t="s">
        <v>129</v>
      </c>
      <c r="AB2275" s="55" t="s">
        <v>42</v>
      </c>
      <c r="AC2275" s="55" t="s">
        <v>932</v>
      </c>
      <c r="AD2275" s="55" t="s">
        <v>51</v>
      </c>
      <c r="AE2275" s="53"/>
    </row>
    <row r="2276" spans="1:31" x14ac:dyDescent="0.25">
      <c r="A2276" s="55" t="s">
        <v>35</v>
      </c>
      <c r="B2276" s="55" t="s">
        <v>36</v>
      </c>
      <c r="C2276" s="55" t="s">
        <v>37</v>
      </c>
      <c r="D2276" s="55" t="s">
        <v>121</v>
      </c>
      <c r="E2276" s="55" t="s">
        <v>215</v>
      </c>
      <c r="F2276" s="55" t="s">
        <v>216</v>
      </c>
      <c r="G2276" s="55" t="s">
        <v>124</v>
      </c>
      <c r="H2276" s="55" t="s">
        <v>124</v>
      </c>
      <c r="I2276" s="55" t="s">
        <v>42</v>
      </c>
      <c r="J2276" s="55" t="s">
        <v>437</v>
      </c>
      <c r="K2276" s="55" t="s">
        <v>437</v>
      </c>
      <c r="L2276" s="55" t="s">
        <v>43</v>
      </c>
      <c r="M2276" s="55" t="s">
        <v>44</v>
      </c>
      <c r="N2276" s="55" t="s">
        <v>180</v>
      </c>
      <c r="O2276" s="55" t="s">
        <v>42</v>
      </c>
      <c r="P2276" s="55"/>
      <c r="Q2276" s="55" t="s">
        <v>578</v>
      </c>
      <c r="R2276" s="55"/>
      <c r="S2276" s="55">
        <v>201310</v>
      </c>
      <c r="T2276" s="55" t="s">
        <v>52</v>
      </c>
      <c r="U2276" s="55">
        <v>0</v>
      </c>
      <c r="V2276" s="56">
        <v>11031.08</v>
      </c>
      <c r="W2276" s="55"/>
      <c r="X2276" s="55"/>
      <c r="Y2276" s="55"/>
      <c r="Z2276" s="55" t="s">
        <v>48</v>
      </c>
      <c r="AA2276" s="55" t="s">
        <v>129</v>
      </c>
      <c r="AB2276" s="55" t="s">
        <v>42</v>
      </c>
      <c r="AC2276" s="55" t="s">
        <v>965</v>
      </c>
      <c r="AD2276" s="55" t="s">
        <v>51</v>
      </c>
    </row>
    <row r="2277" spans="1:31" x14ac:dyDescent="0.25">
      <c r="A2277" s="55" t="s">
        <v>35</v>
      </c>
      <c r="B2277" s="55" t="s">
        <v>36</v>
      </c>
      <c r="C2277" s="55" t="s">
        <v>37</v>
      </c>
      <c r="D2277" s="55" t="s">
        <v>121</v>
      </c>
      <c r="E2277" s="55" t="s">
        <v>215</v>
      </c>
      <c r="F2277" s="55" t="s">
        <v>216</v>
      </c>
      <c r="G2277" s="55" t="s">
        <v>124</v>
      </c>
      <c r="H2277" s="55" t="s">
        <v>124</v>
      </c>
      <c r="I2277" s="55" t="s">
        <v>42</v>
      </c>
      <c r="J2277" s="55" t="s">
        <v>261</v>
      </c>
      <c r="K2277" s="55" t="s">
        <v>261</v>
      </c>
      <c r="L2277" s="55" t="s">
        <v>43</v>
      </c>
      <c r="M2277" s="55" t="s">
        <v>44</v>
      </c>
      <c r="N2277" s="55" t="s">
        <v>180</v>
      </c>
      <c r="O2277" s="55" t="s">
        <v>42</v>
      </c>
      <c r="P2277" s="55"/>
      <c r="Q2277" s="55" t="s">
        <v>867</v>
      </c>
      <c r="R2277" s="55"/>
      <c r="S2277" s="55">
        <v>201310</v>
      </c>
      <c r="T2277" s="55" t="s">
        <v>47</v>
      </c>
      <c r="U2277" s="55">
        <v>0</v>
      </c>
      <c r="V2277" s="56">
        <v>-318433</v>
      </c>
      <c r="W2277" s="55"/>
      <c r="X2277" s="55"/>
      <c r="Y2277" s="55"/>
      <c r="Z2277" s="55" t="s">
        <v>48</v>
      </c>
      <c r="AA2277" s="55" t="s">
        <v>129</v>
      </c>
      <c r="AB2277" s="55" t="s">
        <v>42</v>
      </c>
      <c r="AC2277" s="55" t="s">
        <v>930</v>
      </c>
      <c r="AD2277" s="55" t="s">
        <v>51</v>
      </c>
    </row>
    <row r="2278" spans="1:31" x14ac:dyDescent="0.25">
      <c r="A2278" s="55" t="s">
        <v>35</v>
      </c>
      <c r="B2278" s="55" t="s">
        <v>36</v>
      </c>
      <c r="C2278" s="55" t="s">
        <v>37</v>
      </c>
      <c r="D2278" s="55" t="s">
        <v>121</v>
      </c>
      <c r="E2278" s="55" t="s">
        <v>215</v>
      </c>
      <c r="F2278" s="55" t="s">
        <v>216</v>
      </c>
      <c r="G2278" s="55" t="s">
        <v>124</v>
      </c>
      <c r="H2278" s="55" t="s">
        <v>124</v>
      </c>
      <c r="I2278" s="55" t="s">
        <v>42</v>
      </c>
      <c r="J2278" s="55" t="s">
        <v>261</v>
      </c>
      <c r="K2278" s="55" t="s">
        <v>261</v>
      </c>
      <c r="L2278" s="55" t="s">
        <v>43</v>
      </c>
      <c r="M2278" s="55" t="s">
        <v>44</v>
      </c>
      <c r="N2278" s="55" t="s">
        <v>150</v>
      </c>
      <c r="O2278" s="55" t="s">
        <v>42</v>
      </c>
      <c r="P2278" s="55"/>
      <c r="Q2278" s="55" t="s">
        <v>264</v>
      </c>
      <c r="R2278" s="55"/>
      <c r="S2278" s="55">
        <v>201310</v>
      </c>
      <c r="T2278" s="55" t="s">
        <v>47</v>
      </c>
      <c r="U2278" s="55">
        <v>0</v>
      </c>
      <c r="V2278" s="56">
        <v>-89882</v>
      </c>
      <c r="W2278" s="55"/>
      <c r="X2278" s="55" t="s">
        <v>267</v>
      </c>
      <c r="Y2278" s="55"/>
      <c r="Z2278" s="55" t="s">
        <v>48</v>
      </c>
      <c r="AA2278" s="55" t="s">
        <v>129</v>
      </c>
      <c r="AB2278" s="55" t="s">
        <v>42</v>
      </c>
      <c r="AC2278" s="55" t="s">
        <v>930</v>
      </c>
      <c r="AD2278" s="55" t="s">
        <v>51</v>
      </c>
    </row>
    <row r="2279" spans="1:31" x14ac:dyDescent="0.25">
      <c r="A2279" s="55" t="s">
        <v>35</v>
      </c>
      <c r="B2279" s="55" t="s">
        <v>36</v>
      </c>
      <c r="C2279" s="55" t="s">
        <v>37</v>
      </c>
      <c r="D2279" s="55" t="s">
        <v>121</v>
      </c>
      <c r="E2279" s="55" t="s">
        <v>215</v>
      </c>
      <c r="F2279" s="55" t="s">
        <v>216</v>
      </c>
      <c r="G2279" s="55" t="s">
        <v>124</v>
      </c>
      <c r="H2279" s="55" t="s">
        <v>124</v>
      </c>
      <c r="I2279" s="55" t="s">
        <v>42</v>
      </c>
      <c r="J2279" s="55" t="s">
        <v>261</v>
      </c>
      <c r="K2279" s="55" t="s">
        <v>261</v>
      </c>
      <c r="L2279" s="55" t="s">
        <v>43</v>
      </c>
      <c r="M2279" s="55" t="s">
        <v>44</v>
      </c>
      <c r="N2279" s="55" t="s">
        <v>180</v>
      </c>
      <c r="O2279" s="55" t="s">
        <v>42</v>
      </c>
      <c r="P2279" s="55"/>
      <c r="Q2279" s="55" t="s">
        <v>582</v>
      </c>
      <c r="R2279" s="55"/>
      <c r="S2279" s="55">
        <v>201310</v>
      </c>
      <c r="T2279" s="55" t="s">
        <v>52</v>
      </c>
      <c r="U2279" s="55">
        <v>0</v>
      </c>
      <c r="V2279" s="56">
        <v>301873</v>
      </c>
      <c r="W2279" s="55"/>
      <c r="X2279" s="55"/>
      <c r="Y2279" s="55"/>
      <c r="Z2279" s="55" t="s">
        <v>48</v>
      </c>
      <c r="AA2279" s="55" t="s">
        <v>129</v>
      </c>
      <c r="AB2279" s="55" t="s">
        <v>42</v>
      </c>
      <c r="AC2279" s="55" t="s">
        <v>965</v>
      </c>
      <c r="AD2279" s="55" t="s">
        <v>51</v>
      </c>
    </row>
    <row r="2280" spans="1:31" x14ac:dyDescent="0.25">
      <c r="A2280" s="55" t="s">
        <v>35</v>
      </c>
      <c r="B2280" s="55" t="s">
        <v>36</v>
      </c>
      <c r="C2280" s="55" t="s">
        <v>37</v>
      </c>
      <c r="D2280" s="55" t="s">
        <v>121</v>
      </c>
      <c r="E2280" s="55" t="s">
        <v>215</v>
      </c>
      <c r="F2280" s="55" t="s">
        <v>216</v>
      </c>
      <c r="G2280" s="55" t="s">
        <v>124</v>
      </c>
      <c r="H2280" s="55" t="s">
        <v>124</v>
      </c>
      <c r="I2280" s="55" t="s">
        <v>42</v>
      </c>
      <c r="J2280" s="55" t="s">
        <v>261</v>
      </c>
      <c r="K2280" s="55" t="s">
        <v>261</v>
      </c>
      <c r="L2280" s="55" t="s">
        <v>43</v>
      </c>
      <c r="M2280" s="55" t="s">
        <v>44</v>
      </c>
      <c r="N2280" s="55" t="s">
        <v>180</v>
      </c>
      <c r="O2280" s="55" t="s">
        <v>42</v>
      </c>
      <c r="P2280" s="55"/>
      <c r="Q2280" s="55" t="s">
        <v>867</v>
      </c>
      <c r="R2280" s="55"/>
      <c r="S2280" s="55">
        <v>201310</v>
      </c>
      <c r="T2280" s="55" t="s">
        <v>52</v>
      </c>
      <c r="U2280" s="55">
        <v>0</v>
      </c>
      <c r="V2280" s="56">
        <v>333112</v>
      </c>
      <c r="W2280" s="55"/>
      <c r="X2280" s="55"/>
      <c r="Y2280" s="55"/>
      <c r="Z2280" s="55" t="s">
        <v>48</v>
      </c>
      <c r="AA2280" s="55" t="s">
        <v>129</v>
      </c>
      <c r="AB2280" s="55" t="s">
        <v>42</v>
      </c>
      <c r="AC2280" s="55" t="s">
        <v>932</v>
      </c>
      <c r="AD2280" s="55" t="s">
        <v>51</v>
      </c>
    </row>
    <row r="2281" spans="1:31" x14ac:dyDescent="0.25">
      <c r="A2281" s="55" t="s">
        <v>35</v>
      </c>
      <c r="B2281" s="55" t="s">
        <v>36</v>
      </c>
      <c r="C2281" s="55" t="s">
        <v>37</v>
      </c>
      <c r="D2281" s="55" t="s">
        <v>121</v>
      </c>
      <c r="E2281" s="55" t="s">
        <v>215</v>
      </c>
      <c r="F2281" s="55" t="s">
        <v>216</v>
      </c>
      <c r="G2281" s="55" t="s">
        <v>124</v>
      </c>
      <c r="H2281" s="55" t="s">
        <v>124</v>
      </c>
      <c r="I2281" s="55" t="s">
        <v>42</v>
      </c>
      <c r="J2281" s="55" t="s">
        <v>261</v>
      </c>
      <c r="K2281" s="55" t="s">
        <v>261</v>
      </c>
      <c r="L2281" s="55" t="s">
        <v>43</v>
      </c>
      <c r="M2281" s="55" t="s">
        <v>44</v>
      </c>
      <c r="N2281" s="55" t="s">
        <v>150</v>
      </c>
      <c r="O2281" s="55" t="s">
        <v>42</v>
      </c>
      <c r="P2281" s="55"/>
      <c r="Q2281" s="55" t="s">
        <v>980</v>
      </c>
      <c r="R2281" s="55"/>
      <c r="S2281" s="55">
        <v>201310</v>
      </c>
      <c r="T2281" s="55" t="s">
        <v>52</v>
      </c>
      <c r="U2281" s="55">
        <v>0</v>
      </c>
      <c r="V2281" s="56">
        <v>135683</v>
      </c>
      <c r="W2281" s="55"/>
      <c r="X2281" s="55" t="s">
        <v>267</v>
      </c>
      <c r="Y2281" s="55"/>
      <c r="Z2281" s="55" t="s">
        <v>48</v>
      </c>
      <c r="AA2281" s="55" t="s">
        <v>129</v>
      </c>
      <c r="AB2281" s="55" t="s">
        <v>42</v>
      </c>
      <c r="AC2281" s="55" t="s">
        <v>932</v>
      </c>
      <c r="AD2281" s="55" t="s">
        <v>51</v>
      </c>
    </row>
    <row r="2282" spans="1:31" x14ac:dyDescent="0.25">
      <c r="A2282" s="55" t="s">
        <v>35</v>
      </c>
      <c r="B2282" s="55" t="s">
        <v>36</v>
      </c>
      <c r="C2282" s="55" t="s">
        <v>37</v>
      </c>
      <c r="D2282" s="55" t="s">
        <v>121</v>
      </c>
      <c r="E2282" s="55" t="s">
        <v>122</v>
      </c>
      <c r="F2282" s="55" t="s">
        <v>123</v>
      </c>
      <c r="G2282" s="55" t="s">
        <v>124</v>
      </c>
      <c r="H2282" s="55" t="s">
        <v>124</v>
      </c>
      <c r="I2282" s="55" t="s">
        <v>42</v>
      </c>
      <c r="J2282" s="55" t="s">
        <v>283</v>
      </c>
      <c r="K2282" s="55" t="s">
        <v>283</v>
      </c>
      <c r="L2282" s="55" t="s">
        <v>43</v>
      </c>
      <c r="M2282" s="55" t="s">
        <v>44</v>
      </c>
      <c r="N2282" s="55" t="s">
        <v>150</v>
      </c>
      <c r="O2282" s="55" t="s">
        <v>42</v>
      </c>
      <c r="P2282" s="55"/>
      <c r="Q2282" s="55" t="s">
        <v>459</v>
      </c>
      <c r="R2282" s="55"/>
      <c r="S2282" s="55">
        <v>201310</v>
      </c>
      <c r="T2282" s="55" t="s">
        <v>47</v>
      </c>
      <c r="U2282" s="55">
        <v>0</v>
      </c>
      <c r="V2282" s="56">
        <v>-79238</v>
      </c>
      <c r="W2282" s="55"/>
      <c r="X2282" s="55" t="s">
        <v>460</v>
      </c>
      <c r="Y2282" s="55"/>
      <c r="Z2282" s="55" t="s">
        <v>48</v>
      </c>
      <c r="AA2282" s="55" t="s">
        <v>129</v>
      </c>
      <c r="AB2282" s="55" t="s">
        <v>42</v>
      </c>
      <c r="AC2282" s="55" t="s">
        <v>930</v>
      </c>
      <c r="AD2282" s="55" t="s">
        <v>51</v>
      </c>
    </row>
    <row r="2283" spans="1:31" x14ac:dyDescent="0.25">
      <c r="A2283" s="55" t="s">
        <v>35</v>
      </c>
      <c r="B2283" s="55" t="s">
        <v>36</v>
      </c>
      <c r="C2283" s="55" t="s">
        <v>37</v>
      </c>
      <c r="D2283" s="55" t="s">
        <v>121</v>
      </c>
      <c r="E2283" s="55" t="s">
        <v>122</v>
      </c>
      <c r="F2283" s="55" t="s">
        <v>123</v>
      </c>
      <c r="G2283" s="55" t="s">
        <v>124</v>
      </c>
      <c r="H2283" s="55" t="s">
        <v>124</v>
      </c>
      <c r="I2283" s="55" t="s">
        <v>42</v>
      </c>
      <c r="J2283" s="55" t="s">
        <v>283</v>
      </c>
      <c r="K2283" s="55" t="s">
        <v>283</v>
      </c>
      <c r="L2283" s="55" t="s">
        <v>43</v>
      </c>
      <c r="M2283" s="55" t="s">
        <v>44</v>
      </c>
      <c r="N2283" s="55" t="s">
        <v>150</v>
      </c>
      <c r="O2283" s="55" t="s">
        <v>42</v>
      </c>
      <c r="P2283" s="55"/>
      <c r="Q2283" s="55" t="s">
        <v>459</v>
      </c>
      <c r="R2283" s="55"/>
      <c r="S2283" s="55">
        <v>201310</v>
      </c>
      <c r="T2283" s="55" t="s">
        <v>47</v>
      </c>
      <c r="U2283" s="55">
        <v>0</v>
      </c>
      <c r="V2283" s="56">
        <v>-173204.2</v>
      </c>
      <c r="W2283" s="55"/>
      <c r="X2283" s="55" t="s">
        <v>460</v>
      </c>
      <c r="Y2283" s="55"/>
      <c r="Z2283" s="55" t="s">
        <v>48</v>
      </c>
      <c r="AA2283" s="55" t="s">
        <v>129</v>
      </c>
      <c r="AB2283" s="55" t="s">
        <v>42</v>
      </c>
      <c r="AC2283" s="55" t="s">
        <v>930</v>
      </c>
      <c r="AD2283" s="55" t="s">
        <v>51</v>
      </c>
    </row>
    <row r="2284" spans="1:31" x14ac:dyDescent="0.25">
      <c r="A2284" s="55" t="s">
        <v>35</v>
      </c>
      <c r="B2284" s="55" t="s">
        <v>36</v>
      </c>
      <c r="C2284" s="55" t="s">
        <v>37</v>
      </c>
      <c r="D2284" s="55" t="s">
        <v>121</v>
      </c>
      <c r="E2284" s="55" t="s">
        <v>122</v>
      </c>
      <c r="F2284" s="55" t="s">
        <v>123</v>
      </c>
      <c r="G2284" s="55" t="s">
        <v>124</v>
      </c>
      <c r="H2284" s="55" t="s">
        <v>124</v>
      </c>
      <c r="I2284" s="55" t="s">
        <v>42</v>
      </c>
      <c r="J2284" s="55" t="s">
        <v>283</v>
      </c>
      <c r="K2284" s="55" t="s">
        <v>283</v>
      </c>
      <c r="L2284" s="55" t="s">
        <v>43</v>
      </c>
      <c r="M2284" s="55" t="s">
        <v>44</v>
      </c>
      <c r="N2284" s="55" t="s">
        <v>150</v>
      </c>
      <c r="O2284" s="55" t="s">
        <v>42</v>
      </c>
      <c r="P2284" s="55"/>
      <c r="Q2284" s="55" t="s">
        <v>779</v>
      </c>
      <c r="R2284" s="55"/>
      <c r="S2284" s="55">
        <v>201310</v>
      </c>
      <c r="T2284" s="55" t="s">
        <v>52</v>
      </c>
      <c r="U2284" s="55">
        <v>0</v>
      </c>
      <c r="V2284" s="56">
        <v>78649.2</v>
      </c>
      <c r="W2284" s="55"/>
      <c r="X2284" s="55" t="s">
        <v>460</v>
      </c>
      <c r="Y2284" s="55"/>
      <c r="Z2284" s="55" t="s">
        <v>48</v>
      </c>
      <c r="AA2284" s="55" t="s">
        <v>129</v>
      </c>
      <c r="AB2284" s="55" t="s">
        <v>42</v>
      </c>
      <c r="AC2284" s="55" t="s">
        <v>932</v>
      </c>
      <c r="AD2284" s="55" t="s">
        <v>51</v>
      </c>
    </row>
    <row r="2285" spans="1:31" x14ac:dyDescent="0.25">
      <c r="A2285" s="55" t="s">
        <v>35</v>
      </c>
      <c r="B2285" s="55" t="s">
        <v>36</v>
      </c>
      <c r="C2285" s="55" t="s">
        <v>37</v>
      </c>
      <c r="D2285" s="55" t="s">
        <v>121</v>
      </c>
      <c r="E2285" s="55" t="s">
        <v>122</v>
      </c>
      <c r="F2285" s="55" t="s">
        <v>123</v>
      </c>
      <c r="G2285" s="55" t="s">
        <v>124</v>
      </c>
      <c r="H2285" s="55" t="s">
        <v>124</v>
      </c>
      <c r="I2285" s="55" t="s">
        <v>42</v>
      </c>
      <c r="J2285" s="55" t="s">
        <v>285</v>
      </c>
      <c r="K2285" s="55" t="s">
        <v>285</v>
      </c>
      <c r="L2285" s="55" t="s">
        <v>43</v>
      </c>
      <c r="M2285" s="55" t="s">
        <v>44</v>
      </c>
      <c r="N2285" s="55" t="s">
        <v>150</v>
      </c>
      <c r="O2285" s="55" t="s">
        <v>42</v>
      </c>
      <c r="P2285" s="55"/>
      <c r="Q2285" s="55" t="s">
        <v>287</v>
      </c>
      <c r="R2285" s="55"/>
      <c r="S2285" s="55">
        <v>201310</v>
      </c>
      <c r="T2285" s="55" t="s">
        <v>47</v>
      </c>
      <c r="U2285" s="55">
        <v>0</v>
      </c>
      <c r="V2285" s="56">
        <v>-45585</v>
      </c>
      <c r="W2285" s="55"/>
      <c r="X2285" s="55" t="s">
        <v>288</v>
      </c>
      <c r="Y2285" s="55"/>
      <c r="Z2285" s="55" t="s">
        <v>48</v>
      </c>
      <c r="AA2285" s="55" t="s">
        <v>129</v>
      </c>
      <c r="AB2285" s="55" t="s">
        <v>42</v>
      </c>
      <c r="AC2285" s="55" t="s">
        <v>930</v>
      </c>
      <c r="AD2285" s="55" t="s">
        <v>51</v>
      </c>
    </row>
    <row r="2286" spans="1:31" x14ac:dyDescent="0.25">
      <c r="A2286" s="55" t="s">
        <v>35</v>
      </c>
      <c r="B2286" s="55" t="s">
        <v>36</v>
      </c>
      <c r="C2286" s="55" t="s">
        <v>37</v>
      </c>
      <c r="D2286" s="55" t="s">
        <v>121</v>
      </c>
      <c r="E2286" s="55" t="s">
        <v>122</v>
      </c>
      <c r="F2286" s="55" t="s">
        <v>123</v>
      </c>
      <c r="G2286" s="55" t="s">
        <v>124</v>
      </c>
      <c r="H2286" s="55" t="s">
        <v>124</v>
      </c>
      <c r="I2286" s="55" t="s">
        <v>42</v>
      </c>
      <c r="J2286" s="55" t="s">
        <v>285</v>
      </c>
      <c r="K2286" s="55" t="s">
        <v>285</v>
      </c>
      <c r="L2286" s="55" t="s">
        <v>43</v>
      </c>
      <c r="M2286" s="55" t="s">
        <v>44</v>
      </c>
      <c r="N2286" s="55" t="s">
        <v>150</v>
      </c>
      <c r="O2286" s="55" t="s">
        <v>42</v>
      </c>
      <c r="P2286" s="55"/>
      <c r="Q2286" s="55" t="s">
        <v>287</v>
      </c>
      <c r="R2286" s="55"/>
      <c r="S2286" s="55">
        <v>201310</v>
      </c>
      <c r="T2286" s="55" t="s">
        <v>47</v>
      </c>
      <c r="U2286" s="55">
        <v>0</v>
      </c>
      <c r="V2286" s="56">
        <v>-54727.88</v>
      </c>
      <c r="W2286" s="55"/>
      <c r="X2286" s="55" t="s">
        <v>288</v>
      </c>
      <c r="Y2286" s="55"/>
      <c r="Z2286" s="55" t="s">
        <v>48</v>
      </c>
      <c r="AA2286" s="55" t="s">
        <v>129</v>
      </c>
      <c r="AB2286" s="55" t="s">
        <v>42</v>
      </c>
      <c r="AC2286" s="55" t="s">
        <v>930</v>
      </c>
      <c r="AD2286" s="55" t="s">
        <v>51</v>
      </c>
    </row>
    <row r="2287" spans="1:31" x14ac:dyDescent="0.25">
      <c r="A2287" s="55" t="s">
        <v>35</v>
      </c>
      <c r="B2287" s="55" t="s">
        <v>36</v>
      </c>
      <c r="C2287" s="55" t="s">
        <v>37</v>
      </c>
      <c r="D2287" s="55" t="s">
        <v>121</v>
      </c>
      <c r="E2287" s="55" t="s">
        <v>122</v>
      </c>
      <c r="F2287" s="55" t="s">
        <v>123</v>
      </c>
      <c r="G2287" s="55" t="s">
        <v>124</v>
      </c>
      <c r="H2287" s="55" t="s">
        <v>124</v>
      </c>
      <c r="I2287" s="55" t="s">
        <v>42</v>
      </c>
      <c r="J2287" s="55" t="s">
        <v>285</v>
      </c>
      <c r="K2287" s="55" t="s">
        <v>285</v>
      </c>
      <c r="L2287" s="55" t="s">
        <v>43</v>
      </c>
      <c r="M2287" s="55" t="s">
        <v>44</v>
      </c>
      <c r="N2287" s="55" t="s">
        <v>150</v>
      </c>
      <c r="O2287" s="55" t="s">
        <v>42</v>
      </c>
      <c r="P2287" s="55"/>
      <c r="Q2287" s="55" t="s">
        <v>468</v>
      </c>
      <c r="R2287" s="55"/>
      <c r="S2287" s="55">
        <v>201310</v>
      </c>
      <c r="T2287" s="55" t="s">
        <v>52</v>
      </c>
      <c r="U2287" s="55">
        <v>0</v>
      </c>
      <c r="V2287" s="56">
        <v>45429.5</v>
      </c>
      <c r="W2287" s="55"/>
      <c r="X2287" s="55" t="s">
        <v>288</v>
      </c>
      <c r="Y2287" s="55"/>
      <c r="Z2287" s="55" t="s">
        <v>48</v>
      </c>
      <c r="AA2287" s="55" t="s">
        <v>129</v>
      </c>
      <c r="AB2287" s="55" t="s">
        <v>42</v>
      </c>
      <c r="AC2287" s="55" t="s">
        <v>932</v>
      </c>
      <c r="AD2287" s="55" t="s">
        <v>51</v>
      </c>
    </row>
    <row r="2288" spans="1:31" x14ac:dyDescent="0.25">
      <c r="A2288" s="55" t="s">
        <v>35</v>
      </c>
      <c r="B2288" s="55" t="s">
        <v>36</v>
      </c>
      <c r="C2288" s="55" t="s">
        <v>37</v>
      </c>
      <c r="D2288" s="55" t="s">
        <v>121</v>
      </c>
      <c r="E2288" s="55" t="s">
        <v>122</v>
      </c>
      <c r="F2288" s="55" t="s">
        <v>123</v>
      </c>
      <c r="G2288" s="55" t="s">
        <v>124</v>
      </c>
      <c r="H2288" s="55" t="s">
        <v>124</v>
      </c>
      <c r="I2288" s="55" t="s">
        <v>42</v>
      </c>
      <c r="J2288" s="55" t="s">
        <v>285</v>
      </c>
      <c r="K2288" s="55" t="s">
        <v>285</v>
      </c>
      <c r="L2288" s="55" t="s">
        <v>43</v>
      </c>
      <c r="M2288" s="55" t="s">
        <v>44</v>
      </c>
      <c r="N2288" s="55" t="s">
        <v>150</v>
      </c>
      <c r="O2288" s="55" t="s">
        <v>42</v>
      </c>
      <c r="P2288" s="55"/>
      <c r="Q2288" s="55" t="s">
        <v>468</v>
      </c>
      <c r="R2288" s="55" t="s">
        <v>1005</v>
      </c>
      <c r="S2288" s="55">
        <v>201310</v>
      </c>
      <c r="T2288" s="55" t="s">
        <v>52</v>
      </c>
      <c r="U2288" s="55">
        <v>0</v>
      </c>
      <c r="V2288" s="56">
        <v>48328.1</v>
      </c>
      <c r="W2288" s="55"/>
      <c r="X2288" s="55" t="s">
        <v>288</v>
      </c>
      <c r="Y2288" s="55"/>
      <c r="Z2288" s="55" t="s">
        <v>48</v>
      </c>
      <c r="AA2288" s="55" t="s">
        <v>129</v>
      </c>
      <c r="AB2288" s="55" t="s">
        <v>42</v>
      </c>
      <c r="AC2288" s="55" t="s">
        <v>932</v>
      </c>
      <c r="AD2288" s="55" t="s">
        <v>51</v>
      </c>
    </row>
    <row r="2289" spans="1:32" x14ac:dyDescent="0.25">
      <c r="A2289" s="55" t="s">
        <v>35</v>
      </c>
      <c r="B2289" s="55" t="s">
        <v>36</v>
      </c>
      <c r="C2289" s="55" t="s">
        <v>37</v>
      </c>
      <c r="D2289" s="55" t="s">
        <v>121</v>
      </c>
      <c r="E2289" s="55" t="s">
        <v>122</v>
      </c>
      <c r="F2289" s="55" t="s">
        <v>123</v>
      </c>
      <c r="G2289" s="55" t="s">
        <v>124</v>
      </c>
      <c r="H2289" s="55" t="s">
        <v>124</v>
      </c>
      <c r="I2289" s="55" t="s">
        <v>42</v>
      </c>
      <c r="J2289" s="55" t="s">
        <v>125</v>
      </c>
      <c r="K2289" s="55" t="s">
        <v>125</v>
      </c>
      <c r="L2289" s="55" t="s">
        <v>43</v>
      </c>
      <c r="M2289" s="55" t="s">
        <v>44</v>
      </c>
      <c r="N2289" s="55" t="s">
        <v>150</v>
      </c>
      <c r="O2289" s="55" t="s">
        <v>42</v>
      </c>
      <c r="P2289" s="55" t="s">
        <v>898</v>
      </c>
      <c r="Q2289" s="55" t="s">
        <v>899</v>
      </c>
      <c r="R2289" s="55" t="s">
        <v>900</v>
      </c>
      <c r="S2289" s="55">
        <v>201310</v>
      </c>
      <c r="T2289" s="55" t="s">
        <v>52</v>
      </c>
      <c r="U2289" s="55">
        <v>0</v>
      </c>
      <c r="V2289" s="56">
        <v>280</v>
      </c>
      <c r="W2289" s="55"/>
      <c r="X2289" s="55"/>
      <c r="Y2289" s="55"/>
      <c r="Z2289" s="55" t="s">
        <v>48</v>
      </c>
      <c r="AA2289" s="55" t="s">
        <v>315</v>
      </c>
      <c r="AB2289" s="55" t="s">
        <v>42</v>
      </c>
      <c r="AC2289" s="55" t="s">
        <v>901</v>
      </c>
      <c r="AD2289" s="55" t="s">
        <v>146</v>
      </c>
      <c r="AE2289" s="55"/>
      <c r="AF2289" s="55" t="s">
        <v>902</v>
      </c>
    </row>
    <row r="2290" spans="1:32" x14ac:dyDescent="0.25">
      <c r="A2290" s="55" t="s">
        <v>35</v>
      </c>
      <c r="B2290" s="55" t="s">
        <v>36</v>
      </c>
      <c r="C2290" s="55" t="s">
        <v>37</v>
      </c>
      <c r="D2290" s="55" t="s">
        <v>121</v>
      </c>
      <c r="E2290" s="55" t="s">
        <v>122</v>
      </c>
      <c r="F2290" s="55" t="s">
        <v>123</v>
      </c>
      <c r="G2290" s="55" t="s">
        <v>124</v>
      </c>
      <c r="H2290" s="55" t="s">
        <v>124</v>
      </c>
      <c r="I2290" s="55" t="s">
        <v>42</v>
      </c>
      <c r="J2290" s="55" t="s">
        <v>125</v>
      </c>
      <c r="K2290" s="55" t="s">
        <v>125</v>
      </c>
      <c r="L2290" s="55" t="s">
        <v>43</v>
      </c>
      <c r="M2290" s="55" t="s">
        <v>44</v>
      </c>
      <c r="N2290" s="55" t="s">
        <v>131</v>
      </c>
      <c r="O2290" s="55" t="s">
        <v>42</v>
      </c>
      <c r="P2290" s="55" t="s">
        <v>311</v>
      </c>
      <c r="Q2290" s="55" t="s">
        <v>922</v>
      </c>
      <c r="R2290" s="55" t="s">
        <v>916</v>
      </c>
      <c r="S2290" s="55">
        <v>201310</v>
      </c>
      <c r="T2290" s="55" t="s">
        <v>47</v>
      </c>
      <c r="U2290" s="55">
        <v>0</v>
      </c>
      <c r="V2290" s="56">
        <v>-3.59</v>
      </c>
      <c r="W2290" s="55"/>
      <c r="X2290" s="55" t="s">
        <v>917</v>
      </c>
      <c r="Y2290" s="55"/>
      <c r="Z2290" s="55" t="s">
        <v>48</v>
      </c>
      <c r="AA2290" s="55" t="s">
        <v>315</v>
      </c>
      <c r="AB2290" s="55" t="s">
        <v>42</v>
      </c>
      <c r="AC2290" s="55" t="s">
        <v>918</v>
      </c>
      <c r="AD2290" s="55" t="s">
        <v>146</v>
      </c>
      <c r="AE2290" s="55"/>
      <c r="AF2290" s="55" t="s">
        <v>316</v>
      </c>
    </row>
    <row r="2291" spans="1:32" x14ac:dyDescent="0.25">
      <c r="A2291" s="55" t="s">
        <v>35</v>
      </c>
      <c r="B2291" s="55" t="s">
        <v>36</v>
      </c>
      <c r="C2291" s="55" t="s">
        <v>37</v>
      </c>
      <c r="D2291" s="55" t="s">
        <v>121</v>
      </c>
      <c r="E2291" s="55" t="s">
        <v>122</v>
      </c>
      <c r="F2291" s="55" t="s">
        <v>123</v>
      </c>
      <c r="G2291" s="55" t="s">
        <v>124</v>
      </c>
      <c r="H2291" s="55" t="s">
        <v>124</v>
      </c>
      <c r="I2291" s="55" t="s">
        <v>42</v>
      </c>
      <c r="J2291" s="55" t="s">
        <v>125</v>
      </c>
      <c r="K2291" s="55" t="s">
        <v>125</v>
      </c>
      <c r="L2291" s="55" t="s">
        <v>43</v>
      </c>
      <c r="M2291" s="55" t="s">
        <v>44</v>
      </c>
      <c r="N2291" s="55" t="s">
        <v>131</v>
      </c>
      <c r="O2291" s="55" t="s">
        <v>290</v>
      </c>
      <c r="P2291" s="55" t="s">
        <v>455</v>
      </c>
      <c r="Q2291" s="55" t="s">
        <v>310</v>
      </c>
      <c r="R2291" s="55" t="s">
        <v>891</v>
      </c>
      <c r="S2291" s="55">
        <v>201310</v>
      </c>
      <c r="T2291" s="55" t="s">
        <v>52</v>
      </c>
      <c r="U2291" s="55">
        <v>0</v>
      </c>
      <c r="V2291" s="56">
        <v>9900</v>
      </c>
      <c r="W2291" s="55"/>
      <c r="X2291" s="55"/>
      <c r="Y2291" s="55"/>
      <c r="Z2291" s="55" t="s">
        <v>48</v>
      </c>
      <c r="AA2291" s="55" t="s">
        <v>144</v>
      </c>
      <c r="AB2291" s="55" t="s">
        <v>42</v>
      </c>
      <c r="AC2291" s="55" t="s">
        <v>892</v>
      </c>
      <c r="AD2291" s="55" t="s">
        <v>146</v>
      </c>
      <c r="AE2291" s="55"/>
      <c r="AF2291" s="55" t="s">
        <v>458</v>
      </c>
    </row>
    <row r="2292" spans="1:32" x14ac:dyDescent="0.25">
      <c r="A2292" s="55" t="s">
        <v>35</v>
      </c>
      <c r="B2292" s="55" t="s">
        <v>36</v>
      </c>
      <c r="C2292" s="55" t="s">
        <v>37</v>
      </c>
      <c r="D2292" s="55" t="s">
        <v>121</v>
      </c>
      <c r="E2292" s="55" t="s">
        <v>122</v>
      </c>
      <c r="F2292" s="55" t="s">
        <v>123</v>
      </c>
      <c r="G2292" s="55" t="s">
        <v>124</v>
      </c>
      <c r="H2292" s="55" t="s">
        <v>124</v>
      </c>
      <c r="I2292" s="55" t="s">
        <v>42</v>
      </c>
      <c r="J2292" s="55" t="s">
        <v>125</v>
      </c>
      <c r="K2292" s="55" t="s">
        <v>125</v>
      </c>
      <c r="L2292" s="55" t="s">
        <v>43</v>
      </c>
      <c r="M2292" s="55" t="s">
        <v>44</v>
      </c>
      <c r="N2292" s="55" t="s">
        <v>131</v>
      </c>
      <c r="O2292" s="55" t="s">
        <v>138</v>
      </c>
      <c r="P2292" s="55" t="s">
        <v>303</v>
      </c>
      <c r="Q2292" s="55" t="s">
        <v>893</v>
      </c>
      <c r="R2292" s="55" t="s">
        <v>894</v>
      </c>
      <c r="S2292" s="55">
        <v>201310</v>
      </c>
      <c r="T2292" s="55" t="s">
        <v>52</v>
      </c>
      <c r="U2292" s="55">
        <v>0</v>
      </c>
      <c r="V2292" s="56">
        <v>181</v>
      </c>
      <c r="W2292" s="55"/>
      <c r="X2292" s="55"/>
      <c r="Y2292" s="55"/>
      <c r="Z2292" s="55" t="s">
        <v>48</v>
      </c>
      <c r="AA2292" s="55" t="s">
        <v>144</v>
      </c>
      <c r="AB2292" s="55" t="s">
        <v>42</v>
      </c>
      <c r="AC2292" s="55" t="s">
        <v>895</v>
      </c>
      <c r="AD2292" s="55" t="s">
        <v>146</v>
      </c>
      <c r="AE2292" s="55"/>
      <c r="AF2292" s="55" t="s">
        <v>307</v>
      </c>
    </row>
    <row r="2293" spans="1:32" x14ac:dyDescent="0.25">
      <c r="A2293" s="55" t="s">
        <v>35</v>
      </c>
      <c r="B2293" s="55" t="s">
        <v>36</v>
      </c>
      <c r="C2293" s="55" t="s">
        <v>37</v>
      </c>
      <c r="D2293" s="55" t="s">
        <v>121</v>
      </c>
      <c r="E2293" s="55" t="s">
        <v>122</v>
      </c>
      <c r="F2293" s="55" t="s">
        <v>123</v>
      </c>
      <c r="G2293" s="55" t="s">
        <v>124</v>
      </c>
      <c r="H2293" s="55" t="s">
        <v>124</v>
      </c>
      <c r="I2293" s="55" t="s">
        <v>42</v>
      </c>
      <c r="J2293" s="55" t="s">
        <v>125</v>
      </c>
      <c r="K2293" s="55" t="s">
        <v>125</v>
      </c>
      <c r="L2293" s="55" t="s">
        <v>43</v>
      </c>
      <c r="M2293" s="55" t="s">
        <v>44</v>
      </c>
      <c r="N2293" s="55" t="s">
        <v>131</v>
      </c>
      <c r="O2293" s="55" t="s">
        <v>138</v>
      </c>
      <c r="P2293" s="55" t="s">
        <v>303</v>
      </c>
      <c r="Q2293" s="55" t="s">
        <v>893</v>
      </c>
      <c r="R2293" s="55" t="s">
        <v>894</v>
      </c>
      <c r="S2293" s="55">
        <v>201310</v>
      </c>
      <c r="T2293" s="55" t="s">
        <v>52</v>
      </c>
      <c r="U2293" s="55">
        <v>0</v>
      </c>
      <c r="V2293" s="56">
        <v>243.87</v>
      </c>
      <c r="W2293" s="55"/>
      <c r="X2293" s="55"/>
      <c r="Y2293" s="55"/>
      <c r="Z2293" s="55" t="s">
        <v>48</v>
      </c>
      <c r="AA2293" s="55" t="s">
        <v>144</v>
      </c>
      <c r="AB2293" s="55" t="s">
        <v>42</v>
      </c>
      <c r="AC2293" s="55" t="s">
        <v>895</v>
      </c>
      <c r="AD2293" s="55" t="s">
        <v>146</v>
      </c>
      <c r="AE2293" s="55"/>
      <c r="AF2293" s="55" t="s">
        <v>307</v>
      </c>
    </row>
    <row r="2294" spans="1:32" x14ac:dyDescent="0.25">
      <c r="A2294" s="55" t="s">
        <v>35</v>
      </c>
      <c r="B2294" s="55" t="s">
        <v>36</v>
      </c>
      <c r="C2294" s="55" t="s">
        <v>37</v>
      </c>
      <c r="D2294" s="55" t="s">
        <v>121</v>
      </c>
      <c r="E2294" s="55" t="s">
        <v>122</v>
      </c>
      <c r="F2294" s="55" t="s">
        <v>123</v>
      </c>
      <c r="G2294" s="55" t="s">
        <v>124</v>
      </c>
      <c r="H2294" s="55" t="s">
        <v>124</v>
      </c>
      <c r="I2294" s="55" t="s">
        <v>42</v>
      </c>
      <c r="J2294" s="55" t="s">
        <v>125</v>
      </c>
      <c r="K2294" s="55" t="s">
        <v>125</v>
      </c>
      <c r="L2294" s="55" t="s">
        <v>43</v>
      </c>
      <c r="M2294" s="55" t="s">
        <v>44</v>
      </c>
      <c r="N2294" s="55" t="s">
        <v>131</v>
      </c>
      <c r="O2294" s="55" t="s">
        <v>138</v>
      </c>
      <c r="P2294" s="55" t="s">
        <v>303</v>
      </c>
      <c r="Q2294" s="55" t="s">
        <v>310</v>
      </c>
      <c r="R2294" s="55" t="s">
        <v>894</v>
      </c>
      <c r="S2294" s="55">
        <v>201310</v>
      </c>
      <c r="T2294" s="55" t="s">
        <v>52</v>
      </c>
      <c r="U2294" s="55">
        <v>0</v>
      </c>
      <c r="V2294" s="56">
        <v>2000</v>
      </c>
      <c r="W2294" s="55"/>
      <c r="X2294" s="55"/>
      <c r="Y2294" s="55"/>
      <c r="Z2294" s="55" t="s">
        <v>48</v>
      </c>
      <c r="AA2294" s="55" t="s">
        <v>144</v>
      </c>
      <c r="AB2294" s="55" t="s">
        <v>42</v>
      </c>
      <c r="AC2294" s="55" t="s">
        <v>895</v>
      </c>
      <c r="AD2294" s="55" t="s">
        <v>146</v>
      </c>
      <c r="AE2294" s="55"/>
      <c r="AF2294" s="55" t="s">
        <v>307</v>
      </c>
    </row>
    <row r="2295" spans="1:32" x14ac:dyDescent="0.25">
      <c r="A2295" s="55" t="s">
        <v>35</v>
      </c>
      <c r="B2295" s="55" t="s">
        <v>36</v>
      </c>
      <c r="C2295" s="55" t="s">
        <v>37</v>
      </c>
      <c r="D2295" s="55" t="s">
        <v>121</v>
      </c>
      <c r="E2295" s="55" t="s">
        <v>122</v>
      </c>
      <c r="F2295" s="55" t="s">
        <v>123</v>
      </c>
      <c r="G2295" s="55" t="s">
        <v>124</v>
      </c>
      <c r="H2295" s="55" t="s">
        <v>124</v>
      </c>
      <c r="I2295" s="55" t="s">
        <v>42</v>
      </c>
      <c r="J2295" s="55" t="s">
        <v>125</v>
      </c>
      <c r="K2295" s="55" t="s">
        <v>125</v>
      </c>
      <c r="L2295" s="55" t="s">
        <v>43</v>
      </c>
      <c r="M2295" s="55" t="s">
        <v>44</v>
      </c>
      <c r="N2295" s="55" t="s">
        <v>131</v>
      </c>
      <c r="O2295" s="55" t="s">
        <v>138</v>
      </c>
      <c r="P2295" s="55" t="s">
        <v>303</v>
      </c>
      <c r="Q2295" s="55" t="s">
        <v>310</v>
      </c>
      <c r="R2295" s="55" t="s">
        <v>894</v>
      </c>
      <c r="S2295" s="55">
        <v>201310</v>
      </c>
      <c r="T2295" s="55" t="s">
        <v>52</v>
      </c>
      <c r="U2295" s="55">
        <v>0</v>
      </c>
      <c r="V2295" s="56">
        <v>2716.85</v>
      </c>
      <c r="W2295" s="55"/>
      <c r="X2295" s="55"/>
      <c r="Y2295" s="55"/>
      <c r="Z2295" s="55" t="s">
        <v>48</v>
      </c>
      <c r="AA2295" s="55" t="s">
        <v>144</v>
      </c>
      <c r="AB2295" s="55" t="s">
        <v>42</v>
      </c>
      <c r="AC2295" s="55" t="s">
        <v>895</v>
      </c>
      <c r="AD2295" s="55" t="s">
        <v>146</v>
      </c>
      <c r="AE2295" s="55"/>
      <c r="AF2295" s="55" t="s">
        <v>307</v>
      </c>
    </row>
    <row r="2296" spans="1:32" x14ac:dyDescent="0.25">
      <c r="A2296" s="55" t="s">
        <v>35</v>
      </c>
      <c r="B2296" s="55" t="s">
        <v>36</v>
      </c>
      <c r="C2296" s="55" t="s">
        <v>37</v>
      </c>
      <c r="D2296" s="55" t="s">
        <v>121</v>
      </c>
      <c r="E2296" s="55" t="s">
        <v>122</v>
      </c>
      <c r="F2296" s="55" t="s">
        <v>123</v>
      </c>
      <c r="G2296" s="55" t="s">
        <v>124</v>
      </c>
      <c r="H2296" s="55" t="s">
        <v>124</v>
      </c>
      <c r="I2296" s="55" t="s">
        <v>42</v>
      </c>
      <c r="J2296" s="55" t="s">
        <v>125</v>
      </c>
      <c r="K2296" s="55" t="s">
        <v>125</v>
      </c>
      <c r="L2296" s="55" t="s">
        <v>43</v>
      </c>
      <c r="M2296" s="55" t="s">
        <v>44</v>
      </c>
      <c r="N2296" s="55" t="s">
        <v>126</v>
      </c>
      <c r="O2296" s="55" t="s">
        <v>127</v>
      </c>
      <c r="P2296" s="55" t="s">
        <v>472</v>
      </c>
      <c r="Q2296" s="55" t="s">
        <v>167</v>
      </c>
      <c r="R2296" s="55" t="s">
        <v>896</v>
      </c>
      <c r="S2296" s="55">
        <v>201310</v>
      </c>
      <c r="T2296" s="55" t="s">
        <v>52</v>
      </c>
      <c r="U2296" s="55">
        <v>0</v>
      </c>
      <c r="V2296" s="56">
        <v>12.43</v>
      </c>
      <c r="W2296" s="55"/>
      <c r="X2296" s="55"/>
      <c r="Y2296" s="55"/>
      <c r="Z2296" s="55" t="s">
        <v>48</v>
      </c>
      <c r="AA2296" s="55" t="s">
        <v>168</v>
      </c>
      <c r="AB2296" s="55" t="s">
        <v>42</v>
      </c>
      <c r="AC2296" s="55" t="s">
        <v>897</v>
      </c>
      <c r="AD2296" s="55" t="s">
        <v>146</v>
      </c>
      <c r="AE2296" s="55"/>
      <c r="AF2296" s="55" t="s">
        <v>475</v>
      </c>
    </row>
    <row r="2297" spans="1:32" x14ac:dyDescent="0.25">
      <c r="A2297" s="55" t="s">
        <v>35</v>
      </c>
      <c r="B2297" s="55" t="s">
        <v>36</v>
      </c>
      <c r="C2297" s="55" t="s">
        <v>37</v>
      </c>
      <c r="D2297" s="55" t="s">
        <v>121</v>
      </c>
      <c r="E2297" s="55" t="s">
        <v>122</v>
      </c>
      <c r="F2297" s="55" t="s">
        <v>123</v>
      </c>
      <c r="G2297" s="55" t="s">
        <v>124</v>
      </c>
      <c r="H2297" s="55" t="s">
        <v>124</v>
      </c>
      <c r="I2297" s="55" t="s">
        <v>42</v>
      </c>
      <c r="J2297" s="55" t="s">
        <v>125</v>
      </c>
      <c r="K2297" s="55" t="s">
        <v>125</v>
      </c>
      <c r="L2297" s="55" t="s">
        <v>43</v>
      </c>
      <c r="M2297" s="55" t="s">
        <v>44</v>
      </c>
      <c r="N2297" s="55" t="s">
        <v>126</v>
      </c>
      <c r="O2297" s="55" t="s">
        <v>127</v>
      </c>
      <c r="P2297" s="55" t="s">
        <v>472</v>
      </c>
      <c r="Q2297" s="55" t="s">
        <v>167</v>
      </c>
      <c r="R2297" s="55" t="s">
        <v>896</v>
      </c>
      <c r="S2297" s="55">
        <v>201310</v>
      </c>
      <c r="T2297" s="55" t="s">
        <v>52</v>
      </c>
      <c r="U2297" s="55">
        <v>0</v>
      </c>
      <c r="V2297" s="56">
        <v>16.95</v>
      </c>
      <c r="W2297" s="55"/>
      <c r="X2297" s="55"/>
      <c r="Y2297" s="55"/>
      <c r="Z2297" s="55" t="s">
        <v>48</v>
      </c>
      <c r="AA2297" s="55" t="s">
        <v>168</v>
      </c>
      <c r="AB2297" s="55" t="s">
        <v>42</v>
      </c>
      <c r="AC2297" s="55" t="s">
        <v>897</v>
      </c>
      <c r="AD2297" s="55" t="s">
        <v>146</v>
      </c>
      <c r="AE2297" s="55"/>
      <c r="AF2297" s="55" t="s">
        <v>475</v>
      </c>
    </row>
    <row r="2298" spans="1:32" x14ac:dyDescent="0.25">
      <c r="A2298" s="55" t="s">
        <v>35</v>
      </c>
      <c r="B2298" s="55" t="s">
        <v>36</v>
      </c>
      <c r="C2298" s="55" t="s">
        <v>37</v>
      </c>
      <c r="D2298" s="55" t="s">
        <v>121</v>
      </c>
      <c r="E2298" s="55" t="s">
        <v>122</v>
      </c>
      <c r="F2298" s="55" t="s">
        <v>123</v>
      </c>
      <c r="G2298" s="55" t="s">
        <v>124</v>
      </c>
      <c r="H2298" s="55" t="s">
        <v>124</v>
      </c>
      <c r="I2298" s="55" t="s">
        <v>42</v>
      </c>
      <c r="J2298" s="55" t="s">
        <v>125</v>
      </c>
      <c r="K2298" s="55" t="s">
        <v>125</v>
      </c>
      <c r="L2298" s="55" t="s">
        <v>43</v>
      </c>
      <c r="M2298" s="55" t="s">
        <v>44</v>
      </c>
      <c r="N2298" s="55" t="s">
        <v>126</v>
      </c>
      <c r="O2298" s="55" t="s">
        <v>127</v>
      </c>
      <c r="P2298" s="55" t="s">
        <v>472</v>
      </c>
      <c r="Q2298" s="55" t="s">
        <v>167</v>
      </c>
      <c r="R2298" s="55" t="s">
        <v>896</v>
      </c>
      <c r="S2298" s="55">
        <v>201310</v>
      </c>
      <c r="T2298" s="55" t="s">
        <v>52</v>
      </c>
      <c r="U2298" s="55">
        <v>0</v>
      </c>
      <c r="V2298" s="56">
        <v>8.48</v>
      </c>
      <c r="W2298" s="55"/>
      <c r="X2298" s="55"/>
      <c r="Y2298" s="55"/>
      <c r="Z2298" s="55" t="s">
        <v>48</v>
      </c>
      <c r="AA2298" s="55" t="s">
        <v>168</v>
      </c>
      <c r="AB2298" s="55" t="s">
        <v>42</v>
      </c>
      <c r="AC2298" s="55" t="s">
        <v>897</v>
      </c>
      <c r="AD2298" s="55" t="s">
        <v>146</v>
      </c>
      <c r="AE2298" s="55"/>
      <c r="AF2298" s="55" t="s">
        <v>475</v>
      </c>
    </row>
    <row r="2299" spans="1:32" x14ac:dyDescent="0.25">
      <c r="A2299" s="55" t="s">
        <v>35</v>
      </c>
      <c r="B2299" s="55" t="s">
        <v>36</v>
      </c>
      <c r="C2299" s="55" t="s">
        <v>37</v>
      </c>
      <c r="D2299" s="55" t="s">
        <v>121</v>
      </c>
      <c r="E2299" s="55" t="s">
        <v>122</v>
      </c>
      <c r="F2299" s="55" t="s">
        <v>123</v>
      </c>
      <c r="G2299" s="55" t="s">
        <v>124</v>
      </c>
      <c r="H2299" s="55" t="s">
        <v>124</v>
      </c>
      <c r="I2299" s="55" t="s">
        <v>42</v>
      </c>
      <c r="J2299" s="55" t="s">
        <v>125</v>
      </c>
      <c r="K2299" s="55" t="s">
        <v>125</v>
      </c>
      <c r="L2299" s="55" t="s">
        <v>43</v>
      </c>
      <c r="M2299" s="55" t="s">
        <v>44</v>
      </c>
      <c r="N2299" s="55" t="s">
        <v>126</v>
      </c>
      <c r="O2299" s="55" t="s">
        <v>127</v>
      </c>
      <c r="P2299" s="55" t="s">
        <v>472</v>
      </c>
      <c r="Q2299" s="55" t="s">
        <v>167</v>
      </c>
      <c r="R2299" s="55" t="s">
        <v>896</v>
      </c>
      <c r="S2299" s="55">
        <v>201310</v>
      </c>
      <c r="T2299" s="55" t="s">
        <v>52</v>
      </c>
      <c r="U2299" s="55">
        <v>0</v>
      </c>
      <c r="V2299" s="56">
        <v>11.87</v>
      </c>
      <c r="W2299" s="55"/>
      <c r="X2299" s="55"/>
      <c r="Y2299" s="55"/>
      <c r="Z2299" s="55" t="s">
        <v>48</v>
      </c>
      <c r="AA2299" s="55" t="s">
        <v>168</v>
      </c>
      <c r="AB2299" s="55" t="s">
        <v>42</v>
      </c>
      <c r="AC2299" s="55" t="s">
        <v>897</v>
      </c>
      <c r="AD2299" s="55" t="s">
        <v>146</v>
      </c>
      <c r="AE2299" s="55"/>
      <c r="AF2299" s="55" t="s">
        <v>475</v>
      </c>
    </row>
    <row r="2300" spans="1:32" x14ac:dyDescent="0.25">
      <c r="A2300" s="55" t="s">
        <v>35</v>
      </c>
      <c r="B2300" s="55" t="s">
        <v>36</v>
      </c>
      <c r="C2300" s="55" t="s">
        <v>37</v>
      </c>
      <c r="D2300" s="55" t="s">
        <v>121</v>
      </c>
      <c r="E2300" s="55" t="s">
        <v>122</v>
      </c>
      <c r="F2300" s="55" t="s">
        <v>123</v>
      </c>
      <c r="G2300" s="55" t="s">
        <v>124</v>
      </c>
      <c r="H2300" s="55" t="s">
        <v>124</v>
      </c>
      <c r="I2300" s="55" t="s">
        <v>42</v>
      </c>
      <c r="J2300" s="55" t="s">
        <v>125</v>
      </c>
      <c r="K2300" s="55" t="s">
        <v>125</v>
      </c>
      <c r="L2300" s="55" t="s">
        <v>43</v>
      </c>
      <c r="M2300" s="55" t="s">
        <v>44</v>
      </c>
      <c r="N2300" s="55" t="s">
        <v>126</v>
      </c>
      <c r="O2300" s="55" t="s">
        <v>127</v>
      </c>
      <c r="P2300" s="55" t="s">
        <v>472</v>
      </c>
      <c r="Q2300" s="55" t="s">
        <v>167</v>
      </c>
      <c r="R2300" s="55" t="s">
        <v>896</v>
      </c>
      <c r="S2300" s="55">
        <v>201310</v>
      </c>
      <c r="T2300" s="55" t="s">
        <v>52</v>
      </c>
      <c r="U2300" s="55">
        <v>0</v>
      </c>
      <c r="V2300" s="56">
        <v>20.34</v>
      </c>
      <c r="W2300" s="55"/>
      <c r="X2300" s="55"/>
      <c r="Y2300" s="55"/>
      <c r="Z2300" s="55" t="s">
        <v>48</v>
      </c>
      <c r="AA2300" s="55" t="s">
        <v>168</v>
      </c>
      <c r="AB2300" s="55" t="s">
        <v>42</v>
      </c>
      <c r="AC2300" s="55" t="s">
        <v>897</v>
      </c>
      <c r="AD2300" s="55" t="s">
        <v>146</v>
      </c>
      <c r="AE2300" s="55"/>
      <c r="AF2300" s="55" t="s">
        <v>475</v>
      </c>
    </row>
    <row r="2301" spans="1:32" x14ac:dyDescent="0.25">
      <c r="A2301" s="55" t="s">
        <v>35</v>
      </c>
      <c r="B2301" s="55" t="s">
        <v>36</v>
      </c>
      <c r="C2301" s="55" t="s">
        <v>37</v>
      </c>
      <c r="D2301" s="55" t="s">
        <v>121</v>
      </c>
      <c r="E2301" s="55" t="s">
        <v>122</v>
      </c>
      <c r="F2301" s="55" t="s">
        <v>123</v>
      </c>
      <c r="G2301" s="55" t="s">
        <v>124</v>
      </c>
      <c r="H2301" s="55" t="s">
        <v>124</v>
      </c>
      <c r="I2301" s="55" t="s">
        <v>42</v>
      </c>
      <c r="J2301" s="55" t="s">
        <v>125</v>
      </c>
      <c r="K2301" s="55" t="s">
        <v>125</v>
      </c>
      <c r="L2301" s="55" t="s">
        <v>43</v>
      </c>
      <c r="M2301" s="55" t="s">
        <v>44</v>
      </c>
      <c r="N2301" s="55" t="s">
        <v>126</v>
      </c>
      <c r="O2301" s="55" t="s">
        <v>127</v>
      </c>
      <c r="P2301" s="55" t="s">
        <v>472</v>
      </c>
      <c r="Q2301" s="55" t="s">
        <v>167</v>
      </c>
      <c r="R2301" s="55" t="s">
        <v>896</v>
      </c>
      <c r="S2301" s="55">
        <v>201310</v>
      </c>
      <c r="T2301" s="55" t="s">
        <v>52</v>
      </c>
      <c r="U2301" s="55">
        <v>0</v>
      </c>
      <c r="V2301" s="56">
        <v>10.17</v>
      </c>
      <c r="W2301" s="55"/>
      <c r="X2301" s="55"/>
      <c r="Y2301" s="55"/>
      <c r="Z2301" s="55" t="s">
        <v>48</v>
      </c>
      <c r="AA2301" s="55" t="s">
        <v>168</v>
      </c>
      <c r="AB2301" s="55" t="s">
        <v>42</v>
      </c>
      <c r="AC2301" s="55" t="s">
        <v>897</v>
      </c>
      <c r="AD2301" s="55" t="s">
        <v>146</v>
      </c>
      <c r="AE2301" s="55"/>
      <c r="AF2301" s="55" t="s">
        <v>475</v>
      </c>
    </row>
    <row r="2302" spans="1:32" x14ac:dyDescent="0.25">
      <c r="A2302" s="55" t="s">
        <v>35</v>
      </c>
      <c r="B2302" s="55" t="s">
        <v>36</v>
      </c>
      <c r="C2302" s="55" t="s">
        <v>37</v>
      </c>
      <c r="D2302" s="55" t="s">
        <v>121</v>
      </c>
      <c r="E2302" s="55" t="s">
        <v>122</v>
      </c>
      <c r="F2302" s="55" t="s">
        <v>123</v>
      </c>
      <c r="G2302" s="55" t="s">
        <v>124</v>
      </c>
      <c r="H2302" s="55" t="s">
        <v>124</v>
      </c>
      <c r="I2302" s="55" t="s">
        <v>42</v>
      </c>
      <c r="J2302" s="55" t="s">
        <v>125</v>
      </c>
      <c r="K2302" s="55" t="s">
        <v>125</v>
      </c>
      <c r="L2302" s="55" t="s">
        <v>43</v>
      </c>
      <c r="M2302" s="55" t="s">
        <v>44</v>
      </c>
      <c r="N2302" s="55" t="s">
        <v>126</v>
      </c>
      <c r="O2302" s="55" t="s">
        <v>127</v>
      </c>
      <c r="P2302" s="55" t="s">
        <v>472</v>
      </c>
      <c r="Q2302" s="55" t="s">
        <v>167</v>
      </c>
      <c r="R2302" s="55" t="s">
        <v>896</v>
      </c>
      <c r="S2302" s="55">
        <v>201310</v>
      </c>
      <c r="T2302" s="55" t="s">
        <v>52</v>
      </c>
      <c r="U2302" s="55">
        <v>0</v>
      </c>
      <c r="V2302" s="56">
        <v>14.69</v>
      </c>
      <c r="W2302" s="55"/>
      <c r="X2302" s="55"/>
      <c r="Y2302" s="55"/>
      <c r="Z2302" s="55" t="s">
        <v>48</v>
      </c>
      <c r="AA2302" s="55" t="s">
        <v>168</v>
      </c>
      <c r="AB2302" s="55" t="s">
        <v>42</v>
      </c>
      <c r="AC2302" s="55" t="s">
        <v>897</v>
      </c>
      <c r="AD2302" s="55" t="s">
        <v>146</v>
      </c>
      <c r="AE2302" s="55"/>
      <c r="AF2302" s="55" t="s">
        <v>475</v>
      </c>
    </row>
    <row r="2303" spans="1:32" x14ac:dyDescent="0.25">
      <c r="A2303" s="55" t="s">
        <v>35</v>
      </c>
      <c r="B2303" s="55" t="s">
        <v>36</v>
      </c>
      <c r="C2303" s="55" t="s">
        <v>37</v>
      </c>
      <c r="D2303" s="55" t="s">
        <v>121</v>
      </c>
      <c r="E2303" s="55" t="s">
        <v>122</v>
      </c>
      <c r="F2303" s="55" t="s">
        <v>123</v>
      </c>
      <c r="G2303" s="55" t="s">
        <v>124</v>
      </c>
      <c r="H2303" s="55" t="s">
        <v>124</v>
      </c>
      <c r="I2303" s="55" t="s">
        <v>42</v>
      </c>
      <c r="J2303" s="55" t="s">
        <v>125</v>
      </c>
      <c r="K2303" s="55" t="s">
        <v>125</v>
      </c>
      <c r="L2303" s="55" t="s">
        <v>43</v>
      </c>
      <c r="M2303" s="55" t="s">
        <v>44</v>
      </c>
      <c r="N2303" s="55" t="s">
        <v>150</v>
      </c>
      <c r="O2303" s="55" t="s">
        <v>42</v>
      </c>
      <c r="P2303" s="55" t="s">
        <v>903</v>
      </c>
      <c r="Q2303" s="55" t="s">
        <v>904</v>
      </c>
      <c r="R2303" s="55" t="s">
        <v>905</v>
      </c>
      <c r="S2303" s="55">
        <v>201310</v>
      </c>
      <c r="T2303" s="55" t="s">
        <v>52</v>
      </c>
      <c r="U2303" s="55">
        <v>0</v>
      </c>
      <c r="V2303" s="56">
        <v>45</v>
      </c>
      <c r="W2303" s="55"/>
      <c r="X2303" s="55"/>
      <c r="Y2303" s="55"/>
      <c r="Z2303" s="55" t="s">
        <v>48</v>
      </c>
      <c r="AA2303" s="55" t="s">
        <v>315</v>
      </c>
      <c r="AB2303" s="55" t="s">
        <v>42</v>
      </c>
      <c r="AC2303" s="55" t="s">
        <v>906</v>
      </c>
      <c r="AD2303" s="55" t="s">
        <v>146</v>
      </c>
      <c r="AE2303" s="55"/>
      <c r="AF2303" s="55" t="s">
        <v>907</v>
      </c>
    </row>
    <row r="2304" spans="1:32" x14ac:dyDescent="0.25">
      <c r="A2304" s="55" t="s">
        <v>35</v>
      </c>
      <c r="B2304" s="55" t="s">
        <v>36</v>
      </c>
      <c r="C2304" s="55" t="s">
        <v>37</v>
      </c>
      <c r="D2304" s="55" t="s">
        <v>121</v>
      </c>
      <c r="E2304" s="55" t="s">
        <v>122</v>
      </c>
      <c r="F2304" s="55" t="s">
        <v>123</v>
      </c>
      <c r="G2304" s="55" t="s">
        <v>124</v>
      </c>
      <c r="H2304" s="55" t="s">
        <v>124</v>
      </c>
      <c r="I2304" s="55" t="s">
        <v>42</v>
      </c>
      <c r="J2304" s="55" t="s">
        <v>125</v>
      </c>
      <c r="K2304" s="55" t="s">
        <v>125</v>
      </c>
      <c r="L2304" s="55" t="s">
        <v>43</v>
      </c>
      <c r="M2304" s="55" t="s">
        <v>44</v>
      </c>
      <c r="N2304" s="55" t="s">
        <v>131</v>
      </c>
      <c r="O2304" s="55" t="s">
        <v>42</v>
      </c>
      <c r="P2304" s="55" t="s">
        <v>141</v>
      </c>
      <c r="Q2304" s="55" t="s">
        <v>169</v>
      </c>
      <c r="R2304" s="55" t="s">
        <v>908</v>
      </c>
      <c r="S2304" s="55">
        <v>201310</v>
      </c>
      <c r="T2304" s="55" t="s">
        <v>52</v>
      </c>
      <c r="U2304" s="55">
        <v>0</v>
      </c>
      <c r="V2304" s="56">
        <v>4.33</v>
      </c>
      <c r="W2304" s="55"/>
      <c r="X2304" s="55"/>
      <c r="Y2304" s="55"/>
      <c r="Z2304" s="55" t="s">
        <v>48</v>
      </c>
      <c r="AA2304" s="55" t="s">
        <v>144</v>
      </c>
      <c r="AB2304" s="55" t="s">
        <v>42</v>
      </c>
      <c r="AC2304" s="55" t="s">
        <v>909</v>
      </c>
      <c r="AD2304" s="55" t="s">
        <v>146</v>
      </c>
      <c r="AE2304" s="55"/>
      <c r="AF2304" s="55" t="s">
        <v>147</v>
      </c>
    </row>
    <row r="2305" spans="1:32" x14ac:dyDescent="0.25">
      <c r="A2305" s="55" t="s">
        <v>35</v>
      </c>
      <c r="B2305" s="55" t="s">
        <v>36</v>
      </c>
      <c r="C2305" s="55" t="s">
        <v>37</v>
      </c>
      <c r="D2305" s="55" t="s">
        <v>121</v>
      </c>
      <c r="E2305" s="55" t="s">
        <v>122</v>
      </c>
      <c r="F2305" s="55" t="s">
        <v>123</v>
      </c>
      <c r="G2305" s="55" t="s">
        <v>124</v>
      </c>
      <c r="H2305" s="55" t="s">
        <v>124</v>
      </c>
      <c r="I2305" s="55" t="s">
        <v>42</v>
      </c>
      <c r="J2305" s="55" t="s">
        <v>125</v>
      </c>
      <c r="K2305" s="55" t="s">
        <v>125</v>
      </c>
      <c r="L2305" s="55" t="s">
        <v>43</v>
      </c>
      <c r="M2305" s="55" t="s">
        <v>44</v>
      </c>
      <c r="N2305" s="55" t="s">
        <v>131</v>
      </c>
      <c r="O2305" s="55" t="s">
        <v>42</v>
      </c>
      <c r="P2305" s="55" t="s">
        <v>141</v>
      </c>
      <c r="Q2305" s="55" t="s">
        <v>142</v>
      </c>
      <c r="R2305" s="55" t="s">
        <v>908</v>
      </c>
      <c r="S2305" s="55">
        <v>201310</v>
      </c>
      <c r="T2305" s="55" t="s">
        <v>52</v>
      </c>
      <c r="U2305" s="55">
        <v>0</v>
      </c>
      <c r="V2305" s="56">
        <v>2007.08</v>
      </c>
      <c r="W2305" s="55"/>
      <c r="X2305" s="55"/>
      <c r="Y2305" s="55"/>
      <c r="Z2305" s="55" t="s">
        <v>48</v>
      </c>
      <c r="AA2305" s="55" t="s">
        <v>144</v>
      </c>
      <c r="AB2305" s="55" t="s">
        <v>42</v>
      </c>
      <c r="AC2305" s="55" t="s">
        <v>909</v>
      </c>
      <c r="AD2305" s="55" t="s">
        <v>146</v>
      </c>
      <c r="AE2305" s="55"/>
      <c r="AF2305" s="55" t="s">
        <v>147</v>
      </c>
    </row>
    <row r="2306" spans="1:32" x14ac:dyDescent="0.25">
      <c r="A2306" s="55" t="s">
        <v>35</v>
      </c>
      <c r="B2306" s="55" t="s">
        <v>36</v>
      </c>
      <c r="C2306" s="55" t="s">
        <v>37</v>
      </c>
      <c r="D2306" s="55" t="s">
        <v>121</v>
      </c>
      <c r="E2306" s="55" t="s">
        <v>122</v>
      </c>
      <c r="F2306" s="55" t="s">
        <v>123</v>
      </c>
      <c r="G2306" s="55" t="s">
        <v>124</v>
      </c>
      <c r="H2306" s="55" t="s">
        <v>124</v>
      </c>
      <c r="I2306" s="55" t="s">
        <v>42</v>
      </c>
      <c r="J2306" s="55" t="s">
        <v>125</v>
      </c>
      <c r="K2306" s="55" t="s">
        <v>125</v>
      </c>
      <c r="L2306" s="55" t="s">
        <v>43</v>
      </c>
      <c r="M2306" s="55" t="s">
        <v>44</v>
      </c>
      <c r="N2306" s="55" t="s">
        <v>131</v>
      </c>
      <c r="O2306" s="55" t="s">
        <v>127</v>
      </c>
      <c r="P2306" s="55" t="s">
        <v>472</v>
      </c>
      <c r="Q2306" s="55" t="s">
        <v>708</v>
      </c>
      <c r="R2306" s="55" t="s">
        <v>910</v>
      </c>
      <c r="S2306" s="55">
        <v>201310</v>
      </c>
      <c r="T2306" s="55" t="s">
        <v>52</v>
      </c>
      <c r="U2306" s="55">
        <v>0</v>
      </c>
      <c r="V2306" s="56">
        <v>2900</v>
      </c>
      <c r="W2306" s="55"/>
      <c r="X2306" s="55"/>
      <c r="Y2306" s="55"/>
      <c r="Z2306" s="55" t="s">
        <v>48</v>
      </c>
      <c r="AA2306" s="55" t="s">
        <v>144</v>
      </c>
      <c r="AB2306" s="55" t="s">
        <v>42</v>
      </c>
      <c r="AC2306" s="55" t="s">
        <v>909</v>
      </c>
      <c r="AD2306" s="55" t="s">
        <v>146</v>
      </c>
      <c r="AE2306" s="55"/>
      <c r="AF2306" s="55" t="s">
        <v>475</v>
      </c>
    </row>
    <row r="2307" spans="1:32" x14ac:dyDescent="0.25">
      <c r="A2307" s="55" t="s">
        <v>35</v>
      </c>
      <c r="B2307" s="55" t="s">
        <v>36</v>
      </c>
      <c r="C2307" s="55" t="s">
        <v>37</v>
      </c>
      <c r="D2307" s="55" t="s">
        <v>121</v>
      </c>
      <c r="E2307" s="55" t="s">
        <v>122</v>
      </c>
      <c r="F2307" s="55" t="s">
        <v>123</v>
      </c>
      <c r="G2307" s="55" t="s">
        <v>124</v>
      </c>
      <c r="H2307" s="55" t="s">
        <v>124</v>
      </c>
      <c r="I2307" s="55" t="s">
        <v>42</v>
      </c>
      <c r="J2307" s="55" t="s">
        <v>125</v>
      </c>
      <c r="K2307" s="55" t="s">
        <v>125</v>
      </c>
      <c r="L2307" s="55" t="s">
        <v>43</v>
      </c>
      <c r="M2307" s="55" t="s">
        <v>44</v>
      </c>
      <c r="N2307" s="55" t="s">
        <v>136</v>
      </c>
      <c r="O2307" s="55" t="s">
        <v>42</v>
      </c>
      <c r="P2307" s="55" t="s">
        <v>141</v>
      </c>
      <c r="Q2307" s="55" t="s">
        <v>911</v>
      </c>
      <c r="R2307" s="55" t="s">
        <v>908</v>
      </c>
      <c r="S2307" s="55">
        <v>201310</v>
      </c>
      <c r="T2307" s="55" t="s">
        <v>52</v>
      </c>
      <c r="U2307" s="55">
        <v>0</v>
      </c>
      <c r="V2307" s="56">
        <v>281.5</v>
      </c>
      <c r="W2307" s="55"/>
      <c r="X2307" s="55"/>
      <c r="Y2307" s="55"/>
      <c r="Z2307" s="55" t="s">
        <v>48</v>
      </c>
      <c r="AA2307" s="55" t="s">
        <v>144</v>
      </c>
      <c r="AB2307" s="55" t="s">
        <v>42</v>
      </c>
      <c r="AC2307" s="55" t="s">
        <v>909</v>
      </c>
      <c r="AD2307" s="55" t="s">
        <v>146</v>
      </c>
      <c r="AE2307" s="55"/>
      <c r="AF2307" s="55" t="s">
        <v>147</v>
      </c>
    </row>
    <row r="2308" spans="1:32" x14ac:dyDescent="0.25">
      <c r="A2308" s="55" t="s">
        <v>35</v>
      </c>
      <c r="B2308" s="55" t="s">
        <v>36</v>
      </c>
      <c r="C2308" s="55" t="s">
        <v>37</v>
      </c>
      <c r="D2308" s="55" t="s">
        <v>121</v>
      </c>
      <c r="E2308" s="55" t="s">
        <v>122</v>
      </c>
      <c r="F2308" s="55" t="s">
        <v>123</v>
      </c>
      <c r="G2308" s="55" t="s">
        <v>124</v>
      </c>
      <c r="H2308" s="55" t="s">
        <v>124</v>
      </c>
      <c r="I2308" s="55" t="s">
        <v>42</v>
      </c>
      <c r="J2308" s="55" t="s">
        <v>125</v>
      </c>
      <c r="K2308" s="55" t="s">
        <v>125</v>
      </c>
      <c r="L2308" s="55" t="s">
        <v>43</v>
      </c>
      <c r="M2308" s="55" t="s">
        <v>44</v>
      </c>
      <c r="N2308" s="55" t="s">
        <v>150</v>
      </c>
      <c r="O2308" s="55" t="s">
        <v>42</v>
      </c>
      <c r="P2308" s="55" t="s">
        <v>903</v>
      </c>
      <c r="Q2308" s="55" t="s">
        <v>912</v>
      </c>
      <c r="R2308" s="55" t="s">
        <v>913</v>
      </c>
      <c r="S2308" s="55">
        <v>201310</v>
      </c>
      <c r="T2308" s="55" t="s">
        <v>52</v>
      </c>
      <c r="U2308" s="55">
        <v>0</v>
      </c>
      <c r="V2308" s="56">
        <v>45</v>
      </c>
      <c r="W2308" s="55"/>
      <c r="X2308" s="55"/>
      <c r="Y2308" s="55"/>
      <c r="Z2308" s="55" t="s">
        <v>48</v>
      </c>
      <c r="AA2308" s="55" t="s">
        <v>315</v>
      </c>
      <c r="AB2308" s="55" t="s">
        <v>42</v>
      </c>
      <c r="AC2308" s="55" t="s">
        <v>914</v>
      </c>
      <c r="AD2308" s="55" t="s">
        <v>146</v>
      </c>
      <c r="AE2308" s="55"/>
      <c r="AF2308" s="55" t="s">
        <v>907</v>
      </c>
    </row>
    <row r="2309" spans="1:32" x14ac:dyDescent="0.25">
      <c r="A2309" s="55" t="s">
        <v>35</v>
      </c>
      <c r="B2309" s="55" t="s">
        <v>36</v>
      </c>
      <c r="C2309" s="55" t="s">
        <v>37</v>
      </c>
      <c r="D2309" s="55" t="s">
        <v>121</v>
      </c>
      <c r="E2309" s="55" t="s">
        <v>122</v>
      </c>
      <c r="F2309" s="55" t="s">
        <v>123</v>
      </c>
      <c r="G2309" s="55" t="s">
        <v>124</v>
      </c>
      <c r="H2309" s="55" t="s">
        <v>124</v>
      </c>
      <c r="I2309" s="55" t="s">
        <v>42</v>
      </c>
      <c r="J2309" s="55" t="s">
        <v>125</v>
      </c>
      <c r="K2309" s="55" t="s">
        <v>125</v>
      </c>
      <c r="L2309" s="55" t="s">
        <v>43</v>
      </c>
      <c r="M2309" s="55" t="s">
        <v>44</v>
      </c>
      <c r="N2309" s="55" t="s">
        <v>131</v>
      </c>
      <c r="O2309" s="55" t="s">
        <v>42</v>
      </c>
      <c r="P2309" s="55" t="s">
        <v>311</v>
      </c>
      <c r="Q2309" s="55" t="s">
        <v>915</v>
      </c>
      <c r="R2309" s="55" t="s">
        <v>916</v>
      </c>
      <c r="S2309" s="55">
        <v>201310</v>
      </c>
      <c r="T2309" s="55" t="s">
        <v>52</v>
      </c>
      <c r="U2309" s="55">
        <v>0</v>
      </c>
      <c r="V2309" s="56">
        <v>32.69</v>
      </c>
      <c r="W2309" s="55"/>
      <c r="X2309" s="55" t="s">
        <v>917</v>
      </c>
      <c r="Y2309" s="55"/>
      <c r="Z2309" s="55" t="s">
        <v>48</v>
      </c>
      <c r="AA2309" s="55" t="s">
        <v>315</v>
      </c>
      <c r="AB2309" s="55" t="s">
        <v>42</v>
      </c>
      <c r="AC2309" s="55" t="s">
        <v>918</v>
      </c>
      <c r="AD2309" s="55" t="s">
        <v>146</v>
      </c>
      <c r="AE2309" s="55"/>
      <c r="AF2309" s="55" t="s">
        <v>316</v>
      </c>
    </row>
    <row r="2310" spans="1:32" x14ac:dyDescent="0.25">
      <c r="A2310" s="55" t="s">
        <v>35</v>
      </c>
      <c r="B2310" s="55" t="s">
        <v>36</v>
      </c>
      <c r="C2310" s="55" t="s">
        <v>37</v>
      </c>
      <c r="D2310" s="55" t="s">
        <v>121</v>
      </c>
      <c r="E2310" s="55" t="s">
        <v>122</v>
      </c>
      <c r="F2310" s="55" t="s">
        <v>123</v>
      </c>
      <c r="G2310" s="55" t="s">
        <v>124</v>
      </c>
      <c r="H2310" s="55" t="s">
        <v>124</v>
      </c>
      <c r="I2310" s="55" t="s">
        <v>42</v>
      </c>
      <c r="J2310" s="55" t="s">
        <v>125</v>
      </c>
      <c r="K2310" s="55" t="s">
        <v>125</v>
      </c>
      <c r="L2310" s="55" t="s">
        <v>43</v>
      </c>
      <c r="M2310" s="55" t="s">
        <v>44</v>
      </c>
      <c r="N2310" s="55" t="s">
        <v>131</v>
      </c>
      <c r="O2310" s="55" t="s">
        <v>42</v>
      </c>
      <c r="P2310" s="55" t="s">
        <v>311</v>
      </c>
      <c r="Q2310" s="55" t="s">
        <v>919</v>
      </c>
      <c r="R2310" s="55" t="s">
        <v>916</v>
      </c>
      <c r="S2310" s="55">
        <v>201310</v>
      </c>
      <c r="T2310" s="55" t="s">
        <v>52</v>
      </c>
      <c r="U2310" s="55">
        <v>0</v>
      </c>
      <c r="V2310" s="56">
        <v>23.92</v>
      </c>
      <c r="W2310" s="55"/>
      <c r="X2310" s="55" t="s">
        <v>920</v>
      </c>
      <c r="Y2310" s="55"/>
      <c r="Z2310" s="55" t="s">
        <v>48</v>
      </c>
      <c r="AA2310" s="55" t="s">
        <v>315</v>
      </c>
      <c r="AB2310" s="55" t="s">
        <v>42</v>
      </c>
      <c r="AC2310" s="55" t="s">
        <v>918</v>
      </c>
      <c r="AD2310" s="55" t="s">
        <v>146</v>
      </c>
      <c r="AE2310" s="55"/>
      <c r="AF2310" s="55" t="s">
        <v>316</v>
      </c>
    </row>
    <row r="2311" spans="1:32" x14ac:dyDescent="0.25">
      <c r="A2311" s="55" t="s">
        <v>35</v>
      </c>
      <c r="B2311" s="55" t="s">
        <v>36</v>
      </c>
      <c r="C2311" s="55" t="s">
        <v>37</v>
      </c>
      <c r="D2311" s="55" t="s">
        <v>121</v>
      </c>
      <c r="E2311" s="55" t="s">
        <v>122</v>
      </c>
      <c r="F2311" s="55" t="s">
        <v>123</v>
      </c>
      <c r="G2311" s="55" t="s">
        <v>124</v>
      </c>
      <c r="H2311" s="55" t="s">
        <v>124</v>
      </c>
      <c r="I2311" s="55" t="s">
        <v>42</v>
      </c>
      <c r="J2311" s="55" t="s">
        <v>125</v>
      </c>
      <c r="K2311" s="55" t="s">
        <v>125</v>
      </c>
      <c r="L2311" s="55" t="s">
        <v>43</v>
      </c>
      <c r="M2311" s="55" t="s">
        <v>44</v>
      </c>
      <c r="N2311" s="55" t="s">
        <v>131</v>
      </c>
      <c r="O2311" s="55" t="s">
        <v>42</v>
      </c>
      <c r="P2311" s="55" t="s">
        <v>311</v>
      </c>
      <c r="Q2311" s="55" t="s">
        <v>921</v>
      </c>
      <c r="R2311" s="55" t="s">
        <v>916</v>
      </c>
      <c r="S2311" s="55">
        <v>201310</v>
      </c>
      <c r="T2311" s="55" t="s">
        <v>52</v>
      </c>
      <c r="U2311" s="55">
        <v>0</v>
      </c>
      <c r="V2311" s="56">
        <v>18.84</v>
      </c>
      <c r="W2311" s="55"/>
      <c r="X2311" s="55" t="s">
        <v>920</v>
      </c>
      <c r="Y2311" s="55"/>
      <c r="Z2311" s="55" t="s">
        <v>48</v>
      </c>
      <c r="AA2311" s="55" t="s">
        <v>315</v>
      </c>
      <c r="AB2311" s="55" t="s">
        <v>42</v>
      </c>
      <c r="AC2311" s="55" t="s">
        <v>918</v>
      </c>
      <c r="AD2311" s="55" t="s">
        <v>146</v>
      </c>
      <c r="AE2311" s="55"/>
      <c r="AF2311" s="55" t="s">
        <v>316</v>
      </c>
    </row>
    <row r="2312" spans="1:32" x14ac:dyDescent="0.25">
      <c r="A2312" s="55" t="s">
        <v>35</v>
      </c>
      <c r="B2312" s="55" t="s">
        <v>36</v>
      </c>
      <c r="C2312" s="55" t="s">
        <v>37</v>
      </c>
      <c r="D2312" s="55" t="s">
        <v>121</v>
      </c>
      <c r="E2312" s="55" t="s">
        <v>122</v>
      </c>
      <c r="F2312" s="55" t="s">
        <v>123</v>
      </c>
      <c r="G2312" s="55" t="s">
        <v>124</v>
      </c>
      <c r="H2312" s="55" t="s">
        <v>124</v>
      </c>
      <c r="I2312" s="55" t="s">
        <v>42</v>
      </c>
      <c r="J2312" s="55" t="s">
        <v>125</v>
      </c>
      <c r="K2312" s="55" t="s">
        <v>125</v>
      </c>
      <c r="L2312" s="55" t="s">
        <v>43</v>
      </c>
      <c r="M2312" s="55" t="s">
        <v>44</v>
      </c>
      <c r="N2312" s="55" t="s">
        <v>131</v>
      </c>
      <c r="O2312" s="55" t="s">
        <v>42</v>
      </c>
      <c r="P2312" s="55" t="s">
        <v>311</v>
      </c>
      <c r="Q2312" s="55" t="s">
        <v>923</v>
      </c>
      <c r="R2312" s="55" t="s">
        <v>916</v>
      </c>
      <c r="S2312" s="55">
        <v>201310</v>
      </c>
      <c r="T2312" s="55" t="s">
        <v>52</v>
      </c>
      <c r="U2312" s="55">
        <v>0</v>
      </c>
      <c r="V2312" s="56">
        <v>154.34</v>
      </c>
      <c r="W2312" s="55"/>
      <c r="X2312" s="55" t="s">
        <v>920</v>
      </c>
      <c r="Y2312" s="55"/>
      <c r="Z2312" s="55" t="s">
        <v>48</v>
      </c>
      <c r="AA2312" s="55" t="s">
        <v>315</v>
      </c>
      <c r="AB2312" s="55" t="s">
        <v>42</v>
      </c>
      <c r="AC2312" s="55" t="s">
        <v>918</v>
      </c>
      <c r="AD2312" s="55" t="s">
        <v>146</v>
      </c>
      <c r="AE2312" s="55"/>
      <c r="AF2312" s="55" t="s">
        <v>316</v>
      </c>
    </row>
    <row r="2313" spans="1:32" x14ac:dyDescent="0.25">
      <c r="A2313" s="55" t="s">
        <v>35</v>
      </c>
      <c r="B2313" s="55" t="s">
        <v>36</v>
      </c>
      <c r="C2313" s="55" t="s">
        <v>37</v>
      </c>
      <c r="D2313" s="55" t="s">
        <v>121</v>
      </c>
      <c r="E2313" s="55" t="s">
        <v>122</v>
      </c>
      <c r="F2313" s="55" t="s">
        <v>123</v>
      </c>
      <c r="G2313" s="55" t="s">
        <v>124</v>
      </c>
      <c r="H2313" s="55" t="s">
        <v>124</v>
      </c>
      <c r="I2313" s="55" t="s">
        <v>42</v>
      </c>
      <c r="J2313" s="55" t="s">
        <v>125</v>
      </c>
      <c r="K2313" s="55" t="s">
        <v>125</v>
      </c>
      <c r="L2313" s="55" t="s">
        <v>43</v>
      </c>
      <c r="M2313" s="55" t="s">
        <v>44</v>
      </c>
      <c r="N2313" s="55" t="s">
        <v>131</v>
      </c>
      <c r="O2313" s="55" t="s">
        <v>42</v>
      </c>
      <c r="P2313" s="55" t="s">
        <v>311</v>
      </c>
      <c r="Q2313" s="55" t="s">
        <v>924</v>
      </c>
      <c r="R2313" s="55" t="s">
        <v>916</v>
      </c>
      <c r="S2313" s="55">
        <v>201310</v>
      </c>
      <c r="T2313" s="55" t="s">
        <v>52</v>
      </c>
      <c r="U2313" s="55">
        <v>0</v>
      </c>
      <c r="V2313" s="56">
        <v>3.51</v>
      </c>
      <c r="W2313" s="55"/>
      <c r="X2313" s="55" t="s">
        <v>920</v>
      </c>
      <c r="Y2313" s="55"/>
      <c r="Z2313" s="55" t="s">
        <v>48</v>
      </c>
      <c r="AA2313" s="55" t="s">
        <v>315</v>
      </c>
      <c r="AB2313" s="55" t="s">
        <v>42</v>
      </c>
      <c r="AC2313" s="55" t="s">
        <v>918</v>
      </c>
      <c r="AD2313" s="55" t="s">
        <v>146</v>
      </c>
      <c r="AE2313" s="55"/>
      <c r="AF2313" s="55" t="s">
        <v>316</v>
      </c>
    </row>
    <row r="2314" spans="1:32" x14ac:dyDescent="0.25">
      <c r="A2314" s="55" t="s">
        <v>35</v>
      </c>
      <c r="B2314" s="55" t="s">
        <v>36</v>
      </c>
      <c r="C2314" s="55" t="s">
        <v>37</v>
      </c>
      <c r="D2314" s="55" t="s">
        <v>121</v>
      </c>
      <c r="E2314" s="55" t="s">
        <v>122</v>
      </c>
      <c r="F2314" s="55" t="s">
        <v>123</v>
      </c>
      <c r="G2314" s="55" t="s">
        <v>124</v>
      </c>
      <c r="H2314" s="55" t="s">
        <v>124</v>
      </c>
      <c r="I2314" s="55" t="s">
        <v>42</v>
      </c>
      <c r="J2314" s="55" t="s">
        <v>125</v>
      </c>
      <c r="K2314" s="55" t="s">
        <v>125</v>
      </c>
      <c r="L2314" s="55" t="s">
        <v>43</v>
      </c>
      <c r="M2314" s="55" t="s">
        <v>44</v>
      </c>
      <c r="N2314" s="55" t="s">
        <v>131</v>
      </c>
      <c r="O2314" s="55" t="s">
        <v>42</v>
      </c>
      <c r="P2314" s="55" t="s">
        <v>311</v>
      </c>
      <c r="Q2314" s="55" t="s">
        <v>925</v>
      </c>
      <c r="R2314" s="55" t="s">
        <v>916</v>
      </c>
      <c r="S2314" s="55">
        <v>201310</v>
      </c>
      <c r="T2314" s="55" t="s">
        <v>52</v>
      </c>
      <c r="U2314" s="55">
        <v>0</v>
      </c>
      <c r="V2314" s="56">
        <v>2.77</v>
      </c>
      <c r="W2314" s="55"/>
      <c r="X2314" s="55" t="s">
        <v>920</v>
      </c>
      <c r="Y2314" s="55"/>
      <c r="Z2314" s="55" t="s">
        <v>48</v>
      </c>
      <c r="AA2314" s="55" t="s">
        <v>315</v>
      </c>
      <c r="AB2314" s="55" t="s">
        <v>42</v>
      </c>
      <c r="AC2314" s="55" t="s">
        <v>918</v>
      </c>
      <c r="AD2314" s="55" t="s">
        <v>146</v>
      </c>
      <c r="AE2314" s="55"/>
      <c r="AF2314" s="55" t="s">
        <v>316</v>
      </c>
    </row>
    <row r="2315" spans="1:32" x14ac:dyDescent="0.25">
      <c r="A2315" s="55" t="s">
        <v>35</v>
      </c>
      <c r="B2315" s="55" t="s">
        <v>36</v>
      </c>
      <c r="C2315" s="55" t="s">
        <v>37</v>
      </c>
      <c r="D2315" s="55" t="s">
        <v>121</v>
      </c>
      <c r="E2315" s="55" t="s">
        <v>122</v>
      </c>
      <c r="F2315" s="55" t="s">
        <v>123</v>
      </c>
      <c r="G2315" s="55" t="s">
        <v>124</v>
      </c>
      <c r="H2315" s="55" t="s">
        <v>124</v>
      </c>
      <c r="I2315" s="55" t="s">
        <v>42</v>
      </c>
      <c r="J2315" s="55" t="s">
        <v>125</v>
      </c>
      <c r="K2315" s="55" t="s">
        <v>125</v>
      </c>
      <c r="L2315" s="55" t="s">
        <v>43</v>
      </c>
      <c r="M2315" s="55" t="s">
        <v>44</v>
      </c>
      <c r="N2315" s="55" t="s">
        <v>131</v>
      </c>
      <c r="O2315" s="55" t="s">
        <v>42</v>
      </c>
      <c r="P2315" s="55" t="s">
        <v>311</v>
      </c>
      <c r="Q2315" s="55" t="s">
        <v>926</v>
      </c>
      <c r="R2315" s="55" t="s">
        <v>916</v>
      </c>
      <c r="S2315" s="55">
        <v>201310</v>
      </c>
      <c r="T2315" s="55" t="s">
        <v>52</v>
      </c>
      <c r="U2315" s="55">
        <v>0</v>
      </c>
      <c r="V2315" s="56">
        <v>22.66</v>
      </c>
      <c r="W2315" s="55"/>
      <c r="X2315" s="55" t="s">
        <v>920</v>
      </c>
      <c r="Y2315" s="55"/>
      <c r="Z2315" s="55" t="s">
        <v>48</v>
      </c>
      <c r="AA2315" s="55" t="s">
        <v>315</v>
      </c>
      <c r="AB2315" s="55" t="s">
        <v>42</v>
      </c>
      <c r="AC2315" s="55" t="s">
        <v>918</v>
      </c>
      <c r="AD2315" s="55" t="s">
        <v>146</v>
      </c>
      <c r="AE2315" s="55"/>
      <c r="AF2315" s="55" t="s">
        <v>316</v>
      </c>
    </row>
    <row r="2316" spans="1:32" x14ac:dyDescent="0.25">
      <c r="A2316" s="55" t="s">
        <v>35</v>
      </c>
      <c r="B2316" s="55" t="s">
        <v>36</v>
      </c>
      <c r="C2316" s="55" t="s">
        <v>37</v>
      </c>
      <c r="D2316" s="55" t="s">
        <v>121</v>
      </c>
      <c r="E2316" s="55" t="s">
        <v>122</v>
      </c>
      <c r="F2316" s="55" t="s">
        <v>123</v>
      </c>
      <c r="G2316" s="55" t="s">
        <v>124</v>
      </c>
      <c r="H2316" s="55" t="s">
        <v>124</v>
      </c>
      <c r="I2316" s="55" t="s">
        <v>42</v>
      </c>
      <c r="J2316" s="55" t="s">
        <v>125</v>
      </c>
      <c r="K2316" s="55" t="s">
        <v>125</v>
      </c>
      <c r="L2316" s="55" t="s">
        <v>43</v>
      </c>
      <c r="M2316" s="55" t="s">
        <v>44</v>
      </c>
      <c r="N2316" s="55" t="s">
        <v>131</v>
      </c>
      <c r="O2316" s="55" t="s">
        <v>42</v>
      </c>
      <c r="P2316" s="55" t="s">
        <v>311</v>
      </c>
      <c r="Q2316" s="55" t="s">
        <v>927</v>
      </c>
      <c r="R2316" s="55" t="s">
        <v>916</v>
      </c>
      <c r="S2316" s="55">
        <v>201310</v>
      </c>
      <c r="T2316" s="55" t="s">
        <v>52</v>
      </c>
      <c r="U2316" s="55">
        <v>0</v>
      </c>
      <c r="V2316" s="56">
        <v>6.63</v>
      </c>
      <c r="W2316" s="55"/>
      <c r="X2316" s="55" t="s">
        <v>920</v>
      </c>
      <c r="Y2316" s="55"/>
      <c r="Z2316" s="55" t="s">
        <v>48</v>
      </c>
      <c r="AA2316" s="55" t="s">
        <v>315</v>
      </c>
      <c r="AB2316" s="55" t="s">
        <v>42</v>
      </c>
      <c r="AC2316" s="55" t="s">
        <v>918</v>
      </c>
      <c r="AD2316" s="55" t="s">
        <v>146</v>
      </c>
      <c r="AE2316" s="55"/>
      <c r="AF2316" s="55" t="s">
        <v>316</v>
      </c>
    </row>
    <row r="2317" spans="1:32" x14ac:dyDescent="0.25">
      <c r="A2317" s="55" t="s">
        <v>35</v>
      </c>
      <c r="B2317" s="55" t="s">
        <v>36</v>
      </c>
      <c r="C2317" s="55" t="s">
        <v>37</v>
      </c>
      <c r="D2317" s="55" t="s">
        <v>121</v>
      </c>
      <c r="E2317" s="55" t="s">
        <v>122</v>
      </c>
      <c r="F2317" s="55" t="s">
        <v>123</v>
      </c>
      <c r="G2317" s="55" t="s">
        <v>124</v>
      </c>
      <c r="H2317" s="55" t="s">
        <v>124</v>
      </c>
      <c r="I2317" s="55" t="s">
        <v>42</v>
      </c>
      <c r="J2317" s="55" t="s">
        <v>125</v>
      </c>
      <c r="K2317" s="55" t="s">
        <v>125</v>
      </c>
      <c r="L2317" s="55" t="s">
        <v>43</v>
      </c>
      <c r="M2317" s="55" t="s">
        <v>44</v>
      </c>
      <c r="N2317" s="55" t="s">
        <v>131</v>
      </c>
      <c r="O2317" s="55" t="s">
        <v>42</v>
      </c>
      <c r="P2317" s="55" t="s">
        <v>311</v>
      </c>
      <c r="Q2317" s="55" t="s">
        <v>928</v>
      </c>
      <c r="R2317" s="55" t="s">
        <v>916</v>
      </c>
      <c r="S2317" s="55">
        <v>201310</v>
      </c>
      <c r="T2317" s="55" t="s">
        <v>52</v>
      </c>
      <c r="U2317" s="55">
        <v>0</v>
      </c>
      <c r="V2317" s="56">
        <v>5.22</v>
      </c>
      <c r="W2317" s="55"/>
      <c r="X2317" s="55" t="s">
        <v>920</v>
      </c>
      <c r="Y2317" s="55"/>
      <c r="Z2317" s="55" t="s">
        <v>48</v>
      </c>
      <c r="AA2317" s="55" t="s">
        <v>315</v>
      </c>
      <c r="AB2317" s="55" t="s">
        <v>42</v>
      </c>
      <c r="AC2317" s="55" t="s">
        <v>918</v>
      </c>
      <c r="AD2317" s="55" t="s">
        <v>146</v>
      </c>
      <c r="AE2317" s="55"/>
      <c r="AF2317" s="55" t="s">
        <v>316</v>
      </c>
    </row>
    <row r="2318" spans="1:32" x14ac:dyDescent="0.25">
      <c r="A2318" s="55" t="s">
        <v>35</v>
      </c>
      <c r="B2318" s="55" t="s">
        <v>36</v>
      </c>
      <c r="C2318" s="55" t="s">
        <v>37</v>
      </c>
      <c r="D2318" s="55" t="s">
        <v>121</v>
      </c>
      <c r="E2318" s="55" t="s">
        <v>122</v>
      </c>
      <c r="F2318" s="55" t="s">
        <v>123</v>
      </c>
      <c r="G2318" s="55" t="s">
        <v>124</v>
      </c>
      <c r="H2318" s="55" t="s">
        <v>124</v>
      </c>
      <c r="I2318" s="55" t="s">
        <v>42</v>
      </c>
      <c r="J2318" s="55" t="s">
        <v>125</v>
      </c>
      <c r="K2318" s="55" t="s">
        <v>125</v>
      </c>
      <c r="L2318" s="55" t="s">
        <v>43</v>
      </c>
      <c r="M2318" s="55" t="s">
        <v>44</v>
      </c>
      <c r="N2318" s="55" t="s">
        <v>131</v>
      </c>
      <c r="O2318" s="55" t="s">
        <v>42</v>
      </c>
      <c r="P2318" s="55" t="s">
        <v>311</v>
      </c>
      <c r="Q2318" s="55" t="s">
        <v>929</v>
      </c>
      <c r="R2318" s="55" t="s">
        <v>916</v>
      </c>
      <c r="S2318" s="55">
        <v>201310</v>
      </c>
      <c r="T2318" s="55" t="s">
        <v>52</v>
      </c>
      <c r="U2318" s="55">
        <v>0</v>
      </c>
      <c r="V2318" s="56">
        <v>42.77</v>
      </c>
      <c r="W2318" s="55"/>
      <c r="X2318" s="55" t="s">
        <v>920</v>
      </c>
      <c r="Y2318" s="55"/>
      <c r="Z2318" s="55" t="s">
        <v>48</v>
      </c>
      <c r="AA2318" s="55" t="s">
        <v>315</v>
      </c>
      <c r="AB2318" s="55" t="s">
        <v>42</v>
      </c>
      <c r="AC2318" s="55" t="s">
        <v>918</v>
      </c>
      <c r="AD2318" s="55" t="s">
        <v>146</v>
      </c>
      <c r="AE2318" s="55"/>
      <c r="AF2318" s="55" t="s">
        <v>316</v>
      </c>
    </row>
    <row r="2319" spans="1:32" x14ac:dyDescent="0.25">
      <c r="A2319" s="55" t="s">
        <v>35</v>
      </c>
      <c r="B2319" s="55" t="s">
        <v>36</v>
      </c>
      <c r="C2319" s="55" t="s">
        <v>37</v>
      </c>
      <c r="D2319" s="55" t="s">
        <v>121</v>
      </c>
      <c r="E2319" s="55" t="s">
        <v>122</v>
      </c>
      <c r="F2319" s="55" t="s">
        <v>123</v>
      </c>
      <c r="G2319" s="55" t="s">
        <v>124</v>
      </c>
      <c r="H2319" s="55" t="s">
        <v>124</v>
      </c>
      <c r="I2319" s="55" t="s">
        <v>42</v>
      </c>
      <c r="J2319" s="55" t="s">
        <v>500</v>
      </c>
      <c r="K2319" s="55" t="s">
        <v>500</v>
      </c>
      <c r="L2319" s="55" t="s">
        <v>43</v>
      </c>
      <c r="M2319" s="55" t="s">
        <v>44</v>
      </c>
      <c r="N2319" s="55" t="s">
        <v>150</v>
      </c>
      <c r="O2319" s="55" t="s">
        <v>42</v>
      </c>
      <c r="P2319" s="55" t="s">
        <v>808</v>
      </c>
      <c r="Q2319" s="55" t="s">
        <v>935</v>
      </c>
      <c r="R2319" s="55" t="s">
        <v>933</v>
      </c>
      <c r="S2319" s="55">
        <v>201310</v>
      </c>
      <c r="T2319" s="55" t="s">
        <v>52</v>
      </c>
      <c r="U2319" s="55">
        <v>36028.04</v>
      </c>
      <c r="V2319" s="56">
        <v>36028.04</v>
      </c>
      <c r="W2319" s="55" t="s">
        <v>340</v>
      </c>
      <c r="X2319" s="55" t="s">
        <v>807</v>
      </c>
      <c r="Y2319" s="55"/>
      <c r="Z2319" s="55" t="s">
        <v>48</v>
      </c>
      <c r="AA2319" s="55" t="s">
        <v>315</v>
      </c>
      <c r="AB2319" s="55" t="s">
        <v>42</v>
      </c>
      <c r="AC2319" s="55" t="s">
        <v>895</v>
      </c>
      <c r="AD2319" s="55" t="s">
        <v>146</v>
      </c>
      <c r="AE2319" s="55"/>
      <c r="AF2319" s="55" t="s">
        <v>812</v>
      </c>
    </row>
    <row r="2320" spans="1:32" x14ac:dyDescent="0.25">
      <c r="A2320" s="55" t="s">
        <v>35</v>
      </c>
      <c r="B2320" s="55" t="s">
        <v>36</v>
      </c>
      <c r="C2320" s="55" t="s">
        <v>37</v>
      </c>
      <c r="D2320" s="55" t="s">
        <v>121</v>
      </c>
      <c r="E2320" s="55" t="s">
        <v>122</v>
      </c>
      <c r="F2320" s="55" t="s">
        <v>123</v>
      </c>
      <c r="G2320" s="55" t="s">
        <v>124</v>
      </c>
      <c r="H2320" s="55" t="s">
        <v>124</v>
      </c>
      <c r="I2320" s="55" t="s">
        <v>42</v>
      </c>
      <c r="J2320" s="55" t="s">
        <v>500</v>
      </c>
      <c r="K2320" s="55" t="s">
        <v>500</v>
      </c>
      <c r="L2320" s="55" t="s">
        <v>43</v>
      </c>
      <c r="M2320" s="55" t="s">
        <v>44</v>
      </c>
      <c r="N2320" s="55" t="s">
        <v>134</v>
      </c>
      <c r="O2320" s="55" t="s">
        <v>42</v>
      </c>
      <c r="P2320" s="55" t="s">
        <v>808</v>
      </c>
      <c r="Q2320" s="55" t="s">
        <v>135</v>
      </c>
      <c r="R2320" s="55" t="s">
        <v>933</v>
      </c>
      <c r="S2320" s="55">
        <v>201310</v>
      </c>
      <c r="T2320" s="55" t="s">
        <v>52</v>
      </c>
      <c r="U2320" s="55">
        <v>0</v>
      </c>
      <c r="V2320" s="56">
        <v>1517.42</v>
      </c>
      <c r="W2320" s="55"/>
      <c r="X2320" s="55" t="s">
        <v>807</v>
      </c>
      <c r="Y2320" s="55"/>
      <c r="Z2320" s="55" t="s">
        <v>48</v>
      </c>
      <c r="AA2320" s="55" t="s">
        <v>315</v>
      </c>
      <c r="AB2320" s="55" t="s">
        <v>42</v>
      </c>
      <c r="AC2320" s="55" t="s">
        <v>895</v>
      </c>
      <c r="AD2320" s="55" t="s">
        <v>146</v>
      </c>
      <c r="AE2320" s="55"/>
      <c r="AF2320" s="55" t="s">
        <v>812</v>
      </c>
    </row>
    <row r="2321" spans="1:32" x14ac:dyDescent="0.25">
      <c r="A2321" s="55" t="s">
        <v>35</v>
      </c>
      <c r="B2321" s="55" t="s">
        <v>36</v>
      </c>
      <c r="C2321" s="55" t="s">
        <v>37</v>
      </c>
      <c r="D2321" s="55" t="s">
        <v>121</v>
      </c>
      <c r="E2321" s="55" t="s">
        <v>122</v>
      </c>
      <c r="F2321" s="55" t="s">
        <v>123</v>
      </c>
      <c r="G2321" s="55" t="s">
        <v>124</v>
      </c>
      <c r="H2321" s="55" t="s">
        <v>124</v>
      </c>
      <c r="I2321" s="55" t="s">
        <v>42</v>
      </c>
      <c r="J2321" s="55" t="s">
        <v>156</v>
      </c>
      <c r="K2321" s="55" t="s">
        <v>156</v>
      </c>
      <c r="L2321" s="55" t="s">
        <v>43</v>
      </c>
      <c r="M2321" s="55" t="s">
        <v>44</v>
      </c>
      <c r="N2321" s="55" t="s">
        <v>160</v>
      </c>
      <c r="O2321" s="55" t="s">
        <v>42</v>
      </c>
      <c r="P2321" s="55" t="s">
        <v>141</v>
      </c>
      <c r="Q2321" s="55" t="s">
        <v>950</v>
      </c>
      <c r="R2321" s="55" t="s">
        <v>908</v>
      </c>
      <c r="S2321" s="55">
        <v>201310</v>
      </c>
      <c r="T2321" s="55" t="s">
        <v>52</v>
      </c>
      <c r="U2321" s="55">
        <v>0</v>
      </c>
      <c r="V2321" s="56">
        <v>148.41</v>
      </c>
      <c r="W2321" s="55"/>
      <c r="X2321" s="55"/>
      <c r="Y2321" s="55"/>
      <c r="Z2321" s="55" t="s">
        <v>48</v>
      </c>
      <c r="AA2321" s="55" t="s">
        <v>144</v>
      </c>
      <c r="AB2321" s="55" t="s">
        <v>42</v>
      </c>
      <c r="AC2321" s="55" t="s">
        <v>909</v>
      </c>
      <c r="AD2321" s="55" t="s">
        <v>146</v>
      </c>
      <c r="AE2321" s="55"/>
      <c r="AF2321" s="55" t="s">
        <v>147</v>
      </c>
    </row>
    <row r="2322" spans="1:32" x14ac:dyDescent="0.25">
      <c r="A2322" s="55" t="s">
        <v>35</v>
      </c>
      <c r="B2322" s="55" t="s">
        <v>36</v>
      </c>
      <c r="C2322" s="55" t="s">
        <v>37</v>
      </c>
      <c r="D2322" s="55" t="s">
        <v>121</v>
      </c>
      <c r="E2322" s="55" t="s">
        <v>122</v>
      </c>
      <c r="F2322" s="55" t="s">
        <v>123</v>
      </c>
      <c r="G2322" s="55" t="s">
        <v>124</v>
      </c>
      <c r="H2322" s="55" t="s">
        <v>124</v>
      </c>
      <c r="I2322" s="55" t="s">
        <v>42</v>
      </c>
      <c r="J2322" s="55" t="s">
        <v>500</v>
      </c>
      <c r="K2322" s="55" t="s">
        <v>500</v>
      </c>
      <c r="L2322" s="55" t="s">
        <v>43</v>
      </c>
      <c r="M2322" s="55" t="s">
        <v>44</v>
      </c>
      <c r="N2322" s="55" t="s">
        <v>162</v>
      </c>
      <c r="O2322" s="55" t="s">
        <v>42</v>
      </c>
      <c r="P2322" s="55" t="s">
        <v>808</v>
      </c>
      <c r="Q2322" s="55" t="s">
        <v>935</v>
      </c>
      <c r="R2322" s="55" t="s">
        <v>936</v>
      </c>
      <c r="S2322" s="55">
        <v>201310</v>
      </c>
      <c r="T2322" s="55" t="s">
        <v>52</v>
      </c>
      <c r="U2322" s="55">
        <v>32050.2</v>
      </c>
      <c r="V2322" s="56">
        <v>32050.2</v>
      </c>
      <c r="W2322" s="55" t="s">
        <v>340</v>
      </c>
      <c r="X2322" s="55" t="s">
        <v>807</v>
      </c>
      <c r="Y2322" s="55"/>
      <c r="Z2322" s="55" t="s">
        <v>48</v>
      </c>
      <c r="AA2322" s="55" t="s">
        <v>315</v>
      </c>
      <c r="AB2322" s="55" t="s">
        <v>42</v>
      </c>
      <c r="AC2322" s="55" t="s">
        <v>937</v>
      </c>
      <c r="AD2322" s="55" t="s">
        <v>146</v>
      </c>
      <c r="AE2322" s="55"/>
      <c r="AF2322" s="55" t="s">
        <v>812</v>
      </c>
    </row>
    <row r="2323" spans="1:32" x14ac:dyDescent="0.25">
      <c r="A2323" s="55" t="s">
        <v>35</v>
      </c>
      <c r="B2323" s="55" t="s">
        <v>36</v>
      </c>
      <c r="C2323" s="55" t="s">
        <v>37</v>
      </c>
      <c r="D2323" s="55" t="s">
        <v>121</v>
      </c>
      <c r="E2323" s="55" t="s">
        <v>122</v>
      </c>
      <c r="F2323" s="55" t="s">
        <v>123</v>
      </c>
      <c r="G2323" s="55" t="s">
        <v>124</v>
      </c>
      <c r="H2323" s="55" t="s">
        <v>124</v>
      </c>
      <c r="I2323" s="55" t="s">
        <v>42</v>
      </c>
      <c r="J2323" s="55" t="s">
        <v>500</v>
      </c>
      <c r="K2323" s="55" t="s">
        <v>500</v>
      </c>
      <c r="L2323" s="55" t="s">
        <v>43</v>
      </c>
      <c r="M2323" s="55" t="s">
        <v>44</v>
      </c>
      <c r="N2323" s="55" t="s">
        <v>162</v>
      </c>
      <c r="O2323" s="55" t="s">
        <v>42</v>
      </c>
      <c r="P2323" s="55" t="s">
        <v>808</v>
      </c>
      <c r="Q2323" s="55" t="s">
        <v>938</v>
      </c>
      <c r="R2323" s="55" t="s">
        <v>936</v>
      </c>
      <c r="S2323" s="55">
        <v>201310</v>
      </c>
      <c r="T2323" s="55" t="s">
        <v>47</v>
      </c>
      <c r="U2323" s="55">
        <v>0</v>
      </c>
      <c r="V2323" s="56">
        <v>-641.01</v>
      </c>
      <c r="W2323" s="55" t="s">
        <v>340</v>
      </c>
      <c r="X2323" s="55" t="s">
        <v>807</v>
      </c>
      <c r="Y2323" s="55"/>
      <c r="Z2323" s="55" t="s">
        <v>48</v>
      </c>
      <c r="AA2323" s="55" t="s">
        <v>315</v>
      </c>
      <c r="AB2323" s="55" t="s">
        <v>42</v>
      </c>
      <c r="AC2323" s="55" t="s">
        <v>939</v>
      </c>
      <c r="AD2323" s="55" t="s">
        <v>146</v>
      </c>
      <c r="AE2323" s="55"/>
      <c r="AF2323" s="55" t="s">
        <v>812</v>
      </c>
    </row>
    <row r="2324" spans="1:32" x14ac:dyDescent="0.25">
      <c r="A2324" s="55" t="s">
        <v>35</v>
      </c>
      <c r="B2324" s="55" t="s">
        <v>36</v>
      </c>
      <c r="C2324" s="55" t="s">
        <v>37</v>
      </c>
      <c r="D2324" s="55" t="s">
        <v>121</v>
      </c>
      <c r="E2324" s="55" t="s">
        <v>122</v>
      </c>
      <c r="F2324" s="55" t="s">
        <v>123</v>
      </c>
      <c r="G2324" s="55" t="s">
        <v>124</v>
      </c>
      <c r="H2324" s="55" t="s">
        <v>124</v>
      </c>
      <c r="I2324" s="55" t="s">
        <v>42</v>
      </c>
      <c r="J2324" s="55" t="s">
        <v>156</v>
      </c>
      <c r="K2324" s="55" t="s">
        <v>156</v>
      </c>
      <c r="L2324" s="55" t="s">
        <v>43</v>
      </c>
      <c r="M2324" s="55" t="s">
        <v>44</v>
      </c>
      <c r="N2324" s="55" t="s">
        <v>150</v>
      </c>
      <c r="O2324" s="55" t="s">
        <v>42</v>
      </c>
      <c r="P2324" s="55" t="s">
        <v>506</v>
      </c>
      <c r="Q2324" s="55" t="s">
        <v>517</v>
      </c>
      <c r="R2324" s="55" t="s">
        <v>942</v>
      </c>
      <c r="S2324" s="55">
        <v>201310</v>
      </c>
      <c r="T2324" s="55" t="s">
        <v>52</v>
      </c>
      <c r="U2324" s="55">
        <v>20185.310000000001</v>
      </c>
      <c r="V2324" s="56">
        <v>20185.310000000001</v>
      </c>
      <c r="W2324" s="55" t="s">
        <v>340</v>
      </c>
      <c r="X2324" s="55" t="s">
        <v>507</v>
      </c>
      <c r="Y2324" s="55"/>
      <c r="Z2324" s="55" t="s">
        <v>48</v>
      </c>
      <c r="AA2324" s="55" t="s">
        <v>315</v>
      </c>
      <c r="AB2324" s="55" t="s">
        <v>42</v>
      </c>
      <c r="AC2324" s="55" t="s">
        <v>943</v>
      </c>
      <c r="AD2324" s="55" t="s">
        <v>146</v>
      </c>
      <c r="AE2324" s="55"/>
      <c r="AF2324" s="55" t="s">
        <v>519</v>
      </c>
    </row>
    <row r="2325" spans="1:32" x14ac:dyDescent="0.25">
      <c r="A2325" s="55" t="s">
        <v>35</v>
      </c>
      <c r="B2325" s="55" t="s">
        <v>36</v>
      </c>
      <c r="C2325" s="55" t="s">
        <v>37</v>
      </c>
      <c r="D2325" s="55" t="s">
        <v>121</v>
      </c>
      <c r="E2325" s="55" t="s">
        <v>122</v>
      </c>
      <c r="F2325" s="55" t="s">
        <v>123</v>
      </c>
      <c r="G2325" s="55" t="s">
        <v>124</v>
      </c>
      <c r="H2325" s="55" t="s">
        <v>124</v>
      </c>
      <c r="I2325" s="55" t="s">
        <v>42</v>
      </c>
      <c r="J2325" s="55" t="s">
        <v>156</v>
      </c>
      <c r="K2325" s="55" t="s">
        <v>156</v>
      </c>
      <c r="L2325" s="55" t="s">
        <v>43</v>
      </c>
      <c r="M2325" s="55" t="s">
        <v>44</v>
      </c>
      <c r="N2325" s="55" t="s">
        <v>150</v>
      </c>
      <c r="O2325" s="55" t="s">
        <v>42</v>
      </c>
      <c r="P2325" s="55" t="s">
        <v>944</v>
      </c>
      <c r="Q2325" s="55" t="s">
        <v>945</v>
      </c>
      <c r="R2325" s="55" t="s">
        <v>946</v>
      </c>
      <c r="S2325" s="55">
        <v>201310</v>
      </c>
      <c r="T2325" s="55" t="s">
        <v>52</v>
      </c>
      <c r="U2325" s="55">
        <v>22000</v>
      </c>
      <c r="V2325" s="56">
        <v>22000</v>
      </c>
      <c r="W2325" s="55" t="s">
        <v>340</v>
      </c>
      <c r="X2325" s="55" t="s">
        <v>817</v>
      </c>
      <c r="Y2325" s="55"/>
      <c r="Z2325" s="55" t="s">
        <v>48</v>
      </c>
      <c r="AA2325" s="55" t="s">
        <v>315</v>
      </c>
      <c r="AB2325" s="55" t="s">
        <v>42</v>
      </c>
      <c r="AC2325" s="55" t="s">
        <v>947</v>
      </c>
      <c r="AD2325" s="55" t="s">
        <v>146</v>
      </c>
      <c r="AE2325" s="55"/>
      <c r="AF2325" s="55" t="s">
        <v>948</v>
      </c>
    </row>
    <row r="2326" spans="1:32" x14ac:dyDescent="0.25">
      <c r="A2326" s="55" t="s">
        <v>35</v>
      </c>
      <c r="B2326" s="55" t="s">
        <v>36</v>
      </c>
      <c r="C2326" s="55" t="s">
        <v>37</v>
      </c>
      <c r="D2326" s="55" t="s">
        <v>121</v>
      </c>
      <c r="E2326" s="55" t="s">
        <v>122</v>
      </c>
      <c r="F2326" s="55" t="s">
        <v>123</v>
      </c>
      <c r="G2326" s="55" t="s">
        <v>124</v>
      </c>
      <c r="H2326" s="55" t="s">
        <v>124</v>
      </c>
      <c r="I2326" s="55" t="s">
        <v>42</v>
      </c>
      <c r="J2326" s="55" t="s">
        <v>156</v>
      </c>
      <c r="K2326" s="55" t="s">
        <v>156</v>
      </c>
      <c r="L2326" s="55" t="s">
        <v>43</v>
      </c>
      <c r="M2326" s="55" t="s">
        <v>44</v>
      </c>
      <c r="N2326" s="55" t="s">
        <v>150</v>
      </c>
      <c r="O2326" s="55" t="s">
        <v>42</v>
      </c>
      <c r="P2326" s="55" t="s">
        <v>506</v>
      </c>
      <c r="Q2326" s="55" t="s">
        <v>517</v>
      </c>
      <c r="R2326" s="55" t="s">
        <v>949</v>
      </c>
      <c r="S2326" s="55">
        <v>201310</v>
      </c>
      <c r="T2326" s="55" t="s">
        <v>52</v>
      </c>
      <c r="U2326" s="55">
        <v>19064.080000000002</v>
      </c>
      <c r="V2326" s="56">
        <v>19064.080000000002</v>
      </c>
      <c r="W2326" s="55" t="s">
        <v>340</v>
      </c>
      <c r="X2326" s="55" t="s">
        <v>507</v>
      </c>
      <c r="Y2326" s="55"/>
      <c r="Z2326" s="55" t="s">
        <v>48</v>
      </c>
      <c r="AA2326" s="55" t="s">
        <v>315</v>
      </c>
      <c r="AB2326" s="55" t="s">
        <v>42</v>
      </c>
      <c r="AC2326" s="55" t="s">
        <v>947</v>
      </c>
      <c r="AD2326" s="55" t="s">
        <v>146</v>
      </c>
      <c r="AE2326" s="55"/>
      <c r="AF2326" s="55" t="s">
        <v>519</v>
      </c>
    </row>
    <row r="2327" spans="1:32" x14ac:dyDescent="0.25">
      <c r="A2327" s="55" t="s">
        <v>35</v>
      </c>
      <c r="B2327" s="55" t="s">
        <v>36</v>
      </c>
      <c r="C2327" s="55" t="s">
        <v>37</v>
      </c>
      <c r="D2327" s="55" t="s">
        <v>121</v>
      </c>
      <c r="E2327" s="55" t="s">
        <v>122</v>
      </c>
      <c r="F2327" s="55" t="s">
        <v>123</v>
      </c>
      <c r="G2327" s="55" t="s">
        <v>124</v>
      </c>
      <c r="H2327" s="55" t="s">
        <v>124</v>
      </c>
      <c r="I2327" s="55" t="s">
        <v>42</v>
      </c>
      <c r="J2327" s="55" t="s">
        <v>174</v>
      </c>
      <c r="K2327" s="55" t="s">
        <v>174</v>
      </c>
      <c r="L2327" s="55" t="s">
        <v>43</v>
      </c>
      <c r="M2327" s="55" t="s">
        <v>44</v>
      </c>
      <c r="N2327" s="55" t="s">
        <v>180</v>
      </c>
      <c r="O2327" s="55" t="s">
        <v>42</v>
      </c>
      <c r="P2327" s="55" t="s">
        <v>522</v>
      </c>
      <c r="Q2327" s="55" t="s">
        <v>523</v>
      </c>
      <c r="R2327" s="55" t="s">
        <v>956</v>
      </c>
      <c r="S2327" s="55">
        <v>201310</v>
      </c>
      <c r="T2327" s="55" t="s">
        <v>52</v>
      </c>
      <c r="U2327" s="55">
        <v>94044.400000000009</v>
      </c>
      <c r="V2327" s="56">
        <v>94044.4</v>
      </c>
      <c r="W2327" s="55" t="s">
        <v>340</v>
      </c>
      <c r="X2327" s="55" t="s">
        <v>177</v>
      </c>
      <c r="Y2327" s="55"/>
      <c r="Z2327" s="55" t="s">
        <v>48</v>
      </c>
      <c r="AA2327" s="55" t="s">
        <v>315</v>
      </c>
      <c r="AB2327" s="55" t="s">
        <v>42</v>
      </c>
      <c r="AC2327" s="55" t="s">
        <v>957</v>
      </c>
      <c r="AD2327" s="55" t="s">
        <v>146</v>
      </c>
      <c r="AE2327" s="55"/>
      <c r="AF2327" s="55" t="s">
        <v>525</v>
      </c>
    </row>
    <row r="2328" spans="1:32" x14ac:dyDescent="0.25">
      <c r="A2328" s="55" t="s">
        <v>35</v>
      </c>
      <c r="B2328" s="55" t="s">
        <v>36</v>
      </c>
      <c r="C2328" s="55" t="s">
        <v>37</v>
      </c>
      <c r="D2328" s="55" t="s">
        <v>121</v>
      </c>
      <c r="E2328" s="55" t="s">
        <v>122</v>
      </c>
      <c r="F2328" s="55" t="s">
        <v>123</v>
      </c>
      <c r="G2328" s="55" t="s">
        <v>124</v>
      </c>
      <c r="H2328" s="55" t="s">
        <v>124</v>
      </c>
      <c r="I2328" s="55" t="s">
        <v>42</v>
      </c>
      <c r="J2328" s="55" t="s">
        <v>174</v>
      </c>
      <c r="K2328" s="55" t="s">
        <v>174</v>
      </c>
      <c r="L2328" s="55" t="s">
        <v>43</v>
      </c>
      <c r="M2328" s="55" t="s">
        <v>44</v>
      </c>
      <c r="N2328" s="55" t="s">
        <v>150</v>
      </c>
      <c r="O2328" s="55" t="s">
        <v>42</v>
      </c>
      <c r="P2328" s="55" t="s">
        <v>522</v>
      </c>
      <c r="Q2328" s="55" t="s">
        <v>529</v>
      </c>
      <c r="R2328" s="55" t="s">
        <v>956</v>
      </c>
      <c r="S2328" s="55">
        <v>201310</v>
      </c>
      <c r="T2328" s="55" t="s">
        <v>52</v>
      </c>
      <c r="U2328" s="55">
        <v>85268.7</v>
      </c>
      <c r="V2328" s="56">
        <v>85268.7</v>
      </c>
      <c r="W2328" s="55" t="s">
        <v>340</v>
      </c>
      <c r="X2328" s="55" t="s">
        <v>177</v>
      </c>
      <c r="Y2328" s="55"/>
      <c r="Z2328" s="55" t="s">
        <v>48</v>
      </c>
      <c r="AA2328" s="55" t="s">
        <v>315</v>
      </c>
      <c r="AB2328" s="55" t="s">
        <v>42</v>
      </c>
      <c r="AC2328" s="55" t="s">
        <v>957</v>
      </c>
      <c r="AD2328" s="55" t="s">
        <v>146</v>
      </c>
      <c r="AE2328" s="55"/>
      <c r="AF2328" s="55" t="s">
        <v>525</v>
      </c>
    </row>
    <row r="2329" spans="1:32" x14ac:dyDescent="0.25">
      <c r="A2329" s="55" t="s">
        <v>35</v>
      </c>
      <c r="B2329" s="55" t="s">
        <v>36</v>
      </c>
      <c r="C2329" s="55" t="s">
        <v>37</v>
      </c>
      <c r="D2329" s="55" t="s">
        <v>121</v>
      </c>
      <c r="E2329" s="55" t="s">
        <v>122</v>
      </c>
      <c r="F2329" s="55" t="s">
        <v>123</v>
      </c>
      <c r="G2329" s="55" t="s">
        <v>124</v>
      </c>
      <c r="H2329" s="55" t="s">
        <v>124</v>
      </c>
      <c r="I2329" s="55" t="s">
        <v>42</v>
      </c>
      <c r="J2329" s="55" t="s">
        <v>182</v>
      </c>
      <c r="K2329" s="55" t="s">
        <v>182</v>
      </c>
      <c r="L2329" s="55" t="s">
        <v>43</v>
      </c>
      <c r="M2329" s="55" t="s">
        <v>44</v>
      </c>
      <c r="N2329" s="55" t="s">
        <v>180</v>
      </c>
      <c r="O2329" s="55" t="s">
        <v>42</v>
      </c>
      <c r="P2329" s="55" t="s">
        <v>522</v>
      </c>
      <c r="Q2329" s="55" t="s">
        <v>530</v>
      </c>
      <c r="R2329" s="55" t="s">
        <v>956</v>
      </c>
      <c r="S2329" s="55">
        <v>201310</v>
      </c>
      <c r="T2329" s="55" t="s">
        <v>52</v>
      </c>
      <c r="U2329" s="55">
        <v>335054.81</v>
      </c>
      <c r="V2329" s="56">
        <v>335054.81</v>
      </c>
      <c r="W2329" s="55" t="s">
        <v>340</v>
      </c>
      <c r="X2329" s="55" t="s">
        <v>177</v>
      </c>
      <c r="Y2329" s="55"/>
      <c r="Z2329" s="55" t="s">
        <v>48</v>
      </c>
      <c r="AA2329" s="55" t="s">
        <v>315</v>
      </c>
      <c r="AB2329" s="55" t="s">
        <v>42</v>
      </c>
      <c r="AC2329" s="55" t="s">
        <v>957</v>
      </c>
      <c r="AD2329" s="55" t="s">
        <v>146</v>
      </c>
      <c r="AE2329" s="55"/>
      <c r="AF2329" s="55" t="s">
        <v>525</v>
      </c>
    </row>
    <row r="2330" spans="1:32" x14ac:dyDescent="0.25">
      <c r="A2330" s="55" t="s">
        <v>35</v>
      </c>
      <c r="B2330" s="55" t="s">
        <v>36</v>
      </c>
      <c r="C2330" s="55" t="s">
        <v>37</v>
      </c>
      <c r="D2330" s="55" t="s">
        <v>121</v>
      </c>
      <c r="E2330" s="55" t="s">
        <v>122</v>
      </c>
      <c r="F2330" s="55" t="s">
        <v>123</v>
      </c>
      <c r="G2330" s="55" t="s">
        <v>124</v>
      </c>
      <c r="H2330" s="55" t="s">
        <v>124</v>
      </c>
      <c r="I2330" s="55" t="s">
        <v>42</v>
      </c>
      <c r="J2330" s="55" t="s">
        <v>182</v>
      </c>
      <c r="K2330" s="55" t="s">
        <v>182</v>
      </c>
      <c r="L2330" s="55" t="s">
        <v>43</v>
      </c>
      <c r="M2330" s="55" t="s">
        <v>44</v>
      </c>
      <c r="N2330" s="55" t="s">
        <v>150</v>
      </c>
      <c r="O2330" s="55" t="s">
        <v>42</v>
      </c>
      <c r="P2330" s="55" t="s">
        <v>522</v>
      </c>
      <c r="Q2330" s="55" t="s">
        <v>531</v>
      </c>
      <c r="R2330" s="55" t="s">
        <v>956</v>
      </c>
      <c r="S2330" s="55">
        <v>201310</v>
      </c>
      <c r="T2330" s="55" t="s">
        <v>52</v>
      </c>
      <c r="U2330" s="55">
        <v>255522.08000000002</v>
      </c>
      <c r="V2330" s="56">
        <v>255522.08</v>
      </c>
      <c r="W2330" s="55" t="s">
        <v>340</v>
      </c>
      <c r="X2330" s="55" t="s">
        <v>177</v>
      </c>
      <c r="Y2330" s="55"/>
      <c r="Z2330" s="55" t="s">
        <v>48</v>
      </c>
      <c r="AA2330" s="55" t="s">
        <v>315</v>
      </c>
      <c r="AB2330" s="55" t="s">
        <v>42</v>
      </c>
      <c r="AC2330" s="55" t="s">
        <v>957</v>
      </c>
      <c r="AD2330" s="55" t="s">
        <v>146</v>
      </c>
      <c r="AE2330" s="55"/>
      <c r="AF2330" s="55" t="s">
        <v>525</v>
      </c>
    </row>
    <row r="2331" spans="1:32" x14ac:dyDescent="0.25">
      <c r="A2331" s="55" t="s">
        <v>35</v>
      </c>
      <c r="B2331" s="55" t="s">
        <v>36</v>
      </c>
      <c r="C2331" s="55" t="s">
        <v>37</v>
      </c>
      <c r="D2331" s="55" t="s">
        <v>121</v>
      </c>
      <c r="E2331" s="55" t="s">
        <v>122</v>
      </c>
      <c r="F2331" s="55" t="s">
        <v>123</v>
      </c>
      <c r="G2331" s="55" t="s">
        <v>124</v>
      </c>
      <c r="H2331" s="55" t="s">
        <v>124</v>
      </c>
      <c r="I2331" s="55" t="s">
        <v>42</v>
      </c>
      <c r="J2331" s="55" t="s">
        <v>652</v>
      </c>
      <c r="K2331" s="55" t="s">
        <v>652</v>
      </c>
      <c r="L2331" s="55" t="s">
        <v>43</v>
      </c>
      <c r="M2331" s="55" t="s">
        <v>44</v>
      </c>
      <c r="N2331" s="55" t="s">
        <v>180</v>
      </c>
      <c r="O2331" s="55" t="s">
        <v>42</v>
      </c>
      <c r="P2331" s="55" t="s">
        <v>522</v>
      </c>
      <c r="Q2331" s="55" t="s">
        <v>960</v>
      </c>
      <c r="R2331" s="55" t="s">
        <v>956</v>
      </c>
      <c r="S2331" s="55">
        <v>201310</v>
      </c>
      <c r="T2331" s="55" t="s">
        <v>52</v>
      </c>
      <c r="U2331" s="55">
        <v>25282.48</v>
      </c>
      <c r="V2331" s="56">
        <v>25282.48</v>
      </c>
      <c r="W2331" s="55" t="s">
        <v>340</v>
      </c>
      <c r="X2331" s="55" t="s">
        <v>177</v>
      </c>
      <c r="Y2331" s="55"/>
      <c r="Z2331" s="55" t="s">
        <v>48</v>
      </c>
      <c r="AA2331" s="55" t="s">
        <v>315</v>
      </c>
      <c r="AB2331" s="55" t="s">
        <v>42</v>
      </c>
      <c r="AC2331" s="55" t="s">
        <v>957</v>
      </c>
      <c r="AD2331" s="55" t="s">
        <v>146</v>
      </c>
      <c r="AE2331" s="55"/>
      <c r="AF2331" s="55" t="s">
        <v>525</v>
      </c>
    </row>
    <row r="2332" spans="1:32" x14ac:dyDescent="0.25">
      <c r="A2332" s="55" t="s">
        <v>35</v>
      </c>
      <c r="B2332" s="55" t="s">
        <v>36</v>
      </c>
      <c r="C2332" s="55" t="s">
        <v>37</v>
      </c>
      <c r="D2332" s="55" t="s">
        <v>121</v>
      </c>
      <c r="E2332" s="55" t="s">
        <v>122</v>
      </c>
      <c r="F2332" s="55" t="s">
        <v>123</v>
      </c>
      <c r="G2332" s="55" t="s">
        <v>124</v>
      </c>
      <c r="H2332" s="55" t="s">
        <v>124</v>
      </c>
      <c r="I2332" s="55" t="s">
        <v>42</v>
      </c>
      <c r="J2332" s="55" t="s">
        <v>652</v>
      </c>
      <c r="K2332" s="55" t="s">
        <v>652</v>
      </c>
      <c r="L2332" s="55" t="s">
        <v>43</v>
      </c>
      <c r="M2332" s="55" t="s">
        <v>44</v>
      </c>
      <c r="N2332" s="55" t="s">
        <v>150</v>
      </c>
      <c r="O2332" s="55" t="s">
        <v>42</v>
      </c>
      <c r="P2332" s="55" t="s">
        <v>522</v>
      </c>
      <c r="Q2332" s="55" t="s">
        <v>732</v>
      </c>
      <c r="R2332" s="55" t="s">
        <v>956</v>
      </c>
      <c r="S2332" s="55">
        <v>201310</v>
      </c>
      <c r="T2332" s="55" t="s">
        <v>52</v>
      </c>
      <c r="U2332" s="55">
        <v>5056.5</v>
      </c>
      <c r="V2332" s="56">
        <v>5056.5</v>
      </c>
      <c r="W2332" s="55" t="s">
        <v>340</v>
      </c>
      <c r="X2332" s="55" t="s">
        <v>177</v>
      </c>
      <c r="Y2332" s="55"/>
      <c r="Z2332" s="55" t="s">
        <v>48</v>
      </c>
      <c r="AA2332" s="55" t="s">
        <v>315</v>
      </c>
      <c r="AB2332" s="55" t="s">
        <v>42</v>
      </c>
      <c r="AC2332" s="55" t="s">
        <v>957</v>
      </c>
      <c r="AD2332" s="55" t="s">
        <v>146</v>
      </c>
      <c r="AE2332" s="55"/>
      <c r="AF2332" s="55" t="s">
        <v>525</v>
      </c>
    </row>
    <row r="2333" spans="1:32" x14ac:dyDescent="0.25">
      <c r="A2333" s="55" t="s">
        <v>35</v>
      </c>
      <c r="B2333" s="55" t="s">
        <v>36</v>
      </c>
      <c r="C2333" s="55" t="s">
        <v>37</v>
      </c>
      <c r="D2333" s="55" t="s">
        <v>121</v>
      </c>
      <c r="E2333" s="55" t="s">
        <v>122</v>
      </c>
      <c r="F2333" s="55" t="s">
        <v>123</v>
      </c>
      <c r="G2333" s="55" t="s">
        <v>124</v>
      </c>
      <c r="H2333" s="55" t="s">
        <v>124</v>
      </c>
      <c r="I2333" s="55" t="s">
        <v>42</v>
      </c>
      <c r="J2333" s="55" t="s">
        <v>532</v>
      </c>
      <c r="K2333" s="55" t="s">
        <v>532</v>
      </c>
      <c r="L2333" s="55" t="s">
        <v>43</v>
      </c>
      <c r="M2333" s="55" t="s">
        <v>44</v>
      </c>
      <c r="N2333" s="55" t="s">
        <v>150</v>
      </c>
      <c r="O2333" s="55" t="s">
        <v>42</v>
      </c>
      <c r="P2333" s="55" t="s">
        <v>522</v>
      </c>
      <c r="Q2333" s="55" t="s">
        <v>653</v>
      </c>
      <c r="R2333" s="55" t="s">
        <v>956</v>
      </c>
      <c r="S2333" s="55">
        <v>201310</v>
      </c>
      <c r="T2333" s="55" t="s">
        <v>52</v>
      </c>
      <c r="U2333" s="55">
        <v>2414.79</v>
      </c>
      <c r="V2333" s="56">
        <v>2414.79</v>
      </c>
      <c r="W2333" s="55" t="s">
        <v>340</v>
      </c>
      <c r="X2333" s="55" t="s">
        <v>177</v>
      </c>
      <c r="Y2333" s="55"/>
      <c r="Z2333" s="55" t="s">
        <v>48</v>
      </c>
      <c r="AA2333" s="55" t="s">
        <v>315</v>
      </c>
      <c r="AB2333" s="55" t="s">
        <v>42</v>
      </c>
      <c r="AC2333" s="55" t="s">
        <v>957</v>
      </c>
      <c r="AD2333" s="55" t="s">
        <v>146</v>
      </c>
      <c r="AE2333" s="55"/>
      <c r="AF2333" s="55" t="s">
        <v>525</v>
      </c>
    </row>
    <row r="2334" spans="1:32" x14ac:dyDescent="0.25">
      <c r="A2334" s="55" t="s">
        <v>35</v>
      </c>
      <c r="B2334" s="55" t="s">
        <v>36</v>
      </c>
      <c r="C2334" s="55" t="s">
        <v>37</v>
      </c>
      <c r="D2334" s="55" t="s">
        <v>121</v>
      </c>
      <c r="E2334" s="55" t="s">
        <v>122</v>
      </c>
      <c r="F2334" s="55" t="s">
        <v>123</v>
      </c>
      <c r="G2334" s="55" t="s">
        <v>124</v>
      </c>
      <c r="H2334" s="55" t="s">
        <v>124</v>
      </c>
      <c r="I2334" s="55" t="s">
        <v>42</v>
      </c>
      <c r="J2334" s="55" t="s">
        <v>190</v>
      </c>
      <c r="K2334" s="55" t="s">
        <v>190</v>
      </c>
      <c r="L2334" s="55" t="s">
        <v>43</v>
      </c>
      <c r="M2334" s="55" t="s">
        <v>44</v>
      </c>
      <c r="N2334" s="55" t="s">
        <v>126</v>
      </c>
      <c r="O2334" s="55" t="s">
        <v>42</v>
      </c>
      <c r="P2334" s="55" t="s">
        <v>369</v>
      </c>
      <c r="Q2334" s="55" t="s">
        <v>167</v>
      </c>
      <c r="R2334" s="55" t="s">
        <v>961</v>
      </c>
      <c r="S2334" s="55">
        <v>201310</v>
      </c>
      <c r="T2334" s="55" t="s">
        <v>52</v>
      </c>
      <c r="U2334" s="55">
        <v>0</v>
      </c>
      <c r="V2334" s="56">
        <v>55.37</v>
      </c>
      <c r="W2334" s="55"/>
      <c r="X2334" s="55"/>
      <c r="Y2334" s="55"/>
      <c r="Z2334" s="55" t="s">
        <v>48</v>
      </c>
      <c r="AA2334" s="55" t="s">
        <v>168</v>
      </c>
      <c r="AB2334" s="55" t="s">
        <v>42</v>
      </c>
      <c r="AC2334" s="55" t="s">
        <v>943</v>
      </c>
      <c r="AD2334" s="55" t="s">
        <v>146</v>
      </c>
      <c r="AE2334" s="55"/>
      <c r="AF2334" s="55" t="s">
        <v>372</v>
      </c>
    </row>
    <row r="2335" spans="1:32" x14ac:dyDescent="0.25">
      <c r="A2335" s="55" t="s">
        <v>35</v>
      </c>
      <c r="B2335" s="55" t="s">
        <v>36</v>
      </c>
      <c r="C2335" s="55" t="s">
        <v>37</v>
      </c>
      <c r="D2335" s="55" t="s">
        <v>121</v>
      </c>
      <c r="E2335" s="55" t="s">
        <v>122</v>
      </c>
      <c r="F2335" s="55" t="s">
        <v>123</v>
      </c>
      <c r="G2335" s="55" t="s">
        <v>124</v>
      </c>
      <c r="H2335" s="55" t="s">
        <v>124</v>
      </c>
      <c r="I2335" s="55" t="s">
        <v>42</v>
      </c>
      <c r="J2335" s="55" t="s">
        <v>190</v>
      </c>
      <c r="K2335" s="55" t="s">
        <v>190</v>
      </c>
      <c r="L2335" s="55" t="s">
        <v>43</v>
      </c>
      <c r="M2335" s="55" t="s">
        <v>44</v>
      </c>
      <c r="N2335" s="55" t="s">
        <v>126</v>
      </c>
      <c r="O2335" s="55" t="s">
        <v>42</v>
      </c>
      <c r="P2335" s="55" t="s">
        <v>355</v>
      </c>
      <c r="Q2335" s="55" t="s">
        <v>167</v>
      </c>
      <c r="R2335" s="55" t="s">
        <v>962</v>
      </c>
      <c r="S2335" s="55">
        <v>201310</v>
      </c>
      <c r="T2335" s="55" t="s">
        <v>52</v>
      </c>
      <c r="U2335" s="55">
        <v>0</v>
      </c>
      <c r="V2335" s="56">
        <v>146.9</v>
      </c>
      <c r="W2335" s="55"/>
      <c r="X2335" s="55"/>
      <c r="Y2335" s="55"/>
      <c r="Z2335" s="55" t="s">
        <v>48</v>
      </c>
      <c r="AA2335" s="55" t="s">
        <v>168</v>
      </c>
      <c r="AB2335" s="55" t="s">
        <v>42</v>
      </c>
      <c r="AC2335" s="55" t="s">
        <v>947</v>
      </c>
      <c r="AD2335" s="55" t="s">
        <v>146</v>
      </c>
      <c r="AE2335" s="55"/>
      <c r="AF2335" s="55" t="s">
        <v>358</v>
      </c>
    </row>
    <row r="2336" spans="1:32" x14ac:dyDescent="0.25">
      <c r="A2336" s="55" t="s">
        <v>35</v>
      </c>
      <c r="B2336" s="55" t="s">
        <v>36</v>
      </c>
      <c r="C2336" s="55" t="s">
        <v>37</v>
      </c>
      <c r="D2336" s="55" t="s">
        <v>121</v>
      </c>
      <c r="E2336" s="55" t="s">
        <v>122</v>
      </c>
      <c r="F2336" s="55" t="s">
        <v>123</v>
      </c>
      <c r="G2336" s="55" t="s">
        <v>124</v>
      </c>
      <c r="H2336" s="55" t="s">
        <v>124</v>
      </c>
      <c r="I2336" s="55" t="s">
        <v>42</v>
      </c>
      <c r="J2336" s="55" t="s">
        <v>190</v>
      </c>
      <c r="K2336" s="55" t="s">
        <v>190</v>
      </c>
      <c r="L2336" s="55" t="s">
        <v>43</v>
      </c>
      <c r="M2336" s="55" t="s">
        <v>44</v>
      </c>
      <c r="N2336" s="55" t="s">
        <v>126</v>
      </c>
      <c r="O2336" s="55" t="s">
        <v>42</v>
      </c>
      <c r="P2336" s="55" t="s">
        <v>355</v>
      </c>
      <c r="Q2336" s="55" t="s">
        <v>167</v>
      </c>
      <c r="R2336" s="55" t="s">
        <v>962</v>
      </c>
      <c r="S2336" s="55">
        <v>201310</v>
      </c>
      <c r="T2336" s="55" t="s">
        <v>52</v>
      </c>
      <c r="U2336" s="55">
        <v>0</v>
      </c>
      <c r="V2336" s="56">
        <v>29.38</v>
      </c>
      <c r="W2336" s="55"/>
      <c r="X2336" s="55"/>
      <c r="Y2336" s="55"/>
      <c r="Z2336" s="55" t="s">
        <v>48</v>
      </c>
      <c r="AA2336" s="55" t="s">
        <v>168</v>
      </c>
      <c r="AB2336" s="55" t="s">
        <v>42</v>
      </c>
      <c r="AC2336" s="55" t="s">
        <v>947</v>
      </c>
      <c r="AD2336" s="55" t="s">
        <v>146</v>
      </c>
      <c r="AE2336" s="55"/>
      <c r="AF2336" s="55" t="s">
        <v>358</v>
      </c>
    </row>
    <row r="2337" spans="1:32" x14ac:dyDescent="0.25">
      <c r="A2337" s="55" t="s">
        <v>35</v>
      </c>
      <c r="B2337" s="55" t="s">
        <v>36</v>
      </c>
      <c r="C2337" s="55" t="s">
        <v>37</v>
      </c>
      <c r="D2337" s="55" t="s">
        <v>121</v>
      </c>
      <c r="E2337" s="55" t="s">
        <v>122</v>
      </c>
      <c r="F2337" s="55" t="s">
        <v>123</v>
      </c>
      <c r="G2337" s="55" t="s">
        <v>124</v>
      </c>
      <c r="H2337" s="55" t="s">
        <v>124</v>
      </c>
      <c r="I2337" s="55" t="s">
        <v>42</v>
      </c>
      <c r="J2337" s="55" t="s">
        <v>190</v>
      </c>
      <c r="K2337" s="55" t="s">
        <v>190</v>
      </c>
      <c r="L2337" s="55" t="s">
        <v>43</v>
      </c>
      <c r="M2337" s="55" t="s">
        <v>44</v>
      </c>
      <c r="N2337" s="55" t="s">
        <v>150</v>
      </c>
      <c r="O2337" s="55" t="s">
        <v>42</v>
      </c>
      <c r="P2337" s="55" t="s">
        <v>522</v>
      </c>
      <c r="Q2337" s="55" t="s">
        <v>539</v>
      </c>
      <c r="R2337" s="55" t="s">
        <v>956</v>
      </c>
      <c r="S2337" s="55">
        <v>201310</v>
      </c>
      <c r="T2337" s="55" t="s">
        <v>52</v>
      </c>
      <c r="U2337" s="55">
        <v>50000</v>
      </c>
      <c r="V2337" s="56">
        <v>50000</v>
      </c>
      <c r="W2337" s="55" t="s">
        <v>340</v>
      </c>
      <c r="X2337" s="55" t="s">
        <v>177</v>
      </c>
      <c r="Y2337" s="55"/>
      <c r="Z2337" s="55" t="s">
        <v>48</v>
      </c>
      <c r="AA2337" s="55" t="s">
        <v>315</v>
      </c>
      <c r="AB2337" s="55" t="s">
        <v>42</v>
      </c>
      <c r="AC2337" s="55" t="s">
        <v>957</v>
      </c>
      <c r="AD2337" s="55" t="s">
        <v>146</v>
      </c>
      <c r="AE2337" s="55"/>
      <c r="AF2337" s="55" t="s">
        <v>525</v>
      </c>
    </row>
    <row r="2338" spans="1:32" x14ac:dyDescent="0.25">
      <c r="A2338" s="55" t="s">
        <v>35</v>
      </c>
      <c r="B2338" s="55" t="s">
        <v>36</v>
      </c>
      <c r="C2338" s="55" t="s">
        <v>37</v>
      </c>
      <c r="D2338" s="55" t="s">
        <v>121</v>
      </c>
      <c r="E2338" s="55" t="s">
        <v>122</v>
      </c>
      <c r="F2338" s="55" t="s">
        <v>123</v>
      </c>
      <c r="G2338" s="55" t="s">
        <v>124</v>
      </c>
      <c r="H2338" s="55" t="s">
        <v>124</v>
      </c>
      <c r="I2338" s="55" t="s">
        <v>42</v>
      </c>
      <c r="J2338" s="55" t="s">
        <v>190</v>
      </c>
      <c r="K2338" s="55" t="s">
        <v>190</v>
      </c>
      <c r="L2338" s="55" t="s">
        <v>43</v>
      </c>
      <c r="M2338" s="55" t="s">
        <v>44</v>
      </c>
      <c r="N2338" s="55" t="s">
        <v>126</v>
      </c>
      <c r="O2338" s="55" t="s">
        <v>42</v>
      </c>
      <c r="P2338" s="55" t="s">
        <v>369</v>
      </c>
      <c r="Q2338" s="55" t="s">
        <v>167</v>
      </c>
      <c r="R2338" s="55" t="s">
        <v>961</v>
      </c>
      <c r="S2338" s="55">
        <v>201310</v>
      </c>
      <c r="T2338" s="55" t="s">
        <v>52</v>
      </c>
      <c r="U2338" s="55">
        <v>0</v>
      </c>
      <c r="V2338" s="56">
        <v>19.21</v>
      </c>
      <c r="W2338" s="55"/>
      <c r="X2338" s="55"/>
      <c r="Y2338" s="55"/>
      <c r="Z2338" s="55" t="s">
        <v>48</v>
      </c>
      <c r="AA2338" s="55" t="s">
        <v>168</v>
      </c>
      <c r="AB2338" s="55" t="s">
        <v>42</v>
      </c>
      <c r="AC2338" s="55" t="s">
        <v>943</v>
      </c>
      <c r="AD2338" s="55" t="s">
        <v>146</v>
      </c>
      <c r="AE2338" s="55"/>
      <c r="AF2338" s="55" t="s">
        <v>372</v>
      </c>
    </row>
    <row r="2339" spans="1:32" x14ac:dyDescent="0.25">
      <c r="A2339" s="55" t="s">
        <v>35</v>
      </c>
      <c r="B2339" s="55" t="s">
        <v>36</v>
      </c>
      <c r="C2339" s="55" t="s">
        <v>37</v>
      </c>
      <c r="D2339" s="55" t="s">
        <v>121</v>
      </c>
      <c r="E2339" s="55" t="s">
        <v>122</v>
      </c>
      <c r="F2339" s="55" t="s">
        <v>123</v>
      </c>
      <c r="G2339" s="55" t="s">
        <v>124</v>
      </c>
      <c r="H2339" s="55" t="s">
        <v>124</v>
      </c>
      <c r="I2339" s="55" t="s">
        <v>42</v>
      </c>
      <c r="J2339" s="55" t="s">
        <v>190</v>
      </c>
      <c r="K2339" s="55" t="s">
        <v>190</v>
      </c>
      <c r="L2339" s="55" t="s">
        <v>43</v>
      </c>
      <c r="M2339" s="55" t="s">
        <v>44</v>
      </c>
      <c r="N2339" s="55" t="s">
        <v>131</v>
      </c>
      <c r="O2339" s="55" t="s">
        <v>198</v>
      </c>
      <c r="P2339" s="55" t="s">
        <v>369</v>
      </c>
      <c r="Q2339" s="55" t="s">
        <v>535</v>
      </c>
      <c r="R2339" s="55" t="s">
        <v>963</v>
      </c>
      <c r="S2339" s="55">
        <v>201310</v>
      </c>
      <c r="T2339" s="55" t="s">
        <v>52</v>
      </c>
      <c r="U2339" s="55">
        <v>0</v>
      </c>
      <c r="V2339" s="56">
        <v>93.5</v>
      </c>
      <c r="W2339" s="55"/>
      <c r="X2339" s="55"/>
      <c r="Y2339" s="55"/>
      <c r="Z2339" s="55" t="s">
        <v>48</v>
      </c>
      <c r="AA2339" s="55" t="s">
        <v>144</v>
      </c>
      <c r="AB2339" s="55" t="s">
        <v>42</v>
      </c>
      <c r="AC2339" s="55" t="s">
        <v>964</v>
      </c>
      <c r="AD2339" s="55" t="s">
        <v>146</v>
      </c>
      <c r="AE2339" s="55"/>
      <c r="AF2339" s="55" t="s">
        <v>372</v>
      </c>
    </row>
    <row r="2340" spans="1:32" x14ac:dyDescent="0.25">
      <c r="A2340" s="55" t="s">
        <v>35</v>
      </c>
      <c r="B2340" s="55" t="s">
        <v>36</v>
      </c>
      <c r="C2340" s="55" t="s">
        <v>37</v>
      </c>
      <c r="D2340" s="55" t="s">
        <v>121</v>
      </c>
      <c r="E2340" s="55" t="s">
        <v>215</v>
      </c>
      <c r="F2340" s="55" t="s">
        <v>216</v>
      </c>
      <c r="G2340" s="55" t="s">
        <v>124</v>
      </c>
      <c r="H2340" s="55" t="s">
        <v>124</v>
      </c>
      <c r="I2340" s="55" t="s">
        <v>42</v>
      </c>
      <c r="J2340" s="55" t="s">
        <v>231</v>
      </c>
      <c r="K2340" s="55" t="s">
        <v>231</v>
      </c>
      <c r="L2340" s="55" t="s">
        <v>43</v>
      </c>
      <c r="M2340" s="55" t="s">
        <v>44</v>
      </c>
      <c r="N2340" s="55" t="s">
        <v>150</v>
      </c>
      <c r="O2340" s="55" t="s">
        <v>42</v>
      </c>
      <c r="P2340" s="55" t="s">
        <v>392</v>
      </c>
      <c r="Q2340" s="55" t="s">
        <v>393</v>
      </c>
      <c r="R2340" s="55" t="s">
        <v>966</v>
      </c>
      <c r="S2340" s="55">
        <v>201310</v>
      </c>
      <c r="T2340" s="55" t="s">
        <v>52</v>
      </c>
      <c r="U2340" s="55">
        <v>212.41</v>
      </c>
      <c r="V2340" s="56">
        <v>212.41</v>
      </c>
      <c r="W2340" s="55" t="s">
        <v>340</v>
      </c>
      <c r="X2340" s="55" t="s">
        <v>384</v>
      </c>
      <c r="Y2340" s="55"/>
      <c r="Z2340" s="55" t="s">
        <v>48</v>
      </c>
      <c r="AA2340" s="55" t="s">
        <v>315</v>
      </c>
      <c r="AB2340" s="55" t="s">
        <v>42</v>
      </c>
      <c r="AC2340" s="55" t="s">
        <v>895</v>
      </c>
      <c r="AD2340" s="55" t="s">
        <v>146</v>
      </c>
      <c r="AE2340" s="55"/>
      <c r="AF2340" s="55" t="s">
        <v>396</v>
      </c>
    </row>
    <row r="2341" spans="1:32" x14ac:dyDescent="0.25">
      <c r="A2341" s="55" t="s">
        <v>35</v>
      </c>
      <c r="B2341" s="55" t="s">
        <v>36</v>
      </c>
      <c r="C2341" s="55" t="s">
        <v>37</v>
      </c>
      <c r="D2341" s="55" t="s">
        <v>121</v>
      </c>
      <c r="E2341" s="55" t="s">
        <v>215</v>
      </c>
      <c r="F2341" s="55" t="s">
        <v>216</v>
      </c>
      <c r="G2341" s="55" t="s">
        <v>124</v>
      </c>
      <c r="H2341" s="55" t="s">
        <v>124</v>
      </c>
      <c r="I2341" s="55" t="s">
        <v>42</v>
      </c>
      <c r="J2341" s="55" t="s">
        <v>231</v>
      </c>
      <c r="K2341" s="55" t="s">
        <v>231</v>
      </c>
      <c r="L2341" s="55" t="s">
        <v>43</v>
      </c>
      <c r="M2341" s="55" t="s">
        <v>44</v>
      </c>
      <c r="N2341" s="55" t="s">
        <v>150</v>
      </c>
      <c r="O2341" s="55" t="s">
        <v>42</v>
      </c>
      <c r="P2341" s="55" t="s">
        <v>392</v>
      </c>
      <c r="Q2341" s="55" t="s">
        <v>393</v>
      </c>
      <c r="R2341" s="55" t="s">
        <v>971</v>
      </c>
      <c r="S2341" s="55">
        <v>201310</v>
      </c>
      <c r="T2341" s="55" t="s">
        <v>52</v>
      </c>
      <c r="U2341" s="55">
        <v>208.04</v>
      </c>
      <c r="V2341" s="56">
        <v>208.04</v>
      </c>
      <c r="W2341" s="55" t="s">
        <v>340</v>
      </c>
      <c r="X2341" s="55" t="s">
        <v>384</v>
      </c>
      <c r="Y2341" s="55"/>
      <c r="Z2341" s="55" t="s">
        <v>48</v>
      </c>
      <c r="AA2341" s="55" t="s">
        <v>315</v>
      </c>
      <c r="AB2341" s="55" t="s">
        <v>42</v>
      </c>
      <c r="AC2341" s="55" t="s">
        <v>914</v>
      </c>
      <c r="AD2341" s="55" t="s">
        <v>146</v>
      </c>
      <c r="AE2341" s="55"/>
      <c r="AF2341" s="55" t="s">
        <v>396</v>
      </c>
    </row>
    <row r="2342" spans="1:32" x14ac:dyDescent="0.25">
      <c r="A2342" s="55" t="s">
        <v>35</v>
      </c>
      <c r="B2342" s="55" t="s">
        <v>36</v>
      </c>
      <c r="C2342" s="55" t="s">
        <v>37</v>
      </c>
      <c r="D2342" s="55" t="s">
        <v>121</v>
      </c>
      <c r="E2342" s="55" t="s">
        <v>215</v>
      </c>
      <c r="F2342" s="55" t="s">
        <v>216</v>
      </c>
      <c r="G2342" s="55" t="s">
        <v>124</v>
      </c>
      <c r="H2342" s="55" t="s">
        <v>124</v>
      </c>
      <c r="I2342" s="55" t="s">
        <v>42</v>
      </c>
      <c r="J2342" s="55" t="s">
        <v>231</v>
      </c>
      <c r="K2342" s="55" t="s">
        <v>231</v>
      </c>
      <c r="L2342" s="55" t="s">
        <v>43</v>
      </c>
      <c r="M2342" s="55" t="s">
        <v>44</v>
      </c>
      <c r="N2342" s="55" t="s">
        <v>150</v>
      </c>
      <c r="O2342" s="55" t="s">
        <v>42</v>
      </c>
      <c r="P2342" s="55" t="s">
        <v>388</v>
      </c>
      <c r="Q2342" s="55" t="s">
        <v>417</v>
      </c>
      <c r="R2342" s="55" t="s">
        <v>974</v>
      </c>
      <c r="S2342" s="55">
        <v>201310</v>
      </c>
      <c r="T2342" s="55" t="s">
        <v>52</v>
      </c>
      <c r="U2342" s="55">
        <v>53554.12</v>
      </c>
      <c r="V2342" s="56">
        <v>53554.12</v>
      </c>
      <c r="W2342" s="55" t="s">
        <v>340</v>
      </c>
      <c r="X2342" s="55" t="s">
        <v>236</v>
      </c>
      <c r="Y2342" s="55"/>
      <c r="Z2342" s="55" t="s">
        <v>48</v>
      </c>
      <c r="AA2342" s="55" t="s">
        <v>315</v>
      </c>
      <c r="AB2342" s="55" t="s">
        <v>42</v>
      </c>
      <c r="AC2342" s="55" t="s">
        <v>918</v>
      </c>
      <c r="AD2342" s="55" t="s">
        <v>146</v>
      </c>
      <c r="AE2342" s="55"/>
      <c r="AF2342" s="55" t="s">
        <v>391</v>
      </c>
    </row>
    <row r="2343" spans="1:32" x14ac:dyDescent="0.25">
      <c r="A2343" s="55" t="s">
        <v>35</v>
      </c>
      <c r="B2343" s="55" t="s">
        <v>36</v>
      </c>
      <c r="C2343" s="55" t="s">
        <v>37</v>
      </c>
      <c r="D2343" s="55" t="s">
        <v>121</v>
      </c>
      <c r="E2343" s="55" t="s">
        <v>215</v>
      </c>
      <c r="F2343" s="55" t="s">
        <v>216</v>
      </c>
      <c r="G2343" s="55" t="s">
        <v>124</v>
      </c>
      <c r="H2343" s="55" t="s">
        <v>124</v>
      </c>
      <c r="I2343" s="55" t="s">
        <v>42</v>
      </c>
      <c r="J2343" s="55" t="s">
        <v>217</v>
      </c>
      <c r="K2343" s="55" t="s">
        <v>217</v>
      </c>
      <c r="L2343" s="55" t="s">
        <v>43</v>
      </c>
      <c r="M2343" s="55" t="s">
        <v>44</v>
      </c>
      <c r="N2343" s="55" t="s">
        <v>150</v>
      </c>
      <c r="O2343" s="55" t="s">
        <v>42</v>
      </c>
      <c r="P2343" s="55" t="s">
        <v>392</v>
      </c>
      <c r="Q2343" s="55" t="s">
        <v>393</v>
      </c>
      <c r="R2343" s="55" t="s">
        <v>966</v>
      </c>
      <c r="S2343" s="55">
        <v>201310</v>
      </c>
      <c r="T2343" s="55" t="s">
        <v>52</v>
      </c>
      <c r="U2343" s="55">
        <v>227.58</v>
      </c>
      <c r="V2343" s="56">
        <v>227.58</v>
      </c>
      <c r="W2343" s="55" t="s">
        <v>340</v>
      </c>
      <c r="X2343" s="55" t="s">
        <v>384</v>
      </c>
      <c r="Y2343" s="55"/>
      <c r="Z2343" s="55" t="s">
        <v>48</v>
      </c>
      <c r="AA2343" s="55" t="s">
        <v>315</v>
      </c>
      <c r="AB2343" s="55" t="s">
        <v>42</v>
      </c>
      <c r="AC2343" s="55" t="s">
        <v>895</v>
      </c>
      <c r="AD2343" s="55" t="s">
        <v>146</v>
      </c>
      <c r="AE2343" s="55"/>
      <c r="AF2343" s="55" t="s">
        <v>396</v>
      </c>
    </row>
    <row r="2344" spans="1:32" x14ac:dyDescent="0.25">
      <c r="A2344" s="55" t="s">
        <v>35</v>
      </c>
      <c r="B2344" s="55" t="s">
        <v>36</v>
      </c>
      <c r="C2344" s="55" t="s">
        <v>37</v>
      </c>
      <c r="D2344" s="55" t="s">
        <v>121</v>
      </c>
      <c r="E2344" s="55" t="s">
        <v>215</v>
      </c>
      <c r="F2344" s="55" t="s">
        <v>216</v>
      </c>
      <c r="G2344" s="55" t="s">
        <v>124</v>
      </c>
      <c r="H2344" s="55" t="s">
        <v>124</v>
      </c>
      <c r="I2344" s="55" t="s">
        <v>42</v>
      </c>
      <c r="J2344" s="55" t="s">
        <v>217</v>
      </c>
      <c r="K2344" s="55" t="s">
        <v>217</v>
      </c>
      <c r="L2344" s="55" t="s">
        <v>43</v>
      </c>
      <c r="M2344" s="55" t="s">
        <v>44</v>
      </c>
      <c r="N2344" s="55" t="s">
        <v>150</v>
      </c>
      <c r="O2344" s="55" t="s">
        <v>42</v>
      </c>
      <c r="P2344" s="55" t="s">
        <v>392</v>
      </c>
      <c r="Q2344" s="55" t="s">
        <v>393</v>
      </c>
      <c r="R2344" s="55" t="s">
        <v>967</v>
      </c>
      <c r="S2344" s="55">
        <v>201310</v>
      </c>
      <c r="T2344" s="55" t="s">
        <v>52</v>
      </c>
      <c r="U2344" s="55">
        <v>261.72000000000003</v>
      </c>
      <c r="V2344" s="56">
        <v>261.72000000000003</v>
      </c>
      <c r="W2344" s="55" t="s">
        <v>340</v>
      </c>
      <c r="X2344" s="55" t="s">
        <v>384</v>
      </c>
      <c r="Y2344" s="55"/>
      <c r="Z2344" s="55" t="s">
        <v>48</v>
      </c>
      <c r="AA2344" s="55" t="s">
        <v>315</v>
      </c>
      <c r="AB2344" s="55" t="s">
        <v>42</v>
      </c>
      <c r="AC2344" s="55" t="s">
        <v>968</v>
      </c>
      <c r="AD2344" s="55" t="s">
        <v>146</v>
      </c>
      <c r="AE2344" s="55"/>
      <c r="AF2344" s="55" t="s">
        <v>396</v>
      </c>
    </row>
    <row r="2345" spans="1:32" x14ac:dyDescent="0.25">
      <c r="A2345" s="55" t="s">
        <v>35</v>
      </c>
      <c r="B2345" s="55" t="s">
        <v>36</v>
      </c>
      <c r="C2345" s="55" t="s">
        <v>37</v>
      </c>
      <c r="D2345" s="55" t="s">
        <v>121</v>
      </c>
      <c r="E2345" s="55" t="s">
        <v>215</v>
      </c>
      <c r="F2345" s="55" t="s">
        <v>216</v>
      </c>
      <c r="G2345" s="55" t="s">
        <v>124</v>
      </c>
      <c r="H2345" s="55" t="s">
        <v>124</v>
      </c>
      <c r="I2345" s="55" t="s">
        <v>42</v>
      </c>
      <c r="J2345" s="55" t="s">
        <v>231</v>
      </c>
      <c r="K2345" s="55" t="s">
        <v>231</v>
      </c>
      <c r="L2345" s="55" t="s">
        <v>43</v>
      </c>
      <c r="M2345" s="55" t="s">
        <v>44</v>
      </c>
      <c r="N2345" s="55" t="s">
        <v>856</v>
      </c>
      <c r="O2345" s="55" t="s">
        <v>42</v>
      </c>
      <c r="P2345" s="55" t="s">
        <v>851</v>
      </c>
      <c r="Q2345" s="55" t="s">
        <v>857</v>
      </c>
      <c r="R2345" s="55" t="s">
        <v>973</v>
      </c>
      <c r="S2345" s="55">
        <v>201310</v>
      </c>
      <c r="T2345" s="55" t="s">
        <v>52</v>
      </c>
      <c r="U2345" s="55">
        <v>2737.5</v>
      </c>
      <c r="V2345" s="56">
        <v>2737.5</v>
      </c>
      <c r="W2345" s="55" t="s">
        <v>340</v>
      </c>
      <c r="X2345" s="55" t="s">
        <v>853</v>
      </c>
      <c r="Y2345" s="55"/>
      <c r="Z2345" s="55" t="s">
        <v>48</v>
      </c>
      <c r="AA2345" s="55" t="s">
        <v>315</v>
      </c>
      <c r="AB2345" s="55" t="s">
        <v>42</v>
      </c>
      <c r="AC2345" s="55" t="s">
        <v>968</v>
      </c>
      <c r="AD2345" s="55" t="s">
        <v>146</v>
      </c>
      <c r="AE2345" s="55"/>
      <c r="AF2345" s="55" t="s">
        <v>855</v>
      </c>
    </row>
    <row r="2346" spans="1:32" x14ac:dyDescent="0.25">
      <c r="A2346" s="55" t="s">
        <v>35</v>
      </c>
      <c r="B2346" s="55" t="s">
        <v>36</v>
      </c>
      <c r="C2346" s="55" t="s">
        <v>37</v>
      </c>
      <c r="D2346" s="55" t="s">
        <v>121</v>
      </c>
      <c r="E2346" s="55" t="s">
        <v>215</v>
      </c>
      <c r="F2346" s="55" t="s">
        <v>216</v>
      </c>
      <c r="G2346" s="55" t="s">
        <v>124</v>
      </c>
      <c r="H2346" s="55" t="s">
        <v>124</v>
      </c>
      <c r="I2346" s="55" t="s">
        <v>42</v>
      </c>
      <c r="J2346" s="55" t="s">
        <v>231</v>
      </c>
      <c r="K2346" s="55" t="s">
        <v>231</v>
      </c>
      <c r="L2346" s="55" t="s">
        <v>43</v>
      </c>
      <c r="M2346" s="55" t="s">
        <v>44</v>
      </c>
      <c r="N2346" s="55" t="s">
        <v>150</v>
      </c>
      <c r="O2346" s="55" t="s">
        <v>42</v>
      </c>
      <c r="P2346" s="55" t="s">
        <v>392</v>
      </c>
      <c r="Q2346" s="55" t="s">
        <v>393</v>
      </c>
      <c r="R2346" s="55" t="s">
        <v>967</v>
      </c>
      <c r="S2346" s="55">
        <v>201310</v>
      </c>
      <c r="T2346" s="55" t="s">
        <v>52</v>
      </c>
      <c r="U2346" s="55">
        <v>244.27</v>
      </c>
      <c r="V2346" s="56">
        <v>244.27</v>
      </c>
      <c r="W2346" s="55" t="s">
        <v>340</v>
      </c>
      <c r="X2346" s="55" t="s">
        <v>384</v>
      </c>
      <c r="Y2346" s="55"/>
      <c r="Z2346" s="55" t="s">
        <v>48</v>
      </c>
      <c r="AA2346" s="55" t="s">
        <v>315</v>
      </c>
      <c r="AB2346" s="55" t="s">
        <v>42</v>
      </c>
      <c r="AC2346" s="55" t="s">
        <v>968</v>
      </c>
      <c r="AD2346" s="55" t="s">
        <v>146</v>
      </c>
      <c r="AE2346" s="55"/>
      <c r="AF2346" s="55" t="s">
        <v>396</v>
      </c>
    </row>
    <row r="2347" spans="1:32" x14ac:dyDescent="0.25">
      <c r="A2347" s="55" t="s">
        <v>35</v>
      </c>
      <c r="B2347" s="55" t="s">
        <v>36</v>
      </c>
      <c r="C2347" s="55" t="s">
        <v>37</v>
      </c>
      <c r="D2347" s="55" t="s">
        <v>121</v>
      </c>
      <c r="E2347" s="55" t="s">
        <v>215</v>
      </c>
      <c r="F2347" s="55" t="s">
        <v>216</v>
      </c>
      <c r="G2347" s="55" t="s">
        <v>124</v>
      </c>
      <c r="H2347" s="55" t="s">
        <v>124</v>
      </c>
      <c r="I2347" s="55" t="s">
        <v>42</v>
      </c>
      <c r="J2347" s="55" t="s">
        <v>217</v>
      </c>
      <c r="K2347" s="55" t="s">
        <v>217</v>
      </c>
      <c r="L2347" s="55" t="s">
        <v>43</v>
      </c>
      <c r="M2347" s="55" t="s">
        <v>44</v>
      </c>
      <c r="N2347" s="55" t="s">
        <v>150</v>
      </c>
      <c r="O2347" s="55" t="s">
        <v>42</v>
      </c>
      <c r="P2347" s="55" t="s">
        <v>392</v>
      </c>
      <c r="Q2347" s="55" t="s">
        <v>393</v>
      </c>
      <c r="R2347" s="55" t="s">
        <v>969</v>
      </c>
      <c r="S2347" s="55">
        <v>201310</v>
      </c>
      <c r="T2347" s="55" t="s">
        <v>52</v>
      </c>
      <c r="U2347" s="55">
        <v>221.79</v>
      </c>
      <c r="V2347" s="56">
        <v>221.79</v>
      </c>
      <c r="W2347" s="55" t="s">
        <v>340</v>
      </c>
      <c r="X2347" s="55" t="s">
        <v>384</v>
      </c>
      <c r="Y2347" s="55"/>
      <c r="Z2347" s="55" t="s">
        <v>48</v>
      </c>
      <c r="AA2347" s="55" t="s">
        <v>315</v>
      </c>
      <c r="AB2347" s="55" t="s">
        <v>42</v>
      </c>
      <c r="AC2347" s="55" t="s">
        <v>970</v>
      </c>
      <c r="AD2347" s="55" t="s">
        <v>146</v>
      </c>
      <c r="AE2347" s="55"/>
      <c r="AF2347" s="55" t="s">
        <v>396</v>
      </c>
    </row>
    <row r="2348" spans="1:32" x14ac:dyDescent="0.25">
      <c r="A2348" s="55" t="s">
        <v>35</v>
      </c>
      <c r="B2348" s="55" t="s">
        <v>36</v>
      </c>
      <c r="C2348" s="55" t="s">
        <v>37</v>
      </c>
      <c r="D2348" s="55" t="s">
        <v>121</v>
      </c>
      <c r="E2348" s="55" t="s">
        <v>215</v>
      </c>
      <c r="F2348" s="55" t="s">
        <v>216</v>
      </c>
      <c r="G2348" s="55" t="s">
        <v>124</v>
      </c>
      <c r="H2348" s="55" t="s">
        <v>124</v>
      </c>
      <c r="I2348" s="55" t="s">
        <v>42</v>
      </c>
      <c r="J2348" s="55" t="s">
        <v>217</v>
      </c>
      <c r="K2348" s="55" t="s">
        <v>217</v>
      </c>
      <c r="L2348" s="55" t="s">
        <v>43</v>
      </c>
      <c r="M2348" s="55" t="s">
        <v>44</v>
      </c>
      <c r="N2348" s="55" t="s">
        <v>150</v>
      </c>
      <c r="O2348" s="55" t="s">
        <v>42</v>
      </c>
      <c r="P2348" s="55" t="s">
        <v>392</v>
      </c>
      <c r="Q2348" s="55" t="s">
        <v>393</v>
      </c>
      <c r="R2348" s="55" t="s">
        <v>971</v>
      </c>
      <c r="S2348" s="55">
        <v>201310</v>
      </c>
      <c r="T2348" s="55" t="s">
        <v>52</v>
      </c>
      <c r="U2348" s="55">
        <v>222.9</v>
      </c>
      <c r="V2348" s="56">
        <v>222.9</v>
      </c>
      <c r="W2348" s="55" t="s">
        <v>340</v>
      </c>
      <c r="X2348" s="55" t="s">
        <v>384</v>
      </c>
      <c r="Y2348" s="55"/>
      <c r="Z2348" s="55" t="s">
        <v>48</v>
      </c>
      <c r="AA2348" s="55" t="s">
        <v>315</v>
      </c>
      <c r="AB2348" s="55" t="s">
        <v>42</v>
      </c>
      <c r="AC2348" s="55" t="s">
        <v>914</v>
      </c>
      <c r="AD2348" s="55" t="s">
        <v>146</v>
      </c>
      <c r="AE2348" s="55"/>
      <c r="AF2348" s="55" t="s">
        <v>396</v>
      </c>
    </row>
    <row r="2349" spans="1:32" x14ac:dyDescent="0.25">
      <c r="A2349" s="55" t="s">
        <v>35</v>
      </c>
      <c r="B2349" s="55" t="s">
        <v>36</v>
      </c>
      <c r="C2349" s="55" t="s">
        <v>37</v>
      </c>
      <c r="D2349" s="55" t="s">
        <v>121</v>
      </c>
      <c r="E2349" s="55" t="s">
        <v>215</v>
      </c>
      <c r="F2349" s="55" t="s">
        <v>216</v>
      </c>
      <c r="G2349" s="55" t="s">
        <v>124</v>
      </c>
      <c r="H2349" s="55" t="s">
        <v>124</v>
      </c>
      <c r="I2349" s="55" t="s">
        <v>42</v>
      </c>
      <c r="J2349" s="55" t="s">
        <v>231</v>
      </c>
      <c r="K2349" s="55" t="s">
        <v>231</v>
      </c>
      <c r="L2349" s="55" t="s">
        <v>43</v>
      </c>
      <c r="M2349" s="55" t="s">
        <v>44</v>
      </c>
      <c r="N2349" s="55" t="s">
        <v>150</v>
      </c>
      <c r="O2349" s="55" t="s">
        <v>42</v>
      </c>
      <c r="P2349" s="55" t="s">
        <v>392</v>
      </c>
      <c r="Q2349" s="55" t="s">
        <v>393</v>
      </c>
      <c r="R2349" s="55" t="s">
        <v>969</v>
      </c>
      <c r="S2349" s="55">
        <v>201310</v>
      </c>
      <c r="T2349" s="55" t="s">
        <v>52</v>
      </c>
      <c r="U2349" s="55">
        <v>207</v>
      </c>
      <c r="V2349" s="56">
        <v>207</v>
      </c>
      <c r="W2349" s="55" t="s">
        <v>340</v>
      </c>
      <c r="X2349" s="55" t="s">
        <v>384</v>
      </c>
      <c r="Y2349" s="55"/>
      <c r="Z2349" s="55" t="s">
        <v>48</v>
      </c>
      <c r="AA2349" s="55" t="s">
        <v>315</v>
      </c>
      <c r="AB2349" s="55" t="s">
        <v>42</v>
      </c>
      <c r="AC2349" s="55" t="s">
        <v>970</v>
      </c>
      <c r="AD2349" s="55" t="s">
        <v>146</v>
      </c>
      <c r="AE2349" s="55"/>
      <c r="AF2349" s="55" t="s">
        <v>396</v>
      </c>
    </row>
    <row r="2350" spans="1:32" x14ac:dyDescent="0.25">
      <c r="A2350" s="55" t="s">
        <v>35</v>
      </c>
      <c r="B2350" s="55" t="s">
        <v>36</v>
      </c>
      <c r="C2350" s="55" t="s">
        <v>37</v>
      </c>
      <c r="D2350" s="55" t="s">
        <v>121</v>
      </c>
      <c r="E2350" s="55" t="s">
        <v>215</v>
      </c>
      <c r="F2350" s="55" t="s">
        <v>216</v>
      </c>
      <c r="G2350" s="55" t="s">
        <v>124</v>
      </c>
      <c r="H2350" s="55" t="s">
        <v>124</v>
      </c>
      <c r="I2350" s="55" t="s">
        <v>42</v>
      </c>
      <c r="J2350" s="55" t="s">
        <v>237</v>
      </c>
      <c r="K2350" s="55" t="s">
        <v>237</v>
      </c>
      <c r="L2350" s="55" t="s">
        <v>43</v>
      </c>
      <c r="M2350" s="55" t="s">
        <v>44</v>
      </c>
      <c r="N2350" s="55" t="s">
        <v>150</v>
      </c>
      <c r="O2350" s="55" t="s">
        <v>42</v>
      </c>
      <c r="P2350" s="55" t="s">
        <v>392</v>
      </c>
      <c r="Q2350" s="55" t="s">
        <v>393</v>
      </c>
      <c r="R2350" s="55" t="s">
        <v>966</v>
      </c>
      <c r="S2350" s="55">
        <v>201310</v>
      </c>
      <c r="T2350" s="55" t="s">
        <v>52</v>
      </c>
      <c r="U2350" s="55">
        <v>227.58</v>
      </c>
      <c r="V2350" s="56">
        <v>227.58</v>
      </c>
      <c r="W2350" s="55" t="s">
        <v>340</v>
      </c>
      <c r="X2350" s="55" t="s">
        <v>384</v>
      </c>
      <c r="Y2350" s="55"/>
      <c r="Z2350" s="55" t="s">
        <v>48</v>
      </c>
      <c r="AA2350" s="55" t="s">
        <v>315</v>
      </c>
      <c r="AB2350" s="55" t="s">
        <v>42</v>
      </c>
      <c r="AC2350" s="55" t="s">
        <v>895</v>
      </c>
      <c r="AD2350" s="55" t="s">
        <v>146</v>
      </c>
      <c r="AE2350" s="55"/>
      <c r="AF2350" s="55" t="s">
        <v>396</v>
      </c>
    </row>
    <row r="2351" spans="1:32" x14ac:dyDescent="0.25">
      <c r="A2351" s="55" t="s">
        <v>35</v>
      </c>
      <c r="B2351" s="55" t="s">
        <v>36</v>
      </c>
      <c r="C2351" s="55" t="s">
        <v>37</v>
      </c>
      <c r="D2351" s="55" t="s">
        <v>121</v>
      </c>
      <c r="E2351" s="55" t="s">
        <v>215</v>
      </c>
      <c r="F2351" s="55" t="s">
        <v>216</v>
      </c>
      <c r="G2351" s="55" t="s">
        <v>124</v>
      </c>
      <c r="H2351" s="55" t="s">
        <v>124</v>
      </c>
      <c r="I2351" s="55" t="s">
        <v>42</v>
      </c>
      <c r="J2351" s="55" t="s">
        <v>237</v>
      </c>
      <c r="K2351" s="55" t="s">
        <v>237</v>
      </c>
      <c r="L2351" s="55" t="s">
        <v>43</v>
      </c>
      <c r="M2351" s="55" t="s">
        <v>44</v>
      </c>
      <c r="N2351" s="55" t="s">
        <v>856</v>
      </c>
      <c r="O2351" s="55" t="s">
        <v>42</v>
      </c>
      <c r="P2351" s="55" t="s">
        <v>851</v>
      </c>
      <c r="Q2351" s="55" t="s">
        <v>857</v>
      </c>
      <c r="R2351" s="55" t="s">
        <v>973</v>
      </c>
      <c r="S2351" s="55">
        <v>201310</v>
      </c>
      <c r="T2351" s="55" t="s">
        <v>52</v>
      </c>
      <c r="U2351" s="55">
        <v>6387.5</v>
      </c>
      <c r="V2351" s="56">
        <v>6387.5</v>
      </c>
      <c r="W2351" s="55" t="s">
        <v>340</v>
      </c>
      <c r="X2351" s="55" t="s">
        <v>853</v>
      </c>
      <c r="Y2351" s="55"/>
      <c r="Z2351" s="55" t="s">
        <v>48</v>
      </c>
      <c r="AA2351" s="55" t="s">
        <v>315</v>
      </c>
      <c r="AB2351" s="55" t="s">
        <v>42</v>
      </c>
      <c r="AC2351" s="55" t="s">
        <v>968</v>
      </c>
      <c r="AD2351" s="55" t="s">
        <v>146</v>
      </c>
      <c r="AE2351" s="55"/>
      <c r="AF2351" s="55" t="s">
        <v>855</v>
      </c>
    </row>
    <row r="2352" spans="1:32" x14ac:dyDescent="0.25">
      <c r="A2352" s="55" t="s">
        <v>35</v>
      </c>
      <c r="B2352" s="55" t="s">
        <v>36</v>
      </c>
      <c r="C2352" s="55" t="s">
        <v>37</v>
      </c>
      <c r="D2352" s="55" t="s">
        <v>121</v>
      </c>
      <c r="E2352" s="55" t="s">
        <v>215</v>
      </c>
      <c r="F2352" s="55" t="s">
        <v>216</v>
      </c>
      <c r="G2352" s="55" t="s">
        <v>124</v>
      </c>
      <c r="H2352" s="55" t="s">
        <v>124</v>
      </c>
      <c r="I2352" s="55" t="s">
        <v>42</v>
      </c>
      <c r="J2352" s="55" t="s">
        <v>237</v>
      </c>
      <c r="K2352" s="55" t="s">
        <v>237</v>
      </c>
      <c r="L2352" s="55" t="s">
        <v>43</v>
      </c>
      <c r="M2352" s="55" t="s">
        <v>44</v>
      </c>
      <c r="N2352" s="55" t="s">
        <v>150</v>
      </c>
      <c r="O2352" s="55" t="s">
        <v>42</v>
      </c>
      <c r="P2352" s="55" t="s">
        <v>392</v>
      </c>
      <c r="Q2352" s="55" t="s">
        <v>393</v>
      </c>
      <c r="R2352" s="55" t="s">
        <v>967</v>
      </c>
      <c r="S2352" s="55">
        <v>201310</v>
      </c>
      <c r="T2352" s="55" t="s">
        <v>52</v>
      </c>
      <c r="U2352" s="55">
        <v>261.72000000000003</v>
      </c>
      <c r="V2352" s="56">
        <v>261.72000000000003</v>
      </c>
      <c r="W2352" s="55" t="s">
        <v>340</v>
      </c>
      <c r="X2352" s="55" t="s">
        <v>384</v>
      </c>
      <c r="Y2352" s="55"/>
      <c r="Z2352" s="55" t="s">
        <v>48</v>
      </c>
      <c r="AA2352" s="55" t="s">
        <v>315</v>
      </c>
      <c r="AB2352" s="55" t="s">
        <v>42</v>
      </c>
      <c r="AC2352" s="55" t="s">
        <v>968</v>
      </c>
      <c r="AD2352" s="55" t="s">
        <v>146</v>
      </c>
      <c r="AE2352" s="55"/>
      <c r="AF2352" s="55" t="s">
        <v>396</v>
      </c>
    </row>
    <row r="2353" spans="1:32" x14ac:dyDescent="0.25">
      <c r="A2353" s="55" t="s">
        <v>35</v>
      </c>
      <c r="B2353" s="55" t="s">
        <v>36</v>
      </c>
      <c r="C2353" s="55" t="s">
        <v>37</v>
      </c>
      <c r="D2353" s="55" t="s">
        <v>121</v>
      </c>
      <c r="E2353" s="55" t="s">
        <v>215</v>
      </c>
      <c r="F2353" s="55" t="s">
        <v>216</v>
      </c>
      <c r="G2353" s="55" t="s">
        <v>124</v>
      </c>
      <c r="H2353" s="55" t="s">
        <v>124</v>
      </c>
      <c r="I2353" s="55" t="s">
        <v>42</v>
      </c>
      <c r="J2353" s="55" t="s">
        <v>237</v>
      </c>
      <c r="K2353" s="55" t="s">
        <v>237</v>
      </c>
      <c r="L2353" s="55" t="s">
        <v>43</v>
      </c>
      <c r="M2353" s="55" t="s">
        <v>44</v>
      </c>
      <c r="N2353" s="55" t="s">
        <v>150</v>
      </c>
      <c r="O2353" s="55" t="s">
        <v>42</v>
      </c>
      <c r="P2353" s="55" t="s">
        <v>424</v>
      </c>
      <c r="Q2353" s="55" t="s">
        <v>425</v>
      </c>
      <c r="R2353" s="55" t="s">
        <v>976</v>
      </c>
      <c r="S2353" s="55">
        <v>201310</v>
      </c>
      <c r="T2353" s="55" t="s">
        <v>52</v>
      </c>
      <c r="U2353" s="55">
        <v>141334.04</v>
      </c>
      <c r="V2353" s="56">
        <v>141334.04</v>
      </c>
      <c r="W2353" s="55" t="s">
        <v>340</v>
      </c>
      <c r="X2353" s="55" t="s">
        <v>422</v>
      </c>
      <c r="Y2353" s="55"/>
      <c r="Z2353" s="55" t="s">
        <v>48</v>
      </c>
      <c r="AA2353" s="55" t="s">
        <v>315</v>
      </c>
      <c r="AB2353" s="55" t="s">
        <v>42</v>
      </c>
      <c r="AC2353" s="55" t="s">
        <v>957</v>
      </c>
      <c r="AD2353" s="55" t="s">
        <v>146</v>
      </c>
      <c r="AE2353" s="55"/>
      <c r="AF2353" s="55" t="s">
        <v>427</v>
      </c>
    </row>
    <row r="2354" spans="1:32" x14ac:dyDescent="0.25">
      <c r="A2354" s="55" t="s">
        <v>35</v>
      </c>
      <c r="B2354" s="55" t="s">
        <v>36</v>
      </c>
      <c r="C2354" s="55" t="s">
        <v>37</v>
      </c>
      <c r="D2354" s="55" t="s">
        <v>121</v>
      </c>
      <c r="E2354" s="55" t="s">
        <v>215</v>
      </c>
      <c r="F2354" s="55" t="s">
        <v>216</v>
      </c>
      <c r="G2354" s="55" t="s">
        <v>124</v>
      </c>
      <c r="H2354" s="55" t="s">
        <v>124</v>
      </c>
      <c r="I2354" s="55" t="s">
        <v>42</v>
      </c>
      <c r="J2354" s="55" t="s">
        <v>237</v>
      </c>
      <c r="K2354" s="55" t="s">
        <v>237</v>
      </c>
      <c r="L2354" s="55" t="s">
        <v>43</v>
      </c>
      <c r="M2354" s="55" t="s">
        <v>44</v>
      </c>
      <c r="N2354" s="55" t="s">
        <v>150</v>
      </c>
      <c r="O2354" s="55" t="s">
        <v>42</v>
      </c>
      <c r="P2354" s="55" t="s">
        <v>392</v>
      </c>
      <c r="Q2354" s="55" t="s">
        <v>393</v>
      </c>
      <c r="R2354" s="55" t="s">
        <v>969</v>
      </c>
      <c r="S2354" s="55">
        <v>201310</v>
      </c>
      <c r="T2354" s="55" t="s">
        <v>52</v>
      </c>
      <c r="U2354" s="55">
        <v>221.79</v>
      </c>
      <c r="V2354" s="56">
        <v>221.79</v>
      </c>
      <c r="W2354" s="55" t="s">
        <v>340</v>
      </c>
      <c r="X2354" s="55" t="s">
        <v>384</v>
      </c>
      <c r="Y2354" s="55"/>
      <c r="Z2354" s="55" t="s">
        <v>48</v>
      </c>
      <c r="AA2354" s="55" t="s">
        <v>315</v>
      </c>
      <c r="AB2354" s="55" t="s">
        <v>42</v>
      </c>
      <c r="AC2354" s="55" t="s">
        <v>970</v>
      </c>
      <c r="AD2354" s="55" t="s">
        <v>146</v>
      </c>
      <c r="AE2354" s="55"/>
      <c r="AF2354" s="55" t="s">
        <v>396</v>
      </c>
    </row>
    <row r="2355" spans="1:32" x14ac:dyDescent="0.25">
      <c r="A2355" s="55" t="s">
        <v>35</v>
      </c>
      <c r="B2355" s="55" t="s">
        <v>36</v>
      </c>
      <c r="C2355" s="55" t="s">
        <v>37</v>
      </c>
      <c r="D2355" s="55" t="s">
        <v>121</v>
      </c>
      <c r="E2355" s="55" t="s">
        <v>215</v>
      </c>
      <c r="F2355" s="55" t="s">
        <v>216</v>
      </c>
      <c r="G2355" s="55" t="s">
        <v>124</v>
      </c>
      <c r="H2355" s="55" t="s">
        <v>124</v>
      </c>
      <c r="I2355" s="55" t="s">
        <v>42</v>
      </c>
      <c r="J2355" s="55" t="s">
        <v>237</v>
      </c>
      <c r="K2355" s="55" t="s">
        <v>237</v>
      </c>
      <c r="L2355" s="55" t="s">
        <v>43</v>
      </c>
      <c r="M2355" s="55" t="s">
        <v>44</v>
      </c>
      <c r="N2355" s="55" t="s">
        <v>150</v>
      </c>
      <c r="O2355" s="55" t="s">
        <v>42</v>
      </c>
      <c r="P2355" s="55" t="s">
        <v>392</v>
      </c>
      <c r="Q2355" s="55" t="s">
        <v>393</v>
      </c>
      <c r="R2355" s="55" t="s">
        <v>971</v>
      </c>
      <c r="S2355" s="55">
        <v>201310</v>
      </c>
      <c r="T2355" s="55" t="s">
        <v>52</v>
      </c>
      <c r="U2355" s="55">
        <v>222.9</v>
      </c>
      <c r="V2355" s="56">
        <v>222.9</v>
      </c>
      <c r="W2355" s="55" t="s">
        <v>340</v>
      </c>
      <c r="X2355" s="55" t="s">
        <v>384</v>
      </c>
      <c r="Y2355" s="55"/>
      <c r="Z2355" s="55" t="s">
        <v>48</v>
      </c>
      <c r="AA2355" s="55" t="s">
        <v>315</v>
      </c>
      <c r="AB2355" s="55" t="s">
        <v>42</v>
      </c>
      <c r="AC2355" s="55" t="s">
        <v>914</v>
      </c>
      <c r="AD2355" s="55" t="s">
        <v>146</v>
      </c>
      <c r="AE2355" s="55"/>
      <c r="AF2355" s="55" t="s">
        <v>396</v>
      </c>
    </row>
    <row r="2356" spans="1:32" x14ac:dyDescent="0.25">
      <c r="A2356" s="55" t="s">
        <v>35</v>
      </c>
      <c r="B2356" s="55" t="s">
        <v>36</v>
      </c>
      <c r="C2356" s="55" t="s">
        <v>37</v>
      </c>
      <c r="D2356" s="55" t="s">
        <v>121</v>
      </c>
      <c r="E2356" s="55" t="s">
        <v>215</v>
      </c>
      <c r="F2356" s="55" t="s">
        <v>216</v>
      </c>
      <c r="G2356" s="55" t="s">
        <v>124</v>
      </c>
      <c r="H2356" s="55" t="s">
        <v>124</v>
      </c>
      <c r="I2356" s="55" t="s">
        <v>42</v>
      </c>
      <c r="J2356" s="55" t="s">
        <v>250</v>
      </c>
      <c r="K2356" s="55" t="s">
        <v>250</v>
      </c>
      <c r="L2356" s="55" t="s">
        <v>43</v>
      </c>
      <c r="M2356" s="55" t="s">
        <v>44</v>
      </c>
      <c r="N2356" s="55" t="s">
        <v>150</v>
      </c>
      <c r="O2356" s="55" t="s">
        <v>42</v>
      </c>
      <c r="P2356" s="55" t="s">
        <v>392</v>
      </c>
      <c r="Q2356" s="55" t="s">
        <v>393</v>
      </c>
      <c r="R2356" s="55" t="s">
        <v>966</v>
      </c>
      <c r="S2356" s="55">
        <v>201310</v>
      </c>
      <c r="T2356" s="55" t="s">
        <v>52</v>
      </c>
      <c r="U2356" s="55">
        <v>212.41</v>
      </c>
      <c r="V2356" s="56">
        <v>212.41</v>
      </c>
      <c r="W2356" s="55" t="s">
        <v>340</v>
      </c>
      <c r="X2356" s="55" t="s">
        <v>384</v>
      </c>
      <c r="Y2356" s="55"/>
      <c r="Z2356" s="55" t="s">
        <v>48</v>
      </c>
      <c r="AA2356" s="55" t="s">
        <v>315</v>
      </c>
      <c r="AB2356" s="55" t="s">
        <v>42</v>
      </c>
      <c r="AC2356" s="55" t="s">
        <v>895</v>
      </c>
      <c r="AD2356" s="55" t="s">
        <v>146</v>
      </c>
      <c r="AE2356" s="55"/>
      <c r="AF2356" s="55" t="s">
        <v>396</v>
      </c>
    </row>
    <row r="2357" spans="1:32" x14ac:dyDescent="0.25">
      <c r="A2357" s="55" t="s">
        <v>35</v>
      </c>
      <c r="B2357" s="55" t="s">
        <v>36</v>
      </c>
      <c r="C2357" s="55" t="s">
        <v>37</v>
      </c>
      <c r="D2357" s="55" t="s">
        <v>121</v>
      </c>
      <c r="E2357" s="55" t="s">
        <v>215</v>
      </c>
      <c r="F2357" s="55" t="s">
        <v>216</v>
      </c>
      <c r="G2357" s="55" t="s">
        <v>124</v>
      </c>
      <c r="H2357" s="55" t="s">
        <v>124</v>
      </c>
      <c r="I2357" s="55" t="s">
        <v>42</v>
      </c>
      <c r="J2357" s="55" t="s">
        <v>250</v>
      </c>
      <c r="K2357" s="55" t="s">
        <v>250</v>
      </c>
      <c r="L2357" s="55" t="s">
        <v>43</v>
      </c>
      <c r="M2357" s="55" t="s">
        <v>44</v>
      </c>
      <c r="N2357" s="55" t="s">
        <v>150</v>
      </c>
      <c r="O2357" s="55" t="s">
        <v>42</v>
      </c>
      <c r="P2357" s="55" t="s">
        <v>392</v>
      </c>
      <c r="Q2357" s="55" t="s">
        <v>393</v>
      </c>
      <c r="R2357" s="55" t="s">
        <v>967</v>
      </c>
      <c r="S2357" s="55">
        <v>201310</v>
      </c>
      <c r="T2357" s="55" t="s">
        <v>52</v>
      </c>
      <c r="U2357" s="55">
        <v>244.27</v>
      </c>
      <c r="V2357" s="56">
        <v>244.27</v>
      </c>
      <c r="W2357" s="55" t="s">
        <v>340</v>
      </c>
      <c r="X2357" s="55" t="s">
        <v>384</v>
      </c>
      <c r="Y2357" s="55"/>
      <c r="Z2357" s="55" t="s">
        <v>48</v>
      </c>
      <c r="AA2357" s="55" t="s">
        <v>315</v>
      </c>
      <c r="AB2357" s="55" t="s">
        <v>42</v>
      </c>
      <c r="AC2357" s="55" t="s">
        <v>968</v>
      </c>
      <c r="AD2357" s="55" t="s">
        <v>146</v>
      </c>
      <c r="AE2357" s="55"/>
      <c r="AF2357" s="55" t="s">
        <v>396</v>
      </c>
    </row>
    <row r="2358" spans="1:32" x14ac:dyDescent="0.25">
      <c r="A2358" s="55" t="s">
        <v>35</v>
      </c>
      <c r="B2358" s="55" t="s">
        <v>36</v>
      </c>
      <c r="C2358" s="55" t="s">
        <v>37</v>
      </c>
      <c r="D2358" s="55" t="s">
        <v>121</v>
      </c>
      <c r="E2358" s="55" t="s">
        <v>215</v>
      </c>
      <c r="F2358" s="55" t="s">
        <v>216</v>
      </c>
      <c r="G2358" s="55" t="s">
        <v>124</v>
      </c>
      <c r="H2358" s="55" t="s">
        <v>124</v>
      </c>
      <c r="I2358" s="55" t="s">
        <v>42</v>
      </c>
      <c r="J2358" s="55" t="s">
        <v>250</v>
      </c>
      <c r="K2358" s="55" t="s">
        <v>250</v>
      </c>
      <c r="L2358" s="55" t="s">
        <v>43</v>
      </c>
      <c r="M2358" s="55" t="s">
        <v>44</v>
      </c>
      <c r="N2358" s="55" t="s">
        <v>150</v>
      </c>
      <c r="O2358" s="55" t="s">
        <v>42</v>
      </c>
      <c r="P2358" s="55" t="s">
        <v>392</v>
      </c>
      <c r="Q2358" s="55" t="s">
        <v>393</v>
      </c>
      <c r="R2358" s="55" t="s">
        <v>971</v>
      </c>
      <c r="S2358" s="55">
        <v>201310</v>
      </c>
      <c r="T2358" s="55" t="s">
        <v>52</v>
      </c>
      <c r="U2358" s="55">
        <v>208.04</v>
      </c>
      <c r="V2358" s="56">
        <v>208.04</v>
      </c>
      <c r="W2358" s="55" t="s">
        <v>340</v>
      </c>
      <c r="X2358" s="55" t="s">
        <v>384</v>
      </c>
      <c r="Y2358" s="55"/>
      <c r="Z2358" s="55" t="s">
        <v>48</v>
      </c>
      <c r="AA2358" s="55" t="s">
        <v>315</v>
      </c>
      <c r="AB2358" s="55" t="s">
        <v>42</v>
      </c>
      <c r="AC2358" s="55" t="s">
        <v>914</v>
      </c>
      <c r="AD2358" s="55" t="s">
        <v>146</v>
      </c>
      <c r="AE2358" s="55"/>
      <c r="AF2358" s="55" t="s">
        <v>396</v>
      </c>
    </row>
    <row r="2359" spans="1:32" x14ac:dyDescent="0.25">
      <c r="A2359" s="55" t="s">
        <v>35</v>
      </c>
      <c r="B2359" s="55" t="s">
        <v>36</v>
      </c>
      <c r="C2359" s="55" t="s">
        <v>37</v>
      </c>
      <c r="D2359" s="55" t="s">
        <v>121</v>
      </c>
      <c r="E2359" s="55" t="s">
        <v>215</v>
      </c>
      <c r="F2359" s="55" t="s">
        <v>216</v>
      </c>
      <c r="G2359" s="55" t="s">
        <v>124</v>
      </c>
      <c r="H2359" s="55" t="s">
        <v>124</v>
      </c>
      <c r="I2359" s="55" t="s">
        <v>42</v>
      </c>
      <c r="J2359" s="55" t="s">
        <v>250</v>
      </c>
      <c r="K2359" s="55" t="s">
        <v>250</v>
      </c>
      <c r="L2359" s="55" t="s">
        <v>43</v>
      </c>
      <c r="M2359" s="55" t="s">
        <v>44</v>
      </c>
      <c r="N2359" s="55" t="s">
        <v>150</v>
      </c>
      <c r="O2359" s="55" t="s">
        <v>42</v>
      </c>
      <c r="P2359" s="55" t="s">
        <v>392</v>
      </c>
      <c r="Q2359" s="55" t="s">
        <v>393</v>
      </c>
      <c r="R2359" s="55" t="s">
        <v>969</v>
      </c>
      <c r="S2359" s="55">
        <v>201310</v>
      </c>
      <c r="T2359" s="55" t="s">
        <v>52</v>
      </c>
      <c r="U2359" s="55">
        <v>207</v>
      </c>
      <c r="V2359" s="56">
        <v>207</v>
      </c>
      <c r="W2359" s="55" t="s">
        <v>340</v>
      </c>
      <c r="X2359" s="55" t="s">
        <v>384</v>
      </c>
      <c r="Y2359" s="55"/>
      <c r="Z2359" s="55" t="s">
        <v>48</v>
      </c>
      <c r="AA2359" s="55" t="s">
        <v>315</v>
      </c>
      <c r="AB2359" s="55" t="s">
        <v>42</v>
      </c>
      <c r="AC2359" s="55" t="s">
        <v>970</v>
      </c>
      <c r="AD2359" s="55" t="s">
        <v>146</v>
      </c>
      <c r="AE2359" s="55"/>
      <c r="AF2359" s="55" t="s">
        <v>396</v>
      </c>
    </row>
    <row r="2360" spans="1:32" x14ac:dyDescent="0.25">
      <c r="A2360" s="55" t="s">
        <v>35</v>
      </c>
      <c r="B2360" s="55" t="s">
        <v>36</v>
      </c>
      <c r="C2360" s="55" t="s">
        <v>37</v>
      </c>
      <c r="D2360" s="55" t="s">
        <v>121</v>
      </c>
      <c r="E2360" s="55" t="s">
        <v>215</v>
      </c>
      <c r="F2360" s="55" t="s">
        <v>216</v>
      </c>
      <c r="G2360" s="55" t="s">
        <v>124</v>
      </c>
      <c r="H2360" s="55" t="s">
        <v>124</v>
      </c>
      <c r="I2360" s="55" t="s">
        <v>42</v>
      </c>
      <c r="J2360" s="55" t="s">
        <v>250</v>
      </c>
      <c r="K2360" s="55" t="s">
        <v>250</v>
      </c>
      <c r="L2360" s="55" t="s">
        <v>43</v>
      </c>
      <c r="M2360" s="55" t="s">
        <v>44</v>
      </c>
      <c r="N2360" s="55" t="s">
        <v>150</v>
      </c>
      <c r="O2360" s="55" t="s">
        <v>42</v>
      </c>
      <c r="P2360" s="55" t="s">
        <v>430</v>
      </c>
      <c r="Q2360" s="55" t="s">
        <v>431</v>
      </c>
      <c r="R2360" s="55" t="s">
        <v>978</v>
      </c>
      <c r="S2360" s="55">
        <v>201310</v>
      </c>
      <c r="T2360" s="55" t="s">
        <v>52</v>
      </c>
      <c r="U2360" s="55">
        <v>67794</v>
      </c>
      <c r="V2360" s="56">
        <v>67794</v>
      </c>
      <c r="W2360" s="55" t="s">
        <v>340</v>
      </c>
      <c r="X2360" s="55" t="s">
        <v>433</v>
      </c>
      <c r="Y2360" s="55"/>
      <c r="Z2360" s="55" t="s">
        <v>48</v>
      </c>
      <c r="AA2360" s="55" t="s">
        <v>315</v>
      </c>
      <c r="AB2360" s="55" t="s">
        <v>42</v>
      </c>
      <c r="AC2360" s="55" t="s">
        <v>970</v>
      </c>
      <c r="AD2360" s="55" t="s">
        <v>146</v>
      </c>
      <c r="AE2360" s="55"/>
      <c r="AF2360" s="55" t="s">
        <v>434</v>
      </c>
    </row>
    <row r="2361" spans="1:32" x14ac:dyDescent="0.25">
      <c r="A2361" s="55" t="s">
        <v>35</v>
      </c>
      <c r="B2361" s="55" t="s">
        <v>36</v>
      </c>
      <c r="C2361" s="55" t="s">
        <v>37</v>
      </c>
      <c r="D2361" s="55" t="s">
        <v>121</v>
      </c>
      <c r="E2361" s="55" t="s">
        <v>215</v>
      </c>
      <c r="F2361" s="55" t="s">
        <v>216</v>
      </c>
      <c r="G2361" s="55" t="s">
        <v>124</v>
      </c>
      <c r="H2361" s="55" t="s">
        <v>124</v>
      </c>
      <c r="I2361" s="55" t="s">
        <v>42</v>
      </c>
      <c r="J2361" s="55" t="s">
        <v>437</v>
      </c>
      <c r="K2361" s="55" t="s">
        <v>437</v>
      </c>
      <c r="L2361" s="55" t="s">
        <v>43</v>
      </c>
      <c r="M2361" s="55" t="s">
        <v>44</v>
      </c>
      <c r="N2361" s="55" t="s">
        <v>150</v>
      </c>
      <c r="O2361" s="55" t="s">
        <v>42</v>
      </c>
      <c r="P2361" s="55" t="s">
        <v>392</v>
      </c>
      <c r="Q2361" s="55" t="s">
        <v>393</v>
      </c>
      <c r="R2361" s="55" t="s">
        <v>966</v>
      </c>
      <c r="S2361" s="55">
        <v>201310</v>
      </c>
      <c r="T2361" s="55" t="s">
        <v>52</v>
      </c>
      <c r="U2361" s="55">
        <v>212.41</v>
      </c>
      <c r="V2361" s="56">
        <v>212.41</v>
      </c>
      <c r="W2361" s="55" t="s">
        <v>340</v>
      </c>
      <c r="X2361" s="55" t="s">
        <v>384</v>
      </c>
      <c r="Y2361" s="55"/>
      <c r="Z2361" s="55" t="s">
        <v>48</v>
      </c>
      <c r="AA2361" s="55" t="s">
        <v>315</v>
      </c>
      <c r="AB2361" s="55" t="s">
        <v>42</v>
      </c>
      <c r="AC2361" s="55" t="s">
        <v>895</v>
      </c>
      <c r="AD2361" s="55" t="s">
        <v>146</v>
      </c>
      <c r="AE2361" s="55"/>
      <c r="AF2361" s="55" t="s">
        <v>396</v>
      </c>
    </row>
    <row r="2362" spans="1:32" x14ac:dyDescent="0.25">
      <c r="A2362" s="55" t="s">
        <v>35</v>
      </c>
      <c r="B2362" s="55" t="s">
        <v>36</v>
      </c>
      <c r="C2362" s="55" t="s">
        <v>37</v>
      </c>
      <c r="D2362" s="55" t="s">
        <v>121</v>
      </c>
      <c r="E2362" s="55" t="s">
        <v>215</v>
      </c>
      <c r="F2362" s="55" t="s">
        <v>216</v>
      </c>
      <c r="G2362" s="55" t="s">
        <v>124</v>
      </c>
      <c r="H2362" s="55" t="s">
        <v>124</v>
      </c>
      <c r="I2362" s="55" t="s">
        <v>42</v>
      </c>
      <c r="J2362" s="55" t="s">
        <v>437</v>
      </c>
      <c r="K2362" s="55" t="s">
        <v>437</v>
      </c>
      <c r="L2362" s="55" t="s">
        <v>43</v>
      </c>
      <c r="M2362" s="55" t="s">
        <v>44</v>
      </c>
      <c r="N2362" s="55" t="s">
        <v>150</v>
      </c>
      <c r="O2362" s="55" t="s">
        <v>42</v>
      </c>
      <c r="P2362" s="55" t="s">
        <v>446</v>
      </c>
      <c r="Q2362" s="55" t="s">
        <v>575</v>
      </c>
      <c r="R2362" s="55" t="s">
        <v>979</v>
      </c>
      <c r="S2362" s="55">
        <v>201310</v>
      </c>
      <c r="T2362" s="55" t="s">
        <v>52</v>
      </c>
      <c r="U2362" s="55">
        <v>5624.4800000000005</v>
      </c>
      <c r="V2362" s="56">
        <v>5624.48</v>
      </c>
      <c r="W2362" s="55" t="s">
        <v>340</v>
      </c>
      <c r="X2362" s="55" t="s">
        <v>577</v>
      </c>
      <c r="Y2362" s="55"/>
      <c r="Z2362" s="55" t="s">
        <v>48</v>
      </c>
      <c r="AA2362" s="55" t="s">
        <v>315</v>
      </c>
      <c r="AB2362" s="55" t="s">
        <v>42</v>
      </c>
      <c r="AC2362" s="55" t="s">
        <v>895</v>
      </c>
      <c r="AD2362" s="55" t="s">
        <v>146</v>
      </c>
      <c r="AE2362" s="55"/>
      <c r="AF2362" s="55" t="s">
        <v>449</v>
      </c>
    </row>
    <row r="2363" spans="1:32" x14ac:dyDescent="0.25">
      <c r="A2363" s="55" t="s">
        <v>35</v>
      </c>
      <c r="B2363" s="55" t="s">
        <v>36</v>
      </c>
      <c r="C2363" s="55" t="s">
        <v>37</v>
      </c>
      <c r="D2363" s="55" t="s">
        <v>121</v>
      </c>
      <c r="E2363" s="55" t="s">
        <v>215</v>
      </c>
      <c r="F2363" s="55" t="s">
        <v>216</v>
      </c>
      <c r="G2363" s="55" t="s">
        <v>124</v>
      </c>
      <c r="H2363" s="55" t="s">
        <v>124</v>
      </c>
      <c r="I2363" s="55" t="s">
        <v>42</v>
      </c>
      <c r="J2363" s="55" t="s">
        <v>437</v>
      </c>
      <c r="K2363" s="55" t="s">
        <v>437</v>
      </c>
      <c r="L2363" s="55" t="s">
        <v>43</v>
      </c>
      <c r="M2363" s="55" t="s">
        <v>44</v>
      </c>
      <c r="N2363" s="55" t="s">
        <v>150</v>
      </c>
      <c r="O2363" s="55" t="s">
        <v>42</v>
      </c>
      <c r="P2363" s="55" t="s">
        <v>392</v>
      </c>
      <c r="Q2363" s="55" t="s">
        <v>393</v>
      </c>
      <c r="R2363" s="55" t="s">
        <v>967</v>
      </c>
      <c r="S2363" s="55">
        <v>201310</v>
      </c>
      <c r="T2363" s="55" t="s">
        <v>52</v>
      </c>
      <c r="U2363" s="55">
        <v>244.27</v>
      </c>
      <c r="V2363" s="56">
        <v>244.27</v>
      </c>
      <c r="W2363" s="55" t="s">
        <v>340</v>
      </c>
      <c r="X2363" s="55" t="s">
        <v>384</v>
      </c>
      <c r="Y2363" s="55"/>
      <c r="Z2363" s="55" t="s">
        <v>48</v>
      </c>
      <c r="AA2363" s="55" t="s">
        <v>315</v>
      </c>
      <c r="AB2363" s="55" t="s">
        <v>42</v>
      </c>
      <c r="AC2363" s="55" t="s">
        <v>968</v>
      </c>
      <c r="AD2363" s="55" t="s">
        <v>146</v>
      </c>
      <c r="AE2363" s="55"/>
      <c r="AF2363" s="55" t="s">
        <v>396</v>
      </c>
    </row>
    <row r="2364" spans="1:32" x14ac:dyDescent="0.25">
      <c r="A2364" s="55" t="s">
        <v>35</v>
      </c>
      <c r="B2364" s="55" t="s">
        <v>36</v>
      </c>
      <c r="C2364" s="55" t="s">
        <v>37</v>
      </c>
      <c r="D2364" s="55" t="s">
        <v>121</v>
      </c>
      <c r="E2364" s="55" t="s">
        <v>215</v>
      </c>
      <c r="F2364" s="55" t="s">
        <v>216</v>
      </c>
      <c r="G2364" s="55" t="s">
        <v>124</v>
      </c>
      <c r="H2364" s="55" t="s">
        <v>124</v>
      </c>
      <c r="I2364" s="55" t="s">
        <v>42</v>
      </c>
      <c r="J2364" s="55" t="s">
        <v>437</v>
      </c>
      <c r="K2364" s="55" t="s">
        <v>437</v>
      </c>
      <c r="L2364" s="55" t="s">
        <v>43</v>
      </c>
      <c r="M2364" s="55" t="s">
        <v>44</v>
      </c>
      <c r="N2364" s="55" t="s">
        <v>150</v>
      </c>
      <c r="O2364" s="55" t="s">
        <v>42</v>
      </c>
      <c r="P2364" s="55" t="s">
        <v>392</v>
      </c>
      <c r="Q2364" s="55" t="s">
        <v>393</v>
      </c>
      <c r="R2364" s="55" t="s">
        <v>969</v>
      </c>
      <c r="S2364" s="55">
        <v>201310</v>
      </c>
      <c r="T2364" s="55" t="s">
        <v>52</v>
      </c>
      <c r="U2364" s="55">
        <v>207</v>
      </c>
      <c r="V2364" s="56">
        <v>207</v>
      </c>
      <c r="W2364" s="55" t="s">
        <v>340</v>
      </c>
      <c r="X2364" s="55" t="s">
        <v>384</v>
      </c>
      <c r="Y2364" s="55"/>
      <c r="Z2364" s="55" t="s">
        <v>48</v>
      </c>
      <c r="AA2364" s="55" t="s">
        <v>315</v>
      </c>
      <c r="AB2364" s="55" t="s">
        <v>42</v>
      </c>
      <c r="AC2364" s="55" t="s">
        <v>970</v>
      </c>
      <c r="AD2364" s="55" t="s">
        <v>146</v>
      </c>
      <c r="AE2364" s="55"/>
      <c r="AF2364" s="55" t="s">
        <v>396</v>
      </c>
    </row>
    <row r="2365" spans="1:32" x14ac:dyDescent="0.25">
      <c r="A2365" s="55" t="s">
        <v>35</v>
      </c>
      <c r="B2365" s="55" t="s">
        <v>36</v>
      </c>
      <c r="C2365" s="55" t="s">
        <v>37</v>
      </c>
      <c r="D2365" s="55" t="s">
        <v>121</v>
      </c>
      <c r="E2365" s="55" t="s">
        <v>215</v>
      </c>
      <c r="F2365" s="55" t="s">
        <v>216</v>
      </c>
      <c r="G2365" s="55" t="s">
        <v>124</v>
      </c>
      <c r="H2365" s="55" t="s">
        <v>124</v>
      </c>
      <c r="I2365" s="55" t="s">
        <v>42</v>
      </c>
      <c r="J2365" s="55" t="s">
        <v>437</v>
      </c>
      <c r="K2365" s="55" t="s">
        <v>437</v>
      </c>
      <c r="L2365" s="55" t="s">
        <v>43</v>
      </c>
      <c r="M2365" s="55" t="s">
        <v>44</v>
      </c>
      <c r="N2365" s="55" t="s">
        <v>150</v>
      </c>
      <c r="O2365" s="55" t="s">
        <v>42</v>
      </c>
      <c r="P2365" s="55" t="s">
        <v>392</v>
      </c>
      <c r="Q2365" s="55" t="s">
        <v>393</v>
      </c>
      <c r="R2365" s="55" t="s">
        <v>971</v>
      </c>
      <c r="S2365" s="55">
        <v>201310</v>
      </c>
      <c r="T2365" s="55" t="s">
        <v>52</v>
      </c>
      <c r="U2365" s="55">
        <v>208.04</v>
      </c>
      <c r="V2365" s="56">
        <v>208.04</v>
      </c>
      <c r="W2365" s="55" t="s">
        <v>340</v>
      </c>
      <c r="X2365" s="55" t="s">
        <v>384</v>
      </c>
      <c r="Y2365" s="55"/>
      <c r="Z2365" s="55" t="s">
        <v>48</v>
      </c>
      <c r="AA2365" s="55" t="s">
        <v>315</v>
      </c>
      <c r="AB2365" s="55" t="s">
        <v>42</v>
      </c>
      <c r="AC2365" s="55" t="s">
        <v>914</v>
      </c>
      <c r="AD2365" s="55" t="s">
        <v>146</v>
      </c>
      <c r="AE2365" s="55"/>
      <c r="AF2365" s="55" t="s">
        <v>396</v>
      </c>
    </row>
    <row r="2366" spans="1:32" x14ac:dyDescent="0.25">
      <c r="A2366" s="55" t="s">
        <v>35</v>
      </c>
      <c r="B2366" s="55" t="s">
        <v>36</v>
      </c>
      <c r="C2366" s="55" t="s">
        <v>37</v>
      </c>
      <c r="D2366" s="55" t="s">
        <v>121</v>
      </c>
      <c r="E2366" s="55" t="s">
        <v>215</v>
      </c>
      <c r="F2366" s="55" t="s">
        <v>216</v>
      </c>
      <c r="G2366" s="55" t="s">
        <v>124</v>
      </c>
      <c r="H2366" s="55" t="s">
        <v>124</v>
      </c>
      <c r="I2366" s="55" t="s">
        <v>42</v>
      </c>
      <c r="J2366" s="55" t="s">
        <v>257</v>
      </c>
      <c r="K2366" s="55" t="s">
        <v>257</v>
      </c>
      <c r="L2366" s="55" t="s">
        <v>43</v>
      </c>
      <c r="M2366" s="55" t="s">
        <v>44</v>
      </c>
      <c r="N2366" s="55" t="s">
        <v>150</v>
      </c>
      <c r="O2366" s="55" t="s">
        <v>42</v>
      </c>
      <c r="P2366" s="55" t="s">
        <v>392</v>
      </c>
      <c r="Q2366" s="55" t="s">
        <v>393</v>
      </c>
      <c r="R2366" s="55" t="s">
        <v>966</v>
      </c>
      <c r="S2366" s="55">
        <v>201310</v>
      </c>
      <c r="T2366" s="55" t="s">
        <v>52</v>
      </c>
      <c r="U2366" s="55">
        <v>212.41</v>
      </c>
      <c r="V2366" s="56">
        <v>212.41</v>
      </c>
      <c r="W2366" s="55" t="s">
        <v>340</v>
      </c>
      <c r="X2366" s="55" t="s">
        <v>384</v>
      </c>
      <c r="Y2366" s="55"/>
      <c r="Z2366" s="55" t="s">
        <v>48</v>
      </c>
      <c r="AA2366" s="55" t="s">
        <v>315</v>
      </c>
      <c r="AB2366" s="55" t="s">
        <v>42</v>
      </c>
      <c r="AC2366" s="55" t="s">
        <v>895</v>
      </c>
      <c r="AD2366" s="55" t="s">
        <v>146</v>
      </c>
      <c r="AE2366" s="55"/>
      <c r="AF2366" s="55" t="s">
        <v>396</v>
      </c>
    </row>
    <row r="2367" spans="1:32" x14ac:dyDescent="0.25">
      <c r="A2367" s="55" t="s">
        <v>35</v>
      </c>
      <c r="B2367" s="55" t="s">
        <v>36</v>
      </c>
      <c r="C2367" s="55" t="s">
        <v>37</v>
      </c>
      <c r="D2367" s="55" t="s">
        <v>121</v>
      </c>
      <c r="E2367" s="55" t="s">
        <v>215</v>
      </c>
      <c r="F2367" s="55" t="s">
        <v>216</v>
      </c>
      <c r="G2367" s="55" t="s">
        <v>124</v>
      </c>
      <c r="H2367" s="55" t="s">
        <v>124</v>
      </c>
      <c r="I2367" s="55" t="s">
        <v>42</v>
      </c>
      <c r="J2367" s="55" t="s">
        <v>257</v>
      </c>
      <c r="K2367" s="55" t="s">
        <v>257</v>
      </c>
      <c r="L2367" s="55" t="s">
        <v>43</v>
      </c>
      <c r="M2367" s="55" t="s">
        <v>44</v>
      </c>
      <c r="N2367" s="55" t="s">
        <v>150</v>
      </c>
      <c r="O2367" s="55" t="s">
        <v>42</v>
      </c>
      <c r="P2367" s="55" t="s">
        <v>392</v>
      </c>
      <c r="Q2367" s="55" t="s">
        <v>393</v>
      </c>
      <c r="R2367" s="55" t="s">
        <v>967</v>
      </c>
      <c r="S2367" s="55">
        <v>201310</v>
      </c>
      <c r="T2367" s="55" t="s">
        <v>52</v>
      </c>
      <c r="U2367" s="55">
        <v>244.27</v>
      </c>
      <c r="V2367" s="56">
        <v>244.27</v>
      </c>
      <c r="W2367" s="55" t="s">
        <v>340</v>
      </c>
      <c r="X2367" s="55" t="s">
        <v>384</v>
      </c>
      <c r="Y2367" s="55"/>
      <c r="Z2367" s="55" t="s">
        <v>48</v>
      </c>
      <c r="AA2367" s="55" t="s">
        <v>315</v>
      </c>
      <c r="AB2367" s="55" t="s">
        <v>42</v>
      </c>
      <c r="AC2367" s="55" t="s">
        <v>968</v>
      </c>
      <c r="AD2367" s="55" t="s">
        <v>146</v>
      </c>
      <c r="AE2367" s="55"/>
      <c r="AF2367" s="55" t="s">
        <v>396</v>
      </c>
    </row>
    <row r="2368" spans="1:32" x14ac:dyDescent="0.25">
      <c r="A2368" s="55" t="s">
        <v>35</v>
      </c>
      <c r="B2368" s="55" t="s">
        <v>36</v>
      </c>
      <c r="C2368" s="55" t="s">
        <v>37</v>
      </c>
      <c r="D2368" s="55" t="s">
        <v>121</v>
      </c>
      <c r="E2368" s="55" t="s">
        <v>215</v>
      </c>
      <c r="F2368" s="55" t="s">
        <v>216</v>
      </c>
      <c r="G2368" s="55" t="s">
        <v>124</v>
      </c>
      <c r="H2368" s="55" t="s">
        <v>124</v>
      </c>
      <c r="I2368" s="55" t="s">
        <v>42</v>
      </c>
      <c r="J2368" s="55" t="s">
        <v>257</v>
      </c>
      <c r="K2368" s="55" t="s">
        <v>257</v>
      </c>
      <c r="L2368" s="55" t="s">
        <v>43</v>
      </c>
      <c r="M2368" s="55" t="s">
        <v>44</v>
      </c>
      <c r="N2368" s="55" t="s">
        <v>150</v>
      </c>
      <c r="O2368" s="55" t="s">
        <v>42</v>
      </c>
      <c r="P2368" s="55" t="s">
        <v>424</v>
      </c>
      <c r="Q2368" s="55" t="s">
        <v>441</v>
      </c>
      <c r="R2368" s="55" t="s">
        <v>981</v>
      </c>
      <c r="S2368" s="55">
        <v>201310</v>
      </c>
      <c r="T2368" s="55" t="s">
        <v>52</v>
      </c>
      <c r="U2368" s="55">
        <v>25290</v>
      </c>
      <c r="V2368" s="56">
        <v>25290</v>
      </c>
      <c r="W2368" s="55" t="s">
        <v>340</v>
      </c>
      <c r="X2368" s="55" t="s">
        <v>440</v>
      </c>
      <c r="Y2368" s="55"/>
      <c r="Z2368" s="55" t="s">
        <v>48</v>
      </c>
      <c r="AA2368" s="55" t="s">
        <v>315</v>
      </c>
      <c r="AB2368" s="55" t="s">
        <v>42</v>
      </c>
      <c r="AC2368" s="55" t="s">
        <v>968</v>
      </c>
      <c r="AD2368" s="55" t="s">
        <v>146</v>
      </c>
      <c r="AE2368" s="55"/>
      <c r="AF2368" s="55" t="s">
        <v>427</v>
      </c>
    </row>
    <row r="2369" spans="1:32" x14ac:dyDescent="0.25">
      <c r="A2369" s="55" t="s">
        <v>35</v>
      </c>
      <c r="B2369" s="55" t="s">
        <v>36</v>
      </c>
      <c r="C2369" s="55" t="s">
        <v>37</v>
      </c>
      <c r="D2369" s="55" t="s">
        <v>121</v>
      </c>
      <c r="E2369" s="55" t="s">
        <v>215</v>
      </c>
      <c r="F2369" s="55" t="s">
        <v>216</v>
      </c>
      <c r="G2369" s="55" t="s">
        <v>124</v>
      </c>
      <c r="H2369" s="55" t="s">
        <v>124</v>
      </c>
      <c r="I2369" s="55" t="s">
        <v>42</v>
      </c>
      <c r="J2369" s="55" t="s">
        <v>257</v>
      </c>
      <c r="K2369" s="55" t="s">
        <v>257</v>
      </c>
      <c r="L2369" s="55" t="s">
        <v>43</v>
      </c>
      <c r="M2369" s="55" t="s">
        <v>44</v>
      </c>
      <c r="N2369" s="55" t="s">
        <v>150</v>
      </c>
      <c r="O2369" s="55" t="s">
        <v>42</v>
      </c>
      <c r="P2369" s="55" t="s">
        <v>392</v>
      </c>
      <c r="Q2369" s="55" t="s">
        <v>393</v>
      </c>
      <c r="R2369" s="55" t="s">
        <v>969</v>
      </c>
      <c r="S2369" s="55">
        <v>201310</v>
      </c>
      <c r="T2369" s="55" t="s">
        <v>52</v>
      </c>
      <c r="U2369" s="55">
        <v>207</v>
      </c>
      <c r="V2369" s="56">
        <v>207</v>
      </c>
      <c r="W2369" s="55" t="s">
        <v>340</v>
      </c>
      <c r="X2369" s="55" t="s">
        <v>384</v>
      </c>
      <c r="Y2369" s="55"/>
      <c r="Z2369" s="55" t="s">
        <v>48</v>
      </c>
      <c r="AA2369" s="55" t="s">
        <v>315</v>
      </c>
      <c r="AB2369" s="55" t="s">
        <v>42</v>
      </c>
      <c r="AC2369" s="55" t="s">
        <v>970</v>
      </c>
      <c r="AD2369" s="55" t="s">
        <v>146</v>
      </c>
      <c r="AE2369" s="55"/>
      <c r="AF2369" s="55" t="s">
        <v>396</v>
      </c>
    </row>
    <row r="2370" spans="1:32" x14ac:dyDescent="0.25">
      <c r="A2370" s="55" t="s">
        <v>35</v>
      </c>
      <c r="B2370" s="55" t="s">
        <v>36</v>
      </c>
      <c r="C2370" s="55" t="s">
        <v>37</v>
      </c>
      <c r="D2370" s="55" t="s">
        <v>121</v>
      </c>
      <c r="E2370" s="55" t="s">
        <v>215</v>
      </c>
      <c r="F2370" s="55" t="s">
        <v>216</v>
      </c>
      <c r="G2370" s="55" t="s">
        <v>124</v>
      </c>
      <c r="H2370" s="55" t="s">
        <v>124</v>
      </c>
      <c r="I2370" s="55" t="s">
        <v>42</v>
      </c>
      <c r="J2370" s="55" t="s">
        <v>257</v>
      </c>
      <c r="K2370" s="55" t="s">
        <v>257</v>
      </c>
      <c r="L2370" s="55" t="s">
        <v>43</v>
      </c>
      <c r="M2370" s="55" t="s">
        <v>44</v>
      </c>
      <c r="N2370" s="55" t="s">
        <v>150</v>
      </c>
      <c r="O2370" s="55" t="s">
        <v>42</v>
      </c>
      <c r="P2370" s="55" t="s">
        <v>392</v>
      </c>
      <c r="Q2370" s="55" t="s">
        <v>393</v>
      </c>
      <c r="R2370" s="55" t="s">
        <v>971</v>
      </c>
      <c r="S2370" s="55">
        <v>201310</v>
      </c>
      <c r="T2370" s="55" t="s">
        <v>52</v>
      </c>
      <c r="U2370" s="55">
        <v>208.04</v>
      </c>
      <c r="V2370" s="56">
        <v>208.04</v>
      </c>
      <c r="W2370" s="55" t="s">
        <v>340</v>
      </c>
      <c r="X2370" s="55" t="s">
        <v>384</v>
      </c>
      <c r="Y2370" s="55"/>
      <c r="Z2370" s="55" t="s">
        <v>48</v>
      </c>
      <c r="AA2370" s="55" t="s">
        <v>315</v>
      </c>
      <c r="AB2370" s="55" t="s">
        <v>42</v>
      </c>
      <c r="AC2370" s="55" t="s">
        <v>914</v>
      </c>
      <c r="AD2370" s="55" t="s">
        <v>146</v>
      </c>
      <c r="AE2370" s="55"/>
      <c r="AF2370" s="55" t="s">
        <v>396</v>
      </c>
    </row>
    <row r="2371" spans="1:32" x14ac:dyDescent="0.25">
      <c r="A2371" s="55" t="s">
        <v>35</v>
      </c>
      <c r="B2371" s="55" t="s">
        <v>36</v>
      </c>
      <c r="C2371" s="55" t="s">
        <v>37</v>
      </c>
      <c r="D2371" s="55" t="s">
        <v>121</v>
      </c>
      <c r="E2371" s="55" t="s">
        <v>215</v>
      </c>
      <c r="F2371" s="55" t="s">
        <v>216</v>
      </c>
      <c r="G2371" s="55" t="s">
        <v>124</v>
      </c>
      <c r="H2371" s="55" t="s">
        <v>124</v>
      </c>
      <c r="I2371" s="55" t="s">
        <v>42</v>
      </c>
      <c r="J2371" s="55" t="s">
        <v>261</v>
      </c>
      <c r="K2371" s="55" t="s">
        <v>261</v>
      </c>
      <c r="L2371" s="55" t="s">
        <v>43</v>
      </c>
      <c r="M2371" s="55" t="s">
        <v>44</v>
      </c>
      <c r="N2371" s="55" t="s">
        <v>150</v>
      </c>
      <c r="O2371" s="55" t="s">
        <v>42</v>
      </c>
      <c r="P2371" s="55" t="s">
        <v>392</v>
      </c>
      <c r="Q2371" s="55" t="s">
        <v>393</v>
      </c>
      <c r="R2371" s="55" t="s">
        <v>966</v>
      </c>
      <c r="S2371" s="55">
        <v>201310</v>
      </c>
      <c r="T2371" s="55" t="s">
        <v>52</v>
      </c>
      <c r="U2371" s="55">
        <v>212.4</v>
      </c>
      <c r="V2371" s="56">
        <v>212.4</v>
      </c>
      <c r="W2371" s="55" t="s">
        <v>340</v>
      </c>
      <c r="X2371" s="55" t="s">
        <v>384</v>
      </c>
      <c r="Y2371" s="55"/>
      <c r="Z2371" s="55" t="s">
        <v>48</v>
      </c>
      <c r="AA2371" s="55" t="s">
        <v>315</v>
      </c>
      <c r="AB2371" s="55" t="s">
        <v>42</v>
      </c>
      <c r="AC2371" s="55" t="s">
        <v>895</v>
      </c>
      <c r="AD2371" s="55" t="s">
        <v>146</v>
      </c>
      <c r="AE2371" s="55"/>
      <c r="AF2371" s="55" t="s">
        <v>396</v>
      </c>
    </row>
    <row r="2372" spans="1:32" x14ac:dyDescent="0.25">
      <c r="A2372" s="55" t="s">
        <v>35</v>
      </c>
      <c r="B2372" s="55" t="s">
        <v>36</v>
      </c>
      <c r="C2372" s="55" t="s">
        <v>37</v>
      </c>
      <c r="D2372" s="55" t="s">
        <v>121</v>
      </c>
      <c r="E2372" s="55" t="s">
        <v>215</v>
      </c>
      <c r="F2372" s="55" t="s">
        <v>216</v>
      </c>
      <c r="G2372" s="55" t="s">
        <v>124</v>
      </c>
      <c r="H2372" s="55" t="s">
        <v>124</v>
      </c>
      <c r="I2372" s="55" t="s">
        <v>42</v>
      </c>
      <c r="J2372" s="55" t="s">
        <v>261</v>
      </c>
      <c r="K2372" s="55" t="s">
        <v>261</v>
      </c>
      <c r="L2372" s="55" t="s">
        <v>43</v>
      </c>
      <c r="M2372" s="55" t="s">
        <v>44</v>
      </c>
      <c r="N2372" s="55" t="s">
        <v>150</v>
      </c>
      <c r="O2372" s="55" t="s">
        <v>42</v>
      </c>
      <c r="P2372" s="55" t="s">
        <v>392</v>
      </c>
      <c r="Q2372" s="55" t="s">
        <v>393</v>
      </c>
      <c r="R2372" s="55" t="s">
        <v>967</v>
      </c>
      <c r="S2372" s="55">
        <v>201310</v>
      </c>
      <c r="T2372" s="55" t="s">
        <v>52</v>
      </c>
      <c r="U2372" s="55">
        <v>244.28</v>
      </c>
      <c r="V2372" s="56">
        <v>244.28</v>
      </c>
      <c r="W2372" s="55" t="s">
        <v>340</v>
      </c>
      <c r="X2372" s="55" t="s">
        <v>384</v>
      </c>
      <c r="Y2372" s="55"/>
      <c r="Z2372" s="55" t="s">
        <v>48</v>
      </c>
      <c r="AA2372" s="55" t="s">
        <v>315</v>
      </c>
      <c r="AB2372" s="55" t="s">
        <v>42</v>
      </c>
      <c r="AC2372" s="55" t="s">
        <v>968</v>
      </c>
      <c r="AD2372" s="55" t="s">
        <v>146</v>
      </c>
      <c r="AE2372" s="55"/>
      <c r="AF2372" s="55" t="s">
        <v>396</v>
      </c>
    </row>
    <row r="2373" spans="1:32" x14ac:dyDescent="0.25">
      <c r="A2373" s="55" t="s">
        <v>35</v>
      </c>
      <c r="B2373" s="55" t="s">
        <v>36</v>
      </c>
      <c r="C2373" s="55" t="s">
        <v>37</v>
      </c>
      <c r="D2373" s="55" t="s">
        <v>121</v>
      </c>
      <c r="E2373" s="55" t="s">
        <v>215</v>
      </c>
      <c r="F2373" s="55" t="s">
        <v>216</v>
      </c>
      <c r="G2373" s="55" t="s">
        <v>124</v>
      </c>
      <c r="H2373" s="55" t="s">
        <v>124</v>
      </c>
      <c r="I2373" s="55" t="s">
        <v>42</v>
      </c>
      <c r="J2373" s="55" t="s">
        <v>261</v>
      </c>
      <c r="K2373" s="55" t="s">
        <v>261</v>
      </c>
      <c r="L2373" s="55" t="s">
        <v>43</v>
      </c>
      <c r="M2373" s="55" t="s">
        <v>44</v>
      </c>
      <c r="N2373" s="55" t="s">
        <v>150</v>
      </c>
      <c r="O2373" s="55" t="s">
        <v>42</v>
      </c>
      <c r="P2373" s="55" t="s">
        <v>392</v>
      </c>
      <c r="Q2373" s="55" t="s">
        <v>393</v>
      </c>
      <c r="R2373" s="55" t="s">
        <v>969</v>
      </c>
      <c r="S2373" s="55">
        <v>201310</v>
      </c>
      <c r="T2373" s="55" t="s">
        <v>52</v>
      </c>
      <c r="U2373" s="55">
        <v>206.99</v>
      </c>
      <c r="V2373" s="56">
        <v>206.99</v>
      </c>
      <c r="W2373" s="55" t="s">
        <v>340</v>
      </c>
      <c r="X2373" s="55" t="s">
        <v>384</v>
      </c>
      <c r="Y2373" s="55"/>
      <c r="Z2373" s="55" t="s">
        <v>48</v>
      </c>
      <c r="AA2373" s="55" t="s">
        <v>315</v>
      </c>
      <c r="AB2373" s="55" t="s">
        <v>42</v>
      </c>
      <c r="AC2373" s="55" t="s">
        <v>970</v>
      </c>
      <c r="AD2373" s="55" t="s">
        <v>146</v>
      </c>
      <c r="AE2373" s="55"/>
      <c r="AF2373" s="55" t="s">
        <v>396</v>
      </c>
    </row>
    <row r="2374" spans="1:32" x14ac:dyDescent="0.25">
      <c r="A2374" s="55" t="s">
        <v>35</v>
      </c>
      <c r="B2374" s="55" t="s">
        <v>36</v>
      </c>
      <c r="C2374" s="55" t="s">
        <v>37</v>
      </c>
      <c r="D2374" s="55" t="s">
        <v>121</v>
      </c>
      <c r="E2374" s="55" t="s">
        <v>215</v>
      </c>
      <c r="F2374" s="55" t="s">
        <v>216</v>
      </c>
      <c r="G2374" s="55" t="s">
        <v>124</v>
      </c>
      <c r="H2374" s="55" t="s">
        <v>124</v>
      </c>
      <c r="I2374" s="55" t="s">
        <v>42</v>
      </c>
      <c r="J2374" s="55" t="s">
        <v>261</v>
      </c>
      <c r="K2374" s="55" t="s">
        <v>261</v>
      </c>
      <c r="L2374" s="55" t="s">
        <v>43</v>
      </c>
      <c r="M2374" s="55" t="s">
        <v>44</v>
      </c>
      <c r="N2374" s="55" t="s">
        <v>150</v>
      </c>
      <c r="O2374" s="55" t="s">
        <v>42</v>
      </c>
      <c r="P2374" s="55" t="s">
        <v>392</v>
      </c>
      <c r="Q2374" s="55" t="s">
        <v>393</v>
      </c>
      <c r="R2374" s="55" t="s">
        <v>971</v>
      </c>
      <c r="S2374" s="55">
        <v>201310</v>
      </c>
      <c r="T2374" s="55" t="s">
        <v>52</v>
      </c>
      <c r="U2374" s="55">
        <v>208.04</v>
      </c>
      <c r="V2374" s="56">
        <v>208.04</v>
      </c>
      <c r="W2374" s="55" t="s">
        <v>340</v>
      </c>
      <c r="X2374" s="55" t="s">
        <v>384</v>
      </c>
      <c r="Y2374" s="55"/>
      <c r="Z2374" s="55" t="s">
        <v>48</v>
      </c>
      <c r="AA2374" s="55" t="s">
        <v>315</v>
      </c>
      <c r="AB2374" s="55" t="s">
        <v>42</v>
      </c>
      <c r="AC2374" s="55" t="s">
        <v>914</v>
      </c>
      <c r="AD2374" s="55" t="s">
        <v>146</v>
      </c>
      <c r="AE2374" s="55"/>
      <c r="AF2374" s="55" t="s">
        <v>396</v>
      </c>
    </row>
    <row r="2375" spans="1:32" x14ac:dyDescent="0.25">
      <c r="A2375" s="55" t="s">
        <v>35</v>
      </c>
      <c r="B2375" s="55" t="s">
        <v>36</v>
      </c>
      <c r="C2375" s="55" t="s">
        <v>37</v>
      </c>
      <c r="D2375" s="55" t="s">
        <v>121</v>
      </c>
      <c r="E2375" s="55" t="s">
        <v>215</v>
      </c>
      <c r="F2375" s="55" t="s">
        <v>216</v>
      </c>
      <c r="G2375" s="55" t="s">
        <v>124</v>
      </c>
      <c r="H2375" s="55" t="s">
        <v>124</v>
      </c>
      <c r="I2375" s="55" t="s">
        <v>42</v>
      </c>
      <c r="J2375" s="55" t="s">
        <v>268</v>
      </c>
      <c r="K2375" s="55" t="s">
        <v>268</v>
      </c>
      <c r="L2375" s="55" t="s">
        <v>43</v>
      </c>
      <c r="M2375" s="55" t="s">
        <v>44</v>
      </c>
      <c r="N2375" s="55" t="s">
        <v>131</v>
      </c>
      <c r="O2375" s="55" t="s">
        <v>242</v>
      </c>
      <c r="P2375" s="55" t="s">
        <v>681</v>
      </c>
      <c r="Q2375" s="55" t="s">
        <v>982</v>
      </c>
      <c r="R2375" s="55" t="s">
        <v>983</v>
      </c>
      <c r="S2375" s="55">
        <v>201310</v>
      </c>
      <c r="T2375" s="55" t="s">
        <v>52</v>
      </c>
      <c r="U2375" s="55">
        <v>0</v>
      </c>
      <c r="V2375" s="56">
        <v>21</v>
      </c>
      <c r="W2375" s="55"/>
      <c r="X2375" s="55"/>
      <c r="Y2375" s="55"/>
      <c r="Z2375" s="55" t="s">
        <v>48</v>
      </c>
      <c r="AA2375" s="55" t="s">
        <v>144</v>
      </c>
      <c r="AB2375" s="55" t="s">
        <v>42</v>
      </c>
      <c r="AC2375" s="55" t="s">
        <v>892</v>
      </c>
      <c r="AD2375" s="55" t="s">
        <v>146</v>
      </c>
      <c r="AE2375" s="55"/>
      <c r="AF2375" s="55" t="s">
        <v>684</v>
      </c>
    </row>
    <row r="2376" spans="1:32" x14ac:dyDescent="0.25">
      <c r="A2376" s="55" t="s">
        <v>35</v>
      </c>
      <c r="B2376" s="55" t="s">
        <v>36</v>
      </c>
      <c r="C2376" s="55" t="s">
        <v>37</v>
      </c>
      <c r="D2376" s="55" t="s">
        <v>121</v>
      </c>
      <c r="E2376" s="55" t="s">
        <v>215</v>
      </c>
      <c r="F2376" s="55" t="s">
        <v>216</v>
      </c>
      <c r="G2376" s="55" t="s">
        <v>124</v>
      </c>
      <c r="H2376" s="55" t="s">
        <v>124</v>
      </c>
      <c r="I2376" s="55" t="s">
        <v>42</v>
      </c>
      <c r="J2376" s="55" t="s">
        <v>268</v>
      </c>
      <c r="K2376" s="55" t="s">
        <v>268</v>
      </c>
      <c r="L2376" s="55" t="s">
        <v>43</v>
      </c>
      <c r="M2376" s="55" t="s">
        <v>44</v>
      </c>
      <c r="N2376" s="55" t="s">
        <v>126</v>
      </c>
      <c r="O2376" s="55" t="s">
        <v>242</v>
      </c>
      <c r="P2376" s="55" t="s">
        <v>681</v>
      </c>
      <c r="Q2376" s="55" t="s">
        <v>984</v>
      </c>
      <c r="R2376" s="55" t="s">
        <v>983</v>
      </c>
      <c r="S2376" s="55">
        <v>201310</v>
      </c>
      <c r="T2376" s="55" t="s">
        <v>52</v>
      </c>
      <c r="U2376" s="55">
        <v>0</v>
      </c>
      <c r="V2376" s="56">
        <v>417.1</v>
      </c>
      <c r="W2376" s="55"/>
      <c r="X2376" s="55"/>
      <c r="Y2376" s="55"/>
      <c r="Z2376" s="55" t="s">
        <v>48</v>
      </c>
      <c r="AA2376" s="55" t="s">
        <v>144</v>
      </c>
      <c r="AB2376" s="55" t="s">
        <v>42</v>
      </c>
      <c r="AC2376" s="55" t="s">
        <v>892</v>
      </c>
      <c r="AD2376" s="55" t="s">
        <v>146</v>
      </c>
      <c r="AE2376" s="55"/>
      <c r="AF2376" s="55" t="s">
        <v>684</v>
      </c>
    </row>
    <row r="2377" spans="1:32" x14ac:dyDescent="0.25">
      <c r="A2377" s="55" t="s">
        <v>35</v>
      </c>
      <c r="B2377" s="55" t="s">
        <v>36</v>
      </c>
      <c r="C2377" s="55" t="s">
        <v>37</v>
      </c>
      <c r="D2377" s="55" t="s">
        <v>121</v>
      </c>
      <c r="E2377" s="55" t="s">
        <v>215</v>
      </c>
      <c r="F2377" s="55" t="s">
        <v>216</v>
      </c>
      <c r="G2377" s="55" t="s">
        <v>124</v>
      </c>
      <c r="H2377" s="55" t="s">
        <v>124</v>
      </c>
      <c r="I2377" s="55" t="s">
        <v>42</v>
      </c>
      <c r="J2377" s="55" t="s">
        <v>268</v>
      </c>
      <c r="K2377" s="55" t="s">
        <v>268</v>
      </c>
      <c r="L2377" s="55" t="s">
        <v>43</v>
      </c>
      <c r="M2377" s="55" t="s">
        <v>44</v>
      </c>
      <c r="N2377" s="55" t="s">
        <v>126</v>
      </c>
      <c r="O2377" s="55" t="s">
        <v>242</v>
      </c>
      <c r="P2377" s="55" t="s">
        <v>681</v>
      </c>
      <c r="Q2377" s="55" t="s">
        <v>985</v>
      </c>
      <c r="R2377" s="55" t="s">
        <v>983</v>
      </c>
      <c r="S2377" s="55">
        <v>201310</v>
      </c>
      <c r="T2377" s="55" t="s">
        <v>52</v>
      </c>
      <c r="U2377" s="55">
        <v>0</v>
      </c>
      <c r="V2377" s="56">
        <v>45</v>
      </c>
      <c r="W2377" s="55"/>
      <c r="X2377" s="55"/>
      <c r="Y2377" s="55"/>
      <c r="Z2377" s="55" t="s">
        <v>48</v>
      </c>
      <c r="AA2377" s="55" t="s">
        <v>144</v>
      </c>
      <c r="AB2377" s="55" t="s">
        <v>42</v>
      </c>
      <c r="AC2377" s="55" t="s">
        <v>892</v>
      </c>
      <c r="AD2377" s="55" t="s">
        <v>146</v>
      </c>
      <c r="AE2377" s="55"/>
      <c r="AF2377" s="55" t="s">
        <v>684</v>
      </c>
    </row>
    <row r="2378" spans="1:32" x14ac:dyDescent="0.25">
      <c r="A2378" s="55" t="s">
        <v>35</v>
      </c>
      <c r="B2378" s="55" t="s">
        <v>36</v>
      </c>
      <c r="C2378" s="55" t="s">
        <v>37</v>
      </c>
      <c r="D2378" s="55" t="s">
        <v>121</v>
      </c>
      <c r="E2378" s="55" t="s">
        <v>215</v>
      </c>
      <c r="F2378" s="55" t="s">
        <v>216</v>
      </c>
      <c r="G2378" s="55" t="s">
        <v>124</v>
      </c>
      <c r="H2378" s="55" t="s">
        <v>124</v>
      </c>
      <c r="I2378" s="55" t="s">
        <v>42</v>
      </c>
      <c r="J2378" s="55" t="s">
        <v>268</v>
      </c>
      <c r="K2378" s="55" t="s">
        <v>268</v>
      </c>
      <c r="L2378" s="55" t="s">
        <v>43</v>
      </c>
      <c r="M2378" s="55" t="s">
        <v>44</v>
      </c>
      <c r="N2378" s="55" t="s">
        <v>126</v>
      </c>
      <c r="O2378" s="55" t="s">
        <v>242</v>
      </c>
      <c r="P2378" s="55" t="s">
        <v>681</v>
      </c>
      <c r="Q2378" s="55" t="s">
        <v>986</v>
      </c>
      <c r="R2378" s="55" t="s">
        <v>983</v>
      </c>
      <c r="S2378" s="55">
        <v>201310</v>
      </c>
      <c r="T2378" s="55" t="s">
        <v>52</v>
      </c>
      <c r="U2378" s="55">
        <v>0</v>
      </c>
      <c r="V2378" s="56">
        <v>229.5</v>
      </c>
      <c r="W2378" s="55"/>
      <c r="X2378" s="55"/>
      <c r="Y2378" s="55"/>
      <c r="Z2378" s="55" t="s">
        <v>48</v>
      </c>
      <c r="AA2378" s="55" t="s">
        <v>144</v>
      </c>
      <c r="AB2378" s="55" t="s">
        <v>42</v>
      </c>
      <c r="AC2378" s="55" t="s">
        <v>892</v>
      </c>
      <c r="AD2378" s="55" t="s">
        <v>146</v>
      </c>
      <c r="AE2378" s="55"/>
      <c r="AF2378" s="55" t="s">
        <v>684</v>
      </c>
    </row>
    <row r="2379" spans="1:32" x14ac:dyDescent="0.25">
      <c r="A2379" s="55" t="s">
        <v>35</v>
      </c>
      <c r="B2379" s="55" t="s">
        <v>36</v>
      </c>
      <c r="C2379" s="55" t="s">
        <v>37</v>
      </c>
      <c r="D2379" s="55" t="s">
        <v>121</v>
      </c>
      <c r="E2379" s="55" t="s">
        <v>215</v>
      </c>
      <c r="F2379" s="55" t="s">
        <v>216</v>
      </c>
      <c r="G2379" s="55" t="s">
        <v>124</v>
      </c>
      <c r="H2379" s="55" t="s">
        <v>124</v>
      </c>
      <c r="I2379" s="55" t="s">
        <v>42</v>
      </c>
      <c r="J2379" s="55" t="s">
        <v>268</v>
      </c>
      <c r="K2379" s="55" t="s">
        <v>268</v>
      </c>
      <c r="L2379" s="55" t="s">
        <v>43</v>
      </c>
      <c r="M2379" s="55" t="s">
        <v>44</v>
      </c>
      <c r="N2379" s="55" t="s">
        <v>126</v>
      </c>
      <c r="O2379" s="55" t="s">
        <v>242</v>
      </c>
      <c r="P2379" s="55" t="s">
        <v>681</v>
      </c>
      <c r="Q2379" s="55" t="s">
        <v>987</v>
      </c>
      <c r="R2379" s="55" t="s">
        <v>983</v>
      </c>
      <c r="S2379" s="55">
        <v>201310</v>
      </c>
      <c r="T2379" s="55" t="s">
        <v>52</v>
      </c>
      <c r="U2379" s="55">
        <v>0</v>
      </c>
      <c r="V2379" s="56">
        <v>717.26</v>
      </c>
      <c r="W2379" s="55"/>
      <c r="X2379" s="55"/>
      <c r="Y2379" s="55"/>
      <c r="Z2379" s="55" t="s">
        <v>48</v>
      </c>
      <c r="AA2379" s="55" t="s">
        <v>144</v>
      </c>
      <c r="AB2379" s="55" t="s">
        <v>42</v>
      </c>
      <c r="AC2379" s="55" t="s">
        <v>892</v>
      </c>
      <c r="AD2379" s="55" t="s">
        <v>146</v>
      </c>
      <c r="AE2379" s="55"/>
      <c r="AF2379" s="55" t="s">
        <v>684</v>
      </c>
    </row>
    <row r="2380" spans="1:32" x14ac:dyDescent="0.25">
      <c r="A2380" s="55" t="s">
        <v>35</v>
      </c>
      <c r="B2380" s="55" t="s">
        <v>36</v>
      </c>
      <c r="C2380" s="55" t="s">
        <v>37</v>
      </c>
      <c r="D2380" s="55" t="s">
        <v>121</v>
      </c>
      <c r="E2380" s="55" t="s">
        <v>215</v>
      </c>
      <c r="F2380" s="55" t="s">
        <v>216</v>
      </c>
      <c r="G2380" s="55" t="s">
        <v>124</v>
      </c>
      <c r="H2380" s="55" t="s">
        <v>124</v>
      </c>
      <c r="I2380" s="55" t="s">
        <v>42</v>
      </c>
      <c r="J2380" s="55" t="s">
        <v>268</v>
      </c>
      <c r="K2380" s="55" t="s">
        <v>268</v>
      </c>
      <c r="L2380" s="55" t="s">
        <v>43</v>
      </c>
      <c r="M2380" s="55" t="s">
        <v>44</v>
      </c>
      <c r="N2380" s="55" t="s">
        <v>126</v>
      </c>
      <c r="O2380" s="55" t="s">
        <v>242</v>
      </c>
      <c r="P2380" s="55" t="s">
        <v>681</v>
      </c>
      <c r="Q2380" s="55" t="s">
        <v>988</v>
      </c>
      <c r="R2380" s="55" t="s">
        <v>983</v>
      </c>
      <c r="S2380" s="55">
        <v>201310</v>
      </c>
      <c r="T2380" s="55" t="s">
        <v>52</v>
      </c>
      <c r="U2380" s="55">
        <v>0</v>
      </c>
      <c r="V2380" s="56">
        <v>25</v>
      </c>
      <c r="W2380" s="55"/>
      <c r="X2380" s="55"/>
      <c r="Y2380" s="55"/>
      <c r="Z2380" s="55" t="s">
        <v>48</v>
      </c>
      <c r="AA2380" s="55" t="s">
        <v>144</v>
      </c>
      <c r="AB2380" s="55" t="s">
        <v>42</v>
      </c>
      <c r="AC2380" s="55" t="s">
        <v>892</v>
      </c>
      <c r="AD2380" s="55" t="s">
        <v>146</v>
      </c>
      <c r="AE2380" s="55"/>
      <c r="AF2380" s="55" t="s">
        <v>684</v>
      </c>
    </row>
    <row r="2381" spans="1:32" x14ac:dyDescent="0.25">
      <c r="A2381" s="55" t="s">
        <v>35</v>
      </c>
      <c r="B2381" s="55" t="s">
        <v>36</v>
      </c>
      <c r="C2381" s="55" t="s">
        <v>37</v>
      </c>
      <c r="D2381" s="55" t="s">
        <v>121</v>
      </c>
      <c r="E2381" s="55" t="s">
        <v>215</v>
      </c>
      <c r="F2381" s="55" t="s">
        <v>216</v>
      </c>
      <c r="G2381" s="55" t="s">
        <v>124</v>
      </c>
      <c r="H2381" s="55" t="s">
        <v>124</v>
      </c>
      <c r="I2381" s="55" t="s">
        <v>42</v>
      </c>
      <c r="J2381" s="55" t="s">
        <v>268</v>
      </c>
      <c r="K2381" s="55" t="s">
        <v>268</v>
      </c>
      <c r="L2381" s="55" t="s">
        <v>43</v>
      </c>
      <c r="M2381" s="55" t="s">
        <v>44</v>
      </c>
      <c r="N2381" s="55" t="s">
        <v>126</v>
      </c>
      <c r="O2381" s="55" t="s">
        <v>242</v>
      </c>
      <c r="P2381" s="55" t="s">
        <v>681</v>
      </c>
      <c r="Q2381" s="55" t="s">
        <v>989</v>
      </c>
      <c r="R2381" s="55" t="s">
        <v>983</v>
      </c>
      <c r="S2381" s="55">
        <v>201310</v>
      </c>
      <c r="T2381" s="55" t="s">
        <v>52</v>
      </c>
      <c r="U2381" s="55">
        <v>0</v>
      </c>
      <c r="V2381" s="56">
        <v>25</v>
      </c>
      <c r="W2381" s="55"/>
      <c r="X2381" s="55"/>
      <c r="Y2381" s="55"/>
      <c r="Z2381" s="55" t="s">
        <v>48</v>
      </c>
      <c r="AA2381" s="55" t="s">
        <v>144</v>
      </c>
      <c r="AB2381" s="55" t="s">
        <v>42</v>
      </c>
      <c r="AC2381" s="55" t="s">
        <v>892</v>
      </c>
      <c r="AD2381" s="55" t="s">
        <v>146</v>
      </c>
      <c r="AE2381" s="55"/>
      <c r="AF2381" s="55" t="s">
        <v>684</v>
      </c>
    </row>
    <row r="2382" spans="1:32" x14ac:dyDescent="0.25">
      <c r="A2382" s="55" t="s">
        <v>35</v>
      </c>
      <c r="B2382" s="55" t="s">
        <v>36</v>
      </c>
      <c r="C2382" s="55" t="s">
        <v>37</v>
      </c>
      <c r="D2382" s="55" t="s">
        <v>121</v>
      </c>
      <c r="E2382" s="55" t="s">
        <v>215</v>
      </c>
      <c r="F2382" s="55" t="s">
        <v>216</v>
      </c>
      <c r="G2382" s="55" t="s">
        <v>124</v>
      </c>
      <c r="H2382" s="55" t="s">
        <v>124</v>
      </c>
      <c r="I2382" s="55" t="s">
        <v>42</v>
      </c>
      <c r="J2382" s="55" t="s">
        <v>268</v>
      </c>
      <c r="K2382" s="55" t="s">
        <v>268</v>
      </c>
      <c r="L2382" s="55" t="s">
        <v>43</v>
      </c>
      <c r="M2382" s="55" t="s">
        <v>44</v>
      </c>
      <c r="N2382" s="55" t="s">
        <v>126</v>
      </c>
      <c r="O2382" s="55" t="s">
        <v>242</v>
      </c>
      <c r="P2382" s="55" t="s">
        <v>681</v>
      </c>
      <c r="Q2382" s="55" t="s">
        <v>989</v>
      </c>
      <c r="R2382" s="55" t="s">
        <v>983</v>
      </c>
      <c r="S2382" s="55">
        <v>201310</v>
      </c>
      <c r="T2382" s="55" t="s">
        <v>52</v>
      </c>
      <c r="U2382" s="55">
        <v>0</v>
      </c>
      <c r="V2382" s="56">
        <v>19</v>
      </c>
      <c r="W2382" s="55"/>
      <c r="X2382" s="55"/>
      <c r="Y2382" s="55"/>
      <c r="Z2382" s="55" t="s">
        <v>48</v>
      </c>
      <c r="AA2382" s="55" t="s">
        <v>144</v>
      </c>
      <c r="AB2382" s="55" t="s">
        <v>42</v>
      </c>
      <c r="AC2382" s="55" t="s">
        <v>892</v>
      </c>
      <c r="AD2382" s="55" t="s">
        <v>146</v>
      </c>
      <c r="AE2382" s="55"/>
      <c r="AF2382" s="55" t="s">
        <v>684</v>
      </c>
    </row>
    <row r="2383" spans="1:32" x14ac:dyDescent="0.25">
      <c r="A2383" s="55" t="s">
        <v>35</v>
      </c>
      <c r="B2383" s="55" t="s">
        <v>36</v>
      </c>
      <c r="C2383" s="55" t="s">
        <v>37</v>
      </c>
      <c r="D2383" s="55" t="s">
        <v>121</v>
      </c>
      <c r="E2383" s="55" t="s">
        <v>215</v>
      </c>
      <c r="F2383" s="55" t="s">
        <v>216</v>
      </c>
      <c r="G2383" s="55" t="s">
        <v>124</v>
      </c>
      <c r="H2383" s="55" t="s">
        <v>124</v>
      </c>
      <c r="I2383" s="55" t="s">
        <v>42</v>
      </c>
      <c r="J2383" s="55" t="s">
        <v>268</v>
      </c>
      <c r="K2383" s="55" t="s">
        <v>268</v>
      </c>
      <c r="L2383" s="55" t="s">
        <v>43</v>
      </c>
      <c r="M2383" s="55" t="s">
        <v>44</v>
      </c>
      <c r="N2383" s="55" t="s">
        <v>126</v>
      </c>
      <c r="O2383" s="55" t="s">
        <v>269</v>
      </c>
      <c r="P2383" s="55" t="s">
        <v>586</v>
      </c>
      <c r="Q2383" s="55" t="s">
        <v>990</v>
      </c>
      <c r="R2383" s="55" t="s">
        <v>991</v>
      </c>
      <c r="S2383" s="55">
        <v>201310</v>
      </c>
      <c r="T2383" s="55" t="s">
        <v>52</v>
      </c>
      <c r="U2383" s="55">
        <v>0</v>
      </c>
      <c r="V2383" s="56">
        <v>317.60000000000002</v>
      </c>
      <c r="W2383" s="55"/>
      <c r="X2383" s="55"/>
      <c r="Y2383" s="55"/>
      <c r="Z2383" s="55" t="s">
        <v>48</v>
      </c>
      <c r="AA2383" s="55" t="s">
        <v>144</v>
      </c>
      <c r="AB2383" s="55" t="s">
        <v>42</v>
      </c>
      <c r="AC2383" s="55" t="s">
        <v>992</v>
      </c>
      <c r="AD2383" s="55" t="s">
        <v>146</v>
      </c>
      <c r="AE2383" s="55"/>
      <c r="AF2383" s="55" t="s">
        <v>588</v>
      </c>
    </row>
    <row r="2384" spans="1:32" x14ac:dyDescent="0.25">
      <c r="A2384" s="55" t="s">
        <v>35</v>
      </c>
      <c r="B2384" s="55" t="s">
        <v>36</v>
      </c>
      <c r="C2384" s="55" t="s">
        <v>37</v>
      </c>
      <c r="D2384" s="55" t="s">
        <v>121</v>
      </c>
      <c r="E2384" s="55" t="s">
        <v>215</v>
      </c>
      <c r="F2384" s="55" t="s">
        <v>216</v>
      </c>
      <c r="G2384" s="55" t="s">
        <v>124</v>
      </c>
      <c r="H2384" s="55" t="s">
        <v>124</v>
      </c>
      <c r="I2384" s="55" t="s">
        <v>42</v>
      </c>
      <c r="J2384" s="55" t="s">
        <v>268</v>
      </c>
      <c r="K2384" s="55" t="s">
        <v>268</v>
      </c>
      <c r="L2384" s="55" t="s">
        <v>43</v>
      </c>
      <c r="M2384" s="55" t="s">
        <v>44</v>
      </c>
      <c r="N2384" s="55" t="s">
        <v>160</v>
      </c>
      <c r="O2384" s="55" t="s">
        <v>269</v>
      </c>
      <c r="P2384" s="55" t="s">
        <v>586</v>
      </c>
      <c r="Q2384" s="55" t="s">
        <v>993</v>
      </c>
      <c r="R2384" s="55" t="s">
        <v>991</v>
      </c>
      <c r="S2384" s="55">
        <v>201310</v>
      </c>
      <c r="T2384" s="55" t="s">
        <v>52</v>
      </c>
      <c r="U2384" s="55">
        <v>0</v>
      </c>
      <c r="V2384" s="56">
        <v>17.48</v>
      </c>
      <c r="W2384" s="55"/>
      <c r="X2384" s="55"/>
      <c r="Y2384" s="55"/>
      <c r="Z2384" s="55" t="s">
        <v>48</v>
      </c>
      <c r="AA2384" s="55" t="s">
        <v>144</v>
      </c>
      <c r="AB2384" s="55" t="s">
        <v>42</v>
      </c>
      <c r="AC2384" s="55" t="s">
        <v>992</v>
      </c>
      <c r="AD2384" s="55" t="s">
        <v>146</v>
      </c>
      <c r="AE2384" s="55"/>
      <c r="AF2384" s="55" t="s">
        <v>588</v>
      </c>
    </row>
    <row r="2385" spans="1:32" x14ac:dyDescent="0.25">
      <c r="A2385" s="55" t="s">
        <v>35</v>
      </c>
      <c r="B2385" s="55" t="s">
        <v>36</v>
      </c>
      <c r="C2385" s="55" t="s">
        <v>37</v>
      </c>
      <c r="D2385" s="55" t="s">
        <v>121</v>
      </c>
      <c r="E2385" s="55" t="s">
        <v>215</v>
      </c>
      <c r="F2385" s="55" t="s">
        <v>216</v>
      </c>
      <c r="G2385" s="55" t="s">
        <v>124</v>
      </c>
      <c r="H2385" s="55" t="s">
        <v>124</v>
      </c>
      <c r="I2385" s="55" t="s">
        <v>42</v>
      </c>
      <c r="J2385" s="55" t="s">
        <v>268</v>
      </c>
      <c r="K2385" s="55" t="s">
        <v>268</v>
      </c>
      <c r="L2385" s="55" t="s">
        <v>43</v>
      </c>
      <c r="M2385" s="55" t="s">
        <v>44</v>
      </c>
      <c r="N2385" s="55" t="s">
        <v>131</v>
      </c>
      <c r="O2385" s="55" t="s">
        <v>269</v>
      </c>
      <c r="P2385" s="55" t="s">
        <v>586</v>
      </c>
      <c r="Q2385" s="55" t="s">
        <v>994</v>
      </c>
      <c r="R2385" s="55" t="s">
        <v>995</v>
      </c>
      <c r="S2385" s="55">
        <v>201310</v>
      </c>
      <c r="T2385" s="55" t="s">
        <v>52</v>
      </c>
      <c r="U2385" s="55">
        <v>0</v>
      </c>
      <c r="V2385" s="56">
        <v>36.6</v>
      </c>
      <c r="W2385" s="55"/>
      <c r="X2385" s="55"/>
      <c r="Y2385" s="55"/>
      <c r="Z2385" s="55" t="s">
        <v>48</v>
      </c>
      <c r="AA2385" s="55" t="s">
        <v>144</v>
      </c>
      <c r="AB2385" s="55" t="s">
        <v>42</v>
      </c>
      <c r="AC2385" s="55" t="s">
        <v>996</v>
      </c>
      <c r="AD2385" s="55" t="s">
        <v>146</v>
      </c>
      <c r="AE2385" s="55"/>
      <c r="AF2385" s="55" t="s">
        <v>588</v>
      </c>
    </row>
    <row r="2386" spans="1:32" x14ac:dyDescent="0.25">
      <c r="A2386" s="55" t="s">
        <v>35</v>
      </c>
      <c r="B2386" s="55" t="s">
        <v>36</v>
      </c>
      <c r="C2386" s="55" t="s">
        <v>37</v>
      </c>
      <c r="D2386" s="55" t="s">
        <v>121</v>
      </c>
      <c r="E2386" s="55" t="s">
        <v>215</v>
      </c>
      <c r="F2386" s="55" t="s">
        <v>216</v>
      </c>
      <c r="G2386" s="55" t="s">
        <v>124</v>
      </c>
      <c r="H2386" s="55" t="s">
        <v>124</v>
      </c>
      <c r="I2386" s="55" t="s">
        <v>42</v>
      </c>
      <c r="J2386" s="55" t="s">
        <v>268</v>
      </c>
      <c r="K2386" s="55" t="s">
        <v>268</v>
      </c>
      <c r="L2386" s="55" t="s">
        <v>43</v>
      </c>
      <c r="M2386" s="55" t="s">
        <v>44</v>
      </c>
      <c r="N2386" s="55" t="s">
        <v>126</v>
      </c>
      <c r="O2386" s="55" t="s">
        <v>269</v>
      </c>
      <c r="P2386" s="55" t="s">
        <v>586</v>
      </c>
      <c r="Q2386" s="55" t="s">
        <v>997</v>
      </c>
      <c r="R2386" s="55" t="s">
        <v>995</v>
      </c>
      <c r="S2386" s="55">
        <v>201310</v>
      </c>
      <c r="T2386" s="55" t="s">
        <v>52</v>
      </c>
      <c r="U2386" s="55">
        <v>0</v>
      </c>
      <c r="V2386" s="56">
        <v>27.54</v>
      </c>
      <c r="W2386" s="55"/>
      <c r="X2386" s="55"/>
      <c r="Y2386" s="55"/>
      <c r="Z2386" s="55" t="s">
        <v>48</v>
      </c>
      <c r="AA2386" s="55" t="s">
        <v>144</v>
      </c>
      <c r="AB2386" s="55" t="s">
        <v>42</v>
      </c>
      <c r="AC2386" s="55" t="s">
        <v>996</v>
      </c>
      <c r="AD2386" s="55" t="s">
        <v>146</v>
      </c>
      <c r="AE2386" s="55"/>
      <c r="AF2386" s="55" t="s">
        <v>588</v>
      </c>
    </row>
    <row r="2387" spans="1:32" x14ac:dyDescent="0.25">
      <c r="A2387" s="55" t="s">
        <v>35</v>
      </c>
      <c r="B2387" s="55" t="s">
        <v>36</v>
      </c>
      <c r="C2387" s="55" t="s">
        <v>37</v>
      </c>
      <c r="D2387" s="55" t="s">
        <v>121</v>
      </c>
      <c r="E2387" s="55" t="s">
        <v>215</v>
      </c>
      <c r="F2387" s="55" t="s">
        <v>216</v>
      </c>
      <c r="G2387" s="55" t="s">
        <v>124</v>
      </c>
      <c r="H2387" s="55" t="s">
        <v>124</v>
      </c>
      <c r="I2387" s="55" t="s">
        <v>42</v>
      </c>
      <c r="J2387" s="55" t="s">
        <v>268</v>
      </c>
      <c r="K2387" s="55" t="s">
        <v>268</v>
      </c>
      <c r="L2387" s="55" t="s">
        <v>43</v>
      </c>
      <c r="M2387" s="55" t="s">
        <v>44</v>
      </c>
      <c r="N2387" s="55" t="s">
        <v>126</v>
      </c>
      <c r="O2387" s="55" t="s">
        <v>269</v>
      </c>
      <c r="P2387" s="55" t="s">
        <v>586</v>
      </c>
      <c r="Q2387" s="55" t="s">
        <v>998</v>
      </c>
      <c r="R2387" s="55" t="s">
        <v>995</v>
      </c>
      <c r="S2387" s="55">
        <v>201310</v>
      </c>
      <c r="T2387" s="55" t="s">
        <v>52</v>
      </c>
      <c r="U2387" s="55">
        <v>0</v>
      </c>
      <c r="V2387" s="56">
        <v>41.5</v>
      </c>
      <c r="W2387" s="55"/>
      <c r="X2387" s="55"/>
      <c r="Y2387" s="55"/>
      <c r="Z2387" s="55" t="s">
        <v>48</v>
      </c>
      <c r="AA2387" s="55" t="s">
        <v>144</v>
      </c>
      <c r="AB2387" s="55" t="s">
        <v>42</v>
      </c>
      <c r="AC2387" s="55" t="s">
        <v>996</v>
      </c>
      <c r="AD2387" s="55" t="s">
        <v>146</v>
      </c>
      <c r="AE2387" s="55"/>
      <c r="AF2387" s="55" t="s">
        <v>588</v>
      </c>
    </row>
    <row r="2388" spans="1:32" x14ac:dyDescent="0.25">
      <c r="A2388" s="55" t="s">
        <v>35</v>
      </c>
      <c r="B2388" s="55" t="s">
        <v>36</v>
      </c>
      <c r="C2388" s="55" t="s">
        <v>37</v>
      </c>
      <c r="D2388" s="55" t="s">
        <v>121</v>
      </c>
      <c r="E2388" s="55" t="s">
        <v>215</v>
      </c>
      <c r="F2388" s="55" t="s">
        <v>216</v>
      </c>
      <c r="G2388" s="55" t="s">
        <v>124</v>
      </c>
      <c r="H2388" s="55" t="s">
        <v>124</v>
      </c>
      <c r="I2388" s="55" t="s">
        <v>42</v>
      </c>
      <c r="J2388" s="55" t="s">
        <v>268</v>
      </c>
      <c r="K2388" s="55" t="s">
        <v>268</v>
      </c>
      <c r="L2388" s="55" t="s">
        <v>43</v>
      </c>
      <c r="M2388" s="55" t="s">
        <v>44</v>
      </c>
      <c r="N2388" s="55" t="s">
        <v>126</v>
      </c>
      <c r="O2388" s="55" t="s">
        <v>269</v>
      </c>
      <c r="P2388" s="55" t="s">
        <v>586</v>
      </c>
      <c r="Q2388" s="55" t="s">
        <v>999</v>
      </c>
      <c r="R2388" s="55" t="s">
        <v>995</v>
      </c>
      <c r="S2388" s="55">
        <v>201310</v>
      </c>
      <c r="T2388" s="55" t="s">
        <v>52</v>
      </c>
      <c r="U2388" s="55">
        <v>0</v>
      </c>
      <c r="V2388" s="56">
        <v>558.09</v>
      </c>
      <c r="W2388" s="55"/>
      <c r="X2388" s="55"/>
      <c r="Y2388" s="55"/>
      <c r="Z2388" s="55" t="s">
        <v>48</v>
      </c>
      <c r="AA2388" s="55" t="s">
        <v>144</v>
      </c>
      <c r="AB2388" s="55" t="s">
        <v>42</v>
      </c>
      <c r="AC2388" s="55" t="s">
        <v>996</v>
      </c>
      <c r="AD2388" s="55" t="s">
        <v>146</v>
      </c>
      <c r="AE2388" s="55"/>
      <c r="AF2388" s="55" t="s">
        <v>588</v>
      </c>
    </row>
    <row r="2389" spans="1:32" x14ac:dyDescent="0.25">
      <c r="A2389" s="55" t="s">
        <v>35</v>
      </c>
      <c r="B2389" s="55" t="s">
        <v>36</v>
      </c>
      <c r="C2389" s="55" t="s">
        <v>37</v>
      </c>
      <c r="D2389" s="55" t="s">
        <v>121</v>
      </c>
      <c r="E2389" s="55" t="s">
        <v>215</v>
      </c>
      <c r="F2389" s="55" t="s">
        <v>216</v>
      </c>
      <c r="G2389" s="55" t="s">
        <v>124</v>
      </c>
      <c r="H2389" s="55" t="s">
        <v>124</v>
      </c>
      <c r="I2389" s="55" t="s">
        <v>42</v>
      </c>
      <c r="J2389" s="55" t="s">
        <v>268</v>
      </c>
      <c r="K2389" s="55" t="s">
        <v>268</v>
      </c>
      <c r="L2389" s="55" t="s">
        <v>43</v>
      </c>
      <c r="M2389" s="55" t="s">
        <v>44</v>
      </c>
      <c r="N2389" s="55" t="s">
        <v>160</v>
      </c>
      <c r="O2389" s="55" t="s">
        <v>269</v>
      </c>
      <c r="P2389" s="55" t="s">
        <v>586</v>
      </c>
      <c r="Q2389" s="55" t="s">
        <v>1000</v>
      </c>
      <c r="R2389" s="55" t="s">
        <v>995</v>
      </c>
      <c r="S2389" s="55">
        <v>201310</v>
      </c>
      <c r="T2389" s="55" t="s">
        <v>52</v>
      </c>
      <c r="U2389" s="55">
        <v>0</v>
      </c>
      <c r="V2389" s="56">
        <v>14.51</v>
      </c>
      <c r="W2389" s="55"/>
      <c r="X2389" s="55"/>
      <c r="Y2389" s="55"/>
      <c r="Z2389" s="55" t="s">
        <v>48</v>
      </c>
      <c r="AA2389" s="55" t="s">
        <v>144</v>
      </c>
      <c r="AB2389" s="55" t="s">
        <v>42</v>
      </c>
      <c r="AC2389" s="55" t="s">
        <v>996</v>
      </c>
      <c r="AD2389" s="55" t="s">
        <v>146</v>
      </c>
      <c r="AE2389" s="55"/>
      <c r="AF2389" s="55" t="s">
        <v>588</v>
      </c>
    </row>
    <row r="2390" spans="1:32" x14ac:dyDescent="0.25">
      <c r="A2390" s="55" t="s">
        <v>35</v>
      </c>
      <c r="B2390" s="55" t="s">
        <v>36</v>
      </c>
      <c r="C2390" s="55" t="s">
        <v>37</v>
      </c>
      <c r="D2390" s="55" t="s">
        <v>121</v>
      </c>
      <c r="E2390" s="55" t="s">
        <v>215</v>
      </c>
      <c r="F2390" s="55" t="s">
        <v>216</v>
      </c>
      <c r="G2390" s="55" t="s">
        <v>124</v>
      </c>
      <c r="H2390" s="55" t="s">
        <v>124</v>
      </c>
      <c r="I2390" s="55" t="s">
        <v>42</v>
      </c>
      <c r="J2390" s="55" t="s">
        <v>268</v>
      </c>
      <c r="K2390" s="55" t="s">
        <v>268</v>
      </c>
      <c r="L2390" s="55" t="s">
        <v>43</v>
      </c>
      <c r="M2390" s="55" t="s">
        <v>44</v>
      </c>
      <c r="N2390" s="55" t="s">
        <v>160</v>
      </c>
      <c r="O2390" s="55" t="s">
        <v>269</v>
      </c>
      <c r="P2390" s="55" t="s">
        <v>586</v>
      </c>
      <c r="Q2390" s="55" t="s">
        <v>1001</v>
      </c>
      <c r="R2390" s="55" t="s">
        <v>995</v>
      </c>
      <c r="S2390" s="55">
        <v>201310</v>
      </c>
      <c r="T2390" s="55" t="s">
        <v>52</v>
      </c>
      <c r="U2390" s="55">
        <v>0</v>
      </c>
      <c r="V2390" s="56">
        <v>44.45</v>
      </c>
      <c r="W2390" s="55"/>
      <c r="X2390" s="55"/>
      <c r="Y2390" s="55"/>
      <c r="Z2390" s="55" t="s">
        <v>48</v>
      </c>
      <c r="AA2390" s="55" t="s">
        <v>144</v>
      </c>
      <c r="AB2390" s="55" t="s">
        <v>42</v>
      </c>
      <c r="AC2390" s="55" t="s">
        <v>996</v>
      </c>
      <c r="AD2390" s="55" t="s">
        <v>146</v>
      </c>
      <c r="AE2390" s="55"/>
      <c r="AF2390" s="55" t="s">
        <v>588</v>
      </c>
    </row>
    <row r="2391" spans="1:32" x14ac:dyDescent="0.25">
      <c r="A2391" s="55" t="s">
        <v>35</v>
      </c>
      <c r="B2391" s="55" t="s">
        <v>36</v>
      </c>
      <c r="C2391" s="55" t="s">
        <v>37</v>
      </c>
      <c r="D2391" s="55" t="s">
        <v>121</v>
      </c>
      <c r="E2391" s="55" t="s">
        <v>122</v>
      </c>
      <c r="F2391" s="55" t="s">
        <v>123</v>
      </c>
      <c r="G2391" s="55" t="s">
        <v>124</v>
      </c>
      <c r="H2391" s="55" t="s">
        <v>124</v>
      </c>
      <c r="I2391" s="55" t="s">
        <v>42</v>
      </c>
      <c r="J2391" s="55" t="s">
        <v>283</v>
      </c>
      <c r="K2391" s="55" t="s">
        <v>283</v>
      </c>
      <c r="L2391" s="55" t="s">
        <v>43</v>
      </c>
      <c r="M2391" s="55" t="s">
        <v>44</v>
      </c>
      <c r="N2391" s="55" t="s">
        <v>150</v>
      </c>
      <c r="O2391" s="55" t="s">
        <v>42</v>
      </c>
      <c r="P2391" s="55" t="s">
        <v>782</v>
      </c>
      <c r="Q2391" s="55" t="s">
        <v>783</v>
      </c>
      <c r="R2391" s="55" t="s">
        <v>1002</v>
      </c>
      <c r="S2391" s="55">
        <v>201310</v>
      </c>
      <c r="T2391" s="55" t="s">
        <v>52</v>
      </c>
      <c r="U2391" s="55">
        <v>173204.2</v>
      </c>
      <c r="V2391" s="56">
        <v>173204.2</v>
      </c>
      <c r="W2391" s="55" t="s">
        <v>340</v>
      </c>
      <c r="X2391" s="55" t="s">
        <v>460</v>
      </c>
      <c r="Y2391" s="55"/>
      <c r="Z2391" s="55" t="s">
        <v>48</v>
      </c>
      <c r="AA2391" s="55" t="s">
        <v>315</v>
      </c>
      <c r="AB2391" s="55" t="s">
        <v>42</v>
      </c>
      <c r="AC2391" s="55" t="s">
        <v>943</v>
      </c>
      <c r="AD2391" s="55" t="s">
        <v>146</v>
      </c>
      <c r="AE2391" s="55"/>
      <c r="AF2391" s="55" t="s">
        <v>784</v>
      </c>
    </row>
    <row r="2392" spans="1:32" x14ac:dyDescent="0.25">
      <c r="A2392" s="55" t="s">
        <v>35</v>
      </c>
      <c r="B2392" s="55" t="s">
        <v>36</v>
      </c>
      <c r="C2392" s="55" t="s">
        <v>37</v>
      </c>
      <c r="D2392" s="55" t="s">
        <v>121</v>
      </c>
      <c r="E2392" s="55" t="s">
        <v>122</v>
      </c>
      <c r="F2392" s="55" t="s">
        <v>123</v>
      </c>
      <c r="G2392" s="55" t="s">
        <v>124</v>
      </c>
      <c r="H2392" s="55" t="s">
        <v>124</v>
      </c>
      <c r="I2392" s="55" t="s">
        <v>42</v>
      </c>
      <c r="J2392" s="55" t="s">
        <v>285</v>
      </c>
      <c r="K2392" s="55" t="s">
        <v>285</v>
      </c>
      <c r="L2392" s="55" t="s">
        <v>43</v>
      </c>
      <c r="M2392" s="55" t="s">
        <v>44</v>
      </c>
      <c r="N2392" s="55" t="s">
        <v>150</v>
      </c>
      <c r="O2392" s="55" t="s">
        <v>42</v>
      </c>
      <c r="P2392" s="55" t="s">
        <v>463</v>
      </c>
      <c r="Q2392" s="55" t="s">
        <v>464</v>
      </c>
      <c r="R2392" s="55" t="s">
        <v>1006</v>
      </c>
      <c r="S2392" s="55">
        <v>201310</v>
      </c>
      <c r="T2392" s="55" t="s">
        <v>52</v>
      </c>
      <c r="U2392" s="55">
        <v>54727.880000000005</v>
      </c>
      <c r="V2392" s="56">
        <v>54727.88</v>
      </c>
      <c r="W2392" s="55" t="s">
        <v>340</v>
      </c>
      <c r="X2392" s="55" t="s">
        <v>288</v>
      </c>
      <c r="Y2392" s="55"/>
      <c r="Z2392" s="55" t="s">
        <v>48</v>
      </c>
      <c r="AA2392" s="55" t="s">
        <v>315</v>
      </c>
      <c r="AB2392" s="55" t="s">
        <v>42</v>
      </c>
      <c r="AC2392" s="55" t="s">
        <v>943</v>
      </c>
      <c r="AD2392" s="55" t="s">
        <v>146</v>
      </c>
      <c r="AE2392" s="55"/>
      <c r="AF2392" s="55" t="s">
        <v>466</v>
      </c>
    </row>
    <row r="2393" spans="1:32" x14ac:dyDescent="0.25">
      <c r="A2393" s="55" t="s">
        <v>35</v>
      </c>
      <c r="B2393" s="55" t="s">
        <v>36</v>
      </c>
      <c r="C2393" s="55" t="s">
        <v>37</v>
      </c>
      <c r="D2393" s="55" t="s">
        <v>121</v>
      </c>
      <c r="E2393" s="55" t="s">
        <v>122</v>
      </c>
      <c r="F2393" s="55" t="s">
        <v>123</v>
      </c>
      <c r="G2393" s="55" t="s">
        <v>124</v>
      </c>
      <c r="H2393" s="55" t="s">
        <v>124</v>
      </c>
      <c r="I2393" s="55" t="s">
        <v>42</v>
      </c>
      <c r="J2393" s="55" t="s">
        <v>298</v>
      </c>
      <c r="K2393" s="55" t="s">
        <v>298</v>
      </c>
      <c r="L2393" s="55" t="s">
        <v>43</v>
      </c>
      <c r="M2393" s="55" t="s">
        <v>44</v>
      </c>
      <c r="N2393" s="55" t="s">
        <v>150</v>
      </c>
      <c r="O2393" s="55" t="s">
        <v>42</v>
      </c>
      <c r="P2393" s="55" t="s">
        <v>690</v>
      </c>
      <c r="Q2393" s="55" t="s">
        <v>691</v>
      </c>
      <c r="R2393" s="55" t="s">
        <v>1007</v>
      </c>
      <c r="S2393" s="55">
        <v>201310</v>
      </c>
      <c r="T2393" s="55" t="s">
        <v>52</v>
      </c>
      <c r="U2393" s="55">
        <v>8800</v>
      </c>
      <c r="V2393" s="56">
        <v>8800</v>
      </c>
      <c r="W2393" s="55" t="s">
        <v>340</v>
      </c>
      <c r="X2393" s="55" t="s">
        <v>693</v>
      </c>
      <c r="Y2393" s="55"/>
      <c r="Z2393" s="55" t="s">
        <v>48</v>
      </c>
      <c r="AA2393" s="55" t="s">
        <v>315</v>
      </c>
      <c r="AB2393" s="55" t="s">
        <v>42</v>
      </c>
      <c r="AC2393" s="55" t="s">
        <v>897</v>
      </c>
      <c r="AD2393" s="55" t="s">
        <v>146</v>
      </c>
      <c r="AE2393" s="55"/>
      <c r="AF2393" s="55" t="s">
        <v>694</v>
      </c>
    </row>
    <row r="2394" spans="1:32" x14ac:dyDescent="0.25">
      <c r="A2394" s="55" t="s">
        <v>35</v>
      </c>
      <c r="B2394" s="55" t="s">
        <v>36</v>
      </c>
      <c r="C2394" s="55" t="s">
        <v>37</v>
      </c>
      <c r="D2394" s="55" t="s">
        <v>121</v>
      </c>
      <c r="E2394" s="55" t="s">
        <v>122</v>
      </c>
      <c r="F2394" s="55" t="s">
        <v>123</v>
      </c>
      <c r="G2394" s="55" t="s">
        <v>124</v>
      </c>
      <c r="H2394" s="55" t="s">
        <v>124</v>
      </c>
      <c r="I2394" s="55" t="s">
        <v>42</v>
      </c>
      <c r="J2394" s="55" t="s">
        <v>283</v>
      </c>
      <c r="K2394" s="55" t="s">
        <v>283</v>
      </c>
      <c r="L2394" s="55" t="s">
        <v>43</v>
      </c>
      <c r="M2394" s="55" t="s">
        <v>44</v>
      </c>
      <c r="N2394" s="55" t="s">
        <v>150</v>
      </c>
      <c r="O2394" s="55" t="s">
        <v>42</v>
      </c>
      <c r="P2394" s="55" t="s">
        <v>782</v>
      </c>
      <c r="Q2394" s="55" t="s">
        <v>783</v>
      </c>
      <c r="R2394" s="55" t="s">
        <v>1003</v>
      </c>
      <c r="S2394" s="55">
        <v>201310</v>
      </c>
      <c r="T2394" s="55" t="s">
        <v>52</v>
      </c>
      <c r="U2394" s="55">
        <v>75556.7</v>
      </c>
      <c r="V2394" s="56">
        <v>75556.7</v>
      </c>
      <c r="W2394" s="55" t="s">
        <v>340</v>
      </c>
      <c r="X2394" s="55" t="s">
        <v>460</v>
      </c>
      <c r="Y2394" s="55"/>
      <c r="Z2394" s="55" t="s">
        <v>48</v>
      </c>
      <c r="AA2394" s="55" t="s">
        <v>315</v>
      </c>
      <c r="AB2394" s="55" t="s">
        <v>42</v>
      </c>
      <c r="AC2394" s="55" t="s">
        <v>1004</v>
      </c>
      <c r="AD2394" s="55" t="s">
        <v>146</v>
      </c>
      <c r="AE2394" s="55"/>
      <c r="AF2394" s="55" t="s">
        <v>784</v>
      </c>
    </row>
    <row r="2395" spans="1:32" x14ac:dyDescent="0.25">
      <c r="A2395" s="55" t="s">
        <v>35</v>
      </c>
      <c r="B2395" s="55" t="s">
        <v>36</v>
      </c>
      <c r="C2395" s="55" t="s">
        <v>37</v>
      </c>
      <c r="D2395" s="55" t="s">
        <v>121</v>
      </c>
      <c r="E2395" s="55" t="s">
        <v>122</v>
      </c>
      <c r="F2395" s="55" t="s">
        <v>123</v>
      </c>
      <c r="G2395" s="55" t="s">
        <v>124</v>
      </c>
      <c r="H2395" s="55" t="s">
        <v>124</v>
      </c>
      <c r="I2395" s="55" t="s">
        <v>42</v>
      </c>
      <c r="J2395" s="55" t="s">
        <v>182</v>
      </c>
      <c r="K2395" s="55" t="s">
        <v>182</v>
      </c>
      <c r="L2395" s="55" t="s">
        <v>43</v>
      </c>
      <c r="M2395" s="55" t="s">
        <v>44</v>
      </c>
      <c r="N2395" s="55" t="s">
        <v>180</v>
      </c>
      <c r="O2395" s="55" t="s">
        <v>959</v>
      </c>
      <c r="P2395" s="55"/>
      <c r="Q2395" s="55" t="s">
        <v>645</v>
      </c>
      <c r="R2395" s="55"/>
      <c r="S2395" s="55">
        <v>201310</v>
      </c>
      <c r="T2395" s="55" t="s">
        <v>52</v>
      </c>
      <c r="U2395" s="55">
        <v>0</v>
      </c>
      <c r="V2395" s="56">
        <v>1546.08</v>
      </c>
      <c r="W2395" s="55"/>
      <c r="X2395" s="55"/>
      <c r="Y2395" s="55"/>
      <c r="Z2395" s="55" t="s">
        <v>48</v>
      </c>
      <c r="AA2395" s="55" t="s">
        <v>646</v>
      </c>
      <c r="AB2395" s="55" t="s">
        <v>42</v>
      </c>
      <c r="AC2395" s="55" t="s">
        <v>953</v>
      </c>
      <c r="AD2395" s="55" t="s">
        <v>648</v>
      </c>
      <c r="AE2395" s="55"/>
      <c r="AF2395" s="55"/>
    </row>
    <row r="2396" spans="1:32" x14ac:dyDescent="0.25">
      <c r="A2396" s="55" t="s">
        <v>35</v>
      </c>
      <c r="B2396" s="55" t="s">
        <v>36</v>
      </c>
      <c r="C2396" s="55" t="s">
        <v>37</v>
      </c>
      <c r="D2396" s="55" t="s">
        <v>121</v>
      </c>
      <c r="E2396" s="55" t="s">
        <v>122</v>
      </c>
      <c r="F2396" s="55" t="s">
        <v>123</v>
      </c>
      <c r="G2396" s="55" t="s">
        <v>124</v>
      </c>
      <c r="H2396" s="55" t="s">
        <v>124</v>
      </c>
      <c r="I2396" s="55" t="s">
        <v>42</v>
      </c>
      <c r="J2396" s="55" t="s">
        <v>182</v>
      </c>
      <c r="K2396" s="55" t="s">
        <v>182</v>
      </c>
      <c r="L2396" s="55" t="s">
        <v>43</v>
      </c>
      <c r="M2396" s="55" t="s">
        <v>44</v>
      </c>
      <c r="N2396" s="55" t="s">
        <v>180</v>
      </c>
      <c r="O2396" s="55" t="s">
        <v>958</v>
      </c>
      <c r="P2396" s="55"/>
      <c r="Q2396" s="55" t="s">
        <v>645</v>
      </c>
      <c r="R2396" s="55"/>
      <c r="S2396" s="55">
        <v>201310</v>
      </c>
      <c r="T2396" s="55" t="s">
        <v>52</v>
      </c>
      <c r="U2396" s="55">
        <v>0</v>
      </c>
      <c r="V2396" s="56">
        <v>546.66</v>
      </c>
      <c r="W2396" s="55"/>
      <c r="X2396" s="55"/>
      <c r="Y2396" s="55"/>
      <c r="Z2396" s="55" t="s">
        <v>48</v>
      </c>
      <c r="AA2396" s="55" t="s">
        <v>646</v>
      </c>
      <c r="AB2396" s="55" t="s">
        <v>42</v>
      </c>
      <c r="AC2396" s="55" t="s">
        <v>953</v>
      </c>
      <c r="AD2396" s="55" t="s">
        <v>648</v>
      </c>
      <c r="AE2396" s="55"/>
      <c r="AF2396" s="55"/>
    </row>
    <row r="2397" spans="1:32" x14ac:dyDescent="0.25">
      <c r="A2397" s="55" t="s">
        <v>35</v>
      </c>
      <c r="B2397" s="55" t="s">
        <v>36</v>
      </c>
      <c r="C2397" s="55" t="s">
        <v>37</v>
      </c>
      <c r="D2397" s="55" t="s">
        <v>121</v>
      </c>
      <c r="E2397" s="55" t="s">
        <v>122</v>
      </c>
      <c r="F2397" s="55" t="s">
        <v>123</v>
      </c>
      <c r="G2397" s="55" t="s">
        <v>124</v>
      </c>
      <c r="H2397" s="55" t="s">
        <v>124</v>
      </c>
      <c r="I2397" s="55" t="s">
        <v>42</v>
      </c>
      <c r="J2397" s="55" t="s">
        <v>174</v>
      </c>
      <c r="K2397" s="55" t="s">
        <v>174</v>
      </c>
      <c r="L2397" s="55" t="s">
        <v>43</v>
      </c>
      <c r="M2397" s="55" t="s">
        <v>44</v>
      </c>
      <c r="N2397" s="55" t="s">
        <v>180</v>
      </c>
      <c r="O2397" s="55" t="s">
        <v>824</v>
      </c>
      <c r="P2397" s="55"/>
      <c r="Q2397" s="55" t="s">
        <v>645</v>
      </c>
      <c r="R2397" s="55"/>
      <c r="S2397" s="55">
        <v>201310</v>
      </c>
      <c r="T2397" s="55" t="s">
        <v>52</v>
      </c>
      <c r="U2397" s="55">
        <v>0</v>
      </c>
      <c r="V2397" s="56">
        <v>550</v>
      </c>
      <c r="W2397" s="55"/>
      <c r="X2397" s="55"/>
      <c r="Y2397" s="55"/>
      <c r="Z2397" s="55" t="s">
        <v>48</v>
      </c>
      <c r="AA2397" s="55" t="s">
        <v>646</v>
      </c>
      <c r="AB2397" s="55" t="s">
        <v>42</v>
      </c>
      <c r="AC2397" s="55" t="s">
        <v>953</v>
      </c>
      <c r="AD2397" s="55" t="s">
        <v>648</v>
      </c>
      <c r="AE2397" s="55"/>
      <c r="AF2397" s="55"/>
    </row>
    <row r="2398" spans="1:32" x14ac:dyDescent="0.25">
      <c r="A2398" s="55" t="s">
        <v>35</v>
      </c>
      <c r="B2398" s="55" t="s">
        <v>36</v>
      </c>
      <c r="C2398" s="55" t="s">
        <v>37</v>
      </c>
      <c r="D2398" s="55" t="s">
        <v>121</v>
      </c>
      <c r="E2398" s="55" t="s">
        <v>122</v>
      </c>
      <c r="F2398" s="55" t="s">
        <v>123</v>
      </c>
      <c r="G2398" s="55" t="s">
        <v>124</v>
      </c>
      <c r="H2398" s="55" t="s">
        <v>124</v>
      </c>
      <c r="I2398" s="55" t="s">
        <v>42</v>
      </c>
      <c r="J2398" s="55" t="s">
        <v>174</v>
      </c>
      <c r="K2398" s="55" t="s">
        <v>174</v>
      </c>
      <c r="L2398" s="55" t="s">
        <v>43</v>
      </c>
      <c r="M2398" s="55" t="s">
        <v>44</v>
      </c>
      <c r="N2398" s="55" t="s">
        <v>180</v>
      </c>
      <c r="O2398" s="55" t="s">
        <v>955</v>
      </c>
      <c r="P2398" s="55"/>
      <c r="Q2398" s="55" t="s">
        <v>645</v>
      </c>
      <c r="R2398" s="55"/>
      <c r="S2398" s="55">
        <v>201310</v>
      </c>
      <c r="T2398" s="55" t="s">
        <v>52</v>
      </c>
      <c r="U2398" s="55">
        <v>0</v>
      </c>
      <c r="V2398" s="56">
        <v>220</v>
      </c>
      <c r="W2398" s="55"/>
      <c r="X2398" s="55"/>
      <c r="Y2398" s="55"/>
      <c r="Z2398" s="55" t="s">
        <v>48</v>
      </c>
      <c r="AA2398" s="55" t="s">
        <v>646</v>
      </c>
      <c r="AB2398" s="55" t="s">
        <v>42</v>
      </c>
      <c r="AC2398" s="55" t="s">
        <v>953</v>
      </c>
      <c r="AD2398" s="55" t="s">
        <v>648</v>
      </c>
    </row>
    <row r="2399" spans="1:32" x14ac:dyDescent="0.25">
      <c r="A2399" s="55" t="s">
        <v>35</v>
      </c>
      <c r="B2399" s="55" t="s">
        <v>36</v>
      </c>
      <c r="C2399" s="55" t="s">
        <v>37</v>
      </c>
      <c r="D2399" s="55" t="s">
        <v>121</v>
      </c>
      <c r="E2399" s="55" t="s">
        <v>122</v>
      </c>
      <c r="F2399" s="55" t="s">
        <v>123</v>
      </c>
      <c r="G2399" s="55" t="s">
        <v>124</v>
      </c>
      <c r="H2399" s="55" t="s">
        <v>124</v>
      </c>
      <c r="I2399" s="55" t="s">
        <v>42</v>
      </c>
      <c r="J2399" s="55" t="s">
        <v>174</v>
      </c>
      <c r="K2399" s="55" t="s">
        <v>174</v>
      </c>
      <c r="L2399" s="55" t="s">
        <v>43</v>
      </c>
      <c r="M2399" s="55" t="s">
        <v>44</v>
      </c>
      <c r="N2399" s="55" t="s">
        <v>180</v>
      </c>
      <c r="O2399" s="55" t="s">
        <v>954</v>
      </c>
      <c r="P2399" s="55"/>
      <c r="Q2399" s="55" t="s">
        <v>645</v>
      </c>
      <c r="R2399" s="55"/>
      <c r="S2399" s="55">
        <v>201310</v>
      </c>
      <c r="T2399" s="55" t="s">
        <v>52</v>
      </c>
      <c r="U2399" s="55">
        <v>0</v>
      </c>
      <c r="V2399" s="56">
        <v>880</v>
      </c>
      <c r="W2399" s="55"/>
      <c r="X2399" s="55"/>
      <c r="Y2399" s="55"/>
      <c r="Z2399" s="55" t="s">
        <v>48</v>
      </c>
      <c r="AA2399" s="55" t="s">
        <v>646</v>
      </c>
      <c r="AB2399" s="55" t="s">
        <v>42</v>
      </c>
      <c r="AC2399" s="55" t="s">
        <v>953</v>
      </c>
      <c r="AD2399" s="55" t="s">
        <v>648</v>
      </c>
    </row>
    <row r="2400" spans="1:32" x14ac:dyDescent="0.25">
      <c r="A2400" s="55" t="s">
        <v>35</v>
      </c>
      <c r="B2400" s="55" t="s">
        <v>36</v>
      </c>
      <c r="C2400" s="55" t="s">
        <v>37</v>
      </c>
      <c r="D2400" s="55" t="s">
        <v>121</v>
      </c>
      <c r="E2400" s="55" t="s">
        <v>122</v>
      </c>
      <c r="F2400" s="55" t="s">
        <v>123</v>
      </c>
      <c r="G2400" s="55" t="s">
        <v>124</v>
      </c>
      <c r="H2400" s="55" t="s">
        <v>124</v>
      </c>
      <c r="I2400" s="55" t="s">
        <v>42</v>
      </c>
      <c r="J2400" s="55" t="s">
        <v>174</v>
      </c>
      <c r="K2400" s="55" t="s">
        <v>174</v>
      </c>
      <c r="L2400" s="55" t="s">
        <v>43</v>
      </c>
      <c r="M2400" s="55" t="s">
        <v>44</v>
      </c>
      <c r="N2400" s="55" t="s">
        <v>180</v>
      </c>
      <c r="O2400" s="55" t="s">
        <v>952</v>
      </c>
      <c r="P2400" s="55"/>
      <c r="Q2400" s="55" t="s">
        <v>645</v>
      </c>
      <c r="R2400" s="55"/>
      <c r="S2400" s="55">
        <v>201310</v>
      </c>
      <c r="T2400" s="55" t="s">
        <v>52</v>
      </c>
      <c r="U2400" s="55">
        <v>0</v>
      </c>
      <c r="V2400" s="56">
        <v>7150</v>
      </c>
      <c r="W2400" s="55"/>
      <c r="X2400" s="55"/>
      <c r="Y2400" s="55"/>
      <c r="Z2400" s="55" t="s">
        <v>48</v>
      </c>
      <c r="AA2400" s="55" t="s">
        <v>646</v>
      </c>
      <c r="AB2400" s="55" t="s">
        <v>42</v>
      </c>
      <c r="AC2400" s="55" t="s">
        <v>953</v>
      </c>
      <c r="AD2400" s="55" t="s">
        <v>648</v>
      </c>
    </row>
    <row r="2401" spans="1:256" x14ac:dyDescent="0.25">
      <c r="A2401" s="55" t="s">
        <v>35</v>
      </c>
      <c r="B2401" s="55" t="s">
        <v>36</v>
      </c>
      <c r="C2401" s="55" t="s">
        <v>37</v>
      </c>
      <c r="D2401" s="55" t="s">
        <v>121</v>
      </c>
      <c r="E2401" s="55" t="s">
        <v>122</v>
      </c>
      <c r="F2401" s="55" t="s">
        <v>123</v>
      </c>
      <c r="G2401" s="55" t="s">
        <v>124</v>
      </c>
      <c r="H2401" s="55" t="s">
        <v>124</v>
      </c>
      <c r="I2401" s="55" t="s">
        <v>42</v>
      </c>
      <c r="J2401" s="55" t="s">
        <v>182</v>
      </c>
      <c r="K2401" s="55" t="s">
        <v>182</v>
      </c>
      <c r="L2401" s="55" t="s">
        <v>43</v>
      </c>
      <c r="M2401" s="55" t="s">
        <v>44</v>
      </c>
      <c r="N2401" s="55" t="s">
        <v>180</v>
      </c>
      <c r="O2401" s="55" t="s">
        <v>955</v>
      </c>
      <c r="P2401" s="55"/>
      <c r="Q2401" s="55" t="s">
        <v>645</v>
      </c>
      <c r="R2401" s="55"/>
      <c r="S2401" s="55">
        <v>201310</v>
      </c>
      <c r="T2401" s="55" t="s">
        <v>52</v>
      </c>
      <c r="U2401" s="55">
        <v>0</v>
      </c>
      <c r="V2401" s="56">
        <v>1457.1</v>
      </c>
      <c r="W2401" s="55"/>
      <c r="X2401" s="55"/>
      <c r="Y2401" s="55"/>
      <c r="Z2401" s="55" t="s">
        <v>48</v>
      </c>
      <c r="AA2401" s="55" t="s">
        <v>646</v>
      </c>
      <c r="AB2401" s="55" t="s">
        <v>42</v>
      </c>
      <c r="AC2401" s="55" t="s">
        <v>953</v>
      </c>
      <c r="AD2401" s="55" t="s">
        <v>648</v>
      </c>
    </row>
    <row r="2402" spans="1:256" x14ac:dyDescent="0.25">
      <c r="A2402" s="58" t="s">
        <v>35</v>
      </c>
      <c r="B2402" s="58" t="s">
        <v>36</v>
      </c>
      <c r="C2402" s="58" t="s">
        <v>37</v>
      </c>
      <c r="D2402" s="58" t="s">
        <v>121</v>
      </c>
      <c r="E2402" s="58" t="s">
        <v>122</v>
      </c>
      <c r="F2402" s="58" t="s">
        <v>123</v>
      </c>
      <c r="G2402" s="58" t="s">
        <v>124</v>
      </c>
      <c r="H2402" s="58" t="s">
        <v>124</v>
      </c>
      <c r="I2402" s="58" t="s">
        <v>42</v>
      </c>
      <c r="J2402" s="58" t="s">
        <v>285</v>
      </c>
      <c r="K2402" s="58" t="s">
        <v>285</v>
      </c>
      <c r="L2402" s="58" t="s">
        <v>43</v>
      </c>
      <c r="M2402" s="58" t="s">
        <v>44</v>
      </c>
      <c r="N2402" s="58" t="s">
        <v>150</v>
      </c>
      <c r="O2402" s="58" t="s">
        <v>42</v>
      </c>
      <c r="P2402" s="58" t="s">
        <v>1152</v>
      </c>
      <c r="Q2402" s="58" t="s">
        <v>287</v>
      </c>
      <c r="R2402" s="58" t="s">
        <v>1152</v>
      </c>
      <c r="S2402" s="57">
        <v>201311</v>
      </c>
      <c r="T2402" s="58" t="s">
        <v>52</v>
      </c>
      <c r="U2402" s="57">
        <v>0</v>
      </c>
      <c r="V2402" s="60">
        <v>65203.28</v>
      </c>
      <c r="W2402" s="58" t="s">
        <v>1152</v>
      </c>
      <c r="X2402" s="58" t="s">
        <v>288</v>
      </c>
      <c r="Y2402" s="58" t="s">
        <v>1152</v>
      </c>
      <c r="Z2402" s="58" t="s">
        <v>48</v>
      </c>
      <c r="AA2402" s="58" t="s">
        <v>129</v>
      </c>
      <c r="AB2402" s="58" t="s">
        <v>42</v>
      </c>
      <c r="AC2402" s="58" t="s">
        <v>1349</v>
      </c>
      <c r="AD2402" s="58" t="s">
        <v>51</v>
      </c>
      <c r="AE2402" s="98" t="s">
        <v>1152</v>
      </c>
      <c r="AF2402" s="98" t="s">
        <v>1152</v>
      </c>
      <c r="AG2402" s="57"/>
      <c r="AH2402" s="57"/>
      <c r="AI2402" s="57"/>
      <c r="AJ2402" s="57"/>
      <c r="AK2402" s="57"/>
      <c r="AL2402" s="57"/>
      <c r="AM2402" s="57"/>
      <c r="AN2402" s="57"/>
      <c r="AO2402" s="57"/>
      <c r="AP2402" s="57"/>
      <c r="AQ2402" s="57"/>
      <c r="AR2402" s="57"/>
      <c r="AS2402" s="57"/>
      <c r="AT2402" s="57"/>
      <c r="AU2402" s="57"/>
      <c r="AV2402" s="57"/>
      <c r="AW2402" s="57"/>
      <c r="AX2402" s="57"/>
      <c r="AY2402" s="57"/>
      <c r="AZ2402" s="57"/>
      <c r="BA2402" s="57"/>
      <c r="BB2402" s="57"/>
      <c r="BC2402" s="57"/>
      <c r="BD2402" s="57"/>
      <c r="BE2402" s="57"/>
      <c r="BF2402" s="57"/>
      <c r="BG2402" s="57"/>
      <c r="BH2402" s="57"/>
      <c r="BI2402" s="57"/>
      <c r="BJ2402" s="57"/>
      <c r="BK2402" s="57"/>
      <c r="BL2402" s="57"/>
      <c r="BM2402" s="57"/>
      <c r="BN2402" s="57"/>
      <c r="BO2402" s="57"/>
      <c r="BP2402" s="57"/>
      <c r="BQ2402" s="57"/>
      <c r="BR2402" s="57"/>
      <c r="BS2402" s="57"/>
      <c r="BT2402" s="57"/>
      <c r="BU2402" s="57"/>
      <c r="BV2402" s="57"/>
      <c r="BW2402" s="57"/>
      <c r="BX2402" s="57"/>
      <c r="BY2402" s="57"/>
      <c r="BZ2402" s="57"/>
      <c r="CA2402" s="57"/>
      <c r="CB2402" s="57"/>
      <c r="CC2402" s="57"/>
      <c r="CD2402" s="57"/>
      <c r="CE2402" s="57"/>
      <c r="CF2402" s="57"/>
      <c r="CG2402" s="57"/>
      <c r="CH2402" s="57"/>
      <c r="CI2402" s="57"/>
      <c r="CJ2402" s="57"/>
      <c r="CK2402" s="57"/>
      <c r="CL2402" s="57"/>
      <c r="CM2402" s="57"/>
      <c r="CN2402" s="57"/>
      <c r="CO2402" s="57"/>
      <c r="CP2402" s="57"/>
      <c r="CQ2402" s="57"/>
      <c r="CR2402" s="57"/>
      <c r="CS2402" s="57"/>
      <c r="CT2402" s="57"/>
      <c r="CU2402" s="57"/>
      <c r="CV2402" s="57"/>
      <c r="CW2402" s="57"/>
      <c r="CX2402" s="57"/>
      <c r="CY2402" s="57"/>
      <c r="CZ2402" s="57"/>
      <c r="DA2402" s="57"/>
      <c r="DB2402" s="57"/>
      <c r="DC2402" s="57"/>
      <c r="DD2402" s="57"/>
      <c r="DE2402" s="57"/>
      <c r="DF2402" s="57"/>
      <c r="DG2402" s="57"/>
      <c r="DH2402" s="57"/>
      <c r="DI2402" s="57"/>
      <c r="DJ2402" s="57"/>
      <c r="DK2402" s="57"/>
      <c r="DL2402" s="57"/>
      <c r="DM2402" s="57"/>
      <c r="DN2402" s="57"/>
      <c r="DO2402" s="57"/>
      <c r="DP2402" s="57"/>
      <c r="DQ2402" s="57"/>
      <c r="DR2402" s="57"/>
      <c r="DS2402" s="57"/>
      <c r="DT2402" s="57"/>
      <c r="DU2402" s="57"/>
      <c r="DV2402" s="57"/>
      <c r="DW2402" s="57"/>
      <c r="DX2402" s="57"/>
      <c r="DY2402" s="57"/>
      <c r="DZ2402" s="57"/>
      <c r="EA2402" s="57"/>
      <c r="EB2402" s="57"/>
      <c r="EC2402" s="57"/>
      <c r="ED2402" s="57"/>
      <c r="EE2402" s="57"/>
      <c r="EF2402" s="57"/>
      <c r="EG2402" s="57"/>
      <c r="EH2402" s="57"/>
      <c r="EI2402" s="57"/>
      <c r="EJ2402" s="57"/>
      <c r="EK2402" s="57"/>
      <c r="EL2402" s="57"/>
      <c r="EM2402" s="57"/>
      <c r="EN2402" s="57"/>
      <c r="EO2402" s="57"/>
      <c r="EP2402" s="57"/>
      <c r="EQ2402" s="57"/>
      <c r="ER2402" s="57"/>
      <c r="ES2402" s="57"/>
      <c r="ET2402" s="57"/>
      <c r="EU2402" s="57"/>
      <c r="EV2402" s="57"/>
      <c r="EW2402" s="57"/>
      <c r="EX2402" s="57"/>
      <c r="EY2402" s="57"/>
      <c r="EZ2402" s="57"/>
      <c r="FA2402" s="57"/>
      <c r="FB2402" s="57"/>
      <c r="FC2402" s="57"/>
      <c r="FD2402" s="57"/>
      <c r="FE2402" s="57"/>
      <c r="FF2402" s="57"/>
      <c r="FG2402" s="57"/>
      <c r="FH2402" s="57"/>
      <c r="FI2402" s="57"/>
      <c r="FJ2402" s="57"/>
      <c r="FK2402" s="57"/>
      <c r="FL2402" s="57"/>
      <c r="FM2402" s="57"/>
      <c r="FN2402" s="57"/>
      <c r="FO2402" s="57"/>
      <c r="FP2402" s="57"/>
      <c r="FQ2402" s="57"/>
      <c r="FR2402" s="57"/>
      <c r="FS2402" s="57"/>
      <c r="FT2402" s="57"/>
      <c r="FU2402" s="57"/>
      <c r="FV2402" s="57"/>
      <c r="FW2402" s="57"/>
      <c r="FX2402" s="57"/>
      <c r="FY2402" s="57"/>
      <c r="FZ2402" s="57"/>
      <c r="GA2402" s="57"/>
      <c r="GB2402" s="57"/>
      <c r="GC2402" s="57"/>
      <c r="GD2402" s="57"/>
      <c r="GE2402" s="57"/>
      <c r="GF2402" s="57"/>
      <c r="GG2402" s="57"/>
      <c r="GH2402" s="57"/>
      <c r="GI2402" s="57"/>
      <c r="GJ2402" s="57"/>
      <c r="GK2402" s="57"/>
      <c r="GL2402" s="57"/>
      <c r="GM2402" s="57"/>
      <c r="GN2402" s="57"/>
      <c r="GO2402" s="57"/>
      <c r="GP2402" s="57"/>
      <c r="GQ2402" s="57"/>
      <c r="GR2402" s="57"/>
      <c r="GS2402" s="57"/>
      <c r="GT2402" s="57"/>
      <c r="GU2402" s="57"/>
      <c r="GV2402" s="57"/>
      <c r="GW2402" s="57"/>
      <c r="GX2402" s="57"/>
      <c r="GY2402" s="57"/>
      <c r="GZ2402" s="57"/>
      <c r="HA2402" s="57"/>
      <c r="HB2402" s="57"/>
      <c r="HC2402" s="57"/>
      <c r="HD2402" s="57"/>
      <c r="HE2402" s="57"/>
      <c r="HF2402" s="57"/>
      <c r="HG2402" s="57"/>
      <c r="HH2402" s="57"/>
      <c r="HI2402" s="57"/>
      <c r="HJ2402" s="57"/>
      <c r="HK2402" s="57"/>
      <c r="HL2402" s="57"/>
      <c r="HM2402" s="57"/>
      <c r="HN2402" s="57"/>
      <c r="HO2402" s="57"/>
      <c r="HP2402" s="57"/>
      <c r="HQ2402" s="57"/>
      <c r="HR2402" s="57"/>
      <c r="HS2402" s="57"/>
      <c r="HT2402" s="57"/>
      <c r="HU2402" s="57"/>
      <c r="HV2402" s="57"/>
      <c r="HW2402" s="57"/>
      <c r="HX2402" s="57"/>
      <c r="HY2402" s="57"/>
      <c r="HZ2402" s="57"/>
      <c r="IA2402" s="57"/>
      <c r="IB2402" s="57"/>
      <c r="IC2402" s="57"/>
      <c r="ID2402" s="57"/>
      <c r="IE2402" s="57"/>
      <c r="IF2402" s="57"/>
      <c r="IG2402" s="57"/>
      <c r="IH2402" s="57"/>
      <c r="II2402" s="57"/>
      <c r="IJ2402" s="57"/>
      <c r="IK2402" s="57"/>
      <c r="IL2402" s="57"/>
      <c r="IM2402" s="57"/>
      <c r="IN2402" s="57"/>
      <c r="IO2402" s="57"/>
      <c r="IP2402" s="57"/>
      <c r="IQ2402" s="57"/>
      <c r="IR2402" s="57"/>
      <c r="IS2402" s="57"/>
      <c r="IT2402" s="57"/>
      <c r="IU2402" s="57"/>
      <c r="IV2402" s="57"/>
    </row>
    <row r="2403" spans="1:256" x14ac:dyDescent="0.25">
      <c r="A2403" s="58" t="s">
        <v>35</v>
      </c>
      <c r="B2403" s="58" t="s">
        <v>36</v>
      </c>
      <c r="C2403" s="58" t="s">
        <v>37</v>
      </c>
      <c r="D2403" s="58" t="s">
        <v>121</v>
      </c>
      <c r="E2403" s="58" t="s">
        <v>122</v>
      </c>
      <c r="F2403" s="58" t="s">
        <v>123</v>
      </c>
      <c r="G2403" s="58" t="s">
        <v>124</v>
      </c>
      <c r="H2403" s="58" t="s">
        <v>124</v>
      </c>
      <c r="I2403" s="58" t="s">
        <v>42</v>
      </c>
      <c r="J2403" s="58" t="s">
        <v>532</v>
      </c>
      <c r="K2403" s="58" t="s">
        <v>532</v>
      </c>
      <c r="L2403" s="58" t="s">
        <v>43</v>
      </c>
      <c r="M2403" s="58" t="s">
        <v>44</v>
      </c>
      <c r="N2403" s="58" t="s">
        <v>150</v>
      </c>
      <c r="O2403" s="58" t="s">
        <v>42</v>
      </c>
      <c r="P2403" s="58" t="s">
        <v>1152</v>
      </c>
      <c r="Q2403" s="58" t="s">
        <v>176</v>
      </c>
      <c r="R2403" s="58" t="s">
        <v>1152</v>
      </c>
      <c r="S2403" s="57">
        <v>201311</v>
      </c>
      <c r="T2403" s="58" t="s">
        <v>52</v>
      </c>
      <c r="U2403" s="57">
        <v>0</v>
      </c>
      <c r="V2403" s="60">
        <v>6142.36</v>
      </c>
      <c r="W2403" s="58" t="s">
        <v>1152</v>
      </c>
      <c r="X2403" s="58" t="s">
        <v>177</v>
      </c>
      <c r="Y2403" s="58" t="s">
        <v>1152</v>
      </c>
      <c r="Z2403" s="58" t="s">
        <v>48</v>
      </c>
      <c r="AA2403" s="58" t="s">
        <v>129</v>
      </c>
      <c r="AB2403" s="58" t="s">
        <v>42</v>
      </c>
      <c r="AC2403" s="58" t="s">
        <v>1349</v>
      </c>
      <c r="AD2403" s="58" t="s">
        <v>51</v>
      </c>
      <c r="AE2403" s="98" t="s">
        <v>1152</v>
      </c>
      <c r="AF2403" s="98" t="s">
        <v>1152</v>
      </c>
      <c r="AG2403" s="57"/>
      <c r="AH2403" s="57"/>
      <c r="AI2403" s="57"/>
      <c r="AJ2403" s="57"/>
      <c r="AK2403" s="57"/>
      <c r="AL2403" s="57"/>
      <c r="AM2403" s="57"/>
      <c r="AN2403" s="57"/>
      <c r="AO2403" s="57"/>
      <c r="AP2403" s="57"/>
      <c r="AQ2403" s="57"/>
      <c r="AR2403" s="57"/>
      <c r="AS2403" s="57"/>
      <c r="AT2403" s="57"/>
      <c r="AU2403" s="57"/>
      <c r="AV2403" s="57"/>
      <c r="AW2403" s="57"/>
      <c r="AX2403" s="57"/>
      <c r="AY2403" s="57"/>
      <c r="AZ2403" s="57"/>
      <c r="BA2403" s="57"/>
      <c r="BB2403" s="57"/>
      <c r="BC2403" s="57"/>
      <c r="BD2403" s="57"/>
      <c r="BE2403" s="57"/>
      <c r="BF2403" s="57"/>
      <c r="BG2403" s="57"/>
      <c r="BH2403" s="57"/>
      <c r="BI2403" s="57"/>
      <c r="BJ2403" s="57"/>
      <c r="BK2403" s="57"/>
      <c r="BL2403" s="57"/>
      <c r="BM2403" s="57"/>
      <c r="BN2403" s="57"/>
      <c r="BO2403" s="57"/>
      <c r="BP2403" s="57"/>
      <c r="BQ2403" s="57"/>
      <c r="BR2403" s="57"/>
      <c r="BS2403" s="57"/>
      <c r="BT2403" s="57"/>
      <c r="BU2403" s="57"/>
      <c r="BV2403" s="57"/>
      <c r="BW2403" s="57"/>
      <c r="BX2403" s="57"/>
      <c r="BY2403" s="57"/>
      <c r="BZ2403" s="57"/>
      <c r="CA2403" s="57"/>
      <c r="CB2403" s="57"/>
      <c r="CC2403" s="57"/>
      <c r="CD2403" s="57"/>
      <c r="CE2403" s="57"/>
      <c r="CF2403" s="57"/>
      <c r="CG2403" s="57"/>
      <c r="CH2403" s="57"/>
      <c r="CI2403" s="57"/>
      <c r="CJ2403" s="57"/>
      <c r="CK2403" s="57"/>
      <c r="CL2403" s="57"/>
      <c r="CM2403" s="57"/>
      <c r="CN2403" s="57"/>
      <c r="CO2403" s="57"/>
      <c r="CP2403" s="57"/>
      <c r="CQ2403" s="57"/>
      <c r="CR2403" s="57"/>
      <c r="CS2403" s="57"/>
      <c r="CT2403" s="57"/>
      <c r="CU2403" s="57"/>
      <c r="CV2403" s="57"/>
      <c r="CW2403" s="57"/>
      <c r="CX2403" s="57"/>
      <c r="CY2403" s="57"/>
      <c r="CZ2403" s="57"/>
      <c r="DA2403" s="57"/>
      <c r="DB2403" s="57"/>
      <c r="DC2403" s="57"/>
      <c r="DD2403" s="57"/>
      <c r="DE2403" s="57"/>
      <c r="DF2403" s="57"/>
      <c r="DG2403" s="57"/>
      <c r="DH2403" s="57"/>
      <c r="DI2403" s="57"/>
      <c r="DJ2403" s="57"/>
      <c r="DK2403" s="57"/>
      <c r="DL2403" s="57"/>
      <c r="DM2403" s="57"/>
      <c r="DN2403" s="57"/>
      <c r="DO2403" s="57"/>
      <c r="DP2403" s="57"/>
      <c r="DQ2403" s="57"/>
      <c r="DR2403" s="57"/>
      <c r="DS2403" s="57"/>
      <c r="DT2403" s="57"/>
      <c r="DU2403" s="57"/>
      <c r="DV2403" s="57"/>
      <c r="DW2403" s="57"/>
      <c r="DX2403" s="57"/>
      <c r="DY2403" s="57"/>
      <c r="DZ2403" s="57"/>
      <c r="EA2403" s="57"/>
      <c r="EB2403" s="57"/>
      <c r="EC2403" s="57"/>
      <c r="ED2403" s="57"/>
      <c r="EE2403" s="57"/>
      <c r="EF2403" s="57"/>
      <c r="EG2403" s="57"/>
      <c r="EH2403" s="57"/>
      <c r="EI2403" s="57"/>
      <c r="EJ2403" s="57"/>
      <c r="EK2403" s="57"/>
      <c r="EL2403" s="57"/>
      <c r="EM2403" s="57"/>
      <c r="EN2403" s="57"/>
      <c r="EO2403" s="57"/>
      <c r="EP2403" s="57"/>
      <c r="EQ2403" s="57"/>
      <c r="ER2403" s="57"/>
      <c r="ES2403" s="57"/>
      <c r="ET2403" s="57"/>
      <c r="EU2403" s="57"/>
      <c r="EV2403" s="57"/>
      <c r="EW2403" s="57"/>
      <c r="EX2403" s="57"/>
      <c r="EY2403" s="57"/>
      <c r="EZ2403" s="57"/>
      <c r="FA2403" s="57"/>
      <c r="FB2403" s="57"/>
      <c r="FC2403" s="57"/>
      <c r="FD2403" s="57"/>
      <c r="FE2403" s="57"/>
      <c r="FF2403" s="57"/>
      <c r="FG2403" s="57"/>
      <c r="FH2403" s="57"/>
      <c r="FI2403" s="57"/>
      <c r="FJ2403" s="57"/>
      <c r="FK2403" s="57"/>
      <c r="FL2403" s="57"/>
      <c r="FM2403" s="57"/>
      <c r="FN2403" s="57"/>
      <c r="FO2403" s="57"/>
      <c r="FP2403" s="57"/>
      <c r="FQ2403" s="57"/>
      <c r="FR2403" s="57"/>
      <c r="FS2403" s="57"/>
      <c r="FT2403" s="57"/>
      <c r="FU2403" s="57"/>
      <c r="FV2403" s="57"/>
      <c r="FW2403" s="57"/>
      <c r="FX2403" s="57"/>
      <c r="FY2403" s="57"/>
      <c r="FZ2403" s="57"/>
      <c r="GA2403" s="57"/>
      <c r="GB2403" s="57"/>
      <c r="GC2403" s="57"/>
      <c r="GD2403" s="57"/>
      <c r="GE2403" s="57"/>
      <c r="GF2403" s="57"/>
      <c r="GG2403" s="57"/>
      <c r="GH2403" s="57"/>
      <c r="GI2403" s="57"/>
      <c r="GJ2403" s="57"/>
      <c r="GK2403" s="57"/>
      <c r="GL2403" s="57"/>
      <c r="GM2403" s="57"/>
      <c r="GN2403" s="57"/>
      <c r="GO2403" s="57"/>
      <c r="GP2403" s="57"/>
      <c r="GQ2403" s="57"/>
      <c r="GR2403" s="57"/>
      <c r="GS2403" s="57"/>
      <c r="GT2403" s="57"/>
      <c r="GU2403" s="57"/>
      <c r="GV2403" s="57"/>
      <c r="GW2403" s="57"/>
      <c r="GX2403" s="57"/>
      <c r="GY2403" s="57"/>
      <c r="GZ2403" s="57"/>
      <c r="HA2403" s="57"/>
      <c r="HB2403" s="57"/>
      <c r="HC2403" s="57"/>
      <c r="HD2403" s="57"/>
      <c r="HE2403" s="57"/>
      <c r="HF2403" s="57"/>
      <c r="HG2403" s="57"/>
      <c r="HH2403" s="57"/>
      <c r="HI2403" s="57"/>
      <c r="HJ2403" s="57"/>
      <c r="HK2403" s="57"/>
      <c r="HL2403" s="57"/>
      <c r="HM2403" s="57"/>
      <c r="HN2403" s="57"/>
      <c r="HO2403" s="57"/>
      <c r="HP2403" s="57"/>
      <c r="HQ2403" s="57"/>
      <c r="HR2403" s="57"/>
      <c r="HS2403" s="57"/>
      <c r="HT2403" s="57"/>
      <c r="HU2403" s="57"/>
      <c r="HV2403" s="57"/>
      <c r="HW2403" s="57"/>
      <c r="HX2403" s="57"/>
      <c r="HY2403" s="57"/>
      <c r="HZ2403" s="57"/>
      <c r="IA2403" s="57"/>
      <c r="IB2403" s="57"/>
      <c r="IC2403" s="57"/>
      <c r="ID2403" s="57"/>
      <c r="IE2403" s="57"/>
      <c r="IF2403" s="57"/>
      <c r="IG2403" s="57"/>
      <c r="IH2403" s="57"/>
      <c r="II2403" s="57"/>
      <c r="IJ2403" s="57"/>
      <c r="IK2403" s="57"/>
      <c r="IL2403" s="57"/>
      <c r="IM2403" s="57"/>
      <c r="IN2403" s="57"/>
      <c r="IO2403" s="57"/>
      <c r="IP2403" s="57"/>
      <c r="IQ2403" s="57"/>
      <c r="IR2403" s="57"/>
      <c r="IS2403" s="57"/>
      <c r="IT2403" s="57"/>
      <c r="IU2403" s="57"/>
      <c r="IV2403" s="57"/>
    </row>
    <row r="2404" spans="1:256" x14ac:dyDescent="0.25">
      <c r="A2404" s="58" t="s">
        <v>35</v>
      </c>
      <c r="B2404" s="58" t="s">
        <v>36</v>
      </c>
      <c r="C2404" s="58" t="s">
        <v>37</v>
      </c>
      <c r="D2404" s="58" t="s">
        <v>121</v>
      </c>
      <c r="E2404" s="58" t="s">
        <v>122</v>
      </c>
      <c r="F2404" s="58" t="s">
        <v>123</v>
      </c>
      <c r="G2404" s="58" t="s">
        <v>124</v>
      </c>
      <c r="H2404" s="58" t="s">
        <v>124</v>
      </c>
      <c r="I2404" s="58" t="s">
        <v>42</v>
      </c>
      <c r="J2404" s="58" t="s">
        <v>652</v>
      </c>
      <c r="K2404" s="58" t="s">
        <v>652</v>
      </c>
      <c r="L2404" s="58" t="s">
        <v>43</v>
      </c>
      <c r="M2404" s="58" t="s">
        <v>44</v>
      </c>
      <c r="N2404" s="58" t="s">
        <v>150</v>
      </c>
      <c r="O2404" s="58" t="s">
        <v>42</v>
      </c>
      <c r="P2404" s="58" t="s">
        <v>1152</v>
      </c>
      <c r="Q2404" s="58" t="s">
        <v>176</v>
      </c>
      <c r="R2404" s="58" t="s">
        <v>1152</v>
      </c>
      <c r="S2404" s="57">
        <v>201311</v>
      </c>
      <c r="T2404" s="58" t="s">
        <v>52</v>
      </c>
      <c r="U2404" s="57">
        <v>0</v>
      </c>
      <c r="V2404" s="60">
        <v>7310.6</v>
      </c>
      <c r="W2404" s="58" t="s">
        <v>1152</v>
      </c>
      <c r="X2404" s="58" t="s">
        <v>177</v>
      </c>
      <c r="Y2404" s="58" t="s">
        <v>1152</v>
      </c>
      <c r="Z2404" s="58" t="s">
        <v>48</v>
      </c>
      <c r="AA2404" s="58" t="s">
        <v>129</v>
      </c>
      <c r="AB2404" s="58" t="s">
        <v>42</v>
      </c>
      <c r="AC2404" s="58" t="s">
        <v>1349</v>
      </c>
      <c r="AD2404" s="58" t="s">
        <v>51</v>
      </c>
      <c r="AE2404" s="98" t="s">
        <v>1152</v>
      </c>
      <c r="AF2404" s="98" t="s">
        <v>1152</v>
      </c>
      <c r="AG2404" s="57"/>
      <c r="AH2404" s="57"/>
      <c r="AI2404" s="57"/>
      <c r="AJ2404" s="57"/>
      <c r="AK2404" s="57"/>
      <c r="AL2404" s="57"/>
      <c r="AM2404" s="57"/>
      <c r="AN2404" s="57"/>
      <c r="AO2404" s="57"/>
      <c r="AP2404" s="57"/>
      <c r="AQ2404" s="57"/>
      <c r="AR2404" s="57"/>
      <c r="AS2404" s="57"/>
      <c r="AT2404" s="57"/>
      <c r="AU2404" s="57"/>
      <c r="AV2404" s="57"/>
      <c r="AW2404" s="57"/>
      <c r="AX2404" s="57"/>
      <c r="AY2404" s="57"/>
      <c r="AZ2404" s="57"/>
      <c r="BA2404" s="57"/>
      <c r="BB2404" s="57"/>
      <c r="BC2404" s="57"/>
      <c r="BD2404" s="57"/>
      <c r="BE2404" s="57"/>
      <c r="BF2404" s="57"/>
      <c r="BG2404" s="57"/>
      <c r="BH2404" s="57"/>
      <c r="BI2404" s="57"/>
      <c r="BJ2404" s="57"/>
      <c r="BK2404" s="57"/>
      <c r="BL2404" s="57"/>
      <c r="BM2404" s="57"/>
      <c r="BN2404" s="57"/>
      <c r="BO2404" s="57"/>
      <c r="BP2404" s="57"/>
      <c r="BQ2404" s="57"/>
      <c r="BR2404" s="57"/>
      <c r="BS2404" s="57"/>
      <c r="BT2404" s="57"/>
      <c r="BU2404" s="57"/>
      <c r="BV2404" s="57"/>
      <c r="BW2404" s="57"/>
      <c r="BX2404" s="57"/>
      <c r="BY2404" s="57"/>
      <c r="BZ2404" s="57"/>
      <c r="CA2404" s="57"/>
      <c r="CB2404" s="57"/>
      <c r="CC2404" s="57"/>
      <c r="CD2404" s="57"/>
      <c r="CE2404" s="57"/>
      <c r="CF2404" s="57"/>
      <c r="CG2404" s="57"/>
      <c r="CH2404" s="57"/>
      <c r="CI2404" s="57"/>
      <c r="CJ2404" s="57"/>
      <c r="CK2404" s="57"/>
      <c r="CL2404" s="57"/>
      <c r="CM2404" s="57"/>
      <c r="CN2404" s="57"/>
      <c r="CO2404" s="57"/>
      <c r="CP2404" s="57"/>
      <c r="CQ2404" s="57"/>
      <c r="CR2404" s="57"/>
      <c r="CS2404" s="57"/>
      <c r="CT2404" s="57"/>
      <c r="CU2404" s="57"/>
      <c r="CV2404" s="57"/>
      <c r="CW2404" s="57"/>
      <c r="CX2404" s="57"/>
      <c r="CY2404" s="57"/>
      <c r="CZ2404" s="57"/>
      <c r="DA2404" s="57"/>
      <c r="DB2404" s="57"/>
      <c r="DC2404" s="57"/>
      <c r="DD2404" s="57"/>
      <c r="DE2404" s="57"/>
      <c r="DF2404" s="57"/>
      <c r="DG2404" s="57"/>
      <c r="DH2404" s="57"/>
      <c r="DI2404" s="57"/>
      <c r="DJ2404" s="57"/>
      <c r="DK2404" s="57"/>
      <c r="DL2404" s="57"/>
      <c r="DM2404" s="57"/>
      <c r="DN2404" s="57"/>
      <c r="DO2404" s="57"/>
      <c r="DP2404" s="57"/>
      <c r="DQ2404" s="57"/>
      <c r="DR2404" s="57"/>
      <c r="DS2404" s="57"/>
      <c r="DT2404" s="57"/>
      <c r="DU2404" s="57"/>
      <c r="DV2404" s="57"/>
      <c r="DW2404" s="57"/>
      <c r="DX2404" s="57"/>
      <c r="DY2404" s="57"/>
      <c r="DZ2404" s="57"/>
      <c r="EA2404" s="57"/>
      <c r="EB2404" s="57"/>
      <c r="EC2404" s="57"/>
      <c r="ED2404" s="57"/>
      <c r="EE2404" s="57"/>
      <c r="EF2404" s="57"/>
      <c r="EG2404" s="57"/>
      <c r="EH2404" s="57"/>
      <c r="EI2404" s="57"/>
      <c r="EJ2404" s="57"/>
      <c r="EK2404" s="57"/>
      <c r="EL2404" s="57"/>
      <c r="EM2404" s="57"/>
      <c r="EN2404" s="57"/>
      <c r="EO2404" s="57"/>
      <c r="EP2404" s="57"/>
      <c r="EQ2404" s="57"/>
      <c r="ER2404" s="57"/>
      <c r="ES2404" s="57"/>
      <c r="ET2404" s="57"/>
      <c r="EU2404" s="57"/>
      <c r="EV2404" s="57"/>
      <c r="EW2404" s="57"/>
      <c r="EX2404" s="57"/>
      <c r="EY2404" s="57"/>
      <c r="EZ2404" s="57"/>
      <c r="FA2404" s="57"/>
      <c r="FB2404" s="57"/>
      <c r="FC2404" s="57"/>
      <c r="FD2404" s="57"/>
      <c r="FE2404" s="57"/>
      <c r="FF2404" s="57"/>
      <c r="FG2404" s="57"/>
      <c r="FH2404" s="57"/>
      <c r="FI2404" s="57"/>
      <c r="FJ2404" s="57"/>
      <c r="FK2404" s="57"/>
      <c r="FL2404" s="57"/>
      <c r="FM2404" s="57"/>
      <c r="FN2404" s="57"/>
      <c r="FO2404" s="57"/>
      <c r="FP2404" s="57"/>
      <c r="FQ2404" s="57"/>
      <c r="FR2404" s="57"/>
      <c r="FS2404" s="57"/>
      <c r="FT2404" s="57"/>
      <c r="FU2404" s="57"/>
      <c r="FV2404" s="57"/>
      <c r="FW2404" s="57"/>
      <c r="FX2404" s="57"/>
      <c r="FY2404" s="57"/>
      <c r="FZ2404" s="57"/>
      <c r="GA2404" s="57"/>
      <c r="GB2404" s="57"/>
      <c r="GC2404" s="57"/>
      <c r="GD2404" s="57"/>
      <c r="GE2404" s="57"/>
      <c r="GF2404" s="57"/>
      <c r="GG2404" s="57"/>
      <c r="GH2404" s="57"/>
      <c r="GI2404" s="57"/>
      <c r="GJ2404" s="57"/>
      <c r="GK2404" s="57"/>
      <c r="GL2404" s="57"/>
      <c r="GM2404" s="57"/>
      <c r="GN2404" s="57"/>
      <c r="GO2404" s="57"/>
      <c r="GP2404" s="57"/>
      <c r="GQ2404" s="57"/>
      <c r="GR2404" s="57"/>
      <c r="GS2404" s="57"/>
      <c r="GT2404" s="57"/>
      <c r="GU2404" s="57"/>
      <c r="GV2404" s="57"/>
      <c r="GW2404" s="57"/>
      <c r="GX2404" s="57"/>
      <c r="GY2404" s="57"/>
      <c r="GZ2404" s="57"/>
      <c r="HA2404" s="57"/>
      <c r="HB2404" s="57"/>
      <c r="HC2404" s="57"/>
      <c r="HD2404" s="57"/>
      <c r="HE2404" s="57"/>
      <c r="HF2404" s="57"/>
      <c r="HG2404" s="57"/>
      <c r="HH2404" s="57"/>
      <c r="HI2404" s="57"/>
      <c r="HJ2404" s="57"/>
      <c r="HK2404" s="57"/>
      <c r="HL2404" s="57"/>
      <c r="HM2404" s="57"/>
      <c r="HN2404" s="57"/>
      <c r="HO2404" s="57"/>
      <c r="HP2404" s="57"/>
      <c r="HQ2404" s="57"/>
      <c r="HR2404" s="57"/>
      <c r="HS2404" s="57"/>
      <c r="HT2404" s="57"/>
      <c r="HU2404" s="57"/>
      <c r="HV2404" s="57"/>
      <c r="HW2404" s="57"/>
      <c r="HX2404" s="57"/>
      <c r="HY2404" s="57"/>
      <c r="HZ2404" s="57"/>
      <c r="IA2404" s="57"/>
      <c r="IB2404" s="57"/>
      <c r="IC2404" s="57"/>
      <c r="ID2404" s="57"/>
      <c r="IE2404" s="57"/>
      <c r="IF2404" s="57"/>
      <c r="IG2404" s="57"/>
      <c r="IH2404" s="57"/>
      <c r="II2404" s="57"/>
      <c r="IJ2404" s="57"/>
      <c r="IK2404" s="57"/>
      <c r="IL2404" s="57"/>
      <c r="IM2404" s="57"/>
      <c r="IN2404" s="57"/>
      <c r="IO2404" s="57"/>
      <c r="IP2404" s="57"/>
      <c r="IQ2404" s="57"/>
      <c r="IR2404" s="57"/>
      <c r="IS2404" s="57"/>
      <c r="IT2404" s="57"/>
      <c r="IU2404" s="57"/>
      <c r="IV2404" s="57"/>
    </row>
    <row r="2405" spans="1:256" x14ac:dyDescent="0.25">
      <c r="A2405" s="58" t="s">
        <v>35</v>
      </c>
      <c r="B2405" s="58" t="s">
        <v>36</v>
      </c>
      <c r="C2405" s="58" t="s">
        <v>37</v>
      </c>
      <c r="D2405" s="58" t="s">
        <v>121</v>
      </c>
      <c r="E2405" s="58" t="s">
        <v>122</v>
      </c>
      <c r="F2405" s="58" t="s">
        <v>123</v>
      </c>
      <c r="G2405" s="58" t="s">
        <v>124</v>
      </c>
      <c r="H2405" s="58" t="s">
        <v>124</v>
      </c>
      <c r="I2405" s="58" t="s">
        <v>42</v>
      </c>
      <c r="J2405" s="58" t="s">
        <v>182</v>
      </c>
      <c r="K2405" s="58" t="s">
        <v>182</v>
      </c>
      <c r="L2405" s="58" t="s">
        <v>43</v>
      </c>
      <c r="M2405" s="58" t="s">
        <v>44</v>
      </c>
      <c r="N2405" s="58" t="s">
        <v>180</v>
      </c>
      <c r="O2405" s="58" t="s">
        <v>42</v>
      </c>
      <c r="P2405" s="58" t="s">
        <v>1152</v>
      </c>
      <c r="Q2405" s="58" t="s">
        <v>176</v>
      </c>
      <c r="R2405" s="58" t="s">
        <v>1152</v>
      </c>
      <c r="S2405" s="57">
        <v>201311</v>
      </c>
      <c r="T2405" s="58" t="s">
        <v>52</v>
      </c>
      <c r="U2405" s="57">
        <v>0</v>
      </c>
      <c r="V2405" s="60">
        <v>220908.86</v>
      </c>
      <c r="W2405" s="58" t="s">
        <v>1152</v>
      </c>
      <c r="X2405" s="58" t="s">
        <v>177</v>
      </c>
      <c r="Y2405" s="58" t="s">
        <v>1152</v>
      </c>
      <c r="Z2405" s="58" t="s">
        <v>48</v>
      </c>
      <c r="AA2405" s="58" t="s">
        <v>129</v>
      </c>
      <c r="AB2405" s="58" t="s">
        <v>42</v>
      </c>
      <c r="AC2405" s="58" t="s">
        <v>1349</v>
      </c>
      <c r="AD2405" s="58" t="s">
        <v>51</v>
      </c>
      <c r="AE2405" s="98" t="s">
        <v>1152</v>
      </c>
      <c r="AF2405" s="98" t="s">
        <v>1152</v>
      </c>
      <c r="AG2405" s="57"/>
      <c r="AH2405" s="57"/>
      <c r="AI2405" s="57"/>
      <c r="AJ2405" s="57"/>
      <c r="AK2405" s="57"/>
      <c r="AL2405" s="57"/>
      <c r="AM2405" s="57"/>
      <c r="AN2405" s="57"/>
      <c r="AO2405" s="57"/>
      <c r="AP2405" s="57"/>
      <c r="AQ2405" s="57"/>
      <c r="AR2405" s="57"/>
      <c r="AS2405" s="57"/>
      <c r="AT2405" s="57"/>
      <c r="AU2405" s="57"/>
      <c r="AV2405" s="57"/>
      <c r="AW2405" s="57"/>
      <c r="AX2405" s="57"/>
      <c r="AY2405" s="57"/>
      <c r="AZ2405" s="57"/>
      <c r="BA2405" s="57"/>
      <c r="BB2405" s="57"/>
      <c r="BC2405" s="57"/>
      <c r="BD2405" s="57"/>
      <c r="BE2405" s="57"/>
      <c r="BF2405" s="57"/>
      <c r="BG2405" s="57"/>
      <c r="BH2405" s="57"/>
      <c r="BI2405" s="57"/>
      <c r="BJ2405" s="57"/>
      <c r="BK2405" s="57"/>
      <c r="BL2405" s="57"/>
      <c r="BM2405" s="57"/>
      <c r="BN2405" s="57"/>
      <c r="BO2405" s="57"/>
      <c r="BP2405" s="57"/>
      <c r="BQ2405" s="57"/>
      <c r="BR2405" s="57"/>
      <c r="BS2405" s="57"/>
      <c r="BT2405" s="57"/>
      <c r="BU2405" s="57"/>
      <c r="BV2405" s="57"/>
      <c r="BW2405" s="57"/>
      <c r="BX2405" s="57"/>
      <c r="BY2405" s="57"/>
      <c r="BZ2405" s="57"/>
      <c r="CA2405" s="57"/>
      <c r="CB2405" s="57"/>
      <c r="CC2405" s="57"/>
      <c r="CD2405" s="57"/>
      <c r="CE2405" s="57"/>
      <c r="CF2405" s="57"/>
      <c r="CG2405" s="57"/>
      <c r="CH2405" s="57"/>
      <c r="CI2405" s="57"/>
      <c r="CJ2405" s="57"/>
      <c r="CK2405" s="57"/>
      <c r="CL2405" s="57"/>
      <c r="CM2405" s="57"/>
      <c r="CN2405" s="57"/>
      <c r="CO2405" s="57"/>
      <c r="CP2405" s="57"/>
      <c r="CQ2405" s="57"/>
      <c r="CR2405" s="57"/>
      <c r="CS2405" s="57"/>
      <c r="CT2405" s="57"/>
      <c r="CU2405" s="57"/>
      <c r="CV2405" s="57"/>
      <c r="CW2405" s="57"/>
      <c r="CX2405" s="57"/>
      <c r="CY2405" s="57"/>
      <c r="CZ2405" s="57"/>
      <c r="DA2405" s="57"/>
      <c r="DB2405" s="57"/>
      <c r="DC2405" s="57"/>
      <c r="DD2405" s="57"/>
      <c r="DE2405" s="57"/>
      <c r="DF2405" s="57"/>
      <c r="DG2405" s="57"/>
      <c r="DH2405" s="57"/>
      <c r="DI2405" s="57"/>
      <c r="DJ2405" s="57"/>
      <c r="DK2405" s="57"/>
      <c r="DL2405" s="57"/>
      <c r="DM2405" s="57"/>
      <c r="DN2405" s="57"/>
      <c r="DO2405" s="57"/>
      <c r="DP2405" s="57"/>
      <c r="DQ2405" s="57"/>
      <c r="DR2405" s="57"/>
      <c r="DS2405" s="57"/>
      <c r="DT2405" s="57"/>
      <c r="DU2405" s="57"/>
      <c r="DV2405" s="57"/>
      <c r="DW2405" s="57"/>
      <c r="DX2405" s="57"/>
      <c r="DY2405" s="57"/>
      <c r="DZ2405" s="57"/>
      <c r="EA2405" s="57"/>
      <c r="EB2405" s="57"/>
      <c r="EC2405" s="57"/>
      <c r="ED2405" s="57"/>
      <c r="EE2405" s="57"/>
      <c r="EF2405" s="57"/>
      <c r="EG2405" s="57"/>
      <c r="EH2405" s="57"/>
      <c r="EI2405" s="57"/>
      <c r="EJ2405" s="57"/>
      <c r="EK2405" s="57"/>
      <c r="EL2405" s="57"/>
      <c r="EM2405" s="57"/>
      <c r="EN2405" s="57"/>
      <c r="EO2405" s="57"/>
      <c r="EP2405" s="57"/>
      <c r="EQ2405" s="57"/>
      <c r="ER2405" s="57"/>
      <c r="ES2405" s="57"/>
      <c r="ET2405" s="57"/>
      <c r="EU2405" s="57"/>
      <c r="EV2405" s="57"/>
      <c r="EW2405" s="57"/>
      <c r="EX2405" s="57"/>
      <c r="EY2405" s="57"/>
      <c r="EZ2405" s="57"/>
      <c r="FA2405" s="57"/>
      <c r="FB2405" s="57"/>
      <c r="FC2405" s="57"/>
      <c r="FD2405" s="57"/>
      <c r="FE2405" s="57"/>
      <c r="FF2405" s="57"/>
      <c r="FG2405" s="57"/>
      <c r="FH2405" s="57"/>
      <c r="FI2405" s="57"/>
      <c r="FJ2405" s="57"/>
      <c r="FK2405" s="57"/>
      <c r="FL2405" s="57"/>
      <c r="FM2405" s="57"/>
      <c r="FN2405" s="57"/>
      <c r="FO2405" s="57"/>
      <c r="FP2405" s="57"/>
      <c r="FQ2405" s="57"/>
      <c r="FR2405" s="57"/>
      <c r="FS2405" s="57"/>
      <c r="FT2405" s="57"/>
      <c r="FU2405" s="57"/>
      <c r="FV2405" s="57"/>
      <c r="FW2405" s="57"/>
      <c r="FX2405" s="57"/>
      <c r="FY2405" s="57"/>
      <c r="FZ2405" s="57"/>
      <c r="GA2405" s="57"/>
      <c r="GB2405" s="57"/>
      <c r="GC2405" s="57"/>
      <c r="GD2405" s="57"/>
      <c r="GE2405" s="57"/>
      <c r="GF2405" s="57"/>
      <c r="GG2405" s="57"/>
      <c r="GH2405" s="57"/>
      <c r="GI2405" s="57"/>
      <c r="GJ2405" s="57"/>
      <c r="GK2405" s="57"/>
      <c r="GL2405" s="57"/>
      <c r="GM2405" s="57"/>
      <c r="GN2405" s="57"/>
      <c r="GO2405" s="57"/>
      <c r="GP2405" s="57"/>
      <c r="GQ2405" s="57"/>
      <c r="GR2405" s="57"/>
      <c r="GS2405" s="57"/>
      <c r="GT2405" s="57"/>
      <c r="GU2405" s="57"/>
      <c r="GV2405" s="57"/>
      <c r="GW2405" s="57"/>
      <c r="GX2405" s="57"/>
      <c r="GY2405" s="57"/>
      <c r="GZ2405" s="57"/>
      <c r="HA2405" s="57"/>
      <c r="HB2405" s="57"/>
      <c r="HC2405" s="57"/>
      <c r="HD2405" s="57"/>
      <c r="HE2405" s="57"/>
      <c r="HF2405" s="57"/>
      <c r="HG2405" s="57"/>
      <c r="HH2405" s="57"/>
      <c r="HI2405" s="57"/>
      <c r="HJ2405" s="57"/>
      <c r="HK2405" s="57"/>
      <c r="HL2405" s="57"/>
      <c r="HM2405" s="57"/>
      <c r="HN2405" s="57"/>
      <c r="HO2405" s="57"/>
      <c r="HP2405" s="57"/>
      <c r="HQ2405" s="57"/>
      <c r="HR2405" s="57"/>
      <c r="HS2405" s="57"/>
      <c r="HT2405" s="57"/>
      <c r="HU2405" s="57"/>
      <c r="HV2405" s="57"/>
      <c r="HW2405" s="57"/>
      <c r="HX2405" s="57"/>
      <c r="HY2405" s="57"/>
      <c r="HZ2405" s="57"/>
      <c r="IA2405" s="57"/>
      <c r="IB2405" s="57"/>
      <c r="IC2405" s="57"/>
      <c r="ID2405" s="57"/>
      <c r="IE2405" s="57"/>
      <c r="IF2405" s="57"/>
      <c r="IG2405" s="57"/>
      <c r="IH2405" s="57"/>
      <c r="II2405" s="57"/>
      <c r="IJ2405" s="57"/>
      <c r="IK2405" s="57"/>
      <c r="IL2405" s="57"/>
      <c r="IM2405" s="57"/>
      <c r="IN2405" s="57"/>
      <c r="IO2405" s="57"/>
      <c r="IP2405" s="57"/>
      <c r="IQ2405" s="57"/>
      <c r="IR2405" s="57"/>
      <c r="IS2405" s="57"/>
      <c r="IT2405" s="57"/>
      <c r="IU2405" s="57"/>
      <c r="IV2405" s="57"/>
    </row>
    <row r="2406" spans="1:256" x14ac:dyDescent="0.25">
      <c r="A2406" s="58" t="s">
        <v>35</v>
      </c>
      <c r="B2406" s="58" t="s">
        <v>36</v>
      </c>
      <c r="C2406" s="58" t="s">
        <v>37</v>
      </c>
      <c r="D2406" s="58" t="s">
        <v>121</v>
      </c>
      <c r="E2406" s="58" t="s">
        <v>122</v>
      </c>
      <c r="F2406" s="58" t="s">
        <v>123</v>
      </c>
      <c r="G2406" s="58" t="s">
        <v>124</v>
      </c>
      <c r="H2406" s="58" t="s">
        <v>124</v>
      </c>
      <c r="I2406" s="58" t="s">
        <v>42</v>
      </c>
      <c r="J2406" s="58" t="s">
        <v>182</v>
      </c>
      <c r="K2406" s="58" t="s">
        <v>182</v>
      </c>
      <c r="L2406" s="58" t="s">
        <v>43</v>
      </c>
      <c r="M2406" s="58" t="s">
        <v>44</v>
      </c>
      <c r="N2406" s="58" t="s">
        <v>150</v>
      </c>
      <c r="O2406" s="58" t="s">
        <v>42</v>
      </c>
      <c r="P2406" s="58" t="s">
        <v>1152</v>
      </c>
      <c r="Q2406" s="58" t="s">
        <v>176</v>
      </c>
      <c r="R2406" s="58" t="s">
        <v>1152</v>
      </c>
      <c r="S2406" s="57">
        <v>201311</v>
      </c>
      <c r="T2406" s="58" t="s">
        <v>52</v>
      </c>
      <c r="U2406" s="57">
        <v>0</v>
      </c>
      <c r="V2406" s="60">
        <v>93777.24</v>
      </c>
      <c r="W2406" s="58" t="s">
        <v>1152</v>
      </c>
      <c r="X2406" s="58" t="s">
        <v>177</v>
      </c>
      <c r="Y2406" s="58" t="s">
        <v>1152</v>
      </c>
      <c r="Z2406" s="58" t="s">
        <v>48</v>
      </c>
      <c r="AA2406" s="58" t="s">
        <v>129</v>
      </c>
      <c r="AB2406" s="58" t="s">
        <v>42</v>
      </c>
      <c r="AC2406" s="58" t="s">
        <v>1349</v>
      </c>
      <c r="AD2406" s="58" t="s">
        <v>51</v>
      </c>
      <c r="AE2406" s="98" t="s">
        <v>1152</v>
      </c>
      <c r="AF2406" s="98" t="s">
        <v>1152</v>
      </c>
      <c r="AG2406" s="57"/>
      <c r="AH2406" s="57"/>
      <c r="AI2406" s="57"/>
      <c r="AJ2406" s="57"/>
      <c r="AK2406" s="57"/>
      <c r="AL2406" s="57"/>
      <c r="AM2406" s="57"/>
      <c r="AN2406" s="57"/>
      <c r="AO2406" s="57"/>
      <c r="AP2406" s="57"/>
      <c r="AQ2406" s="57"/>
      <c r="AR2406" s="57"/>
      <c r="AS2406" s="57"/>
      <c r="AT2406" s="57"/>
      <c r="AU2406" s="57"/>
      <c r="AV2406" s="57"/>
      <c r="AW2406" s="57"/>
      <c r="AX2406" s="57"/>
      <c r="AY2406" s="57"/>
      <c r="AZ2406" s="57"/>
      <c r="BA2406" s="57"/>
      <c r="BB2406" s="57"/>
      <c r="BC2406" s="57"/>
      <c r="BD2406" s="57"/>
      <c r="BE2406" s="57"/>
      <c r="BF2406" s="57"/>
      <c r="BG2406" s="57"/>
      <c r="BH2406" s="57"/>
      <c r="BI2406" s="57"/>
      <c r="BJ2406" s="57"/>
      <c r="BK2406" s="57"/>
      <c r="BL2406" s="57"/>
      <c r="BM2406" s="57"/>
      <c r="BN2406" s="57"/>
      <c r="BO2406" s="57"/>
      <c r="BP2406" s="57"/>
      <c r="BQ2406" s="57"/>
      <c r="BR2406" s="57"/>
      <c r="BS2406" s="57"/>
      <c r="BT2406" s="57"/>
      <c r="BU2406" s="57"/>
      <c r="BV2406" s="57"/>
      <c r="BW2406" s="57"/>
      <c r="BX2406" s="57"/>
      <c r="BY2406" s="57"/>
      <c r="BZ2406" s="57"/>
      <c r="CA2406" s="57"/>
      <c r="CB2406" s="57"/>
      <c r="CC2406" s="57"/>
      <c r="CD2406" s="57"/>
      <c r="CE2406" s="57"/>
      <c r="CF2406" s="57"/>
      <c r="CG2406" s="57"/>
      <c r="CH2406" s="57"/>
      <c r="CI2406" s="57"/>
      <c r="CJ2406" s="57"/>
      <c r="CK2406" s="57"/>
      <c r="CL2406" s="57"/>
      <c r="CM2406" s="57"/>
      <c r="CN2406" s="57"/>
      <c r="CO2406" s="57"/>
      <c r="CP2406" s="57"/>
      <c r="CQ2406" s="57"/>
      <c r="CR2406" s="57"/>
      <c r="CS2406" s="57"/>
      <c r="CT2406" s="57"/>
      <c r="CU2406" s="57"/>
      <c r="CV2406" s="57"/>
      <c r="CW2406" s="57"/>
      <c r="CX2406" s="57"/>
      <c r="CY2406" s="57"/>
      <c r="CZ2406" s="57"/>
      <c r="DA2406" s="57"/>
      <c r="DB2406" s="57"/>
      <c r="DC2406" s="57"/>
      <c r="DD2406" s="57"/>
      <c r="DE2406" s="57"/>
      <c r="DF2406" s="57"/>
      <c r="DG2406" s="57"/>
      <c r="DH2406" s="57"/>
      <c r="DI2406" s="57"/>
      <c r="DJ2406" s="57"/>
      <c r="DK2406" s="57"/>
      <c r="DL2406" s="57"/>
      <c r="DM2406" s="57"/>
      <c r="DN2406" s="57"/>
      <c r="DO2406" s="57"/>
      <c r="DP2406" s="57"/>
      <c r="DQ2406" s="57"/>
      <c r="DR2406" s="57"/>
      <c r="DS2406" s="57"/>
      <c r="DT2406" s="57"/>
      <c r="DU2406" s="57"/>
      <c r="DV2406" s="57"/>
      <c r="DW2406" s="57"/>
      <c r="DX2406" s="57"/>
      <c r="DY2406" s="57"/>
      <c r="DZ2406" s="57"/>
      <c r="EA2406" s="57"/>
      <c r="EB2406" s="57"/>
      <c r="EC2406" s="57"/>
      <c r="ED2406" s="57"/>
      <c r="EE2406" s="57"/>
      <c r="EF2406" s="57"/>
      <c r="EG2406" s="57"/>
      <c r="EH2406" s="57"/>
      <c r="EI2406" s="57"/>
      <c r="EJ2406" s="57"/>
      <c r="EK2406" s="57"/>
      <c r="EL2406" s="57"/>
      <c r="EM2406" s="57"/>
      <c r="EN2406" s="57"/>
      <c r="EO2406" s="57"/>
      <c r="EP2406" s="57"/>
      <c r="EQ2406" s="57"/>
      <c r="ER2406" s="57"/>
      <c r="ES2406" s="57"/>
      <c r="ET2406" s="57"/>
      <c r="EU2406" s="57"/>
      <c r="EV2406" s="57"/>
      <c r="EW2406" s="57"/>
      <c r="EX2406" s="57"/>
      <c r="EY2406" s="57"/>
      <c r="EZ2406" s="57"/>
      <c r="FA2406" s="57"/>
      <c r="FB2406" s="57"/>
      <c r="FC2406" s="57"/>
      <c r="FD2406" s="57"/>
      <c r="FE2406" s="57"/>
      <c r="FF2406" s="57"/>
      <c r="FG2406" s="57"/>
      <c r="FH2406" s="57"/>
      <c r="FI2406" s="57"/>
      <c r="FJ2406" s="57"/>
      <c r="FK2406" s="57"/>
      <c r="FL2406" s="57"/>
      <c r="FM2406" s="57"/>
      <c r="FN2406" s="57"/>
      <c r="FO2406" s="57"/>
      <c r="FP2406" s="57"/>
      <c r="FQ2406" s="57"/>
      <c r="FR2406" s="57"/>
      <c r="FS2406" s="57"/>
      <c r="FT2406" s="57"/>
      <c r="FU2406" s="57"/>
      <c r="FV2406" s="57"/>
      <c r="FW2406" s="57"/>
      <c r="FX2406" s="57"/>
      <c r="FY2406" s="57"/>
      <c r="FZ2406" s="57"/>
      <c r="GA2406" s="57"/>
      <c r="GB2406" s="57"/>
      <c r="GC2406" s="57"/>
      <c r="GD2406" s="57"/>
      <c r="GE2406" s="57"/>
      <c r="GF2406" s="57"/>
      <c r="GG2406" s="57"/>
      <c r="GH2406" s="57"/>
      <c r="GI2406" s="57"/>
      <c r="GJ2406" s="57"/>
      <c r="GK2406" s="57"/>
      <c r="GL2406" s="57"/>
      <c r="GM2406" s="57"/>
      <c r="GN2406" s="57"/>
      <c r="GO2406" s="57"/>
      <c r="GP2406" s="57"/>
      <c r="GQ2406" s="57"/>
      <c r="GR2406" s="57"/>
      <c r="GS2406" s="57"/>
      <c r="GT2406" s="57"/>
      <c r="GU2406" s="57"/>
      <c r="GV2406" s="57"/>
      <c r="GW2406" s="57"/>
      <c r="GX2406" s="57"/>
      <c r="GY2406" s="57"/>
      <c r="GZ2406" s="57"/>
      <c r="HA2406" s="57"/>
      <c r="HB2406" s="57"/>
      <c r="HC2406" s="57"/>
      <c r="HD2406" s="57"/>
      <c r="HE2406" s="57"/>
      <c r="HF2406" s="57"/>
      <c r="HG2406" s="57"/>
      <c r="HH2406" s="57"/>
      <c r="HI2406" s="57"/>
      <c r="HJ2406" s="57"/>
      <c r="HK2406" s="57"/>
      <c r="HL2406" s="57"/>
      <c r="HM2406" s="57"/>
      <c r="HN2406" s="57"/>
      <c r="HO2406" s="57"/>
      <c r="HP2406" s="57"/>
      <c r="HQ2406" s="57"/>
      <c r="HR2406" s="57"/>
      <c r="HS2406" s="57"/>
      <c r="HT2406" s="57"/>
      <c r="HU2406" s="57"/>
      <c r="HV2406" s="57"/>
      <c r="HW2406" s="57"/>
      <c r="HX2406" s="57"/>
      <c r="HY2406" s="57"/>
      <c r="HZ2406" s="57"/>
      <c r="IA2406" s="57"/>
      <c r="IB2406" s="57"/>
      <c r="IC2406" s="57"/>
      <c r="ID2406" s="57"/>
      <c r="IE2406" s="57"/>
      <c r="IF2406" s="57"/>
      <c r="IG2406" s="57"/>
      <c r="IH2406" s="57"/>
      <c r="II2406" s="57"/>
      <c r="IJ2406" s="57"/>
      <c r="IK2406" s="57"/>
      <c r="IL2406" s="57"/>
      <c r="IM2406" s="57"/>
      <c r="IN2406" s="57"/>
      <c r="IO2406" s="57"/>
      <c r="IP2406" s="57"/>
      <c r="IQ2406" s="57"/>
      <c r="IR2406" s="57"/>
      <c r="IS2406" s="57"/>
      <c r="IT2406" s="57"/>
      <c r="IU2406" s="57"/>
      <c r="IV2406" s="57"/>
    </row>
    <row r="2407" spans="1:256" x14ac:dyDescent="0.25">
      <c r="A2407" s="58" t="s">
        <v>35</v>
      </c>
      <c r="B2407" s="58" t="s">
        <v>36</v>
      </c>
      <c r="C2407" s="58" t="s">
        <v>37</v>
      </c>
      <c r="D2407" s="58" t="s">
        <v>121</v>
      </c>
      <c r="E2407" s="58" t="s">
        <v>122</v>
      </c>
      <c r="F2407" s="58" t="s">
        <v>123</v>
      </c>
      <c r="G2407" s="58" t="s">
        <v>124</v>
      </c>
      <c r="H2407" s="58" t="s">
        <v>124</v>
      </c>
      <c r="I2407" s="58" t="s">
        <v>42</v>
      </c>
      <c r="J2407" s="58" t="s">
        <v>174</v>
      </c>
      <c r="K2407" s="58" t="s">
        <v>174</v>
      </c>
      <c r="L2407" s="58" t="s">
        <v>43</v>
      </c>
      <c r="M2407" s="58" t="s">
        <v>44</v>
      </c>
      <c r="N2407" s="58" t="s">
        <v>180</v>
      </c>
      <c r="O2407" s="58" t="s">
        <v>42</v>
      </c>
      <c r="P2407" s="58" t="s">
        <v>1152</v>
      </c>
      <c r="Q2407" s="58" t="s">
        <v>176</v>
      </c>
      <c r="R2407" s="58" t="s">
        <v>1152</v>
      </c>
      <c r="S2407" s="57">
        <v>201311</v>
      </c>
      <c r="T2407" s="58" t="s">
        <v>52</v>
      </c>
      <c r="U2407" s="57">
        <v>0</v>
      </c>
      <c r="V2407" s="60">
        <v>119409</v>
      </c>
      <c r="W2407" s="58" t="s">
        <v>1152</v>
      </c>
      <c r="X2407" s="58" t="s">
        <v>177</v>
      </c>
      <c r="Y2407" s="58" t="s">
        <v>1152</v>
      </c>
      <c r="Z2407" s="58" t="s">
        <v>48</v>
      </c>
      <c r="AA2407" s="58" t="s">
        <v>129</v>
      </c>
      <c r="AB2407" s="58" t="s">
        <v>42</v>
      </c>
      <c r="AC2407" s="58" t="s">
        <v>1349</v>
      </c>
      <c r="AD2407" s="58" t="s">
        <v>51</v>
      </c>
      <c r="AE2407" s="98" t="s">
        <v>1152</v>
      </c>
      <c r="AF2407" s="98" t="s">
        <v>1152</v>
      </c>
      <c r="AG2407" s="57"/>
      <c r="AH2407" s="57"/>
      <c r="AI2407" s="57"/>
      <c r="AJ2407" s="57"/>
      <c r="AK2407" s="57"/>
      <c r="AL2407" s="57"/>
      <c r="AM2407" s="57"/>
      <c r="AN2407" s="57"/>
      <c r="AO2407" s="57"/>
      <c r="AP2407" s="57"/>
      <c r="AQ2407" s="57"/>
      <c r="AR2407" s="57"/>
      <c r="AS2407" s="57"/>
      <c r="AT2407" s="57"/>
      <c r="AU2407" s="57"/>
      <c r="AV2407" s="57"/>
      <c r="AW2407" s="57"/>
      <c r="AX2407" s="57"/>
      <c r="AY2407" s="57"/>
      <c r="AZ2407" s="57"/>
      <c r="BA2407" s="57"/>
      <c r="BB2407" s="57"/>
      <c r="BC2407" s="57"/>
      <c r="BD2407" s="57"/>
      <c r="BE2407" s="57"/>
      <c r="BF2407" s="57"/>
      <c r="BG2407" s="57"/>
      <c r="BH2407" s="57"/>
      <c r="BI2407" s="57"/>
      <c r="BJ2407" s="57"/>
      <c r="BK2407" s="57"/>
      <c r="BL2407" s="57"/>
      <c r="BM2407" s="57"/>
      <c r="BN2407" s="57"/>
      <c r="BO2407" s="57"/>
      <c r="BP2407" s="57"/>
      <c r="BQ2407" s="57"/>
      <c r="BR2407" s="57"/>
      <c r="BS2407" s="57"/>
      <c r="BT2407" s="57"/>
      <c r="BU2407" s="57"/>
      <c r="BV2407" s="57"/>
      <c r="BW2407" s="57"/>
      <c r="BX2407" s="57"/>
      <c r="BY2407" s="57"/>
      <c r="BZ2407" s="57"/>
      <c r="CA2407" s="57"/>
      <c r="CB2407" s="57"/>
      <c r="CC2407" s="57"/>
      <c r="CD2407" s="57"/>
      <c r="CE2407" s="57"/>
      <c r="CF2407" s="57"/>
      <c r="CG2407" s="57"/>
      <c r="CH2407" s="57"/>
      <c r="CI2407" s="57"/>
      <c r="CJ2407" s="57"/>
      <c r="CK2407" s="57"/>
      <c r="CL2407" s="57"/>
      <c r="CM2407" s="57"/>
      <c r="CN2407" s="57"/>
      <c r="CO2407" s="57"/>
      <c r="CP2407" s="57"/>
      <c r="CQ2407" s="57"/>
      <c r="CR2407" s="57"/>
      <c r="CS2407" s="57"/>
      <c r="CT2407" s="57"/>
      <c r="CU2407" s="57"/>
      <c r="CV2407" s="57"/>
      <c r="CW2407" s="57"/>
      <c r="CX2407" s="57"/>
      <c r="CY2407" s="57"/>
      <c r="CZ2407" s="57"/>
      <c r="DA2407" s="57"/>
      <c r="DB2407" s="57"/>
      <c r="DC2407" s="57"/>
      <c r="DD2407" s="57"/>
      <c r="DE2407" s="57"/>
      <c r="DF2407" s="57"/>
      <c r="DG2407" s="57"/>
      <c r="DH2407" s="57"/>
      <c r="DI2407" s="57"/>
      <c r="DJ2407" s="57"/>
      <c r="DK2407" s="57"/>
      <c r="DL2407" s="57"/>
      <c r="DM2407" s="57"/>
      <c r="DN2407" s="57"/>
      <c r="DO2407" s="57"/>
      <c r="DP2407" s="57"/>
      <c r="DQ2407" s="57"/>
      <c r="DR2407" s="57"/>
      <c r="DS2407" s="57"/>
      <c r="DT2407" s="57"/>
      <c r="DU2407" s="57"/>
      <c r="DV2407" s="57"/>
      <c r="DW2407" s="57"/>
      <c r="DX2407" s="57"/>
      <c r="DY2407" s="57"/>
      <c r="DZ2407" s="57"/>
      <c r="EA2407" s="57"/>
      <c r="EB2407" s="57"/>
      <c r="EC2407" s="57"/>
      <c r="ED2407" s="57"/>
      <c r="EE2407" s="57"/>
      <c r="EF2407" s="57"/>
      <c r="EG2407" s="57"/>
      <c r="EH2407" s="57"/>
      <c r="EI2407" s="57"/>
      <c r="EJ2407" s="57"/>
      <c r="EK2407" s="57"/>
      <c r="EL2407" s="57"/>
      <c r="EM2407" s="57"/>
      <c r="EN2407" s="57"/>
      <c r="EO2407" s="57"/>
      <c r="EP2407" s="57"/>
      <c r="EQ2407" s="57"/>
      <c r="ER2407" s="57"/>
      <c r="ES2407" s="57"/>
      <c r="ET2407" s="57"/>
      <c r="EU2407" s="57"/>
      <c r="EV2407" s="57"/>
      <c r="EW2407" s="57"/>
      <c r="EX2407" s="57"/>
      <c r="EY2407" s="57"/>
      <c r="EZ2407" s="57"/>
      <c r="FA2407" s="57"/>
      <c r="FB2407" s="57"/>
      <c r="FC2407" s="57"/>
      <c r="FD2407" s="57"/>
      <c r="FE2407" s="57"/>
      <c r="FF2407" s="57"/>
      <c r="FG2407" s="57"/>
      <c r="FH2407" s="57"/>
      <c r="FI2407" s="57"/>
      <c r="FJ2407" s="57"/>
      <c r="FK2407" s="57"/>
      <c r="FL2407" s="57"/>
      <c r="FM2407" s="57"/>
      <c r="FN2407" s="57"/>
      <c r="FO2407" s="57"/>
      <c r="FP2407" s="57"/>
      <c r="FQ2407" s="57"/>
      <c r="FR2407" s="57"/>
      <c r="FS2407" s="57"/>
      <c r="FT2407" s="57"/>
      <c r="FU2407" s="57"/>
      <c r="FV2407" s="57"/>
      <c r="FW2407" s="57"/>
      <c r="FX2407" s="57"/>
      <c r="FY2407" s="57"/>
      <c r="FZ2407" s="57"/>
      <c r="GA2407" s="57"/>
      <c r="GB2407" s="57"/>
      <c r="GC2407" s="57"/>
      <c r="GD2407" s="57"/>
      <c r="GE2407" s="57"/>
      <c r="GF2407" s="57"/>
      <c r="GG2407" s="57"/>
      <c r="GH2407" s="57"/>
      <c r="GI2407" s="57"/>
      <c r="GJ2407" s="57"/>
      <c r="GK2407" s="57"/>
      <c r="GL2407" s="57"/>
      <c r="GM2407" s="57"/>
      <c r="GN2407" s="57"/>
      <c r="GO2407" s="57"/>
      <c r="GP2407" s="57"/>
      <c r="GQ2407" s="57"/>
      <c r="GR2407" s="57"/>
      <c r="GS2407" s="57"/>
      <c r="GT2407" s="57"/>
      <c r="GU2407" s="57"/>
      <c r="GV2407" s="57"/>
      <c r="GW2407" s="57"/>
      <c r="GX2407" s="57"/>
      <c r="GY2407" s="57"/>
      <c r="GZ2407" s="57"/>
      <c r="HA2407" s="57"/>
      <c r="HB2407" s="57"/>
      <c r="HC2407" s="57"/>
      <c r="HD2407" s="57"/>
      <c r="HE2407" s="57"/>
      <c r="HF2407" s="57"/>
      <c r="HG2407" s="57"/>
      <c r="HH2407" s="57"/>
      <c r="HI2407" s="57"/>
      <c r="HJ2407" s="57"/>
      <c r="HK2407" s="57"/>
      <c r="HL2407" s="57"/>
      <c r="HM2407" s="57"/>
      <c r="HN2407" s="57"/>
      <c r="HO2407" s="57"/>
      <c r="HP2407" s="57"/>
      <c r="HQ2407" s="57"/>
      <c r="HR2407" s="57"/>
      <c r="HS2407" s="57"/>
      <c r="HT2407" s="57"/>
      <c r="HU2407" s="57"/>
      <c r="HV2407" s="57"/>
      <c r="HW2407" s="57"/>
      <c r="HX2407" s="57"/>
      <c r="HY2407" s="57"/>
      <c r="HZ2407" s="57"/>
      <c r="IA2407" s="57"/>
      <c r="IB2407" s="57"/>
      <c r="IC2407" s="57"/>
      <c r="ID2407" s="57"/>
      <c r="IE2407" s="57"/>
      <c r="IF2407" s="57"/>
      <c r="IG2407" s="57"/>
      <c r="IH2407" s="57"/>
      <c r="II2407" s="57"/>
      <c r="IJ2407" s="57"/>
      <c r="IK2407" s="57"/>
      <c r="IL2407" s="57"/>
      <c r="IM2407" s="57"/>
      <c r="IN2407" s="57"/>
      <c r="IO2407" s="57"/>
      <c r="IP2407" s="57"/>
      <c r="IQ2407" s="57"/>
      <c r="IR2407" s="57"/>
      <c r="IS2407" s="57"/>
      <c r="IT2407" s="57"/>
      <c r="IU2407" s="57"/>
      <c r="IV2407" s="57"/>
    </row>
    <row r="2408" spans="1:256" x14ac:dyDescent="0.25">
      <c r="A2408" s="58" t="s">
        <v>35</v>
      </c>
      <c r="B2408" s="58" t="s">
        <v>36</v>
      </c>
      <c r="C2408" s="58" t="s">
        <v>37</v>
      </c>
      <c r="D2408" s="58" t="s">
        <v>121</v>
      </c>
      <c r="E2408" s="58" t="s">
        <v>122</v>
      </c>
      <c r="F2408" s="58" t="s">
        <v>123</v>
      </c>
      <c r="G2408" s="58" t="s">
        <v>124</v>
      </c>
      <c r="H2408" s="58" t="s">
        <v>124</v>
      </c>
      <c r="I2408" s="58" t="s">
        <v>42</v>
      </c>
      <c r="J2408" s="58" t="s">
        <v>174</v>
      </c>
      <c r="K2408" s="58" t="s">
        <v>174</v>
      </c>
      <c r="L2408" s="58" t="s">
        <v>43</v>
      </c>
      <c r="M2408" s="58" t="s">
        <v>44</v>
      </c>
      <c r="N2408" s="58" t="s">
        <v>150</v>
      </c>
      <c r="O2408" s="58" t="s">
        <v>42</v>
      </c>
      <c r="P2408" s="58" t="s">
        <v>1152</v>
      </c>
      <c r="Q2408" s="58" t="s">
        <v>176</v>
      </c>
      <c r="R2408" s="58" t="s">
        <v>1152</v>
      </c>
      <c r="S2408" s="57">
        <v>201311</v>
      </c>
      <c r="T2408" s="58" t="s">
        <v>52</v>
      </c>
      <c r="U2408" s="57">
        <v>0</v>
      </c>
      <c r="V2408" s="60">
        <v>64874.9</v>
      </c>
      <c r="W2408" s="58" t="s">
        <v>1152</v>
      </c>
      <c r="X2408" s="58" t="s">
        <v>177</v>
      </c>
      <c r="Y2408" s="58" t="s">
        <v>1152</v>
      </c>
      <c r="Z2408" s="58" t="s">
        <v>48</v>
      </c>
      <c r="AA2408" s="58" t="s">
        <v>129</v>
      </c>
      <c r="AB2408" s="58" t="s">
        <v>42</v>
      </c>
      <c r="AC2408" s="58" t="s">
        <v>1349</v>
      </c>
      <c r="AD2408" s="58" t="s">
        <v>51</v>
      </c>
      <c r="AE2408" s="98" t="s">
        <v>1152</v>
      </c>
      <c r="AF2408" s="98" t="s">
        <v>1152</v>
      </c>
      <c r="AG2408" s="57"/>
      <c r="AH2408" s="57"/>
      <c r="AI2408" s="57"/>
      <c r="AJ2408" s="57"/>
      <c r="AK2408" s="57"/>
      <c r="AL2408" s="57"/>
      <c r="AM2408" s="57"/>
      <c r="AN2408" s="57"/>
      <c r="AO2408" s="57"/>
      <c r="AP2408" s="57"/>
      <c r="AQ2408" s="57"/>
      <c r="AR2408" s="57"/>
      <c r="AS2408" s="57"/>
      <c r="AT2408" s="57"/>
      <c r="AU2408" s="57"/>
      <c r="AV2408" s="57"/>
      <c r="AW2408" s="57"/>
      <c r="AX2408" s="57"/>
      <c r="AY2408" s="57"/>
      <c r="AZ2408" s="57"/>
      <c r="BA2408" s="57"/>
      <c r="BB2408" s="57"/>
      <c r="BC2408" s="57"/>
      <c r="BD2408" s="57"/>
      <c r="BE2408" s="57"/>
      <c r="BF2408" s="57"/>
      <c r="BG2408" s="57"/>
      <c r="BH2408" s="57"/>
      <c r="BI2408" s="57"/>
      <c r="BJ2408" s="57"/>
      <c r="BK2408" s="57"/>
      <c r="BL2408" s="57"/>
      <c r="BM2408" s="57"/>
      <c r="BN2408" s="57"/>
      <c r="BO2408" s="57"/>
      <c r="BP2408" s="57"/>
      <c r="BQ2408" s="57"/>
      <c r="BR2408" s="57"/>
      <c r="BS2408" s="57"/>
      <c r="BT2408" s="57"/>
      <c r="BU2408" s="57"/>
      <c r="BV2408" s="57"/>
      <c r="BW2408" s="57"/>
      <c r="BX2408" s="57"/>
      <c r="BY2408" s="57"/>
      <c r="BZ2408" s="57"/>
      <c r="CA2408" s="57"/>
      <c r="CB2408" s="57"/>
      <c r="CC2408" s="57"/>
      <c r="CD2408" s="57"/>
      <c r="CE2408" s="57"/>
      <c r="CF2408" s="57"/>
      <c r="CG2408" s="57"/>
      <c r="CH2408" s="57"/>
      <c r="CI2408" s="57"/>
      <c r="CJ2408" s="57"/>
      <c r="CK2408" s="57"/>
      <c r="CL2408" s="57"/>
      <c r="CM2408" s="57"/>
      <c r="CN2408" s="57"/>
      <c r="CO2408" s="57"/>
      <c r="CP2408" s="57"/>
      <c r="CQ2408" s="57"/>
      <c r="CR2408" s="57"/>
      <c r="CS2408" s="57"/>
      <c r="CT2408" s="57"/>
      <c r="CU2408" s="57"/>
      <c r="CV2408" s="57"/>
      <c r="CW2408" s="57"/>
      <c r="CX2408" s="57"/>
      <c r="CY2408" s="57"/>
      <c r="CZ2408" s="57"/>
      <c r="DA2408" s="57"/>
      <c r="DB2408" s="57"/>
      <c r="DC2408" s="57"/>
      <c r="DD2408" s="57"/>
      <c r="DE2408" s="57"/>
      <c r="DF2408" s="57"/>
      <c r="DG2408" s="57"/>
      <c r="DH2408" s="57"/>
      <c r="DI2408" s="57"/>
      <c r="DJ2408" s="57"/>
      <c r="DK2408" s="57"/>
      <c r="DL2408" s="57"/>
      <c r="DM2408" s="57"/>
      <c r="DN2408" s="57"/>
      <c r="DO2408" s="57"/>
      <c r="DP2408" s="57"/>
      <c r="DQ2408" s="57"/>
      <c r="DR2408" s="57"/>
      <c r="DS2408" s="57"/>
      <c r="DT2408" s="57"/>
      <c r="DU2408" s="57"/>
      <c r="DV2408" s="57"/>
      <c r="DW2408" s="57"/>
      <c r="DX2408" s="57"/>
      <c r="DY2408" s="57"/>
      <c r="DZ2408" s="57"/>
      <c r="EA2408" s="57"/>
      <c r="EB2408" s="57"/>
      <c r="EC2408" s="57"/>
      <c r="ED2408" s="57"/>
      <c r="EE2408" s="57"/>
      <c r="EF2408" s="57"/>
      <c r="EG2408" s="57"/>
      <c r="EH2408" s="57"/>
      <c r="EI2408" s="57"/>
      <c r="EJ2408" s="57"/>
      <c r="EK2408" s="57"/>
      <c r="EL2408" s="57"/>
      <c r="EM2408" s="57"/>
      <c r="EN2408" s="57"/>
      <c r="EO2408" s="57"/>
      <c r="EP2408" s="57"/>
      <c r="EQ2408" s="57"/>
      <c r="ER2408" s="57"/>
      <c r="ES2408" s="57"/>
      <c r="ET2408" s="57"/>
      <c r="EU2408" s="57"/>
      <c r="EV2408" s="57"/>
      <c r="EW2408" s="57"/>
      <c r="EX2408" s="57"/>
      <c r="EY2408" s="57"/>
      <c r="EZ2408" s="57"/>
      <c r="FA2408" s="57"/>
      <c r="FB2408" s="57"/>
      <c r="FC2408" s="57"/>
      <c r="FD2408" s="57"/>
      <c r="FE2408" s="57"/>
      <c r="FF2408" s="57"/>
      <c r="FG2408" s="57"/>
      <c r="FH2408" s="57"/>
      <c r="FI2408" s="57"/>
      <c r="FJ2408" s="57"/>
      <c r="FK2408" s="57"/>
      <c r="FL2408" s="57"/>
      <c r="FM2408" s="57"/>
      <c r="FN2408" s="57"/>
      <c r="FO2408" s="57"/>
      <c r="FP2408" s="57"/>
      <c r="FQ2408" s="57"/>
      <c r="FR2408" s="57"/>
      <c r="FS2408" s="57"/>
      <c r="FT2408" s="57"/>
      <c r="FU2408" s="57"/>
      <c r="FV2408" s="57"/>
      <c r="FW2408" s="57"/>
      <c r="FX2408" s="57"/>
      <c r="FY2408" s="57"/>
      <c r="FZ2408" s="57"/>
      <c r="GA2408" s="57"/>
      <c r="GB2408" s="57"/>
      <c r="GC2408" s="57"/>
      <c r="GD2408" s="57"/>
      <c r="GE2408" s="57"/>
      <c r="GF2408" s="57"/>
      <c r="GG2408" s="57"/>
      <c r="GH2408" s="57"/>
      <c r="GI2408" s="57"/>
      <c r="GJ2408" s="57"/>
      <c r="GK2408" s="57"/>
      <c r="GL2408" s="57"/>
      <c r="GM2408" s="57"/>
      <c r="GN2408" s="57"/>
      <c r="GO2408" s="57"/>
      <c r="GP2408" s="57"/>
      <c r="GQ2408" s="57"/>
      <c r="GR2408" s="57"/>
      <c r="GS2408" s="57"/>
      <c r="GT2408" s="57"/>
      <c r="GU2408" s="57"/>
      <c r="GV2408" s="57"/>
      <c r="GW2408" s="57"/>
      <c r="GX2408" s="57"/>
      <c r="GY2408" s="57"/>
      <c r="GZ2408" s="57"/>
      <c r="HA2408" s="57"/>
      <c r="HB2408" s="57"/>
      <c r="HC2408" s="57"/>
      <c r="HD2408" s="57"/>
      <c r="HE2408" s="57"/>
      <c r="HF2408" s="57"/>
      <c r="HG2408" s="57"/>
      <c r="HH2408" s="57"/>
      <c r="HI2408" s="57"/>
      <c r="HJ2408" s="57"/>
      <c r="HK2408" s="57"/>
      <c r="HL2408" s="57"/>
      <c r="HM2408" s="57"/>
      <c r="HN2408" s="57"/>
      <c r="HO2408" s="57"/>
      <c r="HP2408" s="57"/>
      <c r="HQ2408" s="57"/>
      <c r="HR2408" s="57"/>
      <c r="HS2408" s="57"/>
      <c r="HT2408" s="57"/>
      <c r="HU2408" s="57"/>
      <c r="HV2408" s="57"/>
      <c r="HW2408" s="57"/>
      <c r="HX2408" s="57"/>
      <c r="HY2408" s="57"/>
      <c r="HZ2408" s="57"/>
      <c r="IA2408" s="57"/>
      <c r="IB2408" s="57"/>
      <c r="IC2408" s="57"/>
      <c r="ID2408" s="57"/>
      <c r="IE2408" s="57"/>
      <c r="IF2408" s="57"/>
      <c r="IG2408" s="57"/>
      <c r="IH2408" s="57"/>
      <c r="II2408" s="57"/>
      <c r="IJ2408" s="57"/>
      <c r="IK2408" s="57"/>
      <c r="IL2408" s="57"/>
      <c r="IM2408" s="57"/>
      <c r="IN2408" s="57"/>
      <c r="IO2408" s="57"/>
      <c r="IP2408" s="57"/>
      <c r="IQ2408" s="57"/>
      <c r="IR2408" s="57"/>
      <c r="IS2408" s="57"/>
      <c r="IT2408" s="57"/>
      <c r="IU2408" s="57"/>
      <c r="IV2408" s="57"/>
    </row>
    <row r="2409" spans="1:256" x14ac:dyDescent="0.25">
      <c r="A2409" s="58" t="s">
        <v>35</v>
      </c>
      <c r="B2409" s="58" t="s">
        <v>36</v>
      </c>
      <c r="C2409" s="58" t="s">
        <v>37</v>
      </c>
      <c r="D2409" s="58" t="s">
        <v>121</v>
      </c>
      <c r="E2409" s="58" t="s">
        <v>122</v>
      </c>
      <c r="F2409" s="58" t="s">
        <v>123</v>
      </c>
      <c r="G2409" s="58" t="s">
        <v>124</v>
      </c>
      <c r="H2409" s="58" t="s">
        <v>124</v>
      </c>
      <c r="I2409" s="58" t="s">
        <v>42</v>
      </c>
      <c r="J2409" s="58" t="s">
        <v>190</v>
      </c>
      <c r="K2409" s="58" t="s">
        <v>190</v>
      </c>
      <c r="L2409" s="58" t="s">
        <v>43</v>
      </c>
      <c r="M2409" s="58" t="s">
        <v>44</v>
      </c>
      <c r="N2409" s="58" t="s">
        <v>150</v>
      </c>
      <c r="O2409" s="58" t="s">
        <v>42</v>
      </c>
      <c r="P2409" s="58" t="s">
        <v>1152</v>
      </c>
      <c r="Q2409" s="58" t="s">
        <v>176</v>
      </c>
      <c r="R2409" s="58" t="s">
        <v>1316</v>
      </c>
      <c r="S2409" s="57">
        <v>201311</v>
      </c>
      <c r="T2409" s="58" t="s">
        <v>52</v>
      </c>
      <c r="U2409" s="57">
        <v>0</v>
      </c>
      <c r="V2409" s="60">
        <v>50000</v>
      </c>
      <c r="W2409" s="58" t="s">
        <v>1152</v>
      </c>
      <c r="X2409" s="58" t="s">
        <v>177</v>
      </c>
      <c r="Y2409" s="58" t="s">
        <v>1152</v>
      </c>
      <c r="Z2409" s="58" t="s">
        <v>48</v>
      </c>
      <c r="AA2409" s="58" t="s">
        <v>129</v>
      </c>
      <c r="AB2409" s="58" t="s">
        <v>42</v>
      </c>
      <c r="AC2409" s="58" t="s">
        <v>1349</v>
      </c>
      <c r="AD2409" s="58" t="s">
        <v>51</v>
      </c>
      <c r="AE2409" s="98" t="s">
        <v>1152</v>
      </c>
      <c r="AF2409" s="98" t="s">
        <v>1152</v>
      </c>
      <c r="AG2409" s="57"/>
      <c r="AH2409" s="57"/>
      <c r="AI2409" s="57"/>
      <c r="AJ2409" s="57"/>
      <c r="AK2409" s="57"/>
      <c r="AL2409" s="57"/>
      <c r="AM2409" s="57"/>
      <c r="AN2409" s="57"/>
      <c r="AO2409" s="57"/>
      <c r="AP2409" s="57"/>
      <c r="AQ2409" s="57"/>
      <c r="AR2409" s="57"/>
      <c r="AS2409" s="57"/>
      <c r="AT2409" s="57"/>
      <c r="AU2409" s="57"/>
      <c r="AV2409" s="57"/>
      <c r="AW2409" s="57"/>
      <c r="AX2409" s="57"/>
      <c r="AY2409" s="57"/>
      <c r="AZ2409" s="57"/>
      <c r="BA2409" s="57"/>
      <c r="BB2409" s="57"/>
      <c r="BC2409" s="57"/>
      <c r="BD2409" s="57"/>
      <c r="BE2409" s="57"/>
      <c r="BF2409" s="57"/>
      <c r="BG2409" s="57"/>
      <c r="BH2409" s="57"/>
      <c r="BI2409" s="57"/>
      <c r="BJ2409" s="57"/>
      <c r="BK2409" s="57"/>
      <c r="BL2409" s="57"/>
      <c r="BM2409" s="57"/>
      <c r="BN2409" s="57"/>
      <c r="BO2409" s="57"/>
      <c r="BP2409" s="57"/>
      <c r="BQ2409" s="57"/>
      <c r="BR2409" s="57"/>
      <c r="BS2409" s="57"/>
      <c r="BT2409" s="57"/>
      <c r="BU2409" s="57"/>
      <c r="BV2409" s="57"/>
      <c r="BW2409" s="57"/>
      <c r="BX2409" s="57"/>
      <c r="BY2409" s="57"/>
      <c r="BZ2409" s="57"/>
      <c r="CA2409" s="57"/>
      <c r="CB2409" s="57"/>
      <c r="CC2409" s="57"/>
      <c r="CD2409" s="57"/>
      <c r="CE2409" s="57"/>
      <c r="CF2409" s="57"/>
      <c r="CG2409" s="57"/>
      <c r="CH2409" s="57"/>
      <c r="CI2409" s="57"/>
      <c r="CJ2409" s="57"/>
      <c r="CK2409" s="57"/>
      <c r="CL2409" s="57"/>
      <c r="CM2409" s="57"/>
      <c r="CN2409" s="57"/>
      <c r="CO2409" s="57"/>
      <c r="CP2409" s="57"/>
      <c r="CQ2409" s="57"/>
      <c r="CR2409" s="57"/>
      <c r="CS2409" s="57"/>
      <c r="CT2409" s="57"/>
      <c r="CU2409" s="57"/>
      <c r="CV2409" s="57"/>
      <c r="CW2409" s="57"/>
      <c r="CX2409" s="57"/>
      <c r="CY2409" s="57"/>
      <c r="CZ2409" s="57"/>
      <c r="DA2409" s="57"/>
      <c r="DB2409" s="57"/>
      <c r="DC2409" s="57"/>
      <c r="DD2409" s="57"/>
      <c r="DE2409" s="57"/>
      <c r="DF2409" s="57"/>
      <c r="DG2409" s="57"/>
      <c r="DH2409" s="57"/>
      <c r="DI2409" s="57"/>
      <c r="DJ2409" s="57"/>
      <c r="DK2409" s="57"/>
      <c r="DL2409" s="57"/>
      <c r="DM2409" s="57"/>
      <c r="DN2409" s="57"/>
      <c r="DO2409" s="57"/>
      <c r="DP2409" s="57"/>
      <c r="DQ2409" s="57"/>
      <c r="DR2409" s="57"/>
      <c r="DS2409" s="57"/>
      <c r="DT2409" s="57"/>
      <c r="DU2409" s="57"/>
      <c r="DV2409" s="57"/>
      <c r="DW2409" s="57"/>
      <c r="DX2409" s="57"/>
      <c r="DY2409" s="57"/>
      <c r="DZ2409" s="57"/>
      <c r="EA2409" s="57"/>
      <c r="EB2409" s="57"/>
      <c r="EC2409" s="57"/>
      <c r="ED2409" s="57"/>
      <c r="EE2409" s="57"/>
      <c r="EF2409" s="57"/>
      <c r="EG2409" s="57"/>
      <c r="EH2409" s="57"/>
      <c r="EI2409" s="57"/>
      <c r="EJ2409" s="57"/>
      <c r="EK2409" s="57"/>
      <c r="EL2409" s="57"/>
      <c r="EM2409" s="57"/>
      <c r="EN2409" s="57"/>
      <c r="EO2409" s="57"/>
      <c r="EP2409" s="57"/>
      <c r="EQ2409" s="57"/>
      <c r="ER2409" s="57"/>
      <c r="ES2409" s="57"/>
      <c r="ET2409" s="57"/>
      <c r="EU2409" s="57"/>
      <c r="EV2409" s="57"/>
      <c r="EW2409" s="57"/>
      <c r="EX2409" s="57"/>
      <c r="EY2409" s="57"/>
      <c r="EZ2409" s="57"/>
      <c r="FA2409" s="57"/>
      <c r="FB2409" s="57"/>
      <c r="FC2409" s="57"/>
      <c r="FD2409" s="57"/>
      <c r="FE2409" s="57"/>
      <c r="FF2409" s="57"/>
      <c r="FG2409" s="57"/>
      <c r="FH2409" s="57"/>
      <c r="FI2409" s="57"/>
      <c r="FJ2409" s="57"/>
      <c r="FK2409" s="57"/>
      <c r="FL2409" s="57"/>
      <c r="FM2409" s="57"/>
      <c r="FN2409" s="57"/>
      <c r="FO2409" s="57"/>
      <c r="FP2409" s="57"/>
      <c r="FQ2409" s="57"/>
      <c r="FR2409" s="57"/>
      <c r="FS2409" s="57"/>
      <c r="FT2409" s="57"/>
      <c r="FU2409" s="57"/>
      <c r="FV2409" s="57"/>
      <c r="FW2409" s="57"/>
      <c r="FX2409" s="57"/>
      <c r="FY2409" s="57"/>
      <c r="FZ2409" s="57"/>
      <c r="GA2409" s="57"/>
      <c r="GB2409" s="57"/>
      <c r="GC2409" s="57"/>
      <c r="GD2409" s="57"/>
      <c r="GE2409" s="57"/>
      <c r="GF2409" s="57"/>
      <c r="GG2409" s="57"/>
      <c r="GH2409" s="57"/>
      <c r="GI2409" s="57"/>
      <c r="GJ2409" s="57"/>
      <c r="GK2409" s="57"/>
      <c r="GL2409" s="57"/>
      <c r="GM2409" s="57"/>
      <c r="GN2409" s="57"/>
      <c r="GO2409" s="57"/>
      <c r="GP2409" s="57"/>
      <c r="GQ2409" s="57"/>
      <c r="GR2409" s="57"/>
      <c r="GS2409" s="57"/>
      <c r="GT2409" s="57"/>
      <c r="GU2409" s="57"/>
      <c r="GV2409" s="57"/>
      <c r="GW2409" s="57"/>
      <c r="GX2409" s="57"/>
      <c r="GY2409" s="57"/>
      <c r="GZ2409" s="57"/>
      <c r="HA2409" s="57"/>
      <c r="HB2409" s="57"/>
      <c r="HC2409" s="57"/>
      <c r="HD2409" s="57"/>
      <c r="HE2409" s="57"/>
      <c r="HF2409" s="57"/>
      <c r="HG2409" s="57"/>
      <c r="HH2409" s="57"/>
      <c r="HI2409" s="57"/>
      <c r="HJ2409" s="57"/>
      <c r="HK2409" s="57"/>
      <c r="HL2409" s="57"/>
      <c r="HM2409" s="57"/>
      <c r="HN2409" s="57"/>
      <c r="HO2409" s="57"/>
      <c r="HP2409" s="57"/>
      <c r="HQ2409" s="57"/>
      <c r="HR2409" s="57"/>
      <c r="HS2409" s="57"/>
      <c r="HT2409" s="57"/>
      <c r="HU2409" s="57"/>
      <c r="HV2409" s="57"/>
      <c r="HW2409" s="57"/>
      <c r="HX2409" s="57"/>
      <c r="HY2409" s="57"/>
      <c r="HZ2409" s="57"/>
      <c r="IA2409" s="57"/>
      <c r="IB2409" s="57"/>
      <c r="IC2409" s="57"/>
      <c r="ID2409" s="57"/>
      <c r="IE2409" s="57"/>
      <c r="IF2409" s="57"/>
      <c r="IG2409" s="57"/>
      <c r="IH2409" s="57"/>
      <c r="II2409" s="57"/>
      <c r="IJ2409" s="57"/>
      <c r="IK2409" s="57"/>
      <c r="IL2409" s="57"/>
      <c r="IM2409" s="57"/>
      <c r="IN2409" s="57"/>
      <c r="IO2409" s="57"/>
      <c r="IP2409" s="57"/>
      <c r="IQ2409" s="57"/>
      <c r="IR2409" s="57"/>
      <c r="IS2409" s="57"/>
      <c r="IT2409" s="57"/>
      <c r="IU2409" s="57"/>
      <c r="IV2409" s="57"/>
    </row>
    <row r="2410" spans="1:256" x14ac:dyDescent="0.25">
      <c r="A2410" s="58" t="s">
        <v>35</v>
      </c>
      <c r="B2410" s="58" t="s">
        <v>36</v>
      </c>
      <c r="C2410" s="58" t="s">
        <v>37</v>
      </c>
      <c r="D2410" s="58" t="s">
        <v>121</v>
      </c>
      <c r="E2410" s="58" t="s">
        <v>122</v>
      </c>
      <c r="F2410" s="58" t="s">
        <v>123</v>
      </c>
      <c r="G2410" s="58" t="s">
        <v>124</v>
      </c>
      <c r="H2410" s="58" t="s">
        <v>124</v>
      </c>
      <c r="I2410" s="58" t="s">
        <v>42</v>
      </c>
      <c r="J2410" s="58" t="s">
        <v>174</v>
      </c>
      <c r="K2410" s="58" t="s">
        <v>174</v>
      </c>
      <c r="L2410" s="58" t="s">
        <v>43</v>
      </c>
      <c r="M2410" s="58" t="s">
        <v>44</v>
      </c>
      <c r="N2410" s="58" t="s">
        <v>180</v>
      </c>
      <c r="O2410" s="58" t="s">
        <v>42</v>
      </c>
      <c r="P2410" s="58" t="s">
        <v>1152</v>
      </c>
      <c r="Q2410" s="58" t="s">
        <v>176</v>
      </c>
      <c r="R2410" s="58" t="s">
        <v>1316</v>
      </c>
      <c r="S2410" s="57">
        <v>201311</v>
      </c>
      <c r="T2410" s="58" t="s">
        <v>52</v>
      </c>
      <c r="U2410" s="57">
        <v>0</v>
      </c>
      <c r="V2410" s="60">
        <v>193936.43</v>
      </c>
      <c r="W2410" s="58" t="s">
        <v>1152</v>
      </c>
      <c r="X2410" s="58" t="s">
        <v>177</v>
      </c>
      <c r="Y2410" s="58" t="s">
        <v>1152</v>
      </c>
      <c r="Z2410" s="58" t="s">
        <v>48</v>
      </c>
      <c r="AA2410" s="58" t="s">
        <v>129</v>
      </c>
      <c r="AB2410" s="58" t="s">
        <v>42</v>
      </c>
      <c r="AC2410" s="58" t="s">
        <v>1349</v>
      </c>
      <c r="AD2410" s="58" t="s">
        <v>51</v>
      </c>
      <c r="AE2410" s="98" t="s">
        <v>1152</v>
      </c>
      <c r="AF2410" s="98" t="s">
        <v>1152</v>
      </c>
      <c r="AG2410" s="57"/>
      <c r="AH2410" s="57"/>
      <c r="AI2410" s="57"/>
      <c r="AJ2410" s="57"/>
      <c r="AK2410" s="57"/>
      <c r="AL2410" s="57"/>
      <c r="AM2410" s="57"/>
      <c r="AN2410" s="57"/>
      <c r="AO2410" s="57"/>
      <c r="AP2410" s="57"/>
      <c r="AQ2410" s="57"/>
      <c r="AR2410" s="57"/>
      <c r="AS2410" s="57"/>
      <c r="AT2410" s="57"/>
      <c r="AU2410" s="57"/>
      <c r="AV2410" s="57"/>
      <c r="AW2410" s="57"/>
      <c r="AX2410" s="57"/>
      <c r="AY2410" s="57"/>
      <c r="AZ2410" s="57"/>
      <c r="BA2410" s="57"/>
      <c r="BB2410" s="57"/>
      <c r="BC2410" s="57"/>
      <c r="BD2410" s="57"/>
      <c r="BE2410" s="57"/>
      <c r="BF2410" s="57"/>
      <c r="BG2410" s="57"/>
      <c r="BH2410" s="57"/>
      <c r="BI2410" s="57"/>
      <c r="BJ2410" s="57"/>
      <c r="BK2410" s="57"/>
      <c r="BL2410" s="57"/>
      <c r="BM2410" s="57"/>
      <c r="BN2410" s="57"/>
      <c r="BO2410" s="57"/>
      <c r="BP2410" s="57"/>
      <c r="BQ2410" s="57"/>
      <c r="BR2410" s="57"/>
      <c r="BS2410" s="57"/>
      <c r="BT2410" s="57"/>
      <c r="BU2410" s="57"/>
      <c r="BV2410" s="57"/>
      <c r="BW2410" s="57"/>
      <c r="BX2410" s="57"/>
      <c r="BY2410" s="57"/>
      <c r="BZ2410" s="57"/>
      <c r="CA2410" s="57"/>
      <c r="CB2410" s="57"/>
      <c r="CC2410" s="57"/>
      <c r="CD2410" s="57"/>
      <c r="CE2410" s="57"/>
      <c r="CF2410" s="57"/>
      <c r="CG2410" s="57"/>
      <c r="CH2410" s="57"/>
      <c r="CI2410" s="57"/>
      <c r="CJ2410" s="57"/>
      <c r="CK2410" s="57"/>
      <c r="CL2410" s="57"/>
      <c r="CM2410" s="57"/>
      <c r="CN2410" s="57"/>
      <c r="CO2410" s="57"/>
      <c r="CP2410" s="57"/>
      <c r="CQ2410" s="57"/>
      <c r="CR2410" s="57"/>
      <c r="CS2410" s="57"/>
      <c r="CT2410" s="57"/>
      <c r="CU2410" s="57"/>
      <c r="CV2410" s="57"/>
      <c r="CW2410" s="57"/>
      <c r="CX2410" s="57"/>
      <c r="CY2410" s="57"/>
      <c r="CZ2410" s="57"/>
      <c r="DA2410" s="57"/>
      <c r="DB2410" s="57"/>
      <c r="DC2410" s="57"/>
      <c r="DD2410" s="57"/>
      <c r="DE2410" s="57"/>
      <c r="DF2410" s="57"/>
      <c r="DG2410" s="57"/>
      <c r="DH2410" s="57"/>
      <c r="DI2410" s="57"/>
      <c r="DJ2410" s="57"/>
      <c r="DK2410" s="57"/>
      <c r="DL2410" s="57"/>
      <c r="DM2410" s="57"/>
      <c r="DN2410" s="57"/>
      <c r="DO2410" s="57"/>
      <c r="DP2410" s="57"/>
      <c r="DQ2410" s="57"/>
      <c r="DR2410" s="57"/>
      <c r="DS2410" s="57"/>
      <c r="DT2410" s="57"/>
      <c r="DU2410" s="57"/>
      <c r="DV2410" s="57"/>
      <c r="DW2410" s="57"/>
      <c r="DX2410" s="57"/>
      <c r="DY2410" s="57"/>
      <c r="DZ2410" s="57"/>
      <c r="EA2410" s="57"/>
      <c r="EB2410" s="57"/>
      <c r="EC2410" s="57"/>
      <c r="ED2410" s="57"/>
      <c r="EE2410" s="57"/>
      <c r="EF2410" s="57"/>
      <c r="EG2410" s="57"/>
      <c r="EH2410" s="57"/>
      <c r="EI2410" s="57"/>
      <c r="EJ2410" s="57"/>
      <c r="EK2410" s="57"/>
      <c r="EL2410" s="57"/>
      <c r="EM2410" s="57"/>
      <c r="EN2410" s="57"/>
      <c r="EO2410" s="57"/>
      <c r="EP2410" s="57"/>
      <c r="EQ2410" s="57"/>
      <c r="ER2410" s="57"/>
      <c r="ES2410" s="57"/>
      <c r="ET2410" s="57"/>
      <c r="EU2410" s="57"/>
      <c r="EV2410" s="57"/>
      <c r="EW2410" s="57"/>
      <c r="EX2410" s="57"/>
      <c r="EY2410" s="57"/>
      <c r="EZ2410" s="57"/>
      <c r="FA2410" s="57"/>
      <c r="FB2410" s="57"/>
      <c r="FC2410" s="57"/>
      <c r="FD2410" s="57"/>
      <c r="FE2410" s="57"/>
      <c r="FF2410" s="57"/>
      <c r="FG2410" s="57"/>
      <c r="FH2410" s="57"/>
      <c r="FI2410" s="57"/>
      <c r="FJ2410" s="57"/>
      <c r="FK2410" s="57"/>
      <c r="FL2410" s="57"/>
      <c r="FM2410" s="57"/>
      <c r="FN2410" s="57"/>
      <c r="FO2410" s="57"/>
      <c r="FP2410" s="57"/>
      <c r="FQ2410" s="57"/>
      <c r="FR2410" s="57"/>
      <c r="FS2410" s="57"/>
      <c r="FT2410" s="57"/>
      <c r="FU2410" s="57"/>
      <c r="FV2410" s="57"/>
      <c r="FW2410" s="57"/>
      <c r="FX2410" s="57"/>
      <c r="FY2410" s="57"/>
      <c r="FZ2410" s="57"/>
      <c r="GA2410" s="57"/>
      <c r="GB2410" s="57"/>
      <c r="GC2410" s="57"/>
      <c r="GD2410" s="57"/>
      <c r="GE2410" s="57"/>
      <c r="GF2410" s="57"/>
      <c r="GG2410" s="57"/>
      <c r="GH2410" s="57"/>
      <c r="GI2410" s="57"/>
      <c r="GJ2410" s="57"/>
      <c r="GK2410" s="57"/>
      <c r="GL2410" s="57"/>
      <c r="GM2410" s="57"/>
      <c r="GN2410" s="57"/>
      <c r="GO2410" s="57"/>
      <c r="GP2410" s="57"/>
      <c r="GQ2410" s="57"/>
      <c r="GR2410" s="57"/>
      <c r="GS2410" s="57"/>
      <c r="GT2410" s="57"/>
      <c r="GU2410" s="57"/>
      <c r="GV2410" s="57"/>
      <c r="GW2410" s="57"/>
      <c r="GX2410" s="57"/>
      <c r="GY2410" s="57"/>
      <c r="GZ2410" s="57"/>
      <c r="HA2410" s="57"/>
      <c r="HB2410" s="57"/>
      <c r="HC2410" s="57"/>
      <c r="HD2410" s="57"/>
      <c r="HE2410" s="57"/>
      <c r="HF2410" s="57"/>
      <c r="HG2410" s="57"/>
      <c r="HH2410" s="57"/>
      <c r="HI2410" s="57"/>
      <c r="HJ2410" s="57"/>
      <c r="HK2410" s="57"/>
      <c r="HL2410" s="57"/>
      <c r="HM2410" s="57"/>
      <c r="HN2410" s="57"/>
      <c r="HO2410" s="57"/>
      <c r="HP2410" s="57"/>
      <c r="HQ2410" s="57"/>
      <c r="HR2410" s="57"/>
      <c r="HS2410" s="57"/>
      <c r="HT2410" s="57"/>
      <c r="HU2410" s="57"/>
      <c r="HV2410" s="57"/>
      <c r="HW2410" s="57"/>
      <c r="HX2410" s="57"/>
      <c r="HY2410" s="57"/>
      <c r="HZ2410" s="57"/>
      <c r="IA2410" s="57"/>
      <c r="IB2410" s="57"/>
      <c r="IC2410" s="57"/>
      <c r="ID2410" s="57"/>
      <c r="IE2410" s="57"/>
      <c r="IF2410" s="57"/>
      <c r="IG2410" s="57"/>
      <c r="IH2410" s="57"/>
      <c r="II2410" s="57"/>
      <c r="IJ2410" s="57"/>
      <c r="IK2410" s="57"/>
      <c r="IL2410" s="57"/>
      <c r="IM2410" s="57"/>
      <c r="IN2410" s="57"/>
      <c r="IO2410" s="57"/>
      <c r="IP2410" s="57"/>
      <c r="IQ2410" s="57"/>
      <c r="IR2410" s="57"/>
      <c r="IS2410" s="57"/>
      <c r="IT2410" s="57"/>
      <c r="IU2410" s="57"/>
      <c r="IV2410" s="57"/>
    </row>
    <row r="2411" spans="1:256" x14ac:dyDescent="0.25">
      <c r="A2411" s="58" t="s">
        <v>35</v>
      </c>
      <c r="B2411" s="58" t="s">
        <v>36</v>
      </c>
      <c r="C2411" s="58" t="s">
        <v>37</v>
      </c>
      <c r="D2411" s="58" t="s">
        <v>121</v>
      </c>
      <c r="E2411" s="58" t="s">
        <v>122</v>
      </c>
      <c r="F2411" s="58" t="s">
        <v>123</v>
      </c>
      <c r="G2411" s="58" t="s">
        <v>124</v>
      </c>
      <c r="H2411" s="58" t="s">
        <v>124</v>
      </c>
      <c r="I2411" s="58" t="s">
        <v>42</v>
      </c>
      <c r="J2411" s="58" t="s">
        <v>652</v>
      </c>
      <c r="K2411" s="58" t="s">
        <v>652</v>
      </c>
      <c r="L2411" s="58" t="s">
        <v>43</v>
      </c>
      <c r="M2411" s="58" t="s">
        <v>44</v>
      </c>
      <c r="N2411" s="58" t="s">
        <v>150</v>
      </c>
      <c r="O2411" s="58" t="s">
        <v>42</v>
      </c>
      <c r="P2411" s="58" t="s">
        <v>1152</v>
      </c>
      <c r="Q2411" s="58" t="s">
        <v>176</v>
      </c>
      <c r="R2411" s="58" t="s">
        <v>1316</v>
      </c>
      <c r="S2411" s="57">
        <v>201311</v>
      </c>
      <c r="T2411" s="58" t="s">
        <v>52</v>
      </c>
      <c r="U2411" s="57">
        <v>0</v>
      </c>
      <c r="V2411" s="60">
        <v>8623.7999999999993</v>
      </c>
      <c r="W2411" s="58" t="s">
        <v>1152</v>
      </c>
      <c r="X2411" s="58" t="s">
        <v>177</v>
      </c>
      <c r="Y2411" s="58" t="s">
        <v>1152</v>
      </c>
      <c r="Z2411" s="58" t="s">
        <v>48</v>
      </c>
      <c r="AA2411" s="58" t="s">
        <v>129</v>
      </c>
      <c r="AB2411" s="58" t="s">
        <v>42</v>
      </c>
      <c r="AC2411" s="58" t="s">
        <v>1349</v>
      </c>
      <c r="AD2411" s="58" t="s">
        <v>51</v>
      </c>
      <c r="AE2411" s="98" t="s">
        <v>1152</v>
      </c>
      <c r="AF2411" s="98" t="s">
        <v>1152</v>
      </c>
      <c r="AG2411" s="57"/>
      <c r="AH2411" s="57"/>
      <c r="AI2411" s="57"/>
      <c r="AJ2411" s="57"/>
      <c r="AK2411" s="57"/>
      <c r="AL2411" s="57"/>
      <c r="AM2411" s="57"/>
      <c r="AN2411" s="57"/>
      <c r="AO2411" s="57"/>
      <c r="AP2411" s="57"/>
      <c r="AQ2411" s="57"/>
      <c r="AR2411" s="57"/>
      <c r="AS2411" s="57"/>
      <c r="AT2411" s="57"/>
      <c r="AU2411" s="57"/>
      <c r="AV2411" s="57"/>
      <c r="AW2411" s="57"/>
      <c r="AX2411" s="57"/>
      <c r="AY2411" s="57"/>
      <c r="AZ2411" s="57"/>
      <c r="BA2411" s="57"/>
      <c r="BB2411" s="57"/>
      <c r="BC2411" s="57"/>
      <c r="BD2411" s="57"/>
      <c r="BE2411" s="57"/>
      <c r="BF2411" s="57"/>
      <c r="BG2411" s="57"/>
      <c r="BH2411" s="57"/>
      <c r="BI2411" s="57"/>
      <c r="BJ2411" s="57"/>
      <c r="BK2411" s="57"/>
      <c r="BL2411" s="57"/>
      <c r="BM2411" s="57"/>
      <c r="BN2411" s="57"/>
      <c r="BO2411" s="57"/>
      <c r="BP2411" s="57"/>
      <c r="BQ2411" s="57"/>
      <c r="BR2411" s="57"/>
      <c r="BS2411" s="57"/>
      <c r="BT2411" s="57"/>
      <c r="BU2411" s="57"/>
      <c r="BV2411" s="57"/>
      <c r="BW2411" s="57"/>
      <c r="BX2411" s="57"/>
      <c r="BY2411" s="57"/>
      <c r="BZ2411" s="57"/>
      <c r="CA2411" s="57"/>
      <c r="CB2411" s="57"/>
      <c r="CC2411" s="57"/>
      <c r="CD2411" s="57"/>
      <c r="CE2411" s="57"/>
      <c r="CF2411" s="57"/>
      <c r="CG2411" s="57"/>
      <c r="CH2411" s="57"/>
      <c r="CI2411" s="57"/>
      <c r="CJ2411" s="57"/>
      <c r="CK2411" s="57"/>
      <c r="CL2411" s="57"/>
      <c r="CM2411" s="57"/>
      <c r="CN2411" s="57"/>
      <c r="CO2411" s="57"/>
      <c r="CP2411" s="57"/>
      <c r="CQ2411" s="57"/>
      <c r="CR2411" s="57"/>
      <c r="CS2411" s="57"/>
      <c r="CT2411" s="57"/>
      <c r="CU2411" s="57"/>
      <c r="CV2411" s="57"/>
      <c r="CW2411" s="57"/>
      <c r="CX2411" s="57"/>
      <c r="CY2411" s="57"/>
      <c r="CZ2411" s="57"/>
      <c r="DA2411" s="57"/>
      <c r="DB2411" s="57"/>
      <c r="DC2411" s="57"/>
      <c r="DD2411" s="57"/>
      <c r="DE2411" s="57"/>
      <c r="DF2411" s="57"/>
      <c r="DG2411" s="57"/>
      <c r="DH2411" s="57"/>
      <c r="DI2411" s="57"/>
      <c r="DJ2411" s="57"/>
      <c r="DK2411" s="57"/>
      <c r="DL2411" s="57"/>
      <c r="DM2411" s="57"/>
      <c r="DN2411" s="57"/>
      <c r="DO2411" s="57"/>
      <c r="DP2411" s="57"/>
      <c r="DQ2411" s="57"/>
      <c r="DR2411" s="57"/>
      <c r="DS2411" s="57"/>
      <c r="DT2411" s="57"/>
      <c r="DU2411" s="57"/>
      <c r="DV2411" s="57"/>
      <c r="DW2411" s="57"/>
      <c r="DX2411" s="57"/>
      <c r="DY2411" s="57"/>
      <c r="DZ2411" s="57"/>
      <c r="EA2411" s="57"/>
      <c r="EB2411" s="57"/>
      <c r="EC2411" s="57"/>
      <c r="ED2411" s="57"/>
      <c r="EE2411" s="57"/>
      <c r="EF2411" s="57"/>
      <c r="EG2411" s="57"/>
      <c r="EH2411" s="57"/>
      <c r="EI2411" s="57"/>
      <c r="EJ2411" s="57"/>
      <c r="EK2411" s="57"/>
      <c r="EL2411" s="57"/>
      <c r="EM2411" s="57"/>
      <c r="EN2411" s="57"/>
      <c r="EO2411" s="57"/>
      <c r="EP2411" s="57"/>
      <c r="EQ2411" s="57"/>
      <c r="ER2411" s="57"/>
      <c r="ES2411" s="57"/>
      <c r="ET2411" s="57"/>
      <c r="EU2411" s="57"/>
      <c r="EV2411" s="57"/>
      <c r="EW2411" s="57"/>
      <c r="EX2411" s="57"/>
      <c r="EY2411" s="57"/>
      <c r="EZ2411" s="57"/>
      <c r="FA2411" s="57"/>
      <c r="FB2411" s="57"/>
      <c r="FC2411" s="57"/>
      <c r="FD2411" s="57"/>
      <c r="FE2411" s="57"/>
      <c r="FF2411" s="57"/>
      <c r="FG2411" s="57"/>
      <c r="FH2411" s="57"/>
      <c r="FI2411" s="57"/>
      <c r="FJ2411" s="57"/>
      <c r="FK2411" s="57"/>
      <c r="FL2411" s="57"/>
      <c r="FM2411" s="57"/>
      <c r="FN2411" s="57"/>
      <c r="FO2411" s="57"/>
      <c r="FP2411" s="57"/>
      <c r="FQ2411" s="57"/>
      <c r="FR2411" s="57"/>
      <c r="FS2411" s="57"/>
      <c r="FT2411" s="57"/>
      <c r="FU2411" s="57"/>
      <c r="FV2411" s="57"/>
      <c r="FW2411" s="57"/>
      <c r="FX2411" s="57"/>
      <c r="FY2411" s="57"/>
      <c r="FZ2411" s="57"/>
      <c r="GA2411" s="57"/>
      <c r="GB2411" s="57"/>
      <c r="GC2411" s="57"/>
      <c r="GD2411" s="57"/>
      <c r="GE2411" s="57"/>
      <c r="GF2411" s="57"/>
      <c r="GG2411" s="57"/>
      <c r="GH2411" s="57"/>
      <c r="GI2411" s="57"/>
      <c r="GJ2411" s="57"/>
      <c r="GK2411" s="57"/>
      <c r="GL2411" s="57"/>
      <c r="GM2411" s="57"/>
      <c r="GN2411" s="57"/>
      <c r="GO2411" s="57"/>
      <c r="GP2411" s="57"/>
      <c r="GQ2411" s="57"/>
      <c r="GR2411" s="57"/>
      <c r="GS2411" s="57"/>
      <c r="GT2411" s="57"/>
      <c r="GU2411" s="57"/>
      <c r="GV2411" s="57"/>
      <c r="GW2411" s="57"/>
      <c r="GX2411" s="57"/>
      <c r="GY2411" s="57"/>
      <c r="GZ2411" s="57"/>
      <c r="HA2411" s="57"/>
      <c r="HB2411" s="57"/>
      <c r="HC2411" s="57"/>
      <c r="HD2411" s="57"/>
      <c r="HE2411" s="57"/>
      <c r="HF2411" s="57"/>
      <c r="HG2411" s="57"/>
      <c r="HH2411" s="57"/>
      <c r="HI2411" s="57"/>
      <c r="HJ2411" s="57"/>
      <c r="HK2411" s="57"/>
      <c r="HL2411" s="57"/>
      <c r="HM2411" s="57"/>
      <c r="HN2411" s="57"/>
      <c r="HO2411" s="57"/>
      <c r="HP2411" s="57"/>
      <c r="HQ2411" s="57"/>
      <c r="HR2411" s="57"/>
      <c r="HS2411" s="57"/>
      <c r="HT2411" s="57"/>
      <c r="HU2411" s="57"/>
      <c r="HV2411" s="57"/>
      <c r="HW2411" s="57"/>
      <c r="HX2411" s="57"/>
      <c r="HY2411" s="57"/>
      <c r="HZ2411" s="57"/>
      <c r="IA2411" s="57"/>
      <c r="IB2411" s="57"/>
      <c r="IC2411" s="57"/>
      <c r="ID2411" s="57"/>
      <c r="IE2411" s="57"/>
      <c r="IF2411" s="57"/>
      <c r="IG2411" s="57"/>
      <c r="IH2411" s="57"/>
      <c r="II2411" s="57"/>
      <c r="IJ2411" s="57"/>
      <c r="IK2411" s="57"/>
      <c r="IL2411" s="57"/>
      <c r="IM2411" s="57"/>
      <c r="IN2411" s="57"/>
      <c r="IO2411" s="57"/>
      <c r="IP2411" s="57"/>
      <c r="IQ2411" s="57"/>
      <c r="IR2411" s="57"/>
      <c r="IS2411" s="57"/>
      <c r="IT2411" s="57"/>
      <c r="IU2411" s="57"/>
      <c r="IV2411" s="57"/>
    </row>
    <row r="2412" spans="1:256" x14ac:dyDescent="0.25">
      <c r="A2412" s="58" t="s">
        <v>35</v>
      </c>
      <c r="B2412" s="58" t="s">
        <v>36</v>
      </c>
      <c r="C2412" s="58" t="s">
        <v>37</v>
      </c>
      <c r="D2412" s="58" t="s">
        <v>121</v>
      </c>
      <c r="E2412" s="58" t="s">
        <v>122</v>
      </c>
      <c r="F2412" s="58" t="s">
        <v>123</v>
      </c>
      <c r="G2412" s="58" t="s">
        <v>124</v>
      </c>
      <c r="H2412" s="58" t="s">
        <v>124</v>
      </c>
      <c r="I2412" s="58" t="s">
        <v>42</v>
      </c>
      <c r="J2412" s="58" t="s">
        <v>174</v>
      </c>
      <c r="K2412" s="58" t="s">
        <v>174</v>
      </c>
      <c r="L2412" s="58" t="s">
        <v>43</v>
      </c>
      <c r="M2412" s="58" t="s">
        <v>44</v>
      </c>
      <c r="N2412" s="58" t="s">
        <v>150</v>
      </c>
      <c r="O2412" s="58" t="s">
        <v>42</v>
      </c>
      <c r="P2412" s="58" t="s">
        <v>1152</v>
      </c>
      <c r="Q2412" s="58" t="s">
        <v>176</v>
      </c>
      <c r="R2412" s="58" t="s">
        <v>1316</v>
      </c>
      <c r="S2412" s="57">
        <v>201311</v>
      </c>
      <c r="T2412" s="58" t="s">
        <v>52</v>
      </c>
      <c r="U2412" s="57">
        <v>0</v>
      </c>
      <c r="V2412" s="60">
        <v>118450.63</v>
      </c>
      <c r="W2412" s="58" t="s">
        <v>1152</v>
      </c>
      <c r="X2412" s="58" t="s">
        <v>177</v>
      </c>
      <c r="Y2412" s="58" t="s">
        <v>1152</v>
      </c>
      <c r="Z2412" s="58" t="s">
        <v>48</v>
      </c>
      <c r="AA2412" s="58" t="s">
        <v>129</v>
      </c>
      <c r="AB2412" s="58" t="s">
        <v>42</v>
      </c>
      <c r="AC2412" s="58" t="s">
        <v>1349</v>
      </c>
      <c r="AD2412" s="58" t="s">
        <v>51</v>
      </c>
      <c r="AE2412" s="98" t="s">
        <v>1152</v>
      </c>
      <c r="AF2412" s="98" t="s">
        <v>1152</v>
      </c>
      <c r="AG2412" s="57"/>
      <c r="AH2412" s="57"/>
      <c r="AI2412" s="57"/>
      <c r="AJ2412" s="57"/>
      <c r="AK2412" s="57"/>
      <c r="AL2412" s="57"/>
      <c r="AM2412" s="57"/>
      <c r="AN2412" s="57"/>
      <c r="AO2412" s="57"/>
      <c r="AP2412" s="57"/>
      <c r="AQ2412" s="57"/>
      <c r="AR2412" s="57"/>
      <c r="AS2412" s="57"/>
      <c r="AT2412" s="57"/>
      <c r="AU2412" s="57"/>
      <c r="AV2412" s="57"/>
      <c r="AW2412" s="57"/>
      <c r="AX2412" s="57"/>
      <c r="AY2412" s="57"/>
      <c r="AZ2412" s="57"/>
      <c r="BA2412" s="57"/>
      <c r="BB2412" s="57"/>
      <c r="BC2412" s="57"/>
      <c r="BD2412" s="57"/>
      <c r="BE2412" s="57"/>
      <c r="BF2412" s="57"/>
      <c r="BG2412" s="57"/>
      <c r="BH2412" s="57"/>
      <c r="BI2412" s="57"/>
      <c r="BJ2412" s="57"/>
      <c r="BK2412" s="57"/>
      <c r="BL2412" s="57"/>
      <c r="BM2412" s="57"/>
      <c r="BN2412" s="57"/>
      <c r="BO2412" s="57"/>
      <c r="BP2412" s="57"/>
      <c r="BQ2412" s="57"/>
      <c r="BR2412" s="57"/>
      <c r="BS2412" s="57"/>
      <c r="BT2412" s="57"/>
      <c r="BU2412" s="57"/>
      <c r="BV2412" s="57"/>
      <c r="BW2412" s="57"/>
      <c r="BX2412" s="57"/>
      <c r="BY2412" s="57"/>
      <c r="BZ2412" s="57"/>
      <c r="CA2412" s="57"/>
      <c r="CB2412" s="57"/>
      <c r="CC2412" s="57"/>
      <c r="CD2412" s="57"/>
      <c r="CE2412" s="57"/>
      <c r="CF2412" s="57"/>
      <c r="CG2412" s="57"/>
      <c r="CH2412" s="57"/>
      <c r="CI2412" s="57"/>
      <c r="CJ2412" s="57"/>
      <c r="CK2412" s="57"/>
      <c r="CL2412" s="57"/>
      <c r="CM2412" s="57"/>
      <c r="CN2412" s="57"/>
      <c r="CO2412" s="57"/>
      <c r="CP2412" s="57"/>
      <c r="CQ2412" s="57"/>
      <c r="CR2412" s="57"/>
      <c r="CS2412" s="57"/>
      <c r="CT2412" s="57"/>
      <c r="CU2412" s="57"/>
      <c r="CV2412" s="57"/>
      <c r="CW2412" s="57"/>
      <c r="CX2412" s="57"/>
      <c r="CY2412" s="57"/>
      <c r="CZ2412" s="57"/>
      <c r="DA2412" s="57"/>
      <c r="DB2412" s="57"/>
      <c r="DC2412" s="57"/>
      <c r="DD2412" s="57"/>
      <c r="DE2412" s="57"/>
      <c r="DF2412" s="57"/>
      <c r="DG2412" s="57"/>
      <c r="DH2412" s="57"/>
      <c r="DI2412" s="57"/>
      <c r="DJ2412" s="57"/>
      <c r="DK2412" s="57"/>
      <c r="DL2412" s="57"/>
      <c r="DM2412" s="57"/>
      <c r="DN2412" s="57"/>
      <c r="DO2412" s="57"/>
      <c r="DP2412" s="57"/>
      <c r="DQ2412" s="57"/>
      <c r="DR2412" s="57"/>
      <c r="DS2412" s="57"/>
      <c r="DT2412" s="57"/>
      <c r="DU2412" s="57"/>
      <c r="DV2412" s="57"/>
      <c r="DW2412" s="57"/>
      <c r="DX2412" s="57"/>
      <c r="DY2412" s="57"/>
      <c r="DZ2412" s="57"/>
      <c r="EA2412" s="57"/>
      <c r="EB2412" s="57"/>
      <c r="EC2412" s="57"/>
      <c r="ED2412" s="57"/>
      <c r="EE2412" s="57"/>
      <c r="EF2412" s="57"/>
      <c r="EG2412" s="57"/>
      <c r="EH2412" s="57"/>
      <c r="EI2412" s="57"/>
      <c r="EJ2412" s="57"/>
      <c r="EK2412" s="57"/>
      <c r="EL2412" s="57"/>
      <c r="EM2412" s="57"/>
      <c r="EN2412" s="57"/>
      <c r="EO2412" s="57"/>
      <c r="EP2412" s="57"/>
      <c r="EQ2412" s="57"/>
      <c r="ER2412" s="57"/>
      <c r="ES2412" s="57"/>
      <c r="ET2412" s="57"/>
      <c r="EU2412" s="57"/>
      <c r="EV2412" s="57"/>
      <c r="EW2412" s="57"/>
      <c r="EX2412" s="57"/>
      <c r="EY2412" s="57"/>
      <c r="EZ2412" s="57"/>
      <c r="FA2412" s="57"/>
      <c r="FB2412" s="57"/>
      <c r="FC2412" s="57"/>
      <c r="FD2412" s="57"/>
      <c r="FE2412" s="57"/>
      <c r="FF2412" s="57"/>
      <c r="FG2412" s="57"/>
      <c r="FH2412" s="57"/>
      <c r="FI2412" s="57"/>
      <c r="FJ2412" s="57"/>
      <c r="FK2412" s="57"/>
      <c r="FL2412" s="57"/>
      <c r="FM2412" s="57"/>
      <c r="FN2412" s="57"/>
      <c r="FO2412" s="57"/>
      <c r="FP2412" s="57"/>
      <c r="FQ2412" s="57"/>
      <c r="FR2412" s="57"/>
      <c r="FS2412" s="57"/>
      <c r="FT2412" s="57"/>
      <c r="FU2412" s="57"/>
      <c r="FV2412" s="57"/>
      <c r="FW2412" s="57"/>
      <c r="FX2412" s="57"/>
      <c r="FY2412" s="57"/>
      <c r="FZ2412" s="57"/>
      <c r="GA2412" s="57"/>
      <c r="GB2412" s="57"/>
      <c r="GC2412" s="57"/>
      <c r="GD2412" s="57"/>
      <c r="GE2412" s="57"/>
      <c r="GF2412" s="57"/>
      <c r="GG2412" s="57"/>
      <c r="GH2412" s="57"/>
      <c r="GI2412" s="57"/>
      <c r="GJ2412" s="57"/>
      <c r="GK2412" s="57"/>
      <c r="GL2412" s="57"/>
      <c r="GM2412" s="57"/>
      <c r="GN2412" s="57"/>
      <c r="GO2412" s="57"/>
      <c r="GP2412" s="57"/>
      <c r="GQ2412" s="57"/>
      <c r="GR2412" s="57"/>
      <c r="GS2412" s="57"/>
      <c r="GT2412" s="57"/>
      <c r="GU2412" s="57"/>
      <c r="GV2412" s="57"/>
      <c r="GW2412" s="57"/>
      <c r="GX2412" s="57"/>
      <c r="GY2412" s="57"/>
      <c r="GZ2412" s="57"/>
      <c r="HA2412" s="57"/>
      <c r="HB2412" s="57"/>
      <c r="HC2412" s="57"/>
      <c r="HD2412" s="57"/>
      <c r="HE2412" s="57"/>
      <c r="HF2412" s="57"/>
      <c r="HG2412" s="57"/>
      <c r="HH2412" s="57"/>
      <c r="HI2412" s="57"/>
      <c r="HJ2412" s="57"/>
      <c r="HK2412" s="57"/>
      <c r="HL2412" s="57"/>
      <c r="HM2412" s="57"/>
      <c r="HN2412" s="57"/>
      <c r="HO2412" s="57"/>
      <c r="HP2412" s="57"/>
      <c r="HQ2412" s="57"/>
      <c r="HR2412" s="57"/>
      <c r="HS2412" s="57"/>
      <c r="HT2412" s="57"/>
      <c r="HU2412" s="57"/>
      <c r="HV2412" s="57"/>
      <c r="HW2412" s="57"/>
      <c r="HX2412" s="57"/>
      <c r="HY2412" s="57"/>
      <c r="HZ2412" s="57"/>
      <c r="IA2412" s="57"/>
      <c r="IB2412" s="57"/>
      <c r="IC2412" s="57"/>
      <c r="ID2412" s="57"/>
      <c r="IE2412" s="57"/>
      <c r="IF2412" s="57"/>
      <c r="IG2412" s="57"/>
      <c r="IH2412" s="57"/>
      <c r="II2412" s="57"/>
      <c r="IJ2412" s="57"/>
      <c r="IK2412" s="57"/>
      <c r="IL2412" s="57"/>
      <c r="IM2412" s="57"/>
      <c r="IN2412" s="57"/>
      <c r="IO2412" s="57"/>
      <c r="IP2412" s="57"/>
      <c r="IQ2412" s="57"/>
      <c r="IR2412" s="57"/>
      <c r="IS2412" s="57"/>
      <c r="IT2412" s="57"/>
      <c r="IU2412" s="57"/>
      <c r="IV2412" s="57"/>
    </row>
    <row r="2413" spans="1:256" x14ac:dyDescent="0.25">
      <c r="A2413" s="58" t="s">
        <v>35</v>
      </c>
      <c r="B2413" s="58" t="s">
        <v>36</v>
      </c>
      <c r="C2413" s="58" t="s">
        <v>37</v>
      </c>
      <c r="D2413" s="58" t="s">
        <v>121</v>
      </c>
      <c r="E2413" s="58" t="s">
        <v>122</v>
      </c>
      <c r="F2413" s="58" t="s">
        <v>123</v>
      </c>
      <c r="G2413" s="58" t="s">
        <v>124</v>
      </c>
      <c r="H2413" s="58" t="s">
        <v>124</v>
      </c>
      <c r="I2413" s="58" t="s">
        <v>42</v>
      </c>
      <c r="J2413" s="58" t="s">
        <v>532</v>
      </c>
      <c r="K2413" s="58" t="s">
        <v>532</v>
      </c>
      <c r="L2413" s="58" t="s">
        <v>43</v>
      </c>
      <c r="M2413" s="58" t="s">
        <v>44</v>
      </c>
      <c r="N2413" s="58" t="s">
        <v>150</v>
      </c>
      <c r="O2413" s="58" t="s">
        <v>42</v>
      </c>
      <c r="P2413" s="58" t="s">
        <v>1152</v>
      </c>
      <c r="Q2413" s="58" t="s">
        <v>176</v>
      </c>
      <c r="R2413" s="58" t="s">
        <v>1316</v>
      </c>
      <c r="S2413" s="57">
        <v>201311</v>
      </c>
      <c r="T2413" s="58" t="s">
        <v>52</v>
      </c>
      <c r="U2413" s="57">
        <v>0</v>
      </c>
      <c r="V2413" s="60">
        <v>28831.919999999998</v>
      </c>
      <c r="W2413" s="58" t="s">
        <v>1152</v>
      </c>
      <c r="X2413" s="58" t="s">
        <v>177</v>
      </c>
      <c r="Y2413" s="58" t="s">
        <v>1152</v>
      </c>
      <c r="Z2413" s="58" t="s">
        <v>48</v>
      </c>
      <c r="AA2413" s="58" t="s">
        <v>129</v>
      </c>
      <c r="AB2413" s="58" t="s">
        <v>42</v>
      </c>
      <c r="AC2413" s="58" t="s">
        <v>1349</v>
      </c>
      <c r="AD2413" s="58" t="s">
        <v>51</v>
      </c>
      <c r="AE2413" s="98" t="s">
        <v>1152</v>
      </c>
      <c r="AF2413" s="98" t="s">
        <v>1152</v>
      </c>
      <c r="AG2413" s="57"/>
      <c r="AH2413" s="57"/>
      <c r="AI2413" s="57"/>
      <c r="AJ2413" s="57"/>
      <c r="AK2413" s="57"/>
      <c r="AL2413" s="57"/>
      <c r="AM2413" s="57"/>
      <c r="AN2413" s="57"/>
      <c r="AO2413" s="57"/>
      <c r="AP2413" s="57"/>
      <c r="AQ2413" s="57"/>
      <c r="AR2413" s="57"/>
      <c r="AS2413" s="57"/>
      <c r="AT2413" s="57"/>
      <c r="AU2413" s="57"/>
      <c r="AV2413" s="57"/>
      <c r="AW2413" s="57"/>
      <c r="AX2413" s="57"/>
      <c r="AY2413" s="57"/>
      <c r="AZ2413" s="57"/>
      <c r="BA2413" s="57"/>
      <c r="BB2413" s="57"/>
      <c r="BC2413" s="57"/>
      <c r="BD2413" s="57"/>
      <c r="BE2413" s="57"/>
      <c r="BF2413" s="57"/>
      <c r="BG2413" s="57"/>
      <c r="BH2413" s="57"/>
      <c r="BI2413" s="57"/>
      <c r="BJ2413" s="57"/>
      <c r="BK2413" s="57"/>
      <c r="BL2413" s="57"/>
      <c r="BM2413" s="57"/>
      <c r="BN2413" s="57"/>
      <c r="BO2413" s="57"/>
      <c r="BP2413" s="57"/>
      <c r="BQ2413" s="57"/>
      <c r="BR2413" s="57"/>
      <c r="BS2413" s="57"/>
      <c r="BT2413" s="57"/>
      <c r="BU2413" s="57"/>
      <c r="BV2413" s="57"/>
      <c r="BW2413" s="57"/>
      <c r="BX2413" s="57"/>
      <c r="BY2413" s="57"/>
      <c r="BZ2413" s="57"/>
      <c r="CA2413" s="57"/>
      <c r="CB2413" s="57"/>
      <c r="CC2413" s="57"/>
      <c r="CD2413" s="57"/>
      <c r="CE2413" s="57"/>
      <c r="CF2413" s="57"/>
      <c r="CG2413" s="57"/>
      <c r="CH2413" s="57"/>
      <c r="CI2413" s="57"/>
      <c r="CJ2413" s="57"/>
      <c r="CK2413" s="57"/>
      <c r="CL2413" s="57"/>
      <c r="CM2413" s="57"/>
      <c r="CN2413" s="57"/>
      <c r="CO2413" s="57"/>
      <c r="CP2413" s="57"/>
      <c r="CQ2413" s="57"/>
      <c r="CR2413" s="57"/>
      <c r="CS2413" s="57"/>
      <c r="CT2413" s="57"/>
      <c r="CU2413" s="57"/>
      <c r="CV2413" s="57"/>
      <c r="CW2413" s="57"/>
      <c r="CX2413" s="57"/>
      <c r="CY2413" s="57"/>
      <c r="CZ2413" s="57"/>
      <c r="DA2413" s="57"/>
      <c r="DB2413" s="57"/>
      <c r="DC2413" s="57"/>
      <c r="DD2413" s="57"/>
      <c r="DE2413" s="57"/>
      <c r="DF2413" s="57"/>
      <c r="DG2413" s="57"/>
      <c r="DH2413" s="57"/>
      <c r="DI2413" s="57"/>
      <c r="DJ2413" s="57"/>
      <c r="DK2413" s="57"/>
      <c r="DL2413" s="57"/>
      <c r="DM2413" s="57"/>
      <c r="DN2413" s="57"/>
      <c r="DO2413" s="57"/>
      <c r="DP2413" s="57"/>
      <c r="DQ2413" s="57"/>
      <c r="DR2413" s="57"/>
      <c r="DS2413" s="57"/>
      <c r="DT2413" s="57"/>
      <c r="DU2413" s="57"/>
      <c r="DV2413" s="57"/>
      <c r="DW2413" s="57"/>
      <c r="DX2413" s="57"/>
      <c r="DY2413" s="57"/>
      <c r="DZ2413" s="57"/>
      <c r="EA2413" s="57"/>
      <c r="EB2413" s="57"/>
      <c r="EC2413" s="57"/>
      <c r="ED2413" s="57"/>
      <c r="EE2413" s="57"/>
      <c r="EF2413" s="57"/>
      <c r="EG2413" s="57"/>
      <c r="EH2413" s="57"/>
      <c r="EI2413" s="57"/>
      <c r="EJ2413" s="57"/>
      <c r="EK2413" s="57"/>
      <c r="EL2413" s="57"/>
      <c r="EM2413" s="57"/>
      <c r="EN2413" s="57"/>
      <c r="EO2413" s="57"/>
      <c r="EP2413" s="57"/>
      <c r="EQ2413" s="57"/>
      <c r="ER2413" s="57"/>
      <c r="ES2413" s="57"/>
      <c r="ET2413" s="57"/>
      <c r="EU2413" s="57"/>
      <c r="EV2413" s="57"/>
      <c r="EW2413" s="57"/>
      <c r="EX2413" s="57"/>
      <c r="EY2413" s="57"/>
      <c r="EZ2413" s="57"/>
      <c r="FA2413" s="57"/>
      <c r="FB2413" s="57"/>
      <c r="FC2413" s="57"/>
      <c r="FD2413" s="57"/>
      <c r="FE2413" s="57"/>
      <c r="FF2413" s="57"/>
      <c r="FG2413" s="57"/>
      <c r="FH2413" s="57"/>
      <c r="FI2413" s="57"/>
      <c r="FJ2413" s="57"/>
      <c r="FK2413" s="57"/>
      <c r="FL2413" s="57"/>
      <c r="FM2413" s="57"/>
      <c r="FN2413" s="57"/>
      <c r="FO2413" s="57"/>
      <c r="FP2413" s="57"/>
      <c r="FQ2413" s="57"/>
      <c r="FR2413" s="57"/>
      <c r="FS2413" s="57"/>
      <c r="FT2413" s="57"/>
      <c r="FU2413" s="57"/>
      <c r="FV2413" s="57"/>
      <c r="FW2413" s="57"/>
      <c r="FX2413" s="57"/>
      <c r="FY2413" s="57"/>
      <c r="FZ2413" s="57"/>
      <c r="GA2413" s="57"/>
      <c r="GB2413" s="57"/>
      <c r="GC2413" s="57"/>
      <c r="GD2413" s="57"/>
      <c r="GE2413" s="57"/>
      <c r="GF2413" s="57"/>
      <c r="GG2413" s="57"/>
      <c r="GH2413" s="57"/>
      <c r="GI2413" s="57"/>
      <c r="GJ2413" s="57"/>
      <c r="GK2413" s="57"/>
      <c r="GL2413" s="57"/>
      <c r="GM2413" s="57"/>
      <c r="GN2413" s="57"/>
      <c r="GO2413" s="57"/>
      <c r="GP2413" s="57"/>
      <c r="GQ2413" s="57"/>
      <c r="GR2413" s="57"/>
      <c r="GS2413" s="57"/>
      <c r="GT2413" s="57"/>
      <c r="GU2413" s="57"/>
      <c r="GV2413" s="57"/>
      <c r="GW2413" s="57"/>
      <c r="GX2413" s="57"/>
      <c r="GY2413" s="57"/>
      <c r="GZ2413" s="57"/>
      <c r="HA2413" s="57"/>
      <c r="HB2413" s="57"/>
      <c r="HC2413" s="57"/>
      <c r="HD2413" s="57"/>
      <c r="HE2413" s="57"/>
      <c r="HF2413" s="57"/>
      <c r="HG2413" s="57"/>
      <c r="HH2413" s="57"/>
      <c r="HI2413" s="57"/>
      <c r="HJ2413" s="57"/>
      <c r="HK2413" s="57"/>
      <c r="HL2413" s="57"/>
      <c r="HM2413" s="57"/>
      <c r="HN2413" s="57"/>
      <c r="HO2413" s="57"/>
      <c r="HP2413" s="57"/>
      <c r="HQ2413" s="57"/>
      <c r="HR2413" s="57"/>
      <c r="HS2413" s="57"/>
      <c r="HT2413" s="57"/>
      <c r="HU2413" s="57"/>
      <c r="HV2413" s="57"/>
      <c r="HW2413" s="57"/>
      <c r="HX2413" s="57"/>
      <c r="HY2413" s="57"/>
      <c r="HZ2413" s="57"/>
      <c r="IA2413" s="57"/>
      <c r="IB2413" s="57"/>
      <c r="IC2413" s="57"/>
      <c r="ID2413" s="57"/>
      <c r="IE2413" s="57"/>
      <c r="IF2413" s="57"/>
      <c r="IG2413" s="57"/>
      <c r="IH2413" s="57"/>
      <c r="II2413" s="57"/>
      <c r="IJ2413" s="57"/>
      <c r="IK2413" s="57"/>
      <c r="IL2413" s="57"/>
      <c r="IM2413" s="57"/>
      <c r="IN2413" s="57"/>
      <c r="IO2413" s="57"/>
      <c r="IP2413" s="57"/>
      <c r="IQ2413" s="57"/>
      <c r="IR2413" s="57"/>
      <c r="IS2413" s="57"/>
      <c r="IT2413" s="57"/>
      <c r="IU2413" s="57"/>
      <c r="IV2413" s="57"/>
    </row>
    <row r="2414" spans="1:256" x14ac:dyDescent="0.25">
      <c r="A2414" s="58" t="s">
        <v>35</v>
      </c>
      <c r="B2414" s="58" t="s">
        <v>36</v>
      </c>
      <c r="C2414" s="58" t="s">
        <v>37</v>
      </c>
      <c r="D2414" s="58" t="s">
        <v>121</v>
      </c>
      <c r="E2414" s="58" t="s">
        <v>122</v>
      </c>
      <c r="F2414" s="58" t="s">
        <v>123</v>
      </c>
      <c r="G2414" s="58" t="s">
        <v>124</v>
      </c>
      <c r="H2414" s="58" t="s">
        <v>124</v>
      </c>
      <c r="I2414" s="58" t="s">
        <v>42</v>
      </c>
      <c r="J2414" s="58" t="s">
        <v>182</v>
      </c>
      <c r="K2414" s="58" t="s">
        <v>182</v>
      </c>
      <c r="L2414" s="58" t="s">
        <v>43</v>
      </c>
      <c r="M2414" s="58" t="s">
        <v>44</v>
      </c>
      <c r="N2414" s="58" t="s">
        <v>150</v>
      </c>
      <c r="O2414" s="58" t="s">
        <v>42</v>
      </c>
      <c r="P2414" s="58" t="s">
        <v>1152</v>
      </c>
      <c r="Q2414" s="58" t="s">
        <v>176</v>
      </c>
      <c r="R2414" s="58" t="s">
        <v>1316</v>
      </c>
      <c r="S2414" s="57">
        <v>201311</v>
      </c>
      <c r="T2414" s="58" t="s">
        <v>52</v>
      </c>
      <c r="U2414" s="57">
        <v>0</v>
      </c>
      <c r="V2414" s="60">
        <v>224043.13</v>
      </c>
      <c r="W2414" s="58" t="s">
        <v>1152</v>
      </c>
      <c r="X2414" s="58" t="s">
        <v>177</v>
      </c>
      <c r="Y2414" s="58" t="s">
        <v>1152</v>
      </c>
      <c r="Z2414" s="58" t="s">
        <v>48</v>
      </c>
      <c r="AA2414" s="58" t="s">
        <v>129</v>
      </c>
      <c r="AB2414" s="58" t="s">
        <v>42</v>
      </c>
      <c r="AC2414" s="58" t="s">
        <v>1349</v>
      </c>
      <c r="AD2414" s="58" t="s">
        <v>51</v>
      </c>
      <c r="AE2414" s="98" t="s">
        <v>1152</v>
      </c>
      <c r="AF2414" s="98" t="s">
        <v>1152</v>
      </c>
      <c r="AG2414" s="57"/>
      <c r="AH2414" s="57"/>
      <c r="AI2414" s="57"/>
      <c r="AJ2414" s="57"/>
      <c r="AK2414" s="57"/>
      <c r="AL2414" s="57"/>
      <c r="AM2414" s="57"/>
      <c r="AN2414" s="57"/>
      <c r="AO2414" s="57"/>
      <c r="AP2414" s="57"/>
      <c r="AQ2414" s="57"/>
      <c r="AR2414" s="57"/>
      <c r="AS2414" s="57"/>
      <c r="AT2414" s="57"/>
      <c r="AU2414" s="57"/>
      <c r="AV2414" s="57"/>
      <c r="AW2414" s="57"/>
      <c r="AX2414" s="57"/>
      <c r="AY2414" s="57"/>
      <c r="AZ2414" s="57"/>
      <c r="BA2414" s="57"/>
      <c r="BB2414" s="57"/>
      <c r="BC2414" s="57"/>
      <c r="BD2414" s="57"/>
      <c r="BE2414" s="57"/>
      <c r="BF2414" s="57"/>
      <c r="BG2414" s="57"/>
      <c r="BH2414" s="57"/>
      <c r="BI2414" s="57"/>
      <c r="BJ2414" s="57"/>
      <c r="BK2414" s="57"/>
      <c r="BL2414" s="57"/>
      <c r="BM2414" s="57"/>
      <c r="BN2414" s="57"/>
      <c r="BO2414" s="57"/>
      <c r="BP2414" s="57"/>
      <c r="BQ2414" s="57"/>
      <c r="BR2414" s="57"/>
      <c r="BS2414" s="57"/>
      <c r="BT2414" s="57"/>
      <c r="BU2414" s="57"/>
      <c r="BV2414" s="57"/>
      <c r="BW2414" s="57"/>
      <c r="BX2414" s="57"/>
      <c r="BY2414" s="57"/>
      <c r="BZ2414" s="57"/>
      <c r="CA2414" s="57"/>
      <c r="CB2414" s="57"/>
      <c r="CC2414" s="57"/>
      <c r="CD2414" s="57"/>
      <c r="CE2414" s="57"/>
      <c r="CF2414" s="57"/>
      <c r="CG2414" s="57"/>
      <c r="CH2414" s="57"/>
      <c r="CI2414" s="57"/>
      <c r="CJ2414" s="57"/>
      <c r="CK2414" s="57"/>
      <c r="CL2414" s="57"/>
      <c r="CM2414" s="57"/>
      <c r="CN2414" s="57"/>
      <c r="CO2414" s="57"/>
      <c r="CP2414" s="57"/>
      <c r="CQ2414" s="57"/>
      <c r="CR2414" s="57"/>
      <c r="CS2414" s="57"/>
      <c r="CT2414" s="57"/>
      <c r="CU2414" s="57"/>
      <c r="CV2414" s="57"/>
      <c r="CW2414" s="57"/>
      <c r="CX2414" s="57"/>
      <c r="CY2414" s="57"/>
      <c r="CZ2414" s="57"/>
      <c r="DA2414" s="57"/>
      <c r="DB2414" s="57"/>
      <c r="DC2414" s="57"/>
      <c r="DD2414" s="57"/>
      <c r="DE2414" s="57"/>
      <c r="DF2414" s="57"/>
      <c r="DG2414" s="57"/>
      <c r="DH2414" s="57"/>
      <c r="DI2414" s="57"/>
      <c r="DJ2414" s="57"/>
      <c r="DK2414" s="57"/>
      <c r="DL2414" s="57"/>
      <c r="DM2414" s="57"/>
      <c r="DN2414" s="57"/>
      <c r="DO2414" s="57"/>
      <c r="DP2414" s="57"/>
      <c r="DQ2414" s="57"/>
      <c r="DR2414" s="57"/>
      <c r="DS2414" s="57"/>
      <c r="DT2414" s="57"/>
      <c r="DU2414" s="57"/>
      <c r="DV2414" s="57"/>
      <c r="DW2414" s="57"/>
      <c r="DX2414" s="57"/>
      <c r="DY2414" s="57"/>
      <c r="DZ2414" s="57"/>
      <c r="EA2414" s="57"/>
      <c r="EB2414" s="57"/>
      <c r="EC2414" s="57"/>
      <c r="ED2414" s="57"/>
      <c r="EE2414" s="57"/>
      <c r="EF2414" s="57"/>
      <c r="EG2414" s="57"/>
      <c r="EH2414" s="57"/>
      <c r="EI2414" s="57"/>
      <c r="EJ2414" s="57"/>
      <c r="EK2414" s="57"/>
      <c r="EL2414" s="57"/>
      <c r="EM2414" s="57"/>
      <c r="EN2414" s="57"/>
      <c r="EO2414" s="57"/>
      <c r="EP2414" s="57"/>
      <c r="EQ2414" s="57"/>
      <c r="ER2414" s="57"/>
      <c r="ES2414" s="57"/>
      <c r="ET2414" s="57"/>
      <c r="EU2414" s="57"/>
      <c r="EV2414" s="57"/>
      <c r="EW2414" s="57"/>
      <c r="EX2414" s="57"/>
      <c r="EY2414" s="57"/>
      <c r="EZ2414" s="57"/>
      <c r="FA2414" s="57"/>
      <c r="FB2414" s="57"/>
      <c r="FC2414" s="57"/>
      <c r="FD2414" s="57"/>
      <c r="FE2414" s="57"/>
      <c r="FF2414" s="57"/>
      <c r="FG2414" s="57"/>
      <c r="FH2414" s="57"/>
      <c r="FI2414" s="57"/>
      <c r="FJ2414" s="57"/>
      <c r="FK2414" s="57"/>
      <c r="FL2414" s="57"/>
      <c r="FM2414" s="57"/>
      <c r="FN2414" s="57"/>
      <c r="FO2414" s="57"/>
      <c r="FP2414" s="57"/>
      <c r="FQ2414" s="57"/>
      <c r="FR2414" s="57"/>
      <c r="FS2414" s="57"/>
      <c r="FT2414" s="57"/>
      <c r="FU2414" s="57"/>
      <c r="FV2414" s="57"/>
      <c r="FW2414" s="57"/>
      <c r="FX2414" s="57"/>
      <c r="FY2414" s="57"/>
      <c r="FZ2414" s="57"/>
      <c r="GA2414" s="57"/>
      <c r="GB2414" s="57"/>
      <c r="GC2414" s="57"/>
      <c r="GD2414" s="57"/>
      <c r="GE2414" s="57"/>
      <c r="GF2414" s="57"/>
      <c r="GG2414" s="57"/>
      <c r="GH2414" s="57"/>
      <c r="GI2414" s="57"/>
      <c r="GJ2414" s="57"/>
      <c r="GK2414" s="57"/>
      <c r="GL2414" s="57"/>
      <c r="GM2414" s="57"/>
      <c r="GN2414" s="57"/>
      <c r="GO2414" s="57"/>
      <c r="GP2414" s="57"/>
      <c r="GQ2414" s="57"/>
      <c r="GR2414" s="57"/>
      <c r="GS2414" s="57"/>
      <c r="GT2414" s="57"/>
      <c r="GU2414" s="57"/>
      <c r="GV2414" s="57"/>
      <c r="GW2414" s="57"/>
      <c r="GX2414" s="57"/>
      <c r="GY2414" s="57"/>
      <c r="GZ2414" s="57"/>
      <c r="HA2414" s="57"/>
      <c r="HB2414" s="57"/>
      <c r="HC2414" s="57"/>
      <c r="HD2414" s="57"/>
      <c r="HE2414" s="57"/>
      <c r="HF2414" s="57"/>
      <c r="HG2414" s="57"/>
      <c r="HH2414" s="57"/>
      <c r="HI2414" s="57"/>
      <c r="HJ2414" s="57"/>
      <c r="HK2414" s="57"/>
      <c r="HL2414" s="57"/>
      <c r="HM2414" s="57"/>
      <c r="HN2414" s="57"/>
      <c r="HO2414" s="57"/>
      <c r="HP2414" s="57"/>
      <c r="HQ2414" s="57"/>
      <c r="HR2414" s="57"/>
      <c r="HS2414" s="57"/>
      <c r="HT2414" s="57"/>
      <c r="HU2414" s="57"/>
      <c r="HV2414" s="57"/>
      <c r="HW2414" s="57"/>
      <c r="HX2414" s="57"/>
      <c r="HY2414" s="57"/>
      <c r="HZ2414" s="57"/>
      <c r="IA2414" s="57"/>
      <c r="IB2414" s="57"/>
      <c r="IC2414" s="57"/>
      <c r="ID2414" s="57"/>
      <c r="IE2414" s="57"/>
      <c r="IF2414" s="57"/>
      <c r="IG2414" s="57"/>
      <c r="IH2414" s="57"/>
      <c r="II2414" s="57"/>
      <c r="IJ2414" s="57"/>
      <c r="IK2414" s="57"/>
      <c r="IL2414" s="57"/>
      <c r="IM2414" s="57"/>
      <c r="IN2414" s="57"/>
      <c r="IO2414" s="57"/>
      <c r="IP2414" s="57"/>
      <c r="IQ2414" s="57"/>
      <c r="IR2414" s="57"/>
      <c r="IS2414" s="57"/>
      <c r="IT2414" s="57"/>
      <c r="IU2414" s="57"/>
      <c r="IV2414" s="57"/>
    </row>
    <row r="2415" spans="1:256" x14ac:dyDescent="0.25">
      <c r="A2415" s="58" t="s">
        <v>35</v>
      </c>
      <c r="B2415" s="58" t="s">
        <v>36</v>
      </c>
      <c r="C2415" s="58" t="s">
        <v>37</v>
      </c>
      <c r="D2415" s="58" t="s">
        <v>121</v>
      </c>
      <c r="E2415" s="58" t="s">
        <v>122</v>
      </c>
      <c r="F2415" s="58" t="s">
        <v>123</v>
      </c>
      <c r="G2415" s="58" t="s">
        <v>124</v>
      </c>
      <c r="H2415" s="58" t="s">
        <v>124</v>
      </c>
      <c r="I2415" s="58" t="s">
        <v>42</v>
      </c>
      <c r="J2415" s="58" t="s">
        <v>182</v>
      </c>
      <c r="K2415" s="58" t="s">
        <v>182</v>
      </c>
      <c r="L2415" s="58" t="s">
        <v>43</v>
      </c>
      <c r="M2415" s="58" t="s">
        <v>44</v>
      </c>
      <c r="N2415" s="58" t="s">
        <v>180</v>
      </c>
      <c r="O2415" s="58" t="s">
        <v>42</v>
      </c>
      <c r="P2415" s="58" t="s">
        <v>1152</v>
      </c>
      <c r="Q2415" s="58" t="s">
        <v>176</v>
      </c>
      <c r="R2415" s="58" t="s">
        <v>1316</v>
      </c>
      <c r="S2415" s="57">
        <v>201311</v>
      </c>
      <c r="T2415" s="58" t="s">
        <v>52</v>
      </c>
      <c r="U2415" s="57">
        <v>0</v>
      </c>
      <c r="V2415" s="60">
        <v>402025.24</v>
      </c>
      <c r="W2415" s="58" t="s">
        <v>1152</v>
      </c>
      <c r="X2415" s="58" t="s">
        <v>177</v>
      </c>
      <c r="Y2415" s="58" t="s">
        <v>1152</v>
      </c>
      <c r="Z2415" s="58" t="s">
        <v>48</v>
      </c>
      <c r="AA2415" s="58" t="s">
        <v>129</v>
      </c>
      <c r="AB2415" s="58" t="s">
        <v>42</v>
      </c>
      <c r="AC2415" s="58" t="s">
        <v>1349</v>
      </c>
      <c r="AD2415" s="58" t="s">
        <v>51</v>
      </c>
      <c r="AE2415" s="98" t="s">
        <v>1152</v>
      </c>
      <c r="AF2415" s="98" t="s">
        <v>1152</v>
      </c>
      <c r="AG2415" s="57"/>
      <c r="AH2415" s="57"/>
      <c r="AI2415" s="57"/>
      <c r="AJ2415" s="57"/>
      <c r="AK2415" s="57"/>
      <c r="AL2415" s="57"/>
      <c r="AM2415" s="57"/>
      <c r="AN2415" s="57"/>
      <c r="AO2415" s="57"/>
      <c r="AP2415" s="57"/>
      <c r="AQ2415" s="57"/>
      <c r="AR2415" s="57"/>
      <c r="AS2415" s="57"/>
      <c r="AT2415" s="57"/>
      <c r="AU2415" s="57"/>
      <c r="AV2415" s="57"/>
      <c r="AW2415" s="57"/>
      <c r="AX2415" s="57"/>
      <c r="AY2415" s="57"/>
      <c r="AZ2415" s="57"/>
      <c r="BA2415" s="57"/>
      <c r="BB2415" s="57"/>
      <c r="BC2415" s="57"/>
      <c r="BD2415" s="57"/>
      <c r="BE2415" s="57"/>
      <c r="BF2415" s="57"/>
      <c r="BG2415" s="57"/>
      <c r="BH2415" s="57"/>
      <c r="BI2415" s="57"/>
      <c r="BJ2415" s="57"/>
      <c r="BK2415" s="57"/>
      <c r="BL2415" s="57"/>
      <c r="BM2415" s="57"/>
      <c r="BN2415" s="57"/>
      <c r="BO2415" s="57"/>
      <c r="BP2415" s="57"/>
      <c r="BQ2415" s="57"/>
      <c r="BR2415" s="57"/>
      <c r="BS2415" s="57"/>
      <c r="BT2415" s="57"/>
      <c r="BU2415" s="57"/>
      <c r="BV2415" s="57"/>
      <c r="BW2415" s="57"/>
      <c r="BX2415" s="57"/>
      <c r="BY2415" s="57"/>
      <c r="BZ2415" s="57"/>
      <c r="CA2415" s="57"/>
      <c r="CB2415" s="57"/>
      <c r="CC2415" s="57"/>
      <c r="CD2415" s="57"/>
      <c r="CE2415" s="57"/>
      <c r="CF2415" s="57"/>
      <c r="CG2415" s="57"/>
      <c r="CH2415" s="57"/>
      <c r="CI2415" s="57"/>
      <c r="CJ2415" s="57"/>
      <c r="CK2415" s="57"/>
      <c r="CL2415" s="57"/>
      <c r="CM2415" s="57"/>
      <c r="CN2415" s="57"/>
      <c r="CO2415" s="57"/>
      <c r="CP2415" s="57"/>
      <c r="CQ2415" s="57"/>
      <c r="CR2415" s="57"/>
      <c r="CS2415" s="57"/>
      <c r="CT2415" s="57"/>
      <c r="CU2415" s="57"/>
      <c r="CV2415" s="57"/>
      <c r="CW2415" s="57"/>
      <c r="CX2415" s="57"/>
      <c r="CY2415" s="57"/>
      <c r="CZ2415" s="57"/>
      <c r="DA2415" s="57"/>
      <c r="DB2415" s="57"/>
      <c r="DC2415" s="57"/>
      <c r="DD2415" s="57"/>
      <c r="DE2415" s="57"/>
      <c r="DF2415" s="57"/>
      <c r="DG2415" s="57"/>
      <c r="DH2415" s="57"/>
      <c r="DI2415" s="57"/>
      <c r="DJ2415" s="57"/>
      <c r="DK2415" s="57"/>
      <c r="DL2415" s="57"/>
      <c r="DM2415" s="57"/>
      <c r="DN2415" s="57"/>
      <c r="DO2415" s="57"/>
      <c r="DP2415" s="57"/>
      <c r="DQ2415" s="57"/>
      <c r="DR2415" s="57"/>
      <c r="DS2415" s="57"/>
      <c r="DT2415" s="57"/>
      <c r="DU2415" s="57"/>
      <c r="DV2415" s="57"/>
      <c r="DW2415" s="57"/>
      <c r="DX2415" s="57"/>
      <c r="DY2415" s="57"/>
      <c r="DZ2415" s="57"/>
      <c r="EA2415" s="57"/>
      <c r="EB2415" s="57"/>
      <c r="EC2415" s="57"/>
      <c r="ED2415" s="57"/>
      <c r="EE2415" s="57"/>
      <c r="EF2415" s="57"/>
      <c r="EG2415" s="57"/>
      <c r="EH2415" s="57"/>
      <c r="EI2415" s="57"/>
      <c r="EJ2415" s="57"/>
      <c r="EK2415" s="57"/>
      <c r="EL2415" s="57"/>
      <c r="EM2415" s="57"/>
      <c r="EN2415" s="57"/>
      <c r="EO2415" s="57"/>
      <c r="EP2415" s="57"/>
      <c r="EQ2415" s="57"/>
      <c r="ER2415" s="57"/>
      <c r="ES2415" s="57"/>
      <c r="ET2415" s="57"/>
      <c r="EU2415" s="57"/>
      <c r="EV2415" s="57"/>
      <c r="EW2415" s="57"/>
      <c r="EX2415" s="57"/>
      <c r="EY2415" s="57"/>
      <c r="EZ2415" s="57"/>
      <c r="FA2415" s="57"/>
      <c r="FB2415" s="57"/>
      <c r="FC2415" s="57"/>
      <c r="FD2415" s="57"/>
      <c r="FE2415" s="57"/>
      <c r="FF2415" s="57"/>
      <c r="FG2415" s="57"/>
      <c r="FH2415" s="57"/>
      <c r="FI2415" s="57"/>
      <c r="FJ2415" s="57"/>
      <c r="FK2415" s="57"/>
      <c r="FL2415" s="57"/>
      <c r="FM2415" s="57"/>
      <c r="FN2415" s="57"/>
      <c r="FO2415" s="57"/>
      <c r="FP2415" s="57"/>
      <c r="FQ2415" s="57"/>
      <c r="FR2415" s="57"/>
      <c r="FS2415" s="57"/>
      <c r="FT2415" s="57"/>
      <c r="FU2415" s="57"/>
      <c r="FV2415" s="57"/>
      <c r="FW2415" s="57"/>
      <c r="FX2415" s="57"/>
      <c r="FY2415" s="57"/>
      <c r="FZ2415" s="57"/>
      <c r="GA2415" s="57"/>
      <c r="GB2415" s="57"/>
      <c r="GC2415" s="57"/>
      <c r="GD2415" s="57"/>
      <c r="GE2415" s="57"/>
      <c r="GF2415" s="57"/>
      <c r="GG2415" s="57"/>
      <c r="GH2415" s="57"/>
      <c r="GI2415" s="57"/>
      <c r="GJ2415" s="57"/>
      <c r="GK2415" s="57"/>
      <c r="GL2415" s="57"/>
      <c r="GM2415" s="57"/>
      <c r="GN2415" s="57"/>
      <c r="GO2415" s="57"/>
      <c r="GP2415" s="57"/>
      <c r="GQ2415" s="57"/>
      <c r="GR2415" s="57"/>
      <c r="GS2415" s="57"/>
      <c r="GT2415" s="57"/>
      <c r="GU2415" s="57"/>
      <c r="GV2415" s="57"/>
      <c r="GW2415" s="57"/>
      <c r="GX2415" s="57"/>
      <c r="GY2415" s="57"/>
      <c r="GZ2415" s="57"/>
      <c r="HA2415" s="57"/>
      <c r="HB2415" s="57"/>
      <c r="HC2415" s="57"/>
      <c r="HD2415" s="57"/>
      <c r="HE2415" s="57"/>
      <c r="HF2415" s="57"/>
      <c r="HG2415" s="57"/>
      <c r="HH2415" s="57"/>
      <c r="HI2415" s="57"/>
      <c r="HJ2415" s="57"/>
      <c r="HK2415" s="57"/>
      <c r="HL2415" s="57"/>
      <c r="HM2415" s="57"/>
      <c r="HN2415" s="57"/>
      <c r="HO2415" s="57"/>
      <c r="HP2415" s="57"/>
      <c r="HQ2415" s="57"/>
      <c r="HR2415" s="57"/>
      <c r="HS2415" s="57"/>
      <c r="HT2415" s="57"/>
      <c r="HU2415" s="57"/>
      <c r="HV2415" s="57"/>
      <c r="HW2415" s="57"/>
      <c r="HX2415" s="57"/>
      <c r="HY2415" s="57"/>
      <c r="HZ2415" s="57"/>
      <c r="IA2415" s="57"/>
      <c r="IB2415" s="57"/>
      <c r="IC2415" s="57"/>
      <c r="ID2415" s="57"/>
      <c r="IE2415" s="57"/>
      <c r="IF2415" s="57"/>
      <c r="IG2415" s="57"/>
      <c r="IH2415" s="57"/>
      <c r="II2415" s="57"/>
      <c r="IJ2415" s="57"/>
      <c r="IK2415" s="57"/>
      <c r="IL2415" s="57"/>
      <c r="IM2415" s="57"/>
      <c r="IN2415" s="57"/>
      <c r="IO2415" s="57"/>
      <c r="IP2415" s="57"/>
      <c r="IQ2415" s="57"/>
      <c r="IR2415" s="57"/>
      <c r="IS2415" s="57"/>
      <c r="IT2415" s="57"/>
      <c r="IU2415" s="57"/>
      <c r="IV2415" s="57"/>
    </row>
    <row r="2416" spans="1:256" x14ac:dyDescent="0.25">
      <c r="A2416" s="58" t="s">
        <v>35</v>
      </c>
      <c r="B2416" s="58" t="s">
        <v>36</v>
      </c>
      <c r="C2416" s="58" t="s">
        <v>37</v>
      </c>
      <c r="D2416" s="58" t="s">
        <v>121</v>
      </c>
      <c r="E2416" s="58" t="s">
        <v>215</v>
      </c>
      <c r="F2416" s="58" t="s">
        <v>216</v>
      </c>
      <c r="G2416" s="58" t="s">
        <v>124</v>
      </c>
      <c r="H2416" s="58" t="s">
        <v>124</v>
      </c>
      <c r="I2416" s="58" t="s">
        <v>42</v>
      </c>
      <c r="J2416" s="58" t="s">
        <v>261</v>
      </c>
      <c r="K2416" s="58" t="s">
        <v>261</v>
      </c>
      <c r="L2416" s="58" t="s">
        <v>43</v>
      </c>
      <c r="M2416" s="58" t="s">
        <v>44</v>
      </c>
      <c r="N2416" s="58" t="s">
        <v>150</v>
      </c>
      <c r="O2416" s="58" t="s">
        <v>42</v>
      </c>
      <c r="P2416" s="58" t="s">
        <v>1152</v>
      </c>
      <c r="Q2416" s="58" t="s">
        <v>1317</v>
      </c>
      <c r="R2416" s="58" t="s">
        <v>1152</v>
      </c>
      <c r="S2416" s="57">
        <v>201311</v>
      </c>
      <c r="T2416" s="58" t="s">
        <v>52</v>
      </c>
      <c r="U2416" s="57">
        <v>0</v>
      </c>
      <c r="V2416" s="60">
        <v>71363</v>
      </c>
      <c r="W2416" s="58" t="s">
        <v>1152</v>
      </c>
      <c r="X2416" s="58" t="s">
        <v>267</v>
      </c>
      <c r="Y2416" s="58" t="s">
        <v>1152</v>
      </c>
      <c r="Z2416" s="58" t="s">
        <v>48</v>
      </c>
      <c r="AA2416" s="58" t="s">
        <v>129</v>
      </c>
      <c r="AB2416" s="58" t="s">
        <v>42</v>
      </c>
      <c r="AC2416" s="58" t="s">
        <v>1349</v>
      </c>
      <c r="AD2416" s="58" t="s">
        <v>51</v>
      </c>
      <c r="AE2416" s="98" t="s">
        <v>1152</v>
      </c>
      <c r="AF2416" s="98" t="s">
        <v>1152</v>
      </c>
      <c r="AG2416" s="57"/>
      <c r="AH2416" s="57"/>
      <c r="AI2416" s="57"/>
      <c r="AJ2416" s="57"/>
      <c r="AK2416" s="57"/>
      <c r="AL2416" s="57"/>
      <c r="AM2416" s="57"/>
      <c r="AN2416" s="57"/>
      <c r="AO2416" s="57"/>
      <c r="AP2416" s="57"/>
      <c r="AQ2416" s="57"/>
      <c r="AR2416" s="57"/>
      <c r="AS2416" s="57"/>
      <c r="AT2416" s="57"/>
      <c r="AU2416" s="57"/>
      <c r="AV2416" s="57"/>
      <c r="AW2416" s="57"/>
      <c r="AX2416" s="57"/>
      <c r="AY2416" s="57"/>
      <c r="AZ2416" s="57"/>
      <c r="BA2416" s="57"/>
      <c r="BB2416" s="57"/>
      <c r="BC2416" s="57"/>
      <c r="BD2416" s="57"/>
      <c r="BE2416" s="57"/>
      <c r="BF2416" s="57"/>
      <c r="BG2416" s="57"/>
      <c r="BH2416" s="57"/>
      <c r="BI2416" s="57"/>
      <c r="BJ2416" s="57"/>
      <c r="BK2416" s="57"/>
      <c r="BL2416" s="57"/>
      <c r="BM2416" s="57"/>
      <c r="BN2416" s="57"/>
      <c r="BO2416" s="57"/>
      <c r="BP2416" s="57"/>
      <c r="BQ2416" s="57"/>
      <c r="BR2416" s="57"/>
      <c r="BS2416" s="57"/>
      <c r="BT2416" s="57"/>
      <c r="BU2416" s="57"/>
      <c r="BV2416" s="57"/>
      <c r="BW2416" s="57"/>
      <c r="BX2416" s="57"/>
      <c r="BY2416" s="57"/>
      <c r="BZ2416" s="57"/>
      <c r="CA2416" s="57"/>
      <c r="CB2416" s="57"/>
      <c r="CC2416" s="57"/>
      <c r="CD2416" s="57"/>
      <c r="CE2416" s="57"/>
      <c r="CF2416" s="57"/>
      <c r="CG2416" s="57"/>
      <c r="CH2416" s="57"/>
      <c r="CI2416" s="57"/>
      <c r="CJ2416" s="57"/>
      <c r="CK2416" s="57"/>
      <c r="CL2416" s="57"/>
      <c r="CM2416" s="57"/>
      <c r="CN2416" s="57"/>
      <c r="CO2416" s="57"/>
      <c r="CP2416" s="57"/>
      <c r="CQ2416" s="57"/>
      <c r="CR2416" s="57"/>
      <c r="CS2416" s="57"/>
      <c r="CT2416" s="57"/>
      <c r="CU2416" s="57"/>
      <c r="CV2416" s="57"/>
      <c r="CW2416" s="57"/>
      <c r="CX2416" s="57"/>
      <c r="CY2416" s="57"/>
      <c r="CZ2416" s="57"/>
      <c r="DA2416" s="57"/>
      <c r="DB2416" s="57"/>
      <c r="DC2416" s="57"/>
      <c r="DD2416" s="57"/>
      <c r="DE2416" s="57"/>
      <c r="DF2416" s="57"/>
      <c r="DG2416" s="57"/>
      <c r="DH2416" s="57"/>
      <c r="DI2416" s="57"/>
      <c r="DJ2416" s="57"/>
      <c r="DK2416" s="57"/>
      <c r="DL2416" s="57"/>
      <c r="DM2416" s="57"/>
      <c r="DN2416" s="57"/>
      <c r="DO2416" s="57"/>
      <c r="DP2416" s="57"/>
      <c r="DQ2416" s="57"/>
      <c r="DR2416" s="57"/>
      <c r="DS2416" s="57"/>
      <c r="DT2416" s="57"/>
      <c r="DU2416" s="57"/>
      <c r="DV2416" s="57"/>
      <c r="DW2416" s="57"/>
      <c r="DX2416" s="57"/>
      <c r="DY2416" s="57"/>
      <c r="DZ2416" s="57"/>
      <c r="EA2416" s="57"/>
      <c r="EB2416" s="57"/>
      <c r="EC2416" s="57"/>
      <c r="ED2416" s="57"/>
      <c r="EE2416" s="57"/>
      <c r="EF2416" s="57"/>
      <c r="EG2416" s="57"/>
      <c r="EH2416" s="57"/>
      <c r="EI2416" s="57"/>
      <c r="EJ2416" s="57"/>
      <c r="EK2416" s="57"/>
      <c r="EL2416" s="57"/>
      <c r="EM2416" s="57"/>
      <c r="EN2416" s="57"/>
      <c r="EO2416" s="57"/>
      <c r="EP2416" s="57"/>
      <c r="EQ2416" s="57"/>
      <c r="ER2416" s="57"/>
      <c r="ES2416" s="57"/>
      <c r="ET2416" s="57"/>
      <c r="EU2416" s="57"/>
      <c r="EV2416" s="57"/>
      <c r="EW2416" s="57"/>
      <c r="EX2416" s="57"/>
      <c r="EY2416" s="57"/>
      <c r="EZ2416" s="57"/>
      <c r="FA2416" s="57"/>
      <c r="FB2416" s="57"/>
      <c r="FC2416" s="57"/>
      <c r="FD2416" s="57"/>
      <c r="FE2416" s="57"/>
      <c r="FF2416" s="57"/>
      <c r="FG2416" s="57"/>
      <c r="FH2416" s="57"/>
      <c r="FI2416" s="57"/>
      <c r="FJ2416" s="57"/>
      <c r="FK2416" s="57"/>
      <c r="FL2416" s="57"/>
      <c r="FM2416" s="57"/>
      <c r="FN2416" s="57"/>
      <c r="FO2416" s="57"/>
      <c r="FP2416" s="57"/>
      <c r="FQ2416" s="57"/>
      <c r="FR2416" s="57"/>
      <c r="FS2416" s="57"/>
      <c r="FT2416" s="57"/>
      <c r="FU2416" s="57"/>
      <c r="FV2416" s="57"/>
      <c r="FW2416" s="57"/>
      <c r="FX2416" s="57"/>
      <c r="FY2416" s="57"/>
      <c r="FZ2416" s="57"/>
      <c r="GA2416" s="57"/>
      <c r="GB2416" s="57"/>
      <c r="GC2416" s="57"/>
      <c r="GD2416" s="57"/>
      <c r="GE2416" s="57"/>
      <c r="GF2416" s="57"/>
      <c r="GG2416" s="57"/>
      <c r="GH2416" s="57"/>
      <c r="GI2416" s="57"/>
      <c r="GJ2416" s="57"/>
      <c r="GK2416" s="57"/>
      <c r="GL2416" s="57"/>
      <c r="GM2416" s="57"/>
      <c r="GN2416" s="57"/>
      <c r="GO2416" s="57"/>
      <c r="GP2416" s="57"/>
      <c r="GQ2416" s="57"/>
      <c r="GR2416" s="57"/>
      <c r="GS2416" s="57"/>
      <c r="GT2416" s="57"/>
      <c r="GU2416" s="57"/>
      <c r="GV2416" s="57"/>
      <c r="GW2416" s="57"/>
      <c r="GX2416" s="57"/>
      <c r="GY2416" s="57"/>
      <c r="GZ2416" s="57"/>
      <c r="HA2416" s="57"/>
      <c r="HB2416" s="57"/>
      <c r="HC2416" s="57"/>
      <c r="HD2416" s="57"/>
      <c r="HE2416" s="57"/>
      <c r="HF2416" s="57"/>
      <c r="HG2416" s="57"/>
      <c r="HH2416" s="57"/>
      <c r="HI2416" s="57"/>
      <c r="HJ2416" s="57"/>
      <c r="HK2416" s="57"/>
      <c r="HL2416" s="57"/>
      <c r="HM2416" s="57"/>
      <c r="HN2416" s="57"/>
      <c r="HO2416" s="57"/>
      <c r="HP2416" s="57"/>
      <c r="HQ2416" s="57"/>
      <c r="HR2416" s="57"/>
      <c r="HS2416" s="57"/>
      <c r="HT2416" s="57"/>
      <c r="HU2416" s="57"/>
      <c r="HV2416" s="57"/>
      <c r="HW2416" s="57"/>
      <c r="HX2416" s="57"/>
      <c r="HY2416" s="57"/>
      <c r="HZ2416" s="57"/>
      <c r="IA2416" s="57"/>
      <c r="IB2416" s="57"/>
      <c r="IC2416" s="57"/>
      <c r="ID2416" s="57"/>
      <c r="IE2416" s="57"/>
      <c r="IF2416" s="57"/>
      <c r="IG2416" s="57"/>
      <c r="IH2416" s="57"/>
      <c r="II2416" s="57"/>
      <c r="IJ2416" s="57"/>
      <c r="IK2416" s="57"/>
      <c r="IL2416" s="57"/>
      <c r="IM2416" s="57"/>
      <c r="IN2416" s="57"/>
      <c r="IO2416" s="57"/>
      <c r="IP2416" s="57"/>
      <c r="IQ2416" s="57"/>
      <c r="IR2416" s="57"/>
      <c r="IS2416" s="57"/>
      <c r="IT2416" s="57"/>
      <c r="IU2416" s="57"/>
      <c r="IV2416" s="57"/>
    </row>
    <row r="2417" spans="1:32" x14ac:dyDescent="0.25">
      <c r="A2417" s="58" t="s">
        <v>35</v>
      </c>
      <c r="B2417" s="58" t="s">
        <v>36</v>
      </c>
      <c r="C2417" s="58" t="s">
        <v>37</v>
      </c>
      <c r="D2417" s="58" t="s">
        <v>121</v>
      </c>
      <c r="E2417" s="58" t="s">
        <v>215</v>
      </c>
      <c r="F2417" s="58" t="s">
        <v>216</v>
      </c>
      <c r="G2417" s="58" t="s">
        <v>124</v>
      </c>
      <c r="H2417" s="58" t="s">
        <v>124</v>
      </c>
      <c r="I2417" s="58" t="s">
        <v>42</v>
      </c>
      <c r="J2417" s="58" t="s">
        <v>261</v>
      </c>
      <c r="K2417" s="58" t="s">
        <v>261</v>
      </c>
      <c r="L2417" s="58" t="s">
        <v>43</v>
      </c>
      <c r="M2417" s="58" t="s">
        <v>44</v>
      </c>
      <c r="N2417" s="58" t="s">
        <v>180</v>
      </c>
      <c r="O2417" s="58" t="s">
        <v>42</v>
      </c>
      <c r="P2417" s="58" t="s">
        <v>1152</v>
      </c>
      <c r="Q2417" s="58" t="s">
        <v>867</v>
      </c>
      <c r="R2417" s="58" t="s">
        <v>1152</v>
      </c>
      <c r="S2417" s="57">
        <v>201311</v>
      </c>
      <c r="T2417" s="58" t="s">
        <v>52</v>
      </c>
      <c r="U2417" s="57">
        <v>0</v>
      </c>
      <c r="V2417" s="60">
        <v>483903</v>
      </c>
      <c r="W2417" s="58" t="s">
        <v>1152</v>
      </c>
      <c r="X2417" s="58" t="s">
        <v>1152</v>
      </c>
      <c r="Y2417" s="58" t="s">
        <v>1152</v>
      </c>
      <c r="Z2417" s="58" t="s">
        <v>48</v>
      </c>
      <c r="AA2417" s="58" t="s">
        <v>129</v>
      </c>
      <c r="AB2417" s="58" t="s">
        <v>42</v>
      </c>
      <c r="AC2417" s="58" t="s">
        <v>1349</v>
      </c>
      <c r="AD2417" s="58" t="s">
        <v>51</v>
      </c>
      <c r="AE2417" s="98" t="s">
        <v>1152</v>
      </c>
      <c r="AF2417" s="98" t="s">
        <v>1152</v>
      </c>
    </row>
    <row r="2418" spans="1:32" x14ac:dyDescent="0.25">
      <c r="A2418" s="58" t="s">
        <v>35</v>
      </c>
      <c r="B2418" s="58" t="s">
        <v>36</v>
      </c>
      <c r="C2418" s="58" t="s">
        <v>37</v>
      </c>
      <c r="D2418" s="58" t="s">
        <v>121</v>
      </c>
      <c r="E2418" s="58" t="s">
        <v>215</v>
      </c>
      <c r="F2418" s="58" t="s">
        <v>216</v>
      </c>
      <c r="G2418" s="58" t="s">
        <v>124</v>
      </c>
      <c r="H2418" s="58" t="s">
        <v>124</v>
      </c>
      <c r="I2418" s="58" t="s">
        <v>42</v>
      </c>
      <c r="J2418" s="58" t="s">
        <v>437</v>
      </c>
      <c r="K2418" s="58" t="s">
        <v>437</v>
      </c>
      <c r="L2418" s="58" t="s">
        <v>43</v>
      </c>
      <c r="M2418" s="58" t="s">
        <v>44</v>
      </c>
      <c r="N2418" s="58" t="s">
        <v>150</v>
      </c>
      <c r="O2418" s="58" t="s">
        <v>42</v>
      </c>
      <c r="P2418" s="58" t="s">
        <v>1152</v>
      </c>
      <c r="Q2418" s="58" t="s">
        <v>1317</v>
      </c>
      <c r="R2418" s="58" t="s">
        <v>1152</v>
      </c>
      <c r="S2418" s="57">
        <v>201311</v>
      </c>
      <c r="T2418" s="58" t="s">
        <v>52</v>
      </c>
      <c r="U2418" s="57">
        <v>0</v>
      </c>
      <c r="V2418" s="60">
        <v>5712.51</v>
      </c>
      <c r="W2418" s="58" t="s">
        <v>1152</v>
      </c>
      <c r="X2418" s="58" t="s">
        <v>577</v>
      </c>
      <c r="Y2418" s="58" t="s">
        <v>1152</v>
      </c>
      <c r="Z2418" s="58" t="s">
        <v>48</v>
      </c>
      <c r="AA2418" s="58" t="s">
        <v>129</v>
      </c>
      <c r="AB2418" s="58" t="s">
        <v>42</v>
      </c>
      <c r="AC2418" s="58" t="s">
        <v>1349</v>
      </c>
      <c r="AD2418" s="58" t="s">
        <v>51</v>
      </c>
      <c r="AE2418" s="98" t="s">
        <v>1152</v>
      </c>
      <c r="AF2418" s="98" t="s">
        <v>1152</v>
      </c>
    </row>
    <row r="2419" spans="1:32" x14ac:dyDescent="0.25">
      <c r="A2419" s="58" t="s">
        <v>35</v>
      </c>
      <c r="B2419" s="58" t="s">
        <v>36</v>
      </c>
      <c r="C2419" s="58" t="s">
        <v>37</v>
      </c>
      <c r="D2419" s="58" t="s">
        <v>121</v>
      </c>
      <c r="E2419" s="58" t="s">
        <v>215</v>
      </c>
      <c r="F2419" s="58" t="s">
        <v>216</v>
      </c>
      <c r="G2419" s="58" t="s">
        <v>124</v>
      </c>
      <c r="H2419" s="58" t="s">
        <v>124</v>
      </c>
      <c r="I2419" s="58" t="s">
        <v>42</v>
      </c>
      <c r="J2419" s="58" t="s">
        <v>437</v>
      </c>
      <c r="K2419" s="58" t="s">
        <v>437</v>
      </c>
      <c r="L2419" s="58" t="s">
        <v>43</v>
      </c>
      <c r="M2419" s="58" t="s">
        <v>44</v>
      </c>
      <c r="N2419" s="58" t="s">
        <v>180</v>
      </c>
      <c r="O2419" s="58" t="s">
        <v>42</v>
      </c>
      <c r="P2419" s="58" t="s">
        <v>1152</v>
      </c>
      <c r="Q2419" s="58" t="s">
        <v>867</v>
      </c>
      <c r="R2419" s="58" t="s">
        <v>1152</v>
      </c>
      <c r="S2419" s="57">
        <v>201311</v>
      </c>
      <c r="T2419" s="58" t="s">
        <v>52</v>
      </c>
      <c r="U2419" s="57">
        <v>0</v>
      </c>
      <c r="V2419" s="60">
        <v>15504.61</v>
      </c>
      <c r="W2419" s="58" t="s">
        <v>1152</v>
      </c>
      <c r="X2419" s="58" t="s">
        <v>1152</v>
      </c>
      <c r="Y2419" s="58" t="s">
        <v>1152</v>
      </c>
      <c r="Z2419" s="58" t="s">
        <v>48</v>
      </c>
      <c r="AA2419" s="58" t="s">
        <v>129</v>
      </c>
      <c r="AB2419" s="58" t="s">
        <v>42</v>
      </c>
      <c r="AC2419" s="58" t="s">
        <v>1349</v>
      </c>
      <c r="AD2419" s="58" t="s">
        <v>51</v>
      </c>
      <c r="AE2419" s="98" t="s">
        <v>1152</v>
      </c>
      <c r="AF2419" s="98" t="s">
        <v>1152</v>
      </c>
    </row>
    <row r="2420" spans="1:32" x14ac:dyDescent="0.25">
      <c r="A2420" s="58" t="s">
        <v>35</v>
      </c>
      <c r="B2420" s="58" t="s">
        <v>36</v>
      </c>
      <c r="C2420" s="58" t="s">
        <v>37</v>
      </c>
      <c r="D2420" s="58" t="s">
        <v>121</v>
      </c>
      <c r="E2420" s="58" t="s">
        <v>215</v>
      </c>
      <c r="F2420" s="58" t="s">
        <v>216</v>
      </c>
      <c r="G2420" s="58" t="s">
        <v>124</v>
      </c>
      <c r="H2420" s="58" t="s">
        <v>124</v>
      </c>
      <c r="I2420" s="58" t="s">
        <v>42</v>
      </c>
      <c r="J2420" s="58" t="s">
        <v>250</v>
      </c>
      <c r="K2420" s="58" t="s">
        <v>250</v>
      </c>
      <c r="L2420" s="58" t="s">
        <v>43</v>
      </c>
      <c r="M2420" s="58" t="s">
        <v>44</v>
      </c>
      <c r="N2420" s="58" t="s">
        <v>150</v>
      </c>
      <c r="O2420" s="58" t="s">
        <v>42</v>
      </c>
      <c r="P2420" s="58" t="s">
        <v>1152</v>
      </c>
      <c r="Q2420" s="58" t="s">
        <v>1318</v>
      </c>
      <c r="R2420" s="58" t="s">
        <v>1152</v>
      </c>
      <c r="S2420" s="57">
        <v>201311</v>
      </c>
      <c r="T2420" s="58" t="s">
        <v>52</v>
      </c>
      <c r="U2420" s="57">
        <v>0</v>
      </c>
      <c r="V2420" s="60">
        <v>78371.5</v>
      </c>
      <c r="W2420" s="58" t="s">
        <v>1152</v>
      </c>
      <c r="X2420" s="58" t="s">
        <v>433</v>
      </c>
      <c r="Y2420" s="58" t="s">
        <v>1152</v>
      </c>
      <c r="Z2420" s="58" t="s">
        <v>48</v>
      </c>
      <c r="AA2420" s="58" t="s">
        <v>129</v>
      </c>
      <c r="AB2420" s="58" t="s">
        <v>42</v>
      </c>
      <c r="AC2420" s="58" t="s">
        <v>1349</v>
      </c>
      <c r="AD2420" s="58" t="s">
        <v>51</v>
      </c>
      <c r="AE2420" s="98" t="s">
        <v>1152</v>
      </c>
      <c r="AF2420" s="98" t="s">
        <v>1152</v>
      </c>
    </row>
    <row r="2421" spans="1:32" x14ac:dyDescent="0.25">
      <c r="A2421" s="58" t="s">
        <v>35</v>
      </c>
      <c r="B2421" s="58" t="s">
        <v>36</v>
      </c>
      <c r="C2421" s="58" t="s">
        <v>37</v>
      </c>
      <c r="D2421" s="58" t="s">
        <v>121</v>
      </c>
      <c r="E2421" s="58" t="s">
        <v>215</v>
      </c>
      <c r="F2421" s="58" t="s">
        <v>216</v>
      </c>
      <c r="G2421" s="58" t="s">
        <v>124</v>
      </c>
      <c r="H2421" s="58" t="s">
        <v>124</v>
      </c>
      <c r="I2421" s="58" t="s">
        <v>42</v>
      </c>
      <c r="J2421" s="58" t="s">
        <v>250</v>
      </c>
      <c r="K2421" s="58" t="s">
        <v>250</v>
      </c>
      <c r="L2421" s="58" t="s">
        <v>43</v>
      </c>
      <c r="M2421" s="58" t="s">
        <v>44</v>
      </c>
      <c r="N2421" s="58" t="s">
        <v>150</v>
      </c>
      <c r="O2421" s="58" t="s">
        <v>42</v>
      </c>
      <c r="P2421" s="58" t="s">
        <v>1152</v>
      </c>
      <c r="Q2421" s="58" t="s">
        <v>1319</v>
      </c>
      <c r="R2421" s="58" t="s">
        <v>1152</v>
      </c>
      <c r="S2421" s="57">
        <v>201311</v>
      </c>
      <c r="T2421" s="58" t="s">
        <v>52</v>
      </c>
      <c r="U2421" s="57">
        <v>0</v>
      </c>
      <c r="V2421" s="60">
        <v>2011.69</v>
      </c>
      <c r="W2421" s="58" t="s">
        <v>1152</v>
      </c>
      <c r="X2421" s="58" t="s">
        <v>1152</v>
      </c>
      <c r="Y2421" s="58" t="s">
        <v>1152</v>
      </c>
      <c r="Z2421" s="58" t="s">
        <v>48</v>
      </c>
      <c r="AA2421" s="58" t="s">
        <v>129</v>
      </c>
      <c r="AB2421" s="58" t="s">
        <v>42</v>
      </c>
      <c r="AC2421" s="58" t="s">
        <v>1349</v>
      </c>
      <c r="AD2421" s="58" t="s">
        <v>51</v>
      </c>
      <c r="AE2421" s="98" t="s">
        <v>1152</v>
      </c>
      <c r="AF2421" s="98" t="s">
        <v>1152</v>
      </c>
    </row>
    <row r="2422" spans="1:32" x14ac:dyDescent="0.25">
      <c r="A2422" s="58" t="s">
        <v>35</v>
      </c>
      <c r="B2422" s="58" t="s">
        <v>36</v>
      </c>
      <c r="C2422" s="58" t="s">
        <v>37</v>
      </c>
      <c r="D2422" s="58" t="s">
        <v>121</v>
      </c>
      <c r="E2422" s="58" t="s">
        <v>215</v>
      </c>
      <c r="F2422" s="58" t="s">
        <v>216</v>
      </c>
      <c r="G2422" s="58" t="s">
        <v>124</v>
      </c>
      <c r="H2422" s="58" t="s">
        <v>124</v>
      </c>
      <c r="I2422" s="58" t="s">
        <v>42</v>
      </c>
      <c r="J2422" s="58" t="s">
        <v>250</v>
      </c>
      <c r="K2422" s="58" t="s">
        <v>250</v>
      </c>
      <c r="L2422" s="58" t="s">
        <v>43</v>
      </c>
      <c r="M2422" s="58" t="s">
        <v>44</v>
      </c>
      <c r="N2422" s="58" t="s">
        <v>180</v>
      </c>
      <c r="O2422" s="58" t="s">
        <v>42</v>
      </c>
      <c r="P2422" s="58" t="s">
        <v>1152</v>
      </c>
      <c r="Q2422" s="58" t="s">
        <v>863</v>
      </c>
      <c r="R2422" s="58" t="s">
        <v>1152</v>
      </c>
      <c r="S2422" s="57">
        <v>201311</v>
      </c>
      <c r="T2422" s="58" t="s">
        <v>52</v>
      </c>
      <c r="U2422" s="57">
        <v>0</v>
      </c>
      <c r="V2422" s="60">
        <v>18148</v>
      </c>
      <c r="W2422" s="58" t="s">
        <v>1152</v>
      </c>
      <c r="X2422" s="58" t="s">
        <v>1152</v>
      </c>
      <c r="Y2422" s="58" t="s">
        <v>1152</v>
      </c>
      <c r="Z2422" s="58" t="s">
        <v>48</v>
      </c>
      <c r="AA2422" s="58" t="s">
        <v>129</v>
      </c>
      <c r="AB2422" s="58" t="s">
        <v>42</v>
      </c>
      <c r="AC2422" s="58" t="s">
        <v>1349</v>
      </c>
      <c r="AD2422" s="58" t="s">
        <v>51</v>
      </c>
      <c r="AE2422" s="98" t="s">
        <v>1152</v>
      </c>
      <c r="AF2422" s="98" t="s">
        <v>1152</v>
      </c>
    </row>
    <row r="2423" spans="1:32" x14ac:dyDescent="0.25">
      <c r="A2423" s="58" t="s">
        <v>35</v>
      </c>
      <c r="B2423" s="58" t="s">
        <v>36</v>
      </c>
      <c r="C2423" s="58" t="s">
        <v>37</v>
      </c>
      <c r="D2423" s="58" t="s">
        <v>121</v>
      </c>
      <c r="E2423" s="58" t="s">
        <v>215</v>
      </c>
      <c r="F2423" s="58" t="s">
        <v>216</v>
      </c>
      <c r="G2423" s="58" t="s">
        <v>124</v>
      </c>
      <c r="H2423" s="58" t="s">
        <v>124</v>
      </c>
      <c r="I2423" s="58" t="s">
        <v>42</v>
      </c>
      <c r="J2423" s="58" t="s">
        <v>257</v>
      </c>
      <c r="K2423" s="58" t="s">
        <v>257</v>
      </c>
      <c r="L2423" s="58" t="s">
        <v>43</v>
      </c>
      <c r="M2423" s="58" t="s">
        <v>44</v>
      </c>
      <c r="N2423" s="58" t="s">
        <v>150</v>
      </c>
      <c r="O2423" s="58" t="s">
        <v>42</v>
      </c>
      <c r="P2423" s="58" t="s">
        <v>1152</v>
      </c>
      <c r="Q2423" s="58" t="s">
        <v>1320</v>
      </c>
      <c r="R2423" s="58" t="s">
        <v>1152</v>
      </c>
      <c r="S2423" s="57">
        <v>201311</v>
      </c>
      <c r="T2423" s="58" t="s">
        <v>52</v>
      </c>
      <c r="U2423" s="57">
        <v>0</v>
      </c>
      <c r="V2423" s="60">
        <v>25290</v>
      </c>
      <c r="W2423" s="58" t="s">
        <v>1152</v>
      </c>
      <c r="X2423" s="58" t="s">
        <v>440</v>
      </c>
      <c r="Y2423" s="58" t="s">
        <v>1152</v>
      </c>
      <c r="Z2423" s="58" t="s">
        <v>48</v>
      </c>
      <c r="AA2423" s="58" t="s">
        <v>129</v>
      </c>
      <c r="AB2423" s="58" t="s">
        <v>42</v>
      </c>
      <c r="AC2423" s="58" t="s">
        <v>1349</v>
      </c>
      <c r="AD2423" s="58" t="s">
        <v>51</v>
      </c>
      <c r="AE2423" s="98" t="s">
        <v>1152</v>
      </c>
      <c r="AF2423" s="98" t="s">
        <v>1152</v>
      </c>
    </row>
    <row r="2424" spans="1:32" x14ac:dyDescent="0.25">
      <c r="A2424" s="58" t="s">
        <v>35</v>
      </c>
      <c r="B2424" s="58" t="s">
        <v>36</v>
      </c>
      <c r="C2424" s="58" t="s">
        <v>37</v>
      </c>
      <c r="D2424" s="58" t="s">
        <v>121</v>
      </c>
      <c r="E2424" s="58" t="s">
        <v>215</v>
      </c>
      <c r="F2424" s="58" t="s">
        <v>216</v>
      </c>
      <c r="G2424" s="58" t="s">
        <v>124</v>
      </c>
      <c r="H2424" s="58" t="s">
        <v>124</v>
      </c>
      <c r="I2424" s="58" t="s">
        <v>42</v>
      </c>
      <c r="J2424" s="58" t="s">
        <v>257</v>
      </c>
      <c r="K2424" s="58" t="s">
        <v>257</v>
      </c>
      <c r="L2424" s="58" t="s">
        <v>43</v>
      </c>
      <c r="M2424" s="58" t="s">
        <v>44</v>
      </c>
      <c r="N2424" s="58" t="s">
        <v>180</v>
      </c>
      <c r="O2424" s="58" t="s">
        <v>42</v>
      </c>
      <c r="P2424" s="58" t="s">
        <v>1152</v>
      </c>
      <c r="Q2424" s="58" t="s">
        <v>1321</v>
      </c>
      <c r="R2424" s="58" t="s">
        <v>1152</v>
      </c>
      <c r="S2424" s="57">
        <v>201311</v>
      </c>
      <c r="T2424" s="58" t="s">
        <v>52</v>
      </c>
      <c r="U2424" s="57">
        <v>0</v>
      </c>
      <c r="V2424" s="60">
        <v>21600</v>
      </c>
      <c r="W2424" s="58" t="s">
        <v>1152</v>
      </c>
      <c r="X2424" s="58" t="s">
        <v>1152</v>
      </c>
      <c r="Y2424" s="58" t="s">
        <v>1152</v>
      </c>
      <c r="Z2424" s="58" t="s">
        <v>48</v>
      </c>
      <c r="AA2424" s="58" t="s">
        <v>129</v>
      </c>
      <c r="AB2424" s="58" t="s">
        <v>42</v>
      </c>
      <c r="AC2424" s="58" t="s">
        <v>1349</v>
      </c>
      <c r="AD2424" s="58" t="s">
        <v>51</v>
      </c>
      <c r="AE2424" s="98" t="s">
        <v>1152</v>
      </c>
      <c r="AF2424" s="98" t="s">
        <v>1152</v>
      </c>
    </row>
    <row r="2425" spans="1:32" x14ac:dyDescent="0.25">
      <c r="A2425" s="58" t="s">
        <v>35</v>
      </c>
      <c r="B2425" s="58" t="s">
        <v>36</v>
      </c>
      <c r="C2425" s="58" t="s">
        <v>37</v>
      </c>
      <c r="D2425" s="58" t="s">
        <v>121</v>
      </c>
      <c r="E2425" s="58" t="s">
        <v>215</v>
      </c>
      <c r="F2425" s="58" t="s">
        <v>216</v>
      </c>
      <c r="G2425" s="58" t="s">
        <v>124</v>
      </c>
      <c r="H2425" s="58" t="s">
        <v>124</v>
      </c>
      <c r="I2425" s="58" t="s">
        <v>42</v>
      </c>
      <c r="J2425" s="58" t="s">
        <v>237</v>
      </c>
      <c r="K2425" s="58" t="s">
        <v>237</v>
      </c>
      <c r="L2425" s="58" t="s">
        <v>43</v>
      </c>
      <c r="M2425" s="58" t="s">
        <v>44</v>
      </c>
      <c r="N2425" s="58" t="s">
        <v>150</v>
      </c>
      <c r="O2425" s="58" t="s">
        <v>42</v>
      </c>
      <c r="P2425" s="58" t="s">
        <v>1152</v>
      </c>
      <c r="Q2425" s="58" t="s">
        <v>1322</v>
      </c>
      <c r="R2425" s="58" t="s">
        <v>1152</v>
      </c>
      <c r="S2425" s="57">
        <v>201311</v>
      </c>
      <c r="T2425" s="58" t="s">
        <v>52</v>
      </c>
      <c r="U2425" s="57">
        <v>0</v>
      </c>
      <c r="V2425" s="60">
        <v>141151</v>
      </c>
      <c r="W2425" s="58" t="s">
        <v>1152</v>
      </c>
      <c r="X2425" s="58" t="s">
        <v>422</v>
      </c>
      <c r="Y2425" s="58" t="s">
        <v>1152</v>
      </c>
      <c r="Z2425" s="58" t="s">
        <v>48</v>
      </c>
      <c r="AA2425" s="58" t="s">
        <v>129</v>
      </c>
      <c r="AB2425" s="58" t="s">
        <v>42</v>
      </c>
      <c r="AC2425" s="58" t="s">
        <v>1349</v>
      </c>
      <c r="AD2425" s="58" t="s">
        <v>51</v>
      </c>
      <c r="AE2425" s="98" t="s">
        <v>1152</v>
      </c>
      <c r="AF2425" s="98" t="s">
        <v>1152</v>
      </c>
    </row>
    <row r="2426" spans="1:32" x14ac:dyDescent="0.25">
      <c r="A2426" s="58" t="s">
        <v>35</v>
      </c>
      <c r="B2426" s="58" t="s">
        <v>36</v>
      </c>
      <c r="C2426" s="58" t="s">
        <v>37</v>
      </c>
      <c r="D2426" s="58" t="s">
        <v>121</v>
      </c>
      <c r="E2426" s="58" t="s">
        <v>215</v>
      </c>
      <c r="F2426" s="58" t="s">
        <v>216</v>
      </c>
      <c r="G2426" s="58" t="s">
        <v>124</v>
      </c>
      <c r="H2426" s="58" t="s">
        <v>124</v>
      </c>
      <c r="I2426" s="58" t="s">
        <v>42</v>
      </c>
      <c r="J2426" s="58" t="s">
        <v>237</v>
      </c>
      <c r="K2426" s="58" t="s">
        <v>237</v>
      </c>
      <c r="L2426" s="58" t="s">
        <v>43</v>
      </c>
      <c r="M2426" s="58" t="s">
        <v>44</v>
      </c>
      <c r="N2426" s="58" t="s">
        <v>150</v>
      </c>
      <c r="O2426" s="58" t="s">
        <v>42</v>
      </c>
      <c r="P2426" s="58" t="s">
        <v>1152</v>
      </c>
      <c r="Q2426" s="58" t="s">
        <v>1323</v>
      </c>
      <c r="R2426" s="58" t="s">
        <v>1152</v>
      </c>
      <c r="S2426" s="57">
        <v>201311</v>
      </c>
      <c r="T2426" s="58" t="s">
        <v>52</v>
      </c>
      <c r="U2426" s="57">
        <v>0</v>
      </c>
      <c r="V2426" s="60">
        <v>6303.49</v>
      </c>
      <c r="W2426" s="58" t="s">
        <v>1152</v>
      </c>
      <c r="X2426" s="58" t="s">
        <v>1152</v>
      </c>
      <c r="Y2426" s="58" t="s">
        <v>1152</v>
      </c>
      <c r="Z2426" s="58" t="s">
        <v>48</v>
      </c>
      <c r="AA2426" s="58" t="s">
        <v>129</v>
      </c>
      <c r="AB2426" s="58" t="s">
        <v>42</v>
      </c>
      <c r="AC2426" s="58" t="s">
        <v>1349</v>
      </c>
      <c r="AD2426" s="58" t="s">
        <v>51</v>
      </c>
      <c r="AE2426" s="98" t="s">
        <v>1152</v>
      </c>
      <c r="AF2426" s="98" t="s">
        <v>1152</v>
      </c>
    </row>
    <row r="2427" spans="1:32" x14ac:dyDescent="0.25">
      <c r="A2427" s="58" t="s">
        <v>35</v>
      </c>
      <c r="B2427" s="58" t="s">
        <v>36</v>
      </c>
      <c r="C2427" s="58" t="s">
        <v>37</v>
      </c>
      <c r="D2427" s="58" t="s">
        <v>121</v>
      </c>
      <c r="E2427" s="58" t="s">
        <v>215</v>
      </c>
      <c r="F2427" s="58" t="s">
        <v>216</v>
      </c>
      <c r="G2427" s="58" t="s">
        <v>124</v>
      </c>
      <c r="H2427" s="58" t="s">
        <v>124</v>
      </c>
      <c r="I2427" s="58" t="s">
        <v>42</v>
      </c>
      <c r="J2427" s="58" t="s">
        <v>237</v>
      </c>
      <c r="K2427" s="58" t="s">
        <v>237</v>
      </c>
      <c r="L2427" s="58" t="s">
        <v>43</v>
      </c>
      <c r="M2427" s="58" t="s">
        <v>44</v>
      </c>
      <c r="N2427" s="58" t="s">
        <v>180</v>
      </c>
      <c r="O2427" s="58" t="s">
        <v>42</v>
      </c>
      <c r="P2427" s="58" t="s">
        <v>1152</v>
      </c>
      <c r="Q2427" s="58" t="s">
        <v>862</v>
      </c>
      <c r="R2427" s="58" t="s">
        <v>1152</v>
      </c>
      <c r="S2427" s="57">
        <v>201311</v>
      </c>
      <c r="T2427" s="58" t="s">
        <v>52</v>
      </c>
      <c r="U2427" s="57">
        <v>0</v>
      </c>
      <c r="V2427" s="60">
        <v>275515</v>
      </c>
      <c r="W2427" s="58" t="s">
        <v>1152</v>
      </c>
      <c r="X2427" s="58" t="s">
        <v>1152</v>
      </c>
      <c r="Y2427" s="58" t="s">
        <v>1152</v>
      </c>
      <c r="Z2427" s="58" t="s">
        <v>48</v>
      </c>
      <c r="AA2427" s="58" t="s">
        <v>129</v>
      </c>
      <c r="AB2427" s="58" t="s">
        <v>42</v>
      </c>
      <c r="AC2427" s="58" t="s">
        <v>1349</v>
      </c>
      <c r="AD2427" s="58" t="s">
        <v>51</v>
      </c>
      <c r="AE2427" s="98" t="s">
        <v>1152</v>
      </c>
      <c r="AF2427" s="98" t="s">
        <v>1152</v>
      </c>
    </row>
    <row r="2428" spans="1:32" x14ac:dyDescent="0.25">
      <c r="A2428" s="58" t="s">
        <v>35</v>
      </c>
      <c r="B2428" s="58" t="s">
        <v>36</v>
      </c>
      <c r="C2428" s="58" t="s">
        <v>37</v>
      </c>
      <c r="D2428" s="58" t="s">
        <v>121</v>
      </c>
      <c r="E2428" s="58" t="s">
        <v>215</v>
      </c>
      <c r="F2428" s="58" t="s">
        <v>216</v>
      </c>
      <c r="G2428" s="58" t="s">
        <v>124</v>
      </c>
      <c r="H2428" s="58" t="s">
        <v>124</v>
      </c>
      <c r="I2428" s="58" t="s">
        <v>42</v>
      </c>
      <c r="J2428" s="58" t="s">
        <v>231</v>
      </c>
      <c r="K2428" s="58" t="s">
        <v>231</v>
      </c>
      <c r="L2428" s="58" t="s">
        <v>43</v>
      </c>
      <c r="M2428" s="58" t="s">
        <v>44</v>
      </c>
      <c r="N2428" s="58" t="s">
        <v>180</v>
      </c>
      <c r="O2428" s="58" t="s">
        <v>42</v>
      </c>
      <c r="P2428" s="58" t="s">
        <v>1152</v>
      </c>
      <c r="Q2428" s="58" t="s">
        <v>1324</v>
      </c>
      <c r="R2428" s="58" t="s">
        <v>1152</v>
      </c>
      <c r="S2428" s="57">
        <v>201311</v>
      </c>
      <c r="T2428" s="58" t="s">
        <v>52</v>
      </c>
      <c r="U2428" s="57">
        <v>0</v>
      </c>
      <c r="V2428" s="60">
        <v>189205.78</v>
      </c>
      <c r="W2428" s="58" t="s">
        <v>1152</v>
      </c>
      <c r="X2428" s="58" t="s">
        <v>975</v>
      </c>
      <c r="Y2428" s="58" t="s">
        <v>1152</v>
      </c>
      <c r="Z2428" s="58" t="s">
        <v>48</v>
      </c>
      <c r="AA2428" s="58" t="s">
        <v>129</v>
      </c>
      <c r="AB2428" s="58" t="s">
        <v>42</v>
      </c>
      <c r="AC2428" s="58" t="s">
        <v>1349</v>
      </c>
      <c r="AD2428" s="58" t="s">
        <v>51</v>
      </c>
      <c r="AE2428" s="98" t="s">
        <v>1152</v>
      </c>
      <c r="AF2428" s="98" t="s">
        <v>1152</v>
      </c>
    </row>
    <row r="2429" spans="1:32" x14ac:dyDescent="0.25">
      <c r="A2429" s="58" t="s">
        <v>35</v>
      </c>
      <c r="B2429" s="58" t="s">
        <v>36</v>
      </c>
      <c r="C2429" s="58" t="s">
        <v>37</v>
      </c>
      <c r="D2429" s="58" t="s">
        <v>121</v>
      </c>
      <c r="E2429" s="58" t="s">
        <v>215</v>
      </c>
      <c r="F2429" s="58" t="s">
        <v>216</v>
      </c>
      <c r="G2429" s="58" t="s">
        <v>124</v>
      </c>
      <c r="H2429" s="58" t="s">
        <v>124</v>
      </c>
      <c r="I2429" s="58" t="s">
        <v>42</v>
      </c>
      <c r="J2429" s="58" t="s">
        <v>231</v>
      </c>
      <c r="K2429" s="58" t="s">
        <v>231</v>
      </c>
      <c r="L2429" s="58" t="s">
        <v>43</v>
      </c>
      <c r="M2429" s="58" t="s">
        <v>44</v>
      </c>
      <c r="N2429" s="58" t="s">
        <v>150</v>
      </c>
      <c r="O2429" s="58" t="s">
        <v>42</v>
      </c>
      <c r="P2429" s="58" t="s">
        <v>1152</v>
      </c>
      <c r="Q2429" s="58" t="s">
        <v>1325</v>
      </c>
      <c r="R2429" s="58" t="s">
        <v>1152</v>
      </c>
      <c r="S2429" s="57">
        <v>201311</v>
      </c>
      <c r="T2429" s="58" t="s">
        <v>52</v>
      </c>
      <c r="U2429" s="57">
        <v>0</v>
      </c>
      <c r="V2429" s="60">
        <v>95050.29</v>
      </c>
      <c r="W2429" s="58" t="s">
        <v>1152</v>
      </c>
      <c r="X2429" s="58" t="s">
        <v>236</v>
      </c>
      <c r="Y2429" s="58" t="s">
        <v>1152</v>
      </c>
      <c r="Z2429" s="58" t="s">
        <v>48</v>
      </c>
      <c r="AA2429" s="58" t="s">
        <v>129</v>
      </c>
      <c r="AB2429" s="58" t="s">
        <v>42</v>
      </c>
      <c r="AC2429" s="58" t="s">
        <v>1349</v>
      </c>
      <c r="AD2429" s="58" t="s">
        <v>51</v>
      </c>
      <c r="AE2429" s="98" t="s">
        <v>1152</v>
      </c>
      <c r="AF2429" s="98" t="s">
        <v>1152</v>
      </c>
    </row>
    <row r="2430" spans="1:32" x14ac:dyDescent="0.25">
      <c r="A2430" s="58" t="s">
        <v>35</v>
      </c>
      <c r="B2430" s="58" t="s">
        <v>36</v>
      </c>
      <c r="C2430" s="58" t="s">
        <v>37</v>
      </c>
      <c r="D2430" s="58" t="s">
        <v>121</v>
      </c>
      <c r="E2430" s="58" t="s">
        <v>215</v>
      </c>
      <c r="F2430" s="58" t="s">
        <v>216</v>
      </c>
      <c r="G2430" s="58" t="s">
        <v>124</v>
      </c>
      <c r="H2430" s="58" t="s">
        <v>124</v>
      </c>
      <c r="I2430" s="58" t="s">
        <v>42</v>
      </c>
      <c r="J2430" s="58" t="s">
        <v>231</v>
      </c>
      <c r="K2430" s="58" t="s">
        <v>231</v>
      </c>
      <c r="L2430" s="58" t="s">
        <v>43</v>
      </c>
      <c r="M2430" s="58" t="s">
        <v>44</v>
      </c>
      <c r="N2430" s="58" t="s">
        <v>180</v>
      </c>
      <c r="O2430" s="58" t="s">
        <v>42</v>
      </c>
      <c r="P2430" s="58" t="s">
        <v>1152</v>
      </c>
      <c r="Q2430" s="58" t="s">
        <v>567</v>
      </c>
      <c r="R2430" s="58" t="s">
        <v>1152</v>
      </c>
      <c r="S2430" s="57">
        <v>201311</v>
      </c>
      <c r="T2430" s="58" t="s">
        <v>52</v>
      </c>
      <c r="U2430" s="57">
        <v>0</v>
      </c>
      <c r="V2430" s="60">
        <v>147707.9</v>
      </c>
      <c r="W2430" s="58" t="s">
        <v>1152</v>
      </c>
      <c r="X2430" s="58" t="s">
        <v>1152</v>
      </c>
      <c r="Y2430" s="58" t="s">
        <v>1152</v>
      </c>
      <c r="Z2430" s="58" t="s">
        <v>48</v>
      </c>
      <c r="AA2430" s="58" t="s">
        <v>129</v>
      </c>
      <c r="AB2430" s="58" t="s">
        <v>42</v>
      </c>
      <c r="AC2430" s="58" t="s">
        <v>1349</v>
      </c>
      <c r="AD2430" s="58" t="s">
        <v>51</v>
      </c>
      <c r="AE2430" s="98" t="s">
        <v>1152</v>
      </c>
      <c r="AF2430" s="98" t="s">
        <v>1152</v>
      </c>
    </row>
    <row r="2431" spans="1:32" x14ac:dyDescent="0.25">
      <c r="A2431" s="58" t="s">
        <v>35</v>
      </c>
      <c r="B2431" s="58" t="s">
        <v>36</v>
      </c>
      <c r="C2431" s="58" t="s">
        <v>37</v>
      </c>
      <c r="D2431" s="58" t="s">
        <v>121</v>
      </c>
      <c r="E2431" s="58" t="s">
        <v>215</v>
      </c>
      <c r="F2431" s="58" t="s">
        <v>216</v>
      </c>
      <c r="G2431" s="58" t="s">
        <v>124</v>
      </c>
      <c r="H2431" s="58" t="s">
        <v>124</v>
      </c>
      <c r="I2431" s="58" t="s">
        <v>42</v>
      </c>
      <c r="J2431" s="58" t="s">
        <v>217</v>
      </c>
      <c r="K2431" s="58" t="s">
        <v>217</v>
      </c>
      <c r="L2431" s="58" t="s">
        <v>43</v>
      </c>
      <c r="M2431" s="58" t="s">
        <v>44</v>
      </c>
      <c r="N2431" s="58" t="s">
        <v>150</v>
      </c>
      <c r="O2431" s="58" t="s">
        <v>42</v>
      </c>
      <c r="P2431" s="58" t="s">
        <v>1152</v>
      </c>
      <c r="Q2431" s="58" t="s">
        <v>1326</v>
      </c>
      <c r="R2431" s="58" t="s">
        <v>1152</v>
      </c>
      <c r="S2431" s="57">
        <v>201311</v>
      </c>
      <c r="T2431" s="58" t="s">
        <v>52</v>
      </c>
      <c r="U2431" s="57">
        <v>0</v>
      </c>
      <c r="V2431" s="60">
        <v>178947.9</v>
      </c>
      <c r="W2431" s="58" t="s">
        <v>1152</v>
      </c>
      <c r="X2431" s="58" t="s">
        <v>230</v>
      </c>
      <c r="Y2431" s="58" t="s">
        <v>1152</v>
      </c>
      <c r="Z2431" s="58" t="s">
        <v>48</v>
      </c>
      <c r="AA2431" s="58" t="s">
        <v>129</v>
      </c>
      <c r="AB2431" s="58" t="s">
        <v>42</v>
      </c>
      <c r="AC2431" s="58" t="s">
        <v>1349</v>
      </c>
      <c r="AD2431" s="58" t="s">
        <v>51</v>
      </c>
      <c r="AE2431" s="98" t="s">
        <v>1152</v>
      </c>
      <c r="AF2431" s="98" t="s">
        <v>1152</v>
      </c>
    </row>
    <row r="2432" spans="1:32" x14ac:dyDescent="0.25">
      <c r="A2432" s="58" t="s">
        <v>35</v>
      </c>
      <c r="B2432" s="58" t="s">
        <v>36</v>
      </c>
      <c r="C2432" s="58" t="s">
        <v>37</v>
      </c>
      <c r="D2432" s="58" t="s">
        <v>121</v>
      </c>
      <c r="E2432" s="58" t="s">
        <v>215</v>
      </c>
      <c r="F2432" s="58" t="s">
        <v>216</v>
      </c>
      <c r="G2432" s="58" t="s">
        <v>124</v>
      </c>
      <c r="H2432" s="58" t="s">
        <v>124</v>
      </c>
      <c r="I2432" s="58" t="s">
        <v>42</v>
      </c>
      <c r="J2432" s="58" t="s">
        <v>217</v>
      </c>
      <c r="K2432" s="58" t="s">
        <v>217</v>
      </c>
      <c r="L2432" s="58" t="s">
        <v>43</v>
      </c>
      <c r="M2432" s="58" t="s">
        <v>44</v>
      </c>
      <c r="N2432" s="58" t="s">
        <v>180</v>
      </c>
      <c r="O2432" s="58" t="s">
        <v>42</v>
      </c>
      <c r="P2432" s="58" t="s">
        <v>1152</v>
      </c>
      <c r="Q2432" s="58" t="s">
        <v>563</v>
      </c>
      <c r="R2432" s="58" t="s">
        <v>1152</v>
      </c>
      <c r="S2432" s="57">
        <v>201311</v>
      </c>
      <c r="T2432" s="58" t="s">
        <v>52</v>
      </c>
      <c r="U2432" s="57">
        <v>0</v>
      </c>
      <c r="V2432" s="60">
        <v>550427.35</v>
      </c>
      <c r="W2432" s="58" t="s">
        <v>1152</v>
      </c>
      <c r="X2432" s="58" t="s">
        <v>1152</v>
      </c>
      <c r="Y2432" s="58" t="s">
        <v>1152</v>
      </c>
      <c r="Z2432" s="58" t="s">
        <v>48</v>
      </c>
      <c r="AA2432" s="58" t="s">
        <v>129</v>
      </c>
      <c r="AB2432" s="58" t="s">
        <v>42</v>
      </c>
      <c r="AC2432" s="58" t="s">
        <v>1349</v>
      </c>
      <c r="AD2432" s="58" t="s">
        <v>51</v>
      </c>
      <c r="AE2432" s="98" t="s">
        <v>1152</v>
      </c>
      <c r="AF2432" s="98" t="s">
        <v>1152</v>
      </c>
    </row>
    <row r="2433" spans="1:32" x14ac:dyDescent="0.25">
      <c r="A2433" s="58" t="s">
        <v>35</v>
      </c>
      <c r="B2433" s="58" t="s">
        <v>36</v>
      </c>
      <c r="C2433" s="58" t="s">
        <v>37</v>
      </c>
      <c r="D2433" s="58" t="s">
        <v>121</v>
      </c>
      <c r="E2433" s="58" t="s">
        <v>215</v>
      </c>
      <c r="F2433" s="58" t="s">
        <v>216</v>
      </c>
      <c r="G2433" s="58" t="s">
        <v>124</v>
      </c>
      <c r="H2433" s="58" t="s">
        <v>124</v>
      </c>
      <c r="I2433" s="58" t="s">
        <v>42</v>
      </c>
      <c r="J2433" s="58" t="s">
        <v>437</v>
      </c>
      <c r="K2433" s="58" t="s">
        <v>437</v>
      </c>
      <c r="L2433" s="58" t="s">
        <v>43</v>
      </c>
      <c r="M2433" s="58" t="s">
        <v>44</v>
      </c>
      <c r="N2433" s="58" t="s">
        <v>180</v>
      </c>
      <c r="O2433" s="58" t="s">
        <v>42</v>
      </c>
      <c r="P2433" s="58" t="s">
        <v>1152</v>
      </c>
      <c r="Q2433" s="58" t="s">
        <v>1350</v>
      </c>
      <c r="R2433" s="58" t="s">
        <v>1152</v>
      </c>
      <c r="S2433" s="57">
        <v>201311</v>
      </c>
      <c r="T2433" s="58" t="s">
        <v>47</v>
      </c>
      <c r="U2433" s="57">
        <v>0</v>
      </c>
      <c r="V2433" s="60">
        <v>-0.13</v>
      </c>
      <c r="W2433" s="58" t="s">
        <v>1152</v>
      </c>
      <c r="X2433" s="58" t="s">
        <v>1152</v>
      </c>
      <c r="Y2433" s="58" t="s">
        <v>1152</v>
      </c>
      <c r="Z2433" s="58" t="s">
        <v>48</v>
      </c>
      <c r="AA2433" s="58" t="s">
        <v>129</v>
      </c>
      <c r="AB2433" s="58" t="s">
        <v>42</v>
      </c>
      <c r="AC2433" s="58" t="s">
        <v>1351</v>
      </c>
      <c r="AD2433" s="58" t="s">
        <v>51</v>
      </c>
      <c r="AE2433" s="98" t="s">
        <v>1152</v>
      </c>
      <c r="AF2433" s="98" t="s">
        <v>1152</v>
      </c>
    </row>
    <row r="2434" spans="1:32" x14ac:dyDescent="0.25">
      <c r="A2434" s="58" t="s">
        <v>35</v>
      </c>
      <c r="B2434" s="58" t="s">
        <v>36</v>
      </c>
      <c r="C2434" s="58" t="s">
        <v>37</v>
      </c>
      <c r="D2434" s="58" t="s">
        <v>121</v>
      </c>
      <c r="E2434" s="58" t="s">
        <v>215</v>
      </c>
      <c r="F2434" s="58" t="s">
        <v>216</v>
      </c>
      <c r="G2434" s="58" t="s">
        <v>124</v>
      </c>
      <c r="H2434" s="58" t="s">
        <v>124</v>
      </c>
      <c r="I2434" s="58" t="s">
        <v>42</v>
      </c>
      <c r="J2434" s="58" t="s">
        <v>268</v>
      </c>
      <c r="K2434" s="58" t="s">
        <v>268</v>
      </c>
      <c r="L2434" s="58" t="s">
        <v>43</v>
      </c>
      <c r="M2434" s="58" t="s">
        <v>44</v>
      </c>
      <c r="N2434" s="58" t="s">
        <v>126</v>
      </c>
      <c r="O2434" s="58" t="s">
        <v>221</v>
      </c>
      <c r="P2434" s="58" t="s">
        <v>1152</v>
      </c>
      <c r="Q2434" s="58" t="s">
        <v>1352</v>
      </c>
      <c r="R2434" s="58" t="s">
        <v>1353</v>
      </c>
      <c r="S2434" s="57">
        <v>201311</v>
      </c>
      <c r="T2434" s="58" t="s">
        <v>52</v>
      </c>
      <c r="U2434" s="57">
        <v>0</v>
      </c>
      <c r="V2434" s="60">
        <v>653.1</v>
      </c>
      <c r="W2434" s="58" t="s">
        <v>1152</v>
      </c>
      <c r="X2434" s="58" t="s">
        <v>1152</v>
      </c>
      <c r="Y2434" s="58" t="s">
        <v>1152</v>
      </c>
      <c r="Z2434" s="58" t="s">
        <v>48</v>
      </c>
      <c r="AA2434" s="58" t="s">
        <v>129</v>
      </c>
      <c r="AB2434" s="58" t="s">
        <v>42</v>
      </c>
      <c r="AC2434" s="58" t="s">
        <v>1354</v>
      </c>
      <c r="AD2434" s="58" t="s">
        <v>51</v>
      </c>
      <c r="AE2434" s="98" t="s">
        <v>1152</v>
      </c>
      <c r="AF2434" s="98" t="s">
        <v>1152</v>
      </c>
    </row>
    <row r="2435" spans="1:32" x14ac:dyDescent="0.25">
      <c r="A2435" s="58" t="s">
        <v>35</v>
      </c>
      <c r="B2435" s="58" t="s">
        <v>36</v>
      </c>
      <c r="C2435" s="58" t="s">
        <v>37</v>
      </c>
      <c r="D2435" s="58" t="s">
        <v>121</v>
      </c>
      <c r="E2435" s="58" t="s">
        <v>215</v>
      </c>
      <c r="F2435" s="58" t="s">
        <v>216</v>
      </c>
      <c r="G2435" s="58" t="s">
        <v>124</v>
      </c>
      <c r="H2435" s="58" t="s">
        <v>124</v>
      </c>
      <c r="I2435" s="58" t="s">
        <v>42</v>
      </c>
      <c r="J2435" s="58" t="s">
        <v>217</v>
      </c>
      <c r="K2435" s="58" t="s">
        <v>217</v>
      </c>
      <c r="L2435" s="58" t="s">
        <v>43</v>
      </c>
      <c r="M2435" s="58" t="s">
        <v>44</v>
      </c>
      <c r="N2435" s="58" t="s">
        <v>126</v>
      </c>
      <c r="O2435" s="58" t="s">
        <v>221</v>
      </c>
      <c r="P2435" s="58" t="s">
        <v>1152</v>
      </c>
      <c r="Q2435" s="58" t="s">
        <v>1352</v>
      </c>
      <c r="R2435" s="58" t="s">
        <v>1353</v>
      </c>
      <c r="S2435" s="57">
        <v>201311</v>
      </c>
      <c r="T2435" s="58" t="s">
        <v>47</v>
      </c>
      <c r="U2435" s="57">
        <v>0</v>
      </c>
      <c r="V2435" s="60">
        <v>-653.1</v>
      </c>
      <c r="W2435" s="58" t="s">
        <v>1152</v>
      </c>
      <c r="X2435" s="58" t="s">
        <v>1152</v>
      </c>
      <c r="Y2435" s="58" t="s">
        <v>1152</v>
      </c>
      <c r="Z2435" s="58" t="s">
        <v>48</v>
      </c>
      <c r="AA2435" s="58" t="s">
        <v>129</v>
      </c>
      <c r="AB2435" s="58" t="s">
        <v>42</v>
      </c>
      <c r="AC2435" s="58" t="s">
        <v>1354</v>
      </c>
      <c r="AD2435" s="58" t="s">
        <v>51</v>
      </c>
      <c r="AE2435" s="98" t="s">
        <v>1152</v>
      </c>
      <c r="AF2435" s="98" t="s">
        <v>1152</v>
      </c>
    </row>
    <row r="2436" spans="1:32" x14ac:dyDescent="0.25">
      <c r="A2436" s="58" t="s">
        <v>35</v>
      </c>
      <c r="B2436" s="58" t="s">
        <v>36</v>
      </c>
      <c r="C2436" s="58" t="s">
        <v>37</v>
      </c>
      <c r="D2436" s="58" t="s">
        <v>121</v>
      </c>
      <c r="E2436" s="58" t="s">
        <v>215</v>
      </c>
      <c r="F2436" s="58" t="s">
        <v>216</v>
      </c>
      <c r="G2436" s="58" t="s">
        <v>124</v>
      </c>
      <c r="H2436" s="58" t="s">
        <v>124</v>
      </c>
      <c r="I2436" s="58" t="s">
        <v>42</v>
      </c>
      <c r="J2436" s="58" t="s">
        <v>268</v>
      </c>
      <c r="K2436" s="58" t="s">
        <v>268</v>
      </c>
      <c r="L2436" s="58" t="s">
        <v>43</v>
      </c>
      <c r="M2436" s="58" t="s">
        <v>44</v>
      </c>
      <c r="N2436" s="58" t="s">
        <v>126</v>
      </c>
      <c r="O2436" s="58" t="s">
        <v>221</v>
      </c>
      <c r="P2436" s="58" t="s">
        <v>1152</v>
      </c>
      <c r="Q2436" s="58" t="s">
        <v>1355</v>
      </c>
      <c r="R2436" s="58" t="s">
        <v>1353</v>
      </c>
      <c r="S2436" s="57">
        <v>201311</v>
      </c>
      <c r="T2436" s="58" t="s">
        <v>52</v>
      </c>
      <c r="U2436" s="57">
        <v>0</v>
      </c>
      <c r="V2436" s="60">
        <v>37.950000000000003</v>
      </c>
      <c r="W2436" s="58" t="s">
        <v>1152</v>
      </c>
      <c r="X2436" s="58" t="s">
        <v>1152</v>
      </c>
      <c r="Y2436" s="58" t="s">
        <v>1152</v>
      </c>
      <c r="Z2436" s="58" t="s">
        <v>48</v>
      </c>
      <c r="AA2436" s="58" t="s">
        <v>129</v>
      </c>
      <c r="AB2436" s="58" t="s">
        <v>42</v>
      </c>
      <c r="AC2436" s="58" t="s">
        <v>1354</v>
      </c>
      <c r="AD2436" s="58" t="s">
        <v>51</v>
      </c>
      <c r="AE2436" s="98" t="s">
        <v>1152</v>
      </c>
      <c r="AF2436" s="98" t="s">
        <v>1152</v>
      </c>
    </row>
    <row r="2437" spans="1:32" x14ac:dyDescent="0.25">
      <c r="A2437" s="58" t="s">
        <v>35</v>
      </c>
      <c r="B2437" s="58" t="s">
        <v>36</v>
      </c>
      <c r="C2437" s="58" t="s">
        <v>37</v>
      </c>
      <c r="D2437" s="58" t="s">
        <v>121</v>
      </c>
      <c r="E2437" s="58" t="s">
        <v>215</v>
      </c>
      <c r="F2437" s="58" t="s">
        <v>216</v>
      </c>
      <c r="G2437" s="58" t="s">
        <v>124</v>
      </c>
      <c r="H2437" s="58" t="s">
        <v>124</v>
      </c>
      <c r="I2437" s="58" t="s">
        <v>42</v>
      </c>
      <c r="J2437" s="58" t="s">
        <v>217</v>
      </c>
      <c r="K2437" s="58" t="s">
        <v>217</v>
      </c>
      <c r="L2437" s="58" t="s">
        <v>43</v>
      </c>
      <c r="M2437" s="58" t="s">
        <v>44</v>
      </c>
      <c r="N2437" s="58" t="s">
        <v>126</v>
      </c>
      <c r="O2437" s="58" t="s">
        <v>221</v>
      </c>
      <c r="P2437" s="58" t="s">
        <v>1152</v>
      </c>
      <c r="Q2437" s="58" t="s">
        <v>1355</v>
      </c>
      <c r="R2437" s="58" t="s">
        <v>1353</v>
      </c>
      <c r="S2437" s="57">
        <v>201311</v>
      </c>
      <c r="T2437" s="58" t="s">
        <v>47</v>
      </c>
      <c r="U2437" s="57">
        <v>0</v>
      </c>
      <c r="V2437" s="60">
        <v>-37.950000000000003</v>
      </c>
      <c r="W2437" s="58" t="s">
        <v>1152</v>
      </c>
      <c r="X2437" s="58" t="s">
        <v>1152</v>
      </c>
      <c r="Y2437" s="58" t="s">
        <v>1152</v>
      </c>
      <c r="Z2437" s="58" t="s">
        <v>48</v>
      </c>
      <c r="AA2437" s="58" t="s">
        <v>129</v>
      </c>
      <c r="AB2437" s="58" t="s">
        <v>42</v>
      </c>
      <c r="AC2437" s="58" t="s">
        <v>1354</v>
      </c>
      <c r="AD2437" s="58" t="s">
        <v>51</v>
      </c>
      <c r="AE2437" s="98" t="s">
        <v>1152</v>
      </c>
      <c r="AF2437" s="98" t="s">
        <v>1152</v>
      </c>
    </row>
    <row r="2438" spans="1:32" x14ac:dyDescent="0.25">
      <c r="A2438" s="58" t="s">
        <v>35</v>
      </c>
      <c r="B2438" s="58" t="s">
        <v>36</v>
      </c>
      <c r="C2438" s="58" t="s">
        <v>37</v>
      </c>
      <c r="D2438" s="58" t="s">
        <v>121</v>
      </c>
      <c r="E2438" s="58" t="s">
        <v>215</v>
      </c>
      <c r="F2438" s="58" t="s">
        <v>216</v>
      </c>
      <c r="G2438" s="58" t="s">
        <v>124</v>
      </c>
      <c r="H2438" s="58" t="s">
        <v>124</v>
      </c>
      <c r="I2438" s="58" t="s">
        <v>42</v>
      </c>
      <c r="J2438" s="58" t="s">
        <v>268</v>
      </c>
      <c r="K2438" s="58" t="s">
        <v>268</v>
      </c>
      <c r="L2438" s="58" t="s">
        <v>43</v>
      </c>
      <c r="M2438" s="58" t="s">
        <v>44</v>
      </c>
      <c r="N2438" s="58" t="s">
        <v>160</v>
      </c>
      <c r="O2438" s="58" t="s">
        <v>221</v>
      </c>
      <c r="P2438" s="58" t="s">
        <v>1152</v>
      </c>
      <c r="Q2438" s="58" t="s">
        <v>1356</v>
      </c>
      <c r="R2438" s="58" t="s">
        <v>1353</v>
      </c>
      <c r="S2438" s="57">
        <v>201311</v>
      </c>
      <c r="T2438" s="58" t="s">
        <v>52</v>
      </c>
      <c r="U2438" s="57">
        <v>0</v>
      </c>
      <c r="V2438" s="60">
        <v>8.81</v>
      </c>
      <c r="W2438" s="58" t="s">
        <v>1152</v>
      </c>
      <c r="X2438" s="58" t="s">
        <v>1152</v>
      </c>
      <c r="Y2438" s="58" t="s">
        <v>1152</v>
      </c>
      <c r="Z2438" s="58" t="s">
        <v>48</v>
      </c>
      <c r="AA2438" s="58" t="s">
        <v>129</v>
      </c>
      <c r="AB2438" s="58" t="s">
        <v>42</v>
      </c>
      <c r="AC2438" s="58" t="s">
        <v>1354</v>
      </c>
      <c r="AD2438" s="58" t="s">
        <v>51</v>
      </c>
      <c r="AE2438" s="98" t="s">
        <v>1152</v>
      </c>
      <c r="AF2438" s="98" t="s">
        <v>1152</v>
      </c>
    </row>
    <row r="2439" spans="1:32" x14ac:dyDescent="0.25">
      <c r="A2439" s="58" t="s">
        <v>35</v>
      </c>
      <c r="B2439" s="58" t="s">
        <v>36</v>
      </c>
      <c r="C2439" s="58" t="s">
        <v>37</v>
      </c>
      <c r="D2439" s="58" t="s">
        <v>121</v>
      </c>
      <c r="E2439" s="58" t="s">
        <v>215</v>
      </c>
      <c r="F2439" s="58" t="s">
        <v>216</v>
      </c>
      <c r="G2439" s="58" t="s">
        <v>124</v>
      </c>
      <c r="H2439" s="58" t="s">
        <v>124</v>
      </c>
      <c r="I2439" s="58" t="s">
        <v>42</v>
      </c>
      <c r="J2439" s="58" t="s">
        <v>217</v>
      </c>
      <c r="K2439" s="58" t="s">
        <v>217</v>
      </c>
      <c r="L2439" s="58" t="s">
        <v>43</v>
      </c>
      <c r="M2439" s="58" t="s">
        <v>44</v>
      </c>
      <c r="N2439" s="58" t="s">
        <v>160</v>
      </c>
      <c r="O2439" s="58" t="s">
        <v>221</v>
      </c>
      <c r="P2439" s="58" t="s">
        <v>1152</v>
      </c>
      <c r="Q2439" s="58" t="s">
        <v>1356</v>
      </c>
      <c r="R2439" s="58" t="s">
        <v>1353</v>
      </c>
      <c r="S2439" s="57">
        <v>201311</v>
      </c>
      <c r="T2439" s="58" t="s">
        <v>47</v>
      </c>
      <c r="U2439" s="57">
        <v>0</v>
      </c>
      <c r="V2439" s="60">
        <v>-8.81</v>
      </c>
      <c r="W2439" s="58" t="s">
        <v>1152</v>
      </c>
      <c r="X2439" s="58" t="s">
        <v>1152</v>
      </c>
      <c r="Y2439" s="58" t="s">
        <v>1152</v>
      </c>
      <c r="Z2439" s="58" t="s">
        <v>48</v>
      </c>
      <c r="AA2439" s="58" t="s">
        <v>129</v>
      </c>
      <c r="AB2439" s="58" t="s">
        <v>42</v>
      </c>
      <c r="AC2439" s="58" t="s">
        <v>1354</v>
      </c>
      <c r="AD2439" s="58" t="s">
        <v>51</v>
      </c>
      <c r="AE2439" s="98" t="s">
        <v>1152</v>
      </c>
      <c r="AF2439" s="98" t="s">
        <v>1152</v>
      </c>
    </row>
    <row r="2440" spans="1:32" x14ac:dyDescent="0.25">
      <c r="A2440" s="58" t="s">
        <v>35</v>
      </c>
      <c r="B2440" s="58" t="s">
        <v>36</v>
      </c>
      <c r="C2440" s="58" t="s">
        <v>37</v>
      </c>
      <c r="D2440" s="58" t="s">
        <v>121</v>
      </c>
      <c r="E2440" s="58" t="s">
        <v>215</v>
      </c>
      <c r="F2440" s="58" t="s">
        <v>216</v>
      </c>
      <c r="G2440" s="58" t="s">
        <v>124</v>
      </c>
      <c r="H2440" s="58" t="s">
        <v>124</v>
      </c>
      <c r="I2440" s="58" t="s">
        <v>42</v>
      </c>
      <c r="J2440" s="58" t="s">
        <v>268</v>
      </c>
      <c r="K2440" s="58" t="s">
        <v>268</v>
      </c>
      <c r="L2440" s="58" t="s">
        <v>43</v>
      </c>
      <c r="M2440" s="58" t="s">
        <v>44</v>
      </c>
      <c r="N2440" s="58" t="s">
        <v>160</v>
      </c>
      <c r="O2440" s="58" t="s">
        <v>221</v>
      </c>
      <c r="P2440" s="58" t="s">
        <v>1152</v>
      </c>
      <c r="Q2440" s="58" t="s">
        <v>1356</v>
      </c>
      <c r="R2440" s="58" t="s">
        <v>1353</v>
      </c>
      <c r="S2440" s="57">
        <v>201311</v>
      </c>
      <c r="T2440" s="58" t="s">
        <v>52</v>
      </c>
      <c r="U2440" s="57">
        <v>0</v>
      </c>
      <c r="V2440" s="60">
        <v>44.32</v>
      </c>
      <c r="W2440" s="58" t="s">
        <v>1152</v>
      </c>
      <c r="X2440" s="58" t="s">
        <v>1152</v>
      </c>
      <c r="Y2440" s="58" t="s">
        <v>1152</v>
      </c>
      <c r="Z2440" s="58" t="s">
        <v>48</v>
      </c>
      <c r="AA2440" s="58" t="s">
        <v>129</v>
      </c>
      <c r="AB2440" s="58" t="s">
        <v>42</v>
      </c>
      <c r="AC2440" s="58" t="s">
        <v>1354</v>
      </c>
      <c r="AD2440" s="58" t="s">
        <v>51</v>
      </c>
      <c r="AE2440" s="98" t="s">
        <v>1152</v>
      </c>
      <c r="AF2440" s="98" t="s">
        <v>1152</v>
      </c>
    </row>
    <row r="2441" spans="1:32" x14ac:dyDescent="0.25">
      <c r="A2441" s="58" t="s">
        <v>35</v>
      </c>
      <c r="B2441" s="58" t="s">
        <v>36</v>
      </c>
      <c r="C2441" s="58" t="s">
        <v>37</v>
      </c>
      <c r="D2441" s="58" t="s">
        <v>121</v>
      </c>
      <c r="E2441" s="58" t="s">
        <v>215</v>
      </c>
      <c r="F2441" s="58" t="s">
        <v>216</v>
      </c>
      <c r="G2441" s="58" t="s">
        <v>124</v>
      </c>
      <c r="H2441" s="58" t="s">
        <v>124</v>
      </c>
      <c r="I2441" s="58" t="s">
        <v>42</v>
      </c>
      <c r="J2441" s="58" t="s">
        <v>217</v>
      </c>
      <c r="K2441" s="58" t="s">
        <v>217</v>
      </c>
      <c r="L2441" s="58" t="s">
        <v>43</v>
      </c>
      <c r="M2441" s="58" t="s">
        <v>44</v>
      </c>
      <c r="N2441" s="58" t="s">
        <v>160</v>
      </c>
      <c r="O2441" s="58" t="s">
        <v>221</v>
      </c>
      <c r="P2441" s="58" t="s">
        <v>1152</v>
      </c>
      <c r="Q2441" s="58" t="s">
        <v>1356</v>
      </c>
      <c r="R2441" s="58" t="s">
        <v>1353</v>
      </c>
      <c r="S2441" s="57">
        <v>201311</v>
      </c>
      <c r="T2441" s="58" t="s">
        <v>47</v>
      </c>
      <c r="U2441" s="57">
        <v>0</v>
      </c>
      <c r="V2441" s="60">
        <v>-44.32</v>
      </c>
      <c r="W2441" s="58" t="s">
        <v>1152</v>
      </c>
      <c r="X2441" s="58" t="s">
        <v>1152</v>
      </c>
      <c r="Y2441" s="58" t="s">
        <v>1152</v>
      </c>
      <c r="Z2441" s="58" t="s">
        <v>48</v>
      </c>
      <c r="AA2441" s="58" t="s">
        <v>129</v>
      </c>
      <c r="AB2441" s="58" t="s">
        <v>42</v>
      </c>
      <c r="AC2441" s="58" t="s">
        <v>1354</v>
      </c>
      <c r="AD2441" s="58" t="s">
        <v>51</v>
      </c>
      <c r="AE2441" s="98" t="s">
        <v>1152</v>
      </c>
      <c r="AF2441" s="98" t="s">
        <v>1152</v>
      </c>
    </row>
    <row r="2442" spans="1:32" x14ac:dyDescent="0.25">
      <c r="A2442" s="58" t="s">
        <v>35</v>
      </c>
      <c r="B2442" s="58" t="s">
        <v>36</v>
      </c>
      <c r="C2442" s="58" t="s">
        <v>37</v>
      </c>
      <c r="D2442" s="58" t="s">
        <v>121</v>
      </c>
      <c r="E2442" s="58" t="s">
        <v>215</v>
      </c>
      <c r="F2442" s="58" t="s">
        <v>216</v>
      </c>
      <c r="G2442" s="58" t="s">
        <v>124</v>
      </c>
      <c r="H2442" s="58" t="s">
        <v>124</v>
      </c>
      <c r="I2442" s="58" t="s">
        <v>42</v>
      </c>
      <c r="J2442" s="58" t="s">
        <v>437</v>
      </c>
      <c r="K2442" s="58" t="s">
        <v>437</v>
      </c>
      <c r="L2442" s="58" t="s">
        <v>43</v>
      </c>
      <c r="M2442" s="58" t="s">
        <v>44</v>
      </c>
      <c r="N2442" s="58" t="s">
        <v>180</v>
      </c>
      <c r="O2442" s="58" t="s">
        <v>42</v>
      </c>
      <c r="P2442" s="58" t="s">
        <v>1152</v>
      </c>
      <c r="Q2442" s="58" t="s">
        <v>578</v>
      </c>
      <c r="R2442" s="58" t="s">
        <v>1152</v>
      </c>
      <c r="S2442" s="57">
        <v>201311</v>
      </c>
      <c r="T2442" s="58" t="s">
        <v>52</v>
      </c>
      <c r="U2442" s="57">
        <v>0</v>
      </c>
      <c r="V2442" s="60">
        <v>11031.3</v>
      </c>
      <c r="W2442" s="58" t="s">
        <v>1152</v>
      </c>
      <c r="X2442" s="58" t="s">
        <v>1152</v>
      </c>
      <c r="Y2442" s="58" t="s">
        <v>1152</v>
      </c>
      <c r="Z2442" s="58" t="s">
        <v>48</v>
      </c>
      <c r="AA2442" s="58" t="s">
        <v>129</v>
      </c>
      <c r="AB2442" s="58" t="s">
        <v>42</v>
      </c>
      <c r="AC2442" s="58" t="s">
        <v>1357</v>
      </c>
      <c r="AD2442" s="58" t="s">
        <v>51</v>
      </c>
      <c r="AE2442" s="98" t="s">
        <v>1152</v>
      </c>
      <c r="AF2442" s="98" t="s">
        <v>1152</v>
      </c>
    </row>
    <row r="2443" spans="1:32" x14ac:dyDescent="0.25">
      <c r="A2443" s="58" t="s">
        <v>35</v>
      </c>
      <c r="B2443" s="58" t="s">
        <v>36</v>
      </c>
      <c r="C2443" s="58" t="s">
        <v>37</v>
      </c>
      <c r="D2443" s="58" t="s">
        <v>121</v>
      </c>
      <c r="E2443" s="58" t="s">
        <v>215</v>
      </c>
      <c r="F2443" s="58" t="s">
        <v>216</v>
      </c>
      <c r="G2443" s="58" t="s">
        <v>124</v>
      </c>
      <c r="H2443" s="58" t="s">
        <v>124</v>
      </c>
      <c r="I2443" s="58" t="s">
        <v>42</v>
      </c>
      <c r="J2443" s="58" t="s">
        <v>250</v>
      </c>
      <c r="K2443" s="58" t="s">
        <v>250</v>
      </c>
      <c r="L2443" s="58" t="s">
        <v>43</v>
      </c>
      <c r="M2443" s="58" t="s">
        <v>44</v>
      </c>
      <c r="N2443" s="58" t="s">
        <v>150</v>
      </c>
      <c r="O2443" s="58" t="s">
        <v>42</v>
      </c>
      <c r="P2443" s="58" t="s">
        <v>1152</v>
      </c>
      <c r="Q2443" s="58" t="s">
        <v>766</v>
      </c>
      <c r="R2443" s="58" t="s">
        <v>1152</v>
      </c>
      <c r="S2443" s="57">
        <v>201311</v>
      </c>
      <c r="T2443" s="58" t="s">
        <v>52</v>
      </c>
      <c r="U2443" s="57">
        <v>0</v>
      </c>
      <c r="V2443" s="60">
        <v>4371</v>
      </c>
      <c r="W2443" s="58" t="s">
        <v>1152</v>
      </c>
      <c r="X2443" s="58" t="s">
        <v>1152</v>
      </c>
      <c r="Y2443" s="58" t="s">
        <v>1152</v>
      </c>
      <c r="Z2443" s="58" t="s">
        <v>48</v>
      </c>
      <c r="AA2443" s="58" t="s">
        <v>129</v>
      </c>
      <c r="AB2443" s="58" t="s">
        <v>42</v>
      </c>
      <c r="AC2443" s="58" t="s">
        <v>1357</v>
      </c>
      <c r="AD2443" s="58" t="s">
        <v>51</v>
      </c>
      <c r="AE2443" s="98" t="s">
        <v>1152</v>
      </c>
      <c r="AF2443" s="98" t="s">
        <v>1152</v>
      </c>
    </row>
    <row r="2444" spans="1:32" x14ac:dyDescent="0.25">
      <c r="A2444" s="58" t="s">
        <v>35</v>
      </c>
      <c r="B2444" s="58" t="s">
        <v>36</v>
      </c>
      <c r="C2444" s="58" t="s">
        <v>37</v>
      </c>
      <c r="D2444" s="58" t="s">
        <v>121</v>
      </c>
      <c r="E2444" s="58" t="s">
        <v>215</v>
      </c>
      <c r="F2444" s="58" t="s">
        <v>216</v>
      </c>
      <c r="G2444" s="58" t="s">
        <v>124</v>
      </c>
      <c r="H2444" s="58" t="s">
        <v>124</v>
      </c>
      <c r="I2444" s="58" t="s">
        <v>42</v>
      </c>
      <c r="J2444" s="58" t="s">
        <v>250</v>
      </c>
      <c r="K2444" s="58" t="s">
        <v>250</v>
      </c>
      <c r="L2444" s="58" t="s">
        <v>43</v>
      </c>
      <c r="M2444" s="58" t="s">
        <v>44</v>
      </c>
      <c r="N2444" s="58" t="s">
        <v>180</v>
      </c>
      <c r="O2444" s="58" t="s">
        <v>42</v>
      </c>
      <c r="P2444" s="58" t="s">
        <v>1152</v>
      </c>
      <c r="Q2444" s="58" t="s">
        <v>863</v>
      </c>
      <c r="R2444" s="58" t="s">
        <v>1152</v>
      </c>
      <c r="S2444" s="57">
        <v>201311</v>
      </c>
      <c r="T2444" s="58" t="s">
        <v>52</v>
      </c>
      <c r="U2444" s="57">
        <v>0</v>
      </c>
      <c r="V2444" s="60">
        <v>25950</v>
      </c>
      <c r="W2444" s="58" t="s">
        <v>1152</v>
      </c>
      <c r="X2444" s="58" t="s">
        <v>1152</v>
      </c>
      <c r="Y2444" s="58" t="s">
        <v>1152</v>
      </c>
      <c r="Z2444" s="58" t="s">
        <v>48</v>
      </c>
      <c r="AA2444" s="58" t="s">
        <v>129</v>
      </c>
      <c r="AB2444" s="58" t="s">
        <v>42</v>
      </c>
      <c r="AC2444" s="58" t="s">
        <v>1357</v>
      </c>
      <c r="AD2444" s="58" t="s">
        <v>51</v>
      </c>
      <c r="AE2444" s="98" t="s">
        <v>1152</v>
      </c>
      <c r="AF2444" s="98" t="s">
        <v>1152</v>
      </c>
    </row>
    <row r="2445" spans="1:32" x14ac:dyDescent="0.25">
      <c r="A2445" s="58" t="s">
        <v>35</v>
      </c>
      <c r="B2445" s="58" t="s">
        <v>36</v>
      </c>
      <c r="C2445" s="58" t="s">
        <v>37</v>
      </c>
      <c r="D2445" s="58" t="s">
        <v>121</v>
      </c>
      <c r="E2445" s="58" t="s">
        <v>215</v>
      </c>
      <c r="F2445" s="58" t="s">
        <v>216</v>
      </c>
      <c r="G2445" s="58" t="s">
        <v>124</v>
      </c>
      <c r="H2445" s="58" t="s">
        <v>124</v>
      </c>
      <c r="I2445" s="58" t="s">
        <v>42</v>
      </c>
      <c r="J2445" s="58" t="s">
        <v>257</v>
      </c>
      <c r="K2445" s="58" t="s">
        <v>257</v>
      </c>
      <c r="L2445" s="58" t="s">
        <v>43</v>
      </c>
      <c r="M2445" s="58" t="s">
        <v>44</v>
      </c>
      <c r="N2445" s="58" t="s">
        <v>180</v>
      </c>
      <c r="O2445" s="58" t="s">
        <v>42</v>
      </c>
      <c r="P2445" s="58" t="s">
        <v>1152</v>
      </c>
      <c r="Q2445" s="58" t="s">
        <v>871</v>
      </c>
      <c r="R2445" s="58" t="s">
        <v>1152</v>
      </c>
      <c r="S2445" s="57">
        <v>201311</v>
      </c>
      <c r="T2445" s="58" t="s">
        <v>52</v>
      </c>
      <c r="U2445" s="57">
        <v>0</v>
      </c>
      <c r="V2445" s="60">
        <v>500</v>
      </c>
      <c r="W2445" s="58" t="s">
        <v>1152</v>
      </c>
      <c r="X2445" s="58" t="s">
        <v>1152</v>
      </c>
      <c r="Y2445" s="58" t="s">
        <v>1152</v>
      </c>
      <c r="Z2445" s="58" t="s">
        <v>48</v>
      </c>
      <c r="AA2445" s="58" t="s">
        <v>129</v>
      </c>
      <c r="AB2445" s="58" t="s">
        <v>42</v>
      </c>
      <c r="AC2445" s="58" t="s">
        <v>1357</v>
      </c>
      <c r="AD2445" s="58" t="s">
        <v>51</v>
      </c>
      <c r="AE2445" s="98" t="s">
        <v>1152</v>
      </c>
      <c r="AF2445" s="98" t="s">
        <v>1152</v>
      </c>
    </row>
    <row r="2446" spans="1:32" x14ac:dyDescent="0.25">
      <c r="A2446" s="58" t="s">
        <v>35</v>
      </c>
      <c r="B2446" s="58" t="s">
        <v>36</v>
      </c>
      <c r="C2446" s="58" t="s">
        <v>37</v>
      </c>
      <c r="D2446" s="58" t="s">
        <v>121</v>
      </c>
      <c r="E2446" s="58" t="s">
        <v>215</v>
      </c>
      <c r="F2446" s="58" t="s">
        <v>216</v>
      </c>
      <c r="G2446" s="58" t="s">
        <v>124</v>
      </c>
      <c r="H2446" s="58" t="s">
        <v>124</v>
      </c>
      <c r="I2446" s="58" t="s">
        <v>42</v>
      </c>
      <c r="J2446" s="58" t="s">
        <v>237</v>
      </c>
      <c r="K2446" s="58" t="s">
        <v>237</v>
      </c>
      <c r="L2446" s="58" t="s">
        <v>43</v>
      </c>
      <c r="M2446" s="58" t="s">
        <v>44</v>
      </c>
      <c r="N2446" s="58" t="s">
        <v>150</v>
      </c>
      <c r="O2446" s="58" t="s">
        <v>42</v>
      </c>
      <c r="P2446" s="58" t="s">
        <v>1152</v>
      </c>
      <c r="Q2446" s="58" t="s">
        <v>666</v>
      </c>
      <c r="R2446" s="58" t="s">
        <v>1152</v>
      </c>
      <c r="S2446" s="57">
        <v>201311</v>
      </c>
      <c r="T2446" s="58" t="s">
        <v>52</v>
      </c>
      <c r="U2446" s="57">
        <v>0</v>
      </c>
      <c r="V2446" s="60">
        <v>15190.32</v>
      </c>
      <c r="W2446" s="58" t="s">
        <v>1152</v>
      </c>
      <c r="X2446" s="58" t="s">
        <v>1152</v>
      </c>
      <c r="Y2446" s="58" t="s">
        <v>1152</v>
      </c>
      <c r="Z2446" s="58" t="s">
        <v>48</v>
      </c>
      <c r="AA2446" s="58" t="s">
        <v>129</v>
      </c>
      <c r="AB2446" s="58" t="s">
        <v>42</v>
      </c>
      <c r="AC2446" s="58" t="s">
        <v>1357</v>
      </c>
      <c r="AD2446" s="58" t="s">
        <v>51</v>
      </c>
      <c r="AE2446" s="98" t="s">
        <v>1152</v>
      </c>
      <c r="AF2446" s="98" t="s">
        <v>1152</v>
      </c>
    </row>
    <row r="2447" spans="1:32" x14ac:dyDescent="0.25">
      <c r="A2447" s="58" t="s">
        <v>35</v>
      </c>
      <c r="B2447" s="58" t="s">
        <v>36</v>
      </c>
      <c r="C2447" s="58" t="s">
        <v>37</v>
      </c>
      <c r="D2447" s="58" t="s">
        <v>121</v>
      </c>
      <c r="E2447" s="58" t="s">
        <v>215</v>
      </c>
      <c r="F2447" s="58" t="s">
        <v>216</v>
      </c>
      <c r="G2447" s="58" t="s">
        <v>124</v>
      </c>
      <c r="H2447" s="58" t="s">
        <v>124</v>
      </c>
      <c r="I2447" s="58" t="s">
        <v>42</v>
      </c>
      <c r="J2447" s="58" t="s">
        <v>237</v>
      </c>
      <c r="K2447" s="58" t="s">
        <v>237</v>
      </c>
      <c r="L2447" s="58" t="s">
        <v>43</v>
      </c>
      <c r="M2447" s="58" t="s">
        <v>44</v>
      </c>
      <c r="N2447" s="58" t="s">
        <v>180</v>
      </c>
      <c r="O2447" s="58" t="s">
        <v>42</v>
      </c>
      <c r="P2447" s="58" t="s">
        <v>1152</v>
      </c>
      <c r="Q2447" s="58" t="s">
        <v>862</v>
      </c>
      <c r="R2447" s="58" t="s">
        <v>1152</v>
      </c>
      <c r="S2447" s="57">
        <v>201311</v>
      </c>
      <c r="T2447" s="58" t="s">
        <v>52</v>
      </c>
      <c r="U2447" s="57">
        <v>0</v>
      </c>
      <c r="V2447" s="60">
        <v>312880</v>
      </c>
      <c r="W2447" s="58" t="s">
        <v>1152</v>
      </c>
      <c r="X2447" s="58" t="s">
        <v>1152</v>
      </c>
      <c r="Y2447" s="58" t="s">
        <v>1152</v>
      </c>
      <c r="Z2447" s="58" t="s">
        <v>48</v>
      </c>
      <c r="AA2447" s="58" t="s">
        <v>129</v>
      </c>
      <c r="AB2447" s="58" t="s">
        <v>42</v>
      </c>
      <c r="AC2447" s="58" t="s">
        <v>1357</v>
      </c>
      <c r="AD2447" s="58" t="s">
        <v>51</v>
      </c>
      <c r="AE2447" s="98" t="s">
        <v>1152</v>
      </c>
      <c r="AF2447" s="98" t="s">
        <v>1152</v>
      </c>
    </row>
    <row r="2448" spans="1:32" x14ac:dyDescent="0.25">
      <c r="A2448" s="58" t="s">
        <v>35</v>
      </c>
      <c r="B2448" s="58" t="s">
        <v>36</v>
      </c>
      <c r="C2448" s="58" t="s">
        <v>37</v>
      </c>
      <c r="D2448" s="58" t="s">
        <v>121</v>
      </c>
      <c r="E2448" s="58" t="s">
        <v>215</v>
      </c>
      <c r="F2448" s="58" t="s">
        <v>216</v>
      </c>
      <c r="G2448" s="58" t="s">
        <v>124</v>
      </c>
      <c r="H2448" s="58" t="s">
        <v>124</v>
      </c>
      <c r="I2448" s="58" t="s">
        <v>42</v>
      </c>
      <c r="J2448" s="58" t="s">
        <v>231</v>
      </c>
      <c r="K2448" s="58" t="s">
        <v>231</v>
      </c>
      <c r="L2448" s="58" t="s">
        <v>43</v>
      </c>
      <c r="M2448" s="58" t="s">
        <v>44</v>
      </c>
      <c r="N2448" s="58" t="s">
        <v>180</v>
      </c>
      <c r="O2448" s="58" t="s">
        <v>42</v>
      </c>
      <c r="P2448" s="58" t="s">
        <v>1152</v>
      </c>
      <c r="Q2448" s="58" t="s">
        <v>567</v>
      </c>
      <c r="R2448" s="58" t="s">
        <v>1152</v>
      </c>
      <c r="S2448" s="57">
        <v>201311</v>
      </c>
      <c r="T2448" s="58" t="s">
        <v>52</v>
      </c>
      <c r="U2448" s="57">
        <v>0</v>
      </c>
      <c r="V2448" s="60">
        <v>16085.04</v>
      </c>
      <c r="W2448" s="58" t="s">
        <v>1152</v>
      </c>
      <c r="X2448" s="58" t="s">
        <v>1152</v>
      </c>
      <c r="Y2448" s="58" t="s">
        <v>1152</v>
      </c>
      <c r="Z2448" s="58" t="s">
        <v>48</v>
      </c>
      <c r="AA2448" s="58" t="s">
        <v>129</v>
      </c>
      <c r="AB2448" s="58" t="s">
        <v>42</v>
      </c>
      <c r="AC2448" s="58" t="s">
        <v>1357</v>
      </c>
      <c r="AD2448" s="58" t="s">
        <v>51</v>
      </c>
      <c r="AE2448" s="98" t="s">
        <v>1152</v>
      </c>
      <c r="AF2448" s="98" t="s">
        <v>1152</v>
      </c>
    </row>
    <row r="2449" spans="1:32" x14ac:dyDescent="0.25">
      <c r="A2449" s="58" t="s">
        <v>35</v>
      </c>
      <c r="B2449" s="58" t="s">
        <v>36</v>
      </c>
      <c r="C2449" s="58" t="s">
        <v>37</v>
      </c>
      <c r="D2449" s="58" t="s">
        <v>121</v>
      </c>
      <c r="E2449" s="58" t="s">
        <v>215</v>
      </c>
      <c r="F2449" s="58" t="s">
        <v>216</v>
      </c>
      <c r="G2449" s="58" t="s">
        <v>124</v>
      </c>
      <c r="H2449" s="58" t="s">
        <v>124</v>
      </c>
      <c r="I2449" s="58" t="s">
        <v>42</v>
      </c>
      <c r="J2449" s="58" t="s">
        <v>217</v>
      </c>
      <c r="K2449" s="58" t="s">
        <v>217</v>
      </c>
      <c r="L2449" s="58" t="s">
        <v>43</v>
      </c>
      <c r="M2449" s="58" t="s">
        <v>44</v>
      </c>
      <c r="N2449" s="58" t="s">
        <v>180</v>
      </c>
      <c r="O2449" s="58" t="s">
        <v>42</v>
      </c>
      <c r="P2449" s="58" t="s">
        <v>1152</v>
      </c>
      <c r="Q2449" s="58" t="s">
        <v>563</v>
      </c>
      <c r="R2449" s="58" t="s">
        <v>1152</v>
      </c>
      <c r="S2449" s="57">
        <v>201311</v>
      </c>
      <c r="T2449" s="58" t="s">
        <v>52</v>
      </c>
      <c r="U2449" s="57">
        <v>0</v>
      </c>
      <c r="V2449" s="60">
        <v>468665.51</v>
      </c>
      <c r="W2449" s="58" t="s">
        <v>1152</v>
      </c>
      <c r="X2449" s="58" t="s">
        <v>1152</v>
      </c>
      <c r="Y2449" s="58" t="s">
        <v>1152</v>
      </c>
      <c r="Z2449" s="58" t="s">
        <v>48</v>
      </c>
      <c r="AA2449" s="58" t="s">
        <v>129</v>
      </c>
      <c r="AB2449" s="58" t="s">
        <v>42</v>
      </c>
      <c r="AC2449" s="58" t="s">
        <v>1357</v>
      </c>
      <c r="AD2449" s="58" t="s">
        <v>51</v>
      </c>
      <c r="AE2449" s="98" t="s">
        <v>1152</v>
      </c>
      <c r="AF2449" s="98" t="s">
        <v>1152</v>
      </c>
    </row>
    <row r="2450" spans="1:32" x14ac:dyDescent="0.25">
      <c r="A2450" s="58" t="s">
        <v>35</v>
      </c>
      <c r="B2450" s="58" t="s">
        <v>36</v>
      </c>
      <c r="C2450" s="58" t="s">
        <v>37</v>
      </c>
      <c r="D2450" s="58" t="s">
        <v>121</v>
      </c>
      <c r="E2450" s="58" t="s">
        <v>122</v>
      </c>
      <c r="F2450" s="58" t="s">
        <v>123</v>
      </c>
      <c r="G2450" s="58" t="s">
        <v>124</v>
      </c>
      <c r="H2450" s="58" t="s">
        <v>124</v>
      </c>
      <c r="I2450" s="58" t="s">
        <v>42</v>
      </c>
      <c r="J2450" s="58" t="s">
        <v>190</v>
      </c>
      <c r="K2450" s="58" t="s">
        <v>190</v>
      </c>
      <c r="L2450" s="58" t="s">
        <v>43</v>
      </c>
      <c r="M2450" s="58" t="s">
        <v>44</v>
      </c>
      <c r="N2450" s="58" t="s">
        <v>131</v>
      </c>
      <c r="O2450" s="58" t="s">
        <v>42</v>
      </c>
      <c r="P2450" s="58" t="s">
        <v>1152</v>
      </c>
      <c r="Q2450" s="58" t="s">
        <v>1358</v>
      </c>
      <c r="R2450" s="58" t="s">
        <v>1152</v>
      </c>
      <c r="S2450" s="57">
        <v>201311</v>
      </c>
      <c r="T2450" s="58" t="s">
        <v>52</v>
      </c>
      <c r="U2450" s="57">
        <v>0</v>
      </c>
      <c r="V2450" s="60">
        <v>1347.67</v>
      </c>
      <c r="W2450" s="58" t="s">
        <v>1152</v>
      </c>
      <c r="X2450" s="58" t="s">
        <v>1152</v>
      </c>
      <c r="Y2450" s="58" t="s">
        <v>1152</v>
      </c>
      <c r="Z2450" s="58" t="s">
        <v>48</v>
      </c>
      <c r="AA2450" s="58" t="s">
        <v>129</v>
      </c>
      <c r="AB2450" s="58" t="s">
        <v>42</v>
      </c>
      <c r="AC2450" s="58" t="s">
        <v>1359</v>
      </c>
      <c r="AD2450" s="58" t="s">
        <v>51</v>
      </c>
      <c r="AE2450" s="98" t="s">
        <v>1152</v>
      </c>
      <c r="AF2450" s="98" t="s">
        <v>1152</v>
      </c>
    </row>
    <row r="2451" spans="1:32" x14ac:dyDescent="0.25">
      <c r="A2451" s="58" t="s">
        <v>35</v>
      </c>
      <c r="B2451" s="58" t="s">
        <v>36</v>
      </c>
      <c r="C2451" s="58" t="s">
        <v>37</v>
      </c>
      <c r="D2451" s="58" t="s">
        <v>121</v>
      </c>
      <c r="E2451" s="58" t="s">
        <v>122</v>
      </c>
      <c r="F2451" s="58" t="s">
        <v>123</v>
      </c>
      <c r="G2451" s="58" t="s">
        <v>124</v>
      </c>
      <c r="H2451" s="58" t="s">
        <v>124</v>
      </c>
      <c r="I2451" s="58" t="s">
        <v>42</v>
      </c>
      <c r="J2451" s="58" t="s">
        <v>125</v>
      </c>
      <c r="K2451" s="58" t="s">
        <v>125</v>
      </c>
      <c r="L2451" s="58" t="s">
        <v>43</v>
      </c>
      <c r="M2451" s="58" t="s">
        <v>44</v>
      </c>
      <c r="N2451" s="58" t="s">
        <v>131</v>
      </c>
      <c r="O2451" s="58" t="s">
        <v>138</v>
      </c>
      <c r="P2451" s="58" t="s">
        <v>1152</v>
      </c>
      <c r="Q2451" s="58" t="s">
        <v>1358</v>
      </c>
      <c r="R2451" s="58" t="s">
        <v>1152</v>
      </c>
      <c r="S2451" s="57">
        <v>201311</v>
      </c>
      <c r="T2451" s="58" t="s">
        <v>47</v>
      </c>
      <c r="U2451" s="57">
        <v>0</v>
      </c>
      <c r="V2451" s="60">
        <v>-1347.67</v>
      </c>
      <c r="W2451" s="58" t="s">
        <v>1152</v>
      </c>
      <c r="X2451" s="58" t="s">
        <v>1152</v>
      </c>
      <c r="Y2451" s="58" t="s">
        <v>1152</v>
      </c>
      <c r="Z2451" s="58" t="s">
        <v>48</v>
      </c>
      <c r="AA2451" s="58" t="s">
        <v>129</v>
      </c>
      <c r="AB2451" s="58" t="s">
        <v>42</v>
      </c>
      <c r="AC2451" s="58" t="s">
        <v>1359</v>
      </c>
      <c r="AD2451" s="58" t="s">
        <v>51</v>
      </c>
      <c r="AE2451" s="98" t="s">
        <v>1152</v>
      </c>
      <c r="AF2451" s="98" t="s">
        <v>1152</v>
      </c>
    </row>
    <row r="2452" spans="1:32" x14ac:dyDescent="0.25">
      <c r="A2452" s="58" t="s">
        <v>35</v>
      </c>
      <c r="B2452" s="58" t="s">
        <v>36</v>
      </c>
      <c r="C2452" s="58" t="s">
        <v>37</v>
      </c>
      <c r="D2452" s="58" t="s">
        <v>121</v>
      </c>
      <c r="E2452" s="58" t="s">
        <v>122</v>
      </c>
      <c r="F2452" s="58" t="s">
        <v>123</v>
      </c>
      <c r="G2452" s="58" t="s">
        <v>124</v>
      </c>
      <c r="H2452" s="58" t="s">
        <v>124</v>
      </c>
      <c r="I2452" s="58" t="s">
        <v>42</v>
      </c>
      <c r="J2452" s="58" t="s">
        <v>500</v>
      </c>
      <c r="K2452" s="58" t="s">
        <v>500</v>
      </c>
      <c r="L2452" s="58" t="s">
        <v>43</v>
      </c>
      <c r="M2452" s="58" t="s">
        <v>44</v>
      </c>
      <c r="N2452" s="58" t="s">
        <v>162</v>
      </c>
      <c r="O2452" s="58" t="s">
        <v>42</v>
      </c>
      <c r="P2452" s="58" t="s">
        <v>1152</v>
      </c>
      <c r="Q2452" s="58" t="s">
        <v>806</v>
      </c>
      <c r="R2452" s="58" t="s">
        <v>1152</v>
      </c>
      <c r="S2452" s="57">
        <v>201311</v>
      </c>
      <c r="T2452" s="58" t="s">
        <v>52</v>
      </c>
      <c r="U2452" s="57">
        <v>0</v>
      </c>
      <c r="V2452" s="60">
        <v>126400</v>
      </c>
      <c r="W2452" s="58" t="s">
        <v>1152</v>
      </c>
      <c r="X2452" s="58" t="s">
        <v>807</v>
      </c>
      <c r="Y2452" s="58" t="s">
        <v>1152</v>
      </c>
      <c r="Z2452" s="58" t="s">
        <v>48</v>
      </c>
      <c r="AA2452" s="58" t="s">
        <v>129</v>
      </c>
      <c r="AB2452" s="58" t="s">
        <v>42</v>
      </c>
      <c r="AC2452" s="58" t="s">
        <v>1349</v>
      </c>
      <c r="AD2452" s="58" t="s">
        <v>51</v>
      </c>
      <c r="AE2452" s="98" t="s">
        <v>1152</v>
      </c>
      <c r="AF2452" s="98" t="s">
        <v>1152</v>
      </c>
    </row>
    <row r="2453" spans="1:32" x14ac:dyDescent="0.25">
      <c r="A2453" s="58" t="s">
        <v>35</v>
      </c>
      <c r="B2453" s="58" t="s">
        <v>36</v>
      </c>
      <c r="C2453" s="58" t="s">
        <v>37</v>
      </c>
      <c r="D2453" s="58" t="s">
        <v>121</v>
      </c>
      <c r="E2453" s="58" t="s">
        <v>122</v>
      </c>
      <c r="F2453" s="58" t="s">
        <v>123</v>
      </c>
      <c r="G2453" s="58" t="s">
        <v>124</v>
      </c>
      <c r="H2453" s="58" t="s">
        <v>124</v>
      </c>
      <c r="I2453" s="58" t="s">
        <v>42</v>
      </c>
      <c r="J2453" s="58" t="s">
        <v>156</v>
      </c>
      <c r="K2453" s="58" t="s">
        <v>156</v>
      </c>
      <c r="L2453" s="58" t="s">
        <v>43</v>
      </c>
      <c r="M2453" s="58" t="s">
        <v>44</v>
      </c>
      <c r="N2453" s="58" t="s">
        <v>160</v>
      </c>
      <c r="O2453" s="58" t="s">
        <v>42</v>
      </c>
      <c r="P2453" s="58" t="s">
        <v>1152</v>
      </c>
      <c r="Q2453" s="58" t="s">
        <v>161</v>
      </c>
      <c r="R2453" s="58" t="s">
        <v>1152</v>
      </c>
      <c r="S2453" s="57">
        <v>201311</v>
      </c>
      <c r="T2453" s="58" t="s">
        <v>47</v>
      </c>
      <c r="U2453" s="57">
        <v>0</v>
      </c>
      <c r="V2453" s="60">
        <v>-70</v>
      </c>
      <c r="W2453" s="58" t="s">
        <v>1152</v>
      </c>
      <c r="X2453" s="58" t="s">
        <v>1152</v>
      </c>
      <c r="Y2453" s="58" t="s">
        <v>1152</v>
      </c>
      <c r="Z2453" s="58" t="s">
        <v>48</v>
      </c>
      <c r="AA2453" s="58" t="s">
        <v>461</v>
      </c>
      <c r="AB2453" s="58" t="s">
        <v>42</v>
      </c>
      <c r="AC2453" s="58" t="s">
        <v>1360</v>
      </c>
      <c r="AD2453" s="58" t="s">
        <v>51</v>
      </c>
      <c r="AE2453" s="98" t="s">
        <v>1152</v>
      </c>
      <c r="AF2453" s="98" t="s">
        <v>1152</v>
      </c>
    </row>
    <row r="2454" spans="1:32" x14ac:dyDescent="0.25">
      <c r="A2454" s="58" t="s">
        <v>35</v>
      </c>
      <c r="B2454" s="58" t="s">
        <v>36</v>
      </c>
      <c r="C2454" s="58" t="s">
        <v>37</v>
      </c>
      <c r="D2454" s="58" t="s">
        <v>121</v>
      </c>
      <c r="E2454" s="58" t="s">
        <v>122</v>
      </c>
      <c r="F2454" s="58" t="s">
        <v>123</v>
      </c>
      <c r="G2454" s="58" t="s">
        <v>124</v>
      </c>
      <c r="H2454" s="58" t="s">
        <v>124</v>
      </c>
      <c r="I2454" s="58" t="s">
        <v>42</v>
      </c>
      <c r="J2454" s="58" t="s">
        <v>156</v>
      </c>
      <c r="K2454" s="58" t="s">
        <v>156</v>
      </c>
      <c r="L2454" s="58" t="s">
        <v>43</v>
      </c>
      <c r="M2454" s="58" t="s">
        <v>44</v>
      </c>
      <c r="N2454" s="58" t="s">
        <v>150</v>
      </c>
      <c r="O2454" s="58" t="s">
        <v>42</v>
      </c>
      <c r="P2454" s="58" t="s">
        <v>1152</v>
      </c>
      <c r="Q2454" s="58" t="s">
        <v>506</v>
      </c>
      <c r="R2454" s="58" t="s">
        <v>1152</v>
      </c>
      <c r="S2454" s="57">
        <v>201311</v>
      </c>
      <c r="T2454" s="58" t="s">
        <v>47</v>
      </c>
      <c r="U2454" s="57">
        <v>0</v>
      </c>
      <c r="V2454" s="60">
        <v>-31560</v>
      </c>
      <c r="W2454" s="58" t="s">
        <v>1152</v>
      </c>
      <c r="X2454" s="58" t="s">
        <v>507</v>
      </c>
      <c r="Y2454" s="58" t="s">
        <v>1152</v>
      </c>
      <c r="Z2454" s="58" t="s">
        <v>48</v>
      </c>
      <c r="AA2454" s="58" t="s">
        <v>129</v>
      </c>
      <c r="AB2454" s="58" t="s">
        <v>42</v>
      </c>
      <c r="AC2454" s="58" t="s">
        <v>1048</v>
      </c>
      <c r="AD2454" s="58" t="s">
        <v>51</v>
      </c>
      <c r="AE2454" s="98" t="s">
        <v>1152</v>
      </c>
      <c r="AF2454" s="98" t="s">
        <v>1152</v>
      </c>
    </row>
    <row r="2455" spans="1:32" x14ac:dyDescent="0.25">
      <c r="A2455" s="58" t="s">
        <v>35</v>
      </c>
      <c r="B2455" s="58" t="s">
        <v>36</v>
      </c>
      <c r="C2455" s="58" t="s">
        <v>37</v>
      </c>
      <c r="D2455" s="58" t="s">
        <v>121</v>
      </c>
      <c r="E2455" s="58" t="s">
        <v>122</v>
      </c>
      <c r="F2455" s="58" t="s">
        <v>123</v>
      </c>
      <c r="G2455" s="58" t="s">
        <v>124</v>
      </c>
      <c r="H2455" s="58" t="s">
        <v>124</v>
      </c>
      <c r="I2455" s="58" t="s">
        <v>42</v>
      </c>
      <c r="J2455" s="58" t="s">
        <v>500</v>
      </c>
      <c r="K2455" s="58" t="s">
        <v>500</v>
      </c>
      <c r="L2455" s="58" t="s">
        <v>43</v>
      </c>
      <c r="M2455" s="58" t="s">
        <v>44</v>
      </c>
      <c r="N2455" s="58" t="s">
        <v>162</v>
      </c>
      <c r="O2455" s="58" t="s">
        <v>42</v>
      </c>
      <c r="P2455" s="58" t="s">
        <v>1152</v>
      </c>
      <c r="Q2455" s="58" t="s">
        <v>931</v>
      </c>
      <c r="R2455" s="58" t="s">
        <v>1152</v>
      </c>
      <c r="S2455" s="57">
        <v>201311</v>
      </c>
      <c r="T2455" s="58" t="s">
        <v>47</v>
      </c>
      <c r="U2455" s="57">
        <v>0</v>
      </c>
      <c r="V2455" s="60">
        <v>-101566.88</v>
      </c>
      <c r="W2455" s="58" t="s">
        <v>1152</v>
      </c>
      <c r="X2455" s="58" t="s">
        <v>807</v>
      </c>
      <c r="Y2455" s="58" t="s">
        <v>1152</v>
      </c>
      <c r="Z2455" s="58" t="s">
        <v>48</v>
      </c>
      <c r="AA2455" s="58" t="s">
        <v>129</v>
      </c>
      <c r="AB2455" s="58" t="s">
        <v>42</v>
      </c>
      <c r="AC2455" s="58" t="s">
        <v>1048</v>
      </c>
      <c r="AD2455" s="58" t="s">
        <v>51</v>
      </c>
      <c r="AE2455" s="98" t="s">
        <v>1152</v>
      </c>
      <c r="AF2455" s="98" t="s">
        <v>1152</v>
      </c>
    </row>
    <row r="2456" spans="1:32" x14ac:dyDescent="0.25">
      <c r="A2456" s="58" t="s">
        <v>35</v>
      </c>
      <c r="B2456" s="58" t="s">
        <v>36</v>
      </c>
      <c r="C2456" s="58" t="s">
        <v>37</v>
      </c>
      <c r="D2456" s="58" t="s">
        <v>121</v>
      </c>
      <c r="E2456" s="58" t="s">
        <v>122</v>
      </c>
      <c r="F2456" s="58" t="s">
        <v>123</v>
      </c>
      <c r="G2456" s="58" t="s">
        <v>124</v>
      </c>
      <c r="H2456" s="58" t="s">
        <v>124</v>
      </c>
      <c r="I2456" s="58" t="s">
        <v>42</v>
      </c>
      <c r="J2456" s="58" t="s">
        <v>283</v>
      </c>
      <c r="K2456" s="58" t="s">
        <v>283</v>
      </c>
      <c r="L2456" s="58" t="s">
        <v>43</v>
      </c>
      <c r="M2456" s="58" t="s">
        <v>44</v>
      </c>
      <c r="N2456" s="58" t="s">
        <v>150</v>
      </c>
      <c r="O2456" s="58" t="s">
        <v>42</v>
      </c>
      <c r="P2456" s="58" t="s">
        <v>1152</v>
      </c>
      <c r="Q2456" s="58" t="s">
        <v>779</v>
      </c>
      <c r="R2456" s="58" t="s">
        <v>1152</v>
      </c>
      <c r="S2456" s="57">
        <v>201311</v>
      </c>
      <c r="T2456" s="58" t="s">
        <v>47</v>
      </c>
      <c r="U2456" s="57">
        <v>0</v>
      </c>
      <c r="V2456" s="60">
        <v>-78649.2</v>
      </c>
      <c r="W2456" s="58" t="s">
        <v>1152</v>
      </c>
      <c r="X2456" s="58" t="s">
        <v>460</v>
      </c>
      <c r="Y2456" s="58" t="s">
        <v>1152</v>
      </c>
      <c r="Z2456" s="58" t="s">
        <v>48</v>
      </c>
      <c r="AA2456" s="58" t="s">
        <v>129</v>
      </c>
      <c r="AB2456" s="58" t="s">
        <v>42</v>
      </c>
      <c r="AC2456" s="58" t="s">
        <v>1048</v>
      </c>
      <c r="AD2456" s="58" t="s">
        <v>51</v>
      </c>
      <c r="AE2456" s="98" t="s">
        <v>1152</v>
      </c>
      <c r="AF2456" s="98" t="s">
        <v>1152</v>
      </c>
    </row>
    <row r="2457" spans="1:32" x14ac:dyDescent="0.25">
      <c r="A2457" s="58" t="s">
        <v>35</v>
      </c>
      <c r="B2457" s="58" t="s">
        <v>36</v>
      </c>
      <c r="C2457" s="58" t="s">
        <v>37</v>
      </c>
      <c r="D2457" s="58" t="s">
        <v>121</v>
      </c>
      <c r="E2457" s="58" t="s">
        <v>122</v>
      </c>
      <c r="F2457" s="58" t="s">
        <v>123</v>
      </c>
      <c r="G2457" s="58" t="s">
        <v>124</v>
      </c>
      <c r="H2457" s="58" t="s">
        <v>124</v>
      </c>
      <c r="I2457" s="58" t="s">
        <v>42</v>
      </c>
      <c r="J2457" s="58" t="s">
        <v>285</v>
      </c>
      <c r="K2457" s="58" t="s">
        <v>285</v>
      </c>
      <c r="L2457" s="58" t="s">
        <v>43</v>
      </c>
      <c r="M2457" s="58" t="s">
        <v>44</v>
      </c>
      <c r="N2457" s="58" t="s">
        <v>150</v>
      </c>
      <c r="O2457" s="58" t="s">
        <v>42</v>
      </c>
      <c r="P2457" s="58" t="s">
        <v>1152</v>
      </c>
      <c r="Q2457" s="58" t="s">
        <v>468</v>
      </c>
      <c r="R2457" s="58" t="s">
        <v>1005</v>
      </c>
      <c r="S2457" s="57">
        <v>201311</v>
      </c>
      <c r="T2457" s="58" t="s">
        <v>47</v>
      </c>
      <c r="U2457" s="57">
        <v>0</v>
      </c>
      <c r="V2457" s="60">
        <v>-48328.1</v>
      </c>
      <c r="W2457" s="58" t="s">
        <v>1152</v>
      </c>
      <c r="X2457" s="58" t="s">
        <v>288</v>
      </c>
      <c r="Y2457" s="58" t="s">
        <v>1152</v>
      </c>
      <c r="Z2457" s="58" t="s">
        <v>48</v>
      </c>
      <c r="AA2457" s="58" t="s">
        <v>129</v>
      </c>
      <c r="AB2457" s="58" t="s">
        <v>42</v>
      </c>
      <c r="AC2457" s="58" t="s">
        <v>1048</v>
      </c>
      <c r="AD2457" s="58" t="s">
        <v>51</v>
      </c>
      <c r="AE2457" s="98" t="s">
        <v>1152</v>
      </c>
      <c r="AF2457" s="98" t="s">
        <v>1152</v>
      </c>
    </row>
    <row r="2458" spans="1:32" x14ac:dyDescent="0.25">
      <c r="A2458" s="58" t="s">
        <v>35</v>
      </c>
      <c r="B2458" s="58" t="s">
        <v>36</v>
      </c>
      <c r="C2458" s="58" t="s">
        <v>37</v>
      </c>
      <c r="D2458" s="58" t="s">
        <v>121</v>
      </c>
      <c r="E2458" s="58" t="s">
        <v>122</v>
      </c>
      <c r="F2458" s="58" t="s">
        <v>123</v>
      </c>
      <c r="G2458" s="58" t="s">
        <v>124</v>
      </c>
      <c r="H2458" s="58" t="s">
        <v>124</v>
      </c>
      <c r="I2458" s="58" t="s">
        <v>42</v>
      </c>
      <c r="J2458" s="58" t="s">
        <v>285</v>
      </c>
      <c r="K2458" s="58" t="s">
        <v>285</v>
      </c>
      <c r="L2458" s="58" t="s">
        <v>43</v>
      </c>
      <c r="M2458" s="58" t="s">
        <v>44</v>
      </c>
      <c r="N2458" s="58" t="s">
        <v>150</v>
      </c>
      <c r="O2458" s="58" t="s">
        <v>42</v>
      </c>
      <c r="P2458" s="58" t="s">
        <v>1152</v>
      </c>
      <c r="Q2458" s="58" t="s">
        <v>468</v>
      </c>
      <c r="R2458" s="58" t="s">
        <v>1152</v>
      </c>
      <c r="S2458" s="57">
        <v>201311</v>
      </c>
      <c r="T2458" s="58" t="s">
        <v>47</v>
      </c>
      <c r="U2458" s="57">
        <v>0</v>
      </c>
      <c r="V2458" s="60">
        <v>-45429.5</v>
      </c>
      <c r="W2458" s="58" t="s">
        <v>1152</v>
      </c>
      <c r="X2458" s="58" t="s">
        <v>288</v>
      </c>
      <c r="Y2458" s="58" t="s">
        <v>1152</v>
      </c>
      <c r="Z2458" s="58" t="s">
        <v>48</v>
      </c>
      <c r="AA2458" s="58" t="s">
        <v>129</v>
      </c>
      <c r="AB2458" s="58" t="s">
        <v>42</v>
      </c>
      <c r="AC2458" s="58" t="s">
        <v>1048</v>
      </c>
      <c r="AD2458" s="58" t="s">
        <v>51</v>
      </c>
      <c r="AE2458" s="98" t="s">
        <v>1152</v>
      </c>
      <c r="AF2458" s="98" t="s">
        <v>1152</v>
      </c>
    </row>
    <row r="2459" spans="1:32" x14ac:dyDescent="0.25">
      <c r="A2459" s="58" t="s">
        <v>35</v>
      </c>
      <c r="B2459" s="58" t="s">
        <v>36</v>
      </c>
      <c r="C2459" s="58" t="s">
        <v>37</v>
      </c>
      <c r="D2459" s="58" t="s">
        <v>121</v>
      </c>
      <c r="E2459" s="58" t="s">
        <v>122</v>
      </c>
      <c r="F2459" s="58" t="s">
        <v>123</v>
      </c>
      <c r="G2459" s="58" t="s">
        <v>124</v>
      </c>
      <c r="H2459" s="58" t="s">
        <v>124</v>
      </c>
      <c r="I2459" s="58" t="s">
        <v>42</v>
      </c>
      <c r="J2459" s="58" t="s">
        <v>190</v>
      </c>
      <c r="K2459" s="58" t="s">
        <v>190</v>
      </c>
      <c r="L2459" s="58" t="s">
        <v>43</v>
      </c>
      <c r="M2459" s="58" t="s">
        <v>44</v>
      </c>
      <c r="N2459" s="58" t="s">
        <v>150</v>
      </c>
      <c r="O2459" s="58" t="s">
        <v>42</v>
      </c>
      <c r="P2459" s="58" t="s">
        <v>1152</v>
      </c>
      <c r="Q2459" s="58" t="s">
        <v>199</v>
      </c>
      <c r="R2459" s="58" t="s">
        <v>951</v>
      </c>
      <c r="S2459" s="57">
        <v>201311</v>
      </c>
      <c r="T2459" s="58" t="s">
        <v>47</v>
      </c>
      <c r="U2459" s="57">
        <v>0</v>
      </c>
      <c r="V2459" s="60">
        <v>-50000</v>
      </c>
      <c r="W2459" s="58" t="s">
        <v>1152</v>
      </c>
      <c r="X2459" s="58" t="s">
        <v>177</v>
      </c>
      <c r="Y2459" s="58" t="s">
        <v>1152</v>
      </c>
      <c r="Z2459" s="58" t="s">
        <v>48</v>
      </c>
      <c r="AA2459" s="58" t="s">
        <v>129</v>
      </c>
      <c r="AB2459" s="58" t="s">
        <v>42</v>
      </c>
      <c r="AC2459" s="58" t="s">
        <v>1048</v>
      </c>
      <c r="AD2459" s="58" t="s">
        <v>51</v>
      </c>
      <c r="AE2459" s="98" t="s">
        <v>1152</v>
      </c>
      <c r="AF2459" s="98" t="s">
        <v>1152</v>
      </c>
    </row>
    <row r="2460" spans="1:32" x14ac:dyDescent="0.25">
      <c r="A2460" s="58" t="s">
        <v>35</v>
      </c>
      <c r="B2460" s="58" t="s">
        <v>36</v>
      </c>
      <c r="C2460" s="58" t="s">
        <v>37</v>
      </c>
      <c r="D2460" s="58" t="s">
        <v>121</v>
      </c>
      <c r="E2460" s="58" t="s">
        <v>122</v>
      </c>
      <c r="F2460" s="58" t="s">
        <v>123</v>
      </c>
      <c r="G2460" s="58" t="s">
        <v>124</v>
      </c>
      <c r="H2460" s="58" t="s">
        <v>124</v>
      </c>
      <c r="I2460" s="58" t="s">
        <v>42</v>
      </c>
      <c r="J2460" s="58" t="s">
        <v>174</v>
      </c>
      <c r="K2460" s="58" t="s">
        <v>174</v>
      </c>
      <c r="L2460" s="58" t="s">
        <v>43</v>
      </c>
      <c r="M2460" s="58" t="s">
        <v>44</v>
      </c>
      <c r="N2460" s="58" t="s">
        <v>180</v>
      </c>
      <c r="O2460" s="58" t="s">
        <v>42</v>
      </c>
      <c r="P2460" s="58" t="s">
        <v>1152</v>
      </c>
      <c r="Q2460" s="58" t="s">
        <v>199</v>
      </c>
      <c r="R2460" s="58" t="s">
        <v>951</v>
      </c>
      <c r="S2460" s="57">
        <v>201311</v>
      </c>
      <c r="T2460" s="58" t="s">
        <v>47</v>
      </c>
      <c r="U2460" s="57">
        <v>0</v>
      </c>
      <c r="V2460" s="60">
        <v>-59515.85</v>
      </c>
      <c r="W2460" s="58" t="s">
        <v>1152</v>
      </c>
      <c r="X2460" s="58" t="s">
        <v>177</v>
      </c>
      <c r="Y2460" s="58" t="s">
        <v>1152</v>
      </c>
      <c r="Z2460" s="58" t="s">
        <v>48</v>
      </c>
      <c r="AA2460" s="58" t="s">
        <v>129</v>
      </c>
      <c r="AB2460" s="58" t="s">
        <v>42</v>
      </c>
      <c r="AC2460" s="58" t="s">
        <v>1048</v>
      </c>
      <c r="AD2460" s="58" t="s">
        <v>51</v>
      </c>
      <c r="AE2460" s="98" t="s">
        <v>1152</v>
      </c>
      <c r="AF2460" s="98" t="s">
        <v>1152</v>
      </c>
    </row>
    <row r="2461" spans="1:32" x14ac:dyDescent="0.25">
      <c r="A2461" s="58" t="s">
        <v>35</v>
      </c>
      <c r="B2461" s="58" t="s">
        <v>36</v>
      </c>
      <c r="C2461" s="58" t="s">
        <v>37</v>
      </c>
      <c r="D2461" s="58" t="s">
        <v>121</v>
      </c>
      <c r="E2461" s="58" t="s">
        <v>122</v>
      </c>
      <c r="F2461" s="58" t="s">
        <v>123</v>
      </c>
      <c r="G2461" s="58" t="s">
        <v>124</v>
      </c>
      <c r="H2461" s="58" t="s">
        <v>124</v>
      </c>
      <c r="I2461" s="58" t="s">
        <v>42</v>
      </c>
      <c r="J2461" s="58" t="s">
        <v>652</v>
      </c>
      <c r="K2461" s="58" t="s">
        <v>652</v>
      </c>
      <c r="L2461" s="58" t="s">
        <v>43</v>
      </c>
      <c r="M2461" s="58" t="s">
        <v>44</v>
      </c>
      <c r="N2461" s="58" t="s">
        <v>150</v>
      </c>
      <c r="O2461" s="58" t="s">
        <v>42</v>
      </c>
      <c r="P2461" s="58" t="s">
        <v>1152</v>
      </c>
      <c r="Q2461" s="58" t="s">
        <v>199</v>
      </c>
      <c r="R2461" s="58" t="s">
        <v>951</v>
      </c>
      <c r="S2461" s="57">
        <v>201311</v>
      </c>
      <c r="T2461" s="58" t="s">
        <v>47</v>
      </c>
      <c r="U2461" s="57">
        <v>0</v>
      </c>
      <c r="V2461" s="60">
        <v>-8799.89</v>
      </c>
      <c r="W2461" s="58" t="s">
        <v>1152</v>
      </c>
      <c r="X2461" s="58" t="s">
        <v>177</v>
      </c>
      <c r="Y2461" s="58" t="s">
        <v>1152</v>
      </c>
      <c r="Z2461" s="58" t="s">
        <v>48</v>
      </c>
      <c r="AA2461" s="58" t="s">
        <v>129</v>
      </c>
      <c r="AB2461" s="58" t="s">
        <v>42</v>
      </c>
      <c r="AC2461" s="58" t="s">
        <v>1048</v>
      </c>
      <c r="AD2461" s="58" t="s">
        <v>51</v>
      </c>
      <c r="AE2461" s="98" t="s">
        <v>1152</v>
      </c>
      <c r="AF2461" s="98" t="s">
        <v>1152</v>
      </c>
    </row>
    <row r="2462" spans="1:32" x14ac:dyDescent="0.25">
      <c r="A2462" s="58" t="s">
        <v>35</v>
      </c>
      <c r="B2462" s="58" t="s">
        <v>36</v>
      </c>
      <c r="C2462" s="58" t="s">
        <v>37</v>
      </c>
      <c r="D2462" s="58" t="s">
        <v>121</v>
      </c>
      <c r="E2462" s="58" t="s">
        <v>122</v>
      </c>
      <c r="F2462" s="58" t="s">
        <v>123</v>
      </c>
      <c r="G2462" s="58" t="s">
        <v>124</v>
      </c>
      <c r="H2462" s="58" t="s">
        <v>124</v>
      </c>
      <c r="I2462" s="58" t="s">
        <v>42</v>
      </c>
      <c r="J2462" s="58" t="s">
        <v>174</v>
      </c>
      <c r="K2462" s="58" t="s">
        <v>174</v>
      </c>
      <c r="L2462" s="58" t="s">
        <v>43</v>
      </c>
      <c r="M2462" s="58" t="s">
        <v>44</v>
      </c>
      <c r="N2462" s="58" t="s">
        <v>150</v>
      </c>
      <c r="O2462" s="58" t="s">
        <v>42</v>
      </c>
      <c r="P2462" s="58" t="s">
        <v>1152</v>
      </c>
      <c r="Q2462" s="58" t="s">
        <v>199</v>
      </c>
      <c r="R2462" s="58" t="s">
        <v>951</v>
      </c>
      <c r="S2462" s="57">
        <v>201311</v>
      </c>
      <c r="T2462" s="58" t="s">
        <v>47</v>
      </c>
      <c r="U2462" s="57">
        <v>0</v>
      </c>
      <c r="V2462" s="60">
        <v>-78889.42</v>
      </c>
      <c r="W2462" s="58" t="s">
        <v>1152</v>
      </c>
      <c r="X2462" s="58" t="s">
        <v>177</v>
      </c>
      <c r="Y2462" s="58" t="s">
        <v>1152</v>
      </c>
      <c r="Z2462" s="58" t="s">
        <v>48</v>
      </c>
      <c r="AA2462" s="58" t="s">
        <v>129</v>
      </c>
      <c r="AB2462" s="58" t="s">
        <v>42</v>
      </c>
      <c r="AC2462" s="58" t="s">
        <v>1048</v>
      </c>
      <c r="AD2462" s="58" t="s">
        <v>51</v>
      </c>
      <c r="AE2462" s="98" t="s">
        <v>1152</v>
      </c>
      <c r="AF2462" s="98" t="s">
        <v>1152</v>
      </c>
    </row>
    <row r="2463" spans="1:32" x14ac:dyDescent="0.25">
      <c r="A2463" s="58" t="s">
        <v>35</v>
      </c>
      <c r="B2463" s="58" t="s">
        <v>36</v>
      </c>
      <c r="C2463" s="58" t="s">
        <v>37</v>
      </c>
      <c r="D2463" s="58" t="s">
        <v>121</v>
      </c>
      <c r="E2463" s="58" t="s">
        <v>122</v>
      </c>
      <c r="F2463" s="58" t="s">
        <v>123</v>
      </c>
      <c r="G2463" s="58" t="s">
        <v>124</v>
      </c>
      <c r="H2463" s="58" t="s">
        <v>124</v>
      </c>
      <c r="I2463" s="58" t="s">
        <v>42</v>
      </c>
      <c r="J2463" s="58" t="s">
        <v>532</v>
      </c>
      <c r="K2463" s="58" t="s">
        <v>532</v>
      </c>
      <c r="L2463" s="58" t="s">
        <v>43</v>
      </c>
      <c r="M2463" s="58" t="s">
        <v>44</v>
      </c>
      <c r="N2463" s="58" t="s">
        <v>150</v>
      </c>
      <c r="O2463" s="58" t="s">
        <v>42</v>
      </c>
      <c r="P2463" s="58" t="s">
        <v>1152</v>
      </c>
      <c r="Q2463" s="58" t="s">
        <v>199</v>
      </c>
      <c r="R2463" s="58" t="s">
        <v>951</v>
      </c>
      <c r="S2463" s="57">
        <v>201311</v>
      </c>
      <c r="T2463" s="58" t="s">
        <v>47</v>
      </c>
      <c r="U2463" s="57">
        <v>0</v>
      </c>
      <c r="V2463" s="60">
        <v>-20909.349999999999</v>
      </c>
      <c r="W2463" s="58" t="s">
        <v>1152</v>
      </c>
      <c r="X2463" s="58" t="s">
        <v>177</v>
      </c>
      <c r="Y2463" s="58" t="s">
        <v>1152</v>
      </c>
      <c r="Z2463" s="58" t="s">
        <v>48</v>
      </c>
      <c r="AA2463" s="58" t="s">
        <v>129</v>
      </c>
      <c r="AB2463" s="58" t="s">
        <v>42</v>
      </c>
      <c r="AC2463" s="58" t="s">
        <v>1048</v>
      </c>
      <c r="AD2463" s="58" t="s">
        <v>51</v>
      </c>
      <c r="AE2463" s="98" t="s">
        <v>1152</v>
      </c>
      <c r="AF2463" s="98" t="s">
        <v>1152</v>
      </c>
    </row>
    <row r="2464" spans="1:32" x14ac:dyDescent="0.25">
      <c r="A2464" s="58" t="s">
        <v>35</v>
      </c>
      <c r="B2464" s="58" t="s">
        <v>36</v>
      </c>
      <c r="C2464" s="58" t="s">
        <v>37</v>
      </c>
      <c r="D2464" s="58" t="s">
        <v>121</v>
      </c>
      <c r="E2464" s="58" t="s">
        <v>122</v>
      </c>
      <c r="F2464" s="58" t="s">
        <v>123</v>
      </c>
      <c r="G2464" s="58" t="s">
        <v>124</v>
      </c>
      <c r="H2464" s="58" t="s">
        <v>124</v>
      </c>
      <c r="I2464" s="58" t="s">
        <v>42</v>
      </c>
      <c r="J2464" s="58" t="s">
        <v>182</v>
      </c>
      <c r="K2464" s="58" t="s">
        <v>182</v>
      </c>
      <c r="L2464" s="58" t="s">
        <v>43</v>
      </c>
      <c r="M2464" s="58" t="s">
        <v>44</v>
      </c>
      <c r="N2464" s="58" t="s">
        <v>150</v>
      </c>
      <c r="O2464" s="58" t="s">
        <v>42</v>
      </c>
      <c r="P2464" s="58" t="s">
        <v>1152</v>
      </c>
      <c r="Q2464" s="58" t="s">
        <v>199</v>
      </c>
      <c r="R2464" s="58" t="s">
        <v>951</v>
      </c>
      <c r="S2464" s="57">
        <v>201311</v>
      </c>
      <c r="T2464" s="58" t="s">
        <v>47</v>
      </c>
      <c r="U2464" s="57">
        <v>0</v>
      </c>
      <c r="V2464" s="60">
        <v>-267878.21000000002</v>
      </c>
      <c r="W2464" s="58" t="s">
        <v>1152</v>
      </c>
      <c r="X2464" s="58" t="s">
        <v>177</v>
      </c>
      <c r="Y2464" s="58" t="s">
        <v>1152</v>
      </c>
      <c r="Z2464" s="58" t="s">
        <v>48</v>
      </c>
      <c r="AA2464" s="58" t="s">
        <v>129</v>
      </c>
      <c r="AB2464" s="58" t="s">
        <v>42</v>
      </c>
      <c r="AC2464" s="58" t="s">
        <v>1048</v>
      </c>
      <c r="AD2464" s="58" t="s">
        <v>51</v>
      </c>
      <c r="AE2464" s="98" t="s">
        <v>1152</v>
      </c>
      <c r="AF2464" s="98" t="s">
        <v>1152</v>
      </c>
    </row>
    <row r="2465" spans="1:32" x14ac:dyDescent="0.25">
      <c r="A2465" s="58" t="s">
        <v>35</v>
      </c>
      <c r="B2465" s="58" t="s">
        <v>36</v>
      </c>
      <c r="C2465" s="58" t="s">
        <v>37</v>
      </c>
      <c r="D2465" s="58" t="s">
        <v>121</v>
      </c>
      <c r="E2465" s="58" t="s">
        <v>122</v>
      </c>
      <c r="F2465" s="58" t="s">
        <v>123</v>
      </c>
      <c r="G2465" s="58" t="s">
        <v>124</v>
      </c>
      <c r="H2465" s="58" t="s">
        <v>124</v>
      </c>
      <c r="I2465" s="58" t="s">
        <v>42</v>
      </c>
      <c r="J2465" s="58" t="s">
        <v>182</v>
      </c>
      <c r="K2465" s="58" t="s">
        <v>182</v>
      </c>
      <c r="L2465" s="58" t="s">
        <v>43</v>
      </c>
      <c r="M2465" s="58" t="s">
        <v>44</v>
      </c>
      <c r="N2465" s="58" t="s">
        <v>180</v>
      </c>
      <c r="O2465" s="58" t="s">
        <v>42</v>
      </c>
      <c r="P2465" s="58" t="s">
        <v>1152</v>
      </c>
      <c r="Q2465" s="58" t="s">
        <v>199</v>
      </c>
      <c r="R2465" s="58" t="s">
        <v>951</v>
      </c>
      <c r="S2465" s="57">
        <v>201311</v>
      </c>
      <c r="T2465" s="58" t="s">
        <v>47</v>
      </c>
      <c r="U2465" s="57">
        <v>0</v>
      </c>
      <c r="V2465" s="60">
        <v>-511110.84</v>
      </c>
      <c r="W2465" s="58" t="s">
        <v>1152</v>
      </c>
      <c r="X2465" s="58" t="s">
        <v>177</v>
      </c>
      <c r="Y2465" s="58" t="s">
        <v>1152</v>
      </c>
      <c r="Z2465" s="58" t="s">
        <v>48</v>
      </c>
      <c r="AA2465" s="58" t="s">
        <v>129</v>
      </c>
      <c r="AB2465" s="58" t="s">
        <v>42</v>
      </c>
      <c r="AC2465" s="58" t="s">
        <v>1048</v>
      </c>
      <c r="AD2465" s="58" t="s">
        <v>51</v>
      </c>
      <c r="AE2465" s="98" t="s">
        <v>1152</v>
      </c>
      <c r="AF2465" s="98" t="s">
        <v>1152</v>
      </c>
    </row>
    <row r="2466" spans="1:32" x14ac:dyDescent="0.25">
      <c r="A2466" s="58" t="s">
        <v>35</v>
      </c>
      <c r="B2466" s="58" t="s">
        <v>36</v>
      </c>
      <c r="C2466" s="58" t="s">
        <v>37</v>
      </c>
      <c r="D2466" s="58" t="s">
        <v>121</v>
      </c>
      <c r="E2466" s="58" t="s">
        <v>122</v>
      </c>
      <c r="F2466" s="58" t="s">
        <v>123</v>
      </c>
      <c r="G2466" s="58" t="s">
        <v>124</v>
      </c>
      <c r="H2466" s="58" t="s">
        <v>124</v>
      </c>
      <c r="I2466" s="58" t="s">
        <v>42</v>
      </c>
      <c r="J2466" s="58" t="s">
        <v>174</v>
      </c>
      <c r="K2466" s="58" t="s">
        <v>174</v>
      </c>
      <c r="L2466" s="58" t="s">
        <v>43</v>
      </c>
      <c r="M2466" s="58" t="s">
        <v>44</v>
      </c>
      <c r="N2466" s="58" t="s">
        <v>180</v>
      </c>
      <c r="O2466" s="58" t="s">
        <v>42</v>
      </c>
      <c r="P2466" s="58" t="s">
        <v>1152</v>
      </c>
      <c r="Q2466" s="58" t="s">
        <v>199</v>
      </c>
      <c r="R2466" s="58" t="s">
        <v>1152</v>
      </c>
      <c r="S2466" s="57">
        <v>201311</v>
      </c>
      <c r="T2466" s="58" t="s">
        <v>47</v>
      </c>
      <c r="U2466" s="57">
        <v>0</v>
      </c>
      <c r="V2466" s="60">
        <v>-119409</v>
      </c>
      <c r="W2466" s="58" t="s">
        <v>1152</v>
      </c>
      <c r="X2466" s="58" t="s">
        <v>177</v>
      </c>
      <c r="Y2466" s="58" t="s">
        <v>1152</v>
      </c>
      <c r="Z2466" s="58" t="s">
        <v>48</v>
      </c>
      <c r="AA2466" s="58" t="s">
        <v>129</v>
      </c>
      <c r="AB2466" s="58" t="s">
        <v>42</v>
      </c>
      <c r="AC2466" s="58" t="s">
        <v>1048</v>
      </c>
      <c r="AD2466" s="58" t="s">
        <v>51</v>
      </c>
      <c r="AE2466" s="98" t="s">
        <v>1152</v>
      </c>
      <c r="AF2466" s="98" t="s">
        <v>1152</v>
      </c>
    </row>
    <row r="2467" spans="1:32" x14ac:dyDescent="0.25">
      <c r="A2467" s="58" t="s">
        <v>35</v>
      </c>
      <c r="B2467" s="58" t="s">
        <v>36</v>
      </c>
      <c r="C2467" s="58" t="s">
        <v>37</v>
      </c>
      <c r="D2467" s="58" t="s">
        <v>121</v>
      </c>
      <c r="E2467" s="58" t="s">
        <v>122</v>
      </c>
      <c r="F2467" s="58" t="s">
        <v>123</v>
      </c>
      <c r="G2467" s="58" t="s">
        <v>124</v>
      </c>
      <c r="H2467" s="58" t="s">
        <v>124</v>
      </c>
      <c r="I2467" s="58" t="s">
        <v>42</v>
      </c>
      <c r="J2467" s="58" t="s">
        <v>174</v>
      </c>
      <c r="K2467" s="58" t="s">
        <v>174</v>
      </c>
      <c r="L2467" s="58" t="s">
        <v>43</v>
      </c>
      <c r="M2467" s="58" t="s">
        <v>44</v>
      </c>
      <c r="N2467" s="58" t="s">
        <v>150</v>
      </c>
      <c r="O2467" s="58" t="s">
        <v>42</v>
      </c>
      <c r="P2467" s="58" t="s">
        <v>1152</v>
      </c>
      <c r="Q2467" s="58" t="s">
        <v>199</v>
      </c>
      <c r="R2467" s="58" t="s">
        <v>1152</v>
      </c>
      <c r="S2467" s="57">
        <v>201311</v>
      </c>
      <c r="T2467" s="58" t="s">
        <v>47</v>
      </c>
      <c r="U2467" s="57">
        <v>0</v>
      </c>
      <c r="V2467" s="60">
        <v>-47814.32</v>
      </c>
      <c r="W2467" s="58" t="s">
        <v>1152</v>
      </c>
      <c r="X2467" s="58" t="s">
        <v>177</v>
      </c>
      <c r="Y2467" s="58" t="s">
        <v>1152</v>
      </c>
      <c r="Z2467" s="58" t="s">
        <v>48</v>
      </c>
      <c r="AA2467" s="58" t="s">
        <v>129</v>
      </c>
      <c r="AB2467" s="58" t="s">
        <v>42</v>
      </c>
      <c r="AC2467" s="58" t="s">
        <v>1048</v>
      </c>
      <c r="AD2467" s="58" t="s">
        <v>51</v>
      </c>
      <c r="AE2467" s="98" t="s">
        <v>1152</v>
      </c>
      <c r="AF2467" s="98" t="s">
        <v>1152</v>
      </c>
    </row>
    <row r="2468" spans="1:32" x14ac:dyDescent="0.25">
      <c r="A2468" s="58" t="s">
        <v>35</v>
      </c>
      <c r="B2468" s="58" t="s">
        <v>36</v>
      </c>
      <c r="C2468" s="58" t="s">
        <v>37</v>
      </c>
      <c r="D2468" s="58" t="s">
        <v>121</v>
      </c>
      <c r="E2468" s="58" t="s">
        <v>122</v>
      </c>
      <c r="F2468" s="58" t="s">
        <v>123</v>
      </c>
      <c r="G2468" s="58" t="s">
        <v>124</v>
      </c>
      <c r="H2468" s="58" t="s">
        <v>124</v>
      </c>
      <c r="I2468" s="58" t="s">
        <v>42</v>
      </c>
      <c r="J2468" s="58" t="s">
        <v>182</v>
      </c>
      <c r="K2468" s="58" t="s">
        <v>182</v>
      </c>
      <c r="L2468" s="58" t="s">
        <v>43</v>
      </c>
      <c r="M2468" s="58" t="s">
        <v>44</v>
      </c>
      <c r="N2468" s="58" t="s">
        <v>180</v>
      </c>
      <c r="O2468" s="58" t="s">
        <v>42</v>
      </c>
      <c r="P2468" s="58" t="s">
        <v>1152</v>
      </c>
      <c r="Q2468" s="58" t="s">
        <v>199</v>
      </c>
      <c r="R2468" s="58" t="s">
        <v>1152</v>
      </c>
      <c r="S2468" s="57">
        <v>201311</v>
      </c>
      <c r="T2468" s="58" t="s">
        <v>47</v>
      </c>
      <c r="U2468" s="57">
        <v>0</v>
      </c>
      <c r="V2468" s="60">
        <v>-220908.86</v>
      </c>
      <c r="W2468" s="58" t="s">
        <v>1152</v>
      </c>
      <c r="X2468" s="58" t="s">
        <v>177</v>
      </c>
      <c r="Y2468" s="58" t="s">
        <v>1152</v>
      </c>
      <c r="Z2468" s="58" t="s">
        <v>48</v>
      </c>
      <c r="AA2468" s="58" t="s">
        <v>129</v>
      </c>
      <c r="AB2468" s="58" t="s">
        <v>42</v>
      </c>
      <c r="AC2468" s="58" t="s">
        <v>1048</v>
      </c>
      <c r="AD2468" s="58" t="s">
        <v>51</v>
      </c>
      <c r="AE2468" s="98" t="s">
        <v>1152</v>
      </c>
      <c r="AF2468" s="98" t="s">
        <v>1152</v>
      </c>
    </row>
    <row r="2469" spans="1:32" x14ac:dyDescent="0.25">
      <c r="A2469" s="58" t="s">
        <v>35</v>
      </c>
      <c r="B2469" s="58" t="s">
        <v>36</v>
      </c>
      <c r="C2469" s="58" t="s">
        <v>37</v>
      </c>
      <c r="D2469" s="58" t="s">
        <v>121</v>
      </c>
      <c r="E2469" s="58" t="s">
        <v>122</v>
      </c>
      <c r="F2469" s="58" t="s">
        <v>123</v>
      </c>
      <c r="G2469" s="58" t="s">
        <v>124</v>
      </c>
      <c r="H2469" s="58" t="s">
        <v>124</v>
      </c>
      <c r="I2469" s="58" t="s">
        <v>42</v>
      </c>
      <c r="J2469" s="58" t="s">
        <v>182</v>
      </c>
      <c r="K2469" s="58" t="s">
        <v>182</v>
      </c>
      <c r="L2469" s="58" t="s">
        <v>43</v>
      </c>
      <c r="M2469" s="58" t="s">
        <v>44</v>
      </c>
      <c r="N2469" s="58" t="s">
        <v>150</v>
      </c>
      <c r="O2469" s="58" t="s">
        <v>42</v>
      </c>
      <c r="P2469" s="58" t="s">
        <v>1152</v>
      </c>
      <c r="Q2469" s="58" t="s">
        <v>199</v>
      </c>
      <c r="R2469" s="58" t="s">
        <v>1152</v>
      </c>
      <c r="S2469" s="57">
        <v>201311</v>
      </c>
      <c r="T2469" s="58" t="s">
        <v>47</v>
      </c>
      <c r="U2469" s="57">
        <v>0</v>
      </c>
      <c r="V2469" s="60">
        <v>-118969.02</v>
      </c>
      <c r="W2469" s="58" t="s">
        <v>1152</v>
      </c>
      <c r="X2469" s="58" t="s">
        <v>177</v>
      </c>
      <c r="Y2469" s="58" t="s">
        <v>1152</v>
      </c>
      <c r="Z2469" s="58" t="s">
        <v>48</v>
      </c>
      <c r="AA2469" s="58" t="s">
        <v>129</v>
      </c>
      <c r="AB2469" s="58" t="s">
        <v>42</v>
      </c>
      <c r="AC2469" s="58" t="s">
        <v>1048</v>
      </c>
      <c r="AD2469" s="58" t="s">
        <v>51</v>
      </c>
      <c r="AE2469" s="98" t="s">
        <v>1152</v>
      </c>
      <c r="AF2469" s="98" t="s">
        <v>1152</v>
      </c>
    </row>
    <row r="2470" spans="1:32" x14ac:dyDescent="0.25">
      <c r="A2470" s="58" t="s">
        <v>35</v>
      </c>
      <c r="B2470" s="58" t="s">
        <v>36</v>
      </c>
      <c r="C2470" s="58" t="s">
        <v>37</v>
      </c>
      <c r="D2470" s="58" t="s">
        <v>121</v>
      </c>
      <c r="E2470" s="58" t="s">
        <v>215</v>
      </c>
      <c r="F2470" s="58" t="s">
        <v>216</v>
      </c>
      <c r="G2470" s="58" t="s">
        <v>124</v>
      </c>
      <c r="H2470" s="58" t="s">
        <v>124</v>
      </c>
      <c r="I2470" s="58" t="s">
        <v>42</v>
      </c>
      <c r="J2470" s="58" t="s">
        <v>261</v>
      </c>
      <c r="K2470" s="58" t="s">
        <v>261</v>
      </c>
      <c r="L2470" s="58" t="s">
        <v>43</v>
      </c>
      <c r="M2470" s="58" t="s">
        <v>44</v>
      </c>
      <c r="N2470" s="58" t="s">
        <v>150</v>
      </c>
      <c r="O2470" s="58" t="s">
        <v>42</v>
      </c>
      <c r="P2470" s="58" t="s">
        <v>1152</v>
      </c>
      <c r="Q2470" s="58" t="s">
        <v>980</v>
      </c>
      <c r="R2470" s="58" t="s">
        <v>1152</v>
      </c>
      <c r="S2470" s="57">
        <v>201311</v>
      </c>
      <c r="T2470" s="58" t="s">
        <v>47</v>
      </c>
      <c r="U2470" s="57">
        <v>0</v>
      </c>
      <c r="V2470" s="60">
        <v>-135683</v>
      </c>
      <c r="W2470" s="58" t="s">
        <v>1152</v>
      </c>
      <c r="X2470" s="58" t="s">
        <v>267</v>
      </c>
      <c r="Y2470" s="58" t="s">
        <v>1152</v>
      </c>
      <c r="Z2470" s="58" t="s">
        <v>48</v>
      </c>
      <c r="AA2470" s="58" t="s">
        <v>129</v>
      </c>
      <c r="AB2470" s="58" t="s">
        <v>42</v>
      </c>
      <c r="AC2470" s="58" t="s">
        <v>1048</v>
      </c>
      <c r="AD2470" s="58" t="s">
        <v>51</v>
      </c>
      <c r="AE2470" s="98" t="s">
        <v>1152</v>
      </c>
      <c r="AF2470" s="98" t="s">
        <v>1152</v>
      </c>
    </row>
    <row r="2471" spans="1:32" x14ac:dyDescent="0.25">
      <c r="A2471" s="58" t="s">
        <v>35</v>
      </c>
      <c r="B2471" s="58" t="s">
        <v>36</v>
      </c>
      <c r="C2471" s="58" t="s">
        <v>37</v>
      </c>
      <c r="D2471" s="58" t="s">
        <v>121</v>
      </c>
      <c r="E2471" s="58" t="s">
        <v>215</v>
      </c>
      <c r="F2471" s="58" t="s">
        <v>216</v>
      </c>
      <c r="G2471" s="58" t="s">
        <v>124</v>
      </c>
      <c r="H2471" s="58" t="s">
        <v>124</v>
      </c>
      <c r="I2471" s="58" t="s">
        <v>42</v>
      </c>
      <c r="J2471" s="58" t="s">
        <v>261</v>
      </c>
      <c r="K2471" s="58" t="s">
        <v>261</v>
      </c>
      <c r="L2471" s="58" t="s">
        <v>43</v>
      </c>
      <c r="M2471" s="58" t="s">
        <v>44</v>
      </c>
      <c r="N2471" s="58" t="s">
        <v>180</v>
      </c>
      <c r="O2471" s="58" t="s">
        <v>42</v>
      </c>
      <c r="P2471" s="58" t="s">
        <v>1152</v>
      </c>
      <c r="Q2471" s="58" t="s">
        <v>867</v>
      </c>
      <c r="R2471" s="58" t="s">
        <v>1152</v>
      </c>
      <c r="S2471" s="57">
        <v>201311</v>
      </c>
      <c r="T2471" s="58" t="s">
        <v>47</v>
      </c>
      <c r="U2471" s="57">
        <v>0</v>
      </c>
      <c r="V2471" s="60">
        <v>-333112</v>
      </c>
      <c r="W2471" s="58" t="s">
        <v>1152</v>
      </c>
      <c r="X2471" s="58" t="s">
        <v>1152</v>
      </c>
      <c r="Y2471" s="58" t="s">
        <v>1152</v>
      </c>
      <c r="Z2471" s="58" t="s">
        <v>48</v>
      </c>
      <c r="AA2471" s="58" t="s">
        <v>129</v>
      </c>
      <c r="AB2471" s="58" t="s">
        <v>42</v>
      </c>
      <c r="AC2471" s="58" t="s">
        <v>1048</v>
      </c>
      <c r="AD2471" s="58" t="s">
        <v>51</v>
      </c>
      <c r="AE2471" s="98" t="s">
        <v>1152</v>
      </c>
      <c r="AF2471" s="98" t="s">
        <v>1152</v>
      </c>
    </row>
    <row r="2472" spans="1:32" x14ac:dyDescent="0.25">
      <c r="A2472" s="58" t="s">
        <v>35</v>
      </c>
      <c r="B2472" s="58" t="s">
        <v>36</v>
      </c>
      <c r="C2472" s="58" t="s">
        <v>37</v>
      </c>
      <c r="D2472" s="58" t="s">
        <v>121</v>
      </c>
      <c r="E2472" s="58" t="s">
        <v>215</v>
      </c>
      <c r="F2472" s="58" t="s">
        <v>216</v>
      </c>
      <c r="G2472" s="58" t="s">
        <v>124</v>
      </c>
      <c r="H2472" s="58" t="s">
        <v>124</v>
      </c>
      <c r="I2472" s="58" t="s">
        <v>42</v>
      </c>
      <c r="J2472" s="58" t="s">
        <v>437</v>
      </c>
      <c r="K2472" s="58" t="s">
        <v>437</v>
      </c>
      <c r="L2472" s="58" t="s">
        <v>43</v>
      </c>
      <c r="M2472" s="58" t="s">
        <v>44</v>
      </c>
      <c r="N2472" s="58" t="s">
        <v>150</v>
      </c>
      <c r="O2472" s="58" t="s">
        <v>42</v>
      </c>
      <c r="P2472" s="58" t="s">
        <v>1152</v>
      </c>
      <c r="Q2472" s="58" t="s">
        <v>980</v>
      </c>
      <c r="R2472" s="58" t="s">
        <v>1152</v>
      </c>
      <c r="S2472" s="57">
        <v>201311</v>
      </c>
      <c r="T2472" s="58" t="s">
        <v>47</v>
      </c>
      <c r="U2472" s="57">
        <v>0</v>
      </c>
      <c r="V2472" s="60">
        <v>-5204.79</v>
      </c>
      <c r="W2472" s="58" t="s">
        <v>1152</v>
      </c>
      <c r="X2472" s="58" t="s">
        <v>577</v>
      </c>
      <c r="Y2472" s="58" t="s">
        <v>1152</v>
      </c>
      <c r="Z2472" s="58" t="s">
        <v>48</v>
      </c>
      <c r="AA2472" s="58" t="s">
        <v>129</v>
      </c>
      <c r="AB2472" s="58" t="s">
        <v>42</v>
      </c>
      <c r="AC2472" s="58" t="s">
        <v>1048</v>
      </c>
      <c r="AD2472" s="58" t="s">
        <v>51</v>
      </c>
      <c r="AE2472" s="98" t="s">
        <v>1152</v>
      </c>
      <c r="AF2472" s="98" t="s">
        <v>1152</v>
      </c>
    </row>
    <row r="2473" spans="1:32" x14ac:dyDescent="0.25">
      <c r="A2473" s="58" t="s">
        <v>35</v>
      </c>
      <c r="B2473" s="58" t="s">
        <v>36</v>
      </c>
      <c r="C2473" s="58" t="s">
        <v>37</v>
      </c>
      <c r="D2473" s="58" t="s">
        <v>121</v>
      </c>
      <c r="E2473" s="58" t="s">
        <v>215</v>
      </c>
      <c r="F2473" s="58" t="s">
        <v>216</v>
      </c>
      <c r="G2473" s="58" t="s">
        <v>124</v>
      </c>
      <c r="H2473" s="58" t="s">
        <v>124</v>
      </c>
      <c r="I2473" s="58" t="s">
        <v>42</v>
      </c>
      <c r="J2473" s="58" t="s">
        <v>437</v>
      </c>
      <c r="K2473" s="58" t="s">
        <v>437</v>
      </c>
      <c r="L2473" s="58" t="s">
        <v>43</v>
      </c>
      <c r="M2473" s="58" t="s">
        <v>44</v>
      </c>
      <c r="N2473" s="58" t="s">
        <v>180</v>
      </c>
      <c r="O2473" s="58" t="s">
        <v>42</v>
      </c>
      <c r="P2473" s="58" t="s">
        <v>1152</v>
      </c>
      <c r="Q2473" s="58" t="s">
        <v>867</v>
      </c>
      <c r="R2473" s="58" t="s">
        <v>1152</v>
      </c>
      <c r="S2473" s="57">
        <v>201311</v>
      </c>
      <c r="T2473" s="58" t="s">
        <v>47</v>
      </c>
      <c r="U2473" s="57">
        <v>0</v>
      </c>
      <c r="V2473" s="60">
        <v>-12684.62</v>
      </c>
      <c r="W2473" s="58" t="s">
        <v>1152</v>
      </c>
      <c r="X2473" s="58" t="s">
        <v>1152</v>
      </c>
      <c r="Y2473" s="58" t="s">
        <v>1152</v>
      </c>
      <c r="Z2473" s="58" t="s">
        <v>48</v>
      </c>
      <c r="AA2473" s="58" t="s">
        <v>129</v>
      </c>
      <c r="AB2473" s="58" t="s">
        <v>42</v>
      </c>
      <c r="AC2473" s="58" t="s">
        <v>1048</v>
      </c>
      <c r="AD2473" s="58" t="s">
        <v>51</v>
      </c>
      <c r="AE2473" s="98" t="s">
        <v>1152</v>
      </c>
      <c r="AF2473" s="98" t="s">
        <v>1152</v>
      </c>
    </row>
    <row r="2474" spans="1:32" x14ac:dyDescent="0.25">
      <c r="A2474" s="58" t="s">
        <v>35</v>
      </c>
      <c r="B2474" s="58" t="s">
        <v>36</v>
      </c>
      <c r="C2474" s="58" t="s">
        <v>37</v>
      </c>
      <c r="D2474" s="58" t="s">
        <v>121</v>
      </c>
      <c r="E2474" s="58" t="s">
        <v>215</v>
      </c>
      <c r="F2474" s="58" t="s">
        <v>216</v>
      </c>
      <c r="G2474" s="58" t="s">
        <v>124</v>
      </c>
      <c r="H2474" s="58" t="s">
        <v>124</v>
      </c>
      <c r="I2474" s="58" t="s">
        <v>42</v>
      </c>
      <c r="J2474" s="58" t="s">
        <v>250</v>
      </c>
      <c r="K2474" s="58" t="s">
        <v>250</v>
      </c>
      <c r="L2474" s="58" t="s">
        <v>43</v>
      </c>
      <c r="M2474" s="58" t="s">
        <v>44</v>
      </c>
      <c r="N2474" s="58" t="s">
        <v>150</v>
      </c>
      <c r="O2474" s="58" t="s">
        <v>42</v>
      </c>
      <c r="P2474" s="58" t="s">
        <v>1152</v>
      </c>
      <c r="Q2474" s="58" t="s">
        <v>864</v>
      </c>
      <c r="R2474" s="58" t="s">
        <v>1152</v>
      </c>
      <c r="S2474" s="57">
        <v>201311</v>
      </c>
      <c r="T2474" s="58" t="s">
        <v>47</v>
      </c>
      <c r="U2474" s="57">
        <v>0</v>
      </c>
      <c r="V2474" s="60">
        <v>-42740.5</v>
      </c>
      <c r="W2474" s="58" t="s">
        <v>1152</v>
      </c>
      <c r="X2474" s="58" t="s">
        <v>433</v>
      </c>
      <c r="Y2474" s="58" t="s">
        <v>1152</v>
      </c>
      <c r="Z2474" s="58" t="s">
        <v>48</v>
      </c>
      <c r="AA2474" s="58" t="s">
        <v>129</v>
      </c>
      <c r="AB2474" s="58" t="s">
        <v>42</v>
      </c>
      <c r="AC2474" s="58" t="s">
        <v>1048</v>
      </c>
      <c r="AD2474" s="58" t="s">
        <v>51</v>
      </c>
      <c r="AE2474" s="98" t="s">
        <v>1152</v>
      </c>
      <c r="AF2474" s="98" t="s">
        <v>1152</v>
      </c>
    </row>
    <row r="2475" spans="1:32" x14ac:dyDescent="0.25">
      <c r="A2475" s="58" t="s">
        <v>35</v>
      </c>
      <c r="B2475" s="58" t="s">
        <v>36</v>
      </c>
      <c r="C2475" s="58" t="s">
        <v>37</v>
      </c>
      <c r="D2475" s="58" t="s">
        <v>121</v>
      </c>
      <c r="E2475" s="58" t="s">
        <v>215</v>
      </c>
      <c r="F2475" s="58" t="s">
        <v>216</v>
      </c>
      <c r="G2475" s="58" t="s">
        <v>124</v>
      </c>
      <c r="H2475" s="58" t="s">
        <v>124</v>
      </c>
      <c r="I2475" s="58" t="s">
        <v>42</v>
      </c>
      <c r="J2475" s="58" t="s">
        <v>250</v>
      </c>
      <c r="K2475" s="58" t="s">
        <v>250</v>
      </c>
      <c r="L2475" s="58" t="s">
        <v>43</v>
      </c>
      <c r="M2475" s="58" t="s">
        <v>44</v>
      </c>
      <c r="N2475" s="58" t="s">
        <v>150</v>
      </c>
      <c r="O2475" s="58" t="s">
        <v>42</v>
      </c>
      <c r="P2475" s="58" t="s">
        <v>1152</v>
      </c>
      <c r="Q2475" s="58" t="s">
        <v>766</v>
      </c>
      <c r="R2475" s="58" t="s">
        <v>1152</v>
      </c>
      <c r="S2475" s="57">
        <v>201311</v>
      </c>
      <c r="T2475" s="58" t="s">
        <v>47</v>
      </c>
      <c r="U2475" s="57">
        <v>0</v>
      </c>
      <c r="V2475" s="60">
        <v>-4389.16</v>
      </c>
      <c r="W2475" s="58" t="s">
        <v>1152</v>
      </c>
      <c r="X2475" s="58" t="s">
        <v>1152</v>
      </c>
      <c r="Y2475" s="58" t="s">
        <v>1152</v>
      </c>
      <c r="Z2475" s="58" t="s">
        <v>48</v>
      </c>
      <c r="AA2475" s="58" t="s">
        <v>129</v>
      </c>
      <c r="AB2475" s="58" t="s">
        <v>42</v>
      </c>
      <c r="AC2475" s="58" t="s">
        <v>1048</v>
      </c>
      <c r="AD2475" s="58" t="s">
        <v>51</v>
      </c>
      <c r="AE2475" s="98" t="s">
        <v>1152</v>
      </c>
      <c r="AF2475" s="98" t="s">
        <v>1152</v>
      </c>
    </row>
    <row r="2476" spans="1:32" x14ac:dyDescent="0.25">
      <c r="A2476" s="58" t="s">
        <v>35</v>
      </c>
      <c r="B2476" s="58" t="s">
        <v>36</v>
      </c>
      <c r="C2476" s="58" t="s">
        <v>37</v>
      </c>
      <c r="D2476" s="58" t="s">
        <v>121</v>
      </c>
      <c r="E2476" s="58" t="s">
        <v>215</v>
      </c>
      <c r="F2476" s="58" t="s">
        <v>216</v>
      </c>
      <c r="G2476" s="58" t="s">
        <v>124</v>
      </c>
      <c r="H2476" s="58" t="s">
        <v>124</v>
      </c>
      <c r="I2476" s="58" t="s">
        <v>42</v>
      </c>
      <c r="J2476" s="58" t="s">
        <v>250</v>
      </c>
      <c r="K2476" s="58" t="s">
        <v>250</v>
      </c>
      <c r="L2476" s="58" t="s">
        <v>43</v>
      </c>
      <c r="M2476" s="58" t="s">
        <v>44</v>
      </c>
      <c r="N2476" s="58" t="s">
        <v>180</v>
      </c>
      <c r="O2476" s="58" t="s">
        <v>42</v>
      </c>
      <c r="P2476" s="58" t="s">
        <v>1152</v>
      </c>
      <c r="Q2476" s="58" t="s">
        <v>860</v>
      </c>
      <c r="R2476" s="58" t="s">
        <v>1152</v>
      </c>
      <c r="S2476" s="57">
        <v>201311</v>
      </c>
      <c r="T2476" s="58" t="s">
        <v>47</v>
      </c>
      <c r="U2476" s="57">
        <v>0</v>
      </c>
      <c r="V2476" s="60">
        <v>-26650</v>
      </c>
      <c r="W2476" s="58" t="s">
        <v>1152</v>
      </c>
      <c r="X2476" s="58" t="s">
        <v>1152</v>
      </c>
      <c r="Y2476" s="58" t="s">
        <v>1152</v>
      </c>
      <c r="Z2476" s="58" t="s">
        <v>48</v>
      </c>
      <c r="AA2476" s="58" t="s">
        <v>129</v>
      </c>
      <c r="AB2476" s="58" t="s">
        <v>42</v>
      </c>
      <c r="AC2476" s="58" t="s">
        <v>1048</v>
      </c>
      <c r="AD2476" s="58" t="s">
        <v>51</v>
      </c>
      <c r="AE2476" s="98" t="s">
        <v>1152</v>
      </c>
      <c r="AF2476" s="98" t="s">
        <v>1152</v>
      </c>
    </row>
    <row r="2477" spans="1:32" x14ac:dyDescent="0.25">
      <c r="A2477" s="58" t="s">
        <v>35</v>
      </c>
      <c r="B2477" s="58" t="s">
        <v>36</v>
      </c>
      <c r="C2477" s="58" t="s">
        <v>37</v>
      </c>
      <c r="D2477" s="58" t="s">
        <v>121</v>
      </c>
      <c r="E2477" s="58" t="s">
        <v>215</v>
      </c>
      <c r="F2477" s="58" t="s">
        <v>216</v>
      </c>
      <c r="G2477" s="58" t="s">
        <v>124</v>
      </c>
      <c r="H2477" s="58" t="s">
        <v>124</v>
      </c>
      <c r="I2477" s="58" t="s">
        <v>42</v>
      </c>
      <c r="J2477" s="58" t="s">
        <v>257</v>
      </c>
      <c r="K2477" s="58" t="s">
        <v>257</v>
      </c>
      <c r="L2477" s="58" t="s">
        <v>43</v>
      </c>
      <c r="M2477" s="58" t="s">
        <v>44</v>
      </c>
      <c r="N2477" s="58" t="s">
        <v>150</v>
      </c>
      <c r="O2477" s="58" t="s">
        <v>42</v>
      </c>
      <c r="P2477" s="58" t="s">
        <v>1152</v>
      </c>
      <c r="Q2477" s="58" t="s">
        <v>859</v>
      </c>
      <c r="R2477" s="58" t="s">
        <v>1152</v>
      </c>
      <c r="S2477" s="57">
        <v>201311</v>
      </c>
      <c r="T2477" s="58" t="s">
        <v>47</v>
      </c>
      <c r="U2477" s="57">
        <v>0</v>
      </c>
      <c r="V2477" s="60">
        <v>-25290</v>
      </c>
      <c r="W2477" s="58" t="s">
        <v>1152</v>
      </c>
      <c r="X2477" s="58" t="s">
        <v>440</v>
      </c>
      <c r="Y2477" s="58" t="s">
        <v>1152</v>
      </c>
      <c r="Z2477" s="58" t="s">
        <v>48</v>
      </c>
      <c r="AA2477" s="58" t="s">
        <v>129</v>
      </c>
      <c r="AB2477" s="58" t="s">
        <v>42</v>
      </c>
      <c r="AC2477" s="58" t="s">
        <v>1048</v>
      </c>
      <c r="AD2477" s="58" t="s">
        <v>51</v>
      </c>
      <c r="AE2477" s="98" t="s">
        <v>1152</v>
      </c>
      <c r="AF2477" s="98" t="s">
        <v>1152</v>
      </c>
    </row>
    <row r="2478" spans="1:32" x14ac:dyDescent="0.25">
      <c r="A2478" s="58" t="s">
        <v>35</v>
      </c>
      <c r="B2478" s="58" t="s">
        <v>36</v>
      </c>
      <c r="C2478" s="58" t="s">
        <v>37</v>
      </c>
      <c r="D2478" s="58" t="s">
        <v>121</v>
      </c>
      <c r="E2478" s="58" t="s">
        <v>215</v>
      </c>
      <c r="F2478" s="58" t="s">
        <v>216</v>
      </c>
      <c r="G2478" s="58" t="s">
        <v>124</v>
      </c>
      <c r="H2478" s="58" t="s">
        <v>124</v>
      </c>
      <c r="I2478" s="58" t="s">
        <v>42</v>
      </c>
      <c r="J2478" s="58" t="s">
        <v>257</v>
      </c>
      <c r="K2478" s="58" t="s">
        <v>257</v>
      </c>
      <c r="L2478" s="58" t="s">
        <v>43</v>
      </c>
      <c r="M2478" s="58" t="s">
        <v>44</v>
      </c>
      <c r="N2478" s="58" t="s">
        <v>180</v>
      </c>
      <c r="O2478" s="58" t="s">
        <v>42</v>
      </c>
      <c r="P2478" s="58" t="s">
        <v>1152</v>
      </c>
      <c r="Q2478" s="58" t="s">
        <v>860</v>
      </c>
      <c r="R2478" s="58" t="s">
        <v>1152</v>
      </c>
      <c r="S2478" s="57">
        <v>201311</v>
      </c>
      <c r="T2478" s="58" t="s">
        <v>47</v>
      </c>
      <c r="U2478" s="57">
        <v>0</v>
      </c>
      <c r="V2478" s="60">
        <v>-500</v>
      </c>
      <c r="W2478" s="58" t="s">
        <v>1152</v>
      </c>
      <c r="X2478" s="58" t="s">
        <v>1152</v>
      </c>
      <c r="Y2478" s="58" t="s">
        <v>1152</v>
      </c>
      <c r="Z2478" s="58" t="s">
        <v>48</v>
      </c>
      <c r="AA2478" s="58" t="s">
        <v>129</v>
      </c>
      <c r="AB2478" s="58" t="s">
        <v>42</v>
      </c>
      <c r="AC2478" s="58" t="s">
        <v>1048</v>
      </c>
      <c r="AD2478" s="58" t="s">
        <v>51</v>
      </c>
      <c r="AE2478" s="98" t="s">
        <v>1152</v>
      </c>
      <c r="AF2478" s="98" t="s">
        <v>1152</v>
      </c>
    </row>
    <row r="2479" spans="1:32" x14ac:dyDescent="0.25">
      <c r="A2479" s="58" t="s">
        <v>35</v>
      </c>
      <c r="B2479" s="58" t="s">
        <v>36</v>
      </c>
      <c r="C2479" s="58" t="s">
        <v>37</v>
      </c>
      <c r="D2479" s="58" t="s">
        <v>121</v>
      </c>
      <c r="E2479" s="58" t="s">
        <v>215</v>
      </c>
      <c r="F2479" s="58" t="s">
        <v>216</v>
      </c>
      <c r="G2479" s="58" t="s">
        <v>124</v>
      </c>
      <c r="H2479" s="58" t="s">
        <v>124</v>
      </c>
      <c r="I2479" s="58" t="s">
        <v>42</v>
      </c>
      <c r="J2479" s="58" t="s">
        <v>237</v>
      </c>
      <c r="K2479" s="58" t="s">
        <v>237</v>
      </c>
      <c r="L2479" s="58" t="s">
        <v>43</v>
      </c>
      <c r="M2479" s="58" t="s">
        <v>44</v>
      </c>
      <c r="N2479" s="58" t="s">
        <v>150</v>
      </c>
      <c r="O2479" s="58" t="s">
        <v>42</v>
      </c>
      <c r="P2479" s="58" t="s">
        <v>1152</v>
      </c>
      <c r="Q2479" s="58" t="s">
        <v>859</v>
      </c>
      <c r="R2479" s="58" t="s">
        <v>1152</v>
      </c>
      <c r="S2479" s="57">
        <v>201311</v>
      </c>
      <c r="T2479" s="58" t="s">
        <v>47</v>
      </c>
      <c r="U2479" s="57">
        <v>0</v>
      </c>
      <c r="V2479" s="60">
        <v>-141307</v>
      </c>
      <c r="W2479" s="58" t="s">
        <v>1152</v>
      </c>
      <c r="X2479" s="58" t="s">
        <v>422</v>
      </c>
      <c r="Y2479" s="58" t="s">
        <v>1152</v>
      </c>
      <c r="Z2479" s="58" t="s">
        <v>48</v>
      </c>
      <c r="AA2479" s="58" t="s">
        <v>129</v>
      </c>
      <c r="AB2479" s="58" t="s">
        <v>42</v>
      </c>
      <c r="AC2479" s="58" t="s">
        <v>1048</v>
      </c>
      <c r="AD2479" s="58" t="s">
        <v>51</v>
      </c>
      <c r="AE2479" s="98" t="s">
        <v>1152</v>
      </c>
      <c r="AF2479" s="98" t="s">
        <v>1152</v>
      </c>
    </row>
    <row r="2480" spans="1:32" x14ac:dyDescent="0.25">
      <c r="A2480" s="58" t="s">
        <v>35</v>
      </c>
      <c r="B2480" s="58" t="s">
        <v>36</v>
      </c>
      <c r="C2480" s="58" t="s">
        <v>37</v>
      </c>
      <c r="D2480" s="58" t="s">
        <v>121</v>
      </c>
      <c r="E2480" s="58" t="s">
        <v>215</v>
      </c>
      <c r="F2480" s="58" t="s">
        <v>216</v>
      </c>
      <c r="G2480" s="58" t="s">
        <v>124</v>
      </c>
      <c r="H2480" s="58" t="s">
        <v>124</v>
      </c>
      <c r="I2480" s="58" t="s">
        <v>42</v>
      </c>
      <c r="J2480" s="58" t="s">
        <v>237</v>
      </c>
      <c r="K2480" s="58" t="s">
        <v>237</v>
      </c>
      <c r="L2480" s="58" t="s">
        <v>43</v>
      </c>
      <c r="M2480" s="58" t="s">
        <v>44</v>
      </c>
      <c r="N2480" s="58" t="s">
        <v>150</v>
      </c>
      <c r="O2480" s="58" t="s">
        <v>42</v>
      </c>
      <c r="P2480" s="58" t="s">
        <v>1152</v>
      </c>
      <c r="Q2480" s="58" t="s">
        <v>977</v>
      </c>
      <c r="R2480" s="58" t="s">
        <v>1152</v>
      </c>
      <c r="S2480" s="57">
        <v>201311</v>
      </c>
      <c r="T2480" s="58" t="s">
        <v>47</v>
      </c>
      <c r="U2480" s="57">
        <v>0</v>
      </c>
      <c r="V2480" s="60">
        <v>-12848</v>
      </c>
      <c r="W2480" s="58" t="s">
        <v>1152</v>
      </c>
      <c r="X2480" s="58" t="s">
        <v>1152</v>
      </c>
      <c r="Y2480" s="58" t="s">
        <v>1152</v>
      </c>
      <c r="Z2480" s="58" t="s">
        <v>48</v>
      </c>
      <c r="AA2480" s="58" t="s">
        <v>129</v>
      </c>
      <c r="AB2480" s="58" t="s">
        <v>42</v>
      </c>
      <c r="AC2480" s="58" t="s">
        <v>1048</v>
      </c>
      <c r="AD2480" s="58" t="s">
        <v>51</v>
      </c>
      <c r="AE2480" s="98" t="s">
        <v>1152</v>
      </c>
      <c r="AF2480" s="98" t="s">
        <v>1152</v>
      </c>
    </row>
    <row r="2481" spans="1:32" x14ac:dyDescent="0.25">
      <c r="A2481" s="58" t="s">
        <v>35</v>
      </c>
      <c r="B2481" s="58" t="s">
        <v>36</v>
      </c>
      <c r="C2481" s="58" t="s">
        <v>37</v>
      </c>
      <c r="D2481" s="58" t="s">
        <v>121</v>
      </c>
      <c r="E2481" s="58" t="s">
        <v>215</v>
      </c>
      <c r="F2481" s="58" t="s">
        <v>216</v>
      </c>
      <c r="G2481" s="58" t="s">
        <v>124</v>
      </c>
      <c r="H2481" s="58" t="s">
        <v>124</v>
      </c>
      <c r="I2481" s="58" t="s">
        <v>42</v>
      </c>
      <c r="J2481" s="58" t="s">
        <v>237</v>
      </c>
      <c r="K2481" s="58" t="s">
        <v>237</v>
      </c>
      <c r="L2481" s="58" t="s">
        <v>43</v>
      </c>
      <c r="M2481" s="58" t="s">
        <v>44</v>
      </c>
      <c r="N2481" s="58" t="s">
        <v>180</v>
      </c>
      <c r="O2481" s="58" t="s">
        <v>42</v>
      </c>
      <c r="P2481" s="58" t="s">
        <v>1152</v>
      </c>
      <c r="Q2481" s="58" t="s">
        <v>860</v>
      </c>
      <c r="R2481" s="58" t="s">
        <v>1152</v>
      </c>
      <c r="S2481" s="57">
        <v>201311</v>
      </c>
      <c r="T2481" s="58" t="s">
        <v>47</v>
      </c>
      <c r="U2481" s="57">
        <v>0</v>
      </c>
      <c r="V2481" s="60">
        <v>-300995</v>
      </c>
      <c r="W2481" s="58" t="s">
        <v>1152</v>
      </c>
      <c r="X2481" s="58" t="s">
        <v>1152</v>
      </c>
      <c r="Y2481" s="58" t="s">
        <v>1152</v>
      </c>
      <c r="Z2481" s="58" t="s">
        <v>48</v>
      </c>
      <c r="AA2481" s="58" t="s">
        <v>129</v>
      </c>
      <c r="AB2481" s="58" t="s">
        <v>42</v>
      </c>
      <c r="AC2481" s="58" t="s">
        <v>1048</v>
      </c>
      <c r="AD2481" s="58" t="s">
        <v>51</v>
      </c>
      <c r="AE2481" s="98" t="s">
        <v>1152</v>
      </c>
      <c r="AF2481" s="98" t="s">
        <v>1152</v>
      </c>
    </row>
    <row r="2482" spans="1:32" x14ac:dyDescent="0.25">
      <c r="A2482" s="58" t="s">
        <v>35</v>
      </c>
      <c r="B2482" s="58" t="s">
        <v>36</v>
      </c>
      <c r="C2482" s="58" t="s">
        <v>37</v>
      </c>
      <c r="D2482" s="58" t="s">
        <v>121</v>
      </c>
      <c r="E2482" s="58" t="s">
        <v>215</v>
      </c>
      <c r="F2482" s="58" t="s">
        <v>216</v>
      </c>
      <c r="G2482" s="58" t="s">
        <v>124</v>
      </c>
      <c r="H2482" s="58" t="s">
        <v>124</v>
      </c>
      <c r="I2482" s="58" t="s">
        <v>42</v>
      </c>
      <c r="J2482" s="58" t="s">
        <v>231</v>
      </c>
      <c r="K2482" s="58" t="s">
        <v>231</v>
      </c>
      <c r="L2482" s="58" t="s">
        <v>43</v>
      </c>
      <c r="M2482" s="58" t="s">
        <v>44</v>
      </c>
      <c r="N2482" s="58" t="s">
        <v>180</v>
      </c>
      <c r="O2482" s="58" t="s">
        <v>42</v>
      </c>
      <c r="P2482" s="58" t="s">
        <v>1152</v>
      </c>
      <c r="Q2482" s="58" t="s">
        <v>972</v>
      </c>
      <c r="R2482" s="58" t="s">
        <v>1152</v>
      </c>
      <c r="S2482" s="57">
        <v>201311</v>
      </c>
      <c r="T2482" s="58" t="s">
        <v>47</v>
      </c>
      <c r="U2482" s="57">
        <v>0</v>
      </c>
      <c r="V2482" s="60">
        <v>-48930.44</v>
      </c>
      <c r="W2482" s="58" t="s">
        <v>1152</v>
      </c>
      <c r="X2482" s="58" t="s">
        <v>975</v>
      </c>
      <c r="Y2482" s="58" t="s">
        <v>1152</v>
      </c>
      <c r="Z2482" s="58" t="s">
        <v>48</v>
      </c>
      <c r="AA2482" s="58" t="s">
        <v>129</v>
      </c>
      <c r="AB2482" s="58" t="s">
        <v>42</v>
      </c>
      <c r="AC2482" s="58" t="s">
        <v>1048</v>
      </c>
      <c r="AD2482" s="58" t="s">
        <v>51</v>
      </c>
      <c r="AE2482" s="98" t="s">
        <v>1152</v>
      </c>
      <c r="AF2482" s="98" t="s">
        <v>1152</v>
      </c>
    </row>
    <row r="2483" spans="1:32" x14ac:dyDescent="0.25">
      <c r="A2483" s="58" t="s">
        <v>35</v>
      </c>
      <c r="B2483" s="58" t="s">
        <v>36</v>
      </c>
      <c r="C2483" s="58" t="s">
        <v>37</v>
      </c>
      <c r="D2483" s="58" t="s">
        <v>121</v>
      </c>
      <c r="E2483" s="58" t="s">
        <v>215</v>
      </c>
      <c r="F2483" s="58" t="s">
        <v>216</v>
      </c>
      <c r="G2483" s="58" t="s">
        <v>124</v>
      </c>
      <c r="H2483" s="58" t="s">
        <v>124</v>
      </c>
      <c r="I2483" s="58" t="s">
        <v>42</v>
      </c>
      <c r="J2483" s="58" t="s">
        <v>231</v>
      </c>
      <c r="K2483" s="58" t="s">
        <v>231</v>
      </c>
      <c r="L2483" s="58" t="s">
        <v>43</v>
      </c>
      <c r="M2483" s="58" t="s">
        <v>44</v>
      </c>
      <c r="N2483" s="58" t="s">
        <v>150</v>
      </c>
      <c r="O2483" s="58" t="s">
        <v>42</v>
      </c>
      <c r="P2483" s="58" t="s">
        <v>1152</v>
      </c>
      <c r="Q2483" s="58" t="s">
        <v>839</v>
      </c>
      <c r="R2483" s="58" t="s">
        <v>1152</v>
      </c>
      <c r="S2483" s="57">
        <v>201311</v>
      </c>
      <c r="T2483" s="58" t="s">
        <v>47</v>
      </c>
      <c r="U2483" s="57">
        <v>0</v>
      </c>
      <c r="V2483" s="60">
        <v>-59317.38</v>
      </c>
      <c r="W2483" s="58" t="s">
        <v>1152</v>
      </c>
      <c r="X2483" s="58" t="s">
        <v>236</v>
      </c>
      <c r="Y2483" s="58" t="s">
        <v>1152</v>
      </c>
      <c r="Z2483" s="58" t="s">
        <v>48</v>
      </c>
      <c r="AA2483" s="58" t="s">
        <v>129</v>
      </c>
      <c r="AB2483" s="58" t="s">
        <v>42</v>
      </c>
      <c r="AC2483" s="58" t="s">
        <v>1048</v>
      </c>
      <c r="AD2483" s="58" t="s">
        <v>51</v>
      </c>
      <c r="AE2483" s="98" t="s">
        <v>1152</v>
      </c>
      <c r="AF2483" s="98" t="s">
        <v>1152</v>
      </c>
    </row>
    <row r="2484" spans="1:32" x14ac:dyDescent="0.25">
      <c r="A2484" s="58" t="s">
        <v>35</v>
      </c>
      <c r="B2484" s="58" t="s">
        <v>36</v>
      </c>
      <c r="C2484" s="58" t="s">
        <v>37</v>
      </c>
      <c r="D2484" s="58" t="s">
        <v>121</v>
      </c>
      <c r="E2484" s="58" t="s">
        <v>215</v>
      </c>
      <c r="F2484" s="58" t="s">
        <v>216</v>
      </c>
      <c r="G2484" s="58" t="s">
        <v>124</v>
      </c>
      <c r="H2484" s="58" t="s">
        <v>124</v>
      </c>
      <c r="I2484" s="58" t="s">
        <v>42</v>
      </c>
      <c r="J2484" s="58" t="s">
        <v>231</v>
      </c>
      <c r="K2484" s="58" t="s">
        <v>231</v>
      </c>
      <c r="L2484" s="58" t="s">
        <v>43</v>
      </c>
      <c r="M2484" s="58" t="s">
        <v>44</v>
      </c>
      <c r="N2484" s="58" t="s">
        <v>180</v>
      </c>
      <c r="O2484" s="58" t="s">
        <v>42</v>
      </c>
      <c r="P2484" s="58" t="s">
        <v>1152</v>
      </c>
      <c r="Q2484" s="58" t="s">
        <v>840</v>
      </c>
      <c r="R2484" s="58" t="s">
        <v>1152</v>
      </c>
      <c r="S2484" s="57">
        <v>201311</v>
      </c>
      <c r="T2484" s="58" t="s">
        <v>47</v>
      </c>
      <c r="U2484" s="57">
        <v>0</v>
      </c>
      <c r="V2484" s="60">
        <v>-16085.04</v>
      </c>
      <c r="W2484" s="58" t="s">
        <v>1152</v>
      </c>
      <c r="X2484" s="58" t="s">
        <v>1152</v>
      </c>
      <c r="Y2484" s="58" t="s">
        <v>1152</v>
      </c>
      <c r="Z2484" s="58" t="s">
        <v>48</v>
      </c>
      <c r="AA2484" s="58" t="s">
        <v>129</v>
      </c>
      <c r="AB2484" s="58" t="s">
        <v>42</v>
      </c>
      <c r="AC2484" s="58" t="s">
        <v>1048</v>
      </c>
      <c r="AD2484" s="58" t="s">
        <v>51</v>
      </c>
      <c r="AE2484" s="98" t="s">
        <v>1152</v>
      </c>
      <c r="AF2484" s="98" t="s">
        <v>1152</v>
      </c>
    </row>
    <row r="2485" spans="1:32" x14ac:dyDescent="0.25">
      <c r="A2485" s="58" t="s">
        <v>35</v>
      </c>
      <c r="B2485" s="58" t="s">
        <v>36</v>
      </c>
      <c r="C2485" s="58" t="s">
        <v>37</v>
      </c>
      <c r="D2485" s="58" t="s">
        <v>121</v>
      </c>
      <c r="E2485" s="58" t="s">
        <v>215</v>
      </c>
      <c r="F2485" s="58" t="s">
        <v>216</v>
      </c>
      <c r="G2485" s="58" t="s">
        <v>124</v>
      </c>
      <c r="H2485" s="58" t="s">
        <v>124</v>
      </c>
      <c r="I2485" s="58" t="s">
        <v>42</v>
      </c>
      <c r="J2485" s="58" t="s">
        <v>217</v>
      </c>
      <c r="K2485" s="58" t="s">
        <v>217</v>
      </c>
      <c r="L2485" s="58" t="s">
        <v>43</v>
      </c>
      <c r="M2485" s="58" t="s">
        <v>44</v>
      </c>
      <c r="N2485" s="58" t="s">
        <v>180</v>
      </c>
      <c r="O2485" s="58" t="s">
        <v>42</v>
      </c>
      <c r="P2485" s="58" t="s">
        <v>1152</v>
      </c>
      <c r="Q2485" s="58" t="s">
        <v>972</v>
      </c>
      <c r="R2485" s="58" t="s">
        <v>1152</v>
      </c>
      <c r="S2485" s="57">
        <v>201311</v>
      </c>
      <c r="T2485" s="58" t="s">
        <v>47</v>
      </c>
      <c r="U2485" s="57">
        <v>0</v>
      </c>
      <c r="V2485" s="60">
        <v>-417517.45</v>
      </c>
      <c r="W2485" s="58" t="s">
        <v>1152</v>
      </c>
      <c r="X2485" s="58" t="s">
        <v>752</v>
      </c>
      <c r="Y2485" s="58" t="s">
        <v>1152</v>
      </c>
      <c r="Z2485" s="58" t="s">
        <v>48</v>
      </c>
      <c r="AA2485" s="58" t="s">
        <v>129</v>
      </c>
      <c r="AB2485" s="58" t="s">
        <v>42</v>
      </c>
      <c r="AC2485" s="58" t="s">
        <v>1048</v>
      </c>
      <c r="AD2485" s="58" t="s">
        <v>51</v>
      </c>
      <c r="AE2485" s="98" t="s">
        <v>1152</v>
      </c>
      <c r="AF2485" s="98" t="s">
        <v>1152</v>
      </c>
    </row>
    <row r="2486" spans="1:32" x14ac:dyDescent="0.25">
      <c r="A2486" s="58" t="s">
        <v>35</v>
      </c>
      <c r="B2486" s="58" t="s">
        <v>36</v>
      </c>
      <c r="C2486" s="58" t="s">
        <v>37</v>
      </c>
      <c r="D2486" s="58" t="s">
        <v>121</v>
      </c>
      <c r="E2486" s="58" t="s">
        <v>215</v>
      </c>
      <c r="F2486" s="58" t="s">
        <v>216</v>
      </c>
      <c r="G2486" s="58" t="s">
        <v>124</v>
      </c>
      <c r="H2486" s="58" t="s">
        <v>124</v>
      </c>
      <c r="I2486" s="58" t="s">
        <v>42</v>
      </c>
      <c r="J2486" s="58" t="s">
        <v>217</v>
      </c>
      <c r="K2486" s="58" t="s">
        <v>217</v>
      </c>
      <c r="L2486" s="58" t="s">
        <v>43</v>
      </c>
      <c r="M2486" s="58" t="s">
        <v>44</v>
      </c>
      <c r="N2486" s="58" t="s">
        <v>150</v>
      </c>
      <c r="O2486" s="58" t="s">
        <v>42</v>
      </c>
      <c r="P2486" s="58" t="s">
        <v>1152</v>
      </c>
      <c r="Q2486" s="58" t="s">
        <v>839</v>
      </c>
      <c r="R2486" s="58" t="s">
        <v>1152</v>
      </c>
      <c r="S2486" s="57">
        <v>201311</v>
      </c>
      <c r="T2486" s="58" t="s">
        <v>47</v>
      </c>
      <c r="U2486" s="57">
        <v>0</v>
      </c>
      <c r="V2486" s="60">
        <v>-260987.5</v>
      </c>
      <c r="W2486" s="58" t="s">
        <v>1152</v>
      </c>
      <c r="X2486" s="58" t="s">
        <v>230</v>
      </c>
      <c r="Y2486" s="58" t="s">
        <v>1152</v>
      </c>
      <c r="Z2486" s="58" t="s">
        <v>48</v>
      </c>
      <c r="AA2486" s="58" t="s">
        <v>129</v>
      </c>
      <c r="AB2486" s="58" t="s">
        <v>42</v>
      </c>
      <c r="AC2486" s="58" t="s">
        <v>1048</v>
      </c>
      <c r="AD2486" s="58" t="s">
        <v>51</v>
      </c>
      <c r="AE2486" s="98" t="s">
        <v>1152</v>
      </c>
      <c r="AF2486" s="98" t="s">
        <v>1152</v>
      </c>
    </row>
    <row r="2487" spans="1:32" x14ac:dyDescent="0.25">
      <c r="A2487" s="58" t="s">
        <v>35</v>
      </c>
      <c r="B2487" s="58" t="s">
        <v>36</v>
      </c>
      <c r="C2487" s="58" t="s">
        <v>37</v>
      </c>
      <c r="D2487" s="58" t="s">
        <v>121</v>
      </c>
      <c r="E2487" s="58" t="s">
        <v>215</v>
      </c>
      <c r="F2487" s="58" t="s">
        <v>216</v>
      </c>
      <c r="G2487" s="58" t="s">
        <v>124</v>
      </c>
      <c r="H2487" s="58" t="s">
        <v>124</v>
      </c>
      <c r="I2487" s="58" t="s">
        <v>42</v>
      </c>
      <c r="J2487" s="58" t="s">
        <v>217</v>
      </c>
      <c r="K2487" s="58" t="s">
        <v>217</v>
      </c>
      <c r="L2487" s="58" t="s">
        <v>43</v>
      </c>
      <c r="M2487" s="58" t="s">
        <v>44</v>
      </c>
      <c r="N2487" s="58" t="s">
        <v>180</v>
      </c>
      <c r="O2487" s="58" t="s">
        <v>42</v>
      </c>
      <c r="P2487" s="58" t="s">
        <v>1152</v>
      </c>
      <c r="Q2487" s="58" t="s">
        <v>840</v>
      </c>
      <c r="R2487" s="58" t="s">
        <v>1152</v>
      </c>
      <c r="S2487" s="57">
        <v>201311</v>
      </c>
      <c r="T2487" s="58" t="s">
        <v>47</v>
      </c>
      <c r="U2487" s="57">
        <v>0</v>
      </c>
      <c r="V2487" s="60">
        <v>-468816.51</v>
      </c>
      <c r="W2487" s="58" t="s">
        <v>1152</v>
      </c>
      <c r="X2487" s="58" t="s">
        <v>1152</v>
      </c>
      <c r="Y2487" s="58" t="s">
        <v>1152</v>
      </c>
      <c r="Z2487" s="58" t="s">
        <v>48</v>
      </c>
      <c r="AA2487" s="58" t="s">
        <v>129</v>
      </c>
      <c r="AB2487" s="58" t="s">
        <v>42</v>
      </c>
      <c r="AC2487" s="58" t="s">
        <v>1048</v>
      </c>
      <c r="AD2487" s="58" t="s">
        <v>51</v>
      </c>
      <c r="AE2487" s="98" t="s">
        <v>1152</v>
      </c>
      <c r="AF2487" s="98" t="s">
        <v>1152</v>
      </c>
    </row>
    <row r="2488" spans="1:32" x14ac:dyDescent="0.25">
      <c r="A2488" s="58" t="s">
        <v>35</v>
      </c>
      <c r="B2488" s="58" t="s">
        <v>36</v>
      </c>
      <c r="C2488" s="58" t="s">
        <v>37</v>
      </c>
      <c r="D2488" s="58" t="s">
        <v>121</v>
      </c>
      <c r="E2488" s="58" t="s">
        <v>215</v>
      </c>
      <c r="F2488" s="58" t="s">
        <v>216</v>
      </c>
      <c r="G2488" s="58" t="s">
        <v>124</v>
      </c>
      <c r="H2488" s="58" t="s">
        <v>124</v>
      </c>
      <c r="I2488" s="58" t="s">
        <v>42</v>
      </c>
      <c r="J2488" s="58" t="s">
        <v>217</v>
      </c>
      <c r="K2488" s="58" t="s">
        <v>217</v>
      </c>
      <c r="L2488" s="58" t="s">
        <v>43</v>
      </c>
      <c r="M2488" s="58" t="s">
        <v>44</v>
      </c>
      <c r="N2488" s="58" t="s">
        <v>150</v>
      </c>
      <c r="O2488" s="58" t="s">
        <v>42</v>
      </c>
      <c r="P2488" s="58" t="s">
        <v>392</v>
      </c>
      <c r="Q2488" s="58" t="s">
        <v>393</v>
      </c>
      <c r="R2488" s="58" t="s">
        <v>1444</v>
      </c>
      <c r="S2488" s="57">
        <v>201311</v>
      </c>
      <c r="T2488" s="58" t="s">
        <v>52</v>
      </c>
      <c r="U2488" s="57">
        <v>264.7</v>
      </c>
      <c r="V2488" s="60">
        <v>264.7</v>
      </c>
      <c r="W2488" s="58" t="s">
        <v>340</v>
      </c>
      <c r="X2488" s="58" t="s">
        <v>384</v>
      </c>
      <c r="Y2488" s="58" t="s">
        <v>1152</v>
      </c>
      <c r="Z2488" s="58" t="s">
        <v>48</v>
      </c>
      <c r="AA2488" s="58" t="s">
        <v>315</v>
      </c>
      <c r="AB2488" s="58" t="s">
        <v>42</v>
      </c>
      <c r="AC2488" s="58" t="s">
        <v>1445</v>
      </c>
      <c r="AD2488" s="58" t="s">
        <v>146</v>
      </c>
      <c r="AE2488" s="98" t="s">
        <v>1152</v>
      </c>
      <c r="AF2488" s="98" t="s">
        <v>396</v>
      </c>
    </row>
    <row r="2489" spans="1:32" x14ac:dyDescent="0.25">
      <c r="A2489" s="58" t="s">
        <v>35</v>
      </c>
      <c r="B2489" s="58" t="s">
        <v>36</v>
      </c>
      <c r="C2489" s="58" t="s">
        <v>37</v>
      </c>
      <c r="D2489" s="58" t="s">
        <v>121</v>
      </c>
      <c r="E2489" s="58" t="s">
        <v>215</v>
      </c>
      <c r="F2489" s="58" t="s">
        <v>216</v>
      </c>
      <c r="G2489" s="58" t="s">
        <v>124</v>
      </c>
      <c r="H2489" s="58" t="s">
        <v>124</v>
      </c>
      <c r="I2489" s="58" t="s">
        <v>42</v>
      </c>
      <c r="J2489" s="58" t="s">
        <v>217</v>
      </c>
      <c r="K2489" s="58" t="s">
        <v>217</v>
      </c>
      <c r="L2489" s="58" t="s">
        <v>43</v>
      </c>
      <c r="M2489" s="58" t="s">
        <v>44</v>
      </c>
      <c r="N2489" s="58" t="s">
        <v>150</v>
      </c>
      <c r="O2489" s="58" t="s">
        <v>42</v>
      </c>
      <c r="P2489" s="58" t="s">
        <v>392</v>
      </c>
      <c r="Q2489" s="58" t="s">
        <v>393</v>
      </c>
      <c r="R2489" s="58" t="s">
        <v>1446</v>
      </c>
      <c r="S2489" s="57">
        <v>201311</v>
      </c>
      <c r="T2489" s="58" t="s">
        <v>52</v>
      </c>
      <c r="U2489" s="57">
        <v>222.9</v>
      </c>
      <c r="V2489" s="60">
        <v>222.9</v>
      </c>
      <c r="W2489" s="58" t="s">
        <v>340</v>
      </c>
      <c r="X2489" s="58" t="s">
        <v>384</v>
      </c>
      <c r="Y2489" s="58" t="s">
        <v>1152</v>
      </c>
      <c r="Z2489" s="58" t="s">
        <v>48</v>
      </c>
      <c r="AA2489" s="58" t="s">
        <v>315</v>
      </c>
      <c r="AB2489" s="58" t="s">
        <v>42</v>
      </c>
      <c r="AC2489" s="58" t="s">
        <v>1445</v>
      </c>
      <c r="AD2489" s="58" t="s">
        <v>146</v>
      </c>
      <c r="AE2489" s="98" t="s">
        <v>1152</v>
      </c>
      <c r="AF2489" s="98" t="s">
        <v>396</v>
      </c>
    </row>
    <row r="2490" spans="1:32" x14ac:dyDescent="0.25">
      <c r="A2490" s="58" t="s">
        <v>35</v>
      </c>
      <c r="B2490" s="58" t="s">
        <v>36</v>
      </c>
      <c r="C2490" s="58" t="s">
        <v>37</v>
      </c>
      <c r="D2490" s="58" t="s">
        <v>121</v>
      </c>
      <c r="E2490" s="58" t="s">
        <v>215</v>
      </c>
      <c r="F2490" s="58" t="s">
        <v>216</v>
      </c>
      <c r="G2490" s="58" t="s">
        <v>124</v>
      </c>
      <c r="H2490" s="58" t="s">
        <v>124</v>
      </c>
      <c r="I2490" s="58" t="s">
        <v>42</v>
      </c>
      <c r="J2490" s="58" t="s">
        <v>261</v>
      </c>
      <c r="K2490" s="58" t="s">
        <v>261</v>
      </c>
      <c r="L2490" s="58" t="s">
        <v>43</v>
      </c>
      <c r="M2490" s="58" t="s">
        <v>44</v>
      </c>
      <c r="N2490" s="58" t="s">
        <v>150</v>
      </c>
      <c r="O2490" s="58" t="s">
        <v>42</v>
      </c>
      <c r="P2490" s="58" t="s">
        <v>392</v>
      </c>
      <c r="Q2490" s="58" t="s">
        <v>393</v>
      </c>
      <c r="R2490" s="58" t="s">
        <v>1446</v>
      </c>
      <c r="S2490" s="57">
        <v>201311</v>
      </c>
      <c r="T2490" s="58" t="s">
        <v>52</v>
      </c>
      <c r="U2490" s="57">
        <v>208.04</v>
      </c>
      <c r="V2490" s="60">
        <v>208.04</v>
      </c>
      <c r="W2490" s="58" t="s">
        <v>340</v>
      </c>
      <c r="X2490" s="58" t="s">
        <v>384</v>
      </c>
      <c r="Y2490" s="58" t="s">
        <v>1152</v>
      </c>
      <c r="Z2490" s="58" t="s">
        <v>48</v>
      </c>
      <c r="AA2490" s="58" t="s">
        <v>315</v>
      </c>
      <c r="AB2490" s="58" t="s">
        <v>42</v>
      </c>
      <c r="AC2490" s="58" t="s">
        <v>1445</v>
      </c>
      <c r="AD2490" s="58" t="s">
        <v>146</v>
      </c>
      <c r="AE2490" s="98" t="s">
        <v>1152</v>
      </c>
      <c r="AF2490" s="98" t="s">
        <v>396</v>
      </c>
    </row>
    <row r="2491" spans="1:32" x14ac:dyDescent="0.25">
      <c r="A2491" s="58" t="s">
        <v>35</v>
      </c>
      <c r="B2491" s="58" t="s">
        <v>36</v>
      </c>
      <c r="C2491" s="58" t="s">
        <v>37</v>
      </c>
      <c r="D2491" s="58" t="s">
        <v>121</v>
      </c>
      <c r="E2491" s="58" t="s">
        <v>122</v>
      </c>
      <c r="F2491" s="58" t="s">
        <v>123</v>
      </c>
      <c r="G2491" s="58" t="s">
        <v>124</v>
      </c>
      <c r="H2491" s="58" t="s">
        <v>124</v>
      </c>
      <c r="I2491" s="58" t="s">
        <v>42</v>
      </c>
      <c r="J2491" s="58" t="s">
        <v>149</v>
      </c>
      <c r="K2491" s="58" t="s">
        <v>149</v>
      </c>
      <c r="L2491" s="58" t="s">
        <v>43</v>
      </c>
      <c r="M2491" s="58" t="s">
        <v>44</v>
      </c>
      <c r="N2491" s="58" t="s">
        <v>150</v>
      </c>
      <c r="O2491" s="58" t="s">
        <v>42</v>
      </c>
      <c r="P2491" s="58" t="s">
        <v>337</v>
      </c>
      <c r="Q2491" s="58" t="s">
        <v>338</v>
      </c>
      <c r="R2491" s="58" t="s">
        <v>1447</v>
      </c>
      <c r="S2491" s="57">
        <v>201311</v>
      </c>
      <c r="T2491" s="58" t="s">
        <v>52</v>
      </c>
      <c r="U2491" s="67">
        <v>15147.5</v>
      </c>
      <c r="V2491" s="60">
        <v>15147.5</v>
      </c>
      <c r="W2491" s="58" t="s">
        <v>340</v>
      </c>
      <c r="X2491" s="58" t="s">
        <v>341</v>
      </c>
      <c r="Y2491" s="58" t="s">
        <v>1152</v>
      </c>
      <c r="Z2491" s="58" t="s">
        <v>48</v>
      </c>
      <c r="AA2491" s="58" t="s">
        <v>315</v>
      </c>
      <c r="AB2491" s="58" t="s">
        <v>42</v>
      </c>
      <c r="AC2491" s="58" t="s">
        <v>1448</v>
      </c>
      <c r="AD2491" s="58" t="s">
        <v>146</v>
      </c>
      <c r="AE2491" s="98" t="s">
        <v>1152</v>
      </c>
      <c r="AF2491" s="98" t="s">
        <v>342</v>
      </c>
    </row>
    <row r="2492" spans="1:32" x14ac:dyDescent="0.25">
      <c r="A2492" s="58" t="s">
        <v>35</v>
      </c>
      <c r="B2492" s="58" t="s">
        <v>36</v>
      </c>
      <c r="C2492" s="58" t="s">
        <v>37</v>
      </c>
      <c r="D2492" s="58" t="s">
        <v>121</v>
      </c>
      <c r="E2492" s="58" t="s">
        <v>215</v>
      </c>
      <c r="F2492" s="58" t="s">
        <v>216</v>
      </c>
      <c r="G2492" s="58" t="s">
        <v>124</v>
      </c>
      <c r="H2492" s="58" t="s">
        <v>124</v>
      </c>
      <c r="I2492" s="58" t="s">
        <v>42</v>
      </c>
      <c r="J2492" s="58" t="s">
        <v>268</v>
      </c>
      <c r="K2492" s="58" t="s">
        <v>268</v>
      </c>
      <c r="L2492" s="58" t="s">
        <v>43</v>
      </c>
      <c r="M2492" s="58" t="s">
        <v>44</v>
      </c>
      <c r="N2492" s="58" t="s">
        <v>126</v>
      </c>
      <c r="O2492" s="58" t="s">
        <v>242</v>
      </c>
      <c r="P2492" s="58" t="s">
        <v>681</v>
      </c>
      <c r="Q2492" s="58" t="s">
        <v>1449</v>
      </c>
      <c r="R2492" s="58" t="s">
        <v>1450</v>
      </c>
      <c r="S2492" s="57">
        <v>201311</v>
      </c>
      <c r="T2492" s="58" t="s">
        <v>52</v>
      </c>
      <c r="U2492" s="57">
        <v>0</v>
      </c>
      <c r="V2492" s="60">
        <v>1027.5999999999999</v>
      </c>
      <c r="W2492" s="58" t="s">
        <v>1152</v>
      </c>
      <c r="X2492" s="58" t="s">
        <v>1152</v>
      </c>
      <c r="Y2492" s="58" t="s">
        <v>1152</v>
      </c>
      <c r="Z2492" s="58" t="s">
        <v>48</v>
      </c>
      <c r="AA2492" s="58" t="s">
        <v>144</v>
      </c>
      <c r="AB2492" s="58" t="s">
        <v>42</v>
      </c>
      <c r="AC2492" s="58" t="s">
        <v>1451</v>
      </c>
      <c r="AD2492" s="58" t="s">
        <v>146</v>
      </c>
      <c r="AE2492" s="98" t="s">
        <v>1152</v>
      </c>
      <c r="AF2492" s="98" t="s">
        <v>684</v>
      </c>
    </row>
    <row r="2493" spans="1:32" x14ac:dyDescent="0.25">
      <c r="A2493" s="58" t="s">
        <v>35</v>
      </c>
      <c r="B2493" s="58" t="s">
        <v>36</v>
      </c>
      <c r="C2493" s="58" t="s">
        <v>37</v>
      </c>
      <c r="D2493" s="58" t="s">
        <v>121</v>
      </c>
      <c r="E2493" s="58" t="s">
        <v>215</v>
      </c>
      <c r="F2493" s="58" t="s">
        <v>216</v>
      </c>
      <c r="G2493" s="58" t="s">
        <v>124</v>
      </c>
      <c r="H2493" s="58" t="s">
        <v>124</v>
      </c>
      <c r="I2493" s="58" t="s">
        <v>42</v>
      </c>
      <c r="J2493" s="58" t="s">
        <v>268</v>
      </c>
      <c r="K2493" s="58" t="s">
        <v>268</v>
      </c>
      <c r="L2493" s="58" t="s">
        <v>43</v>
      </c>
      <c r="M2493" s="58" t="s">
        <v>44</v>
      </c>
      <c r="N2493" s="58" t="s">
        <v>126</v>
      </c>
      <c r="O2493" s="58" t="s">
        <v>242</v>
      </c>
      <c r="P2493" s="58" t="s">
        <v>681</v>
      </c>
      <c r="Q2493" s="58" t="s">
        <v>986</v>
      </c>
      <c r="R2493" s="58" t="s">
        <v>1450</v>
      </c>
      <c r="S2493" s="57">
        <v>201311</v>
      </c>
      <c r="T2493" s="58" t="s">
        <v>52</v>
      </c>
      <c r="U2493" s="57">
        <v>0</v>
      </c>
      <c r="V2493" s="60">
        <v>229.5</v>
      </c>
      <c r="W2493" s="58" t="s">
        <v>1152</v>
      </c>
      <c r="X2493" s="58" t="s">
        <v>1152</v>
      </c>
      <c r="Y2493" s="58" t="s">
        <v>1152</v>
      </c>
      <c r="Z2493" s="58" t="s">
        <v>48</v>
      </c>
      <c r="AA2493" s="58" t="s">
        <v>144</v>
      </c>
      <c r="AB2493" s="58" t="s">
        <v>42</v>
      </c>
      <c r="AC2493" s="58" t="s">
        <v>1451</v>
      </c>
      <c r="AD2493" s="58" t="s">
        <v>146</v>
      </c>
      <c r="AE2493" s="98" t="s">
        <v>1152</v>
      </c>
      <c r="AF2493" s="98" t="s">
        <v>684</v>
      </c>
    </row>
    <row r="2494" spans="1:32" x14ac:dyDescent="0.25">
      <c r="A2494" s="58" t="s">
        <v>35</v>
      </c>
      <c r="B2494" s="58" t="s">
        <v>36</v>
      </c>
      <c r="C2494" s="58" t="s">
        <v>37</v>
      </c>
      <c r="D2494" s="58" t="s">
        <v>121</v>
      </c>
      <c r="E2494" s="58" t="s">
        <v>122</v>
      </c>
      <c r="F2494" s="58" t="s">
        <v>123</v>
      </c>
      <c r="G2494" s="58" t="s">
        <v>124</v>
      </c>
      <c r="H2494" s="58" t="s">
        <v>124</v>
      </c>
      <c r="I2494" s="58" t="s">
        <v>42</v>
      </c>
      <c r="J2494" s="58" t="s">
        <v>156</v>
      </c>
      <c r="K2494" s="58" t="s">
        <v>156</v>
      </c>
      <c r="L2494" s="58" t="s">
        <v>43</v>
      </c>
      <c r="M2494" s="58" t="s">
        <v>44</v>
      </c>
      <c r="N2494" s="58" t="s">
        <v>160</v>
      </c>
      <c r="O2494" s="58" t="s">
        <v>42</v>
      </c>
      <c r="P2494" s="58" t="s">
        <v>141</v>
      </c>
      <c r="Q2494" s="58" t="s">
        <v>1452</v>
      </c>
      <c r="R2494" s="58" t="s">
        <v>1453</v>
      </c>
      <c r="S2494" s="57">
        <v>201311</v>
      </c>
      <c r="T2494" s="58" t="s">
        <v>52</v>
      </c>
      <c r="U2494" s="57">
        <v>0</v>
      </c>
      <c r="V2494" s="60">
        <v>361.76</v>
      </c>
      <c r="W2494" s="58" t="s">
        <v>1152</v>
      </c>
      <c r="X2494" s="58" t="s">
        <v>1152</v>
      </c>
      <c r="Y2494" s="58" t="s">
        <v>1152</v>
      </c>
      <c r="Z2494" s="58" t="s">
        <v>48</v>
      </c>
      <c r="AA2494" s="58" t="s">
        <v>144</v>
      </c>
      <c r="AB2494" s="58" t="s">
        <v>42</v>
      </c>
      <c r="AC2494" s="58" t="s">
        <v>1451</v>
      </c>
      <c r="AD2494" s="58" t="s">
        <v>146</v>
      </c>
      <c r="AE2494" s="98" t="s">
        <v>1152</v>
      </c>
      <c r="AF2494" s="98" t="s">
        <v>147</v>
      </c>
    </row>
    <row r="2495" spans="1:32" x14ac:dyDescent="0.25">
      <c r="A2495" s="58" t="s">
        <v>35</v>
      </c>
      <c r="B2495" s="58" t="s">
        <v>36</v>
      </c>
      <c r="C2495" s="58" t="s">
        <v>37</v>
      </c>
      <c r="D2495" s="58" t="s">
        <v>121</v>
      </c>
      <c r="E2495" s="58" t="s">
        <v>122</v>
      </c>
      <c r="F2495" s="58" t="s">
        <v>123</v>
      </c>
      <c r="G2495" s="58" t="s">
        <v>124</v>
      </c>
      <c r="H2495" s="58" t="s">
        <v>124</v>
      </c>
      <c r="I2495" s="58" t="s">
        <v>42</v>
      </c>
      <c r="J2495" s="58" t="s">
        <v>156</v>
      </c>
      <c r="K2495" s="58" t="s">
        <v>156</v>
      </c>
      <c r="L2495" s="58" t="s">
        <v>43</v>
      </c>
      <c r="M2495" s="58" t="s">
        <v>44</v>
      </c>
      <c r="N2495" s="58" t="s">
        <v>126</v>
      </c>
      <c r="O2495" s="58" t="s">
        <v>42</v>
      </c>
      <c r="P2495" s="58" t="s">
        <v>141</v>
      </c>
      <c r="Q2495" s="58" t="s">
        <v>167</v>
      </c>
      <c r="R2495" s="58" t="s">
        <v>1453</v>
      </c>
      <c r="S2495" s="57">
        <v>201311</v>
      </c>
      <c r="T2495" s="58" t="s">
        <v>52</v>
      </c>
      <c r="U2495" s="57">
        <v>0</v>
      </c>
      <c r="V2495" s="60">
        <v>42.38</v>
      </c>
      <c r="W2495" s="58" t="s">
        <v>1152</v>
      </c>
      <c r="X2495" s="58" t="s">
        <v>1152</v>
      </c>
      <c r="Y2495" s="58" t="s">
        <v>1152</v>
      </c>
      <c r="Z2495" s="58" t="s">
        <v>48</v>
      </c>
      <c r="AA2495" s="58" t="s">
        <v>168</v>
      </c>
      <c r="AB2495" s="58" t="s">
        <v>42</v>
      </c>
      <c r="AC2495" s="58" t="s">
        <v>1451</v>
      </c>
      <c r="AD2495" s="58" t="s">
        <v>146</v>
      </c>
      <c r="AE2495" s="98" t="s">
        <v>1152</v>
      </c>
      <c r="AF2495" s="98" t="s">
        <v>147</v>
      </c>
    </row>
    <row r="2496" spans="1:32" x14ac:dyDescent="0.25">
      <c r="A2496" s="58" t="s">
        <v>35</v>
      </c>
      <c r="B2496" s="58" t="s">
        <v>36</v>
      </c>
      <c r="C2496" s="58" t="s">
        <v>37</v>
      </c>
      <c r="D2496" s="58" t="s">
        <v>121</v>
      </c>
      <c r="E2496" s="58" t="s">
        <v>122</v>
      </c>
      <c r="F2496" s="58" t="s">
        <v>123</v>
      </c>
      <c r="G2496" s="58" t="s">
        <v>124</v>
      </c>
      <c r="H2496" s="58" t="s">
        <v>124</v>
      </c>
      <c r="I2496" s="58" t="s">
        <v>42</v>
      </c>
      <c r="J2496" s="58" t="s">
        <v>500</v>
      </c>
      <c r="K2496" s="58" t="s">
        <v>500</v>
      </c>
      <c r="L2496" s="58" t="s">
        <v>43</v>
      </c>
      <c r="M2496" s="58" t="s">
        <v>44</v>
      </c>
      <c r="N2496" s="58" t="s">
        <v>160</v>
      </c>
      <c r="O2496" s="58" t="s">
        <v>42</v>
      </c>
      <c r="P2496" s="58" t="s">
        <v>141</v>
      </c>
      <c r="Q2496" s="58" t="s">
        <v>1454</v>
      </c>
      <c r="R2496" s="58" t="s">
        <v>1453</v>
      </c>
      <c r="S2496" s="57">
        <v>201311</v>
      </c>
      <c r="T2496" s="58" t="s">
        <v>52</v>
      </c>
      <c r="U2496" s="57">
        <v>0</v>
      </c>
      <c r="V2496" s="60">
        <v>115.94</v>
      </c>
      <c r="W2496" s="58" t="s">
        <v>1152</v>
      </c>
      <c r="X2496" s="58" t="s">
        <v>1152</v>
      </c>
      <c r="Y2496" s="58" t="s">
        <v>1152</v>
      </c>
      <c r="Z2496" s="58" t="s">
        <v>48</v>
      </c>
      <c r="AA2496" s="58" t="s">
        <v>144</v>
      </c>
      <c r="AB2496" s="58" t="s">
        <v>42</v>
      </c>
      <c r="AC2496" s="58" t="s">
        <v>1451</v>
      </c>
      <c r="AD2496" s="58" t="s">
        <v>146</v>
      </c>
      <c r="AE2496" s="98" t="s">
        <v>1152</v>
      </c>
      <c r="AF2496" s="98" t="s">
        <v>147</v>
      </c>
    </row>
    <row r="2497" spans="1:32" x14ac:dyDescent="0.25">
      <c r="A2497" s="58" t="s">
        <v>35</v>
      </c>
      <c r="B2497" s="58" t="s">
        <v>36</v>
      </c>
      <c r="C2497" s="58" t="s">
        <v>37</v>
      </c>
      <c r="D2497" s="58" t="s">
        <v>121</v>
      </c>
      <c r="E2497" s="58" t="s">
        <v>122</v>
      </c>
      <c r="F2497" s="58" t="s">
        <v>123</v>
      </c>
      <c r="G2497" s="58" t="s">
        <v>124</v>
      </c>
      <c r="H2497" s="58" t="s">
        <v>124</v>
      </c>
      <c r="I2497" s="58" t="s">
        <v>42</v>
      </c>
      <c r="J2497" s="58" t="s">
        <v>500</v>
      </c>
      <c r="K2497" s="58" t="s">
        <v>500</v>
      </c>
      <c r="L2497" s="58" t="s">
        <v>43</v>
      </c>
      <c r="M2497" s="58" t="s">
        <v>44</v>
      </c>
      <c r="N2497" s="58" t="s">
        <v>160</v>
      </c>
      <c r="O2497" s="58" t="s">
        <v>42</v>
      </c>
      <c r="P2497" s="58" t="s">
        <v>141</v>
      </c>
      <c r="Q2497" s="58" t="s">
        <v>1455</v>
      </c>
      <c r="R2497" s="58" t="s">
        <v>1453</v>
      </c>
      <c r="S2497" s="57">
        <v>201311</v>
      </c>
      <c r="T2497" s="58" t="s">
        <v>52</v>
      </c>
      <c r="U2497" s="57">
        <v>0</v>
      </c>
      <c r="V2497" s="60">
        <v>6.72</v>
      </c>
      <c r="W2497" s="58" t="s">
        <v>1152</v>
      </c>
      <c r="X2497" s="58" t="s">
        <v>1152</v>
      </c>
      <c r="Y2497" s="58" t="s">
        <v>1152</v>
      </c>
      <c r="Z2497" s="58" t="s">
        <v>48</v>
      </c>
      <c r="AA2497" s="58" t="s">
        <v>144</v>
      </c>
      <c r="AB2497" s="58" t="s">
        <v>42</v>
      </c>
      <c r="AC2497" s="58" t="s">
        <v>1451</v>
      </c>
      <c r="AD2497" s="58" t="s">
        <v>146</v>
      </c>
      <c r="AE2497" s="98" t="s">
        <v>1152</v>
      </c>
      <c r="AF2497" s="98" t="s">
        <v>147</v>
      </c>
    </row>
    <row r="2498" spans="1:32" x14ac:dyDescent="0.25">
      <c r="A2498" s="58" t="s">
        <v>35</v>
      </c>
      <c r="B2498" s="58" t="s">
        <v>36</v>
      </c>
      <c r="C2498" s="58" t="s">
        <v>37</v>
      </c>
      <c r="D2498" s="58" t="s">
        <v>121</v>
      </c>
      <c r="E2498" s="58" t="s">
        <v>122</v>
      </c>
      <c r="F2498" s="58" t="s">
        <v>123</v>
      </c>
      <c r="G2498" s="58" t="s">
        <v>124</v>
      </c>
      <c r="H2498" s="58" t="s">
        <v>124</v>
      </c>
      <c r="I2498" s="58" t="s">
        <v>42</v>
      </c>
      <c r="J2498" s="58" t="s">
        <v>190</v>
      </c>
      <c r="K2498" s="58" t="s">
        <v>190</v>
      </c>
      <c r="L2498" s="58" t="s">
        <v>43</v>
      </c>
      <c r="M2498" s="58" t="s">
        <v>44</v>
      </c>
      <c r="N2498" s="58" t="s">
        <v>126</v>
      </c>
      <c r="O2498" s="58" t="s">
        <v>42</v>
      </c>
      <c r="P2498" s="58" t="s">
        <v>369</v>
      </c>
      <c r="Q2498" s="58" t="s">
        <v>167</v>
      </c>
      <c r="R2498" s="58" t="s">
        <v>1456</v>
      </c>
      <c r="S2498" s="57">
        <v>201311</v>
      </c>
      <c r="T2498" s="58" t="s">
        <v>52</v>
      </c>
      <c r="U2498" s="57">
        <v>0</v>
      </c>
      <c r="V2498" s="60">
        <v>20.34</v>
      </c>
      <c r="W2498" s="58" t="s">
        <v>1152</v>
      </c>
      <c r="X2498" s="58" t="s">
        <v>1152</v>
      </c>
      <c r="Y2498" s="58" t="s">
        <v>1152</v>
      </c>
      <c r="Z2498" s="58" t="s">
        <v>48</v>
      </c>
      <c r="AA2498" s="58" t="s">
        <v>168</v>
      </c>
      <c r="AB2498" s="58" t="s">
        <v>42</v>
      </c>
      <c r="AC2498" s="58" t="s">
        <v>1457</v>
      </c>
      <c r="AD2498" s="58" t="s">
        <v>146</v>
      </c>
      <c r="AE2498" s="98" t="s">
        <v>1152</v>
      </c>
      <c r="AF2498" s="98" t="s">
        <v>372</v>
      </c>
    </row>
    <row r="2499" spans="1:32" x14ac:dyDescent="0.25">
      <c r="A2499" s="58" t="s">
        <v>35</v>
      </c>
      <c r="B2499" s="58" t="s">
        <v>36</v>
      </c>
      <c r="C2499" s="58" t="s">
        <v>37</v>
      </c>
      <c r="D2499" s="58" t="s">
        <v>121</v>
      </c>
      <c r="E2499" s="58" t="s">
        <v>122</v>
      </c>
      <c r="F2499" s="58" t="s">
        <v>123</v>
      </c>
      <c r="G2499" s="58" t="s">
        <v>124</v>
      </c>
      <c r="H2499" s="58" t="s">
        <v>124</v>
      </c>
      <c r="I2499" s="58" t="s">
        <v>42</v>
      </c>
      <c r="J2499" s="58" t="s">
        <v>190</v>
      </c>
      <c r="K2499" s="58" t="s">
        <v>190</v>
      </c>
      <c r="L2499" s="58" t="s">
        <v>43</v>
      </c>
      <c r="M2499" s="58" t="s">
        <v>44</v>
      </c>
      <c r="N2499" s="58" t="s">
        <v>150</v>
      </c>
      <c r="O2499" s="58" t="s">
        <v>42</v>
      </c>
      <c r="P2499" s="58" t="s">
        <v>522</v>
      </c>
      <c r="Q2499" s="58" t="s">
        <v>539</v>
      </c>
      <c r="R2499" s="58" t="s">
        <v>951</v>
      </c>
      <c r="S2499" s="57">
        <v>201311</v>
      </c>
      <c r="T2499" s="58" t="s">
        <v>52</v>
      </c>
      <c r="U2499" s="67">
        <v>50000</v>
      </c>
      <c r="V2499" s="60">
        <v>50000</v>
      </c>
      <c r="W2499" s="58" t="s">
        <v>340</v>
      </c>
      <c r="X2499" s="58" t="s">
        <v>177</v>
      </c>
      <c r="Y2499" s="58" t="s">
        <v>1152</v>
      </c>
      <c r="Z2499" s="58" t="s">
        <v>48</v>
      </c>
      <c r="AA2499" s="58" t="s">
        <v>315</v>
      </c>
      <c r="AB2499" s="58" t="s">
        <v>42</v>
      </c>
      <c r="AC2499" s="58" t="s">
        <v>1457</v>
      </c>
      <c r="AD2499" s="58" t="s">
        <v>146</v>
      </c>
      <c r="AE2499" s="98" t="s">
        <v>1152</v>
      </c>
      <c r="AF2499" s="98" t="s">
        <v>525</v>
      </c>
    </row>
    <row r="2500" spans="1:32" x14ac:dyDescent="0.25">
      <c r="A2500" s="58" t="s">
        <v>35</v>
      </c>
      <c r="B2500" s="58" t="s">
        <v>36</v>
      </c>
      <c r="C2500" s="58" t="s">
        <v>37</v>
      </c>
      <c r="D2500" s="58" t="s">
        <v>121</v>
      </c>
      <c r="E2500" s="58" t="s">
        <v>122</v>
      </c>
      <c r="F2500" s="58" t="s">
        <v>123</v>
      </c>
      <c r="G2500" s="58" t="s">
        <v>124</v>
      </c>
      <c r="H2500" s="58" t="s">
        <v>124</v>
      </c>
      <c r="I2500" s="58" t="s">
        <v>42</v>
      </c>
      <c r="J2500" s="58" t="s">
        <v>532</v>
      </c>
      <c r="K2500" s="58" t="s">
        <v>532</v>
      </c>
      <c r="L2500" s="58" t="s">
        <v>43</v>
      </c>
      <c r="M2500" s="58" t="s">
        <v>44</v>
      </c>
      <c r="N2500" s="58" t="s">
        <v>150</v>
      </c>
      <c r="O2500" s="58" t="s">
        <v>42</v>
      </c>
      <c r="P2500" s="58" t="s">
        <v>522</v>
      </c>
      <c r="Q2500" s="58" t="s">
        <v>653</v>
      </c>
      <c r="R2500" s="58" t="s">
        <v>951</v>
      </c>
      <c r="S2500" s="57">
        <v>201311</v>
      </c>
      <c r="T2500" s="58" t="s">
        <v>52</v>
      </c>
      <c r="U2500" s="67">
        <v>20909.349999999999</v>
      </c>
      <c r="V2500" s="60">
        <v>20909.349999999999</v>
      </c>
      <c r="W2500" s="58" t="s">
        <v>340</v>
      </c>
      <c r="X2500" s="58" t="s">
        <v>177</v>
      </c>
      <c r="Y2500" s="58" t="s">
        <v>1152</v>
      </c>
      <c r="Z2500" s="58" t="s">
        <v>48</v>
      </c>
      <c r="AA2500" s="58" t="s">
        <v>315</v>
      </c>
      <c r="AB2500" s="58" t="s">
        <v>42</v>
      </c>
      <c r="AC2500" s="58" t="s">
        <v>1457</v>
      </c>
      <c r="AD2500" s="58" t="s">
        <v>146</v>
      </c>
      <c r="AE2500" s="98" t="s">
        <v>1152</v>
      </c>
      <c r="AF2500" s="98" t="s">
        <v>525</v>
      </c>
    </row>
    <row r="2501" spans="1:32" x14ac:dyDescent="0.25">
      <c r="A2501" s="58" t="s">
        <v>35</v>
      </c>
      <c r="B2501" s="58" t="s">
        <v>36</v>
      </c>
      <c r="C2501" s="58" t="s">
        <v>37</v>
      </c>
      <c r="D2501" s="58" t="s">
        <v>121</v>
      </c>
      <c r="E2501" s="58" t="s">
        <v>122</v>
      </c>
      <c r="F2501" s="58" t="s">
        <v>123</v>
      </c>
      <c r="G2501" s="58" t="s">
        <v>124</v>
      </c>
      <c r="H2501" s="58" t="s">
        <v>124</v>
      </c>
      <c r="I2501" s="58" t="s">
        <v>42</v>
      </c>
      <c r="J2501" s="58" t="s">
        <v>652</v>
      </c>
      <c r="K2501" s="58" t="s">
        <v>652</v>
      </c>
      <c r="L2501" s="58" t="s">
        <v>43</v>
      </c>
      <c r="M2501" s="58" t="s">
        <v>44</v>
      </c>
      <c r="N2501" s="58" t="s">
        <v>150</v>
      </c>
      <c r="O2501" s="58" t="s">
        <v>42</v>
      </c>
      <c r="P2501" s="58" t="s">
        <v>522</v>
      </c>
      <c r="Q2501" s="58" t="s">
        <v>732</v>
      </c>
      <c r="R2501" s="58" t="s">
        <v>951</v>
      </c>
      <c r="S2501" s="57">
        <v>201311</v>
      </c>
      <c r="T2501" s="58" t="s">
        <v>52</v>
      </c>
      <c r="U2501" s="67">
        <v>8799.89</v>
      </c>
      <c r="V2501" s="60">
        <v>8799.89</v>
      </c>
      <c r="W2501" s="58" t="s">
        <v>340</v>
      </c>
      <c r="X2501" s="58" t="s">
        <v>177</v>
      </c>
      <c r="Y2501" s="58" t="s">
        <v>1152</v>
      </c>
      <c r="Z2501" s="58" t="s">
        <v>48</v>
      </c>
      <c r="AA2501" s="58" t="s">
        <v>315</v>
      </c>
      <c r="AB2501" s="58" t="s">
        <v>42</v>
      </c>
      <c r="AC2501" s="58" t="s">
        <v>1457</v>
      </c>
      <c r="AD2501" s="58" t="s">
        <v>146</v>
      </c>
      <c r="AE2501" s="98" t="s">
        <v>1152</v>
      </c>
      <c r="AF2501" s="98" t="s">
        <v>525</v>
      </c>
    </row>
    <row r="2502" spans="1:32" x14ac:dyDescent="0.25">
      <c r="A2502" s="58" t="s">
        <v>35</v>
      </c>
      <c r="B2502" s="58" t="s">
        <v>36</v>
      </c>
      <c r="C2502" s="58" t="s">
        <v>37</v>
      </c>
      <c r="D2502" s="58" t="s">
        <v>121</v>
      </c>
      <c r="E2502" s="58" t="s">
        <v>122</v>
      </c>
      <c r="F2502" s="58" t="s">
        <v>123</v>
      </c>
      <c r="G2502" s="58" t="s">
        <v>124</v>
      </c>
      <c r="H2502" s="58" t="s">
        <v>124</v>
      </c>
      <c r="I2502" s="58" t="s">
        <v>42</v>
      </c>
      <c r="J2502" s="58" t="s">
        <v>182</v>
      </c>
      <c r="K2502" s="58" t="s">
        <v>182</v>
      </c>
      <c r="L2502" s="58" t="s">
        <v>43</v>
      </c>
      <c r="M2502" s="58" t="s">
        <v>44</v>
      </c>
      <c r="N2502" s="58" t="s">
        <v>150</v>
      </c>
      <c r="O2502" s="58" t="s">
        <v>42</v>
      </c>
      <c r="P2502" s="58" t="s">
        <v>522</v>
      </c>
      <c r="Q2502" s="58" t="s">
        <v>531</v>
      </c>
      <c r="R2502" s="58" t="s">
        <v>951</v>
      </c>
      <c r="S2502" s="57">
        <v>201311</v>
      </c>
      <c r="T2502" s="58" t="s">
        <v>52</v>
      </c>
      <c r="U2502" s="67">
        <v>267878.21000000002</v>
      </c>
      <c r="V2502" s="60">
        <v>267878.21000000002</v>
      </c>
      <c r="W2502" s="58" t="s">
        <v>340</v>
      </c>
      <c r="X2502" s="58" t="s">
        <v>177</v>
      </c>
      <c r="Y2502" s="58" t="s">
        <v>1152</v>
      </c>
      <c r="Z2502" s="58" t="s">
        <v>48</v>
      </c>
      <c r="AA2502" s="58" t="s">
        <v>315</v>
      </c>
      <c r="AB2502" s="58" t="s">
        <v>42</v>
      </c>
      <c r="AC2502" s="58" t="s">
        <v>1457</v>
      </c>
      <c r="AD2502" s="58" t="s">
        <v>146</v>
      </c>
      <c r="AE2502" s="98" t="s">
        <v>1152</v>
      </c>
      <c r="AF2502" s="98" t="s">
        <v>525</v>
      </c>
    </row>
    <row r="2503" spans="1:32" x14ac:dyDescent="0.25">
      <c r="A2503" s="58" t="s">
        <v>35</v>
      </c>
      <c r="B2503" s="58" t="s">
        <v>36</v>
      </c>
      <c r="C2503" s="58" t="s">
        <v>37</v>
      </c>
      <c r="D2503" s="58" t="s">
        <v>121</v>
      </c>
      <c r="E2503" s="58" t="s">
        <v>215</v>
      </c>
      <c r="F2503" s="58" t="s">
        <v>216</v>
      </c>
      <c r="G2503" s="58" t="s">
        <v>124</v>
      </c>
      <c r="H2503" s="58" t="s">
        <v>124</v>
      </c>
      <c r="I2503" s="58" t="s">
        <v>42</v>
      </c>
      <c r="J2503" s="58" t="s">
        <v>217</v>
      </c>
      <c r="K2503" s="58" t="s">
        <v>217</v>
      </c>
      <c r="L2503" s="58" t="s">
        <v>43</v>
      </c>
      <c r="M2503" s="58" t="s">
        <v>44</v>
      </c>
      <c r="N2503" s="58" t="s">
        <v>126</v>
      </c>
      <c r="O2503" s="58" t="s">
        <v>221</v>
      </c>
      <c r="P2503" s="58" t="s">
        <v>413</v>
      </c>
      <c r="Q2503" s="58" t="s">
        <v>1458</v>
      </c>
      <c r="R2503" s="58" t="s">
        <v>1353</v>
      </c>
      <c r="S2503" s="57">
        <v>201311</v>
      </c>
      <c r="T2503" s="58" t="s">
        <v>52</v>
      </c>
      <c r="U2503" s="57">
        <v>0</v>
      </c>
      <c r="V2503" s="60">
        <v>37.950000000000003</v>
      </c>
      <c r="W2503" s="58" t="s">
        <v>1152</v>
      </c>
      <c r="X2503" s="58" t="s">
        <v>1152</v>
      </c>
      <c r="Y2503" s="58" t="s">
        <v>1152</v>
      </c>
      <c r="Z2503" s="58" t="s">
        <v>48</v>
      </c>
      <c r="AA2503" s="58" t="s">
        <v>144</v>
      </c>
      <c r="AB2503" s="58" t="s">
        <v>42</v>
      </c>
      <c r="AC2503" s="58" t="s">
        <v>1459</v>
      </c>
      <c r="AD2503" s="58" t="s">
        <v>146</v>
      </c>
      <c r="AE2503" s="98" t="s">
        <v>1152</v>
      </c>
      <c r="AF2503" s="98" t="s">
        <v>416</v>
      </c>
    </row>
    <row r="2504" spans="1:32" x14ac:dyDescent="0.25">
      <c r="A2504" s="58" t="s">
        <v>35</v>
      </c>
      <c r="B2504" s="58" t="s">
        <v>36</v>
      </c>
      <c r="C2504" s="58" t="s">
        <v>37</v>
      </c>
      <c r="D2504" s="58" t="s">
        <v>121</v>
      </c>
      <c r="E2504" s="58" t="s">
        <v>122</v>
      </c>
      <c r="F2504" s="58" t="s">
        <v>123</v>
      </c>
      <c r="G2504" s="58" t="s">
        <v>124</v>
      </c>
      <c r="H2504" s="58" t="s">
        <v>124</v>
      </c>
      <c r="I2504" s="58" t="s">
        <v>42</v>
      </c>
      <c r="J2504" s="58" t="s">
        <v>182</v>
      </c>
      <c r="K2504" s="58" t="s">
        <v>182</v>
      </c>
      <c r="L2504" s="58" t="s">
        <v>43</v>
      </c>
      <c r="M2504" s="58" t="s">
        <v>44</v>
      </c>
      <c r="N2504" s="58" t="s">
        <v>180</v>
      </c>
      <c r="O2504" s="58" t="s">
        <v>42</v>
      </c>
      <c r="P2504" s="58" t="s">
        <v>522</v>
      </c>
      <c r="Q2504" s="58" t="s">
        <v>530</v>
      </c>
      <c r="R2504" s="58" t="s">
        <v>951</v>
      </c>
      <c r="S2504" s="57">
        <v>201311</v>
      </c>
      <c r="T2504" s="58" t="s">
        <v>52</v>
      </c>
      <c r="U2504" s="67">
        <v>511110.84</v>
      </c>
      <c r="V2504" s="60">
        <v>511110.84</v>
      </c>
      <c r="W2504" s="58" t="s">
        <v>340</v>
      </c>
      <c r="X2504" s="58" t="s">
        <v>177</v>
      </c>
      <c r="Y2504" s="58" t="s">
        <v>1152</v>
      </c>
      <c r="Z2504" s="58" t="s">
        <v>48</v>
      </c>
      <c r="AA2504" s="58" t="s">
        <v>315</v>
      </c>
      <c r="AB2504" s="58" t="s">
        <v>42</v>
      </c>
      <c r="AC2504" s="58" t="s">
        <v>1457</v>
      </c>
      <c r="AD2504" s="58" t="s">
        <v>146</v>
      </c>
      <c r="AE2504" s="98" t="s">
        <v>1152</v>
      </c>
      <c r="AF2504" s="98" t="s">
        <v>525</v>
      </c>
    </row>
    <row r="2505" spans="1:32" x14ac:dyDescent="0.25">
      <c r="A2505" s="58" t="s">
        <v>35</v>
      </c>
      <c r="B2505" s="58" t="s">
        <v>36</v>
      </c>
      <c r="C2505" s="58" t="s">
        <v>37</v>
      </c>
      <c r="D2505" s="58" t="s">
        <v>121</v>
      </c>
      <c r="E2505" s="58" t="s">
        <v>122</v>
      </c>
      <c r="F2505" s="58" t="s">
        <v>123</v>
      </c>
      <c r="G2505" s="58" t="s">
        <v>124</v>
      </c>
      <c r="H2505" s="58" t="s">
        <v>124</v>
      </c>
      <c r="I2505" s="58" t="s">
        <v>42</v>
      </c>
      <c r="J2505" s="58" t="s">
        <v>174</v>
      </c>
      <c r="K2505" s="58" t="s">
        <v>174</v>
      </c>
      <c r="L2505" s="58" t="s">
        <v>43</v>
      </c>
      <c r="M2505" s="58" t="s">
        <v>44</v>
      </c>
      <c r="N2505" s="58" t="s">
        <v>150</v>
      </c>
      <c r="O2505" s="58" t="s">
        <v>42</v>
      </c>
      <c r="P2505" s="58" t="s">
        <v>522</v>
      </c>
      <c r="Q2505" s="58" t="s">
        <v>529</v>
      </c>
      <c r="R2505" s="58" t="s">
        <v>951</v>
      </c>
      <c r="S2505" s="57">
        <v>201311</v>
      </c>
      <c r="T2505" s="58" t="s">
        <v>52</v>
      </c>
      <c r="U2505" s="67">
        <v>78889.42</v>
      </c>
      <c r="V2505" s="60">
        <v>78889.42</v>
      </c>
      <c r="W2505" s="58" t="s">
        <v>340</v>
      </c>
      <c r="X2505" s="58" t="s">
        <v>177</v>
      </c>
      <c r="Y2505" s="58" t="s">
        <v>1152</v>
      </c>
      <c r="Z2505" s="58" t="s">
        <v>48</v>
      </c>
      <c r="AA2505" s="58" t="s">
        <v>315</v>
      </c>
      <c r="AB2505" s="58" t="s">
        <v>42</v>
      </c>
      <c r="AC2505" s="58" t="s">
        <v>1457</v>
      </c>
      <c r="AD2505" s="58" t="s">
        <v>146</v>
      </c>
      <c r="AE2505" s="98" t="s">
        <v>1152</v>
      </c>
      <c r="AF2505" s="98" t="s">
        <v>525</v>
      </c>
    </row>
    <row r="2506" spans="1:32" x14ac:dyDescent="0.25">
      <c r="A2506" s="58" t="s">
        <v>35</v>
      </c>
      <c r="B2506" s="58" t="s">
        <v>36</v>
      </c>
      <c r="C2506" s="58" t="s">
        <v>37</v>
      </c>
      <c r="D2506" s="58" t="s">
        <v>121</v>
      </c>
      <c r="E2506" s="58" t="s">
        <v>122</v>
      </c>
      <c r="F2506" s="58" t="s">
        <v>123</v>
      </c>
      <c r="G2506" s="58" t="s">
        <v>124</v>
      </c>
      <c r="H2506" s="58" t="s">
        <v>124</v>
      </c>
      <c r="I2506" s="58" t="s">
        <v>42</v>
      </c>
      <c r="J2506" s="58" t="s">
        <v>174</v>
      </c>
      <c r="K2506" s="58" t="s">
        <v>174</v>
      </c>
      <c r="L2506" s="58" t="s">
        <v>43</v>
      </c>
      <c r="M2506" s="58" t="s">
        <v>44</v>
      </c>
      <c r="N2506" s="58" t="s">
        <v>180</v>
      </c>
      <c r="O2506" s="58" t="s">
        <v>42</v>
      </c>
      <c r="P2506" s="58" t="s">
        <v>522</v>
      </c>
      <c r="Q2506" s="58" t="s">
        <v>523</v>
      </c>
      <c r="R2506" s="58" t="s">
        <v>951</v>
      </c>
      <c r="S2506" s="57">
        <v>201311</v>
      </c>
      <c r="T2506" s="58" t="s">
        <v>52</v>
      </c>
      <c r="U2506" s="67">
        <v>59515.85</v>
      </c>
      <c r="V2506" s="60">
        <v>59515.85</v>
      </c>
      <c r="W2506" s="58" t="s">
        <v>340</v>
      </c>
      <c r="X2506" s="58" t="s">
        <v>177</v>
      </c>
      <c r="Y2506" s="58" t="s">
        <v>1152</v>
      </c>
      <c r="Z2506" s="58" t="s">
        <v>48</v>
      </c>
      <c r="AA2506" s="58" t="s">
        <v>315</v>
      </c>
      <c r="AB2506" s="58" t="s">
        <v>42</v>
      </c>
      <c r="AC2506" s="58" t="s">
        <v>1457</v>
      </c>
      <c r="AD2506" s="58" t="s">
        <v>146</v>
      </c>
      <c r="AE2506" s="98" t="s">
        <v>1152</v>
      </c>
      <c r="AF2506" s="98" t="s">
        <v>525</v>
      </c>
    </row>
    <row r="2507" spans="1:32" x14ac:dyDescent="0.25">
      <c r="A2507" s="58" t="s">
        <v>35</v>
      </c>
      <c r="B2507" s="58" t="s">
        <v>36</v>
      </c>
      <c r="C2507" s="58" t="s">
        <v>37</v>
      </c>
      <c r="D2507" s="58" t="s">
        <v>121</v>
      </c>
      <c r="E2507" s="58" t="s">
        <v>122</v>
      </c>
      <c r="F2507" s="58" t="s">
        <v>123</v>
      </c>
      <c r="G2507" s="58" t="s">
        <v>124</v>
      </c>
      <c r="H2507" s="58" t="s">
        <v>124</v>
      </c>
      <c r="I2507" s="58" t="s">
        <v>42</v>
      </c>
      <c r="J2507" s="58" t="s">
        <v>156</v>
      </c>
      <c r="K2507" s="58" t="s">
        <v>156</v>
      </c>
      <c r="L2507" s="58" t="s">
        <v>43</v>
      </c>
      <c r="M2507" s="58" t="s">
        <v>44</v>
      </c>
      <c r="N2507" s="58" t="s">
        <v>150</v>
      </c>
      <c r="O2507" s="58" t="s">
        <v>42</v>
      </c>
      <c r="P2507" s="58" t="s">
        <v>506</v>
      </c>
      <c r="Q2507" s="58" t="s">
        <v>517</v>
      </c>
      <c r="R2507" s="58" t="s">
        <v>1460</v>
      </c>
      <c r="S2507" s="57">
        <v>201311</v>
      </c>
      <c r="T2507" s="58" t="s">
        <v>52</v>
      </c>
      <c r="U2507" s="67">
        <v>31565</v>
      </c>
      <c r="V2507" s="60">
        <v>31565</v>
      </c>
      <c r="W2507" s="58" t="s">
        <v>340</v>
      </c>
      <c r="X2507" s="58" t="s">
        <v>507</v>
      </c>
      <c r="Y2507" s="58" t="s">
        <v>1152</v>
      </c>
      <c r="Z2507" s="58" t="s">
        <v>48</v>
      </c>
      <c r="AA2507" s="58" t="s">
        <v>315</v>
      </c>
      <c r="AB2507" s="58" t="s">
        <v>42</v>
      </c>
      <c r="AC2507" s="58" t="s">
        <v>1457</v>
      </c>
      <c r="AD2507" s="58" t="s">
        <v>146</v>
      </c>
      <c r="AE2507" s="98" t="s">
        <v>1152</v>
      </c>
      <c r="AF2507" s="98" t="s">
        <v>519</v>
      </c>
    </row>
    <row r="2508" spans="1:32" x14ac:dyDescent="0.25">
      <c r="A2508" s="58" t="s">
        <v>35</v>
      </c>
      <c r="B2508" s="58" t="s">
        <v>36</v>
      </c>
      <c r="C2508" s="58" t="s">
        <v>37</v>
      </c>
      <c r="D2508" s="58" t="s">
        <v>121</v>
      </c>
      <c r="E2508" s="58" t="s">
        <v>215</v>
      </c>
      <c r="F2508" s="58" t="s">
        <v>216</v>
      </c>
      <c r="G2508" s="58" t="s">
        <v>124</v>
      </c>
      <c r="H2508" s="58" t="s">
        <v>124</v>
      </c>
      <c r="I2508" s="58" t="s">
        <v>42</v>
      </c>
      <c r="J2508" s="58" t="s">
        <v>217</v>
      </c>
      <c r="K2508" s="58" t="s">
        <v>217</v>
      </c>
      <c r="L2508" s="58" t="s">
        <v>43</v>
      </c>
      <c r="M2508" s="58" t="s">
        <v>44</v>
      </c>
      <c r="N2508" s="58" t="s">
        <v>150</v>
      </c>
      <c r="O2508" s="58" t="s">
        <v>42</v>
      </c>
      <c r="P2508" s="58" t="s">
        <v>392</v>
      </c>
      <c r="Q2508" s="58" t="s">
        <v>393</v>
      </c>
      <c r="R2508" s="58" t="s">
        <v>1461</v>
      </c>
      <c r="S2508" s="57">
        <v>201311</v>
      </c>
      <c r="T2508" s="58" t="s">
        <v>52</v>
      </c>
      <c r="U2508" s="57">
        <v>306.5</v>
      </c>
      <c r="V2508" s="60">
        <v>306.5</v>
      </c>
      <c r="W2508" s="58" t="s">
        <v>340</v>
      </c>
      <c r="X2508" s="58" t="s">
        <v>384</v>
      </c>
      <c r="Y2508" s="58" t="s">
        <v>1152</v>
      </c>
      <c r="Z2508" s="58" t="s">
        <v>48</v>
      </c>
      <c r="AA2508" s="58" t="s">
        <v>315</v>
      </c>
      <c r="AB2508" s="58" t="s">
        <v>42</v>
      </c>
      <c r="AC2508" s="58" t="s">
        <v>1457</v>
      </c>
      <c r="AD2508" s="58" t="s">
        <v>146</v>
      </c>
      <c r="AE2508" s="98" t="s">
        <v>1152</v>
      </c>
      <c r="AF2508" s="98" t="s">
        <v>396</v>
      </c>
    </row>
    <row r="2509" spans="1:32" x14ac:dyDescent="0.25">
      <c r="A2509" s="58" t="s">
        <v>35</v>
      </c>
      <c r="B2509" s="58" t="s">
        <v>36</v>
      </c>
      <c r="C2509" s="58" t="s">
        <v>37</v>
      </c>
      <c r="D2509" s="58" t="s">
        <v>121</v>
      </c>
      <c r="E2509" s="58" t="s">
        <v>215</v>
      </c>
      <c r="F2509" s="58" t="s">
        <v>216</v>
      </c>
      <c r="G2509" s="58" t="s">
        <v>124</v>
      </c>
      <c r="H2509" s="58" t="s">
        <v>124</v>
      </c>
      <c r="I2509" s="58" t="s">
        <v>42</v>
      </c>
      <c r="J2509" s="58" t="s">
        <v>217</v>
      </c>
      <c r="K2509" s="58" t="s">
        <v>217</v>
      </c>
      <c r="L2509" s="58" t="s">
        <v>43</v>
      </c>
      <c r="M2509" s="58" t="s">
        <v>44</v>
      </c>
      <c r="N2509" s="58" t="s">
        <v>150</v>
      </c>
      <c r="O2509" s="58" t="s">
        <v>42</v>
      </c>
      <c r="P2509" s="58" t="s">
        <v>392</v>
      </c>
      <c r="Q2509" s="58" t="s">
        <v>393</v>
      </c>
      <c r="R2509" s="58" t="s">
        <v>1462</v>
      </c>
      <c r="S2509" s="57">
        <v>201311</v>
      </c>
      <c r="T2509" s="58" t="s">
        <v>52</v>
      </c>
      <c r="U2509" s="57">
        <v>222.9</v>
      </c>
      <c r="V2509" s="60">
        <v>222.9</v>
      </c>
      <c r="W2509" s="58" t="s">
        <v>340</v>
      </c>
      <c r="X2509" s="58" t="s">
        <v>384</v>
      </c>
      <c r="Y2509" s="58" t="s">
        <v>1152</v>
      </c>
      <c r="Z2509" s="58" t="s">
        <v>48</v>
      </c>
      <c r="AA2509" s="58" t="s">
        <v>315</v>
      </c>
      <c r="AB2509" s="58" t="s">
        <v>42</v>
      </c>
      <c r="AC2509" s="58" t="s">
        <v>1457</v>
      </c>
      <c r="AD2509" s="58" t="s">
        <v>146</v>
      </c>
      <c r="AE2509" s="98" t="s">
        <v>1152</v>
      </c>
      <c r="AF2509" s="98" t="s">
        <v>396</v>
      </c>
    </row>
    <row r="2510" spans="1:32" x14ac:dyDescent="0.25">
      <c r="A2510" s="58" t="s">
        <v>35</v>
      </c>
      <c r="B2510" s="58" t="s">
        <v>36</v>
      </c>
      <c r="C2510" s="58" t="s">
        <v>37</v>
      </c>
      <c r="D2510" s="58" t="s">
        <v>121</v>
      </c>
      <c r="E2510" s="58" t="s">
        <v>215</v>
      </c>
      <c r="F2510" s="58" t="s">
        <v>216</v>
      </c>
      <c r="G2510" s="58" t="s">
        <v>124</v>
      </c>
      <c r="H2510" s="58" t="s">
        <v>124</v>
      </c>
      <c r="I2510" s="58" t="s">
        <v>42</v>
      </c>
      <c r="J2510" s="58" t="s">
        <v>217</v>
      </c>
      <c r="K2510" s="58" t="s">
        <v>217</v>
      </c>
      <c r="L2510" s="58" t="s">
        <v>43</v>
      </c>
      <c r="M2510" s="58" t="s">
        <v>44</v>
      </c>
      <c r="N2510" s="58" t="s">
        <v>150</v>
      </c>
      <c r="O2510" s="58" t="s">
        <v>42</v>
      </c>
      <c r="P2510" s="58" t="s">
        <v>388</v>
      </c>
      <c r="Q2510" s="58" t="s">
        <v>389</v>
      </c>
      <c r="R2510" s="58" t="s">
        <v>1463</v>
      </c>
      <c r="S2510" s="57">
        <v>201311</v>
      </c>
      <c r="T2510" s="58" t="s">
        <v>52</v>
      </c>
      <c r="U2510" s="67">
        <v>143212.85</v>
      </c>
      <c r="V2510" s="60">
        <v>143212.85</v>
      </c>
      <c r="W2510" s="58" t="s">
        <v>340</v>
      </c>
      <c r="X2510" s="58" t="s">
        <v>230</v>
      </c>
      <c r="Y2510" s="58" t="s">
        <v>1152</v>
      </c>
      <c r="Z2510" s="58" t="s">
        <v>48</v>
      </c>
      <c r="AA2510" s="58" t="s">
        <v>315</v>
      </c>
      <c r="AB2510" s="58" t="s">
        <v>42</v>
      </c>
      <c r="AC2510" s="58" t="s">
        <v>1457</v>
      </c>
      <c r="AD2510" s="58" t="s">
        <v>146</v>
      </c>
      <c r="AE2510" s="98" t="s">
        <v>1152</v>
      </c>
      <c r="AF2510" s="98" t="s">
        <v>391</v>
      </c>
    </row>
    <row r="2511" spans="1:32" x14ac:dyDescent="0.25">
      <c r="A2511" s="58" t="s">
        <v>35</v>
      </c>
      <c r="B2511" s="58" t="s">
        <v>36</v>
      </c>
      <c r="C2511" s="58" t="s">
        <v>37</v>
      </c>
      <c r="D2511" s="58" t="s">
        <v>121</v>
      </c>
      <c r="E2511" s="58" t="s">
        <v>215</v>
      </c>
      <c r="F2511" s="58" t="s">
        <v>216</v>
      </c>
      <c r="G2511" s="58" t="s">
        <v>124</v>
      </c>
      <c r="H2511" s="58" t="s">
        <v>124</v>
      </c>
      <c r="I2511" s="58" t="s">
        <v>42</v>
      </c>
      <c r="J2511" s="58" t="s">
        <v>261</v>
      </c>
      <c r="K2511" s="58" t="s">
        <v>261</v>
      </c>
      <c r="L2511" s="58" t="s">
        <v>43</v>
      </c>
      <c r="M2511" s="58" t="s">
        <v>44</v>
      </c>
      <c r="N2511" s="58" t="s">
        <v>150</v>
      </c>
      <c r="O2511" s="58" t="s">
        <v>42</v>
      </c>
      <c r="P2511" s="58" t="s">
        <v>392</v>
      </c>
      <c r="Q2511" s="58" t="s">
        <v>393</v>
      </c>
      <c r="R2511" s="58" t="s">
        <v>1462</v>
      </c>
      <c r="S2511" s="57">
        <v>201311</v>
      </c>
      <c r="T2511" s="58" t="s">
        <v>52</v>
      </c>
      <c r="U2511" s="57">
        <v>208.04</v>
      </c>
      <c r="V2511" s="60">
        <v>208.04</v>
      </c>
      <c r="W2511" s="58" t="s">
        <v>340</v>
      </c>
      <c r="X2511" s="58" t="s">
        <v>384</v>
      </c>
      <c r="Y2511" s="58" t="s">
        <v>1152</v>
      </c>
      <c r="Z2511" s="58" t="s">
        <v>48</v>
      </c>
      <c r="AA2511" s="58" t="s">
        <v>315</v>
      </c>
      <c r="AB2511" s="58" t="s">
        <v>42</v>
      </c>
      <c r="AC2511" s="58" t="s">
        <v>1457</v>
      </c>
      <c r="AD2511" s="58" t="s">
        <v>146</v>
      </c>
      <c r="AE2511" s="98" t="s">
        <v>1152</v>
      </c>
      <c r="AF2511" s="98" t="s">
        <v>396</v>
      </c>
    </row>
    <row r="2512" spans="1:32" x14ac:dyDescent="0.25">
      <c r="A2512" s="58" t="s">
        <v>35</v>
      </c>
      <c r="B2512" s="58" t="s">
        <v>36</v>
      </c>
      <c r="C2512" s="58" t="s">
        <v>37</v>
      </c>
      <c r="D2512" s="58" t="s">
        <v>121</v>
      </c>
      <c r="E2512" s="58" t="s">
        <v>215</v>
      </c>
      <c r="F2512" s="58" t="s">
        <v>216</v>
      </c>
      <c r="G2512" s="58" t="s">
        <v>124</v>
      </c>
      <c r="H2512" s="58" t="s">
        <v>124</v>
      </c>
      <c r="I2512" s="58" t="s">
        <v>42</v>
      </c>
      <c r="J2512" s="58" t="s">
        <v>261</v>
      </c>
      <c r="K2512" s="58" t="s">
        <v>261</v>
      </c>
      <c r="L2512" s="58" t="s">
        <v>43</v>
      </c>
      <c r="M2512" s="58" t="s">
        <v>44</v>
      </c>
      <c r="N2512" s="58" t="s">
        <v>150</v>
      </c>
      <c r="O2512" s="58" t="s">
        <v>42</v>
      </c>
      <c r="P2512" s="58" t="s">
        <v>392</v>
      </c>
      <c r="Q2512" s="58" t="s">
        <v>393</v>
      </c>
      <c r="R2512" s="58" t="s">
        <v>1461</v>
      </c>
      <c r="S2512" s="57">
        <v>201311</v>
      </c>
      <c r="T2512" s="58" t="s">
        <v>52</v>
      </c>
      <c r="U2512" s="57">
        <v>286.06</v>
      </c>
      <c r="V2512" s="60">
        <v>286.06</v>
      </c>
      <c r="W2512" s="58" t="s">
        <v>340</v>
      </c>
      <c r="X2512" s="58" t="s">
        <v>384</v>
      </c>
      <c r="Y2512" s="58" t="s">
        <v>1152</v>
      </c>
      <c r="Z2512" s="58" t="s">
        <v>48</v>
      </c>
      <c r="AA2512" s="58" t="s">
        <v>315</v>
      </c>
      <c r="AB2512" s="58" t="s">
        <v>42</v>
      </c>
      <c r="AC2512" s="58" t="s">
        <v>1457</v>
      </c>
      <c r="AD2512" s="58" t="s">
        <v>146</v>
      </c>
      <c r="AE2512" s="98" t="s">
        <v>1152</v>
      </c>
      <c r="AF2512" s="98" t="s">
        <v>396</v>
      </c>
    </row>
    <row r="2513" spans="1:32" x14ac:dyDescent="0.25">
      <c r="A2513" s="58" t="s">
        <v>35</v>
      </c>
      <c r="B2513" s="58" t="s">
        <v>36</v>
      </c>
      <c r="C2513" s="58" t="s">
        <v>37</v>
      </c>
      <c r="D2513" s="58" t="s">
        <v>121</v>
      </c>
      <c r="E2513" s="58" t="s">
        <v>215</v>
      </c>
      <c r="F2513" s="58" t="s">
        <v>216</v>
      </c>
      <c r="G2513" s="58" t="s">
        <v>124</v>
      </c>
      <c r="H2513" s="58" t="s">
        <v>124</v>
      </c>
      <c r="I2513" s="58" t="s">
        <v>42</v>
      </c>
      <c r="J2513" s="58" t="s">
        <v>257</v>
      </c>
      <c r="K2513" s="58" t="s">
        <v>257</v>
      </c>
      <c r="L2513" s="58" t="s">
        <v>43</v>
      </c>
      <c r="M2513" s="58" t="s">
        <v>44</v>
      </c>
      <c r="N2513" s="58" t="s">
        <v>150</v>
      </c>
      <c r="O2513" s="58" t="s">
        <v>42</v>
      </c>
      <c r="P2513" s="58" t="s">
        <v>424</v>
      </c>
      <c r="Q2513" s="58" t="s">
        <v>441</v>
      </c>
      <c r="R2513" s="58" t="s">
        <v>1464</v>
      </c>
      <c r="S2513" s="57">
        <v>201311</v>
      </c>
      <c r="T2513" s="58" t="s">
        <v>52</v>
      </c>
      <c r="U2513" s="67">
        <v>25290</v>
      </c>
      <c r="V2513" s="60">
        <v>25290</v>
      </c>
      <c r="W2513" s="58" t="s">
        <v>340</v>
      </c>
      <c r="X2513" s="58" t="s">
        <v>440</v>
      </c>
      <c r="Y2513" s="58" t="s">
        <v>1152</v>
      </c>
      <c r="Z2513" s="58" t="s">
        <v>48</v>
      </c>
      <c r="AA2513" s="58" t="s">
        <v>315</v>
      </c>
      <c r="AB2513" s="58" t="s">
        <v>42</v>
      </c>
      <c r="AC2513" s="58" t="s">
        <v>1457</v>
      </c>
      <c r="AD2513" s="58" t="s">
        <v>146</v>
      </c>
      <c r="AE2513" s="98" t="s">
        <v>1152</v>
      </c>
      <c r="AF2513" s="98" t="s">
        <v>427</v>
      </c>
    </row>
    <row r="2514" spans="1:32" x14ac:dyDescent="0.25">
      <c r="A2514" s="58" t="s">
        <v>35</v>
      </c>
      <c r="B2514" s="58" t="s">
        <v>36</v>
      </c>
      <c r="C2514" s="58" t="s">
        <v>37</v>
      </c>
      <c r="D2514" s="58" t="s">
        <v>121</v>
      </c>
      <c r="E2514" s="58" t="s">
        <v>215</v>
      </c>
      <c r="F2514" s="58" t="s">
        <v>216</v>
      </c>
      <c r="G2514" s="58" t="s">
        <v>124</v>
      </c>
      <c r="H2514" s="58" t="s">
        <v>124</v>
      </c>
      <c r="I2514" s="58" t="s">
        <v>42</v>
      </c>
      <c r="J2514" s="58" t="s">
        <v>257</v>
      </c>
      <c r="K2514" s="58" t="s">
        <v>257</v>
      </c>
      <c r="L2514" s="58" t="s">
        <v>43</v>
      </c>
      <c r="M2514" s="58" t="s">
        <v>44</v>
      </c>
      <c r="N2514" s="58" t="s">
        <v>150</v>
      </c>
      <c r="O2514" s="58" t="s">
        <v>42</v>
      </c>
      <c r="P2514" s="58" t="s">
        <v>392</v>
      </c>
      <c r="Q2514" s="58" t="s">
        <v>393</v>
      </c>
      <c r="R2514" s="58" t="s">
        <v>1461</v>
      </c>
      <c r="S2514" s="57">
        <v>201311</v>
      </c>
      <c r="T2514" s="58" t="s">
        <v>52</v>
      </c>
      <c r="U2514" s="57">
        <v>286.06</v>
      </c>
      <c r="V2514" s="60">
        <v>286.06</v>
      </c>
      <c r="W2514" s="58" t="s">
        <v>340</v>
      </c>
      <c r="X2514" s="58" t="s">
        <v>384</v>
      </c>
      <c r="Y2514" s="58" t="s">
        <v>1152</v>
      </c>
      <c r="Z2514" s="58" t="s">
        <v>48</v>
      </c>
      <c r="AA2514" s="58" t="s">
        <v>315</v>
      </c>
      <c r="AB2514" s="58" t="s">
        <v>42</v>
      </c>
      <c r="AC2514" s="58" t="s">
        <v>1457</v>
      </c>
      <c r="AD2514" s="58" t="s">
        <v>146</v>
      </c>
      <c r="AE2514" s="98" t="s">
        <v>1152</v>
      </c>
      <c r="AF2514" s="98" t="s">
        <v>396</v>
      </c>
    </row>
    <row r="2515" spans="1:32" x14ac:dyDescent="0.25">
      <c r="A2515" s="58" t="s">
        <v>35</v>
      </c>
      <c r="B2515" s="58" t="s">
        <v>36</v>
      </c>
      <c r="C2515" s="58" t="s">
        <v>37</v>
      </c>
      <c r="D2515" s="58" t="s">
        <v>121</v>
      </c>
      <c r="E2515" s="58" t="s">
        <v>215</v>
      </c>
      <c r="F2515" s="58" t="s">
        <v>216</v>
      </c>
      <c r="G2515" s="58" t="s">
        <v>124</v>
      </c>
      <c r="H2515" s="58" t="s">
        <v>124</v>
      </c>
      <c r="I2515" s="58" t="s">
        <v>42</v>
      </c>
      <c r="J2515" s="58" t="s">
        <v>257</v>
      </c>
      <c r="K2515" s="58" t="s">
        <v>257</v>
      </c>
      <c r="L2515" s="58" t="s">
        <v>43</v>
      </c>
      <c r="M2515" s="58" t="s">
        <v>44</v>
      </c>
      <c r="N2515" s="58" t="s">
        <v>150</v>
      </c>
      <c r="O2515" s="58" t="s">
        <v>42</v>
      </c>
      <c r="P2515" s="58" t="s">
        <v>392</v>
      </c>
      <c r="Q2515" s="58" t="s">
        <v>393</v>
      </c>
      <c r="R2515" s="58" t="s">
        <v>1462</v>
      </c>
      <c r="S2515" s="57">
        <v>201311</v>
      </c>
      <c r="T2515" s="58" t="s">
        <v>52</v>
      </c>
      <c r="U2515" s="57">
        <v>208.04</v>
      </c>
      <c r="V2515" s="60">
        <v>208.04</v>
      </c>
      <c r="W2515" s="58" t="s">
        <v>340</v>
      </c>
      <c r="X2515" s="58" t="s">
        <v>384</v>
      </c>
      <c r="Y2515" s="58" t="s">
        <v>1152</v>
      </c>
      <c r="Z2515" s="58" t="s">
        <v>48</v>
      </c>
      <c r="AA2515" s="58" t="s">
        <v>315</v>
      </c>
      <c r="AB2515" s="58" t="s">
        <v>42</v>
      </c>
      <c r="AC2515" s="58" t="s">
        <v>1457</v>
      </c>
      <c r="AD2515" s="58" t="s">
        <v>146</v>
      </c>
      <c r="AE2515" s="98" t="s">
        <v>1152</v>
      </c>
      <c r="AF2515" s="98" t="s">
        <v>396</v>
      </c>
    </row>
    <row r="2516" spans="1:32" x14ac:dyDescent="0.25">
      <c r="A2516" s="58" t="s">
        <v>35</v>
      </c>
      <c r="B2516" s="58" t="s">
        <v>36</v>
      </c>
      <c r="C2516" s="58" t="s">
        <v>37</v>
      </c>
      <c r="D2516" s="58" t="s">
        <v>121</v>
      </c>
      <c r="E2516" s="58" t="s">
        <v>215</v>
      </c>
      <c r="F2516" s="58" t="s">
        <v>216</v>
      </c>
      <c r="G2516" s="58" t="s">
        <v>124</v>
      </c>
      <c r="H2516" s="58" t="s">
        <v>124</v>
      </c>
      <c r="I2516" s="58" t="s">
        <v>42</v>
      </c>
      <c r="J2516" s="58" t="s">
        <v>437</v>
      </c>
      <c r="K2516" s="58" t="s">
        <v>437</v>
      </c>
      <c r="L2516" s="58" t="s">
        <v>43</v>
      </c>
      <c r="M2516" s="58" t="s">
        <v>44</v>
      </c>
      <c r="N2516" s="58" t="s">
        <v>150</v>
      </c>
      <c r="O2516" s="58" t="s">
        <v>42</v>
      </c>
      <c r="P2516" s="58" t="s">
        <v>392</v>
      </c>
      <c r="Q2516" s="58" t="s">
        <v>393</v>
      </c>
      <c r="R2516" s="58" t="s">
        <v>1462</v>
      </c>
      <c r="S2516" s="57">
        <v>201311</v>
      </c>
      <c r="T2516" s="58" t="s">
        <v>52</v>
      </c>
      <c r="U2516" s="57">
        <v>208.04</v>
      </c>
      <c r="V2516" s="60">
        <v>208.04</v>
      </c>
      <c r="W2516" s="58" t="s">
        <v>340</v>
      </c>
      <c r="X2516" s="58" t="s">
        <v>384</v>
      </c>
      <c r="Y2516" s="58" t="s">
        <v>1152</v>
      </c>
      <c r="Z2516" s="58" t="s">
        <v>48</v>
      </c>
      <c r="AA2516" s="58" t="s">
        <v>315</v>
      </c>
      <c r="AB2516" s="58" t="s">
        <v>42</v>
      </c>
      <c r="AC2516" s="58" t="s">
        <v>1457</v>
      </c>
      <c r="AD2516" s="58" t="s">
        <v>146</v>
      </c>
      <c r="AE2516" s="98" t="s">
        <v>1152</v>
      </c>
      <c r="AF2516" s="98" t="s">
        <v>396</v>
      </c>
    </row>
    <row r="2517" spans="1:32" x14ac:dyDescent="0.25">
      <c r="A2517" s="58" t="s">
        <v>35</v>
      </c>
      <c r="B2517" s="58" t="s">
        <v>36</v>
      </c>
      <c r="C2517" s="58" t="s">
        <v>37</v>
      </c>
      <c r="D2517" s="58" t="s">
        <v>121</v>
      </c>
      <c r="E2517" s="58" t="s">
        <v>215</v>
      </c>
      <c r="F2517" s="58" t="s">
        <v>216</v>
      </c>
      <c r="G2517" s="58" t="s">
        <v>124</v>
      </c>
      <c r="H2517" s="58" t="s">
        <v>124</v>
      </c>
      <c r="I2517" s="58" t="s">
        <v>42</v>
      </c>
      <c r="J2517" s="58" t="s">
        <v>437</v>
      </c>
      <c r="K2517" s="58" t="s">
        <v>437</v>
      </c>
      <c r="L2517" s="58" t="s">
        <v>43</v>
      </c>
      <c r="M2517" s="58" t="s">
        <v>44</v>
      </c>
      <c r="N2517" s="58" t="s">
        <v>150</v>
      </c>
      <c r="O2517" s="58" t="s">
        <v>42</v>
      </c>
      <c r="P2517" s="58" t="s">
        <v>392</v>
      </c>
      <c r="Q2517" s="58" t="s">
        <v>393</v>
      </c>
      <c r="R2517" s="58" t="s">
        <v>1461</v>
      </c>
      <c r="S2517" s="57">
        <v>201311</v>
      </c>
      <c r="T2517" s="58" t="s">
        <v>52</v>
      </c>
      <c r="U2517" s="57">
        <v>286.06</v>
      </c>
      <c r="V2517" s="60">
        <v>286.06</v>
      </c>
      <c r="W2517" s="58" t="s">
        <v>340</v>
      </c>
      <c r="X2517" s="58" t="s">
        <v>384</v>
      </c>
      <c r="Y2517" s="58" t="s">
        <v>1152</v>
      </c>
      <c r="Z2517" s="58" t="s">
        <v>48</v>
      </c>
      <c r="AA2517" s="58" t="s">
        <v>315</v>
      </c>
      <c r="AB2517" s="58" t="s">
        <v>42</v>
      </c>
      <c r="AC2517" s="58" t="s">
        <v>1457</v>
      </c>
      <c r="AD2517" s="58" t="s">
        <v>146</v>
      </c>
      <c r="AE2517" s="98" t="s">
        <v>1152</v>
      </c>
      <c r="AF2517" s="98" t="s">
        <v>396</v>
      </c>
    </row>
    <row r="2518" spans="1:32" x14ac:dyDescent="0.25">
      <c r="A2518" s="58" t="s">
        <v>35</v>
      </c>
      <c r="B2518" s="58" t="s">
        <v>36</v>
      </c>
      <c r="C2518" s="58" t="s">
        <v>37</v>
      </c>
      <c r="D2518" s="58" t="s">
        <v>121</v>
      </c>
      <c r="E2518" s="58" t="s">
        <v>215</v>
      </c>
      <c r="F2518" s="58" t="s">
        <v>216</v>
      </c>
      <c r="G2518" s="58" t="s">
        <v>124</v>
      </c>
      <c r="H2518" s="58" t="s">
        <v>124</v>
      </c>
      <c r="I2518" s="58" t="s">
        <v>42</v>
      </c>
      <c r="J2518" s="58" t="s">
        <v>250</v>
      </c>
      <c r="K2518" s="58" t="s">
        <v>250</v>
      </c>
      <c r="L2518" s="58" t="s">
        <v>43</v>
      </c>
      <c r="M2518" s="58" t="s">
        <v>44</v>
      </c>
      <c r="N2518" s="58" t="s">
        <v>150</v>
      </c>
      <c r="O2518" s="58" t="s">
        <v>42</v>
      </c>
      <c r="P2518" s="58" t="s">
        <v>392</v>
      </c>
      <c r="Q2518" s="58" t="s">
        <v>393</v>
      </c>
      <c r="R2518" s="58" t="s">
        <v>1461</v>
      </c>
      <c r="S2518" s="57">
        <v>201311</v>
      </c>
      <c r="T2518" s="58" t="s">
        <v>52</v>
      </c>
      <c r="U2518" s="57">
        <v>286.06</v>
      </c>
      <c r="V2518" s="60">
        <v>286.06</v>
      </c>
      <c r="W2518" s="58" t="s">
        <v>340</v>
      </c>
      <c r="X2518" s="58" t="s">
        <v>384</v>
      </c>
      <c r="Y2518" s="58" t="s">
        <v>1152</v>
      </c>
      <c r="Z2518" s="58" t="s">
        <v>48</v>
      </c>
      <c r="AA2518" s="58" t="s">
        <v>315</v>
      </c>
      <c r="AB2518" s="58" t="s">
        <v>42</v>
      </c>
      <c r="AC2518" s="58" t="s">
        <v>1457</v>
      </c>
      <c r="AD2518" s="58" t="s">
        <v>146</v>
      </c>
      <c r="AE2518" s="98" t="s">
        <v>1152</v>
      </c>
      <c r="AF2518" s="98" t="s">
        <v>396</v>
      </c>
    </row>
    <row r="2519" spans="1:32" x14ac:dyDescent="0.25">
      <c r="A2519" s="58" t="s">
        <v>35</v>
      </c>
      <c r="B2519" s="58" t="s">
        <v>36</v>
      </c>
      <c r="C2519" s="58" t="s">
        <v>37</v>
      </c>
      <c r="D2519" s="58" t="s">
        <v>121</v>
      </c>
      <c r="E2519" s="58" t="s">
        <v>215</v>
      </c>
      <c r="F2519" s="58" t="s">
        <v>216</v>
      </c>
      <c r="G2519" s="58" t="s">
        <v>124</v>
      </c>
      <c r="H2519" s="58" t="s">
        <v>124</v>
      </c>
      <c r="I2519" s="58" t="s">
        <v>42</v>
      </c>
      <c r="J2519" s="58" t="s">
        <v>250</v>
      </c>
      <c r="K2519" s="58" t="s">
        <v>250</v>
      </c>
      <c r="L2519" s="58" t="s">
        <v>43</v>
      </c>
      <c r="M2519" s="58" t="s">
        <v>44</v>
      </c>
      <c r="N2519" s="58" t="s">
        <v>150</v>
      </c>
      <c r="O2519" s="58" t="s">
        <v>42</v>
      </c>
      <c r="P2519" s="58" t="s">
        <v>430</v>
      </c>
      <c r="Q2519" s="58" t="s">
        <v>431</v>
      </c>
      <c r="R2519" s="58" t="s">
        <v>1465</v>
      </c>
      <c r="S2519" s="57">
        <v>201311</v>
      </c>
      <c r="T2519" s="58" t="s">
        <v>52</v>
      </c>
      <c r="U2519" s="67">
        <v>41068.5</v>
      </c>
      <c r="V2519" s="60">
        <v>41068.5</v>
      </c>
      <c r="W2519" s="58" t="s">
        <v>340</v>
      </c>
      <c r="X2519" s="58" t="s">
        <v>433</v>
      </c>
      <c r="Y2519" s="58" t="s">
        <v>1152</v>
      </c>
      <c r="Z2519" s="58" t="s">
        <v>48</v>
      </c>
      <c r="AA2519" s="58" t="s">
        <v>315</v>
      </c>
      <c r="AB2519" s="58" t="s">
        <v>42</v>
      </c>
      <c r="AC2519" s="58" t="s">
        <v>1457</v>
      </c>
      <c r="AD2519" s="58" t="s">
        <v>146</v>
      </c>
      <c r="AE2519" s="98" t="s">
        <v>1152</v>
      </c>
      <c r="AF2519" s="98" t="s">
        <v>434</v>
      </c>
    </row>
    <row r="2520" spans="1:32" x14ac:dyDescent="0.25">
      <c r="A2520" s="58" t="s">
        <v>35</v>
      </c>
      <c r="B2520" s="58" t="s">
        <v>36</v>
      </c>
      <c r="C2520" s="58" t="s">
        <v>37</v>
      </c>
      <c r="D2520" s="58" t="s">
        <v>121</v>
      </c>
      <c r="E2520" s="58" t="s">
        <v>215</v>
      </c>
      <c r="F2520" s="58" t="s">
        <v>216</v>
      </c>
      <c r="G2520" s="58" t="s">
        <v>124</v>
      </c>
      <c r="H2520" s="58" t="s">
        <v>124</v>
      </c>
      <c r="I2520" s="58" t="s">
        <v>42</v>
      </c>
      <c r="J2520" s="58" t="s">
        <v>250</v>
      </c>
      <c r="K2520" s="58" t="s">
        <v>250</v>
      </c>
      <c r="L2520" s="58" t="s">
        <v>43</v>
      </c>
      <c r="M2520" s="58" t="s">
        <v>44</v>
      </c>
      <c r="N2520" s="58" t="s">
        <v>150</v>
      </c>
      <c r="O2520" s="58" t="s">
        <v>42</v>
      </c>
      <c r="P2520" s="58" t="s">
        <v>392</v>
      </c>
      <c r="Q2520" s="58" t="s">
        <v>393</v>
      </c>
      <c r="R2520" s="58" t="s">
        <v>1462</v>
      </c>
      <c r="S2520" s="57">
        <v>201311</v>
      </c>
      <c r="T2520" s="58" t="s">
        <v>52</v>
      </c>
      <c r="U2520" s="57">
        <v>208.04</v>
      </c>
      <c r="V2520" s="60">
        <v>208.04</v>
      </c>
      <c r="W2520" s="58" t="s">
        <v>340</v>
      </c>
      <c r="X2520" s="58" t="s">
        <v>384</v>
      </c>
      <c r="Y2520" s="58" t="s">
        <v>1152</v>
      </c>
      <c r="Z2520" s="58" t="s">
        <v>48</v>
      </c>
      <c r="AA2520" s="58" t="s">
        <v>315</v>
      </c>
      <c r="AB2520" s="58" t="s">
        <v>42</v>
      </c>
      <c r="AC2520" s="58" t="s">
        <v>1457</v>
      </c>
      <c r="AD2520" s="58" t="s">
        <v>146</v>
      </c>
      <c r="AE2520" s="98" t="s">
        <v>1152</v>
      </c>
      <c r="AF2520" s="98" t="s">
        <v>396</v>
      </c>
    </row>
    <row r="2521" spans="1:32" x14ac:dyDescent="0.25">
      <c r="A2521" s="58" t="s">
        <v>35</v>
      </c>
      <c r="B2521" s="58" t="s">
        <v>36</v>
      </c>
      <c r="C2521" s="58" t="s">
        <v>37</v>
      </c>
      <c r="D2521" s="58" t="s">
        <v>121</v>
      </c>
      <c r="E2521" s="58" t="s">
        <v>215</v>
      </c>
      <c r="F2521" s="58" t="s">
        <v>216</v>
      </c>
      <c r="G2521" s="58" t="s">
        <v>124</v>
      </c>
      <c r="H2521" s="58" t="s">
        <v>124</v>
      </c>
      <c r="I2521" s="58" t="s">
        <v>42</v>
      </c>
      <c r="J2521" s="58" t="s">
        <v>237</v>
      </c>
      <c r="K2521" s="58" t="s">
        <v>237</v>
      </c>
      <c r="L2521" s="58" t="s">
        <v>43</v>
      </c>
      <c r="M2521" s="58" t="s">
        <v>44</v>
      </c>
      <c r="N2521" s="58" t="s">
        <v>150</v>
      </c>
      <c r="O2521" s="58" t="s">
        <v>42</v>
      </c>
      <c r="P2521" s="58" t="s">
        <v>392</v>
      </c>
      <c r="Q2521" s="58" t="s">
        <v>393</v>
      </c>
      <c r="R2521" s="58" t="s">
        <v>1462</v>
      </c>
      <c r="S2521" s="57">
        <v>201311</v>
      </c>
      <c r="T2521" s="58" t="s">
        <v>52</v>
      </c>
      <c r="U2521" s="57">
        <v>222.9</v>
      </c>
      <c r="V2521" s="60">
        <v>222.9</v>
      </c>
      <c r="W2521" s="58" t="s">
        <v>340</v>
      </c>
      <c r="X2521" s="58" t="s">
        <v>384</v>
      </c>
      <c r="Y2521" s="58" t="s">
        <v>1152</v>
      </c>
      <c r="Z2521" s="58" t="s">
        <v>48</v>
      </c>
      <c r="AA2521" s="58" t="s">
        <v>315</v>
      </c>
      <c r="AB2521" s="58" t="s">
        <v>42</v>
      </c>
      <c r="AC2521" s="58" t="s">
        <v>1457</v>
      </c>
      <c r="AD2521" s="58" t="s">
        <v>146</v>
      </c>
      <c r="AE2521" s="98" t="s">
        <v>1152</v>
      </c>
      <c r="AF2521" s="98" t="s">
        <v>396</v>
      </c>
    </row>
    <row r="2522" spans="1:32" x14ac:dyDescent="0.25">
      <c r="A2522" s="58" t="s">
        <v>35</v>
      </c>
      <c r="B2522" s="58" t="s">
        <v>36</v>
      </c>
      <c r="C2522" s="58" t="s">
        <v>37</v>
      </c>
      <c r="D2522" s="58" t="s">
        <v>121</v>
      </c>
      <c r="E2522" s="58" t="s">
        <v>215</v>
      </c>
      <c r="F2522" s="58" t="s">
        <v>216</v>
      </c>
      <c r="G2522" s="58" t="s">
        <v>124</v>
      </c>
      <c r="H2522" s="58" t="s">
        <v>124</v>
      </c>
      <c r="I2522" s="58" t="s">
        <v>42</v>
      </c>
      <c r="J2522" s="58" t="s">
        <v>237</v>
      </c>
      <c r="K2522" s="58" t="s">
        <v>237</v>
      </c>
      <c r="L2522" s="58" t="s">
        <v>43</v>
      </c>
      <c r="M2522" s="58" t="s">
        <v>44</v>
      </c>
      <c r="N2522" s="58" t="s">
        <v>150</v>
      </c>
      <c r="O2522" s="58" t="s">
        <v>42</v>
      </c>
      <c r="P2522" s="58" t="s">
        <v>424</v>
      </c>
      <c r="Q2522" s="58" t="s">
        <v>425</v>
      </c>
      <c r="R2522" s="58" t="s">
        <v>1466</v>
      </c>
      <c r="S2522" s="57">
        <v>201311</v>
      </c>
      <c r="T2522" s="58" t="s">
        <v>52</v>
      </c>
      <c r="U2522" s="67">
        <v>141378.4</v>
      </c>
      <c r="V2522" s="60">
        <v>141378.4</v>
      </c>
      <c r="W2522" s="58" t="s">
        <v>340</v>
      </c>
      <c r="X2522" s="58" t="s">
        <v>422</v>
      </c>
      <c r="Y2522" s="58" t="s">
        <v>1152</v>
      </c>
      <c r="Z2522" s="58" t="s">
        <v>48</v>
      </c>
      <c r="AA2522" s="58" t="s">
        <v>315</v>
      </c>
      <c r="AB2522" s="58" t="s">
        <v>42</v>
      </c>
      <c r="AC2522" s="58" t="s">
        <v>1457</v>
      </c>
      <c r="AD2522" s="58" t="s">
        <v>146</v>
      </c>
      <c r="AE2522" s="98" t="s">
        <v>1152</v>
      </c>
      <c r="AF2522" s="98" t="s">
        <v>427</v>
      </c>
    </row>
    <row r="2523" spans="1:32" x14ac:dyDescent="0.25">
      <c r="A2523" s="58" t="s">
        <v>35</v>
      </c>
      <c r="B2523" s="58" t="s">
        <v>36</v>
      </c>
      <c r="C2523" s="58" t="s">
        <v>37</v>
      </c>
      <c r="D2523" s="58" t="s">
        <v>121</v>
      </c>
      <c r="E2523" s="58" t="s">
        <v>215</v>
      </c>
      <c r="F2523" s="58" t="s">
        <v>216</v>
      </c>
      <c r="G2523" s="58" t="s">
        <v>124</v>
      </c>
      <c r="H2523" s="58" t="s">
        <v>124</v>
      </c>
      <c r="I2523" s="58" t="s">
        <v>42</v>
      </c>
      <c r="J2523" s="58" t="s">
        <v>237</v>
      </c>
      <c r="K2523" s="58" t="s">
        <v>237</v>
      </c>
      <c r="L2523" s="58" t="s">
        <v>43</v>
      </c>
      <c r="M2523" s="58" t="s">
        <v>44</v>
      </c>
      <c r="N2523" s="58" t="s">
        <v>150</v>
      </c>
      <c r="O2523" s="58" t="s">
        <v>42</v>
      </c>
      <c r="P2523" s="58" t="s">
        <v>424</v>
      </c>
      <c r="Q2523" s="58" t="s">
        <v>425</v>
      </c>
      <c r="R2523" s="58" t="s">
        <v>1467</v>
      </c>
      <c r="S2523" s="57">
        <v>201311</v>
      </c>
      <c r="T2523" s="58" t="s">
        <v>52</v>
      </c>
      <c r="U2523" s="67">
        <v>27000</v>
      </c>
      <c r="V2523" s="60">
        <v>27000</v>
      </c>
      <c r="W2523" s="58" t="s">
        <v>340</v>
      </c>
      <c r="X2523" s="58" t="s">
        <v>422</v>
      </c>
      <c r="Y2523" s="58" t="s">
        <v>1152</v>
      </c>
      <c r="Z2523" s="58" t="s">
        <v>48</v>
      </c>
      <c r="AA2523" s="58" t="s">
        <v>315</v>
      </c>
      <c r="AB2523" s="58" t="s">
        <v>42</v>
      </c>
      <c r="AC2523" s="58" t="s">
        <v>1457</v>
      </c>
      <c r="AD2523" s="58" t="s">
        <v>146</v>
      </c>
      <c r="AE2523" s="98" t="s">
        <v>1152</v>
      </c>
      <c r="AF2523" s="98" t="s">
        <v>427</v>
      </c>
    </row>
    <row r="2524" spans="1:32" x14ac:dyDescent="0.25">
      <c r="A2524" s="58" t="s">
        <v>35</v>
      </c>
      <c r="B2524" s="58" t="s">
        <v>36</v>
      </c>
      <c r="C2524" s="58" t="s">
        <v>37</v>
      </c>
      <c r="D2524" s="58" t="s">
        <v>121</v>
      </c>
      <c r="E2524" s="58" t="s">
        <v>215</v>
      </c>
      <c r="F2524" s="58" t="s">
        <v>216</v>
      </c>
      <c r="G2524" s="58" t="s">
        <v>124</v>
      </c>
      <c r="H2524" s="58" t="s">
        <v>124</v>
      </c>
      <c r="I2524" s="58" t="s">
        <v>42</v>
      </c>
      <c r="J2524" s="58" t="s">
        <v>237</v>
      </c>
      <c r="K2524" s="58" t="s">
        <v>237</v>
      </c>
      <c r="L2524" s="58" t="s">
        <v>43</v>
      </c>
      <c r="M2524" s="58" t="s">
        <v>44</v>
      </c>
      <c r="N2524" s="58" t="s">
        <v>150</v>
      </c>
      <c r="O2524" s="58" t="s">
        <v>42</v>
      </c>
      <c r="P2524" s="58" t="s">
        <v>392</v>
      </c>
      <c r="Q2524" s="58" t="s">
        <v>393</v>
      </c>
      <c r="R2524" s="58" t="s">
        <v>1461</v>
      </c>
      <c r="S2524" s="57">
        <v>201311</v>
      </c>
      <c r="T2524" s="58" t="s">
        <v>52</v>
      </c>
      <c r="U2524" s="57">
        <v>306.5</v>
      </c>
      <c r="V2524" s="60">
        <v>306.5</v>
      </c>
      <c r="W2524" s="58" t="s">
        <v>340</v>
      </c>
      <c r="X2524" s="58" t="s">
        <v>384</v>
      </c>
      <c r="Y2524" s="58" t="s">
        <v>1152</v>
      </c>
      <c r="Z2524" s="58" t="s">
        <v>48</v>
      </c>
      <c r="AA2524" s="58" t="s">
        <v>315</v>
      </c>
      <c r="AB2524" s="58" t="s">
        <v>42</v>
      </c>
      <c r="AC2524" s="58" t="s">
        <v>1457</v>
      </c>
      <c r="AD2524" s="58" t="s">
        <v>146</v>
      </c>
      <c r="AE2524" s="98" t="s">
        <v>1152</v>
      </c>
      <c r="AF2524" s="98" t="s">
        <v>396</v>
      </c>
    </row>
    <row r="2525" spans="1:32" x14ac:dyDescent="0.25">
      <c r="A2525" s="58" t="s">
        <v>35</v>
      </c>
      <c r="B2525" s="58" t="s">
        <v>36</v>
      </c>
      <c r="C2525" s="58" t="s">
        <v>37</v>
      </c>
      <c r="D2525" s="58" t="s">
        <v>121</v>
      </c>
      <c r="E2525" s="58" t="s">
        <v>215</v>
      </c>
      <c r="F2525" s="58" t="s">
        <v>216</v>
      </c>
      <c r="G2525" s="58" t="s">
        <v>124</v>
      </c>
      <c r="H2525" s="58" t="s">
        <v>124</v>
      </c>
      <c r="I2525" s="58" t="s">
        <v>42</v>
      </c>
      <c r="J2525" s="58" t="s">
        <v>231</v>
      </c>
      <c r="K2525" s="58" t="s">
        <v>231</v>
      </c>
      <c r="L2525" s="58" t="s">
        <v>43</v>
      </c>
      <c r="M2525" s="58" t="s">
        <v>44</v>
      </c>
      <c r="N2525" s="58" t="s">
        <v>150</v>
      </c>
      <c r="O2525" s="58" t="s">
        <v>42</v>
      </c>
      <c r="P2525" s="58" t="s">
        <v>392</v>
      </c>
      <c r="Q2525" s="58" t="s">
        <v>393</v>
      </c>
      <c r="R2525" s="58" t="s">
        <v>1461</v>
      </c>
      <c r="S2525" s="57">
        <v>201311</v>
      </c>
      <c r="T2525" s="58" t="s">
        <v>52</v>
      </c>
      <c r="U2525" s="57">
        <v>286.06</v>
      </c>
      <c r="V2525" s="60">
        <v>286.06</v>
      </c>
      <c r="W2525" s="58" t="s">
        <v>340</v>
      </c>
      <c r="X2525" s="58" t="s">
        <v>384</v>
      </c>
      <c r="Y2525" s="58" t="s">
        <v>1152</v>
      </c>
      <c r="Z2525" s="58" t="s">
        <v>48</v>
      </c>
      <c r="AA2525" s="58" t="s">
        <v>315</v>
      </c>
      <c r="AB2525" s="58" t="s">
        <v>42</v>
      </c>
      <c r="AC2525" s="58" t="s">
        <v>1457</v>
      </c>
      <c r="AD2525" s="58" t="s">
        <v>146</v>
      </c>
      <c r="AE2525" s="98" t="s">
        <v>1152</v>
      </c>
      <c r="AF2525" s="98" t="s">
        <v>396</v>
      </c>
    </row>
    <row r="2526" spans="1:32" x14ac:dyDescent="0.25">
      <c r="A2526" s="58" t="s">
        <v>35</v>
      </c>
      <c r="B2526" s="58" t="s">
        <v>36</v>
      </c>
      <c r="C2526" s="58" t="s">
        <v>37</v>
      </c>
      <c r="D2526" s="58" t="s">
        <v>121</v>
      </c>
      <c r="E2526" s="58" t="s">
        <v>215</v>
      </c>
      <c r="F2526" s="58" t="s">
        <v>216</v>
      </c>
      <c r="G2526" s="58" t="s">
        <v>124</v>
      </c>
      <c r="H2526" s="58" t="s">
        <v>124</v>
      </c>
      <c r="I2526" s="58" t="s">
        <v>42</v>
      </c>
      <c r="J2526" s="58" t="s">
        <v>231</v>
      </c>
      <c r="K2526" s="58" t="s">
        <v>231</v>
      </c>
      <c r="L2526" s="58" t="s">
        <v>43</v>
      </c>
      <c r="M2526" s="58" t="s">
        <v>44</v>
      </c>
      <c r="N2526" s="58" t="s">
        <v>150</v>
      </c>
      <c r="O2526" s="58" t="s">
        <v>42</v>
      </c>
      <c r="P2526" s="58" t="s">
        <v>392</v>
      </c>
      <c r="Q2526" s="58" t="s">
        <v>393</v>
      </c>
      <c r="R2526" s="58" t="s">
        <v>1462</v>
      </c>
      <c r="S2526" s="57">
        <v>201311</v>
      </c>
      <c r="T2526" s="58" t="s">
        <v>52</v>
      </c>
      <c r="U2526" s="57">
        <v>208.04</v>
      </c>
      <c r="V2526" s="60">
        <v>208.04</v>
      </c>
      <c r="W2526" s="58" t="s">
        <v>340</v>
      </c>
      <c r="X2526" s="58" t="s">
        <v>384</v>
      </c>
      <c r="Y2526" s="58" t="s">
        <v>1152</v>
      </c>
      <c r="Z2526" s="58" t="s">
        <v>48</v>
      </c>
      <c r="AA2526" s="58" t="s">
        <v>315</v>
      </c>
      <c r="AB2526" s="58" t="s">
        <v>42</v>
      </c>
      <c r="AC2526" s="58" t="s">
        <v>1457</v>
      </c>
      <c r="AD2526" s="58" t="s">
        <v>146</v>
      </c>
      <c r="AE2526" s="98" t="s">
        <v>1152</v>
      </c>
      <c r="AF2526" s="98" t="s">
        <v>396</v>
      </c>
    </row>
    <row r="2527" spans="1:32" x14ac:dyDescent="0.25">
      <c r="A2527" s="58" t="s">
        <v>35</v>
      </c>
      <c r="B2527" s="58" t="s">
        <v>36</v>
      </c>
      <c r="C2527" s="58" t="s">
        <v>37</v>
      </c>
      <c r="D2527" s="58" t="s">
        <v>121</v>
      </c>
      <c r="E2527" s="58" t="s">
        <v>122</v>
      </c>
      <c r="F2527" s="58" t="s">
        <v>123</v>
      </c>
      <c r="G2527" s="58" t="s">
        <v>124</v>
      </c>
      <c r="H2527" s="58" t="s">
        <v>124</v>
      </c>
      <c r="I2527" s="58" t="s">
        <v>42</v>
      </c>
      <c r="J2527" s="58" t="s">
        <v>190</v>
      </c>
      <c r="K2527" s="58" t="s">
        <v>190</v>
      </c>
      <c r="L2527" s="58" t="s">
        <v>43</v>
      </c>
      <c r="M2527" s="58" t="s">
        <v>44</v>
      </c>
      <c r="N2527" s="58" t="s">
        <v>126</v>
      </c>
      <c r="O2527" s="58" t="s">
        <v>42</v>
      </c>
      <c r="P2527" s="58" t="s">
        <v>369</v>
      </c>
      <c r="Q2527" s="58" t="s">
        <v>167</v>
      </c>
      <c r="R2527" s="58" t="s">
        <v>1456</v>
      </c>
      <c r="S2527" s="57">
        <v>201311</v>
      </c>
      <c r="T2527" s="58" t="s">
        <v>52</v>
      </c>
      <c r="U2527" s="57">
        <v>0</v>
      </c>
      <c r="V2527" s="60">
        <v>10.17</v>
      </c>
      <c r="W2527" s="58" t="s">
        <v>1152</v>
      </c>
      <c r="X2527" s="58" t="s">
        <v>1152</v>
      </c>
      <c r="Y2527" s="58" t="s">
        <v>1152</v>
      </c>
      <c r="Z2527" s="58" t="s">
        <v>48</v>
      </c>
      <c r="AA2527" s="58" t="s">
        <v>168</v>
      </c>
      <c r="AB2527" s="58" t="s">
        <v>42</v>
      </c>
      <c r="AC2527" s="58" t="s">
        <v>1457</v>
      </c>
      <c r="AD2527" s="58" t="s">
        <v>146</v>
      </c>
      <c r="AE2527" s="98" t="s">
        <v>1152</v>
      </c>
      <c r="AF2527" s="98" t="s">
        <v>372</v>
      </c>
    </row>
    <row r="2528" spans="1:32" x14ac:dyDescent="0.25">
      <c r="A2528" s="58" t="s">
        <v>35</v>
      </c>
      <c r="B2528" s="58" t="s">
        <v>36</v>
      </c>
      <c r="C2528" s="58" t="s">
        <v>37</v>
      </c>
      <c r="D2528" s="58" t="s">
        <v>121</v>
      </c>
      <c r="E2528" s="58" t="s">
        <v>215</v>
      </c>
      <c r="F2528" s="58" t="s">
        <v>216</v>
      </c>
      <c r="G2528" s="58" t="s">
        <v>124</v>
      </c>
      <c r="H2528" s="58" t="s">
        <v>124</v>
      </c>
      <c r="I2528" s="58" t="s">
        <v>42</v>
      </c>
      <c r="J2528" s="58" t="s">
        <v>217</v>
      </c>
      <c r="K2528" s="58" t="s">
        <v>217</v>
      </c>
      <c r="L2528" s="58" t="s">
        <v>43</v>
      </c>
      <c r="M2528" s="58" t="s">
        <v>44</v>
      </c>
      <c r="N2528" s="58" t="s">
        <v>160</v>
      </c>
      <c r="O2528" s="58" t="s">
        <v>221</v>
      </c>
      <c r="P2528" s="58" t="s">
        <v>413</v>
      </c>
      <c r="Q2528" s="58" t="s">
        <v>1468</v>
      </c>
      <c r="R2528" s="58" t="s">
        <v>1353</v>
      </c>
      <c r="S2528" s="57">
        <v>201311</v>
      </c>
      <c r="T2528" s="58" t="s">
        <v>52</v>
      </c>
      <c r="U2528" s="57">
        <v>0</v>
      </c>
      <c r="V2528" s="60">
        <v>44.32</v>
      </c>
      <c r="W2528" s="58" t="s">
        <v>1152</v>
      </c>
      <c r="X2528" s="58" t="s">
        <v>1152</v>
      </c>
      <c r="Y2528" s="58" t="s">
        <v>1152</v>
      </c>
      <c r="Z2528" s="58" t="s">
        <v>48</v>
      </c>
      <c r="AA2528" s="58" t="s">
        <v>144</v>
      </c>
      <c r="AB2528" s="58" t="s">
        <v>42</v>
      </c>
      <c r="AC2528" s="58" t="s">
        <v>1459</v>
      </c>
      <c r="AD2528" s="58" t="s">
        <v>146</v>
      </c>
      <c r="AE2528" s="98" t="s">
        <v>1152</v>
      </c>
      <c r="AF2528" s="98" t="s">
        <v>416</v>
      </c>
    </row>
    <row r="2529" spans="1:32" x14ac:dyDescent="0.25">
      <c r="A2529" s="58" t="s">
        <v>35</v>
      </c>
      <c r="B2529" s="58" t="s">
        <v>36</v>
      </c>
      <c r="C2529" s="58" t="s">
        <v>37</v>
      </c>
      <c r="D2529" s="58" t="s">
        <v>121</v>
      </c>
      <c r="E2529" s="58" t="s">
        <v>215</v>
      </c>
      <c r="F2529" s="58" t="s">
        <v>216</v>
      </c>
      <c r="G2529" s="58" t="s">
        <v>124</v>
      </c>
      <c r="H2529" s="58" t="s">
        <v>124</v>
      </c>
      <c r="I2529" s="58" t="s">
        <v>42</v>
      </c>
      <c r="J2529" s="58" t="s">
        <v>217</v>
      </c>
      <c r="K2529" s="58" t="s">
        <v>217</v>
      </c>
      <c r="L2529" s="58" t="s">
        <v>43</v>
      </c>
      <c r="M2529" s="58" t="s">
        <v>44</v>
      </c>
      <c r="N2529" s="58" t="s">
        <v>160</v>
      </c>
      <c r="O2529" s="58" t="s">
        <v>221</v>
      </c>
      <c r="P2529" s="58" t="s">
        <v>413</v>
      </c>
      <c r="Q2529" s="58" t="s">
        <v>1469</v>
      </c>
      <c r="R2529" s="58" t="s">
        <v>1353</v>
      </c>
      <c r="S2529" s="57">
        <v>201311</v>
      </c>
      <c r="T2529" s="58" t="s">
        <v>52</v>
      </c>
      <c r="U2529" s="57">
        <v>0</v>
      </c>
      <c r="V2529" s="60">
        <v>8.81</v>
      </c>
      <c r="W2529" s="58" t="s">
        <v>1152</v>
      </c>
      <c r="X2529" s="58" t="s">
        <v>1152</v>
      </c>
      <c r="Y2529" s="58" t="s">
        <v>1152</v>
      </c>
      <c r="Z2529" s="58" t="s">
        <v>48</v>
      </c>
      <c r="AA2529" s="58" t="s">
        <v>144</v>
      </c>
      <c r="AB2529" s="58" t="s">
        <v>42</v>
      </c>
      <c r="AC2529" s="58" t="s">
        <v>1459</v>
      </c>
      <c r="AD2529" s="58" t="s">
        <v>146</v>
      </c>
      <c r="AE2529" s="98" t="s">
        <v>1152</v>
      </c>
      <c r="AF2529" s="98" t="s">
        <v>416</v>
      </c>
    </row>
    <row r="2530" spans="1:32" x14ac:dyDescent="0.25">
      <c r="A2530" s="58" t="s">
        <v>35</v>
      </c>
      <c r="B2530" s="58" t="s">
        <v>36</v>
      </c>
      <c r="C2530" s="58" t="s">
        <v>37</v>
      </c>
      <c r="D2530" s="58" t="s">
        <v>121</v>
      </c>
      <c r="E2530" s="58" t="s">
        <v>215</v>
      </c>
      <c r="F2530" s="58" t="s">
        <v>216</v>
      </c>
      <c r="G2530" s="58" t="s">
        <v>124</v>
      </c>
      <c r="H2530" s="58" t="s">
        <v>124</v>
      </c>
      <c r="I2530" s="58" t="s">
        <v>42</v>
      </c>
      <c r="J2530" s="58" t="s">
        <v>217</v>
      </c>
      <c r="K2530" s="58" t="s">
        <v>217</v>
      </c>
      <c r="L2530" s="58" t="s">
        <v>43</v>
      </c>
      <c r="M2530" s="58" t="s">
        <v>44</v>
      </c>
      <c r="N2530" s="58" t="s">
        <v>126</v>
      </c>
      <c r="O2530" s="58" t="s">
        <v>221</v>
      </c>
      <c r="P2530" s="58" t="s">
        <v>413</v>
      </c>
      <c r="Q2530" s="58" t="s">
        <v>1470</v>
      </c>
      <c r="R2530" s="58" t="s">
        <v>1353</v>
      </c>
      <c r="S2530" s="57">
        <v>201311</v>
      </c>
      <c r="T2530" s="58" t="s">
        <v>52</v>
      </c>
      <c r="U2530" s="57">
        <v>0</v>
      </c>
      <c r="V2530" s="60">
        <v>653.1</v>
      </c>
      <c r="W2530" s="58" t="s">
        <v>1152</v>
      </c>
      <c r="X2530" s="58" t="s">
        <v>1152</v>
      </c>
      <c r="Y2530" s="58" t="s">
        <v>1152</v>
      </c>
      <c r="Z2530" s="58" t="s">
        <v>48</v>
      </c>
      <c r="AA2530" s="58" t="s">
        <v>144</v>
      </c>
      <c r="AB2530" s="58" t="s">
        <v>42</v>
      </c>
      <c r="AC2530" s="58" t="s">
        <v>1459</v>
      </c>
      <c r="AD2530" s="58" t="s">
        <v>146</v>
      </c>
      <c r="AE2530" s="98" t="s">
        <v>1152</v>
      </c>
      <c r="AF2530" s="98" t="s">
        <v>416</v>
      </c>
    </row>
    <row r="2531" spans="1:32" x14ac:dyDescent="0.25">
      <c r="A2531" s="58" t="s">
        <v>35</v>
      </c>
      <c r="B2531" s="58" t="s">
        <v>36</v>
      </c>
      <c r="C2531" s="58" t="s">
        <v>37</v>
      </c>
      <c r="D2531" s="58" t="s">
        <v>121</v>
      </c>
      <c r="E2531" s="58" t="s">
        <v>122</v>
      </c>
      <c r="F2531" s="58" t="s">
        <v>123</v>
      </c>
      <c r="G2531" s="58" t="s">
        <v>124</v>
      </c>
      <c r="H2531" s="58" t="s">
        <v>124</v>
      </c>
      <c r="I2531" s="58" t="s">
        <v>42</v>
      </c>
      <c r="J2531" s="58" t="s">
        <v>283</v>
      </c>
      <c r="K2531" s="58" t="s">
        <v>283</v>
      </c>
      <c r="L2531" s="58" t="s">
        <v>43</v>
      </c>
      <c r="M2531" s="58" t="s">
        <v>44</v>
      </c>
      <c r="N2531" s="58" t="s">
        <v>150</v>
      </c>
      <c r="O2531" s="58" t="s">
        <v>42</v>
      </c>
      <c r="P2531" s="58" t="s">
        <v>782</v>
      </c>
      <c r="Q2531" s="58" t="s">
        <v>783</v>
      </c>
      <c r="R2531" s="58" t="s">
        <v>1471</v>
      </c>
      <c r="S2531" s="57">
        <v>201311</v>
      </c>
      <c r="T2531" s="58" t="s">
        <v>52</v>
      </c>
      <c r="U2531" s="67">
        <v>274289.09000000003</v>
      </c>
      <c r="V2531" s="60">
        <v>274289.09000000003</v>
      </c>
      <c r="W2531" s="58" t="s">
        <v>340</v>
      </c>
      <c r="X2531" s="58" t="s">
        <v>460</v>
      </c>
      <c r="Y2531" s="58" t="s">
        <v>1152</v>
      </c>
      <c r="Z2531" s="58" t="s">
        <v>48</v>
      </c>
      <c r="AA2531" s="58" t="s">
        <v>315</v>
      </c>
      <c r="AB2531" s="58" t="s">
        <v>42</v>
      </c>
      <c r="AC2531" s="58" t="s">
        <v>1472</v>
      </c>
      <c r="AD2531" s="58" t="s">
        <v>146</v>
      </c>
      <c r="AE2531" s="98" t="s">
        <v>1152</v>
      </c>
      <c r="AF2531" s="98" t="s">
        <v>784</v>
      </c>
    </row>
    <row r="2532" spans="1:32" x14ac:dyDescent="0.25">
      <c r="A2532" s="58" t="s">
        <v>35</v>
      </c>
      <c r="B2532" s="58" t="s">
        <v>36</v>
      </c>
      <c r="C2532" s="58" t="s">
        <v>37</v>
      </c>
      <c r="D2532" s="58" t="s">
        <v>121</v>
      </c>
      <c r="E2532" s="58" t="s">
        <v>122</v>
      </c>
      <c r="F2532" s="58" t="s">
        <v>123</v>
      </c>
      <c r="G2532" s="58" t="s">
        <v>124</v>
      </c>
      <c r="H2532" s="58" t="s">
        <v>124</v>
      </c>
      <c r="I2532" s="58" t="s">
        <v>42</v>
      </c>
      <c r="J2532" s="58" t="s">
        <v>190</v>
      </c>
      <c r="K2532" s="58" t="s">
        <v>190</v>
      </c>
      <c r="L2532" s="58" t="s">
        <v>43</v>
      </c>
      <c r="M2532" s="58" t="s">
        <v>44</v>
      </c>
      <c r="N2532" s="58" t="s">
        <v>160</v>
      </c>
      <c r="O2532" s="58" t="s">
        <v>42</v>
      </c>
      <c r="P2532" s="58" t="s">
        <v>355</v>
      </c>
      <c r="Q2532" s="58" t="s">
        <v>1473</v>
      </c>
      <c r="R2532" s="58" t="s">
        <v>1474</v>
      </c>
      <c r="S2532" s="57">
        <v>201311</v>
      </c>
      <c r="T2532" s="58" t="s">
        <v>52</v>
      </c>
      <c r="U2532" s="57">
        <v>0</v>
      </c>
      <c r="V2532" s="60">
        <v>33.56</v>
      </c>
      <c r="W2532" s="58" t="s">
        <v>1152</v>
      </c>
      <c r="X2532" s="58" t="s">
        <v>1152</v>
      </c>
      <c r="Y2532" s="58" t="s">
        <v>1152</v>
      </c>
      <c r="Z2532" s="58" t="s">
        <v>48</v>
      </c>
      <c r="AA2532" s="58" t="s">
        <v>168</v>
      </c>
      <c r="AB2532" s="58" t="s">
        <v>42</v>
      </c>
      <c r="AC2532" s="58" t="s">
        <v>1475</v>
      </c>
      <c r="AD2532" s="58" t="s">
        <v>146</v>
      </c>
      <c r="AE2532" s="98" t="s">
        <v>1152</v>
      </c>
      <c r="AF2532" s="98" t="s">
        <v>358</v>
      </c>
    </row>
    <row r="2533" spans="1:32" x14ac:dyDescent="0.25">
      <c r="A2533" s="58" t="s">
        <v>35</v>
      </c>
      <c r="B2533" s="58" t="s">
        <v>36</v>
      </c>
      <c r="C2533" s="58" t="s">
        <v>37</v>
      </c>
      <c r="D2533" s="58" t="s">
        <v>121</v>
      </c>
      <c r="E2533" s="58" t="s">
        <v>122</v>
      </c>
      <c r="F2533" s="58" t="s">
        <v>123</v>
      </c>
      <c r="G2533" s="58" t="s">
        <v>124</v>
      </c>
      <c r="H2533" s="58" t="s">
        <v>124</v>
      </c>
      <c r="I2533" s="58" t="s">
        <v>42</v>
      </c>
      <c r="J2533" s="58" t="s">
        <v>190</v>
      </c>
      <c r="K2533" s="58" t="s">
        <v>190</v>
      </c>
      <c r="L2533" s="58" t="s">
        <v>43</v>
      </c>
      <c r="M2533" s="58" t="s">
        <v>44</v>
      </c>
      <c r="N2533" s="58" t="s">
        <v>131</v>
      </c>
      <c r="O2533" s="58" t="s">
        <v>198</v>
      </c>
      <c r="P2533" s="58" t="s">
        <v>369</v>
      </c>
      <c r="Q2533" s="58" t="s">
        <v>535</v>
      </c>
      <c r="R2533" s="58" t="s">
        <v>1476</v>
      </c>
      <c r="S2533" s="57">
        <v>201311</v>
      </c>
      <c r="T2533" s="58" t="s">
        <v>52</v>
      </c>
      <c r="U2533" s="57">
        <v>0</v>
      </c>
      <c r="V2533" s="60">
        <v>93.5</v>
      </c>
      <c r="W2533" s="58" t="s">
        <v>1152</v>
      </c>
      <c r="X2533" s="58" t="s">
        <v>1152</v>
      </c>
      <c r="Y2533" s="58" t="s">
        <v>1152</v>
      </c>
      <c r="Z2533" s="58" t="s">
        <v>48</v>
      </c>
      <c r="AA2533" s="58" t="s">
        <v>144</v>
      </c>
      <c r="AB2533" s="58" t="s">
        <v>42</v>
      </c>
      <c r="AC2533" s="58" t="s">
        <v>1475</v>
      </c>
      <c r="AD2533" s="58" t="s">
        <v>146</v>
      </c>
      <c r="AE2533" s="98" t="s">
        <v>1152</v>
      </c>
      <c r="AF2533" s="98" t="s">
        <v>372</v>
      </c>
    </row>
    <row r="2534" spans="1:32" x14ac:dyDescent="0.25">
      <c r="A2534" s="58" t="s">
        <v>35</v>
      </c>
      <c r="B2534" s="58" t="s">
        <v>36</v>
      </c>
      <c r="C2534" s="58" t="s">
        <v>37</v>
      </c>
      <c r="D2534" s="58" t="s">
        <v>121</v>
      </c>
      <c r="E2534" s="58" t="s">
        <v>122</v>
      </c>
      <c r="F2534" s="58" t="s">
        <v>123</v>
      </c>
      <c r="G2534" s="58" t="s">
        <v>124</v>
      </c>
      <c r="H2534" s="58" t="s">
        <v>124</v>
      </c>
      <c r="I2534" s="58" t="s">
        <v>42</v>
      </c>
      <c r="J2534" s="58" t="s">
        <v>500</v>
      </c>
      <c r="K2534" s="58" t="s">
        <v>500</v>
      </c>
      <c r="L2534" s="58" t="s">
        <v>43</v>
      </c>
      <c r="M2534" s="58" t="s">
        <v>44</v>
      </c>
      <c r="N2534" s="58" t="s">
        <v>160</v>
      </c>
      <c r="O2534" s="58" t="s">
        <v>1477</v>
      </c>
      <c r="P2534" s="58" t="s">
        <v>1478</v>
      </c>
      <c r="Q2534" s="58" t="s">
        <v>1455</v>
      </c>
      <c r="R2534" s="58" t="s">
        <v>1479</v>
      </c>
      <c r="S2534" s="57">
        <v>201311</v>
      </c>
      <c r="T2534" s="58" t="s">
        <v>52</v>
      </c>
      <c r="U2534" s="57">
        <v>0</v>
      </c>
      <c r="V2534" s="60">
        <v>8.81</v>
      </c>
      <c r="W2534" s="58" t="s">
        <v>1152</v>
      </c>
      <c r="X2534" s="58" t="s">
        <v>1152</v>
      </c>
      <c r="Y2534" s="58" t="s">
        <v>1152</v>
      </c>
      <c r="Z2534" s="58" t="s">
        <v>48</v>
      </c>
      <c r="AA2534" s="58" t="s">
        <v>144</v>
      </c>
      <c r="AB2534" s="58" t="s">
        <v>42</v>
      </c>
      <c r="AC2534" s="58" t="s">
        <v>1475</v>
      </c>
      <c r="AD2534" s="58" t="s">
        <v>146</v>
      </c>
      <c r="AE2534" s="98" t="s">
        <v>1152</v>
      </c>
      <c r="AF2534" s="98" t="s">
        <v>2361</v>
      </c>
    </row>
    <row r="2535" spans="1:32" x14ac:dyDescent="0.25">
      <c r="A2535" s="58" t="s">
        <v>35</v>
      </c>
      <c r="B2535" s="58" t="s">
        <v>36</v>
      </c>
      <c r="C2535" s="58" t="s">
        <v>37</v>
      </c>
      <c r="D2535" s="58" t="s">
        <v>121</v>
      </c>
      <c r="E2535" s="58" t="s">
        <v>122</v>
      </c>
      <c r="F2535" s="58" t="s">
        <v>123</v>
      </c>
      <c r="G2535" s="58" t="s">
        <v>124</v>
      </c>
      <c r="H2535" s="58" t="s">
        <v>124</v>
      </c>
      <c r="I2535" s="58" t="s">
        <v>42</v>
      </c>
      <c r="J2535" s="58" t="s">
        <v>285</v>
      </c>
      <c r="K2535" s="58" t="s">
        <v>285</v>
      </c>
      <c r="L2535" s="58" t="s">
        <v>43</v>
      </c>
      <c r="M2535" s="58" t="s">
        <v>44</v>
      </c>
      <c r="N2535" s="58" t="s">
        <v>150</v>
      </c>
      <c r="O2535" s="58" t="s">
        <v>42</v>
      </c>
      <c r="P2535" s="58" t="s">
        <v>463</v>
      </c>
      <c r="Q2535" s="58" t="s">
        <v>464</v>
      </c>
      <c r="R2535" s="58" t="s">
        <v>1480</v>
      </c>
      <c r="S2535" s="57">
        <v>201311</v>
      </c>
      <c r="T2535" s="58" t="s">
        <v>52</v>
      </c>
      <c r="U2535" s="67">
        <v>73217.16</v>
      </c>
      <c r="V2535" s="60">
        <v>73217.16</v>
      </c>
      <c r="W2535" s="58" t="s">
        <v>340</v>
      </c>
      <c r="X2535" s="58" t="s">
        <v>288</v>
      </c>
      <c r="Y2535" s="58" t="s">
        <v>1152</v>
      </c>
      <c r="Z2535" s="58" t="s">
        <v>48</v>
      </c>
      <c r="AA2535" s="58" t="s">
        <v>315</v>
      </c>
      <c r="AB2535" s="58" t="s">
        <v>42</v>
      </c>
      <c r="AC2535" s="58" t="s">
        <v>1475</v>
      </c>
      <c r="AD2535" s="58" t="s">
        <v>146</v>
      </c>
      <c r="AE2535" s="98" t="s">
        <v>1152</v>
      </c>
      <c r="AF2535" s="98" t="s">
        <v>466</v>
      </c>
    </row>
    <row r="2536" spans="1:32" x14ac:dyDescent="0.25">
      <c r="A2536" s="58" t="s">
        <v>35</v>
      </c>
      <c r="B2536" s="58" t="s">
        <v>36</v>
      </c>
      <c r="C2536" s="58" t="s">
        <v>37</v>
      </c>
      <c r="D2536" s="58" t="s">
        <v>121</v>
      </c>
      <c r="E2536" s="58" t="s">
        <v>215</v>
      </c>
      <c r="F2536" s="58" t="s">
        <v>216</v>
      </c>
      <c r="G2536" s="58" t="s">
        <v>124</v>
      </c>
      <c r="H2536" s="58" t="s">
        <v>124</v>
      </c>
      <c r="I2536" s="58" t="s">
        <v>42</v>
      </c>
      <c r="J2536" s="58" t="s">
        <v>437</v>
      </c>
      <c r="K2536" s="58" t="s">
        <v>437</v>
      </c>
      <c r="L2536" s="58" t="s">
        <v>43</v>
      </c>
      <c r="M2536" s="58" t="s">
        <v>44</v>
      </c>
      <c r="N2536" s="58" t="s">
        <v>150</v>
      </c>
      <c r="O2536" s="58" t="s">
        <v>42</v>
      </c>
      <c r="P2536" s="58" t="s">
        <v>446</v>
      </c>
      <c r="Q2536" s="58" t="s">
        <v>575</v>
      </c>
      <c r="R2536" s="58" t="s">
        <v>1481</v>
      </c>
      <c r="S2536" s="57">
        <v>201311</v>
      </c>
      <c r="T2536" s="58" t="s">
        <v>52</v>
      </c>
      <c r="U2536" s="67">
        <v>10509.95</v>
      </c>
      <c r="V2536" s="60">
        <v>10509.95</v>
      </c>
      <c r="W2536" s="58" t="s">
        <v>340</v>
      </c>
      <c r="X2536" s="58" t="s">
        <v>577</v>
      </c>
      <c r="Y2536" s="58" t="s">
        <v>1152</v>
      </c>
      <c r="Z2536" s="58" t="s">
        <v>48</v>
      </c>
      <c r="AA2536" s="58" t="s">
        <v>315</v>
      </c>
      <c r="AB2536" s="58" t="s">
        <v>42</v>
      </c>
      <c r="AC2536" s="58" t="s">
        <v>1482</v>
      </c>
      <c r="AD2536" s="58" t="s">
        <v>146</v>
      </c>
      <c r="AE2536" s="98" t="s">
        <v>1152</v>
      </c>
      <c r="AF2536" s="98" t="s">
        <v>449</v>
      </c>
    </row>
    <row r="2537" spans="1:32" x14ac:dyDescent="0.25">
      <c r="A2537" s="58" t="s">
        <v>35</v>
      </c>
      <c r="B2537" s="58" t="s">
        <v>36</v>
      </c>
      <c r="C2537" s="58" t="s">
        <v>37</v>
      </c>
      <c r="D2537" s="58" t="s">
        <v>121</v>
      </c>
      <c r="E2537" s="58" t="s">
        <v>122</v>
      </c>
      <c r="F2537" s="58" t="s">
        <v>123</v>
      </c>
      <c r="G2537" s="58" t="s">
        <v>124</v>
      </c>
      <c r="H2537" s="58" t="s">
        <v>124</v>
      </c>
      <c r="I2537" s="58" t="s">
        <v>42</v>
      </c>
      <c r="J2537" s="58" t="s">
        <v>289</v>
      </c>
      <c r="K2537" s="58" t="s">
        <v>289</v>
      </c>
      <c r="L2537" s="58" t="s">
        <v>43</v>
      </c>
      <c r="M2537" s="58" t="s">
        <v>44</v>
      </c>
      <c r="N2537" s="58" t="s">
        <v>160</v>
      </c>
      <c r="O2537" s="58" t="s">
        <v>42</v>
      </c>
      <c r="P2537" s="58" t="s">
        <v>455</v>
      </c>
      <c r="Q2537" s="58" t="s">
        <v>882</v>
      </c>
      <c r="R2537" s="58" t="s">
        <v>1483</v>
      </c>
      <c r="S2537" s="57">
        <v>201311</v>
      </c>
      <c r="T2537" s="58" t="s">
        <v>52</v>
      </c>
      <c r="U2537" s="57">
        <v>0</v>
      </c>
      <c r="V2537" s="60">
        <v>8</v>
      </c>
      <c r="W2537" s="58" t="s">
        <v>1152</v>
      </c>
      <c r="X2537" s="58" t="s">
        <v>1152</v>
      </c>
      <c r="Y2537" s="58" t="s">
        <v>1152</v>
      </c>
      <c r="Z2537" s="58" t="s">
        <v>48</v>
      </c>
      <c r="AA2537" s="58" t="s">
        <v>168</v>
      </c>
      <c r="AB2537" s="58" t="s">
        <v>42</v>
      </c>
      <c r="AC2537" s="58" t="s">
        <v>1482</v>
      </c>
      <c r="AD2537" s="58" t="s">
        <v>146</v>
      </c>
      <c r="AE2537" s="98" t="s">
        <v>1152</v>
      </c>
      <c r="AF2537" s="98" t="s">
        <v>458</v>
      </c>
    </row>
    <row r="2538" spans="1:32" x14ac:dyDescent="0.25">
      <c r="A2538" s="58" t="s">
        <v>35</v>
      </c>
      <c r="B2538" s="58" t="s">
        <v>36</v>
      </c>
      <c r="C2538" s="58" t="s">
        <v>37</v>
      </c>
      <c r="D2538" s="58" t="s">
        <v>121</v>
      </c>
      <c r="E2538" s="58" t="s">
        <v>122</v>
      </c>
      <c r="F2538" s="58" t="s">
        <v>123</v>
      </c>
      <c r="G2538" s="58" t="s">
        <v>124</v>
      </c>
      <c r="H2538" s="58" t="s">
        <v>124</v>
      </c>
      <c r="I2538" s="58" t="s">
        <v>42</v>
      </c>
      <c r="J2538" s="58" t="s">
        <v>289</v>
      </c>
      <c r="K2538" s="58" t="s">
        <v>289</v>
      </c>
      <c r="L2538" s="58" t="s">
        <v>43</v>
      </c>
      <c r="M2538" s="58" t="s">
        <v>44</v>
      </c>
      <c r="N2538" s="58" t="s">
        <v>126</v>
      </c>
      <c r="O2538" s="58" t="s">
        <v>42</v>
      </c>
      <c r="P2538" s="58" t="s">
        <v>455</v>
      </c>
      <c r="Q2538" s="58" t="s">
        <v>1484</v>
      </c>
      <c r="R2538" s="58" t="s">
        <v>1483</v>
      </c>
      <c r="S2538" s="57">
        <v>201311</v>
      </c>
      <c r="T2538" s="58" t="s">
        <v>52</v>
      </c>
      <c r="U2538" s="57">
        <v>0</v>
      </c>
      <c r="V2538" s="60">
        <v>22</v>
      </c>
      <c r="W2538" s="58" t="s">
        <v>1152</v>
      </c>
      <c r="X2538" s="58" t="s">
        <v>1152</v>
      </c>
      <c r="Y2538" s="58" t="s">
        <v>1152</v>
      </c>
      <c r="Z2538" s="58" t="s">
        <v>48</v>
      </c>
      <c r="AA2538" s="58" t="s">
        <v>168</v>
      </c>
      <c r="AB2538" s="58" t="s">
        <v>42</v>
      </c>
      <c r="AC2538" s="58" t="s">
        <v>1482</v>
      </c>
      <c r="AD2538" s="58" t="s">
        <v>146</v>
      </c>
      <c r="AE2538" s="98" t="s">
        <v>1152</v>
      </c>
      <c r="AF2538" s="98" t="s">
        <v>458</v>
      </c>
    </row>
    <row r="2539" spans="1:32" x14ac:dyDescent="0.25">
      <c r="A2539" s="58" t="s">
        <v>35</v>
      </c>
      <c r="B2539" s="58" t="s">
        <v>36</v>
      </c>
      <c r="C2539" s="58" t="s">
        <v>37</v>
      </c>
      <c r="D2539" s="58" t="s">
        <v>121</v>
      </c>
      <c r="E2539" s="58" t="s">
        <v>122</v>
      </c>
      <c r="F2539" s="58" t="s">
        <v>123</v>
      </c>
      <c r="G2539" s="58" t="s">
        <v>124</v>
      </c>
      <c r="H2539" s="58" t="s">
        <v>124</v>
      </c>
      <c r="I2539" s="58" t="s">
        <v>42</v>
      </c>
      <c r="J2539" s="58" t="s">
        <v>289</v>
      </c>
      <c r="K2539" s="58" t="s">
        <v>289</v>
      </c>
      <c r="L2539" s="58" t="s">
        <v>43</v>
      </c>
      <c r="M2539" s="58" t="s">
        <v>44</v>
      </c>
      <c r="N2539" s="58" t="s">
        <v>126</v>
      </c>
      <c r="O2539" s="58" t="s">
        <v>42</v>
      </c>
      <c r="P2539" s="58" t="s">
        <v>455</v>
      </c>
      <c r="Q2539" s="58" t="s">
        <v>167</v>
      </c>
      <c r="R2539" s="58" t="s">
        <v>1483</v>
      </c>
      <c r="S2539" s="57">
        <v>201311</v>
      </c>
      <c r="T2539" s="58" t="s">
        <v>52</v>
      </c>
      <c r="U2539" s="57">
        <v>0</v>
      </c>
      <c r="V2539" s="60">
        <v>40.68</v>
      </c>
      <c r="W2539" s="58" t="s">
        <v>1152</v>
      </c>
      <c r="X2539" s="58" t="s">
        <v>1152</v>
      </c>
      <c r="Y2539" s="58" t="s">
        <v>1152</v>
      </c>
      <c r="Z2539" s="58" t="s">
        <v>48</v>
      </c>
      <c r="AA2539" s="58" t="s">
        <v>168</v>
      </c>
      <c r="AB2539" s="58" t="s">
        <v>42</v>
      </c>
      <c r="AC2539" s="58" t="s">
        <v>1482</v>
      </c>
      <c r="AD2539" s="58" t="s">
        <v>146</v>
      </c>
      <c r="AE2539" s="98" t="s">
        <v>1152</v>
      </c>
      <c r="AF2539" s="98" t="s">
        <v>458</v>
      </c>
    </row>
    <row r="2540" spans="1:32" x14ac:dyDescent="0.25">
      <c r="A2540" s="58" t="s">
        <v>35</v>
      </c>
      <c r="B2540" s="58" t="s">
        <v>36</v>
      </c>
      <c r="C2540" s="58" t="s">
        <v>37</v>
      </c>
      <c r="D2540" s="58" t="s">
        <v>121</v>
      </c>
      <c r="E2540" s="58" t="s">
        <v>122</v>
      </c>
      <c r="F2540" s="58" t="s">
        <v>123</v>
      </c>
      <c r="G2540" s="58" t="s">
        <v>124</v>
      </c>
      <c r="H2540" s="58" t="s">
        <v>124</v>
      </c>
      <c r="I2540" s="58" t="s">
        <v>42</v>
      </c>
      <c r="J2540" s="58" t="s">
        <v>289</v>
      </c>
      <c r="K2540" s="58" t="s">
        <v>289</v>
      </c>
      <c r="L2540" s="58" t="s">
        <v>43</v>
      </c>
      <c r="M2540" s="58" t="s">
        <v>44</v>
      </c>
      <c r="N2540" s="58" t="s">
        <v>126</v>
      </c>
      <c r="O2540" s="58" t="s">
        <v>42</v>
      </c>
      <c r="P2540" s="58" t="s">
        <v>455</v>
      </c>
      <c r="Q2540" s="58" t="s">
        <v>879</v>
      </c>
      <c r="R2540" s="58" t="s">
        <v>1483</v>
      </c>
      <c r="S2540" s="57">
        <v>201311</v>
      </c>
      <c r="T2540" s="58" t="s">
        <v>52</v>
      </c>
      <c r="U2540" s="57">
        <v>0</v>
      </c>
      <c r="V2540" s="60">
        <v>5</v>
      </c>
      <c r="W2540" s="58" t="s">
        <v>1152</v>
      </c>
      <c r="X2540" s="58" t="s">
        <v>1152</v>
      </c>
      <c r="Y2540" s="58" t="s">
        <v>1152</v>
      </c>
      <c r="Z2540" s="58" t="s">
        <v>48</v>
      </c>
      <c r="AA2540" s="58" t="s">
        <v>168</v>
      </c>
      <c r="AB2540" s="58" t="s">
        <v>42</v>
      </c>
      <c r="AC2540" s="58" t="s">
        <v>1482</v>
      </c>
      <c r="AD2540" s="58" t="s">
        <v>146</v>
      </c>
      <c r="AE2540" s="98" t="s">
        <v>1152</v>
      </c>
      <c r="AF2540" s="98" t="s">
        <v>458</v>
      </c>
    </row>
    <row r="2541" spans="1:32" x14ac:dyDescent="0.25">
      <c r="A2541" s="58" t="s">
        <v>35</v>
      </c>
      <c r="B2541" s="58" t="s">
        <v>36</v>
      </c>
      <c r="C2541" s="58" t="s">
        <v>37</v>
      </c>
      <c r="D2541" s="58" t="s">
        <v>121</v>
      </c>
      <c r="E2541" s="58" t="s">
        <v>122</v>
      </c>
      <c r="F2541" s="58" t="s">
        <v>123</v>
      </c>
      <c r="G2541" s="58" t="s">
        <v>124</v>
      </c>
      <c r="H2541" s="58" t="s">
        <v>124</v>
      </c>
      <c r="I2541" s="58" t="s">
        <v>42</v>
      </c>
      <c r="J2541" s="58" t="s">
        <v>289</v>
      </c>
      <c r="K2541" s="58" t="s">
        <v>289</v>
      </c>
      <c r="L2541" s="58" t="s">
        <v>43</v>
      </c>
      <c r="M2541" s="58" t="s">
        <v>44</v>
      </c>
      <c r="N2541" s="58" t="s">
        <v>126</v>
      </c>
      <c r="O2541" s="58" t="s">
        <v>42</v>
      </c>
      <c r="P2541" s="58" t="s">
        <v>455</v>
      </c>
      <c r="Q2541" s="58" t="s">
        <v>167</v>
      </c>
      <c r="R2541" s="58" t="s">
        <v>1483</v>
      </c>
      <c r="S2541" s="57">
        <v>201311</v>
      </c>
      <c r="T2541" s="58" t="s">
        <v>52</v>
      </c>
      <c r="U2541" s="57">
        <v>0</v>
      </c>
      <c r="V2541" s="60">
        <v>40.68</v>
      </c>
      <c r="W2541" s="58" t="s">
        <v>1152</v>
      </c>
      <c r="X2541" s="58" t="s">
        <v>1152</v>
      </c>
      <c r="Y2541" s="58" t="s">
        <v>1152</v>
      </c>
      <c r="Z2541" s="58" t="s">
        <v>48</v>
      </c>
      <c r="AA2541" s="58" t="s">
        <v>168</v>
      </c>
      <c r="AB2541" s="58" t="s">
        <v>42</v>
      </c>
      <c r="AC2541" s="58" t="s">
        <v>1482</v>
      </c>
      <c r="AD2541" s="58" t="s">
        <v>146</v>
      </c>
      <c r="AE2541" s="98" t="s">
        <v>1152</v>
      </c>
      <c r="AF2541" s="98" t="s">
        <v>458</v>
      </c>
    </row>
    <row r="2542" spans="1:32" x14ac:dyDescent="0.25">
      <c r="A2542" s="58" t="s">
        <v>35</v>
      </c>
      <c r="B2542" s="58" t="s">
        <v>36</v>
      </c>
      <c r="C2542" s="58" t="s">
        <v>37</v>
      </c>
      <c r="D2542" s="58" t="s">
        <v>121</v>
      </c>
      <c r="E2542" s="58" t="s">
        <v>122</v>
      </c>
      <c r="F2542" s="58" t="s">
        <v>123</v>
      </c>
      <c r="G2542" s="58" t="s">
        <v>124</v>
      </c>
      <c r="H2542" s="58" t="s">
        <v>124</v>
      </c>
      <c r="I2542" s="58" t="s">
        <v>42</v>
      </c>
      <c r="J2542" s="58" t="s">
        <v>289</v>
      </c>
      <c r="K2542" s="58" t="s">
        <v>289</v>
      </c>
      <c r="L2542" s="58" t="s">
        <v>43</v>
      </c>
      <c r="M2542" s="58" t="s">
        <v>44</v>
      </c>
      <c r="N2542" s="58" t="s">
        <v>126</v>
      </c>
      <c r="O2542" s="58" t="s">
        <v>42</v>
      </c>
      <c r="P2542" s="58" t="s">
        <v>455</v>
      </c>
      <c r="Q2542" s="58" t="s">
        <v>167</v>
      </c>
      <c r="R2542" s="58" t="s">
        <v>1483</v>
      </c>
      <c r="S2542" s="57">
        <v>201311</v>
      </c>
      <c r="T2542" s="58" t="s">
        <v>52</v>
      </c>
      <c r="U2542" s="57">
        <v>0</v>
      </c>
      <c r="V2542" s="60">
        <v>40.68</v>
      </c>
      <c r="W2542" s="58" t="s">
        <v>1152</v>
      </c>
      <c r="X2542" s="58" t="s">
        <v>1152</v>
      </c>
      <c r="Y2542" s="58" t="s">
        <v>1152</v>
      </c>
      <c r="Z2542" s="58" t="s">
        <v>48</v>
      </c>
      <c r="AA2542" s="58" t="s">
        <v>168</v>
      </c>
      <c r="AB2542" s="58" t="s">
        <v>42</v>
      </c>
      <c r="AC2542" s="58" t="s">
        <v>1482</v>
      </c>
      <c r="AD2542" s="58" t="s">
        <v>146</v>
      </c>
      <c r="AE2542" s="98" t="s">
        <v>1152</v>
      </c>
      <c r="AF2542" s="98" t="s">
        <v>458</v>
      </c>
    </row>
    <row r="2543" spans="1:32" x14ac:dyDescent="0.25">
      <c r="A2543" s="58" t="s">
        <v>35</v>
      </c>
      <c r="B2543" s="58" t="s">
        <v>36</v>
      </c>
      <c r="C2543" s="58" t="s">
        <v>37</v>
      </c>
      <c r="D2543" s="58" t="s">
        <v>121</v>
      </c>
      <c r="E2543" s="58" t="s">
        <v>122</v>
      </c>
      <c r="F2543" s="58" t="s">
        <v>123</v>
      </c>
      <c r="G2543" s="58" t="s">
        <v>124</v>
      </c>
      <c r="H2543" s="58" t="s">
        <v>124</v>
      </c>
      <c r="I2543" s="58" t="s">
        <v>42</v>
      </c>
      <c r="J2543" s="58" t="s">
        <v>289</v>
      </c>
      <c r="K2543" s="58" t="s">
        <v>289</v>
      </c>
      <c r="L2543" s="58" t="s">
        <v>43</v>
      </c>
      <c r="M2543" s="58" t="s">
        <v>44</v>
      </c>
      <c r="N2543" s="58" t="s">
        <v>126</v>
      </c>
      <c r="O2543" s="58" t="s">
        <v>42</v>
      </c>
      <c r="P2543" s="58" t="s">
        <v>455</v>
      </c>
      <c r="Q2543" s="58" t="s">
        <v>167</v>
      </c>
      <c r="R2543" s="58" t="s">
        <v>1483</v>
      </c>
      <c r="S2543" s="57">
        <v>201311</v>
      </c>
      <c r="T2543" s="58" t="s">
        <v>52</v>
      </c>
      <c r="U2543" s="57">
        <v>0</v>
      </c>
      <c r="V2543" s="60">
        <v>16.95</v>
      </c>
      <c r="W2543" s="58" t="s">
        <v>1152</v>
      </c>
      <c r="X2543" s="58" t="s">
        <v>1152</v>
      </c>
      <c r="Y2543" s="58" t="s">
        <v>1152</v>
      </c>
      <c r="Z2543" s="58" t="s">
        <v>48</v>
      </c>
      <c r="AA2543" s="58" t="s">
        <v>168</v>
      </c>
      <c r="AB2543" s="58" t="s">
        <v>42</v>
      </c>
      <c r="AC2543" s="58" t="s">
        <v>1482</v>
      </c>
      <c r="AD2543" s="58" t="s">
        <v>146</v>
      </c>
      <c r="AE2543" s="98" t="s">
        <v>1152</v>
      </c>
      <c r="AF2543" s="98" t="s">
        <v>458</v>
      </c>
    </row>
    <row r="2544" spans="1:32" x14ac:dyDescent="0.25">
      <c r="A2544" s="58" t="s">
        <v>35</v>
      </c>
      <c r="B2544" s="58" t="s">
        <v>36</v>
      </c>
      <c r="C2544" s="58" t="s">
        <v>37</v>
      </c>
      <c r="D2544" s="58" t="s">
        <v>121</v>
      </c>
      <c r="E2544" s="58" t="s">
        <v>122</v>
      </c>
      <c r="F2544" s="58" t="s">
        <v>123</v>
      </c>
      <c r="G2544" s="58" t="s">
        <v>124</v>
      </c>
      <c r="H2544" s="58" t="s">
        <v>124</v>
      </c>
      <c r="I2544" s="58" t="s">
        <v>42</v>
      </c>
      <c r="J2544" s="58" t="s">
        <v>289</v>
      </c>
      <c r="K2544" s="58" t="s">
        <v>289</v>
      </c>
      <c r="L2544" s="58" t="s">
        <v>43</v>
      </c>
      <c r="M2544" s="58" t="s">
        <v>44</v>
      </c>
      <c r="N2544" s="58" t="s">
        <v>126</v>
      </c>
      <c r="O2544" s="58" t="s">
        <v>42</v>
      </c>
      <c r="P2544" s="58" t="s">
        <v>455</v>
      </c>
      <c r="Q2544" s="58" t="s">
        <v>167</v>
      </c>
      <c r="R2544" s="58" t="s">
        <v>1483</v>
      </c>
      <c r="S2544" s="57">
        <v>201311</v>
      </c>
      <c r="T2544" s="58" t="s">
        <v>52</v>
      </c>
      <c r="U2544" s="57">
        <v>0</v>
      </c>
      <c r="V2544" s="60">
        <v>2.2599999999999998</v>
      </c>
      <c r="W2544" s="58" t="s">
        <v>1152</v>
      </c>
      <c r="X2544" s="58" t="s">
        <v>1152</v>
      </c>
      <c r="Y2544" s="58" t="s">
        <v>1152</v>
      </c>
      <c r="Z2544" s="58" t="s">
        <v>48</v>
      </c>
      <c r="AA2544" s="58" t="s">
        <v>168</v>
      </c>
      <c r="AB2544" s="58" t="s">
        <v>42</v>
      </c>
      <c r="AC2544" s="58" t="s">
        <v>1482</v>
      </c>
      <c r="AD2544" s="58" t="s">
        <v>146</v>
      </c>
      <c r="AE2544" s="98" t="s">
        <v>1152</v>
      </c>
      <c r="AF2544" s="98" t="s">
        <v>458</v>
      </c>
    </row>
    <row r="2545" spans="1:32" x14ac:dyDescent="0.25">
      <c r="A2545" s="58" t="s">
        <v>35</v>
      </c>
      <c r="B2545" s="58" t="s">
        <v>36</v>
      </c>
      <c r="C2545" s="58" t="s">
        <v>37</v>
      </c>
      <c r="D2545" s="58" t="s">
        <v>121</v>
      </c>
      <c r="E2545" s="58" t="s">
        <v>122</v>
      </c>
      <c r="F2545" s="58" t="s">
        <v>123</v>
      </c>
      <c r="G2545" s="58" t="s">
        <v>124</v>
      </c>
      <c r="H2545" s="58" t="s">
        <v>124</v>
      </c>
      <c r="I2545" s="58" t="s">
        <v>42</v>
      </c>
      <c r="J2545" s="58" t="s">
        <v>289</v>
      </c>
      <c r="K2545" s="58" t="s">
        <v>289</v>
      </c>
      <c r="L2545" s="58" t="s">
        <v>43</v>
      </c>
      <c r="M2545" s="58" t="s">
        <v>44</v>
      </c>
      <c r="N2545" s="58" t="s">
        <v>126</v>
      </c>
      <c r="O2545" s="58" t="s">
        <v>42</v>
      </c>
      <c r="P2545" s="58" t="s">
        <v>455</v>
      </c>
      <c r="Q2545" s="58" t="s">
        <v>167</v>
      </c>
      <c r="R2545" s="58" t="s">
        <v>1483</v>
      </c>
      <c r="S2545" s="57">
        <v>201311</v>
      </c>
      <c r="T2545" s="58" t="s">
        <v>52</v>
      </c>
      <c r="U2545" s="57">
        <v>0</v>
      </c>
      <c r="V2545" s="60">
        <v>16.95</v>
      </c>
      <c r="W2545" s="58" t="s">
        <v>1152</v>
      </c>
      <c r="X2545" s="58" t="s">
        <v>1152</v>
      </c>
      <c r="Y2545" s="58" t="s">
        <v>1152</v>
      </c>
      <c r="Z2545" s="58" t="s">
        <v>48</v>
      </c>
      <c r="AA2545" s="58" t="s">
        <v>168</v>
      </c>
      <c r="AB2545" s="58" t="s">
        <v>42</v>
      </c>
      <c r="AC2545" s="58" t="s">
        <v>1482</v>
      </c>
      <c r="AD2545" s="58" t="s">
        <v>146</v>
      </c>
      <c r="AE2545" s="98" t="s">
        <v>1152</v>
      </c>
      <c r="AF2545" s="98" t="s">
        <v>458</v>
      </c>
    </row>
    <row r="2546" spans="1:32" x14ac:dyDescent="0.25">
      <c r="A2546" s="58" t="s">
        <v>35</v>
      </c>
      <c r="B2546" s="58" t="s">
        <v>36</v>
      </c>
      <c r="C2546" s="58" t="s">
        <v>37</v>
      </c>
      <c r="D2546" s="58" t="s">
        <v>121</v>
      </c>
      <c r="E2546" s="58" t="s">
        <v>122</v>
      </c>
      <c r="F2546" s="58" t="s">
        <v>123</v>
      </c>
      <c r="G2546" s="58" t="s">
        <v>124</v>
      </c>
      <c r="H2546" s="58" t="s">
        <v>124</v>
      </c>
      <c r="I2546" s="58" t="s">
        <v>42</v>
      </c>
      <c r="J2546" s="58" t="s">
        <v>289</v>
      </c>
      <c r="K2546" s="58" t="s">
        <v>289</v>
      </c>
      <c r="L2546" s="58" t="s">
        <v>43</v>
      </c>
      <c r="M2546" s="58" t="s">
        <v>44</v>
      </c>
      <c r="N2546" s="58" t="s">
        <v>126</v>
      </c>
      <c r="O2546" s="58" t="s">
        <v>42</v>
      </c>
      <c r="P2546" s="58" t="s">
        <v>455</v>
      </c>
      <c r="Q2546" s="58" t="s">
        <v>1485</v>
      </c>
      <c r="R2546" s="58" t="s">
        <v>1483</v>
      </c>
      <c r="S2546" s="57">
        <v>201311</v>
      </c>
      <c r="T2546" s="58" t="s">
        <v>52</v>
      </c>
      <c r="U2546" s="57">
        <v>0</v>
      </c>
      <c r="V2546" s="60">
        <v>15</v>
      </c>
      <c r="W2546" s="58" t="s">
        <v>1152</v>
      </c>
      <c r="X2546" s="58" t="s">
        <v>1152</v>
      </c>
      <c r="Y2546" s="58" t="s">
        <v>1152</v>
      </c>
      <c r="Z2546" s="58" t="s">
        <v>48</v>
      </c>
      <c r="AA2546" s="58" t="s">
        <v>168</v>
      </c>
      <c r="AB2546" s="58" t="s">
        <v>42</v>
      </c>
      <c r="AC2546" s="58" t="s">
        <v>1482</v>
      </c>
      <c r="AD2546" s="58" t="s">
        <v>146</v>
      </c>
      <c r="AE2546" s="98" t="s">
        <v>1152</v>
      </c>
      <c r="AF2546" s="98" t="s">
        <v>458</v>
      </c>
    </row>
    <row r="2547" spans="1:32" x14ac:dyDescent="0.25">
      <c r="A2547" s="58" t="s">
        <v>35</v>
      </c>
      <c r="B2547" s="58" t="s">
        <v>36</v>
      </c>
      <c r="C2547" s="58" t="s">
        <v>37</v>
      </c>
      <c r="D2547" s="58" t="s">
        <v>121</v>
      </c>
      <c r="E2547" s="58" t="s">
        <v>215</v>
      </c>
      <c r="F2547" s="58" t="s">
        <v>216</v>
      </c>
      <c r="G2547" s="58" t="s">
        <v>124</v>
      </c>
      <c r="H2547" s="58" t="s">
        <v>124</v>
      </c>
      <c r="I2547" s="58" t="s">
        <v>42</v>
      </c>
      <c r="J2547" s="58" t="s">
        <v>217</v>
      </c>
      <c r="K2547" s="58" t="s">
        <v>217</v>
      </c>
      <c r="L2547" s="58" t="s">
        <v>43</v>
      </c>
      <c r="M2547" s="58" t="s">
        <v>44</v>
      </c>
      <c r="N2547" s="58" t="s">
        <v>150</v>
      </c>
      <c r="O2547" s="58" t="s">
        <v>42</v>
      </c>
      <c r="P2547" s="58" t="s">
        <v>392</v>
      </c>
      <c r="Q2547" s="58" t="s">
        <v>393</v>
      </c>
      <c r="R2547" s="58" t="s">
        <v>1486</v>
      </c>
      <c r="S2547" s="57">
        <v>201311</v>
      </c>
      <c r="T2547" s="58" t="s">
        <v>52</v>
      </c>
      <c r="U2547" s="97">
        <v>289.77999999999997</v>
      </c>
      <c r="V2547" s="60">
        <v>289.77999999999997</v>
      </c>
      <c r="W2547" s="58" t="s">
        <v>340</v>
      </c>
      <c r="X2547" s="58" t="s">
        <v>384</v>
      </c>
      <c r="Y2547" s="58" t="s">
        <v>1152</v>
      </c>
      <c r="Z2547" s="58" t="s">
        <v>48</v>
      </c>
      <c r="AA2547" s="58" t="s">
        <v>315</v>
      </c>
      <c r="AB2547" s="58" t="s">
        <v>42</v>
      </c>
      <c r="AC2547" s="58" t="s">
        <v>1487</v>
      </c>
      <c r="AD2547" s="58" t="s">
        <v>146</v>
      </c>
      <c r="AE2547" s="98" t="s">
        <v>1152</v>
      </c>
      <c r="AF2547" s="98" t="s">
        <v>396</v>
      </c>
    </row>
    <row r="2548" spans="1:32" x14ac:dyDescent="0.25">
      <c r="A2548" s="58" t="s">
        <v>35</v>
      </c>
      <c r="B2548" s="58" t="s">
        <v>36</v>
      </c>
      <c r="C2548" s="58" t="s">
        <v>37</v>
      </c>
      <c r="D2548" s="58" t="s">
        <v>121</v>
      </c>
      <c r="E2548" s="58" t="s">
        <v>215</v>
      </c>
      <c r="F2548" s="58" t="s">
        <v>216</v>
      </c>
      <c r="G2548" s="58" t="s">
        <v>124</v>
      </c>
      <c r="H2548" s="58" t="s">
        <v>124</v>
      </c>
      <c r="I2548" s="58" t="s">
        <v>42</v>
      </c>
      <c r="J2548" s="58" t="s">
        <v>261</v>
      </c>
      <c r="K2548" s="58" t="s">
        <v>261</v>
      </c>
      <c r="L2548" s="58" t="s">
        <v>43</v>
      </c>
      <c r="M2548" s="58" t="s">
        <v>44</v>
      </c>
      <c r="N2548" s="58" t="s">
        <v>150</v>
      </c>
      <c r="O2548" s="58" t="s">
        <v>42</v>
      </c>
      <c r="P2548" s="58" t="s">
        <v>392</v>
      </c>
      <c r="Q2548" s="58" t="s">
        <v>393</v>
      </c>
      <c r="R2548" s="58" t="s">
        <v>1486</v>
      </c>
      <c r="S2548" s="57">
        <v>201311</v>
      </c>
      <c r="T2548" s="58" t="s">
        <v>52</v>
      </c>
      <c r="U2548" s="97">
        <v>270.44</v>
      </c>
      <c r="V2548" s="60">
        <v>270.44</v>
      </c>
      <c r="W2548" s="58" t="s">
        <v>340</v>
      </c>
      <c r="X2548" s="58" t="s">
        <v>384</v>
      </c>
      <c r="Y2548" s="58" t="s">
        <v>1152</v>
      </c>
      <c r="Z2548" s="58" t="s">
        <v>48</v>
      </c>
      <c r="AA2548" s="58" t="s">
        <v>315</v>
      </c>
      <c r="AB2548" s="58" t="s">
        <v>42</v>
      </c>
      <c r="AC2548" s="58" t="s">
        <v>1487</v>
      </c>
      <c r="AD2548" s="58" t="s">
        <v>146</v>
      </c>
      <c r="AE2548" s="98" t="s">
        <v>1152</v>
      </c>
      <c r="AF2548" s="98" t="s">
        <v>396</v>
      </c>
    </row>
    <row r="2549" spans="1:32" x14ac:dyDescent="0.25">
      <c r="A2549" s="58" t="s">
        <v>35</v>
      </c>
      <c r="B2549" s="58" t="s">
        <v>36</v>
      </c>
      <c r="C2549" s="58" t="s">
        <v>37</v>
      </c>
      <c r="D2549" s="58" t="s">
        <v>121</v>
      </c>
      <c r="E2549" s="58" t="s">
        <v>215</v>
      </c>
      <c r="F2549" s="58" t="s">
        <v>216</v>
      </c>
      <c r="G2549" s="58" t="s">
        <v>124</v>
      </c>
      <c r="H2549" s="58" t="s">
        <v>124</v>
      </c>
      <c r="I2549" s="58" t="s">
        <v>42</v>
      </c>
      <c r="J2549" s="58" t="s">
        <v>257</v>
      </c>
      <c r="K2549" s="58" t="s">
        <v>257</v>
      </c>
      <c r="L2549" s="58" t="s">
        <v>43</v>
      </c>
      <c r="M2549" s="58" t="s">
        <v>44</v>
      </c>
      <c r="N2549" s="58" t="s">
        <v>150</v>
      </c>
      <c r="O2549" s="58" t="s">
        <v>42</v>
      </c>
      <c r="P2549" s="58" t="s">
        <v>392</v>
      </c>
      <c r="Q2549" s="58" t="s">
        <v>393</v>
      </c>
      <c r="R2549" s="58" t="s">
        <v>1486</v>
      </c>
      <c r="S2549" s="57">
        <v>201311</v>
      </c>
      <c r="T2549" s="58" t="s">
        <v>52</v>
      </c>
      <c r="U2549" s="57">
        <v>270.45999999999998</v>
      </c>
      <c r="V2549" s="60">
        <v>270.45999999999998</v>
      </c>
      <c r="W2549" s="58" t="s">
        <v>340</v>
      </c>
      <c r="X2549" s="58" t="s">
        <v>384</v>
      </c>
      <c r="Y2549" s="58" t="s">
        <v>1152</v>
      </c>
      <c r="Z2549" s="58" t="s">
        <v>48</v>
      </c>
      <c r="AA2549" s="58" t="s">
        <v>315</v>
      </c>
      <c r="AB2549" s="58" t="s">
        <v>42</v>
      </c>
      <c r="AC2549" s="58" t="s">
        <v>1487</v>
      </c>
      <c r="AD2549" s="58" t="s">
        <v>146</v>
      </c>
      <c r="AE2549" s="98" t="s">
        <v>1152</v>
      </c>
      <c r="AF2549" s="98" t="s">
        <v>396</v>
      </c>
    </row>
    <row r="2550" spans="1:32" x14ac:dyDescent="0.25">
      <c r="A2550" s="58" t="s">
        <v>35</v>
      </c>
      <c r="B2550" s="58" t="s">
        <v>36</v>
      </c>
      <c r="C2550" s="58" t="s">
        <v>37</v>
      </c>
      <c r="D2550" s="58" t="s">
        <v>121</v>
      </c>
      <c r="E2550" s="58" t="s">
        <v>215</v>
      </c>
      <c r="F2550" s="58" t="s">
        <v>216</v>
      </c>
      <c r="G2550" s="58" t="s">
        <v>124</v>
      </c>
      <c r="H2550" s="58" t="s">
        <v>124</v>
      </c>
      <c r="I2550" s="58" t="s">
        <v>42</v>
      </c>
      <c r="J2550" s="58" t="s">
        <v>437</v>
      </c>
      <c r="K2550" s="58" t="s">
        <v>437</v>
      </c>
      <c r="L2550" s="58" t="s">
        <v>43</v>
      </c>
      <c r="M2550" s="58" t="s">
        <v>44</v>
      </c>
      <c r="N2550" s="58" t="s">
        <v>150</v>
      </c>
      <c r="O2550" s="58" t="s">
        <v>42</v>
      </c>
      <c r="P2550" s="58" t="s">
        <v>392</v>
      </c>
      <c r="Q2550" s="58" t="s">
        <v>393</v>
      </c>
      <c r="R2550" s="58" t="s">
        <v>1486</v>
      </c>
      <c r="S2550" s="57">
        <v>201311</v>
      </c>
      <c r="T2550" s="58" t="s">
        <v>52</v>
      </c>
      <c r="U2550" s="97">
        <v>270.45999999999998</v>
      </c>
      <c r="V2550" s="60">
        <v>270.45999999999998</v>
      </c>
      <c r="W2550" s="58" t="s">
        <v>340</v>
      </c>
      <c r="X2550" s="58" t="s">
        <v>384</v>
      </c>
      <c r="Y2550" s="58" t="s">
        <v>1152</v>
      </c>
      <c r="Z2550" s="58" t="s">
        <v>48</v>
      </c>
      <c r="AA2550" s="58" t="s">
        <v>315</v>
      </c>
      <c r="AB2550" s="58" t="s">
        <v>42</v>
      </c>
      <c r="AC2550" s="58" t="s">
        <v>1487</v>
      </c>
      <c r="AD2550" s="58" t="s">
        <v>146</v>
      </c>
      <c r="AE2550" s="98" t="s">
        <v>1152</v>
      </c>
      <c r="AF2550" s="98" t="s">
        <v>396</v>
      </c>
    </row>
    <row r="2551" spans="1:32" x14ac:dyDescent="0.25">
      <c r="A2551" s="58" t="s">
        <v>35</v>
      </c>
      <c r="B2551" s="58" t="s">
        <v>36</v>
      </c>
      <c r="C2551" s="58" t="s">
        <v>37</v>
      </c>
      <c r="D2551" s="58" t="s">
        <v>121</v>
      </c>
      <c r="E2551" s="58" t="s">
        <v>215</v>
      </c>
      <c r="F2551" s="58" t="s">
        <v>216</v>
      </c>
      <c r="G2551" s="58" t="s">
        <v>124</v>
      </c>
      <c r="H2551" s="58" t="s">
        <v>124</v>
      </c>
      <c r="I2551" s="58" t="s">
        <v>42</v>
      </c>
      <c r="J2551" s="58" t="s">
        <v>250</v>
      </c>
      <c r="K2551" s="58" t="s">
        <v>250</v>
      </c>
      <c r="L2551" s="58" t="s">
        <v>43</v>
      </c>
      <c r="M2551" s="58" t="s">
        <v>44</v>
      </c>
      <c r="N2551" s="58" t="s">
        <v>150</v>
      </c>
      <c r="O2551" s="58" t="s">
        <v>42</v>
      </c>
      <c r="P2551" s="58" t="s">
        <v>392</v>
      </c>
      <c r="Q2551" s="58" t="s">
        <v>393</v>
      </c>
      <c r="R2551" s="58" t="s">
        <v>1486</v>
      </c>
      <c r="S2551" s="57">
        <v>201311</v>
      </c>
      <c r="T2551" s="58" t="s">
        <v>52</v>
      </c>
      <c r="U2551" s="57">
        <v>270.45999999999998</v>
      </c>
      <c r="V2551" s="60">
        <v>270.45999999999998</v>
      </c>
      <c r="W2551" s="58" t="s">
        <v>340</v>
      </c>
      <c r="X2551" s="58" t="s">
        <v>384</v>
      </c>
      <c r="Y2551" s="58" t="s">
        <v>1152</v>
      </c>
      <c r="Z2551" s="58" t="s">
        <v>48</v>
      </c>
      <c r="AA2551" s="58" t="s">
        <v>315</v>
      </c>
      <c r="AB2551" s="58" t="s">
        <v>42</v>
      </c>
      <c r="AC2551" s="58" t="s">
        <v>1487</v>
      </c>
      <c r="AD2551" s="58" t="s">
        <v>146</v>
      </c>
      <c r="AE2551" s="98" t="s">
        <v>1152</v>
      </c>
      <c r="AF2551" s="98" t="s">
        <v>396</v>
      </c>
    </row>
    <row r="2552" spans="1:32" x14ac:dyDescent="0.25">
      <c r="A2552" s="58" t="s">
        <v>35</v>
      </c>
      <c r="B2552" s="58" t="s">
        <v>36</v>
      </c>
      <c r="C2552" s="58" t="s">
        <v>37</v>
      </c>
      <c r="D2552" s="58" t="s">
        <v>121</v>
      </c>
      <c r="E2552" s="58" t="s">
        <v>215</v>
      </c>
      <c r="F2552" s="58" t="s">
        <v>216</v>
      </c>
      <c r="G2552" s="58" t="s">
        <v>124</v>
      </c>
      <c r="H2552" s="58" t="s">
        <v>124</v>
      </c>
      <c r="I2552" s="58" t="s">
        <v>42</v>
      </c>
      <c r="J2552" s="58" t="s">
        <v>237</v>
      </c>
      <c r="K2552" s="58" t="s">
        <v>237</v>
      </c>
      <c r="L2552" s="58" t="s">
        <v>43</v>
      </c>
      <c r="M2552" s="58" t="s">
        <v>44</v>
      </c>
      <c r="N2552" s="58" t="s">
        <v>150</v>
      </c>
      <c r="O2552" s="58" t="s">
        <v>42</v>
      </c>
      <c r="P2552" s="58" t="s">
        <v>392</v>
      </c>
      <c r="Q2552" s="58" t="s">
        <v>393</v>
      </c>
      <c r="R2552" s="58" t="s">
        <v>1486</v>
      </c>
      <c r="S2552" s="57">
        <v>201311</v>
      </c>
      <c r="T2552" s="58" t="s">
        <v>52</v>
      </c>
      <c r="U2552" s="97">
        <v>289.77999999999997</v>
      </c>
      <c r="V2552" s="60">
        <v>289.77999999999997</v>
      </c>
      <c r="W2552" s="58" t="s">
        <v>340</v>
      </c>
      <c r="X2552" s="58" t="s">
        <v>384</v>
      </c>
      <c r="Y2552" s="58" t="s">
        <v>1152</v>
      </c>
      <c r="Z2552" s="58" t="s">
        <v>48</v>
      </c>
      <c r="AA2552" s="58" t="s">
        <v>315</v>
      </c>
      <c r="AB2552" s="58" t="s">
        <v>42</v>
      </c>
      <c r="AC2552" s="58" t="s">
        <v>1487</v>
      </c>
      <c r="AD2552" s="58" t="s">
        <v>146</v>
      </c>
      <c r="AE2552" s="98" t="s">
        <v>1152</v>
      </c>
      <c r="AF2552" s="98" t="s">
        <v>396</v>
      </c>
    </row>
    <row r="2553" spans="1:32" x14ac:dyDescent="0.25">
      <c r="A2553" s="58" t="s">
        <v>35</v>
      </c>
      <c r="B2553" s="58" t="s">
        <v>36</v>
      </c>
      <c r="C2553" s="58" t="s">
        <v>37</v>
      </c>
      <c r="D2553" s="58" t="s">
        <v>121</v>
      </c>
      <c r="E2553" s="58" t="s">
        <v>215</v>
      </c>
      <c r="F2553" s="58" t="s">
        <v>216</v>
      </c>
      <c r="G2553" s="58" t="s">
        <v>124</v>
      </c>
      <c r="H2553" s="58" t="s">
        <v>124</v>
      </c>
      <c r="I2553" s="58" t="s">
        <v>42</v>
      </c>
      <c r="J2553" s="58" t="s">
        <v>231</v>
      </c>
      <c r="K2553" s="58" t="s">
        <v>231</v>
      </c>
      <c r="L2553" s="58" t="s">
        <v>43</v>
      </c>
      <c r="M2553" s="58" t="s">
        <v>44</v>
      </c>
      <c r="N2553" s="58" t="s">
        <v>150</v>
      </c>
      <c r="O2553" s="58" t="s">
        <v>42</v>
      </c>
      <c r="P2553" s="58" t="s">
        <v>392</v>
      </c>
      <c r="Q2553" s="58" t="s">
        <v>393</v>
      </c>
      <c r="R2553" s="58" t="s">
        <v>1486</v>
      </c>
      <c r="S2553" s="57">
        <v>201311</v>
      </c>
      <c r="T2553" s="58" t="s">
        <v>52</v>
      </c>
      <c r="U2553" s="57">
        <v>270.45999999999998</v>
      </c>
      <c r="V2553" s="60">
        <v>270.45999999999998</v>
      </c>
      <c r="W2553" s="58" t="s">
        <v>340</v>
      </c>
      <c r="X2553" s="58" t="s">
        <v>384</v>
      </c>
      <c r="Y2553" s="58" t="s">
        <v>1152</v>
      </c>
      <c r="Z2553" s="58" t="s">
        <v>48</v>
      </c>
      <c r="AA2553" s="58" t="s">
        <v>315</v>
      </c>
      <c r="AB2553" s="58" t="s">
        <v>42</v>
      </c>
      <c r="AC2553" s="58" t="s">
        <v>1487</v>
      </c>
      <c r="AD2553" s="58" t="s">
        <v>146</v>
      </c>
      <c r="AE2553" s="98" t="s">
        <v>1152</v>
      </c>
      <c r="AF2553" s="98" t="s">
        <v>396</v>
      </c>
    </row>
    <row r="2554" spans="1:32" x14ac:dyDescent="0.25">
      <c r="A2554" s="58" t="s">
        <v>35</v>
      </c>
      <c r="B2554" s="58" t="s">
        <v>36</v>
      </c>
      <c r="C2554" s="58" t="s">
        <v>37</v>
      </c>
      <c r="D2554" s="58" t="s">
        <v>121</v>
      </c>
      <c r="E2554" s="58" t="s">
        <v>215</v>
      </c>
      <c r="F2554" s="58" t="s">
        <v>216</v>
      </c>
      <c r="G2554" s="58" t="s">
        <v>124</v>
      </c>
      <c r="H2554" s="58" t="s">
        <v>124</v>
      </c>
      <c r="I2554" s="58" t="s">
        <v>42</v>
      </c>
      <c r="J2554" s="58" t="s">
        <v>231</v>
      </c>
      <c r="K2554" s="58" t="s">
        <v>231</v>
      </c>
      <c r="L2554" s="58" t="s">
        <v>43</v>
      </c>
      <c r="M2554" s="58" t="s">
        <v>44</v>
      </c>
      <c r="N2554" s="58" t="s">
        <v>180</v>
      </c>
      <c r="O2554" s="58" t="s">
        <v>42</v>
      </c>
      <c r="P2554" s="58" t="s">
        <v>388</v>
      </c>
      <c r="Q2554" s="58" t="s">
        <v>1488</v>
      </c>
      <c r="R2554" s="58" t="s">
        <v>1489</v>
      </c>
      <c r="S2554" s="57">
        <v>201311</v>
      </c>
      <c r="T2554" s="58" t="s">
        <v>52</v>
      </c>
      <c r="U2554" s="97">
        <v>0</v>
      </c>
      <c r="V2554" s="60">
        <v>712.05</v>
      </c>
      <c r="W2554" s="58" t="s">
        <v>340</v>
      </c>
      <c r="X2554" s="58" t="s">
        <v>975</v>
      </c>
      <c r="Y2554" s="58" t="s">
        <v>1152</v>
      </c>
      <c r="Z2554" s="58" t="s">
        <v>48</v>
      </c>
      <c r="AA2554" s="58" t="s">
        <v>315</v>
      </c>
      <c r="AB2554" s="58" t="s">
        <v>42</v>
      </c>
      <c r="AC2554" s="58" t="s">
        <v>1487</v>
      </c>
      <c r="AD2554" s="58" t="s">
        <v>146</v>
      </c>
      <c r="AE2554" s="98" t="s">
        <v>1152</v>
      </c>
      <c r="AF2554" s="98" t="s">
        <v>391</v>
      </c>
    </row>
    <row r="2555" spans="1:32" x14ac:dyDescent="0.25">
      <c r="A2555" s="58" t="s">
        <v>35</v>
      </c>
      <c r="B2555" s="58" t="s">
        <v>36</v>
      </c>
      <c r="C2555" s="58" t="s">
        <v>37</v>
      </c>
      <c r="D2555" s="58" t="s">
        <v>121</v>
      </c>
      <c r="E2555" s="58" t="s">
        <v>215</v>
      </c>
      <c r="F2555" s="58" t="s">
        <v>216</v>
      </c>
      <c r="G2555" s="58" t="s">
        <v>124</v>
      </c>
      <c r="H2555" s="58" t="s">
        <v>124</v>
      </c>
      <c r="I2555" s="58" t="s">
        <v>42</v>
      </c>
      <c r="J2555" s="58" t="s">
        <v>231</v>
      </c>
      <c r="K2555" s="58" t="s">
        <v>231</v>
      </c>
      <c r="L2555" s="58" t="s">
        <v>43</v>
      </c>
      <c r="M2555" s="58" t="s">
        <v>44</v>
      </c>
      <c r="N2555" s="58" t="s">
        <v>180</v>
      </c>
      <c r="O2555" s="58" t="s">
        <v>42</v>
      </c>
      <c r="P2555" s="58" t="s">
        <v>388</v>
      </c>
      <c r="Q2555" s="58" t="s">
        <v>183</v>
      </c>
      <c r="R2555" s="58" t="s">
        <v>1489</v>
      </c>
      <c r="S2555" s="57">
        <v>201311</v>
      </c>
      <c r="T2555" s="58" t="s">
        <v>52</v>
      </c>
      <c r="U2555" s="97">
        <v>0</v>
      </c>
      <c r="V2555" s="60">
        <v>835.67</v>
      </c>
      <c r="W2555" s="58" t="s">
        <v>340</v>
      </c>
      <c r="X2555" s="58" t="s">
        <v>975</v>
      </c>
      <c r="Y2555" s="58" t="s">
        <v>1152</v>
      </c>
      <c r="Z2555" s="58" t="s">
        <v>48</v>
      </c>
      <c r="AA2555" s="58" t="s">
        <v>315</v>
      </c>
      <c r="AB2555" s="58" t="s">
        <v>42</v>
      </c>
      <c r="AC2555" s="58" t="s">
        <v>1487</v>
      </c>
      <c r="AD2555" s="58" t="s">
        <v>146</v>
      </c>
      <c r="AE2555" s="98" t="s">
        <v>1152</v>
      </c>
      <c r="AF2555" s="98" t="s">
        <v>391</v>
      </c>
    </row>
    <row r="2556" spans="1:32" x14ac:dyDescent="0.25">
      <c r="A2556" s="58" t="s">
        <v>35</v>
      </c>
      <c r="B2556" s="58" t="s">
        <v>36</v>
      </c>
      <c r="C2556" s="58" t="s">
        <v>37</v>
      </c>
      <c r="D2556" s="58" t="s">
        <v>121</v>
      </c>
      <c r="E2556" s="58" t="s">
        <v>215</v>
      </c>
      <c r="F2556" s="58" t="s">
        <v>216</v>
      </c>
      <c r="G2556" s="58" t="s">
        <v>124</v>
      </c>
      <c r="H2556" s="58" t="s">
        <v>124</v>
      </c>
      <c r="I2556" s="58" t="s">
        <v>42</v>
      </c>
      <c r="J2556" s="58" t="s">
        <v>231</v>
      </c>
      <c r="K2556" s="58" t="s">
        <v>231</v>
      </c>
      <c r="L2556" s="58" t="s">
        <v>43</v>
      </c>
      <c r="M2556" s="58" t="s">
        <v>44</v>
      </c>
      <c r="N2556" s="58" t="s">
        <v>180</v>
      </c>
      <c r="O2556" s="58" t="s">
        <v>42</v>
      </c>
      <c r="P2556" s="58" t="s">
        <v>388</v>
      </c>
      <c r="Q2556" s="58" t="s">
        <v>183</v>
      </c>
      <c r="R2556" s="58" t="s">
        <v>1490</v>
      </c>
      <c r="S2556" s="57">
        <v>201311</v>
      </c>
      <c r="T2556" s="58" t="s">
        <v>52</v>
      </c>
      <c r="U2556" s="57">
        <v>0</v>
      </c>
      <c r="V2556" s="60">
        <v>573.9</v>
      </c>
      <c r="W2556" s="58" t="s">
        <v>340</v>
      </c>
      <c r="X2556" s="58" t="s">
        <v>975</v>
      </c>
      <c r="Y2556" s="58" t="s">
        <v>1152</v>
      </c>
      <c r="Z2556" s="58" t="s">
        <v>48</v>
      </c>
      <c r="AA2556" s="58" t="s">
        <v>315</v>
      </c>
      <c r="AB2556" s="58" t="s">
        <v>42</v>
      </c>
      <c r="AC2556" s="58" t="s">
        <v>1487</v>
      </c>
      <c r="AD2556" s="58" t="s">
        <v>146</v>
      </c>
      <c r="AE2556" s="98" t="s">
        <v>1152</v>
      </c>
      <c r="AF2556" s="98" t="s">
        <v>391</v>
      </c>
    </row>
    <row r="2557" spans="1:32" x14ac:dyDescent="0.25">
      <c r="A2557" s="58" t="s">
        <v>35</v>
      </c>
      <c r="B2557" s="58" t="s">
        <v>36</v>
      </c>
      <c r="C2557" s="58" t="s">
        <v>37</v>
      </c>
      <c r="D2557" s="58" t="s">
        <v>121</v>
      </c>
      <c r="E2557" s="58" t="s">
        <v>215</v>
      </c>
      <c r="F2557" s="58" t="s">
        <v>216</v>
      </c>
      <c r="G2557" s="58" t="s">
        <v>124</v>
      </c>
      <c r="H2557" s="58" t="s">
        <v>124</v>
      </c>
      <c r="I2557" s="58" t="s">
        <v>42</v>
      </c>
      <c r="J2557" s="58" t="s">
        <v>231</v>
      </c>
      <c r="K2557" s="58" t="s">
        <v>231</v>
      </c>
      <c r="L2557" s="58" t="s">
        <v>43</v>
      </c>
      <c r="M2557" s="58" t="s">
        <v>44</v>
      </c>
      <c r="N2557" s="58" t="s">
        <v>180</v>
      </c>
      <c r="O2557" s="58" t="s">
        <v>42</v>
      </c>
      <c r="P2557" s="58" t="s">
        <v>388</v>
      </c>
      <c r="Q2557" s="58" t="s">
        <v>417</v>
      </c>
      <c r="R2557" s="58" t="s">
        <v>1489</v>
      </c>
      <c r="S2557" s="57">
        <v>201311</v>
      </c>
      <c r="T2557" s="58" t="s">
        <v>52</v>
      </c>
      <c r="U2557" s="67">
        <v>19779.099999999999</v>
      </c>
      <c r="V2557" s="60">
        <v>19779.099999999999</v>
      </c>
      <c r="W2557" s="58" t="s">
        <v>340</v>
      </c>
      <c r="X2557" s="58" t="s">
        <v>975</v>
      </c>
      <c r="Y2557" s="58" t="s">
        <v>1152</v>
      </c>
      <c r="Z2557" s="58" t="s">
        <v>48</v>
      </c>
      <c r="AA2557" s="58" t="s">
        <v>315</v>
      </c>
      <c r="AB2557" s="58" t="s">
        <v>42</v>
      </c>
      <c r="AC2557" s="58" t="s">
        <v>1487</v>
      </c>
      <c r="AD2557" s="58" t="s">
        <v>146</v>
      </c>
      <c r="AE2557" s="98" t="s">
        <v>1152</v>
      </c>
      <c r="AF2557" s="98" t="s">
        <v>391</v>
      </c>
    </row>
    <row r="2558" spans="1:32" x14ac:dyDescent="0.25">
      <c r="A2558" s="58" t="s">
        <v>35</v>
      </c>
      <c r="B2558" s="58" t="s">
        <v>36</v>
      </c>
      <c r="C2558" s="58" t="s">
        <v>37</v>
      </c>
      <c r="D2558" s="58" t="s">
        <v>121</v>
      </c>
      <c r="E2558" s="58" t="s">
        <v>215</v>
      </c>
      <c r="F2558" s="58" t="s">
        <v>216</v>
      </c>
      <c r="G2558" s="58" t="s">
        <v>124</v>
      </c>
      <c r="H2558" s="58" t="s">
        <v>124</v>
      </c>
      <c r="I2558" s="58" t="s">
        <v>42</v>
      </c>
      <c r="J2558" s="58" t="s">
        <v>231</v>
      </c>
      <c r="K2558" s="58" t="s">
        <v>231</v>
      </c>
      <c r="L2558" s="58" t="s">
        <v>43</v>
      </c>
      <c r="M2558" s="58" t="s">
        <v>44</v>
      </c>
      <c r="N2558" s="58" t="s">
        <v>180</v>
      </c>
      <c r="O2558" s="58" t="s">
        <v>42</v>
      </c>
      <c r="P2558" s="58" t="s">
        <v>388</v>
      </c>
      <c r="Q2558" s="58" t="s">
        <v>417</v>
      </c>
      <c r="R2558" s="58" t="s">
        <v>1490</v>
      </c>
      <c r="S2558" s="57">
        <v>201311</v>
      </c>
      <c r="T2558" s="58" t="s">
        <v>52</v>
      </c>
      <c r="U2558" s="67">
        <v>7334.3</v>
      </c>
      <c r="V2558" s="60">
        <v>7334.3</v>
      </c>
      <c r="W2558" s="58" t="s">
        <v>340</v>
      </c>
      <c r="X2558" s="58" t="s">
        <v>975</v>
      </c>
      <c r="Y2558" s="58" t="s">
        <v>1152</v>
      </c>
      <c r="Z2558" s="58" t="s">
        <v>48</v>
      </c>
      <c r="AA2558" s="58" t="s">
        <v>315</v>
      </c>
      <c r="AB2558" s="58" t="s">
        <v>42</v>
      </c>
      <c r="AC2558" s="58" t="s">
        <v>1487</v>
      </c>
      <c r="AD2558" s="58" t="s">
        <v>146</v>
      </c>
      <c r="AE2558" s="98" t="s">
        <v>1152</v>
      </c>
      <c r="AF2558" s="98" t="s">
        <v>391</v>
      </c>
    </row>
    <row r="2559" spans="1:32" x14ac:dyDescent="0.25">
      <c r="A2559" s="58" t="s">
        <v>35</v>
      </c>
      <c r="B2559" s="58" t="s">
        <v>36</v>
      </c>
      <c r="C2559" s="58" t="s">
        <v>37</v>
      </c>
      <c r="D2559" s="58" t="s">
        <v>121</v>
      </c>
      <c r="E2559" s="58" t="s">
        <v>122</v>
      </c>
      <c r="F2559" s="58" t="s">
        <v>123</v>
      </c>
      <c r="G2559" s="58" t="s">
        <v>124</v>
      </c>
      <c r="H2559" s="58" t="s">
        <v>124</v>
      </c>
      <c r="I2559" s="58" t="s">
        <v>42</v>
      </c>
      <c r="J2559" s="58" t="s">
        <v>500</v>
      </c>
      <c r="K2559" s="58" t="s">
        <v>500</v>
      </c>
      <c r="L2559" s="58" t="s">
        <v>43</v>
      </c>
      <c r="M2559" s="58" t="s">
        <v>44</v>
      </c>
      <c r="N2559" s="58" t="s">
        <v>162</v>
      </c>
      <c r="O2559" s="58" t="s">
        <v>42</v>
      </c>
      <c r="P2559" s="58" t="s">
        <v>808</v>
      </c>
      <c r="Q2559" s="58" t="s">
        <v>938</v>
      </c>
      <c r="R2559" s="58" t="s">
        <v>1491</v>
      </c>
      <c r="S2559" s="57">
        <v>201311</v>
      </c>
      <c r="T2559" s="58" t="s">
        <v>47</v>
      </c>
      <c r="U2559" s="57">
        <v>0</v>
      </c>
      <c r="V2559" s="60">
        <v>-755.63</v>
      </c>
      <c r="W2559" s="58" t="s">
        <v>340</v>
      </c>
      <c r="X2559" s="58" t="s">
        <v>807</v>
      </c>
      <c r="Y2559" s="58" t="s">
        <v>1152</v>
      </c>
      <c r="Z2559" s="58" t="s">
        <v>48</v>
      </c>
      <c r="AA2559" s="58" t="s">
        <v>315</v>
      </c>
      <c r="AB2559" s="58" t="s">
        <v>42</v>
      </c>
      <c r="AC2559" s="58" t="s">
        <v>1492</v>
      </c>
      <c r="AD2559" s="58" t="s">
        <v>146</v>
      </c>
      <c r="AE2559" s="98" t="s">
        <v>1152</v>
      </c>
      <c r="AF2559" s="98" t="s">
        <v>812</v>
      </c>
    </row>
    <row r="2560" spans="1:32" x14ac:dyDescent="0.25">
      <c r="A2560" s="58" t="s">
        <v>35</v>
      </c>
      <c r="B2560" s="58" t="s">
        <v>36</v>
      </c>
      <c r="C2560" s="58" t="s">
        <v>37</v>
      </c>
      <c r="D2560" s="58" t="s">
        <v>121</v>
      </c>
      <c r="E2560" s="58" t="s">
        <v>122</v>
      </c>
      <c r="F2560" s="58" t="s">
        <v>123</v>
      </c>
      <c r="G2560" s="58" t="s">
        <v>124</v>
      </c>
      <c r="H2560" s="58" t="s">
        <v>124</v>
      </c>
      <c r="I2560" s="58" t="s">
        <v>42</v>
      </c>
      <c r="J2560" s="58" t="s">
        <v>500</v>
      </c>
      <c r="K2560" s="58" t="s">
        <v>500</v>
      </c>
      <c r="L2560" s="58" t="s">
        <v>43</v>
      </c>
      <c r="M2560" s="58" t="s">
        <v>44</v>
      </c>
      <c r="N2560" s="58" t="s">
        <v>162</v>
      </c>
      <c r="O2560" s="58" t="s">
        <v>42</v>
      </c>
      <c r="P2560" s="58" t="s">
        <v>808</v>
      </c>
      <c r="Q2560" s="58" t="s">
        <v>809</v>
      </c>
      <c r="R2560" s="58" t="s">
        <v>1491</v>
      </c>
      <c r="S2560" s="57">
        <v>201311</v>
      </c>
      <c r="T2560" s="58" t="s">
        <v>52</v>
      </c>
      <c r="U2560" s="67">
        <v>37781.480000000003</v>
      </c>
      <c r="V2560" s="60">
        <v>37781.480000000003</v>
      </c>
      <c r="W2560" s="58" t="s">
        <v>340</v>
      </c>
      <c r="X2560" s="58" t="s">
        <v>807</v>
      </c>
      <c r="Y2560" s="58" t="s">
        <v>1152</v>
      </c>
      <c r="Z2560" s="58" t="s">
        <v>48</v>
      </c>
      <c r="AA2560" s="58" t="s">
        <v>315</v>
      </c>
      <c r="AB2560" s="58" t="s">
        <v>42</v>
      </c>
      <c r="AC2560" s="58" t="s">
        <v>1493</v>
      </c>
      <c r="AD2560" s="58" t="s">
        <v>146</v>
      </c>
      <c r="AE2560" s="98" t="s">
        <v>1152</v>
      </c>
      <c r="AF2560" s="98" t="s">
        <v>812</v>
      </c>
    </row>
    <row r="2561" spans="1:32" x14ac:dyDescent="0.25">
      <c r="A2561" s="58" t="s">
        <v>35</v>
      </c>
      <c r="B2561" s="58" t="s">
        <v>36</v>
      </c>
      <c r="C2561" s="58" t="s">
        <v>37</v>
      </c>
      <c r="D2561" s="58" t="s">
        <v>121</v>
      </c>
      <c r="E2561" s="58" t="s">
        <v>122</v>
      </c>
      <c r="F2561" s="58" t="s">
        <v>123</v>
      </c>
      <c r="G2561" s="58" t="s">
        <v>124</v>
      </c>
      <c r="H2561" s="58" t="s">
        <v>124</v>
      </c>
      <c r="I2561" s="58" t="s">
        <v>42</v>
      </c>
      <c r="J2561" s="58" t="s">
        <v>285</v>
      </c>
      <c r="K2561" s="58" t="s">
        <v>285</v>
      </c>
      <c r="L2561" s="58" t="s">
        <v>43</v>
      </c>
      <c r="M2561" s="58" t="s">
        <v>44</v>
      </c>
      <c r="N2561" s="58" t="s">
        <v>150</v>
      </c>
      <c r="O2561" s="58" t="s">
        <v>42</v>
      </c>
      <c r="P2561" s="58" t="s">
        <v>463</v>
      </c>
      <c r="Q2561" s="58" t="s">
        <v>464</v>
      </c>
      <c r="R2561" s="58" t="s">
        <v>1005</v>
      </c>
      <c r="S2561" s="57">
        <v>201311</v>
      </c>
      <c r="T2561" s="58" t="s">
        <v>52</v>
      </c>
      <c r="U2561" s="67">
        <v>48328.1</v>
      </c>
      <c r="V2561" s="60">
        <v>48328.1</v>
      </c>
      <c r="W2561" s="58" t="s">
        <v>340</v>
      </c>
      <c r="X2561" s="58" t="s">
        <v>288</v>
      </c>
      <c r="Y2561" s="58" t="s">
        <v>1152</v>
      </c>
      <c r="Z2561" s="58" t="s">
        <v>48</v>
      </c>
      <c r="AA2561" s="58" t="s">
        <v>315</v>
      </c>
      <c r="AB2561" s="58" t="s">
        <v>42</v>
      </c>
      <c r="AC2561" s="58" t="s">
        <v>1128</v>
      </c>
      <c r="AD2561" s="58" t="s">
        <v>146</v>
      </c>
      <c r="AE2561" s="98" t="s">
        <v>1152</v>
      </c>
      <c r="AF2561" s="98" t="s">
        <v>466</v>
      </c>
    </row>
    <row r="2562" spans="1:32" x14ac:dyDescent="0.25">
      <c r="A2562" s="58" t="s">
        <v>35</v>
      </c>
      <c r="B2562" s="58" t="s">
        <v>36</v>
      </c>
      <c r="C2562" s="58" t="s">
        <v>37</v>
      </c>
      <c r="D2562" s="58" t="s">
        <v>121</v>
      </c>
      <c r="E2562" s="58" t="s">
        <v>215</v>
      </c>
      <c r="F2562" s="58" t="s">
        <v>216</v>
      </c>
      <c r="G2562" s="58" t="s">
        <v>124</v>
      </c>
      <c r="H2562" s="58" t="s">
        <v>124</v>
      </c>
      <c r="I2562" s="58" t="s">
        <v>42</v>
      </c>
      <c r="J2562" s="58" t="s">
        <v>261</v>
      </c>
      <c r="K2562" s="58" t="s">
        <v>261</v>
      </c>
      <c r="L2562" s="58" t="s">
        <v>43</v>
      </c>
      <c r="M2562" s="58" t="s">
        <v>44</v>
      </c>
      <c r="N2562" s="58" t="s">
        <v>150</v>
      </c>
      <c r="O2562" s="58" t="s">
        <v>42</v>
      </c>
      <c r="P2562" s="58" t="s">
        <v>392</v>
      </c>
      <c r="Q2562" s="58" t="s">
        <v>393</v>
      </c>
      <c r="R2562" s="58" t="s">
        <v>1444</v>
      </c>
      <c r="S2562" s="57">
        <v>201311</v>
      </c>
      <c r="T2562" s="58" t="s">
        <v>52</v>
      </c>
      <c r="U2562" s="57">
        <v>247.05</v>
      </c>
      <c r="V2562" s="60">
        <v>247.05</v>
      </c>
      <c r="W2562" s="58" t="s">
        <v>340</v>
      </c>
      <c r="X2562" s="58" t="s">
        <v>384</v>
      </c>
      <c r="Y2562" s="58" t="s">
        <v>1152</v>
      </c>
      <c r="Z2562" s="58" t="s">
        <v>48</v>
      </c>
      <c r="AA2562" s="58" t="s">
        <v>315</v>
      </c>
      <c r="AB2562" s="58" t="s">
        <v>42</v>
      </c>
      <c r="AC2562" s="58" t="s">
        <v>1445</v>
      </c>
      <c r="AD2562" s="58" t="s">
        <v>146</v>
      </c>
      <c r="AE2562" s="98" t="s">
        <v>1152</v>
      </c>
      <c r="AF2562" s="98" t="s">
        <v>396</v>
      </c>
    </row>
    <row r="2563" spans="1:32" x14ac:dyDescent="0.25">
      <c r="A2563" s="58" t="s">
        <v>35</v>
      </c>
      <c r="B2563" s="58" t="s">
        <v>36</v>
      </c>
      <c r="C2563" s="58" t="s">
        <v>37</v>
      </c>
      <c r="D2563" s="58" t="s">
        <v>121</v>
      </c>
      <c r="E2563" s="58" t="s">
        <v>215</v>
      </c>
      <c r="F2563" s="58" t="s">
        <v>216</v>
      </c>
      <c r="G2563" s="58" t="s">
        <v>124</v>
      </c>
      <c r="H2563" s="58" t="s">
        <v>124</v>
      </c>
      <c r="I2563" s="58" t="s">
        <v>42</v>
      </c>
      <c r="J2563" s="58" t="s">
        <v>257</v>
      </c>
      <c r="K2563" s="58" t="s">
        <v>257</v>
      </c>
      <c r="L2563" s="58" t="s">
        <v>43</v>
      </c>
      <c r="M2563" s="58" t="s">
        <v>44</v>
      </c>
      <c r="N2563" s="58" t="s">
        <v>150</v>
      </c>
      <c r="O2563" s="58" t="s">
        <v>42</v>
      </c>
      <c r="P2563" s="58" t="s">
        <v>392</v>
      </c>
      <c r="Q2563" s="58" t="s">
        <v>393</v>
      </c>
      <c r="R2563" s="58" t="s">
        <v>1444</v>
      </c>
      <c r="S2563" s="57">
        <v>201311</v>
      </c>
      <c r="T2563" s="58" t="s">
        <v>52</v>
      </c>
      <c r="U2563" s="57">
        <v>247.05</v>
      </c>
      <c r="V2563" s="60">
        <v>247.05</v>
      </c>
      <c r="W2563" s="58" t="s">
        <v>340</v>
      </c>
      <c r="X2563" s="58" t="s">
        <v>384</v>
      </c>
      <c r="Y2563" s="58" t="s">
        <v>1152</v>
      </c>
      <c r="Z2563" s="58" t="s">
        <v>48</v>
      </c>
      <c r="AA2563" s="58" t="s">
        <v>315</v>
      </c>
      <c r="AB2563" s="58" t="s">
        <v>42</v>
      </c>
      <c r="AC2563" s="58" t="s">
        <v>1445</v>
      </c>
      <c r="AD2563" s="58" t="s">
        <v>146</v>
      </c>
      <c r="AE2563" s="98" t="s">
        <v>1152</v>
      </c>
      <c r="AF2563" s="98" t="s">
        <v>396</v>
      </c>
    </row>
    <row r="2564" spans="1:32" x14ac:dyDescent="0.25">
      <c r="A2564" s="58" t="s">
        <v>35</v>
      </c>
      <c r="B2564" s="58" t="s">
        <v>36</v>
      </c>
      <c r="C2564" s="58" t="s">
        <v>37</v>
      </c>
      <c r="D2564" s="58" t="s">
        <v>121</v>
      </c>
      <c r="E2564" s="58" t="s">
        <v>215</v>
      </c>
      <c r="F2564" s="58" t="s">
        <v>216</v>
      </c>
      <c r="G2564" s="58" t="s">
        <v>124</v>
      </c>
      <c r="H2564" s="58" t="s">
        <v>124</v>
      </c>
      <c r="I2564" s="58" t="s">
        <v>42</v>
      </c>
      <c r="J2564" s="58" t="s">
        <v>257</v>
      </c>
      <c r="K2564" s="58" t="s">
        <v>257</v>
      </c>
      <c r="L2564" s="58" t="s">
        <v>43</v>
      </c>
      <c r="M2564" s="58" t="s">
        <v>44</v>
      </c>
      <c r="N2564" s="58" t="s">
        <v>150</v>
      </c>
      <c r="O2564" s="58" t="s">
        <v>42</v>
      </c>
      <c r="P2564" s="58" t="s">
        <v>392</v>
      </c>
      <c r="Q2564" s="58" t="s">
        <v>393</v>
      </c>
      <c r="R2564" s="58" t="s">
        <v>1446</v>
      </c>
      <c r="S2564" s="57">
        <v>201311</v>
      </c>
      <c r="T2564" s="58" t="s">
        <v>52</v>
      </c>
      <c r="U2564" s="97">
        <v>208.04</v>
      </c>
      <c r="V2564" s="60">
        <v>208.04</v>
      </c>
      <c r="W2564" s="58" t="s">
        <v>340</v>
      </c>
      <c r="X2564" s="58" t="s">
        <v>384</v>
      </c>
      <c r="Y2564" s="58" t="s">
        <v>1152</v>
      </c>
      <c r="Z2564" s="58" t="s">
        <v>48</v>
      </c>
      <c r="AA2564" s="58" t="s">
        <v>315</v>
      </c>
      <c r="AB2564" s="58" t="s">
        <v>42</v>
      </c>
      <c r="AC2564" s="58" t="s">
        <v>1445</v>
      </c>
      <c r="AD2564" s="58" t="s">
        <v>146</v>
      </c>
      <c r="AE2564" s="98" t="s">
        <v>1152</v>
      </c>
      <c r="AF2564" s="98" t="s">
        <v>396</v>
      </c>
    </row>
    <row r="2565" spans="1:32" x14ac:dyDescent="0.25">
      <c r="A2565" s="58" t="s">
        <v>35</v>
      </c>
      <c r="B2565" s="58" t="s">
        <v>36</v>
      </c>
      <c r="C2565" s="58" t="s">
        <v>37</v>
      </c>
      <c r="D2565" s="58" t="s">
        <v>121</v>
      </c>
      <c r="E2565" s="58" t="s">
        <v>215</v>
      </c>
      <c r="F2565" s="58" t="s">
        <v>216</v>
      </c>
      <c r="G2565" s="58" t="s">
        <v>124</v>
      </c>
      <c r="H2565" s="58" t="s">
        <v>124</v>
      </c>
      <c r="I2565" s="58" t="s">
        <v>42</v>
      </c>
      <c r="J2565" s="58" t="s">
        <v>437</v>
      </c>
      <c r="K2565" s="58" t="s">
        <v>437</v>
      </c>
      <c r="L2565" s="58" t="s">
        <v>43</v>
      </c>
      <c r="M2565" s="58" t="s">
        <v>44</v>
      </c>
      <c r="N2565" s="58" t="s">
        <v>150</v>
      </c>
      <c r="O2565" s="58" t="s">
        <v>42</v>
      </c>
      <c r="P2565" s="58" t="s">
        <v>392</v>
      </c>
      <c r="Q2565" s="58" t="s">
        <v>393</v>
      </c>
      <c r="R2565" s="58" t="s">
        <v>1446</v>
      </c>
      <c r="S2565" s="57">
        <v>201311</v>
      </c>
      <c r="T2565" s="58" t="s">
        <v>52</v>
      </c>
      <c r="U2565" s="97">
        <v>208.04</v>
      </c>
      <c r="V2565" s="60">
        <v>208.04</v>
      </c>
      <c r="W2565" s="58" t="s">
        <v>340</v>
      </c>
      <c r="X2565" s="58" t="s">
        <v>384</v>
      </c>
      <c r="Y2565" s="58" t="s">
        <v>1152</v>
      </c>
      <c r="Z2565" s="58" t="s">
        <v>48</v>
      </c>
      <c r="AA2565" s="58" t="s">
        <v>315</v>
      </c>
      <c r="AB2565" s="58" t="s">
        <v>42</v>
      </c>
      <c r="AC2565" s="58" t="s">
        <v>1445</v>
      </c>
      <c r="AD2565" s="58" t="s">
        <v>146</v>
      </c>
      <c r="AE2565" s="98" t="s">
        <v>1152</v>
      </c>
      <c r="AF2565" s="98" t="s">
        <v>396</v>
      </c>
    </row>
    <row r="2566" spans="1:32" x14ac:dyDescent="0.25">
      <c r="A2566" s="58" t="s">
        <v>35</v>
      </c>
      <c r="B2566" s="58" t="s">
        <v>36</v>
      </c>
      <c r="C2566" s="58" t="s">
        <v>37</v>
      </c>
      <c r="D2566" s="58" t="s">
        <v>121</v>
      </c>
      <c r="E2566" s="58" t="s">
        <v>215</v>
      </c>
      <c r="F2566" s="58" t="s">
        <v>216</v>
      </c>
      <c r="G2566" s="58" t="s">
        <v>124</v>
      </c>
      <c r="H2566" s="58" t="s">
        <v>124</v>
      </c>
      <c r="I2566" s="58" t="s">
        <v>42</v>
      </c>
      <c r="J2566" s="58" t="s">
        <v>437</v>
      </c>
      <c r="K2566" s="58" t="s">
        <v>437</v>
      </c>
      <c r="L2566" s="58" t="s">
        <v>43</v>
      </c>
      <c r="M2566" s="58" t="s">
        <v>44</v>
      </c>
      <c r="N2566" s="58" t="s">
        <v>150</v>
      </c>
      <c r="O2566" s="58" t="s">
        <v>42</v>
      </c>
      <c r="P2566" s="58" t="s">
        <v>392</v>
      </c>
      <c r="Q2566" s="58" t="s">
        <v>393</v>
      </c>
      <c r="R2566" s="58" t="s">
        <v>1444</v>
      </c>
      <c r="S2566" s="57">
        <v>201311</v>
      </c>
      <c r="T2566" s="58" t="s">
        <v>52</v>
      </c>
      <c r="U2566" s="97">
        <v>247.05</v>
      </c>
      <c r="V2566" s="60">
        <v>247.05</v>
      </c>
      <c r="W2566" s="58" t="s">
        <v>340</v>
      </c>
      <c r="X2566" s="58" t="s">
        <v>384</v>
      </c>
      <c r="Y2566" s="58" t="s">
        <v>1152</v>
      </c>
      <c r="Z2566" s="58" t="s">
        <v>48</v>
      </c>
      <c r="AA2566" s="58" t="s">
        <v>315</v>
      </c>
      <c r="AB2566" s="58" t="s">
        <v>42</v>
      </c>
      <c r="AC2566" s="58" t="s">
        <v>1445</v>
      </c>
      <c r="AD2566" s="58" t="s">
        <v>146</v>
      </c>
      <c r="AE2566" s="98" t="s">
        <v>1152</v>
      </c>
      <c r="AF2566" s="98" t="s">
        <v>396</v>
      </c>
    </row>
    <row r="2567" spans="1:32" x14ac:dyDescent="0.25">
      <c r="A2567" s="58" t="s">
        <v>35</v>
      </c>
      <c r="B2567" s="58" t="s">
        <v>36</v>
      </c>
      <c r="C2567" s="58" t="s">
        <v>37</v>
      </c>
      <c r="D2567" s="58" t="s">
        <v>121</v>
      </c>
      <c r="E2567" s="58" t="s">
        <v>215</v>
      </c>
      <c r="F2567" s="58" t="s">
        <v>216</v>
      </c>
      <c r="G2567" s="58" t="s">
        <v>124</v>
      </c>
      <c r="H2567" s="58" t="s">
        <v>124</v>
      </c>
      <c r="I2567" s="58" t="s">
        <v>42</v>
      </c>
      <c r="J2567" s="58" t="s">
        <v>250</v>
      </c>
      <c r="K2567" s="58" t="s">
        <v>250</v>
      </c>
      <c r="L2567" s="58" t="s">
        <v>43</v>
      </c>
      <c r="M2567" s="58" t="s">
        <v>44</v>
      </c>
      <c r="N2567" s="58" t="s">
        <v>150</v>
      </c>
      <c r="O2567" s="58" t="s">
        <v>42</v>
      </c>
      <c r="P2567" s="58" t="s">
        <v>392</v>
      </c>
      <c r="Q2567" s="58" t="s">
        <v>393</v>
      </c>
      <c r="R2567" s="58" t="s">
        <v>1444</v>
      </c>
      <c r="S2567" s="57">
        <v>201311</v>
      </c>
      <c r="T2567" s="58" t="s">
        <v>52</v>
      </c>
      <c r="U2567" s="97">
        <v>247.05</v>
      </c>
      <c r="V2567" s="60">
        <v>247.05</v>
      </c>
      <c r="W2567" s="58" t="s">
        <v>340</v>
      </c>
      <c r="X2567" s="58" t="s">
        <v>384</v>
      </c>
      <c r="Y2567" s="58" t="s">
        <v>1152</v>
      </c>
      <c r="Z2567" s="58" t="s">
        <v>48</v>
      </c>
      <c r="AA2567" s="58" t="s">
        <v>315</v>
      </c>
      <c r="AB2567" s="58" t="s">
        <v>42</v>
      </c>
      <c r="AC2567" s="58" t="s">
        <v>1445</v>
      </c>
      <c r="AD2567" s="58" t="s">
        <v>146</v>
      </c>
      <c r="AE2567" s="98" t="s">
        <v>1152</v>
      </c>
      <c r="AF2567" s="98" t="s">
        <v>396</v>
      </c>
    </row>
    <row r="2568" spans="1:32" x14ac:dyDescent="0.25">
      <c r="A2568" s="58" t="s">
        <v>35</v>
      </c>
      <c r="B2568" s="58" t="s">
        <v>36</v>
      </c>
      <c r="C2568" s="58" t="s">
        <v>37</v>
      </c>
      <c r="D2568" s="58" t="s">
        <v>121</v>
      </c>
      <c r="E2568" s="58" t="s">
        <v>215</v>
      </c>
      <c r="F2568" s="58" t="s">
        <v>216</v>
      </c>
      <c r="G2568" s="58" t="s">
        <v>124</v>
      </c>
      <c r="H2568" s="58" t="s">
        <v>124</v>
      </c>
      <c r="I2568" s="58" t="s">
        <v>42</v>
      </c>
      <c r="J2568" s="58" t="s">
        <v>250</v>
      </c>
      <c r="K2568" s="58" t="s">
        <v>250</v>
      </c>
      <c r="L2568" s="58" t="s">
        <v>43</v>
      </c>
      <c r="M2568" s="58" t="s">
        <v>44</v>
      </c>
      <c r="N2568" s="58" t="s">
        <v>150</v>
      </c>
      <c r="O2568" s="58" t="s">
        <v>42</v>
      </c>
      <c r="P2568" s="58" t="s">
        <v>392</v>
      </c>
      <c r="Q2568" s="58" t="s">
        <v>393</v>
      </c>
      <c r="R2568" s="58" t="s">
        <v>1446</v>
      </c>
      <c r="S2568" s="57">
        <v>201311</v>
      </c>
      <c r="T2568" s="58" t="s">
        <v>52</v>
      </c>
      <c r="U2568" s="97">
        <v>208.04</v>
      </c>
      <c r="V2568" s="60">
        <v>208.04</v>
      </c>
      <c r="W2568" s="58" t="s">
        <v>340</v>
      </c>
      <c r="X2568" s="58" t="s">
        <v>384</v>
      </c>
      <c r="Y2568" s="58" t="s">
        <v>1152</v>
      </c>
      <c r="Z2568" s="58" t="s">
        <v>48</v>
      </c>
      <c r="AA2568" s="58" t="s">
        <v>315</v>
      </c>
      <c r="AB2568" s="58" t="s">
        <v>42</v>
      </c>
      <c r="AC2568" s="58" t="s">
        <v>1445</v>
      </c>
      <c r="AD2568" s="58" t="s">
        <v>146</v>
      </c>
      <c r="AE2568" s="98" t="s">
        <v>1152</v>
      </c>
      <c r="AF2568" s="98" t="s">
        <v>396</v>
      </c>
    </row>
    <row r="2569" spans="1:32" x14ac:dyDescent="0.25">
      <c r="A2569" s="58" t="s">
        <v>35</v>
      </c>
      <c r="B2569" s="58" t="s">
        <v>36</v>
      </c>
      <c r="C2569" s="58" t="s">
        <v>37</v>
      </c>
      <c r="D2569" s="58" t="s">
        <v>121</v>
      </c>
      <c r="E2569" s="58" t="s">
        <v>215</v>
      </c>
      <c r="F2569" s="58" t="s">
        <v>216</v>
      </c>
      <c r="G2569" s="58" t="s">
        <v>124</v>
      </c>
      <c r="H2569" s="58" t="s">
        <v>124</v>
      </c>
      <c r="I2569" s="58" t="s">
        <v>42</v>
      </c>
      <c r="J2569" s="58" t="s">
        <v>237</v>
      </c>
      <c r="K2569" s="58" t="s">
        <v>237</v>
      </c>
      <c r="L2569" s="58" t="s">
        <v>43</v>
      </c>
      <c r="M2569" s="58" t="s">
        <v>44</v>
      </c>
      <c r="N2569" s="58" t="s">
        <v>150</v>
      </c>
      <c r="O2569" s="58" t="s">
        <v>42</v>
      </c>
      <c r="P2569" s="58" t="s">
        <v>392</v>
      </c>
      <c r="Q2569" s="58" t="s">
        <v>393</v>
      </c>
      <c r="R2569" s="58" t="s">
        <v>1446</v>
      </c>
      <c r="S2569" s="57">
        <v>201311</v>
      </c>
      <c r="T2569" s="58" t="s">
        <v>52</v>
      </c>
      <c r="U2569" s="97">
        <v>222.9</v>
      </c>
      <c r="V2569" s="60">
        <v>222.9</v>
      </c>
      <c r="W2569" s="58" t="s">
        <v>340</v>
      </c>
      <c r="X2569" s="58" t="s">
        <v>384</v>
      </c>
      <c r="Y2569" s="58" t="s">
        <v>1152</v>
      </c>
      <c r="Z2569" s="58" t="s">
        <v>48</v>
      </c>
      <c r="AA2569" s="58" t="s">
        <v>315</v>
      </c>
      <c r="AB2569" s="58" t="s">
        <v>42</v>
      </c>
      <c r="AC2569" s="58" t="s">
        <v>1445</v>
      </c>
      <c r="AD2569" s="58" t="s">
        <v>146</v>
      </c>
      <c r="AE2569" s="98" t="s">
        <v>1152</v>
      </c>
      <c r="AF2569" s="98" t="s">
        <v>396</v>
      </c>
    </row>
    <row r="2570" spans="1:32" x14ac:dyDescent="0.25">
      <c r="A2570" s="58" t="s">
        <v>35</v>
      </c>
      <c r="B2570" s="58" t="s">
        <v>36</v>
      </c>
      <c r="C2570" s="58" t="s">
        <v>37</v>
      </c>
      <c r="D2570" s="58" t="s">
        <v>121</v>
      </c>
      <c r="E2570" s="58" t="s">
        <v>215</v>
      </c>
      <c r="F2570" s="58" t="s">
        <v>216</v>
      </c>
      <c r="G2570" s="58" t="s">
        <v>124</v>
      </c>
      <c r="H2570" s="58" t="s">
        <v>124</v>
      </c>
      <c r="I2570" s="58" t="s">
        <v>42</v>
      </c>
      <c r="J2570" s="58" t="s">
        <v>237</v>
      </c>
      <c r="K2570" s="58" t="s">
        <v>237</v>
      </c>
      <c r="L2570" s="58" t="s">
        <v>43</v>
      </c>
      <c r="M2570" s="58" t="s">
        <v>44</v>
      </c>
      <c r="N2570" s="58" t="s">
        <v>150</v>
      </c>
      <c r="O2570" s="58" t="s">
        <v>42</v>
      </c>
      <c r="P2570" s="58" t="s">
        <v>392</v>
      </c>
      <c r="Q2570" s="58" t="s">
        <v>393</v>
      </c>
      <c r="R2570" s="58" t="s">
        <v>1444</v>
      </c>
      <c r="S2570" s="57">
        <v>201311</v>
      </c>
      <c r="T2570" s="58" t="s">
        <v>52</v>
      </c>
      <c r="U2570" s="97">
        <v>264.7</v>
      </c>
      <c r="V2570" s="60">
        <v>264.7</v>
      </c>
      <c r="W2570" s="58" t="s">
        <v>340</v>
      </c>
      <c r="X2570" s="58" t="s">
        <v>384</v>
      </c>
      <c r="Y2570" s="58" t="s">
        <v>1152</v>
      </c>
      <c r="Z2570" s="58" t="s">
        <v>48</v>
      </c>
      <c r="AA2570" s="58" t="s">
        <v>315</v>
      </c>
      <c r="AB2570" s="58" t="s">
        <v>42</v>
      </c>
      <c r="AC2570" s="58" t="s">
        <v>1445</v>
      </c>
      <c r="AD2570" s="58" t="s">
        <v>146</v>
      </c>
      <c r="AE2570" s="98" t="s">
        <v>1152</v>
      </c>
      <c r="AF2570" s="98" t="s">
        <v>396</v>
      </c>
    </row>
    <row r="2571" spans="1:32" x14ac:dyDescent="0.25">
      <c r="A2571" s="58" t="s">
        <v>35</v>
      </c>
      <c r="B2571" s="58" t="s">
        <v>36</v>
      </c>
      <c r="C2571" s="58" t="s">
        <v>37</v>
      </c>
      <c r="D2571" s="58" t="s">
        <v>121</v>
      </c>
      <c r="E2571" s="58" t="s">
        <v>215</v>
      </c>
      <c r="F2571" s="58" t="s">
        <v>216</v>
      </c>
      <c r="G2571" s="58" t="s">
        <v>124</v>
      </c>
      <c r="H2571" s="58" t="s">
        <v>124</v>
      </c>
      <c r="I2571" s="58" t="s">
        <v>42</v>
      </c>
      <c r="J2571" s="58" t="s">
        <v>231</v>
      </c>
      <c r="K2571" s="58" t="s">
        <v>231</v>
      </c>
      <c r="L2571" s="58" t="s">
        <v>43</v>
      </c>
      <c r="M2571" s="58" t="s">
        <v>44</v>
      </c>
      <c r="N2571" s="58" t="s">
        <v>150</v>
      </c>
      <c r="O2571" s="58" t="s">
        <v>42</v>
      </c>
      <c r="P2571" s="58" t="s">
        <v>392</v>
      </c>
      <c r="Q2571" s="58" t="s">
        <v>393</v>
      </c>
      <c r="R2571" s="58" t="s">
        <v>1444</v>
      </c>
      <c r="S2571" s="57">
        <v>201311</v>
      </c>
      <c r="T2571" s="58" t="s">
        <v>52</v>
      </c>
      <c r="U2571" s="97">
        <v>247.05</v>
      </c>
      <c r="V2571" s="60">
        <v>247.05</v>
      </c>
      <c r="W2571" s="58" t="s">
        <v>340</v>
      </c>
      <c r="X2571" s="58" t="s">
        <v>384</v>
      </c>
      <c r="Y2571" s="58" t="s">
        <v>1152</v>
      </c>
      <c r="Z2571" s="58" t="s">
        <v>48</v>
      </c>
      <c r="AA2571" s="58" t="s">
        <v>315</v>
      </c>
      <c r="AB2571" s="58" t="s">
        <v>42</v>
      </c>
      <c r="AC2571" s="58" t="s">
        <v>1445</v>
      </c>
      <c r="AD2571" s="58" t="s">
        <v>146</v>
      </c>
      <c r="AE2571" s="98" t="s">
        <v>1152</v>
      </c>
      <c r="AF2571" s="98" t="s">
        <v>396</v>
      </c>
    </row>
    <row r="2572" spans="1:32" x14ac:dyDescent="0.25">
      <c r="A2572" s="58" t="s">
        <v>35</v>
      </c>
      <c r="B2572" s="58" t="s">
        <v>36</v>
      </c>
      <c r="C2572" s="58" t="s">
        <v>37</v>
      </c>
      <c r="D2572" s="58" t="s">
        <v>121</v>
      </c>
      <c r="E2572" s="58" t="s">
        <v>215</v>
      </c>
      <c r="F2572" s="58" t="s">
        <v>216</v>
      </c>
      <c r="G2572" s="58" t="s">
        <v>124</v>
      </c>
      <c r="H2572" s="58" t="s">
        <v>124</v>
      </c>
      <c r="I2572" s="58" t="s">
        <v>42</v>
      </c>
      <c r="J2572" s="58" t="s">
        <v>231</v>
      </c>
      <c r="K2572" s="58" t="s">
        <v>231</v>
      </c>
      <c r="L2572" s="58" t="s">
        <v>43</v>
      </c>
      <c r="M2572" s="58" t="s">
        <v>44</v>
      </c>
      <c r="N2572" s="58" t="s">
        <v>150</v>
      </c>
      <c r="O2572" s="58" t="s">
        <v>42</v>
      </c>
      <c r="P2572" s="58" t="s">
        <v>388</v>
      </c>
      <c r="Q2572" s="58" t="s">
        <v>417</v>
      </c>
      <c r="R2572" s="58" t="s">
        <v>1494</v>
      </c>
      <c r="S2572" s="57">
        <v>201311</v>
      </c>
      <c r="T2572" s="58" t="s">
        <v>52</v>
      </c>
      <c r="U2572" s="59">
        <v>58775.53</v>
      </c>
      <c r="V2572" s="60">
        <v>58775.53</v>
      </c>
      <c r="W2572" s="58" t="s">
        <v>340</v>
      </c>
      <c r="X2572" s="58" t="s">
        <v>236</v>
      </c>
      <c r="Y2572" s="58" t="s">
        <v>1152</v>
      </c>
      <c r="Z2572" s="58" t="s">
        <v>48</v>
      </c>
      <c r="AA2572" s="58" t="s">
        <v>315</v>
      </c>
      <c r="AB2572" s="58" t="s">
        <v>42</v>
      </c>
      <c r="AC2572" s="58" t="s">
        <v>1445</v>
      </c>
      <c r="AD2572" s="58" t="s">
        <v>146</v>
      </c>
      <c r="AE2572" s="98" t="s">
        <v>1152</v>
      </c>
      <c r="AF2572" s="98" t="s">
        <v>391</v>
      </c>
    </row>
    <row r="2573" spans="1:32" x14ac:dyDescent="0.25">
      <c r="A2573" s="58" t="s">
        <v>35</v>
      </c>
      <c r="B2573" s="58" t="s">
        <v>36</v>
      </c>
      <c r="C2573" s="58" t="s">
        <v>37</v>
      </c>
      <c r="D2573" s="58" t="s">
        <v>121</v>
      </c>
      <c r="E2573" s="58" t="s">
        <v>215</v>
      </c>
      <c r="F2573" s="58" t="s">
        <v>216</v>
      </c>
      <c r="G2573" s="58" t="s">
        <v>124</v>
      </c>
      <c r="H2573" s="58" t="s">
        <v>124</v>
      </c>
      <c r="I2573" s="58" t="s">
        <v>42</v>
      </c>
      <c r="J2573" s="58" t="s">
        <v>231</v>
      </c>
      <c r="K2573" s="58" t="s">
        <v>231</v>
      </c>
      <c r="L2573" s="58" t="s">
        <v>43</v>
      </c>
      <c r="M2573" s="58" t="s">
        <v>44</v>
      </c>
      <c r="N2573" s="58" t="s">
        <v>150</v>
      </c>
      <c r="O2573" s="58" t="s">
        <v>42</v>
      </c>
      <c r="P2573" s="58" t="s">
        <v>392</v>
      </c>
      <c r="Q2573" s="58" t="s">
        <v>393</v>
      </c>
      <c r="R2573" s="58" t="s">
        <v>1446</v>
      </c>
      <c r="S2573" s="57">
        <v>201311</v>
      </c>
      <c r="T2573" s="58" t="s">
        <v>52</v>
      </c>
      <c r="U2573" s="57">
        <v>208.04</v>
      </c>
      <c r="V2573" s="60">
        <v>208.04</v>
      </c>
      <c r="W2573" s="58" t="s">
        <v>340</v>
      </c>
      <c r="X2573" s="58" t="s">
        <v>384</v>
      </c>
      <c r="Y2573" s="58" t="s">
        <v>1152</v>
      </c>
      <c r="Z2573" s="58" t="s">
        <v>48</v>
      </c>
      <c r="AA2573" s="58" t="s">
        <v>315</v>
      </c>
      <c r="AB2573" s="58" t="s">
        <v>42</v>
      </c>
      <c r="AC2573" s="58" t="s">
        <v>1445</v>
      </c>
      <c r="AD2573" s="58" t="s">
        <v>146</v>
      </c>
      <c r="AE2573" s="98" t="s">
        <v>1152</v>
      </c>
      <c r="AF2573" s="98" t="s">
        <v>396</v>
      </c>
    </row>
    <row r="2574" spans="1:32" x14ac:dyDescent="0.25">
      <c r="A2574" s="58" t="s">
        <v>35</v>
      </c>
      <c r="B2574" s="58" t="s">
        <v>36</v>
      </c>
      <c r="C2574" s="58" t="s">
        <v>37</v>
      </c>
      <c r="D2574" s="58" t="s">
        <v>121</v>
      </c>
      <c r="E2574" s="58" t="s">
        <v>122</v>
      </c>
      <c r="F2574" s="58" t="s">
        <v>123</v>
      </c>
      <c r="G2574" s="58" t="s">
        <v>124</v>
      </c>
      <c r="H2574" s="58" t="s">
        <v>124</v>
      </c>
      <c r="I2574" s="58" t="s">
        <v>42</v>
      </c>
      <c r="J2574" s="58" t="s">
        <v>298</v>
      </c>
      <c r="K2574" s="58" t="s">
        <v>298</v>
      </c>
      <c r="L2574" s="58" t="s">
        <v>43</v>
      </c>
      <c r="M2574" s="58" t="s">
        <v>44</v>
      </c>
      <c r="N2574" s="58" t="s">
        <v>150</v>
      </c>
      <c r="O2574" s="58" t="s">
        <v>42</v>
      </c>
      <c r="P2574" s="58" t="s">
        <v>690</v>
      </c>
      <c r="Q2574" s="58" t="s">
        <v>691</v>
      </c>
      <c r="R2574" s="58" t="s">
        <v>1495</v>
      </c>
      <c r="S2574" s="57">
        <v>201311</v>
      </c>
      <c r="T2574" s="58" t="s">
        <v>52</v>
      </c>
      <c r="U2574" s="67">
        <v>3960</v>
      </c>
      <c r="V2574" s="60">
        <v>3960</v>
      </c>
      <c r="W2574" s="58" t="s">
        <v>340</v>
      </c>
      <c r="X2574" s="58" t="s">
        <v>693</v>
      </c>
      <c r="Y2574" s="58" t="s">
        <v>1152</v>
      </c>
      <c r="Z2574" s="58" t="s">
        <v>48</v>
      </c>
      <c r="AA2574" s="58" t="s">
        <v>315</v>
      </c>
      <c r="AB2574" s="58" t="s">
        <v>42</v>
      </c>
      <c r="AC2574" s="58" t="s">
        <v>1445</v>
      </c>
      <c r="AD2574" s="58" t="s">
        <v>146</v>
      </c>
      <c r="AE2574" s="98" t="s">
        <v>1152</v>
      </c>
      <c r="AF2574" s="98" t="s">
        <v>694</v>
      </c>
    </row>
    <row r="2575" spans="1:32" x14ac:dyDescent="0.25">
      <c r="A2575" s="58" t="s">
        <v>35</v>
      </c>
      <c r="B2575" s="58" t="s">
        <v>36</v>
      </c>
      <c r="C2575" s="58" t="s">
        <v>37</v>
      </c>
      <c r="D2575" s="58" t="s">
        <v>121</v>
      </c>
      <c r="E2575" s="58" t="s">
        <v>122</v>
      </c>
      <c r="F2575" s="58" t="s">
        <v>123</v>
      </c>
      <c r="G2575" s="58" t="s">
        <v>124</v>
      </c>
      <c r="H2575" s="58" t="s">
        <v>124</v>
      </c>
      <c r="I2575" s="58" t="s">
        <v>42</v>
      </c>
      <c r="J2575" s="58" t="s">
        <v>298</v>
      </c>
      <c r="K2575" s="58" t="s">
        <v>298</v>
      </c>
      <c r="L2575" s="58" t="s">
        <v>43</v>
      </c>
      <c r="M2575" s="58" t="s">
        <v>44</v>
      </c>
      <c r="N2575" s="58" t="s">
        <v>150</v>
      </c>
      <c r="O2575" s="58" t="s">
        <v>42</v>
      </c>
      <c r="P2575" s="58" t="s">
        <v>690</v>
      </c>
      <c r="Q2575" s="58" t="s">
        <v>691</v>
      </c>
      <c r="R2575" s="58" t="s">
        <v>1496</v>
      </c>
      <c r="S2575" s="57">
        <v>201311</v>
      </c>
      <c r="T2575" s="58" t="s">
        <v>52</v>
      </c>
      <c r="U2575" s="59">
        <v>5445</v>
      </c>
      <c r="V2575" s="60">
        <v>5445</v>
      </c>
      <c r="W2575" s="58" t="s">
        <v>340</v>
      </c>
      <c r="X2575" s="58" t="s">
        <v>693</v>
      </c>
      <c r="Y2575" s="58" t="s">
        <v>1152</v>
      </c>
      <c r="Z2575" s="58" t="s">
        <v>48</v>
      </c>
      <c r="AA2575" s="58" t="s">
        <v>315</v>
      </c>
      <c r="AB2575" s="58" t="s">
        <v>42</v>
      </c>
      <c r="AC2575" s="58" t="s">
        <v>1445</v>
      </c>
      <c r="AD2575" s="58" t="s">
        <v>146</v>
      </c>
      <c r="AE2575" s="98" t="s">
        <v>1152</v>
      </c>
      <c r="AF2575" s="98" t="s">
        <v>694</v>
      </c>
    </row>
    <row r="2576" spans="1:32" x14ac:dyDescent="0.25">
      <c r="A2576" s="58" t="s">
        <v>35</v>
      </c>
      <c r="B2576" s="58" t="s">
        <v>36</v>
      </c>
      <c r="C2576" s="58" t="s">
        <v>37</v>
      </c>
      <c r="D2576" s="58" t="s">
        <v>121</v>
      </c>
      <c r="E2576" s="58" t="s">
        <v>122</v>
      </c>
      <c r="F2576" s="58" t="s">
        <v>123</v>
      </c>
      <c r="G2576" s="58" t="s">
        <v>124</v>
      </c>
      <c r="H2576" s="58" t="s">
        <v>124</v>
      </c>
      <c r="I2576" s="58" t="s">
        <v>42</v>
      </c>
      <c r="J2576" s="58" t="s">
        <v>182</v>
      </c>
      <c r="K2576" s="58" t="s">
        <v>182</v>
      </c>
      <c r="L2576" s="58" t="s">
        <v>43</v>
      </c>
      <c r="M2576" s="58" t="s">
        <v>44</v>
      </c>
      <c r="N2576" s="58" t="s">
        <v>180</v>
      </c>
      <c r="O2576" s="58" t="s">
        <v>1504</v>
      </c>
      <c r="P2576" s="58" t="s">
        <v>1152</v>
      </c>
      <c r="Q2576" s="58" t="s">
        <v>645</v>
      </c>
      <c r="R2576" s="58" t="s">
        <v>1152</v>
      </c>
      <c r="S2576" s="57">
        <v>201311</v>
      </c>
      <c r="T2576" s="58" t="s">
        <v>52</v>
      </c>
      <c r="U2576" s="57">
        <v>0</v>
      </c>
      <c r="V2576" s="60">
        <v>2211.48</v>
      </c>
      <c r="W2576" s="58" t="s">
        <v>1152</v>
      </c>
      <c r="X2576" s="58" t="s">
        <v>1152</v>
      </c>
      <c r="Y2576" s="58" t="s">
        <v>1152</v>
      </c>
      <c r="Z2576" s="58" t="s">
        <v>48</v>
      </c>
      <c r="AA2576" s="58" t="s">
        <v>646</v>
      </c>
      <c r="AB2576" s="58" t="s">
        <v>42</v>
      </c>
      <c r="AC2576" s="58" t="s">
        <v>1505</v>
      </c>
      <c r="AD2576" s="58" t="s">
        <v>648</v>
      </c>
      <c r="AE2576" s="98" t="s">
        <v>1152</v>
      </c>
      <c r="AF2576" s="98" t="s">
        <v>1152</v>
      </c>
    </row>
    <row r="2577" spans="1:32" x14ac:dyDescent="0.25">
      <c r="A2577" s="58" t="s">
        <v>35</v>
      </c>
      <c r="B2577" s="58" t="s">
        <v>36</v>
      </c>
      <c r="C2577" s="58" t="s">
        <v>37</v>
      </c>
      <c r="D2577" s="58" t="s">
        <v>121</v>
      </c>
      <c r="E2577" s="58" t="s">
        <v>122</v>
      </c>
      <c r="F2577" s="58" t="s">
        <v>123</v>
      </c>
      <c r="G2577" s="58" t="s">
        <v>124</v>
      </c>
      <c r="H2577" s="58" t="s">
        <v>124</v>
      </c>
      <c r="I2577" s="58" t="s">
        <v>42</v>
      </c>
      <c r="J2577" s="58" t="s">
        <v>182</v>
      </c>
      <c r="K2577" s="58" t="s">
        <v>182</v>
      </c>
      <c r="L2577" s="58" t="s">
        <v>43</v>
      </c>
      <c r="M2577" s="58" t="s">
        <v>44</v>
      </c>
      <c r="N2577" s="58" t="s">
        <v>180</v>
      </c>
      <c r="O2577" s="58" t="s">
        <v>1506</v>
      </c>
      <c r="P2577" s="58" t="s">
        <v>1152</v>
      </c>
      <c r="Q2577" s="58" t="s">
        <v>645</v>
      </c>
      <c r="R2577" s="58" t="s">
        <v>1152</v>
      </c>
      <c r="S2577" s="57">
        <v>201311</v>
      </c>
      <c r="T2577" s="58" t="s">
        <v>52</v>
      </c>
      <c r="U2577" s="57">
        <v>0</v>
      </c>
      <c r="V2577" s="60">
        <v>1349.34</v>
      </c>
      <c r="W2577" s="58" t="s">
        <v>1152</v>
      </c>
      <c r="X2577" s="58" t="s">
        <v>1152</v>
      </c>
      <c r="Y2577" s="58" t="s">
        <v>1152</v>
      </c>
      <c r="Z2577" s="58" t="s">
        <v>48</v>
      </c>
      <c r="AA2577" s="58" t="s">
        <v>646</v>
      </c>
      <c r="AB2577" s="58" t="s">
        <v>42</v>
      </c>
      <c r="AC2577" s="58" t="s">
        <v>1505</v>
      </c>
      <c r="AD2577" s="58" t="s">
        <v>648</v>
      </c>
      <c r="AE2577" s="98" t="s">
        <v>1152</v>
      </c>
      <c r="AF2577" s="98" t="s">
        <v>1152</v>
      </c>
    </row>
    <row r="2578" spans="1:32" x14ac:dyDescent="0.25">
      <c r="A2578" s="58" t="s">
        <v>35</v>
      </c>
      <c r="B2578" s="58" t="s">
        <v>36</v>
      </c>
      <c r="C2578" s="58" t="s">
        <v>37</v>
      </c>
      <c r="D2578" s="58" t="s">
        <v>121</v>
      </c>
      <c r="E2578" s="58" t="s">
        <v>122</v>
      </c>
      <c r="F2578" s="58" t="s">
        <v>123</v>
      </c>
      <c r="G2578" s="58" t="s">
        <v>124</v>
      </c>
      <c r="H2578" s="58" t="s">
        <v>124</v>
      </c>
      <c r="I2578" s="58" t="s">
        <v>42</v>
      </c>
      <c r="J2578" s="58" t="s">
        <v>182</v>
      </c>
      <c r="K2578" s="58" t="s">
        <v>182</v>
      </c>
      <c r="L2578" s="58" t="s">
        <v>43</v>
      </c>
      <c r="M2578" s="58" t="s">
        <v>44</v>
      </c>
      <c r="N2578" s="58" t="s">
        <v>180</v>
      </c>
      <c r="O2578" s="58" t="s">
        <v>1507</v>
      </c>
      <c r="P2578" s="58" t="s">
        <v>1152</v>
      </c>
      <c r="Q2578" s="58" t="s">
        <v>645</v>
      </c>
      <c r="R2578" s="58" t="s">
        <v>1152</v>
      </c>
      <c r="S2578" s="57">
        <v>201311</v>
      </c>
      <c r="T2578" s="58" t="s">
        <v>52</v>
      </c>
      <c r="U2578" s="57">
        <v>0</v>
      </c>
      <c r="V2578" s="60">
        <v>377.46</v>
      </c>
      <c r="W2578" s="58" t="s">
        <v>1152</v>
      </c>
      <c r="X2578" s="58" t="s">
        <v>1152</v>
      </c>
      <c r="Y2578" s="58" t="s">
        <v>1152</v>
      </c>
      <c r="Z2578" s="58" t="s">
        <v>48</v>
      </c>
      <c r="AA2578" s="58" t="s">
        <v>646</v>
      </c>
      <c r="AB2578" s="58" t="s">
        <v>42</v>
      </c>
      <c r="AC2578" s="58" t="s">
        <v>1505</v>
      </c>
      <c r="AD2578" s="58" t="s">
        <v>648</v>
      </c>
      <c r="AE2578" s="98" t="s">
        <v>1152</v>
      </c>
      <c r="AF2578" s="98" t="s">
        <v>1152</v>
      </c>
    </row>
    <row r="2579" spans="1:32" x14ac:dyDescent="0.25">
      <c r="A2579" s="58" t="s">
        <v>35</v>
      </c>
      <c r="B2579" s="58" t="s">
        <v>36</v>
      </c>
      <c r="C2579" s="58" t="s">
        <v>37</v>
      </c>
      <c r="D2579" s="58" t="s">
        <v>121</v>
      </c>
      <c r="E2579" s="58" t="s">
        <v>122</v>
      </c>
      <c r="F2579" s="58" t="s">
        <v>123</v>
      </c>
      <c r="G2579" s="58" t="s">
        <v>124</v>
      </c>
      <c r="H2579" s="58" t="s">
        <v>124</v>
      </c>
      <c r="I2579" s="58" t="s">
        <v>42</v>
      </c>
      <c r="J2579" s="58" t="s">
        <v>182</v>
      </c>
      <c r="K2579" s="58" t="s">
        <v>182</v>
      </c>
      <c r="L2579" s="58" t="s">
        <v>43</v>
      </c>
      <c r="M2579" s="58" t="s">
        <v>44</v>
      </c>
      <c r="N2579" s="58" t="s">
        <v>180</v>
      </c>
      <c r="O2579" s="58" t="s">
        <v>1508</v>
      </c>
      <c r="P2579" s="58" t="s">
        <v>1152</v>
      </c>
      <c r="Q2579" s="58" t="s">
        <v>645</v>
      </c>
      <c r="R2579" s="58" t="s">
        <v>1152</v>
      </c>
      <c r="S2579" s="57">
        <v>201311</v>
      </c>
      <c r="T2579" s="58" t="s">
        <v>52</v>
      </c>
      <c r="U2579" s="57">
        <v>0</v>
      </c>
      <c r="V2579" s="60">
        <v>224.52</v>
      </c>
      <c r="W2579" s="58" t="s">
        <v>1152</v>
      </c>
      <c r="X2579" s="58" t="s">
        <v>1152</v>
      </c>
      <c r="Y2579" s="58" t="s">
        <v>1152</v>
      </c>
      <c r="Z2579" s="58" t="s">
        <v>48</v>
      </c>
      <c r="AA2579" s="58" t="s">
        <v>646</v>
      </c>
      <c r="AB2579" s="58" t="s">
        <v>42</v>
      </c>
      <c r="AC2579" s="58" t="s">
        <v>1505</v>
      </c>
      <c r="AD2579" s="58" t="s">
        <v>648</v>
      </c>
      <c r="AE2579" s="98" t="s">
        <v>1152</v>
      </c>
      <c r="AF2579" s="98" t="s">
        <v>1152</v>
      </c>
    </row>
    <row r="2580" spans="1:32" x14ac:dyDescent="0.25">
      <c r="A2580" s="58" t="s">
        <v>35</v>
      </c>
      <c r="B2580" s="58" t="s">
        <v>36</v>
      </c>
      <c r="C2580" s="58" t="s">
        <v>37</v>
      </c>
      <c r="D2580" s="58" t="s">
        <v>121</v>
      </c>
      <c r="E2580" s="58" t="s">
        <v>122</v>
      </c>
      <c r="F2580" s="58" t="s">
        <v>123</v>
      </c>
      <c r="G2580" s="58" t="s">
        <v>124</v>
      </c>
      <c r="H2580" s="58" t="s">
        <v>124</v>
      </c>
      <c r="I2580" s="58" t="s">
        <v>42</v>
      </c>
      <c r="J2580" s="58" t="s">
        <v>182</v>
      </c>
      <c r="K2580" s="58" t="s">
        <v>182</v>
      </c>
      <c r="L2580" s="58" t="s">
        <v>43</v>
      </c>
      <c r="M2580" s="58" t="s">
        <v>44</v>
      </c>
      <c r="N2580" s="58" t="s">
        <v>180</v>
      </c>
      <c r="O2580" s="58" t="s">
        <v>1509</v>
      </c>
      <c r="P2580" s="58" t="s">
        <v>1152</v>
      </c>
      <c r="Q2580" s="58" t="s">
        <v>645</v>
      </c>
      <c r="R2580" s="58" t="s">
        <v>1152</v>
      </c>
      <c r="S2580" s="57">
        <v>201311</v>
      </c>
      <c r="T2580" s="58" t="s">
        <v>52</v>
      </c>
      <c r="U2580" s="57">
        <v>0</v>
      </c>
      <c r="V2580" s="60">
        <v>2496.7199999999998</v>
      </c>
      <c r="W2580" s="58" t="s">
        <v>1152</v>
      </c>
      <c r="X2580" s="58" t="s">
        <v>1152</v>
      </c>
      <c r="Y2580" s="58" t="s">
        <v>1152</v>
      </c>
      <c r="Z2580" s="58" t="s">
        <v>48</v>
      </c>
      <c r="AA2580" s="58" t="s">
        <v>646</v>
      </c>
      <c r="AB2580" s="58" t="s">
        <v>42</v>
      </c>
      <c r="AC2580" s="58" t="s">
        <v>1505</v>
      </c>
      <c r="AD2580" s="58" t="s">
        <v>648</v>
      </c>
      <c r="AE2580" s="98" t="s">
        <v>1152</v>
      </c>
      <c r="AF2580" s="98" t="s">
        <v>1152</v>
      </c>
    </row>
    <row r="2581" spans="1:32" x14ac:dyDescent="0.25">
      <c r="A2581" s="58" t="s">
        <v>35</v>
      </c>
      <c r="B2581" s="58" t="s">
        <v>36</v>
      </c>
      <c r="C2581" s="58" t="s">
        <v>37</v>
      </c>
      <c r="D2581" s="58" t="s">
        <v>121</v>
      </c>
      <c r="E2581" s="58" t="s">
        <v>122</v>
      </c>
      <c r="F2581" s="58" t="s">
        <v>123</v>
      </c>
      <c r="G2581" s="58" t="s">
        <v>124</v>
      </c>
      <c r="H2581" s="58" t="s">
        <v>124</v>
      </c>
      <c r="I2581" s="58" t="s">
        <v>42</v>
      </c>
      <c r="J2581" s="58" t="s">
        <v>182</v>
      </c>
      <c r="K2581" s="58" t="s">
        <v>182</v>
      </c>
      <c r="L2581" s="58" t="s">
        <v>43</v>
      </c>
      <c r="M2581" s="58" t="s">
        <v>44</v>
      </c>
      <c r="N2581" s="58" t="s">
        <v>180</v>
      </c>
      <c r="O2581" s="58" t="s">
        <v>1510</v>
      </c>
      <c r="P2581" s="58" t="s">
        <v>1152</v>
      </c>
      <c r="Q2581" s="58" t="s">
        <v>645</v>
      </c>
      <c r="R2581" s="58" t="s">
        <v>1152</v>
      </c>
      <c r="S2581" s="57">
        <v>201311</v>
      </c>
      <c r="T2581" s="58" t="s">
        <v>52</v>
      </c>
      <c r="U2581" s="57">
        <v>0</v>
      </c>
      <c r="V2581" s="60">
        <v>45319.26</v>
      </c>
      <c r="W2581" s="58" t="s">
        <v>1152</v>
      </c>
      <c r="X2581" s="58" t="s">
        <v>1152</v>
      </c>
      <c r="Y2581" s="58" t="s">
        <v>1152</v>
      </c>
      <c r="Z2581" s="58" t="s">
        <v>48</v>
      </c>
      <c r="AA2581" s="58" t="s">
        <v>646</v>
      </c>
      <c r="AB2581" s="58" t="s">
        <v>42</v>
      </c>
      <c r="AC2581" s="58" t="s">
        <v>1505</v>
      </c>
      <c r="AD2581" s="58" t="s">
        <v>648</v>
      </c>
      <c r="AE2581" s="98" t="s">
        <v>1152</v>
      </c>
      <c r="AF2581" s="98" t="s">
        <v>1152</v>
      </c>
    </row>
    <row r="2582" spans="1:32" x14ac:dyDescent="0.25">
      <c r="A2582" s="58" t="s">
        <v>35</v>
      </c>
      <c r="B2582" s="58" t="s">
        <v>36</v>
      </c>
      <c r="C2582" s="58" t="s">
        <v>37</v>
      </c>
      <c r="D2582" s="58" t="s">
        <v>121</v>
      </c>
      <c r="E2582" s="58" t="s">
        <v>122</v>
      </c>
      <c r="F2582" s="58" t="s">
        <v>123</v>
      </c>
      <c r="G2582" s="58" t="s">
        <v>124</v>
      </c>
      <c r="H2582" s="58" t="s">
        <v>124</v>
      </c>
      <c r="I2582" s="58" t="s">
        <v>42</v>
      </c>
      <c r="J2582" s="58" t="s">
        <v>182</v>
      </c>
      <c r="K2582" s="58" t="s">
        <v>182</v>
      </c>
      <c r="L2582" s="58" t="s">
        <v>43</v>
      </c>
      <c r="M2582" s="58" t="s">
        <v>44</v>
      </c>
      <c r="N2582" s="58" t="s">
        <v>180</v>
      </c>
      <c r="O2582" s="58" t="s">
        <v>1511</v>
      </c>
      <c r="P2582" s="58" t="s">
        <v>1152</v>
      </c>
      <c r="Q2582" s="58" t="s">
        <v>645</v>
      </c>
      <c r="R2582" s="58" t="s">
        <v>1152</v>
      </c>
      <c r="S2582" s="57">
        <v>201311</v>
      </c>
      <c r="T2582" s="58" t="s">
        <v>52</v>
      </c>
      <c r="U2582" s="57">
        <v>0</v>
      </c>
      <c r="V2582" s="60">
        <v>296.94</v>
      </c>
      <c r="W2582" s="58" t="s">
        <v>1152</v>
      </c>
      <c r="X2582" s="58" t="s">
        <v>1152</v>
      </c>
      <c r="Y2582" s="58" t="s">
        <v>1152</v>
      </c>
      <c r="Z2582" s="58" t="s">
        <v>48</v>
      </c>
      <c r="AA2582" s="58" t="s">
        <v>646</v>
      </c>
      <c r="AB2582" s="58" t="s">
        <v>42</v>
      </c>
      <c r="AC2582" s="58" t="s">
        <v>1505</v>
      </c>
      <c r="AD2582" s="58" t="s">
        <v>648</v>
      </c>
      <c r="AE2582" s="98" t="s">
        <v>1152</v>
      </c>
      <c r="AF2582" s="98" t="s">
        <v>1152</v>
      </c>
    </row>
    <row r="2583" spans="1:32" x14ac:dyDescent="0.25">
      <c r="A2583" s="58" t="s">
        <v>35</v>
      </c>
      <c r="B2583" s="58" t="s">
        <v>36</v>
      </c>
      <c r="C2583" s="58" t="s">
        <v>37</v>
      </c>
      <c r="D2583" s="58" t="s">
        <v>121</v>
      </c>
      <c r="E2583" s="58" t="s">
        <v>122</v>
      </c>
      <c r="F2583" s="58" t="s">
        <v>123</v>
      </c>
      <c r="G2583" s="58" t="s">
        <v>124</v>
      </c>
      <c r="H2583" s="58" t="s">
        <v>124</v>
      </c>
      <c r="I2583" s="58" t="s">
        <v>42</v>
      </c>
      <c r="J2583" s="58" t="s">
        <v>174</v>
      </c>
      <c r="K2583" s="58" t="s">
        <v>174</v>
      </c>
      <c r="L2583" s="58" t="s">
        <v>43</v>
      </c>
      <c r="M2583" s="58" t="s">
        <v>44</v>
      </c>
      <c r="N2583" s="58" t="s">
        <v>180</v>
      </c>
      <c r="O2583" s="58" t="s">
        <v>1145</v>
      </c>
      <c r="P2583" s="58" t="s">
        <v>1152</v>
      </c>
      <c r="Q2583" s="58" t="s">
        <v>645</v>
      </c>
      <c r="R2583" s="58" t="s">
        <v>1152</v>
      </c>
      <c r="S2583" s="57">
        <v>201311</v>
      </c>
      <c r="T2583" s="58" t="s">
        <v>52</v>
      </c>
      <c r="U2583" s="57">
        <v>0</v>
      </c>
      <c r="V2583" s="60">
        <v>5467</v>
      </c>
      <c r="W2583" s="58" t="s">
        <v>1152</v>
      </c>
      <c r="X2583" s="58" t="s">
        <v>1152</v>
      </c>
      <c r="Y2583" s="58" t="s">
        <v>1152</v>
      </c>
      <c r="Z2583" s="58" t="s">
        <v>48</v>
      </c>
      <c r="AA2583" s="58" t="s">
        <v>646</v>
      </c>
      <c r="AB2583" s="58" t="s">
        <v>42</v>
      </c>
      <c r="AC2583" s="58" t="s">
        <v>1505</v>
      </c>
      <c r="AD2583" s="58" t="s">
        <v>648</v>
      </c>
      <c r="AE2583" s="98" t="s">
        <v>1152</v>
      </c>
      <c r="AF2583" s="98" t="s">
        <v>1152</v>
      </c>
    </row>
    <row r="2584" spans="1:32" x14ac:dyDescent="0.25">
      <c r="A2584" s="58" t="s">
        <v>35</v>
      </c>
      <c r="B2584" s="58" t="s">
        <v>36</v>
      </c>
      <c r="C2584" s="58" t="s">
        <v>37</v>
      </c>
      <c r="D2584" s="58" t="s">
        <v>121</v>
      </c>
      <c r="E2584" s="58" t="s">
        <v>122</v>
      </c>
      <c r="F2584" s="58" t="s">
        <v>123</v>
      </c>
      <c r="G2584" s="58" t="s">
        <v>124</v>
      </c>
      <c r="H2584" s="58" t="s">
        <v>124</v>
      </c>
      <c r="I2584" s="58" t="s">
        <v>42</v>
      </c>
      <c r="J2584" s="58" t="s">
        <v>174</v>
      </c>
      <c r="K2584" s="58" t="s">
        <v>174</v>
      </c>
      <c r="L2584" s="58" t="s">
        <v>43</v>
      </c>
      <c r="M2584" s="58" t="s">
        <v>44</v>
      </c>
      <c r="N2584" s="58" t="s">
        <v>180</v>
      </c>
      <c r="O2584" s="58" t="s">
        <v>1527</v>
      </c>
      <c r="P2584" s="58" t="s">
        <v>1152</v>
      </c>
      <c r="Q2584" s="58" t="s">
        <v>645</v>
      </c>
      <c r="R2584" s="58" t="s">
        <v>1152</v>
      </c>
      <c r="S2584" s="57">
        <v>201311</v>
      </c>
      <c r="T2584" s="58" t="s">
        <v>52</v>
      </c>
      <c r="U2584" s="57">
        <v>0</v>
      </c>
      <c r="V2584" s="60">
        <v>2160</v>
      </c>
      <c r="W2584" s="58" t="s">
        <v>1152</v>
      </c>
      <c r="X2584" s="58" t="s">
        <v>1152</v>
      </c>
      <c r="Y2584" s="58" t="s">
        <v>1152</v>
      </c>
      <c r="Z2584" s="58" t="s">
        <v>48</v>
      </c>
      <c r="AA2584" s="58" t="s">
        <v>646</v>
      </c>
      <c r="AB2584" s="58" t="s">
        <v>42</v>
      </c>
      <c r="AC2584" s="58" t="s">
        <v>1505</v>
      </c>
      <c r="AD2584" s="58" t="s">
        <v>648</v>
      </c>
      <c r="AE2584" s="98" t="s">
        <v>1152</v>
      </c>
      <c r="AF2584" s="98" t="s">
        <v>1152</v>
      </c>
    </row>
    <row r="2585" spans="1:32" x14ac:dyDescent="0.25">
      <c r="A2585" s="58" t="s">
        <v>35</v>
      </c>
      <c r="B2585" s="58" t="s">
        <v>36</v>
      </c>
      <c r="C2585" s="58" t="s">
        <v>37</v>
      </c>
      <c r="D2585" s="58" t="s">
        <v>121</v>
      </c>
      <c r="E2585" s="58" t="s">
        <v>122</v>
      </c>
      <c r="F2585" s="58" t="s">
        <v>123</v>
      </c>
      <c r="G2585" s="58" t="s">
        <v>124</v>
      </c>
      <c r="H2585" s="58" t="s">
        <v>124</v>
      </c>
      <c r="I2585" s="58" t="s">
        <v>42</v>
      </c>
      <c r="J2585" s="58" t="s">
        <v>174</v>
      </c>
      <c r="K2585" s="58" t="s">
        <v>174</v>
      </c>
      <c r="L2585" s="58" t="s">
        <v>43</v>
      </c>
      <c r="M2585" s="58" t="s">
        <v>44</v>
      </c>
      <c r="N2585" s="58" t="s">
        <v>180</v>
      </c>
      <c r="O2585" s="58" t="s">
        <v>1507</v>
      </c>
      <c r="P2585" s="58" t="s">
        <v>1152</v>
      </c>
      <c r="Q2585" s="58" t="s">
        <v>645</v>
      </c>
      <c r="R2585" s="58" t="s">
        <v>1152</v>
      </c>
      <c r="S2585" s="57">
        <v>201311</v>
      </c>
      <c r="T2585" s="58" t="s">
        <v>52</v>
      </c>
      <c r="U2585" s="57">
        <v>0</v>
      </c>
      <c r="V2585" s="60">
        <v>12</v>
      </c>
      <c r="W2585" s="58" t="s">
        <v>1152</v>
      </c>
      <c r="X2585" s="58" t="s">
        <v>1152</v>
      </c>
      <c r="Y2585" s="58" t="s">
        <v>1152</v>
      </c>
      <c r="Z2585" s="58" t="s">
        <v>48</v>
      </c>
      <c r="AA2585" s="58" t="s">
        <v>646</v>
      </c>
      <c r="AB2585" s="58" t="s">
        <v>42</v>
      </c>
      <c r="AC2585" s="58" t="s">
        <v>1505</v>
      </c>
      <c r="AD2585" s="58" t="s">
        <v>648</v>
      </c>
      <c r="AE2585" s="98" t="s">
        <v>1152</v>
      </c>
      <c r="AF2585" s="98" t="s">
        <v>1152</v>
      </c>
    </row>
    <row r="2586" spans="1:32" x14ac:dyDescent="0.25">
      <c r="A2586" s="58" t="s">
        <v>35</v>
      </c>
      <c r="B2586" s="58" t="s">
        <v>36</v>
      </c>
      <c r="C2586" s="58" t="s">
        <v>37</v>
      </c>
      <c r="D2586" s="58" t="s">
        <v>121</v>
      </c>
      <c r="E2586" s="58" t="s">
        <v>122</v>
      </c>
      <c r="F2586" s="58" t="s">
        <v>123</v>
      </c>
      <c r="G2586" s="58" t="s">
        <v>124</v>
      </c>
      <c r="H2586" s="58" t="s">
        <v>124</v>
      </c>
      <c r="I2586" s="58" t="s">
        <v>42</v>
      </c>
      <c r="J2586" s="58" t="s">
        <v>174</v>
      </c>
      <c r="K2586" s="58" t="s">
        <v>174</v>
      </c>
      <c r="L2586" s="58" t="s">
        <v>43</v>
      </c>
      <c r="M2586" s="58" t="s">
        <v>44</v>
      </c>
      <c r="N2586" s="58" t="s">
        <v>180</v>
      </c>
      <c r="O2586" s="58" t="s">
        <v>1528</v>
      </c>
      <c r="P2586" s="58" t="s">
        <v>1152</v>
      </c>
      <c r="Q2586" s="58" t="s">
        <v>645</v>
      </c>
      <c r="R2586" s="58" t="s">
        <v>1152</v>
      </c>
      <c r="S2586" s="57">
        <v>201311</v>
      </c>
      <c r="T2586" s="58" t="s">
        <v>52</v>
      </c>
      <c r="U2586" s="57">
        <v>0</v>
      </c>
      <c r="V2586" s="60">
        <v>176</v>
      </c>
      <c r="W2586" s="58" t="s">
        <v>1152</v>
      </c>
      <c r="X2586" s="58" t="s">
        <v>1152</v>
      </c>
      <c r="Y2586" s="58" t="s">
        <v>1152</v>
      </c>
      <c r="Z2586" s="58" t="s">
        <v>48</v>
      </c>
      <c r="AA2586" s="58" t="s">
        <v>646</v>
      </c>
      <c r="AB2586" s="58" t="s">
        <v>42</v>
      </c>
      <c r="AC2586" s="58" t="s">
        <v>1505</v>
      </c>
      <c r="AD2586" s="58" t="s">
        <v>648</v>
      </c>
      <c r="AE2586" s="98" t="s">
        <v>1152</v>
      </c>
      <c r="AF2586" s="98" t="s">
        <v>1152</v>
      </c>
    </row>
    <row r="2587" spans="1:32" x14ac:dyDescent="0.25">
      <c r="A2587" s="58" t="s">
        <v>35</v>
      </c>
      <c r="B2587" s="58" t="s">
        <v>36</v>
      </c>
      <c r="C2587" s="58" t="s">
        <v>37</v>
      </c>
      <c r="D2587" s="58" t="s">
        <v>121</v>
      </c>
      <c r="E2587" s="58" t="s">
        <v>122</v>
      </c>
      <c r="F2587" s="58" t="s">
        <v>123</v>
      </c>
      <c r="G2587" s="58" t="s">
        <v>124</v>
      </c>
      <c r="H2587" s="58" t="s">
        <v>124</v>
      </c>
      <c r="I2587" s="58" t="s">
        <v>42</v>
      </c>
      <c r="J2587" s="58" t="s">
        <v>174</v>
      </c>
      <c r="K2587" s="58" t="s">
        <v>174</v>
      </c>
      <c r="L2587" s="58" t="s">
        <v>43</v>
      </c>
      <c r="M2587" s="58" t="s">
        <v>44</v>
      </c>
      <c r="N2587" s="58" t="s">
        <v>180</v>
      </c>
      <c r="O2587" s="58" t="s">
        <v>1532</v>
      </c>
      <c r="P2587" s="58" t="s">
        <v>1152</v>
      </c>
      <c r="Q2587" s="58" t="s">
        <v>645</v>
      </c>
      <c r="R2587" s="58" t="s">
        <v>1152</v>
      </c>
      <c r="S2587" s="57">
        <v>201311</v>
      </c>
      <c r="T2587" s="58" t="s">
        <v>52</v>
      </c>
      <c r="U2587" s="57">
        <v>0</v>
      </c>
      <c r="V2587" s="60">
        <v>198</v>
      </c>
      <c r="W2587" s="58" t="s">
        <v>1152</v>
      </c>
      <c r="X2587" s="58" t="s">
        <v>1152</v>
      </c>
      <c r="Y2587" s="58" t="s">
        <v>1152</v>
      </c>
      <c r="Z2587" s="58" t="s">
        <v>48</v>
      </c>
      <c r="AA2587" s="58" t="s">
        <v>646</v>
      </c>
      <c r="AB2587" s="58" t="s">
        <v>42</v>
      </c>
      <c r="AC2587" s="58" t="s">
        <v>1505</v>
      </c>
      <c r="AD2587" s="58" t="s">
        <v>648</v>
      </c>
      <c r="AE2587" s="98" t="s">
        <v>1152</v>
      </c>
      <c r="AF2587" s="98" t="s">
        <v>1152</v>
      </c>
    </row>
    <row r="2588" spans="1:32" x14ac:dyDescent="0.25">
      <c r="A2588" s="58" t="s">
        <v>35</v>
      </c>
      <c r="B2588" s="58" t="s">
        <v>36</v>
      </c>
      <c r="C2588" s="58" t="s">
        <v>37</v>
      </c>
      <c r="D2588" s="58" t="s">
        <v>121</v>
      </c>
      <c r="E2588" s="58" t="s">
        <v>122</v>
      </c>
      <c r="F2588" s="58" t="s">
        <v>123</v>
      </c>
      <c r="G2588" s="58" t="s">
        <v>124</v>
      </c>
      <c r="H2588" s="58" t="s">
        <v>124</v>
      </c>
      <c r="I2588" s="58" t="s">
        <v>42</v>
      </c>
      <c r="J2588" s="58" t="s">
        <v>174</v>
      </c>
      <c r="K2588" s="58" t="s">
        <v>174</v>
      </c>
      <c r="L2588" s="58" t="s">
        <v>43</v>
      </c>
      <c r="M2588" s="58" t="s">
        <v>44</v>
      </c>
      <c r="N2588" s="58" t="s">
        <v>180</v>
      </c>
      <c r="O2588" s="58" t="s">
        <v>1529</v>
      </c>
      <c r="P2588" s="58" t="s">
        <v>1152</v>
      </c>
      <c r="Q2588" s="58" t="s">
        <v>645</v>
      </c>
      <c r="R2588" s="58" t="s">
        <v>1152</v>
      </c>
      <c r="S2588" s="57">
        <v>201311</v>
      </c>
      <c r="T2588" s="58" t="s">
        <v>52</v>
      </c>
      <c r="U2588" s="57">
        <v>0</v>
      </c>
      <c r="V2588" s="60">
        <v>528</v>
      </c>
      <c r="W2588" s="58" t="s">
        <v>1152</v>
      </c>
      <c r="X2588" s="58" t="s">
        <v>1152</v>
      </c>
      <c r="Y2588" s="58" t="s">
        <v>1152</v>
      </c>
      <c r="Z2588" s="58" t="s">
        <v>48</v>
      </c>
      <c r="AA2588" s="58" t="s">
        <v>646</v>
      </c>
      <c r="AB2588" s="58" t="s">
        <v>42</v>
      </c>
      <c r="AC2588" s="58" t="s">
        <v>1505</v>
      </c>
      <c r="AD2588" s="58" t="s">
        <v>648</v>
      </c>
      <c r="AE2588" s="98" t="s">
        <v>1152</v>
      </c>
      <c r="AF2588" s="98" t="s">
        <v>1152</v>
      </c>
    </row>
    <row r="2589" spans="1:32" x14ac:dyDescent="0.25">
      <c r="A2589" s="58" t="s">
        <v>35</v>
      </c>
      <c r="B2589" s="58" t="s">
        <v>36</v>
      </c>
      <c r="C2589" s="58" t="s">
        <v>37</v>
      </c>
      <c r="D2589" s="58" t="s">
        <v>121</v>
      </c>
      <c r="E2589" s="58" t="s">
        <v>122</v>
      </c>
      <c r="F2589" s="58" t="s">
        <v>123</v>
      </c>
      <c r="G2589" s="58" t="s">
        <v>124</v>
      </c>
      <c r="H2589" s="58" t="s">
        <v>124</v>
      </c>
      <c r="I2589" s="58" t="s">
        <v>42</v>
      </c>
      <c r="J2589" s="58" t="s">
        <v>174</v>
      </c>
      <c r="K2589" s="58" t="s">
        <v>174</v>
      </c>
      <c r="L2589" s="58" t="s">
        <v>43</v>
      </c>
      <c r="M2589" s="58" t="s">
        <v>44</v>
      </c>
      <c r="N2589" s="58" t="s">
        <v>180</v>
      </c>
      <c r="O2589" s="58" t="s">
        <v>1530</v>
      </c>
      <c r="P2589" s="58" t="s">
        <v>1152</v>
      </c>
      <c r="Q2589" s="58" t="s">
        <v>645</v>
      </c>
      <c r="R2589" s="58" t="s">
        <v>1152</v>
      </c>
      <c r="S2589" s="57">
        <v>201311</v>
      </c>
      <c r="T2589" s="58" t="s">
        <v>52</v>
      </c>
      <c r="U2589" s="57">
        <v>0</v>
      </c>
      <c r="V2589" s="60">
        <v>286</v>
      </c>
      <c r="W2589" s="58" t="s">
        <v>1152</v>
      </c>
      <c r="X2589" s="58" t="s">
        <v>1152</v>
      </c>
      <c r="Y2589" s="58" t="s">
        <v>1152</v>
      </c>
      <c r="Z2589" s="58" t="s">
        <v>48</v>
      </c>
      <c r="AA2589" s="58" t="s">
        <v>646</v>
      </c>
      <c r="AB2589" s="58" t="s">
        <v>42</v>
      </c>
      <c r="AC2589" s="58" t="s">
        <v>1505</v>
      </c>
      <c r="AD2589" s="58" t="s">
        <v>648</v>
      </c>
      <c r="AE2589" s="98" t="s">
        <v>1152</v>
      </c>
      <c r="AF2589" s="98" t="s">
        <v>1152</v>
      </c>
    </row>
    <row r="2590" spans="1:32" x14ac:dyDescent="0.25">
      <c r="A2590" s="58" t="s">
        <v>35</v>
      </c>
      <c r="B2590" s="58" t="s">
        <v>36</v>
      </c>
      <c r="C2590" s="58" t="s">
        <v>37</v>
      </c>
      <c r="D2590" s="58" t="s">
        <v>121</v>
      </c>
      <c r="E2590" s="58" t="s">
        <v>122</v>
      </c>
      <c r="F2590" s="58" t="s">
        <v>123</v>
      </c>
      <c r="G2590" s="58" t="s">
        <v>124</v>
      </c>
      <c r="H2590" s="58" t="s">
        <v>124</v>
      </c>
      <c r="I2590" s="58" t="s">
        <v>42</v>
      </c>
      <c r="J2590" s="58" t="s">
        <v>174</v>
      </c>
      <c r="K2590" s="58" t="s">
        <v>174</v>
      </c>
      <c r="L2590" s="58" t="s">
        <v>43</v>
      </c>
      <c r="M2590" s="58" t="s">
        <v>44</v>
      </c>
      <c r="N2590" s="58" t="s">
        <v>180</v>
      </c>
      <c r="O2590" s="58" t="s">
        <v>1531</v>
      </c>
      <c r="P2590" s="58" t="s">
        <v>1152</v>
      </c>
      <c r="Q2590" s="58" t="s">
        <v>645</v>
      </c>
      <c r="R2590" s="58" t="s">
        <v>1152</v>
      </c>
      <c r="S2590" s="57">
        <v>201311</v>
      </c>
      <c r="T2590" s="58" t="s">
        <v>52</v>
      </c>
      <c r="U2590" s="57">
        <v>0</v>
      </c>
      <c r="V2590" s="60">
        <v>495</v>
      </c>
      <c r="W2590" s="58" t="s">
        <v>1152</v>
      </c>
      <c r="X2590" s="58" t="s">
        <v>1152</v>
      </c>
      <c r="Y2590" s="58" t="s">
        <v>1152</v>
      </c>
      <c r="Z2590" s="58" t="s">
        <v>48</v>
      </c>
      <c r="AA2590" s="58" t="s">
        <v>646</v>
      </c>
      <c r="AB2590" s="58" t="s">
        <v>42</v>
      </c>
      <c r="AC2590" s="58" t="s">
        <v>1505</v>
      </c>
      <c r="AD2590" s="58" t="s">
        <v>648</v>
      </c>
      <c r="AE2590" s="98" t="s">
        <v>1152</v>
      </c>
      <c r="AF2590" s="98" t="s">
        <v>1152</v>
      </c>
    </row>
    <row r="2591" spans="1:32" x14ac:dyDescent="0.25">
      <c r="A2591" s="58" t="s">
        <v>35</v>
      </c>
      <c r="B2591" s="58" t="s">
        <v>36</v>
      </c>
      <c r="C2591" s="58" t="s">
        <v>37</v>
      </c>
      <c r="D2591" s="58" t="s">
        <v>121</v>
      </c>
      <c r="E2591" s="58" t="s">
        <v>122</v>
      </c>
      <c r="F2591" s="58" t="s">
        <v>123</v>
      </c>
      <c r="G2591" s="58" t="s">
        <v>124</v>
      </c>
      <c r="H2591" s="58" t="s">
        <v>124</v>
      </c>
      <c r="I2591" s="58" t="s">
        <v>42</v>
      </c>
      <c r="J2591" s="58" t="s">
        <v>283</v>
      </c>
      <c r="K2591" s="58" t="s">
        <v>283</v>
      </c>
      <c r="L2591" s="58" t="s">
        <v>43</v>
      </c>
      <c r="M2591" s="58" t="s">
        <v>44</v>
      </c>
      <c r="N2591" s="58" t="s">
        <v>150</v>
      </c>
      <c r="O2591" s="58" t="s">
        <v>42</v>
      </c>
      <c r="P2591" s="58" t="s">
        <v>1152</v>
      </c>
      <c r="Q2591" s="58" t="s">
        <v>459</v>
      </c>
      <c r="R2591" s="58" t="s">
        <v>1152</v>
      </c>
      <c r="S2591" s="57">
        <v>201311</v>
      </c>
      <c r="T2591" s="58" t="s">
        <v>52</v>
      </c>
      <c r="U2591" s="57">
        <v>0</v>
      </c>
      <c r="V2591" s="60">
        <v>188724.4</v>
      </c>
      <c r="W2591" s="58" t="s">
        <v>1152</v>
      </c>
      <c r="X2591" s="58" t="s">
        <v>460</v>
      </c>
      <c r="Y2591" s="58" t="s">
        <v>1152</v>
      </c>
      <c r="Z2591" s="58" t="s">
        <v>48</v>
      </c>
      <c r="AA2591" s="58" t="s">
        <v>129</v>
      </c>
      <c r="AB2591" s="58" t="s">
        <v>42</v>
      </c>
      <c r="AC2591" s="58" t="s">
        <v>1349</v>
      </c>
      <c r="AD2591" s="58" t="s">
        <v>51</v>
      </c>
      <c r="AE2591" s="98" t="s">
        <v>1152</v>
      </c>
      <c r="AF2591" s="98" t="s">
        <v>1152</v>
      </c>
    </row>
    <row r="2592" spans="1:32" x14ac:dyDescent="0.25">
      <c r="A2592" s="58" t="s">
        <v>35</v>
      </c>
      <c r="B2592" s="58" t="s">
        <v>36</v>
      </c>
      <c r="C2592" s="58" t="s">
        <v>37</v>
      </c>
      <c r="D2592" s="58" t="s">
        <v>121</v>
      </c>
      <c r="E2592" s="58" t="s">
        <v>215</v>
      </c>
      <c r="F2592" s="58" t="s">
        <v>216</v>
      </c>
      <c r="G2592" s="58" t="s">
        <v>124</v>
      </c>
      <c r="H2592" s="58" t="s">
        <v>124</v>
      </c>
      <c r="I2592" s="58" t="s">
        <v>42</v>
      </c>
      <c r="J2592" s="58" t="s">
        <v>231</v>
      </c>
      <c r="K2592" s="58" t="s">
        <v>231</v>
      </c>
      <c r="L2592" s="58" t="s">
        <v>43</v>
      </c>
      <c r="M2592" s="58" t="s">
        <v>44</v>
      </c>
      <c r="N2592" s="58" t="s">
        <v>131</v>
      </c>
      <c r="O2592" s="58" t="s">
        <v>42</v>
      </c>
      <c r="P2592" s="58" t="s">
        <v>1152</v>
      </c>
      <c r="Q2592" s="58" t="s">
        <v>1302</v>
      </c>
      <c r="R2592" s="58" t="s">
        <v>1152</v>
      </c>
      <c r="S2592" s="57">
        <v>201312</v>
      </c>
      <c r="T2592" s="58" t="s">
        <v>47</v>
      </c>
      <c r="U2592" s="57">
        <v>0</v>
      </c>
      <c r="V2592" s="60">
        <v>-4.95</v>
      </c>
      <c r="W2592" s="58" t="s">
        <v>1152</v>
      </c>
      <c r="X2592" s="58" t="s">
        <v>1152</v>
      </c>
      <c r="Y2592" s="58" t="s">
        <v>1152</v>
      </c>
      <c r="Z2592" s="58" t="s">
        <v>48</v>
      </c>
      <c r="AA2592" s="58" t="s">
        <v>461</v>
      </c>
      <c r="AB2592" s="58" t="s">
        <v>42</v>
      </c>
      <c r="AC2592" s="58" t="s">
        <v>1303</v>
      </c>
      <c r="AD2592" s="58" t="s">
        <v>51</v>
      </c>
      <c r="AE2592" s="97"/>
      <c r="AF2592" s="97"/>
    </row>
    <row r="2593" spans="1:32" x14ac:dyDescent="0.25">
      <c r="A2593" s="58" t="s">
        <v>35</v>
      </c>
      <c r="B2593" s="58" t="s">
        <v>36</v>
      </c>
      <c r="C2593" s="58" t="s">
        <v>37</v>
      </c>
      <c r="D2593" s="58" t="s">
        <v>121</v>
      </c>
      <c r="E2593" s="58" t="s">
        <v>215</v>
      </c>
      <c r="F2593" s="58" t="s">
        <v>216</v>
      </c>
      <c r="G2593" s="58" t="s">
        <v>124</v>
      </c>
      <c r="H2593" s="58" t="s">
        <v>124</v>
      </c>
      <c r="I2593" s="58" t="s">
        <v>42</v>
      </c>
      <c r="J2593" s="58" t="s">
        <v>231</v>
      </c>
      <c r="K2593" s="58" t="s">
        <v>231</v>
      </c>
      <c r="L2593" s="58" t="s">
        <v>43</v>
      </c>
      <c r="M2593" s="58" t="s">
        <v>44</v>
      </c>
      <c r="N2593" s="58" t="s">
        <v>131</v>
      </c>
      <c r="O2593" s="58" t="s">
        <v>42</v>
      </c>
      <c r="P2593" s="58" t="s">
        <v>1152</v>
      </c>
      <c r="Q2593" s="58" t="s">
        <v>1304</v>
      </c>
      <c r="R2593" s="58" t="s">
        <v>1152</v>
      </c>
      <c r="S2593" s="57">
        <v>201312</v>
      </c>
      <c r="T2593" s="58" t="s">
        <v>47</v>
      </c>
      <c r="U2593" s="57">
        <v>0</v>
      </c>
      <c r="V2593" s="60">
        <v>-4.95</v>
      </c>
      <c r="W2593" s="58" t="s">
        <v>1152</v>
      </c>
      <c r="X2593" s="58" t="s">
        <v>1152</v>
      </c>
      <c r="Y2593" s="58" t="s">
        <v>1152</v>
      </c>
      <c r="Z2593" s="58" t="s">
        <v>48</v>
      </c>
      <c r="AA2593" s="58" t="s">
        <v>461</v>
      </c>
      <c r="AB2593" s="58" t="s">
        <v>42</v>
      </c>
      <c r="AC2593" s="58" t="s">
        <v>1303</v>
      </c>
      <c r="AD2593" s="58" t="s">
        <v>51</v>
      </c>
      <c r="AE2593" s="97"/>
      <c r="AF2593" s="97"/>
    </row>
    <row r="2594" spans="1:32" x14ac:dyDescent="0.25">
      <c r="A2594" s="58" t="s">
        <v>35</v>
      </c>
      <c r="B2594" s="58" t="s">
        <v>36</v>
      </c>
      <c r="C2594" s="58" t="s">
        <v>37</v>
      </c>
      <c r="D2594" s="58" t="s">
        <v>121</v>
      </c>
      <c r="E2594" s="58" t="s">
        <v>215</v>
      </c>
      <c r="F2594" s="58" t="s">
        <v>216</v>
      </c>
      <c r="G2594" s="58" t="s">
        <v>124</v>
      </c>
      <c r="H2594" s="58" t="s">
        <v>124</v>
      </c>
      <c r="I2594" s="58" t="s">
        <v>42</v>
      </c>
      <c r="J2594" s="58" t="s">
        <v>231</v>
      </c>
      <c r="K2594" s="58" t="s">
        <v>231</v>
      </c>
      <c r="L2594" s="58" t="s">
        <v>43</v>
      </c>
      <c r="M2594" s="58" t="s">
        <v>44</v>
      </c>
      <c r="N2594" s="58" t="s">
        <v>131</v>
      </c>
      <c r="O2594" s="58" t="s">
        <v>42</v>
      </c>
      <c r="P2594" s="58" t="s">
        <v>1152</v>
      </c>
      <c r="Q2594" s="58" t="s">
        <v>1305</v>
      </c>
      <c r="R2594" s="58" t="s">
        <v>1152</v>
      </c>
      <c r="S2594" s="57">
        <v>201312</v>
      </c>
      <c r="T2594" s="58" t="s">
        <v>47</v>
      </c>
      <c r="U2594" s="57">
        <v>0</v>
      </c>
      <c r="V2594" s="60">
        <v>-9.9</v>
      </c>
      <c r="W2594" s="58" t="s">
        <v>1152</v>
      </c>
      <c r="X2594" s="58" t="s">
        <v>1152</v>
      </c>
      <c r="Y2594" s="58" t="s">
        <v>1152</v>
      </c>
      <c r="Z2594" s="58" t="s">
        <v>48</v>
      </c>
      <c r="AA2594" s="58" t="s">
        <v>461</v>
      </c>
      <c r="AB2594" s="58" t="s">
        <v>42</v>
      </c>
      <c r="AC2594" s="58" t="s">
        <v>1303</v>
      </c>
      <c r="AD2594" s="58" t="s">
        <v>51</v>
      </c>
      <c r="AE2594" s="97"/>
      <c r="AF2594" s="97"/>
    </row>
    <row r="2595" spans="1:32" x14ac:dyDescent="0.25">
      <c r="A2595" s="58" t="s">
        <v>35</v>
      </c>
      <c r="B2595" s="58" t="s">
        <v>36</v>
      </c>
      <c r="C2595" s="58" t="s">
        <v>37</v>
      </c>
      <c r="D2595" s="58" t="s">
        <v>121</v>
      </c>
      <c r="E2595" s="58" t="s">
        <v>215</v>
      </c>
      <c r="F2595" s="58" t="s">
        <v>216</v>
      </c>
      <c r="G2595" s="58" t="s">
        <v>124</v>
      </c>
      <c r="H2595" s="58" t="s">
        <v>124</v>
      </c>
      <c r="I2595" s="58" t="s">
        <v>42</v>
      </c>
      <c r="J2595" s="58" t="s">
        <v>231</v>
      </c>
      <c r="K2595" s="58" t="s">
        <v>231</v>
      </c>
      <c r="L2595" s="58" t="s">
        <v>43</v>
      </c>
      <c r="M2595" s="58" t="s">
        <v>44</v>
      </c>
      <c r="N2595" s="58" t="s">
        <v>131</v>
      </c>
      <c r="O2595" s="58" t="s">
        <v>42</v>
      </c>
      <c r="P2595" s="58" t="s">
        <v>1152</v>
      </c>
      <c r="Q2595" s="58" t="s">
        <v>1306</v>
      </c>
      <c r="R2595" s="58" t="s">
        <v>1152</v>
      </c>
      <c r="S2595" s="57">
        <v>201312</v>
      </c>
      <c r="T2595" s="58" t="s">
        <v>47</v>
      </c>
      <c r="U2595" s="57">
        <v>0</v>
      </c>
      <c r="V2595" s="60">
        <v>-9.9</v>
      </c>
      <c r="W2595" s="58" t="s">
        <v>1152</v>
      </c>
      <c r="X2595" s="58" t="s">
        <v>1152</v>
      </c>
      <c r="Y2595" s="58" t="s">
        <v>1152</v>
      </c>
      <c r="Z2595" s="58" t="s">
        <v>48</v>
      </c>
      <c r="AA2595" s="58" t="s">
        <v>461</v>
      </c>
      <c r="AB2595" s="58" t="s">
        <v>42</v>
      </c>
      <c r="AC2595" s="58" t="s">
        <v>1303</v>
      </c>
      <c r="AD2595" s="58" t="s">
        <v>51</v>
      </c>
      <c r="AE2595" s="97"/>
      <c r="AF2595" s="97"/>
    </row>
    <row r="2596" spans="1:32" x14ac:dyDescent="0.25">
      <c r="A2596" s="58" t="s">
        <v>35</v>
      </c>
      <c r="B2596" s="58" t="s">
        <v>36</v>
      </c>
      <c r="C2596" s="58" t="s">
        <v>37</v>
      </c>
      <c r="D2596" s="58" t="s">
        <v>121</v>
      </c>
      <c r="E2596" s="58" t="s">
        <v>215</v>
      </c>
      <c r="F2596" s="58" t="s">
        <v>216</v>
      </c>
      <c r="G2596" s="58" t="s">
        <v>124</v>
      </c>
      <c r="H2596" s="58" t="s">
        <v>124</v>
      </c>
      <c r="I2596" s="58" t="s">
        <v>42</v>
      </c>
      <c r="J2596" s="58" t="s">
        <v>231</v>
      </c>
      <c r="K2596" s="58" t="s">
        <v>231</v>
      </c>
      <c r="L2596" s="58" t="s">
        <v>43</v>
      </c>
      <c r="M2596" s="58" t="s">
        <v>44</v>
      </c>
      <c r="N2596" s="58" t="s">
        <v>131</v>
      </c>
      <c r="O2596" s="58" t="s">
        <v>42</v>
      </c>
      <c r="P2596" s="58" t="s">
        <v>1152</v>
      </c>
      <c r="Q2596" s="58" t="s">
        <v>1307</v>
      </c>
      <c r="R2596" s="58" t="s">
        <v>1152</v>
      </c>
      <c r="S2596" s="57">
        <v>201312</v>
      </c>
      <c r="T2596" s="58" t="s">
        <v>47</v>
      </c>
      <c r="U2596" s="57">
        <v>0</v>
      </c>
      <c r="V2596" s="60">
        <v>-9.9</v>
      </c>
      <c r="W2596" s="58" t="s">
        <v>1152</v>
      </c>
      <c r="X2596" s="58" t="s">
        <v>1152</v>
      </c>
      <c r="Y2596" s="58" t="s">
        <v>1152</v>
      </c>
      <c r="Z2596" s="58" t="s">
        <v>48</v>
      </c>
      <c r="AA2596" s="58" t="s">
        <v>461</v>
      </c>
      <c r="AB2596" s="58" t="s">
        <v>42</v>
      </c>
      <c r="AC2596" s="58" t="s">
        <v>1303</v>
      </c>
      <c r="AD2596" s="58" t="s">
        <v>51</v>
      </c>
      <c r="AE2596" s="97"/>
      <c r="AF2596" s="97"/>
    </row>
    <row r="2597" spans="1:32" x14ac:dyDescent="0.25">
      <c r="A2597" s="58" t="s">
        <v>35</v>
      </c>
      <c r="B2597" s="58" t="s">
        <v>36</v>
      </c>
      <c r="C2597" s="58" t="s">
        <v>37</v>
      </c>
      <c r="D2597" s="58" t="s">
        <v>121</v>
      </c>
      <c r="E2597" s="58" t="s">
        <v>215</v>
      </c>
      <c r="F2597" s="58" t="s">
        <v>216</v>
      </c>
      <c r="G2597" s="58" t="s">
        <v>124</v>
      </c>
      <c r="H2597" s="58" t="s">
        <v>124</v>
      </c>
      <c r="I2597" s="58" t="s">
        <v>42</v>
      </c>
      <c r="J2597" s="58" t="s">
        <v>231</v>
      </c>
      <c r="K2597" s="58" t="s">
        <v>231</v>
      </c>
      <c r="L2597" s="58" t="s">
        <v>43</v>
      </c>
      <c r="M2597" s="58" t="s">
        <v>44</v>
      </c>
      <c r="N2597" s="58" t="s">
        <v>131</v>
      </c>
      <c r="O2597" s="58" t="s">
        <v>42</v>
      </c>
      <c r="P2597" s="58" t="s">
        <v>1152</v>
      </c>
      <c r="Q2597" s="58" t="s">
        <v>1308</v>
      </c>
      <c r="R2597" s="58" t="s">
        <v>1152</v>
      </c>
      <c r="S2597" s="57">
        <v>201312</v>
      </c>
      <c r="T2597" s="58" t="s">
        <v>47</v>
      </c>
      <c r="U2597" s="57">
        <v>0</v>
      </c>
      <c r="V2597" s="60">
        <v>-5</v>
      </c>
      <c r="W2597" s="58" t="s">
        <v>1152</v>
      </c>
      <c r="X2597" s="58" t="s">
        <v>1152</v>
      </c>
      <c r="Y2597" s="58" t="s">
        <v>1152</v>
      </c>
      <c r="Z2597" s="58" t="s">
        <v>48</v>
      </c>
      <c r="AA2597" s="58" t="s">
        <v>461</v>
      </c>
      <c r="AB2597" s="58" t="s">
        <v>42</v>
      </c>
      <c r="AC2597" s="58" t="s">
        <v>1303</v>
      </c>
      <c r="AD2597" s="58" t="s">
        <v>51</v>
      </c>
      <c r="AE2597" s="97"/>
      <c r="AF2597" s="97"/>
    </row>
    <row r="2598" spans="1:32" x14ac:dyDescent="0.25">
      <c r="A2598" s="58" t="s">
        <v>35</v>
      </c>
      <c r="B2598" s="58" t="s">
        <v>36</v>
      </c>
      <c r="C2598" s="58" t="s">
        <v>37</v>
      </c>
      <c r="D2598" s="58" t="s">
        <v>121</v>
      </c>
      <c r="E2598" s="58" t="s">
        <v>215</v>
      </c>
      <c r="F2598" s="58" t="s">
        <v>216</v>
      </c>
      <c r="G2598" s="58" t="s">
        <v>124</v>
      </c>
      <c r="H2598" s="58" t="s">
        <v>124</v>
      </c>
      <c r="I2598" s="58" t="s">
        <v>42</v>
      </c>
      <c r="J2598" s="58" t="s">
        <v>231</v>
      </c>
      <c r="K2598" s="58" t="s">
        <v>231</v>
      </c>
      <c r="L2598" s="58" t="s">
        <v>43</v>
      </c>
      <c r="M2598" s="58" t="s">
        <v>44</v>
      </c>
      <c r="N2598" s="58" t="s">
        <v>131</v>
      </c>
      <c r="O2598" s="58" t="s">
        <v>42</v>
      </c>
      <c r="P2598" s="58" t="s">
        <v>1152</v>
      </c>
      <c r="Q2598" s="58" t="s">
        <v>1309</v>
      </c>
      <c r="R2598" s="58" t="s">
        <v>1152</v>
      </c>
      <c r="S2598" s="57">
        <v>201312</v>
      </c>
      <c r="T2598" s="58" t="s">
        <v>47</v>
      </c>
      <c r="U2598" s="57">
        <v>0</v>
      </c>
      <c r="V2598" s="60">
        <v>-9.9</v>
      </c>
      <c r="W2598" s="58" t="s">
        <v>1152</v>
      </c>
      <c r="X2598" s="58" t="s">
        <v>1152</v>
      </c>
      <c r="Y2598" s="58" t="s">
        <v>1152</v>
      </c>
      <c r="Z2598" s="58" t="s">
        <v>48</v>
      </c>
      <c r="AA2598" s="58" t="s">
        <v>461</v>
      </c>
      <c r="AB2598" s="58" t="s">
        <v>42</v>
      </c>
      <c r="AC2598" s="58" t="s">
        <v>1303</v>
      </c>
      <c r="AD2598" s="58" t="s">
        <v>51</v>
      </c>
      <c r="AE2598" s="97"/>
      <c r="AF2598" s="97"/>
    </row>
    <row r="2599" spans="1:32" x14ac:dyDescent="0.25">
      <c r="A2599" s="58" t="s">
        <v>35</v>
      </c>
      <c r="B2599" s="58" t="s">
        <v>36</v>
      </c>
      <c r="C2599" s="58" t="s">
        <v>37</v>
      </c>
      <c r="D2599" s="58" t="s">
        <v>121</v>
      </c>
      <c r="E2599" s="58" t="s">
        <v>215</v>
      </c>
      <c r="F2599" s="58" t="s">
        <v>216</v>
      </c>
      <c r="G2599" s="58" t="s">
        <v>124</v>
      </c>
      <c r="H2599" s="58" t="s">
        <v>124</v>
      </c>
      <c r="I2599" s="58" t="s">
        <v>42</v>
      </c>
      <c r="J2599" s="58" t="s">
        <v>231</v>
      </c>
      <c r="K2599" s="58" t="s">
        <v>231</v>
      </c>
      <c r="L2599" s="58" t="s">
        <v>43</v>
      </c>
      <c r="M2599" s="58" t="s">
        <v>44</v>
      </c>
      <c r="N2599" s="58" t="s">
        <v>131</v>
      </c>
      <c r="O2599" s="58" t="s">
        <v>42</v>
      </c>
      <c r="P2599" s="58" t="s">
        <v>1152</v>
      </c>
      <c r="Q2599" s="58" t="s">
        <v>1310</v>
      </c>
      <c r="R2599" s="58" t="s">
        <v>1152</v>
      </c>
      <c r="S2599" s="57">
        <v>201312</v>
      </c>
      <c r="T2599" s="58" t="s">
        <v>47</v>
      </c>
      <c r="U2599" s="57">
        <v>0</v>
      </c>
      <c r="V2599" s="60">
        <v>-19.8</v>
      </c>
      <c r="W2599" s="58" t="s">
        <v>1152</v>
      </c>
      <c r="X2599" s="58" t="s">
        <v>1152</v>
      </c>
      <c r="Y2599" s="58" t="s">
        <v>1152</v>
      </c>
      <c r="Z2599" s="58" t="s">
        <v>48</v>
      </c>
      <c r="AA2599" s="58" t="s">
        <v>461</v>
      </c>
      <c r="AB2599" s="58" t="s">
        <v>42</v>
      </c>
      <c r="AC2599" s="58" t="s">
        <v>1303</v>
      </c>
      <c r="AD2599" s="58" t="s">
        <v>51</v>
      </c>
      <c r="AE2599" s="97"/>
      <c r="AF2599" s="97"/>
    </row>
    <row r="2600" spans="1:32" x14ac:dyDescent="0.25">
      <c r="A2600" s="58" t="s">
        <v>35</v>
      </c>
      <c r="B2600" s="58" t="s">
        <v>36</v>
      </c>
      <c r="C2600" s="58" t="s">
        <v>37</v>
      </c>
      <c r="D2600" s="58" t="s">
        <v>121</v>
      </c>
      <c r="E2600" s="58" t="s">
        <v>215</v>
      </c>
      <c r="F2600" s="58" t="s">
        <v>216</v>
      </c>
      <c r="G2600" s="58" t="s">
        <v>124</v>
      </c>
      <c r="H2600" s="58" t="s">
        <v>124</v>
      </c>
      <c r="I2600" s="58" t="s">
        <v>42</v>
      </c>
      <c r="J2600" s="58" t="s">
        <v>231</v>
      </c>
      <c r="K2600" s="58" t="s">
        <v>231</v>
      </c>
      <c r="L2600" s="58" t="s">
        <v>43</v>
      </c>
      <c r="M2600" s="58" t="s">
        <v>44</v>
      </c>
      <c r="N2600" s="58" t="s">
        <v>131</v>
      </c>
      <c r="O2600" s="58" t="s">
        <v>42</v>
      </c>
      <c r="P2600" s="58" t="s">
        <v>1152</v>
      </c>
      <c r="Q2600" s="58" t="s">
        <v>1311</v>
      </c>
      <c r="R2600" s="58" t="s">
        <v>1152</v>
      </c>
      <c r="S2600" s="57">
        <v>201312</v>
      </c>
      <c r="T2600" s="58" t="s">
        <v>47</v>
      </c>
      <c r="U2600" s="57">
        <v>0</v>
      </c>
      <c r="V2600" s="60">
        <v>-4.95</v>
      </c>
      <c r="W2600" s="58" t="s">
        <v>1152</v>
      </c>
      <c r="X2600" s="58" t="s">
        <v>1152</v>
      </c>
      <c r="Y2600" s="58" t="s">
        <v>1152</v>
      </c>
      <c r="Z2600" s="58" t="s">
        <v>48</v>
      </c>
      <c r="AA2600" s="58" t="s">
        <v>461</v>
      </c>
      <c r="AB2600" s="58" t="s">
        <v>42</v>
      </c>
      <c r="AC2600" s="58" t="s">
        <v>1303</v>
      </c>
      <c r="AD2600" s="58" t="s">
        <v>51</v>
      </c>
      <c r="AE2600" s="97"/>
      <c r="AF2600" s="97"/>
    </row>
    <row r="2601" spans="1:32" x14ac:dyDescent="0.25">
      <c r="A2601" s="58" t="s">
        <v>35</v>
      </c>
      <c r="B2601" s="58" t="s">
        <v>36</v>
      </c>
      <c r="C2601" s="58" t="s">
        <v>37</v>
      </c>
      <c r="D2601" s="58" t="s">
        <v>121</v>
      </c>
      <c r="E2601" s="58" t="s">
        <v>215</v>
      </c>
      <c r="F2601" s="58" t="s">
        <v>216</v>
      </c>
      <c r="G2601" s="58" t="s">
        <v>124</v>
      </c>
      <c r="H2601" s="58" t="s">
        <v>124</v>
      </c>
      <c r="I2601" s="58" t="s">
        <v>42</v>
      </c>
      <c r="J2601" s="58" t="s">
        <v>231</v>
      </c>
      <c r="K2601" s="58" t="s">
        <v>231</v>
      </c>
      <c r="L2601" s="58" t="s">
        <v>43</v>
      </c>
      <c r="M2601" s="58" t="s">
        <v>44</v>
      </c>
      <c r="N2601" s="58" t="s">
        <v>131</v>
      </c>
      <c r="O2601" s="58" t="s">
        <v>42</v>
      </c>
      <c r="P2601" s="58" t="s">
        <v>1152</v>
      </c>
      <c r="Q2601" s="58" t="s">
        <v>1312</v>
      </c>
      <c r="R2601" s="58" t="s">
        <v>1152</v>
      </c>
      <c r="S2601" s="57">
        <v>201312</v>
      </c>
      <c r="T2601" s="58" t="s">
        <v>47</v>
      </c>
      <c r="U2601" s="57">
        <v>0</v>
      </c>
      <c r="V2601" s="60">
        <v>-4.95</v>
      </c>
      <c r="W2601" s="58" t="s">
        <v>1152</v>
      </c>
      <c r="X2601" s="58" t="s">
        <v>1152</v>
      </c>
      <c r="Y2601" s="58" t="s">
        <v>1152</v>
      </c>
      <c r="Z2601" s="58" t="s">
        <v>48</v>
      </c>
      <c r="AA2601" s="58" t="s">
        <v>461</v>
      </c>
      <c r="AB2601" s="58" t="s">
        <v>42</v>
      </c>
      <c r="AC2601" s="58" t="s">
        <v>1303</v>
      </c>
      <c r="AD2601" s="58" t="s">
        <v>51</v>
      </c>
      <c r="AE2601" s="97"/>
      <c r="AF2601" s="97"/>
    </row>
    <row r="2602" spans="1:32" x14ac:dyDescent="0.25">
      <c r="A2602" s="58" t="s">
        <v>35</v>
      </c>
      <c r="B2602" s="58" t="s">
        <v>36</v>
      </c>
      <c r="C2602" s="58" t="s">
        <v>37</v>
      </c>
      <c r="D2602" s="58" t="s">
        <v>121</v>
      </c>
      <c r="E2602" s="58" t="s">
        <v>215</v>
      </c>
      <c r="F2602" s="58" t="s">
        <v>216</v>
      </c>
      <c r="G2602" s="58" t="s">
        <v>124</v>
      </c>
      <c r="H2602" s="58" t="s">
        <v>124</v>
      </c>
      <c r="I2602" s="58" t="s">
        <v>42</v>
      </c>
      <c r="J2602" s="58" t="s">
        <v>231</v>
      </c>
      <c r="K2602" s="58" t="s">
        <v>231</v>
      </c>
      <c r="L2602" s="58" t="s">
        <v>43</v>
      </c>
      <c r="M2602" s="58" t="s">
        <v>44</v>
      </c>
      <c r="N2602" s="58" t="s">
        <v>131</v>
      </c>
      <c r="O2602" s="58" t="s">
        <v>42</v>
      </c>
      <c r="P2602" s="58" t="s">
        <v>1152</v>
      </c>
      <c r="Q2602" s="58" t="s">
        <v>1313</v>
      </c>
      <c r="R2602" s="58" t="s">
        <v>1152</v>
      </c>
      <c r="S2602" s="57">
        <v>201312</v>
      </c>
      <c r="T2602" s="58" t="s">
        <v>47</v>
      </c>
      <c r="U2602" s="57">
        <v>0</v>
      </c>
      <c r="V2602" s="60">
        <v>-4.95</v>
      </c>
      <c r="W2602" s="58" t="s">
        <v>1152</v>
      </c>
      <c r="X2602" s="58" t="s">
        <v>1152</v>
      </c>
      <c r="Y2602" s="58" t="s">
        <v>1152</v>
      </c>
      <c r="Z2602" s="58" t="s">
        <v>48</v>
      </c>
      <c r="AA2602" s="58" t="s">
        <v>461</v>
      </c>
      <c r="AB2602" s="58" t="s">
        <v>42</v>
      </c>
      <c r="AC2602" s="58" t="s">
        <v>1303</v>
      </c>
      <c r="AD2602" s="58" t="s">
        <v>51</v>
      </c>
      <c r="AE2602" s="97"/>
      <c r="AF2602" s="97"/>
    </row>
    <row r="2603" spans="1:32" x14ac:dyDescent="0.25">
      <c r="A2603" s="58" t="s">
        <v>35</v>
      </c>
      <c r="B2603" s="58" t="s">
        <v>36</v>
      </c>
      <c r="C2603" s="58" t="s">
        <v>37</v>
      </c>
      <c r="D2603" s="58" t="s">
        <v>121</v>
      </c>
      <c r="E2603" s="58" t="s">
        <v>215</v>
      </c>
      <c r="F2603" s="58" t="s">
        <v>216</v>
      </c>
      <c r="G2603" s="58" t="s">
        <v>124</v>
      </c>
      <c r="H2603" s="58" t="s">
        <v>124</v>
      </c>
      <c r="I2603" s="58" t="s">
        <v>42</v>
      </c>
      <c r="J2603" s="58" t="s">
        <v>231</v>
      </c>
      <c r="K2603" s="58" t="s">
        <v>231</v>
      </c>
      <c r="L2603" s="58" t="s">
        <v>43</v>
      </c>
      <c r="M2603" s="58" t="s">
        <v>44</v>
      </c>
      <c r="N2603" s="58" t="s">
        <v>131</v>
      </c>
      <c r="O2603" s="58" t="s">
        <v>42</v>
      </c>
      <c r="P2603" s="58" t="s">
        <v>1152</v>
      </c>
      <c r="Q2603" s="58" t="s">
        <v>1314</v>
      </c>
      <c r="R2603" s="58" t="s">
        <v>1152</v>
      </c>
      <c r="S2603" s="57">
        <v>201312</v>
      </c>
      <c r="T2603" s="58" t="s">
        <v>47</v>
      </c>
      <c r="U2603" s="57">
        <v>0</v>
      </c>
      <c r="V2603" s="60">
        <v>-4.95</v>
      </c>
      <c r="W2603" s="58" t="s">
        <v>1152</v>
      </c>
      <c r="X2603" s="58" t="s">
        <v>1152</v>
      </c>
      <c r="Y2603" s="58" t="s">
        <v>1152</v>
      </c>
      <c r="Z2603" s="58" t="s">
        <v>48</v>
      </c>
      <c r="AA2603" s="58" t="s">
        <v>461</v>
      </c>
      <c r="AB2603" s="58" t="s">
        <v>42</v>
      </c>
      <c r="AC2603" s="58" t="s">
        <v>1303</v>
      </c>
      <c r="AD2603" s="58" t="s">
        <v>51</v>
      </c>
      <c r="AE2603" s="97"/>
      <c r="AF2603" s="97"/>
    </row>
    <row r="2604" spans="1:32" x14ac:dyDescent="0.25">
      <c r="A2604" s="58" t="s">
        <v>35</v>
      </c>
      <c r="B2604" s="58" t="s">
        <v>36</v>
      </c>
      <c r="C2604" s="58" t="s">
        <v>37</v>
      </c>
      <c r="D2604" s="58" t="s">
        <v>121</v>
      </c>
      <c r="E2604" s="58" t="s">
        <v>122</v>
      </c>
      <c r="F2604" s="58" t="s">
        <v>123</v>
      </c>
      <c r="G2604" s="58" t="s">
        <v>124</v>
      </c>
      <c r="H2604" s="58" t="s">
        <v>124</v>
      </c>
      <c r="I2604" s="58" t="s">
        <v>42</v>
      </c>
      <c r="J2604" s="58" t="s">
        <v>500</v>
      </c>
      <c r="K2604" s="58" t="s">
        <v>500</v>
      </c>
      <c r="L2604" s="58" t="s">
        <v>43</v>
      </c>
      <c r="M2604" s="58" t="s">
        <v>44</v>
      </c>
      <c r="N2604" s="58" t="s">
        <v>162</v>
      </c>
      <c r="O2604" s="58" t="s">
        <v>42</v>
      </c>
      <c r="P2604" s="58" t="s">
        <v>1152</v>
      </c>
      <c r="Q2604" s="58" t="s">
        <v>806</v>
      </c>
      <c r="R2604" s="58" t="s">
        <v>1152</v>
      </c>
      <c r="S2604" s="57">
        <v>201312</v>
      </c>
      <c r="T2604" s="58" t="s">
        <v>47</v>
      </c>
      <c r="U2604" s="57">
        <v>0</v>
      </c>
      <c r="V2604" s="60">
        <v>-126400</v>
      </c>
      <c r="W2604" s="58" t="s">
        <v>1152</v>
      </c>
      <c r="X2604" s="58" t="s">
        <v>807</v>
      </c>
      <c r="Y2604" s="58" t="s">
        <v>1152</v>
      </c>
      <c r="Z2604" s="58" t="s">
        <v>48</v>
      </c>
      <c r="AA2604" s="58" t="s">
        <v>129</v>
      </c>
      <c r="AB2604" s="58" t="s">
        <v>42</v>
      </c>
      <c r="AC2604" s="58" t="s">
        <v>1315</v>
      </c>
      <c r="AD2604" s="58" t="s">
        <v>51</v>
      </c>
      <c r="AE2604" s="97"/>
      <c r="AF2604" s="97"/>
    </row>
    <row r="2605" spans="1:32" x14ac:dyDescent="0.25">
      <c r="A2605" s="58" t="s">
        <v>35</v>
      </c>
      <c r="B2605" s="58" t="s">
        <v>36</v>
      </c>
      <c r="C2605" s="58" t="s">
        <v>37</v>
      </c>
      <c r="D2605" s="58" t="s">
        <v>121</v>
      </c>
      <c r="E2605" s="58" t="s">
        <v>122</v>
      </c>
      <c r="F2605" s="58" t="s">
        <v>123</v>
      </c>
      <c r="G2605" s="58" t="s">
        <v>124</v>
      </c>
      <c r="H2605" s="58" t="s">
        <v>124</v>
      </c>
      <c r="I2605" s="58" t="s">
        <v>42</v>
      </c>
      <c r="J2605" s="58" t="s">
        <v>283</v>
      </c>
      <c r="K2605" s="58" t="s">
        <v>283</v>
      </c>
      <c r="L2605" s="58" t="s">
        <v>43</v>
      </c>
      <c r="M2605" s="58" t="s">
        <v>44</v>
      </c>
      <c r="N2605" s="58" t="s">
        <v>150</v>
      </c>
      <c r="O2605" s="58" t="s">
        <v>42</v>
      </c>
      <c r="P2605" s="58" t="s">
        <v>1152</v>
      </c>
      <c r="Q2605" s="58" t="s">
        <v>459</v>
      </c>
      <c r="R2605" s="58" t="s">
        <v>1152</v>
      </c>
      <c r="S2605" s="57">
        <v>201312</v>
      </c>
      <c r="T2605" s="58" t="s">
        <v>47</v>
      </c>
      <c r="U2605" s="57">
        <v>0</v>
      </c>
      <c r="V2605" s="60">
        <v>-188724.4</v>
      </c>
      <c r="W2605" s="58" t="s">
        <v>1152</v>
      </c>
      <c r="X2605" s="58" t="s">
        <v>460</v>
      </c>
      <c r="Y2605" s="58" t="s">
        <v>1152</v>
      </c>
      <c r="Z2605" s="58" t="s">
        <v>48</v>
      </c>
      <c r="AA2605" s="58" t="s">
        <v>129</v>
      </c>
      <c r="AB2605" s="58" t="s">
        <v>42</v>
      </c>
      <c r="AC2605" s="58" t="s">
        <v>1315</v>
      </c>
      <c r="AD2605" s="58" t="s">
        <v>51</v>
      </c>
      <c r="AE2605" s="97"/>
      <c r="AF2605" s="97"/>
    </row>
    <row r="2606" spans="1:32" x14ac:dyDescent="0.25">
      <c r="A2606" s="58" t="s">
        <v>35</v>
      </c>
      <c r="B2606" s="58" t="s">
        <v>36</v>
      </c>
      <c r="C2606" s="58" t="s">
        <v>37</v>
      </c>
      <c r="D2606" s="58" t="s">
        <v>121</v>
      </c>
      <c r="E2606" s="58" t="s">
        <v>122</v>
      </c>
      <c r="F2606" s="58" t="s">
        <v>123</v>
      </c>
      <c r="G2606" s="58" t="s">
        <v>124</v>
      </c>
      <c r="H2606" s="58" t="s">
        <v>124</v>
      </c>
      <c r="I2606" s="58" t="s">
        <v>42</v>
      </c>
      <c r="J2606" s="58" t="s">
        <v>285</v>
      </c>
      <c r="K2606" s="58" t="s">
        <v>285</v>
      </c>
      <c r="L2606" s="58" t="s">
        <v>43</v>
      </c>
      <c r="M2606" s="58" t="s">
        <v>44</v>
      </c>
      <c r="N2606" s="58" t="s">
        <v>150</v>
      </c>
      <c r="O2606" s="58" t="s">
        <v>42</v>
      </c>
      <c r="P2606" s="58" t="s">
        <v>1152</v>
      </c>
      <c r="Q2606" s="58" t="s">
        <v>287</v>
      </c>
      <c r="R2606" s="58" t="s">
        <v>1152</v>
      </c>
      <c r="S2606" s="57">
        <v>201312</v>
      </c>
      <c r="T2606" s="58" t="s">
        <v>47</v>
      </c>
      <c r="U2606" s="97">
        <v>0</v>
      </c>
      <c r="V2606" s="60">
        <v>-65203.28</v>
      </c>
      <c r="W2606" s="58" t="s">
        <v>1152</v>
      </c>
      <c r="X2606" s="58" t="s">
        <v>288</v>
      </c>
      <c r="Y2606" s="58" t="s">
        <v>1152</v>
      </c>
      <c r="Z2606" s="58" t="s">
        <v>48</v>
      </c>
      <c r="AA2606" s="58" t="s">
        <v>129</v>
      </c>
      <c r="AB2606" s="58" t="s">
        <v>42</v>
      </c>
      <c r="AC2606" s="58" t="s">
        <v>1315</v>
      </c>
      <c r="AD2606" s="58" t="s">
        <v>51</v>
      </c>
      <c r="AE2606" s="97"/>
      <c r="AF2606" s="97"/>
    </row>
    <row r="2607" spans="1:32" x14ac:dyDescent="0.25">
      <c r="A2607" s="58" t="s">
        <v>35</v>
      </c>
      <c r="B2607" s="58" t="s">
        <v>36</v>
      </c>
      <c r="C2607" s="58" t="s">
        <v>37</v>
      </c>
      <c r="D2607" s="58" t="s">
        <v>121</v>
      </c>
      <c r="E2607" s="58" t="s">
        <v>122</v>
      </c>
      <c r="F2607" s="58" t="s">
        <v>123</v>
      </c>
      <c r="G2607" s="58" t="s">
        <v>124</v>
      </c>
      <c r="H2607" s="58" t="s">
        <v>124</v>
      </c>
      <c r="I2607" s="58" t="s">
        <v>42</v>
      </c>
      <c r="J2607" s="58" t="s">
        <v>532</v>
      </c>
      <c r="K2607" s="58" t="s">
        <v>532</v>
      </c>
      <c r="L2607" s="58" t="s">
        <v>43</v>
      </c>
      <c r="M2607" s="58" t="s">
        <v>44</v>
      </c>
      <c r="N2607" s="58" t="s">
        <v>150</v>
      </c>
      <c r="O2607" s="58" t="s">
        <v>42</v>
      </c>
      <c r="P2607" s="58" t="s">
        <v>1152</v>
      </c>
      <c r="Q2607" s="58" t="s">
        <v>176</v>
      </c>
      <c r="R2607" s="58" t="s">
        <v>1152</v>
      </c>
      <c r="S2607" s="57">
        <v>201312</v>
      </c>
      <c r="T2607" s="58" t="s">
        <v>47</v>
      </c>
      <c r="U2607" s="57">
        <v>0</v>
      </c>
      <c r="V2607" s="60">
        <v>-6142.36</v>
      </c>
      <c r="W2607" s="58" t="s">
        <v>1152</v>
      </c>
      <c r="X2607" s="58" t="s">
        <v>177</v>
      </c>
      <c r="Y2607" s="58" t="s">
        <v>1152</v>
      </c>
      <c r="Z2607" s="58" t="s">
        <v>48</v>
      </c>
      <c r="AA2607" s="58" t="s">
        <v>129</v>
      </c>
      <c r="AB2607" s="58" t="s">
        <v>42</v>
      </c>
      <c r="AC2607" s="58" t="s">
        <v>1315</v>
      </c>
      <c r="AD2607" s="58" t="s">
        <v>51</v>
      </c>
    </row>
    <row r="2608" spans="1:32" x14ac:dyDescent="0.25">
      <c r="A2608" s="58" t="s">
        <v>35</v>
      </c>
      <c r="B2608" s="58" t="s">
        <v>36</v>
      </c>
      <c r="C2608" s="58" t="s">
        <v>37</v>
      </c>
      <c r="D2608" s="58" t="s">
        <v>121</v>
      </c>
      <c r="E2608" s="58" t="s">
        <v>122</v>
      </c>
      <c r="F2608" s="58" t="s">
        <v>123</v>
      </c>
      <c r="G2608" s="58" t="s">
        <v>124</v>
      </c>
      <c r="H2608" s="58" t="s">
        <v>124</v>
      </c>
      <c r="I2608" s="58" t="s">
        <v>42</v>
      </c>
      <c r="J2608" s="58" t="s">
        <v>652</v>
      </c>
      <c r="K2608" s="58" t="s">
        <v>652</v>
      </c>
      <c r="L2608" s="58" t="s">
        <v>43</v>
      </c>
      <c r="M2608" s="58" t="s">
        <v>44</v>
      </c>
      <c r="N2608" s="58" t="s">
        <v>150</v>
      </c>
      <c r="O2608" s="58" t="s">
        <v>42</v>
      </c>
      <c r="P2608" s="58" t="s">
        <v>1152</v>
      </c>
      <c r="Q2608" s="58" t="s">
        <v>176</v>
      </c>
      <c r="R2608" s="58" t="s">
        <v>1152</v>
      </c>
      <c r="S2608" s="57">
        <v>201312</v>
      </c>
      <c r="T2608" s="58" t="s">
        <v>47</v>
      </c>
      <c r="U2608" s="97">
        <v>0</v>
      </c>
      <c r="V2608" s="60">
        <v>-7310.6</v>
      </c>
      <c r="W2608" s="58" t="s">
        <v>1152</v>
      </c>
      <c r="X2608" s="58" t="s">
        <v>177</v>
      </c>
      <c r="Y2608" s="58" t="s">
        <v>1152</v>
      </c>
      <c r="Z2608" s="58" t="s">
        <v>48</v>
      </c>
      <c r="AA2608" s="58" t="s">
        <v>129</v>
      </c>
      <c r="AB2608" s="58" t="s">
        <v>42</v>
      </c>
      <c r="AC2608" s="58" t="s">
        <v>1315</v>
      </c>
      <c r="AD2608" s="58" t="s">
        <v>51</v>
      </c>
    </row>
    <row r="2609" spans="1:30" x14ac:dyDescent="0.25">
      <c r="A2609" s="58" t="s">
        <v>35</v>
      </c>
      <c r="B2609" s="58" t="s">
        <v>36</v>
      </c>
      <c r="C2609" s="58" t="s">
        <v>37</v>
      </c>
      <c r="D2609" s="58" t="s">
        <v>121</v>
      </c>
      <c r="E2609" s="58" t="s">
        <v>122</v>
      </c>
      <c r="F2609" s="58" t="s">
        <v>123</v>
      </c>
      <c r="G2609" s="58" t="s">
        <v>124</v>
      </c>
      <c r="H2609" s="58" t="s">
        <v>124</v>
      </c>
      <c r="I2609" s="58" t="s">
        <v>42</v>
      </c>
      <c r="J2609" s="58" t="s">
        <v>182</v>
      </c>
      <c r="K2609" s="58" t="s">
        <v>182</v>
      </c>
      <c r="L2609" s="58" t="s">
        <v>43</v>
      </c>
      <c r="M2609" s="58" t="s">
        <v>44</v>
      </c>
      <c r="N2609" s="58" t="s">
        <v>180</v>
      </c>
      <c r="O2609" s="58" t="s">
        <v>42</v>
      </c>
      <c r="P2609" s="58" t="s">
        <v>1152</v>
      </c>
      <c r="Q2609" s="58" t="s">
        <v>176</v>
      </c>
      <c r="R2609" s="58" t="s">
        <v>1152</v>
      </c>
      <c r="S2609" s="57">
        <v>201312</v>
      </c>
      <c r="T2609" s="58" t="s">
        <v>47</v>
      </c>
      <c r="U2609" s="57">
        <v>0</v>
      </c>
      <c r="V2609" s="60">
        <v>-220908.86</v>
      </c>
      <c r="W2609" s="58" t="s">
        <v>1152</v>
      </c>
      <c r="X2609" s="58" t="s">
        <v>177</v>
      </c>
      <c r="Y2609" s="58" t="s">
        <v>1152</v>
      </c>
      <c r="Z2609" s="58" t="s">
        <v>48</v>
      </c>
      <c r="AA2609" s="58" t="s">
        <v>129</v>
      </c>
      <c r="AB2609" s="58" t="s">
        <v>42</v>
      </c>
      <c r="AC2609" s="58" t="s">
        <v>1315</v>
      </c>
      <c r="AD2609" s="58" t="s">
        <v>51</v>
      </c>
    </row>
    <row r="2610" spans="1:30" x14ac:dyDescent="0.25">
      <c r="A2610" s="58" t="s">
        <v>35</v>
      </c>
      <c r="B2610" s="58" t="s">
        <v>36</v>
      </c>
      <c r="C2610" s="58" t="s">
        <v>37</v>
      </c>
      <c r="D2610" s="58" t="s">
        <v>121</v>
      </c>
      <c r="E2610" s="58" t="s">
        <v>122</v>
      </c>
      <c r="F2610" s="58" t="s">
        <v>123</v>
      </c>
      <c r="G2610" s="58" t="s">
        <v>124</v>
      </c>
      <c r="H2610" s="58" t="s">
        <v>124</v>
      </c>
      <c r="I2610" s="58" t="s">
        <v>42</v>
      </c>
      <c r="J2610" s="58" t="s">
        <v>182</v>
      </c>
      <c r="K2610" s="58" t="s">
        <v>182</v>
      </c>
      <c r="L2610" s="58" t="s">
        <v>43</v>
      </c>
      <c r="M2610" s="58" t="s">
        <v>44</v>
      </c>
      <c r="N2610" s="58" t="s">
        <v>150</v>
      </c>
      <c r="O2610" s="58" t="s">
        <v>42</v>
      </c>
      <c r="P2610" s="58" t="s">
        <v>1152</v>
      </c>
      <c r="Q2610" s="58" t="s">
        <v>176</v>
      </c>
      <c r="R2610" s="58" t="s">
        <v>1152</v>
      </c>
      <c r="S2610" s="57">
        <v>201312</v>
      </c>
      <c r="T2610" s="58" t="s">
        <v>47</v>
      </c>
      <c r="U2610" s="57">
        <v>0</v>
      </c>
      <c r="V2610" s="60">
        <v>-93777.24</v>
      </c>
      <c r="W2610" s="58" t="s">
        <v>1152</v>
      </c>
      <c r="X2610" s="58" t="s">
        <v>177</v>
      </c>
      <c r="Y2610" s="58" t="s">
        <v>1152</v>
      </c>
      <c r="Z2610" s="58" t="s">
        <v>48</v>
      </c>
      <c r="AA2610" s="58" t="s">
        <v>129</v>
      </c>
      <c r="AB2610" s="58" t="s">
        <v>42</v>
      </c>
      <c r="AC2610" s="58" t="s">
        <v>1315</v>
      </c>
      <c r="AD2610" s="58" t="s">
        <v>51</v>
      </c>
    </row>
    <row r="2611" spans="1:30" x14ac:dyDescent="0.25">
      <c r="A2611" s="58" t="s">
        <v>35</v>
      </c>
      <c r="B2611" s="58" t="s">
        <v>36</v>
      </c>
      <c r="C2611" s="58" t="s">
        <v>37</v>
      </c>
      <c r="D2611" s="58" t="s">
        <v>121</v>
      </c>
      <c r="E2611" s="58" t="s">
        <v>122</v>
      </c>
      <c r="F2611" s="58" t="s">
        <v>123</v>
      </c>
      <c r="G2611" s="58" t="s">
        <v>124</v>
      </c>
      <c r="H2611" s="58" t="s">
        <v>124</v>
      </c>
      <c r="I2611" s="58" t="s">
        <v>42</v>
      </c>
      <c r="J2611" s="58" t="s">
        <v>174</v>
      </c>
      <c r="K2611" s="58" t="s">
        <v>174</v>
      </c>
      <c r="L2611" s="58" t="s">
        <v>43</v>
      </c>
      <c r="M2611" s="58" t="s">
        <v>44</v>
      </c>
      <c r="N2611" s="58" t="s">
        <v>180</v>
      </c>
      <c r="O2611" s="58" t="s">
        <v>42</v>
      </c>
      <c r="P2611" s="58" t="s">
        <v>1152</v>
      </c>
      <c r="Q2611" s="58" t="s">
        <v>176</v>
      </c>
      <c r="R2611" s="58" t="s">
        <v>1152</v>
      </c>
      <c r="S2611" s="57">
        <v>201312</v>
      </c>
      <c r="T2611" s="58" t="s">
        <v>47</v>
      </c>
      <c r="U2611" s="57">
        <v>0</v>
      </c>
      <c r="V2611" s="60">
        <v>-119409</v>
      </c>
      <c r="W2611" s="58" t="s">
        <v>1152</v>
      </c>
      <c r="X2611" s="58" t="s">
        <v>177</v>
      </c>
      <c r="Y2611" s="58" t="s">
        <v>1152</v>
      </c>
      <c r="Z2611" s="58" t="s">
        <v>48</v>
      </c>
      <c r="AA2611" s="58" t="s">
        <v>129</v>
      </c>
      <c r="AB2611" s="58" t="s">
        <v>42</v>
      </c>
      <c r="AC2611" s="58" t="s">
        <v>1315</v>
      </c>
      <c r="AD2611" s="58" t="s">
        <v>51</v>
      </c>
    </row>
    <row r="2612" spans="1:30" x14ac:dyDescent="0.25">
      <c r="A2612" s="58" t="s">
        <v>35</v>
      </c>
      <c r="B2612" s="58" t="s">
        <v>36</v>
      </c>
      <c r="C2612" s="58" t="s">
        <v>37</v>
      </c>
      <c r="D2612" s="58" t="s">
        <v>121</v>
      </c>
      <c r="E2612" s="58" t="s">
        <v>122</v>
      </c>
      <c r="F2612" s="58" t="s">
        <v>123</v>
      </c>
      <c r="G2612" s="58" t="s">
        <v>124</v>
      </c>
      <c r="H2612" s="58" t="s">
        <v>124</v>
      </c>
      <c r="I2612" s="58" t="s">
        <v>42</v>
      </c>
      <c r="J2612" s="58" t="s">
        <v>174</v>
      </c>
      <c r="K2612" s="58" t="s">
        <v>174</v>
      </c>
      <c r="L2612" s="58" t="s">
        <v>43</v>
      </c>
      <c r="M2612" s="58" t="s">
        <v>44</v>
      </c>
      <c r="N2612" s="58" t="s">
        <v>150</v>
      </c>
      <c r="O2612" s="58" t="s">
        <v>42</v>
      </c>
      <c r="P2612" s="58" t="s">
        <v>1152</v>
      </c>
      <c r="Q2612" s="58" t="s">
        <v>176</v>
      </c>
      <c r="R2612" s="58" t="s">
        <v>1152</v>
      </c>
      <c r="S2612" s="57">
        <v>201312</v>
      </c>
      <c r="T2612" s="58" t="s">
        <v>47</v>
      </c>
      <c r="U2612" s="97">
        <v>0</v>
      </c>
      <c r="V2612" s="60">
        <v>-64874.9</v>
      </c>
      <c r="W2612" s="58" t="s">
        <v>1152</v>
      </c>
      <c r="X2612" s="58" t="s">
        <v>177</v>
      </c>
      <c r="Y2612" s="58" t="s">
        <v>1152</v>
      </c>
      <c r="Z2612" s="58" t="s">
        <v>48</v>
      </c>
      <c r="AA2612" s="58" t="s">
        <v>129</v>
      </c>
      <c r="AB2612" s="58" t="s">
        <v>42</v>
      </c>
      <c r="AC2612" s="58" t="s">
        <v>1315</v>
      </c>
      <c r="AD2612" s="58" t="s">
        <v>51</v>
      </c>
    </row>
    <row r="2613" spans="1:30" x14ac:dyDescent="0.25">
      <c r="A2613" s="58" t="s">
        <v>35</v>
      </c>
      <c r="B2613" s="58" t="s">
        <v>36</v>
      </c>
      <c r="C2613" s="58" t="s">
        <v>37</v>
      </c>
      <c r="D2613" s="58" t="s">
        <v>121</v>
      </c>
      <c r="E2613" s="58" t="s">
        <v>122</v>
      </c>
      <c r="F2613" s="58" t="s">
        <v>123</v>
      </c>
      <c r="G2613" s="58" t="s">
        <v>124</v>
      </c>
      <c r="H2613" s="58" t="s">
        <v>124</v>
      </c>
      <c r="I2613" s="58" t="s">
        <v>42</v>
      </c>
      <c r="J2613" s="58" t="s">
        <v>190</v>
      </c>
      <c r="K2613" s="58" t="s">
        <v>190</v>
      </c>
      <c r="L2613" s="58" t="s">
        <v>43</v>
      </c>
      <c r="M2613" s="58" t="s">
        <v>44</v>
      </c>
      <c r="N2613" s="58" t="s">
        <v>150</v>
      </c>
      <c r="O2613" s="58" t="s">
        <v>42</v>
      </c>
      <c r="P2613" s="58" t="s">
        <v>1152</v>
      </c>
      <c r="Q2613" s="58" t="s">
        <v>176</v>
      </c>
      <c r="R2613" s="58" t="s">
        <v>1316</v>
      </c>
      <c r="S2613" s="57">
        <v>201312</v>
      </c>
      <c r="T2613" s="58" t="s">
        <v>47</v>
      </c>
      <c r="U2613" s="57">
        <v>0</v>
      </c>
      <c r="V2613" s="60">
        <v>-50000</v>
      </c>
      <c r="W2613" s="58" t="s">
        <v>1152</v>
      </c>
      <c r="X2613" s="58" t="s">
        <v>177</v>
      </c>
      <c r="Y2613" s="58" t="s">
        <v>1152</v>
      </c>
      <c r="Z2613" s="58" t="s">
        <v>48</v>
      </c>
      <c r="AA2613" s="58" t="s">
        <v>129</v>
      </c>
      <c r="AB2613" s="58" t="s">
        <v>42</v>
      </c>
      <c r="AC2613" s="58" t="s">
        <v>1315</v>
      </c>
      <c r="AD2613" s="58" t="s">
        <v>51</v>
      </c>
    </row>
    <row r="2614" spans="1:30" x14ac:dyDescent="0.25">
      <c r="A2614" s="58" t="s">
        <v>35</v>
      </c>
      <c r="B2614" s="58" t="s">
        <v>36</v>
      </c>
      <c r="C2614" s="58" t="s">
        <v>37</v>
      </c>
      <c r="D2614" s="58" t="s">
        <v>121</v>
      </c>
      <c r="E2614" s="58" t="s">
        <v>122</v>
      </c>
      <c r="F2614" s="58" t="s">
        <v>123</v>
      </c>
      <c r="G2614" s="58" t="s">
        <v>124</v>
      </c>
      <c r="H2614" s="58" t="s">
        <v>124</v>
      </c>
      <c r="I2614" s="58" t="s">
        <v>42</v>
      </c>
      <c r="J2614" s="58" t="s">
        <v>174</v>
      </c>
      <c r="K2614" s="58" t="s">
        <v>174</v>
      </c>
      <c r="L2614" s="58" t="s">
        <v>43</v>
      </c>
      <c r="M2614" s="58" t="s">
        <v>44</v>
      </c>
      <c r="N2614" s="58" t="s">
        <v>180</v>
      </c>
      <c r="O2614" s="58" t="s">
        <v>42</v>
      </c>
      <c r="P2614" s="58" t="s">
        <v>1152</v>
      </c>
      <c r="Q2614" s="58" t="s">
        <v>176</v>
      </c>
      <c r="R2614" s="58" t="s">
        <v>1316</v>
      </c>
      <c r="S2614" s="57">
        <v>201312</v>
      </c>
      <c r="T2614" s="58" t="s">
        <v>47</v>
      </c>
      <c r="U2614" s="97">
        <v>0</v>
      </c>
      <c r="V2614" s="60">
        <v>-193936.43</v>
      </c>
      <c r="W2614" s="58" t="s">
        <v>1152</v>
      </c>
      <c r="X2614" s="58" t="s">
        <v>177</v>
      </c>
      <c r="Y2614" s="58" t="s">
        <v>1152</v>
      </c>
      <c r="Z2614" s="58" t="s">
        <v>48</v>
      </c>
      <c r="AA2614" s="58" t="s">
        <v>129</v>
      </c>
      <c r="AB2614" s="58" t="s">
        <v>42</v>
      </c>
      <c r="AC2614" s="58" t="s">
        <v>1315</v>
      </c>
      <c r="AD2614" s="58" t="s">
        <v>51</v>
      </c>
    </row>
    <row r="2615" spans="1:30" x14ac:dyDescent="0.25">
      <c r="A2615" s="58" t="s">
        <v>35</v>
      </c>
      <c r="B2615" s="58" t="s">
        <v>36</v>
      </c>
      <c r="C2615" s="58" t="s">
        <v>37</v>
      </c>
      <c r="D2615" s="58" t="s">
        <v>121</v>
      </c>
      <c r="E2615" s="58" t="s">
        <v>122</v>
      </c>
      <c r="F2615" s="58" t="s">
        <v>123</v>
      </c>
      <c r="G2615" s="58" t="s">
        <v>124</v>
      </c>
      <c r="H2615" s="58" t="s">
        <v>124</v>
      </c>
      <c r="I2615" s="58" t="s">
        <v>42</v>
      </c>
      <c r="J2615" s="58" t="s">
        <v>652</v>
      </c>
      <c r="K2615" s="58" t="s">
        <v>652</v>
      </c>
      <c r="L2615" s="58" t="s">
        <v>43</v>
      </c>
      <c r="M2615" s="58" t="s">
        <v>44</v>
      </c>
      <c r="N2615" s="58" t="s">
        <v>150</v>
      </c>
      <c r="O2615" s="58" t="s">
        <v>42</v>
      </c>
      <c r="P2615" s="58" t="s">
        <v>1152</v>
      </c>
      <c r="Q2615" s="58" t="s">
        <v>176</v>
      </c>
      <c r="R2615" s="58" t="s">
        <v>1316</v>
      </c>
      <c r="S2615" s="57">
        <v>201312</v>
      </c>
      <c r="T2615" s="58" t="s">
        <v>47</v>
      </c>
      <c r="U2615" s="97">
        <v>0</v>
      </c>
      <c r="V2615" s="60">
        <v>-8623.7999999999993</v>
      </c>
      <c r="W2615" s="58" t="s">
        <v>1152</v>
      </c>
      <c r="X2615" s="58" t="s">
        <v>177</v>
      </c>
      <c r="Y2615" s="58" t="s">
        <v>1152</v>
      </c>
      <c r="Z2615" s="58" t="s">
        <v>48</v>
      </c>
      <c r="AA2615" s="58" t="s">
        <v>129</v>
      </c>
      <c r="AB2615" s="58" t="s">
        <v>42</v>
      </c>
      <c r="AC2615" s="58" t="s">
        <v>1315</v>
      </c>
      <c r="AD2615" s="58" t="s">
        <v>51</v>
      </c>
    </row>
    <row r="2616" spans="1:30" x14ac:dyDescent="0.25">
      <c r="A2616" s="58" t="s">
        <v>35</v>
      </c>
      <c r="B2616" s="58" t="s">
        <v>36</v>
      </c>
      <c r="C2616" s="58" t="s">
        <v>37</v>
      </c>
      <c r="D2616" s="58" t="s">
        <v>121</v>
      </c>
      <c r="E2616" s="58" t="s">
        <v>122</v>
      </c>
      <c r="F2616" s="58" t="s">
        <v>123</v>
      </c>
      <c r="G2616" s="58" t="s">
        <v>124</v>
      </c>
      <c r="H2616" s="58" t="s">
        <v>124</v>
      </c>
      <c r="I2616" s="58" t="s">
        <v>42</v>
      </c>
      <c r="J2616" s="58" t="s">
        <v>174</v>
      </c>
      <c r="K2616" s="58" t="s">
        <v>174</v>
      </c>
      <c r="L2616" s="58" t="s">
        <v>43</v>
      </c>
      <c r="M2616" s="58" t="s">
        <v>44</v>
      </c>
      <c r="N2616" s="58" t="s">
        <v>150</v>
      </c>
      <c r="O2616" s="58" t="s">
        <v>42</v>
      </c>
      <c r="P2616" s="58" t="s">
        <v>1152</v>
      </c>
      <c r="Q2616" s="58" t="s">
        <v>176</v>
      </c>
      <c r="R2616" s="58" t="s">
        <v>1316</v>
      </c>
      <c r="S2616" s="57">
        <v>201312</v>
      </c>
      <c r="T2616" s="58" t="s">
        <v>47</v>
      </c>
      <c r="U2616" s="57">
        <v>0</v>
      </c>
      <c r="V2616" s="60">
        <v>-118450.63</v>
      </c>
      <c r="W2616" s="58" t="s">
        <v>1152</v>
      </c>
      <c r="X2616" s="58" t="s">
        <v>177</v>
      </c>
      <c r="Y2616" s="58" t="s">
        <v>1152</v>
      </c>
      <c r="Z2616" s="58" t="s">
        <v>48</v>
      </c>
      <c r="AA2616" s="58" t="s">
        <v>129</v>
      </c>
      <c r="AB2616" s="58" t="s">
        <v>42</v>
      </c>
      <c r="AC2616" s="58" t="s">
        <v>1315</v>
      </c>
      <c r="AD2616" s="58" t="s">
        <v>51</v>
      </c>
    </row>
    <row r="2617" spans="1:30" x14ac:dyDescent="0.25">
      <c r="A2617" s="58" t="s">
        <v>35</v>
      </c>
      <c r="B2617" s="58" t="s">
        <v>36</v>
      </c>
      <c r="C2617" s="58" t="s">
        <v>37</v>
      </c>
      <c r="D2617" s="58" t="s">
        <v>121</v>
      </c>
      <c r="E2617" s="58" t="s">
        <v>122</v>
      </c>
      <c r="F2617" s="58" t="s">
        <v>123</v>
      </c>
      <c r="G2617" s="58" t="s">
        <v>124</v>
      </c>
      <c r="H2617" s="58" t="s">
        <v>124</v>
      </c>
      <c r="I2617" s="58" t="s">
        <v>42</v>
      </c>
      <c r="J2617" s="58" t="s">
        <v>532</v>
      </c>
      <c r="K2617" s="58" t="s">
        <v>532</v>
      </c>
      <c r="L2617" s="58" t="s">
        <v>43</v>
      </c>
      <c r="M2617" s="58" t="s">
        <v>44</v>
      </c>
      <c r="N2617" s="58" t="s">
        <v>150</v>
      </c>
      <c r="O2617" s="58" t="s">
        <v>42</v>
      </c>
      <c r="P2617" s="58" t="s">
        <v>1152</v>
      </c>
      <c r="Q2617" s="58" t="s">
        <v>176</v>
      </c>
      <c r="R2617" s="58" t="s">
        <v>1316</v>
      </c>
      <c r="S2617" s="57">
        <v>201312</v>
      </c>
      <c r="T2617" s="58" t="s">
        <v>47</v>
      </c>
      <c r="U2617" s="57">
        <v>0</v>
      </c>
      <c r="V2617" s="60">
        <v>-28831.919999999998</v>
      </c>
      <c r="W2617" s="58" t="s">
        <v>1152</v>
      </c>
      <c r="X2617" s="58" t="s">
        <v>177</v>
      </c>
      <c r="Y2617" s="58" t="s">
        <v>1152</v>
      </c>
      <c r="Z2617" s="58" t="s">
        <v>48</v>
      </c>
      <c r="AA2617" s="58" t="s">
        <v>129</v>
      </c>
      <c r="AB2617" s="58" t="s">
        <v>42</v>
      </c>
      <c r="AC2617" s="58" t="s">
        <v>1315</v>
      </c>
      <c r="AD2617" s="58" t="s">
        <v>51</v>
      </c>
    </row>
    <row r="2618" spans="1:30" x14ac:dyDescent="0.25">
      <c r="A2618" s="58" t="s">
        <v>35</v>
      </c>
      <c r="B2618" s="58" t="s">
        <v>36</v>
      </c>
      <c r="C2618" s="58" t="s">
        <v>37</v>
      </c>
      <c r="D2618" s="58" t="s">
        <v>121</v>
      </c>
      <c r="E2618" s="58" t="s">
        <v>122</v>
      </c>
      <c r="F2618" s="58" t="s">
        <v>123</v>
      </c>
      <c r="G2618" s="58" t="s">
        <v>124</v>
      </c>
      <c r="H2618" s="58" t="s">
        <v>124</v>
      </c>
      <c r="I2618" s="58" t="s">
        <v>42</v>
      </c>
      <c r="J2618" s="58" t="s">
        <v>182</v>
      </c>
      <c r="K2618" s="58" t="s">
        <v>182</v>
      </c>
      <c r="L2618" s="58" t="s">
        <v>43</v>
      </c>
      <c r="M2618" s="58" t="s">
        <v>44</v>
      </c>
      <c r="N2618" s="58" t="s">
        <v>150</v>
      </c>
      <c r="O2618" s="58" t="s">
        <v>42</v>
      </c>
      <c r="P2618" s="58" t="s">
        <v>1152</v>
      </c>
      <c r="Q2618" s="58" t="s">
        <v>176</v>
      </c>
      <c r="R2618" s="58" t="s">
        <v>1316</v>
      </c>
      <c r="S2618" s="57">
        <v>201312</v>
      </c>
      <c r="T2618" s="58" t="s">
        <v>47</v>
      </c>
      <c r="U2618" s="57">
        <v>0</v>
      </c>
      <c r="V2618" s="60">
        <v>-224043.13</v>
      </c>
      <c r="W2618" s="58" t="s">
        <v>1152</v>
      </c>
      <c r="X2618" s="58" t="s">
        <v>177</v>
      </c>
      <c r="Y2618" s="58" t="s">
        <v>1152</v>
      </c>
      <c r="Z2618" s="58" t="s">
        <v>48</v>
      </c>
      <c r="AA2618" s="58" t="s">
        <v>129</v>
      </c>
      <c r="AB2618" s="58" t="s">
        <v>42</v>
      </c>
      <c r="AC2618" s="58" t="s">
        <v>1315</v>
      </c>
      <c r="AD2618" s="58" t="s">
        <v>51</v>
      </c>
    </row>
    <row r="2619" spans="1:30" x14ac:dyDescent="0.25">
      <c r="A2619" s="58" t="s">
        <v>35</v>
      </c>
      <c r="B2619" s="58" t="s">
        <v>36</v>
      </c>
      <c r="C2619" s="58" t="s">
        <v>37</v>
      </c>
      <c r="D2619" s="58" t="s">
        <v>121</v>
      </c>
      <c r="E2619" s="58" t="s">
        <v>122</v>
      </c>
      <c r="F2619" s="58" t="s">
        <v>123</v>
      </c>
      <c r="G2619" s="58" t="s">
        <v>124</v>
      </c>
      <c r="H2619" s="58" t="s">
        <v>124</v>
      </c>
      <c r="I2619" s="58" t="s">
        <v>42</v>
      </c>
      <c r="J2619" s="58" t="s">
        <v>182</v>
      </c>
      <c r="K2619" s="58" t="s">
        <v>182</v>
      </c>
      <c r="L2619" s="58" t="s">
        <v>43</v>
      </c>
      <c r="M2619" s="58" t="s">
        <v>44</v>
      </c>
      <c r="N2619" s="58" t="s">
        <v>180</v>
      </c>
      <c r="O2619" s="58" t="s">
        <v>42</v>
      </c>
      <c r="P2619" s="58" t="s">
        <v>1152</v>
      </c>
      <c r="Q2619" s="58" t="s">
        <v>176</v>
      </c>
      <c r="R2619" s="58" t="s">
        <v>1316</v>
      </c>
      <c r="S2619" s="57">
        <v>201312</v>
      </c>
      <c r="T2619" s="58" t="s">
        <v>47</v>
      </c>
      <c r="U2619" s="57">
        <v>0</v>
      </c>
      <c r="V2619" s="60">
        <v>-402025.24</v>
      </c>
      <c r="W2619" s="58" t="s">
        <v>1152</v>
      </c>
      <c r="X2619" s="58" t="s">
        <v>177</v>
      </c>
      <c r="Y2619" s="58" t="s">
        <v>1152</v>
      </c>
      <c r="Z2619" s="58" t="s">
        <v>48</v>
      </c>
      <c r="AA2619" s="58" t="s">
        <v>129</v>
      </c>
      <c r="AB2619" s="58" t="s">
        <v>42</v>
      </c>
      <c r="AC2619" s="58" t="s">
        <v>1315</v>
      </c>
      <c r="AD2619" s="58" t="s">
        <v>51</v>
      </c>
    </row>
    <row r="2620" spans="1:30" x14ac:dyDescent="0.25">
      <c r="A2620" s="58" t="s">
        <v>35</v>
      </c>
      <c r="B2620" s="58" t="s">
        <v>36</v>
      </c>
      <c r="C2620" s="58" t="s">
        <v>37</v>
      </c>
      <c r="D2620" s="58" t="s">
        <v>121</v>
      </c>
      <c r="E2620" s="58" t="s">
        <v>215</v>
      </c>
      <c r="F2620" s="58" t="s">
        <v>216</v>
      </c>
      <c r="G2620" s="58" t="s">
        <v>124</v>
      </c>
      <c r="H2620" s="58" t="s">
        <v>124</v>
      </c>
      <c r="I2620" s="58" t="s">
        <v>42</v>
      </c>
      <c r="J2620" s="58" t="s">
        <v>261</v>
      </c>
      <c r="K2620" s="58" t="s">
        <v>261</v>
      </c>
      <c r="L2620" s="58" t="s">
        <v>43</v>
      </c>
      <c r="M2620" s="58" t="s">
        <v>44</v>
      </c>
      <c r="N2620" s="58" t="s">
        <v>150</v>
      </c>
      <c r="O2620" s="58" t="s">
        <v>42</v>
      </c>
      <c r="P2620" s="58" t="s">
        <v>1152</v>
      </c>
      <c r="Q2620" s="58" t="s">
        <v>1317</v>
      </c>
      <c r="R2620" s="58" t="s">
        <v>1152</v>
      </c>
      <c r="S2620" s="57">
        <v>201312</v>
      </c>
      <c r="T2620" s="58" t="s">
        <v>47</v>
      </c>
      <c r="U2620" s="57">
        <v>0</v>
      </c>
      <c r="V2620" s="60">
        <v>-71363</v>
      </c>
      <c r="W2620" s="58" t="s">
        <v>1152</v>
      </c>
      <c r="X2620" s="58" t="s">
        <v>267</v>
      </c>
      <c r="Y2620" s="58" t="s">
        <v>1152</v>
      </c>
      <c r="Z2620" s="58" t="s">
        <v>48</v>
      </c>
      <c r="AA2620" s="58" t="s">
        <v>129</v>
      </c>
      <c r="AB2620" s="58" t="s">
        <v>42</v>
      </c>
      <c r="AC2620" s="58" t="s">
        <v>1315</v>
      </c>
      <c r="AD2620" s="58" t="s">
        <v>51</v>
      </c>
    </row>
    <row r="2621" spans="1:30" x14ac:dyDescent="0.25">
      <c r="A2621" s="58" t="s">
        <v>35</v>
      </c>
      <c r="B2621" s="58" t="s">
        <v>36</v>
      </c>
      <c r="C2621" s="58" t="s">
        <v>37</v>
      </c>
      <c r="D2621" s="58" t="s">
        <v>121</v>
      </c>
      <c r="E2621" s="58" t="s">
        <v>215</v>
      </c>
      <c r="F2621" s="58" t="s">
        <v>216</v>
      </c>
      <c r="G2621" s="58" t="s">
        <v>124</v>
      </c>
      <c r="H2621" s="58" t="s">
        <v>124</v>
      </c>
      <c r="I2621" s="58" t="s">
        <v>42</v>
      </c>
      <c r="J2621" s="58" t="s">
        <v>261</v>
      </c>
      <c r="K2621" s="58" t="s">
        <v>261</v>
      </c>
      <c r="L2621" s="58" t="s">
        <v>43</v>
      </c>
      <c r="M2621" s="58" t="s">
        <v>44</v>
      </c>
      <c r="N2621" s="58" t="s">
        <v>180</v>
      </c>
      <c r="O2621" s="58" t="s">
        <v>42</v>
      </c>
      <c r="P2621" s="58" t="s">
        <v>1152</v>
      </c>
      <c r="Q2621" s="58" t="s">
        <v>867</v>
      </c>
      <c r="R2621" s="58" t="s">
        <v>1152</v>
      </c>
      <c r="S2621" s="57">
        <v>201312</v>
      </c>
      <c r="T2621" s="58" t="s">
        <v>47</v>
      </c>
      <c r="U2621" s="57">
        <v>0</v>
      </c>
      <c r="V2621" s="60">
        <v>-483903</v>
      </c>
      <c r="W2621" s="58" t="s">
        <v>1152</v>
      </c>
      <c r="X2621" s="58" t="s">
        <v>1152</v>
      </c>
      <c r="Y2621" s="58" t="s">
        <v>1152</v>
      </c>
      <c r="Z2621" s="58" t="s">
        <v>48</v>
      </c>
      <c r="AA2621" s="58" t="s">
        <v>129</v>
      </c>
      <c r="AB2621" s="58" t="s">
        <v>42</v>
      </c>
      <c r="AC2621" s="58" t="s">
        <v>1315</v>
      </c>
      <c r="AD2621" s="58" t="s">
        <v>51</v>
      </c>
    </row>
    <row r="2622" spans="1:30" x14ac:dyDescent="0.25">
      <c r="A2622" s="58" t="s">
        <v>35</v>
      </c>
      <c r="B2622" s="58" t="s">
        <v>36</v>
      </c>
      <c r="C2622" s="58" t="s">
        <v>37</v>
      </c>
      <c r="D2622" s="58" t="s">
        <v>121</v>
      </c>
      <c r="E2622" s="58" t="s">
        <v>215</v>
      </c>
      <c r="F2622" s="58" t="s">
        <v>216</v>
      </c>
      <c r="G2622" s="58" t="s">
        <v>124</v>
      </c>
      <c r="H2622" s="58" t="s">
        <v>124</v>
      </c>
      <c r="I2622" s="58" t="s">
        <v>42</v>
      </c>
      <c r="J2622" s="58" t="s">
        <v>437</v>
      </c>
      <c r="K2622" s="58" t="s">
        <v>437</v>
      </c>
      <c r="L2622" s="58" t="s">
        <v>43</v>
      </c>
      <c r="M2622" s="58" t="s">
        <v>44</v>
      </c>
      <c r="N2622" s="58" t="s">
        <v>150</v>
      </c>
      <c r="O2622" s="58" t="s">
        <v>42</v>
      </c>
      <c r="P2622" s="58" t="s">
        <v>1152</v>
      </c>
      <c r="Q2622" s="58" t="s">
        <v>1317</v>
      </c>
      <c r="R2622" s="58" t="s">
        <v>1152</v>
      </c>
      <c r="S2622" s="57">
        <v>201312</v>
      </c>
      <c r="T2622" s="58" t="s">
        <v>47</v>
      </c>
      <c r="U2622" s="57">
        <v>0</v>
      </c>
      <c r="V2622" s="60">
        <v>-5712.51</v>
      </c>
      <c r="W2622" s="58" t="s">
        <v>1152</v>
      </c>
      <c r="X2622" s="58" t="s">
        <v>577</v>
      </c>
      <c r="Y2622" s="58" t="s">
        <v>1152</v>
      </c>
      <c r="Z2622" s="58" t="s">
        <v>48</v>
      </c>
      <c r="AA2622" s="58" t="s">
        <v>129</v>
      </c>
      <c r="AB2622" s="58" t="s">
        <v>42</v>
      </c>
      <c r="AC2622" s="58" t="s">
        <v>1315</v>
      </c>
      <c r="AD2622" s="58" t="s">
        <v>51</v>
      </c>
    </row>
    <row r="2623" spans="1:30" x14ac:dyDescent="0.25">
      <c r="A2623" s="58" t="s">
        <v>35</v>
      </c>
      <c r="B2623" s="58" t="s">
        <v>36</v>
      </c>
      <c r="C2623" s="58" t="s">
        <v>37</v>
      </c>
      <c r="D2623" s="58" t="s">
        <v>121</v>
      </c>
      <c r="E2623" s="58" t="s">
        <v>215</v>
      </c>
      <c r="F2623" s="58" t="s">
        <v>216</v>
      </c>
      <c r="G2623" s="58" t="s">
        <v>124</v>
      </c>
      <c r="H2623" s="58" t="s">
        <v>124</v>
      </c>
      <c r="I2623" s="58" t="s">
        <v>42</v>
      </c>
      <c r="J2623" s="58" t="s">
        <v>437</v>
      </c>
      <c r="K2623" s="58" t="s">
        <v>437</v>
      </c>
      <c r="L2623" s="58" t="s">
        <v>43</v>
      </c>
      <c r="M2623" s="58" t="s">
        <v>44</v>
      </c>
      <c r="N2623" s="58" t="s">
        <v>180</v>
      </c>
      <c r="O2623" s="58" t="s">
        <v>42</v>
      </c>
      <c r="P2623" s="58" t="s">
        <v>1152</v>
      </c>
      <c r="Q2623" s="58" t="s">
        <v>867</v>
      </c>
      <c r="R2623" s="58" t="s">
        <v>1152</v>
      </c>
      <c r="S2623" s="57">
        <v>201312</v>
      </c>
      <c r="T2623" s="58" t="s">
        <v>47</v>
      </c>
      <c r="U2623" s="57">
        <v>0</v>
      </c>
      <c r="V2623" s="60">
        <v>-15504.61</v>
      </c>
      <c r="W2623" s="58" t="s">
        <v>1152</v>
      </c>
      <c r="X2623" s="58" t="s">
        <v>1152</v>
      </c>
      <c r="Y2623" s="58" t="s">
        <v>1152</v>
      </c>
      <c r="Z2623" s="58" t="s">
        <v>48</v>
      </c>
      <c r="AA2623" s="58" t="s">
        <v>129</v>
      </c>
      <c r="AB2623" s="58" t="s">
        <v>42</v>
      </c>
      <c r="AC2623" s="58" t="s">
        <v>1315</v>
      </c>
      <c r="AD2623" s="58" t="s">
        <v>51</v>
      </c>
    </row>
    <row r="2624" spans="1:30" x14ac:dyDescent="0.25">
      <c r="A2624" s="58" t="s">
        <v>35</v>
      </c>
      <c r="B2624" s="58" t="s">
        <v>36</v>
      </c>
      <c r="C2624" s="58" t="s">
        <v>37</v>
      </c>
      <c r="D2624" s="58" t="s">
        <v>121</v>
      </c>
      <c r="E2624" s="58" t="s">
        <v>215</v>
      </c>
      <c r="F2624" s="58" t="s">
        <v>216</v>
      </c>
      <c r="G2624" s="58" t="s">
        <v>124</v>
      </c>
      <c r="H2624" s="58" t="s">
        <v>124</v>
      </c>
      <c r="I2624" s="58" t="s">
        <v>42</v>
      </c>
      <c r="J2624" s="58" t="s">
        <v>250</v>
      </c>
      <c r="K2624" s="58" t="s">
        <v>250</v>
      </c>
      <c r="L2624" s="58" t="s">
        <v>43</v>
      </c>
      <c r="M2624" s="58" t="s">
        <v>44</v>
      </c>
      <c r="N2624" s="58" t="s">
        <v>150</v>
      </c>
      <c r="O2624" s="58" t="s">
        <v>42</v>
      </c>
      <c r="P2624" s="58" t="s">
        <v>1152</v>
      </c>
      <c r="Q2624" s="58" t="s">
        <v>1318</v>
      </c>
      <c r="R2624" s="58" t="s">
        <v>1152</v>
      </c>
      <c r="S2624" s="57">
        <v>201312</v>
      </c>
      <c r="T2624" s="58" t="s">
        <v>47</v>
      </c>
      <c r="U2624" s="57">
        <v>0</v>
      </c>
      <c r="V2624" s="60">
        <v>-78371.5</v>
      </c>
      <c r="W2624" s="58" t="s">
        <v>1152</v>
      </c>
      <c r="X2624" s="58" t="s">
        <v>433</v>
      </c>
      <c r="Y2624" s="58" t="s">
        <v>1152</v>
      </c>
      <c r="Z2624" s="58" t="s">
        <v>48</v>
      </c>
      <c r="AA2624" s="58" t="s">
        <v>129</v>
      </c>
      <c r="AB2624" s="58" t="s">
        <v>42</v>
      </c>
      <c r="AC2624" s="58" t="s">
        <v>1315</v>
      </c>
      <c r="AD2624" s="58" t="s">
        <v>51</v>
      </c>
    </row>
    <row r="2625" spans="1:30" x14ac:dyDescent="0.25">
      <c r="A2625" s="58" t="s">
        <v>35</v>
      </c>
      <c r="B2625" s="58" t="s">
        <v>36</v>
      </c>
      <c r="C2625" s="58" t="s">
        <v>37</v>
      </c>
      <c r="D2625" s="58" t="s">
        <v>121</v>
      </c>
      <c r="E2625" s="58" t="s">
        <v>215</v>
      </c>
      <c r="F2625" s="58" t="s">
        <v>216</v>
      </c>
      <c r="G2625" s="58" t="s">
        <v>124</v>
      </c>
      <c r="H2625" s="58" t="s">
        <v>124</v>
      </c>
      <c r="I2625" s="58" t="s">
        <v>42</v>
      </c>
      <c r="J2625" s="58" t="s">
        <v>250</v>
      </c>
      <c r="K2625" s="58" t="s">
        <v>250</v>
      </c>
      <c r="L2625" s="58" t="s">
        <v>43</v>
      </c>
      <c r="M2625" s="58" t="s">
        <v>44</v>
      </c>
      <c r="N2625" s="58" t="s">
        <v>150</v>
      </c>
      <c r="O2625" s="58" t="s">
        <v>42</v>
      </c>
      <c r="P2625" s="58" t="s">
        <v>1152</v>
      </c>
      <c r="Q2625" s="58" t="s">
        <v>1319</v>
      </c>
      <c r="R2625" s="58" t="s">
        <v>1152</v>
      </c>
      <c r="S2625" s="57">
        <v>201312</v>
      </c>
      <c r="T2625" s="58" t="s">
        <v>47</v>
      </c>
      <c r="U2625" s="57">
        <v>0</v>
      </c>
      <c r="V2625" s="60">
        <v>-2011.69</v>
      </c>
      <c r="W2625" s="58" t="s">
        <v>1152</v>
      </c>
      <c r="X2625" s="58" t="s">
        <v>1152</v>
      </c>
      <c r="Y2625" s="58" t="s">
        <v>1152</v>
      </c>
      <c r="Z2625" s="58" t="s">
        <v>48</v>
      </c>
      <c r="AA2625" s="58" t="s">
        <v>129</v>
      </c>
      <c r="AB2625" s="58" t="s">
        <v>42</v>
      </c>
      <c r="AC2625" s="58" t="s">
        <v>1315</v>
      </c>
      <c r="AD2625" s="58" t="s">
        <v>51</v>
      </c>
    </row>
    <row r="2626" spans="1:30" x14ac:dyDescent="0.25">
      <c r="A2626" s="58" t="s">
        <v>35</v>
      </c>
      <c r="B2626" s="58" t="s">
        <v>36</v>
      </c>
      <c r="C2626" s="58" t="s">
        <v>37</v>
      </c>
      <c r="D2626" s="58" t="s">
        <v>121</v>
      </c>
      <c r="E2626" s="58" t="s">
        <v>215</v>
      </c>
      <c r="F2626" s="58" t="s">
        <v>216</v>
      </c>
      <c r="G2626" s="58" t="s">
        <v>124</v>
      </c>
      <c r="H2626" s="58" t="s">
        <v>124</v>
      </c>
      <c r="I2626" s="58" t="s">
        <v>42</v>
      </c>
      <c r="J2626" s="58" t="s">
        <v>250</v>
      </c>
      <c r="K2626" s="58" t="s">
        <v>250</v>
      </c>
      <c r="L2626" s="58" t="s">
        <v>43</v>
      </c>
      <c r="M2626" s="58" t="s">
        <v>44</v>
      </c>
      <c r="N2626" s="58" t="s">
        <v>180</v>
      </c>
      <c r="O2626" s="58" t="s">
        <v>42</v>
      </c>
      <c r="P2626" s="58" t="s">
        <v>1152</v>
      </c>
      <c r="Q2626" s="58" t="s">
        <v>863</v>
      </c>
      <c r="R2626" s="58" t="s">
        <v>1152</v>
      </c>
      <c r="S2626" s="57">
        <v>201312</v>
      </c>
      <c r="T2626" s="58" t="s">
        <v>47</v>
      </c>
      <c r="U2626" s="57">
        <v>0</v>
      </c>
      <c r="V2626" s="60">
        <v>-18148</v>
      </c>
      <c r="W2626" s="58" t="s">
        <v>1152</v>
      </c>
      <c r="X2626" s="58" t="s">
        <v>1152</v>
      </c>
      <c r="Y2626" s="58" t="s">
        <v>1152</v>
      </c>
      <c r="Z2626" s="58" t="s">
        <v>48</v>
      </c>
      <c r="AA2626" s="58" t="s">
        <v>129</v>
      </c>
      <c r="AB2626" s="58" t="s">
        <v>42</v>
      </c>
      <c r="AC2626" s="58" t="s">
        <v>1315</v>
      </c>
      <c r="AD2626" s="58" t="s">
        <v>51</v>
      </c>
    </row>
    <row r="2627" spans="1:30" x14ac:dyDescent="0.25">
      <c r="A2627" s="58" t="s">
        <v>35</v>
      </c>
      <c r="B2627" s="58" t="s">
        <v>36</v>
      </c>
      <c r="C2627" s="58" t="s">
        <v>37</v>
      </c>
      <c r="D2627" s="58" t="s">
        <v>121</v>
      </c>
      <c r="E2627" s="58" t="s">
        <v>215</v>
      </c>
      <c r="F2627" s="58" t="s">
        <v>216</v>
      </c>
      <c r="G2627" s="58" t="s">
        <v>124</v>
      </c>
      <c r="H2627" s="58" t="s">
        <v>124</v>
      </c>
      <c r="I2627" s="58" t="s">
        <v>42</v>
      </c>
      <c r="J2627" s="58" t="s">
        <v>257</v>
      </c>
      <c r="K2627" s="58" t="s">
        <v>257</v>
      </c>
      <c r="L2627" s="58" t="s">
        <v>43</v>
      </c>
      <c r="M2627" s="58" t="s">
        <v>44</v>
      </c>
      <c r="N2627" s="58" t="s">
        <v>150</v>
      </c>
      <c r="O2627" s="58" t="s">
        <v>42</v>
      </c>
      <c r="P2627" s="58" t="s">
        <v>1152</v>
      </c>
      <c r="Q2627" s="58" t="s">
        <v>1320</v>
      </c>
      <c r="R2627" s="58" t="s">
        <v>1152</v>
      </c>
      <c r="S2627" s="57">
        <v>201312</v>
      </c>
      <c r="T2627" s="58" t="s">
        <v>47</v>
      </c>
      <c r="U2627" s="57">
        <v>0</v>
      </c>
      <c r="V2627" s="60">
        <v>-25290</v>
      </c>
      <c r="W2627" s="58" t="s">
        <v>1152</v>
      </c>
      <c r="X2627" s="58" t="s">
        <v>440</v>
      </c>
      <c r="Y2627" s="58" t="s">
        <v>1152</v>
      </c>
      <c r="Z2627" s="58" t="s">
        <v>48</v>
      </c>
      <c r="AA2627" s="58" t="s">
        <v>129</v>
      </c>
      <c r="AB2627" s="58" t="s">
        <v>42</v>
      </c>
      <c r="AC2627" s="58" t="s">
        <v>1315</v>
      </c>
      <c r="AD2627" s="58" t="s">
        <v>51</v>
      </c>
    </row>
    <row r="2628" spans="1:30" x14ac:dyDescent="0.25">
      <c r="A2628" s="58" t="s">
        <v>35</v>
      </c>
      <c r="B2628" s="58" t="s">
        <v>36</v>
      </c>
      <c r="C2628" s="58" t="s">
        <v>37</v>
      </c>
      <c r="D2628" s="58" t="s">
        <v>121</v>
      </c>
      <c r="E2628" s="58" t="s">
        <v>215</v>
      </c>
      <c r="F2628" s="58" t="s">
        <v>216</v>
      </c>
      <c r="G2628" s="58" t="s">
        <v>124</v>
      </c>
      <c r="H2628" s="58" t="s">
        <v>124</v>
      </c>
      <c r="I2628" s="58" t="s">
        <v>42</v>
      </c>
      <c r="J2628" s="58" t="s">
        <v>257</v>
      </c>
      <c r="K2628" s="58" t="s">
        <v>257</v>
      </c>
      <c r="L2628" s="58" t="s">
        <v>43</v>
      </c>
      <c r="M2628" s="58" t="s">
        <v>44</v>
      </c>
      <c r="N2628" s="58" t="s">
        <v>180</v>
      </c>
      <c r="O2628" s="58" t="s">
        <v>42</v>
      </c>
      <c r="P2628" s="58" t="s">
        <v>1152</v>
      </c>
      <c r="Q2628" s="58" t="s">
        <v>1321</v>
      </c>
      <c r="R2628" s="58" t="s">
        <v>1152</v>
      </c>
      <c r="S2628" s="57">
        <v>201312</v>
      </c>
      <c r="T2628" s="58" t="s">
        <v>47</v>
      </c>
      <c r="U2628" s="57">
        <v>0</v>
      </c>
      <c r="V2628" s="60">
        <v>-21600</v>
      </c>
      <c r="W2628" s="58" t="s">
        <v>1152</v>
      </c>
      <c r="X2628" s="58" t="s">
        <v>1152</v>
      </c>
      <c r="Y2628" s="58" t="s">
        <v>1152</v>
      </c>
      <c r="Z2628" s="58" t="s">
        <v>48</v>
      </c>
      <c r="AA2628" s="58" t="s">
        <v>129</v>
      </c>
      <c r="AB2628" s="58" t="s">
        <v>42</v>
      </c>
      <c r="AC2628" s="58" t="s">
        <v>1315</v>
      </c>
      <c r="AD2628" s="58" t="s">
        <v>51</v>
      </c>
    </row>
    <row r="2629" spans="1:30" x14ac:dyDescent="0.25">
      <c r="A2629" s="58" t="s">
        <v>35</v>
      </c>
      <c r="B2629" s="58" t="s">
        <v>36</v>
      </c>
      <c r="C2629" s="58" t="s">
        <v>37</v>
      </c>
      <c r="D2629" s="58" t="s">
        <v>121</v>
      </c>
      <c r="E2629" s="58" t="s">
        <v>215</v>
      </c>
      <c r="F2629" s="58" t="s">
        <v>216</v>
      </c>
      <c r="G2629" s="58" t="s">
        <v>124</v>
      </c>
      <c r="H2629" s="58" t="s">
        <v>124</v>
      </c>
      <c r="I2629" s="58" t="s">
        <v>42</v>
      </c>
      <c r="J2629" s="58" t="s">
        <v>237</v>
      </c>
      <c r="K2629" s="58" t="s">
        <v>237</v>
      </c>
      <c r="L2629" s="58" t="s">
        <v>43</v>
      </c>
      <c r="M2629" s="58" t="s">
        <v>44</v>
      </c>
      <c r="N2629" s="58" t="s">
        <v>150</v>
      </c>
      <c r="O2629" s="58" t="s">
        <v>42</v>
      </c>
      <c r="P2629" s="58" t="s">
        <v>1152</v>
      </c>
      <c r="Q2629" s="58" t="s">
        <v>1322</v>
      </c>
      <c r="R2629" s="58" t="s">
        <v>1152</v>
      </c>
      <c r="S2629" s="57">
        <v>201312</v>
      </c>
      <c r="T2629" s="58" t="s">
        <v>47</v>
      </c>
      <c r="U2629" s="57">
        <v>0</v>
      </c>
      <c r="V2629" s="60">
        <v>-141151</v>
      </c>
      <c r="W2629" s="58" t="s">
        <v>1152</v>
      </c>
      <c r="X2629" s="58" t="s">
        <v>422</v>
      </c>
      <c r="Y2629" s="58" t="s">
        <v>1152</v>
      </c>
      <c r="Z2629" s="58" t="s">
        <v>48</v>
      </c>
      <c r="AA2629" s="58" t="s">
        <v>129</v>
      </c>
      <c r="AB2629" s="58" t="s">
        <v>42</v>
      </c>
      <c r="AC2629" s="58" t="s">
        <v>1315</v>
      </c>
      <c r="AD2629" s="58" t="s">
        <v>51</v>
      </c>
    </row>
    <row r="2630" spans="1:30" x14ac:dyDescent="0.25">
      <c r="A2630" s="58" t="s">
        <v>35</v>
      </c>
      <c r="B2630" s="58" t="s">
        <v>36</v>
      </c>
      <c r="C2630" s="58" t="s">
        <v>37</v>
      </c>
      <c r="D2630" s="58" t="s">
        <v>121</v>
      </c>
      <c r="E2630" s="58" t="s">
        <v>215</v>
      </c>
      <c r="F2630" s="58" t="s">
        <v>216</v>
      </c>
      <c r="G2630" s="58" t="s">
        <v>124</v>
      </c>
      <c r="H2630" s="58" t="s">
        <v>124</v>
      </c>
      <c r="I2630" s="58" t="s">
        <v>42</v>
      </c>
      <c r="J2630" s="58" t="s">
        <v>237</v>
      </c>
      <c r="K2630" s="58" t="s">
        <v>237</v>
      </c>
      <c r="L2630" s="58" t="s">
        <v>43</v>
      </c>
      <c r="M2630" s="58" t="s">
        <v>44</v>
      </c>
      <c r="N2630" s="58" t="s">
        <v>150</v>
      </c>
      <c r="O2630" s="58" t="s">
        <v>42</v>
      </c>
      <c r="P2630" s="58" t="s">
        <v>1152</v>
      </c>
      <c r="Q2630" s="58" t="s">
        <v>1323</v>
      </c>
      <c r="R2630" s="58" t="s">
        <v>1152</v>
      </c>
      <c r="S2630" s="57">
        <v>201312</v>
      </c>
      <c r="T2630" s="58" t="s">
        <v>47</v>
      </c>
      <c r="U2630" s="57">
        <v>0</v>
      </c>
      <c r="V2630" s="60">
        <v>-6303.49</v>
      </c>
      <c r="W2630" s="58" t="s">
        <v>1152</v>
      </c>
      <c r="X2630" s="58" t="s">
        <v>1152</v>
      </c>
      <c r="Y2630" s="58" t="s">
        <v>1152</v>
      </c>
      <c r="Z2630" s="58" t="s">
        <v>48</v>
      </c>
      <c r="AA2630" s="58" t="s">
        <v>129</v>
      </c>
      <c r="AB2630" s="58" t="s">
        <v>42</v>
      </c>
      <c r="AC2630" s="58" t="s">
        <v>1315</v>
      </c>
      <c r="AD2630" s="58" t="s">
        <v>51</v>
      </c>
    </row>
    <row r="2631" spans="1:30" x14ac:dyDescent="0.25">
      <c r="A2631" s="58" t="s">
        <v>35</v>
      </c>
      <c r="B2631" s="58" t="s">
        <v>36</v>
      </c>
      <c r="C2631" s="58" t="s">
        <v>37</v>
      </c>
      <c r="D2631" s="58" t="s">
        <v>121</v>
      </c>
      <c r="E2631" s="58" t="s">
        <v>215</v>
      </c>
      <c r="F2631" s="58" t="s">
        <v>216</v>
      </c>
      <c r="G2631" s="58" t="s">
        <v>124</v>
      </c>
      <c r="H2631" s="58" t="s">
        <v>124</v>
      </c>
      <c r="I2631" s="58" t="s">
        <v>42</v>
      </c>
      <c r="J2631" s="58" t="s">
        <v>237</v>
      </c>
      <c r="K2631" s="58" t="s">
        <v>237</v>
      </c>
      <c r="L2631" s="58" t="s">
        <v>43</v>
      </c>
      <c r="M2631" s="58" t="s">
        <v>44</v>
      </c>
      <c r="N2631" s="58" t="s">
        <v>180</v>
      </c>
      <c r="O2631" s="58" t="s">
        <v>42</v>
      </c>
      <c r="P2631" s="58" t="s">
        <v>1152</v>
      </c>
      <c r="Q2631" s="58" t="s">
        <v>862</v>
      </c>
      <c r="R2631" s="58" t="s">
        <v>1152</v>
      </c>
      <c r="S2631" s="57">
        <v>201312</v>
      </c>
      <c r="T2631" s="58" t="s">
        <v>47</v>
      </c>
      <c r="U2631" s="57">
        <v>0</v>
      </c>
      <c r="V2631" s="60">
        <v>-275515</v>
      </c>
      <c r="W2631" s="58" t="s">
        <v>1152</v>
      </c>
      <c r="X2631" s="58" t="s">
        <v>1152</v>
      </c>
      <c r="Y2631" s="58" t="s">
        <v>1152</v>
      </c>
      <c r="Z2631" s="58" t="s">
        <v>48</v>
      </c>
      <c r="AA2631" s="58" t="s">
        <v>129</v>
      </c>
      <c r="AB2631" s="58" t="s">
        <v>42</v>
      </c>
      <c r="AC2631" s="58" t="s">
        <v>1315</v>
      </c>
      <c r="AD2631" s="58" t="s">
        <v>51</v>
      </c>
    </row>
    <row r="2632" spans="1:30" x14ac:dyDescent="0.25">
      <c r="A2632" s="58" t="s">
        <v>35</v>
      </c>
      <c r="B2632" s="58" t="s">
        <v>36</v>
      </c>
      <c r="C2632" s="58" t="s">
        <v>37</v>
      </c>
      <c r="D2632" s="58" t="s">
        <v>121</v>
      </c>
      <c r="E2632" s="58" t="s">
        <v>215</v>
      </c>
      <c r="F2632" s="58" t="s">
        <v>216</v>
      </c>
      <c r="G2632" s="58" t="s">
        <v>124</v>
      </c>
      <c r="H2632" s="58" t="s">
        <v>124</v>
      </c>
      <c r="I2632" s="58" t="s">
        <v>42</v>
      </c>
      <c r="J2632" s="58" t="s">
        <v>231</v>
      </c>
      <c r="K2632" s="58" t="s">
        <v>231</v>
      </c>
      <c r="L2632" s="58" t="s">
        <v>43</v>
      </c>
      <c r="M2632" s="58" t="s">
        <v>44</v>
      </c>
      <c r="N2632" s="58" t="s">
        <v>180</v>
      </c>
      <c r="O2632" s="58" t="s">
        <v>42</v>
      </c>
      <c r="P2632" s="58" t="s">
        <v>1152</v>
      </c>
      <c r="Q2632" s="58" t="s">
        <v>1324</v>
      </c>
      <c r="R2632" s="58" t="s">
        <v>1152</v>
      </c>
      <c r="S2632" s="57">
        <v>201312</v>
      </c>
      <c r="T2632" s="58" t="s">
        <v>47</v>
      </c>
      <c r="U2632" s="57">
        <v>0</v>
      </c>
      <c r="V2632" s="60">
        <v>-189205.78</v>
      </c>
      <c r="W2632" s="58" t="s">
        <v>1152</v>
      </c>
      <c r="X2632" s="58" t="s">
        <v>975</v>
      </c>
      <c r="Y2632" s="58" t="s">
        <v>1152</v>
      </c>
      <c r="Z2632" s="58" t="s">
        <v>48</v>
      </c>
      <c r="AA2632" s="58" t="s">
        <v>129</v>
      </c>
      <c r="AB2632" s="58" t="s">
        <v>42</v>
      </c>
      <c r="AC2632" s="58" t="s">
        <v>1315</v>
      </c>
      <c r="AD2632" s="58" t="s">
        <v>51</v>
      </c>
    </row>
    <row r="2633" spans="1:30" x14ac:dyDescent="0.25">
      <c r="A2633" s="58" t="s">
        <v>35</v>
      </c>
      <c r="B2633" s="58" t="s">
        <v>36</v>
      </c>
      <c r="C2633" s="58" t="s">
        <v>37</v>
      </c>
      <c r="D2633" s="58" t="s">
        <v>121</v>
      </c>
      <c r="E2633" s="58" t="s">
        <v>215</v>
      </c>
      <c r="F2633" s="58" t="s">
        <v>216</v>
      </c>
      <c r="G2633" s="58" t="s">
        <v>124</v>
      </c>
      <c r="H2633" s="58" t="s">
        <v>124</v>
      </c>
      <c r="I2633" s="58" t="s">
        <v>42</v>
      </c>
      <c r="J2633" s="58" t="s">
        <v>231</v>
      </c>
      <c r="K2633" s="58" t="s">
        <v>231</v>
      </c>
      <c r="L2633" s="58" t="s">
        <v>43</v>
      </c>
      <c r="M2633" s="58" t="s">
        <v>44</v>
      </c>
      <c r="N2633" s="58" t="s">
        <v>150</v>
      </c>
      <c r="O2633" s="58" t="s">
        <v>42</v>
      </c>
      <c r="P2633" s="58" t="s">
        <v>1152</v>
      </c>
      <c r="Q2633" s="58" t="s">
        <v>1325</v>
      </c>
      <c r="R2633" s="58" t="s">
        <v>1152</v>
      </c>
      <c r="S2633" s="57">
        <v>201312</v>
      </c>
      <c r="T2633" s="58" t="s">
        <v>47</v>
      </c>
      <c r="U2633" s="57">
        <v>0</v>
      </c>
      <c r="V2633" s="60">
        <v>-95050.29</v>
      </c>
      <c r="W2633" s="58" t="s">
        <v>1152</v>
      </c>
      <c r="X2633" s="58" t="s">
        <v>236</v>
      </c>
      <c r="Y2633" s="58" t="s">
        <v>1152</v>
      </c>
      <c r="Z2633" s="58" t="s">
        <v>48</v>
      </c>
      <c r="AA2633" s="58" t="s">
        <v>129</v>
      </c>
      <c r="AB2633" s="58" t="s">
        <v>42</v>
      </c>
      <c r="AC2633" s="58" t="s">
        <v>1315</v>
      </c>
      <c r="AD2633" s="58" t="s">
        <v>51</v>
      </c>
    </row>
    <row r="2634" spans="1:30" x14ac:dyDescent="0.25">
      <c r="A2634" s="58" t="s">
        <v>35</v>
      </c>
      <c r="B2634" s="58" t="s">
        <v>36</v>
      </c>
      <c r="C2634" s="58" t="s">
        <v>37</v>
      </c>
      <c r="D2634" s="58" t="s">
        <v>121</v>
      </c>
      <c r="E2634" s="58" t="s">
        <v>215</v>
      </c>
      <c r="F2634" s="58" t="s">
        <v>216</v>
      </c>
      <c r="G2634" s="58" t="s">
        <v>124</v>
      </c>
      <c r="H2634" s="58" t="s">
        <v>124</v>
      </c>
      <c r="I2634" s="58" t="s">
        <v>42</v>
      </c>
      <c r="J2634" s="58" t="s">
        <v>231</v>
      </c>
      <c r="K2634" s="58" t="s">
        <v>231</v>
      </c>
      <c r="L2634" s="58" t="s">
        <v>43</v>
      </c>
      <c r="M2634" s="58" t="s">
        <v>44</v>
      </c>
      <c r="N2634" s="58" t="s">
        <v>180</v>
      </c>
      <c r="O2634" s="58" t="s">
        <v>42</v>
      </c>
      <c r="P2634" s="58" t="s">
        <v>1152</v>
      </c>
      <c r="Q2634" s="58" t="s">
        <v>567</v>
      </c>
      <c r="R2634" s="58" t="s">
        <v>1152</v>
      </c>
      <c r="S2634" s="57">
        <v>201312</v>
      </c>
      <c r="T2634" s="58" t="s">
        <v>47</v>
      </c>
      <c r="U2634" s="57">
        <v>0</v>
      </c>
      <c r="V2634" s="60">
        <v>-147707.9</v>
      </c>
      <c r="W2634" s="58" t="s">
        <v>1152</v>
      </c>
      <c r="X2634" s="58" t="s">
        <v>1152</v>
      </c>
      <c r="Y2634" s="58" t="s">
        <v>1152</v>
      </c>
      <c r="Z2634" s="58" t="s">
        <v>48</v>
      </c>
      <c r="AA2634" s="58" t="s">
        <v>129</v>
      </c>
      <c r="AB2634" s="58" t="s">
        <v>42</v>
      </c>
      <c r="AC2634" s="58" t="s">
        <v>1315</v>
      </c>
      <c r="AD2634" s="58" t="s">
        <v>51</v>
      </c>
    </row>
    <row r="2635" spans="1:30" x14ac:dyDescent="0.25">
      <c r="A2635" s="58" t="s">
        <v>35</v>
      </c>
      <c r="B2635" s="58" t="s">
        <v>36</v>
      </c>
      <c r="C2635" s="58" t="s">
        <v>37</v>
      </c>
      <c r="D2635" s="58" t="s">
        <v>121</v>
      </c>
      <c r="E2635" s="58" t="s">
        <v>215</v>
      </c>
      <c r="F2635" s="58" t="s">
        <v>216</v>
      </c>
      <c r="G2635" s="58" t="s">
        <v>124</v>
      </c>
      <c r="H2635" s="58" t="s">
        <v>124</v>
      </c>
      <c r="I2635" s="58" t="s">
        <v>42</v>
      </c>
      <c r="J2635" s="58" t="s">
        <v>217</v>
      </c>
      <c r="K2635" s="58" t="s">
        <v>217</v>
      </c>
      <c r="L2635" s="58" t="s">
        <v>43</v>
      </c>
      <c r="M2635" s="58" t="s">
        <v>44</v>
      </c>
      <c r="N2635" s="58" t="s">
        <v>150</v>
      </c>
      <c r="O2635" s="58" t="s">
        <v>42</v>
      </c>
      <c r="P2635" s="58" t="s">
        <v>1152</v>
      </c>
      <c r="Q2635" s="58" t="s">
        <v>1326</v>
      </c>
      <c r="R2635" s="58" t="s">
        <v>1152</v>
      </c>
      <c r="S2635" s="57">
        <v>201312</v>
      </c>
      <c r="T2635" s="58" t="s">
        <v>47</v>
      </c>
      <c r="U2635" s="57">
        <v>0</v>
      </c>
      <c r="V2635" s="60">
        <v>-178947.9</v>
      </c>
      <c r="W2635" s="58" t="s">
        <v>1152</v>
      </c>
      <c r="X2635" s="58" t="s">
        <v>230</v>
      </c>
      <c r="Y2635" s="58" t="s">
        <v>1152</v>
      </c>
      <c r="Z2635" s="58" t="s">
        <v>48</v>
      </c>
      <c r="AA2635" s="58" t="s">
        <v>129</v>
      </c>
      <c r="AB2635" s="58" t="s">
        <v>42</v>
      </c>
      <c r="AC2635" s="58" t="s">
        <v>1315</v>
      </c>
      <c r="AD2635" s="58" t="s">
        <v>51</v>
      </c>
    </row>
    <row r="2636" spans="1:30" x14ac:dyDescent="0.25">
      <c r="A2636" s="58" t="s">
        <v>35</v>
      </c>
      <c r="B2636" s="58" t="s">
        <v>36</v>
      </c>
      <c r="C2636" s="58" t="s">
        <v>37</v>
      </c>
      <c r="D2636" s="58" t="s">
        <v>121</v>
      </c>
      <c r="E2636" s="58" t="s">
        <v>215</v>
      </c>
      <c r="F2636" s="58" t="s">
        <v>216</v>
      </c>
      <c r="G2636" s="58" t="s">
        <v>124</v>
      </c>
      <c r="H2636" s="58" t="s">
        <v>124</v>
      </c>
      <c r="I2636" s="58" t="s">
        <v>42</v>
      </c>
      <c r="J2636" s="58" t="s">
        <v>217</v>
      </c>
      <c r="K2636" s="58" t="s">
        <v>217</v>
      </c>
      <c r="L2636" s="58" t="s">
        <v>43</v>
      </c>
      <c r="M2636" s="58" t="s">
        <v>44</v>
      </c>
      <c r="N2636" s="58" t="s">
        <v>180</v>
      </c>
      <c r="O2636" s="58" t="s">
        <v>42</v>
      </c>
      <c r="P2636" s="58" t="s">
        <v>1152</v>
      </c>
      <c r="Q2636" s="58" t="s">
        <v>563</v>
      </c>
      <c r="R2636" s="58" t="s">
        <v>1152</v>
      </c>
      <c r="S2636" s="57">
        <v>201312</v>
      </c>
      <c r="T2636" s="58" t="s">
        <v>47</v>
      </c>
      <c r="U2636" s="57">
        <v>0</v>
      </c>
      <c r="V2636" s="60">
        <v>-550427.35</v>
      </c>
      <c r="W2636" s="58" t="s">
        <v>1152</v>
      </c>
      <c r="X2636" s="58" t="s">
        <v>1152</v>
      </c>
      <c r="Y2636" s="58" t="s">
        <v>1152</v>
      </c>
      <c r="Z2636" s="58" t="s">
        <v>48</v>
      </c>
      <c r="AA2636" s="58" t="s">
        <v>129</v>
      </c>
      <c r="AB2636" s="58" t="s">
        <v>42</v>
      </c>
      <c r="AC2636" s="58" t="s">
        <v>1315</v>
      </c>
      <c r="AD2636" s="58" t="s">
        <v>51</v>
      </c>
    </row>
    <row r="2637" spans="1:30" x14ac:dyDescent="0.25">
      <c r="A2637" s="58" t="s">
        <v>35</v>
      </c>
      <c r="B2637" s="58" t="s">
        <v>36</v>
      </c>
      <c r="C2637" s="58" t="s">
        <v>37</v>
      </c>
      <c r="D2637" s="58" t="s">
        <v>121</v>
      </c>
      <c r="E2637" s="58" t="s">
        <v>215</v>
      </c>
      <c r="F2637" s="58" t="s">
        <v>216</v>
      </c>
      <c r="G2637" s="58" t="s">
        <v>124</v>
      </c>
      <c r="H2637" s="58" t="s">
        <v>124</v>
      </c>
      <c r="I2637" s="58" t="s">
        <v>42</v>
      </c>
      <c r="J2637" s="58" t="s">
        <v>261</v>
      </c>
      <c r="K2637" s="58" t="s">
        <v>261</v>
      </c>
      <c r="L2637" s="58" t="s">
        <v>43</v>
      </c>
      <c r="M2637" s="58" t="s">
        <v>44</v>
      </c>
      <c r="N2637" s="58" t="s">
        <v>180</v>
      </c>
      <c r="O2637" s="58" t="s">
        <v>42</v>
      </c>
      <c r="P2637" s="58" t="s">
        <v>1152</v>
      </c>
      <c r="Q2637" s="58" t="s">
        <v>1327</v>
      </c>
      <c r="R2637" s="58" t="s">
        <v>1152</v>
      </c>
      <c r="S2637" s="57">
        <v>201312</v>
      </c>
      <c r="T2637" s="58" t="s">
        <v>52</v>
      </c>
      <c r="U2637" s="57">
        <v>0</v>
      </c>
      <c r="V2637" s="60">
        <v>319059.32</v>
      </c>
      <c r="W2637" s="58" t="s">
        <v>1152</v>
      </c>
      <c r="X2637" s="58" t="s">
        <v>1152</v>
      </c>
      <c r="Y2637" s="58" t="s">
        <v>1152</v>
      </c>
      <c r="Z2637" s="58" t="s">
        <v>48</v>
      </c>
      <c r="AA2637" s="58" t="s">
        <v>129</v>
      </c>
      <c r="AB2637" s="58" t="s">
        <v>42</v>
      </c>
      <c r="AC2637" s="58" t="s">
        <v>1328</v>
      </c>
      <c r="AD2637" s="58" t="s">
        <v>51</v>
      </c>
    </row>
    <row r="2638" spans="1:30" x14ac:dyDescent="0.25">
      <c r="A2638" s="58" t="s">
        <v>35</v>
      </c>
      <c r="B2638" s="58" t="s">
        <v>36</v>
      </c>
      <c r="C2638" s="58" t="s">
        <v>37</v>
      </c>
      <c r="D2638" s="58" t="s">
        <v>121</v>
      </c>
      <c r="E2638" s="58" t="s">
        <v>122</v>
      </c>
      <c r="F2638" s="58" t="s">
        <v>123</v>
      </c>
      <c r="G2638" s="58" t="s">
        <v>124</v>
      </c>
      <c r="H2638" s="58" t="s">
        <v>124</v>
      </c>
      <c r="I2638" s="58" t="s">
        <v>42</v>
      </c>
      <c r="J2638" s="58" t="s">
        <v>156</v>
      </c>
      <c r="K2638" s="58" t="s">
        <v>156</v>
      </c>
      <c r="L2638" s="58" t="s">
        <v>43</v>
      </c>
      <c r="M2638" s="58" t="s">
        <v>44</v>
      </c>
      <c r="N2638" s="58" t="s">
        <v>150</v>
      </c>
      <c r="O2638" s="58" t="s">
        <v>42</v>
      </c>
      <c r="P2638" s="58" t="s">
        <v>1152</v>
      </c>
      <c r="Q2638" s="58" t="s">
        <v>816</v>
      </c>
      <c r="R2638" s="58" t="s">
        <v>1152</v>
      </c>
      <c r="S2638" s="57">
        <v>201312</v>
      </c>
      <c r="T2638" s="58" t="s">
        <v>52</v>
      </c>
      <c r="U2638" s="57">
        <v>0</v>
      </c>
      <c r="V2638" s="60">
        <v>37000</v>
      </c>
      <c r="W2638" s="58" t="s">
        <v>1152</v>
      </c>
      <c r="X2638" s="58" t="s">
        <v>817</v>
      </c>
      <c r="Y2638" s="58" t="s">
        <v>1152</v>
      </c>
      <c r="Z2638" s="58" t="s">
        <v>48</v>
      </c>
      <c r="AA2638" s="58" t="s">
        <v>186</v>
      </c>
      <c r="AB2638" s="58" t="s">
        <v>42</v>
      </c>
      <c r="AC2638" s="58" t="s">
        <v>1329</v>
      </c>
      <c r="AD2638" s="58" t="s">
        <v>51</v>
      </c>
    </row>
    <row r="2639" spans="1:30" x14ac:dyDescent="0.25">
      <c r="A2639" s="58" t="s">
        <v>35</v>
      </c>
      <c r="B2639" s="58" t="s">
        <v>36</v>
      </c>
      <c r="C2639" s="58" t="s">
        <v>37</v>
      </c>
      <c r="D2639" s="58" t="s">
        <v>121</v>
      </c>
      <c r="E2639" s="58" t="s">
        <v>122</v>
      </c>
      <c r="F2639" s="58" t="s">
        <v>123</v>
      </c>
      <c r="G2639" s="58" t="s">
        <v>124</v>
      </c>
      <c r="H2639" s="58" t="s">
        <v>124</v>
      </c>
      <c r="I2639" s="58" t="s">
        <v>42</v>
      </c>
      <c r="J2639" s="58" t="s">
        <v>182</v>
      </c>
      <c r="K2639" s="58" t="s">
        <v>182</v>
      </c>
      <c r="L2639" s="58" t="s">
        <v>43</v>
      </c>
      <c r="M2639" s="58" t="s">
        <v>44</v>
      </c>
      <c r="N2639" s="58" t="s">
        <v>180</v>
      </c>
      <c r="O2639" s="58" t="s">
        <v>42</v>
      </c>
      <c r="P2639" s="58" t="s">
        <v>1152</v>
      </c>
      <c r="Q2639" s="58" t="s">
        <v>176</v>
      </c>
      <c r="R2639" s="58" t="s">
        <v>1330</v>
      </c>
      <c r="S2639" s="57">
        <v>201312</v>
      </c>
      <c r="T2639" s="58" t="s">
        <v>52</v>
      </c>
      <c r="U2639" s="57">
        <v>0</v>
      </c>
      <c r="V2639" s="60">
        <v>826985.66</v>
      </c>
      <c r="W2639" s="58" t="s">
        <v>1152</v>
      </c>
      <c r="X2639" s="58" t="s">
        <v>177</v>
      </c>
      <c r="Y2639" s="58" t="s">
        <v>1152</v>
      </c>
      <c r="Z2639" s="58" t="s">
        <v>48</v>
      </c>
      <c r="AA2639" s="58" t="s">
        <v>129</v>
      </c>
      <c r="AB2639" s="58" t="s">
        <v>42</v>
      </c>
      <c r="AC2639" s="58" t="s">
        <v>1331</v>
      </c>
      <c r="AD2639" s="58" t="s">
        <v>51</v>
      </c>
    </row>
    <row r="2640" spans="1:30" x14ac:dyDescent="0.25">
      <c r="A2640" s="58" t="s">
        <v>35</v>
      </c>
      <c r="B2640" s="58" t="s">
        <v>36</v>
      </c>
      <c r="C2640" s="58" t="s">
        <v>37</v>
      </c>
      <c r="D2640" s="58" t="s">
        <v>121</v>
      </c>
      <c r="E2640" s="58" t="s">
        <v>215</v>
      </c>
      <c r="F2640" s="58" t="s">
        <v>216</v>
      </c>
      <c r="G2640" s="58" t="s">
        <v>124</v>
      </c>
      <c r="H2640" s="58" t="s">
        <v>124</v>
      </c>
      <c r="I2640" s="58" t="s">
        <v>42</v>
      </c>
      <c r="J2640" s="58" t="s">
        <v>261</v>
      </c>
      <c r="K2640" s="58" t="s">
        <v>261</v>
      </c>
      <c r="L2640" s="58" t="s">
        <v>43</v>
      </c>
      <c r="M2640" s="58" t="s">
        <v>44</v>
      </c>
      <c r="N2640" s="58" t="s">
        <v>150</v>
      </c>
      <c r="O2640" s="58" t="s">
        <v>42</v>
      </c>
      <c r="P2640" s="58" t="s">
        <v>1152</v>
      </c>
      <c r="Q2640" s="58" t="s">
        <v>1332</v>
      </c>
      <c r="R2640" s="58" t="s">
        <v>1152</v>
      </c>
      <c r="S2640" s="57">
        <v>201312</v>
      </c>
      <c r="T2640" s="58" t="s">
        <v>52</v>
      </c>
      <c r="U2640" s="57">
        <v>0</v>
      </c>
      <c r="V2640" s="60">
        <v>173766</v>
      </c>
      <c r="W2640" s="58" t="s">
        <v>1152</v>
      </c>
      <c r="X2640" s="58" t="s">
        <v>267</v>
      </c>
      <c r="Y2640" s="58" t="s">
        <v>1152</v>
      </c>
      <c r="Z2640" s="58" t="s">
        <v>48</v>
      </c>
      <c r="AA2640" s="58" t="s">
        <v>129</v>
      </c>
      <c r="AB2640" s="58" t="s">
        <v>42</v>
      </c>
      <c r="AC2640" s="58" t="s">
        <v>1331</v>
      </c>
      <c r="AD2640" s="58" t="s">
        <v>51</v>
      </c>
    </row>
    <row r="2641" spans="1:30" x14ac:dyDescent="0.25">
      <c r="A2641" s="58" t="s">
        <v>35</v>
      </c>
      <c r="B2641" s="58" t="s">
        <v>36</v>
      </c>
      <c r="C2641" s="58" t="s">
        <v>37</v>
      </c>
      <c r="D2641" s="58" t="s">
        <v>121</v>
      </c>
      <c r="E2641" s="58" t="s">
        <v>215</v>
      </c>
      <c r="F2641" s="58" t="s">
        <v>216</v>
      </c>
      <c r="G2641" s="58" t="s">
        <v>124</v>
      </c>
      <c r="H2641" s="58" t="s">
        <v>124</v>
      </c>
      <c r="I2641" s="58" t="s">
        <v>42</v>
      </c>
      <c r="J2641" s="58" t="s">
        <v>261</v>
      </c>
      <c r="K2641" s="58" t="s">
        <v>261</v>
      </c>
      <c r="L2641" s="58" t="s">
        <v>43</v>
      </c>
      <c r="M2641" s="58" t="s">
        <v>44</v>
      </c>
      <c r="N2641" s="58" t="s">
        <v>180</v>
      </c>
      <c r="O2641" s="58" t="s">
        <v>42</v>
      </c>
      <c r="P2641" s="58" t="s">
        <v>1152</v>
      </c>
      <c r="Q2641" s="58" t="s">
        <v>1333</v>
      </c>
      <c r="R2641" s="58" t="s">
        <v>1152</v>
      </c>
      <c r="S2641" s="57">
        <v>201312</v>
      </c>
      <c r="T2641" s="58" t="s">
        <v>52</v>
      </c>
      <c r="U2641" s="97">
        <v>0</v>
      </c>
      <c r="V2641" s="60">
        <v>284320</v>
      </c>
      <c r="W2641" s="58" t="s">
        <v>1152</v>
      </c>
      <c r="X2641" s="58" t="s">
        <v>1152</v>
      </c>
      <c r="Y2641" s="58" t="s">
        <v>1152</v>
      </c>
      <c r="Z2641" s="58" t="s">
        <v>48</v>
      </c>
      <c r="AA2641" s="58" t="s">
        <v>129</v>
      </c>
      <c r="AB2641" s="58" t="s">
        <v>42</v>
      </c>
      <c r="AC2641" s="58" t="s">
        <v>1331</v>
      </c>
      <c r="AD2641" s="58" t="s">
        <v>51</v>
      </c>
    </row>
    <row r="2642" spans="1:30" x14ac:dyDescent="0.25">
      <c r="A2642" s="58" t="s">
        <v>35</v>
      </c>
      <c r="B2642" s="58" t="s">
        <v>36</v>
      </c>
      <c r="C2642" s="58" t="s">
        <v>37</v>
      </c>
      <c r="D2642" s="58" t="s">
        <v>121</v>
      </c>
      <c r="E2642" s="58" t="s">
        <v>215</v>
      </c>
      <c r="F2642" s="58" t="s">
        <v>216</v>
      </c>
      <c r="G2642" s="58" t="s">
        <v>124</v>
      </c>
      <c r="H2642" s="58" t="s">
        <v>124</v>
      </c>
      <c r="I2642" s="58" t="s">
        <v>42</v>
      </c>
      <c r="J2642" s="58" t="s">
        <v>437</v>
      </c>
      <c r="K2642" s="58" t="s">
        <v>437</v>
      </c>
      <c r="L2642" s="58" t="s">
        <v>43</v>
      </c>
      <c r="M2642" s="58" t="s">
        <v>44</v>
      </c>
      <c r="N2642" s="58" t="s">
        <v>150</v>
      </c>
      <c r="O2642" s="58" t="s">
        <v>42</v>
      </c>
      <c r="P2642" s="58" t="s">
        <v>1152</v>
      </c>
      <c r="Q2642" s="58" t="s">
        <v>1332</v>
      </c>
      <c r="R2642" s="58" t="s">
        <v>1152</v>
      </c>
      <c r="S2642" s="57">
        <v>201312</v>
      </c>
      <c r="T2642" s="58" t="s">
        <v>52</v>
      </c>
      <c r="U2642" s="57">
        <v>0</v>
      </c>
      <c r="V2642" s="60">
        <v>12162.67</v>
      </c>
      <c r="W2642" s="58" t="s">
        <v>1152</v>
      </c>
      <c r="X2642" s="58" t="s">
        <v>577</v>
      </c>
      <c r="Y2642" s="58" t="s">
        <v>1152</v>
      </c>
      <c r="Z2642" s="58" t="s">
        <v>48</v>
      </c>
      <c r="AA2642" s="58" t="s">
        <v>129</v>
      </c>
      <c r="AB2642" s="58" t="s">
        <v>42</v>
      </c>
      <c r="AC2642" s="58" t="s">
        <v>1331</v>
      </c>
      <c r="AD2642" s="58" t="s">
        <v>51</v>
      </c>
    </row>
    <row r="2643" spans="1:30" x14ac:dyDescent="0.25">
      <c r="A2643" s="58" t="s">
        <v>35</v>
      </c>
      <c r="B2643" s="58" t="s">
        <v>36</v>
      </c>
      <c r="C2643" s="58" t="s">
        <v>37</v>
      </c>
      <c r="D2643" s="58" t="s">
        <v>121</v>
      </c>
      <c r="E2643" s="58" t="s">
        <v>215</v>
      </c>
      <c r="F2643" s="58" t="s">
        <v>216</v>
      </c>
      <c r="G2643" s="58" t="s">
        <v>124</v>
      </c>
      <c r="H2643" s="58" t="s">
        <v>124</v>
      </c>
      <c r="I2643" s="58" t="s">
        <v>42</v>
      </c>
      <c r="J2643" s="58" t="s">
        <v>437</v>
      </c>
      <c r="K2643" s="58" t="s">
        <v>437</v>
      </c>
      <c r="L2643" s="58" t="s">
        <v>43</v>
      </c>
      <c r="M2643" s="58" t="s">
        <v>44</v>
      </c>
      <c r="N2643" s="58" t="s">
        <v>180</v>
      </c>
      <c r="O2643" s="58" t="s">
        <v>42</v>
      </c>
      <c r="P2643" s="58" t="s">
        <v>1152</v>
      </c>
      <c r="Q2643" s="58" t="s">
        <v>1333</v>
      </c>
      <c r="R2643" s="58" t="s">
        <v>1152</v>
      </c>
      <c r="S2643" s="57">
        <v>201312</v>
      </c>
      <c r="T2643" s="58" t="s">
        <v>52</v>
      </c>
      <c r="U2643" s="57">
        <v>0</v>
      </c>
      <c r="V2643" s="60">
        <v>13994.54</v>
      </c>
      <c r="W2643" s="58" t="s">
        <v>1152</v>
      </c>
      <c r="X2643" s="58" t="s">
        <v>1152</v>
      </c>
      <c r="Y2643" s="58" t="s">
        <v>1152</v>
      </c>
      <c r="Z2643" s="58" t="s">
        <v>48</v>
      </c>
      <c r="AA2643" s="58" t="s">
        <v>129</v>
      </c>
      <c r="AB2643" s="58" t="s">
        <v>42</v>
      </c>
      <c r="AC2643" s="58" t="s">
        <v>1331</v>
      </c>
      <c r="AD2643" s="58" t="s">
        <v>51</v>
      </c>
    </row>
    <row r="2644" spans="1:30" x14ac:dyDescent="0.25">
      <c r="A2644" s="58" t="s">
        <v>35</v>
      </c>
      <c r="B2644" s="58" t="s">
        <v>36</v>
      </c>
      <c r="C2644" s="58" t="s">
        <v>37</v>
      </c>
      <c r="D2644" s="58" t="s">
        <v>121</v>
      </c>
      <c r="E2644" s="58" t="s">
        <v>215</v>
      </c>
      <c r="F2644" s="58" t="s">
        <v>216</v>
      </c>
      <c r="G2644" s="58" t="s">
        <v>124</v>
      </c>
      <c r="H2644" s="58" t="s">
        <v>124</v>
      </c>
      <c r="I2644" s="58" t="s">
        <v>42</v>
      </c>
      <c r="J2644" s="58" t="s">
        <v>250</v>
      </c>
      <c r="K2644" s="58" t="s">
        <v>250</v>
      </c>
      <c r="L2644" s="58" t="s">
        <v>43</v>
      </c>
      <c r="M2644" s="58" t="s">
        <v>44</v>
      </c>
      <c r="N2644" s="58" t="s">
        <v>150</v>
      </c>
      <c r="O2644" s="58" t="s">
        <v>42</v>
      </c>
      <c r="P2644" s="58" t="s">
        <v>1152</v>
      </c>
      <c r="Q2644" s="58" t="s">
        <v>864</v>
      </c>
      <c r="R2644" s="58" t="s">
        <v>1152</v>
      </c>
      <c r="S2644" s="57">
        <v>201312</v>
      </c>
      <c r="T2644" s="58" t="s">
        <v>52</v>
      </c>
      <c r="U2644" s="57">
        <v>0</v>
      </c>
      <c r="V2644" s="60">
        <v>50517.5</v>
      </c>
      <c r="W2644" s="58" t="s">
        <v>1152</v>
      </c>
      <c r="X2644" s="58" t="s">
        <v>433</v>
      </c>
      <c r="Y2644" s="58" t="s">
        <v>1152</v>
      </c>
      <c r="Z2644" s="58" t="s">
        <v>48</v>
      </c>
      <c r="AA2644" s="58" t="s">
        <v>129</v>
      </c>
      <c r="AB2644" s="58" t="s">
        <v>42</v>
      </c>
      <c r="AC2644" s="58" t="s">
        <v>1331</v>
      </c>
      <c r="AD2644" s="58" t="s">
        <v>51</v>
      </c>
    </row>
    <row r="2645" spans="1:30" x14ac:dyDescent="0.25">
      <c r="A2645" s="58" t="s">
        <v>35</v>
      </c>
      <c r="B2645" s="58" t="s">
        <v>36</v>
      </c>
      <c r="C2645" s="58" t="s">
        <v>37</v>
      </c>
      <c r="D2645" s="58" t="s">
        <v>121</v>
      </c>
      <c r="E2645" s="58" t="s">
        <v>215</v>
      </c>
      <c r="F2645" s="58" t="s">
        <v>216</v>
      </c>
      <c r="G2645" s="58" t="s">
        <v>124</v>
      </c>
      <c r="H2645" s="58" t="s">
        <v>124</v>
      </c>
      <c r="I2645" s="58" t="s">
        <v>42</v>
      </c>
      <c r="J2645" s="58" t="s">
        <v>250</v>
      </c>
      <c r="K2645" s="58" t="s">
        <v>250</v>
      </c>
      <c r="L2645" s="58" t="s">
        <v>43</v>
      </c>
      <c r="M2645" s="58" t="s">
        <v>44</v>
      </c>
      <c r="N2645" s="58" t="s">
        <v>150</v>
      </c>
      <c r="O2645" s="58" t="s">
        <v>42</v>
      </c>
      <c r="P2645" s="58" t="s">
        <v>1152</v>
      </c>
      <c r="Q2645" s="58" t="s">
        <v>863</v>
      </c>
      <c r="R2645" s="58" t="s">
        <v>1152</v>
      </c>
      <c r="S2645" s="57">
        <v>201312</v>
      </c>
      <c r="T2645" s="58" t="s">
        <v>52</v>
      </c>
      <c r="U2645" s="57">
        <v>0</v>
      </c>
      <c r="V2645" s="60">
        <v>2129.3200000000002</v>
      </c>
      <c r="W2645" s="58" t="s">
        <v>1152</v>
      </c>
      <c r="X2645" s="58" t="s">
        <v>1152</v>
      </c>
      <c r="Y2645" s="58" t="s">
        <v>1152</v>
      </c>
      <c r="Z2645" s="58" t="s">
        <v>48</v>
      </c>
      <c r="AA2645" s="58" t="s">
        <v>129</v>
      </c>
      <c r="AB2645" s="58" t="s">
        <v>42</v>
      </c>
      <c r="AC2645" s="58" t="s">
        <v>1331</v>
      </c>
      <c r="AD2645" s="58" t="s">
        <v>51</v>
      </c>
    </row>
    <row r="2646" spans="1:30" x14ac:dyDescent="0.25">
      <c r="A2646" s="58" t="s">
        <v>35</v>
      </c>
      <c r="B2646" s="58" t="s">
        <v>36</v>
      </c>
      <c r="C2646" s="58" t="s">
        <v>37</v>
      </c>
      <c r="D2646" s="58" t="s">
        <v>121</v>
      </c>
      <c r="E2646" s="58" t="s">
        <v>215</v>
      </c>
      <c r="F2646" s="58" t="s">
        <v>216</v>
      </c>
      <c r="G2646" s="58" t="s">
        <v>124</v>
      </c>
      <c r="H2646" s="58" t="s">
        <v>124</v>
      </c>
      <c r="I2646" s="58" t="s">
        <v>42</v>
      </c>
      <c r="J2646" s="58" t="s">
        <v>250</v>
      </c>
      <c r="K2646" s="58" t="s">
        <v>250</v>
      </c>
      <c r="L2646" s="58" t="s">
        <v>43</v>
      </c>
      <c r="M2646" s="58" t="s">
        <v>44</v>
      </c>
      <c r="N2646" s="58" t="s">
        <v>180</v>
      </c>
      <c r="O2646" s="58" t="s">
        <v>42</v>
      </c>
      <c r="P2646" s="58" t="s">
        <v>1152</v>
      </c>
      <c r="Q2646" s="58" t="s">
        <v>863</v>
      </c>
      <c r="R2646" s="58" t="s">
        <v>1152</v>
      </c>
      <c r="S2646" s="57">
        <v>201312</v>
      </c>
      <c r="T2646" s="58" t="s">
        <v>52</v>
      </c>
      <c r="U2646" s="57">
        <v>0</v>
      </c>
      <c r="V2646" s="60">
        <v>32050</v>
      </c>
      <c r="W2646" s="58" t="s">
        <v>1152</v>
      </c>
      <c r="X2646" s="58" t="s">
        <v>1152</v>
      </c>
      <c r="Y2646" s="58" t="s">
        <v>1152</v>
      </c>
      <c r="Z2646" s="58" t="s">
        <v>48</v>
      </c>
      <c r="AA2646" s="58" t="s">
        <v>129</v>
      </c>
      <c r="AB2646" s="58" t="s">
        <v>42</v>
      </c>
      <c r="AC2646" s="58" t="s">
        <v>1331</v>
      </c>
      <c r="AD2646" s="58" t="s">
        <v>51</v>
      </c>
    </row>
    <row r="2647" spans="1:30" x14ac:dyDescent="0.25">
      <c r="A2647" s="58" t="s">
        <v>35</v>
      </c>
      <c r="B2647" s="58" t="s">
        <v>36</v>
      </c>
      <c r="C2647" s="58" t="s">
        <v>37</v>
      </c>
      <c r="D2647" s="58" t="s">
        <v>121</v>
      </c>
      <c r="E2647" s="58" t="s">
        <v>215</v>
      </c>
      <c r="F2647" s="58" t="s">
        <v>216</v>
      </c>
      <c r="G2647" s="58" t="s">
        <v>124</v>
      </c>
      <c r="H2647" s="58" t="s">
        <v>124</v>
      </c>
      <c r="I2647" s="58" t="s">
        <v>42</v>
      </c>
      <c r="J2647" s="58" t="s">
        <v>257</v>
      </c>
      <c r="K2647" s="58" t="s">
        <v>257</v>
      </c>
      <c r="L2647" s="58" t="s">
        <v>43</v>
      </c>
      <c r="M2647" s="58" t="s">
        <v>44</v>
      </c>
      <c r="N2647" s="58" t="s">
        <v>150</v>
      </c>
      <c r="O2647" s="58" t="s">
        <v>42</v>
      </c>
      <c r="P2647" s="58" t="s">
        <v>1152</v>
      </c>
      <c r="Q2647" s="58" t="s">
        <v>859</v>
      </c>
      <c r="R2647" s="58" t="s">
        <v>1152</v>
      </c>
      <c r="S2647" s="57">
        <v>201312</v>
      </c>
      <c r="T2647" s="58" t="s">
        <v>52</v>
      </c>
      <c r="U2647" s="57">
        <v>0</v>
      </c>
      <c r="V2647" s="60">
        <v>33624</v>
      </c>
      <c r="W2647" s="58" t="s">
        <v>1152</v>
      </c>
      <c r="X2647" s="58" t="s">
        <v>440</v>
      </c>
      <c r="Y2647" s="58" t="s">
        <v>1152</v>
      </c>
      <c r="Z2647" s="58" t="s">
        <v>48</v>
      </c>
      <c r="AA2647" s="58" t="s">
        <v>129</v>
      </c>
      <c r="AB2647" s="58" t="s">
        <v>42</v>
      </c>
      <c r="AC2647" s="58" t="s">
        <v>1331</v>
      </c>
      <c r="AD2647" s="58" t="s">
        <v>51</v>
      </c>
    </row>
    <row r="2648" spans="1:30" x14ac:dyDescent="0.25">
      <c r="A2648" s="58" t="s">
        <v>35</v>
      </c>
      <c r="B2648" s="58" t="s">
        <v>36</v>
      </c>
      <c r="C2648" s="58" t="s">
        <v>37</v>
      </c>
      <c r="D2648" s="58" t="s">
        <v>121</v>
      </c>
      <c r="E2648" s="58" t="s">
        <v>215</v>
      </c>
      <c r="F2648" s="58" t="s">
        <v>216</v>
      </c>
      <c r="G2648" s="58" t="s">
        <v>124</v>
      </c>
      <c r="H2648" s="58" t="s">
        <v>124</v>
      </c>
      <c r="I2648" s="58" t="s">
        <v>42</v>
      </c>
      <c r="J2648" s="58" t="s">
        <v>237</v>
      </c>
      <c r="K2648" s="58" t="s">
        <v>237</v>
      </c>
      <c r="L2648" s="58" t="s">
        <v>43</v>
      </c>
      <c r="M2648" s="58" t="s">
        <v>44</v>
      </c>
      <c r="N2648" s="58" t="s">
        <v>150</v>
      </c>
      <c r="O2648" s="58" t="s">
        <v>42</v>
      </c>
      <c r="P2648" s="58" t="s">
        <v>1152</v>
      </c>
      <c r="Q2648" s="58" t="s">
        <v>860</v>
      </c>
      <c r="R2648" s="58" t="s">
        <v>1152</v>
      </c>
      <c r="S2648" s="57">
        <v>201312</v>
      </c>
      <c r="T2648" s="58" t="s">
        <v>52</v>
      </c>
      <c r="U2648" s="57">
        <v>0</v>
      </c>
      <c r="V2648" s="60">
        <v>4719</v>
      </c>
      <c r="W2648" s="58" t="s">
        <v>1152</v>
      </c>
      <c r="X2648" s="58" t="s">
        <v>1152</v>
      </c>
      <c r="Y2648" s="58" t="s">
        <v>1152</v>
      </c>
      <c r="Z2648" s="58" t="s">
        <v>48</v>
      </c>
      <c r="AA2648" s="58" t="s">
        <v>129</v>
      </c>
      <c r="AB2648" s="58" t="s">
        <v>42</v>
      </c>
      <c r="AC2648" s="58" t="s">
        <v>1331</v>
      </c>
      <c r="AD2648" s="58" t="s">
        <v>51</v>
      </c>
    </row>
    <row r="2649" spans="1:30" x14ac:dyDescent="0.25">
      <c r="A2649" s="58" t="s">
        <v>35</v>
      </c>
      <c r="B2649" s="58" t="s">
        <v>36</v>
      </c>
      <c r="C2649" s="58" t="s">
        <v>37</v>
      </c>
      <c r="D2649" s="58" t="s">
        <v>121</v>
      </c>
      <c r="E2649" s="58" t="s">
        <v>215</v>
      </c>
      <c r="F2649" s="58" t="s">
        <v>216</v>
      </c>
      <c r="G2649" s="58" t="s">
        <v>124</v>
      </c>
      <c r="H2649" s="58" t="s">
        <v>124</v>
      </c>
      <c r="I2649" s="58" t="s">
        <v>42</v>
      </c>
      <c r="J2649" s="58" t="s">
        <v>237</v>
      </c>
      <c r="K2649" s="58" t="s">
        <v>237</v>
      </c>
      <c r="L2649" s="58" t="s">
        <v>43</v>
      </c>
      <c r="M2649" s="58" t="s">
        <v>44</v>
      </c>
      <c r="N2649" s="58" t="s">
        <v>150</v>
      </c>
      <c r="O2649" s="58" t="s">
        <v>42</v>
      </c>
      <c r="P2649" s="58" t="s">
        <v>1152</v>
      </c>
      <c r="Q2649" s="58" t="s">
        <v>859</v>
      </c>
      <c r="R2649" s="58" t="s">
        <v>1152</v>
      </c>
      <c r="S2649" s="57">
        <v>201312</v>
      </c>
      <c r="T2649" s="58" t="s">
        <v>52</v>
      </c>
      <c r="U2649" s="57">
        <v>0</v>
      </c>
      <c r="V2649" s="60">
        <v>168113</v>
      </c>
      <c r="W2649" s="58" t="s">
        <v>1152</v>
      </c>
      <c r="X2649" s="58" t="s">
        <v>422</v>
      </c>
      <c r="Y2649" s="58" t="s">
        <v>1152</v>
      </c>
      <c r="Z2649" s="58" t="s">
        <v>48</v>
      </c>
      <c r="AA2649" s="58" t="s">
        <v>129</v>
      </c>
      <c r="AB2649" s="58" t="s">
        <v>42</v>
      </c>
      <c r="AC2649" s="58" t="s">
        <v>1331</v>
      </c>
      <c r="AD2649" s="58" t="s">
        <v>51</v>
      </c>
    </row>
    <row r="2650" spans="1:30" x14ac:dyDescent="0.25">
      <c r="A2650" s="58" t="s">
        <v>35</v>
      </c>
      <c r="B2650" s="58" t="s">
        <v>36</v>
      </c>
      <c r="C2650" s="58" t="s">
        <v>37</v>
      </c>
      <c r="D2650" s="58" t="s">
        <v>121</v>
      </c>
      <c r="E2650" s="58" t="s">
        <v>215</v>
      </c>
      <c r="F2650" s="58" t="s">
        <v>216</v>
      </c>
      <c r="G2650" s="58" t="s">
        <v>124</v>
      </c>
      <c r="H2650" s="58" t="s">
        <v>124</v>
      </c>
      <c r="I2650" s="58" t="s">
        <v>42</v>
      </c>
      <c r="J2650" s="58" t="s">
        <v>237</v>
      </c>
      <c r="K2650" s="58" t="s">
        <v>237</v>
      </c>
      <c r="L2650" s="58" t="s">
        <v>43</v>
      </c>
      <c r="M2650" s="58" t="s">
        <v>44</v>
      </c>
      <c r="N2650" s="58" t="s">
        <v>180</v>
      </c>
      <c r="O2650" s="58" t="s">
        <v>42</v>
      </c>
      <c r="P2650" s="58" t="s">
        <v>1152</v>
      </c>
      <c r="Q2650" s="58" t="s">
        <v>860</v>
      </c>
      <c r="R2650" s="58" t="s">
        <v>1152</v>
      </c>
      <c r="S2650" s="57">
        <v>201312</v>
      </c>
      <c r="T2650" s="58" t="s">
        <v>52</v>
      </c>
      <c r="U2650" s="57">
        <v>0</v>
      </c>
      <c r="V2650" s="60">
        <v>191385</v>
      </c>
      <c r="W2650" s="58" t="s">
        <v>1152</v>
      </c>
      <c r="X2650" s="58" t="s">
        <v>1152</v>
      </c>
      <c r="Y2650" s="58" t="s">
        <v>1152</v>
      </c>
      <c r="Z2650" s="58" t="s">
        <v>48</v>
      </c>
      <c r="AA2650" s="58" t="s">
        <v>129</v>
      </c>
      <c r="AB2650" s="58" t="s">
        <v>42</v>
      </c>
      <c r="AC2650" s="58" t="s">
        <v>1331</v>
      </c>
      <c r="AD2650" s="58" t="s">
        <v>51</v>
      </c>
    </row>
    <row r="2651" spans="1:30" x14ac:dyDescent="0.25">
      <c r="A2651" s="58" t="s">
        <v>35</v>
      </c>
      <c r="B2651" s="58" t="s">
        <v>36</v>
      </c>
      <c r="C2651" s="58" t="s">
        <v>37</v>
      </c>
      <c r="D2651" s="58" t="s">
        <v>121</v>
      </c>
      <c r="E2651" s="58" t="s">
        <v>215</v>
      </c>
      <c r="F2651" s="58" t="s">
        <v>216</v>
      </c>
      <c r="G2651" s="58" t="s">
        <v>124</v>
      </c>
      <c r="H2651" s="58" t="s">
        <v>124</v>
      </c>
      <c r="I2651" s="58" t="s">
        <v>42</v>
      </c>
      <c r="J2651" s="58" t="s">
        <v>231</v>
      </c>
      <c r="K2651" s="58" t="s">
        <v>231</v>
      </c>
      <c r="L2651" s="58" t="s">
        <v>43</v>
      </c>
      <c r="M2651" s="58" t="s">
        <v>44</v>
      </c>
      <c r="N2651" s="58" t="s">
        <v>180</v>
      </c>
      <c r="O2651" s="58" t="s">
        <v>42</v>
      </c>
      <c r="P2651" s="58" t="s">
        <v>1152</v>
      </c>
      <c r="Q2651" s="58" t="s">
        <v>1334</v>
      </c>
      <c r="R2651" s="58" t="s">
        <v>1152</v>
      </c>
      <c r="S2651" s="57">
        <v>201312</v>
      </c>
      <c r="T2651" s="58" t="s">
        <v>52</v>
      </c>
      <c r="U2651" s="57">
        <v>0</v>
      </c>
      <c r="V2651" s="60">
        <v>181293.82</v>
      </c>
      <c r="W2651" s="58" t="s">
        <v>1152</v>
      </c>
      <c r="X2651" s="58" t="s">
        <v>975</v>
      </c>
      <c r="Y2651" s="58" t="s">
        <v>1152</v>
      </c>
      <c r="Z2651" s="58" t="s">
        <v>48</v>
      </c>
      <c r="AA2651" s="58" t="s">
        <v>129</v>
      </c>
      <c r="AB2651" s="58" t="s">
        <v>42</v>
      </c>
      <c r="AC2651" s="58" t="s">
        <v>1331</v>
      </c>
      <c r="AD2651" s="58" t="s">
        <v>51</v>
      </c>
    </row>
    <row r="2652" spans="1:30" x14ac:dyDescent="0.25">
      <c r="A2652" s="58" t="s">
        <v>35</v>
      </c>
      <c r="B2652" s="58" t="s">
        <v>36</v>
      </c>
      <c r="C2652" s="58" t="s">
        <v>37</v>
      </c>
      <c r="D2652" s="58" t="s">
        <v>121</v>
      </c>
      <c r="E2652" s="58" t="s">
        <v>215</v>
      </c>
      <c r="F2652" s="58" t="s">
        <v>216</v>
      </c>
      <c r="G2652" s="58" t="s">
        <v>124</v>
      </c>
      <c r="H2652" s="58" t="s">
        <v>124</v>
      </c>
      <c r="I2652" s="58" t="s">
        <v>42</v>
      </c>
      <c r="J2652" s="58" t="s">
        <v>231</v>
      </c>
      <c r="K2652" s="58" t="s">
        <v>231</v>
      </c>
      <c r="L2652" s="58" t="s">
        <v>43</v>
      </c>
      <c r="M2652" s="58" t="s">
        <v>44</v>
      </c>
      <c r="N2652" s="58" t="s">
        <v>150</v>
      </c>
      <c r="O2652" s="58" t="s">
        <v>42</v>
      </c>
      <c r="P2652" s="58" t="s">
        <v>1152</v>
      </c>
      <c r="Q2652" s="58" t="s">
        <v>839</v>
      </c>
      <c r="R2652" s="58" t="s">
        <v>1152</v>
      </c>
      <c r="S2652" s="57">
        <v>201312</v>
      </c>
      <c r="T2652" s="58" t="s">
        <v>52</v>
      </c>
      <c r="U2652" s="57">
        <v>0</v>
      </c>
      <c r="V2652" s="60">
        <v>82996.45</v>
      </c>
      <c r="W2652" s="58" t="s">
        <v>1152</v>
      </c>
      <c r="X2652" s="58" t="s">
        <v>236</v>
      </c>
      <c r="Y2652" s="58" t="s">
        <v>1152</v>
      </c>
      <c r="Z2652" s="58" t="s">
        <v>48</v>
      </c>
      <c r="AA2652" s="58" t="s">
        <v>129</v>
      </c>
      <c r="AB2652" s="58" t="s">
        <v>42</v>
      </c>
      <c r="AC2652" s="58" t="s">
        <v>1331</v>
      </c>
      <c r="AD2652" s="58" t="s">
        <v>51</v>
      </c>
    </row>
    <row r="2653" spans="1:30" x14ac:dyDescent="0.25">
      <c r="A2653" s="58" t="s">
        <v>35</v>
      </c>
      <c r="B2653" s="58" t="s">
        <v>36</v>
      </c>
      <c r="C2653" s="58" t="s">
        <v>37</v>
      </c>
      <c r="D2653" s="58" t="s">
        <v>121</v>
      </c>
      <c r="E2653" s="58" t="s">
        <v>215</v>
      </c>
      <c r="F2653" s="58" t="s">
        <v>216</v>
      </c>
      <c r="G2653" s="58" t="s">
        <v>124</v>
      </c>
      <c r="H2653" s="58" t="s">
        <v>124</v>
      </c>
      <c r="I2653" s="58" t="s">
        <v>42</v>
      </c>
      <c r="J2653" s="58" t="s">
        <v>231</v>
      </c>
      <c r="K2653" s="58" t="s">
        <v>231</v>
      </c>
      <c r="L2653" s="58" t="s">
        <v>43</v>
      </c>
      <c r="M2653" s="58" t="s">
        <v>44</v>
      </c>
      <c r="N2653" s="58" t="s">
        <v>180</v>
      </c>
      <c r="O2653" s="58" t="s">
        <v>42</v>
      </c>
      <c r="P2653" s="58" t="s">
        <v>1152</v>
      </c>
      <c r="Q2653" s="58" t="s">
        <v>840</v>
      </c>
      <c r="R2653" s="58" t="s">
        <v>1152</v>
      </c>
      <c r="S2653" s="57">
        <v>201312</v>
      </c>
      <c r="T2653" s="58" t="s">
        <v>52</v>
      </c>
      <c r="U2653" s="57">
        <v>0</v>
      </c>
      <c r="V2653" s="60">
        <v>102583.45</v>
      </c>
      <c r="W2653" s="58" t="s">
        <v>1152</v>
      </c>
      <c r="X2653" s="58" t="s">
        <v>1152</v>
      </c>
      <c r="Y2653" s="58" t="s">
        <v>1152</v>
      </c>
      <c r="Z2653" s="58" t="s">
        <v>48</v>
      </c>
      <c r="AA2653" s="58" t="s">
        <v>129</v>
      </c>
      <c r="AB2653" s="58" t="s">
        <v>42</v>
      </c>
      <c r="AC2653" s="58" t="s">
        <v>1331</v>
      </c>
      <c r="AD2653" s="58" t="s">
        <v>51</v>
      </c>
    </row>
    <row r="2654" spans="1:30" x14ac:dyDescent="0.25">
      <c r="A2654" s="58" t="s">
        <v>35</v>
      </c>
      <c r="B2654" s="58" t="s">
        <v>36</v>
      </c>
      <c r="C2654" s="58" t="s">
        <v>37</v>
      </c>
      <c r="D2654" s="58" t="s">
        <v>121</v>
      </c>
      <c r="E2654" s="58" t="s">
        <v>215</v>
      </c>
      <c r="F2654" s="58" t="s">
        <v>216</v>
      </c>
      <c r="G2654" s="58" t="s">
        <v>124</v>
      </c>
      <c r="H2654" s="58" t="s">
        <v>124</v>
      </c>
      <c r="I2654" s="58" t="s">
        <v>42</v>
      </c>
      <c r="J2654" s="58" t="s">
        <v>217</v>
      </c>
      <c r="K2654" s="58" t="s">
        <v>217</v>
      </c>
      <c r="L2654" s="58" t="s">
        <v>43</v>
      </c>
      <c r="M2654" s="58" t="s">
        <v>44</v>
      </c>
      <c r="N2654" s="58" t="s">
        <v>150</v>
      </c>
      <c r="O2654" s="58" t="s">
        <v>42</v>
      </c>
      <c r="P2654" s="58" t="s">
        <v>1152</v>
      </c>
      <c r="Q2654" s="58" t="s">
        <v>839</v>
      </c>
      <c r="R2654" s="58" t="s">
        <v>1152</v>
      </c>
      <c r="S2654" s="57">
        <v>201312</v>
      </c>
      <c r="T2654" s="58" t="s">
        <v>52</v>
      </c>
      <c r="U2654" s="57">
        <v>0</v>
      </c>
      <c r="V2654" s="60">
        <v>166077.63</v>
      </c>
      <c r="W2654" s="58" t="s">
        <v>1152</v>
      </c>
      <c r="X2654" s="58" t="s">
        <v>230</v>
      </c>
      <c r="Y2654" s="58" t="s">
        <v>1152</v>
      </c>
      <c r="Z2654" s="58" t="s">
        <v>48</v>
      </c>
      <c r="AA2654" s="58" t="s">
        <v>129</v>
      </c>
      <c r="AB2654" s="58" t="s">
        <v>42</v>
      </c>
      <c r="AC2654" s="58" t="s">
        <v>1331</v>
      </c>
      <c r="AD2654" s="58" t="s">
        <v>51</v>
      </c>
    </row>
    <row r="2655" spans="1:30" x14ac:dyDescent="0.25">
      <c r="A2655" s="58" t="s">
        <v>35</v>
      </c>
      <c r="B2655" s="58" t="s">
        <v>36</v>
      </c>
      <c r="C2655" s="58" t="s">
        <v>37</v>
      </c>
      <c r="D2655" s="58" t="s">
        <v>121</v>
      </c>
      <c r="E2655" s="58" t="s">
        <v>215</v>
      </c>
      <c r="F2655" s="58" t="s">
        <v>216</v>
      </c>
      <c r="G2655" s="58" t="s">
        <v>124</v>
      </c>
      <c r="H2655" s="58" t="s">
        <v>124</v>
      </c>
      <c r="I2655" s="58" t="s">
        <v>42</v>
      </c>
      <c r="J2655" s="58" t="s">
        <v>217</v>
      </c>
      <c r="K2655" s="58" t="s">
        <v>217</v>
      </c>
      <c r="L2655" s="58" t="s">
        <v>43</v>
      </c>
      <c r="M2655" s="58" t="s">
        <v>44</v>
      </c>
      <c r="N2655" s="58" t="s">
        <v>180</v>
      </c>
      <c r="O2655" s="58" t="s">
        <v>42</v>
      </c>
      <c r="P2655" s="58" t="s">
        <v>1152</v>
      </c>
      <c r="Q2655" s="58" t="s">
        <v>840</v>
      </c>
      <c r="R2655" s="58" t="s">
        <v>1152</v>
      </c>
      <c r="S2655" s="57">
        <v>201312</v>
      </c>
      <c r="T2655" s="58" t="s">
        <v>52</v>
      </c>
      <c r="U2655" s="57">
        <v>0</v>
      </c>
      <c r="V2655" s="60">
        <v>601319.4</v>
      </c>
      <c r="W2655" s="58" t="s">
        <v>1152</v>
      </c>
      <c r="X2655" s="58" t="s">
        <v>1152</v>
      </c>
      <c r="Y2655" s="58" t="s">
        <v>1152</v>
      </c>
      <c r="Z2655" s="58" t="s">
        <v>48</v>
      </c>
      <c r="AA2655" s="58" t="s">
        <v>129</v>
      </c>
      <c r="AB2655" s="58" t="s">
        <v>42</v>
      </c>
      <c r="AC2655" s="58" t="s">
        <v>1331</v>
      </c>
      <c r="AD2655" s="58" t="s">
        <v>51</v>
      </c>
    </row>
    <row r="2656" spans="1:30" x14ac:dyDescent="0.25">
      <c r="A2656" s="58" t="s">
        <v>35</v>
      </c>
      <c r="B2656" s="58" t="s">
        <v>36</v>
      </c>
      <c r="C2656" s="58" t="s">
        <v>37</v>
      </c>
      <c r="D2656" s="58" t="s">
        <v>121</v>
      </c>
      <c r="E2656" s="58" t="s">
        <v>122</v>
      </c>
      <c r="F2656" s="58" t="s">
        <v>123</v>
      </c>
      <c r="G2656" s="58" t="s">
        <v>124</v>
      </c>
      <c r="H2656" s="58" t="s">
        <v>124</v>
      </c>
      <c r="I2656" s="58" t="s">
        <v>42</v>
      </c>
      <c r="J2656" s="58" t="s">
        <v>500</v>
      </c>
      <c r="K2656" s="58" t="s">
        <v>500</v>
      </c>
      <c r="L2656" s="58" t="s">
        <v>43</v>
      </c>
      <c r="M2656" s="58" t="s">
        <v>44</v>
      </c>
      <c r="N2656" s="58" t="s">
        <v>162</v>
      </c>
      <c r="O2656" s="58" t="s">
        <v>42</v>
      </c>
      <c r="P2656" s="58" t="s">
        <v>1152</v>
      </c>
      <c r="Q2656" s="58" t="s">
        <v>806</v>
      </c>
      <c r="R2656" s="58" t="s">
        <v>1152</v>
      </c>
      <c r="S2656" s="57">
        <v>201312</v>
      </c>
      <c r="T2656" s="58" t="s">
        <v>52</v>
      </c>
      <c r="U2656" s="57">
        <v>0</v>
      </c>
      <c r="V2656" s="60">
        <v>24000</v>
      </c>
      <c r="W2656" s="58" t="s">
        <v>1152</v>
      </c>
      <c r="X2656" s="58" t="s">
        <v>807</v>
      </c>
      <c r="Y2656" s="58" t="s">
        <v>1152</v>
      </c>
      <c r="Z2656" s="58" t="s">
        <v>48</v>
      </c>
      <c r="AA2656" s="58" t="s">
        <v>129</v>
      </c>
      <c r="AB2656" s="58" t="s">
        <v>42</v>
      </c>
      <c r="AC2656" s="58" t="s">
        <v>1331</v>
      </c>
      <c r="AD2656" s="58" t="s">
        <v>51</v>
      </c>
    </row>
    <row r="2657" spans="1:256" x14ac:dyDescent="0.25">
      <c r="A2657" s="58" t="s">
        <v>35</v>
      </c>
      <c r="B2657" s="58" t="s">
        <v>36</v>
      </c>
      <c r="C2657" s="58" t="s">
        <v>37</v>
      </c>
      <c r="D2657" s="58" t="s">
        <v>121</v>
      </c>
      <c r="E2657" s="58" t="s">
        <v>122</v>
      </c>
      <c r="F2657" s="58" t="s">
        <v>123</v>
      </c>
      <c r="G2657" s="58" t="s">
        <v>124</v>
      </c>
      <c r="H2657" s="58" t="s">
        <v>124</v>
      </c>
      <c r="I2657" s="58" t="s">
        <v>42</v>
      </c>
      <c r="J2657" s="58" t="s">
        <v>500</v>
      </c>
      <c r="K2657" s="58" t="s">
        <v>500</v>
      </c>
      <c r="L2657" s="58" t="s">
        <v>43</v>
      </c>
      <c r="M2657" s="58" t="s">
        <v>44</v>
      </c>
      <c r="N2657" s="58" t="s">
        <v>162</v>
      </c>
      <c r="O2657" s="58" t="s">
        <v>42</v>
      </c>
      <c r="P2657" s="58" t="s">
        <v>1152</v>
      </c>
      <c r="Q2657" s="58" t="s">
        <v>806</v>
      </c>
      <c r="R2657" s="58" t="s">
        <v>1152</v>
      </c>
      <c r="S2657" s="57">
        <v>201312</v>
      </c>
      <c r="T2657" s="58" t="s">
        <v>52</v>
      </c>
      <c r="U2657" s="57">
        <v>0</v>
      </c>
      <c r="V2657" s="60">
        <v>113880.03</v>
      </c>
      <c r="W2657" s="58" t="s">
        <v>1152</v>
      </c>
      <c r="X2657" s="58" t="s">
        <v>807</v>
      </c>
      <c r="Y2657" s="58" t="s">
        <v>1152</v>
      </c>
      <c r="Z2657" s="58" t="s">
        <v>48</v>
      </c>
      <c r="AA2657" s="58" t="s">
        <v>129</v>
      </c>
      <c r="AB2657" s="58" t="s">
        <v>42</v>
      </c>
      <c r="AC2657" s="58" t="s">
        <v>1331</v>
      </c>
      <c r="AD2657" s="58" t="s">
        <v>51</v>
      </c>
    </row>
    <row r="2658" spans="1:256" x14ac:dyDescent="0.25">
      <c r="A2658" s="58" t="s">
        <v>35</v>
      </c>
      <c r="B2658" s="58" t="s">
        <v>36</v>
      </c>
      <c r="C2658" s="58" t="s">
        <v>37</v>
      </c>
      <c r="D2658" s="58" t="s">
        <v>121</v>
      </c>
      <c r="E2658" s="58" t="s">
        <v>122</v>
      </c>
      <c r="F2658" s="58" t="s">
        <v>123</v>
      </c>
      <c r="G2658" s="58" t="s">
        <v>124</v>
      </c>
      <c r="H2658" s="58" t="s">
        <v>124</v>
      </c>
      <c r="I2658" s="58" t="s">
        <v>42</v>
      </c>
      <c r="J2658" s="58" t="s">
        <v>500</v>
      </c>
      <c r="K2658" s="58" t="s">
        <v>500</v>
      </c>
      <c r="L2658" s="58" t="s">
        <v>43</v>
      </c>
      <c r="M2658" s="58" t="s">
        <v>44</v>
      </c>
      <c r="N2658" s="58" t="s">
        <v>162</v>
      </c>
      <c r="O2658" s="58" t="s">
        <v>42</v>
      </c>
      <c r="P2658" s="58" t="s">
        <v>1152</v>
      </c>
      <c r="Q2658" s="58" t="s">
        <v>806</v>
      </c>
      <c r="R2658" s="58" t="s">
        <v>1152</v>
      </c>
      <c r="S2658" s="57">
        <v>201312</v>
      </c>
      <c r="T2658" s="58" t="s">
        <v>52</v>
      </c>
      <c r="U2658" s="57">
        <v>0</v>
      </c>
      <c r="V2658" s="60">
        <v>21628</v>
      </c>
      <c r="W2658" s="58" t="s">
        <v>1152</v>
      </c>
      <c r="X2658" s="58" t="s">
        <v>807</v>
      </c>
      <c r="Y2658" s="58" t="s">
        <v>1152</v>
      </c>
      <c r="Z2658" s="58" t="s">
        <v>48</v>
      </c>
      <c r="AA2658" s="58" t="s">
        <v>129</v>
      </c>
      <c r="AB2658" s="58" t="s">
        <v>42</v>
      </c>
      <c r="AC2658" s="58" t="s">
        <v>1331</v>
      </c>
      <c r="AD2658" s="58" t="s">
        <v>51</v>
      </c>
    </row>
    <row r="2659" spans="1:256" x14ac:dyDescent="0.25">
      <c r="A2659" s="58" t="s">
        <v>35</v>
      </c>
      <c r="B2659" s="58" t="s">
        <v>36</v>
      </c>
      <c r="C2659" s="58" t="s">
        <v>37</v>
      </c>
      <c r="D2659" s="58" t="s">
        <v>121</v>
      </c>
      <c r="E2659" s="58" t="s">
        <v>122</v>
      </c>
      <c r="F2659" s="58" t="s">
        <v>123</v>
      </c>
      <c r="G2659" s="58" t="s">
        <v>124</v>
      </c>
      <c r="H2659" s="58" t="s">
        <v>124</v>
      </c>
      <c r="I2659" s="58" t="s">
        <v>42</v>
      </c>
      <c r="J2659" s="58" t="s">
        <v>285</v>
      </c>
      <c r="K2659" s="58" t="s">
        <v>285</v>
      </c>
      <c r="L2659" s="58" t="s">
        <v>43</v>
      </c>
      <c r="M2659" s="58" t="s">
        <v>44</v>
      </c>
      <c r="N2659" s="58" t="s">
        <v>150</v>
      </c>
      <c r="O2659" s="58" t="s">
        <v>42</v>
      </c>
      <c r="P2659" s="58" t="s">
        <v>1152</v>
      </c>
      <c r="Q2659" s="58" t="s">
        <v>287</v>
      </c>
      <c r="R2659" s="58" t="s">
        <v>1335</v>
      </c>
      <c r="S2659" s="57">
        <v>201312</v>
      </c>
      <c r="T2659" s="58" t="s">
        <v>52</v>
      </c>
      <c r="U2659" s="57">
        <v>0</v>
      </c>
      <c r="V2659" s="60">
        <v>64257.3</v>
      </c>
      <c r="W2659" s="58" t="s">
        <v>1152</v>
      </c>
      <c r="X2659" s="58" t="s">
        <v>288</v>
      </c>
      <c r="Y2659" s="58" t="s">
        <v>1152</v>
      </c>
      <c r="Z2659" s="58" t="s">
        <v>48</v>
      </c>
      <c r="AA2659" s="58" t="s">
        <v>129</v>
      </c>
      <c r="AB2659" s="58" t="s">
        <v>42</v>
      </c>
      <c r="AC2659" s="58" t="s">
        <v>1331</v>
      </c>
      <c r="AD2659" s="58" t="s">
        <v>51</v>
      </c>
    </row>
    <row r="2660" spans="1:256" x14ac:dyDescent="0.25">
      <c r="A2660" s="58" t="s">
        <v>35</v>
      </c>
      <c r="B2660" s="58" t="s">
        <v>36</v>
      </c>
      <c r="C2660" s="58" t="s">
        <v>37</v>
      </c>
      <c r="D2660" s="58" t="s">
        <v>121</v>
      </c>
      <c r="E2660" s="58" t="s">
        <v>122</v>
      </c>
      <c r="F2660" s="58" t="s">
        <v>123</v>
      </c>
      <c r="G2660" s="58" t="s">
        <v>124</v>
      </c>
      <c r="H2660" s="58" t="s">
        <v>124</v>
      </c>
      <c r="I2660" s="58" t="s">
        <v>42</v>
      </c>
      <c r="J2660" s="58" t="s">
        <v>283</v>
      </c>
      <c r="K2660" s="58" t="s">
        <v>283</v>
      </c>
      <c r="L2660" s="58" t="s">
        <v>43</v>
      </c>
      <c r="M2660" s="58" t="s">
        <v>44</v>
      </c>
      <c r="N2660" s="58" t="s">
        <v>150</v>
      </c>
      <c r="O2660" s="58" t="s">
        <v>42</v>
      </c>
      <c r="P2660" s="58" t="s">
        <v>1152</v>
      </c>
      <c r="Q2660" s="58" t="s">
        <v>459</v>
      </c>
      <c r="R2660" s="58" t="s">
        <v>1152</v>
      </c>
      <c r="S2660" s="57">
        <v>201312</v>
      </c>
      <c r="T2660" s="58" t="s">
        <v>52</v>
      </c>
      <c r="U2660" s="57">
        <v>0</v>
      </c>
      <c r="V2660" s="60">
        <v>285190.7</v>
      </c>
      <c r="W2660" s="58" t="s">
        <v>1152</v>
      </c>
      <c r="X2660" s="58" t="s">
        <v>460</v>
      </c>
      <c r="Y2660" s="58" t="s">
        <v>1152</v>
      </c>
      <c r="Z2660" s="58" t="s">
        <v>48</v>
      </c>
      <c r="AA2660" s="58" t="s">
        <v>129</v>
      </c>
      <c r="AB2660" s="58" t="s">
        <v>42</v>
      </c>
      <c r="AC2660" s="58" t="s">
        <v>1331</v>
      </c>
      <c r="AD2660" s="58" t="s">
        <v>51</v>
      </c>
    </row>
    <row r="2661" spans="1:256" x14ac:dyDescent="0.25">
      <c r="A2661" s="58" t="s">
        <v>35</v>
      </c>
      <c r="B2661" s="58" t="s">
        <v>36</v>
      </c>
      <c r="C2661" s="58" t="s">
        <v>37</v>
      </c>
      <c r="D2661" s="58" t="s">
        <v>121</v>
      </c>
      <c r="E2661" s="58" t="s">
        <v>122</v>
      </c>
      <c r="F2661" s="58" t="s">
        <v>123</v>
      </c>
      <c r="G2661" s="58" t="s">
        <v>124</v>
      </c>
      <c r="H2661" s="58" t="s">
        <v>124</v>
      </c>
      <c r="I2661" s="58" t="s">
        <v>42</v>
      </c>
      <c r="J2661" s="58" t="s">
        <v>283</v>
      </c>
      <c r="K2661" s="58" t="s">
        <v>283</v>
      </c>
      <c r="L2661" s="58" t="s">
        <v>43</v>
      </c>
      <c r="M2661" s="58" t="s">
        <v>44</v>
      </c>
      <c r="N2661" s="58" t="s">
        <v>150</v>
      </c>
      <c r="O2661" s="58" t="s">
        <v>42</v>
      </c>
      <c r="P2661" s="58" t="s">
        <v>1152</v>
      </c>
      <c r="Q2661" s="58" t="s">
        <v>459</v>
      </c>
      <c r="R2661" s="58" t="s">
        <v>1152</v>
      </c>
      <c r="S2661" s="57">
        <v>201312</v>
      </c>
      <c r="T2661" s="58" t="s">
        <v>52</v>
      </c>
      <c r="U2661" s="57">
        <v>0</v>
      </c>
      <c r="V2661" s="60">
        <v>255559.99</v>
      </c>
      <c r="W2661" s="58" t="s">
        <v>1152</v>
      </c>
      <c r="X2661" s="58" t="s">
        <v>460</v>
      </c>
      <c r="Y2661" s="58" t="s">
        <v>1152</v>
      </c>
      <c r="Z2661" s="58" t="s">
        <v>48</v>
      </c>
      <c r="AA2661" s="58" t="s">
        <v>129</v>
      </c>
      <c r="AB2661" s="58" t="s">
        <v>42</v>
      </c>
      <c r="AC2661" s="58" t="s">
        <v>1331</v>
      </c>
      <c r="AD2661" s="58" t="s">
        <v>51</v>
      </c>
    </row>
    <row r="2662" spans="1:256" x14ac:dyDescent="0.25">
      <c r="A2662" s="58" t="s">
        <v>35</v>
      </c>
      <c r="B2662" s="58" t="s">
        <v>36</v>
      </c>
      <c r="C2662" s="58" t="s">
        <v>37</v>
      </c>
      <c r="D2662" s="58" t="s">
        <v>121</v>
      </c>
      <c r="E2662" s="58" t="s">
        <v>122</v>
      </c>
      <c r="F2662" s="58" t="s">
        <v>123</v>
      </c>
      <c r="G2662" s="58" t="s">
        <v>124</v>
      </c>
      <c r="H2662" s="58" t="s">
        <v>124</v>
      </c>
      <c r="I2662" s="58" t="s">
        <v>42</v>
      </c>
      <c r="J2662" s="58" t="s">
        <v>190</v>
      </c>
      <c r="K2662" s="58" t="s">
        <v>190</v>
      </c>
      <c r="L2662" s="58" t="s">
        <v>43</v>
      </c>
      <c r="M2662" s="58" t="s">
        <v>44</v>
      </c>
      <c r="N2662" s="58" t="s">
        <v>150</v>
      </c>
      <c r="O2662" s="58" t="s">
        <v>42</v>
      </c>
      <c r="P2662" s="58" t="s">
        <v>1152</v>
      </c>
      <c r="Q2662" s="58" t="s">
        <v>176</v>
      </c>
      <c r="R2662" s="58" t="s">
        <v>1330</v>
      </c>
      <c r="S2662" s="57">
        <v>201312</v>
      </c>
      <c r="T2662" s="58" t="s">
        <v>52</v>
      </c>
      <c r="U2662" s="57">
        <v>0</v>
      </c>
      <c r="V2662" s="60">
        <v>50000</v>
      </c>
      <c r="W2662" s="58" t="s">
        <v>1152</v>
      </c>
      <c r="X2662" s="58" t="s">
        <v>177</v>
      </c>
      <c r="Y2662" s="58" t="s">
        <v>1152</v>
      </c>
      <c r="Z2662" s="58" t="s">
        <v>48</v>
      </c>
      <c r="AA2662" s="58" t="s">
        <v>129</v>
      </c>
      <c r="AB2662" s="58" t="s">
        <v>42</v>
      </c>
      <c r="AC2662" s="58" t="s">
        <v>1331</v>
      </c>
      <c r="AD2662" s="58" t="s">
        <v>51</v>
      </c>
    </row>
    <row r="2663" spans="1:256" x14ac:dyDescent="0.25">
      <c r="A2663" s="58" t="s">
        <v>35</v>
      </c>
      <c r="B2663" s="58" t="s">
        <v>36</v>
      </c>
      <c r="C2663" s="58" t="s">
        <v>37</v>
      </c>
      <c r="D2663" s="58" t="s">
        <v>121</v>
      </c>
      <c r="E2663" s="58" t="s">
        <v>122</v>
      </c>
      <c r="F2663" s="58" t="s">
        <v>123</v>
      </c>
      <c r="G2663" s="58" t="s">
        <v>124</v>
      </c>
      <c r="H2663" s="58" t="s">
        <v>124</v>
      </c>
      <c r="I2663" s="58" t="s">
        <v>42</v>
      </c>
      <c r="J2663" s="58" t="s">
        <v>174</v>
      </c>
      <c r="K2663" s="58" t="s">
        <v>174</v>
      </c>
      <c r="L2663" s="58" t="s">
        <v>43</v>
      </c>
      <c r="M2663" s="58" t="s">
        <v>44</v>
      </c>
      <c r="N2663" s="58" t="s">
        <v>180</v>
      </c>
      <c r="O2663" s="58" t="s">
        <v>42</v>
      </c>
      <c r="P2663" s="58" t="s">
        <v>1152</v>
      </c>
      <c r="Q2663" s="58" t="s">
        <v>176</v>
      </c>
      <c r="R2663" s="58" t="s">
        <v>1330</v>
      </c>
      <c r="S2663" s="57">
        <v>201312</v>
      </c>
      <c r="T2663" s="58" t="s">
        <v>52</v>
      </c>
      <c r="U2663" s="57">
        <v>0</v>
      </c>
      <c r="V2663" s="60">
        <v>275389</v>
      </c>
      <c r="W2663" s="58" t="s">
        <v>1152</v>
      </c>
      <c r="X2663" s="58" t="s">
        <v>177</v>
      </c>
      <c r="Y2663" s="58" t="s">
        <v>1152</v>
      </c>
      <c r="Z2663" s="58" t="s">
        <v>48</v>
      </c>
      <c r="AA2663" s="58" t="s">
        <v>129</v>
      </c>
      <c r="AB2663" s="58" t="s">
        <v>42</v>
      </c>
      <c r="AC2663" s="58" t="s">
        <v>1331</v>
      </c>
      <c r="AD2663" s="58" t="s">
        <v>51</v>
      </c>
    </row>
    <row r="2664" spans="1:256" x14ac:dyDescent="0.25">
      <c r="A2664" s="58" t="s">
        <v>35</v>
      </c>
      <c r="B2664" s="58" t="s">
        <v>36</v>
      </c>
      <c r="C2664" s="58" t="s">
        <v>37</v>
      </c>
      <c r="D2664" s="58" t="s">
        <v>121</v>
      </c>
      <c r="E2664" s="58" t="s">
        <v>122</v>
      </c>
      <c r="F2664" s="58" t="s">
        <v>123</v>
      </c>
      <c r="G2664" s="58" t="s">
        <v>124</v>
      </c>
      <c r="H2664" s="58" t="s">
        <v>124</v>
      </c>
      <c r="I2664" s="58" t="s">
        <v>42</v>
      </c>
      <c r="J2664" s="58" t="s">
        <v>652</v>
      </c>
      <c r="K2664" s="58" t="s">
        <v>652</v>
      </c>
      <c r="L2664" s="58" t="s">
        <v>43</v>
      </c>
      <c r="M2664" s="58" t="s">
        <v>44</v>
      </c>
      <c r="N2664" s="58" t="s">
        <v>150</v>
      </c>
      <c r="O2664" s="58" t="s">
        <v>42</v>
      </c>
      <c r="P2664" s="58" t="s">
        <v>1152</v>
      </c>
      <c r="Q2664" s="58" t="s">
        <v>176</v>
      </c>
      <c r="R2664" s="58" t="s">
        <v>1330</v>
      </c>
      <c r="S2664" s="57">
        <v>201312</v>
      </c>
      <c r="T2664" s="58" t="s">
        <v>52</v>
      </c>
      <c r="U2664" s="57">
        <v>0</v>
      </c>
      <c r="V2664" s="60">
        <v>25919.58</v>
      </c>
      <c r="W2664" s="58" t="s">
        <v>1152</v>
      </c>
      <c r="X2664" s="58" t="s">
        <v>177</v>
      </c>
      <c r="Y2664" s="58" t="s">
        <v>1152</v>
      </c>
      <c r="Z2664" s="58" t="s">
        <v>48</v>
      </c>
      <c r="AA2664" s="58" t="s">
        <v>129</v>
      </c>
      <c r="AB2664" s="58" t="s">
        <v>42</v>
      </c>
      <c r="AC2664" s="58" t="s">
        <v>1331</v>
      </c>
      <c r="AD2664" s="58" t="s">
        <v>51</v>
      </c>
    </row>
    <row r="2665" spans="1:256" x14ac:dyDescent="0.25">
      <c r="A2665" s="58" t="s">
        <v>35</v>
      </c>
      <c r="B2665" s="58" t="s">
        <v>36</v>
      </c>
      <c r="C2665" s="58" t="s">
        <v>37</v>
      </c>
      <c r="D2665" s="58" t="s">
        <v>121</v>
      </c>
      <c r="E2665" s="58" t="s">
        <v>122</v>
      </c>
      <c r="F2665" s="58" t="s">
        <v>123</v>
      </c>
      <c r="G2665" s="58" t="s">
        <v>124</v>
      </c>
      <c r="H2665" s="58" t="s">
        <v>124</v>
      </c>
      <c r="I2665" s="58" t="s">
        <v>42</v>
      </c>
      <c r="J2665" s="58" t="s">
        <v>174</v>
      </c>
      <c r="K2665" s="58" t="s">
        <v>174</v>
      </c>
      <c r="L2665" s="58" t="s">
        <v>43</v>
      </c>
      <c r="M2665" s="58" t="s">
        <v>44</v>
      </c>
      <c r="N2665" s="58" t="s">
        <v>150</v>
      </c>
      <c r="O2665" s="58" t="s">
        <v>42</v>
      </c>
      <c r="P2665" s="58" t="s">
        <v>1152</v>
      </c>
      <c r="Q2665" s="58" t="s">
        <v>176</v>
      </c>
      <c r="R2665" s="58" t="s">
        <v>1330</v>
      </c>
      <c r="S2665" s="57">
        <v>201312</v>
      </c>
      <c r="T2665" s="58" t="s">
        <v>52</v>
      </c>
      <c r="U2665" s="57">
        <v>0</v>
      </c>
      <c r="V2665" s="60">
        <v>233617.33</v>
      </c>
      <c r="W2665" s="58" t="s">
        <v>1152</v>
      </c>
      <c r="X2665" s="58" t="s">
        <v>177</v>
      </c>
      <c r="Y2665" s="58" t="s">
        <v>1152</v>
      </c>
      <c r="Z2665" s="58" t="s">
        <v>48</v>
      </c>
      <c r="AA2665" s="58" t="s">
        <v>129</v>
      </c>
      <c r="AB2665" s="58" t="s">
        <v>42</v>
      </c>
      <c r="AC2665" s="58" t="s">
        <v>1331</v>
      </c>
      <c r="AD2665" s="58" t="s">
        <v>51</v>
      </c>
    </row>
    <row r="2666" spans="1:256" x14ac:dyDescent="0.25">
      <c r="A2666" s="58" t="s">
        <v>35</v>
      </c>
      <c r="B2666" s="58" t="s">
        <v>36</v>
      </c>
      <c r="C2666" s="58" t="s">
        <v>37</v>
      </c>
      <c r="D2666" s="58" t="s">
        <v>121</v>
      </c>
      <c r="E2666" s="58" t="s">
        <v>122</v>
      </c>
      <c r="F2666" s="58" t="s">
        <v>123</v>
      </c>
      <c r="G2666" s="58" t="s">
        <v>124</v>
      </c>
      <c r="H2666" s="58" t="s">
        <v>124</v>
      </c>
      <c r="I2666" s="58" t="s">
        <v>42</v>
      </c>
      <c r="J2666" s="58" t="s">
        <v>532</v>
      </c>
      <c r="K2666" s="58" t="s">
        <v>532</v>
      </c>
      <c r="L2666" s="58" t="s">
        <v>43</v>
      </c>
      <c r="M2666" s="58" t="s">
        <v>44</v>
      </c>
      <c r="N2666" s="58" t="s">
        <v>150</v>
      </c>
      <c r="O2666" s="58" t="s">
        <v>42</v>
      </c>
      <c r="P2666" s="58" t="s">
        <v>1152</v>
      </c>
      <c r="Q2666" s="58" t="s">
        <v>176</v>
      </c>
      <c r="R2666" s="58" t="s">
        <v>1330</v>
      </c>
      <c r="S2666" s="57">
        <v>201312</v>
      </c>
      <c r="T2666" s="58" t="s">
        <v>52</v>
      </c>
      <c r="U2666" s="57">
        <v>0</v>
      </c>
      <c r="V2666" s="60">
        <v>45254.76</v>
      </c>
      <c r="W2666" s="58" t="s">
        <v>1152</v>
      </c>
      <c r="X2666" s="58" t="s">
        <v>177</v>
      </c>
      <c r="Y2666" s="58" t="s">
        <v>1152</v>
      </c>
      <c r="Z2666" s="58" t="s">
        <v>48</v>
      </c>
      <c r="AA2666" s="58" t="s">
        <v>129</v>
      </c>
      <c r="AB2666" s="58" t="s">
        <v>42</v>
      </c>
      <c r="AC2666" s="58" t="s">
        <v>1331</v>
      </c>
      <c r="AD2666" s="58" t="s">
        <v>51</v>
      </c>
    </row>
    <row r="2667" spans="1:256" x14ac:dyDescent="0.25">
      <c r="A2667" s="58" t="s">
        <v>35</v>
      </c>
      <c r="B2667" s="58" t="s">
        <v>36</v>
      </c>
      <c r="C2667" s="58" t="s">
        <v>37</v>
      </c>
      <c r="D2667" s="58" t="s">
        <v>121</v>
      </c>
      <c r="E2667" s="58" t="s">
        <v>122</v>
      </c>
      <c r="F2667" s="58" t="s">
        <v>123</v>
      </c>
      <c r="G2667" s="58" t="s">
        <v>124</v>
      </c>
      <c r="H2667" s="58" t="s">
        <v>124</v>
      </c>
      <c r="I2667" s="58" t="s">
        <v>42</v>
      </c>
      <c r="J2667" s="58" t="s">
        <v>532</v>
      </c>
      <c r="K2667" s="58" t="s">
        <v>532</v>
      </c>
      <c r="L2667" s="58" t="s">
        <v>43</v>
      </c>
      <c r="M2667" s="58" t="s">
        <v>44</v>
      </c>
      <c r="N2667" s="58" t="s">
        <v>180</v>
      </c>
      <c r="O2667" s="58" t="s">
        <v>42</v>
      </c>
      <c r="P2667" s="58" t="s">
        <v>1152</v>
      </c>
      <c r="Q2667" s="58" t="s">
        <v>176</v>
      </c>
      <c r="R2667" s="58" t="s">
        <v>1330</v>
      </c>
      <c r="S2667" s="57">
        <v>201312</v>
      </c>
      <c r="T2667" s="58" t="s">
        <v>52</v>
      </c>
      <c r="U2667" s="57">
        <v>0</v>
      </c>
      <c r="V2667" s="60">
        <v>2756.8</v>
      </c>
      <c r="W2667" s="58" t="s">
        <v>1152</v>
      </c>
      <c r="X2667" s="58" t="s">
        <v>177</v>
      </c>
      <c r="Y2667" s="58" t="s">
        <v>1152</v>
      </c>
      <c r="Z2667" s="58" t="s">
        <v>48</v>
      </c>
      <c r="AA2667" s="58" t="s">
        <v>129</v>
      </c>
      <c r="AB2667" s="58" t="s">
        <v>42</v>
      </c>
      <c r="AC2667" s="58" t="s">
        <v>1331</v>
      </c>
      <c r="AD2667" s="58" t="s">
        <v>51</v>
      </c>
    </row>
    <row r="2668" spans="1:256" x14ac:dyDescent="0.25">
      <c r="A2668" s="62" t="s">
        <v>35</v>
      </c>
      <c r="B2668" s="62" t="s">
        <v>36</v>
      </c>
      <c r="C2668" s="62" t="s">
        <v>37</v>
      </c>
      <c r="D2668" s="62" t="s">
        <v>121</v>
      </c>
      <c r="E2668" s="62" t="s">
        <v>122</v>
      </c>
      <c r="F2668" s="62" t="s">
        <v>123</v>
      </c>
      <c r="G2668" s="62" t="s">
        <v>124</v>
      </c>
      <c r="H2668" s="62" t="s">
        <v>124</v>
      </c>
      <c r="I2668" s="62" t="s">
        <v>42</v>
      </c>
      <c r="J2668" s="62" t="s">
        <v>182</v>
      </c>
      <c r="K2668" s="62" t="s">
        <v>182</v>
      </c>
      <c r="L2668" s="62" t="s">
        <v>43</v>
      </c>
      <c r="M2668" s="62" t="s">
        <v>44</v>
      </c>
      <c r="N2668" s="62" t="s">
        <v>150</v>
      </c>
      <c r="O2668" s="62" t="s">
        <v>42</v>
      </c>
      <c r="P2668" s="62" t="s">
        <v>1152</v>
      </c>
      <c r="Q2668" s="62" t="s">
        <v>176</v>
      </c>
      <c r="R2668" s="62" t="s">
        <v>1330</v>
      </c>
      <c r="S2668" s="61">
        <v>201312</v>
      </c>
      <c r="T2668" s="62" t="s">
        <v>52</v>
      </c>
      <c r="U2668" s="61">
        <v>0</v>
      </c>
      <c r="V2668" s="60">
        <v>560649.12</v>
      </c>
      <c r="W2668" s="62" t="s">
        <v>1152</v>
      </c>
      <c r="X2668" s="62" t="s">
        <v>177</v>
      </c>
      <c r="Y2668" s="62" t="s">
        <v>1152</v>
      </c>
      <c r="Z2668" s="62" t="s">
        <v>48</v>
      </c>
      <c r="AA2668" s="62" t="s">
        <v>129</v>
      </c>
      <c r="AB2668" s="62" t="s">
        <v>42</v>
      </c>
      <c r="AC2668" s="62" t="s">
        <v>1331</v>
      </c>
      <c r="AD2668" s="62" t="s">
        <v>51</v>
      </c>
      <c r="AG2668" s="61"/>
      <c r="AH2668" s="61"/>
      <c r="AI2668" s="61"/>
      <c r="AJ2668" s="61"/>
      <c r="AK2668" s="61"/>
      <c r="AL2668" s="61"/>
      <c r="AM2668" s="61"/>
      <c r="AN2668" s="61"/>
      <c r="AO2668" s="61"/>
      <c r="AP2668" s="61"/>
      <c r="AQ2668" s="61"/>
      <c r="AR2668" s="61"/>
      <c r="AS2668" s="61"/>
      <c r="AT2668" s="61"/>
      <c r="AU2668" s="61"/>
      <c r="AV2668" s="61"/>
      <c r="AW2668" s="61"/>
      <c r="AX2668" s="61"/>
      <c r="AY2668" s="61"/>
      <c r="AZ2668" s="61"/>
      <c r="BA2668" s="61"/>
      <c r="BB2668" s="61"/>
      <c r="BC2668" s="61"/>
      <c r="BD2668" s="61"/>
      <c r="BE2668" s="61"/>
      <c r="BF2668" s="61"/>
      <c r="BG2668" s="61"/>
      <c r="BH2668" s="61"/>
      <c r="BI2668" s="61"/>
      <c r="BJ2668" s="61"/>
      <c r="BK2668" s="61"/>
      <c r="BL2668" s="61"/>
      <c r="BM2668" s="61"/>
      <c r="BN2668" s="61"/>
      <c r="BO2668" s="61"/>
      <c r="BP2668" s="61"/>
      <c r="BQ2668" s="61"/>
      <c r="BR2668" s="61"/>
      <c r="BS2668" s="61"/>
      <c r="BT2668" s="61"/>
      <c r="BU2668" s="61"/>
      <c r="BV2668" s="61"/>
      <c r="BW2668" s="61"/>
      <c r="BX2668" s="61"/>
      <c r="BY2668" s="61"/>
      <c r="BZ2668" s="61"/>
      <c r="CA2668" s="61"/>
      <c r="CB2668" s="61"/>
      <c r="CC2668" s="61"/>
      <c r="CD2668" s="61"/>
      <c r="CE2668" s="61"/>
      <c r="CF2668" s="61"/>
      <c r="CG2668" s="61"/>
      <c r="CH2668" s="61"/>
      <c r="CI2668" s="61"/>
      <c r="CJ2668" s="61"/>
      <c r="CK2668" s="61"/>
      <c r="CL2668" s="61"/>
      <c r="CM2668" s="61"/>
      <c r="CN2668" s="61"/>
      <c r="CO2668" s="61"/>
      <c r="CP2668" s="61"/>
      <c r="CQ2668" s="61"/>
      <c r="CR2668" s="61"/>
      <c r="CS2668" s="61"/>
      <c r="CT2668" s="61"/>
      <c r="CU2668" s="61"/>
      <c r="CV2668" s="61"/>
      <c r="CW2668" s="61"/>
      <c r="CX2668" s="61"/>
      <c r="CY2668" s="61"/>
      <c r="CZ2668" s="61"/>
      <c r="DA2668" s="61"/>
      <c r="DB2668" s="61"/>
      <c r="DC2668" s="61"/>
      <c r="DD2668" s="61"/>
      <c r="DE2668" s="61"/>
      <c r="DF2668" s="61"/>
      <c r="DG2668" s="61"/>
      <c r="DH2668" s="61"/>
      <c r="DI2668" s="61"/>
      <c r="DJ2668" s="61"/>
      <c r="DK2668" s="61"/>
      <c r="DL2668" s="61"/>
      <c r="DM2668" s="61"/>
      <c r="DN2668" s="61"/>
      <c r="DO2668" s="61"/>
      <c r="DP2668" s="61"/>
      <c r="DQ2668" s="61"/>
      <c r="DR2668" s="61"/>
      <c r="DS2668" s="61"/>
      <c r="DT2668" s="61"/>
      <c r="DU2668" s="61"/>
      <c r="DV2668" s="61"/>
      <c r="DW2668" s="61"/>
      <c r="DX2668" s="61"/>
      <c r="DY2668" s="61"/>
      <c r="DZ2668" s="61"/>
      <c r="EA2668" s="61"/>
      <c r="EB2668" s="61"/>
      <c r="EC2668" s="61"/>
      <c r="ED2668" s="61"/>
      <c r="EE2668" s="61"/>
      <c r="EF2668" s="61"/>
      <c r="EG2668" s="61"/>
      <c r="EH2668" s="61"/>
      <c r="EI2668" s="61"/>
      <c r="EJ2668" s="61"/>
      <c r="EK2668" s="61"/>
      <c r="EL2668" s="61"/>
      <c r="EM2668" s="61"/>
      <c r="EN2668" s="61"/>
      <c r="EO2668" s="61"/>
      <c r="EP2668" s="61"/>
      <c r="EQ2668" s="61"/>
      <c r="ER2668" s="61"/>
      <c r="ES2668" s="61"/>
      <c r="ET2668" s="61"/>
      <c r="EU2668" s="61"/>
      <c r="EV2668" s="61"/>
      <c r="EW2668" s="61"/>
      <c r="EX2668" s="61"/>
      <c r="EY2668" s="61"/>
      <c r="EZ2668" s="61"/>
      <c r="FA2668" s="61"/>
      <c r="FB2668" s="61"/>
      <c r="FC2668" s="61"/>
      <c r="FD2668" s="61"/>
      <c r="FE2668" s="61"/>
      <c r="FF2668" s="61"/>
      <c r="FG2668" s="61"/>
      <c r="FH2668" s="61"/>
      <c r="FI2668" s="61"/>
      <c r="FJ2668" s="61"/>
      <c r="FK2668" s="61"/>
      <c r="FL2668" s="61"/>
      <c r="FM2668" s="61"/>
      <c r="FN2668" s="61"/>
      <c r="FO2668" s="61"/>
      <c r="FP2668" s="61"/>
      <c r="FQ2668" s="61"/>
      <c r="FR2668" s="61"/>
      <c r="FS2668" s="61"/>
      <c r="FT2668" s="61"/>
      <c r="FU2668" s="61"/>
      <c r="FV2668" s="61"/>
      <c r="FW2668" s="61"/>
      <c r="FX2668" s="61"/>
      <c r="FY2668" s="61"/>
      <c r="FZ2668" s="61"/>
      <c r="GA2668" s="61"/>
      <c r="GB2668" s="61"/>
      <c r="GC2668" s="61"/>
      <c r="GD2668" s="61"/>
      <c r="GE2668" s="61"/>
      <c r="GF2668" s="61"/>
      <c r="GG2668" s="61"/>
      <c r="GH2668" s="61"/>
      <c r="GI2668" s="61"/>
      <c r="GJ2668" s="61"/>
      <c r="GK2668" s="61"/>
      <c r="GL2668" s="61"/>
      <c r="GM2668" s="61"/>
      <c r="GN2668" s="61"/>
      <c r="GO2668" s="61"/>
      <c r="GP2668" s="61"/>
      <c r="GQ2668" s="61"/>
      <c r="GR2668" s="61"/>
      <c r="GS2668" s="61"/>
      <c r="GT2668" s="61"/>
      <c r="GU2668" s="61"/>
      <c r="GV2668" s="61"/>
      <c r="GW2668" s="61"/>
      <c r="GX2668" s="61"/>
      <c r="GY2668" s="61"/>
      <c r="GZ2668" s="61"/>
      <c r="HA2668" s="61"/>
      <c r="HB2668" s="61"/>
      <c r="HC2668" s="61"/>
      <c r="HD2668" s="61"/>
      <c r="HE2668" s="61"/>
      <c r="HF2668" s="61"/>
      <c r="HG2668" s="61"/>
      <c r="HH2668" s="61"/>
      <c r="HI2668" s="61"/>
      <c r="HJ2668" s="61"/>
      <c r="HK2668" s="61"/>
      <c r="HL2668" s="61"/>
      <c r="HM2668" s="61"/>
      <c r="HN2668" s="61"/>
      <c r="HO2668" s="61"/>
      <c r="HP2668" s="61"/>
      <c r="HQ2668" s="61"/>
      <c r="HR2668" s="61"/>
      <c r="HS2668" s="61"/>
      <c r="HT2668" s="61"/>
      <c r="HU2668" s="61"/>
      <c r="HV2668" s="61"/>
      <c r="HW2668" s="61"/>
      <c r="HX2668" s="61"/>
      <c r="HY2668" s="61"/>
      <c r="HZ2668" s="61"/>
      <c r="IA2668" s="61"/>
      <c r="IB2668" s="61"/>
      <c r="IC2668" s="61"/>
      <c r="ID2668" s="61"/>
      <c r="IE2668" s="61"/>
      <c r="IF2668" s="61"/>
      <c r="IG2668" s="61"/>
      <c r="IH2668" s="61"/>
      <c r="II2668" s="61"/>
      <c r="IJ2668" s="61"/>
      <c r="IK2668" s="61"/>
      <c r="IL2668" s="61"/>
      <c r="IM2668" s="61"/>
      <c r="IN2668" s="61"/>
      <c r="IO2668" s="61"/>
      <c r="IP2668" s="61"/>
      <c r="IQ2668" s="61"/>
      <c r="IR2668" s="61"/>
      <c r="IS2668" s="61"/>
      <c r="IT2668" s="61"/>
      <c r="IU2668" s="61"/>
      <c r="IV2668" s="61"/>
    </row>
    <row r="2669" spans="1:256" x14ac:dyDescent="0.25">
      <c r="A2669" s="62" t="s">
        <v>35</v>
      </c>
      <c r="B2669" s="62" t="s">
        <v>36</v>
      </c>
      <c r="C2669" s="62" t="s">
        <v>37</v>
      </c>
      <c r="D2669" s="62" t="s">
        <v>121</v>
      </c>
      <c r="E2669" s="62" t="s">
        <v>122</v>
      </c>
      <c r="F2669" s="62" t="s">
        <v>123</v>
      </c>
      <c r="G2669" s="62" t="s">
        <v>124</v>
      </c>
      <c r="H2669" s="62" t="s">
        <v>124</v>
      </c>
      <c r="I2669" s="62" t="s">
        <v>42</v>
      </c>
      <c r="J2669" s="62" t="s">
        <v>298</v>
      </c>
      <c r="K2669" s="62" t="s">
        <v>298</v>
      </c>
      <c r="L2669" s="62" t="s">
        <v>43</v>
      </c>
      <c r="M2669" s="62" t="s">
        <v>44</v>
      </c>
      <c r="N2669" s="62" t="s">
        <v>150</v>
      </c>
      <c r="O2669" s="62" t="s">
        <v>42</v>
      </c>
      <c r="P2669" s="62" t="s">
        <v>1152</v>
      </c>
      <c r="Q2669" s="62" t="s">
        <v>608</v>
      </c>
      <c r="R2669" s="62" t="s">
        <v>1336</v>
      </c>
      <c r="S2669" s="61">
        <v>201312</v>
      </c>
      <c r="T2669" s="62" t="s">
        <v>52</v>
      </c>
      <c r="U2669" s="61">
        <v>0</v>
      </c>
      <c r="V2669" s="60">
        <v>7816.4</v>
      </c>
      <c r="W2669" s="62" t="s">
        <v>1152</v>
      </c>
      <c r="X2669" s="62" t="s">
        <v>1152</v>
      </c>
      <c r="Y2669" s="62" t="s">
        <v>1152</v>
      </c>
      <c r="Z2669" s="62" t="s">
        <v>48</v>
      </c>
      <c r="AA2669" s="62" t="s">
        <v>129</v>
      </c>
      <c r="AB2669" s="62" t="s">
        <v>42</v>
      </c>
      <c r="AC2669" s="62" t="s">
        <v>1337</v>
      </c>
      <c r="AD2669" s="62" t="s">
        <v>51</v>
      </c>
      <c r="AG2669" s="61"/>
      <c r="AH2669" s="61"/>
      <c r="AI2669" s="61"/>
      <c r="AJ2669" s="61"/>
      <c r="AK2669" s="61"/>
      <c r="AL2669" s="61"/>
      <c r="AM2669" s="61"/>
      <c r="AN2669" s="61"/>
      <c r="AO2669" s="61"/>
      <c r="AP2669" s="61"/>
      <c r="AQ2669" s="61"/>
      <c r="AR2669" s="61"/>
      <c r="AS2669" s="61"/>
      <c r="AT2669" s="61"/>
      <c r="AU2669" s="61"/>
      <c r="AV2669" s="61"/>
      <c r="AW2669" s="61"/>
      <c r="AX2669" s="61"/>
      <c r="AY2669" s="61"/>
      <c r="AZ2669" s="61"/>
      <c r="BA2669" s="61"/>
      <c r="BB2669" s="61"/>
      <c r="BC2669" s="61"/>
      <c r="BD2669" s="61"/>
      <c r="BE2669" s="61"/>
      <c r="BF2669" s="61"/>
      <c r="BG2669" s="61"/>
      <c r="BH2669" s="61"/>
      <c r="BI2669" s="61"/>
      <c r="BJ2669" s="61"/>
      <c r="BK2669" s="61"/>
      <c r="BL2669" s="61"/>
      <c r="BM2669" s="61"/>
      <c r="BN2669" s="61"/>
      <c r="BO2669" s="61"/>
      <c r="BP2669" s="61"/>
      <c r="BQ2669" s="61"/>
      <c r="BR2669" s="61"/>
      <c r="BS2669" s="61"/>
      <c r="BT2669" s="61"/>
      <c r="BU2669" s="61"/>
      <c r="BV2669" s="61"/>
      <c r="BW2669" s="61"/>
      <c r="BX2669" s="61"/>
      <c r="BY2669" s="61"/>
      <c r="BZ2669" s="61"/>
      <c r="CA2669" s="61"/>
      <c r="CB2669" s="61"/>
      <c r="CC2669" s="61"/>
      <c r="CD2669" s="61"/>
      <c r="CE2669" s="61"/>
      <c r="CF2669" s="61"/>
      <c r="CG2669" s="61"/>
      <c r="CH2669" s="61"/>
      <c r="CI2669" s="61"/>
      <c r="CJ2669" s="61"/>
      <c r="CK2669" s="61"/>
      <c r="CL2669" s="61"/>
      <c r="CM2669" s="61"/>
      <c r="CN2669" s="61"/>
      <c r="CO2669" s="61"/>
      <c r="CP2669" s="61"/>
      <c r="CQ2669" s="61"/>
      <c r="CR2669" s="61"/>
      <c r="CS2669" s="61"/>
      <c r="CT2669" s="61"/>
      <c r="CU2669" s="61"/>
      <c r="CV2669" s="61"/>
      <c r="CW2669" s="61"/>
      <c r="CX2669" s="61"/>
      <c r="CY2669" s="61"/>
      <c r="CZ2669" s="61"/>
      <c r="DA2669" s="61"/>
      <c r="DB2669" s="61"/>
      <c r="DC2669" s="61"/>
      <c r="DD2669" s="61"/>
      <c r="DE2669" s="61"/>
      <c r="DF2669" s="61"/>
      <c r="DG2669" s="61"/>
      <c r="DH2669" s="61"/>
      <c r="DI2669" s="61"/>
      <c r="DJ2669" s="61"/>
      <c r="DK2669" s="61"/>
      <c r="DL2669" s="61"/>
      <c r="DM2669" s="61"/>
      <c r="DN2669" s="61"/>
      <c r="DO2669" s="61"/>
      <c r="DP2669" s="61"/>
      <c r="DQ2669" s="61"/>
      <c r="DR2669" s="61"/>
      <c r="DS2669" s="61"/>
      <c r="DT2669" s="61"/>
      <c r="DU2669" s="61"/>
      <c r="DV2669" s="61"/>
      <c r="DW2669" s="61"/>
      <c r="DX2669" s="61"/>
      <c r="DY2669" s="61"/>
      <c r="DZ2669" s="61"/>
      <c r="EA2669" s="61"/>
      <c r="EB2669" s="61"/>
      <c r="EC2669" s="61"/>
      <c r="ED2669" s="61"/>
      <c r="EE2669" s="61"/>
      <c r="EF2669" s="61"/>
      <c r="EG2669" s="61"/>
      <c r="EH2669" s="61"/>
      <c r="EI2669" s="61"/>
      <c r="EJ2669" s="61"/>
      <c r="EK2669" s="61"/>
      <c r="EL2669" s="61"/>
      <c r="EM2669" s="61"/>
      <c r="EN2669" s="61"/>
      <c r="EO2669" s="61"/>
      <c r="EP2669" s="61"/>
      <c r="EQ2669" s="61"/>
      <c r="ER2669" s="61"/>
      <c r="ES2669" s="61"/>
      <c r="ET2669" s="61"/>
      <c r="EU2669" s="61"/>
      <c r="EV2669" s="61"/>
      <c r="EW2669" s="61"/>
      <c r="EX2669" s="61"/>
      <c r="EY2669" s="61"/>
      <c r="EZ2669" s="61"/>
      <c r="FA2669" s="61"/>
      <c r="FB2669" s="61"/>
      <c r="FC2669" s="61"/>
      <c r="FD2669" s="61"/>
      <c r="FE2669" s="61"/>
      <c r="FF2669" s="61"/>
      <c r="FG2669" s="61"/>
      <c r="FH2669" s="61"/>
      <c r="FI2669" s="61"/>
      <c r="FJ2669" s="61"/>
      <c r="FK2669" s="61"/>
      <c r="FL2669" s="61"/>
      <c r="FM2669" s="61"/>
      <c r="FN2669" s="61"/>
      <c r="FO2669" s="61"/>
      <c r="FP2669" s="61"/>
      <c r="FQ2669" s="61"/>
      <c r="FR2669" s="61"/>
      <c r="FS2669" s="61"/>
      <c r="FT2669" s="61"/>
      <c r="FU2669" s="61"/>
      <c r="FV2669" s="61"/>
      <c r="FW2669" s="61"/>
      <c r="FX2669" s="61"/>
      <c r="FY2669" s="61"/>
      <c r="FZ2669" s="61"/>
      <c r="GA2669" s="61"/>
      <c r="GB2669" s="61"/>
      <c r="GC2669" s="61"/>
      <c r="GD2669" s="61"/>
      <c r="GE2669" s="61"/>
      <c r="GF2669" s="61"/>
      <c r="GG2669" s="61"/>
      <c r="GH2669" s="61"/>
      <c r="GI2669" s="61"/>
      <c r="GJ2669" s="61"/>
      <c r="GK2669" s="61"/>
      <c r="GL2669" s="61"/>
      <c r="GM2669" s="61"/>
      <c r="GN2669" s="61"/>
      <c r="GO2669" s="61"/>
      <c r="GP2669" s="61"/>
      <c r="GQ2669" s="61"/>
      <c r="GR2669" s="61"/>
      <c r="GS2669" s="61"/>
      <c r="GT2669" s="61"/>
      <c r="GU2669" s="61"/>
      <c r="GV2669" s="61"/>
      <c r="GW2669" s="61"/>
      <c r="GX2669" s="61"/>
      <c r="GY2669" s="61"/>
      <c r="GZ2669" s="61"/>
      <c r="HA2669" s="61"/>
      <c r="HB2669" s="61"/>
      <c r="HC2669" s="61"/>
      <c r="HD2669" s="61"/>
      <c r="HE2669" s="61"/>
      <c r="HF2669" s="61"/>
      <c r="HG2669" s="61"/>
      <c r="HH2669" s="61"/>
      <c r="HI2669" s="61"/>
      <c r="HJ2669" s="61"/>
      <c r="HK2669" s="61"/>
      <c r="HL2669" s="61"/>
      <c r="HM2669" s="61"/>
      <c r="HN2669" s="61"/>
      <c r="HO2669" s="61"/>
      <c r="HP2669" s="61"/>
      <c r="HQ2669" s="61"/>
      <c r="HR2669" s="61"/>
      <c r="HS2669" s="61"/>
      <c r="HT2669" s="61"/>
      <c r="HU2669" s="61"/>
      <c r="HV2669" s="61"/>
      <c r="HW2669" s="61"/>
      <c r="HX2669" s="61"/>
      <c r="HY2669" s="61"/>
      <c r="HZ2669" s="61"/>
      <c r="IA2669" s="61"/>
      <c r="IB2669" s="61"/>
      <c r="IC2669" s="61"/>
      <c r="ID2669" s="61"/>
      <c r="IE2669" s="61"/>
      <c r="IF2669" s="61"/>
      <c r="IG2669" s="61"/>
      <c r="IH2669" s="61"/>
      <c r="II2669" s="61"/>
      <c r="IJ2669" s="61"/>
      <c r="IK2669" s="61"/>
      <c r="IL2669" s="61"/>
      <c r="IM2669" s="61"/>
      <c r="IN2669" s="61"/>
      <c r="IO2669" s="61"/>
      <c r="IP2669" s="61"/>
      <c r="IQ2669" s="61"/>
      <c r="IR2669" s="61"/>
      <c r="IS2669" s="61"/>
      <c r="IT2669" s="61"/>
      <c r="IU2669" s="61"/>
      <c r="IV2669" s="61"/>
    </row>
    <row r="2670" spans="1:256" x14ac:dyDescent="0.25">
      <c r="A2670" s="62" t="s">
        <v>35</v>
      </c>
      <c r="B2670" s="62" t="s">
        <v>36</v>
      </c>
      <c r="C2670" s="62" t="s">
        <v>37</v>
      </c>
      <c r="D2670" s="62" t="s">
        <v>121</v>
      </c>
      <c r="E2670" s="62" t="s">
        <v>122</v>
      </c>
      <c r="F2670" s="62" t="s">
        <v>123</v>
      </c>
      <c r="G2670" s="62" t="s">
        <v>124</v>
      </c>
      <c r="H2670" s="62" t="s">
        <v>124</v>
      </c>
      <c r="I2670" s="62" t="s">
        <v>42</v>
      </c>
      <c r="J2670" s="62" t="s">
        <v>298</v>
      </c>
      <c r="K2670" s="62" t="s">
        <v>298</v>
      </c>
      <c r="L2670" s="62" t="s">
        <v>43</v>
      </c>
      <c r="M2670" s="62" t="s">
        <v>44</v>
      </c>
      <c r="N2670" s="62" t="s">
        <v>856</v>
      </c>
      <c r="O2670" s="62" t="s">
        <v>42</v>
      </c>
      <c r="P2670" s="62" t="s">
        <v>1152</v>
      </c>
      <c r="Q2670" s="62" t="s">
        <v>851</v>
      </c>
      <c r="R2670" s="62" t="s">
        <v>1338</v>
      </c>
      <c r="S2670" s="61">
        <v>201312</v>
      </c>
      <c r="T2670" s="62" t="s">
        <v>52</v>
      </c>
      <c r="U2670" s="61">
        <v>0</v>
      </c>
      <c r="V2670" s="60">
        <v>61448.41</v>
      </c>
      <c r="W2670" s="62" t="s">
        <v>1152</v>
      </c>
      <c r="X2670" s="62" t="s">
        <v>1152</v>
      </c>
      <c r="Y2670" s="62" t="s">
        <v>1152</v>
      </c>
      <c r="Z2670" s="62" t="s">
        <v>48</v>
      </c>
      <c r="AA2670" s="62" t="s">
        <v>129</v>
      </c>
      <c r="AB2670" s="62" t="s">
        <v>42</v>
      </c>
      <c r="AC2670" s="62" t="s">
        <v>1337</v>
      </c>
      <c r="AD2670" s="62" t="s">
        <v>51</v>
      </c>
      <c r="AG2670" s="61"/>
      <c r="AH2670" s="61"/>
      <c r="AI2670" s="61"/>
      <c r="AJ2670" s="61"/>
      <c r="AK2670" s="61"/>
      <c r="AL2670" s="61"/>
      <c r="AM2670" s="61"/>
      <c r="AN2670" s="61"/>
      <c r="AO2670" s="61"/>
      <c r="AP2670" s="61"/>
      <c r="AQ2670" s="61"/>
      <c r="AR2670" s="61"/>
      <c r="AS2670" s="61"/>
      <c r="AT2670" s="61"/>
      <c r="AU2670" s="61"/>
      <c r="AV2670" s="61"/>
      <c r="AW2670" s="61"/>
      <c r="AX2670" s="61"/>
      <c r="AY2670" s="61"/>
      <c r="AZ2670" s="61"/>
      <c r="BA2670" s="61"/>
      <c r="BB2670" s="61"/>
      <c r="BC2670" s="61"/>
      <c r="BD2670" s="61"/>
      <c r="BE2670" s="61"/>
      <c r="BF2670" s="61"/>
      <c r="BG2670" s="61"/>
      <c r="BH2670" s="61"/>
      <c r="BI2670" s="61"/>
      <c r="BJ2670" s="61"/>
      <c r="BK2670" s="61"/>
      <c r="BL2670" s="61"/>
      <c r="BM2670" s="61"/>
      <c r="BN2670" s="61"/>
      <c r="BO2670" s="61"/>
      <c r="BP2670" s="61"/>
      <c r="BQ2670" s="61"/>
      <c r="BR2670" s="61"/>
      <c r="BS2670" s="61"/>
      <c r="BT2670" s="61"/>
      <c r="BU2670" s="61"/>
      <c r="BV2670" s="61"/>
      <c r="BW2670" s="61"/>
      <c r="BX2670" s="61"/>
      <c r="BY2670" s="61"/>
      <c r="BZ2670" s="61"/>
      <c r="CA2670" s="61"/>
      <c r="CB2670" s="61"/>
      <c r="CC2670" s="61"/>
      <c r="CD2670" s="61"/>
      <c r="CE2670" s="61"/>
      <c r="CF2670" s="61"/>
      <c r="CG2670" s="61"/>
      <c r="CH2670" s="61"/>
      <c r="CI2670" s="61"/>
      <c r="CJ2670" s="61"/>
      <c r="CK2670" s="61"/>
      <c r="CL2670" s="61"/>
      <c r="CM2670" s="61"/>
      <c r="CN2670" s="61"/>
      <c r="CO2670" s="61"/>
      <c r="CP2670" s="61"/>
      <c r="CQ2670" s="61"/>
      <c r="CR2670" s="61"/>
      <c r="CS2670" s="61"/>
      <c r="CT2670" s="61"/>
      <c r="CU2670" s="61"/>
      <c r="CV2670" s="61"/>
      <c r="CW2670" s="61"/>
      <c r="CX2670" s="61"/>
      <c r="CY2670" s="61"/>
      <c r="CZ2670" s="61"/>
      <c r="DA2670" s="61"/>
      <c r="DB2670" s="61"/>
      <c r="DC2670" s="61"/>
      <c r="DD2670" s="61"/>
      <c r="DE2670" s="61"/>
      <c r="DF2670" s="61"/>
      <c r="DG2670" s="61"/>
      <c r="DH2670" s="61"/>
      <c r="DI2670" s="61"/>
      <c r="DJ2670" s="61"/>
      <c r="DK2670" s="61"/>
      <c r="DL2670" s="61"/>
      <c r="DM2670" s="61"/>
      <c r="DN2670" s="61"/>
      <c r="DO2670" s="61"/>
      <c r="DP2670" s="61"/>
      <c r="DQ2670" s="61"/>
      <c r="DR2670" s="61"/>
      <c r="DS2670" s="61"/>
      <c r="DT2670" s="61"/>
      <c r="DU2670" s="61"/>
      <c r="DV2670" s="61"/>
      <c r="DW2670" s="61"/>
      <c r="DX2670" s="61"/>
      <c r="DY2670" s="61"/>
      <c r="DZ2670" s="61"/>
      <c r="EA2670" s="61"/>
      <c r="EB2670" s="61"/>
      <c r="EC2670" s="61"/>
      <c r="ED2670" s="61"/>
      <c r="EE2670" s="61"/>
      <c r="EF2670" s="61"/>
      <c r="EG2670" s="61"/>
      <c r="EH2670" s="61"/>
      <c r="EI2670" s="61"/>
      <c r="EJ2670" s="61"/>
      <c r="EK2670" s="61"/>
      <c r="EL2670" s="61"/>
      <c r="EM2670" s="61"/>
      <c r="EN2670" s="61"/>
      <c r="EO2670" s="61"/>
      <c r="EP2670" s="61"/>
      <c r="EQ2670" s="61"/>
      <c r="ER2670" s="61"/>
      <c r="ES2670" s="61"/>
      <c r="ET2670" s="61"/>
      <c r="EU2670" s="61"/>
      <c r="EV2670" s="61"/>
      <c r="EW2670" s="61"/>
      <c r="EX2670" s="61"/>
      <c r="EY2670" s="61"/>
      <c r="EZ2670" s="61"/>
      <c r="FA2670" s="61"/>
      <c r="FB2670" s="61"/>
      <c r="FC2670" s="61"/>
      <c r="FD2670" s="61"/>
      <c r="FE2670" s="61"/>
      <c r="FF2670" s="61"/>
      <c r="FG2670" s="61"/>
      <c r="FH2670" s="61"/>
      <c r="FI2670" s="61"/>
      <c r="FJ2670" s="61"/>
      <c r="FK2670" s="61"/>
      <c r="FL2670" s="61"/>
      <c r="FM2670" s="61"/>
      <c r="FN2670" s="61"/>
      <c r="FO2670" s="61"/>
      <c r="FP2670" s="61"/>
      <c r="FQ2670" s="61"/>
      <c r="FR2670" s="61"/>
      <c r="FS2670" s="61"/>
      <c r="FT2670" s="61"/>
      <c r="FU2670" s="61"/>
      <c r="FV2670" s="61"/>
      <c r="FW2670" s="61"/>
      <c r="FX2670" s="61"/>
      <c r="FY2670" s="61"/>
      <c r="FZ2670" s="61"/>
      <c r="GA2670" s="61"/>
      <c r="GB2670" s="61"/>
      <c r="GC2670" s="61"/>
      <c r="GD2670" s="61"/>
      <c r="GE2670" s="61"/>
      <c r="GF2670" s="61"/>
      <c r="GG2670" s="61"/>
      <c r="GH2670" s="61"/>
      <c r="GI2670" s="61"/>
      <c r="GJ2670" s="61"/>
      <c r="GK2670" s="61"/>
      <c r="GL2670" s="61"/>
      <c r="GM2670" s="61"/>
      <c r="GN2670" s="61"/>
      <c r="GO2670" s="61"/>
      <c r="GP2670" s="61"/>
      <c r="GQ2670" s="61"/>
      <c r="GR2670" s="61"/>
      <c r="GS2670" s="61"/>
      <c r="GT2670" s="61"/>
      <c r="GU2670" s="61"/>
      <c r="GV2670" s="61"/>
      <c r="GW2670" s="61"/>
      <c r="GX2670" s="61"/>
      <c r="GY2670" s="61"/>
      <c r="GZ2670" s="61"/>
      <c r="HA2670" s="61"/>
      <c r="HB2670" s="61"/>
      <c r="HC2670" s="61"/>
      <c r="HD2670" s="61"/>
      <c r="HE2670" s="61"/>
      <c r="HF2670" s="61"/>
      <c r="HG2670" s="61"/>
      <c r="HH2670" s="61"/>
      <c r="HI2670" s="61"/>
      <c r="HJ2670" s="61"/>
      <c r="HK2670" s="61"/>
      <c r="HL2670" s="61"/>
      <c r="HM2670" s="61"/>
      <c r="HN2670" s="61"/>
      <c r="HO2670" s="61"/>
      <c r="HP2670" s="61"/>
      <c r="HQ2670" s="61"/>
      <c r="HR2670" s="61"/>
      <c r="HS2670" s="61"/>
      <c r="HT2670" s="61"/>
      <c r="HU2670" s="61"/>
      <c r="HV2670" s="61"/>
      <c r="HW2670" s="61"/>
      <c r="HX2670" s="61"/>
      <c r="HY2670" s="61"/>
      <c r="HZ2670" s="61"/>
      <c r="IA2670" s="61"/>
      <c r="IB2670" s="61"/>
      <c r="IC2670" s="61"/>
      <c r="ID2670" s="61"/>
      <c r="IE2670" s="61"/>
      <c r="IF2670" s="61"/>
      <c r="IG2670" s="61"/>
      <c r="IH2670" s="61"/>
      <c r="II2670" s="61"/>
      <c r="IJ2670" s="61"/>
      <c r="IK2670" s="61"/>
      <c r="IL2670" s="61"/>
      <c r="IM2670" s="61"/>
      <c r="IN2670" s="61"/>
      <c r="IO2670" s="61"/>
      <c r="IP2670" s="61"/>
      <c r="IQ2670" s="61"/>
      <c r="IR2670" s="61"/>
      <c r="IS2670" s="61"/>
      <c r="IT2670" s="61"/>
      <c r="IU2670" s="61"/>
      <c r="IV2670" s="61"/>
    </row>
    <row r="2671" spans="1:256" x14ac:dyDescent="0.25">
      <c r="A2671" s="62" t="s">
        <v>35</v>
      </c>
      <c r="B2671" s="62" t="s">
        <v>36</v>
      </c>
      <c r="C2671" s="62" t="s">
        <v>37</v>
      </c>
      <c r="D2671" s="62" t="s">
        <v>121</v>
      </c>
      <c r="E2671" s="62" t="s">
        <v>122</v>
      </c>
      <c r="F2671" s="62" t="s">
        <v>123</v>
      </c>
      <c r="G2671" s="62" t="s">
        <v>124</v>
      </c>
      <c r="H2671" s="62" t="s">
        <v>124</v>
      </c>
      <c r="I2671" s="62" t="s">
        <v>42</v>
      </c>
      <c r="J2671" s="62" t="s">
        <v>298</v>
      </c>
      <c r="K2671" s="62" t="s">
        <v>298</v>
      </c>
      <c r="L2671" s="62" t="s">
        <v>43</v>
      </c>
      <c r="M2671" s="62" t="s">
        <v>44</v>
      </c>
      <c r="N2671" s="62" t="s">
        <v>150</v>
      </c>
      <c r="O2671" s="62" t="s">
        <v>42</v>
      </c>
      <c r="P2671" s="62" t="s">
        <v>1152</v>
      </c>
      <c r="Q2671" s="62" t="s">
        <v>608</v>
      </c>
      <c r="R2671" s="62" t="s">
        <v>1339</v>
      </c>
      <c r="S2671" s="61">
        <v>201312</v>
      </c>
      <c r="T2671" s="62" t="s">
        <v>52</v>
      </c>
      <c r="U2671" s="61">
        <v>0</v>
      </c>
      <c r="V2671" s="60">
        <v>173866.25</v>
      </c>
      <c r="W2671" s="62" t="s">
        <v>1152</v>
      </c>
      <c r="X2671" s="62" t="s">
        <v>1152</v>
      </c>
      <c r="Y2671" s="62" t="s">
        <v>1152</v>
      </c>
      <c r="Z2671" s="62" t="s">
        <v>48</v>
      </c>
      <c r="AA2671" s="62" t="s">
        <v>129</v>
      </c>
      <c r="AB2671" s="62" t="s">
        <v>42</v>
      </c>
      <c r="AC2671" s="62" t="s">
        <v>1337</v>
      </c>
      <c r="AD2671" s="62" t="s">
        <v>51</v>
      </c>
      <c r="AG2671" s="61"/>
      <c r="AH2671" s="61"/>
      <c r="AI2671" s="61"/>
      <c r="AJ2671" s="61"/>
      <c r="AK2671" s="61"/>
      <c r="AL2671" s="61"/>
      <c r="AM2671" s="61"/>
      <c r="AN2671" s="61"/>
      <c r="AO2671" s="61"/>
      <c r="AP2671" s="61"/>
      <c r="AQ2671" s="61"/>
      <c r="AR2671" s="61"/>
      <c r="AS2671" s="61"/>
      <c r="AT2671" s="61"/>
      <c r="AU2671" s="61"/>
      <c r="AV2671" s="61"/>
      <c r="AW2671" s="61"/>
      <c r="AX2671" s="61"/>
      <c r="AY2671" s="61"/>
      <c r="AZ2671" s="61"/>
      <c r="BA2671" s="61"/>
      <c r="BB2671" s="61"/>
      <c r="BC2671" s="61"/>
      <c r="BD2671" s="61"/>
      <c r="BE2671" s="61"/>
      <c r="BF2671" s="61"/>
      <c r="BG2671" s="61"/>
      <c r="BH2671" s="61"/>
      <c r="BI2671" s="61"/>
      <c r="BJ2671" s="61"/>
      <c r="BK2671" s="61"/>
      <c r="BL2671" s="61"/>
      <c r="BM2671" s="61"/>
      <c r="BN2671" s="61"/>
      <c r="BO2671" s="61"/>
      <c r="BP2671" s="61"/>
      <c r="BQ2671" s="61"/>
      <c r="BR2671" s="61"/>
      <c r="BS2671" s="61"/>
      <c r="BT2671" s="61"/>
      <c r="BU2671" s="61"/>
      <c r="BV2671" s="61"/>
      <c r="BW2671" s="61"/>
      <c r="BX2671" s="61"/>
      <c r="BY2671" s="61"/>
      <c r="BZ2671" s="61"/>
      <c r="CA2671" s="61"/>
      <c r="CB2671" s="61"/>
      <c r="CC2671" s="61"/>
      <c r="CD2671" s="61"/>
      <c r="CE2671" s="61"/>
      <c r="CF2671" s="61"/>
      <c r="CG2671" s="61"/>
      <c r="CH2671" s="61"/>
      <c r="CI2671" s="61"/>
      <c r="CJ2671" s="61"/>
      <c r="CK2671" s="61"/>
      <c r="CL2671" s="61"/>
      <c r="CM2671" s="61"/>
      <c r="CN2671" s="61"/>
      <c r="CO2671" s="61"/>
      <c r="CP2671" s="61"/>
      <c r="CQ2671" s="61"/>
      <c r="CR2671" s="61"/>
      <c r="CS2671" s="61"/>
      <c r="CT2671" s="61"/>
      <c r="CU2671" s="61"/>
      <c r="CV2671" s="61"/>
      <c r="CW2671" s="61"/>
      <c r="CX2671" s="61"/>
      <c r="CY2671" s="61"/>
      <c r="CZ2671" s="61"/>
      <c r="DA2671" s="61"/>
      <c r="DB2671" s="61"/>
      <c r="DC2671" s="61"/>
      <c r="DD2671" s="61"/>
      <c r="DE2671" s="61"/>
      <c r="DF2671" s="61"/>
      <c r="DG2671" s="61"/>
      <c r="DH2671" s="61"/>
      <c r="DI2671" s="61"/>
      <c r="DJ2671" s="61"/>
      <c r="DK2671" s="61"/>
      <c r="DL2671" s="61"/>
      <c r="DM2671" s="61"/>
      <c r="DN2671" s="61"/>
      <c r="DO2671" s="61"/>
      <c r="DP2671" s="61"/>
      <c r="DQ2671" s="61"/>
      <c r="DR2671" s="61"/>
      <c r="DS2671" s="61"/>
      <c r="DT2671" s="61"/>
      <c r="DU2671" s="61"/>
      <c r="DV2671" s="61"/>
      <c r="DW2671" s="61"/>
      <c r="DX2671" s="61"/>
      <c r="DY2671" s="61"/>
      <c r="DZ2671" s="61"/>
      <c r="EA2671" s="61"/>
      <c r="EB2671" s="61"/>
      <c r="EC2671" s="61"/>
      <c r="ED2671" s="61"/>
      <c r="EE2671" s="61"/>
      <c r="EF2671" s="61"/>
      <c r="EG2671" s="61"/>
      <c r="EH2671" s="61"/>
      <c r="EI2671" s="61"/>
      <c r="EJ2671" s="61"/>
      <c r="EK2671" s="61"/>
      <c r="EL2671" s="61"/>
      <c r="EM2671" s="61"/>
      <c r="EN2671" s="61"/>
      <c r="EO2671" s="61"/>
      <c r="EP2671" s="61"/>
      <c r="EQ2671" s="61"/>
      <c r="ER2671" s="61"/>
      <c r="ES2671" s="61"/>
      <c r="ET2671" s="61"/>
      <c r="EU2671" s="61"/>
      <c r="EV2671" s="61"/>
      <c r="EW2671" s="61"/>
      <c r="EX2671" s="61"/>
      <c r="EY2671" s="61"/>
      <c r="EZ2671" s="61"/>
      <c r="FA2671" s="61"/>
      <c r="FB2671" s="61"/>
      <c r="FC2671" s="61"/>
      <c r="FD2671" s="61"/>
      <c r="FE2671" s="61"/>
      <c r="FF2671" s="61"/>
      <c r="FG2671" s="61"/>
      <c r="FH2671" s="61"/>
      <c r="FI2671" s="61"/>
      <c r="FJ2671" s="61"/>
      <c r="FK2671" s="61"/>
      <c r="FL2671" s="61"/>
      <c r="FM2671" s="61"/>
      <c r="FN2671" s="61"/>
      <c r="FO2671" s="61"/>
      <c r="FP2671" s="61"/>
      <c r="FQ2671" s="61"/>
      <c r="FR2671" s="61"/>
      <c r="FS2671" s="61"/>
      <c r="FT2671" s="61"/>
      <c r="FU2671" s="61"/>
      <c r="FV2671" s="61"/>
      <c r="FW2671" s="61"/>
      <c r="FX2671" s="61"/>
      <c r="FY2671" s="61"/>
      <c r="FZ2671" s="61"/>
      <c r="GA2671" s="61"/>
      <c r="GB2671" s="61"/>
      <c r="GC2671" s="61"/>
      <c r="GD2671" s="61"/>
      <c r="GE2671" s="61"/>
      <c r="GF2671" s="61"/>
      <c r="GG2671" s="61"/>
      <c r="GH2671" s="61"/>
      <c r="GI2671" s="61"/>
      <c r="GJ2671" s="61"/>
      <c r="GK2671" s="61"/>
      <c r="GL2671" s="61"/>
      <c r="GM2671" s="61"/>
      <c r="GN2671" s="61"/>
      <c r="GO2671" s="61"/>
      <c r="GP2671" s="61"/>
      <c r="GQ2671" s="61"/>
      <c r="GR2671" s="61"/>
      <c r="GS2671" s="61"/>
      <c r="GT2671" s="61"/>
      <c r="GU2671" s="61"/>
      <c r="GV2671" s="61"/>
      <c r="GW2671" s="61"/>
      <c r="GX2671" s="61"/>
      <c r="GY2671" s="61"/>
      <c r="GZ2671" s="61"/>
      <c r="HA2671" s="61"/>
      <c r="HB2671" s="61"/>
      <c r="HC2671" s="61"/>
      <c r="HD2671" s="61"/>
      <c r="HE2671" s="61"/>
      <c r="HF2671" s="61"/>
      <c r="HG2671" s="61"/>
      <c r="HH2671" s="61"/>
      <c r="HI2671" s="61"/>
      <c r="HJ2671" s="61"/>
      <c r="HK2671" s="61"/>
      <c r="HL2671" s="61"/>
      <c r="HM2671" s="61"/>
      <c r="HN2671" s="61"/>
      <c r="HO2671" s="61"/>
      <c r="HP2671" s="61"/>
      <c r="HQ2671" s="61"/>
      <c r="HR2671" s="61"/>
      <c r="HS2671" s="61"/>
      <c r="HT2671" s="61"/>
      <c r="HU2671" s="61"/>
      <c r="HV2671" s="61"/>
      <c r="HW2671" s="61"/>
      <c r="HX2671" s="61"/>
      <c r="HY2671" s="61"/>
      <c r="HZ2671" s="61"/>
      <c r="IA2671" s="61"/>
      <c r="IB2671" s="61"/>
      <c r="IC2671" s="61"/>
      <c r="ID2671" s="61"/>
      <c r="IE2671" s="61"/>
      <c r="IF2671" s="61"/>
      <c r="IG2671" s="61"/>
      <c r="IH2671" s="61"/>
      <c r="II2671" s="61"/>
      <c r="IJ2671" s="61"/>
      <c r="IK2671" s="61"/>
      <c r="IL2671" s="61"/>
      <c r="IM2671" s="61"/>
      <c r="IN2671" s="61"/>
      <c r="IO2671" s="61"/>
      <c r="IP2671" s="61"/>
      <c r="IQ2671" s="61"/>
      <c r="IR2671" s="61"/>
      <c r="IS2671" s="61"/>
      <c r="IT2671" s="61"/>
      <c r="IU2671" s="61"/>
      <c r="IV2671" s="61"/>
    </row>
    <row r="2672" spans="1:256" x14ac:dyDescent="0.25">
      <c r="A2672" s="62" t="s">
        <v>35</v>
      </c>
      <c r="B2672" s="62" t="s">
        <v>36</v>
      </c>
      <c r="C2672" s="62" t="s">
        <v>37</v>
      </c>
      <c r="D2672" s="62" t="s">
        <v>121</v>
      </c>
      <c r="E2672" s="62" t="s">
        <v>122</v>
      </c>
      <c r="F2672" s="62" t="s">
        <v>123</v>
      </c>
      <c r="G2672" s="62" t="s">
        <v>124</v>
      </c>
      <c r="H2672" s="62" t="s">
        <v>124</v>
      </c>
      <c r="I2672" s="62" t="s">
        <v>42</v>
      </c>
      <c r="J2672" s="62" t="s">
        <v>298</v>
      </c>
      <c r="K2672" s="62" t="s">
        <v>298</v>
      </c>
      <c r="L2672" s="62" t="s">
        <v>43</v>
      </c>
      <c r="M2672" s="62" t="s">
        <v>44</v>
      </c>
      <c r="N2672" s="62" t="s">
        <v>856</v>
      </c>
      <c r="O2672" s="62" t="s">
        <v>42</v>
      </c>
      <c r="P2672" s="62" t="s">
        <v>1152</v>
      </c>
      <c r="Q2672" s="62" t="s">
        <v>851</v>
      </c>
      <c r="R2672" s="62" t="s">
        <v>1340</v>
      </c>
      <c r="S2672" s="61">
        <v>201312</v>
      </c>
      <c r="T2672" s="62" t="s">
        <v>52</v>
      </c>
      <c r="U2672" s="61">
        <v>0</v>
      </c>
      <c r="V2672" s="60">
        <v>61463.18</v>
      </c>
      <c r="W2672" s="62" t="s">
        <v>1152</v>
      </c>
      <c r="X2672" s="62" t="s">
        <v>1152</v>
      </c>
      <c r="Y2672" s="62" t="s">
        <v>1152</v>
      </c>
      <c r="Z2672" s="62" t="s">
        <v>48</v>
      </c>
      <c r="AA2672" s="62" t="s">
        <v>129</v>
      </c>
      <c r="AB2672" s="62" t="s">
        <v>42</v>
      </c>
      <c r="AC2672" s="62" t="s">
        <v>1337</v>
      </c>
      <c r="AD2672" s="62" t="s">
        <v>51</v>
      </c>
      <c r="AG2672" s="61"/>
      <c r="AH2672" s="61"/>
      <c r="AI2672" s="61"/>
      <c r="AJ2672" s="61"/>
      <c r="AK2672" s="61"/>
      <c r="AL2672" s="61"/>
      <c r="AM2672" s="61"/>
      <c r="AN2672" s="61"/>
      <c r="AO2672" s="61"/>
      <c r="AP2672" s="61"/>
      <c r="AQ2672" s="61"/>
      <c r="AR2672" s="61"/>
      <c r="AS2672" s="61"/>
      <c r="AT2672" s="61"/>
      <c r="AU2672" s="61"/>
      <c r="AV2672" s="61"/>
      <c r="AW2672" s="61"/>
      <c r="AX2672" s="61"/>
      <c r="AY2672" s="61"/>
      <c r="AZ2672" s="61"/>
      <c r="BA2672" s="61"/>
      <c r="BB2672" s="61"/>
      <c r="BC2672" s="61"/>
      <c r="BD2672" s="61"/>
      <c r="BE2672" s="61"/>
      <c r="BF2672" s="61"/>
      <c r="BG2672" s="61"/>
      <c r="BH2672" s="61"/>
      <c r="BI2672" s="61"/>
      <c r="BJ2672" s="61"/>
      <c r="BK2672" s="61"/>
      <c r="BL2672" s="61"/>
      <c r="BM2672" s="61"/>
      <c r="BN2672" s="61"/>
      <c r="BO2672" s="61"/>
      <c r="BP2672" s="61"/>
      <c r="BQ2672" s="61"/>
      <c r="BR2672" s="61"/>
      <c r="BS2672" s="61"/>
      <c r="BT2672" s="61"/>
      <c r="BU2672" s="61"/>
      <c r="BV2672" s="61"/>
      <c r="BW2672" s="61"/>
      <c r="BX2672" s="61"/>
      <c r="BY2672" s="61"/>
      <c r="BZ2672" s="61"/>
      <c r="CA2672" s="61"/>
      <c r="CB2672" s="61"/>
      <c r="CC2672" s="61"/>
      <c r="CD2672" s="61"/>
      <c r="CE2672" s="61"/>
      <c r="CF2672" s="61"/>
      <c r="CG2672" s="61"/>
      <c r="CH2672" s="61"/>
      <c r="CI2672" s="61"/>
      <c r="CJ2672" s="61"/>
      <c r="CK2672" s="61"/>
      <c r="CL2672" s="61"/>
      <c r="CM2672" s="61"/>
      <c r="CN2672" s="61"/>
      <c r="CO2672" s="61"/>
      <c r="CP2672" s="61"/>
      <c r="CQ2672" s="61"/>
      <c r="CR2672" s="61"/>
      <c r="CS2672" s="61"/>
      <c r="CT2672" s="61"/>
      <c r="CU2672" s="61"/>
      <c r="CV2672" s="61"/>
      <c r="CW2672" s="61"/>
      <c r="CX2672" s="61"/>
      <c r="CY2672" s="61"/>
      <c r="CZ2672" s="61"/>
      <c r="DA2672" s="61"/>
      <c r="DB2672" s="61"/>
      <c r="DC2672" s="61"/>
      <c r="DD2672" s="61"/>
      <c r="DE2672" s="61"/>
      <c r="DF2672" s="61"/>
      <c r="DG2672" s="61"/>
      <c r="DH2672" s="61"/>
      <c r="DI2672" s="61"/>
      <c r="DJ2672" s="61"/>
      <c r="DK2672" s="61"/>
      <c r="DL2672" s="61"/>
      <c r="DM2672" s="61"/>
      <c r="DN2672" s="61"/>
      <c r="DO2672" s="61"/>
      <c r="DP2672" s="61"/>
      <c r="DQ2672" s="61"/>
      <c r="DR2672" s="61"/>
      <c r="DS2672" s="61"/>
      <c r="DT2672" s="61"/>
      <c r="DU2672" s="61"/>
      <c r="DV2672" s="61"/>
      <c r="DW2672" s="61"/>
      <c r="DX2672" s="61"/>
      <c r="DY2672" s="61"/>
      <c r="DZ2672" s="61"/>
      <c r="EA2672" s="61"/>
      <c r="EB2672" s="61"/>
      <c r="EC2672" s="61"/>
      <c r="ED2672" s="61"/>
      <c r="EE2672" s="61"/>
      <c r="EF2672" s="61"/>
      <c r="EG2672" s="61"/>
      <c r="EH2672" s="61"/>
      <c r="EI2672" s="61"/>
      <c r="EJ2672" s="61"/>
      <c r="EK2672" s="61"/>
      <c r="EL2672" s="61"/>
      <c r="EM2672" s="61"/>
      <c r="EN2672" s="61"/>
      <c r="EO2672" s="61"/>
      <c r="EP2672" s="61"/>
      <c r="EQ2672" s="61"/>
      <c r="ER2672" s="61"/>
      <c r="ES2672" s="61"/>
      <c r="ET2672" s="61"/>
      <c r="EU2672" s="61"/>
      <c r="EV2672" s="61"/>
      <c r="EW2672" s="61"/>
      <c r="EX2672" s="61"/>
      <c r="EY2672" s="61"/>
      <c r="EZ2672" s="61"/>
      <c r="FA2672" s="61"/>
      <c r="FB2672" s="61"/>
      <c r="FC2672" s="61"/>
      <c r="FD2672" s="61"/>
      <c r="FE2672" s="61"/>
      <c r="FF2672" s="61"/>
      <c r="FG2672" s="61"/>
      <c r="FH2672" s="61"/>
      <c r="FI2672" s="61"/>
      <c r="FJ2672" s="61"/>
      <c r="FK2672" s="61"/>
      <c r="FL2672" s="61"/>
      <c r="FM2672" s="61"/>
      <c r="FN2672" s="61"/>
      <c r="FO2672" s="61"/>
      <c r="FP2672" s="61"/>
      <c r="FQ2672" s="61"/>
      <c r="FR2672" s="61"/>
      <c r="FS2672" s="61"/>
      <c r="FT2672" s="61"/>
      <c r="FU2672" s="61"/>
      <c r="FV2672" s="61"/>
      <c r="FW2672" s="61"/>
      <c r="FX2672" s="61"/>
      <c r="FY2672" s="61"/>
      <c r="FZ2672" s="61"/>
      <c r="GA2672" s="61"/>
      <c r="GB2672" s="61"/>
      <c r="GC2672" s="61"/>
      <c r="GD2672" s="61"/>
      <c r="GE2672" s="61"/>
      <c r="GF2672" s="61"/>
      <c r="GG2672" s="61"/>
      <c r="GH2672" s="61"/>
      <c r="GI2672" s="61"/>
      <c r="GJ2672" s="61"/>
      <c r="GK2672" s="61"/>
      <c r="GL2672" s="61"/>
      <c r="GM2672" s="61"/>
      <c r="GN2672" s="61"/>
      <c r="GO2672" s="61"/>
      <c r="GP2672" s="61"/>
      <c r="GQ2672" s="61"/>
      <c r="GR2672" s="61"/>
      <c r="GS2672" s="61"/>
      <c r="GT2672" s="61"/>
      <c r="GU2672" s="61"/>
      <c r="GV2672" s="61"/>
      <c r="GW2672" s="61"/>
      <c r="GX2672" s="61"/>
      <c r="GY2672" s="61"/>
      <c r="GZ2672" s="61"/>
      <c r="HA2672" s="61"/>
      <c r="HB2672" s="61"/>
      <c r="HC2672" s="61"/>
      <c r="HD2672" s="61"/>
      <c r="HE2672" s="61"/>
      <c r="HF2672" s="61"/>
      <c r="HG2672" s="61"/>
      <c r="HH2672" s="61"/>
      <c r="HI2672" s="61"/>
      <c r="HJ2672" s="61"/>
      <c r="HK2672" s="61"/>
      <c r="HL2672" s="61"/>
      <c r="HM2672" s="61"/>
      <c r="HN2672" s="61"/>
      <c r="HO2672" s="61"/>
      <c r="HP2672" s="61"/>
      <c r="HQ2672" s="61"/>
      <c r="HR2672" s="61"/>
      <c r="HS2672" s="61"/>
      <c r="HT2672" s="61"/>
      <c r="HU2672" s="61"/>
      <c r="HV2672" s="61"/>
      <c r="HW2672" s="61"/>
      <c r="HX2672" s="61"/>
      <c r="HY2672" s="61"/>
      <c r="HZ2672" s="61"/>
      <c r="IA2672" s="61"/>
      <c r="IB2672" s="61"/>
      <c r="IC2672" s="61"/>
      <c r="ID2672" s="61"/>
      <c r="IE2672" s="61"/>
      <c r="IF2672" s="61"/>
      <c r="IG2672" s="61"/>
      <c r="IH2672" s="61"/>
      <c r="II2672" s="61"/>
      <c r="IJ2672" s="61"/>
      <c r="IK2672" s="61"/>
      <c r="IL2672" s="61"/>
      <c r="IM2672" s="61"/>
      <c r="IN2672" s="61"/>
      <c r="IO2672" s="61"/>
      <c r="IP2672" s="61"/>
      <c r="IQ2672" s="61"/>
      <c r="IR2672" s="61"/>
      <c r="IS2672" s="61"/>
      <c r="IT2672" s="61"/>
      <c r="IU2672" s="61"/>
      <c r="IV2672" s="61"/>
    </row>
    <row r="2673" spans="1:256" x14ac:dyDescent="0.25">
      <c r="A2673" s="62" t="s">
        <v>35</v>
      </c>
      <c r="B2673" s="62" t="s">
        <v>36</v>
      </c>
      <c r="C2673" s="62" t="s">
        <v>37</v>
      </c>
      <c r="D2673" s="62" t="s">
        <v>121</v>
      </c>
      <c r="E2673" s="62" t="s">
        <v>122</v>
      </c>
      <c r="F2673" s="62" t="s">
        <v>123</v>
      </c>
      <c r="G2673" s="62" t="s">
        <v>124</v>
      </c>
      <c r="H2673" s="62" t="s">
        <v>124</v>
      </c>
      <c r="I2673" s="62" t="s">
        <v>42</v>
      </c>
      <c r="J2673" s="62" t="s">
        <v>298</v>
      </c>
      <c r="K2673" s="62" t="s">
        <v>298</v>
      </c>
      <c r="L2673" s="62" t="s">
        <v>43</v>
      </c>
      <c r="M2673" s="62" t="s">
        <v>44</v>
      </c>
      <c r="N2673" s="62" t="s">
        <v>150</v>
      </c>
      <c r="O2673" s="62" t="s">
        <v>42</v>
      </c>
      <c r="P2673" s="62" t="s">
        <v>1152</v>
      </c>
      <c r="Q2673" s="62" t="s">
        <v>608</v>
      </c>
      <c r="R2673" s="62" t="s">
        <v>1341</v>
      </c>
      <c r="S2673" s="61">
        <v>201312</v>
      </c>
      <c r="T2673" s="62" t="s">
        <v>52</v>
      </c>
      <c r="U2673" s="61">
        <v>0</v>
      </c>
      <c r="V2673" s="60">
        <v>22235.79</v>
      </c>
      <c r="W2673" s="62" t="s">
        <v>1152</v>
      </c>
      <c r="X2673" s="62" t="s">
        <v>888</v>
      </c>
      <c r="Y2673" s="62" t="s">
        <v>1152</v>
      </c>
      <c r="Z2673" s="62" t="s">
        <v>48</v>
      </c>
      <c r="AA2673" s="62" t="s">
        <v>129</v>
      </c>
      <c r="AB2673" s="62" t="s">
        <v>42</v>
      </c>
      <c r="AC2673" s="62" t="s">
        <v>1331</v>
      </c>
      <c r="AD2673" s="62" t="s">
        <v>51</v>
      </c>
      <c r="AG2673" s="61"/>
      <c r="AH2673" s="61"/>
      <c r="AI2673" s="61"/>
      <c r="AJ2673" s="61"/>
      <c r="AK2673" s="61"/>
      <c r="AL2673" s="61"/>
      <c r="AM2673" s="61"/>
      <c r="AN2673" s="61"/>
      <c r="AO2673" s="61"/>
      <c r="AP2673" s="61"/>
      <c r="AQ2673" s="61"/>
      <c r="AR2673" s="61"/>
      <c r="AS2673" s="61"/>
      <c r="AT2673" s="61"/>
      <c r="AU2673" s="61"/>
      <c r="AV2673" s="61"/>
      <c r="AW2673" s="61"/>
      <c r="AX2673" s="61"/>
      <c r="AY2673" s="61"/>
      <c r="AZ2673" s="61"/>
      <c r="BA2673" s="61"/>
      <c r="BB2673" s="61"/>
      <c r="BC2673" s="61"/>
      <c r="BD2673" s="61"/>
      <c r="BE2673" s="61"/>
      <c r="BF2673" s="61"/>
      <c r="BG2673" s="61"/>
      <c r="BH2673" s="61"/>
      <c r="BI2673" s="61"/>
      <c r="BJ2673" s="61"/>
      <c r="BK2673" s="61"/>
      <c r="BL2673" s="61"/>
      <c r="BM2673" s="61"/>
      <c r="BN2673" s="61"/>
      <c r="BO2673" s="61"/>
      <c r="BP2673" s="61"/>
      <c r="BQ2673" s="61"/>
      <c r="BR2673" s="61"/>
      <c r="BS2673" s="61"/>
      <c r="BT2673" s="61"/>
      <c r="BU2673" s="61"/>
      <c r="BV2673" s="61"/>
      <c r="BW2673" s="61"/>
      <c r="BX2673" s="61"/>
      <c r="BY2673" s="61"/>
      <c r="BZ2673" s="61"/>
      <c r="CA2673" s="61"/>
      <c r="CB2673" s="61"/>
      <c r="CC2673" s="61"/>
      <c r="CD2673" s="61"/>
      <c r="CE2673" s="61"/>
      <c r="CF2673" s="61"/>
      <c r="CG2673" s="61"/>
      <c r="CH2673" s="61"/>
      <c r="CI2673" s="61"/>
      <c r="CJ2673" s="61"/>
      <c r="CK2673" s="61"/>
      <c r="CL2673" s="61"/>
      <c r="CM2673" s="61"/>
      <c r="CN2673" s="61"/>
      <c r="CO2673" s="61"/>
      <c r="CP2673" s="61"/>
      <c r="CQ2673" s="61"/>
      <c r="CR2673" s="61"/>
      <c r="CS2673" s="61"/>
      <c r="CT2673" s="61"/>
      <c r="CU2673" s="61"/>
      <c r="CV2673" s="61"/>
      <c r="CW2673" s="61"/>
      <c r="CX2673" s="61"/>
      <c r="CY2673" s="61"/>
      <c r="CZ2673" s="61"/>
      <c r="DA2673" s="61"/>
      <c r="DB2673" s="61"/>
      <c r="DC2673" s="61"/>
      <c r="DD2673" s="61"/>
      <c r="DE2673" s="61"/>
      <c r="DF2673" s="61"/>
      <c r="DG2673" s="61"/>
      <c r="DH2673" s="61"/>
      <c r="DI2673" s="61"/>
      <c r="DJ2673" s="61"/>
      <c r="DK2673" s="61"/>
      <c r="DL2673" s="61"/>
      <c r="DM2673" s="61"/>
      <c r="DN2673" s="61"/>
      <c r="DO2673" s="61"/>
      <c r="DP2673" s="61"/>
      <c r="DQ2673" s="61"/>
      <c r="DR2673" s="61"/>
      <c r="DS2673" s="61"/>
      <c r="DT2673" s="61"/>
      <c r="DU2673" s="61"/>
      <c r="DV2673" s="61"/>
      <c r="DW2673" s="61"/>
      <c r="DX2673" s="61"/>
      <c r="DY2673" s="61"/>
      <c r="DZ2673" s="61"/>
      <c r="EA2673" s="61"/>
      <c r="EB2673" s="61"/>
      <c r="EC2673" s="61"/>
      <c r="ED2673" s="61"/>
      <c r="EE2673" s="61"/>
      <c r="EF2673" s="61"/>
      <c r="EG2673" s="61"/>
      <c r="EH2673" s="61"/>
      <c r="EI2673" s="61"/>
      <c r="EJ2673" s="61"/>
      <c r="EK2673" s="61"/>
      <c r="EL2673" s="61"/>
      <c r="EM2673" s="61"/>
      <c r="EN2673" s="61"/>
      <c r="EO2673" s="61"/>
      <c r="EP2673" s="61"/>
      <c r="EQ2673" s="61"/>
      <c r="ER2673" s="61"/>
      <c r="ES2673" s="61"/>
      <c r="ET2673" s="61"/>
      <c r="EU2673" s="61"/>
      <c r="EV2673" s="61"/>
      <c r="EW2673" s="61"/>
      <c r="EX2673" s="61"/>
      <c r="EY2673" s="61"/>
      <c r="EZ2673" s="61"/>
      <c r="FA2673" s="61"/>
      <c r="FB2673" s="61"/>
      <c r="FC2673" s="61"/>
      <c r="FD2673" s="61"/>
      <c r="FE2673" s="61"/>
      <c r="FF2673" s="61"/>
      <c r="FG2673" s="61"/>
      <c r="FH2673" s="61"/>
      <c r="FI2673" s="61"/>
      <c r="FJ2673" s="61"/>
      <c r="FK2673" s="61"/>
      <c r="FL2673" s="61"/>
      <c r="FM2673" s="61"/>
      <c r="FN2673" s="61"/>
      <c r="FO2673" s="61"/>
      <c r="FP2673" s="61"/>
      <c r="FQ2673" s="61"/>
      <c r="FR2673" s="61"/>
      <c r="FS2673" s="61"/>
      <c r="FT2673" s="61"/>
      <c r="FU2673" s="61"/>
      <c r="FV2673" s="61"/>
      <c r="FW2673" s="61"/>
      <c r="FX2673" s="61"/>
      <c r="FY2673" s="61"/>
      <c r="FZ2673" s="61"/>
      <c r="GA2673" s="61"/>
      <c r="GB2673" s="61"/>
      <c r="GC2673" s="61"/>
      <c r="GD2673" s="61"/>
      <c r="GE2673" s="61"/>
      <c r="GF2673" s="61"/>
      <c r="GG2673" s="61"/>
      <c r="GH2673" s="61"/>
      <c r="GI2673" s="61"/>
      <c r="GJ2673" s="61"/>
      <c r="GK2673" s="61"/>
      <c r="GL2673" s="61"/>
      <c r="GM2673" s="61"/>
      <c r="GN2673" s="61"/>
      <c r="GO2673" s="61"/>
      <c r="GP2673" s="61"/>
      <c r="GQ2673" s="61"/>
      <c r="GR2673" s="61"/>
      <c r="GS2673" s="61"/>
      <c r="GT2673" s="61"/>
      <c r="GU2673" s="61"/>
      <c r="GV2673" s="61"/>
      <c r="GW2673" s="61"/>
      <c r="GX2673" s="61"/>
      <c r="GY2673" s="61"/>
      <c r="GZ2673" s="61"/>
      <c r="HA2673" s="61"/>
      <c r="HB2673" s="61"/>
      <c r="HC2673" s="61"/>
      <c r="HD2673" s="61"/>
      <c r="HE2673" s="61"/>
      <c r="HF2673" s="61"/>
      <c r="HG2673" s="61"/>
      <c r="HH2673" s="61"/>
      <c r="HI2673" s="61"/>
      <c r="HJ2673" s="61"/>
      <c r="HK2673" s="61"/>
      <c r="HL2673" s="61"/>
      <c r="HM2673" s="61"/>
      <c r="HN2673" s="61"/>
      <c r="HO2673" s="61"/>
      <c r="HP2673" s="61"/>
      <c r="HQ2673" s="61"/>
      <c r="HR2673" s="61"/>
      <c r="HS2673" s="61"/>
      <c r="HT2673" s="61"/>
      <c r="HU2673" s="61"/>
      <c r="HV2673" s="61"/>
      <c r="HW2673" s="61"/>
      <c r="HX2673" s="61"/>
      <c r="HY2673" s="61"/>
      <c r="HZ2673" s="61"/>
      <c r="IA2673" s="61"/>
      <c r="IB2673" s="61"/>
      <c r="IC2673" s="61"/>
      <c r="ID2673" s="61"/>
      <c r="IE2673" s="61"/>
      <c r="IF2673" s="61"/>
      <c r="IG2673" s="61"/>
      <c r="IH2673" s="61"/>
      <c r="II2673" s="61"/>
      <c r="IJ2673" s="61"/>
      <c r="IK2673" s="61"/>
      <c r="IL2673" s="61"/>
      <c r="IM2673" s="61"/>
      <c r="IN2673" s="61"/>
      <c r="IO2673" s="61"/>
      <c r="IP2673" s="61"/>
      <c r="IQ2673" s="61"/>
      <c r="IR2673" s="61"/>
      <c r="IS2673" s="61"/>
      <c r="IT2673" s="61"/>
      <c r="IU2673" s="61"/>
      <c r="IV2673" s="61"/>
    </row>
    <row r="2674" spans="1:256" x14ac:dyDescent="0.25">
      <c r="A2674" s="62" t="s">
        <v>35</v>
      </c>
      <c r="B2674" s="62" t="s">
        <v>36</v>
      </c>
      <c r="C2674" s="62" t="s">
        <v>37</v>
      </c>
      <c r="D2674" s="62" t="s">
        <v>121</v>
      </c>
      <c r="E2674" s="62" t="s">
        <v>215</v>
      </c>
      <c r="F2674" s="62" t="s">
        <v>216</v>
      </c>
      <c r="G2674" s="62" t="s">
        <v>124</v>
      </c>
      <c r="H2674" s="62" t="s">
        <v>124</v>
      </c>
      <c r="I2674" s="62" t="s">
        <v>42</v>
      </c>
      <c r="J2674" s="62" t="s">
        <v>261</v>
      </c>
      <c r="K2674" s="62" t="s">
        <v>261</v>
      </c>
      <c r="L2674" s="62" t="s">
        <v>43</v>
      </c>
      <c r="M2674" s="62" t="s">
        <v>44</v>
      </c>
      <c r="N2674" s="62" t="s">
        <v>180</v>
      </c>
      <c r="O2674" s="62" t="s">
        <v>42</v>
      </c>
      <c r="P2674" s="62" t="s">
        <v>1152</v>
      </c>
      <c r="Q2674" s="62" t="s">
        <v>1333</v>
      </c>
      <c r="R2674" s="62" t="s">
        <v>1152</v>
      </c>
      <c r="S2674" s="61">
        <v>201312</v>
      </c>
      <c r="T2674" s="62" t="s">
        <v>52</v>
      </c>
      <c r="U2674" s="61">
        <v>0</v>
      </c>
      <c r="V2674" s="60">
        <v>166559.15</v>
      </c>
      <c r="W2674" s="62" t="s">
        <v>1152</v>
      </c>
      <c r="X2674" s="62" t="s">
        <v>1152</v>
      </c>
      <c r="Y2674" s="62" t="s">
        <v>1152</v>
      </c>
      <c r="Z2674" s="62" t="s">
        <v>48</v>
      </c>
      <c r="AA2674" s="62" t="s">
        <v>129</v>
      </c>
      <c r="AB2674" s="62" t="s">
        <v>42</v>
      </c>
      <c r="AC2674" s="62" t="s">
        <v>1342</v>
      </c>
      <c r="AD2674" s="62" t="s">
        <v>51</v>
      </c>
      <c r="AG2674" s="61"/>
      <c r="AH2674" s="61"/>
      <c r="AI2674" s="61"/>
      <c r="AJ2674" s="61"/>
      <c r="AK2674" s="61"/>
      <c r="AL2674" s="61"/>
      <c r="AM2674" s="61"/>
      <c r="AN2674" s="61"/>
      <c r="AO2674" s="61"/>
      <c r="AP2674" s="61"/>
      <c r="AQ2674" s="61"/>
      <c r="AR2674" s="61"/>
      <c r="AS2674" s="61"/>
      <c r="AT2674" s="61"/>
      <c r="AU2674" s="61"/>
      <c r="AV2674" s="61"/>
      <c r="AW2674" s="61"/>
      <c r="AX2674" s="61"/>
      <c r="AY2674" s="61"/>
      <c r="AZ2674" s="61"/>
      <c r="BA2674" s="61"/>
      <c r="BB2674" s="61"/>
      <c r="BC2674" s="61"/>
      <c r="BD2674" s="61"/>
      <c r="BE2674" s="61"/>
      <c r="BF2674" s="61"/>
      <c r="BG2674" s="61"/>
      <c r="BH2674" s="61"/>
      <c r="BI2674" s="61"/>
      <c r="BJ2674" s="61"/>
      <c r="BK2674" s="61"/>
      <c r="BL2674" s="61"/>
      <c r="BM2674" s="61"/>
      <c r="BN2674" s="61"/>
      <c r="BO2674" s="61"/>
      <c r="BP2674" s="61"/>
      <c r="BQ2674" s="61"/>
      <c r="BR2674" s="61"/>
      <c r="BS2674" s="61"/>
      <c r="BT2674" s="61"/>
      <c r="BU2674" s="61"/>
      <c r="BV2674" s="61"/>
      <c r="BW2674" s="61"/>
      <c r="BX2674" s="61"/>
      <c r="BY2674" s="61"/>
      <c r="BZ2674" s="61"/>
      <c r="CA2674" s="61"/>
      <c r="CB2674" s="61"/>
      <c r="CC2674" s="61"/>
      <c r="CD2674" s="61"/>
      <c r="CE2674" s="61"/>
      <c r="CF2674" s="61"/>
      <c r="CG2674" s="61"/>
      <c r="CH2674" s="61"/>
      <c r="CI2674" s="61"/>
      <c r="CJ2674" s="61"/>
      <c r="CK2674" s="61"/>
      <c r="CL2674" s="61"/>
      <c r="CM2674" s="61"/>
      <c r="CN2674" s="61"/>
      <c r="CO2674" s="61"/>
      <c r="CP2674" s="61"/>
      <c r="CQ2674" s="61"/>
      <c r="CR2674" s="61"/>
      <c r="CS2674" s="61"/>
      <c r="CT2674" s="61"/>
      <c r="CU2674" s="61"/>
      <c r="CV2674" s="61"/>
      <c r="CW2674" s="61"/>
      <c r="CX2674" s="61"/>
      <c r="CY2674" s="61"/>
      <c r="CZ2674" s="61"/>
      <c r="DA2674" s="61"/>
      <c r="DB2674" s="61"/>
      <c r="DC2674" s="61"/>
      <c r="DD2674" s="61"/>
      <c r="DE2674" s="61"/>
      <c r="DF2674" s="61"/>
      <c r="DG2674" s="61"/>
      <c r="DH2674" s="61"/>
      <c r="DI2674" s="61"/>
      <c r="DJ2674" s="61"/>
      <c r="DK2674" s="61"/>
      <c r="DL2674" s="61"/>
      <c r="DM2674" s="61"/>
      <c r="DN2674" s="61"/>
      <c r="DO2674" s="61"/>
      <c r="DP2674" s="61"/>
      <c r="DQ2674" s="61"/>
      <c r="DR2674" s="61"/>
      <c r="DS2674" s="61"/>
      <c r="DT2674" s="61"/>
      <c r="DU2674" s="61"/>
      <c r="DV2674" s="61"/>
      <c r="DW2674" s="61"/>
      <c r="DX2674" s="61"/>
      <c r="DY2674" s="61"/>
      <c r="DZ2674" s="61"/>
      <c r="EA2674" s="61"/>
      <c r="EB2674" s="61"/>
      <c r="EC2674" s="61"/>
      <c r="ED2674" s="61"/>
      <c r="EE2674" s="61"/>
      <c r="EF2674" s="61"/>
      <c r="EG2674" s="61"/>
      <c r="EH2674" s="61"/>
      <c r="EI2674" s="61"/>
      <c r="EJ2674" s="61"/>
      <c r="EK2674" s="61"/>
      <c r="EL2674" s="61"/>
      <c r="EM2674" s="61"/>
      <c r="EN2674" s="61"/>
      <c r="EO2674" s="61"/>
      <c r="EP2674" s="61"/>
      <c r="EQ2674" s="61"/>
      <c r="ER2674" s="61"/>
      <c r="ES2674" s="61"/>
      <c r="ET2674" s="61"/>
      <c r="EU2674" s="61"/>
      <c r="EV2674" s="61"/>
      <c r="EW2674" s="61"/>
      <c r="EX2674" s="61"/>
      <c r="EY2674" s="61"/>
      <c r="EZ2674" s="61"/>
      <c r="FA2674" s="61"/>
      <c r="FB2674" s="61"/>
      <c r="FC2674" s="61"/>
      <c r="FD2674" s="61"/>
      <c r="FE2674" s="61"/>
      <c r="FF2674" s="61"/>
      <c r="FG2674" s="61"/>
      <c r="FH2674" s="61"/>
      <c r="FI2674" s="61"/>
      <c r="FJ2674" s="61"/>
      <c r="FK2674" s="61"/>
      <c r="FL2674" s="61"/>
      <c r="FM2674" s="61"/>
      <c r="FN2674" s="61"/>
      <c r="FO2674" s="61"/>
      <c r="FP2674" s="61"/>
      <c r="FQ2674" s="61"/>
      <c r="FR2674" s="61"/>
      <c r="FS2674" s="61"/>
      <c r="FT2674" s="61"/>
      <c r="FU2674" s="61"/>
      <c r="FV2674" s="61"/>
      <c r="FW2674" s="61"/>
      <c r="FX2674" s="61"/>
      <c r="FY2674" s="61"/>
      <c r="FZ2674" s="61"/>
      <c r="GA2674" s="61"/>
      <c r="GB2674" s="61"/>
      <c r="GC2674" s="61"/>
      <c r="GD2674" s="61"/>
      <c r="GE2674" s="61"/>
      <c r="GF2674" s="61"/>
      <c r="GG2674" s="61"/>
      <c r="GH2674" s="61"/>
      <c r="GI2674" s="61"/>
      <c r="GJ2674" s="61"/>
      <c r="GK2674" s="61"/>
      <c r="GL2674" s="61"/>
      <c r="GM2674" s="61"/>
      <c r="GN2674" s="61"/>
      <c r="GO2674" s="61"/>
      <c r="GP2674" s="61"/>
      <c r="GQ2674" s="61"/>
      <c r="GR2674" s="61"/>
      <c r="GS2674" s="61"/>
      <c r="GT2674" s="61"/>
      <c r="GU2674" s="61"/>
      <c r="GV2674" s="61"/>
      <c r="GW2674" s="61"/>
      <c r="GX2674" s="61"/>
      <c r="GY2674" s="61"/>
      <c r="GZ2674" s="61"/>
      <c r="HA2674" s="61"/>
      <c r="HB2674" s="61"/>
      <c r="HC2674" s="61"/>
      <c r="HD2674" s="61"/>
      <c r="HE2674" s="61"/>
      <c r="HF2674" s="61"/>
      <c r="HG2674" s="61"/>
      <c r="HH2674" s="61"/>
      <c r="HI2674" s="61"/>
      <c r="HJ2674" s="61"/>
      <c r="HK2674" s="61"/>
      <c r="HL2674" s="61"/>
      <c r="HM2674" s="61"/>
      <c r="HN2674" s="61"/>
      <c r="HO2674" s="61"/>
      <c r="HP2674" s="61"/>
      <c r="HQ2674" s="61"/>
      <c r="HR2674" s="61"/>
      <c r="HS2674" s="61"/>
      <c r="HT2674" s="61"/>
      <c r="HU2674" s="61"/>
      <c r="HV2674" s="61"/>
      <c r="HW2674" s="61"/>
      <c r="HX2674" s="61"/>
      <c r="HY2674" s="61"/>
      <c r="HZ2674" s="61"/>
      <c r="IA2674" s="61"/>
      <c r="IB2674" s="61"/>
      <c r="IC2674" s="61"/>
      <c r="ID2674" s="61"/>
      <c r="IE2674" s="61"/>
      <c r="IF2674" s="61"/>
      <c r="IG2674" s="61"/>
      <c r="IH2674" s="61"/>
      <c r="II2674" s="61"/>
      <c r="IJ2674" s="61"/>
      <c r="IK2674" s="61"/>
      <c r="IL2674" s="61"/>
      <c r="IM2674" s="61"/>
      <c r="IN2674" s="61"/>
      <c r="IO2674" s="61"/>
      <c r="IP2674" s="61"/>
      <c r="IQ2674" s="61"/>
      <c r="IR2674" s="61"/>
      <c r="IS2674" s="61"/>
      <c r="IT2674" s="61"/>
      <c r="IU2674" s="61"/>
      <c r="IV2674" s="61"/>
    </row>
    <row r="2675" spans="1:256" x14ac:dyDescent="0.25">
      <c r="A2675" s="62" t="s">
        <v>35</v>
      </c>
      <c r="B2675" s="62" t="s">
        <v>36</v>
      </c>
      <c r="C2675" s="62" t="s">
        <v>37</v>
      </c>
      <c r="D2675" s="62" t="s">
        <v>121</v>
      </c>
      <c r="E2675" s="62" t="s">
        <v>215</v>
      </c>
      <c r="F2675" s="62" t="s">
        <v>216</v>
      </c>
      <c r="G2675" s="62" t="s">
        <v>124</v>
      </c>
      <c r="H2675" s="62" t="s">
        <v>124</v>
      </c>
      <c r="I2675" s="62" t="s">
        <v>42</v>
      </c>
      <c r="J2675" s="62" t="s">
        <v>437</v>
      </c>
      <c r="K2675" s="62" t="s">
        <v>437</v>
      </c>
      <c r="L2675" s="62" t="s">
        <v>43</v>
      </c>
      <c r="M2675" s="62" t="s">
        <v>44</v>
      </c>
      <c r="N2675" s="62" t="s">
        <v>180</v>
      </c>
      <c r="O2675" s="62" t="s">
        <v>42</v>
      </c>
      <c r="P2675" s="62" t="s">
        <v>1152</v>
      </c>
      <c r="Q2675" s="62" t="s">
        <v>1333</v>
      </c>
      <c r="R2675" s="62" t="s">
        <v>1152</v>
      </c>
      <c r="S2675" s="61">
        <v>201312</v>
      </c>
      <c r="T2675" s="62" t="s">
        <v>52</v>
      </c>
      <c r="U2675" s="61">
        <v>0</v>
      </c>
      <c r="V2675" s="60">
        <v>14174.52</v>
      </c>
      <c r="W2675" s="62" t="s">
        <v>1152</v>
      </c>
      <c r="X2675" s="62" t="s">
        <v>1152</v>
      </c>
      <c r="Y2675" s="62" t="s">
        <v>1152</v>
      </c>
      <c r="Z2675" s="62" t="s">
        <v>48</v>
      </c>
      <c r="AA2675" s="62" t="s">
        <v>129</v>
      </c>
      <c r="AB2675" s="62" t="s">
        <v>42</v>
      </c>
      <c r="AC2675" s="62" t="s">
        <v>1342</v>
      </c>
      <c r="AD2675" s="62" t="s">
        <v>51</v>
      </c>
      <c r="AG2675" s="61"/>
      <c r="AH2675" s="61"/>
      <c r="AI2675" s="61"/>
      <c r="AJ2675" s="61"/>
      <c r="AK2675" s="61"/>
      <c r="AL2675" s="61"/>
      <c r="AM2675" s="61"/>
      <c r="AN2675" s="61"/>
      <c r="AO2675" s="61"/>
      <c r="AP2675" s="61"/>
      <c r="AQ2675" s="61"/>
      <c r="AR2675" s="61"/>
      <c r="AS2675" s="61"/>
      <c r="AT2675" s="61"/>
      <c r="AU2675" s="61"/>
      <c r="AV2675" s="61"/>
      <c r="AW2675" s="61"/>
      <c r="AX2675" s="61"/>
      <c r="AY2675" s="61"/>
      <c r="AZ2675" s="61"/>
      <c r="BA2675" s="61"/>
      <c r="BB2675" s="61"/>
      <c r="BC2675" s="61"/>
      <c r="BD2675" s="61"/>
      <c r="BE2675" s="61"/>
      <c r="BF2675" s="61"/>
      <c r="BG2675" s="61"/>
      <c r="BH2675" s="61"/>
      <c r="BI2675" s="61"/>
      <c r="BJ2675" s="61"/>
      <c r="BK2675" s="61"/>
      <c r="BL2675" s="61"/>
      <c r="BM2675" s="61"/>
      <c r="BN2675" s="61"/>
      <c r="BO2675" s="61"/>
      <c r="BP2675" s="61"/>
      <c r="BQ2675" s="61"/>
      <c r="BR2675" s="61"/>
      <c r="BS2675" s="61"/>
      <c r="BT2675" s="61"/>
      <c r="BU2675" s="61"/>
      <c r="BV2675" s="61"/>
      <c r="BW2675" s="61"/>
      <c r="BX2675" s="61"/>
      <c r="BY2675" s="61"/>
      <c r="BZ2675" s="61"/>
      <c r="CA2675" s="61"/>
      <c r="CB2675" s="61"/>
      <c r="CC2675" s="61"/>
      <c r="CD2675" s="61"/>
      <c r="CE2675" s="61"/>
      <c r="CF2675" s="61"/>
      <c r="CG2675" s="61"/>
      <c r="CH2675" s="61"/>
      <c r="CI2675" s="61"/>
      <c r="CJ2675" s="61"/>
      <c r="CK2675" s="61"/>
      <c r="CL2675" s="61"/>
      <c r="CM2675" s="61"/>
      <c r="CN2675" s="61"/>
      <c r="CO2675" s="61"/>
      <c r="CP2675" s="61"/>
      <c r="CQ2675" s="61"/>
      <c r="CR2675" s="61"/>
      <c r="CS2675" s="61"/>
      <c r="CT2675" s="61"/>
      <c r="CU2675" s="61"/>
      <c r="CV2675" s="61"/>
      <c r="CW2675" s="61"/>
      <c r="CX2675" s="61"/>
      <c r="CY2675" s="61"/>
      <c r="CZ2675" s="61"/>
      <c r="DA2675" s="61"/>
      <c r="DB2675" s="61"/>
      <c r="DC2675" s="61"/>
      <c r="DD2675" s="61"/>
      <c r="DE2675" s="61"/>
      <c r="DF2675" s="61"/>
      <c r="DG2675" s="61"/>
      <c r="DH2675" s="61"/>
      <c r="DI2675" s="61"/>
      <c r="DJ2675" s="61"/>
      <c r="DK2675" s="61"/>
      <c r="DL2675" s="61"/>
      <c r="DM2675" s="61"/>
      <c r="DN2675" s="61"/>
      <c r="DO2675" s="61"/>
      <c r="DP2675" s="61"/>
      <c r="DQ2675" s="61"/>
      <c r="DR2675" s="61"/>
      <c r="DS2675" s="61"/>
      <c r="DT2675" s="61"/>
      <c r="DU2675" s="61"/>
      <c r="DV2675" s="61"/>
      <c r="DW2675" s="61"/>
      <c r="DX2675" s="61"/>
      <c r="DY2675" s="61"/>
      <c r="DZ2675" s="61"/>
      <c r="EA2675" s="61"/>
      <c r="EB2675" s="61"/>
      <c r="EC2675" s="61"/>
      <c r="ED2675" s="61"/>
      <c r="EE2675" s="61"/>
      <c r="EF2675" s="61"/>
      <c r="EG2675" s="61"/>
      <c r="EH2675" s="61"/>
      <c r="EI2675" s="61"/>
      <c r="EJ2675" s="61"/>
      <c r="EK2675" s="61"/>
      <c r="EL2675" s="61"/>
      <c r="EM2675" s="61"/>
      <c r="EN2675" s="61"/>
      <c r="EO2675" s="61"/>
      <c r="EP2675" s="61"/>
      <c r="EQ2675" s="61"/>
      <c r="ER2675" s="61"/>
      <c r="ES2675" s="61"/>
      <c r="ET2675" s="61"/>
      <c r="EU2675" s="61"/>
      <c r="EV2675" s="61"/>
      <c r="EW2675" s="61"/>
      <c r="EX2675" s="61"/>
      <c r="EY2675" s="61"/>
      <c r="EZ2675" s="61"/>
      <c r="FA2675" s="61"/>
      <c r="FB2675" s="61"/>
      <c r="FC2675" s="61"/>
      <c r="FD2675" s="61"/>
      <c r="FE2675" s="61"/>
      <c r="FF2675" s="61"/>
      <c r="FG2675" s="61"/>
      <c r="FH2675" s="61"/>
      <c r="FI2675" s="61"/>
      <c r="FJ2675" s="61"/>
      <c r="FK2675" s="61"/>
      <c r="FL2675" s="61"/>
      <c r="FM2675" s="61"/>
      <c r="FN2675" s="61"/>
      <c r="FO2675" s="61"/>
      <c r="FP2675" s="61"/>
      <c r="FQ2675" s="61"/>
      <c r="FR2675" s="61"/>
      <c r="FS2675" s="61"/>
      <c r="FT2675" s="61"/>
      <c r="FU2675" s="61"/>
      <c r="FV2675" s="61"/>
      <c r="FW2675" s="61"/>
      <c r="FX2675" s="61"/>
      <c r="FY2675" s="61"/>
      <c r="FZ2675" s="61"/>
      <c r="GA2675" s="61"/>
      <c r="GB2675" s="61"/>
      <c r="GC2675" s="61"/>
      <c r="GD2675" s="61"/>
      <c r="GE2675" s="61"/>
      <c r="GF2675" s="61"/>
      <c r="GG2675" s="61"/>
      <c r="GH2675" s="61"/>
      <c r="GI2675" s="61"/>
      <c r="GJ2675" s="61"/>
      <c r="GK2675" s="61"/>
      <c r="GL2675" s="61"/>
      <c r="GM2675" s="61"/>
      <c r="GN2675" s="61"/>
      <c r="GO2675" s="61"/>
      <c r="GP2675" s="61"/>
      <c r="GQ2675" s="61"/>
      <c r="GR2675" s="61"/>
      <c r="GS2675" s="61"/>
      <c r="GT2675" s="61"/>
      <c r="GU2675" s="61"/>
      <c r="GV2675" s="61"/>
      <c r="GW2675" s="61"/>
      <c r="GX2675" s="61"/>
      <c r="GY2675" s="61"/>
      <c r="GZ2675" s="61"/>
      <c r="HA2675" s="61"/>
      <c r="HB2675" s="61"/>
      <c r="HC2675" s="61"/>
      <c r="HD2675" s="61"/>
      <c r="HE2675" s="61"/>
      <c r="HF2675" s="61"/>
      <c r="HG2675" s="61"/>
      <c r="HH2675" s="61"/>
      <c r="HI2675" s="61"/>
      <c r="HJ2675" s="61"/>
      <c r="HK2675" s="61"/>
      <c r="HL2675" s="61"/>
      <c r="HM2675" s="61"/>
      <c r="HN2675" s="61"/>
      <c r="HO2675" s="61"/>
      <c r="HP2675" s="61"/>
      <c r="HQ2675" s="61"/>
      <c r="HR2675" s="61"/>
      <c r="HS2675" s="61"/>
      <c r="HT2675" s="61"/>
      <c r="HU2675" s="61"/>
      <c r="HV2675" s="61"/>
      <c r="HW2675" s="61"/>
      <c r="HX2675" s="61"/>
      <c r="HY2675" s="61"/>
      <c r="HZ2675" s="61"/>
      <c r="IA2675" s="61"/>
      <c r="IB2675" s="61"/>
      <c r="IC2675" s="61"/>
      <c r="ID2675" s="61"/>
      <c r="IE2675" s="61"/>
      <c r="IF2675" s="61"/>
      <c r="IG2675" s="61"/>
      <c r="IH2675" s="61"/>
      <c r="II2675" s="61"/>
      <c r="IJ2675" s="61"/>
      <c r="IK2675" s="61"/>
      <c r="IL2675" s="61"/>
      <c r="IM2675" s="61"/>
      <c r="IN2675" s="61"/>
      <c r="IO2675" s="61"/>
      <c r="IP2675" s="61"/>
      <c r="IQ2675" s="61"/>
      <c r="IR2675" s="61"/>
      <c r="IS2675" s="61"/>
      <c r="IT2675" s="61"/>
      <c r="IU2675" s="61"/>
      <c r="IV2675" s="61"/>
    </row>
    <row r="2676" spans="1:256" x14ac:dyDescent="0.25">
      <c r="A2676" s="62" t="s">
        <v>35</v>
      </c>
      <c r="B2676" s="62" t="s">
        <v>36</v>
      </c>
      <c r="C2676" s="62" t="s">
        <v>37</v>
      </c>
      <c r="D2676" s="62" t="s">
        <v>121</v>
      </c>
      <c r="E2676" s="62" t="s">
        <v>215</v>
      </c>
      <c r="F2676" s="62" t="s">
        <v>216</v>
      </c>
      <c r="G2676" s="62" t="s">
        <v>124</v>
      </c>
      <c r="H2676" s="62" t="s">
        <v>124</v>
      </c>
      <c r="I2676" s="62" t="s">
        <v>42</v>
      </c>
      <c r="J2676" s="62" t="s">
        <v>250</v>
      </c>
      <c r="K2676" s="62" t="s">
        <v>250</v>
      </c>
      <c r="L2676" s="62" t="s">
        <v>43</v>
      </c>
      <c r="M2676" s="62" t="s">
        <v>44</v>
      </c>
      <c r="N2676" s="62" t="s">
        <v>180</v>
      </c>
      <c r="O2676" s="62" t="s">
        <v>42</v>
      </c>
      <c r="P2676" s="62" t="s">
        <v>1152</v>
      </c>
      <c r="Q2676" s="62" t="s">
        <v>863</v>
      </c>
      <c r="R2676" s="62" t="s">
        <v>1152</v>
      </c>
      <c r="S2676" s="61">
        <v>201312</v>
      </c>
      <c r="T2676" s="62" t="s">
        <v>52</v>
      </c>
      <c r="U2676" s="61">
        <v>0</v>
      </c>
      <c r="V2676" s="60">
        <v>49200</v>
      </c>
      <c r="W2676" s="62" t="s">
        <v>1152</v>
      </c>
      <c r="X2676" s="62" t="s">
        <v>1152</v>
      </c>
      <c r="Y2676" s="62" t="s">
        <v>1152</v>
      </c>
      <c r="Z2676" s="62" t="s">
        <v>48</v>
      </c>
      <c r="AA2676" s="62" t="s">
        <v>129</v>
      </c>
      <c r="AB2676" s="62" t="s">
        <v>42</v>
      </c>
      <c r="AC2676" s="62" t="s">
        <v>1342</v>
      </c>
      <c r="AD2676" s="62" t="s">
        <v>51</v>
      </c>
      <c r="AG2676" s="61"/>
      <c r="AH2676" s="61"/>
      <c r="AI2676" s="61"/>
      <c r="AJ2676" s="61"/>
      <c r="AK2676" s="61"/>
      <c r="AL2676" s="61"/>
      <c r="AM2676" s="61"/>
      <c r="AN2676" s="61"/>
      <c r="AO2676" s="61"/>
      <c r="AP2676" s="61"/>
      <c r="AQ2676" s="61"/>
      <c r="AR2676" s="61"/>
      <c r="AS2676" s="61"/>
      <c r="AT2676" s="61"/>
      <c r="AU2676" s="61"/>
      <c r="AV2676" s="61"/>
      <c r="AW2676" s="61"/>
      <c r="AX2676" s="61"/>
      <c r="AY2676" s="61"/>
      <c r="AZ2676" s="61"/>
      <c r="BA2676" s="61"/>
      <c r="BB2676" s="61"/>
      <c r="BC2676" s="61"/>
      <c r="BD2676" s="61"/>
      <c r="BE2676" s="61"/>
      <c r="BF2676" s="61"/>
      <c r="BG2676" s="61"/>
      <c r="BH2676" s="61"/>
      <c r="BI2676" s="61"/>
      <c r="BJ2676" s="61"/>
      <c r="BK2676" s="61"/>
      <c r="BL2676" s="61"/>
      <c r="BM2676" s="61"/>
      <c r="BN2676" s="61"/>
      <c r="BO2676" s="61"/>
      <c r="BP2676" s="61"/>
      <c r="BQ2676" s="61"/>
      <c r="BR2676" s="61"/>
      <c r="BS2676" s="61"/>
      <c r="BT2676" s="61"/>
      <c r="BU2676" s="61"/>
      <c r="BV2676" s="61"/>
      <c r="BW2676" s="61"/>
      <c r="BX2676" s="61"/>
      <c r="BY2676" s="61"/>
      <c r="BZ2676" s="61"/>
      <c r="CA2676" s="61"/>
      <c r="CB2676" s="61"/>
      <c r="CC2676" s="61"/>
      <c r="CD2676" s="61"/>
      <c r="CE2676" s="61"/>
      <c r="CF2676" s="61"/>
      <c r="CG2676" s="61"/>
      <c r="CH2676" s="61"/>
      <c r="CI2676" s="61"/>
      <c r="CJ2676" s="61"/>
      <c r="CK2676" s="61"/>
      <c r="CL2676" s="61"/>
      <c r="CM2676" s="61"/>
      <c r="CN2676" s="61"/>
      <c r="CO2676" s="61"/>
      <c r="CP2676" s="61"/>
      <c r="CQ2676" s="61"/>
      <c r="CR2676" s="61"/>
      <c r="CS2676" s="61"/>
      <c r="CT2676" s="61"/>
      <c r="CU2676" s="61"/>
      <c r="CV2676" s="61"/>
      <c r="CW2676" s="61"/>
      <c r="CX2676" s="61"/>
      <c r="CY2676" s="61"/>
      <c r="CZ2676" s="61"/>
      <c r="DA2676" s="61"/>
      <c r="DB2676" s="61"/>
      <c r="DC2676" s="61"/>
      <c r="DD2676" s="61"/>
      <c r="DE2676" s="61"/>
      <c r="DF2676" s="61"/>
      <c r="DG2676" s="61"/>
      <c r="DH2676" s="61"/>
      <c r="DI2676" s="61"/>
      <c r="DJ2676" s="61"/>
      <c r="DK2676" s="61"/>
      <c r="DL2676" s="61"/>
      <c r="DM2676" s="61"/>
      <c r="DN2676" s="61"/>
      <c r="DO2676" s="61"/>
      <c r="DP2676" s="61"/>
      <c r="DQ2676" s="61"/>
      <c r="DR2676" s="61"/>
      <c r="DS2676" s="61"/>
      <c r="DT2676" s="61"/>
      <c r="DU2676" s="61"/>
      <c r="DV2676" s="61"/>
      <c r="DW2676" s="61"/>
      <c r="DX2676" s="61"/>
      <c r="DY2676" s="61"/>
      <c r="DZ2676" s="61"/>
      <c r="EA2676" s="61"/>
      <c r="EB2676" s="61"/>
      <c r="EC2676" s="61"/>
      <c r="ED2676" s="61"/>
      <c r="EE2676" s="61"/>
      <c r="EF2676" s="61"/>
      <c r="EG2676" s="61"/>
      <c r="EH2676" s="61"/>
      <c r="EI2676" s="61"/>
      <c r="EJ2676" s="61"/>
      <c r="EK2676" s="61"/>
      <c r="EL2676" s="61"/>
      <c r="EM2676" s="61"/>
      <c r="EN2676" s="61"/>
      <c r="EO2676" s="61"/>
      <c r="EP2676" s="61"/>
      <c r="EQ2676" s="61"/>
      <c r="ER2676" s="61"/>
      <c r="ES2676" s="61"/>
      <c r="ET2676" s="61"/>
      <c r="EU2676" s="61"/>
      <c r="EV2676" s="61"/>
      <c r="EW2676" s="61"/>
      <c r="EX2676" s="61"/>
      <c r="EY2676" s="61"/>
      <c r="EZ2676" s="61"/>
      <c r="FA2676" s="61"/>
      <c r="FB2676" s="61"/>
      <c r="FC2676" s="61"/>
      <c r="FD2676" s="61"/>
      <c r="FE2676" s="61"/>
      <c r="FF2676" s="61"/>
      <c r="FG2676" s="61"/>
      <c r="FH2676" s="61"/>
      <c r="FI2676" s="61"/>
      <c r="FJ2676" s="61"/>
      <c r="FK2676" s="61"/>
      <c r="FL2676" s="61"/>
      <c r="FM2676" s="61"/>
      <c r="FN2676" s="61"/>
      <c r="FO2676" s="61"/>
      <c r="FP2676" s="61"/>
      <c r="FQ2676" s="61"/>
      <c r="FR2676" s="61"/>
      <c r="FS2676" s="61"/>
      <c r="FT2676" s="61"/>
      <c r="FU2676" s="61"/>
      <c r="FV2676" s="61"/>
      <c r="FW2676" s="61"/>
      <c r="FX2676" s="61"/>
      <c r="FY2676" s="61"/>
      <c r="FZ2676" s="61"/>
      <c r="GA2676" s="61"/>
      <c r="GB2676" s="61"/>
      <c r="GC2676" s="61"/>
      <c r="GD2676" s="61"/>
      <c r="GE2676" s="61"/>
      <c r="GF2676" s="61"/>
      <c r="GG2676" s="61"/>
      <c r="GH2676" s="61"/>
      <c r="GI2676" s="61"/>
      <c r="GJ2676" s="61"/>
      <c r="GK2676" s="61"/>
      <c r="GL2676" s="61"/>
      <c r="GM2676" s="61"/>
      <c r="GN2676" s="61"/>
      <c r="GO2676" s="61"/>
      <c r="GP2676" s="61"/>
      <c r="GQ2676" s="61"/>
      <c r="GR2676" s="61"/>
      <c r="GS2676" s="61"/>
      <c r="GT2676" s="61"/>
      <c r="GU2676" s="61"/>
      <c r="GV2676" s="61"/>
      <c r="GW2676" s="61"/>
      <c r="GX2676" s="61"/>
      <c r="GY2676" s="61"/>
      <c r="GZ2676" s="61"/>
      <c r="HA2676" s="61"/>
      <c r="HB2676" s="61"/>
      <c r="HC2676" s="61"/>
      <c r="HD2676" s="61"/>
      <c r="HE2676" s="61"/>
      <c r="HF2676" s="61"/>
      <c r="HG2676" s="61"/>
      <c r="HH2676" s="61"/>
      <c r="HI2676" s="61"/>
      <c r="HJ2676" s="61"/>
      <c r="HK2676" s="61"/>
      <c r="HL2676" s="61"/>
      <c r="HM2676" s="61"/>
      <c r="HN2676" s="61"/>
      <c r="HO2676" s="61"/>
      <c r="HP2676" s="61"/>
      <c r="HQ2676" s="61"/>
      <c r="HR2676" s="61"/>
      <c r="HS2676" s="61"/>
      <c r="HT2676" s="61"/>
      <c r="HU2676" s="61"/>
      <c r="HV2676" s="61"/>
      <c r="HW2676" s="61"/>
      <c r="HX2676" s="61"/>
      <c r="HY2676" s="61"/>
      <c r="HZ2676" s="61"/>
      <c r="IA2676" s="61"/>
      <c r="IB2676" s="61"/>
      <c r="IC2676" s="61"/>
      <c r="ID2676" s="61"/>
      <c r="IE2676" s="61"/>
      <c r="IF2676" s="61"/>
      <c r="IG2676" s="61"/>
      <c r="IH2676" s="61"/>
      <c r="II2676" s="61"/>
      <c r="IJ2676" s="61"/>
      <c r="IK2676" s="61"/>
      <c r="IL2676" s="61"/>
      <c r="IM2676" s="61"/>
      <c r="IN2676" s="61"/>
      <c r="IO2676" s="61"/>
      <c r="IP2676" s="61"/>
      <c r="IQ2676" s="61"/>
      <c r="IR2676" s="61"/>
      <c r="IS2676" s="61"/>
      <c r="IT2676" s="61"/>
      <c r="IU2676" s="61"/>
      <c r="IV2676" s="61"/>
    </row>
    <row r="2677" spans="1:256" x14ac:dyDescent="0.25">
      <c r="A2677" s="62" t="s">
        <v>35</v>
      </c>
      <c r="B2677" s="62" t="s">
        <v>36</v>
      </c>
      <c r="C2677" s="62" t="s">
        <v>37</v>
      </c>
      <c r="D2677" s="62" t="s">
        <v>121</v>
      </c>
      <c r="E2677" s="62" t="s">
        <v>215</v>
      </c>
      <c r="F2677" s="62" t="s">
        <v>216</v>
      </c>
      <c r="G2677" s="62" t="s">
        <v>124</v>
      </c>
      <c r="H2677" s="62" t="s">
        <v>124</v>
      </c>
      <c r="I2677" s="62" t="s">
        <v>42</v>
      </c>
      <c r="J2677" s="62" t="s">
        <v>257</v>
      </c>
      <c r="K2677" s="62" t="s">
        <v>257</v>
      </c>
      <c r="L2677" s="62" t="s">
        <v>43</v>
      </c>
      <c r="M2677" s="62" t="s">
        <v>44</v>
      </c>
      <c r="N2677" s="62" t="s">
        <v>180</v>
      </c>
      <c r="O2677" s="62" t="s">
        <v>42</v>
      </c>
      <c r="P2677" s="62" t="s">
        <v>1152</v>
      </c>
      <c r="Q2677" s="62" t="s">
        <v>860</v>
      </c>
      <c r="R2677" s="62" t="s">
        <v>1152</v>
      </c>
      <c r="S2677" s="61">
        <v>201312</v>
      </c>
      <c r="T2677" s="62" t="s">
        <v>52</v>
      </c>
      <c r="U2677" s="61">
        <v>0</v>
      </c>
      <c r="V2677" s="60">
        <v>21600</v>
      </c>
      <c r="W2677" s="62" t="s">
        <v>1152</v>
      </c>
      <c r="X2677" s="62" t="s">
        <v>1152</v>
      </c>
      <c r="Y2677" s="62" t="s">
        <v>1152</v>
      </c>
      <c r="Z2677" s="62" t="s">
        <v>48</v>
      </c>
      <c r="AA2677" s="62" t="s">
        <v>129</v>
      </c>
      <c r="AB2677" s="62" t="s">
        <v>42</v>
      </c>
      <c r="AC2677" s="62" t="s">
        <v>1342</v>
      </c>
      <c r="AD2677" s="62" t="s">
        <v>51</v>
      </c>
      <c r="AG2677" s="61"/>
      <c r="AH2677" s="61"/>
      <c r="AI2677" s="61"/>
      <c r="AJ2677" s="61"/>
      <c r="AK2677" s="61"/>
      <c r="AL2677" s="61"/>
      <c r="AM2677" s="61"/>
      <c r="AN2677" s="61"/>
      <c r="AO2677" s="61"/>
      <c r="AP2677" s="61"/>
      <c r="AQ2677" s="61"/>
      <c r="AR2677" s="61"/>
      <c r="AS2677" s="61"/>
      <c r="AT2677" s="61"/>
      <c r="AU2677" s="61"/>
      <c r="AV2677" s="61"/>
      <c r="AW2677" s="61"/>
      <c r="AX2677" s="61"/>
      <c r="AY2677" s="61"/>
      <c r="AZ2677" s="61"/>
      <c r="BA2677" s="61"/>
      <c r="BB2677" s="61"/>
      <c r="BC2677" s="61"/>
      <c r="BD2677" s="61"/>
      <c r="BE2677" s="61"/>
      <c r="BF2677" s="61"/>
      <c r="BG2677" s="61"/>
      <c r="BH2677" s="61"/>
      <c r="BI2677" s="61"/>
      <c r="BJ2677" s="61"/>
      <c r="BK2677" s="61"/>
      <c r="BL2677" s="61"/>
      <c r="BM2677" s="61"/>
      <c r="BN2677" s="61"/>
      <c r="BO2677" s="61"/>
      <c r="BP2677" s="61"/>
      <c r="BQ2677" s="61"/>
      <c r="BR2677" s="61"/>
      <c r="BS2677" s="61"/>
      <c r="BT2677" s="61"/>
      <c r="BU2677" s="61"/>
      <c r="BV2677" s="61"/>
      <c r="BW2677" s="61"/>
      <c r="BX2677" s="61"/>
      <c r="BY2677" s="61"/>
      <c r="BZ2677" s="61"/>
      <c r="CA2677" s="61"/>
      <c r="CB2677" s="61"/>
      <c r="CC2677" s="61"/>
      <c r="CD2677" s="61"/>
      <c r="CE2677" s="61"/>
      <c r="CF2677" s="61"/>
      <c r="CG2677" s="61"/>
      <c r="CH2677" s="61"/>
      <c r="CI2677" s="61"/>
      <c r="CJ2677" s="61"/>
      <c r="CK2677" s="61"/>
      <c r="CL2677" s="61"/>
      <c r="CM2677" s="61"/>
      <c r="CN2677" s="61"/>
      <c r="CO2677" s="61"/>
      <c r="CP2677" s="61"/>
      <c r="CQ2677" s="61"/>
      <c r="CR2677" s="61"/>
      <c r="CS2677" s="61"/>
      <c r="CT2677" s="61"/>
      <c r="CU2677" s="61"/>
      <c r="CV2677" s="61"/>
      <c r="CW2677" s="61"/>
      <c r="CX2677" s="61"/>
      <c r="CY2677" s="61"/>
      <c r="CZ2677" s="61"/>
      <c r="DA2677" s="61"/>
      <c r="DB2677" s="61"/>
      <c r="DC2677" s="61"/>
      <c r="DD2677" s="61"/>
      <c r="DE2677" s="61"/>
      <c r="DF2677" s="61"/>
      <c r="DG2677" s="61"/>
      <c r="DH2677" s="61"/>
      <c r="DI2677" s="61"/>
      <c r="DJ2677" s="61"/>
      <c r="DK2677" s="61"/>
      <c r="DL2677" s="61"/>
      <c r="DM2677" s="61"/>
      <c r="DN2677" s="61"/>
      <c r="DO2677" s="61"/>
      <c r="DP2677" s="61"/>
      <c r="DQ2677" s="61"/>
      <c r="DR2677" s="61"/>
      <c r="DS2677" s="61"/>
      <c r="DT2677" s="61"/>
      <c r="DU2677" s="61"/>
      <c r="DV2677" s="61"/>
      <c r="DW2677" s="61"/>
      <c r="DX2677" s="61"/>
      <c r="DY2677" s="61"/>
      <c r="DZ2677" s="61"/>
      <c r="EA2677" s="61"/>
      <c r="EB2677" s="61"/>
      <c r="EC2677" s="61"/>
      <c r="ED2677" s="61"/>
      <c r="EE2677" s="61"/>
      <c r="EF2677" s="61"/>
      <c r="EG2677" s="61"/>
      <c r="EH2677" s="61"/>
      <c r="EI2677" s="61"/>
      <c r="EJ2677" s="61"/>
      <c r="EK2677" s="61"/>
      <c r="EL2677" s="61"/>
      <c r="EM2677" s="61"/>
      <c r="EN2677" s="61"/>
      <c r="EO2677" s="61"/>
      <c r="EP2677" s="61"/>
      <c r="EQ2677" s="61"/>
      <c r="ER2677" s="61"/>
      <c r="ES2677" s="61"/>
      <c r="ET2677" s="61"/>
      <c r="EU2677" s="61"/>
      <c r="EV2677" s="61"/>
      <c r="EW2677" s="61"/>
      <c r="EX2677" s="61"/>
      <c r="EY2677" s="61"/>
      <c r="EZ2677" s="61"/>
      <c r="FA2677" s="61"/>
      <c r="FB2677" s="61"/>
      <c r="FC2677" s="61"/>
      <c r="FD2677" s="61"/>
      <c r="FE2677" s="61"/>
      <c r="FF2677" s="61"/>
      <c r="FG2677" s="61"/>
      <c r="FH2677" s="61"/>
      <c r="FI2677" s="61"/>
      <c r="FJ2677" s="61"/>
      <c r="FK2677" s="61"/>
      <c r="FL2677" s="61"/>
      <c r="FM2677" s="61"/>
      <c r="FN2677" s="61"/>
      <c r="FO2677" s="61"/>
      <c r="FP2677" s="61"/>
      <c r="FQ2677" s="61"/>
      <c r="FR2677" s="61"/>
      <c r="FS2677" s="61"/>
      <c r="FT2677" s="61"/>
      <c r="FU2677" s="61"/>
      <c r="FV2677" s="61"/>
      <c r="FW2677" s="61"/>
      <c r="FX2677" s="61"/>
      <c r="FY2677" s="61"/>
      <c r="FZ2677" s="61"/>
      <c r="GA2677" s="61"/>
      <c r="GB2677" s="61"/>
      <c r="GC2677" s="61"/>
      <c r="GD2677" s="61"/>
      <c r="GE2677" s="61"/>
      <c r="GF2677" s="61"/>
      <c r="GG2677" s="61"/>
      <c r="GH2677" s="61"/>
      <c r="GI2677" s="61"/>
      <c r="GJ2677" s="61"/>
      <c r="GK2677" s="61"/>
      <c r="GL2677" s="61"/>
      <c r="GM2677" s="61"/>
      <c r="GN2677" s="61"/>
      <c r="GO2677" s="61"/>
      <c r="GP2677" s="61"/>
      <c r="GQ2677" s="61"/>
      <c r="GR2677" s="61"/>
      <c r="GS2677" s="61"/>
      <c r="GT2677" s="61"/>
      <c r="GU2677" s="61"/>
      <c r="GV2677" s="61"/>
      <c r="GW2677" s="61"/>
      <c r="GX2677" s="61"/>
      <c r="GY2677" s="61"/>
      <c r="GZ2677" s="61"/>
      <c r="HA2677" s="61"/>
      <c r="HB2677" s="61"/>
      <c r="HC2677" s="61"/>
      <c r="HD2677" s="61"/>
      <c r="HE2677" s="61"/>
      <c r="HF2677" s="61"/>
      <c r="HG2677" s="61"/>
      <c r="HH2677" s="61"/>
      <c r="HI2677" s="61"/>
      <c r="HJ2677" s="61"/>
      <c r="HK2677" s="61"/>
      <c r="HL2677" s="61"/>
      <c r="HM2677" s="61"/>
      <c r="HN2677" s="61"/>
      <c r="HO2677" s="61"/>
      <c r="HP2677" s="61"/>
      <c r="HQ2677" s="61"/>
      <c r="HR2677" s="61"/>
      <c r="HS2677" s="61"/>
      <c r="HT2677" s="61"/>
      <c r="HU2677" s="61"/>
      <c r="HV2677" s="61"/>
      <c r="HW2677" s="61"/>
      <c r="HX2677" s="61"/>
      <c r="HY2677" s="61"/>
      <c r="HZ2677" s="61"/>
      <c r="IA2677" s="61"/>
      <c r="IB2677" s="61"/>
      <c r="IC2677" s="61"/>
      <c r="ID2677" s="61"/>
      <c r="IE2677" s="61"/>
      <c r="IF2677" s="61"/>
      <c r="IG2677" s="61"/>
      <c r="IH2677" s="61"/>
      <c r="II2677" s="61"/>
      <c r="IJ2677" s="61"/>
      <c r="IK2677" s="61"/>
      <c r="IL2677" s="61"/>
      <c r="IM2677" s="61"/>
      <c r="IN2677" s="61"/>
      <c r="IO2677" s="61"/>
      <c r="IP2677" s="61"/>
      <c r="IQ2677" s="61"/>
      <c r="IR2677" s="61"/>
      <c r="IS2677" s="61"/>
      <c r="IT2677" s="61"/>
      <c r="IU2677" s="61"/>
      <c r="IV2677" s="61"/>
    </row>
    <row r="2678" spans="1:256" x14ac:dyDescent="0.25">
      <c r="A2678" s="62" t="s">
        <v>35</v>
      </c>
      <c r="B2678" s="62" t="s">
        <v>36</v>
      </c>
      <c r="C2678" s="62" t="s">
        <v>37</v>
      </c>
      <c r="D2678" s="62" t="s">
        <v>121</v>
      </c>
      <c r="E2678" s="62" t="s">
        <v>215</v>
      </c>
      <c r="F2678" s="62" t="s">
        <v>216</v>
      </c>
      <c r="G2678" s="62" t="s">
        <v>124</v>
      </c>
      <c r="H2678" s="62" t="s">
        <v>124</v>
      </c>
      <c r="I2678" s="62" t="s">
        <v>42</v>
      </c>
      <c r="J2678" s="62" t="s">
        <v>237</v>
      </c>
      <c r="K2678" s="62" t="s">
        <v>237</v>
      </c>
      <c r="L2678" s="62" t="s">
        <v>43</v>
      </c>
      <c r="M2678" s="62" t="s">
        <v>44</v>
      </c>
      <c r="N2678" s="62" t="s">
        <v>150</v>
      </c>
      <c r="O2678" s="62" t="s">
        <v>42</v>
      </c>
      <c r="P2678" s="62" t="s">
        <v>1152</v>
      </c>
      <c r="Q2678" s="62" t="s">
        <v>860</v>
      </c>
      <c r="R2678" s="62" t="s">
        <v>1152</v>
      </c>
      <c r="S2678" s="61">
        <v>201312</v>
      </c>
      <c r="T2678" s="62" t="s">
        <v>52</v>
      </c>
      <c r="U2678" s="61">
        <v>0</v>
      </c>
      <c r="V2678" s="60">
        <v>6268</v>
      </c>
      <c r="W2678" s="62" t="s">
        <v>1152</v>
      </c>
      <c r="X2678" s="62" t="s">
        <v>1152</v>
      </c>
      <c r="Y2678" s="62" t="s">
        <v>1152</v>
      </c>
      <c r="Z2678" s="62" t="s">
        <v>48</v>
      </c>
      <c r="AA2678" s="62" t="s">
        <v>129</v>
      </c>
      <c r="AB2678" s="62" t="s">
        <v>42</v>
      </c>
      <c r="AC2678" s="62" t="s">
        <v>1342</v>
      </c>
      <c r="AD2678" s="62" t="s">
        <v>51</v>
      </c>
      <c r="AG2678" s="61"/>
      <c r="AH2678" s="61"/>
      <c r="AI2678" s="61"/>
      <c r="AJ2678" s="61"/>
      <c r="AK2678" s="61"/>
      <c r="AL2678" s="61"/>
      <c r="AM2678" s="61"/>
      <c r="AN2678" s="61"/>
      <c r="AO2678" s="61"/>
      <c r="AP2678" s="61"/>
      <c r="AQ2678" s="61"/>
      <c r="AR2678" s="61"/>
      <c r="AS2678" s="61"/>
      <c r="AT2678" s="61"/>
      <c r="AU2678" s="61"/>
      <c r="AV2678" s="61"/>
      <c r="AW2678" s="61"/>
      <c r="AX2678" s="61"/>
      <c r="AY2678" s="61"/>
      <c r="AZ2678" s="61"/>
      <c r="BA2678" s="61"/>
      <c r="BB2678" s="61"/>
      <c r="BC2678" s="61"/>
      <c r="BD2678" s="61"/>
      <c r="BE2678" s="61"/>
      <c r="BF2678" s="61"/>
      <c r="BG2678" s="61"/>
      <c r="BH2678" s="61"/>
      <c r="BI2678" s="61"/>
      <c r="BJ2678" s="61"/>
      <c r="BK2678" s="61"/>
      <c r="BL2678" s="61"/>
      <c r="BM2678" s="61"/>
      <c r="BN2678" s="61"/>
      <c r="BO2678" s="61"/>
      <c r="BP2678" s="61"/>
      <c r="BQ2678" s="61"/>
      <c r="BR2678" s="61"/>
      <c r="BS2678" s="61"/>
      <c r="BT2678" s="61"/>
      <c r="BU2678" s="61"/>
      <c r="BV2678" s="61"/>
      <c r="BW2678" s="61"/>
      <c r="BX2678" s="61"/>
      <c r="BY2678" s="61"/>
      <c r="BZ2678" s="61"/>
      <c r="CA2678" s="61"/>
      <c r="CB2678" s="61"/>
      <c r="CC2678" s="61"/>
      <c r="CD2678" s="61"/>
      <c r="CE2678" s="61"/>
      <c r="CF2678" s="61"/>
      <c r="CG2678" s="61"/>
      <c r="CH2678" s="61"/>
      <c r="CI2678" s="61"/>
      <c r="CJ2678" s="61"/>
      <c r="CK2678" s="61"/>
      <c r="CL2678" s="61"/>
      <c r="CM2678" s="61"/>
      <c r="CN2678" s="61"/>
      <c r="CO2678" s="61"/>
      <c r="CP2678" s="61"/>
      <c r="CQ2678" s="61"/>
      <c r="CR2678" s="61"/>
      <c r="CS2678" s="61"/>
      <c r="CT2678" s="61"/>
      <c r="CU2678" s="61"/>
      <c r="CV2678" s="61"/>
      <c r="CW2678" s="61"/>
      <c r="CX2678" s="61"/>
      <c r="CY2678" s="61"/>
      <c r="CZ2678" s="61"/>
      <c r="DA2678" s="61"/>
      <c r="DB2678" s="61"/>
      <c r="DC2678" s="61"/>
      <c r="DD2678" s="61"/>
      <c r="DE2678" s="61"/>
      <c r="DF2678" s="61"/>
      <c r="DG2678" s="61"/>
      <c r="DH2678" s="61"/>
      <c r="DI2678" s="61"/>
      <c r="DJ2678" s="61"/>
      <c r="DK2678" s="61"/>
      <c r="DL2678" s="61"/>
      <c r="DM2678" s="61"/>
      <c r="DN2678" s="61"/>
      <c r="DO2678" s="61"/>
      <c r="DP2678" s="61"/>
      <c r="DQ2678" s="61"/>
      <c r="DR2678" s="61"/>
      <c r="DS2678" s="61"/>
      <c r="DT2678" s="61"/>
      <c r="DU2678" s="61"/>
      <c r="DV2678" s="61"/>
      <c r="DW2678" s="61"/>
      <c r="DX2678" s="61"/>
      <c r="DY2678" s="61"/>
      <c r="DZ2678" s="61"/>
      <c r="EA2678" s="61"/>
      <c r="EB2678" s="61"/>
      <c r="EC2678" s="61"/>
      <c r="ED2678" s="61"/>
      <c r="EE2678" s="61"/>
      <c r="EF2678" s="61"/>
      <c r="EG2678" s="61"/>
      <c r="EH2678" s="61"/>
      <c r="EI2678" s="61"/>
      <c r="EJ2678" s="61"/>
      <c r="EK2678" s="61"/>
      <c r="EL2678" s="61"/>
      <c r="EM2678" s="61"/>
      <c r="EN2678" s="61"/>
      <c r="EO2678" s="61"/>
      <c r="EP2678" s="61"/>
      <c r="EQ2678" s="61"/>
      <c r="ER2678" s="61"/>
      <c r="ES2678" s="61"/>
      <c r="ET2678" s="61"/>
      <c r="EU2678" s="61"/>
      <c r="EV2678" s="61"/>
      <c r="EW2678" s="61"/>
      <c r="EX2678" s="61"/>
      <c r="EY2678" s="61"/>
      <c r="EZ2678" s="61"/>
      <c r="FA2678" s="61"/>
      <c r="FB2678" s="61"/>
      <c r="FC2678" s="61"/>
      <c r="FD2678" s="61"/>
      <c r="FE2678" s="61"/>
      <c r="FF2678" s="61"/>
      <c r="FG2678" s="61"/>
      <c r="FH2678" s="61"/>
      <c r="FI2678" s="61"/>
      <c r="FJ2678" s="61"/>
      <c r="FK2678" s="61"/>
      <c r="FL2678" s="61"/>
      <c r="FM2678" s="61"/>
      <c r="FN2678" s="61"/>
      <c r="FO2678" s="61"/>
      <c r="FP2678" s="61"/>
      <c r="FQ2678" s="61"/>
      <c r="FR2678" s="61"/>
      <c r="FS2678" s="61"/>
      <c r="FT2678" s="61"/>
      <c r="FU2678" s="61"/>
      <c r="FV2678" s="61"/>
      <c r="FW2678" s="61"/>
      <c r="FX2678" s="61"/>
      <c r="FY2678" s="61"/>
      <c r="FZ2678" s="61"/>
      <c r="GA2678" s="61"/>
      <c r="GB2678" s="61"/>
      <c r="GC2678" s="61"/>
      <c r="GD2678" s="61"/>
      <c r="GE2678" s="61"/>
      <c r="GF2678" s="61"/>
      <c r="GG2678" s="61"/>
      <c r="GH2678" s="61"/>
      <c r="GI2678" s="61"/>
      <c r="GJ2678" s="61"/>
      <c r="GK2678" s="61"/>
      <c r="GL2678" s="61"/>
      <c r="GM2678" s="61"/>
      <c r="GN2678" s="61"/>
      <c r="GO2678" s="61"/>
      <c r="GP2678" s="61"/>
      <c r="GQ2678" s="61"/>
      <c r="GR2678" s="61"/>
      <c r="GS2678" s="61"/>
      <c r="GT2678" s="61"/>
      <c r="GU2678" s="61"/>
      <c r="GV2678" s="61"/>
      <c r="GW2678" s="61"/>
      <c r="GX2678" s="61"/>
      <c r="GY2678" s="61"/>
      <c r="GZ2678" s="61"/>
      <c r="HA2678" s="61"/>
      <c r="HB2678" s="61"/>
      <c r="HC2678" s="61"/>
      <c r="HD2678" s="61"/>
      <c r="HE2678" s="61"/>
      <c r="HF2678" s="61"/>
      <c r="HG2678" s="61"/>
      <c r="HH2678" s="61"/>
      <c r="HI2678" s="61"/>
      <c r="HJ2678" s="61"/>
      <c r="HK2678" s="61"/>
      <c r="HL2678" s="61"/>
      <c r="HM2678" s="61"/>
      <c r="HN2678" s="61"/>
      <c r="HO2678" s="61"/>
      <c r="HP2678" s="61"/>
      <c r="HQ2678" s="61"/>
      <c r="HR2678" s="61"/>
      <c r="HS2678" s="61"/>
      <c r="HT2678" s="61"/>
      <c r="HU2678" s="61"/>
      <c r="HV2678" s="61"/>
      <c r="HW2678" s="61"/>
      <c r="HX2678" s="61"/>
      <c r="HY2678" s="61"/>
      <c r="HZ2678" s="61"/>
      <c r="IA2678" s="61"/>
      <c r="IB2678" s="61"/>
      <c r="IC2678" s="61"/>
      <c r="ID2678" s="61"/>
      <c r="IE2678" s="61"/>
      <c r="IF2678" s="61"/>
      <c r="IG2678" s="61"/>
      <c r="IH2678" s="61"/>
      <c r="II2678" s="61"/>
      <c r="IJ2678" s="61"/>
      <c r="IK2678" s="61"/>
      <c r="IL2678" s="61"/>
      <c r="IM2678" s="61"/>
      <c r="IN2678" s="61"/>
      <c r="IO2678" s="61"/>
      <c r="IP2678" s="61"/>
      <c r="IQ2678" s="61"/>
      <c r="IR2678" s="61"/>
      <c r="IS2678" s="61"/>
      <c r="IT2678" s="61"/>
      <c r="IU2678" s="61"/>
      <c r="IV2678" s="61"/>
    </row>
    <row r="2679" spans="1:256" x14ac:dyDescent="0.25">
      <c r="A2679" s="62" t="s">
        <v>35</v>
      </c>
      <c r="B2679" s="62" t="s">
        <v>36</v>
      </c>
      <c r="C2679" s="62" t="s">
        <v>37</v>
      </c>
      <c r="D2679" s="62" t="s">
        <v>121</v>
      </c>
      <c r="E2679" s="62" t="s">
        <v>215</v>
      </c>
      <c r="F2679" s="62" t="s">
        <v>216</v>
      </c>
      <c r="G2679" s="62" t="s">
        <v>124</v>
      </c>
      <c r="H2679" s="62" t="s">
        <v>124</v>
      </c>
      <c r="I2679" s="62" t="s">
        <v>42</v>
      </c>
      <c r="J2679" s="62" t="s">
        <v>237</v>
      </c>
      <c r="K2679" s="62" t="s">
        <v>237</v>
      </c>
      <c r="L2679" s="62" t="s">
        <v>43</v>
      </c>
      <c r="M2679" s="62" t="s">
        <v>44</v>
      </c>
      <c r="N2679" s="62" t="s">
        <v>180</v>
      </c>
      <c r="O2679" s="62" t="s">
        <v>42</v>
      </c>
      <c r="P2679" s="62" t="s">
        <v>1152</v>
      </c>
      <c r="Q2679" s="62" t="s">
        <v>860</v>
      </c>
      <c r="R2679" s="62" t="s">
        <v>1152</v>
      </c>
      <c r="S2679" s="61">
        <v>201312</v>
      </c>
      <c r="T2679" s="62" t="s">
        <v>52</v>
      </c>
      <c r="U2679" s="61">
        <v>0</v>
      </c>
      <c r="V2679" s="60">
        <v>258430</v>
      </c>
      <c r="W2679" s="62" t="s">
        <v>1152</v>
      </c>
      <c r="X2679" s="62" t="s">
        <v>1152</v>
      </c>
      <c r="Y2679" s="62" t="s">
        <v>1152</v>
      </c>
      <c r="Z2679" s="62" t="s">
        <v>48</v>
      </c>
      <c r="AA2679" s="62" t="s">
        <v>129</v>
      </c>
      <c r="AB2679" s="62" t="s">
        <v>42</v>
      </c>
      <c r="AC2679" s="62" t="s">
        <v>1342</v>
      </c>
      <c r="AD2679" s="62" t="s">
        <v>51</v>
      </c>
      <c r="AG2679" s="61"/>
      <c r="AH2679" s="61"/>
      <c r="AI2679" s="61"/>
      <c r="AJ2679" s="61"/>
      <c r="AK2679" s="61"/>
      <c r="AL2679" s="61"/>
      <c r="AM2679" s="61"/>
      <c r="AN2679" s="61"/>
      <c r="AO2679" s="61"/>
      <c r="AP2679" s="61"/>
      <c r="AQ2679" s="61"/>
      <c r="AR2679" s="61"/>
      <c r="AS2679" s="61"/>
      <c r="AT2679" s="61"/>
      <c r="AU2679" s="61"/>
      <c r="AV2679" s="61"/>
      <c r="AW2679" s="61"/>
      <c r="AX2679" s="61"/>
      <c r="AY2679" s="61"/>
      <c r="AZ2679" s="61"/>
      <c r="BA2679" s="61"/>
      <c r="BB2679" s="61"/>
      <c r="BC2679" s="61"/>
      <c r="BD2679" s="61"/>
      <c r="BE2679" s="61"/>
      <c r="BF2679" s="61"/>
      <c r="BG2679" s="61"/>
      <c r="BH2679" s="61"/>
      <c r="BI2679" s="61"/>
      <c r="BJ2679" s="61"/>
      <c r="BK2679" s="61"/>
      <c r="BL2679" s="61"/>
      <c r="BM2679" s="61"/>
      <c r="BN2679" s="61"/>
      <c r="BO2679" s="61"/>
      <c r="BP2679" s="61"/>
      <c r="BQ2679" s="61"/>
      <c r="BR2679" s="61"/>
      <c r="BS2679" s="61"/>
      <c r="BT2679" s="61"/>
      <c r="BU2679" s="61"/>
      <c r="BV2679" s="61"/>
      <c r="BW2679" s="61"/>
      <c r="BX2679" s="61"/>
      <c r="BY2679" s="61"/>
      <c r="BZ2679" s="61"/>
      <c r="CA2679" s="61"/>
      <c r="CB2679" s="61"/>
      <c r="CC2679" s="61"/>
      <c r="CD2679" s="61"/>
      <c r="CE2679" s="61"/>
      <c r="CF2679" s="61"/>
      <c r="CG2679" s="61"/>
      <c r="CH2679" s="61"/>
      <c r="CI2679" s="61"/>
      <c r="CJ2679" s="61"/>
      <c r="CK2679" s="61"/>
      <c r="CL2679" s="61"/>
      <c r="CM2679" s="61"/>
      <c r="CN2679" s="61"/>
      <c r="CO2679" s="61"/>
      <c r="CP2679" s="61"/>
      <c r="CQ2679" s="61"/>
      <c r="CR2679" s="61"/>
      <c r="CS2679" s="61"/>
      <c r="CT2679" s="61"/>
      <c r="CU2679" s="61"/>
      <c r="CV2679" s="61"/>
      <c r="CW2679" s="61"/>
      <c r="CX2679" s="61"/>
      <c r="CY2679" s="61"/>
      <c r="CZ2679" s="61"/>
      <c r="DA2679" s="61"/>
      <c r="DB2679" s="61"/>
      <c r="DC2679" s="61"/>
      <c r="DD2679" s="61"/>
      <c r="DE2679" s="61"/>
      <c r="DF2679" s="61"/>
      <c r="DG2679" s="61"/>
      <c r="DH2679" s="61"/>
      <c r="DI2679" s="61"/>
      <c r="DJ2679" s="61"/>
      <c r="DK2679" s="61"/>
      <c r="DL2679" s="61"/>
      <c r="DM2679" s="61"/>
      <c r="DN2679" s="61"/>
      <c r="DO2679" s="61"/>
      <c r="DP2679" s="61"/>
      <c r="DQ2679" s="61"/>
      <c r="DR2679" s="61"/>
      <c r="DS2679" s="61"/>
      <c r="DT2679" s="61"/>
      <c r="DU2679" s="61"/>
      <c r="DV2679" s="61"/>
      <c r="DW2679" s="61"/>
      <c r="DX2679" s="61"/>
      <c r="DY2679" s="61"/>
      <c r="DZ2679" s="61"/>
      <c r="EA2679" s="61"/>
      <c r="EB2679" s="61"/>
      <c r="EC2679" s="61"/>
      <c r="ED2679" s="61"/>
      <c r="EE2679" s="61"/>
      <c r="EF2679" s="61"/>
      <c r="EG2679" s="61"/>
      <c r="EH2679" s="61"/>
      <c r="EI2679" s="61"/>
      <c r="EJ2679" s="61"/>
      <c r="EK2679" s="61"/>
      <c r="EL2679" s="61"/>
      <c r="EM2679" s="61"/>
      <c r="EN2679" s="61"/>
      <c r="EO2679" s="61"/>
      <c r="EP2679" s="61"/>
      <c r="EQ2679" s="61"/>
      <c r="ER2679" s="61"/>
      <c r="ES2679" s="61"/>
      <c r="ET2679" s="61"/>
      <c r="EU2679" s="61"/>
      <c r="EV2679" s="61"/>
      <c r="EW2679" s="61"/>
      <c r="EX2679" s="61"/>
      <c r="EY2679" s="61"/>
      <c r="EZ2679" s="61"/>
      <c r="FA2679" s="61"/>
      <c r="FB2679" s="61"/>
      <c r="FC2679" s="61"/>
      <c r="FD2679" s="61"/>
      <c r="FE2679" s="61"/>
      <c r="FF2679" s="61"/>
      <c r="FG2679" s="61"/>
      <c r="FH2679" s="61"/>
      <c r="FI2679" s="61"/>
      <c r="FJ2679" s="61"/>
      <c r="FK2679" s="61"/>
      <c r="FL2679" s="61"/>
      <c r="FM2679" s="61"/>
      <c r="FN2679" s="61"/>
      <c r="FO2679" s="61"/>
      <c r="FP2679" s="61"/>
      <c r="FQ2679" s="61"/>
      <c r="FR2679" s="61"/>
      <c r="FS2679" s="61"/>
      <c r="FT2679" s="61"/>
      <c r="FU2679" s="61"/>
      <c r="FV2679" s="61"/>
      <c r="FW2679" s="61"/>
      <c r="FX2679" s="61"/>
      <c r="FY2679" s="61"/>
      <c r="FZ2679" s="61"/>
      <c r="GA2679" s="61"/>
      <c r="GB2679" s="61"/>
      <c r="GC2679" s="61"/>
      <c r="GD2679" s="61"/>
      <c r="GE2679" s="61"/>
      <c r="GF2679" s="61"/>
      <c r="GG2679" s="61"/>
      <c r="GH2679" s="61"/>
      <c r="GI2679" s="61"/>
      <c r="GJ2679" s="61"/>
      <c r="GK2679" s="61"/>
      <c r="GL2679" s="61"/>
      <c r="GM2679" s="61"/>
      <c r="GN2679" s="61"/>
      <c r="GO2679" s="61"/>
      <c r="GP2679" s="61"/>
      <c r="GQ2679" s="61"/>
      <c r="GR2679" s="61"/>
      <c r="GS2679" s="61"/>
      <c r="GT2679" s="61"/>
      <c r="GU2679" s="61"/>
      <c r="GV2679" s="61"/>
      <c r="GW2679" s="61"/>
      <c r="GX2679" s="61"/>
      <c r="GY2679" s="61"/>
      <c r="GZ2679" s="61"/>
      <c r="HA2679" s="61"/>
      <c r="HB2679" s="61"/>
      <c r="HC2679" s="61"/>
      <c r="HD2679" s="61"/>
      <c r="HE2679" s="61"/>
      <c r="HF2679" s="61"/>
      <c r="HG2679" s="61"/>
      <c r="HH2679" s="61"/>
      <c r="HI2679" s="61"/>
      <c r="HJ2679" s="61"/>
      <c r="HK2679" s="61"/>
      <c r="HL2679" s="61"/>
      <c r="HM2679" s="61"/>
      <c r="HN2679" s="61"/>
      <c r="HO2679" s="61"/>
      <c r="HP2679" s="61"/>
      <c r="HQ2679" s="61"/>
      <c r="HR2679" s="61"/>
      <c r="HS2679" s="61"/>
      <c r="HT2679" s="61"/>
      <c r="HU2679" s="61"/>
      <c r="HV2679" s="61"/>
      <c r="HW2679" s="61"/>
      <c r="HX2679" s="61"/>
      <c r="HY2679" s="61"/>
      <c r="HZ2679" s="61"/>
      <c r="IA2679" s="61"/>
      <c r="IB2679" s="61"/>
      <c r="IC2679" s="61"/>
      <c r="ID2679" s="61"/>
      <c r="IE2679" s="61"/>
      <c r="IF2679" s="61"/>
      <c r="IG2679" s="61"/>
      <c r="IH2679" s="61"/>
      <c r="II2679" s="61"/>
      <c r="IJ2679" s="61"/>
      <c r="IK2679" s="61"/>
      <c r="IL2679" s="61"/>
      <c r="IM2679" s="61"/>
      <c r="IN2679" s="61"/>
      <c r="IO2679" s="61"/>
      <c r="IP2679" s="61"/>
      <c r="IQ2679" s="61"/>
      <c r="IR2679" s="61"/>
      <c r="IS2679" s="61"/>
      <c r="IT2679" s="61"/>
      <c r="IU2679" s="61"/>
      <c r="IV2679" s="61"/>
    </row>
    <row r="2680" spans="1:256" x14ac:dyDescent="0.25">
      <c r="A2680" s="62" t="s">
        <v>35</v>
      </c>
      <c r="B2680" s="62" t="s">
        <v>36</v>
      </c>
      <c r="C2680" s="62" t="s">
        <v>37</v>
      </c>
      <c r="D2680" s="62" t="s">
        <v>121</v>
      </c>
      <c r="E2680" s="62" t="s">
        <v>215</v>
      </c>
      <c r="F2680" s="62" t="s">
        <v>216</v>
      </c>
      <c r="G2680" s="62" t="s">
        <v>124</v>
      </c>
      <c r="H2680" s="62" t="s">
        <v>124</v>
      </c>
      <c r="I2680" s="62" t="s">
        <v>42</v>
      </c>
      <c r="J2680" s="62" t="s">
        <v>231</v>
      </c>
      <c r="K2680" s="62" t="s">
        <v>231</v>
      </c>
      <c r="L2680" s="62" t="s">
        <v>43</v>
      </c>
      <c r="M2680" s="62" t="s">
        <v>44</v>
      </c>
      <c r="N2680" s="62" t="s">
        <v>180</v>
      </c>
      <c r="O2680" s="62" t="s">
        <v>42</v>
      </c>
      <c r="P2680" s="62" t="s">
        <v>1152</v>
      </c>
      <c r="Q2680" s="62" t="s">
        <v>840</v>
      </c>
      <c r="R2680" s="62" t="s">
        <v>1152</v>
      </c>
      <c r="S2680" s="61">
        <v>201312</v>
      </c>
      <c r="T2680" s="62" t="s">
        <v>52</v>
      </c>
      <c r="U2680" s="61">
        <v>0</v>
      </c>
      <c r="V2680" s="60">
        <v>147707.9</v>
      </c>
      <c r="W2680" s="62" t="s">
        <v>1152</v>
      </c>
      <c r="X2680" s="62" t="s">
        <v>1152</v>
      </c>
      <c r="Y2680" s="62" t="s">
        <v>1152</v>
      </c>
      <c r="Z2680" s="62" t="s">
        <v>48</v>
      </c>
      <c r="AA2680" s="62" t="s">
        <v>129</v>
      </c>
      <c r="AB2680" s="62" t="s">
        <v>42</v>
      </c>
      <c r="AC2680" s="62" t="s">
        <v>1342</v>
      </c>
      <c r="AD2680" s="62" t="s">
        <v>51</v>
      </c>
      <c r="AG2680" s="61"/>
      <c r="AH2680" s="61"/>
      <c r="AI2680" s="61"/>
      <c r="AJ2680" s="61"/>
      <c r="AK2680" s="61"/>
      <c r="AL2680" s="61"/>
      <c r="AM2680" s="61"/>
      <c r="AN2680" s="61"/>
      <c r="AO2680" s="61"/>
      <c r="AP2680" s="61"/>
      <c r="AQ2680" s="61"/>
      <c r="AR2680" s="61"/>
      <c r="AS2680" s="61"/>
      <c r="AT2680" s="61"/>
      <c r="AU2680" s="61"/>
      <c r="AV2680" s="61"/>
      <c r="AW2680" s="61"/>
      <c r="AX2680" s="61"/>
      <c r="AY2680" s="61"/>
      <c r="AZ2680" s="61"/>
      <c r="BA2680" s="61"/>
      <c r="BB2680" s="61"/>
      <c r="BC2680" s="61"/>
      <c r="BD2680" s="61"/>
      <c r="BE2680" s="61"/>
      <c r="BF2680" s="61"/>
      <c r="BG2680" s="61"/>
      <c r="BH2680" s="61"/>
      <c r="BI2680" s="61"/>
      <c r="BJ2680" s="61"/>
      <c r="BK2680" s="61"/>
      <c r="BL2680" s="61"/>
      <c r="BM2680" s="61"/>
      <c r="BN2680" s="61"/>
      <c r="BO2680" s="61"/>
      <c r="BP2680" s="61"/>
      <c r="BQ2680" s="61"/>
      <c r="BR2680" s="61"/>
      <c r="BS2680" s="61"/>
      <c r="BT2680" s="61"/>
      <c r="BU2680" s="61"/>
      <c r="BV2680" s="61"/>
      <c r="BW2680" s="61"/>
      <c r="BX2680" s="61"/>
      <c r="BY2680" s="61"/>
      <c r="BZ2680" s="61"/>
      <c r="CA2680" s="61"/>
      <c r="CB2680" s="61"/>
      <c r="CC2680" s="61"/>
      <c r="CD2680" s="61"/>
      <c r="CE2680" s="61"/>
      <c r="CF2680" s="61"/>
      <c r="CG2680" s="61"/>
      <c r="CH2680" s="61"/>
      <c r="CI2680" s="61"/>
      <c r="CJ2680" s="61"/>
      <c r="CK2680" s="61"/>
      <c r="CL2680" s="61"/>
      <c r="CM2680" s="61"/>
      <c r="CN2680" s="61"/>
      <c r="CO2680" s="61"/>
      <c r="CP2680" s="61"/>
      <c r="CQ2680" s="61"/>
      <c r="CR2680" s="61"/>
      <c r="CS2680" s="61"/>
      <c r="CT2680" s="61"/>
      <c r="CU2680" s="61"/>
      <c r="CV2680" s="61"/>
      <c r="CW2680" s="61"/>
      <c r="CX2680" s="61"/>
      <c r="CY2680" s="61"/>
      <c r="CZ2680" s="61"/>
      <c r="DA2680" s="61"/>
      <c r="DB2680" s="61"/>
      <c r="DC2680" s="61"/>
      <c r="DD2680" s="61"/>
      <c r="DE2680" s="61"/>
      <c r="DF2680" s="61"/>
      <c r="DG2680" s="61"/>
      <c r="DH2680" s="61"/>
      <c r="DI2680" s="61"/>
      <c r="DJ2680" s="61"/>
      <c r="DK2680" s="61"/>
      <c r="DL2680" s="61"/>
      <c r="DM2680" s="61"/>
      <c r="DN2680" s="61"/>
      <c r="DO2680" s="61"/>
      <c r="DP2680" s="61"/>
      <c r="DQ2680" s="61"/>
      <c r="DR2680" s="61"/>
      <c r="DS2680" s="61"/>
      <c r="DT2680" s="61"/>
      <c r="DU2680" s="61"/>
      <c r="DV2680" s="61"/>
      <c r="DW2680" s="61"/>
      <c r="DX2680" s="61"/>
      <c r="DY2680" s="61"/>
      <c r="DZ2680" s="61"/>
      <c r="EA2680" s="61"/>
      <c r="EB2680" s="61"/>
      <c r="EC2680" s="61"/>
      <c r="ED2680" s="61"/>
      <c r="EE2680" s="61"/>
      <c r="EF2680" s="61"/>
      <c r="EG2680" s="61"/>
      <c r="EH2680" s="61"/>
      <c r="EI2680" s="61"/>
      <c r="EJ2680" s="61"/>
      <c r="EK2680" s="61"/>
      <c r="EL2680" s="61"/>
      <c r="EM2680" s="61"/>
      <c r="EN2680" s="61"/>
      <c r="EO2680" s="61"/>
      <c r="EP2680" s="61"/>
      <c r="EQ2680" s="61"/>
      <c r="ER2680" s="61"/>
      <c r="ES2680" s="61"/>
      <c r="ET2680" s="61"/>
      <c r="EU2680" s="61"/>
      <c r="EV2680" s="61"/>
      <c r="EW2680" s="61"/>
      <c r="EX2680" s="61"/>
      <c r="EY2680" s="61"/>
      <c r="EZ2680" s="61"/>
      <c r="FA2680" s="61"/>
      <c r="FB2680" s="61"/>
      <c r="FC2680" s="61"/>
      <c r="FD2680" s="61"/>
      <c r="FE2680" s="61"/>
      <c r="FF2680" s="61"/>
      <c r="FG2680" s="61"/>
      <c r="FH2680" s="61"/>
      <c r="FI2680" s="61"/>
      <c r="FJ2680" s="61"/>
      <c r="FK2680" s="61"/>
      <c r="FL2680" s="61"/>
      <c r="FM2680" s="61"/>
      <c r="FN2680" s="61"/>
      <c r="FO2680" s="61"/>
      <c r="FP2680" s="61"/>
      <c r="FQ2680" s="61"/>
      <c r="FR2680" s="61"/>
      <c r="FS2680" s="61"/>
      <c r="FT2680" s="61"/>
      <c r="FU2680" s="61"/>
      <c r="FV2680" s="61"/>
      <c r="FW2680" s="61"/>
      <c r="FX2680" s="61"/>
      <c r="FY2680" s="61"/>
      <c r="FZ2680" s="61"/>
      <c r="GA2680" s="61"/>
      <c r="GB2680" s="61"/>
      <c r="GC2680" s="61"/>
      <c r="GD2680" s="61"/>
      <c r="GE2680" s="61"/>
      <c r="GF2680" s="61"/>
      <c r="GG2680" s="61"/>
      <c r="GH2680" s="61"/>
      <c r="GI2680" s="61"/>
      <c r="GJ2680" s="61"/>
      <c r="GK2680" s="61"/>
      <c r="GL2680" s="61"/>
      <c r="GM2680" s="61"/>
      <c r="GN2680" s="61"/>
      <c r="GO2680" s="61"/>
      <c r="GP2680" s="61"/>
      <c r="GQ2680" s="61"/>
      <c r="GR2680" s="61"/>
      <c r="GS2680" s="61"/>
      <c r="GT2680" s="61"/>
      <c r="GU2680" s="61"/>
      <c r="GV2680" s="61"/>
      <c r="GW2680" s="61"/>
      <c r="GX2680" s="61"/>
      <c r="GY2680" s="61"/>
      <c r="GZ2680" s="61"/>
      <c r="HA2680" s="61"/>
      <c r="HB2680" s="61"/>
      <c r="HC2680" s="61"/>
      <c r="HD2680" s="61"/>
      <c r="HE2680" s="61"/>
      <c r="HF2680" s="61"/>
      <c r="HG2680" s="61"/>
      <c r="HH2680" s="61"/>
      <c r="HI2680" s="61"/>
      <c r="HJ2680" s="61"/>
      <c r="HK2680" s="61"/>
      <c r="HL2680" s="61"/>
      <c r="HM2680" s="61"/>
      <c r="HN2680" s="61"/>
      <c r="HO2680" s="61"/>
      <c r="HP2680" s="61"/>
      <c r="HQ2680" s="61"/>
      <c r="HR2680" s="61"/>
      <c r="HS2680" s="61"/>
      <c r="HT2680" s="61"/>
      <c r="HU2680" s="61"/>
      <c r="HV2680" s="61"/>
      <c r="HW2680" s="61"/>
      <c r="HX2680" s="61"/>
      <c r="HY2680" s="61"/>
      <c r="HZ2680" s="61"/>
      <c r="IA2680" s="61"/>
      <c r="IB2680" s="61"/>
      <c r="IC2680" s="61"/>
      <c r="ID2680" s="61"/>
      <c r="IE2680" s="61"/>
      <c r="IF2680" s="61"/>
      <c r="IG2680" s="61"/>
      <c r="IH2680" s="61"/>
      <c r="II2680" s="61"/>
      <c r="IJ2680" s="61"/>
      <c r="IK2680" s="61"/>
      <c r="IL2680" s="61"/>
      <c r="IM2680" s="61"/>
      <c r="IN2680" s="61"/>
      <c r="IO2680" s="61"/>
      <c r="IP2680" s="61"/>
      <c r="IQ2680" s="61"/>
      <c r="IR2680" s="61"/>
      <c r="IS2680" s="61"/>
      <c r="IT2680" s="61"/>
      <c r="IU2680" s="61"/>
      <c r="IV2680" s="61"/>
    </row>
    <row r="2681" spans="1:256" x14ac:dyDescent="0.25">
      <c r="A2681" s="62" t="s">
        <v>35</v>
      </c>
      <c r="B2681" s="62" t="s">
        <v>36</v>
      </c>
      <c r="C2681" s="62" t="s">
        <v>37</v>
      </c>
      <c r="D2681" s="62" t="s">
        <v>121</v>
      </c>
      <c r="E2681" s="62" t="s">
        <v>215</v>
      </c>
      <c r="F2681" s="62" t="s">
        <v>216</v>
      </c>
      <c r="G2681" s="62" t="s">
        <v>124</v>
      </c>
      <c r="H2681" s="62" t="s">
        <v>124</v>
      </c>
      <c r="I2681" s="62" t="s">
        <v>42</v>
      </c>
      <c r="J2681" s="62" t="s">
        <v>217</v>
      </c>
      <c r="K2681" s="62" t="s">
        <v>217</v>
      </c>
      <c r="L2681" s="62" t="s">
        <v>43</v>
      </c>
      <c r="M2681" s="62" t="s">
        <v>44</v>
      </c>
      <c r="N2681" s="62" t="s">
        <v>180</v>
      </c>
      <c r="O2681" s="62" t="s">
        <v>42</v>
      </c>
      <c r="P2681" s="62" t="s">
        <v>1152</v>
      </c>
      <c r="Q2681" s="62" t="s">
        <v>840</v>
      </c>
      <c r="R2681" s="62" t="s">
        <v>1152</v>
      </c>
      <c r="S2681" s="61">
        <v>201312</v>
      </c>
      <c r="T2681" s="62" t="s">
        <v>52</v>
      </c>
      <c r="U2681" s="61">
        <v>0</v>
      </c>
      <c r="V2681" s="60">
        <v>550578.35</v>
      </c>
      <c r="W2681" s="62" t="s">
        <v>1152</v>
      </c>
      <c r="X2681" s="62" t="s">
        <v>1152</v>
      </c>
      <c r="Y2681" s="62" t="s">
        <v>1152</v>
      </c>
      <c r="Z2681" s="62" t="s">
        <v>48</v>
      </c>
      <c r="AA2681" s="62" t="s">
        <v>129</v>
      </c>
      <c r="AB2681" s="62" t="s">
        <v>42</v>
      </c>
      <c r="AC2681" s="62" t="s">
        <v>1342</v>
      </c>
      <c r="AD2681" s="62" t="s">
        <v>51</v>
      </c>
      <c r="AG2681" s="61"/>
      <c r="AH2681" s="61"/>
      <c r="AI2681" s="61"/>
      <c r="AJ2681" s="61"/>
      <c r="AK2681" s="61"/>
      <c r="AL2681" s="61"/>
      <c r="AM2681" s="61"/>
      <c r="AN2681" s="61"/>
      <c r="AO2681" s="61"/>
      <c r="AP2681" s="61"/>
      <c r="AQ2681" s="61"/>
      <c r="AR2681" s="61"/>
      <c r="AS2681" s="61"/>
      <c r="AT2681" s="61"/>
      <c r="AU2681" s="61"/>
      <c r="AV2681" s="61"/>
      <c r="AW2681" s="61"/>
      <c r="AX2681" s="61"/>
      <c r="AY2681" s="61"/>
      <c r="AZ2681" s="61"/>
      <c r="BA2681" s="61"/>
      <c r="BB2681" s="61"/>
      <c r="BC2681" s="61"/>
      <c r="BD2681" s="61"/>
      <c r="BE2681" s="61"/>
      <c r="BF2681" s="61"/>
      <c r="BG2681" s="61"/>
      <c r="BH2681" s="61"/>
      <c r="BI2681" s="61"/>
      <c r="BJ2681" s="61"/>
      <c r="BK2681" s="61"/>
      <c r="BL2681" s="61"/>
      <c r="BM2681" s="61"/>
      <c r="BN2681" s="61"/>
      <c r="BO2681" s="61"/>
      <c r="BP2681" s="61"/>
      <c r="BQ2681" s="61"/>
      <c r="BR2681" s="61"/>
      <c r="BS2681" s="61"/>
      <c r="BT2681" s="61"/>
      <c r="BU2681" s="61"/>
      <c r="BV2681" s="61"/>
      <c r="BW2681" s="61"/>
      <c r="BX2681" s="61"/>
      <c r="BY2681" s="61"/>
      <c r="BZ2681" s="61"/>
      <c r="CA2681" s="61"/>
      <c r="CB2681" s="61"/>
      <c r="CC2681" s="61"/>
      <c r="CD2681" s="61"/>
      <c r="CE2681" s="61"/>
      <c r="CF2681" s="61"/>
      <c r="CG2681" s="61"/>
      <c r="CH2681" s="61"/>
      <c r="CI2681" s="61"/>
      <c r="CJ2681" s="61"/>
      <c r="CK2681" s="61"/>
      <c r="CL2681" s="61"/>
      <c r="CM2681" s="61"/>
      <c r="CN2681" s="61"/>
      <c r="CO2681" s="61"/>
      <c r="CP2681" s="61"/>
      <c r="CQ2681" s="61"/>
      <c r="CR2681" s="61"/>
      <c r="CS2681" s="61"/>
      <c r="CT2681" s="61"/>
      <c r="CU2681" s="61"/>
      <c r="CV2681" s="61"/>
      <c r="CW2681" s="61"/>
      <c r="CX2681" s="61"/>
      <c r="CY2681" s="61"/>
      <c r="CZ2681" s="61"/>
      <c r="DA2681" s="61"/>
      <c r="DB2681" s="61"/>
      <c r="DC2681" s="61"/>
      <c r="DD2681" s="61"/>
      <c r="DE2681" s="61"/>
      <c r="DF2681" s="61"/>
      <c r="DG2681" s="61"/>
      <c r="DH2681" s="61"/>
      <c r="DI2681" s="61"/>
      <c r="DJ2681" s="61"/>
      <c r="DK2681" s="61"/>
      <c r="DL2681" s="61"/>
      <c r="DM2681" s="61"/>
      <c r="DN2681" s="61"/>
      <c r="DO2681" s="61"/>
      <c r="DP2681" s="61"/>
      <c r="DQ2681" s="61"/>
      <c r="DR2681" s="61"/>
      <c r="DS2681" s="61"/>
      <c r="DT2681" s="61"/>
      <c r="DU2681" s="61"/>
      <c r="DV2681" s="61"/>
      <c r="DW2681" s="61"/>
      <c r="DX2681" s="61"/>
      <c r="DY2681" s="61"/>
      <c r="DZ2681" s="61"/>
      <c r="EA2681" s="61"/>
      <c r="EB2681" s="61"/>
      <c r="EC2681" s="61"/>
      <c r="ED2681" s="61"/>
      <c r="EE2681" s="61"/>
      <c r="EF2681" s="61"/>
      <c r="EG2681" s="61"/>
      <c r="EH2681" s="61"/>
      <c r="EI2681" s="61"/>
      <c r="EJ2681" s="61"/>
      <c r="EK2681" s="61"/>
      <c r="EL2681" s="61"/>
      <c r="EM2681" s="61"/>
      <c r="EN2681" s="61"/>
      <c r="EO2681" s="61"/>
      <c r="EP2681" s="61"/>
      <c r="EQ2681" s="61"/>
      <c r="ER2681" s="61"/>
      <c r="ES2681" s="61"/>
      <c r="ET2681" s="61"/>
      <c r="EU2681" s="61"/>
      <c r="EV2681" s="61"/>
      <c r="EW2681" s="61"/>
      <c r="EX2681" s="61"/>
      <c r="EY2681" s="61"/>
      <c r="EZ2681" s="61"/>
      <c r="FA2681" s="61"/>
      <c r="FB2681" s="61"/>
      <c r="FC2681" s="61"/>
      <c r="FD2681" s="61"/>
      <c r="FE2681" s="61"/>
      <c r="FF2681" s="61"/>
      <c r="FG2681" s="61"/>
      <c r="FH2681" s="61"/>
      <c r="FI2681" s="61"/>
      <c r="FJ2681" s="61"/>
      <c r="FK2681" s="61"/>
      <c r="FL2681" s="61"/>
      <c r="FM2681" s="61"/>
      <c r="FN2681" s="61"/>
      <c r="FO2681" s="61"/>
      <c r="FP2681" s="61"/>
      <c r="FQ2681" s="61"/>
      <c r="FR2681" s="61"/>
      <c r="FS2681" s="61"/>
      <c r="FT2681" s="61"/>
      <c r="FU2681" s="61"/>
      <c r="FV2681" s="61"/>
      <c r="FW2681" s="61"/>
      <c r="FX2681" s="61"/>
      <c r="FY2681" s="61"/>
      <c r="FZ2681" s="61"/>
      <c r="GA2681" s="61"/>
      <c r="GB2681" s="61"/>
      <c r="GC2681" s="61"/>
      <c r="GD2681" s="61"/>
      <c r="GE2681" s="61"/>
      <c r="GF2681" s="61"/>
      <c r="GG2681" s="61"/>
      <c r="GH2681" s="61"/>
      <c r="GI2681" s="61"/>
      <c r="GJ2681" s="61"/>
      <c r="GK2681" s="61"/>
      <c r="GL2681" s="61"/>
      <c r="GM2681" s="61"/>
      <c r="GN2681" s="61"/>
      <c r="GO2681" s="61"/>
      <c r="GP2681" s="61"/>
      <c r="GQ2681" s="61"/>
      <c r="GR2681" s="61"/>
      <c r="GS2681" s="61"/>
      <c r="GT2681" s="61"/>
      <c r="GU2681" s="61"/>
      <c r="GV2681" s="61"/>
      <c r="GW2681" s="61"/>
      <c r="GX2681" s="61"/>
      <c r="GY2681" s="61"/>
      <c r="GZ2681" s="61"/>
      <c r="HA2681" s="61"/>
      <c r="HB2681" s="61"/>
      <c r="HC2681" s="61"/>
      <c r="HD2681" s="61"/>
      <c r="HE2681" s="61"/>
      <c r="HF2681" s="61"/>
      <c r="HG2681" s="61"/>
      <c r="HH2681" s="61"/>
      <c r="HI2681" s="61"/>
      <c r="HJ2681" s="61"/>
      <c r="HK2681" s="61"/>
      <c r="HL2681" s="61"/>
      <c r="HM2681" s="61"/>
      <c r="HN2681" s="61"/>
      <c r="HO2681" s="61"/>
      <c r="HP2681" s="61"/>
      <c r="HQ2681" s="61"/>
      <c r="HR2681" s="61"/>
      <c r="HS2681" s="61"/>
      <c r="HT2681" s="61"/>
      <c r="HU2681" s="61"/>
      <c r="HV2681" s="61"/>
      <c r="HW2681" s="61"/>
      <c r="HX2681" s="61"/>
      <c r="HY2681" s="61"/>
      <c r="HZ2681" s="61"/>
      <c r="IA2681" s="61"/>
      <c r="IB2681" s="61"/>
      <c r="IC2681" s="61"/>
      <c r="ID2681" s="61"/>
      <c r="IE2681" s="61"/>
      <c r="IF2681" s="61"/>
      <c r="IG2681" s="61"/>
      <c r="IH2681" s="61"/>
      <c r="II2681" s="61"/>
      <c r="IJ2681" s="61"/>
      <c r="IK2681" s="61"/>
      <c r="IL2681" s="61"/>
      <c r="IM2681" s="61"/>
      <c r="IN2681" s="61"/>
      <c r="IO2681" s="61"/>
      <c r="IP2681" s="61"/>
      <c r="IQ2681" s="61"/>
      <c r="IR2681" s="61"/>
      <c r="IS2681" s="61"/>
      <c r="IT2681" s="61"/>
      <c r="IU2681" s="61"/>
      <c r="IV2681" s="61"/>
    </row>
    <row r="2682" spans="1:256" x14ac:dyDescent="0.25">
      <c r="A2682" s="62" t="s">
        <v>35</v>
      </c>
      <c r="B2682" s="62" t="s">
        <v>36</v>
      </c>
      <c r="C2682" s="62" t="s">
        <v>37</v>
      </c>
      <c r="D2682" s="62" t="s">
        <v>121</v>
      </c>
      <c r="E2682" s="62" t="s">
        <v>215</v>
      </c>
      <c r="F2682" s="62" t="s">
        <v>216</v>
      </c>
      <c r="G2682" s="62" t="s">
        <v>124</v>
      </c>
      <c r="H2682" s="62" t="s">
        <v>124</v>
      </c>
      <c r="I2682" s="62" t="s">
        <v>42</v>
      </c>
      <c r="J2682" s="62" t="s">
        <v>250</v>
      </c>
      <c r="K2682" s="62" t="s">
        <v>250</v>
      </c>
      <c r="L2682" s="62" t="s">
        <v>43</v>
      </c>
      <c r="M2682" s="62" t="s">
        <v>44</v>
      </c>
      <c r="N2682" s="62" t="s">
        <v>180</v>
      </c>
      <c r="O2682" s="62" t="s">
        <v>42</v>
      </c>
      <c r="P2682" s="62" t="s">
        <v>1152</v>
      </c>
      <c r="Q2682" s="62" t="s">
        <v>1343</v>
      </c>
      <c r="R2682" s="62" t="s">
        <v>1152</v>
      </c>
      <c r="S2682" s="61">
        <v>201312</v>
      </c>
      <c r="T2682" s="62" t="s">
        <v>47</v>
      </c>
      <c r="U2682" s="61">
        <v>0</v>
      </c>
      <c r="V2682" s="60">
        <v>-1000</v>
      </c>
      <c r="W2682" s="62" t="s">
        <v>1152</v>
      </c>
      <c r="X2682" s="62" t="s">
        <v>1152</v>
      </c>
      <c r="Y2682" s="62" t="s">
        <v>1152</v>
      </c>
      <c r="Z2682" s="62" t="s">
        <v>48</v>
      </c>
      <c r="AA2682" s="62" t="s">
        <v>129</v>
      </c>
      <c r="AB2682" s="62" t="s">
        <v>42</v>
      </c>
      <c r="AC2682" s="62" t="s">
        <v>1344</v>
      </c>
      <c r="AD2682" s="62" t="s">
        <v>51</v>
      </c>
      <c r="AG2682" s="61"/>
      <c r="AH2682" s="61"/>
      <c r="AI2682" s="61"/>
      <c r="AJ2682" s="61"/>
      <c r="AK2682" s="61"/>
      <c r="AL2682" s="61"/>
      <c r="AM2682" s="61"/>
      <c r="AN2682" s="61"/>
      <c r="AO2682" s="61"/>
      <c r="AP2682" s="61"/>
      <c r="AQ2682" s="61"/>
      <c r="AR2682" s="61"/>
      <c r="AS2682" s="61"/>
      <c r="AT2682" s="61"/>
      <c r="AU2682" s="61"/>
      <c r="AV2682" s="61"/>
      <c r="AW2682" s="61"/>
      <c r="AX2682" s="61"/>
      <c r="AY2682" s="61"/>
      <c r="AZ2682" s="61"/>
      <c r="BA2682" s="61"/>
      <c r="BB2682" s="61"/>
      <c r="BC2682" s="61"/>
      <c r="BD2682" s="61"/>
      <c r="BE2682" s="61"/>
      <c r="BF2682" s="61"/>
      <c r="BG2682" s="61"/>
      <c r="BH2682" s="61"/>
      <c r="BI2682" s="61"/>
      <c r="BJ2682" s="61"/>
      <c r="BK2682" s="61"/>
      <c r="BL2682" s="61"/>
      <c r="BM2682" s="61"/>
      <c r="BN2682" s="61"/>
      <c r="BO2682" s="61"/>
      <c r="BP2682" s="61"/>
      <c r="BQ2682" s="61"/>
      <c r="BR2682" s="61"/>
      <c r="BS2682" s="61"/>
      <c r="BT2682" s="61"/>
      <c r="BU2682" s="61"/>
      <c r="BV2682" s="61"/>
      <c r="BW2682" s="61"/>
      <c r="BX2682" s="61"/>
      <c r="BY2682" s="61"/>
      <c r="BZ2682" s="61"/>
      <c r="CA2682" s="61"/>
      <c r="CB2682" s="61"/>
      <c r="CC2682" s="61"/>
      <c r="CD2682" s="61"/>
      <c r="CE2682" s="61"/>
      <c r="CF2682" s="61"/>
      <c r="CG2682" s="61"/>
      <c r="CH2682" s="61"/>
      <c r="CI2682" s="61"/>
      <c r="CJ2682" s="61"/>
      <c r="CK2682" s="61"/>
      <c r="CL2682" s="61"/>
      <c r="CM2682" s="61"/>
      <c r="CN2682" s="61"/>
      <c r="CO2682" s="61"/>
      <c r="CP2682" s="61"/>
      <c r="CQ2682" s="61"/>
      <c r="CR2682" s="61"/>
      <c r="CS2682" s="61"/>
      <c r="CT2682" s="61"/>
      <c r="CU2682" s="61"/>
      <c r="CV2682" s="61"/>
      <c r="CW2682" s="61"/>
      <c r="CX2682" s="61"/>
      <c r="CY2682" s="61"/>
      <c r="CZ2682" s="61"/>
      <c r="DA2682" s="61"/>
      <c r="DB2682" s="61"/>
      <c r="DC2682" s="61"/>
      <c r="DD2682" s="61"/>
      <c r="DE2682" s="61"/>
      <c r="DF2682" s="61"/>
      <c r="DG2682" s="61"/>
      <c r="DH2682" s="61"/>
      <c r="DI2682" s="61"/>
      <c r="DJ2682" s="61"/>
      <c r="DK2682" s="61"/>
      <c r="DL2682" s="61"/>
      <c r="DM2682" s="61"/>
      <c r="DN2682" s="61"/>
      <c r="DO2682" s="61"/>
      <c r="DP2682" s="61"/>
      <c r="DQ2682" s="61"/>
      <c r="DR2682" s="61"/>
      <c r="DS2682" s="61"/>
      <c r="DT2682" s="61"/>
      <c r="DU2682" s="61"/>
      <c r="DV2682" s="61"/>
      <c r="DW2682" s="61"/>
      <c r="DX2682" s="61"/>
      <c r="DY2682" s="61"/>
      <c r="DZ2682" s="61"/>
      <c r="EA2682" s="61"/>
      <c r="EB2682" s="61"/>
      <c r="EC2682" s="61"/>
      <c r="ED2682" s="61"/>
      <c r="EE2682" s="61"/>
      <c r="EF2682" s="61"/>
      <c r="EG2682" s="61"/>
      <c r="EH2682" s="61"/>
      <c r="EI2682" s="61"/>
      <c r="EJ2682" s="61"/>
      <c r="EK2682" s="61"/>
      <c r="EL2682" s="61"/>
      <c r="EM2682" s="61"/>
      <c r="EN2682" s="61"/>
      <c r="EO2682" s="61"/>
      <c r="EP2682" s="61"/>
      <c r="EQ2682" s="61"/>
      <c r="ER2682" s="61"/>
      <c r="ES2682" s="61"/>
      <c r="ET2682" s="61"/>
      <c r="EU2682" s="61"/>
      <c r="EV2682" s="61"/>
      <c r="EW2682" s="61"/>
      <c r="EX2682" s="61"/>
      <c r="EY2682" s="61"/>
      <c r="EZ2682" s="61"/>
      <c r="FA2682" s="61"/>
      <c r="FB2682" s="61"/>
      <c r="FC2682" s="61"/>
      <c r="FD2682" s="61"/>
      <c r="FE2682" s="61"/>
      <c r="FF2682" s="61"/>
      <c r="FG2682" s="61"/>
      <c r="FH2682" s="61"/>
      <c r="FI2682" s="61"/>
      <c r="FJ2682" s="61"/>
      <c r="FK2682" s="61"/>
      <c r="FL2682" s="61"/>
      <c r="FM2682" s="61"/>
      <c r="FN2682" s="61"/>
      <c r="FO2682" s="61"/>
      <c r="FP2682" s="61"/>
      <c r="FQ2682" s="61"/>
      <c r="FR2682" s="61"/>
      <c r="FS2682" s="61"/>
      <c r="FT2682" s="61"/>
      <c r="FU2682" s="61"/>
      <c r="FV2682" s="61"/>
      <c r="FW2682" s="61"/>
      <c r="FX2682" s="61"/>
      <c r="FY2682" s="61"/>
      <c r="FZ2682" s="61"/>
      <c r="GA2682" s="61"/>
      <c r="GB2682" s="61"/>
      <c r="GC2682" s="61"/>
      <c r="GD2682" s="61"/>
      <c r="GE2682" s="61"/>
      <c r="GF2682" s="61"/>
      <c r="GG2682" s="61"/>
      <c r="GH2682" s="61"/>
      <c r="GI2682" s="61"/>
      <c r="GJ2682" s="61"/>
      <c r="GK2682" s="61"/>
      <c r="GL2682" s="61"/>
      <c r="GM2682" s="61"/>
      <c r="GN2682" s="61"/>
      <c r="GO2682" s="61"/>
      <c r="GP2682" s="61"/>
      <c r="GQ2682" s="61"/>
      <c r="GR2682" s="61"/>
      <c r="GS2682" s="61"/>
      <c r="GT2682" s="61"/>
      <c r="GU2682" s="61"/>
      <c r="GV2682" s="61"/>
      <c r="GW2682" s="61"/>
      <c r="GX2682" s="61"/>
      <c r="GY2682" s="61"/>
      <c r="GZ2682" s="61"/>
      <c r="HA2682" s="61"/>
      <c r="HB2682" s="61"/>
      <c r="HC2682" s="61"/>
      <c r="HD2682" s="61"/>
      <c r="HE2682" s="61"/>
      <c r="HF2682" s="61"/>
      <c r="HG2682" s="61"/>
      <c r="HH2682" s="61"/>
      <c r="HI2682" s="61"/>
      <c r="HJ2682" s="61"/>
      <c r="HK2682" s="61"/>
      <c r="HL2682" s="61"/>
      <c r="HM2682" s="61"/>
      <c r="HN2682" s="61"/>
      <c r="HO2682" s="61"/>
      <c r="HP2682" s="61"/>
      <c r="HQ2682" s="61"/>
      <c r="HR2682" s="61"/>
      <c r="HS2682" s="61"/>
      <c r="HT2682" s="61"/>
      <c r="HU2682" s="61"/>
      <c r="HV2682" s="61"/>
      <c r="HW2682" s="61"/>
      <c r="HX2682" s="61"/>
      <c r="HY2682" s="61"/>
      <c r="HZ2682" s="61"/>
      <c r="IA2682" s="61"/>
      <c r="IB2682" s="61"/>
      <c r="IC2682" s="61"/>
      <c r="ID2682" s="61"/>
      <c r="IE2682" s="61"/>
      <c r="IF2682" s="61"/>
      <c r="IG2682" s="61"/>
      <c r="IH2682" s="61"/>
      <c r="II2682" s="61"/>
      <c r="IJ2682" s="61"/>
      <c r="IK2682" s="61"/>
      <c r="IL2682" s="61"/>
      <c r="IM2682" s="61"/>
      <c r="IN2682" s="61"/>
      <c r="IO2682" s="61"/>
      <c r="IP2682" s="61"/>
      <c r="IQ2682" s="61"/>
      <c r="IR2682" s="61"/>
      <c r="IS2682" s="61"/>
      <c r="IT2682" s="61"/>
      <c r="IU2682" s="61"/>
      <c r="IV2682" s="61"/>
    </row>
    <row r="2683" spans="1:256" x14ac:dyDescent="0.25">
      <c r="A2683" s="62" t="s">
        <v>35</v>
      </c>
      <c r="B2683" s="62" t="s">
        <v>36</v>
      </c>
      <c r="C2683" s="62" t="s">
        <v>37</v>
      </c>
      <c r="D2683" s="62" t="s">
        <v>121</v>
      </c>
      <c r="E2683" s="62" t="s">
        <v>215</v>
      </c>
      <c r="F2683" s="62" t="s">
        <v>216</v>
      </c>
      <c r="G2683" s="62" t="s">
        <v>124</v>
      </c>
      <c r="H2683" s="62" t="s">
        <v>124</v>
      </c>
      <c r="I2683" s="62" t="s">
        <v>42</v>
      </c>
      <c r="J2683" s="62" t="s">
        <v>250</v>
      </c>
      <c r="K2683" s="62" t="s">
        <v>250</v>
      </c>
      <c r="L2683" s="62" t="s">
        <v>43</v>
      </c>
      <c r="M2683" s="62" t="s">
        <v>44</v>
      </c>
      <c r="N2683" s="62" t="s">
        <v>180</v>
      </c>
      <c r="O2683" s="62" t="s">
        <v>42</v>
      </c>
      <c r="P2683" s="62" t="s">
        <v>1152</v>
      </c>
      <c r="Q2683" s="62" t="s">
        <v>1343</v>
      </c>
      <c r="R2683" s="62" t="s">
        <v>1152</v>
      </c>
      <c r="S2683" s="61">
        <v>201312</v>
      </c>
      <c r="T2683" s="62" t="s">
        <v>47</v>
      </c>
      <c r="U2683" s="61">
        <v>0</v>
      </c>
      <c r="V2683" s="60">
        <v>-30502</v>
      </c>
      <c r="W2683" s="62" t="s">
        <v>1152</v>
      </c>
      <c r="X2683" s="62" t="s">
        <v>1152</v>
      </c>
      <c r="Y2683" s="62" t="s">
        <v>1152</v>
      </c>
      <c r="Z2683" s="62" t="s">
        <v>48</v>
      </c>
      <c r="AA2683" s="62" t="s">
        <v>129</v>
      </c>
      <c r="AB2683" s="62" t="s">
        <v>42</v>
      </c>
      <c r="AC2683" s="62" t="s">
        <v>1344</v>
      </c>
      <c r="AD2683" s="62" t="s">
        <v>51</v>
      </c>
    </row>
    <row r="2684" spans="1:256" x14ac:dyDescent="0.25">
      <c r="A2684" s="62" t="s">
        <v>35</v>
      </c>
      <c r="B2684" s="62" t="s">
        <v>36</v>
      </c>
      <c r="C2684" s="62" t="s">
        <v>37</v>
      </c>
      <c r="D2684" s="62" t="s">
        <v>121</v>
      </c>
      <c r="E2684" s="62" t="s">
        <v>215</v>
      </c>
      <c r="F2684" s="62" t="s">
        <v>216</v>
      </c>
      <c r="G2684" s="62" t="s">
        <v>124</v>
      </c>
      <c r="H2684" s="62" t="s">
        <v>124</v>
      </c>
      <c r="I2684" s="62" t="s">
        <v>42</v>
      </c>
      <c r="J2684" s="62" t="s">
        <v>231</v>
      </c>
      <c r="K2684" s="62" t="s">
        <v>231</v>
      </c>
      <c r="L2684" s="62" t="s">
        <v>43</v>
      </c>
      <c r="M2684" s="62" t="s">
        <v>44</v>
      </c>
      <c r="N2684" s="62" t="s">
        <v>180</v>
      </c>
      <c r="O2684" s="62" t="s">
        <v>42</v>
      </c>
      <c r="P2684" s="62" t="s">
        <v>1152</v>
      </c>
      <c r="Q2684" s="62" t="s">
        <v>1345</v>
      </c>
      <c r="R2684" s="62" t="s">
        <v>1346</v>
      </c>
      <c r="S2684" s="61">
        <v>201312</v>
      </c>
      <c r="T2684" s="62" t="s">
        <v>52</v>
      </c>
      <c r="U2684" s="61">
        <v>0</v>
      </c>
      <c r="V2684" s="60">
        <v>2901.95</v>
      </c>
      <c r="W2684" s="62" t="s">
        <v>1152</v>
      </c>
      <c r="X2684" s="62" t="s">
        <v>975</v>
      </c>
      <c r="Y2684" s="62" t="s">
        <v>1152</v>
      </c>
      <c r="Z2684" s="62" t="s">
        <v>48</v>
      </c>
      <c r="AA2684" s="62" t="s">
        <v>129</v>
      </c>
      <c r="AB2684" s="62" t="s">
        <v>42</v>
      </c>
      <c r="AC2684" s="62" t="s">
        <v>1347</v>
      </c>
      <c r="AD2684" s="62" t="s">
        <v>51</v>
      </c>
    </row>
    <row r="2685" spans="1:256" x14ac:dyDescent="0.25">
      <c r="A2685" s="62" t="s">
        <v>35</v>
      </c>
      <c r="B2685" s="62" t="s">
        <v>36</v>
      </c>
      <c r="C2685" s="62" t="s">
        <v>37</v>
      </c>
      <c r="D2685" s="62" t="s">
        <v>121</v>
      </c>
      <c r="E2685" s="62" t="s">
        <v>215</v>
      </c>
      <c r="F2685" s="62" t="s">
        <v>216</v>
      </c>
      <c r="G2685" s="62" t="s">
        <v>124</v>
      </c>
      <c r="H2685" s="62" t="s">
        <v>124</v>
      </c>
      <c r="I2685" s="62" t="s">
        <v>42</v>
      </c>
      <c r="J2685" s="62" t="s">
        <v>231</v>
      </c>
      <c r="K2685" s="62" t="s">
        <v>231</v>
      </c>
      <c r="L2685" s="62" t="s">
        <v>43</v>
      </c>
      <c r="M2685" s="62" t="s">
        <v>44</v>
      </c>
      <c r="N2685" s="62" t="s">
        <v>180</v>
      </c>
      <c r="O2685" s="62" t="s">
        <v>42</v>
      </c>
      <c r="P2685" s="62" t="s">
        <v>1152</v>
      </c>
      <c r="Q2685" s="62" t="s">
        <v>1345</v>
      </c>
      <c r="R2685" s="62" t="s">
        <v>1346</v>
      </c>
      <c r="S2685" s="61">
        <v>201312</v>
      </c>
      <c r="T2685" s="62" t="s">
        <v>52</v>
      </c>
      <c r="U2685" s="61">
        <v>0</v>
      </c>
      <c r="V2685" s="60">
        <v>122.61</v>
      </c>
      <c r="W2685" s="62" t="s">
        <v>1152</v>
      </c>
      <c r="X2685" s="62" t="s">
        <v>975</v>
      </c>
      <c r="Y2685" s="62" t="s">
        <v>1152</v>
      </c>
      <c r="Z2685" s="62" t="s">
        <v>48</v>
      </c>
      <c r="AA2685" s="62" t="s">
        <v>129</v>
      </c>
      <c r="AB2685" s="62" t="s">
        <v>42</v>
      </c>
      <c r="AC2685" s="62" t="s">
        <v>1347</v>
      </c>
      <c r="AD2685" s="62" t="s">
        <v>51</v>
      </c>
    </row>
    <row r="2686" spans="1:256" x14ac:dyDescent="0.25">
      <c r="A2686" s="62" t="s">
        <v>35</v>
      </c>
      <c r="B2686" s="62" t="s">
        <v>36</v>
      </c>
      <c r="C2686" s="62" t="s">
        <v>37</v>
      </c>
      <c r="D2686" s="62" t="s">
        <v>121</v>
      </c>
      <c r="E2686" s="62" t="s">
        <v>215</v>
      </c>
      <c r="F2686" s="62" t="s">
        <v>216</v>
      </c>
      <c r="G2686" s="62" t="s">
        <v>124</v>
      </c>
      <c r="H2686" s="62" t="s">
        <v>124</v>
      </c>
      <c r="I2686" s="62" t="s">
        <v>42</v>
      </c>
      <c r="J2686" s="62" t="s">
        <v>231</v>
      </c>
      <c r="K2686" s="62" t="s">
        <v>231</v>
      </c>
      <c r="L2686" s="62" t="s">
        <v>43</v>
      </c>
      <c r="M2686" s="62" t="s">
        <v>44</v>
      </c>
      <c r="N2686" s="62" t="s">
        <v>180</v>
      </c>
      <c r="O2686" s="62" t="s">
        <v>42</v>
      </c>
      <c r="P2686" s="62" t="s">
        <v>1152</v>
      </c>
      <c r="Q2686" s="62" t="s">
        <v>1345</v>
      </c>
      <c r="R2686" s="62" t="s">
        <v>1346</v>
      </c>
      <c r="S2686" s="61">
        <v>201312</v>
      </c>
      <c r="T2686" s="62" t="s">
        <v>52</v>
      </c>
      <c r="U2686" s="61">
        <v>0</v>
      </c>
      <c r="V2686" s="60">
        <v>104.47</v>
      </c>
      <c r="W2686" s="62" t="s">
        <v>1152</v>
      </c>
      <c r="X2686" s="62" t="s">
        <v>975</v>
      </c>
      <c r="Y2686" s="62" t="s">
        <v>1152</v>
      </c>
      <c r="Z2686" s="62" t="s">
        <v>48</v>
      </c>
      <c r="AA2686" s="62" t="s">
        <v>129</v>
      </c>
      <c r="AB2686" s="62" t="s">
        <v>42</v>
      </c>
      <c r="AC2686" s="62" t="s">
        <v>1347</v>
      </c>
      <c r="AD2686" s="62" t="s">
        <v>51</v>
      </c>
    </row>
    <row r="2687" spans="1:256" x14ac:dyDescent="0.25">
      <c r="A2687" s="62" t="s">
        <v>35</v>
      </c>
      <c r="B2687" s="62" t="s">
        <v>36</v>
      </c>
      <c r="C2687" s="62" t="s">
        <v>37</v>
      </c>
      <c r="D2687" s="62" t="s">
        <v>121</v>
      </c>
      <c r="E2687" s="62" t="s">
        <v>215</v>
      </c>
      <c r="F2687" s="62" t="s">
        <v>216</v>
      </c>
      <c r="G2687" s="62" t="s">
        <v>124</v>
      </c>
      <c r="H2687" s="62" t="s">
        <v>124</v>
      </c>
      <c r="I2687" s="62" t="s">
        <v>42</v>
      </c>
      <c r="J2687" s="62" t="s">
        <v>231</v>
      </c>
      <c r="K2687" s="62" t="s">
        <v>231</v>
      </c>
      <c r="L2687" s="62" t="s">
        <v>43</v>
      </c>
      <c r="M2687" s="62" t="s">
        <v>44</v>
      </c>
      <c r="N2687" s="62" t="s">
        <v>180</v>
      </c>
      <c r="O2687" s="62" t="s">
        <v>42</v>
      </c>
      <c r="P2687" s="62" t="s">
        <v>1152</v>
      </c>
      <c r="Q2687" s="62" t="s">
        <v>1345</v>
      </c>
      <c r="R2687" s="62" t="s">
        <v>1348</v>
      </c>
      <c r="S2687" s="61">
        <v>201312</v>
      </c>
      <c r="T2687" s="62" t="s">
        <v>52</v>
      </c>
      <c r="U2687" s="61">
        <v>0</v>
      </c>
      <c r="V2687" s="60">
        <v>8213.51</v>
      </c>
      <c r="W2687" s="62" t="s">
        <v>1152</v>
      </c>
      <c r="X2687" s="62" t="s">
        <v>1152</v>
      </c>
      <c r="Y2687" s="62" t="s">
        <v>1152</v>
      </c>
      <c r="Z2687" s="62" t="s">
        <v>48</v>
      </c>
      <c r="AA2687" s="62" t="s">
        <v>129</v>
      </c>
      <c r="AB2687" s="62" t="s">
        <v>42</v>
      </c>
      <c r="AC2687" s="62" t="s">
        <v>1347</v>
      </c>
      <c r="AD2687" s="62" t="s">
        <v>51</v>
      </c>
    </row>
    <row r="2688" spans="1:256" x14ac:dyDescent="0.25">
      <c r="A2688" s="62" t="s">
        <v>35</v>
      </c>
      <c r="B2688" s="62" t="s">
        <v>36</v>
      </c>
      <c r="C2688" s="62" t="s">
        <v>37</v>
      </c>
      <c r="D2688" s="62" t="s">
        <v>121</v>
      </c>
      <c r="E2688" s="62" t="s">
        <v>122</v>
      </c>
      <c r="F2688" s="62" t="s">
        <v>123</v>
      </c>
      <c r="G2688" s="62" t="s">
        <v>124</v>
      </c>
      <c r="H2688" s="62" t="s">
        <v>124</v>
      </c>
      <c r="I2688" s="62" t="s">
        <v>42</v>
      </c>
      <c r="J2688" s="62" t="s">
        <v>190</v>
      </c>
      <c r="K2688" s="62" t="s">
        <v>190</v>
      </c>
      <c r="L2688" s="62" t="s">
        <v>43</v>
      </c>
      <c r="M2688" s="62" t="s">
        <v>44</v>
      </c>
      <c r="N2688" s="62" t="s">
        <v>160</v>
      </c>
      <c r="O2688" s="62" t="s">
        <v>191</v>
      </c>
      <c r="P2688" s="62" t="s">
        <v>355</v>
      </c>
      <c r="Q2688" s="62" t="s">
        <v>1361</v>
      </c>
      <c r="R2688" s="62" t="s">
        <v>1362</v>
      </c>
      <c r="S2688" s="61">
        <v>201312</v>
      </c>
      <c r="T2688" s="62" t="s">
        <v>52</v>
      </c>
      <c r="U2688" s="61">
        <v>0</v>
      </c>
      <c r="V2688" s="60">
        <v>33.56</v>
      </c>
      <c r="W2688" s="62" t="s">
        <v>1152</v>
      </c>
      <c r="X2688" s="62" t="s">
        <v>1152</v>
      </c>
      <c r="Y2688" s="62" t="s">
        <v>1152</v>
      </c>
      <c r="Z2688" s="62" t="s">
        <v>48</v>
      </c>
      <c r="AA2688" s="62" t="s">
        <v>144</v>
      </c>
      <c r="AB2688" s="62" t="s">
        <v>42</v>
      </c>
      <c r="AC2688" s="62" t="s">
        <v>1363</v>
      </c>
      <c r="AD2688" s="62" t="s">
        <v>146</v>
      </c>
    </row>
    <row r="2689" spans="1:30" x14ac:dyDescent="0.25">
      <c r="A2689" s="62" t="s">
        <v>35</v>
      </c>
      <c r="B2689" s="62" t="s">
        <v>36</v>
      </c>
      <c r="C2689" s="62" t="s">
        <v>37</v>
      </c>
      <c r="D2689" s="62" t="s">
        <v>121</v>
      </c>
      <c r="E2689" s="62" t="s">
        <v>122</v>
      </c>
      <c r="F2689" s="62" t="s">
        <v>123</v>
      </c>
      <c r="G2689" s="62" t="s">
        <v>124</v>
      </c>
      <c r="H2689" s="62" t="s">
        <v>124</v>
      </c>
      <c r="I2689" s="62" t="s">
        <v>42</v>
      </c>
      <c r="J2689" s="62" t="s">
        <v>190</v>
      </c>
      <c r="K2689" s="62" t="s">
        <v>190</v>
      </c>
      <c r="L2689" s="62" t="s">
        <v>43</v>
      </c>
      <c r="M2689" s="62" t="s">
        <v>44</v>
      </c>
      <c r="N2689" s="62" t="s">
        <v>126</v>
      </c>
      <c r="O2689" s="62" t="s">
        <v>191</v>
      </c>
      <c r="P2689" s="62" t="s">
        <v>355</v>
      </c>
      <c r="Q2689" s="62" t="s">
        <v>167</v>
      </c>
      <c r="R2689" s="62" t="s">
        <v>1362</v>
      </c>
      <c r="S2689" s="61">
        <v>201312</v>
      </c>
      <c r="T2689" s="62" t="s">
        <v>52</v>
      </c>
      <c r="U2689" s="61">
        <v>0</v>
      </c>
      <c r="V2689" s="60">
        <v>24.3</v>
      </c>
      <c r="W2689" s="62" t="s">
        <v>1152</v>
      </c>
      <c r="X2689" s="62" t="s">
        <v>1152</v>
      </c>
      <c r="Y2689" s="62" t="s">
        <v>1152</v>
      </c>
      <c r="Z2689" s="62" t="s">
        <v>48</v>
      </c>
      <c r="AA2689" s="62" t="s">
        <v>168</v>
      </c>
      <c r="AB2689" s="62" t="s">
        <v>42</v>
      </c>
      <c r="AC2689" s="62" t="s">
        <v>1363</v>
      </c>
      <c r="AD2689" s="62" t="s">
        <v>146</v>
      </c>
    </row>
    <row r="2690" spans="1:30" x14ac:dyDescent="0.25">
      <c r="A2690" s="62" t="s">
        <v>35</v>
      </c>
      <c r="B2690" s="62" t="s">
        <v>36</v>
      </c>
      <c r="C2690" s="62" t="s">
        <v>37</v>
      </c>
      <c r="D2690" s="62" t="s">
        <v>121</v>
      </c>
      <c r="E2690" s="62" t="s">
        <v>122</v>
      </c>
      <c r="F2690" s="62" t="s">
        <v>123</v>
      </c>
      <c r="G2690" s="62" t="s">
        <v>124</v>
      </c>
      <c r="H2690" s="62" t="s">
        <v>124</v>
      </c>
      <c r="I2690" s="62" t="s">
        <v>42</v>
      </c>
      <c r="J2690" s="62" t="s">
        <v>190</v>
      </c>
      <c r="K2690" s="62" t="s">
        <v>190</v>
      </c>
      <c r="L2690" s="62" t="s">
        <v>43</v>
      </c>
      <c r="M2690" s="62" t="s">
        <v>44</v>
      </c>
      <c r="N2690" s="62" t="s">
        <v>126</v>
      </c>
      <c r="O2690" s="62" t="s">
        <v>191</v>
      </c>
      <c r="P2690" s="62" t="s">
        <v>355</v>
      </c>
      <c r="Q2690" s="62" t="s">
        <v>167</v>
      </c>
      <c r="R2690" s="62" t="s">
        <v>1362</v>
      </c>
      <c r="S2690" s="61">
        <v>201312</v>
      </c>
      <c r="T2690" s="62" t="s">
        <v>52</v>
      </c>
      <c r="U2690" s="61">
        <v>0</v>
      </c>
      <c r="V2690" s="60">
        <v>29.38</v>
      </c>
      <c r="W2690" s="62" t="s">
        <v>1152</v>
      </c>
      <c r="X2690" s="62" t="s">
        <v>1152</v>
      </c>
      <c r="Y2690" s="62" t="s">
        <v>1152</v>
      </c>
      <c r="Z2690" s="62" t="s">
        <v>48</v>
      </c>
      <c r="AA2690" s="62" t="s">
        <v>168</v>
      </c>
      <c r="AB2690" s="62" t="s">
        <v>42</v>
      </c>
      <c r="AC2690" s="62" t="s">
        <v>1363</v>
      </c>
      <c r="AD2690" s="62" t="s">
        <v>146</v>
      </c>
    </row>
    <row r="2691" spans="1:30" x14ac:dyDescent="0.25">
      <c r="A2691" s="62" t="s">
        <v>35</v>
      </c>
      <c r="B2691" s="62" t="s">
        <v>36</v>
      </c>
      <c r="C2691" s="62" t="s">
        <v>37</v>
      </c>
      <c r="D2691" s="62" t="s">
        <v>121</v>
      </c>
      <c r="E2691" s="62" t="s">
        <v>122</v>
      </c>
      <c r="F2691" s="62" t="s">
        <v>123</v>
      </c>
      <c r="G2691" s="62" t="s">
        <v>124</v>
      </c>
      <c r="H2691" s="62" t="s">
        <v>124</v>
      </c>
      <c r="I2691" s="62" t="s">
        <v>42</v>
      </c>
      <c r="J2691" s="62" t="s">
        <v>190</v>
      </c>
      <c r="K2691" s="62" t="s">
        <v>190</v>
      </c>
      <c r="L2691" s="62" t="s">
        <v>43</v>
      </c>
      <c r="M2691" s="62" t="s">
        <v>44</v>
      </c>
      <c r="N2691" s="62" t="s">
        <v>131</v>
      </c>
      <c r="O2691" s="62" t="s">
        <v>191</v>
      </c>
      <c r="P2691" s="62" t="s">
        <v>355</v>
      </c>
      <c r="Q2691" s="62" t="s">
        <v>1364</v>
      </c>
      <c r="R2691" s="62" t="s">
        <v>1362</v>
      </c>
      <c r="S2691" s="61">
        <v>201312</v>
      </c>
      <c r="T2691" s="62" t="s">
        <v>52</v>
      </c>
      <c r="U2691" s="61">
        <v>0</v>
      </c>
      <c r="V2691" s="60">
        <v>161</v>
      </c>
      <c r="W2691" s="62" t="s">
        <v>1152</v>
      </c>
      <c r="X2691" s="62" t="s">
        <v>1152</v>
      </c>
      <c r="Y2691" s="62" t="s">
        <v>1152</v>
      </c>
      <c r="Z2691" s="62" t="s">
        <v>48</v>
      </c>
      <c r="AA2691" s="62" t="s">
        <v>144</v>
      </c>
      <c r="AB2691" s="62" t="s">
        <v>42</v>
      </c>
      <c r="AC2691" s="62" t="s">
        <v>1363</v>
      </c>
      <c r="AD2691" s="62" t="s">
        <v>146</v>
      </c>
    </row>
    <row r="2692" spans="1:30" x14ac:dyDescent="0.25">
      <c r="A2692" s="62" t="s">
        <v>35</v>
      </c>
      <c r="B2692" s="62" t="s">
        <v>36</v>
      </c>
      <c r="C2692" s="62" t="s">
        <v>37</v>
      </c>
      <c r="D2692" s="62" t="s">
        <v>121</v>
      </c>
      <c r="E2692" s="62" t="s">
        <v>122</v>
      </c>
      <c r="F2692" s="62" t="s">
        <v>123</v>
      </c>
      <c r="G2692" s="62" t="s">
        <v>124</v>
      </c>
      <c r="H2692" s="62" t="s">
        <v>124</v>
      </c>
      <c r="I2692" s="62" t="s">
        <v>42</v>
      </c>
      <c r="J2692" s="62" t="s">
        <v>190</v>
      </c>
      <c r="K2692" s="62" t="s">
        <v>190</v>
      </c>
      <c r="L2692" s="62" t="s">
        <v>43</v>
      </c>
      <c r="M2692" s="62" t="s">
        <v>44</v>
      </c>
      <c r="N2692" s="62" t="s">
        <v>131</v>
      </c>
      <c r="O2692" s="62" t="s">
        <v>191</v>
      </c>
      <c r="P2692" s="62" t="s">
        <v>355</v>
      </c>
      <c r="Q2692" s="62" t="s">
        <v>1365</v>
      </c>
      <c r="R2692" s="62" t="s">
        <v>1362</v>
      </c>
      <c r="S2692" s="61">
        <v>201312</v>
      </c>
      <c r="T2692" s="62" t="s">
        <v>52</v>
      </c>
      <c r="U2692" s="61">
        <v>0</v>
      </c>
      <c r="V2692" s="60">
        <v>600</v>
      </c>
      <c r="W2692" s="62" t="s">
        <v>1152</v>
      </c>
      <c r="X2692" s="62" t="s">
        <v>1152</v>
      </c>
      <c r="Y2692" s="62" t="s">
        <v>1152</v>
      </c>
      <c r="Z2692" s="62" t="s">
        <v>48</v>
      </c>
      <c r="AA2692" s="62" t="s">
        <v>144</v>
      </c>
      <c r="AB2692" s="62" t="s">
        <v>42</v>
      </c>
      <c r="AC2692" s="62" t="s">
        <v>1363</v>
      </c>
      <c r="AD2692" s="62" t="s">
        <v>146</v>
      </c>
    </row>
    <row r="2693" spans="1:30" x14ac:dyDescent="0.25">
      <c r="A2693" s="62" t="s">
        <v>35</v>
      </c>
      <c r="B2693" s="62" t="s">
        <v>36</v>
      </c>
      <c r="C2693" s="62" t="s">
        <v>37</v>
      </c>
      <c r="D2693" s="62" t="s">
        <v>121</v>
      </c>
      <c r="E2693" s="62" t="s">
        <v>122</v>
      </c>
      <c r="F2693" s="62" t="s">
        <v>123</v>
      </c>
      <c r="G2693" s="62" t="s">
        <v>124</v>
      </c>
      <c r="H2693" s="62" t="s">
        <v>124</v>
      </c>
      <c r="I2693" s="62" t="s">
        <v>42</v>
      </c>
      <c r="J2693" s="62" t="s">
        <v>289</v>
      </c>
      <c r="K2693" s="62" t="s">
        <v>289</v>
      </c>
      <c r="L2693" s="62" t="s">
        <v>43</v>
      </c>
      <c r="M2693" s="62" t="s">
        <v>44</v>
      </c>
      <c r="N2693" s="62" t="s">
        <v>160</v>
      </c>
      <c r="O2693" s="62" t="s">
        <v>290</v>
      </c>
      <c r="P2693" s="62" t="s">
        <v>455</v>
      </c>
      <c r="Q2693" s="62" t="s">
        <v>1366</v>
      </c>
      <c r="R2693" s="62" t="s">
        <v>1367</v>
      </c>
      <c r="S2693" s="61">
        <v>201312</v>
      </c>
      <c r="T2693" s="62" t="s">
        <v>52</v>
      </c>
      <c r="U2693" s="61">
        <v>0</v>
      </c>
      <c r="V2693" s="60">
        <v>4.6900000000000004</v>
      </c>
      <c r="W2693" s="62" t="s">
        <v>1152</v>
      </c>
      <c r="X2693" s="62" t="s">
        <v>1152</v>
      </c>
      <c r="Y2693" s="62" t="s">
        <v>1152</v>
      </c>
      <c r="Z2693" s="62" t="s">
        <v>48</v>
      </c>
      <c r="AA2693" s="62" t="s">
        <v>144</v>
      </c>
      <c r="AB2693" s="62" t="s">
        <v>42</v>
      </c>
      <c r="AC2693" s="62" t="s">
        <v>1363</v>
      </c>
      <c r="AD2693" s="62" t="s">
        <v>146</v>
      </c>
    </row>
    <row r="2694" spans="1:30" x14ac:dyDescent="0.25">
      <c r="A2694" s="62" t="s">
        <v>35</v>
      </c>
      <c r="B2694" s="62" t="s">
        <v>36</v>
      </c>
      <c r="C2694" s="62" t="s">
        <v>37</v>
      </c>
      <c r="D2694" s="62" t="s">
        <v>121</v>
      </c>
      <c r="E2694" s="62" t="s">
        <v>122</v>
      </c>
      <c r="F2694" s="62" t="s">
        <v>123</v>
      </c>
      <c r="G2694" s="62" t="s">
        <v>124</v>
      </c>
      <c r="H2694" s="62" t="s">
        <v>124</v>
      </c>
      <c r="I2694" s="62" t="s">
        <v>42</v>
      </c>
      <c r="J2694" s="62" t="s">
        <v>289</v>
      </c>
      <c r="K2694" s="62" t="s">
        <v>289</v>
      </c>
      <c r="L2694" s="62" t="s">
        <v>43</v>
      </c>
      <c r="M2694" s="62" t="s">
        <v>44</v>
      </c>
      <c r="N2694" s="62" t="s">
        <v>160</v>
      </c>
      <c r="O2694" s="62" t="s">
        <v>290</v>
      </c>
      <c r="P2694" s="62" t="s">
        <v>455</v>
      </c>
      <c r="Q2694" s="62" t="s">
        <v>1368</v>
      </c>
      <c r="R2694" s="62" t="s">
        <v>1367</v>
      </c>
      <c r="S2694" s="61">
        <v>201312</v>
      </c>
      <c r="T2694" s="62" t="s">
        <v>52</v>
      </c>
      <c r="U2694" s="61">
        <v>0</v>
      </c>
      <c r="V2694" s="60">
        <v>42.5</v>
      </c>
      <c r="W2694" s="62" t="s">
        <v>1152</v>
      </c>
      <c r="X2694" s="62" t="s">
        <v>1152</v>
      </c>
      <c r="Y2694" s="62" t="s">
        <v>1152</v>
      </c>
      <c r="Z2694" s="62" t="s">
        <v>48</v>
      </c>
      <c r="AA2694" s="62" t="s">
        <v>144</v>
      </c>
      <c r="AB2694" s="62" t="s">
        <v>42</v>
      </c>
      <c r="AC2694" s="62" t="s">
        <v>1363</v>
      </c>
      <c r="AD2694" s="62" t="s">
        <v>146</v>
      </c>
    </row>
    <row r="2695" spans="1:30" x14ac:dyDescent="0.25">
      <c r="A2695" s="62" t="s">
        <v>35</v>
      </c>
      <c r="B2695" s="62" t="s">
        <v>36</v>
      </c>
      <c r="C2695" s="62" t="s">
        <v>37</v>
      </c>
      <c r="D2695" s="62" t="s">
        <v>121</v>
      </c>
      <c r="E2695" s="62" t="s">
        <v>122</v>
      </c>
      <c r="F2695" s="62" t="s">
        <v>123</v>
      </c>
      <c r="G2695" s="62" t="s">
        <v>124</v>
      </c>
      <c r="H2695" s="62" t="s">
        <v>124</v>
      </c>
      <c r="I2695" s="62" t="s">
        <v>42</v>
      </c>
      <c r="J2695" s="62" t="s">
        <v>289</v>
      </c>
      <c r="K2695" s="62" t="s">
        <v>289</v>
      </c>
      <c r="L2695" s="62" t="s">
        <v>43</v>
      </c>
      <c r="M2695" s="62" t="s">
        <v>44</v>
      </c>
      <c r="N2695" s="62" t="s">
        <v>126</v>
      </c>
      <c r="O2695" s="62" t="s">
        <v>290</v>
      </c>
      <c r="P2695" s="62" t="s">
        <v>455</v>
      </c>
      <c r="Q2695" s="62" t="s">
        <v>1369</v>
      </c>
      <c r="R2695" s="62" t="s">
        <v>1367</v>
      </c>
      <c r="S2695" s="61">
        <v>201312</v>
      </c>
      <c r="T2695" s="62" t="s">
        <v>52</v>
      </c>
      <c r="U2695" s="61">
        <v>0</v>
      </c>
      <c r="V2695" s="60">
        <v>507.77</v>
      </c>
      <c r="W2695" s="62" t="s">
        <v>1152</v>
      </c>
      <c r="X2695" s="62" t="s">
        <v>1152</v>
      </c>
      <c r="Y2695" s="62" t="s">
        <v>1152</v>
      </c>
      <c r="Z2695" s="62" t="s">
        <v>48</v>
      </c>
      <c r="AA2695" s="62" t="s">
        <v>144</v>
      </c>
      <c r="AB2695" s="62" t="s">
        <v>42</v>
      </c>
      <c r="AC2695" s="62" t="s">
        <v>1363</v>
      </c>
      <c r="AD2695" s="62" t="s">
        <v>146</v>
      </c>
    </row>
    <row r="2696" spans="1:30" x14ac:dyDescent="0.25">
      <c r="A2696" s="62" t="s">
        <v>35</v>
      </c>
      <c r="B2696" s="62" t="s">
        <v>36</v>
      </c>
      <c r="C2696" s="62" t="s">
        <v>37</v>
      </c>
      <c r="D2696" s="62" t="s">
        <v>121</v>
      </c>
      <c r="E2696" s="62" t="s">
        <v>122</v>
      </c>
      <c r="F2696" s="62" t="s">
        <v>123</v>
      </c>
      <c r="G2696" s="62" t="s">
        <v>124</v>
      </c>
      <c r="H2696" s="62" t="s">
        <v>124</v>
      </c>
      <c r="I2696" s="62" t="s">
        <v>42</v>
      </c>
      <c r="J2696" s="62" t="s">
        <v>289</v>
      </c>
      <c r="K2696" s="62" t="s">
        <v>289</v>
      </c>
      <c r="L2696" s="62" t="s">
        <v>43</v>
      </c>
      <c r="M2696" s="62" t="s">
        <v>44</v>
      </c>
      <c r="N2696" s="62" t="s">
        <v>126</v>
      </c>
      <c r="O2696" s="62" t="s">
        <v>42</v>
      </c>
      <c r="P2696" s="62" t="s">
        <v>455</v>
      </c>
      <c r="Q2696" s="62" t="s">
        <v>1370</v>
      </c>
      <c r="R2696" s="62" t="s">
        <v>1371</v>
      </c>
      <c r="S2696" s="61">
        <v>201312</v>
      </c>
      <c r="T2696" s="62" t="s">
        <v>52</v>
      </c>
      <c r="U2696" s="61">
        <v>0</v>
      </c>
      <c r="V2696" s="60">
        <v>2.5</v>
      </c>
      <c r="W2696" s="62" t="s">
        <v>1152</v>
      </c>
      <c r="X2696" s="62" t="s">
        <v>1152</v>
      </c>
      <c r="Y2696" s="62" t="s">
        <v>1152</v>
      </c>
      <c r="Z2696" s="62" t="s">
        <v>48</v>
      </c>
      <c r="AA2696" s="62" t="s">
        <v>168</v>
      </c>
      <c r="AB2696" s="62" t="s">
        <v>42</v>
      </c>
      <c r="AC2696" s="62" t="s">
        <v>1363</v>
      </c>
      <c r="AD2696" s="62" t="s">
        <v>146</v>
      </c>
    </row>
    <row r="2697" spans="1:30" x14ac:dyDescent="0.25">
      <c r="A2697" s="62" t="s">
        <v>35</v>
      </c>
      <c r="B2697" s="62" t="s">
        <v>36</v>
      </c>
      <c r="C2697" s="62" t="s">
        <v>37</v>
      </c>
      <c r="D2697" s="62" t="s">
        <v>121</v>
      </c>
      <c r="E2697" s="62" t="s">
        <v>122</v>
      </c>
      <c r="F2697" s="62" t="s">
        <v>123</v>
      </c>
      <c r="G2697" s="62" t="s">
        <v>124</v>
      </c>
      <c r="H2697" s="62" t="s">
        <v>124</v>
      </c>
      <c r="I2697" s="62" t="s">
        <v>42</v>
      </c>
      <c r="J2697" s="62" t="s">
        <v>289</v>
      </c>
      <c r="K2697" s="62" t="s">
        <v>289</v>
      </c>
      <c r="L2697" s="62" t="s">
        <v>43</v>
      </c>
      <c r="M2697" s="62" t="s">
        <v>44</v>
      </c>
      <c r="N2697" s="62" t="s">
        <v>126</v>
      </c>
      <c r="O2697" s="62" t="s">
        <v>42</v>
      </c>
      <c r="P2697" s="62" t="s">
        <v>455</v>
      </c>
      <c r="Q2697" s="62" t="s">
        <v>167</v>
      </c>
      <c r="R2697" s="62" t="s">
        <v>1371</v>
      </c>
      <c r="S2697" s="61">
        <v>201312</v>
      </c>
      <c r="T2697" s="62" t="s">
        <v>52</v>
      </c>
      <c r="U2697" s="61">
        <v>0</v>
      </c>
      <c r="V2697" s="60">
        <v>13</v>
      </c>
      <c r="W2697" s="62" t="s">
        <v>1152</v>
      </c>
      <c r="X2697" s="62" t="s">
        <v>1152</v>
      </c>
      <c r="Y2697" s="62" t="s">
        <v>1152</v>
      </c>
      <c r="Z2697" s="62" t="s">
        <v>48</v>
      </c>
      <c r="AA2697" s="62" t="s">
        <v>168</v>
      </c>
      <c r="AB2697" s="62" t="s">
        <v>42</v>
      </c>
      <c r="AC2697" s="62" t="s">
        <v>1363</v>
      </c>
      <c r="AD2697" s="62" t="s">
        <v>146</v>
      </c>
    </row>
    <row r="2698" spans="1:30" x14ac:dyDescent="0.25">
      <c r="A2698" s="62" t="s">
        <v>35</v>
      </c>
      <c r="B2698" s="62" t="s">
        <v>36</v>
      </c>
      <c r="C2698" s="62" t="s">
        <v>37</v>
      </c>
      <c r="D2698" s="62" t="s">
        <v>121</v>
      </c>
      <c r="E2698" s="62" t="s">
        <v>122</v>
      </c>
      <c r="F2698" s="62" t="s">
        <v>123</v>
      </c>
      <c r="G2698" s="62" t="s">
        <v>124</v>
      </c>
      <c r="H2698" s="62" t="s">
        <v>124</v>
      </c>
      <c r="I2698" s="62" t="s">
        <v>42</v>
      </c>
      <c r="J2698" s="62" t="s">
        <v>289</v>
      </c>
      <c r="K2698" s="62" t="s">
        <v>289</v>
      </c>
      <c r="L2698" s="62" t="s">
        <v>43</v>
      </c>
      <c r="M2698" s="62" t="s">
        <v>44</v>
      </c>
      <c r="N2698" s="62" t="s">
        <v>126</v>
      </c>
      <c r="O2698" s="62" t="s">
        <v>42</v>
      </c>
      <c r="P2698" s="62" t="s">
        <v>455</v>
      </c>
      <c r="Q2698" s="62" t="s">
        <v>167</v>
      </c>
      <c r="R2698" s="62" t="s">
        <v>1371</v>
      </c>
      <c r="S2698" s="61">
        <v>201312</v>
      </c>
      <c r="T2698" s="62" t="s">
        <v>52</v>
      </c>
      <c r="U2698" s="61">
        <v>0</v>
      </c>
      <c r="V2698" s="60">
        <v>10.17</v>
      </c>
      <c r="W2698" s="62" t="s">
        <v>1152</v>
      </c>
      <c r="X2698" s="62" t="s">
        <v>1152</v>
      </c>
      <c r="Y2698" s="62" t="s">
        <v>1152</v>
      </c>
      <c r="Z2698" s="62" t="s">
        <v>48</v>
      </c>
      <c r="AA2698" s="62" t="s">
        <v>168</v>
      </c>
      <c r="AB2698" s="62" t="s">
        <v>42</v>
      </c>
      <c r="AC2698" s="62" t="s">
        <v>1363</v>
      </c>
      <c r="AD2698" s="62" t="s">
        <v>146</v>
      </c>
    </row>
    <row r="2699" spans="1:30" x14ac:dyDescent="0.25">
      <c r="A2699" s="62" t="s">
        <v>35</v>
      </c>
      <c r="B2699" s="62" t="s">
        <v>36</v>
      </c>
      <c r="C2699" s="62" t="s">
        <v>37</v>
      </c>
      <c r="D2699" s="62" t="s">
        <v>121</v>
      </c>
      <c r="E2699" s="62" t="s">
        <v>122</v>
      </c>
      <c r="F2699" s="62" t="s">
        <v>123</v>
      </c>
      <c r="G2699" s="62" t="s">
        <v>124</v>
      </c>
      <c r="H2699" s="62" t="s">
        <v>124</v>
      </c>
      <c r="I2699" s="62" t="s">
        <v>42</v>
      </c>
      <c r="J2699" s="62" t="s">
        <v>289</v>
      </c>
      <c r="K2699" s="62" t="s">
        <v>289</v>
      </c>
      <c r="L2699" s="62" t="s">
        <v>43</v>
      </c>
      <c r="M2699" s="62" t="s">
        <v>44</v>
      </c>
      <c r="N2699" s="62" t="s">
        <v>126</v>
      </c>
      <c r="O2699" s="62" t="s">
        <v>42</v>
      </c>
      <c r="P2699" s="62" t="s">
        <v>455</v>
      </c>
      <c r="Q2699" s="62" t="s">
        <v>167</v>
      </c>
      <c r="R2699" s="62" t="s">
        <v>1371</v>
      </c>
      <c r="S2699" s="61">
        <v>201312</v>
      </c>
      <c r="T2699" s="62" t="s">
        <v>52</v>
      </c>
      <c r="U2699" s="61">
        <v>0</v>
      </c>
      <c r="V2699" s="60">
        <v>29.38</v>
      </c>
      <c r="W2699" s="62" t="s">
        <v>1152</v>
      </c>
      <c r="X2699" s="62" t="s">
        <v>1152</v>
      </c>
      <c r="Y2699" s="62" t="s">
        <v>1152</v>
      </c>
      <c r="Z2699" s="62" t="s">
        <v>48</v>
      </c>
      <c r="AA2699" s="62" t="s">
        <v>168</v>
      </c>
      <c r="AB2699" s="62" t="s">
        <v>42</v>
      </c>
      <c r="AC2699" s="62" t="s">
        <v>1363</v>
      </c>
      <c r="AD2699" s="62" t="s">
        <v>146</v>
      </c>
    </row>
    <row r="2700" spans="1:30" x14ac:dyDescent="0.25">
      <c r="A2700" s="62" t="s">
        <v>35</v>
      </c>
      <c r="B2700" s="62" t="s">
        <v>36</v>
      </c>
      <c r="C2700" s="62" t="s">
        <v>37</v>
      </c>
      <c r="D2700" s="62" t="s">
        <v>121</v>
      </c>
      <c r="E2700" s="62" t="s">
        <v>122</v>
      </c>
      <c r="F2700" s="62" t="s">
        <v>123</v>
      </c>
      <c r="G2700" s="62" t="s">
        <v>124</v>
      </c>
      <c r="H2700" s="62" t="s">
        <v>124</v>
      </c>
      <c r="I2700" s="62" t="s">
        <v>42</v>
      </c>
      <c r="J2700" s="62" t="s">
        <v>289</v>
      </c>
      <c r="K2700" s="62" t="s">
        <v>289</v>
      </c>
      <c r="L2700" s="62" t="s">
        <v>43</v>
      </c>
      <c r="M2700" s="62" t="s">
        <v>44</v>
      </c>
      <c r="N2700" s="62" t="s">
        <v>126</v>
      </c>
      <c r="O2700" s="62" t="s">
        <v>42</v>
      </c>
      <c r="P2700" s="62" t="s">
        <v>455</v>
      </c>
      <c r="Q2700" s="62" t="s">
        <v>167</v>
      </c>
      <c r="R2700" s="62" t="s">
        <v>1371</v>
      </c>
      <c r="S2700" s="61">
        <v>201312</v>
      </c>
      <c r="T2700" s="62" t="s">
        <v>52</v>
      </c>
      <c r="U2700" s="61">
        <v>0</v>
      </c>
      <c r="V2700" s="60">
        <v>1.7</v>
      </c>
      <c r="W2700" s="62" t="s">
        <v>1152</v>
      </c>
      <c r="X2700" s="62" t="s">
        <v>1152</v>
      </c>
      <c r="Y2700" s="62" t="s">
        <v>1152</v>
      </c>
      <c r="Z2700" s="62" t="s">
        <v>48</v>
      </c>
      <c r="AA2700" s="62" t="s">
        <v>168</v>
      </c>
      <c r="AB2700" s="62" t="s">
        <v>42</v>
      </c>
      <c r="AC2700" s="62" t="s">
        <v>1363</v>
      </c>
      <c r="AD2700" s="62" t="s">
        <v>146</v>
      </c>
    </row>
    <row r="2701" spans="1:30" x14ac:dyDescent="0.25">
      <c r="A2701" s="62" t="s">
        <v>35</v>
      </c>
      <c r="B2701" s="62" t="s">
        <v>36</v>
      </c>
      <c r="C2701" s="62" t="s">
        <v>37</v>
      </c>
      <c r="D2701" s="62" t="s">
        <v>121</v>
      </c>
      <c r="E2701" s="62" t="s">
        <v>122</v>
      </c>
      <c r="F2701" s="62" t="s">
        <v>123</v>
      </c>
      <c r="G2701" s="62" t="s">
        <v>124</v>
      </c>
      <c r="H2701" s="62" t="s">
        <v>124</v>
      </c>
      <c r="I2701" s="62" t="s">
        <v>42</v>
      </c>
      <c r="J2701" s="62" t="s">
        <v>289</v>
      </c>
      <c r="K2701" s="62" t="s">
        <v>289</v>
      </c>
      <c r="L2701" s="62" t="s">
        <v>43</v>
      </c>
      <c r="M2701" s="62" t="s">
        <v>44</v>
      </c>
      <c r="N2701" s="62" t="s">
        <v>126</v>
      </c>
      <c r="O2701" s="62" t="s">
        <v>42</v>
      </c>
      <c r="P2701" s="62" t="s">
        <v>455</v>
      </c>
      <c r="Q2701" s="62" t="s">
        <v>1372</v>
      </c>
      <c r="R2701" s="62" t="s">
        <v>1371</v>
      </c>
      <c r="S2701" s="61">
        <v>201312</v>
      </c>
      <c r="T2701" s="62" t="s">
        <v>52</v>
      </c>
      <c r="U2701" s="61">
        <v>0</v>
      </c>
      <c r="V2701" s="60">
        <v>10</v>
      </c>
      <c r="W2701" s="62" t="s">
        <v>1152</v>
      </c>
      <c r="X2701" s="62" t="s">
        <v>1152</v>
      </c>
      <c r="Y2701" s="62" t="s">
        <v>1152</v>
      </c>
      <c r="Z2701" s="62" t="s">
        <v>48</v>
      </c>
      <c r="AA2701" s="62" t="s">
        <v>168</v>
      </c>
      <c r="AB2701" s="62" t="s">
        <v>42</v>
      </c>
      <c r="AC2701" s="62" t="s">
        <v>1363</v>
      </c>
      <c r="AD2701" s="62" t="s">
        <v>146</v>
      </c>
    </row>
    <row r="2702" spans="1:30" x14ac:dyDescent="0.25">
      <c r="A2702" s="62" t="s">
        <v>35</v>
      </c>
      <c r="B2702" s="62" t="s">
        <v>36</v>
      </c>
      <c r="C2702" s="62" t="s">
        <v>37</v>
      </c>
      <c r="D2702" s="62" t="s">
        <v>121</v>
      </c>
      <c r="E2702" s="62" t="s">
        <v>122</v>
      </c>
      <c r="F2702" s="62" t="s">
        <v>123</v>
      </c>
      <c r="G2702" s="62" t="s">
        <v>124</v>
      </c>
      <c r="H2702" s="62" t="s">
        <v>124</v>
      </c>
      <c r="I2702" s="62" t="s">
        <v>42</v>
      </c>
      <c r="J2702" s="62" t="s">
        <v>289</v>
      </c>
      <c r="K2702" s="62" t="s">
        <v>289</v>
      </c>
      <c r="L2702" s="62" t="s">
        <v>43</v>
      </c>
      <c r="M2702" s="62" t="s">
        <v>44</v>
      </c>
      <c r="N2702" s="62" t="s">
        <v>126</v>
      </c>
      <c r="O2702" s="62" t="s">
        <v>42</v>
      </c>
      <c r="P2702" s="62" t="s">
        <v>455</v>
      </c>
      <c r="Q2702" s="62" t="s">
        <v>1373</v>
      </c>
      <c r="R2702" s="62" t="s">
        <v>1371</v>
      </c>
      <c r="S2702" s="61">
        <v>201312</v>
      </c>
      <c r="T2702" s="62" t="s">
        <v>52</v>
      </c>
      <c r="U2702" s="61">
        <v>0</v>
      </c>
      <c r="V2702" s="60">
        <v>8</v>
      </c>
      <c r="W2702" s="62" t="s">
        <v>1152</v>
      </c>
      <c r="X2702" s="62" t="s">
        <v>1152</v>
      </c>
      <c r="Y2702" s="62" t="s">
        <v>1152</v>
      </c>
      <c r="Z2702" s="62" t="s">
        <v>48</v>
      </c>
      <c r="AA2702" s="62" t="s">
        <v>168</v>
      </c>
      <c r="AB2702" s="62" t="s">
        <v>42</v>
      </c>
      <c r="AC2702" s="62" t="s">
        <v>1363</v>
      </c>
      <c r="AD2702" s="62" t="s">
        <v>146</v>
      </c>
    </row>
    <row r="2703" spans="1:30" x14ac:dyDescent="0.25">
      <c r="A2703" s="62" t="s">
        <v>35</v>
      </c>
      <c r="B2703" s="62" t="s">
        <v>36</v>
      </c>
      <c r="C2703" s="62" t="s">
        <v>37</v>
      </c>
      <c r="D2703" s="62" t="s">
        <v>121</v>
      </c>
      <c r="E2703" s="62" t="s">
        <v>122</v>
      </c>
      <c r="F2703" s="62" t="s">
        <v>123</v>
      </c>
      <c r="G2703" s="62" t="s">
        <v>124</v>
      </c>
      <c r="H2703" s="62" t="s">
        <v>124</v>
      </c>
      <c r="I2703" s="62" t="s">
        <v>42</v>
      </c>
      <c r="J2703" s="62" t="s">
        <v>289</v>
      </c>
      <c r="K2703" s="62" t="s">
        <v>289</v>
      </c>
      <c r="L2703" s="62" t="s">
        <v>43</v>
      </c>
      <c r="M2703" s="62" t="s">
        <v>44</v>
      </c>
      <c r="N2703" s="62" t="s">
        <v>131</v>
      </c>
      <c r="O2703" s="62" t="s">
        <v>290</v>
      </c>
      <c r="P2703" s="62" t="s">
        <v>455</v>
      </c>
      <c r="Q2703" s="62" t="s">
        <v>1374</v>
      </c>
      <c r="R2703" s="62" t="s">
        <v>1367</v>
      </c>
      <c r="S2703" s="61">
        <v>201312</v>
      </c>
      <c r="T2703" s="62" t="s">
        <v>52</v>
      </c>
      <c r="U2703" s="61">
        <v>0</v>
      </c>
      <c r="V2703" s="60">
        <v>27.15</v>
      </c>
      <c r="W2703" s="62" t="s">
        <v>1152</v>
      </c>
      <c r="X2703" s="62" t="s">
        <v>1152</v>
      </c>
      <c r="Y2703" s="62" t="s">
        <v>1152</v>
      </c>
      <c r="Z2703" s="62" t="s">
        <v>48</v>
      </c>
      <c r="AA2703" s="62" t="s">
        <v>144</v>
      </c>
      <c r="AB2703" s="62" t="s">
        <v>42</v>
      </c>
      <c r="AC2703" s="62" t="s">
        <v>1363</v>
      </c>
      <c r="AD2703" s="62" t="s">
        <v>146</v>
      </c>
    </row>
    <row r="2704" spans="1:30" x14ac:dyDescent="0.25">
      <c r="A2704" s="62" t="s">
        <v>35</v>
      </c>
      <c r="B2704" s="62" t="s">
        <v>36</v>
      </c>
      <c r="C2704" s="62" t="s">
        <v>37</v>
      </c>
      <c r="D2704" s="62" t="s">
        <v>121</v>
      </c>
      <c r="E2704" s="62" t="s">
        <v>122</v>
      </c>
      <c r="F2704" s="62" t="s">
        <v>123</v>
      </c>
      <c r="G2704" s="62" t="s">
        <v>124</v>
      </c>
      <c r="H2704" s="62" t="s">
        <v>124</v>
      </c>
      <c r="I2704" s="62" t="s">
        <v>42</v>
      </c>
      <c r="J2704" s="62" t="s">
        <v>289</v>
      </c>
      <c r="K2704" s="62" t="s">
        <v>289</v>
      </c>
      <c r="L2704" s="62" t="s">
        <v>43</v>
      </c>
      <c r="M2704" s="62" t="s">
        <v>44</v>
      </c>
      <c r="N2704" s="62" t="s">
        <v>131</v>
      </c>
      <c r="O2704" s="62" t="s">
        <v>290</v>
      </c>
      <c r="P2704" s="62" t="s">
        <v>455</v>
      </c>
      <c r="Q2704" s="62" t="s">
        <v>1375</v>
      </c>
      <c r="R2704" s="62" t="s">
        <v>1367</v>
      </c>
      <c r="S2704" s="61">
        <v>201312</v>
      </c>
      <c r="T2704" s="62" t="s">
        <v>52</v>
      </c>
      <c r="U2704" s="61">
        <v>0</v>
      </c>
      <c r="V2704" s="60">
        <v>46.56</v>
      </c>
      <c r="W2704" s="62" t="s">
        <v>1152</v>
      </c>
      <c r="X2704" s="62" t="s">
        <v>1152</v>
      </c>
      <c r="Y2704" s="62" t="s">
        <v>1152</v>
      </c>
      <c r="Z2704" s="62" t="s">
        <v>48</v>
      </c>
      <c r="AA2704" s="62" t="s">
        <v>144</v>
      </c>
      <c r="AB2704" s="62" t="s">
        <v>42</v>
      </c>
      <c r="AC2704" s="62" t="s">
        <v>1363</v>
      </c>
      <c r="AD2704" s="62" t="s">
        <v>146</v>
      </c>
    </row>
    <row r="2705" spans="1:30" x14ac:dyDescent="0.25">
      <c r="A2705" s="62" t="s">
        <v>35</v>
      </c>
      <c r="B2705" s="62" t="s">
        <v>36</v>
      </c>
      <c r="C2705" s="62" t="s">
        <v>37</v>
      </c>
      <c r="D2705" s="62" t="s">
        <v>121</v>
      </c>
      <c r="E2705" s="62" t="s">
        <v>122</v>
      </c>
      <c r="F2705" s="62" t="s">
        <v>123</v>
      </c>
      <c r="G2705" s="62" t="s">
        <v>124</v>
      </c>
      <c r="H2705" s="62" t="s">
        <v>124</v>
      </c>
      <c r="I2705" s="62" t="s">
        <v>42</v>
      </c>
      <c r="J2705" s="62" t="s">
        <v>125</v>
      </c>
      <c r="K2705" s="62" t="s">
        <v>125</v>
      </c>
      <c r="L2705" s="62" t="s">
        <v>43</v>
      </c>
      <c r="M2705" s="62" t="s">
        <v>44</v>
      </c>
      <c r="N2705" s="62" t="s">
        <v>126</v>
      </c>
      <c r="O2705" s="62" t="s">
        <v>42</v>
      </c>
      <c r="P2705" s="62" t="s">
        <v>472</v>
      </c>
      <c r="Q2705" s="62" t="s">
        <v>167</v>
      </c>
      <c r="R2705" s="62" t="s">
        <v>1376</v>
      </c>
      <c r="S2705" s="61">
        <v>201312</v>
      </c>
      <c r="T2705" s="62" t="s">
        <v>52</v>
      </c>
      <c r="U2705" s="61">
        <v>0</v>
      </c>
      <c r="V2705" s="60">
        <v>16.39</v>
      </c>
      <c r="W2705" s="62" t="s">
        <v>1152</v>
      </c>
      <c r="X2705" s="62" t="s">
        <v>1152</v>
      </c>
      <c r="Y2705" s="62" t="s">
        <v>1152</v>
      </c>
      <c r="Z2705" s="62" t="s">
        <v>48</v>
      </c>
      <c r="AA2705" s="62" t="s">
        <v>168</v>
      </c>
      <c r="AB2705" s="62" t="s">
        <v>42</v>
      </c>
      <c r="AC2705" s="62" t="s">
        <v>1377</v>
      </c>
      <c r="AD2705" s="62" t="s">
        <v>146</v>
      </c>
    </row>
    <row r="2706" spans="1:30" x14ac:dyDescent="0.25">
      <c r="A2706" s="62" t="s">
        <v>35</v>
      </c>
      <c r="B2706" s="62" t="s">
        <v>36</v>
      </c>
      <c r="C2706" s="62" t="s">
        <v>37</v>
      </c>
      <c r="D2706" s="62" t="s">
        <v>121</v>
      </c>
      <c r="E2706" s="62" t="s">
        <v>122</v>
      </c>
      <c r="F2706" s="62" t="s">
        <v>123</v>
      </c>
      <c r="G2706" s="62" t="s">
        <v>124</v>
      </c>
      <c r="H2706" s="62" t="s">
        <v>124</v>
      </c>
      <c r="I2706" s="62" t="s">
        <v>42</v>
      </c>
      <c r="J2706" s="62" t="s">
        <v>125</v>
      </c>
      <c r="K2706" s="62" t="s">
        <v>125</v>
      </c>
      <c r="L2706" s="62" t="s">
        <v>43</v>
      </c>
      <c r="M2706" s="62" t="s">
        <v>44</v>
      </c>
      <c r="N2706" s="62" t="s">
        <v>126</v>
      </c>
      <c r="O2706" s="62" t="s">
        <v>42</v>
      </c>
      <c r="P2706" s="62" t="s">
        <v>472</v>
      </c>
      <c r="Q2706" s="62" t="s">
        <v>167</v>
      </c>
      <c r="R2706" s="62" t="s">
        <v>1376</v>
      </c>
      <c r="S2706" s="61">
        <v>201312</v>
      </c>
      <c r="T2706" s="62" t="s">
        <v>52</v>
      </c>
      <c r="U2706" s="61">
        <v>0</v>
      </c>
      <c r="V2706" s="60">
        <v>31.08</v>
      </c>
      <c r="W2706" s="62" t="s">
        <v>1152</v>
      </c>
      <c r="X2706" s="62" t="s">
        <v>1152</v>
      </c>
      <c r="Y2706" s="62" t="s">
        <v>1152</v>
      </c>
      <c r="Z2706" s="62" t="s">
        <v>48</v>
      </c>
      <c r="AA2706" s="62" t="s">
        <v>168</v>
      </c>
      <c r="AB2706" s="62" t="s">
        <v>42</v>
      </c>
      <c r="AC2706" s="62" t="s">
        <v>1377</v>
      </c>
      <c r="AD2706" s="62" t="s">
        <v>146</v>
      </c>
    </row>
    <row r="2707" spans="1:30" x14ac:dyDescent="0.25">
      <c r="A2707" s="62" t="s">
        <v>35</v>
      </c>
      <c r="B2707" s="62" t="s">
        <v>36</v>
      </c>
      <c r="C2707" s="62" t="s">
        <v>37</v>
      </c>
      <c r="D2707" s="62" t="s">
        <v>121</v>
      </c>
      <c r="E2707" s="62" t="s">
        <v>122</v>
      </c>
      <c r="F2707" s="62" t="s">
        <v>123</v>
      </c>
      <c r="G2707" s="62" t="s">
        <v>124</v>
      </c>
      <c r="H2707" s="62" t="s">
        <v>124</v>
      </c>
      <c r="I2707" s="62" t="s">
        <v>42</v>
      </c>
      <c r="J2707" s="62" t="s">
        <v>125</v>
      </c>
      <c r="K2707" s="62" t="s">
        <v>125</v>
      </c>
      <c r="L2707" s="62" t="s">
        <v>43</v>
      </c>
      <c r="M2707" s="62" t="s">
        <v>44</v>
      </c>
      <c r="N2707" s="62" t="s">
        <v>126</v>
      </c>
      <c r="O2707" s="62" t="s">
        <v>42</v>
      </c>
      <c r="P2707" s="62" t="s">
        <v>472</v>
      </c>
      <c r="Q2707" s="62" t="s">
        <v>167</v>
      </c>
      <c r="R2707" s="62" t="s">
        <v>1376</v>
      </c>
      <c r="S2707" s="61">
        <v>201312</v>
      </c>
      <c r="T2707" s="62" t="s">
        <v>52</v>
      </c>
      <c r="U2707" s="61">
        <v>0</v>
      </c>
      <c r="V2707" s="60">
        <v>18.649999999999999</v>
      </c>
      <c r="W2707" s="62" t="s">
        <v>1152</v>
      </c>
      <c r="X2707" s="62" t="s">
        <v>1152</v>
      </c>
      <c r="Y2707" s="62" t="s">
        <v>1152</v>
      </c>
      <c r="Z2707" s="62" t="s">
        <v>48</v>
      </c>
      <c r="AA2707" s="62" t="s">
        <v>168</v>
      </c>
      <c r="AB2707" s="62" t="s">
        <v>42</v>
      </c>
      <c r="AC2707" s="62" t="s">
        <v>1377</v>
      </c>
      <c r="AD2707" s="62" t="s">
        <v>146</v>
      </c>
    </row>
    <row r="2708" spans="1:30" x14ac:dyDescent="0.25">
      <c r="A2708" s="62" t="s">
        <v>35</v>
      </c>
      <c r="B2708" s="62" t="s">
        <v>36</v>
      </c>
      <c r="C2708" s="62" t="s">
        <v>37</v>
      </c>
      <c r="D2708" s="62" t="s">
        <v>121</v>
      </c>
      <c r="E2708" s="62" t="s">
        <v>122</v>
      </c>
      <c r="F2708" s="62" t="s">
        <v>123</v>
      </c>
      <c r="G2708" s="62" t="s">
        <v>124</v>
      </c>
      <c r="H2708" s="62" t="s">
        <v>124</v>
      </c>
      <c r="I2708" s="62" t="s">
        <v>42</v>
      </c>
      <c r="J2708" s="62" t="s">
        <v>125</v>
      </c>
      <c r="K2708" s="62" t="s">
        <v>125</v>
      </c>
      <c r="L2708" s="62" t="s">
        <v>43</v>
      </c>
      <c r="M2708" s="62" t="s">
        <v>44</v>
      </c>
      <c r="N2708" s="62" t="s">
        <v>126</v>
      </c>
      <c r="O2708" s="62" t="s">
        <v>42</v>
      </c>
      <c r="P2708" s="62" t="s">
        <v>472</v>
      </c>
      <c r="Q2708" s="62" t="s">
        <v>167</v>
      </c>
      <c r="R2708" s="62" t="s">
        <v>1376</v>
      </c>
      <c r="S2708" s="61">
        <v>201312</v>
      </c>
      <c r="T2708" s="62" t="s">
        <v>52</v>
      </c>
      <c r="U2708" s="61">
        <v>0</v>
      </c>
      <c r="V2708" s="60">
        <v>23.73</v>
      </c>
      <c r="W2708" s="62" t="s">
        <v>1152</v>
      </c>
      <c r="X2708" s="62" t="s">
        <v>1152</v>
      </c>
      <c r="Y2708" s="62" t="s">
        <v>1152</v>
      </c>
      <c r="Z2708" s="62" t="s">
        <v>48</v>
      </c>
      <c r="AA2708" s="62" t="s">
        <v>168</v>
      </c>
      <c r="AB2708" s="62" t="s">
        <v>42</v>
      </c>
      <c r="AC2708" s="62" t="s">
        <v>1377</v>
      </c>
      <c r="AD2708" s="62" t="s">
        <v>146</v>
      </c>
    </row>
    <row r="2709" spans="1:30" x14ac:dyDescent="0.25">
      <c r="A2709" s="62" t="s">
        <v>35</v>
      </c>
      <c r="B2709" s="62" t="s">
        <v>36</v>
      </c>
      <c r="C2709" s="62" t="s">
        <v>37</v>
      </c>
      <c r="D2709" s="62" t="s">
        <v>121</v>
      </c>
      <c r="E2709" s="62" t="s">
        <v>215</v>
      </c>
      <c r="F2709" s="62" t="s">
        <v>216</v>
      </c>
      <c r="G2709" s="62" t="s">
        <v>124</v>
      </c>
      <c r="H2709" s="62" t="s">
        <v>124</v>
      </c>
      <c r="I2709" s="62" t="s">
        <v>42</v>
      </c>
      <c r="J2709" s="62" t="s">
        <v>268</v>
      </c>
      <c r="K2709" s="62" t="s">
        <v>268</v>
      </c>
      <c r="L2709" s="62" t="s">
        <v>43</v>
      </c>
      <c r="M2709" s="62" t="s">
        <v>44</v>
      </c>
      <c r="N2709" s="62" t="s">
        <v>126</v>
      </c>
      <c r="O2709" s="62" t="s">
        <v>42</v>
      </c>
      <c r="P2709" s="62" t="s">
        <v>667</v>
      </c>
      <c r="Q2709" s="62" t="s">
        <v>167</v>
      </c>
      <c r="R2709" s="62" t="s">
        <v>1378</v>
      </c>
      <c r="S2709" s="61">
        <v>201312</v>
      </c>
      <c r="T2709" s="62" t="s">
        <v>52</v>
      </c>
      <c r="U2709" s="61">
        <v>0</v>
      </c>
      <c r="V2709" s="60">
        <v>207.92</v>
      </c>
      <c r="W2709" s="62" t="s">
        <v>1152</v>
      </c>
      <c r="X2709" s="62" t="s">
        <v>1152</v>
      </c>
      <c r="Y2709" s="62" t="s">
        <v>1152</v>
      </c>
      <c r="Z2709" s="62" t="s">
        <v>48</v>
      </c>
      <c r="AA2709" s="62" t="s">
        <v>168</v>
      </c>
      <c r="AB2709" s="62" t="s">
        <v>42</v>
      </c>
      <c r="AC2709" s="62" t="s">
        <v>1379</v>
      </c>
      <c r="AD2709" s="62" t="s">
        <v>146</v>
      </c>
    </row>
    <row r="2710" spans="1:30" x14ac:dyDescent="0.25">
      <c r="A2710" s="62" t="s">
        <v>35</v>
      </c>
      <c r="B2710" s="62" t="s">
        <v>36</v>
      </c>
      <c r="C2710" s="62" t="s">
        <v>37</v>
      </c>
      <c r="D2710" s="62" t="s">
        <v>121</v>
      </c>
      <c r="E2710" s="62" t="s">
        <v>215</v>
      </c>
      <c r="F2710" s="62" t="s">
        <v>216</v>
      </c>
      <c r="G2710" s="62" t="s">
        <v>124</v>
      </c>
      <c r="H2710" s="62" t="s">
        <v>124</v>
      </c>
      <c r="I2710" s="62" t="s">
        <v>42</v>
      </c>
      <c r="J2710" s="62" t="s">
        <v>268</v>
      </c>
      <c r="K2710" s="62" t="s">
        <v>268</v>
      </c>
      <c r="L2710" s="62" t="s">
        <v>43</v>
      </c>
      <c r="M2710" s="62" t="s">
        <v>44</v>
      </c>
      <c r="N2710" s="62" t="s">
        <v>126</v>
      </c>
      <c r="O2710" s="62" t="s">
        <v>42</v>
      </c>
      <c r="P2710" s="62" t="s">
        <v>586</v>
      </c>
      <c r="Q2710" s="62" t="s">
        <v>167</v>
      </c>
      <c r="R2710" s="62" t="s">
        <v>1380</v>
      </c>
      <c r="S2710" s="61">
        <v>201312</v>
      </c>
      <c r="T2710" s="62" t="s">
        <v>52</v>
      </c>
      <c r="U2710" s="61">
        <v>0</v>
      </c>
      <c r="V2710" s="60">
        <v>14.97</v>
      </c>
      <c r="W2710" s="62" t="s">
        <v>1152</v>
      </c>
      <c r="X2710" s="62" t="s">
        <v>1152</v>
      </c>
      <c r="Y2710" s="62" t="s">
        <v>1152</v>
      </c>
      <c r="Z2710" s="62" t="s">
        <v>48</v>
      </c>
      <c r="AA2710" s="62" t="s">
        <v>168</v>
      </c>
      <c r="AB2710" s="62" t="s">
        <v>42</v>
      </c>
      <c r="AC2710" s="62" t="s">
        <v>1381</v>
      </c>
      <c r="AD2710" s="62" t="s">
        <v>146</v>
      </c>
    </row>
    <row r="2711" spans="1:30" x14ac:dyDescent="0.25">
      <c r="A2711" s="62" t="s">
        <v>35</v>
      </c>
      <c r="B2711" s="62" t="s">
        <v>36</v>
      </c>
      <c r="C2711" s="62" t="s">
        <v>37</v>
      </c>
      <c r="D2711" s="62" t="s">
        <v>121</v>
      </c>
      <c r="E2711" s="62" t="s">
        <v>215</v>
      </c>
      <c r="F2711" s="62" t="s">
        <v>216</v>
      </c>
      <c r="G2711" s="62" t="s">
        <v>124</v>
      </c>
      <c r="H2711" s="62" t="s">
        <v>124</v>
      </c>
      <c r="I2711" s="62" t="s">
        <v>42</v>
      </c>
      <c r="J2711" s="62" t="s">
        <v>268</v>
      </c>
      <c r="K2711" s="62" t="s">
        <v>268</v>
      </c>
      <c r="L2711" s="62" t="s">
        <v>43</v>
      </c>
      <c r="M2711" s="62" t="s">
        <v>44</v>
      </c>
      <c r="N2711" s="62" t="s">
        <v>126</v>
      </c>
      <c r="O2711" s="62" t="s">
        <v>42</v>
      </c>
      <c r="P2711" s="62" t="s">
        <v>586</v>
      </c>
      <c r="Q2711" s="62" t="s">
        <v>167</v>
      </c>
      <c r="R2711" s="62" t="s">
        <v>1380</v>
      </c>
      <c r="S2711" s="61">
        <v>201312</v>
      </c>
      <c r="T2711" s="62" t="s">
        <v>52</v>
      </c>
      <c r="U2711" s="61">
        <v>0</v>
      </c>
      <c r="V2711" s="60">
        <v>13</v>
      </c>
      <c r="W2711" s="62" t="s">
        <v>1152</v>
      </c>
      <c r="X2711" s="62" t="s">
        <v>1152</v>
      </c>
      <c r="Y2711" s="62" t="s">
        <v>1152</v>
      </c>
      <c r="Z2711" s="62" t="s">
        <v>48</v>
      </c>
      <c r="AA2711" s="62" t="s">
        <v>168</v>
      </c>
      <c r="AB2711" s="62" t="s">
        <v>42</v>
      </c>
      <c r="AC2711" s="62" t="s">
        <v>1381</v>
      </c>
      <c r="AD2711" s="62" t="s">
        <v>146</v>
      </c>
    </row>
    <row r="2712" spans="1:30" x14ac:dyDescent="0.25">
      <c r="A2712" s="62" t="s">
        <v>35</v>
      </c>
      <c r="B2712" s="62" t="s">
        <v>36</v>
      </c>
      <c r="C2712" s="62" t="s">
        <v>37</v>
      </c>
      <c r="D2712" s="62" t="s">
        <v>121</v>
      </c>
      <c r="E2712" s="62" t="s">
        <v>215</v>
      </c>
      <c r="F2712" s="62" t="s">
        <v>216</v>
      </c>
      <c r="G2712" s="62" t="s">
        <v>124</v>
      </c>
      <c r="H2712" s="62" t="s">
        <v>124</v>
      </c>
      <c r="I2712" s="62" t="s">
        <v>42</v>
      </c>
      <c r="J2712" s="62" t="s">
        <v>268</v>
      </c>
      <c r="K2712" s="62" t="s">
        <v>268</v>
      </c>
      <c r="L2712" s="62" t="s">
        <v>43</v>
      </c>
      <c r="M2712" s="62" t="s">
        <v>44</v>
      </c>
      <c r="N2712" s="62" t="s">
        <v>126</v>
      </c>
      <c r="O2712" s="62" t="s">
        <v>42</v>
      </c>
      <c r="P2712" s="62" t="s">
        <v>586</v>
      </c>
      <c r="Q2712" s="62" t="s">
        <v>167</v>
      </c>
      <c r="R2712" s="62" t="s">
        <v>1380</v>
      </c>
      <c r="S2712" s="61">
        <v>201312</v>
      </c>
      <c r="T2712" s="62" t="s">
        <v>52</v>
      </c>
      <c r="U2712" s="61">
        <v>0</v>
      </c>
      <c r="V2712" s="60">
        <v>131.87</v>
      </c>
      <c r="W2712" s="62" t="s">
        <v>1152</v>
      </c>
      <c r="X2712" s="62" t="s">
        <v>1152</v>
      </c>
      <c r="Y2712" s="62" t="s">
        <v>1152</v>
      </c>
      <c r="Z2712" s="62" t="s">
        <v>48</v>
      </c>
      <c r="AA2712" s="62" t="s">
        <v>168</v>
      </c>
      <c r="AB2712" s="62" t="s">
        <v>42</v>
      </c>
      <c r="AC2712" s="62" t="s">
        <v>1381</v>
      </c>
      <c r="AD2712" s="62" t="s">
        <v>146</v>
      </c>
    </row>
    <row r="2713" spans="1:30" x14ac:dyDescent="0.25">
      <c r="A2713" s="62" t="s">
        <v>35</v>
      </c>
      <c r="B2713" s="62" t="s">
        <v>36</v>
      </c>
      <c r="C2713" s="62" t="s">
        <v>37</v>
      </c>
      <c r="D2713" s="62" t="s">
        <v>121</v>
      </c>
      <c r="E2713" s="62" t="s">
        <v>215</v>
      </c>
      <c r="F2713" s="62" t="s">
        <v>216</v>
      </c>
      <c r="G2713" s="62" t="s">
        <v>124</v>
      </c>
      <c r="H2713" s="62" t="s">
        <v>124</v>
      </c>
      <c r="I2713" s="62" t="s">
        <v>42</v>
      </c>
      <c r="J2713" s="62" t="s">
        <v>268</v>
      </c>
      <c r="K2713" s="62" t="s">
        <v>268</v>
      </c>
      <c r="L2713" s="62" t="s">
        <v>43</v>
      </c>
      <c r="M2713" s="62" t="s">
        <v>44</v>
      </c>
      <c r="N2713" s="62" t="s">
        <v>126</v>
      </c>
      <c r="O2713" s="62" t="s">
        <v>42</v>
      </c>
      <c r="P2713" s="62" t="s">
        <v>586</v>
      </c>
      <c r="Q2713" s="62" t="s">
        <v>167</v>
      </c>
      <c r="R2713" s="62" t="s">
        <v>1380</v>
      </c>
      <c r="S2713" s="61">
        <v>201312</v>
      </c>
      <c r="T2713" s="62" t="s">
        <v>52</v>
      </c>
      <c r="U2713" s="61">
        <v>0</v>
      </c>
      <c r="V2713" s="60">
        <v>14.97</v>
      </c>
      <c r="W2713" s="62" t="s">
        <v>1152</v>
      </c>
      <c r="X2713" s="62" t="s">
        <v>1152</v>
      </c>
      <c r="Y2713" s="62" t="s">
        <v>1152</v>
      </c>
      <c r="Z2713" s="62" t="s">
        <v>48</v>
      </c>
      <c r="AA2713" s="62" t="s">
        <v>168</v>
      </c>
      <c r="AB2713" s="62" t="s">
        <v>42</v>
      </c>
      <c r="AC2713" s="62" t="s">
        <v>1381</v>
      </c>
      <c r="AD2713" s="62" t="s">
        <v>146</v>
      </c>
    </row>
    <row r="2714" spans="1:30" x14ac:dyDescent="0.25">
      <c r="A2714" s="62" t="s">
        <v>35</v>
      </c>
      <c r="B2714" s="62" t="s">
        <v>36</v>
      </c>
      <c r="C2714" s="62" t="s">
        <v>37</v>
      </c>
      <c r="D2714" s="62" t="s">
        <v>121</v>
      </c>
      <c r="E2714" s="62" t="s">
        <v>215</v>
      </c>
      <c r="F2714" s="62" t="s">
        <v>216</v>
      </c>
      <c r="G2714" s="62" t="s">
        <v>124</v>
      </c>
      <c r="H2714" s="62" t="s">
        <v>124</v>
      </c>
      <c r="I2714" s="62" t="s">
        <v>42</v>
      </c>
      <c r="J2714" s="62" t="s">
        <v>268</v>
      </c>
      <c r="K2714" s="62" t="s">
        <v>268</v>
      </c>
      <c r="L2714" s="62" t="s">
        <v>43</v>
      </c>
      <c r="M2714" s="62" t="s">
        <v>44</v>
      </c>
      <c r="N2714" s="62" t="s">
        <v>126</v>
      </c>
      <c r="O2714" s="62" t="s">
        <v>42</v>
      </c>
      <c r="P2714" s="62" t="s">
        <v>586</v>
      </c>
      <c r="Q2714" s="62" t="s">
        <v>167</v>
      </c>
      <c r="R2714" s="62" t="s">
        <v>1380</v>
      </c>
      <c r="S2714" s="61">
        <v>201312</v>
      </c>
      <c r="T2714" s="62" t="s">
        <v>52</v>
      </c>
      <c r="U2714" s="61">
        <v>0</v>
      </c>
      <c r="V2714" s="60">
        <v>98.42</v>
      </c>
      <c r="W2714" s="62" t="s">
        <v>1152</v>
      </c>
      <c r="X2714" s="62" t="s">
        <v>1152</v>
      </c>
      <c r="Y2714" s="62" t="s">
        <v>1152</v>
      </c>
      <c r="Z2714" s="62" t="s">
        <v>48</v>
      </c>
      <c r="AA2714" s="62" t="s">
        <v>168</v>
      </c>
      <c r="AB2714" s="62" t="s">
        <v>42</v>
      </c>
      <c r="AC2714" s="62" t="s">
        <v>1381</v>
      </c>
      <c r="AD2714" s="62" t="s">
        <v>146</v>
      </c>
    </row>
    <row r="2715" spans="1:30" x14ac:dyDescent="0.25">
      <c r="A2715" s="62" t="s">
        <v>35</v>
      </c>
      <c r="B2715" s="62" t="s">
        <v>36</v>
      </c>
      <c r="C2715" s="62" t="s">
        <v>37</v>
      </c>
      <c r="D2715" s="62" t="s">
        <v>121</v>
      </c>
      <c r="E2715" s="62" t="s">
        <v>122</v>
      </c>
      <c r="F2715" s="62" t="s">
        <v>123</v>
      </c>
      <c r="G2715" s="62" t="s">
        <v>124</v>
      </c>
      <c r="H2715" s="62" t="s">
        <v>124</v>
      </c>
      <c r="I2715" s="62" t="s">
        <v>42</v>
      </c>
      <c r="J2715" s="62" t="s">
        <v>190</v>
      </c>
      <c r="K2715" s="62" t="s">
        <v>190</v>
      </c>
      <c r="L2715" s="62" t="s">
        <v>43</v>
      </c>
      <c r="M2715" s="62" t="s">
        <v>44</v>
      </c>
      <c r="N2715" s="62" t="s">
        <v>131</v>
      </c>
      <c r="O2715" s="62" t="s">
        <v>198</v>
      </c>
      <c r="P2715" s="62" t="s">
        <v>369</v>
      </c>
      <c r="Q2715" s="62" t="s">
        <v>535</v>
      </c>
      <c r="R2715" s="62" t="s">
        <v>1382</v>
      </c>
      <c r="S2715" s="61">
        <v>201312</v>
      </c>
      <c r="T2715" s="62" t="s">
        <v>52</v>
      </c>
      <c r="U2715" s="61">
        <v>0</v>
      </c>
      <c r="V2715" s="60">
        <v>93.5</v>
      </c>
      <c r="W2715" s="62" t="s">
        <v>1152</v>
      </c>
      <c r="X2715" s="62" t="s">
        <v>1152</v>
      </c>
      <c r="Y2715" s="62" t="s">
        <v>1152</v>
      </c>
      <c r="Z2715" s="62" t="s">
        <v>48</v>
      </c>
      <c r="AA2715" s="62" t="s">
        <v>144</v>
      </c>
      <c r="AB2715" s="62" t="s">
        <v>42</v>
      </c>
      <c r="AC2715" s="62" t="s">
        <v>1383</v>
      </c>
      <c r="AD2715" s="62" t="s">
        <v>146</v>
      </c>
    </row>
    <row r="2716" spans="1:30" x14ac:dyDescent="0.25">
      <c r="A2716" s="62" t="s">
        <v>35</v>
      </c>
      <c r="B2716" s="62" t="s">
        <v>36</v>
      </c>
      <c r="C2716" s="62" t="s">
        <v>37</v>
      </c>
      <c r="D2716" s="62" t="s">
        <v>121</v>
      </c>
      <c r="E2716" s="62" t="s">
        <v>122</v>
      </c>
      <c r="F2716" s="62" t="s">
        <v>123</v>
      </c>
      <c r="G2716" s="62" t="s">
        <v>124</v>
      </c>
      <c r="H2716" s="62" t="s">
        <v>124</v>
      </c>
      <c r="I2716" s="62" t="s">
        <v>42</v>
      </c>
      <c r="J2716" s="62" t="s">
        <v>289</v>
      </c>
      <c r="K2716" s="62" t="s">
        <v>289</v>
      </c>
      <c r="L2716" s="62" t="s">
        <v>43</v>
      </c>
      <c r="M2716" s="62" t="s">
        <v>44</v>
      </c>
      <c r="N2716" s="62" t="s">
        <v>160</v>
      </c>
      <c r="O2716" s="62" t="s">
        <v>290</v>
      </c>
      <c r="P2716" s="62" t="s">
        <v>455</v>
      </c>
      <c r="Q2716" s="62" t="s">
        <v>1384</v>
      </c>
      <c r="R2716" s="62" t="s">
        <v>1385</v>
      </c>
      <c r="S2716" s="61">
        <v>201312</v>
      </c>
      <c r="T2716" s="62" t="s">
        <v>52</v>
      </c>
      <c r="U2716" s="61">
        <v>0</v>
      </c>
      <c r="V2716" s="60">
        <v>15</v>
      </c>
      <c r="W2716" s="62" t="s">
        <v>1152</v>
      </c>
      <c r="X2716" s="62" t="s">
        <v>1152</v>
      </c>
      <c r="Y2716" s="62" t="s">
        <v>1152</v>
      </c>
      <c r="Z2716" s="62" t="s">
        <v>48</v>
      </c>
      <c r="AA2716" s="62" t="s">
        <v>144</v>
      </c>
      <c r="AB2716" s="62" t="s">
        <v>42</v>
      </c>
      <c r="AC2716" s="62" t="s">
        <v>1383</v>
      </c>
      <c r="AD2716" s="62" t="s">
        <v>146</v>
      </c>
    </row>
    <row r="2717" spans="1:30" x14ac:dyDescent="0.25">
      <c r="A2717" s="62" t="s">
        <v>35</v>
      </c>
      <c r="B2717" s="62" t="s">
        <v>36</v>
      </c>
      <c r="C2717" s="62" t="s">
        <v>37</v>
      </c>
      <c r="D2717" s="62" t="s">
        <v>121</v>
      </c>
      <c r="E2717" s="62" t="s">
        <v>122</v>
      </c>
      <c r="F2717" s="62" t="s">
        <v>123</v>
      </c>
      <c r="G2717" s="62" t="s">
        <v>124</v>
      </c>
      <c r="H2717" s="62" t="s">
        <v>124</v>
      </c>
      <c r="I2717" s="62" t="s">
        <v>42</v>
      </c>
      <c r="J2717" s="62" t="s">
        <v>289</v>
      </c>
      <c r="K2717" s="62" t="s">
        <v>289</v>
      </c>
      <c r="L2717" s="62" t="s">
        <v>43</v>
      </c>
      <c r="M2717" s="62" t="s">
        <v>44</v>
      </c>
      <c r="N2717" s="62" t="s">
        <v>160</v>
      </c>
      <c r="O2717" s="62" t="s">
        <v>290</v>
      </c>
      <c r="P2717" s="62" t="s">
        <v>455</v>
      </c>
      <c r="Q2717" s="62" t="s">
        <v>1386</v>
      </c>
      <c r="R2717" s="62" t="s">
        <v>1385</v>
      </c>
      <c r="S2717" s="61">
        <v>201312</v>
      </c>
      <c r="T2717" s="62" t="s">
        <v>52</v>
      </c>
      <c r="U2717" s="61">
        <v>0</v>
      </c>
      <c r="V2717" s="60">
        <v>21.5</v>
      </c>
      <c r="W2717" s="62" t="s">
        <v>1152</v>
      </c>
      <c r="X2717" s="62" t="s">
        <v>1152</v>
      </c>
      <c r="Y2717" s="62" t="s">
        <v>1152</v>
      </c>
      <c r="Z2717" s="62" t="s">
        <v>48</v>
      </c>
      <c r="AA2717" s="62" t="s">
        <v>144</v>
      </c>
      <c r="AB2717" s="62" t="s">
        <v>42</v>
      </c>
      <c r="AC2717" s="62" t="s">
        <v>1383</v>
      </c>
      <c r="AD2717" s="62" t="s">
        <v>146</v>
      </c>
    </row>
    <row r="2718" spans="1:30" x14ac:dyDescent="0.25">
      <c r="A2718" s="62" t="s">
        <v>35</v>
      </c>
      <c r="B2718" s="62" t="s">
        <v>36</v>
      </c>
      <c r="C2718" s="62" t="s">
        <v>37</v>
      </c>
      <c r="D2718" s="62" t="s">
        <v>121</v>
      </c>
      <c r="E2718" s="62" t="s">
        <v>122</v>
      </c>
      <c r="F2718" s="62" t="s">
        <v>123</v>
      </c>
      <c r="G2718" s="62" t="s">
        <v>124</v>
      </c>
      <c r="H2718" s="62" t="s">
        <v>124</v>
      </c>
      <c r="I2718" s="62" t="s">
        <v>42</v>
      </c>
      <c r="J2718" s="62" t="s">
        <v>289</v>
      </c>
      <c r="K2718" s="62" t="s">
        <v>289</v>
      </c>
      <c r="L2718" s="62" t="s">
        <v>43</v>
      </c>
      <c r="M2718" s="62" t="s">
        <v>44</v>
      </c>
      <c r="N2718" s="62" t="s">
        <v>160</v>
      </c>
      <c r="O2718" s="62" t="s">
        <v>290</v>
      </c>
      <c r="P2718" s="62" t="s">
        <v>455</v>
      </c>
      <c r="Q2718" s="62" t="s">
        <v>1387</v>
      </c>
      <c r="R2718" s="62" t="s">
        <v>1385</v>
      </c>
      <c r="S2718" s="61">
        <v>201312</v>
      </c>
      <c r="T2718" s="62" t="s">
        <v>52</v>
      </c>
      <c r="U2718" s="61">
        <v>0</v>
      </c>
      <c r="V2718" s="60">
        <v>4.37</v>
      </c>
      <c r="W2718" s="62" t="s">
        <v>1152</v>
      </c>
      <c r="X2718" s="62" t="s">
        <v>1152</v>
      </c>
      <c r="Y2718" s="62" t="s">
        <v>1152</v>
      </c>
      <c r="Z2718" s="62" t="s">
        <v>48</v>
      </c>
      <c r="AA2718" s="62" t="s">
        <v>144</v>
      </c>
      <c r="AB2718" s="62" t="s">
        <v>42</v>
      </c>
      <c r="AC2718" s="62" t="s">
        <v>1383</v>
      </c>
      <c r="AD2718" s="62" t="s">
        <v>146</v>
      </c>
    </row>
    <row r="2719" spans="1:30" x14ac:dyDescent="0.25">
      <c r="A2719" s="62" t="s">
        <v>35</v>
      </c>
      <c r="B2719" s="62" t="s">
        <v>36</v>
      </c>
      <c r="C2719" s="62" t="s">
        <v>37</v>
      </c>
      <c r="D2719" s="62" t="s">
        <v>121</v>
      </c>
      <c r="E2719" s="62" t="s">
        <v>122</v>
      </c>
      <c r="F2719" s="62" t="s">
        <v>123</v>
      </c>
      <c r="G2719" s="62" t="s">
        <v>124</v>
      </c>
      <c r="H2719" s="62" t="s">
        <v>124</v>
      </c>
      <c r="I2719" s="62" t="s">
        <v>42</v>
      </c>
      <c r="J2719" s="62" t="s">
        <v>289</v>
      </c>
      <c r="K2719" s="62" t="s">
        <v>289</v>
      </c>
      <c r="L2719" s="62" t="s">
        <v>43</v>
      </c>
      <c r="M2719" s="62" t="s">
        <v>44</v>
      </c>
      <c r="N2719" s="62" t="s">
        <v>160</v>
      </c>
      <c r="O2719" s="62" t="s">
        <v>290</v>
      </c>
      <c r="P2719" s="62" t="s">
        <v>455</v>
      </c>
      <c r="Q2719" s="62" t="s">
        <v>1388</v>
      </c>
      <c r="R2719" s="62" t="s">
        <v>1385</v>
      </c>
      <c r="S2719" s="61">
        <v>201312</v>
      </c>
      <c r="T2719" s="62" t="s">
        <v>52</v>
      </c>
      <c r="U2719" s="61">
        <v>0</v>
      </c>
      <c r="V2719" s="60">
        <v>73.92</v>
      </c>
      <c r="W2719" s="62" t="s">
        <v>1152</v>
      </c>
      <c r="X2719" s="62" t="s">
        <v>1152</v>
      </c>
      <c r="Y2719" s="62" t="s">
        <v>1152</v>
      </c>
      <c r="Z2719" s="62" t="s">
        <v>48</v>
      </c>
      <c r="AA2719" s="62" t="s">
        <v>144</v>
      </c>
      <c r="AB2719" s="62" t="s">
        <v>42</v>
      </c>
      <c r="AC2719" s="62" t="s">
        <v>1383</v>
      </c>
      <c r="AD2719" s="62" t="s">
        <v>146</v>
      </c>
    </row>
    <row r="2720" spans="1:30" x14ac:dyDescent="0.25">
      <c r="A2720" s="62" t="s">
        <v>35</v>
      </c>
      <c r="B2720" s="62" t="s">
        <v>36</v>
      </c>
      <c r="C2720" s="62" t="s">
        <v>37</v>
      </c>
      <c r="D2720" s="62" t="s">
        <v>121</v>
      </c>
      <c r="E2720" s="62" t="s">
        <v>122</v>
      </c>
      <c r="F2720" s="62" t="s">
        <v>123</v>
      </c>
      <c r="G2720" s="62" t="s">
        <v>124</v>
      </c>
      <c r="H2720" s="62" t="s">
        <v>124</v>
      </c>
      <c r="I2720" s="62" t="s">
        <v>42</v>
      </c>
      <c r="J2720" s="62" t="s">
        <v>289</v>
      </c>
      <c r="K2720" s="62" t="s">
        <v>289</v>
      </c>
      <c r="L2720" s="62" t="s">
        <v>43</v>
      </c>
      <c r="M2720" s="62" t="s">
        <v>44</v>
      </c>
      <c r="N2720" s="62" t="s">
        <v>160</v>
      </c>
      <c r="O2720" s="62" t="s">
        <v>290</v>
      </c>
      <c r="P2720" s="62" t="s">
        <v>455</v>
      </c>
      <c r="Q2720" s="62" t="s">
        <v>1389</v>
      </c>
      <c r="R2720" s="62" t="s">
        <v>1385</v>
      </c>
      <c r="S2720" s="61">
        <v>201312</v>
      </c>
      <c r="T2720" s="62" t="s">
        <v>52</v>
      </c>
      <c r="U2720" s="61">
        <v>0</v>
      </c>
      <c r="V2720" s="60">
        <v>387.93</v>
      </c>
      <c r="W2720" s="62" t="s">
        <v>1152</v>
      </c>
      <c r="X2720" s="62" t="s">
        <v>1152</v>
      </c>
      <c r="Y2720" s="62" t="s">
        <v>1152</v>
      </c>
      <c r="Z2720" s="62" t="s">
        <v>48</v>
      </c>
      <c r="AA2720" s="62" t="s">
        <v>144</v>
      </c>
      <c r="AB2720" s="62" t="s">
        <v>42</v>
      </c>
      <c r="AC2720" s="62" t="s">
        <v>1383</v>
      </c>
      <c r="AD2720" s="62" t="s">
        <v>146</v>
      </c>
    </row>
    <row r="2721" spans="1:30" x14ac:dyDescent="0.25">
      <c r="A2721" s="62" t="s">
        <v>35</v>
      </c>
      <c r="B2721" s="62" t="s">
        <v>36</v>
      </c>
      <c r="C2721" s="62" t="s">
        <v>37</v>
      </c>
      <c r="D2721" s="62" t="s">
        <v>121</v>
      </c>
      <c r="E2721" s="62" t="s">
        <v>122</v>
      </c>
      <c r="F2721" s="62" t="s">
        <v>123</v>
      </c>
      <c r="G2721" s="62" t="s">
        <v>124</v>
      </c>
      <c r="H2721" s="62" t="s">
        <v>124</v>
      </c>
      <c r="I2721" s="62" t="s">
        <v>42</v>
      </c>
      <c r="J2721" s="62" t="s">
        <v>289</v>
      </c>
      <c r="K2721" s="62" t="s">
        <v>289</v>
      </c>
      <c r="L2721" s="62" t="s">
        <v>43</v>
      </c>
      <c r="M2721" s="62" t="s">
        <v>44</v>
      </c>
      <c r="N2721" s="62" t="s">
        <v>160</v>
      </c>
      <c r="O2721" s="62" t="s">
        <v>290</v>
      </c>
      <c r="P2721" s="62" t="s">
        <v>455</v>
      </c>
      <c r="Q2721" s="62" t="s">
        <v>1389</v>
      </c>
      <c r="R2721" s="62" t="s">
        <v>1385</v>
      </c>
      <c r="S2721" s="61">
        <v>201312</v>
      </c>
      <c r="T2721" s="62" t="s">
        <v>52</v>
      </c>
      <c r="U2721" s="61">
        <v>0</v>
      </c>
      <c r="V2721" s="60">
        <v>100</v>
      </c>
      <c r="W2721" s="62" t="s">
        <v>1152</v>
      </c>
      <c r="X2721" s="62" t="s">
        <v>1152</v>
      </c>
      <c r="Y2721" s="62" t="s">
        <v>1152</v>
      </c>
      <c r="Z2721" s="62" t="s">
        <v>48</v>
      </c>
      <c r="AA2721" s="62" t="s">
        <v>144</v>
      </c>
      <c r="AB2721" s="62" t="s">
        <v>42</v>
      </c>
      <c r="AC2721" s="62" t="s">
        <v>1383</v>
      </c>
      <c r="AD2721" s="62" t="s">
        <v>146</v>
      </c>
    </row>
    <row r="2722" spans="1:30" x14ac:dyDescent="0.25">
      <c r="A2722" s="62" t="s">
        <v>35</v>
      </c>
      <c r="B2722" s="62" t="s">
        <v>36</v>
      </c>
      <c r="C2722" s="62" t="s">
        <v>37</v>
      </c>
      <c r="D2722" s="62" t="s">
        <v>121</v>
      </c>
      <c r="E2722" s="62" t="s">
        <v>122</v>
      </c>
      <c r="F2722" s="62" t="s">
        <v>123</v>
      </c>
      <c r="G2722" s="62" t="s">
        <v>124</v>
      </c>
      <c r="H2722" s="62" t="s">
        <v>124</v>
      </c>
      <c r="I2722" s="62" t="s">
        <v>42</v>
      </c>
      <c r="J2722" s="62" t="s">
        <v>289</v>
      </c>
      <c r="K2722" s="62" t="s">
        <v>289</v>
      </c>
      <c r="L2722" s="62" t="s">
        <v>43</v>
      </c>
      <c r="M2722" s="62" t="s">
        <v>44</v>
      </c>
      <c r="N2722" s="62" t="s">
        <v>160</v>
      </c>
      <c r="O2722" s="62" t="s">
        <v>42</v>
      </c>
      <c r="P2722" s="62" t="s">
        <v>510</v>
      </c>
      <c r="Q2722" s="62" t="s">
        <v>1390</v>
      </c>
      <c r="R2722" s="62" t="s">
        <v>1391</v>
      </c>
      <c r="S2722" s="61">
        <v>201312</v>
      </c>
      <c r="T2722" s="62" t="s">
        <v>52</v>
      </c>
      <c r="U2722" s="61">
        <v>0</v>
      </c>
      <c r="V2722" s="60">
        <v>8.93</v>
      </c>
      <c r="W2722" s="62" t="s">
        <v>1152</v>
      </c>
      <c r="X2722" s="62" t="s">
        <v>1152</v>
      </c>
      <c r="Y2722" s="62" t="s">
        <v>1152</v>
      </c>
      <c r="Z2722" s="62" t="s">
        <v>48</v>
      </c>
      <c r="AA2722" s="62" t="s">
        <v>168</v>
      </c>
      <c r="AB2722" s="62" t="s">
        <v>42</v>
      </c>
      <c r="AC2722" s="62" t="s">
        <v>1383</v>
      </c>
      <c r="AD2722" s="62" t="s">
        <v>146</v>
      </c>
    </row>
    <row r="2723" spans="1:30" x14ac:dyDescent="0.25">
      <c r="A2723" s="62" t="s">
        <v>35</v>
      </c>
      <c r="B2723" s="62" t="s">
        <v>36</v>
      </c>
      <c r="C2723" s="62" t="s">
        <v>37</v>
      </c>
      <c r="D2723" s="62" t="s">
        <v>121</v>
      </c>
      <c r="E2723" s="62" t="s">
        <v>122</v>
      </c>
      <c r="F2723" s="62" t="s">
        <v>123</v>
      </c>
      <c r="G2723" s="62" t="s">
        <v>124</v>
      </c>
      <c r="H2723" s="62" t="s">
        <v>124</v>
      </c>
      <c r="I2723" s="62" t="s">
        <v>42</v>
      </c>
      <c r="J2723" s="62" t="s">
        <v>289</v>
      </c>
      <c r="K2723" s="62" t="s">
        <v>289</v>
      </c>
      <c r="L2723" s="62" t="s">
        <v>43</v>
      </c>
      <c r="M2723" s="62" t="s">
        <v>44</v>
      </c>
      <c r="N2723" s="62" t="s">
        <v>160</v>
      </c>
      <c r="O2723" s="62" t="s">
        <v>42</v>
      </c>
      <c r="P2723" s="62" t="s">
        <v>510</v>
      </c>
      <c r="Q2723" s="62" t="s">
        <v>1390</v>
      </c>
      <c r="R2723" s="62" t="s">
        <v>1391</v>
      </c>
      <c r="S2723" s="61">
        <v>201312</v>
      </c>
      <c r="T2723" s="62" t="s">
        <v>52</v>
      </c>
      <c r="U2723" s="61">
        <v>0</v>
      </c>
      <c r="V2723" s="60">
        <v>7.57</v>
      </c>
      <c r="W2723" s="62" t="s">
        <v>1152</v>
      </c>
      <c r="X2723" s="62" t="s">
        <v>1152</v>
      </c>
      <c r="Y2723" s="62" t="s">
        <v>1152</v>
      </c>
      <c r="Z2723" s="62" t="s">
        <v>48</v>
      </c>
      <c r="AA2723" s="62" t="s">
        <v>168</v>
      </c>
      <c r="AB2723" s="62" t="s">
        <v>42</v>
      </c>
      <c r="AC2723" s="62" t="s">
        <v>1383</v>
      </c>
      <c r="AD2723" s="62" t="s">
        <v>146</v>
      </c>
    </row>
    <row r="2724" spans="1:30" x14ac:dyDescent="0.25">
      <c r="A2724" s="62" t="s">
        <v>35</v>
      </c>
      <c r="B2724" s="62" t="s">
        <v>36</v>
      </c>
      <c r="C2724" s="62" t="s">
        <v>37</v>
      </c>
      <c r="D2724" s="62" t="s">
        <v>121</v>
      </c>
      <c r="E2724" s="62" t="s">
        <v>122</v>
      </c>
      <c r="F2724" s="62" t="s">
        <v>123</v>
      </c>
      <c r="G2724" s="62" t="s">
        <v>124</v>
      </c>
      <c r="H2724" s="62" t="s">
        <v>124</v>
      </c>
      <c r="I2724" s="62" t="s">
        <v>42</v>
      </c>
      <c r="J2724" s="62" t="s">
        <v>289</v>
      </c>
      <c r="K2724" s="62" t="s">
        <v>289</v>
      </c>
      <c r="L2724" s="62" t="s">
        <v>43</v>
      </c>
      <c r="M2724" s="62" t="s">
        <v>44</v>
      </c>
      <c r="N2724" s="62" t="s">
        <v>160</v>
      </c>
      <c r="O2724" s="62" t="s">
        <v>42</v>
      </c>
      <c r="P2724" s="62" t="s">
        <v>510</v>
      </c>
      <c r="Q2724" s="62" t="s">
        <v>1373</v>
      </c>
      <c r="R2724" s="62" t="s">
        <v>1391</v>
      </c>
      <c r="S2724" s="61">
        <v>201312</v>
      </c>
      <c r="T2724" s="62" t="s">
        <v>52</v>
      </c>
      <c r="U2724" s="61">
        <v>0</v>
      </c>
      <c r="V2724" s="60">
        <v>15.84</v>
      </c>
      <c r="W2724" s="62" t="s">
        <v>1152</v>
      </c>
      <c r="X2724" s="62" t="s">
        <v>1152</v>
      </c>
      <c r="Y2724" s="62" t="s">
        <v>1152</v>
      </c>
      <c r="Z2724" s="62" t="s">
        <v>48</v>
      </c>
      <c r="AA2724" s="62" t="s">
        <v>168</v>
      </c>
      <c r="AB2724" s="62" t="s">
        <v>42</v>
      </c>
      <c r="AC2724" s="62" t="s">
        <v>1383</v>
      </c>
      <c r="AD2724" s="62" t="s">
        <v>146</v>
      </c>
    </row>
    <row r="2725" spans="1:30" x14ac:dyDescent="0.25">
      <c r="A2725" s="62" t="s">
        <v>35</v>
      </c>
      <c r="B2725" s="62" t="s">
        <v>36</v>
      </c>
      <c r="C2725" s="62" t="s">
        <v>37</v>
      </c>
      <c r="D2725" s="62" t="s">
        <v>121</v>
      </c>
      <c r="E2725" s="62" t="s">
        <v>122</v>
      </c>
      <c r="F2725" s="62" t="s">
        <v>123</v>
      </c>
      <c r="G2725" s="62" t="s">
        <v>124</v>
      </c>
      <c r="H2725" s="62" t="s">
        <v>124</v>
      </c>
      <c r="I2725" s="62" t="s">
        <v>42</v>
      </c>
      <c r="J2725" s="62" t="s">
        <v>289</v>
      </c>
      <c r="K2725" s="62" t="s">
        <v>289</v>
      </c>
      <c r="L2725" s="62" t="s">
        <v>43</v>
      </c>
      <c r="M2725" s="62" t="s">
        <v>44</v>
      </c>
      <c r="N2725" s="62" t="s">
        <v>160</v>
      </c>
      <c r="O2725" s="62" t="s">
        <v>42</v>
      </c>
      <c r="P2725" s="62" t="s">
        <v>510</v>
      </c>
      <c r="Q2725" s="62" t="s">
        <v>1392</v>
      </c>
      <c r="R2725" s="62" t="s">
        <v>1391</v>
      </c>
      <c r="S2725" s="61">
        <v>201312</v>
      </c>
      <c r="T2725" s="62" t="s">
        <v>52</v>
      </c>
      <c r="U2725" s="61">
        <v>0</v>
      </c>
      <c r="V2725" s="60">
        <v>8.6300000000000008</v>
      </c>
      <c r="W2725" s="62" t="s">
        <v>1152</v>
      </c>
      <c r="X2725" s="62" t="s">
        <v>1152</v>
      </c>
      <c r="Y2725" s="62" t="s">
        <v>1152</v>
      </c>
      <c r="Z2725" s="62" t="s">
        <v>48</v>
      </c>
      <c r="AA2725" s="62" t="s">
        <v>168</v>
      </c>
      <c r="AB2725" s="62" t="s">
        <v>42</v>
      </c>
      <c r="AC2725" s="62" t="s">
        <v>1383</v>
      </c>
      <c r="AD2725" s="62" t="s">
        <v>146</v>
      </c>
    </row>
    <row r="2726" spans="1:30" x14ac:dyDescent="0.25">
      <c r="A2726" s="62" t="s">
        <v>35</v>
      </c>
      <c r="B2726" s="62" t="s">
        <v>36</v>
      </c>
      <c r="C2726" s="62" t="s">
        <v>37</v>
      </c>
      <c r="D2726" s="62" t="s">
        <v>121</v>
      </c>
      <c r="E2726" s="62" t="s">
        <v>122</v>
      </c>
      <c r="F2726" s="62" t="s">
        <v>123</v>
      </c>
      <c r="G2726" s="62" t="s">
        <v>124</v>
      </c>
      <c r="H2726" s="62" t="s">
        <v>124</v>
      </c>
      <c r="I2726" s="62" t="s">
        <v>42</v>
      </c>
      <c r="J2726" s="62" t="s">
        <v>289</v>
      </c>
      <c r="K2726" s="62" t="s">
        <v>289</v>
      </c>
      <c r="L2726" s="62" t="s">
        <v>43</v>
      </c>
      <c r="M2726" s="62" t="s">
        <v>44</v>
      </c>
      <c r="N2726" s="62" t="s">
        <v>126</v>
      </c>
      <c r="O2726" s="62" t="s">
        <v>42</v>
      </c>
      <c r="P2726" s="62" t="s">
        <v>510</v>
      </c>
      <c r="Q2726" s="62" t="s">
        <v>1393</v>
      </c>
      <c r="R2726" s="62" t="s">
        <v>1391</v>
      </c>
      <c r="S2726" s="61">
        <v>201312</v>
      </c>
      <c r="T2726" s="62" t="s">
        <v>52</v>
      </c>
      <c r="U2726" s="61">
        <v>0</v>
      </c>
      <c r="V2726" s="60">
        <v>2</v>
      </c>
      <c r="W2726" s="62" t="s">
        <v>1152</v>
      </c>
      <c r="X2726" s="62" t="s">
        <v>1152</v>
      </c>
      <c r="Y2726" s="62" t="s">
        <v>1152</v>
      </c>
      <c r="Z2726" s="62" t="s">
        <v>48</v>
      </c>
      <c r="AA2726" s="62" t="s">
        <v>168</v>
      </c>
      <c r="AB2726" s="62" t="s">
        <v>42</v>
      </c>
      <c r="AC2726" s="62" t="s">
        <v>1383</v>
      </c>
      <c r="AD2726" s="62" t="s">
        <v>146</v>
      </c>
    </row>
    <row r="2727" spans="1:30" x14ac:dyDescent="0.25">
      <c r="A2727" s="62" t="s">
        <v>35</v>
      </c>
      <c r="B2727" s="62" t="s">
        <v>36</v>
      </c>
      <c r="C2727" s="62" t="s">
        <v>37</v>
      </c>
      <c r="D2727" s="62" t="s">
        <v>121</v>
      </c>
      <c r="E2727" s="62" t="s">
        <v>122</v>
      </c>
      <c r="F2727" s="62" t="s">
        <v>123</v>
      </c>
      <c r="G2727" s="62" t="s">
        <v>124</v>
      </c>
      <c r="H2727" s="62" t="s">
        <v>124</v>
      </c>
      <c r="I2727" s="62" t="s">
        <v>42</v>
      </c>
      <c r="J2727" s="62" t="s">
        <v>289</v>
      </c>
      <c r="K2727" s="62" t="s">
        <v>289</v>
      </c>
      <c r="L2727" s="62" t="s">
        <v>43</v>
      </c>
      <c r="M2727" s="62" t="s">
        <v>44</v>
      </c>
      <c r="N2727" s="62" t="s">
        <v>126</v>
      </c>
      <c r="O2727" s="62" t="s">
        <v>42</v>
      </c>
      <c r="P2727" s="62" t="s">
        <v>510</v>
      </c>
      <c r="Q2727" s="62" t="s">
        <v>1393</v>
      </c>
      <c r="R2727" s="62" t="s">
        <v>1391</v>
      </c>
      <c r="S2727" s="61">
        <v>201312</v>
      </c>
      <c r="T2727" s="62" t="s">
        <v>52</v>
      </c>
      <c r="U2727" s="61">
        <v>0</v>
      </c>
      <c r="V2727" s="60">
        <v>4</v>
      </c>
      <c r="W2727" s="62" t="s">
        <v>1152</v>
      </c>
      <c r="X2727" s="62" t="s">
        <v>1152</v>
      </c>
      <c r="Y2727" s="62" t="s">
        <v>1152</v>
      </c>
      <c r="Z2727" s="62" t="s">
        <v>48</v>
      </c>
      <c r="AA2727" s="62" t="s">
        <v>168</v>
      </c>
      <c r="AB2727" s="62" t="s">
        <v>42</v>
      </c>
      <c r="AC2727" s="62" t="s">
        <v>1383</v>
      </c>
      <c r="AD2727" s="62" t="s">
        <v>146</v>
      </c>
    </row>
    <row r="2728" spans="1:30" x14ac:dyDescent="0.25">
      <c r="A2728" s="62" t="s">
        <v>35</v>
      </c>
      <c r="B2728" s="62" t="s">
        <v>36</v>
      </c>
      <c r="C2728" s="62" t="s">
        <v>37</v>
      </c>
      <c r="D2728" s="62" t="s">
        <v>121</v>
      </c>
      <c r="E2728" s="62" t="s">
        <v>122</v>
      </c>
      <c r="F2728" s="62" t="s">
        <v>123</v>
      </c>
      <c r="G2728" s="62" t="s">
        <v>124</v>
      </c>
      <c r="H2728" s="62" t="s">
        <v>124</v>
      </c>
      <c r="I2728" s="62" t="s">
        <v>42</v>
      </c>
      <c r="J2728" s="62" t="s">
        <v>289</v>
      </c>
      <c r="K2728" s="62" t="s">
        <v>289</v>
      </c>
      <c r="L2728" s="62" t="s">
        <v>43</v>
      </c>
      <c r="M2728" s="62" t="s">
        <v>44</v>
      </c>
      <c r="N2728" s="62" t="s">
        <v>126</v>
      </c>
      <c r="O2728" s="62" t="s">
        <v>42</v>
      </c>
      <c r="P2728" s="62" t="s">
        <v>510</v>
      </c>
      <c r="Q2728" s="62" t="s">
        <v>1394</v>
      </c>
      <c r="R2728" s="62" t="s">
        <v>1391</v>
      </c>
      <c r="S2728" s="61">
        <v>201312</v>
      </c>
      <c r="T2728" s="62" t="s">
        <v>52</v>
      </c>
      <c r="U2728" s="61">
        <v>0</v>
      </c>
      <c r="V2728" s="60">
        <v>44</v>
      </c>
      <c r="W2728" s="62" t="s">
        <v>1152</v>
      </c>
      <c r="X2728" s="62" t="s">
        <v>1152</v>
      </c>
      <c r="Y2728" s="62" t="s">
        <v>1152</v>
      </c>
      <c r="Z2728" s="62" t="s">
        <v>48</v>
      </c>
      <c r="AA2728" s="62" t="s">
        <v>168</v>
      </c>
      <c r="AB2728" s="62" t="s">
        <v>42</v>
      </c>
      <c r="AC2728" s="62" t="s">
        <v>1383</v>
      </c>
      <c r="AD2728" s="62" t="s">
        <v>146</v>
      </c>
    </row>
    <row r="2729" spans="1:30" x14ac:dyDescent="0.25">
      <c r="A2729" s="62" t="s">
        <v>35</v>
      </c>
      <c r="B2729" s="62" t="s">
        <v>36</v>
      </c>
      <c r="C2729" s="62" t="s">
        <v>37</v>
      </c>
      <c r="D2729" s="62" t="s">
        <v>121</v>
      </c>
      <c r="E2729" s="62" t="s">
        <v>122</v>
      </c>
      <c r="F2729" s="62" t="s">
        <v>123</v>
      </c>
      <c r="G2729" s="62" t="s">
        <v>124</v>
      </c>
      <c r="H2729" s="62" t="s">
        <v>124</v>
      </c>
      <c r="I2729" s="62" t="s">
        <v>42</v>
      </c>
      <c r="J2729" s="62" t="s">
        <v>289</v>
      </c>
      <c r="K2729" s="62" t="s">
        <v>289</v>
      </c>
      <c r="L2729" s="62" t="s">
        <v>43</v>
      </c>
      <c r="M2729" s="62" t="s">
        <v>44</v>
      </c>
      <c r="N2729" s="62" t="s">
        <v>126</v>
      </c>
      <c r="O2729" s="62" t="s">
        <v>42</v>
      </c>
      <c r="P2729" s="62" t="s">
        <v>510</v>
      </c>
      <c r="Q2729" s="62" t="s">
        <v>884</v>
      </c>
      <c r="R2729" s="62" t="s">
        <v>1391</v>
      </c>
      <c r="S2729" s="61">
        <v>201312</v>
      </c>
      <c r="T2729" s="62" t="s">
        <v>52</v>
      </c>
      <c r="U2729" s="61">
        <v>0</v>
      </c>
      <c r="V2729" s="60">
        <v>23.65</v>
      </c>
      <c r="W2729" s="62" t="s">
        <v>1152</v>
      </c>
      <c r="X2729" s="62" t="s">
        <v>1152</v>
      </c>
      <c r="Y2729" s="62" t="s">
        <v>1152</v>
      </c>
      <c r="Z2729" s="62" t="s">
        <v>48</v>
      </c>
      <c r="AA2729" s="62" t="s">
        <v>168</v>
      </c>
      <c r="AB2729" s="62" t="s">
        <v>42</v>
      </c>
      <c r="AC2729" s="62" t="s">
        <v>1383</v>
      </c>
      <c r="AD2729" s="62" t="s">
        <v>146</v>
      </c>
    </row>
    <row r="2730" spans="1:30" x14ac:dyDescent="0.25">
      <c r="A2730" s="62" t="s">
        <v>35</v>
      </c>
      <c r="B2730" s="62" t="s">
        <v>36</v>
      </c>
      <c r="C2730" s="62" t="s">
        <v>37</v>
      </c>
      <c r="D2730" s="62" t="s">
        <v>121</v>
      </c>
      <c r="E2730" s="62" t="s">
        <v>122</v>
      </c>
      <c r="F2730" s="62" t="s">
        <v>123</v>
      </c>
      <c r="G2730" s="62" t="s">
        <v>124</v>
      </c>
      <c r="H2730" s="62" t="s">
        <v>124</v>
      </c>
      <c r="I2730" s="62" t="s">
        <v>42</v>
      </c>
      <c r="J2730" s="62" t="s">
        <v>289</v>
      </c>
      <c r="K2730" s="62" t="s">
        <v>289</v>
      </c>
      <c r="L2730" s="62" t="s">
        <v>43</v>
      </c>
      <c r="M2730" s="62" t="s">
        <v>44</v>
      </c>
      <c r="N2730" s="62" t="s">
        <v>126</v>
      </c>
      <c r="O2730" s="62" t="s">
        <v>42</v>
      </c>
      <c r="P2730" s="62" t="s">
        <v>510</v>
      </c>
      <c r="Q2730" s="62" t="s">
        <v>167</v>
      </c>
      <c r="R2730" s="62" t="s">
        <v>1391</v>
      </c>
      <c r="S2730" s="61">
        <v>201312</v>
      </c>
      <c r="T2730" s="62" t="s">
        <v>52</v>
      </c>
      <c r="U2730" s="61">
        <v>0</v>
      </c>
      <c r="V2730" s="60">
        <v>10.17</v>
      </c>
      <c r="W2730" s="62" t="s">
        <v>1152</v>
      </c>
      <c r="X2730" s="62" t="s">
        <v>1152</v>
      </c>
      <c r="Y2730" s="62" t="s">
        <v>1152</v>
      </c>
      <c r="Z2730" s="62" t="s">
        <v>48</v>
      </c>
      <c r="AA2730" s="62" t="s">
        <v>168</v>
      </c>
      <c r="AB2730" s="62" t="s">
        <v>42</v>
      </c>
      <c r="AC2730" s="62" t="s">
        <v>1383</v>
      </c>
      <c r="AD2730" s="62" t="s">
        <v>146</v>
      </c>
    </row>
    <row r="2731" spans="1:30" x14ac:dyDescent="0.25">
      <c r="A2731" s="62" t="s">
        <v>35</v>
      </c>
      <c r="B2731" s="62" t="s">
        <v>36</v>
      </c>
      <c r="C2731" s="62" t="s">
        <v>37</v>
      </c>
      <c r="D2731" s="62" t="s">
        <v>121</v>
      </c>
      <c r="E2731" s="62" t="s">
        <v>122</v>
      </c>
      <c r="F2731" s="62" t="s">
        <v>123</v>
      </c>
      <c r="G2731" s="62" t="s">
        <v>124</v>
      </c>
      <c r="H2731" s="62" t="s">
        <v>124</v>
      </c>
      <c r="I2731" s="62" t="s">
        <v>42</v>
      </c>
      <c r="J2731" s="62" t="s">
        <v>289</v>
      </c>
      <c r="K2731" s="62" t="s">
        <v>289</v>
      </c>
      <c r="L2731" s="62" t="s">
        <v>43</v>
      </c>
      <c r="M2731" s="62" t="s">
        <v>44</v>
      </c>
      <c r="N2731" s="62" t="s">
        <v>126</v>
      </c>
      <c r="O2731" s="62" t="s">
        <v>42</v>
      </c>
      <c r="P2731" s="62" t="s">
        <v>510</v>
      </c>
      <c r="Q2731" s="62" t="s">
        <v>167</v>
      </c>
      <c r="R2731" s="62" t="s">
        <v>1391</v>
      </c>
      <c r="S2731" s="61">
        <v>201312</v>
      </c>
      <c r="T2731" s="62" t="s">
        <v>52</v>
      </c>
      <c r="U2731" s="61">
        <v>0</v>
      </c>
      <c r="V2731" s="60">
        <v>10.17</v>
      </c>
      <c r="W2731" s="62" t="s">
        <v>1152</v>
      </c>
      <c r="X2731" s="62" t="s">
        <v>1152</v>
      </c>
      <c r="Y2731" s="62" t="s">
        <v>1152</v>
      </c>
      <c r="Z2731" s="62" t="s">
        <v>48</v>
      </c>
      <c r="AA2731" s="62" t="s">
        <v>168</v>
      </c>
      <c r="AB2731" s="62" t="s">
        <v>42</v>
      </c>
      <c r="AC2731" s="62" t="s">
        <v>1383</v>
      </c>
      <c r="AD2731" s="62" t="s">
        <v>146</v>
      </c>
    </row>
    <row r="2732" spans="1:30" x14ac:dyDescent="0.25">
      <c r="A2732" s="62" t="s">
        <v>35</v>
      </c>
      <c r="B2732" s="62" t="s">
        <v>36</v>
      </c>
      <c r="C2732" s="62" t="s">
        <v>37</v>
      </c>
      <c r="D2732" s="62" t="s">
        <v>121</v>
      </c>
      <c r="E2732" s="62" t="s">
        <v>122</v>
      </c>
      <c r="F2732" s="62" t="s">
        <v>123</v>
      </c>
      <c r="G2732" s="62" t="s">
        <v>124</v>
      </c>
      <c r="H2732" s="62" t="s">
        <v>124</v>
      </c>
      <c r="I2732" s="62" t="s">
        <v>42</v>
      </c>
      <c r="J2732" s="62" t="s">
        <v>289</v>
      </c>
      <c r="K2732" s="62" t="s">
        <v>289</v>
      </c>
      <c r="L2732" s="62" t="s">
        <v>43</v>
      </c>
      <c r="M2732" s="62" t="s">
        <v>44</v>
      </c>
      <c r="N2732" s="62" t="s">
        <v>126</v>
      </c>
      <c r="O2732" s="62" t="s">
        <v>42</v>
      </c>
      <c r="P2732" s="62" t="s">
        <v>510</v>
      </c>
      <c r="Q2732" s="62" t="s">
        <v>1395</v>
      </c>
      <c r="R2732" s="62" t="s">
        <v>1391</v>
      </c>
      <c r="S2732" s="61">
        <v>201312</v>
      </c>
      <c r="T2732" s="62" t="s">
        <v>52</v>
      </c>
      <c r="U2732" s="61">
        <v>0</v>
      </c>
      <c r="V2732" s="60">
        <v>162.59</v>
      </c>
      <c r="W2732" s="62" t="s">
        <v>1152</v>
      </c>
      <c r="X2732" s="62" t="s">
        <v>1152</v>
      </c>
      <c r="Y2732" s="62" t="s">
        <v>1152</v>
      </c>
      <c r="Z2732" s="62" t="s">
        <v>48</v>
      </c>
      <c r="AA2732" s="62" t="s">
        <v>168</v>
      </c>
      <c r="AB2732" s="62" t="s">
        <v>42</v>
      </c>
      <c r="AC2732" s="62" t="s">
        <v>1383</v>
      </c>
      <c r="AD2732" s="62" t="s">
        <v>146</v>
      </c>
    </row>
    <row r="2733" spans="1:30" x14ac:dyDescent="0.25">
      <c r="A2733" s="62" t="s">
        <v>35</v>
      </c>
      <c r="B2733" s="62" t="s">
        <v>36</v>
      </c>
      <c r="C2733" s="62" t="s">
        <v>37</v>
      </c>
      <c r="D2733" s="62" t="s">
        <v>121</v>
      </c>
      <c r="E2733" s="62" t="s">
        <v>122</v>
      </c>
      <c r="F2733" s="62" t="s">
        <v>123</v>
      </c>
      <c r="G2733" s="62" t="s">
        <v>124</v>
      </c>
      <c r="H2733" s="62" t="s">
        <v>124</v>
      </c>
      <c r="I2733" s="62" t="s">
        <v>42</v>
      </c>
      <c r="J2733" s="62" t="s">
        <v>289</v>
      </c>
      <c r="K2733" s="62" t="s">
        <v>289</v>
      </c>
      <c r="L2733" s="62" t="s">
        <v>43</v>
      </c>
      <c r="M2733" s="62" t="s">
        <v>44</v>
      </c>
      <c r="N2733" s="62" t="s">
        <v>126</v>
      </c>
      <c r="O2733" s="62" t="s">
        <v>42</v>
      </c>
      <c r="P2733" s="62" t="s">
        <v>510</v>
      </c>
      <c r="Q2733" s="62" t="s">
        <v>1395</v>
      </c>
      <c r="R2733" s="62" t="s">
        <v>1391</v>
      </c>
      <c r="S2733" s="61">
        <v>201312</v>
      </c>
      <c r="T2733" s="62" t="s">
        <v>52</v>
      </c>
      <c r="U2733" s="61">
        <v>0</v>
      </c>
      <c r="V2733" s="60">
        <v>162.59</v>
      </c>
      <c r="W2733" s="62" t="s">
        <v>1152</v>
      </c>
      <c r="X2733" s="62" t="s">
        <v>1152</v>
      </c>
      <c r="Y2733" s="62" t="s">
        <v>1152</v>
      </c>
      <c r="Z2733" s="62" t="s">
        <v>48</v>
      </c>
      <c r="AA2733" s="62" t="s">
        <v>168</v>
      </c>
      <c r="AB2733" s="62" t="s">
        <v>42</v>
      </c>
      <c r="AC2733" s="62" t="s">
        <v>1383</v>
      </c>
      <c r="AD2733" s="62" t="s">
        <v>146</v>
      </c>
    </row>
    <row r="2734" spans="1:30" x14ac:dyDescent="0.25">
      <c r="A2734" s="62" t="s">
        <v>35</v>
      </c>
      <c r="B2734" s="62" t="s">
        <v>36</v>
      </c>
      <c r="C2734" s="62" t="s">
        <v>37</v>
      </c>
      <c r="D2734" s="62" t="s">
        <v>121</v>
      </c>
      <c r="E2734" s="62" t="s">
        <v>122</v>
      </c>
      <c r="F2734" s="62" t="s">
        <v>123</v>
      </c>
      <c r="G2734" s="62" t="s">
        <v>124</v>
      </c>
      <c r="H2734" s="62" t="s">
        <v>124</v>
      </c>
      <c r="I2734" s="62" t="s">
        <v>42</v>
      </c>
      <c r="J2734" s="62" t="s">
        <v>125</v>
      </c>
      <c r="K2734" s="62" t="s">
        <v>125</v>
      </c>
      <c r="L2734" s="62" t="s">
        <v>43</v>
      </c>
      <c r="M2734" s="62" t="s">
        <v>44</v>
      </c>
      <c r="N2734" s="62" t="s">
        <v>131</v>
      </c>
      <c r="O2734" s="62" t="s">
        <v>138</v>
      </c>
      <c r="P2734" s="62" t="s">
        <v>303</v>
      </c>
      <c r="Q2734" s="62" t="s">
        <v>1396</v>
      </c>
      <c r="R2734" s="62" t="s">
        <v>1397</v>
      </c>
      <c r="S2734" s="61">
        <v>201312</v>
      </c>
      <c r="T2734" s="62" t="s">
        <v>52</v>
      </c>
      <c r="U2734" s="61">
        <v>0</v>
      </c>
      <c r="V2734" s="60">
        <v>32.4</v>
      </c>
      <c r="W2734" s="62" t="s">
        <v>1152</v>
      </c>
      <c r="X2734" s="62" t="s">
        <v>1152</v>
      </c>
      <c r="Y2734" s="62" t="s">
        <v>1152</v>
      </c>
      <c r="Z2734" s="62" t="s">
        <v>48</v>
      </c>
      <c r="AA2734" s="62" t="s">
        <v>144</v>
      </c>
      <c r="AB2734" s="62" t="s">
        <v>42</v>
      </c>
      <c r="AC2734" s="62" t="s">
        <v>1383</v>
      </c>
      <c r="AD2734" s="62" t="s">
        <v>146</v>
      </c>
    </row>
    <row r="2735" spans="1:30" x14ac:dyDescent="0.25">
      <c r="A2735" s="62" t="s">
        <v>35</v>
      </c>
      <c r="B2735" s="62" t="s">
        <v>36</v>
      </c>
      <c r="C2735" s="62" t="s">
        <v>37</v>
      </c>
      <c r="D2735" s="62" t="s">
        <v>121</v>
      </c>
      <c r="E2735" s="62" t="s">
        <v>122</v>
      </c>
      <c r="F2735" s="62" t="s">
        <v>123</v>
      </c>
      <c r="G2735" s="62" t="s">
        <v>124</v>
      </c>
      <c r="H2735" s="62" t="s">
        <v>124</v>
      </c>
      <c r="I2735" s="62" t="s">
        <v>42</v>
      </c>
      <c r="J2735" s="62" t="s">
        <v>125</v>
      </c>
      <c r="K2735" s="62" t="s">
        <v>125</v>
      </c>
      <c r="L2735" s="62" t="s">
        <v>43</v>
      </c>
      <c r="M2735" s="62" t="s">
        <v>44</v>
      </c>
      <c r="N2735" s="62" t="s">
        <v>131</v>
      </c>
      <c r="O2735" s="62" t="s">
        <v>138</v>
      </c>
      <c r="P2735" s="62" t="s">
        <v>303</v>
      </c>
      <c r="Q2735" s="62" t="s">
        <v>1398</v>
      </c>
      <c r="R2735" s="62" t="s">
        <v>1397</v>
      </c>
      <c r="S2735" s="61">
        <v>201312</v>
      </c>
      <c r="T2735" s="62" t="s">
        <v>52</v>
      </c>
      <c r="U2735" s="61">
        <v>0</v>
      </c>
      <c r="V2735" s="60">
        <v>105</v>
      </c>
      <c r="W2735" s="62" t="s">
        <v>1152</v>
      </c>
      <c r="X2735" s="62" t="s">
        <v>1152</v>
      </c>
      <c r="Y2735" s="62" t="s">
        <v>1152</v>
      </c>
      <c r="Z2735" s="62" t="s">
        <v>48</v>
      </c>
      <c r="AA2735" s="62" t="s">
        <v>144</v>
      </c>
      <c r="AB2735" s="62" t="s">
        <v>42</v>
      </c>
      <c r="AC2735" s="62" t="s">
        <v>1383</v>
      </c>
      <c r="AD2735" s="62" t="s">
        <v>146</v>
      </c>
    </row>
    <row r="2736" spans="1:30" x14ac:dyDescent="0.25">
      <c r="A2736" s="62" t="s">
        <v>35</v>
      </c>
      <c r="B2736" s="62" t="s">
        <v>36</v>
      </c>
      <c r="C2736" s="62" t="s">
        <v>37</v>
      </c>
      <c r="D2736" s="62" t="s">
        <v>121</v>
      </c>
      <c r="E2736" s="62" t="s">
        <v>122</v>
      </c>
      <c r="F2736" s="62" t="s">
        <v>123</v>
      </c>
      <c r="G2736" s="62" t="s">
        <v>124</v>
      </c>
      <c r="H2736" s="62" t="s">
        <v>124</v>
      </c>
      <c r="I2736" s="62" t="s">
        <v>42</v>
      </c>
      <c r="J2736" s="62" t="s">
        <v>500</v>
      </c>
      <c r="K2736" s="62" t="s">
        <v>500</v>
      </c>
      <c r="L2736" s="62" t="s">
        <v>43</v>
      </c>
      <c r="M2736" s="62" t="s">
        <v>44</v>
      </c>
      <c r="N2736" s="62" t="s">
        <v>162</v>
      </c>
      <c r="O2736" s="62" t="s">
        <v>42</v>
      </c>
      <c r="P2736" s="62" t="s">
        <v>808</v>
      </c>
      <c r="Q2736" s="62" t="s">
        <v>938</v>
      </c>
      <c r="R2736" s="62" t="s">
        <v>1399</v>
      </c>
      <c r="S2736" s="61">
        <v>201312</v>
      </c>
      <c r="T2736" s="62" t="s">
        <v>47</v>
      </c>
      <c r="U2736" s="61">
        <v>0</v>
      </c>
      <c r="V2736" s="60">
        <v>-840.34</v>
      </c>
      <c r="W2736" s="62" t="s">
        <v>340</v>
      </c>
      <c r="X2736" s="62" t="s">
        <v>807</v>
      </c>
      <c r="Y2736" s="62" t="s">
        <v>1152</v>
      </c>
      <c r="Z2736" s="62" t="s">
        <v>48</v>
      </c>
      <c r="AA2736" s="62" t="s">
        <v>315</v>
      </c>
      <c r="AB2736" s="62" t="s">
        <v>42</v>
      </c>
      <c r="AC2736" s="62" t="s">
        <v>1400</v>
      </c>
      <c r="AD2736" s="62" t="s">
        <v>146</v>
      </c>
    </row>
    <row r="2737" spans="1:30" x14ac:dyDescent="0.25">
      <c r="A2737" s="62" t="s">
        <v>35</v>
      </c>
      <c r="B2737" s="62" t="s">
        <v>36</v>
      </c>
      <c r="C2737" s="62" t="s">
        <v>37</v>
      </c>
      <c r="D2737" s="62" t="s">
        <v>121</v>
      </c>
      <c r="E2737" s="62" t="s">
        <v>122</v>
      </c>
      <c r="F2737" s="62" t="s">
        <v>123</v>
      </c>
      <c r="G2737" s="62" t="s">
        <v>124</v>
      </c>
      <c r="H2737" s="62" t="s">
        <v>124</v>
      </c>
      <c r="I2737" s="62" t="s">
        <v>42</v>
      </c>
      <c r="J2737" s="62" t="s">
        <v>500</v>
      </c>
      <c r="K2737" s="62" t="s">
        <v>500</v>
      </c>
      <c r="L2737" s="62" t="s">
        <v>43</v>
      </c>
      <c r="M2737" s="62" t="s">
        <v>44</v>
      </c>
      <c r="N2737" s="62" t="s">
        <v>162</v>
      </c>
      <c r="O2737" s="62" t="s">
        <v>42</v>
      </c>
      <c r="P2737" s="62" t="s">
        <v>808</v>
      </c>
      <c r="Q2737" s="62" t="s">
        <v>809</v>
      </c>
      <c r="R2737" s="62" t="s">
        <v>1399</v>
      </c>
      <c r="S2737" s="61">
        <v>201312</v>
      </c>
      <c r="T2737" s="62" t="s">
        <v>52</v>
      </c>
      <c r="U2737" s="67">
        <v>42016.800000000003</v>
      </c>
      <c r="V2737" s="60">
        <v>42016.800000000003</v>
      </c>
      <c r="W2737" s="62" t="s">
        <v>340</v>
      </c>
      <c r="X2737" s="62" t="s">
        <v>807</v>
      </c>
      <c r="Y2737" s="62" t="s">
        <v>1152</v>
      </c>
      <c r="Z2737" s="62" t="s">
        <v>48</v>
      </c>
      <c r="AA2737" s="62" t="s">
        <v>315</v>
      </c>
      <c r="AB2737" s="62" t="s">
        <v>42</v>
      </c>
      <c r="AC2737" s="62" t="s">
        <v>1400</v>
      </c>
      <c r="AD2737" s="62" t="s">
        <v>146</v>
      </c>
    </row>
    <row r="2738" spans="1:30" x14ac:dyDescent="0.25">
      <c r="A2738" s="62" t="s">
        <v>35</v>
      </c>
      <c r="B2738" s="62" t="s">
        <v>36</v>
      </c>
      <c r="C2738" s="62" t="s">
        <v>37</v>
      </c>
      <c r="D2738" s="62" t="s">
        <v>121</v>
      </c>
      <c r="E2738" s="62" t="s">
        <v>215</v>
      </c>
      <c r="F2738" s="62" t="s">
        <v>216</v>
      </c>
      <c r="G2738" s="62" t="s">
        <v>124</v>
      </c>
      <c r="H2738" s="62" t="s">
        <v>124</v>
      </c>
      <c r="I2738" s="62" t="s">
        <v>42</v>
      </c>
      <c r="J2738" s="62" t="s">
        <v>217</v>
      </c>
      <c r="K2738" s="62" t="s">
        <v>217</v>
      </c>
      <c r="L2738" s="62" t="s">
        <v>43</v>
      </c>
      <c r="M2738" s="62" t="s">
        <v>44</v>
      </c>
      <c r="N2738" s="62" t="s">
        <v>180</v>
      </c>
      <c r="O2738" s="62" t="s">
        <v>42</v>
      </c>
      <c r="P2738" s="62" t="s">
        <v>388</v>
      </c>
      <c r="Q2738" s="62" t="s">
        <v>1101</v>
      </c>
      <c r="R2738" s="62" t="s">
        <v>1401</v>
      </c>
      <c r="S2738" s="61">
        <v>201312</v>
      </c>
      <c r="T2738" s="62" t="s">
        <v>52</v>
      </c>
      <c r="U2738" s="67">
        <v>14350</v>
      </c>
      <c r="V2738" s="60">
        <v>14350</v>
      </c>
      <c r="W2738" s="62" t="s">
        <v>340</v>
      </c>
      <c r="X2738" s="62" t="s">
        <v>752</v>
      </c>
      <c r="Y2738" s="62" t="s">
        <v>1152</v>
      </c>
      <c r="Z2738" s="62" t="s">
        <v>48</v>
      </c>
      <c r="AA2738" s="62" t="s">
        <v>315</v>
      </c>
      <c r="AB2738" s="62" t="s">
        <v>42</v>
      </c>
      <c r="AC2738" s="62" t="s">
        <v>1402</v>
      </c>
      <c r="AD2738" s="62" t="s">
        <v>146</v>
      </c>
    </row>
    <row r="2739" spans="1:30" x14ac:dyDescent="0.25">
      <c r="A2739" s="62" t="s">
        <v>35</v>
      </c>
      <c r="B2739" s="62" t="s">
        <v>36</v>
      </c>
      <c r="C2739" s="62" t="s">
        <v>37</v>
      </c>
      <c r="D2739" s="62" t="s">
        <v>121</v>
      </c>
      <c r="E2739" s="62" t="s">
        <v>215</v>
      </c>
      <c r="F2739" s="62" t="s">
        <v>216</v>
      </c>
      <c r="G2739" s="62" t="s">
        <v>124</v>
      </c>
      <c r="H2739" s="62" t="s">
        <v>124</v>
      </c>
      <c r="I2739" s="62" t="s">
        <v>42</v>
      </c>
      <c r="J2739" s="62" t="s">
        <v>217</v>
      </c>
      <c r="K2739" s="62" t="s">
        <v>217</v>
      </c>
      <c r="L2739" s="62" t="s">
        <v>43</v>
      </c>
      <c r="M2739" s="62" t="s">
        <v>44</v>
      </c>
      <c r="N2739" s="62" t="s">
        <v>180</v>
      </c>
      <c r="O2739" s="62" t="s">
        <v>42</v>
      </c>
      <c r="P2739" s="62" t="s">
        <v>388</v>
      </c>
      <c r="Q2739" s="62" t="s">
        <v>183</v>
      </c>
      <c r="R2739" s="62" t="s">
        <v>1401</v>
      </c>
      <c r="S2739" s="61">
        <v>201312</v>
      </c>
      <c r="T2739" s="62" t="s">
        <v>52</v>
      </c>
      <c r="U2739" s="61">
        <v>0</v>
      </c>
      <c r="V2739" s="60">
        <v>606.29</v>
      </c>
      <c r="W2739" s="62" t="s">
        <v>340</v>
      </c>
      <c r="X2739" s="62" t="s">
        <v>752</v>
      </c>
      <c r="Y2739" s="62" t="s">
        <v>1152</v>
      </c>
      <c r="Z2739" s="62" t="s">
        <v>48</v>
      </c>
      <c r="AA2739" s="62" t="s">
        <v>315</v>
      </c>
      <c r="AB2739" s="62" t="s">
        <v>42</v>
      </c>
      <c r="AC2739" s="62" t="s">
        <v>1402</v>
      </c>
      <c r="AD2739" s="62" t="s">
        <v>146</v>
      </c>
    </row>
    <row r="2740" spans="1:30" x14ac:dyDescent="0.25">
      <c r="A2740" s="62" t="s">
        <v>35</v>
      </c>
      <c r="B2740" s="62" t="s">
        <v>36</v>
      </c>
      <c r="C2740" s="62" t="s">
        <v>37</v>
      </c>
      <c r="D2740" s="62" t="s">
        <v>121</v>
      </c>
      <c r="E2740" s="62" t="s">
        <v>215</v>
      </c>
      <c r="F2740" s="62" t="s">
        <v>216</v>
      </c>
      <c r="G2740" s="62" t="s">
        <v>124</v>
      </c>
      <c r="H2740" s="62" t="s">
        <v>124</v>
      </c>
      <c r="I2740" s="62" t="s">
        <v>42</v>
      </c>
      <c r="J2740" s="62" t="s">
        <v>217</v>
      </c>
      <c r="K2740" s="62" t="s">
        <v>217</v>
      </c>
      <c r="L2740" s="62" t="s">
        <v>43</v>
      </c>
      <c r="M2740" s="62" t="s">
        <v>44</v>
      </c>
      <c r="N2740" s="62" t="s">
        <v>180</v>
      </c>
      <c r="O2740" s="62" t="s">
        <v>42</v>
      </c>
      <c r="P2740" s="62" t="s">
        <v>388</v>
      </c>
      <c r="Q2740" s="62" t="s">
        <v>1101</v>
      </c>
      <c r="R2740" s="62" t="s">
        <v>1403</v>
      </c>
      <c r="S2740" s="61">
        <v>201312</v>
      </c>
      <c r="T2740" s="62" t="s">
        <v>52</v>
      </c>
      <c r="U2740" s="67">
        <v>160949.6</v>
      </c>
      <c r="V2740" s="60">
        <v>160949.6</v>
      </c>
      <c r="W2740" s="62" t="s">
        <v>340</v>
      </c>
      <c r="X2740" s="62" t="s">
        <v>752</v>
      </c>
      <c r="Y2740" s="62" t="s">
        <v>1152</v>
      </c>
      <c r="Z2740" s="62" t="s">
        <v>48</v>
      </c>
      <c r="AA2740" s="62" t="s">
        <v>315</v>
      </c>
      <c r="AB2740" s="62" t="s">
        <v>42</v>
      </c>
      <c r="AC2740" s="62" t="s">
        <v>1402</v>
      </c>
      <c r="AD2740" s="62" t="s">
        <v>146</v>
      </c>
    </row>
    <row r="2741" spans="1:30" x14ac:dyDescent="0.25">
      <c r="A2741" s="62" t="s">
        <v>35</v>
      </c>
      <c r="B2741" s="62" t="s">
        <v>36</v>
      </c>
      <c r="C2741" s="62" t="s">
        <v>37</v>
      </c>
      <c r="D2741" s="62" t="s">
        <v>121</v>
      </c>
      <c r="E2741" s="62" t="s">
        <v>215</v>
      </c>
      <c r="F2741" s="62" t="s">
        <v>216</v>
      </c>
      <c r="G2741" s="62" t="s">
        <v>124</v>
      </c>
      <c r="H2741" s="62" t="s">
        <v>124</v>
      </c>
      <c r="I2741" s="62" t="s">
        <v>42</v>
      </c>
      <c r="J2741" s="62" t="s">
        <v>217</v>
      </c>
      <c r="K2741" s="62" t="s">
        <v>217</v>
      </c>
      <c r="L2741" s="62" t="s">
        <v>43</v>
      </c>
      <c r="M2741" s="62" t="s">
        <v>44</v>
      </c>
      <c r="N2741" s="62" t="s">
        <v>180</v>
      </c>
      <c r="O2741" s="62" t="s">
        <v>42</v>
      </c>
      <c r="P2741" s="62" t="s">
        <v>388</v>
      </c>
      <c r="Q2741" s="62" t="s">
        <v>183</v>
      </c>
      <c r="R2741" s="62" t="s">
        <v>1403</v>
      </c>
      <c r="S2741" s="61">
        <v>201312</v>
      </c>
      <c r="T2741" s="62" t="s">
        <v>52</v>
      </c>
      <c r="U2741" s="61">
        <v>0</v>
      </c>
      <c r="V2741" s="60">
        <v>9214.36</v>
      </c>
      <c r="W2741" s="62" t="s">
        <v>340</v>
      </c>
      <c r="X2741" s="62" t="s">
        <v>752</v>
      </c>
      <c r="Y2741" s="62" t="s">
        <v>1152</v>
      </c>
      <c r="Z2741" s="62" t="s">
        <v>48</v>
      </c>
      <c r="AA2741" s="62" t="s">
        <v>315</v>
      </c>
      <c r="AB2741" s="62" t="s">
        <v>42</v>
      </c>
      <c r="AC2741" s="62" t="s">
        <v>1402</v>
      </c>
      <c r="AD2741" s="62" t="s">
        <v>146</v>
      </c>
    </row>
    <row r="2742" spans="1:30" x14ac:dyDescent="0.25">
      <c r="A2742" s="62" t="s">
        <v>35</v>
      </c>
      <c r="B2742" s="62" t="s">
        <v>36</v>
      </c>
      <c r="C2742" s="62" t="s">
        <v>37</v>
      </c>
      <c r="D2742" s="62" t="s">
        <v>121</v>
      </c>
      <c r="E2742" s="62" t="s">
        <v>215</v>
      </c>
      <c r="F2742" s="62" t="s">
        <v>216</v>
      </c>
      <c r="G2742" s="62" t="s">
        <v>124</v>
      </c>
      <c r="H2742" s="62" t="s">
        <v>124</v>
      </c>
      <c r="I2742" s="62" t="s">
        <v>42</v>
      </c>
      <c r="J2742" s="62" t="s">
        <v>217</v>
      </c>
      <c r="K2742" s="62" t="s">
        <v>217</v>
      </c>
      <c r="L2742" s="62" t="s">
        <v>43</v>
      </c>
      <c r="M2742" s="62" t="s">
        <v>44</v>
      </c>
      <c r="N2742" s="62" t="s">
        <v>180</v>
      </c>
      <c r="O2742" s="62" t="s">
        <v>42</v>
      </c>
      <c r="P2742" s="62" t="s">
        <v>388</v>
      </c>
      <c r="Q2742" s="62" t="s">
        <v>1101</v>
      </c>
      <c r="R2742" s="62" t="s">
        <v>1404</v>
      </c>
      <c r="S2742" s="61">
        <v>201312</v>
      </c>
      <c r="T2742" s="62" t="s">
        <v>52</v>
      </c>
      <c r="U2742" s="67">
        <v>229232.64000000001</v>
      </c>
      <c r="V2742" s="60">
        <v>229232.64000000001</v>
      </c>
      <c r="W2742" s="62" t="s">
        <v>340</v>
      </c>
      <c r="X2742" s="62" t="s">
        <v>752</v>
      </c>
      <c r="Y2742" s="62" t="s">
        <v>1152</v>
      </c>
      <c r="Z2742" s="62" t="s">
        <v>48</v>
      </c>
      <c r="AA2742" s="62" t="s">
        <v>315</v>
      </c>
      <c r="AB2742" s="62" t="s">
        <v>42</v>
      </c>
      <c r="AC2742" s="62" t="s">
        <v>1402</v>
      </c>
      <c r="AD2742" s="62" t="s">
        <v>146</v>
      </c>
    </row>
    <row r="2743" spans="1:30" x14ac:dyDescent="0.25">
      <c r="A2743" s="62" t="s">
        <v>35</v>
      </c>
      <c r="B2743" s="62" t="s">
        <v>36</v>
      </c>
      <c r="C2743" s="62" t="s">
        <v>37</v>
      </c>
      <c r="D2743" s="62" t="s">
        <v>121</v>
      </c>
      <c r="E2743" s="62" t="s">
        <v>215</v>
      </c>
      <c r="F2743" s="62" t="s">
        <v>216</v>
      </c>
      <c r="G2743" s="62" t="s">
        <v>124</v>
      </c>
      <c r="H2743" s="62" t="s">
        <v>124</v>
      </c>
      <c r="I2743" s="62" t="s">
        <v>42</v>
      </c>
      <c r="J2743" s="62" t="s">
        <v>217</v>
      </c>
      <c r="K2743" s="62" t="s">
        <v>217</v>
      </c>
      <c r="L2743" s="62" t="s">
        <v>43</v>
      </c>
      <c r="M2743" s="62" t="s">
        <v>44</v>
      </c>
      <c r="N2743" s="62" t="s">
        <v>180</v>
      </c>
      <c r="O2743" s="62" t="s">
        <v>42</v>
      </c>
      <c r="P2743" s="62" t="s">
        <v>388</v>
      </c>
      <c r="Q2743" s="62" t="s">
        <v>183</v>
      </c>
      <c r="R2743" s="62" t="s">
        <v>1404</v>
      </c>
      <c r="S2743" s="61">
        <v>201312</v>
      </c>
      <c r="T2743" s="62" t="s">
        <v>52</v>
      </c>
      <c r="U2743" s="61">
        <v>0</v>
      </c>
      <c r="V2743" s="60">
        <v>9685.08</v>
      </c>
      <c r="W2743" s="62" t="s">
        <v>340</v>
      </c>
      <c r="X2743" s="62" t="s">
        <v>752</v>
      </c>
      <c r="Y2743" s="62" t="s">
        <v>1152</v>
      </c>
      <c r="Z2743" s="62" t="s">
        <v>48</v>
      </c>
      <c r="AA2743" s="62" t="s">
        <v>315</v>
      </c>
      <c r="AB2743" s="62" t="s">
        <v>42</v>
      </c>
      <c r="AC2743" s="62" t="s">
        <v>1402</v>
      </c>
      <c r="AD2743" s="62" t="s">
        <v>146</v>
      </c>
    </row>
    <row r="2744" spans="1:30" x14ac:dyDescent="0.25">
      <c r="A2744" s="62" t="s">
        <v>35</v>
      </c>
      <c r="B2744" s="62" t="s">
        <v>36</v>
      </c>
      <c r="C2744" s="62" t="s">
        <v>37</v>
      </c>
      <c r="D2744" s="62" t="s">
        <v>121</v>
      </c>
      <c r="E2744" s="62" t="s">
        <v>122</v>
      </c>
      <c r="F2744" s="62" t="s">
        <v>123</v>
      </c>
      <c r="G2744" s="62" t="s">
        <v>124</v>
      </c>
      <c r="H2744" s="62" t="s">
        <v>124</v>
      </c>
      <c r="I2744" s="62" t="s">
        <v>42</v>
      </c>
      <c r="J2744" s="62" t="s">
        <v>283</v>
      </c>
      <c r="K2744" s="62" t="s">
        <v>283</v>
      </c>
      <c r="L2744" s="62" t="s">
        <v>43</v>
      </c>
      <c r="M2744" s="62" t="s">
        <v>44</v>
      </c>
      <c r="N2744" s="62" t="s">
        <v>150</v>
      </c>
      <c r="O2744" s="62" t="s">
        <v>42</v>
      </c>
      <c r="P2744" s="62" t="s">
        <v>782</v>
      </c>
      <c r="Q2744" s="62" t="s">
        <v>783</v>
      </c>
      <c r="R2744" s="62" t="s">
        <v>1405</v>
      </c>
      <c r="S2744" s="61">
        <v>201312</v>
      </c>
      <c r="T2744" s="62" t="s">
        <v>52</v>
      </c>
      <c r="U2744" s="67">
        <v>148445.93</v>
      </c>
      <c r="V2744" s="60">
        <v>148445.93</v>
      </c>
      <c r="W2744" s="62" t="s">
        <v>340</v>
      </c>
      <c r="X2744" s="62" t="s">
        <v>460</v>
      </c>
      <c r="Y2744" s="62" t="s">
        <v>1152</v>
      </c>
      <c r="Z2744" s="62" t="s">
        <v>48</v>
      </c>
      <c r="AA2744" s="62" t="s">
        <v>315</v>
      </c>
      <c r="AB2744" s="62" t="s">
        <v>42</v>
      </c>
      <c r="AC2744" s="62" t="s">
        <v>1406</v>
      </c>
      <c r="AD2744" s="62" t="s">
        <v>146</v>
      </c>
    </row>
    <row r="2745" spans="1:30" x14ac:dyDescent="0.25">
      <c r="A2745" s="62" t="s">
        <v>35</v>
      </c>
      <c r="B2745" s="62" t="s">
        <v>36</v>
      </c>
      <c r="C2745" s="62" t="s">
        <v>37</v>
      </c>
      <c r="D2745" s="62" t="s">
        <v>121</v>
      </c>
      <c r="E2745" s="62" t="s">
        <v>215</v>
      </c>
      <c r="F2745" s="62" t="s">
        <v>216</v>
      </c>
      <c r="G2745" s="62" t="s">
        <v>124</v>
      </c>
      <c r="H2745" s="62" t="s">
        <v>124</v>
      </c>
      <c r="I2745" s="62" t="s">
        <v>42</v>
      </c>
      <c r="J2745" s="62" t="s">
        <v>237</v>
      </c>
      <c r="K2745" s="62" t="s">
        <v>237</v>
      </c>
      <c r="L2745" s="62" t="s">
        <v>43</v>
      </c>
      <c r="M2745" s="62" t="s">
        <v>44</v>
      </c>
      <c r="N2745" s="62" t="s">
        <v>150</v>
      </c>
      <c r="O2745" s="62" t="s">
        <v>42</v>
      </c>
      <c r="P2745" s="62" t="s">
        <v>424</v>
      </c>
      <c r="Q2745" s="62" t="s">
        <v>425</v>
      </c>
      <c r="R2745" s="62" t="s">
        <v>1407</v>
      </c>
      <c r="S2745" s="61">
        <v>201312</v>
      </c>
      <c r="T2745" s="62" t="s">
        <v>52</v>
      </c>
      <c r="U2745" s="67">
        <v>141150.29</v>
      </c>
      <c r="V2745" s="60">
        <v>141150.29</v>
      </c>
      <c r="W2745" s="62" t="s">
        <v>340</v>
      </c>
      <c r="X2745" s="62" t="s">
        <v>422</v>
      </c>
      <c r="Y2745" s="62" t="s">
        <v>1152</v>
      </c>
      <c r="Z2745" s="62" t="s">
        <v>48</v>
      </c>
      <c r="AA2745" s="62" t="s">
        <v>315</v>
      </c>
      <c r="AB2745" s="62" t="s">
        <v>42</v>
      </c>
      <c r="AC2745" s="62" t="s">
        <v>1408</v>
      </c>
      <c r="AD2745" s="62" t="s">
        <v>146</v>
      </c>
    </row>
    <row r="2746" spans="1:30" x14ac:dyDescent="0.25">
      <c r="A2746" s="62" t="s">
        <v>35</v>
      </c>
      <c r="B2746" s="62" t="s">
        <v>36</v>
      </c>
      <c r="C2746" s="62" t="s">
        <v>37</v>
      </c>
      <c r="D2746" s="62" t="s">
        <v>121</v>
      </c>
      <c r="E2746" s="62" t="s">
        <v>215</v>
      </c>
      <c r="F2746" s="62" t="s">
        <v>216</v>
      </c>
      <c r="G2746" s="62" t="s">
        <v>124</v>
      </c>
      <c r="H2746" s="62" t="s">
        <v>124</v>
      </c>
      <c r="I2746" s="62" t="s">
        <v>42</v>
      </c>
      <c r="J2746" s="62" t="s">
        <v>217</v>
      </c>
      <c r="K2746" s="62" t="s">
        <v>217</v>
      </c>
      <c r="L2746" s="62" t="s">
        <v>43</v>
      </c>
      <c r="M2746" s="62" t="s">
        <v>44</v>
      </c>
      <c r="N2746" s="62" t="s">
        <v>150</v>
      </c>
      <c r="O2746" s="62" t="s">
        <v>42</v>
      </c>
      <c r="P2746" s="62" t="s">
        <v>392</v>
      </c>
      <c r="Q2746" s="62" t="s">
        <v>393</v>
      </c>
      <c r="R2746" s="62" t="s">
        <v>1409</v>
      </c>
      <c r="S2746" s="61">
        <v>201312</v>
      </c>
      <c r="T2746" s="62" t="s">
        <v>52</v>
      </c>
      <c r="U2746" s="61">
        <v>167.18</v>
      </c>
      <c r="V2746" s="60">
        <v>167.18</v>
      </c>
      <c r="W2746" s="62" t="s">
        <v>340</v>
      </c>
      <c r="X2746" s="62" t="s">
        <v>384</v>
      </c>
      <c r="Y2746" s="62" t="s">
        <v>1152</v>
      </c>
      <c r="Z2746" s="62" t="s">
        <v>48</v>
      </c>
      <c r="AA2746" s="62" t="s">
        <v>315</v>
      </c>
      <c r="AB2746" s="62" t="s">
        <v>42</v>
      </c>
      <c r="AC2746" s="62" t="s">
        <v>1410</v>
      </c>
      <c r="AD2746" s="62" t="s">
        <v>146</v>
      </c>
    </row>
    <row r="2747" spans="1:30" x14ac:dyDescent="0.25">
      <c r="A2747" s="62" t="s">
        <v>35</v>
      </c>
      <c r="B2747" s="62" t="s">
        <v>36</v>
      </c>
      <c r="C2747" s="62" t="s">
        <v>37</v>
      </c>
      <c r="D2747" s="62" t="s">
        <v>121</v>
      </c>
      <c r="E2747" s="62" t="s">
        <v>215</v>
      </c>
      <c r="F2747" s="62" t="s">
        <v>216</v>
      </c>
      <c r="G2747" s="62" t="s">
        <v>124</v>
      </c>
      <c r="H2747" s="62" t="s">
        <v>124</v>
      </c>
      <c r="I2747" s="62" t="s">
        <v>42</v>
      </c>
      <c r="J2747" s="62" t="s">
        <v>261</v>
      </c>
      <c r="K2747" s="62" t="s">
        <v>261</v>
      </c>
      <c r="L2747" s="62" t="s">
        <v>43</v>
      </c>
      <c r="M2747" s="62" t="s">
        <v>44</v>
      </c>
      <c r="N2747" s="62" t="s">
        <v>150</v>
      </c>
      <c r="O2747" s="62" t="s">
        <v>42</v>
      </c>
      <c r="P2747" s="62" t="s">
        <v>392</v>
      </c>
      <c r="Q2747" s="62" t="s">
        <v>393</v>
      </c>
      <c r="R2747" s="62" t="s">
        <v>1409</v>
      </c>
      <c r="S2747" s="61">
        <v>201312</v>
      </c>
      <c r="T2747" s="62" t="s">
        <v>52</v>
      </c>
      <c r="U2747" s="61">
        <v>156.02000000000001</v>
      </c>
      <c r="V2747" s="60">
        <v>156.02000000000001</v>
      </c>
      <c r="W2747" s="62" t="s">
        <v>340</v>
      </c>
      <c r="X2747" s="62" t="s">
        <v>384</v>
      </c>
      <c r="Y2747" s="62" t="s">
        <v>1152</v>
      </c>
      <c r="Z2747" s="62" t="s">
        <v>48</v>
      </c>
      <c r="AA2747" s="62" t="s">
        <v>315</v>
      </c>
      <c r="AB2747" s="62" t="s">
        <v>42</v>
      </c>
      <c r="AC2747" s="62" t="s">
        <v>1410</v>
      </c>
      <c r="AD2747" s="62" t="s">
        <v>146</v>
      </c>
    </row>
    <row r="2748" spans="1:30" x14ac:dyDescent="0.25">
      <c r="A2748" s="62" t="s">
        <v>35</v>
      </c>
      <c r="B2748" s="62" t="s">
        <v>36</v>
      </c>
      <c r="C2748" s="62" t="s">
        <v>37</v>
      </c>
      <c r="D2748" s="62" t="s">
        <v>121</v>
      </c>
      <c r="E2748" s="62" t="s">
        <v>215</v>
      </c>
      <c r="F2748" s="62" t="s">
        <v>216</v>
      </c>
      <c r="G2748" s="62" t="s">
        <v>124</v>
      </c>
      <c r="H2748" s="62" t="s">
        <v>124</v>
      </c>
      <c r="I2748" s="62" t="s">
        <v>42</v>
      </c>
      <c r="J2748" s="62" t="s">
        <v>257</v>
      </c>
      <c r="K2748" s="62" t="s">
        <v>257</v>
      </c>
      <c r="L2748" s="62" t="s">
        <v>43</v>
      </c>
      <c r="M2748" s="62" t="s">
        <v>44</v>
      </c>
      <c r="N2748" s="62" t="s">
        <v>150</v>
      </c>
      <c r="O2748" s="62" t="s">
        <v>42</v>
      </c>
      <c r="P2748" s="62" t="s">
        <v>392</v>
      </c>
      <c r="Q2748" s="62" t="s">
        <v>393</v>
      </c>
      <c r="R2748" s="62" t="s">
        <v>1409</v>
      </c>
      <c r="S2748" s="61">
        <v>201312</v>
      </c>
      <c r="T2748" s="62" t="s">
        <v>52</v>
      </c>
      <c r="U2748" s="61">
        <v>156.03</v>
      </c>
      <c r="V2748" s="60">
        <v>156.03</v>
      </c>
      <c r="W2748" s="62" t="s">
        <v>340</v>
      </c>
      <c r="X2748" s="62" t="s">
        <v>384</v>
      </c>
      <c r="Y2748" s="62" t="s">
        <v>1152</v>
      </c>
      <c r="Z2748" s="62" t="s">
        <v>48</v>
      </c>
      <c r="AA2748" s="62" t="s">
        <v>315</v>
      </c>
      <c r="AB2748" s="62" t="s">
        <v>42</v>
      </c>
      <c r="AC2748" s="62" t="s">
        <v>1410</v>
      </c>
      <c r="AD2748" s="62" t="s">
        <v>146</v>
      </c>
    </row>
    <row r="2749" spans="1:30" x14ac:dyDescent="0.25">
      <c r="A2749" s="62" t="s">
        <v>35</v>
      </c>
      <c r="B2749" s="62" t="s">
        <v>36</v>
      </c>
      <c r="C2749" s="62" t="s">
        <v>37</v>
      </c>
      <c r="D2749" s="62" t="s">
        <v>121</v>
      </c>
      <c r="E2749" s="62" t="s">
        <v>215</v>
      </c>
      <c r="F2749" s="62" t="s">
        <v>216</v>
      </c>
      <c r="G2749" s="62" t="s">
        <v>124</v>
      </c>
      <c r="H2749" s="62" t="s">
        <v>124</v>
      </c>
      <c r="I2749" s="62" t="s">
        <v>42</v>
      </c>
      <c r="J2749" s="62" t="s">
        <v>437</v>
      </c>
      <c r="K2749" s="62" t="s">
        <v>437</v>
      </c>
      <c r="L2749" s="62" t="s">
        <v>43</v>
      </c>
      <c r="M2749" s="62" t="s">
        <v>44</v>
      </c>
      <c r="N2749" s="62" t="s">
        <v>150</v>
      </c>
      <c r="O2749" s="62" t="s">
        <v>42</v>
      </c>
      <c r="P2749" s="62" t="s">
        <v>392</v>
      </c>
      <c r="Q2749" s="62" t="s">
        <v>393</v>
      </c>
      <c r="R2749" s="62" t="s">
        <v>1409</v>
      </c>
      <c r="S2749" s="61">
        <v>201312</v>
      </c>
      <c r="T2749" s="62" t="s">
        <v>52</v>
      </c>
      <c r="U2749" s="61">
        <v>156.03</v>
      </c>
      <c r="V2749" s="60">
        <v>156.03</v>
      </c>
      <c r="W2749" s="62" t="s">
        <v>340</v>
      </c>
      <c r="X2749" s="62" t="s">
        <v>384</v>
      </c>
      <c r="Y2749" s="62" t="s">
        <v>1152</v>
      </c>
      <c r="Z2749" s="62" t="s">
        <v>48</v>
      </c>
      <c r="AA2749" s="62" t="s">
        <v>315</v>
      </c>
      <c r="AB2749" s="62" t="s">
        <v>42</v>
      </c>
      <c r="AC2749" s="62" t="s">
        <v>1410</v>
      </c>
      <c r="AD2749" s="62" t="s">
        <v>146</v>
      </c>
    </row>
    <row r="2750" spans="1:30" x14ac:dyDescent="0.25">
      <c r="A2750" s="62" t="s">
        <v>35</v>
      </c>
      <c r="B2750" s="62" t="s">
        <v>36</v>
      </c>
      <c r="C2750" s="62" t="s">
        <v>37</v>
      </c>
      <c r="D2750" s="62" t="s">
        <v>121</v>
      </c>
      <c r="E2750" s="62" t="s">
        <v>215</v>
      </c>
      <c r="F2750" s="62" t="s">
        <v>216</v>
      </c>
      <c r="G2750" s="62" t="s">
        <v>124</v>
      </c>
      <c r="H2750" s="62" t="s">
        <v>124</v>
      </c>
      <c r="I2750" s="62" t="s">
        <v>42</v>
      </c>
      <c r="J2750" s="62" t="s">
        <v>250</v>
      </c>
      <c r="K2750" s="62" t="s">
        <v>250</v>
      </c>
      <c r="L2750" s="62" t="s">
        <v>43</v>
      </c>
      <c r="M2750" s="62" t="s">
        <v>44</v>
      </c>
      <c r="N2750" s="62" t="s">
        <v>150</v>
      </c>
      <c r="O2750" s="62" t="s">
        <v>42</v>
      </c>
      <c r="P2750" s="62" t="s">
        <v>392</v>
      </c>
      <c r="Q2750" s="62" t="s">
        <v>393</v>
      </c>
      <c r="R2750" s="62" t="s">
        <v>1409</v>
      </c>
      <c r="S2750" s="61">
        <v>201312</v>
      </c>
      <c r="T2750" s="62" t="s">
        <v>52</v>
      </c>
      <c r="U2750" s="61">
        <v>156.03</v>
      </c>
      <c r="V2750" s="60">
        <v>156.03</v>
      </c>
      <c r="W2750" s="62" t="s">
        <v>340</v>
      </c>
      <c r="X2750" s="62" t="s">
        <v>384</v>
      </c>
      <c r="Y2750" s="62" t="s">
        <v>1152</v>
      </c>
      <c r="Z2750" s="62" t="s">
        <v>48</v>
      </c>
      <c r="AA2750" s="62" t="s">
        <v>315</v>
      </c>
      <c r="AB2750" s="62" t="s">
        <v>42</v>
      </c>
      <c r="AC2750" s="62" t="s">
        <v>1410</v>
      </c>
      <c r="AD2750" s="62" t="s">
        <v>146</v>
      </c>
    </row>
    <row r="2751" spans="1:30" x14ac:dyDescent="0.25">
      <c r="A2751" s="62" t="s">
        <v>35</v>
      </c>
      <c r="B2751" s="62" t="s">
        <v>36</v>
      </c>
      <c r="C2751" s="62" t="s">
        <v>37</v>
      </c>
      <c r="D2751" s="62" t="s">
        <v>121</v>
      </c>
      <c r="E2751" s="62" t="s">
        <v>215</v>
      </c>
      <c r="F2751" s="62" t="s">
        <v>216</v>
      </c>
      <c r="G2751" s="62" t="s">
        <v>124</v>
      </c>
      <c r="H2751" s="62" t="s">
        <v>124</v>
      </c>
      <c r="I2751" s="62" t="s">
        <v>42</v>
      </c>
      <c r="J2751" s="62" t="s">
        <v>237</v>
      </c>
      <c r="K2751" s="62" t="s">
        <v>237</v>
      </c>
      <c r="L2751" s="62" t="s">
        <v>43</v>
      </c>
      <c r="M2751" s="62" t="s">
        <v>44</v>
      </c>
      <c r="N2751" s="62" t="s">
        <v>150</v>
      </c>
      <c r="O2751" s="62" t="s">
        <v>42</v>
      </c>
      <c r="P2751" s="62" t="s">
        <v>392</v>
      </c>
      <c r="Q2751" s="62" t="s">
        <v>393</v>
      </c>
      <c r="R2751" s="62" t="s">
        <v>1409</v>
      </c>
      <c r="S2751" s="61">
        <v>201312</v>
      </c>
      <c r="T2751" s="62" t="s">
        <v>52</v>
      </c>
      <c r="U2751" s="61">
        <v>167.18</v>
      </c>
      <c r="V2751" s="60">
        <v>167.18</v>
      </c>
      <c r="W2751" s="62" t="s">
        <v>340</v>
      </c>
      <c r="X2751" s="62" t="s">
        <v>384</v>
      </c>
      <c r="Y2751" s="62" t="s">
        <v>1152</v>
      </c>
      <c r="Z2751" s="62" t="s">
        <v>48</v>
      </c>
      <c r="AA2751" s="62" t="s">
        <v>315</v>
      </c>
      <c r="AB2751" s="62" t="s">
        <v>42</v>
      </c>
      <c r="AC2751" s="62" t="s">
        <v>1410</v>
      </c>
      <c r="AD2751" s="62" t="s">
        <v>146</v>
      </c>
    </row>
    <row r="2752" spans="1:30" x14ac:dyDescent="0.25">
      <c r="A2752" s="62" t="s">
        <v>35</v>
      </c>
      <c r="B2752" s="62" t="s">
        <v>36</v>
      </c>
      <c r="C2752" s="62" t="s">
        <v>37</v>
      </c>
      <c r="D2752" s="62" t="s">
        <v>121</v>
      </c>
      <c r="E2752" s="62" t="s">
        <v>215</v>
      </c>
      <c r="F2752" s="62" t="s">
        <v>216</v>
      </c>
      <c r="G2752" s="62" t="s">
        <v>124</v>
      </c>
      <c r="H2752" s="62" t="s">
        <v>124</v>
      </c>
      <c r="I2752" s="62" t="s">
        <v>42</v>
      </c>
      <c r="J2752" s="62" t="s">
        <v>231</v>
      </c>
      <c r="K2752" s="62" t="s">
        <v>231</v>
      </c>
      <c r="L2752" s="62" t="s">
        <v>43</v>
      </c>
      <c r="M2752" s="62" t="s">
        <v>44</v>
      </c>
      <c r="N2752" s="62" t="s">
        <v>150</v>
      </c>
      <c r="O2752" s="62" t="s">
        <v>42</v>
      </c>
      <c r="P2752" s="62" t="s">
        <v>392</v>
      </c>
      <c r="Q2752" s="62" t="s">
        <v>393</v>
      </c>
      <c r="R2752" s="62" t="s">
        <v>1409</v>
      </c>
      <c r="S2752" s="61">
        <v>201312</v>
      </c>
      <c r="T2752" s="62" t="s">
        <v>52</v>
      </c>
      <c r="U2752" s="61">
        <v>156.03</v>
      </c>
      <c r="V2752" s="60">
        <v>156.03</v>
      </c>
      <c r="W2752" s="62" t="s">
        <v>340</v>
      </c>
      <c r="X2752" s="62" t="s">
        <v>384</v>
      </c>
      <c r="Y2752" s="62" t="s">
        <v>1152</v>
      </c>
      <c r="Z2752" s="62" t="s">
        <v>48</v>
      </c>
      <c r="AA2752" s="62" t="s">
        <v>315</v>
      </c>
      <c r="AB2752" s="62" t="s">
        <v>42</v>
      </c>
      <c r="AC2752" s="62" t="s">
        <v>1410</v>
      </c>
      <c r="AD2752" s="62" t="s">
        <v>146</v>
      </c>
    </row>
    <row r="2753" spans="1:30" x14ac:dyDescent="0.25">
      <c r="A2753" s="62" t="s">
        <v>35</v>
      </c>
      <c r="B2753" s="62" t="s">
        <v>36</v>
      </c>
      <c r="C2753" s="62" t="s">
        <v>37</v>
      </c>
      <c r="D2753" s="62" t="s">
        <v>121</v>
      </c>
      <c r="E2753" s="62" t="s">
        <v>215</v>
      </c>
      <c r="F2753" s="62" t="s">
        <v>216</v>
      </c>
      <c r="G2753" s="62" t="s">
        <v>124</v>
      </c>
      <c r="H2753" s="62" t="s">
        <v>124</v>
      </c>
      <c r="I2753" s="62" t="s">
        <v>42</v>
      </c>
      <c r="J2753" s="62" t="s">
        <v>268</v>
      </c>
      <c r="K2753" s="62" t="s">
        <v>268</v>
      </c>
      <c r="L2753" s="62" t="s">
        <v>43</v>
      </c>
      <c r="M2753" s="62" t="s">
        <v>44</v>
      </c>
      <c r="N2753" s="62" t="s">
        <v>126</v>
      </c>
      <c r="O2753" s="62" t="s">
        <v>219</v>
      </c>
      <c r="P2753" s="62" t="s">
        <v>667</v>
      </c>
      <c r="Q2753" s="62" t="s">
        <v>1411</v>
      </c>
      <c r="R2753" s="62" t="s">
        <v>1412</v>
      </c>
      <c r="S2753" s="61">
        <v>201312</v>
      </c>
      <c r="T2753" s="62" t="s">
        <v>52</v>
      </c>
      <c r="U2753" s="61">
        <v>0</v>
      </c>
      <c r="V2753" s="60">
        <v>113.58</v>
      </c>
      <c r="W2753" s="62" t="s">
        <v>1152</v>
      </c>
      <c r="X2753" s="62" t="s">
        <v>1152</v>
      </c>
      <c r="Y2753" s="62" t="s">
        <v>1152</v>
      </c>
      <c r="Z2753" s="62" t="s">
        <v>48</v>
      </c>
      <c r="AA2753" s="62" t="s">
        <v>144</v>
      </c>
      <c r="AB2753" s="62" t="s">
        <v>42</v>
      </c>
      <c r="AC2753" s="62" t="s">
        <v>1413</v>
      </c>
      <c r="AD2753" s="62" t="s">
        <v>146</v>
      </c>
    </row>
    <row r="2754" spans="1:30" x14ac:dyDescent="0.25">
      <c r="A2754" s="62" t="s">
        <v>35</v>
      </c>
      <c r="B2754" s="62" t="s">
        <v>36</v>
      </c>
      <c r="C2754" s="62" t="s">
        <v>37</v>
      </c>
      <c r="D2754" s="62" t="s">
        <v>121</v>
      </c>
      <c r="E2754" s="62" t="s">
        <v>215</v>
      </c>
      <c r="F2754" s="62" t="s">
        <v>216</v>
      </c>
      <c r="G2754" s="62" t="s">
        <v>124</v>
      </c>
      <c r="H2754" s="62" t="s">
        <v>124</v>
      </c>
      <c r="I2754" s="62" t="s">
        <v>42</v>
      </c>
      <c r="J2754" s="62" t="s">
        <v>261</v>
      </c>
      <c r="K2754" s="62" t="s">
        <v>261</v>
      </c>
      <c r="L2754" s="62" t="s">
        <v>43</v>
      </c>
      <c r="M2754" s="62" t="s">
        <v>44</v>
      </c>
      <c r="N2754" s="62" t="s">
        <v>150</v>
      </c>
      <c r="O2754" s="62" t="s">
        <v>42</v>
      </c>
      <c r="P2754" s="62" t="s">
        <v>446</v>
      </c>
      <c r="Q2754" s="62" t="s">
        <v>447</v>
      </c>
      <c r="R2754" s="62" t="s">
        <v>1414</v>
      </c>
      <c r="S2754" s="61">
        <v>201312</v>
      </c>
      <c r="T2754" s="62" t="s">
        <v>52</v>
      </c>
      <c r="U2754" s="67">
        <v>89148.65</v>
      </c>
      <c r="V2754" s="60">
        <v>89148.65</v>
      </c>
      <c r="W2754" s="62" t="s">
        <v>340</v>
      </c>
      <c r="X2754" s="62" t="s">
        <v>267</v>
      </c>
      <c r="Y2754" s="62" t="s">
        <v>1152</v>
      </c>
      <c r="Z2754" s="62" t="s">
        <v>48</v>
      </c>
      <c r="AA2754" s="62" t="s">
        <v>315</v>
      </c>
      <c r="AB2754" s="62" t="s">
        <v>42</v>
      </c>
      <c r="AC2754" s="62" t="s">
        <v>1413</v>
      </c>
      <c r="AD2754" s="62" t="s">
        <v>146</v>
      </c>
    </row>
    <row r="2755" spans="1:30" x14ac:dyDescent="0.25">
      <c r="A2755" s="62" t="s">
        <v>35</v>
      </c>
      <c r="B2755" s="62" t="s">
        <v>36</v>
      </c>
      <c r="C2755" s="62" t="s">
        <v>37</v>
      </c>
      <c r="D2755" s="62" t="s">
        <v>121</v>
      </c>
      <c r="E2755" s="62" t="s">
        <v>215</v>
      </c>
      <c r="F2755" s="62" t="s">
        <v>216</v>
      </c>
      <c r="G2755" s="62" t="s">
        <v>124</v>
      </c>
      <c r="H2755" s="62" t="s">
        <v>124</v>
      </c>
      <c r="I2755" s="62" t="s">
        <v>42</v>
      </c>
      <c r="J2755" s="62" t="s">
        <v>261</v>
      </c>
      <c r="K2755" s="62" t="s">
        <v>261</v>
      </c>
      <c r="L2755" s="62" t="s">
        <v>43</v>
      </c>
      <c r="M2755" s="62" t="s">
        <v>44</v>
      </c>
      <c r="N2755" s="62" t="s">
        <v>150</v>
      </c>
      <c r="O2755" s="62" t="s">
        <v>42</v>
      </c>
      <c r="P2755" s="62" t="s">
        <v>446</v>
      </c>
      <c r="Q2755" s="62" t="s">
        <v>447</v>
      </c>
      <c r="R2755" s="62" t="s">
        <v>1415</v>
      </c>
      <c r="S2755" s="61">
        <v>201312</v>
      </c>
      <c r="T2755" s="62" t="s">
        <v>52</v>
      </c>
      <c r="U2755" s="67">
        <v>88572.68</v>
      </c>
      <c r="V2755" s="60">
        <v>88572.68</v>
      </c>
      <c r="W2755" s="62" t="s">
        <v>340</v>
      </c>
      <c r="X2755" s="62" t="s">
        <v>267</v>
      </c>
      <c r="Y2755" s="62" t="s">
        <v>1152</v>
      </c>
      <c r="Z2755" s="62" t="s">
        <v>48</v>
      </c>
      <c r="AA2755" s="62" t="s">
        <v>315</v>
      </c>
      <c r="AB2755" s="62" t="s">
        <v>42</v>
      </c>
      <c r="AC2755" s="62" t="s">
        <v>1413</v>
      </c>
      <c r="AD2755" s="62" t="s">
        <v>146</v>
      </c>
    </row>
    <row r="2756" spans="1:30" x14ac:dyDescent="0.25">
      <c r="A2756" s="62" t="s">
        <v>35</v>
      </c>
      <c r="B2756" s="62" t="s">
        <v>36</v>
      </c>
      <c r="C2756" s="62" t="s">
        <v>37</v>
      </c>
      <c r="D2756" s="62" t="s">
        <v>121</v>
      </c>
      <c r="E2756" s="62" t="s">
        <v>215</v>
      </c>
      <c r="F2756" s="62" t="s">
        <v>216</v>
      </c>
      <c r="G2756" s="62" t="s">
        <v>124</v>
      </c>
      <c r="H2756" s="62" t="s">
        <v>124</v>
      </c>
      <c r="I2756" s="62" t="s">
        <v>42</v>
      </c>
      <c r="J2756" s="62" t="s">
        <v>437</v>
      </c>
      <c r="K2756" s="62" t="s">
        <v>437</v>
      </c>
      <c r="L2756" s="62" t="s">
        <v>43</v>
      </c>
      <c r="M2756" s="62" t="s">
        <v>44</v>
      </c>
      <c r="N2756" s="62" t="s">
        <v>150</v>
      </c>
      <c r="O2756" s="62" t="s">
        <v>42</v>
      </c>
      <c r="P2756" s="62" t="s">
        <v>446</v>
      </c>
      <c r="Q2756" s="62" t="s">
        <v>575</v>
      </c>
      <c r="R2756" s="62" t="s">
        <v>1416</v>
      </c>
      <c r="S2756" s="61">
        <v>201312</v>
      </c>
      <c r="T2756" s="62" t="s">
        <v>52</v>
      </c>
      <c r="U2756" s="67">
        <v>4999.18</v>
      </c>
      <c r="V2756" s="60">
        <v>4999.18</v>
      </c>
      <c r="W2756" s="62" t="s">
        <v>340</v>
      </c>
      <c r="X2756" s="62" t="s">
        <v>577</v>
      </c>
      <c r="Y2756" s="62" t="s">
        <v>1152</v>
      </c>
      <c r="Z2756" s="62" t="s">
        <v>48</v>
      </c>
      <c r="AA2756" s="62" t="s">
        <v>315</v>
      </c>
      <c r="AB2756" s="62" t="s">
        <v>42</v>
      </c>
      <c r="AC2756" s="62" t="s">
        <v>1413</v>
      </c>
      <c r="AD2756" s="62" t="s">
        <v>146</v>
      </c>
    </row>
    <row r="2757" spans="1:30" x14ac:dyDescent="0.25">
      <c r="A2757" s="62" t="s">
        <v>35</v>
      </c>
      <c r="B2757" s="62" t="s">
        <v>36</v>
      </c>
      <c r="C2757" s="62" t="s">
        <v>37</v>
      </c>
      <c r="D2757" s="62" t="s">
        <v>121</v>
      </c>
      <c r="E2757" s="62" t="s">
        <v>122</v>
      </c>
      <c r="F2757" s="62" t="s">
        <v>123</v>
      </c>
      <c r="G2757" s="62" t="s">
        <v>124</v>
      </c>
      <c r="H2757" s="62" t="s">
        <v>124</v>
      </c>
      <c r="I2757" s="62" t="s">
        <v>42</v>
      </c>
      <c r="J2757" s="62" t="s">
        <v>190</v>
      </c>
      <c r="K2757" s="62" t="s">
        <v>190</v>
      </c>
      <c r="L2757" s="62" t="s">
        <v>43</v>
      </c>
      <c r="M2757" s="62" t="s">
        <v>44</v>
      </c>
      <c r="N2757" s="62" t="s">
        <v>150</v>
      </c>
      <c r="O2757" s="62" t="s">
        <v>42</v>
      </c>
      <c r="P2757" s="62" t="s">
        <v>522</v>
      </c>
      <c r="Q2757" s="62" t="s">
        <v>539</v>
      </c>
      <c r="R2757" s="62" t="s">
        <v>1316</v>
      </c>
      <c r="S2757" s="61">
        <v>201312</v>
      </c>
      <c r="T2757" s="62" t="s">
        <v>52</v>
      </c>
      <c r="U2757" s="67">
        <v>50000</v>
      </c>
      <c r="V2757" s="60">
        <v>50000</v>
      </c>
      <c r="W2757" s="62" t="s">
        <v>340</v>
      </c>
      <c r="X2757" s="62" t="s">
        <v>177</v>
      </c>
      <c r="Y2757" s="62" t="s">
        <v>1152</v>
      </c>
      <c r="Z2757" s="62" t="s">
        <v>48</v>
      </c>
      <c r="AA2757" s="62" t="s">
        <v>315</v>
      </c>
      <c r="AB2757" s="62" t="s">
        <v>42</v>
      </c>
      <c r="AC2757" s="62" t="s">
        <v>1413</v>
      </c>
      <c r="AD2757" s="62" t="s">
        <v>146</v>
      </c>
    </row>
    <row r="2758" spans="1:30" x14ac:dyDescent="0.25">
      <c r="A2758" s="62" t="s">
        <v>35</v>
      </c>
      <c r="B2758" s="62" t="s">
        <v>36</v>
      </c>
      <c r="C2758" s="62" t="s">
        <v>37</v>
      </c>
      <c r="D2758" s="62" t="s">
        <v>121</v>
      </c>
      <c r="E2758" s="62" t="s">
        <v>122</v>
      </c>
      <c r="F2758" s="62" t="s">
        <v>123</v>
      </c>
      <c r="G2758" s="62" t="s">
        <v>124</v>
      </c>
      <c r="H2758" s="62" t="s">
        <v>124</v>
      </c>
      <c r="I2758" s="62" t="s">
        <v>42</v>
      </c>
      <c r="J2758" s="62" t="s">
        <v>532</v>
      </c>
      <c r="K2758" s="62" t="s">
        <v>532</v>
      </c>
      <c r="L2758" s="62" t="s">
        <v>43</v>
      </c>
      <c r="M2758" s="62" t="s">
        <v>44</v>
      </c>
      <c r="N2758" s="62" t="s">
        <v>150</v>
      </c>
      <c r="O2758" s="62" t="s">
        <v>42</v>
      </c>
      <c r="P2758" s="62" t="s">
        <v>522</v>
      </c>
      <c r="Q2758" s="62" t="s">
        <v>653</v>
      </c>
      <c r="R2758" s="62" t="s">
        <v>1316</v>
      </c>
      <c r="S2758" s="61">
        <v>201312</v>
      </c>
      <c r="T2758" s="62" t="s">
        <v>52</v>
      </c>
      <c r="U2758" s="67">
        <v>28831.919999999998</v>
      </c>
      <c r="V2758" s="60">
        <v>28831.919999999998</v>
      </c>
      <c r="W2758" s="62" t="s">
        <v>340</v>
      </c>
      <c r="X2758" s="62" t="s">
        <v>177</v>
      </c>
      <c r="Y2758" s="62" t="s">
        <v>1152</v>
      </c>
      <c r="Z2758" s="62" t="s">
        <v>48</v>
      </c>
      <c r="AA2758" s="62" t="s">
        <v>315</v>
      </c>
      <c r="AB2758" s="62" t="s">
        <v>42</v>
      </c>
      <c r="AC2758" s="62" t="s">
        <v>1413</v>
      </c>
      <c r="AD2758" s="62" t="s">
        <v>146</v>
      </c>
    </row>
    <row r="2759" spans="1:30" x14ac:dyDescent="0.25">
      <c r="A2759" s="62" t="s">
        <v>35</v>
      </c>
      <c r="B2759" s="62" t="s">
        <v>36</v>
      </c>
      <c r="C2759" s="62" t="s">
        <v>37</v>
      </c>
      <c r="D2759" s="62" t="s">
        <v>121</v>
      </c>
      <c r="E2759" s="62" t="s">
        <v>122</v>
      </c>
      <c r="F2759" s="62" t="s">
        <v>123</v>
      </c>
      <c r="G2759" s="62" t="s">
        <v>124</v>
      </c>
      <c r="H2759" s="62" t="s">
        <v>124</v>
      </c>
      <c r="I2759" s="62" t="s">
        <v>42</v>
      </c>
      <c r="J2759" s="62" t="s">
        <v>652</v>
      </c>
      <c r="K2759" s="62" t="s">
        <v>652</v>
      </c>
      <c r="L2759" s="62" t="s">
        <v>43</v>
      </c>
      <c r="M2759" s="62" t="s">
        <v>44</v>
      </c>
      <c r="N2759" s="62" t="s">
        <v>150</v>
      </c>
      <c r="O2759" s="62" t="s">
        <v>42</v>
      </c>
      <c r="P2759" s="62" t="s">
        <v>522</v>
      </c>
      <c r="Q2759" s="62" t="s">
        <v>732</v>
      </c>
      <c r="R2759" s="62" t="s">
        <v>1316</v>
      </c>
      <c r="S2759" s="61">
        <v>201312</v>
      </c>
      <c r="T2759" s="62" t="s">
        <v>52</v>
      </c>
      <c r="U2759" s="67">
        <v>8623.7999999999993</v>
      </c>
      <c r="V2759" s="60">
        <v>8623.7999999999993</v>
      </c>
      <c r="W2759" s="62" t="s">
        <v>340</v>
      </c>
      <c r="X2759" s="62" t="s">
        <v>177</v>
      </c>
      <c r="Y2759" s="62" t="s">
        <v>1152</v>
      </c>
      <c r="Z2759" s="62" t="s">
        <v>48</v>
      </c>
      <c r="AA2759" s="62" t="s">
        <v>315</v>
      </c>
      <c r="AB2759" s="62" t="s">
        <v>42</v>
      </c>
      <c r="AC2759" s="62" t="s">
        <v>1413</v>
      </c>
      <c r="AD2759" s="62" t="s">
        <v>146</v>
      </c>
    </row>
    <row r="2760" spans="1:30" x14ac:dyDescent="0.25">
      <c r="A2760" s="62" t="s">
        <v>35</v>
      </c>
      <c r="B2760" s="62" t="s">
        <v>36</v>
      </c>
      <c r="C2760" s="62" t="s">
        <v>37</v>
      </c>
      <c r="D2760" s="62" t="s">
        <v>121</v>
      </c>
      <c r="E2760" s="62" t="s">
        <v>122</v>
      </c>
      <c r="F2760" s="62" t="s">
        <v>123</v>
      </c>
      <c r="G2760" s="62" t="s">
        <v>124</v>
      </c>
      <c r="H2760" s="62" t="s">
        <v>124</v>
      </c>
      <c r="I2760" s="62" t="s">
        <v>42</v>
      </c>
      <c r="J2760" s="62" t="s">
        <v>182</v>
      </c>
      <c r="K2760" s="62" t="s">
        <v>182</v>
      </c>
      <c r="L2760" s="62" t="s">
        <v>43</v>
      </c>
      <c r="M2760" s="62" t="s">
        <v>44</v>
      </c>
      <c r="N2760" s="62" t="s">
        <v>150</v>
      </c>
      <c r="O2760" s="62" t="s">
        <v>42</v>
      </c>
      <c r="P2760" s="62" t="s">
        <v>522</v>
      </c>
      <c r="Q2760" s="62" t="s">
        <v>531</v>
      </c>
      <c r="R2760" s="62" t="s">
        <v>1316</v>
      </c>
      <c r="S2760" s="61">
        <v>201312</v>
      </c>
      <c r="T2760" s="62" t="s">
        <v>52</v>
      </c>
      <c r="U2760" s="67">
        <v>224043.13</v>
      </c>
      <c r="V2760" s="60">
        <v>224043.13</v>
      </c>
      <c r="W2760" s="62" t="s">
        <v>340</v>
      </c>
      <c r="X2760" s="62" t="s">
        <v>177</v>
      </c>
      <c r="Y2760" s="62" t="s">
        <v>1152</v>
      </c>
      <c r="Z2760" s="62" t="s">
        <v>48</v>
      </c>
      <c r="AA2760" s="62" t="s">
        <v>315</v>
      </c>
      <c r="AB2760" s="62" t="s">
        <v>42</v>
      </c>
      <c r="AC2760" s="62" t="s">
        <v>1413</v>
      </c>
      <c r="AD2760" s="62" t="s">
        <v>146</v>
      </c>
    </row>
    <row r="2761" spans="1:30" x14ac:dyDescent="0.25">
      <c r="A2761" s="62" t="s">
        <v>35</v>
      </c>
      <c r="B2761" s="62" t="s">
        <v>36</v>
      </c>
      <c r="C2761" s="62" t="s">
        <v>37</v>
      </c>
      <c r="D2761" s="62" t="s">
        <v>121</v>
      </c>
      <c r="E2761" s="62" t="s">
        <v>122</v>
      </c>
      <c r="F2761" s="62" t="s">
        <v>123</v>
      </c>
      <c r="G2761" s="62" t="s">
        <v>124</v>
      </c>
      <c r="H2761" s="62" t="s">
        <v>124</v>
      </c>
      <c r="I2761" s="62" t="s">
        <v>42</v>
      </c>
      <c r="J2761" s="62" t="s">
        <v>182</v>
      </c>
      <c r="K2761" s="62" t="s">
        <v>182</v>
      </c>
      <c r="L2761" s="62" t="s">
        <v>43</v>
      </c>
      <c r="M2761" s="62" t="s">
        <v>44</v>
      </c>
      <c r="N2761" s="62" t="s">
        <v>180</v>
      </c>
      <c r="O2761" s="62" t="s">
        <v>42</v>
      </c>
      <c r="P2761" s="62" t="s">
        <v>522</v>
      </c>
      <c r="Q2761" s="62" t="s">
        <v>530</v>
      </c>
      <c r="R2761" s="62" t="s">
        <v>1316</v>
      </c>
      <c r="S2761" s="61">
        <v>201312</v>
      </c>
      <c r="T2761" s="62" t="s">
        <v>52</v>
      </c>
      <c r="U2761" s="67">
        <v>402025.24</v>
      </c>
      <c r="V2761" s="60">
        <v>402025.24</v>
      </c>
      <c r="W2761" s="62" t="s">
        <v>340</v>
      </c>
      <c r="X2761" s="62" t="s">
        <v>177</v>
      </c>
      <c r="Y2761" s="62" t="s">
        <v>1152</v>
      </c>
      <c r="Z2761" s="62" t="s">
        <v>48</v>
      </c>
      <c r="AA2761" s="62" t="s">
        <v>315</v>
      </c>
      <c r="AB2761" s="62" t="s">
        <v>42</v>
      </c>
      <c r="AC2761" s="62" t="s">
        <v>1413</v>
      </c>
      <c r="AD2761" s="62" t="s">
        <v>146</v>
      </c>
    </row>
    <row r="2762" spans="1:30" x14ac:dyDescent="0.25">
      <c r="A2762" s="62" t="s">
        <v>35</v>
      </c>
      <c r="B2762" s="62" t="s">
        <v>36</v>
      </c>
      <c r="C2762" s="62" t="s">
        <v>37</v>
      </c>
      <c r="D2762" s="62" t="s">
        <v>121</v>
      </c>
      <c r="E2762" s="62" t="s">
        <v>122</v>
      </c>
      <c r="F2762" s="62" t="s">
        <v>123</v>
      </c>
      <c r="G2762" s="62" t="s">
        <v>124</v>
      </c>
      <c r="H2762" s="62" t="s">
        <v>124</v>
      </c>
      <c r="I2762" s="62" t="s">
        <v>42</v>
      </c>
      <c r="J2762" s="62" t="s">
        <v>174</v>
      </c>
      <c r="K2762" s="62" t="s">
        <v>174</v>
      </c>
      <c r="L2762" s="62" t="s">
        <v>43</v>
      </c>
      <c r="M2762" s="62" t="s">
        <v>44</v>
      </c>
      <c r="N2762" s="62" t="s">
        <v>150</v>
      </c>
      <c r="O2762" s="62" t="s">
        <v>42</v>
      </c>
      <c r="P2762" s="62" t="s">
        <v>522</v>
      </c>
      <c r="Q2762" s="62" t="s">
        <v>529</v>
      </c>
      <c r="R2762" s="62" t="s">
        <v>1316</v>
      </c>
      <c r="S2762" s="61">
        <v>201312</v>
      </c>
      <c r="T2762" s="62" t="s">
        <v>52</v>
      </c>
      <c r="U2762" s="67">
        <v>118450.63</v>
      </c>
      <c r="V2762" s="60">
        <v>118450.63</v>
      </c>
      <c r="W2762" s="62" t="s">
        <v>340</v>
      </c>
      <c r="X2762" s="62" t="s">
        <v>177</v>
      </c>
      <c r="Y2762" s="62" t="s">
        <v>1152</v>
      </c>
      <c r="Z2762" s="62" t="s">
        <v>48</v>
      </c>
      <c r="AA2762" s="62" t="s">
        <v>315</v>
      </c>
      <c r="AB2762" s="62" t="s">
        <v>42</v>
      </c>
      <c r="AC2762" s="62" t="s">
        <v>1413</v>
      </c>
      <c r="AD2762" s="62" t="s">
        <v>146</v>
      </c>
    </row>
    <row r="2763" spans="1:30" x14ac:dyDescent="0.25">
      <c r="A2763" s="62" t="s">
        <v>35</v>
      </c>
      <c r="B2763" s="62" t="s">
        <v>36</v>
      </c>
      <c r="C2763" s="62" t="s">
        <v>37</v>
      </c>
      <c r="D2763" s="62" t="s">
        <v>121</v>
      </c>
      <c r="E2763" s="62" t="s">
        <v>215</v>
      </c>
      <c r="F2763" s="62" t="s">
        <v>216</v>
      </c>
      <c r="G2763" s="62" t="s">
        <v>124</v>
      </c>
      <c r="H2763" s="62" t="s">
        <v>124</v>
      </c>
      <c r="I2763" s="62" t="s">
        <v>42</v>
      </c>
      <c r="J2763" s="62" t="s">
        <v>237</v>
      </c>
      <c r="K2763" s="62" t="s">
        <v>237</v>
      </c>
      <c r="L2763" s="62" t="s">
        <v>43</v>
      </c>
      <c r="M2763" s="62" t="s">
        <v>44</v>
      </c>
      <c r="N2763" s="62" t="s">
        <v>150</v>
      </c>
      <c r="O2763" s="62" t="s">
        <v>42</v>
      </c>
      <c r="P2763" s="62" t="s">
        <v>392</v>
      </c>
      <c r="Q2763" s="62" t="s">
        <v>393</v>
      </c>
      <c r="R2763" s="62" t="s">
        <v>1417</v>
      </c>
      <c r="S2763" s="61">
        <v>201312</v>
      </c>
      <c r="T2763" s="62" t="s">
        <v>52</v>
      </c>
      <c r="U2763" s="61">
        <v>273.06</v>
      </c>
      <c r="V2763" s="60">
        <v>273.06</v>
      </c>
      <c r="W2763" s="62" t="s">
        <v>340</v>
      </c>
      <c r="X2763" s="62" t="s">
        <v>384</v>
      </c>
      <c r="Y2763" s="62" t="s">
        <v>1152</v>
      </c>
      <c r="Z2763" s="62" t="s">
        <v>48</v>
      </c>
      <c r="AA2763" s="62" t="s">
        <v>315</v>
      </c>
      <c r="AB2763" s="62" t="s">
        <v>42</v>
      </c>
      <c r="AC2763" s="62" t="s">
        <v>1418</v>
      </c>
      <c r="AD2763" s="62" t="s">
        <v>146</v>
      </c>
    </row>
    <row r="2764" spans="1:30" x14ac:dyDescent="0.25">
      <c r="A2764" s="62" t="s">
        <v>35</v>
      </c>
      <c r="B2764" s="62" t="s">
        <v>36</v>
      </c>
      <c r="C2764" s="62" t="s">
        <v>37</v>
      </c>
      <c r="D2764" s="62" t="s">
        <v>121</v>
      </c>
      <c r="E2764" s="62" t="s">
        <v>215</v>
      </c>
      <c r="F2764" s="62" t="s">
        <v>216</v>
      </c>
      <c r="G2764" s="62" t="s">
        <v>124</v>
      </c>
      <c r="H2764" s="62" t="s">
        <v>124</v>
      </c>
      <c r="I2764" s="62" t="s">
        <v>42</v>
      </c>
      <c r="J2764" s="62" t="s">
        <v>231</v>
      </c>
      <c r="K2764" s="62" t="s">
        <v>231</v>
      </c>
      <c r="L2764" s="62" t="s">
        <v>43</v>
      </c>
      <c r="M2764" s="62" t="s">
        <v>44</v>
      </c>
      <c r="N2764" s="62" t="s">
        <v>150</v>
      </c>
      <c r="O2764" s="62" t="s">
        <v>42</v>
      </c>
      <c r="P2764" s="62" t="s">
        <v>392</v>
      </c>
      <c r="Q2764" s="62" t="s">
        <v>393</v>
      </c>
      <c r="R2764" s="62" t="s">
        <v>1417</v>
      </c>
      <c r="S2764" s="61">
        <v>201312</v>
      </c>
      <c r="T2764" s="62" t="s">
        <v>52</v>
      </c>
      <c r="U2764" s="61">
        <v>254.85</v>
      </c>
      <c r="V2764" s="60">
        <v>254.85</v>
      </c>
      <c r="W2764" s="62" t="s">
        <v>340</v>
      </c>
      <c r="X2764" s="62" t="s">
        <v>384</v>
      </c>
      <c r="Y2764" s="62" t="s">
        <v>1152</v>
      </c>
      <c r="Z2764" s="62" t="s">
        <v>48</v>
      </c>
      <c r="AA2764" s="62" t="s">
        <v>315</v>
      </c>
      <c r="AB2764" s="62" t="s">
        <v>42</v>
      </c>
      <c r="AC2764" s="62" t="s">
        <v>1418</v>
      </c>
      <c r="AD2764" s="62" t="s">
        <v>146</v>
      </c>
    </row>
    <row r="2765" spans="1:30" x14ac:dyDescent="0.25">
      <c r="A2765" s="62" t="s">
        <v>35</v>
      </c>
      <c r="B2765" s="62" t="s">
        <v>36</v>
      </c>
      <c r="C2765" s="62" t="s">
        <v>37</v>
      </c>
      <c r="D2765" s="62" t="s">
        <v>121</v>
      </c>
      <c r="E2765" s="62" t="s">
        <v>215</v>
      </c>
      <c r="F2765" s="62" t="s">
        <v>216</v>
      </c>
      <c r="G2765" s="62" t="s">
        <v>124</v>
      </c>
      <c r="H2765" s="62" t="s">
        <v>124</v>
      </c>
      <c r="I2765" s="62" t="s">
        <v>42</v>
      </c>
      <c r="J2765" s="62" t="s">
        <v>231</v>
      </c>
      <c r="K2765" s="62" t="s">
        <v>231</v>
      </c>
      <c r="L2765" s="62" t="s">
        <v>43</v>
      </c>
      <c r="M2765" s="62" t="s">
        <v>44</v>
      </c>
      <c r="N2765" s="62" t="s">
        <v>150</v>
      </c>
      <c r="O2765" s="62" t="s">
        <v>42</v>
      </c>
      <c r="P2765" s="62" t="s">
        <v>388</v>
      </c>
      <c r="Q2765" s="62" t="s">
        <v>417</v>
      </c>
      <c r="R2765" s="62" t="s">
        <v>1419</v>
      </c>
      <c r="S2765" s="61">
        <v>201312</v>
      </c>
      <c r="T2765" s="62" t="s">
        <v>52</v>
      </c>
      <c r="U2765" s="67">
        <v>8000</v>
      </c>
      <c r="V2765" s="60">
        <v>8000</v>
      </c>
      <c r="W2765" s="62" t="s">
        <v>340</v>
      </c>
      <c r="X2765" s="62" t="s">
        <v>236</v>
      </c>
      <c r="Y2765" s="62" t="s">
        <v>1152</v>
      </c>
      <c r="Z2765" s="62" t="s">
        <v>48</v>
      </c>
      <c r="AA2765" s="62" t="s">
        <v>315</v>
      </c>
      <c r="AB2765" s="62" t="s">
        <v>42</v>
      </c>
      <c r="AC2765" s="62" t="s">
        <v>1418</v>
      </c>
      <c r="AD2765" s="62" t="s">
        <v>146</v>
      </c>
    </row>
    <row r="2766" spans="1:30" x14ac:dyDescent="0.25">
      <c r="A2766" s="62" t="s">
        <v>35</v>
      </c>
      <c r="B2766" s="62" t="s">
        <v>36</v>
      </c>
      <c r="C2766" s="62" t="s">
        <v>37</v>
      </c>
      <c r="D2766" s="62" t="s">
        <v>121</v>
      </c>
      <c r="E2766" s="62" t="s">
        <v>122</v>
      </c>
      <c r="F2766" s="62" t="s">
        <v>123</v>
      </c>
      <c r="G2766" s="62" t="s">
        <v>124</v>
      </c>
      <c r="H2766" s="62" t="s">
        <v>124</v>
      </c>
      <c r="I2766" s="62" t="s">
        <v>42</v>
      </c>
      <c r="J2766" s="62" t="s">
        <v>156</v>
      </c>
      <c r="K2766" s="62" t="s">
        <v>156</v>
      </c>
      <c r="L2766" s="62" t="s">
        <v>43</v>
      </c>
      <c r="M2766" s="62" t="s">
        <v>44</v>
      </c>
      <c r="N2766" s="62" t="s">
        <v>160</v>
      </c>
      <c r="O2766" s="62" t="s">
        <v>42</v>
      </c>
      <c r="P2766" s="62" t="s">
        <v>510</v>
      </c>
      <c r="Q2766" s="62" t="s">
        <v>1420</v>
      </c>
      <c r="R2766" s="62" t="s">
        <v>1421</v>
      </c>
      <c r="S2766" s="61">
        <v>201312</v>
      </c>
      <c r="T2766" s="62" t="s">
        <v>52</v>
      </c>
      <c r="U2766" s="61">
        <v>0</v>
      </c>
      <c r="V2766" s="60">
        <v>22.75</v>
      </c>
      <c r="W2766" s="62" t="s">
        <v>1152</v>
      </c>
      <c r="X2766" s="62" t="s">
        <v>1152</v>
      </c>
      <c r="Y2766" s="62" t="s">
        <v>1152</v>
      </c>
      <c r="Z2766" s="62" t="s">
        <v>48</v>
      </c>
      <c r="AA2766" s="62" t="s">
        <v>168</v>
      </c>
      <c r="AB2766" s="62" t="s">
        <v>42</v>
      </c>
      <c r="AC2766" s="62" t="s">
        <v>1418</v>
      </c>
      <c r="AD2766" s="62" t="s">
        <v>146</v>
      </c>
    </row>
    <row r="2767" spans="1:30" x14ac:dyDescent="0.25">
      <c r="A2767" s="62" t="s">
        <v>35</v>
      </c>
      <c r="B2767" s="62" t="s">
        <v>36</v>
      </c>
      <c r="C2767" s="62" t="s">
        <v>37</v>
      </c>
      <c r="D2767" s="62" t="s">
        <v>121</v>
      </c>
      <c r="E2767" s="62" t="s">
        <v>122</v>
      </c>
      <c r="F2767" s="62" t="s">
        <v>123</v>
      </c>
      <c r="G2767" s="62" t="s">
        <v>124</v>
      </c>
      <c r="H2767" s="62" t="s">
        <v>124</v>
      </c>
      <c r="I2767" s="62" t="s">
        <v>42</v>
      </c>
      <c r="J2767" s="62" t="s">
        <v>156</v>
      </c>
      <c r="K2767" s="62" t="s">
        <v>156</v>
      </c>
      <c r="L2767" s="62" t="s">
        <v>43</v>
      </c>
      <c r="M2767" s="62" t="s">
        <v>44</v>
      </c>
      <c r="N2767" s="62" t="s">
        <v>160</v>
      </c>
      <c r="O2767" s="62" t="s">
        <v>42</v>
      </c>
      <c r="P2767" s="62" t="s">
        <v>510</v>
      </c>
      <c r="Q2767" s="62" t="s">
        <v>1422</v>
      </c>
      <c r="R2767" s="62" t="s">
        <v>1421</v>
      </c>
      <c r="S2767" s="61">
        <v>201312</v>
      </c>
      <c r="T2767" s="62" t="s">
        <v>52</v>
      </c>
      <c r="U2767" s="61">
        <v>0</v>
      </c>
      <c r="V2767" s="60">
        <v>24</v>
      </c>
      <c r="W2767" s="62" t="s">
        <v>1152</v>
      </c>
      <c r="X2767" s="62" t="s">
        <v>1152</v>
      </c>
      <c r="Y2767" s="62" t="s">
        <v>1152</v>
      </c>
      <c r="Z2767" s="62" t="s">
        <v>48</v>
      </c>
      <c r="AA2767" s="62" t="s">
        <v>168</v>
      </c>
      <c r="AB2767" s="62" t="s">
        <v>42</v>
      </c>
      <c r="AC2767" s="62" t="s">
        <v>1418</v>
      </c>
      <c r="AD2767" s="62" t="s">
        <v>146</v>
      </c>
    </row>
    <row r="2768" spans="1:30" x14ac:dyDescent="0.25">
      <c r="A2768" s="62" t="s">
        <v>35</v>
      </c>
      <c r="B2768" s="62" t="s">
        <v>36</v>
      </c>
      <c r="C2768" s="62" t="s">
        <v>37</v>
      </c>
      <c r="D2768" s="62" t="s">
        <v>121</v>
      </c>
      <c r="E2768" s="62" t="s">
        <v>122</v>
      </c>
      <c r="F2768" s="62" t="s">
        <v>123</v>
      </c>
      <c r="G2768" s="62" t="s">
        <v>124</v>
      </c>
      <c r="H2768" s="62" t="s">
        <v>124</v>
      </c>
      <c r="I2768" s="62" t="s">
        <v>42</v>
      </c>
      <c r="J2768" s="62" t="s">
        <v>156</v>
      </c>
      <c r="K2768" s="62" t="s">
        <v>156</v>
      </c>
      <c r="L2768" s="62" t="s">
        <v>43</v>
      </c>
      <c r="M2768" s="62" t="s">
        <v>44</v>
      </c>
      <c r="N2768" s="62" t="s">
        <v>160</v>
      </c>
      <c r="O2768" s="62" t="s">
        <v>42</v>
      </c>
      <c r="P2768" s="62" t="s">
        <v>510</v>
      </c>
      <c r="Q2768" s="62" t="s">
        <v>1423</v>
      </c>
      <c r="R2768" s="62" t="s">
        <v>1421</v>
      </c>
      <c r="S2768" s="61">
        <v>201312</v>
      </c>
      <c r="T2768" s="62" t="s">
        <v>52</v>
      </c>
      <c r="U2768" s="61">
        <v>0</v>
      </c>
      <c r="V2768" s="60">
        <v>16.239999999999998</v>
      </c>
      <c r="W2768" s="62" t="s">
        <v>1152</v>
      </c>
      <c r="X2768" s="62" t="s">
        <v>1152</v>
      </c>
      <c r="Y2768" s="62" t="s">
        <v>1152</v>
      </c>
      <c r="Z2768" s="62" t="s">
        <v>48</v>
      </c>
      <c r="AA2768" s="62" t="s">
        <v>168</v>
      </c>
      <c r="AB2768" s="62" t="s">
        <v>42</v>
      </c>
      <c r="AC2768" s="62" t="s">
        <v>1418</v>
      </c>
      <c r="AD2768" s="62" t="s">
        <v>146</v>
      </c>
    </row>
    <row r="2769" spans="1:30" x14ac:dyDescent="0.25">
      <c r="A2769" s="62" t="s">
        <v>35</v>
      </c>
      <c r="B2769" s="62" t="s">
        <v>36</v>
      </c>
      <c r="C2769" s="62" t="s">
        <v>37</v>
      </c>
      <c r="D2769" s="62" t="s">
        <v>121</v>
      </c>
      <c r="E2769" s="62" t="s">
        <v>122</v>
      </c>
      <c r="F2769" s="62" t="s">
        <v>123</v>
      </c>
      <c r="G2769" s="62" t="s">
        <v>124</v>
      </c>
      <c r="H2769" s="62" t="s">
        <v>124</v>
      </c>
      <c r="I2769" s="62" t="s">
        <v>42</v>
      </c>
      <c r="J2769" s="62" t="s">
        <v>156</v>
      </c>
      <c r="K2769" s="62" t="s">
        <v>156</v>
      </c>
      <c r="L2769" s="62" t="s">
        <v>43</v>
      </c>
      <c r="M2769" s="62" t="s">
        <v>44</v>
      </c>
      <c r="N2769" s="62" t="s">
        <v>160</v>
      </c>
      <c r="O2769" s="62" t="s">
        <v>42</v>
      </c>
      <c r="P2769" s="62" t="s">
        <v>510</v>
      </c>
      <c r="Q2769" s="62" t="s">
        <v>1424</v>
      </c>
      <c r="R2769" s="62" t="s">
        <v>1421</v>
      </c>
      <c r="S2769" s="61">
        <v>201312</v>
      </c>
      <c r="T2769" s="62" t="s">
        <v>52</v>
      </c>
      <c r="U2769" s="61">
        <v>0</v>
      </c>
      <c r="V2769" s="60">
        <v>19.829999999999998</v>
      </c>
      <c r="W2769" s="62" t="s">
        <v>1152</v>
      </c>
      <c r="X2769" s="62" t="s">
        <v>1152</v>
      </c>
      <c r="Y2769" s="62" t="s">
        <v>1152</v>
      </c>
      <c r="Z2769" s="62" t="s">
        <v>48</v>
      </c>
      <c r="AA2769" s="62" t="s">
        <v>168</v>
      </c>
      <c r="AB2769" s="62" t="s">
        <v>42</v>
      </c>
      <c r="AC2769" s="62" t="s">
        <v>1418</v>
      </c>
      <c r="AD2769" s="62" t="s">
        <v>146</v>
      </c>
    </row>
    <row r="2770" spans="1:30" x14ac:dyDescent="0.25">
      <c r="A2770" s="62" t="s">
        <v>35</v>
      </c>
      <c r="B2770" s="62" t="s">
        <v>36</v>
      </c>
      <c r="C2770" s="62" t="s">
        <v>37</v>
      </c>
      <c r="D2770" s="62" t="s">
        <v>121</v>
      </c>
      <c r="E2770" s="62" t="s">
        <v>122</v>
      </c>
      <c r="F2770" s="62" t="s">
        <v>123</v>
      </c>
      <c r="G2770" s="62" t="s">
        <v>124</v>
      </c>
      <c r="H2770" s="62" t="s">
        <v>124</v>
      </c>
      <c r="I2770" s="62" t="s">
        <v>42</v>
      </c>
      <c r="J2770" s="62" t="s">
        <v>156</v>
      </c>
      <c r="K2770" s="62" t="s">
        <v>156</v>
      </c>
      <c r="L2770" s="62" t="s">
        <v>43</v>
      </c>
      <c r="M2770" s="62" t="s">
        <v>44</v>
      </c>
      <c r="N2770" s="62" t="s">
        <v>160</v>
      </c>
      <c r="O2770" s="62" t="s">
        <v>42</v>
      </c>
      <c r="P2770" s="62" t="s">
        <v>510</v>
      </c>
      <c r="Q2770" s="62" t="s">
        <v>882</v>
      </c>
      <c r="R2770" s="62" t="s">
        <v>1421</v>
      </c>
      <c r="S2770" s="61">
        <v>201312</v>
      </c>
      <c r="T2770" s="62" t="s">
        <v>52</v>
      </c>
      <c r="U2770" s="61">
        <v>0</v>
      </c>
      <c r="V2770" s="60">
        <v>7.43</v>
      </c>
      <c r="W2770" s="62" t="s">
        <v>1152</v>
      </c>
      <c r="X2770" s="62" t="s">
        <v>1152</v>
      </c>
      <c r="Y2770" s="62" t="s">
        <v>1152</v>
      </c>
      <c r="Z2770" s="62" t="s">
        <v>48</v>
      </c>
      <c r="AA2770" s="62" t="s">
        <v>168</v>
      </c>
      <c r="AB2770" s="62" t="s">
        <v>42</v>
      </c>
      <c r="AC2770" s="62" t="s">
        <v>1418</v>
      </c>
      <c r="AD2770" s="62" t="s">
        <v>146</v>
      </c>
    </row>
    <row r="2771" spans="1:30" x14ac:dyDescent="0.25">
      <c r="A2771" s="62" t="s">
        <v>35</v>
      </c>
      <c r="B2771" s="62" t="s">
        <v>36</v>
      </c>
      <c r="C2771" s="62" t="s">
        <v>37</v>
      </c>
      <c r="D2771" s="62" t="s">
        <v>121</v>
      </c>
      <c r="E2771" s="62" t="s">
        <v>122</v>
      </c>
      <c r="F2771" s="62" t="s">
        <v>123</v>
      </c>
      <c r="G2771" s="62" t="s">
        <v>124</v>
      </c>
      <c r="H2771" s="62" t="s">
        <v>124</v>
      </c>
      <c r="I2771" s="62" t="s">
        <v>42</v>
      </c>
      <c r="J2771" s="62" t="s">
        <v>156</v>
      </c>
      <c r="K2771" s="62" t="s">
        <v>156</v>
      </c>
      <c r="L2771" s="62" t="s">
        <v>43</v>
      </c>
      <c r="M2771" s="62" t="s">
        <v>44</v>
      </c>
      <c r="N2771" s="62" t="s">
        <v>160</v>
      </c>
      <c r="O2771" s="62" t="s">
        <v>42</v>
      </c>
      <c r="P2771" s="62" t="s">
        <v>510</v>
      </c>
      <c r="Q2771" s="62" t="s">
        <v>1425</v>
      </c>
      <c r="R2771" s="62" t="s">
        <v>1421</v>
      </c>
      <c r="S2771" s="61">
        <v>201312</v>
      </c>
      <c r="T2771" s="62" t="s">
        <v>52</v>
      </c>
      <c r="U2771" s="61">
        <v>0</v>
      </c>
      <c r="V2771" s="60">
        <v>17.600000000000001</v>
      </c>
      <c r="W2771" s="62" t="s">
        <v>1152</v>
      </c>
      <c r="X2771" s="62" t="s">
        <v>1152</v>
      </c>
      <c r="Y2771" s="62" t="s">
        <v>1152</v>
      </c>
      <c r="Z2771" s="62" t="s">
        <v>48</v>
      </c>
      <c r="AA2771" s="62" t="s">
        <v>168</v>
      </c>
      <c r="AB2771" s="62" t="s">
        <v>42</v>
      </c>
      <c r="AC2771" s="62" t="s">
        <v>1418</v>
      </c>
      <c r="AD2771" s="62" t="s">
        <v>146</v>
      </c>
    </row>
    <row r="2772" spans="1:30" x14ac:dyDescent="0.25">
      <c r="A2772" s="62" t="s">
        <v>35</v>
      </c>
      <c r="B2772" s="62" t="s">
        <v>36</v>
      </c>
      <c r="C2772" s="62" t="s">
        <v>37</v>
      </c>
      <c r="D2772" s="62" t="s">
        <v>121</v>
      </c>
      <c r="E2772" s="62" t="s">
        <v>122</v>
      </c>
      <c r="F2772" s="62" t="s">
        <v>123</v>
      </c>
      <c r="G2772" s="62" t="s">
        <v>124</v>
      </c>
      <c r="H2772" s="62" t="s">
        <v>124</v>
      </c>
      <c r="I2772" s="62" t="s">
        <v>42</v>
      </c>
      <c r="J2772" s="62" t="s">
        <v>156</v>
      </c>
      <c r="K2772" s="62" t="s">
        <v>156</v>
      </c>
      <c r="L2772" s="62" t="s">
        <v>43</v>
      </c>
      <c r="M2772" s="62" t="s">
        <v>44</v>
      </c>
      <c r="N2772" s="62" t="s">
        <v>160</v>
      </c>
      <c r="O2772" s="62" t="s">
        <v>42</v>
      </c>
      <c r="P2772" s="62" t="s">
        <v>510</v>
      </c>
      <c r="Q2772" s="62" t="s">
        <v>1426</v>
      </c>
      <c r="R2772" s="62" t="s">
        <v>1421</v>
      </c>
      <c r="S2772" s="61">
        <v>201312</v>
      </c>
      <c r="T2772" s="62" t="s">
        <v>52</v>
      </c>
      <c r="U2772" s="61">
        <v>0</v>
      </c>
      <c r="V2772" s="60">
        <v>4</v>
      </c>
      <c r="W2772" s="62" t="s">
        <v>1152</v>
      </c>
      <c r="X2772" s="62" t="s">
        <v>1152</v>
      </c>
      <c r="Y2772" s="62" t="s">
        <v>1152</v>
      </c>
      <c r="Z2772" s="62" t="s">
        <v>48</v>
      </c>
      <c r="AA2772" s="62" t="s">
        <v>168</v>
      </c>
      <c r="AB2772" s="62" t="s">
        <v>42</v>
      </c>
      <c r="AC2772" s="62" t="s">
        <v>1418</v>
      </c>
      <c r="AD2772" s="62" t="s">
        <v>146</v>
      </c>
    </row>
    <row r="2773" spans="1:30" x14ac:dyDescent="0.25">
      <c r="A2773" s="62" t="s">
        <v>35</v>
      </c>
      <c r="B2773" s="62" t="s">
        <v>36</v>
      </c>
      <c r="C2773" s="62" t="s">
        <v>37</v>
      </c>
      <c r="D2773" s="62" t="s">
        <v>121</v>
      </c>
      <c r="E2773" s="62" t="s">
        <v>122</v>
      </c>
      <c r="F2773" s="62" t="s">
        <v>123</v>
      </c>
      <c r="G2773" s="62" t="s">
        <v>124</v>
      </c>
      <c r="H2773" s="62" t="s">
        <v>124</v>
      </c>
      <c r="I2773" s="62" t="s">
        <v>42</v>
      </c>
      <c r="J2773" s="62" t="s">
        <v>156</v>
      </c>
      <c r="K2773" s="62" t="s">
        <v>156</v>
      </c>
      <c r="L2773" s="62" t="s">
        <v>43</v>
      </c>
      <c r="M2773" s="62" t="s">
        <v>44</v>
      </c>
      <c r="N2773" s="62" t="s">
        <v>126</v>
      </c>
      <c r="O2773" s="62" t="s">
        <v>42</v>
      </c>
      <c r="P2773" s="62" t="s">
        <v>510</v>
      </c>
      <c r="Q2773" s="62" t="s">
        <v>1427</v>
      </c>
      <c r="R2773" s="62" t="s">
        <v>1421</v>
      </c>
      <c r="S2773" s="61">
        <v>201312</v>
      </c>
      <c r="T2773" s="62" t="s">
        <v>52</v>
      </c>
      <c r="U2773" s="61">
        <v>0</v>
      </c>
      <c r="V2773" s="60">
        <v>170.9</v>
      </c>
      <c r="W2773" s="62" t="s">
        <v>1152</v>
      </c>
      <c r="X2773" s="62" t="s">
        <v>1152</v>
      </c>
      <c r="Y2773" s="62" t="s">
        <v>1152</v>
      </c>
      <c r="Z2773" s="62" t="s">
        <v>48</v>
      </c>
      <c r="AA2773" s="62" t="s">
        <v>168</v>
      </c>
      <c r="AB2773" s="62" t="s">
        <v>42</v>
      </c>
      <c r="AC2773" s="62" t="s">
        <v>1418</v>
      </c>
      <c r="AD2773" s="62" t="s">
        <v>146</v>
      </c>
    </row>
    <row r="2774" spans="1:30" x14ac:dyDescent="0.25">
      <c r="A2774" s="62" t="s">
        <v>35</v>
      </c>
      <c r="B2774" s="62" t="s">
        <v>36</v>
      </c>
      <c r="C2774" s="62" t="s">
        <v>37</v>
      </c>
      <c r="D2774" s="62" t="s">
        <v>121</v>
      </c>
      <c r="E2774" s="62" t="s">
        <v>122</v>
      </c>
      <c r="F2774" s="62" t="s">
        <v>123</v>
      </c>
      <c r="G2774" s="62" t="s">
        <v>124</v>
      </c>
      <c r="H2774" s="62" t="s">
        <v>124</v>
      </c>
      <c r="I2774" s="62" t="s">
        <v>42</v>
      </c>
      <c r="J2774" s="62" t="s">
        <v>156</v>
      </c>
      <c r="K2774" s="62" t="s">
        <v>156</v>
      </c>
      <c r="L2774" s="62" t="s">
        <v>43</v>
      </c>
      <c r="M2774" s="62" t="s">
        <v>44</v>
      </c>
      <c r="N2774" s="62" t="s">
        <v>126</v>
      </c>
      <c r="O2774" s="62" t="s">
        <v>42</v>
      </c>
      <c r="P2774" s="62" t="s">
        <v>510</v>
      </c>
      <c r="Q2774" s="62" t="s">
        <v>1428</v>
      </c>
      <c r="R2774" s="62" t="s">
        <v>1421</v>
      </c>
      <c r="S2774" s="61">
        <v>201312</v>
      </c>
      <c r="T2774" s="62" t="s">
        <v>52</v>
      </c>
      <c r="U2774" s="61">
        <v>0</v>
      </c>
      <c r="V2774" s="60">
        <v>175.9</v>
      </c>
      <c r="W2774" s="62" t="s">
        <v>1152</v>
      </c>
      <c r="X2774" s="62" t="s">
        <v>1152</v>
      </c>
      <c r="Y2774" s="62" t="s">
        <v>1152</v>
      </c>
      <c r="Z2774" s="62" t="s">
        <v>48</v>
      </c>
      <c r="AA2774" s="62" t="s">
        <v>168</v>
      </c>
      <c r="AB2774" s="62" t="s">
        <v>42</v>
      </c>
      <c r="AC2774" s="62" t="s">
        <v>1418</v>
      </c>
      <c r="AD2774" s="62" t="s">
        <v>146</v>
      </c>
    </row>
    <row r="2775" spans="1:30" x14ac:dyDescent="0.25">
      <c r="A2775" s="62" t="s">
        <v>35</v>
      </c>
      <c r="B2775" s="62" t="s">
        <v>36</v>
      </c>
      <c r="C2775" s="62" t="s">
        <v>37</v>
      </c>
      <c r="D2775" s="62" t="s">
        <v>121</v>
      </c>
      <c r="E2775" s="62" t="s">
        <v>122</v>
      </c>
      <c r="F2775" s="62" t="s">
        <v>123</v>
      </c>
      <c r="G2775" s="62" t="s">
        <v>124</v>
      </c>
      <c r="H2775" s="62" t="s">
        <v>124</v>
      </c>
      <c r="I2775" s="62" t="s">
        <v>42</v>
      </c>
      <c r="J2775" s="62" t="s">
        <v>156</v>
      </c>
      <c r="K2775" s="62" t="s">
        <v>156</v>
      </c>
      <c r="L2775" s="62" t="s">
        <v>43</v>
      </c>
      <c r="M2775" s="62" t="s">
        <v>44</v>
      </c>
      <c r="N2775" s="62" t="s">
        <v>126</v>
      </c>
      <c r="O2775" s="62" t="s">
        <v>42</v>
      </c>
      <c r="P2775" s="62" t="s">
        <v>510</v>
      </c>
      <c r="Q2775" s="62" t="s">
        <v>1429</v>
      </c>
      <c r="R2775" s="62" t="s">
        <v>1421</v>
      </c>
      <c r="S2775" s="61">
        <v>201312</v>
      </c>
      <c r="T2775" s="62" t="s">
        <v>52</v>
      </c>
      <c r="U2775" s="61">
        <v>0</v>
      </c>
      <c r="V2775" s="60">
        <v>245.64</v>
      </c>
      <c r="W2775" s="62" t="s">
        <v>1152</v>
      </c>
      <c r="X2775" s="62" t="s">
        <v>1152</v>
      </c>
      <c r="Y2775" s="62" t="s">
        <v>1152</v>
      </c>
      <c r="Z2775" s="62" t="s">
        <v>48</v>
      </c>
      <c r="AA2775" s="62" t="s">
        <v>168</v>
      </c>
      <c r="AB2775" s="62" t="s">
        <v>42</v>
      </c>
      <c r="AC2775" s="62" t="s">
        <v>1418</v>
      </c>
      <c r="AD2775" s="62" t="s">
        <v>146</v>
      </c>
    </row>
    <row r="2776" spans="1:30" x14ac:dyDescent="0.25">
      <c r="A2776" s="62" t="s">
        <v>35</v>
      </c>
      <c r="B2776" s="62" t="s">
        <v>36</v>
      </c>
      <c r="C2776" s="62" t="s">
        <v>37</v>
      </c>
      <c r="D2776" s="62" t="s">
        <v>121</v>
      </c>
      <c r="E2776" s="62" t="s">
        <v>122</v>
      </c>
      <c r="F2776" s="62" t="s">
        <v>123</v>
      </c>
      <c r="G2776" s="62" t="s">
        <v>124</v>
      </c>
      <c r="H2776" s="62" t="s">
        <v>124</v>
      </c>
      <c r="I2776" s="62" t="s">
        <v>42</v>
      </c>
      <c r="J2776" s="62" t="s">
        <v>156</v>
      </c>
      <c r="K2776" s="62" t="s">
        <v>156</v>
      </c>
      <c r="L2776" s="62" t="s">
        <v>43</v>
      </c>
      <c r="M2776" s="62" t="s">
        <v>44</v>
      </c>
      <c r="N2776" s="62" t="s">
        <v>126</v>
      </c>
      <c r="O2776" s="62" t="s">
        <v>42</v>
      </c>
      <c r="P2776" s="62" t="s">
        <v>510</v>
      </c>
      <c r="Q2776" s="62" t="s">
        <v>1429</v>
      </c>
      <c r="R2776" s="62" t="s">
        <v>1421</v>
      </c>
      <c r="S2776" s="61">
        <v>201312</v>
      </c>
      <c r="T2776" s="62" t="s">
        <v>52</v>
      </c>
      <c r="U2776" s="61">
        <v>0</v>
      </c>
      <c r="V2776" s="60">
        <v>245.64</v>
      </c>
      <c r="W2776" s="62" t="s">
        <v>1152</v>
      </c>
      <c r="X2776" s="62" t="s">
        <v>1152</v>
      </c>
      <c r="Y2776" s="62" t="s">
        <v>1152</v>
      </c>
      <c r="Z2776" s="62" t="s">
        <v>48</v>
      </c>
      <c r="AA2776" s="62" t="s">
        <v>168</v>
      </c>
      <c r="AB2776" s="62" t="s">
        <v>42</v>
      </c>
      <c r="AC2776" s="62" t="s">
        <v>1418</v>
      </c>
      <c r="AD2776" s="62" t="s">
        <v>146</v>
      </c>
    </row>
    <row r="2777" spans="1:30" x14ac:dyDescent="0.25">
      <c r="A2777" s="62" t="s">
        <v>35</v>
      </c>
      <c r="B2777" s="62" t="s">
        <v>36</v>
      </c>
      <c r="C2777" s="62" t="s">
        <v>37</v>
      </c>
      <c r="D2777" s="62" t="s">
        <v>121</v>
      </c>
      <c r="E2777" s="62" t="s">
        <v>122</v>
      </c>
      <c r="F2777" s="62" t="s">
        <v>123</v>
      </c>
      <c r="G2777" s="62" t="s">
        <v>124</v>
      </c>
      <c r="H2777" s="62" t="s">
        <v>124</v>
      </c>
      <c r="I2777" s="62" t="s">
        <v>42</v>
      </c>
      <c r="J2777" s="62" t="s">
        <v>156</v>
      </c>
      <c r="K2777" s="62" t="s">
        <v>156</v>
      </c>
      <c r="L2777" s="62" t="s">
        <v>43</v>
      </c>
      <c r="M2777" s="62" t="s">
        <v>44</v>
      </c>
      <c r="N2777" s="62" t="s">
        <v>126</v>
      </c>
      <c r="O2777" s="62" t="s">
        <v>42</v>
      </c>
      <c r="P2777" s="62" t="s">
        <v>510</v>
      </c>
      <c r="Q2777" s="62" t="s">
        <v>1429</v>
      </c>
      <c r="R2777" s="62" t="s">
        <v>1421</v>
      </c>
      <c r="S2777" s="61">
        <v>201312</v>
      </c>
      <c r="T2777" s="62" t="s">
        <v>52</v>
      </c>
      <c r="U2777" s="61">
        <v>0</v>
      </c>
      <c r="V2777" s="60">
        <v>245.64</v>
      </c>
      <c r="W2777" s="62" t="s">
        <v>1152</v>
      </c>
      <c r="X2777" s="62" t="s">
        <v>1152</v>
      </c>
      <c r="Y2777" s="62" t="s">
        <v>1152</v>
      </c>
      <c r="Z2777" s="62" t="s">
        <v>48</v>
      </c>
      <c r="AA2777" s="62" t="s">
        <v>168</v>
      </c>
      <c r="AB2777" s="62" t="s">
        <v>42</v>
      </c>
      <c r="AC2777" s="62" t="s">
        <v>1418</v>
      </c>
      <c r="AD2777" s="62" t="s">
        <v>146</v>
      </c>
    </row>
    <row r="2778" spans="1:30" x14ac:dyDescent="0.25">
      <c r="A2778" s="62" t="s">
        <v>35</v>
      </c>
      <c r="B2778" s="62" t="s">
        <v>36</v>
      </c>
      <c r="C2778" s="62" t="s">
        <v>37</v>
      </c>
      <c r="D2778" s="62" t="s">
        <v>121</v>
      </c>
      <c r="E2778" s="62" t="s">
        <v>122</v>
      </c>
      <c r="F2778" s="62" t="s">
        <v>123</v>
      </c>
      <c r="G2778" s="62" t="s">
        <v>124</v>
      </c>
      <c r="H2778" s="62" t="s">
        <v>124</v>
      </c>
      <c r="I2778" s="62" t="s">
        <v>42</v>
      </c>
      <c r="J2778" s="62" t="s">
        <v>156</v>
      </c>
      <c r="K2778" s="62" t="s">
        <v>156</v>
      </c>
      <c r="L2778" s="62" t="s">
        <v>43</v>
      </c>
      <c r="M2778" s="62" t="s">
        <v>44</v>
      </c>
      <c r="N2778" s="62" t="s">
        <v>160</v>
      </c>
      <c r="O2778" s="62" t="s">
        <v>42</v>
      </c>
      <c r="P2778" s="62" t="s">
        <v>510</v>
      </c>
      <c r="Q2778" s="62" t="s">
        <v>1430</v>
      </c>
      <c r="R2778" s="62" t="s">
        <v>1421</v>
      </c>
      <c r="S2778" s="61">
        <v>201312</v>
      </c>
      <c r="T2778" s="62" t="s">
        <v>52</v>
      </c>
      <c r="U2778" s="61">
        <v>0</v>
      </c>
      <c r="V2778" s="60">
        <v>7</v>
      </c>
      <c r="W2778" s="62" t="s">
        <v>1152</v>
      </c>
      <c r="X2778" s="62" t="s">
        <v>1152</v>
      </c>
      <c r="Y2778" s="62" t="s">
        <v>1152</v>
      </c>
      <c r="Z2778" s="62" t="s">
        <v>48</v>
      </c>
      <c r="AA2778" s="62" t="s">
        <v>168</v>
      </c>
      <c r="AB2778" s="62" t="s">
        <v>42</v>
      </c>
      <c r="AC2778" s="62" t="s">
        <v>1418</v>
      </c>
      <c r="AD2778" s="62" t="s">
        <v>146</v>
      </c>
    </row>
    <row r="2779" spans="1:30" x14ac:dyDescent="0.25">
      <c r="A2779" s="62" t="s">
        <v>35</v>
      </c>
      <c r="B2779" s="62" t="s">
        <v>36</v>
      </c>
      <c r="C2779" s="62" t="s">
        <v>37</v>
      </c>
      <c r="D2779" s="62" t="s">
        <v>121</v>
      </c>
      <c r="E2779" s="62" t="s">
        <v>122</v>
      </c>
      <c r="F2779" s="62" t="s">
        <v>123</v>
      </c>
      <c r="G2779" s="62" t="s">
        <v>124</v>
      </c>
      <c r="H2779" s="62" t="s">
        <v>124</v>
      </c>
      <c r="I2779" s="62" t="s">
        <v>42</v>
      </c>
      <c r="J2779" s="62" t="s">
        <v>156</v>
      </c>
      <c r="K2779" s="62" t="s">
        <v>156</v>
      </c>
      <c r="L2779" s="62" t="s">
        <v>43</v>
      </c>
      <c r="M2779" s="62" t="s">
        <v>44</v>
      </c>
      <c r="N2779" s="62" t="s">
        <v>126</v>
      </c>
      <c r="O2779" s="62" t="s">
        <v>42</v>
      </c>
      <c r="P2779" s="62" t="s">
        <v>510</v>
      </c>
      <c r="Q2779" s="62" t="s">
        <v>167</v>
      </c>
      <c r="R2779" s="62" t="s">
        <v>1421</v>
      </c>
      <c r="S2779" s="61">
        <v>201312</v>
      </c>
      <c r="T2779" s="62" t="s">
        <v>52</v>
      </c>
      <c r="U2779" s="61">
        <v>0</v>
      </c>
      <c r="V2779" s="60">
        <v>23.17</v>
      </c>
      <c r="W2779" s="62" t="s">
        <v>1152</v>
      </c>
      <c r="X2779" s="62" t="s">
        <v>1152</v>
      </c>
      <c r="Y2779" s="62" t="s">
        <v>1152</v>
      </c>
      <c r="Z2779" s="62" t="s">
        <v>48</v>
      </c>
      <c r="AA2779" s="62" t="s">
        <v>168</v>
      </c>
      <c r="AB2779" s="62" t="s">
        <v>42</v>
      </c>
      <c r="AC2779" s="62" t="s">
        <v>1418</v>
      </c>
      <c r="AD2779" s="62" t="s">
        <v>146</v>
      </c>
    </row>
    <row r="2780" spans="1:30" x14ac:dyDescent="0.25">
      <c r="A2780" s="62" t="s">
        <v>35</v>
      </c>
      <c r="B2780" s="62" t="s">
        <v>36</v>
      </c>
      <c r="C2780" s="62" t="s">
        <v>37</v>
      </c>
      <c r="D2780" s="62" t="s">
        <v>121</v>
      </c>
      <c r="E2780" s="62" t="s">
        <v>122</v>
      </c>
      <c r="F2780" s="62" t="s">
        <v>123</v>
      </c>
      <c r="G2780" s="62" t="s">
        <v>124</v>
      </c>
      <c r="H2780" s="62" t="s">
        <v>124</v>
      </c>
      <c r="I2780" s="62" t="s">
        <v>42</v>
      </c>
      <c r="J2780" s="62" t="s">
        <v>156</v>
      </c>
      <c r="K2780" s="62" t="s">
        <v>156</v>
      </c>
      <c r="L2780" s="62" t="s">
        <v>43</v>
      </c>
      <c r="M2780" s="62" t="s">
        <v>44</v>
      </c>
      <c r="N2780" s="62" t="s">
        <v>126</v>
      </c>
      <c r="O2780" s="62" t="s">
        <v>42</v>
      </c>
      <c r="P2780" s="62" t="s">
        <v>510</v>
      </c>
      <c r="Q2780" s="62" t="s">
        <v>167</v>
      </c>
      <c r="R2780" s="62" t="s">
        <v>1421</v>
      </c>
      <c r="S2780" s="61">
        <v>201312</v>
      </c>
      <c r="T2780" s="62" t="s">
        <v>52</v>
      </c>
      <c r="U2780" s="61">
        <v>0</v>
      </c>
      <c r="V2780" s="60">
        <v>23.17</v>
      </c>
      <c r="W2780" s="62" t="s">
        <v>1152</v>
      </c>
      <c r="X2780" s="62" t="s">
        <v>1152</v>
      </c>
      <c r="Y2780" s="62" t="s">
        <v>1152</v>
      </c>
      <c r="Z2780" s="62" t="s">
        <v>48</v>
      </c>
      <c r="AA2780" s="62" t="s">
        <v>168</v>
      </c>
      <c r="AB2780" s="62" t="s">
        <v>42</v>
      </c>
      <c r="AC2780" s="62" t="s">
        <v>1418</v>
      </c>
      <c r="AD2780" s="62" t="s">
        <v>146</v>
      </c>
    </row>
    <row r="2781" spans="1:30" x14ac:dyDescent="0.25">
      <c r="A2781" s="62" t="s">
        <v>35</v>
      </c>
      <c r="B2781" s="62" t="s">
        <v>36</v>
      </c>
      <c r="C2781" s="62" t="s">
        <v>37</v>
      </c>
      <c r="D2781" s="62" t="s">
        <v>121</v>
      </c>
      <c r="E2781" s="62" t="s">
        <v>122</v>
      </c>
      <c r="F2781" s="62" t="s">
        <v>123</v>
      </c>
      <c r="G2781" s="62" t="s">
        <v>124</v>
      </c>
      <c r="H2781" s="62" t="s">
        <v>124</v>
      </c>
      <c r="I2781" s="62" t="s">
        <v>42</v>
      </c>
      <c r="J2781" s="62" t="s">
        <v>156</v>
      </c>
      <c r="K2781" s="62" t="s">
        <v>156</v>
      </c>
      <c r="L2781" s="62" t="s">
        <v>43</v>
      </c>
      <c r="M2781" s="62" t="s">
        <v>44</v>
      </c>
      <c r="N2781" s="62" t="s">
        <v>126</v>
      </c>
      <c r="O2781" s="62" t="s">
        <v>42</v>
      </c>
      <c r="P2781" s="62" t="s">
        <v>510</v>
      </c>
      <c r="Q2781" s="62" t="s">
        <v>167</v>
      </c>
      <c r="R2781" s="62" t="s">
        <v>1421</v>
      </c>
      <c r="S2781" s="61">
        <v>201312</v>
      </c>
      <c r="T2781" s="62" t="s">
        <v>52</v>
      </c>
      <c r="U2781" s="61">
        <v>0</v>
      </c>
      <c r="V2781" s="60">
        <v>47.46</v>
      </c>
      <c r="W2781" s="62" t="s">
        <v>1152</v>
      </c>
      <c r="X2781" s="62" t="s">
        <v>1152</v>
      </c>
      <c r="Y2781" s="62" t="s">
        <v>1152</v>
      </c>
      <c r="Z2781" s="62" t="s">
        <v>48</v>
      </c>
      <c r="AA2781" s="62" t="s">
        <v>168</v>
      </c>
      <c r="AB2781" s="62" t="s">
        <v>42</v>
      </c>
      <c r="AC2781" s="62" t="s">
        <v>1418</v>
      </c>
      <c r="AD2781" s="62" t="s">
        <v>146</v>
      </c>
    </row>
    <row r="2782" spans="1:30" x14ac:dyDescent="0.25">
      <c r="A2782" s="62" t="s">
        <v>35</v>
      </c>
      <c r="B2782" s="62" t="s">
        <v>36</v>
      </c>
      <c r="C2782" s="62" t="s">
        <v>37</v>
      </c>
      <c r="D2782" s="62" t="s">
        <v>121</v>
      </c>
      <c r="E2782" s="62" t="s">
        <v>122</v>
      </c>
      <c r="F2782" s="62" t="s">
        <v>123</v>
      </c>
      <c r="G2782" s="62" t="s">
        <v>124</v>
      </c>
      <c r="H2782" s="62" t="s">
        <v>124</v>
      </c>
      <c r="I2782" s="62" t="s">
        <v>42</v>
      </c>
      <c r="J2782" s="62" t="s">
        <v>156</v>
      </c>
      <c r="K2782" s="62" t="s">
        <v>156</v>
      </c>
      <c r="L2782" s="62" t="s">
        <v>43</v>
      </c>
      <c r="M2782" s="62" t="s">
        <v>44</v>
      </c>
      <c r="N2782" s="62" t="s">
        <v>126</v>
      </c>
      <c r="O2782" s="62" t="s">
        <v>42</v>
      </c>
      <c r="P2782" s="62" t="s">
        <v>510</v>
      </c>
      <c r="Q2782" s="62" t="s">
        <v>167</v>
      </c>
      <c r="R2782" s="62" t="s">
        <v>1421</v>
      </c>
      <c r="S2782" s="61">
        <v>201312</v>
      </c>
      <c r="T2782" s="62" t="s">
        <v>52</v>
      </c>
      <c r="U2782" s="61">
        <v>0</v>
      </c>
      <c r="V2782" s="60">
        <v>23.17</v>
      </c>
      <c r="W2782" s="62" t="s">
        <v>1152</v>
      </c>
      <c r="X2782" s="62" t="s">
        <v>1152</v>
      </c>
      <c r="Y2782" s="62" t="s">
        <v>1152</v>
      </c>
      <c r="Z2782" s="62" t="s">
        <v>48</v>
      </c>
      <c r="AA2782" s="62" t="s">
        <v>168</v>
      </c>
      <c r="AB2782" s="62" t="s">
        <v>42</v>
      </c>
      <c r="AC2782" s="62" t="s">
        <v>1418</v>
      </c>
      <c r="AD2782" s="62" t="s">
        <v>146</v>
      </c>
    </row>
    <row r="2783" spans="1:30" x14ac:dyDescent="0.25">
      <c r="A2783" s="62" t="s">
        <v>35</v>
      </c>
      <c r="B2783" s="62" t="s">
        <v>36</v>
      </c>
      <c r="C2783" s="62" t="s">
        <v>37</v>
      </c>
      <c r="D2783" s="62" t="s">
        <v>121</v>
      </c>
      <c r="E2783" s="62" t="s">
        <v>122</v>
      </c>
      <c r="F2783" s="62" t="s">
        <v>123</v>
      </c>
      <c r="G2783" s="62" t="s">
        <v>124</v>
      </c>
      <c r="H2783" s="62" t="s">
        <v>124</v>
      </c>
      <c r="I2783" s="62" t="s">
        <v>42</v>
      </c>
      <c r="J2783" s="62" t="s">
        <v>156</v>
      </c>
      <c r="K2783" s="62" t="s">
        <v>156</v>
      </c>
      <c r="L2783" s="62" t="s">
        <v>43</v>
      </c>
      <c r="M2783" s="62" t="s">
        <v>44</v>
      </c>
      <c r="N2783" s="62" t="s">
        <v>126</v>
      </c>
      <c r="O2783" s="62" t="s">
        <v>42</v>
      </c>
      <c r="P2783" s="62" t="s">
        <v>510</v>
      </c>
      <c r="Q2783" s="62" t="s">
        <v>167</v>
      </c>
      <c r="R2783" s="62" t="s">
        <v>1421</v>
      </c>
      <c r="S2783" s="61">
        <v>201312</v>
      </c>
      <c r="T2783" s="62" t="s">
        <v>52</v>
      </c>
      <c r="U2783" s="61">
        <v>0</v>
      </c>
      <c r="V2783" s="60">
        <v>35.03</v>
      </c>
      <c r="W2783" s="62" t="s">
        <v>1152</v>
      </c>
      <c r="X2783" s="62" t="s">
        <v>1152</v>
      </c>
      <c r="Y2783" s="62" t="s">
        <v>1152</v>
      </c>
      <c r="Z2783" s="62" t="s">
        <v>48</v>
      </c>
      <c r="AA2783" s="62" t="s">
        <v>168</v>
      </c>
      <c r="AB2783" s="62" t="s">
        <v>42</v>
      </c>
      <c r="AC2783" s="62" t="s">
        <v>1418</v>
      </c>
      <c r="AD2783" s="62" t="s">
        <v>146</v>
      </c>
    </row>
    <row r="2784" spans="1:30" x14ac:dyDescent="0.25">
      <c r="A2784" s="62" t="s">
        <v>35</v>
      </c>
      <c r="B2784" s="62" t="s">
        <v>36</v>
      </c>
      <c r="C2784" s="62" t="s">
        <v>37</v>
      </c>
      <c r="D2784" s="62" t="s">
        <v>121</v>
      </c>
      <c r="E2784" s="62" t="s">
        <v>122</v>
      </c>
      <c r="F2784" s="62" t="s">
        <v>123</v>
      </c>
      <c r="G2784" s="62" t="s">
        <v>124</v>
      </c>
      <c r="H2784" s="62" t="s">
        <v>124</v>
      </c>
      <c r="I2784" s="62" t="s">
        <v>42</v>
      </c>
      <c r="J2784" s="62" t="s">
        <v>156</v>
      </c>
      <c r="K2784" s="62" t="s">
        <v>156</v>
      </c>
      <c r="L2784" s="62" t="s">
        <v>43</v>
      </c>
      <c r="M2784" s="62" t="s">
        <v>44</v>
      </c>
      <c r="N2784" s="62" t="s">
        <v>126</v>
      </c>
      <c r="O2784" s="62" t="s">
        <v>42</v>
      </c>
      <c r="P2784" s="62" t="s">
        <v>510</v>
      </c>
      <c r="Q2784" s="62" t="s">
        <v>167</v>
      </c>
      <c r="R2784" s="62" t="s">
        <v>1421</v>
      </c>
      <c r="S2784" s="61">
        <v>201312</v>
      </c>
      <c r="T2784" s="62" t="s">
        <v>52</v>
      </c>
      <c r="U2784" s="61">
        <v>0</v>
      </c>
      <c r="V2784" s="60">
        <v>161.03</v>
      </c>
      <c r="W2784" s="62" t="s">
        <v>1152</v>
      </c>
      <c r="X2784" s="62" t="s">
        <v>1152</v>
      </c>
      <c r="Y2784" s="62" t="s">
        <v>1152</v>
      </c>
      <c r="Z2784" s="62" t="s">
        <v>48</v>
      </c>
      <c r="AA2784" s="62" t="s">
        <v>168</v>
      </c>
      <c r="AB2784" s="62" t="s">
        <v>42</v>
      </c>
      <c r="AC2784" s="62" t="s">
        <v>1418</v>
      </c>
      <c r="AD2784" s="62" t="s">
        <v>146</v>
      </c>
    </row>
    <row r="2785" spans="1:30" x14ac:dyDescent="0.25">
      <c r="A2785" s="62" t="s">
        <v>35</v>
      </c>
      <c r="B2785" s="62" t="s">
        <v>36</v>
      </c>
      <c r="C2785" s="62" t="s">
        <v>37</v>
      </c>
      <c r="D2785" s="62" t="s">
        <v>121</v>
      </c>
      <c r="E2785" s="62" t="s">
        <v>122</v>
      </c>
      <c r="F2785" s="62" t="s">
        <v>123</v>
      </c>
      <c r="G2785" s="62" t="s">
        <v>124</v>
      </c>
      <c r="H2785" s="62" t="s">
        <v>124</v>
      </c>
      <c r="I2785" s="62" t="s">
        <v>42</v>
      </c>
      <c r="J2785" s="62" t="s">
        <v>156</v>
      </c>
      <c r="K2785" s="62" t="s">
        <v>156</v>
      </c>
      <c r="L2785" s="62" t="s">
        <v>43</v>
      </c>
      <c r="M2785" s="62" t="s">
        <v>44</v>
      </c>
      <c r="N2785" s="62" t="s">
        <v>126</v>
      </c>
      <c r="O2785" s="62" t="s">
        <v>42</v>
      </c>
      <c r="P2785" s="62" t="s">
        <v>510</v>
      </c>
      <c r="Q2785" s="62" t="s">
        <v>167</v>
      </c>
      <c r="R2785" s="62" t="s">
        <v>1421</v>
      </c>
      <c r="S2785" s="61">
        <v>201312</v>
      </c>
      <c r="T2785" s="62" t="s">
        <v>52</v>
      </c>
      <c r="U2785" s="61">
        <v>0</v>
      </c>
      <c r="V2785" s="60">
        <v>50.29</v>
      </c>
      <c r="W2785" s="62" t="s">
        <v>1152</v>
      </c>
      <c r="X2785" s="62" t="s">
        <v>1152</v>
      </c>
      <c r="Y2785" s="62" t="s">
        <v>1152</v>
      </c>
      <c r="Z2785" s="62" t="s">
        <v>48</v>
      </c>
      <c r="AA2785" s="62" t="s">
        <v>168</v>
      </c>
      <c r="AB2785" s="62" t="s">
        <v>42</v>
      </c>
      <c r="AC2785" s="62" t="s">
        <v>1418</v>
      </c>
      <c r="AD2785" s="62" t="s">
        <v>146</v>
      </c>
    </row>
    <row r="2786" spans="1:30" x14ac:dyDescent="0.25">
      <c r="A2786" s="62" t="s">
        <v>35</v>
      </c>
      <c r="B2786" s="62" t="s">
        <v>36</v>
      </c>
      <c r="C2786" s="62" t="s">
        <v>37</v>
      </c>
      <c r="D2786" s="62" t="s">
        <v>121</v>
      </c>
      <c r="E2786" s="62" t="s">
        <v>122</v>
      </c>
      <c r="F2786" s="62" t="s">
        <v>123</v>
      </c>
      <c r="G2786" s="62" t="s">
        <v>124</v>
      </c>
      <c r="H2786" s="62" t="s">
        <v>124</v>
      </c>
      <c r="I2786" s="62" t="s">
        <v>42</v>
      </c>
      <c r="J2786" s="62" t="s">
        <v>156</v>
      </c>
      <c r="K2786" s="62" t="s">
        <v>156</v>
      </c>
      <c r="L2786" s="62" t="s">
        <v>43</v>
      </c>
      <c r="M2786" s="62" t="s">
        <v>44</v>
      </c>
      <c r="N2786" s="62" t="s">
        <v>126</v>
      </c>
      <c r="O2786" s="62" t="s">
        <v>42</v>
      </c>
      <c r="P2786" s="62" t="s">
        <v>510</v>
      </c>
      <c r="Q2786" s="62" t="s">
        <v>884</v>
      </c>
      <c r="R2786" s="62" t="s">
        <v>1421</v>
      </c>
      <c r="S2786" s="61">
        <v>201312</v>
      </c>
      <c r="T2786" s="62" t="s">
        <v>52</v>
      </c>
      <c r="U2786" s="61">
        <v>0</v>
      </c>
      <c r="V2786" s="60">
        <v>7.66</v>
      </c>
      <c r="W2786" s="62" t="s">
        <v>1152</v>
      </c>
      <c r="X2786" s="62" t="s">
        <v>1152</v>
      </c>
      <c r="Y2786" s="62" t="s">
        <v>1152</v>
      </c>
      <c r="Z2786" s="62" t="s">
        <v>48</v>
      </c>
      <c r="AA2786" s="62" t="s">
        <v>168</v>
      </c>
      <c r="AB2786" s="62" t="s">
        <v>42</v>
      </c>
      <c r="AC2786" s="62" t="s">
        <v>1418</v>
      </c>
      <c r="AD2786" s="62" t="s">
        <v>146</v>
      </c>
    </row>
    <row r="2787" spans="1:30" x14ac:dyDescent="0.25">
      <c r="A2787" s="62" t="s">
        <v>35</v>
      </c>
      <c r="B2787" s="62" t="s">
        <v>36</v>
      </c>
      <c r="C2787" s="62" t="s">
        <v>37</v>
      </c>
      <c r="D2787" s="62" t="s">
        <v>121</v>
      </c>
      <c r="E2787" s="62" t="s">
        <v>122</v>
      </c>
      <c r="F2787" s="62" t="s">
        <v>123</v>
      </c>
      <c r="G2787" s="62" t="s">
        <v>124</v>
      </c>
      <c r="H2787" s="62" t="s">
        <v>124</v>
      </c>
      <c r="I2787" s="62" t="s">
        <v>42</v>
      </c>
      <c r="J2787" s="62" t="s">
        <v>156</v>
      </c>
      <c r="K2787" s="62" t="s">
        <v>156</v>
      </c>
      <c r="L2787" s="62" t="s">
        <v>43</v>
      </c>
      <c r="M2787" s="62" t="s">
        <v>44</v>
      </c>
      <c r="N2787" s="62" t="s">
        <v>126</v>
      </c>
      <c r="O2787" s="62" t="s">
        <v>42</v>
      </c>
      <c r="P2787" s="62" t="s">
        <v>510</v>
      </c>
      <c r="Q2787" s="62" t="s">
        <v>884</v>
      </c>
      <c r="R2787" s="62" t="s">
        <v>1421</v>
      </c>
      <c r="S2787" s="61">
        <v>201312</v>
      </c>
      <c r="T2787" s="62" t="s">
        <v>52</v>
      </c>
      <c r="U2787" s="61">
        <v>0</v>
      </c>
      <c r="V2787" s="60">
        <v>7.66</v>
      </c>
      <c r="W2787" s="62" t="s">
        <v>1152</v>
      </c>
      <c r="X2787" s="62" t="s">
        <v>1152</v>
      </c>
      <c r="Y2787" s="62" t="s">
        <v>1152</v>
      </c>
      <c r="Z2787" s="62" t="s">
        <v>48</v>
      </c>
      <c r="AA2787" s="62" t="s">
        <v>168</v>
      </c>
      <c r="AB2787" s="62" t="s">
        <v>42</v>
      </c>
      <c r="AC2787" s="62" t="s">
        <v>1418</v>
      </c>
      <c r="AD2787" s="62" t="s">
        <v>146</v>
      </c>
    </row>
    <row r="2788" spans="1:30" x14ac:dyDescent="0.25">
      <c r="A2788" s="62" t="s">
        <v>35</v>
      </c>
      <c r="B2788" s="62" t="s">
        <v>36</v>
      </c>
      <c r="C2788" s="62" t="s">
        <v>37</v>
      </c>
      <c r="D2788" s="62" t="s">
        <v>121</v>
      </c>
      <c r="E2788" s="62" t="s">
        <v>122</v>
      </c>
      <c r="F2788" s="62" t="s">
        <v>123</v>
      </c>
      <c r="G2788" s="62" t="s">
        <v>124</v>
      </c>
      <c r="H2788" s="62" t="s">
        <v>124</v>
      </c>
      <c r="I2788" s="62" t="s">
        <v>42</v>
      </c>
      <c r="J2788" s="62" t="s">
        <v>156</v>
      </c>
      <c r="K2788" s="62" t="s">
        <v>156</v>
      </c>
      <c r="L2788" s="62" t="s">
        <v>43</v>
      </c>
      <c r="M2788" s="62" t="s">
        <v>44</v>
      </c>
      <c r="N2788" s="62" t="s">
        <v>126</v>
      </c>
      <c r="O2788" s="62" t="s">
        <v>42</v>
      </c>
      <c r="P2788" s="62" t="s">
        <v>510</v>
      </c>
      <c r="Q2788" s="62" t="s">
        <v>884</v>
      </c>
      <c r="R2788" s="62" t="s">
        <v>1421</v>
      </c>
      <c r="S2788" s="61">
        <v>201312</v>
      </c>
      <c r="T2788" s="62" t="s">
        <v>52</v>
      </c>
      <c r="U2788" s="61">
        <v>0</v>
      </c>
      <c r="V2788" s="60">
        <v>7.66</v>
      </c>
      <c r="W2788" s="62" t="s">
        <v>1152</v>
      </c>
      <c r="X2788" s="62" t="s">
        <v>1152</v>
      </c>
      <c r="Y2788" s="62" t="s">
        <v>1152</v>
      </c>
      <c r="Z2788" s="62" t="s">
        <v>48</v>
      </c>
      <c r="AA2788" s="62" t="s">
        <v>168</v>
      </c>
      <c r="AB2788" s="62" t="s">
        <v>42</v>
      </c>
      <c r="AC2788" s="62" t="s">
        <v>1418</v>
      </c>
      <c r="AD2788" s="62" t="s">
        <v>146</v>
      </c>
    </row>
    <row r="2789" spans="1:30" x14ac:dyDescent="0.25">
      <c r="A2789" s="62" t="s">
        <v>35</v>
      </c>
      <c r="B2789" s="62" t="s">
        <v>36</v>
      </c>
      <c r="C2789" s="62" t="s">
        <v>37</v>
      </c>
      <c r="D2789" s="62" t="s">
        <v>121</v>
      </c>
      <c r="E2789" s="62" t="s">
        <v>122</v>
      </c>
      <c r="F2789" s="62" t="s">
        <v>123</v>
      </c>
      <c r="G2789" s="62" t="s">
        <v>124</v>
      </c>
      <c r="H2789" s="62" t="s">
        <v>124</v>
      </c>
      <c r="I2789" s="62" t="s">
        <v>42</v>
      </c>
      <c r="J2789" s="62" t="s">
        <v>156</v>
      </c>
      <c r="K2789" s="62" t="s">
        <v>156</v>
      </c>
      <c r="L2789" s="62" t="s">
        <v>43</v>
      </c>
      <c r="M2789" s="62" t="s">
        <v>44</v>
      </c>
      <c r="N2789" s="62" t="s">
        <v>126</v>
      </c>
      <c r="O2789" s="62" t="s">
        <v>42</v>
      </c>
      <c r="P2789" s="62" t="s">
        <v>510</v>
      </c>
      <c r="Q2789" s="62" t="s">
        <v>884</v>
      </c>
      <c r="R2789" s="62" t="s">
        <v>1421</v>
      </c>
      <c r="S2789" s="61">
        <v>201312</v>
      </c>
      <c r="T2789" s="62" t="s">
        <v>52</v>
      </c>
      <c r="U2789" s="61">
        <v>0</v>
      </c>
      <c r="V2789" s="60">
        <v>7.66</v>
      </c>
      <c r="W2789" s="62" t="s">
        <v>1152</v>
      </c>
      <c r="X2789" s="62" t="s">
        <v>1152</v>
      </c>
      <c r="Y2789" s="62" t="s">
        <v>1152</v>
      </c>
      <c r="Z2789" s="62" t="s">
        <v>48</v>
      </c>
      <c r="AA2789" s="62" t="s">
        <v>168</v>
      </c>
      <c r="AB2789" s="62" t="s">
        <v>42</v>
      </c>
      <c r="AC2789" s="62" t="s">
        <v>1418</v>
      </c>
      <c r="AD2789" s="62" t="s">
        <v>146</v>
      </c>
    </row>
    <row r="2790" spans="1:30" x14ac:dyDescent="0.25">
      <c r="A2790" s="62" t="s">
        <v>35</v>
      </c>
      <c r="B2790" s="62" t="s">
        <v>36</v>
      </c>
      <c r="C2790" s="62" t="s">
        <v>37</v>
      </c>
      <c r="D2790" s="62" t="s">
        <v>121</v>
      </c>
      <c r="E2790" s="62" t="s">
        <v>122</v>
      </c>
      <c r="F2790" s="62" t="s">
        <v>123</v>
      </c>
      <c r="G2790" s="62" t="s">
        <v>124</v>
      </c>
      <c r="H2790" s="62" t="s">
        <v>124</v>
      </c>
      <c r="I2790" s="62" t="s">
        <v>42</v>
      </c>
      <c r="J2790" s="62" t="s">
        <v>156</v>
      </c>
      <c r="K2790" s="62" t="s">
        <v>156</v>
      </c>
      <c r="L2790" s="62" t="s">
        <v>43</v>
      </c>
      <c r="M2790" s="62" t="s">
        <v>44</v>
      </c>
      <c r="N2790" s="62" t="s">
        <v>136</v>
      </c>
      <c r="O2790" s="62" t="s">
        <v>42</v>
      </c>
      <c r="P2790" s="62" t="s">
        <v>510</v>
      </c>
      <c r="Q2790" s="62" t="s">
        <v>1431</v>
      </c>
      <c r="R2790" s="62" t="s">
        <v>1421</v>
      </c>
      <c r="S2790" s="61">
        <v>201312</v>
      </c>
      <c r="T2790" s="62" t="s">
        <v>52</v>
      </c>
      <c r="U2790" s="61">
        <v>0</v>
      </c>
      <c r="V2790" s="60">
        <v>62.66</v>
      </c>
      <c r="W2790" s="62" t="s">
        <v>1152</v>
      </c>
      <c r="X2790" s="62" t="s">
        <v>1152</v>
      </c>
      <c r="Y2790" s="62" t="s">
        <v>1152</v>
      </c>
      <c r="Z2790" s="62" t="s">
        <v>48</v>
      </c>
      <c r="AA2790" s="62" t="s">
        <v>168</v>
      </c>
      <c r="AB2790" s="62" t="s">
        <v>42</v>
      </c>
      <c r="AC2790" s="62" t="s">
        <v>1418</v>
      </c>
      <c r="AD2790" s="62" t="s">
        <v>146</v>
      </c>
    </row>
    <row r="2791" spans="1:30" x14ac:dyDescent="0.25">
      <c r="A2791" s="62" t="s">
        <v>35</v>
      </c>
      <c r="B2791" s="62" t="s">
        <v>36</v>
      </c>
      <c r="C2791" s="62" t="s">
        <v>37</v>
      </c>
      <c r="D2791" s="62" t="s">
        <v>121</v>
      </c>
      <c r="E2791" s="62" t="s">
        <v>122</v>
      </c>
      <c r="F2791" s="62" t="s">
        <v>123</v>
      </c>
      <c r="G2791" s="62" t="s">
        <v>124</v>
      </c>
      <c r="H2791" s="62" t="s">
        <v>124</v>
      </c>
      <c r="I2791" s="62" t="s">
        <v>42</v>
      </c>
      <c r="J2791" s="62" t="s">
        <v>156</v>
      </c>
      <c r="K2791" s="62" t="s">
        <v>156</v>
      </c>
      <c r="L2791" s="62" t="s">
        <v>43</v>
      </c>
      <c r="M2791" s="62" t="s">
        <v>44</v>
      </c>
      <c r="N2791" s="62" t="s">
        <v>136</v>
      </c>
      <c r="O2791" s="62" t="s">
        <v>42</v>
      </c>
      <c r="P2791" s="62" t="s">
        <v>510</v>
      </c>
      <c r="Q2791" s="62" t="s">
        <v>1431</v>
      </c>
      <c r="R2791" s="62" t="s">
        <v>1421</v>
      </c>
      <c r="S2791" s="61">
        <v>201312</v>
      </c>
      <c r="T2791" s="62" t="s">
        <v>52</v>
      </c>
      <c r="U2791" s="61">
        <v>0</v>
      </c>
      <c r="V2791" s="60">
        <v>62.66</v>
      </c>
      <c r="W2791" s="62" t="s">
        <v>1152</v>
      </c>
      <c r="X2791" s="62" t="s">
        <v>1152</v>
      </c>
      <c r="Y2791" s="62" t="s">
        <v>1152</v>
      </c>
      <c r="Z2791" s="62" t="s">
        <v>48</v>
      </c>
      <c r="AA2791" s="62" t="s">
        <v>168</v>
      </c>
      <c r="AB2791" s="62" t="s">
        <v>42</v>
      </c>
      <c r="AC2791" s="62" t="s">
        <v>1418</v>
      </c>
      <c r="AD2791" s="62" t="s">
        <v>146</v>
      </c>
    </row>
    <row r="2792" spans="1:30" x14ac:dyDescent="0.25">
      <c r="A2792" s="62" t="s">
        <v>35</v>
      </c>
      <c r="B2792" s="62" t="s">
        <v>36</v>
      </c>
      <c r="C2792" s="62" t="s">
        <v>37</v>
      </c>
      <c r="D2792" s="62" t="s">
        <v>121</v>
      </c>
      <c r="E2792" s="62" t="s">
        <v>122</v>
      </c>
      <c r="F2792" s="62" t="s">
        <v>123</v>
      </c>
      <c r="G2792" s="62" t="s">
        <v>124</v>
      </c>
      <c r="H2792" s="62" t="s">
        <v>124</v>
      </c>
      <c r="I2792" s="62" t="s">
        <v>42</v>
      </c>
      <c r="J2792" s="62" t="s">
        <v>156</v>
      </c>
      <c r="K2792" s="62" t="s">
        <v>156</v>
      </c>
      <c r="L2792" s="62" t="s">
        <v>43</v>
      </c>
      <c r="M2792" s="62" t="s">
        <v>44</v>
      </c>
      <c r="N2792" s="62" t="s">
        <v>136</v>
      </c>
      <c r="O2792" s="62" t="s">
        <v>42</v>
      </c>
      <c r="P2792" s="62" t="s">
        <v>510</v>
      </c>
      <c r="Q2792" s="62" t="s">
        <v>1431</v>
      </c>
      <c r="R2792" s="62" t="s">
        <v>1421</v>
      </c>
      <c r="S2792" s="61">
        <v>201312</v>
      </c>
      <c r="T2792" s="62" t="s">
        <v>52</v>
      </c>
      <c r="U2792" s="61">
        <v>0</v>
      </c>
      <c r="V2792" s="60">
        <v>62.66</v>
      </c>
      <c r="W2792" s="62" t="s">
        <v>1152</v>
      </c>
      <c r="X2792" s="62" t="s">
        <v>1152</v>
      </c>
      <c r="Y2792" s="62" t="s">
        <v>1152</v>
      </c>
      <c r="Z2792" s="62" t="s">
        <v>48</v>
      </c>
      <c r="AA2792" s="62" t="s">
        <v>168</v>
      </c>
      <c r="AB2792" s="62" t="s">
        <v>42</v>
      </c>
      <c r="AC2792" s="62" t="s">
        <v>1418</v>
      </c>
      <c r="AD2792" s="62" t="s">
        <v>146</v>
      </c>
    </row>
    <row r="2793" spans="1:30" x14ac:dyDescent="0.25">
      <c r="A2793" s="62" t="s">
        <v>35</v>
      </c>
      <c r="B2793" s="62" t="s">
        <v>36</v>
      </c>
      <c r="C2793" s="62" t="s">
        <v>37</v>
      </c>
      <c r="D2793" s="62" t="s">
        <v>121</v>
      </c>
      <c r="E2793" s="62" t="s">
        <v>122</v>
      </c>
      <c r="F2793" s="62" t="s">
        <v>123</v>
      </c>
      <c r="G2793" s="62" t="s">
        <v>124</v>
      </c>
      <c r="H2793" s="62" t="s">
        <v>124</v>
      </c>
      <c r="I2793" s="62" t="s">
        <v>42</v>
      </c>
      <c r="J2793" s="62" t="s">
        <v>156</v>
      </c>
      <c r="K2793" s="62" t="s">
        <v>156</v>
      </c>
      <c r="L2793" s="62" t="s">
        <v>43</v>
      </c>
      <c r="M2793" s="62" t="s">
        <v>44</v>
      </c>
      <c r="N2793" s="62" t="s">
        <v>136</v>
      </c>
      <c r="O2793" s="62" t="s">
        <v>42</v>
      </c>
      <c r="P2793" s="62" t="s">
        <v>510</v>
      </c>
      <c r="Q2793" s="62" t="s">
        <v>1431</v>
      </c>
      <c r="R2793" s="62" t="s">
        <v>1421</v>
      </c>
      <c r="S2793" s="61">
        <v>201312</v>
      </c>
      <c r="T2793" s="62" t="s">
        <v>52</v>
      </c>
      <c r="U2793" s="61">
        <v>0</v>
      </c>
      <c r="V2793" s="60">
        <v>62.66</v>
      </c>
      <c r="W2793" s="62" t="s">
        <v>1152</v>
      </c>
      <c r="X2793" s="62" t="s">
        <v>1152</v>
      </c>
      <c r="Y2793" s="62" t="s">
        <v>1152</v>
      </c>
      <c r="Z2793" s="62" t="s">
        <v>48</v>
      </c>
      <c r="AA2793" s="62" t="s">
        <v>168</v>
      </c>
      <c r="AB2793" s="62" t="s">
        <v>42</v>
      </c>
      <c r="AC2793" s="62" t="s">
        <v>1418</v>
      </c>
      <c r="AD2793" s="62" t="s">
        <v>146</v>
      </c>
    </row>
    <row r="2794" spans="1:30" x14ac:dyDescent="0.25">
      <c r="A2794" s="62" t="s">
        <v>35</v>
      </c>
      <c r="B2794" s="62" t="s">
        <v>36</v>
      </c>
      <c r="C2794" s="62" t="s">
        <v>37</v>
      </c>
      <c r="D2794" s="62" t="s">
        <v>121</v>
      </c>
      <c r="E2794" s="62" t="s">
        <v>122</v>
      </c>
      <c r="F2794" s="62" t="s">
        <v>123</v>
      </c>
      <c r="G2794" s="62" t="s">
        <v>124</v>
      </c>
      <c r="H2794" s="62" t="s">
        <v>124</v>
      </c>
      <c r="I2794" s="62" t="s">
        <v>42</v>
      </c>
      <c r="J2794" s="62" t="s">
        <v>156</v>
      </c>
      <c r="K2794" s="62" t="s">
        <v>156</v>
      </c>
      <c r="L2794" s="62" t="s">
        <v>43</v>
      </c>
      <c r="M2794" s="62" t="s">
        <v>44</v>
      </c>
      <c r="N2794" s="62" t="s">
        <v>452</v>
      </c>
      <c r="O2794" s="62" t="s">
        <v>42</v>
      </c>
      <c r="P2794" s="62" t="s">
        <v>510</v>
      </c>
      <c r="Q2794" s="62" t="s">
        <v>1432</v>
      </c>
      <c r="R2794" s="62" t="s">
        <v>1421</v>
      </c>
      <c r="S2794" s="61">
        <v>201312</v>
      </c>
      <c r="T2794" s="62" t="s">
        <v>52</v>
      </c>
      <c r="U2794" s="61">
        <v>0</v>
      </c>
      <c r="V2794" s="60">
        <v>42.05</v>
      </c>
      <c r="W2794" s="62" t="s">
        <v>1152</v>
      </c>
      <c r="X2794" s="62" t="s">
        <v>1152</v>
      </c>
      <c r="Y2794" s="62" t="s">
        <v>1152</v>
      </c>
      <c r="Z2794" s="62" t="s">
        <v>48</v>
      </c>
      <c r="AA2794" s="62" t="s">
        <v>168</v>
      </c>
      <c r="AB2794" s="62" t="s">
        <v>42</v>
      </c>
      <c r="AC2794" s="62" t="s">
        <v>1418</v>
      </c>
      <c r="AD2794" s="62" t="s">
        <v>146</v>
      </c>
    </row>
    <row r="2795" spans="1:30" x14ac:dyDescent="0.25">
      <c r="A2795" s="62" t="s">
        <v>35</v>
      </c>
      <c r="B2795" s="62" t="s">
        <v>36</v>
      </c>
      <c r="C2795" s="62" t="s">
        <v>37</v>
      </c>
      <c r="D2795" s="62" t="s">
        <v>121</v>
      </c>
      <c r="E2795" s="62" t="s">
        <v>215</v>
      </c>
      <c r="F2795" s="62" t="s">
        <v>216</v>
      </c>
      <c r="G2795" s="62" t="s">
        <v>124</v>
      </c>
      <c r="H2795" s="62" t="s">
        <v>124</v>
      </c>
      <c r="I2795" s="62" t="s">
        <v>42</v>
      </c>
      <c r="J2795" s="62" t="s">
        <v>217</v>
      </c>
      <c r="K2795" s="62" t="s">
        <v>217</v>
      </c>
      <c r="L2795" s="62" t="s">
        <v>43</v>
      </c>
      <c r="M2795" s="62" t="s">
        <v>44</v>
      </c>
      <c r="N2795" s="62" t="s">
        <v>150</v>
      </c>
      <c r="O2795" s="62" t="s">
        <v>42</v>
      </c>
      <c r="P2795" s="62" t="s">
        <v>392</v>
      </c>
      <c r="Q2795" s="62" t="s">
        <v>393</v>
      </c>
      <c r="R2795" s="62" t="s">
        <v>1417</v>
      </c>
      <c r="S2795" s="61">
        <v>201312</v>
      </c>
      <c r="T2795" s="62" t="s">
        <v>52</v>
      </c>
      <c r="U2795" s="61">
        <v>273.06</v>
      </c>
      <c r="V2795" s="60">
        <v>273.06</v>
      </c>
      <c r="W2795" s="62" t="s">
        <v>340</v>
      </c>
      <c r="X2795" s="62" t="s">
        <v>384</v>
      </c>
      <c r="Y2795" s="62" t="s">
        <v>1152</v>
      </c>
      <c r="Z2795" s="62" t="s">
        <v>48</v>
      </c>
      <c r="AA2795" s="62" t="s">
        <v>315</v>
      </c>
      <c r="AB2795" s="62" t="s">
        <v>42</v>
      </c>
      <c r="AC2795" s="62" t="s">
        <v>1418</v>
      </c>
      <c r="AD2795" s="62" t="s">
        <v>146</v>
      </c>
    </row>
    <row r="2796" spans="1:30" x14ac:dyDescent="0.25">
      <c r="A2796" s="62" t="s">
        <v>35</v>
      </c>
      <c r="B2796" s="62" t="s">
        <v>36</v>
      </c>
      <c r="C2796" s="62" t="s">
        <v>37</v>
      </c>
      <c r="D2796" s="62" t="s">
        <v>121</v>
      </c>
      <c r="E2796" s="62" t="s">
        <v>215</v>
      </c>
      <c r="F2796" s="62" t="s">
        <v>216</v>
      </c>
      <c r="G2796" s="62" t="s">
        <v>124</v>
      </c>
      <c r="H2796" s="62" t="s">
        <v>124</v>
      </c>
      <c r="I2796" s="62" t="s">
        <v>42</v>
      </c>
      <c r="J2796" s="62" t="s">
        <v>217</v>
      </c>
      <c r="K2796" s="62" t="s">
        <v>217</v>
      </c>
      <c r="L2796" s="62" t="s">
        <v>43</v>
      </c>
      <c r="M2796" s="62" t="s">
        <v>44</v>
      </c>
      <c r="N2796" s="62" t="s">
        <v>150</v>
      </c>
      <c r="O2796" s="62" t="s">
        <v>42</v>
      </c>
      <c r="P2796" s="62" t="s">
        <v>388</v>
      </c>
      <c r="Q2796" s="62" t="s">
        <v>389</v>
      </c>
      <c r="R2796" s="62" t="s">
        <v>1433</v>
      </c>
      <c r="S2796" s="61">
        <v>201312</v>
      </c>
      <c r="T2796" s="62" t="s">
        <v>52</v>
      </c>
      <c r="U2796" s="67">
        <v>14000</v>
      </c>
      <c r="V2796" s="60">
        <v>14000</v>
      </c>
      <c r="W2796" s="62" t="s">
        <v>340</v>
      </c>
      <c r="X2796" s="62" t="s">
        <v>230</v>
      </c>
      <c r="Y2796" s="62" t="s">
        <v>1152</v>
      </c>
      <c r="Z2796" s="62" t="s">
        <v>48</v>
      </c>
      <c r="AA2796" s="62" t="s">
        <v>315</v>
      </c>
      <c r="AB2796" s="62" t="s">
        <v>42</v>
      </c>
      <c r="AC2796" s="62" t="s">
        <v>1418</v>
      </c>
      <c r="AD2796" s="62" t="s">
        <v>146</v>
      </c>
    </row>
    <row r="2797" spans="1:30" x14ac:dyDescent="0.25">
      <c r="A2797" s="62" t="s">
        <v>35</v>
      </c>
      <c r="B2797" s="62" t="s">
        <v>36</v>
      </c>
      <c r="C2797" s="62" t="s">
        <v>37</v>
      </c>
      <c r="D2797" s="62" t="s">
        <v>121</v>
      </c>
      <c r="E2797" s="62" t="s">
        <v>215</v>
      </c>
      <c r="F2797" s="62" t="s">
        <v>216</v>
      </c>
      <c r="G2797" s="62" t="s">
        <v>124</v>
      </c>
      <c r="H2797" s="62" t="s">
        <v>124</v>
      </c>
      <c r="I2797" s="62" t="s">
        <v>42</v>
      </c>
      <c r="J2797" s="62" t="s">
        <v>261</v>
      </c>
      <c r="K2797" s="62" t="s">
        <v>261</v>
      </c>
      <c r="L2797" s="62" t="s">
        <v>43</v>
      </c>
      <c r="M2797" s="62" t="s">
        <v>44</v>
      </c>
      <c r="N2797" s="62" t="s">
        <v>150</v>
      </c>
      <c r="O2797" s="62" t="s">
        <v>42</v>
      </c>
      <c r="P2797" s="62" t="s">
        <v>392</v>
      </c>
      <c r="Q2797" s="62" t="s">
        <v>393</v>
      </c>
      <c r="R2797" s="62" t="s">
        <v>1417</v>
      </c>
      <c r="S2797" s="61">
        <v>201312</v>
      </c>
      <c r="T2797" s="62" t="s">
        <v>52</v>
      </c>
      <c r="U2797" s="61">
        <v>254.86</v>
      </c>
      <c r="V2797" s="60">
        <v>254.86</v>
      </c>
      <c r="W2797" s="62" t="s">
        <v>340</v>
      </c>
      <c r="X2797" s="62" t="s">
        <v>384</v>
      </c>
      <c r="Y2797" s="62" t="s">
        <v>1152</v>
      </c>
      <c r="Z2797" s="62" t="s">
        <v>48</v>
      </c>
      <c r="AA2797" s="62" t="s">
        <v>315</v>
      </c>
      <c r="AB2797" s="62" t="s">
        <v>42</v>
      </c>
      <c r="AC2797" s="62" t="s">
        <v>1418</v>
      </c>
      <c r="AD2797" s="62" t="s">
        <v>146</v>
      </c>
    </row>
    <row r="2798" spans="1:30" x14ac:dyDescent="0.25">
      <c r="A2798" s="62" t="s">
        <v>35</v>
      </c>
      <c r="B2798" s="62" t="s">
        <v>36</v>
      </c>
      <c r="C2798" s="62" t="s">
        <v>37</v>
      </c>
      <c r="D2798" s="62" t="s">
        <v>121</v>
      </c>
      <c r="E2798" s="62" t="s">
        <v>215</v>
      </c>
      <c r="F2798" s="62" t="s">
        <v>216</v>
      </c>
      <c r="G2798" s="62" t="s">
        <v>124</v>
      </c>
      <c r="H2798" s="62" t="s">
        <v>124</v>
      </c>
      <c r="I2798" s="62" t="s">
        <v>42</v>
      </c>
      <c r="J2798" s="62" t="s">
        <v>257</v>
      </c>
      <c r="K2798" s="62" t="s">
        <v>257</v>
      </c>
      <c r="L2798" s="62" t="s">
        <v>43</v>
      </c>
      <c r="M2798" s="62" t="s">
        <v>44</v>
      </c>
      <c r="N2798" s="62" t="s">
        <v>150</v>
      </c>
      <c r="O2798" s="62" t="s">
        <v>42</v>
      </c>
      <c r="P2798" s="62" t="s">
        <v>424</v>
      </c>
      <c r="Q2798" s="62" t="s">
        <v>441</v>
      </c>
      <c r="R2798" s="62" t="s">
        <v>1434</v>
      </c>
      <c r="S2798" s="61">
        <v>201312</v>
      </c>
      <c r="T2798" s="62" t="s">
        <v>52</v>
      </c>
      <c r="U2798" s="67">
        <v>25290</v>
      </c>
      <c r="V2798" s="60">
        <v>25290</v>
      </c>
      <c r="W2798" s="62" t="s">
        <v>340</v>
      </c>
      <c r="X2798" s="62" t="s">
        <v>440</v>
      </c>
      <c r="Y2798" s="62" t="s">
        <v>1152</v>
      </c>
      <c r="Z2798" s="62" t="s">
        <v>48</v>
      </c>
      <c r="AA2798" s="62" t="s">
        <v>315</v>
      </c>
      <c r="AB2798" s="62" t="s">
        <v>42</v>
      </c>
      <c r="AC2798" s="62" t="s">
        <v>1418</v>
      </c>
      <c r="AD2798" s="62" t="s">
        <v>146</v>
      </c>
    </row>
    <row r="2799" spans="1:30" x14ac:dyDescent="0.25">
      <c r="A2799" s="62" t="s">
        <v>35</v>
      </c>
      <c r="B2799" s="62" t="s">
        <v>36</v>
      </c>
      <c r="C2799" s="62" t="s">
        <v>37</v>
      </c>
      <c r="D2799" s="62" t="s">
        <v>121</v>
      </c>
      <c r="E2799" s="62" t="s">
        <v>215</v>
      </c>
      <c r="F2799" s="62" t="s">
        <v>216</v>
      </c>
      <c r="G2799" s="62" t="s">
        <v>124</v>
      </c>
      <c r="H2799" s="62" t="s">
        <v>124</v>
      </c>
      <c r="I2799" s="62" t="s">
        <v>42</v>
      </c>
      <c r="J2799" s="62" t="s">
        <v>257</v>
      </c>
      <c r="K2799" s="62" t="s">
        <v>257</v>
      </c>
      <c r="L2799" s="62" t="s">
        <v>43</v>
      </c>
      <c r="M2799" s="62" t="s">
        <v>44</v>
      </c>
      <c r="N2799" s="62" t="s">
        <v>150</v>
      </c>
      <c r="O2799" s="62" t="s">
        <v>42</v>
      </c>
      <c r="P2799" s="62" t="s">
        <v>392</v>
      </c>
      <c r="Q2799" s="62" t="s">
        <v>393</v>
      </c>
      <c r="R2799" s="62" t="s">
        <v>1417</v>
      </c>
      <c r="S2799" s="61">
        <v>201312</v>
      </c>
      <c r="T2799" s="62" t="s">
        <v>52</v>
      </c>
      <c r="U2799" s="61">
        <v>254.85</v>
      </c>
      <c r="V2799" s="60">
        <v>254.85</v>
      </c>
      <c r="W2799" s="62" t="s">
        <v>340</v>
      </c>
      <c r="X2799" s="62" t="s">
        <v>384</v>
      </c>
      <c r="Y2799" s="62" t="s">
        <v>1152</v>
      </c>
      <c r="Z2799" s="62" t="s">
        <v>48</v>
      </c>
      <c r="AA2799" s="62" t="s">
        <v>315</v>
      </c>
      <c r="AB2799" s="62" t="s">
        <v>42</v>
      </c>
      <c r="AC2799" s="62" t="s">
        <v>1418</v>
      </c>
      <c r="AD2799" s="62" t="s">
        <v>146</v>
      </c>
    </row>
    <row r="2800" spans="1:30" x14ac:dyDescent="0.25">
      <c r="A2800" s="62" t="s">
        <v>35</v>
      </c>
      <c r="B2800" s="62" t="s">
        <v>36</v>
      </c>
      <c r="C2800" s="62" t="s">
        <v>37</v>
      </c>
      <c r="D2800" s="62" t="s">
        <v>121</v>
      </c>
      <c r="E2800" s="62" t="s">
        <v>215</v>
      </c>
      <c r="F2800" s="62" t="s">
        <v>216</v>
      </c>
      <c r="G2800" s="62" t="s">
        <v>124</v>
      </c>
      <c r="H2800" s="62" t="s">
        <v>124</v>
      </c>
      <c r="I2800" s="62" t="s">
        <v>42</v>
      </c>
      <c r="J2800" s="62" t="s">
        <v>437</v>
      </c>
      <c r="K2800" s="62" t="s">
        <v>437</v>
      </c>
      <c r="L2800" s="62" t="s">
        <v>43</v>
      </c>
      <c r="M2800" s="62" t="s">
        <v>44</v>
      </c>
      <c r="N2800" s="62" t="s">
        <v>150</v>
      </c>
      <c r="O2800" s="62" t="s">
        <v>42</v>
      </c>
      <c r="P2800" s="62" t="s">
        <v>392</v>
      </c>
      <c r="Q2800" s="62" t="s">
        <v>393</v>
      </c>
      <c r="R2800" s="62" t="s">
        <v>1417</v>
      </c>
      <c r="S2800" s="61">
        <v>201312</v>
      </c>
      <c r="T2800" s="62" t="s">
        <v>52</v>
      </c>
      <c r="U2800" s="61">
        <v>254.85</v>
      </c>
      <c r="V2800" s="60">
        <v>254.85</v>
      </c>
      <c r="W2800" s="62" t="s">
        <v>340</v>
      </c>
      <c r="X2800" s="62" t="s">
        <v>384</v>
      </c>
      <c r="Y2800" s="62" t="s">
        <v>1152</v>
      </c>
      <c r="Z2800" s="62" t="s">
        <v>48</v>
      </c>
      <c r="AA2800" s="62" t="s">
        <v>315</v>
      </c>
      <c r="AB2800" s="62" t="s">
        <v>42</v>
      </c>
      <c r="AC2800" s="62" t="s">
        <v>1418</v>
      </c>
      <c r="AD2800" s="62" t="s">
        <v>146</v>
      </c>
    </row>
    <row r="2801" spans="1:30" x14ac:dyDescent="0.25">
      <c r="A2801" s="62" t="s">
        <v>35</v>
      </c>
      <c r="B2801" s="62" t="s">
        <v>36</v>
      </c>
      <c r="C2801" s="62" t="s">
        <v>37</v>
      </c>
      <c r="D2801" s="62" t="s">
        <v>121</v>
      </c>
      <c r="E2801" s="62" t="s">
        <v>215</v>
      </c>
      <c r="F2801" s="62" t="s">
        <v>216</v>
      </c>
      <c r="G2801" s="62" t="s">
        <v>124</v>
      </c>
      <c r="H2801" s="62" t="s">
        <v>124</v>
      </c>
      <c r="I2801" s="62" t="s">
        <v>42</v>
      </c>
      <c r="J2801" s="62" t="s">
        <v>250</v>
      </c>
      <c r="K2801" s="62" t="s">
        <v>250</v>
      </c>
      <c r="L2801" s="62" t="s">
        <v>43</v>
      </c>
      <c r="M2801" s="62" t="s">
        <v>44</v>
      </c>
      <c r="N2801" s="62" t="s">
        <v>150</v>
      </c>
      <c r="O2801" s="62" t="s">
        <v>42</v>
      </c>
      <c r="P2801" s="62" t="s">
        <v>430</v>
      </c>
      <c r="Q2801" s="62" t="s">
        <v>431</v>
      </c>
      <c r="R2801" s="62" t="s">
        <v>1435</v>
      </c>
      <c r="S2801" s="61">
        <v>201312</v>
      </c>
      <c r="T2801" s="62" t="s">
        <v>52</v>
      </c>
      <c r="U2801" s="61">
        <v>388</v>
      </c>
      <c r="V2801" s="60">
        <v>388</v>
      </c>
      <c r="W2801" s="62" t="s">
        <v>340</v>
      </c>
      <c r="X2801" s="62" t="s">
        <v>433</v>
      </c>
      <c r="Y2801" s="62" t="s">
        <v>1152</v>
      </c>
      <c r="Z2801" s="62" t="s">
        <v>48</v>
      </c>
      <c r="AA2801" s="62" t="s">
        <v>315</v>
      </c>
      <c r="AB2801" s="62" t="s">
        <v>42</v>
      </c>
      <c r="AC2801" s="62" t="s">
        <v>1418</v>
      </c>
      <c r="AD2801" s="62" t="s">
        <v>146</v>
      </c>
    </row>
    <row r="2802" spans="1:30" x14ac:dyDescent="0.25">
      <c r="A2802" s="62" t="s">
        <v>35</v>
      </c>
      <c r="B2802" s="62" t="s">
        <v>36</v>
      </c>
      <c r="C2802" s="62" t="s">
        <v>37</v>
      </c>
      <c r="D2802" s="62" t="s">
        <v>121</v>
      </c>
      <c r="E2802" s="62" t="s">
        <v>215</v>
      </c>
      <c r="F2802" s="62" t="s">
        <v>216</v>
      </c>
      <c r="G2802" s="62" t="s">
        <v>124</v>
      </c>
      <c r="H2802" s="62" t="s">
        <v>124</v>
      </c>
      <c r="I2802" s="62" t="s">
        <v>42</v>
      </c>
      <c r="J2802" s="62" t="s">
        <v>250</v>
      </c>
      <c r="K2802" s="62" t="s">
        <v>250</v>
      </c>
      <c r="L2802" s="62" t="s">
        <v>43</v>
      </c>
      <c r="M2802" s="62" t="s">
        <v>44</v>
      </c>
      <c r="N2802" s="62" t="s">
        <v>150</v>
      </c>
      <c r="O2802" s="62" t="s">
        <v>42</v>
      </c>
      <c r="P2802" s="62" t="s">
        <v>430</v>
      </c>
      <c r="Q2802" s="62" t="s">
        <v>431</v>
      </c>
      <c r="R2802" s="62" t="s">
        <v>1436</v>
      </c>
      <c r="S2802" s="61">
        <v>201312</v>
      </c>
      <c r="T2802" s="62" t="s">
        <v>52</v>
      </c>
      <c r="U2802" s="67">
        <v>77576</v>
      </c>
      <c r="V2802" s="60">
        <v>77576</v>
      </c>
      <c r="W2802" s="62" t="s">
        <v>340</v>
      </c>
      <c r="X2802" s="62" t="s">
        <v>433</v>
      </c>
      <c r="Y2802" s="62" t="s">
        <v>1152</v>
      </c>
      <c r="Z2802" s="62" t="s">
        <v>48</v>
      </c>
      <c r="AA2802" s="62" t="s">
        <v>315</v>
      </c>
      <c r="AB2802" s="62" t="s">
        <v>42</v>
      </c>
      <c r="AC2802" s="62" t="s">
        <v>1418</v>
      </c>
      <c r="AD2802" s="62" t="s">
        <v>146</v>
      </c>
    </row>
    <row r="2803" spans="1:30" x14ac:dyDescent="0.25">
      <c r="A2803" s="62" t="s">
        <v>35</v>
      </c>
      <c r="B2803" s="62" t="s">
        <v>36</v>
      </c>
      <c r="C2803" s="62" t="s">
        <v>37</v>
      </c>
      <c r="D2803" s="62" t="s">
        <v>121</v>
      </c>
      <c r="E2803" s="62" t="s">
        <v>215</v>
      </c>
      <c r="F2803" s="62" t="s">
        <v>216</v>
      </c>
      <c r="G2803" s="62" t="s">
        <v>124</v>
      </c>
      <c r="H2803" s="62" t="s">
        <v>124</v>
      </c>
      <c r="I2803" s="62" t="s">
        <v>42</v>
      </c>
      <c r="J2803" s="62" t="s">
        <v>250</v>
      </c>
      <c r="K2803" s="62" t="s">
        <v>250</v>
      </c>
      <c r="L2803" s="62" t="s">
        <v>43</v>
      </c>
      <c r="M2803" s="62" t="s">
        <v>44</v>
      </c>
      <c r="N2803" s="62" t="s">
        <v>150</v>
      </c>
      <c r="O2803" s="62" t="s">
        <v>42</v>
      </c>
      <c r="P2803" s="62" t="s">
        <v>392</v>
      </c>
      <c r="Q2803" s="62" t="s">
        <v>393</v>
      </c>
      <c r="R2803" s="62" t="s">
        <v>1417</v>
      </c>
      <c r="S2803" s="61">
        <v>201312</v>
      </c>
      <c r="T2803" s="62" t="s">
        <v>52</v>
      </c>
      <c r="U2803" s="61">
        <v>254.85</v>
      </c>
      <c r="V2803" s="60">
        <v>254.85</v>
      </c>
      <c r="W2803" s="62" t="s">
        <v>340</v>
      </c>
      <c r="X2803" s="62" t="s">
        <v>384</v>
      </c>
      <c r="Y2803" s="62" t="s">
        <v>1152</v>
      </c>
      <c r="Z2803" s="62" t="s">
        <v>48</v>
      </c>
      <c r="AA2803" s="62" t="s">
        <v>315</v>
      </c>
      <c r="AB2803" s="62" t="s">
        <v>42</v>
      </c>
      <c r="AC2803" s="62" t="s">
        <v>1418</v>
      </c>
      <c r="AD2803" s="62" t="s">
        <v>146</v>
      </c>
    </row>
    <row r="2804" spans="1:30" x14ac:dyDescent="0.25">
      <c r="A2804" s="62" t="s">
        <v>35</v>
      </c>
      <c r="B2804" s="62" t="s">
        <v>36</v>
      </c>
      <c r="C2804" s="62" t="s">
        <v>37</v>
      </c>
      <c r="D2804" s="62" t="s">
        <v>121</v>
      </c>
      <c r="E2804" s="62" t="s">
        <v>122</v>
      </c>
      <c r="F2804" s="62" t="s">
        <v>123</v>
      </c>
      <c r="G2804" s="62" t="s">
        <v>124</v>
      </c>
      <c r="H2804" s="62" t="s">
        <v>124</v>
      </c>
      <c r="I2804" s="62" t="s">
        <v>42</v>
      </c>
      <c r="J2804" s="62" t="s">
        <v>174</v>
      </c>
      <c r="K2804" s="62" t="s">
        <v>174</v>
      </c>
      <c r="L2804" s="62" t="s">
        <v>43</v>
      </c>
      <c r="M2804" s="62" t="s">
        <v>44</v>
      </c>
      <c r="N2804" s="62" t="s">
        <v>180</v>
      </c>
      <c r="O2804" s="62" t="s">
        <v>42</v>
      </c>
      <c r="P2804" s="62" t="s">
        <v>522</v>
      </c>
      <c r="Q2804" s="62" t="s">
        <v>523</v>
      </c>
      <c r="R2804" s="62" t="s">
        <v>1316</v>
      </c>
      <c r="S2804" s="61">
        <v>201312</v>
      </c>
      <c r="T2804" s="62" t="s">
        <v>52</v>
      </c>
      <c r="U2804" s="67">
        <v>193936.43</v>
      </c>
      <c r="V2804" s="60">
        <v>193936.43</v>
      </c>
      <c r="W2804" s="62" t="s">
        <v>340</v>
      </c>
      <c r="X2804" s="62" t="s">
        <v>177</v>
      </c>
      <c r="Y2804" s="62" t="s">
        <v>1152</v>
      </c>
      <c r="Z2804" s="62" t="s">
        <v>48</v>
      </c>
      <c r="AA2804" s="62" t="s">
        <v>315</v>
      </c>
      <c r="AB2804" s="62" t="s">
        <v>42</v>
      </c>
      <c r="AC2804" s="62" t="s">
        <v>1413</v>
      </c>
      <c r="AD2804" s="62" t="s">
        <v>146</v>
      </c>
    </row>
    <row r="2805" spans="1:30" x14ac:dyDescent="0.25">
      <c r="A2805" s="62" t="s">
        <v>35</v>
      </c>
      <c r="B2805" s="62" t="s">
        <v>36</v>
      </c>
      <c r="C2805" s="62" t="s">
        <v>37</v>
      </c>
      <c r="D2805" s="62" t="s">
        <v>121</v>
      </c>
      <c r="E2805" s="62" t="s">
        <v>215</v>
      </c>
      <c r="F2805" s="62" t="s">
        <v>216</v>
      </c>
      <c r="G2805" s="62" t="s">
        <v>124</v>
      </c>
      <c r="H2805" s="62" t="s">
        <v>124</v>
      </c>
      <c r="I2805" s="62" t="s">
        <v>42</v>
      </c>
      <c r="J2805" s="62" t="s">
        <v>217</v>
      </c>
      <c r="K2805" s="62" t="s">
        <v>217</v>
      </c>
      <c r="L2805" s="62" t="s">
        <v>43</v>
      </c>
      <c r="M2805" s="62" t="s">
        <v>44</v>
      </c>
      <c r="N2805" s="62" t="s">
        <v>150</v>
      </c>
      <c r="O2805" s="62" t="s">
        <v>42</v>
      </c>
      <c r="P2805" s="62" t="s">
        <v>388</v>
      </c>
      <c r="Q2805" s="62" t="s">
        <v>389</v>
      </c>
      <c r="R2805" s="62" t="s">
        <v>1437</v>
      </c>
      <c r="S2805" s="61">
        <v>201312</v>
      </c>
      <c r="T2805" s="62" t="s">
        <v>52</v>
      </c>
      <c r="U2805" s="67">
        <v>260243.91</v>
      </c>
      <c r="V2805" s="60">
        <v>260243.91</v>
      </c>
      <c r="W2805" s="62" t="s">
        <v>340</v>
      </c>
      <c r="X2805" s="62" t="s">
        <v>230</v>
      </c>
      <c r="Y2805" s="62" t="s">
        <v>1152</v>
      </c>
      <c r="Z2805" s="62" t="s">
        <v>48</v>
      </c>
      <c r="AA2805" s="62" t="s">
        <v>315</v>
      </c>
      <c r="AB2805" s="62" t="s">
        <v>42</v>
      </c>
      <c r="AC2805" s="62" t="s">
        <v>1438</v>
      </c>
      <c r="AD2805" s="62" t="s">
        <v>146</v>
      </c>
    </row>
    <row r="2806" spans="1:30" x14ac:dyDescent="0.25">
      <c r="A2806" s="62" t="s">
        <v>35</v>
      </c>
      <c r="B2806" s="62" t="s">
        <v>36</v>
      </c>
      <c r="C2806" s="62" t="s">
        <v>37</v>
      </c>
      <c r="D2806" s="62" t="s">
        <v>121</v>
      </c>
      <c r="E2806" s="62" t="s">
        <v>215</v>
      </c>
      <c r="F2806" s="62" t="s">
        <v>216</v>
      </c>
      <c r="G2806" s="62" t="s">
        <v>124</v>
      </c>
      <c r="H2806" s="62" t="s">
        <v>124</v>
      </c>
      <c r="I2806" s="62" t="s">
        <v>42</v>
      </c>
      <c r="J2806" s="62" t="s">
        <v>268</v>
      </c>
      <c r="K2806" s="62" t="s">
        <v>268</v>
      </c>
      <c r="L2806" s="62" t="s">
        <v>43</v>
      </c>
      <c r="M2806" s="62" t="s">
        <v>44</v>
      </c>
      <c r="N2806" s="62" t="s">
        <v>126</v>
      </c>
      <c r="O2806" s="62" t="s">
        <v>42</v>
      </c>
      <c r="P2806" s="62" t="s">
        <v>681</v>
      </c>
      <c r="Q2806" s="62" t="s">
        <v>167</v>
      </c>
      <c r="R2806" s="62" t="s">
        <v>1439</v>
      </c>
      <c r="S2806" s="61">
        <v>201312</v>
      </c>
      <c r="T2806" s="62" t="s">
        <v>52</v>
      </c>
      <c r="U2806" s="61">
        <v>0</v>
      </c>
      <c r="V2806" s="60">
        <v>20.34</v>
      </c>
      <c r="W2806" s="62" t="s">
        <v>1152</v>
      </c>
      <c r="X2806" s="62" t="s">
        <v>1152</v>
      </c>
      <c r="Y2806" s="62" t="s">
        <v>1152</v>
      </c>
      <c r="Z2806" s="62" t="s">
        <v>48</v>
      </c>
      <c r="AA2806" s="62" t="s">
        <v>168</v>
      </c>
      <c r="AB2806" s="62" t="s">
        <v>42</v>
      </c>
      <c r="AC2806" s="62" t="s">
        <v>1440</v>
      </c>
      <c r="AD2806" s="62" t="s">
        <v>146</v>
      </c>
    </row>
    <row r="2807" spans="1:30" x14ac:dyDescent="0.25">
      <c r="A2807" s="62" t="s">
        <v>35</v>
      </c>
      <c r="B2807" s="62" t="s">
        <v>36</v>
      </c>
      <c r="C2807" s="62" t="s">
        <v>37</v>
      </c>
      <c r="D2807" s="62" t="s">
        <v>121</v>
      </c>
      <c r="E2807" s="62" t="s">
        <v>215</v>
      </c>
      <c r="F2807" s="62" t="s">
        <v>216</v>
      </c>
      <c r="G2807" s="62" t="s">
        <v>124</v>
      </c>
      <c r="H2807" s="62" t="s">
        <v>124</v>
      </c>
      <c r="I2807" s="62" t="s">
        <v>42</v>
      </c>
      <c r="J2807" s="62" t="s">
        <v>268</v>
      </c>
      <c r="K2807" s="62" t="s">
        <v>268</v>
      </c>
      <c r="L2807" s="62" t="s">
        <v>43</v>
      </c>
      <c r="M2807" s="62" t="s">
        <v>44</v>
      </c>
      <c r="N2807" s="62" t="s">
        <v>126</v>
      </c>
      <c r="O2807" s="62" t="s">
        <v>42</v>
      </c>
      <c r="P2807" s="62" t="s">
        <v>681</v>
      </c>
      <c r="Q2807" s="62" t="s">
        <v>167</v>
      </c>
      <c r="R2807" s="62" t="s">
        <v>1439</v>
      </c>
      <c r="S2807" s="61">
        <v>201312</v>
      </c>
      <c r="T2807" s="62" t="s">
        <v>52</v>
      </c>
      <c r="U2807" s="61">
        <v>0</v>
      </c>
      <c r="V2807" s="60">
        <v>3.39</v>
      </c>
      <c r="W2807" s="62" t="s">
        <v>1152</v>
      </c>
      <c r="X2807" s="62" t="s">
        <v>1152</v>
      </c>
      <c r="Y2807" s="62" t="s">
        <v>1152</v>
      </c>
      <c r="Z2807" s="62" t="s">
        <v>48</v>
      </c>
      <c r="AA2807" s="62" t="s">
        <v>168</v>
      </c>
      <c r="AB2807" s="62" t="s">
        <v>42</v>
      </c>
      <c r="AC2807" s="62" t="s">
        <v>1440</v>
      </c>
      <c r="AD2807" s="62" t="s">
        <v>146</v>
      </c>
    </row>
    <row r="2808" spans="1:30" x14ac:dyDescent="0.25">
      <c r="A2808" s="62" t="s">
        <v>35</v>
      </c>
      <c r="B2808" s="62" t="s">
        <v>36</v>
      </c>
      <c r="C2808" s="62" t="s">
        <v>37</v>
      </c>
      <c r="D2808" s="62" t="s">
        <v>121</v>
      </c>
      <c r="E2808" s="62" t="s">
        <v>215</v>
      </c>
      <c r="F2808" s="62" t="s">
        <v>216</v>
      </c>
      <c r="G2808" s="62" t="s">
        <v>124</v>
      </c>
      <c r="H2808" s="62" t="s">
        <v>124</v>
      </c>
      <c r="I2808" s="62" t="s">
        <v>42</v>
      </c>
      <c r="J2808" s="62" t="s">
        <v>268</v>
      </c>
      <c r="K2808" s="62" t="s">
        <v>268</v>
      </c>
      <c r="L2808" s="62" t="s">
        <v>43</v>
      </c>
      <c r="M2808" s="62" t="s">
        <v>44</v>
      </c>
      <c r="N2808" s="62" t="s">
        <v>160</v>
      </c>
      <c r="O2808" s="62" t="s">
        <v>42</v>
      </c>
      <c r="P2808" s="62" t="s">
        <v>681</v>
      </c>
      <c r="Q2808" s="62" t="s">
        <v>1441</v>
      </c>
      <c r="R2808" s="62" t="s">
        <v>1439</v>
      </c>
      <c r="S2808" s="61">
        <v>201312</v>
      </c>
      <c r="T2808" s="62" t="s">
        <v>52</v>
      </c>
      <c r="U2808" s="61">
        <v>0</v>
      </c>
      <c r="V2808" s="60">
        <v>7.54</v>
      </c>
      <c r="W2808" s="62" t="s">
        <v>1152</v>
      </c>
      <c r="X2808" s="62" t="s">
        <v>1152</v>
      </c>
      <c r="Y2808" s="62" t="s">
        <v>1152</v>
      </c>
      <c r="Z2808" s="62" t="s">
        <v>48</v>
      </c>
      <c r="AA2808" s="62" t="s">
        <v>168</v>
      </c>
      <c r="AB2808" s="62" t="s">
        <v>42</v>
      </c>
      <c r="AC2808" s="62" t="s">
        <v>1440</v>
      </c>
      <c r="AD2808" s="62" t="s">
        <v>146</v>
      </c>
    </row>
    <row r="2809" spans="1:30" x14ac:dyDescent="0.25">
      <c r="A2809" s="62" t="s">
        <v>35</v>
      </c>
      <c r="B2809" s="62" t="s">
        <v>36</v>
      </c>
      <c r="C2809" s="62" t="s">
        <v>37</v>
      </c>
      <c r="D2809" s="62" t="s">
        <v>121</v>
      </c>
      <c r="E2809" s="62" t="s">
        <v>215</v>
      </c>
      <c r="F2809" s="62" t="s">
        <v>216</v>
      </c>
      <c r="G2809" s="62" t="s">
        <v>124</v>
      </c>
      <c r="H2809" s="62" t="s">
        <v>124</v>
      </c>
      <c r="I2809" s="62" t="s">
        <v>42</v>
      </c>
      <c r="J2809" s="62" t="s">
        <v>268</v>
      </c>
      <c r="K2809" s="62" t="s">
        <v>268</v>
      </c>
      <c r="L2809" s="62" t="s">
        <v>43</v>
      </c>
      <c r="M2809" s="62" t="s">
        <v>44</v>
      </c>
      <c r="N2809" s="62" t="s">
        <v>126</v>
      </c>
      <c r="O2809" s="62" t="s">
        <v>42</v>
      </c>
      <c r="P2809" s="62" t="s">
        <v>681</v>
      </c>
      <c r="Q2809" s="62" t="s">
        <v>167</v>
      </c>
      <c r="R2809" s="62" t="s">
        <v>1439</v>
      </c>
      <c r="S2809" s="61">
        <v>201312</v>
      </c>
      <c r="T2809" s="62" t="s">
        <v>52</v>
      </c>
      <c r="U2809" s="61">
        <v>0</v>
      </c>
      <c r="V2809" s="60">
        <v>129.94999999999999</v>
      </c>
      <c r="W2809" s="62" t="s">
        <v>1152</v>
      </c>
      <c r="X2809" s="62" t="s">
        <v>1152</v>
      </c>
      <c r="Y2809" s="62" t="s">
        <v>1152</v>
      </c>
      <c r="Z2809" s="62" t="s">
        <v>48</v>
      </c>
      <c r="AA2809" s="62" t="s">
        <v>168</v>
      </c>
      <c r="AB2809" s="62" t="s">
        <v>42</v>
      </c>
      <c r="AC2809" s="62" t="s">
        <v>1440</v>
      </c>
      <c r="AD2809" s="62" t="s">
        <v>146</v>
      </c>
    </row>
    <row r="2810" spans="1:30" x14ac:dyDescent="0.25">
      <c r="A2810" s="62" t="s">
        <v>35</v>
      </c>
      <c r="B2810" s="62" t="s">
        <v>36</v>
      </c>
      <c r="C2810" s="62" t="s">
        <v>37</v>
      </c>
      <c r="D2810" s="62" t="s">
        <v>121</v>
      </c>
      <c r="E2810" s="62" t="s">
        <v>215</v>
      </c>
      <c r="F2810" s="62" t="s">
        <v>216</v>
      </c>
      <c r="G2810" s="62" t="s">
        <v>124</v>
      </c>
      <c r="H2810" s="62" t="s">
        <v>124</v>
      </c>
      <c r="I2810" s="62" t="s">
        <v>42</v>
      </c>
      <c r="J2810" s="62" t="s">
        <v>268</v>
      </c>
      <c r="K2810" s="62" t="s">
        <v>268</v>
      </c>
      <c r="L2810" s="62" t="s">
        <v>43</v>
      </c>
      <c r="M2810" s="62" t="s">
        <v>44</v>
      </c>
      <c r="N2810" s="62" t="s">
        <v>126</v>
      </c>
      <c r="O2810" s="62" t="s">
        <v>42</v>
      </c>
      <c r="P2810" s="62" t="s">
        <v>681</v>
      </c>
      <c r="Q2810" s="62" t="s">
        <v>167</v>
      </c>
      <c r="R2810" s="62" t="s">
        <v>1439</v>
      </c>
      <c r="S2810" s="61">
        <v>201312</v>
      </c>
      <c r="T2810" s="62" t="s">
        <v>52</v>
      </c>
      <c r="U2810" s="61">
        <v>0</v>
      </c>
      <c r="V2810" s="60">
        <v>138.43</v>
      </c>
      <c r="W2810" s="62" t="s">
        <v>1152</v>
      </c>
      <c r="X2810" s="62" t="s">
        <v>1152</v>
      </c>
      <c r="Y2810" s="62" t="s">
        <v>1152</v>
      </c>
      <c r="Z2810" s="62" t="s">
        <v>48</v>
      </c>
      <c r="AA2810" s="62" t="s">
        <v>168</v>
      </c>
      <c r="AB2810" s="62" t="s">
        <v>42</v>
      </c>
      <c r="AC2810" s="62" t="s">
        <v>1440</v>
      </c>
      <c r="AD2810" s="62" t="s">
        <v>146</v>
      </c>
    </row>
    <row r="2811" spans="1:30" x14ac:dyDescent="0.25">
      <c r="A2811" s="62" t="s">
        <v>35</v>
      </c>
      <c r="B2811" s="62" t="s">
        <v>36</v>
      </c>
      <c r="C2811" s="62" t="s">
        <v>37</v>
      </c>
      <c r="D2811" s="62" t="s">
        <v>121</v>
      </c>
      <c r="E2811" s="62" t="s">
        <v>215</v>
      </c>
      <c r="F2811" s="62" t="s">
        <v>216</v>
      </c>
      <c r="G2811" s="62" t="s">
        <v>124</v>
      </c>
      <c r="H2811" s="62" t="s">
        <v>124</v>
      </c>
      <c r="I2811" s="62" t="s">
        <v>42</v>
      </c>
      <c r="J2811" s="62" t="s">
        <v>268</v>
      </c>
      <c r="K2811" s="62" t="s">
        <v>268</v>
      </c>
      <c r="L2811" s="62" t="s">
        <v>43</v>
      </c>
      <c r="M2811" s="62" t="s">
        <v>44</v>
      </c>
      <c r="N2811" s="62" t="s">
        <v>126</v>
      </c>
      <c r="O2811" s="62" t="s">
        <v>42</v>
      </c>
      <c r="P2811" s="62" t="s">
        <v>681</v>
      </c>
      <c r="Q2811" s="62" t="s">
        <v>167</v>
      </c>
      <c r="R2811" s="62" t="s">
        <v>1439</v>
      </c>
      <c r="S2811" s="61">
        <v>201312</v>
      </c>
      <c r="T2811" s="62" t="s">
        <v>52</v>
      </c>
      <c r="U2811" s="61">
        <v>0</v>
      </c>
      <c r="V2811" s="60">
        <v>57.07</v>
      </c>
      <c r="W2811" s="62" t="s">
        <v>1152</v>
      </c>
      <c r="X2811" s="62" t="s">
        <v>1152</v>
      </c>
      <c r="Y2811" s="62" t="s">
        <v>1152</v>
      </c>
      <c r="Z2811" s="62" t="s">
        <v>48</v>
      </c>
      <c r="AA2811" s="62" t="s">
        <v>168</v>
      </c>
      <c r="AB2811" s="62" t="s">
        <v>42</v>
      </c>
      <c r="AC2811" s="62" t="s">
        <v>1440</v>
      </c>
      <c r="AD2811" s="62" t="s">
        <v>146</v>
      </c>
    </row>
    <row r="2812" spans="1:30" x14ac:dyDescent="0.25">
      <c r="A2812" s="62" t="s">
        <v>35</v>
      </c>
      <c r="B2812" s="62" t="s">
        <v>36</v>
      </c>
      <c r="C2812" s="62" t="s">
        <v>37</v>
      </c>
      <c r="D2812" s="62" t="s">
        <v>121</v>
      </c>
      <c r="E2812" s="62" t="s">
        <v>215</v>
      </c>
      <c r="F2812" s="62" t="s">
        <v>216</v>
      </c>
      <c r="G2812" s="62" t="s">
        <v>124</v>
      </c>
      <c r="H2812" s="62" t="s">
        <v>124</v>
      </c>
      <c r="I2812" s="62" t="s">
        <v>42</v>
      </c>
      <c r="J2812" s="62" t="s">
        <v>268</v>
      </c>
      <c r="K2812" s="62" t="s">
        <v>268</v>
      </c>
      <c r="L2812" s="62" t="s">
        <v>43</v>
      </c>
      <c r="M2812" s="62" t="s">
        <v>44</v>
      </c>
      <c r="N2812" s="62" t="s">
        <v>126</v>
      </c>
      <c r="O2812" s="62" t="s">
        <v>42</v>
      </c>
      <c r="P2812" s="62" t="s">
        <v>681</v>
      </c>
      <c r="Q2812" s="62" t="s">
        <v>167</v>
      </c>
      <c r="R2812" s="62" t="s">
        <v>1439</v>
      </c>
      <c r="S2812" s="61">
        <v>201312</v>
      </c>
      <c r="T2812" s="62" t="s">
        <v>52</v>
      </c>
      <c r="U2812" s="61">
        <v>0</v>
      </c>
      <c r="V2812" s="60">
        <v>83.62</v>
      </c>
      <c r="W2812" s="62" t="s">
        <v>1152</v>
      </c>
      <c r="X2812" s="62" t="s">
        <v>1152</v>
      </c>
      <c r="Y2812" s="62" t="s">
        <v>1152</v>
      </c>
      <c r="Z2812" s="62" t="s">
        <v>48</v>
      </c>
      <c r="AA2812" s="62" t="s">
        <v>168</v>
      </c>
      <c r="AB2812" s="62" t="s">
        <v>42</v>
      </c>
      <c r="AC2812" s="62" t="s">
        <v>1440</v>
      </c>
      <c r="AD2812" s="62" t="s">
        <v>146</v>
      </c>
    </row>
    <row r="2813" spans="1:30" x14ac:dyDescent="0.25">
      <c r="A2813" s="62" t="s">
        <v>35</v>
      </c>
      <c r="B2813" s="62" t="s">
        <v>36</v>
      </c>
      <c r="C2813" s="62" t="s">
        <v>37</v>
      </c>
      <c r="D2813" s="62" t="s">
        <v>121</v>
      </c>
      <c r="E2813" s="62" t="s">
        <v>215</v>
      </c>
      <c r="F2813" s="62" t="s">
        <v>216</v>
      </c>
      <c r="G2813" s="62" t="s">
        <v>124</v>
      </c>
      <c r="H2813" s="62" t="s">
        <v>124</v>
      </c>
      <c r="I2813" s="62" t="s">
        <v>42</v>
      </c>
      <c r="J2813" s="62" t="s">
        <v>268</v>
      </c>
      <c r="K2813" s="62" t="s">
        <v>268</v>
      </c>
      <c r="L2813" s="62" t="s">
        <v>43</v>
      </c>
      <c r="M2813" s="62" t="s">
        <v>44</v>
      </c>
      <c r="N2813" s="62" t="s">
        <v>126</v>
      </c>
      <c r="O2813" s="62" t="s">
        <v>42</v>
      </c>
      <c r="P2813" s="62" t="s">
        <v>681</v>
      </c>
      <c r="Q2813" s="62" t="s">
        <v>167</v>
      </c>
      <c r="R2813" s="62" t="s">
        <v>1439</v>
      </c>
      <c r="S2813" s="61">
        <v>201312</v>
      </c>
      <c r="T2813" s="62" t="s">
        <v>52</v>
      </c>
      <c r="U2813" s="61">
        <v>0</v>
      </c>
      <c r="V2813" s="60">
        <v>88.14</v>
      </c>
      <c r="W2813" s="62" t="s">
        <v>1152</v>
      </c>
      <c r="X2813" s="62" t="s">
        <v>1152</v>
      </c>
      <c r="Y2813" s="62" t="s">
        <v>1152</v>
      </c>
      <c r="Z2813" s="62" t="s">
        <v>48</v>
      </c>
      <c r="AA2813" s="62" t="s">
        <v>168</v>
      </c>
      <c r="AB2813" s="62" t="s">
        <v>42</v>
      </c>
      <c r="AC2813" s="62" t="s">
        <v>1440</v>
      </c>
      <c r="AD2813" s="62" t="s">
        <v>146</v>
      </c>
    </row>
    <row r="2814" spans="1:30" x14ac:dyDescent="0.25">
      <c r="A2814" s="62" t="s">
        <v>35</v>
      </c>
      <c r="B2814" s="62" t="s">
        <v>36</v>
      </c>
      <c r="C2814" s="62" t="s">
        <v>37</v>
      </c>
      <c r="D2814" s="62" t="s">
        <v>121</v>
      </c>
      <c r="E2814" s="62" t="s">
        <v>215</v>
      </c>
      <c r="F2814" s="62" t="s">
        <v>216</v>
      </c>
      <c r="G2814" s="62" t="s">
        <v>124</v>
      </c>
      <c r="H2814" s="62" t="s">
        <v>124</v>
      </c>
      <c r="I2814" s="62" t="s">
        <v>42</v>
      </c>
      <c r="J2814" s="62" t="s">
        <v>268</v>
      </c>
      <c r="K2814" s="62" t="s">
        <v>268</v>
      </c>
      <c r="L2814" s="62" t="s">
        <v>43</v>
      </c>
      <c r="M2814" s="62" t="s">
        <v>44</v>
      </c>
      <c r="N2814" s="62" t="s">
        <v>126</v>
      </c>
      <c r="O2814" s="62" t="s">
        <v>42</v>
      </c>
      <c r="P2814" s="62" t="s">
        <v>681</v>
      </c>
      <c r="Q2814" s="62" t="s">
        <v>167</v>
      </c>
      <c r="R2814" s="62" t="s">
        <v>1439</v>
      </c>
      <c r="S2814" s="61">
        <v>201312</v>
      </c>
      <c r="T2814" s="62" t="s">
        <v>52</v>
      </c>
      <c r="U2814" s="61">
        <v>0</v>
      </c>
      <c r="V2814" s="60">
        <v>31.64</v>
      </c>
      <c r="W2814" s="62" t="s">
        <v>1152</v>
      </c>
      <c r="X2814" s="62" t="s">
        <v>1152</v>
      </c>
      <c r="Y2814" s="62" t="s">
        <v>1152</v>
      </c>
      <c r="Z2814" s="62" t="s">
        <v>48</v>
      </c>
      <c r="AA2814" s="62" t="s">
        <v>168</v>
      </c>
      <c r="AB2814" s="62" t="s">
        <v>42</v>
      </c>
      <c r="AC2814" s="62" t="s">
        <v>1440</v>
      </c>
      <c r="AD2814" s="62" t="s">
        <v>146</v>
      </c>
    </row>
    <row r="2815" spans="1:30" x14ac:dyDescent="0.25">
      <c r="A2815" s="62" t="s">
        <v>35</v>
      </c>
      <c r="B2815" s="62" t="s">
        <v>36</v>
      </c>
      <c r="C2815" s="62" t="s">
        <v>37</v>
      </c>
      <c r="D2815" s="62" t="s">
        <v>121</v>
      </c>
      <c r="E2815" s="62" t="s">
        <v>215</v>
      </c>
      <c r="F2815" s="62" t="s">
        <v>216</v>
      </c>
      <c r="G2815" s="62" t="s">
        <v>124</v>
      </c>
      <c r="H2815" s="62" t="s">
        <v>124</v>
      </c>
      <c r="I2815" s="62" t="s">
        <v>42</v>
      </c>
      <c r="J2815" s="62" t="s">
        <v>268</v>
      </c>
      <c r="K2815" s="62" t="s">
        <v>268</v>
      </c>
      <c r="L2815" s="62" t="s">
        <v>43</v>
      </c>
      <c r="M2815" s="62" t="s">
        <v>44</v>
      </c>
      <c r="N2815" s="62" t="s">
        <v>126</v>
      </c>
      <c r="O2815" s="62" t="s">
        <v>42</v>
      </c>
      <c r="P2815" s="62" t="s">
        <v>681</v>
      </c>
      <c r="Q2815" s="62" t="s">
        <v>167</v>
      </c>
      <c r="R2815" s="62" t="s">
        <v>1439</v>
      </c>
      <c r="S2815" s="61">
        <v>201312</v>
      </c>
      <c r="T2815" s="62" t="s">
        <v>52</v>
      </c>
      <c r="U2815" s="61">
        <v>0</v>
      </c>
      <c r="V2815" s="60">
        <v>53.68</v>
      </c>
      <c r="W2815" s="62" t="s">
        <v>1152</v>
      </c>
      <c r="X2815" s="62" t="s">
        <v>1152</v>
      </c>
      <c r="Y2815" s="62" t="s">
        <v>1152</v>
      </c>
      <c r="Z2815" s="62" t="s">
        <v>48</v>
      </c>
      <c r="AA2815" s="62" t="s">
        <v>168</v>
      </c>
      <c r="AB2815" s="62" t="s">
        <v>42</v>
      </c>
      <c r="AC2815" s="62" t="s">
        <v>1440</v>
      </c>
      <c r="AD2815" s="62" t="s">
        <v>146</v>
      </c>
    </row>
    <row r="2816" spans="1:30" x14ac:dyDescent="0.25">
      <c r="A2816" s="62" t="s">
        <v>35</v>
      </c>
      <c r="B2816" s="62" t="s">
        <v>36</v>
      </c>
      <c r="C2816" s="62" t="s">
        <v>37</v>
      </c>
      <c r="D2816" s="62" t="s">
        <v>121</v>
      </c>
      <c r="E2816" s="62" t="s">
        <v>215</v>
      </c>
      <c r="F2816" s="62" t="s">
        <v>216</v>
      </c>
      <c r="G2816" s="62" t="s">
        <v>124</v>
      </c>
      <c r="H2816" s="62" t="s">
        <v>124</v>
      </c>
      <c r="I2816" s="62" t="s">
        <v>42</v>
      </c>
      <c r="J2816" s="62" t="s">
        <v>268</v>
      </c>
      <c r="K2816" s="62" t="s">
        <v>268</v>
      </c>
      <c r="L2816" s="62" t="s">
        <v>43</v>
      </c>
      <c r="M2816" s="62" t="s">
        <v>44</v>
      </c>
      <c r="N2816" s="62" t="s">
        <v>126</v>
      </c>
      <c r="O2816" s="62" t="s">
        <v>42</v>
      </c>
      <c r="P2816" s="62" t="s">
        <v>681</v>
      </c>
      <c r="Q2816" s="62" t="s">
        <v>167</v>
      </c>
      <c r="R2816" s="62" t="s">
        <v>1439</v>
      </c>
      <c r="S2816" s="61">
        <v>201312</v>
      </c>
      <c r="T2816" s="62" t="s">
        <v>52</v>
      </c>
      <c r="U2816" s="61">
        <v>0</v>
      </c>
      <c r="V2816" s="60">
        <v>67.8</v>
      </c>
      <c r="W2816" s="62" t="s">
        <v>1152</v>
      </c>
      <c r="X2816" s="62" t="s">
        <v>1152</v>
      </c>
      <c r="Y2816" s="62" t="s">
        <v>1152</v>
      </c>
      <c r="Z2816" s="62" t="s">
        <v>48</v>
      </c>
      <c r="AA2816" s="62" t="s">
        <v>168</v>
      </c>
      <c r="AB2816" s="62" t="s">
        <v>42</v>
      </c>
      <c r="AC2816" s="62" t="s">
        <v>1440</v>
      </c>
      <c r="AD2816" s="62" t="s">
        <v>146</v>
      </c>
    </row>
    <row r="2817" spans="1:30" x14ac:dyDescent="0.25">
      <c r="A2817" s="62" t="s">
        <v>35</v>
      </c>
      <c r="B2817" s="62" t="s">
        <v>36</v>
      </c>
      <c r="C2817" s="62" t="s">
        <v>37</v>
      </c>
      <c r="D2817" s="62" t="s">
        <v>121</v>
      </c>
      <c r="E2817" s="62" t="s">
        <v>215</v>
      </c>
      <c r="F2817" s="62" t="s">
        <v>216</v>
      </c>
      <c r="G2817" s="62" t="s">
        <v>124</v>
      </c>
      <c r="H2817" s="62" t="s">
        <v>124</v>
      </c>
      <c r="I2817" s="62" t="s">
        <v>42</v>
      </c>
      <c r="J2817" s="62" t="s">
        <v>268</v>
      </c>
      <c r="K2817" s="62" t="s">
        <v>268</v>
      </c>
      <c r="L2817" s="62" t="s">
        <v>43</v>
      </c>
      <c r="M2817" s="62" t="s">
        <v>44</v>
      </c>
      <c r="N2817" s="62" t="s">
        <v>126</v>
      </c>
      <c r="O2817" s="62" t="s">
        <v>42</v>
      </c>
      <c r="P2817" s="62" t="s">
        <v>681</v>
      </c>
      <c r="Q2817" s="62" t="s">
        <v>167</v>
      </c>
      <c r="R2817" s="62" t="s">
        <v>1439</v>
      </c>
      <c r="S2817" s="61">
        <v>201312</v>
      </c>
      <c r="T2817" s="62" t="s">
        <v>52</v>
      </c>
      <c r="U2817" s="61">
        <v>0</v>
      </c>
      <c r="V2817" s="60">
        <v>29.38</v>
      </c>
      <c r="W2817" s="62" t="s">
        <v>1152</v>
      </c>
      <c r="X2817" s="62" t="s">
        <v>1152</v>
      </c>
      <c r="Y2817" s="62" t="s">
        <v>1152</v>
      </c>
      <c r="Z2817" s="62" t="s">
        <v>48</v>
      </c>
      <c r="AA2817" s="62" t="s">
        <v>168</v>
      </c>
      <c r="AB2817" s="62" t="s">
        <v>42</v>
      </c>
      <c r="AC2817" s="62" t="s">
        <v>1440</v>
      </c>
      <c r="AD2817" s="62" t="s">
        <v>146</v>
      </c>
    </row>
    <row r="2818" spans="1:30" x14ac:dyDescent="0.25">
      <c r="A2818" s="62" t="s">
        <v>35</v>
      </c>
      <c r="B2818" s="62" t="s">
        <v>36</v>
      </c>
      <c r="C2818" s="62" t="s">
        <v>37</v>
      </c>
      <c r="D2818" s="62" t="s">
        <v>121</v>
      </c>
      <c r="E2818" s="62" t="s">
        <v>215</v>
      </c>
      <c r="F2818" s="62" t="s">
        <v>216</v>
      </c>
      <c r="G2818" s="62" t="s">
        <v>124</v>
      </c>
      <c r="H2818" s="62" t="s">
        <v>124</v>
      </c>
      <c r="I2818" s="62" t="s">
        <v>42</v>
      </c>
      <c r="J2818" s="62" t="s">
        <v>268</v>
      </c>
      <c r="K2818" s="62" t="s">
        <v>268</v>
      </c>
      <c r="L2818" s="62" t="s">
        <v>43</v>
      </c>
      <c r="M2818" s="62" t="s">
        <v>44</v>
      </c>
      <c r="N2818" s="62" t="s">
        <v>126</v>
      </c>
      <c r="O2818" s="62" t="s">
        <v>42</v>
      </c>
      <c r="P2818" s="62" t="s">
        <v>681</v>
      </c>
      <c r="Q2818" s="62" t="s">
        <v>167</v>
      </c>
      <c r="R2818" s="62" t="s">
        <v>1439</v>
      </c>
      <c r="S2818" s="61">
        <v>201312</v>
      </c>
      <c r="T2818" s="62" t="s">
        <v>52</v>
      </c>
      <c r="U2818" s="61">
        <v>0</v>
      </c>
      <c r="V2818" s="60">
        <v>29.38</v>
      </c>
      <c r="W2818" s="62" t="s">
        <v>1152</v>
      </c>
      <c r="X2818" s="62" t="s">
        <v>1152</v>
      </c>
      <c r="Y2818" s="62" t="s">
        <v>1152</v>
      </c>
      <c r="Z2818" s="62" t="s">
        <v>48</v>
      </c>
      <c r="AA2818" s="62" t="s">
        <v>168</v>
      </c>
      <c r="AB2818" s="62" t="s">
        <v>42</v>
      </c>
      <c r="AC2818" s="62" t="s">
        <v>1440</v>
      </c>
      <c r="AD2818" s="62" t="s">
        <v>146</v>
      </c>
    </row>
    <row r="2819" spans="1:30" x14ac:dyDescent="0.25">
      <c r="A2819" s="62" t="s">
        <v>35</v>
      </c>
      <c r="B2819" s="62" t="s">
        <v>36</v>
      </c>
      <c r="C2819" s="62" t="s">
        <v>37</v>
      </c>
      <c r="D2819" s="62" t="s">
        <v>121</v>
      </c>
      <c r="E2819" s="62" t="s">
        <v>215</v>
      </c>
      <c r="F2819" s="62" t="s">
        <v>216</v>
      </c>
      <c r="G2819" s="62" t="s">
        <v>124</v>
      </c>
      <c r="H2819" s="62" t="s">
        <v>124</v>
      </c>
      <c r="I2819" s="62" t="s">
        <v>42</v>
      </c>
      <c r="J2819" s="62" t="s">
        <v>268</v>
      </c>
      <c r="K2819" s="62" t="s">
        <v>268</v>
      </c>
      <c r="L2819" s="62" t="s">
        <v>43</v>
      </c>
      <c r="M2819" s="62" t="s">
        <v>44</v>
      </c>
      <c r="N2819" s="62" t="s">
        <v>126</v>
      </c>
      <c r="O2819" s="62" t="s">
        <v>42</v>
      </c>
      <c r="P2819" s="62" t="s">
        <v>681</v>
      </c>
      <c r="Q2819" s="62" t="s">
        <v>167</v>
      </c>
      <c r="R2819" s="62" t="s">
        <v>1439</v>
      </c>
      <c r="S2819" s="61">
        <v>201312</v>
      </c>
      <c r="T2819" s="62" t="s">
        <v>52</v>
      </c>
      <c r="U2819" s="61">
        <v>0</v>
      </c>
      <c r="V2819" s="60">
        <v>29.38</v>
      </c>
      <c r="W2819" s="62" t="s">
        <v>1152</v>
      </c>
      <c r="X2819" s="62" t="s">
        <v>1152</v>
      </c>
      <c r="Y2819" s="62" t="s">
        <v>1152</v>
      </c>
      <c r="Z2819" s="62" t="s">
        <v>48</v>
      </c>
      <c r="AA2819" s="62" t="s">
        <v>168</v>
      </c>
      <c r="AB2819" s="62" t="s">
        <v>42</v>
      </c>
      <c r="AC2819" s="62" t="s">
        <v>1440</v>
      </c>
      <c r="AD2819" s="62" t="s">
        <v>146</v>
      </c>
    </row>
    <row r="2820" spans="1:30" x14ac:dyDescent="0.25">
      <c r="A2820" s="62" t="s">
        <v>35</v>
      </c>
      <c r="B2820" s="62" t="s">
        <v>36</v>
      </c>
      <c r="C2820" s="62" t="s">
        <v>37</v>
      </c>
      <c r="D2820" s="62" t="s">
        <v>121</v>
      </c>
      <c r="E2820" s="62" t="s">
        <v>215</v>
      </c>
      <c r="F2820" s="62" t="s">
        <v>216</v>
      </c>
      <c r="G2820" s="62" t="s">
        <v>124</v>
      </c>
      <c r="H2820" s="62" t="s">
        <v>124</v>
      </c>
      <c r="I2820" s="62" t="s">
        <v>42</v>
      </c>
      <c r="J2820" s="62" t="s">
        <v>268</v>
      </c>
      <c r="K2820" s="62" t="s">
        <v>268</v>
      </c>
      <c r="L2820" s="62" t="s">
        <v>43</v>
      </c>
      <c r="M2820" s="62" t="s">
        <v>44</v>
      </c>
      <c r="N2820" s="62" t="s">
        <v>126</v>
      </c>
      <c r="O2820" s="62" t="s">
        <v>42</v>
      </c>
      <c r="P2820" s="62" t="s">
        <v>681</v>
      </c>
      <c r="Q2820" s="62" t="s">
        <v>167</v>
      </c>
      <c r="R2820" s="62" t="s">
        <v>1439</v>
      </c>
      <c r="S2820" s="61">
        <v>201312</v>
      </c>
      <c r="T2820" s="62" t="s">
        <v>52</v>
      </c>
      <c r="U2820" s="61">
        <v>0</v>
      </c>
      <c r="V2820" s="60">
        <v>13.56</v>
      </c>
      <c r="W2820" s="62" t="s">
        <v>1152</v>
      </c>
      <c r="X2820" s="62" t="s">
        <v>1152</v>
      </c>
      <c r="Y2820" s="62" t="s">
        <v>1152</v>
      </c>
      <c r="Z2820" s="62" t="s">
        <v>48</v>
      </c>
      <c r="AA2820" s="62" t="s">
        <v>168</v>
      </c>
      <c r="AB2820" s="62" t="s">
        <v>42</v>
      </c>
      <c r="AC2820" s="62" t="s">
        <v>1440</v>
      </c>
      <c r="AD2820" s="62" t="s">
        <v>146</v>
      </c>
    </row>
    <row r="2821" spans="1:30" x14ac:dyDescent="0.25">
      <c r="A2821" s="62" t="s">
        <v>35</v>
      </c>
      <c r="B2821" s="62" t="s">
        <v>36</v>
      </c>
      <c r="C2821" s="62" t="s">
        <v>37</v>
      </c>
      <c r="D2821" s="62" t="s">
        <v>121</v>
      </c>
      <c r="E2821" s="62" t="s">
        <v>215</v>
      </c>
      <c r="F2821" s="62" t="s">
        <v>216</v>
      </c>
      <c r="G2821" s="62" t="s">
        <v>124</v>
      </c>
      <c r="H2821" s="62" t="s">
        <v>124</v>
      </c>
      <c r="I2821" s="62" t="s">
        <v>42</v>
      </c>
      <c r="J2821" s="62" t="s">
        <v>268</v>
      </c>
      <c r="K2821" s="62" t="s">
        <v>268</v>
      </c>
      <c r="L2821" s="62" t="s">
        <v>43</v>
      </c>
      <c r="M2821" s="62" t="s">
        <v>44</v>
      </c>
      <c r="N2821" s="62" t="s">
        <v>126</v>
      </c>
      <c r="O2821" s="62" t="s">
        <v>42</v>
      </c>
      <c r="P2821" s="62" t="s">
        <v>681</v>
      </c>
      <c r="Q2821" s="62" t="s">
        <v>167</v>
      </c>
      <c r="R2821" s="62" t="s">
        <v>1439</v>
      </c>
      <c r="S2821" s="61">
        <v>201312</v>
      </c>
      <c r="T2821" s="62" t="s">
        <v>52</v>
      </c>
      <c r="U2821" s="61">
        <v>0</v>
      </c>
      <c r="V2821" s="60">
        <v>20.34</v>
      </c>
      <c r="W2821" s="62" t="s">
        <v>1152</v>
      </c>
      <c r="X2821" s="62" t="s">
        <v>1152</v>
      </c>
      <c r="Y2821" s="62" t="s">
        <v>1152</v>
      </c>
      <c r="Z2821" s="62" t="s">
        <v>48</v>
      </c>
      <c r="AA2821" s="62" t="s">
        <v>168</v>
      </c>
      <c r="AB2821" s="62" t="s">
        <v>42</v>
      </c>
      <c r="AC2821" s="62" t="s">
        <v>1440</v>
      </c>
      <c r="AD2821" s="62" t="s">
        <v>146</v>
      </c>
    </row>
    <row r="2822" spans="1:30" x14ac:dyDescent="0.25">
      <c r="A2822" s="62" t="s">
        <v>35</v>
      </c>
      <c r="B2822" s="62" t="s">
        <v>36</v>
      </c>
      <c r="C2822" s="62" t="s">
        <v>37</v>
      </c>
      <c r="D2822" s="62" t="s">
        <v>121</v>
      </c>
      <c r="E2822" s="62" t="s">
        <v>215</v>
      </c>
      <c r="F2822" s="62" t="s">
        <v>216</v>
      </c>
      <c r="G2822" s="62" t="s">
        <v>124</v>
      </c>
      <c r="H2822" s="62" t="s">
        <v>124</v>
      </c>
      <c r="I2822" s="62" t="s">
        <v>42</v>
      </c>
      <c r="J2822" s="62" t="s">
        <v>268</v>
      </c>
      <c r="K2822" s="62" t="s">
        <v>268</v>
      </c>
      <c r="L2822" s="62" t="s">
        <v>43</v>
      </c>
      <c r="M2822" s="62" t="s">
        <v>44</v>
      </c>
      <c r="N2822" s="62" t="s">
        <v>126</v>
      </c>
      <c r="O2822" s="62" t="s">
        <v>42</v>
      </c>
      <c r="P2822" s="62" t="s">
        <v>681</v>
      </c>
      <c r="Q2822" s="62" t="s">
        <v>167</v>
      </c>
      <c r="R2822" s="62" t="s">
        <v>1439</v>
      </c>
      <c r="S2822" s="61">
        <v>201312</v>
      </c>
      <c r="T2822" s="62" t="s">
        <v>52</v>
      </c>
      <c r="U2822" s="61">
        <v>0</v>
      </c>
      <c r="V2822" s="60">
        <v>7.35</v>
      </c>
      <c r="W2822" s="62" t="s">
        <v>1152</v>
      </c>
      <c r="X2822" s="62" t="s">
        <v>1152</v>
      </c>
      <c r="Y2822" s="62" t="s">
        <v>1152</v>
      </c>
      <c r="Z2822" s="62" t="s">
        <v>48</v>
      </c>
      <c r="AA2822" s="62" t="s">
        <v>168</v>
      </c>
      <c r="AB2822" s="62" t="s">
        <v>42</v>
      </c>
      <c r="AC2822" s="62" t="s">
        <v>1440</v>
      </c>
      <c r="AD2822" s="62" t="s">
        <v>146</v>
      </c>
    </row>
    <row r="2823" spans="1:30" x14ac:dyDescent="0.25">
      <c r="A2823" s="62" t="s">
        <v>35</v>
      </c>
      <c r="B2823" s="62" t="s">
        <v>36</v>
      </c>
      <c r="C2823" s="62" t="s">
        <v>37</v>
      </c>
      <c r="D2823" s="62" t="s">
        <v>121</v>
      </c>
      <c r="E2823" s="62" t="s">
        <v>215</v>
      </c>
      <c r="F2823" s="62" t="s">
        <v>216</v>
      </c>
      <c r="G2823" s="62" t="s">
        <v>124</v>
      </c>
      <c r="H2823" s="62" t="s">
        <v>124</v>
      </c>
      <c r="I2823" s="62" t="s">
        <v>42</v>
      </c>
      <c r="J2823" s="62" t="s">
        <v>268</v>
      </c>
      <c r="K2823" s="62" t="s">
        <v>268</v>
      </c>
      <c r="L2823" s="62" t="s">
        <v>43</v>
      </c>
      <c r="M2823" s="62" t="s">
        <v>44</v>
      </c>
      <c r="N2823" s="62" t="s">
        <v>126</v>
      </c>
      <c r="O2823" s="62" t="s">
        <v>42</v>
      </c>
      <c r="P2823" s="62" t="s">
        <v>681</v>
      </c>
      <c r="Q2823" s="62" t="s">
        <v>167</v>
      </c>
      <c r="R2823" s="62" t="s">
        <v>1439</v>
      </c>
      <c r="S2823" s="61">
        <v>201312</v>
      </c>
      <c r="T2823" s="62" t="s">
        <v>52</v>
      </c>
      <c r="U2823" s="61">
        <v>0</v>
      </c>
      <c r="V2823" s="60">
        <v>14.69</v>
      </c>
      <c r="W2823" s="62" t="s">
        <v>1152</v>
      </c>
      <c r="X2823" s="62" t="s">
        <v>1152</v>
      </c>
      <c r="Y2823" s="62" t="s">
        <v>1152</v>
      </c>
      <c r="Z2823" s="62" t="s">
        <v>48</v>
      </c>
      <c r="AA2823" s="62" t="s">
        <v>168</v>
      </c>
      <c r="AB2823" s="62" t="s">
        <v>42</v>
      </c>
      <c r="AC2823" s="62" t="s">
        <v>1440</v>
      </c>
      <c r="AD2823" s="62" t="s">
        <v>146</v>
      </c>
    </row>
    <row r="2824" spans="1:30" x14ac:dyDescent="0.25">
      <c r="A2824" s="62" t="s">
        <v>35</v>
      </c>
      <c r="B2824" s="62" t="s">
        <v>36</v>
      </c>
      <c r="C2824" s="62" t="s">
        <v>37</v>
      </c>
      <c r="D2824" s="62" t="s">
        <v>121</v>
      </c>
      <c r="E2824" s="62" t="s">
        <v>215</v>
      </c>
      <c r="F2824" s="62" t="s">
        <v>216</v>
      </c>
      <c r="G2824" s="62" t="s">
        <v>124</v>
      </c>
      <c r="H2824" s="62" t="s">
        <v>124</v>
      </c>
      <c r="I2824" s="62" t="s">
        <v>42</v>
      </c>
      <c r="J2824" s="62" t="s">
        <v>268</v>
      </c>
      <c r="K2824" s="62" t="s">
        <v>268</v>
      </c>
      <c r="L2824" s="62" t="s">
        <v>43</v>
      </c>
      <c r="M2824" s="62" t="s">
        <v>44</v>
      </c>
      <c r="N2824" s="62" t="s">
        <v>126</v>
      </c>
      <c r="O2824" s="62" t="s">
        <v>42</v>
      </c>
      <c r="P2824" s="62" t="s">
        <v>681</v>
      </c>
      <c r="Q2824" s="62" t="s">
        <v>167</v>
      </c>
      <c r="R2824" s="62" t="s">
        <v>1439</v>
      </c>
      <c r="S2824" s="61">
        <v>201312</v>
      </c>
      <c r="T2824" s="62" t="s">
        <v>52</v>
      </c>
      <c r="U2824" s="61">
        <v>0</v>
      </c>
      <c r="V2824" s="60">
        <v>40.68</v>
      </c>
      <c r="W2824" s="62" t="s">
        <v>1152</v>
      </c>
      <c r="X2824" s="62" t="s">
        <v>1152</v>
      </c>
      <c r="Y2824" s="62" t="s">
        <v>1152</v>
      </c>
      <c r="Z2824" s="62" t="s">
        <v>48</v>
      </c>
      <c r="AA2824" s="62" t="s">
        <v>168</v>
      </c>
      <c r="AB2824" s="62" t="s">
        <v>42</v>
      </c>
      <c r="AC2824" s="62" t="s">
        <v>1440</v>
      </c>
      <c r="AD2824" s="62" t="s">
        <v>146</v>
      </c>
    </row>
    <row r="2825" spans="1:30" x14ac:dyDescent="0.25">
      <c r="A2825" s="62" t="s">
        <v>35</v>
      </c>
      <c r="B2825" s="62" t="s">
        <v>36</v>
      </c>
      <c r="C2825" s="62" t="s">
        <v>37</v>
      </c>
      <c r="D2825" s="62" t="s">
        <v>121</v>
      </c>
      <c r="E2825" s="62" t="s">
        <v>215</v>
      </c>
      <c r="F2825" s="62" t="s">
        <v>216</v>
      </c>
      <c r="G2825" s="62" t="s">
        <v>124</v>
      </c>
      <c r="H2825" s="62" t="s">
        <v>124</v>
      </c>
      <c r="I2825" s="62" t="s">
        <v>42</v>
      </c>
      <c r="J2825" s="62" t="s">
        <v>268</v>
      </c>
      <c r="K2825" s="62" t="s">
        <v>268</v>
      </c>
      <c r="L2825" s="62" t="s">
        <v>43</v>
      </c>
      <c r="M2825" s="62" t="s">
        <v>44</v>
      </c>
      <c r="N2825" s="62" t="s">
        <v>126</v>
      </c>
      <c r="O2825" s="62" t="s">
        <v>42</v>
      </c>
      <c r="P2825" s="62" t="s">
        <v>681</v>
      </c>
      <c r="Q2825" s="62" t="s">
        <v>167</v>
      </c>
      <c r="R2825" s="62" t="s">
        <v>1439</v>
      </c>
      <c r="S2825" s="61">
        <v>201312</v>
      </c>
      <c r="T2825" s="62" t="s">
        <v>52</v>
      </c>
      <c r="U2825" s="61">
        <v>0</v>
      </c>
      <c r="V2825" s="60">
        <v>20.34</v>
      </c>
      <c r="W2825" s="62" t="s">
        <v>1152</v>
      </c>
      <c r="X2825" s="62" t="s">
        <v>1152</v>
      </c>
      <c r="Y2825" s="62" t="s">
        <v>1152</v>
      </c>
      <c r="Z2825" s="62" t="s">
        <v>48</v>
      </c>
      <c r="AA2825" s="62" t="s">
        <v>168</v>
      </c>
      <c r="AB2825" s="62" t="s">
        <v>42</v>
      </c>
      <c r="AC2825" s="62" t="s">
        <v>1440</v>
      </c>
      <c r="AD2825" s="62" t="s">
        <v>146</v>
      </c>
    </row>
    <row r="2826" spans="1:30" x14ac:dyDescent="0.25">
      <c r="A2826" s="62" t="s">
        <v>35</v>
      </c>
      <c r="B2826" s="62" t="s">
        <v>36</v>
      </c>
      <c r="C2826" s="62" t="s">
        <v>37</v>
      </c>
      <c r="D2826" s="62" t="s">
        <v>121</v>
      </c>
      <c r="E2826" s="62" t="s">
        <v>215</v>
      </c>
      <c r="F2826" s="62" t="s">
        <v>216</v>
      </c>
      <c r="G2826" s="62" t="s">
        <v>124</v>
      </c>
      <c r="H2826" s="62" t="s">
        <v>124</v>
      </c>
      <c r="I2826" s="62" t="s">
        <v>42</v>
      </c>
      <c r="J2826" s="62" t="s">
        <v>268</v>
      </c>
      <c r="K2826" s="62" t="s">
        <v>268</v>
      </c>
      <c r="L2826" s="62" t="s">
        <v>43</v>
      </c>
      <c r="M2826" s="62" t="s">
        <v>44</v>
      </c>
      <c r="N2826" s="62" t="s">
        <v>126</v>
      </c>
      <c r="O2826" s="62" t="s">
        <v>42</v>
      </c>
      <c r="P2826" s="62" t="s">
        <v>681</v>
      </c>
      <c r="Q2826" s="62" t="s">
        <v>1442</v>
      </c>
      <c r="R2826" s="62" t="s">
        <v>1439</v>
      </c>
      <c r="S2826" s="61">
        <v>201312</v>
      </c>
      <c r="T2826" s="62" t="s">
        <v>52</v>
      </c>
      <c r="U2826" s="61">
        <v>0</v>
      </c>
      <c r="V2826" s="60">
        <v>25</v>
      </c>
      <c r="W2826" s="62" t="s">
        <v>1152</v>
      </c>
      <c r="X2826" s="62" t="s">
        <v>1152</v>
      </c>
      <c r="Y2826" s="62" t="s">
        <v>1152</v>
      </c>
      <c r="Z2826" s="62" t="s">
        <v>48</v>
      </c>
      <c r="AA2826" s="62" t="s">
        <v>168</v>
      </c>
      <c r="AB2826" s="62" t="s">
        <v>42</v>
      </c>
      <c r="AC2826" s="62" t="s">
        <v>1440</v>
      </c>
      <c r="AD2826" s="62" t="s">
        <v>146</v>
      </c>
    </row>
    <row r="2827" spans="1:30" x14ac:dyDescent="0.25">
      <c r="A2827" s="62" t="s">
        <v>35</v>
      </c>
      <c r="B2827" s="62" t="s">
        <v>36</v>
      </c>
      <c r="C2827" s="62" t="s">
        <v>37</v>
      </c>
      <c r="D2827" s="62" t="s">
        <v>121</v>
      </c>
      <c r="E2827" s="62" t="s">
        <v>215</v>
      </c>
      <c r="F2827" s="62" t="s">
        <v>216</v>
      </c>
      <c r="G2827" s="62" t="s">
        <v>124</v>
      </c>
      <c r="H2827" s="62" t="s">
        <v>124</v>
      </c>
      <c r="I2827" s="62" t="s">
        <v>42</v>
      </c>
      <c r="J2827" s="62" t="s">
        <v>268</v>
      </c>
      <c r="K2827" s="62" t="s">
        <v>268</v>
      </c>
      <c r="L2827" s="62" t="s">
        <v>43</v>
      </c>
      <c r="M2827" s="62" t="s">
        <v>44</v>
      </c>
      <c r="N2827" s="62" t="s">
        <v>126</v>
      </c>
      <c r="O2827" s="62" t="s">
        <v>42</v>
      </c>
      <c r="P2827" s="62" t="s">
        <v>681</v>
      </c>
      <c r="Q2827" s="62" t="s">
        <v>1442</v>
      </c>
      <c r="R2827" s="62" t="s">
        <v>1439</v>
      </c>
      <c r="S2827" s="61">
        <v>201312</v>
      </c>
      <c r="T2827" s="62" t="s">
        <v>52</v>
      </c>
      <c r="U2827" s="61">
        <v>0</v>
      </c>
      <c r="V2827" s="60">
        <v>25</v>
      </c>
      <c r="W2827" s="62" t="s">
        <v>1152</v>
      </c>
      <c r="X2827" s="62" t="s">
        <v>1152</v>
      </c>
      <c r="Y2827" s="62" t="s">
        <v>1152</v>
      </c>
      <c r="Z2827" s="62" t="s">
        <v>48</v>
      </c>
      <c r="AA2827" s="62" t="s">
        <v>168</v>
      </c>
      <c r="AB2827" s="62" t="s">
        <v>42</v>
      </c>
      <c r="AC2827" s="62" t="s">
        <v>1440</v>
      </c>
      <c r="AD2827" s="62" t="s">
        <v>146</v>
      </c>
    </row>
    <row r="2828" spans="1:30" x14ac:dyDescent="0.25">
      <c r="A2828" s="62" t="s">
        <v>35</v>
      </c>
      <c r="B2828" s="62" t="s">
        <v>36</v>
      </c>
      <c r="C2828" s="62" t="s">
        <v>37</v>
      </c>
      <c r="D2828" s="62" t="s">
        <v>121</v>
      </c>
      <c r="E2828" s="62" t="s">
        <v>215</v>
      </c>
      <c r="F2828" s="62" t="s">
        <v>216</v>
      </c>
      <c r="G2828" s="62" t="s">
        <v>124</v>
      </c>
      <c r="H2828" s="62" t="s">
        <v>124</v>
      </c>
      <c r="I2828" s="62" t="s">
        <v>42</v>
      </c>
      <c r="J2828" s="62" t="s">
        <v>268</v>
      </c>
      <c r="K2828" s="62" t="s">
        <v>268</v>
      </c>
      <c r="L2828" s="62" t="s">
        <v>43</v>
      </c>
      <c r="M2828" s="62" t="s">
        <v>44</v>
      </c>
      <c r="N2828" s="62" t="s">
        <v>126</v>
      </c>
      <c r="O2828" s="62" t="s">
        <v>42</v>
      </c>
      <c r="P2828" s="62" t="s">
        <v>681</v>
      </c>
      <c r="Q2828" s="62" t="s">
        <v>167</v>
      </c>
      <c r="R2828" s="62" t="s">
        <v>1439</v>
      </c>
      <c r="S2828" s="61">
        <v>201312</v>
      </c>
      <c r="T2828" s="62" t="s">
        <v>52</v>
      </c>
      <c r="U2828" s="61">
        <v>0</v>
      </c>
      <c r="V2828" s="60">
        <v>29.38</v>
      </c>
      <c r="W2828" s="62" t="s">
        <v>1152</v>
      </c>
      <c r="X2828" s="62" t="s">
        <v>1152</v>
      </c>
      <c r="Y2828" s="62" t="s">
        <v>1152</v>
      </c>
      <c r="Z2828" s="62" t="s">
        <v>48</v>
      </c>
      <c r="AA2828" s="62" t="s">
        <v>168</v>
      </c>
      <c r="AB2828" s="62" t="s">
        <v>42</v>
      </c>
      <c r="AC2828" s="62" t="s">
        <v>1440</v>
      </c>
      <c r="AD2828" s="62" t="s">
        <v>146</v>
      </c>
    </row>
    <row r="2829" spans="1:30" x14ac:dyDescent="0.25">
      <c r="A2829" s="62" t="s">
        <v>35</v>
      </c>
      <c r="B2829" s="62" t="s">
        <v>36</v>
      </c>
      <c r="C2829" s="62" t="s">
        <v>37</v>
      </c>
      <c r="D2829" s="62" t="s">
        <v>121</v>
      </c>
      <c r="E2829" s="62" t="s">
        <v>215</v>
      </c>
      <c r="F2829" s="62" t="s">
        <v>216</v>
      </c>
      <c r="G2829" s="62" t="s">
        <v>124</v>
      </c>
      <c r="H2829" s="62" t="s">
        <v>124</v>
      </c>
      <c r="I2829" s="62" t="s">
        <v>42</v>
      </c>
      <c r="J2829" s="62" t="s">
        <v>268</v>
      </c>
      <c r="K2829" s="62" t="s">
        <v>268</v>
      </c>
      <c r="L2829" s="62" t="s">
        <v>43</v>
      </c>
      <c r="M2829" s="62" t="s">
        <v>44</v>
      </c>
      <c r="N2829" s="62" t="s">
        <v>126</v>
      </c>
      <c r="O2829" s="62" t="s">
        <v>42</v>
      </c>
      <c r="P2829" s="62" t="s">
        <v>681</v>
      </c>
      <c r="Q2829" s="62" t="s">
        <v>167</v>
      </c>
      <c r="R2829" s="62" t="s">
        <v>1439</v>
      </c>
      <c r="S2829" s="61">
        <v>201312</v>
      </c>
      <c r="T2829" s="62" t="s">
        <v>52</v>
      </c>
      <c r="U2829" s="61">
        <v>0</v>
      </c>
      <c r="V2829" s="60">
        <v>18.079999999999998</v>
      </c>
      <c r="W2829" s="62" t="s">
        <v>1152</v>
      </c>
      <c r="X2829" s="62" t="s">
        <v>1152</v>
      </c>
      <c r="Y2829" s="62" t="s">
        <v>1152</v>
      </c>
      <c r="Z2829" s="62" t="s">
        <v>48</v>
      </c>
      <c r="AA2829" s="62" t="s">
        <v>168</v>
      </c>
      <c r="AB2829" s="62" t="s">
        <v>42</v>
      </c>
      <c r="AC2829" s="62" t="s">
        <v>1440</v>
      </c>
      <c r="AD2829" s="62" t="s">
        <v>146</v>
      </c>
    </row>
    <row r="2830" spans="1:30" x14ac:dyDescent="0.25">
      <c r="A2830" s="62" t="s">
        <v>35</v>
      </c>
      <c r="B2830" s="62" t="s">
        <v>36</v>
      </c>
      <c r="C2830" s="62" t="s">
        <v>37</v>
      </c>
      <c r="D2830" s="62" t="s">
        <v>121</v>
      </c>
      <c r="E2830" s="62" t="s">
        <v>215</v>
      </c>
      <c r="F2830" s="62" t="s">
        <v>216</v>
      </c>
      <c r="G2830" s="62" t="s">
        <v>124</v>
      </c>
      <c r="H2830" s="62" t="s">
        <v>124</v>
      </c>
      <c r="I2830" s="62" t="s">
        <v>42</v>
      </c>
      <c r="J2830" s="62" t="s">
        <v>268</v>
      </c>
      <c r="K2830" s="62" t="s">
        <v>268</v>
      </c>
      <c r="L2830" s="62" t="s">
        <v>43</v>
      </c>
      <c r="M2830" s="62" t="s">
        <v>44</v>
      </c>
      <c r="N2830" s="62" t="s">
        <v>126</v>
      </c>
      <c r="O2830" s="62" t="s">
        <v>42</v>
      </c>
      <c r="P2830" s="62" t="s">
        <v>681</v>
      </c>
      <c r="Q2830" s="62" t="s">
        <v>167</v>
      </c>
      <c r="R2830" s="62" t="s">
        <v>1439</v>
      </c>
      <c r="S2830" s="61">
        <v>201312</v>
      </c>
      <c r="T2830" s="62" t="s">
        <v>52</v>
      </c>
      <c r="U2830" s="61">
        <v>0</v>
      </c>
      <c r="V2830" s="60">
        <v>29.38</v>
      </c>
      <c r="W2830" s="62" t="s">
        <v>1152</v>
      </c>
      <c r="X2830" s="62" t="s">
        <v>1152</v>
      </c>
      <c r="Y2830" s="62" t="s">
        <v>1152</v>
      </c>
      <c r="Z2830" s="62" t="s">
        <v>48</v>
      </c>
      <c r="AA2830" s="62" t="s">
        <v>168</v>
      </c>
      <c r="AB2830" s="62" t="s">
        <v>42</v>
      </c>
      <c r="AC2830" s="62" t="s">
        <v>1440</v>
      </c>
      <c r="AD2830" s="62" t="s">
        <v>146</v>
      </c>
    </row>
    <row r="2831" spans="1:30" x14ac:dyDescent="0.25">
      <c r="A2831" s="62" t="s">
        <v>35</v>
      </c>
      <c r="B2831" s="62" t="s">
        <v>36</v>
      </c>
      <c r="C2831" s="62" t="s">
        <v>37</v>
      </c>
      <c r="D2831" s="62" t="s">
        <v>121</v>
      </c>
      <c r="E2831" s="62" t="s">
        <v>122</v>
      </c>
      <c r="F2831" s="62" t="s">
        <v>123</v>
      </c>
      <c r="G2831" s="62" t="s">
        <v>124</v>
      </c>
      <c r="H2831" s="62" t="s">
        <v>124</v>
      </c>
      <c r="I2831" s="62" t="s">
        <v>42</v>
      </c>
      <c r="J2831" s="62" t="s">
        <v>149</v>
      </c>
      <c r="K2831" s="62" t="s">
        <v>149</v>
      </c>
      <c r="L2831" s="62" t="s">
        <v>43</v>
      </c>
      <c r="M2831" s="62" t="s">
        <v>44</v>
      </c>
      <c r="N2831" s="62" t="s">
        <v>150</v>
      </c>
      <c r="O2831" s="62" t="s">
        <v>42</v>
      </c>
      <c r="P2831" s="62" t="s">
        <v>337</v>
      </c>
      <c r="Q2831" s="62" t="s">
        <v>338</v>
      </c>
      <c r="R2831" s="62" t="s">
        <v>1443</v>
      </c>
      <c r="S2831" s="61">
        <v>201312</v>
      </c>
      <c r="T2831" s="62" t="s">
        <v>52</v>
      </c>
      <c r="U2831" s="67">
        <v>9978.68</v>
      </c>
      <c r="V2831" s="60">
        <v>9978.68</v>
      </c>
      <c r="W2831" s="62" t="s">
        <v>340</v>
      </c>
      <c r="X2831" s="62" t="s">
        <v>341</v>
      </c>
      <c r="Y2831" s="62" t="s">
        <v>1152</v>
      </c>
      <c r="Z2831" s="62" t="s">
        <v>48</v>
      </c>
      <c r="AA2831" s="62" t="s">
        <v>315</v>
      </c>
      <c r="AB2831" s="62" t="s">
        <v>42</v>
      </c>
      <c r="AC2831" s="62" t="s">
        <v>1440</v>
      </c>
      <c r="AD2831" s="62" t="s">
        <v>146</v>
      </c>
    </row>
    <row r="2832" spans="1:30" x14ac:dyDescent="0.25">
      <c r="A2832" s="62" t="s">
        <v>35</v>
      </c>
      <c r="B2832" s="62" t="s">
        <v>36</v>
      </c>
      <c r="C2832" s="62" t="s">
        <v>37</v>
      </c>
      <c r="D2832" s="62" t="s">
        <v>121</v>
      </c>
      <c r="E2832" s="62" t="s">
        <v>122</v>
      </c>
      <c r="F2832" s="62" t="s">
        <v>123</v>
      </c>
      <c r="G2832" s="62" t="s">
        <v>124</v>
      </c>
      <c r="H2832" s="62" t="s">
        <v>124</v>
      </c>
      <c r="I2832" s="62" t="s">
        <v>42</v>
      </c>
      <c r="J2832" s="62" t="s">
        <v>182</v>
      </c>
      <c r="K2832" s="62" t="s">
        <v>182</v>
      </c>
      <c r="L2832" s="62" t="s">
        <v>43</v>
      </c>
      <c r="M2832" s="62" t="s">
        <v>44</v>
      </c>
      <c r="N2832" s="62" t="s">
        <v>180</v>
      </c>
      <c r="O2832" s="62" t="s">
        <v>1497</v>
      </c>
      <c r="P2832" s="62" t="s">
        <v>1152</v>
      </c>
      <c r="Q2832" s="62" t="s">
        <v>645</v>
      </c>
      <c r="R2832" s="62" t="s">
        <v>1152</v>
      </c>
      <c r="S2832" s="61">
        <v>201312</v>
      </c>
      <c r="T2832" s="62" t="s">
        <v>52</v>
      </c>
      <c r="U2832" s="61">
        <v>0</v>
      </c>
      <c r="V2832" s="60">
        <v>853.92</v>
      </c>
      <c r="W2832" s="62" t="s">
        <v>1152</v>
      </c>
      <c r="X2832" s="62" t="s">
        <v>1152</v>
      </c>
      <c r="Y2832" s="62" t="s">
        <v>1152</v>
      </c>
      <c r="Z2832" s="62" t="s">
        <v>48</v>
      </c>
      <c r="AA2832" s="62" t="s">
        <v>646</v>
      </c>
      <c r="AB2832" s="62" t="s">
        <v>42</v>
      </c>
      <c r="AC2832" s="62" t="s">
        <v>1498</v>
      </c>
      <c r="AD2832" s="62" t="s">
        <v>648</v>
      </c>
    </row>
    <row r="2833" spans="1:30" x14ac:dyDescent="0.25">
      <c r="A2833" s="62" t="s">
        <v>35</v>
      </c>
      <c r="B2833" s="62" t="s">
        <v>36</v>
      </c>
      <c r="C2833" s="62" t="s">
        <v>37</v>
      </c>
      <c r="D2833" s="62" t="s">
        <v>121</v>
      </c>
      <c r="E2833" s="62" t="s">
        <v>122</v>
      </c>
      <c r="F2833" s="62" t="s">
        <v>123</v>
      </c>
      <c r="G2833" s="62" t="s">
        <v>124</v>
      </c>
      <c r="H2833" s="62" t="s">
        <v>124</v>
      </c>
      <c r="I2833" s="62" t="s">
        <v>42</v>
      </c>
      <c r="J2833" s="62" t="s">
        <v>182</v>
      </c>
      <c r="K2833" s="62" t="s">
        <v>182</v>
      </c>
      <c r="L2833" s="62" t="s">
        <v>43</v>
      </c>
      <c r="M2833" s="62" t="s">
        <v>44</v>
      </c>
      <c r="N2833" s="62" t="s">
        <v>180</v>
      </c>
      <c r="O2833" s="62" t="s">
        <v>1499</v>
      </c>
      <c r="P2833" s="62" t="s">
        <v>1152</v>
      </c>
      <c r="Q2833" s="62" t="s">
        <v>645</v>
      </c>
      <c r="R2833" s="62" t="s">
        <v>1152</v>
      </c>
      <c r="S2833" s="61">
        <v>201312</v>
      </c>
      <c r="T2833" s="62" t="s">
        <v>52</v>
      </c>
      <c r="U2833" s="61">
        <v>0</v>
      </c>
      <c r="V2833" s="60">
        <v>15962.8</v>
      </c>
      <c r="W2833" s="62" t="s">
        <v>1152</v>
      </c>
      <c r="X2833" s="62" t="s">
        <v>1152</v>
      </c>
      <c r="Y2833" s="62" t="s">
        <v>1152</v>
      </c>
      <c r="Z2833" s="62" t="s">
        <v>48</v>
      </c>
      <c r="AA2833" s="62" t="s">
        <v>646</v>
      </c>
      <c r="AB2833" s="62" t="s">
        <v>42</v>
      </c>
      <c r="AC2833" s="62" t="s">
        <v>1498</v>
      </c>
      <c r="AD2833" s="62" t="s">
        <v>648</v>
      </c>
    </row>
    <row r="2834" spans="1:30" x14ac:dyDescent="0.25">
      <c r="A2834" s="62" t="s">
        <v>35</v>
      </c>
      <c r="B2834" s="62" t="s">
        <v>36</v>
      </c>
      <c r="C2834" s="62" t="s">
        <v>37</v>
      </c>
      <c r="D2834" s="62" t="s">
        <v>121</v>
      </c>
      <c r="E2834" s="62" t="s">
        <v>122</v>
      </c>
      <c r="F2834" s="62" t="s">
        <v>123</v>
      </c>
      <c r="G2834" s="62" t="s">
        <v>124</v>
      </c>
      <c r="H2834" s="62" t="s">
        <v>124</v>
      </c>
      <c r="I2834" s="62" t="s">
        <v>42</v>
      </c>
      <c r="J2834" s="62" t="s">
        <v>182</v>
      </c>
      <c r="K2834" s="62" t="s">
        <v>182</v>
      </c>
      <c r="L2834" s="62" t="s">
        <v>43</v>
      </c>
      <c r="M2834" s="62" t="s">
        <v>44</v>
      </c>
      <c r="N2834" s="62" t="s">
        <v>180</v>
      </c>
      <c r="O2834" s="62" t="s">
        <v>1500</v>
      </c>
      <c r="P2834" s="62" t="s">
        <v>1152</v>
      </c>
      <c r="Q2834" s="62" t="s">
        <v>645</v>
      </c>
      <c r="R2834" s="62" t="s">
        <v>1152</v>
      </c>
      <c r="S2834" s="61">
        <v>201312</v>
      </c>
      <c r="T2834" s="62" t="s">
        <v>52</v>
      </c>
      <c r="U2834" s="61">
        <v>0</v>
      </c>
      <c r="V2834" s="60">
        <v>710.28</v>
      </c>
      <c r="W2834" s="62" t="s">
        <v>1152</v>
      </c>
      <c r="X2834" s="62" t="s">
        <v>1152</v>
      </c>
      <c r="Y2834" s="62" t="s">
        <v>1152</v>
      </c>
      <c r="Z2834" s="62" t="s">
        <v>48</v>
      </c>
      <c r="AA2834" s="62" t="s">
        <v>646</v>
      </c>
      <c r="AB2834" s="62" t="s">
        <v>42</v>
      </c>
      <c r="AC2834" s="62" t="s">
        <v>1498</v>
      </c>
      <c r="AD2834" s="62" t="s">
        <v>648</v>
      </c>
    </row>
    <row r="2835" spans="1:30" x14ac:dyDescent="0.25">
      <c r="A2835" s="62" t="s">
        <v>35</v>
      </c>
      <c r="B2835" s="62" t="s">
        <v>36</v>
      </c>
      <c r="C2835" s="62" t="s">
        <v>37</v>
      </c>
      <c r="D2835" s="62" t="s">
        <v>121</v>
      </c>
      <c r="E2835" s="62" t="s">
        <v>122</v>
      </c>
      <c r="F2835" s="62" t="s">
        <v>123</v>
      </c>
      <c r="G2835" s="62" t="s">
        <v>124</v>
      </c>
      <c r="H2835" s="62" t="s">
        <v>124</v>
      </c>
      <c r="I2835" s="62" t="s">
        <v>42</v>
      </c>
      <c r="J2835" s="62" t="s">
        <v>182</v>
      </c>
      <c r="K2835" s="62" t="s">
        <v>182</v>
      </c>
      <c r="L2835" s="62" t="s">
        <v>43</v>
      </c>
      <c r="M2835" s="62" t="s">
        <v>44</v>
      </c>
      <c r="N2835" s="62" t="s">
        <v>180</v>
      </c>
      <c r="O2835" s="62" t="s">
        <v>1501</v>
      </c>
      <c r="P2835" s="62" t="s">
        <v>1152</v>
      </c>
      <c r="Q2835" s="62" t="s">
        <v>645</v>
      </c>
      <c r="R2835" s="62" t="s">
        <v>1152</v>
      </c>
      <c r="S2835" s="61">
        <v>201312</v>
      </c>
      <c r="T2835" s="62" t="s">
        <v>52</v>
      </c>
      <c r="U2835" s="61">
        <v>0</v>
      </c>
      <c r="V2835" s="60">
        <v>445.56</v>
      </c>
      <c r="W2835" s="62" t="s">
        <v>1152</v>
      </c>
      <c r="X2835" s="62" t="s">
        <v>1152</v>
      </c>
      <c r="Y2835" s="62" t="s">
        <v>1152</v>
      </c>
      <c r="Z2835" s="62" t="s">
        <v>48</v>
      </c>
      <c r="AA2835" s="62" t="s">
        <v>646</v>
      </c>
      <c r="AB2835" s="62" t="s">
        <v>42</v>
      </c>
      <c r="AC2835" s="62" t="s">
        <v>1498</v>
      </c>
      <c r="AD2835" s="62" t="s">
        <v>648</v>
      </c>
    </row>
    <row r="2836" spans="1:30" x14ac:dyDescent="0.25">
      <c r="A2836" s="62" t="s">
        <v>35</v>
      </c>
      <c r="B2836" s="62" t="s">
        <v>36</v>
      </c>
      <c r="C2836" s="62" t="s">
        <v>37</v>
      </c>
      <c r="D2836" s="62" t="s">
        <v>121</v>
      </c>
      <c r="E2836" s="62" t="s">
        <v>122</v>
      </c>
      <c r="F2836" s="62" t="s">
        <v>123</v>
      </c>
      <c r="G2836" s="62" t="s">
        <v>124</v>
      </c>
      <c r="H2836" s="62" t="s">
        <v>124</v>
      </c>
      <c r="I2836" s="62" t="s">
        <v>42</v>
      </c>
      <c r="J2836" s="62" t="s">
        <v>182</v>
      </c>
      <c r="K2836" s="62" t="s">
        <v>182</v>
      </c>
      <c r="L2836" s="62" t="s">
        <v>43</v>
      </c>
      <c r="M2836" s="62" t="s">
        <v>44</v>
      </c>
      <c r="N2836" s="62" t="s">
        <v>180</v>
      </c>
      <c r="O2836" s="62" t="s">
        <v>1502</v>
      </c>
      <c r="P2836" s="62" t="s">
        <v>1152</v>
      </c>
      <c r="Q2836" s="62" t="s">
        <v>645</v>
      </c>
      <c r="R2836" s="62" t="s">
        <v>1152</v>
      </c>
      <c r="S2836" s="61">
        <v>201312</v>
      </c>
      <c r="T2836" s="62" t="s">
        <v>52</v>
      </c>
      <c r="U2836" s="61">
        <v>0</v>
      </c>
      <c r="V2836" s="60">
        <v>11204.7</v>
      </c>
      <c r="W2836" s="62" t="s">
        <v>1152</v>
      </c>
      <c r="X2836" s="62" t="s">
        <v>1152</v>
      </c>
      <c r="Y2836" s="62" t="s">
        <v>1152</v>
      </c>
      <c r="Z2836" s="62" t="s">
        <v>48</v>
      </c>
      <c r="AA2836" s="62" t="s">
        <v>646</v>
      </c>
      <c r="AB2836" s="62" t="s">
        <v>42</v>
      </c>
      <c r="AC2836" s="62" t="s">
        <v>1498</v>
      </c>
      <c r="AD2836" s="62" t="s">
        <v>648</v>
      </c>
    </row>
    <row r="2837" spans="1:30" x14ac:dyDescent="0.25">
      <c r="A2837" s="62" t="s">
        <v>35</v>
      </c>
      <c r="B2837" s="62" t="s">
        <v>36</v>
      </c>
      <c r="C2837" s="62" t="s">
        <v>37</v>
      </c>
      <c r="D2837" s="62" t="s">
        <v>121</v>
      </c>
      <c r="E2837" s="62" t="s">
        <v>122</v>
      </c>
      <c r="F2837" s="62" t="s">
        <v>123</v>
      </c>
      <c r="G2837" s="62" t="s">
        <v>124</v>
      </c>
      <c r="H2837" s="62" t="s">
        <v>124</v>
      </c>
      <c r="I2837" s="62" t="s">
        <v>42</v>
      </c>
      <c r="J2837" s="62" t="s">
        <v>182</v>
      </c>
      <c r="K2837" s="62" t="s">
        <v>182</v>
      </c>
      <c r="L2837" s="62" t="s">
        <v>43</v>
      </c>
      <c r="M2837" s="62" t="s">
        <v>44</v>
      </c>
      <c r="N2837" s="62" t="s">
        <v>180</v>
      </c>
      <c r="O2837" s="62" t="s">
        <v>1503</v>
      </c>
      <c r="P2837" s="62" t="s">
        <v>1152</v>
      </c>
      <c r="Q2837" s="62" t="s">
        <v>645</v>
      </c>
      <c r="R2837" s="62" t="s">
        <v>1152</v>
      </c>
      <c r="S2837" s="61">
        <v>201312</v>
      </c>
      <c r="T2837" s="62" t="s">
        <v>52</v>
      </c>
      <c r="U2837" s="61">
        <v>0</v>
      </c>
      <c r="V2837" s="60">
        <v>534</v>
      </c>
      <c r="W2837" s="62" t="s">
        <v>1152</v>
      </c>
      <c r="X2837" s="62" t="s">
        <v>1152</v>
      </c>
      <c r="Y2837" s="62" t="s">
        <v>1152</v>
      </c>
      <c r="Z2837" s="62" t="s">
        <v>48</v>
      </c>
      <c r="AA2837" s="62" t="s">
        <v>646</v>
      </c>
      <c r="AB2837" s="62" t="s">
        <v>42</v>
      </c>
      <c r="AC2837" s="62" t="s">
        <v>1498</v>
      </c>
      <c r="AD2837" s="62" t="s">
        <v>648</v>
      </c>
    </row>
    <row r="2838" spans="1:30" x14ac:dyDescent="0.25">
      <c r="A2838" s="62" t="s">
        <v>35</v>
      </c>
      <c r="B2838" s="62" t="s">
        <v>36</v>
      </c>
      <c r="C2838" s="62" t="s">
        <v>37</v>
      </c>
      <c r="D2838" s="62" t="s">
        <v>121</v>
      </c>
      <c r="E2838" s="62" t="s">
        <v>122</v>
      </c>
      <c r="F2838" s="62" t="s">
        <v>123</v>
      </c>
      <c r="G2838" s="62" t="s">
        <v>124</v>
      </c>
      <c r="H2838" s="62" t="s">
        <v>124</v>
      </c>
      <c r="I2838" s="62" t="s">
        <v>42</v>
      </c>
      <c r="J2838" s="62" t="s">
        <v>174</v>
      </c>
      <c r="K2838" s="62" t="s">
        <v>174</v>
      </c>
      <c r="L2838" s="62" t="s">
        <v>43</v>
      </c>
      <c r="M2838" s="62" t="s">
        <v>44</v>
      </c>
      <c r="N2838" s="62" t="s">
        <v>180</v>
      </c>
      <c r="O2838" s="62" t="s">
        <v>1504</v>
      </c>
      <c r="P2838" s="62" t="s">
        <v>1152</v>
      </c>
      <c r="Q2838" s="62" t="s">
        <v>645</v>
      </c>
      <c r="R2838" s="62" t="s">
        <v>1152</v>
      </c>
      <c r="S2838" s="61">
        <v>201312</v>
      </c>
      <c r="T2838" s="62" t="s">
        <v>52</v>
      </c>
      <c r="U2838" s="61">
        <v>0</v>
      </c>
      <c r="V2838" s="60">
        <v>3674</v>
      </c>
      <c r="W2838" s="62" t="s">
        <v>1152</v>
      </c>
      <c r="X2838" s="62" t="s">
        <v>1152</v>
      </c>
      <c r="Y2838" s="62" t="s">
        <v>1152</v>
      </c>
      <c r="Z2838" s="62" t="s">
        <v>48</v>
      </c>
      <c r="AA2838" s="62" t="s">
        <v>646</v>
      </c>
      <c r="AB2838" s="62" t="s">
        <v>42</v>
      </c>
      <c r="AC2838" s="62" t="s">
        <v>1498</v>
      </c>
      <c r="AD2838" s="62" t="s">
        <v>648</v>
      </c>
    </row>
    <row r="2839" spans="1:30" x14ac:dyDescent="0.25">
      <c r="A2839" s="62" t="s">
        <v>35</v>
      </c>
      <c r="B2839" s="62" t="s">
        <v>36</v>
      </c>
      <c r="C2839" s="62" t="s">
        <v>37</v>
      </c>
      <c r="D2839" s="62" t="s">
        <v>121</v>
      </c>
      <c r="E2839" s="62" t="s">
        <v>122</v>
      </c>
      <c r="F2839" s="62" t="s">
        <v>123</v>
      </c>
      <c r="G2839" s="62" t="s">
        <v>124</v>
      </c>
      <c r="H2839" s="62" t="s">
        <v>124</v>
      </c>
      <c r="I2839" s="62" t="s">
        <v>42</v>
      </c>
      <c r="J2839" s="62" t="s">
        <v>174</v>
      </c>
      <c r="K2839" s="62" t="s">
        <v>174</v>
      </c>
      <c r="L2839" s="62" t="s">
        <v>43</v>
      </c>
      <c r="M2839" s="62" t="s">
        <v>44</v>
      </c>
      <c r="N2839" s="62" t="s">
        <v>180</v>
      </c>
      <c r="O2839" s="62" t="s">
        <v>1512</v>
      </c>
      <c r="P2839" s="62" t="s">
        <v>1152</v>
      </c>
      <c r="Q2839" s="62" t="s">
        <v>645</v>
      </c>
      <c r="R2839" s="62" t="s">
        <v>1152</v>
      </c>
      <c r="S2839" s="61">
        <v>201312</v>
      </c>
      <c r="T2839" s="62" t="s">
        <v>52</v>
      </c>
      <c r="U2839" s="61">
        <v>0</v>
      </c>
      <c r="V2839" s="60">
        <v>341</v>
      </c>
      <c r="W2839" s="62" t="s">
        <v>1152</v>
      </c>
      <c r="X2839" s="62" t="s">
        <v>1152</v>
      </c>
      <c r="Y2839" s="62" t="s">
        <v>1152</v>
      </c>
      <c r="Z2839" s="62" t="s">
        <v>48</v>
      </c>
      <c r="AA2839" s="62" t="s">
        <v>646</v>
      </c>
      <c r="AB2839" s="62" t="s">
        <v>42</v>
      </c>
      <c r="AC2839" s="62" t="s">
        <v>1498</v>
      </c>
      <c r="AD2839" s="62" t="s">
        <v>648</v>
      </c>
    </row>
    <row r="2840" spans="1:30" x14ac:dyDescent="0.25">
      <c r="A2840" s="62" t="s">
        <v>35</v>
      </c>
      <c r="B2840" s="62" t="s">
        <v>36</v>
      </c>
      <c r="C2840" s="62" t="s">
        <v>37</v>
      </c>
      <c r="D2840" s="62" t="s">
        <v>121</v>
      </c>
      <c r="E2840" s="62" t="s">
        <v>122</v>
      </c>
      <c r="F2840" s="62" t="s">
        <v>123</v>
      </c>
      <c r="G2840" s="62" t="s">
        <v>124</v>
      </c>
      <c r="H2840" s="62" t="s">
        <v>124</v>
      </c>
      <c r="I2840" s="62" t="s">
        <v>42</v>
      </c>
      <c r="J2840" s="62" t="s">
        <v>174</v>
      </c>
      <c r="K2840" s="62" t="s">
        <v>174</v>
      </c>
      <c r="L2840" s="62" t="s">
        <v>43</v>
      </c>
      <c r="M2840" s="62" t="s">
        <v>44</v>
      </c>
      <c r="N2840" s="62" t="s">
        <v>180</v>
      </c>
      <c r="O2840" s="62" t="s">
        <v>1513</v>
      </c>
      <c r="P2840" s="62" t="s">
        <v>1152</v>
      </c>
      <c r="Q2840" s="62" t="s">
        <v>645</v>
      </c>
      <c r="R2840" s="62" t="s">
        <v>1152</v>
      </c>
      <c r="S2840" s="61">
        <v>201312</v>
      </c>
      <c r="T2840" s="62" t="s">
        <v>52</v>
      </c>
      <c r="U2840" s="61">
        <v>0</v>
      </c>
      <c r="V2840" s="60">
        <v>154</v>
      </c>
      <c r="W2840" s="62" t="s">
        <v>1152</v>
      </c>
      <c r="X2840" s="62" t="s">
        <v>1152</v>
      </c>
      <c r="Y2840" s="62" t="s">
        <v>1152</v>
      </c>
      <c r="Z2840" s="62" t="s">
        <v>48</v>
      </c>
      <c r="AA2840" s="62" t="s">
        <v>646</v>
      </c>
      <c r="AB2840" s="62" t="s">
        <v>42</v>
      </c>
      <c r="AC2840" s="62" t="s">
        <v>1498</v>
      </c>
      <c r="AD2840" s="62" t="s">
        <v>648</v>
      </c>
    </row>
    <row r="2841" spans="1:30" x14ac:dyDescent="0.25">
      <c r="A2841" s="62" t="s">
        <v>35</v>
      </c>
      <c r="B2841" s="62" t="s">
        <v>36</v>
      </c>
      <c r="C2841" s="62" t="s">
        <v>37</v>
      </c>
      <c r="D2841" s="62" t="s">
        <v>121</v>
      </c>
      <c r="E2841" s="62" t="s">
        <v>122</v>
      </c>
      <c r="F2841" s="62" t="s">
        <v>123</v>
      </c>
      <c r="G2841" s="62" t="s">
        <v>124</v>
      </c>
      <c r="H2841" s="62" t="s">
        <v>124</v>
      </c>
      <c r="I2841" s="62" t="s">
        <v>42</v>
      </c>
      <c r="J2841" s="62" t="s">
        <v>174</v>
      </c>
      <c r="K2841" s="62" t="s">
        <v>174</v>
      </c>
      <c r="L2841" s="62" t="s">
        <v>43</v>
      </c>
      <c r="M2841" s="62" t="s">
        <v>44</v>
      </c>
      <c r="N2841" s="62" t="s">
        <v>180</v>
      </c>
      <c r="O2841" s="62" t="s">
        <v>1497</v>
      </c>
      <c r="P2841" s="62" t="s">
        <v>1152</v>
      </c>
      <c r="Q2841" s="62" t="s">
        <v>645</v>
      </c>
      <c r="R2841" s="62" t="s">
        <v>1152</v>
      </c>
      <c r="S2841" s="61">
        <v>201312</v>
      </c>
      <c r="T2841" s="62" t="s">
        <v>52</v>
      </c>
      <c r="U2841" s="61">
        <v>0</v>
      </c>
      <c r="V2841" s="60">
        <v>22</v>
      </c>
      <c r="W2841" s="62" t="s">
        <v>1152</v>
      </c>
      <c r="X2841" s="62" t="s">
        <v>1152</v>
      </c>
      <c r="Y2841" s="62" t="s">
        <v>1152</v>
      </c>
      <c r="Z2841" s="62" t="s">
        <v>48</v>
      </c>
      <c r="AA2841" s="62" t="s">
        <v>646</v>
      </c>
      <c r="AB2841" s="62" t="s">
        <v>42</v>
      </c>
      <c r="AC2841" s="62" t="s">
        <v>1498</v>
      </c>
      <c r="AD2841" s="62" t="s">
        <v>648</v>
      </c>
    </row>
    <row r="2842" spans="1:30" x14ac:dyDescent="0.25">
      <c r="A2842" s="62" t="s">
        <v>35</v>
      </c>
      <c r="B2842" s="62" t="s">
        <v>36</v>
      </c>
      <c r="C2842" s="62" t="s">
        <v>37</v>
      </c>
      <c r="D2842" s="62" t="s">
        <v>121</v>
      </c>
      <c r="E2842" s="62" t="s">
        <v>122</v>
      </c>
      <c r="F2842" s="62" t="s">
        <v>123</v>
      </c>
      <c r="G2842" s="62" t="s">
        <v>124</v>
      </c>
      <c r="H2842" s="62" t="s">
        <v>124</v>
      </c>
      <c r="I2842" s="62" t="s">
        <v>42</v>
      </c>
      <c r="J2842" s="62" t="s">
        <v>174</v>
      </c>
      <c r="K2842" s="62" t="s">
        <v>174</v>
      </c>
      <c r="L2842" s="62" t="s">
        <v>43</v>
      </c>
      <c r="M2842" s="62" t="s">
        <v>44</v>
      </c>
      <c r="N2842" s="62" t="s">
        <v>180</v>
      </c>
      <c r="O2842" s="62" t="s">
        <v>1514</v>
      </c>
      <c r="P2842" s="62" t="s">
        <v>1152</v>
      </c>
      <c r="Q2842" s="62" t="s">
        <v>645</v>
      </c>
      <c r="R2842" s="62" t="s">
        <v>1152</v>
      </c>
      <c r="S2842" s="61">
        <v>201312</v>
      </c>
      <c r="T2842" s="62" t="s">
        <v>52</v>
      </c>
      <c r="U2842" s="61">
        <v>0</v>
      </c>
      <c r="V2842" s="60">
        <v>2420</v>
      </c>
      <c r="W2842" s="62" t="s">
        <v>1152</v>
      </c>
      <c r="X2842" s="62" t="s">
        <v>1152</v>
      </c>
      <c r="Y2842" s="62" t="s">
        <v>1152</v>
      </c>
      <c r="Z2842" s="62" t="s">
        <v>48</v>
      </c>
      <c r="AA2842" s="62" t="s">
        <v>646</v>
      </c>
      <c r="AB2842" s="62" t="s">
        <v>42</v>
      </c>
      <c r="AC2842" s="62" t="s">
        <v>1498</v>
      </c>
      <c r="AD2842" s="62" t="s">
        <v>648</v>
      </c>
    </row>
    <row r="2843" spans="1:30" x14ac:dyDescent="0.25">
      <c r="A2843" s="62" t="s">
        <v>35</v>
      </c>
      <c r="B2843" s="62" t="s">
        <v>36</v>
      </c>
      <c r="C2843" s="62" t="s">
        <v>37</v>
      </c>
      <c r="D2843" s="62" t="s">
        <v>121</v>
      </c>
      <c r="E2843" s="62" t="s">
        <v>122</v>
      </c>
      <c r="F2843" s="62" t="s">
        <v>123</v>
      </c>
      <c r="G2843" s="62" t="s">
        <v>124</v>
      </c>
      <c r="H2843" s="62" t="s">
        <v>124</v>
      </c>
      <c r="I2843" s="62" t="s">
        <v>42</v>
      </c>
      <c r="J2843" s="62" t="s">
        <v>174</v>
      </c>
      <c r="K2843" s="62" t="s">
        <v>174</v>
      </c>
      <c r="L2843" s="62" t="s">
        <v>43</v>
      </c>
      <c r="M2843" s="62" t="s">
        <v>44</v>
      </c>
      <c r="N2843" s="62" t="s">
        <v>180</v>
      </c>
      <c r="O2843" s="62" t="s">
        <v>1515</v>
      </c>
      <c r="P2843" s="62" t="s">
        <v>1152</v>
      </c>
      <c r="Q2843" s="62" t="s">
        <v>645</v>
      </c>
      <c r="R2843" s="62" t="s">
        <v>1152</v>
      </c>
      <c r="S2843" s="61">
        <v>201312</v>
      </c>
      <c r="T2843" s="62" t="s">
        <v>52</v>
      </c>
      <c r="U2843" s="61">
        <v>0</v>
      </c>
      <c r="V2843" s="60">
        <v>660</v>
      </c>
      <c r="W2843" s="62" t="s">
        <v>1152</v>
      </c>
      <c r="X2843" s="62" t="s">
        <v>1152</v>
      </c>
      <c r="Y2843" s="62" t="s">
        <v>1152</v>
      </c>
      <c r="Z2843" s="62" t="s">
        <v>48</v>
      </c>
      <c r="AA2843" s="62" t="s">
        <v>646</v>
      </c>
      <c r="AB2843" s="62" t="s">
        <v>42</v>
      </c>
      <c r="AC2843" s="62" t="s">
        <v>1498</v>
      </c>
      <c r="AD2843" s="62" t="s">
        <v>648</v>
      </c>
    </row>
    <row r="2844" spans="1:30" x14ac:dyDescent="0.25">
      <c r="A2844" s="62" t="s">
        <v>35</v>
      </c>
      <c r="B2844" s="62" t="s">
        <v>36</v>
      </c>
      <c r="C2844" s="62" t="s">
        <v>37</v>
      </c>
      <c r="D2844" s="62" t="s">
        <v>121</v>
      </c>
      <c r="E2844" s="62" t="s">
        <v>122</v>
      </c>
      <c r="F2844" s="62" t="s">
        <v>123</v>
      </c>
      <c r="G2844" s="62" t="s">
        <v>124</v>
      </c>
      <c r="H2844" s="62" t="s">
        <v>124</v>
      </c>
      <c r="I2844" s="62" t="s">
        <v>42</v>
      </c>
      <c r="J2844" s="62" t="s">
        <v>174</v>
      </c>
      <c r="K2844" s="62" t="s">
        <v>174</v>
      </c>
      <c r="L2844" s="62" t="s">
        <v>43</v>
      </c>
      <c r="M2844" s="62" t="s">
        <v>44</v>
      </c>
      <c r="N2844" s="62" t="s">
        <v>180</v>
      </c>
      <c r="O2844" s="62" t="s">
        <v>1516</v>
      </c>
      <c r="P2844" s="62" t="s">
        <v>1152</v>
      </c>
      <c r="Q2844" s="62" t="s">
        <v>645</v>
      </c>
      <c r="R2844" s="62" t="s">
        <v>1152</v>
      </c>
      <c r="S2844" s="61">
        <v>201312</v>
      </c>
      <c r="T2844" s="62" t="s">
        <v>52</v>
      </c>
      <c r="U2844" s="61">
        <v>0</v>
      </c>
      <c r="V2844" s="60">
        <v>3740</v>
      </c>
      <c r="W2844" s="62" t="s">
        <v>1152</v>
      </c>
      <c r="X2844" s="62" t="s">
        <v>1152</v>
      </c>
      <c r="Y2844" s="62" t="s">
        <v>1152</v>
      </c>
      <c r="Z2844" s="62" t="s">
        <v>48</v>
      </c>
      <c r="AA2844" s="62" t="s">
        <v>646</v>
      </c>
      <c r="AB2844" s="62" t="s">
        <v>42</v>
      </c>
      <c r="AC2844" s="62" t="s">
        <v>1498</v>
      </c>
      <c r="AD2844" s="62" t="s">
        <v>648</v>
      </c>
    </row>
    <row r="2845" spans="1:30" x14ac:dyDescent="0.25">
      <c r="A2845" s="62" t="s">
        <v>35</v>
      </c>
      <c r="B2845" s="62" t="s">
        <v>36</v>
      </c>
      <c r="C2845" s="62" t="s">
        <v>37</v>
      </c>
      <c r="D2845" s="62" t="s">
        <v>121</v>
      </c>
      <c r="E2845" s="62" t="s">
        <v>122</v>
      </c>
      <c r="F2845" s="62" t="s">
        <v>123</v>
      </c>
      <c r="G2845" s="62" t="s">
        <v>124</v>
      </c>
      <c r="H2845" s="62" t="s">
        <v>124</v>
      </c>
      <c r="I2845" s="62" t="s">
        <v>42</v>
      </c>
      <c r="J2845" s="62" t="s">
        <v>174</v>
      </c>
      <c r="K2845" s="62" t="s">
        <v>174</v>
      </c>
      <c r="L2845" s="62" t="s">
        <v>43</v>
      </c>
      <c r="M2845" s="62" t="s">
        <v>44</v>
      </c>
      <c r="N2845" s="62" t="s">
        <v>180</v>
      </c>
      <c r="O2845" s="62" t="s">
        <v>1517</v>
      </c>
      <c r="P2845" s="62" t="s">
        <v>1152</v>
      </c>
      <c r="Q2845" s="62" t="s">
        <v>645</v>
      </c>
      <c r="R2845" s="62" t="s">
        <v>1152</v>
      </c>
      <c r="S2845" s="61">
        <v>201312</v>
      </c>
      <c r="T2845" s="62" t="s">
        <v>52</v>
      </c>
      <c r="U2845" s="61">
        <v>0</v>
      </c>
      <c r="V2845" s="60">
        <v>300</v>
      </c>
      <c r="W2845" s="62" t="s">
        <v>1152</v>
      </c>
      <c r="X2845" s="62" t="s">
        <v>1152</v>
      </c>
      <c r="Y2845" s="62" t="s">
        <v>1152</v>
      </c>
      <c r="Z2845" s="62" t="s">
        <v>48</v>
      </c>
      <c r="AA2845" s="62" t="s">
        <v>646</v>
      </c>
      <c r="AB2845" s="62" t="s">
        <v>42</v>
      </c>
      <c r="AC2845" s="62" t="s">
        <v>1498</v>
      </c>
      <c r="AD2845" s="62" t="s">
        <v>648</v>
      </c>
    </row>
    <row r="2846" spans="1:30" x14ac:dyDescent="0.25">
      <c r="A2846" s="62" t="s">
        <v>35</v>
      </c>
      <c r="B2846" s="62" t="s">
        <v>36</v>
      </c>
      <c r="C2846" s="62" t="s">
        <v>37</v>
      </c>
      <c r="D2846" s="62" t="s">
        <v>121</v>
      </c>
      <c r="E2846" s="62" t="s">
        <v>122</v>
      </c>
      <c r="F2846" s="62" t="s">
        <v>123</v>
      </c>
      <c r="G2846" s="62" t="s">
        <v>124</v>
      </c>
      <c r="H2846" s="62" t="s">
        <v>124</v>
      </c>
      <c r="I2846" s="62" t="s">
        <v>42</v>
      </c>
      <c r="J2846" s="62" t="s">
        <v>174</v>
      </c>
      <c r="K2846" s="62" t="s">
        <v>174</v>
      </c>
      <c r="L2846" s="62" t="s">
        <v>43</v>
      </c>
      <c r="M2846" s="62" t="s">
        <v>44</v>
      </c>
      <c r="N2846" s="62" t="s">
        <v>180</v>
      </c>
      <c r="O2846" s="62" t="s">
        <v>1518</v>
      </c>
      <c r="P2846" s="62" t="s">
        <v>1152</v>
      </c>
      <c r="Q2846" s="62" t="s">
        <v>645</v>
      </c>
      <c r="R2846" s="62" t="s">
        <v>1152</v>
      </c>
      <c r="S2846" s="61">
        <v>201312</v>
      </c>
      <c r="T2846" s="62" t="s">
        <v>52</v>
      </c>
      <c r="U2846" s="61">
        <v>0</v>
      </c>
      <c r="V2846" s="60">
        <v>350</v>
      </c>
      <c r="W2846" s="62" t="s">
        <v>1152</v>
      </c>
      <c r="X2846" s="62" t="s">
        <v>1152</v>
      </c>
      <c r="Y2846" s="62" t="s">
        <v>1152</v>
      </c>
      <c r="Z2846" s="62" t="s">
        <v>48</v>
      </c>
      <c r="AA2846" s="62" t="s">
        <v>646</v>
      </c>
      <c r="AB2846" s="62" t="s">
        <v>42</v>
      </c>
      <c r="AC2846" s="62" t="s">
        <v>1498</v>
      </c>
      <c r="AD2846" s="62" t="s">
        <v>648</v>
      </c>
    </row>
    <row r="2847" spans="1:30" x14ac:dyDescent="0.25">
      <c r="A2847" s="62" t="s">
        <v>35</v>
      </c>
      <c r="B2847" s="62" t="s">
        <v>36</v>
      </c>
      <c r="C2847" s="62" t="s">
        <v>37</v>
      </c>
      <c r="D2847" s="62" t="s">
        <v>121</v>
      </c>
      <c r="E2847" s="62" t="s">
        <v>122</v>
      </c>
      <c r="F2847" s="62" t="s">
        <v>123</v>
      </c>
      <c r="G2847" s="62" t="s">
        <v>124</v>
      </c>
      <c r="H2847" s="62" t="s">
        <v>124</v>
      </c>
      <c r="I2847" s="62" t="s">
        <v>42</v>
      </c>
      <c r="J2847" s="62" t="s">
        <v>174</v>
      </c>
      <c r="K2847" s="62" t="s">
        <v>174</v>
      </c>
      <c r="L2847" s="62" t="s">
        <v>43</v>
      </c>
      <c r="M2847" s="62" t="s">
        <v>44</v>
      </c>
      <c r="N2847" s="62" t="s">
        <v>180</v>
      </c>
      <c r="O2847" s="62" t="s">
        <v>1519</v>
      </c>
      <c r="P2847" s="62" t="s">
        <v>1152</v>
      </c>
      <c r="Q2847" s="62" t="s">
        <v>645</v>
      </c>
      <c r="R2847" s="62" t="s">
        <v>1152</v>
      </c>
      <c r="S2847" s="61">
        <v>201312</v>
      </c>
      <c r="T2847" s="62" t="s">
        <v>52</v>
      </c>
      <c r="U2847" s="61">
        <v>0</v>
      </c>
      <c r="V2847" s="60">
        <v>187</v>
      </c>
      <c r="W2847" s="62" t="s">
        <v>1152</v>
      </c>
      <c r="X2847" s="62" t="s">
        <v>1152</v>
      </c>
      <c r="Y2847" s="62" t="s">
        <v>1152</v>
      </c>
      <c r="Z2847" s="62" t="s">
        <v>48</v>
      </c>
      <c r="AA2847" s="62" t="s">
        <v>646</v>
      </c>
      <c r="AB2847" s="62" t="s">
        <v>42</v>
      </c>
      <c r="AC2847" s="62" t="s">
        <v>1498</v>
      </c>
      <c r="AD2847" s="62" t="s">
        <v>648</v>
      </c>
    </row>
    <row r="2848" spans="1:30" x14ac:dyDescent="0.25">
      <c r="A2848" s="62" t="s">
        <v>35</v>
      </c>
      <c r="B2848" s="62" t="s">
        <v>36</v>
      </c>
      <c r="C2848" s="62" t="s">
        <v>37</v>
      </c>
      <c r="D2848" s="62" t="s">
        <v>121</v>
      </c>
      <c r="E2848" s="62" t="s">
        <v>122</v>
      </c>
      <c r="F2848" s="62" t="s">
        <v>123</v>
      </c>
      <c r="G2848" s="62" t="s">
        <v>124</v>
      </c>
      <c r="H2848" s="62" t="s">
        <v>124</v>
      </c>
      <c r="I2848" s="62" t="s">
        <v>42</v>
      </c>
      <c r="J2848" s="62" t="s">
        <v>174</v>
      </c>
      <c r="K2848" s="62" t="s">
        <v>174</v>
      </c>
      <c r="L2848" s="62" t="s">
        <v>43</v>
      </c>
      <c r="M2848" s="62" t="s">
        <v>44</v>
      </c>
      <c r="N2848" s="62" t="s">
        <v>180</v>
      </c>
      <c r="O2848" s="62" t="s">
        <v>1520</v>
      </c>
      <c r="P2848" s="62" t="s">
        <v>1152</v>
      </c>
      <c r="Q2848" s="62" t="s">
        <v>645</v>
      </c>
      <c r="R2848" s="62" t="s">
        <v>1152</v>
      </c>
      <c r="S2848" s="61">
        <v>201312</v>
      </c>
      <c r="T2848" s="62" t="s">
        <v>52</v>
      </c>
      <c r="U2848" s="61">
        <v>0</v>
      </c>
      <c r="V2848" s="60">
        <v>1353</v>
      </c>
      <c r="W2848" s="62" t="s">
        <v>1152</v>
      </c>
      <c r="X2848" s="62" t="s">
        <v>1152</v>
      </c>
      <c r="Y2848" s="62" t="s">
        <v>1152</v>
      </c>
      <c r="Z2848" s="62" t="s">
        <v>48</v>
      </c>
      <c r="AA2848" s="62" t="s">
        <v>646</v>
      </c>
      <c r="AB2848" s="62" t="s">
        <v>42</v>
      </c>
      <c r="AC2848" s="62" t="s">
        <v>1498</v>
      </c>
      <c r="AD2848" s="62" t="s">
        <v>648</v>
      </c>
    </row>
    <row r="2849" spans="1:30" x14ac:dyDescent="0.25">
      <c r="A2849" s="62" t="s">
        <v>35</v>
      </c>
      <c r="B2849" s="62" t="s">
        <v>36</v>
      </c>
      <c r="C2849" s="62" t="s">
        <v>37</v>
      </c>
      <c r="D2849" s="62" t="s">
        <v>121</v>
      </c>
      <c r="E2849" s="62" t="s">
        <v>122</v>
      </c>
      <c r="F2849" s="62" t="s">
        <v>123</v>
      </c>
      <c r="G2849" s="62" t="s">
        <v>124</v>
      </c>
      <c r="H2849" s="62" t="s">
        <v>124</v>
      </c>
      <c r="I2849" s="62" t="s">
        <v>42</v>
      </c>
      <c r="J2849" s="62" t="s">
        <v>174</v>
      </c>
      <c r="K2849" s="62" t="s">
        <v>174</v>
      </c>
      <c r="L2849" s="62" t="s">
        <v>43</v>
      </c>
      <c r="M2849" s="62" t="s">
        <v>44</v>
      </c>
      <c r="N2849" s="62" t="s">
        <v>180</v>
      </c>
      <c r="O2849" s="62" t="s">
        <v>1521</v>
      </c>
      <c r="P2849" s="62" t="s">
        <v>1152</v>
      </c>
      <c r="Q2849" s="62" t="s">
        <v>645</v>
      </c>
      <c r="R2849" s="62" t="s">
        <v>1152</v>
      </c>
      <c r="S2849" s="61">
        <v>201312</v>
      </c>
      <c r="T2849" s="62" t="s">
        <v>52</v>
      </c>
      <c r="U2849" s="61">
        <v>0</v>
      </c>
      <c r="V2849" s="60">
        <v>429</v>
      </c>
      <c r="W2849" s="62" t="s">
        <v>1152</v>
      </c>
      <c r="X2849" s="62" t="s">
        <v>1152</v>
      </c>
      <c r="Y2849" s="62" t="s">
        <v>1152</v>
      </c>
      <c r="Z2849" s="62" t="s">
        <v>48</v>
      </c>
      <c r="AA2849" s="62" t="s">
        <v>646</v>
      </c>
      <c r="AB2849" s="62" t="s">
        <v>42</v>
      </c>
      <c r="AC2849" s="62" t="s">
        <v>1498</v>
      </c>
      <c r="AD2849" s="62" t="s">
        <v>648</v>
      </c>
    </row>
    <row r="2850" spans="1:30" x14ac:dyDescent="0.25">
      <c r="A2850" s="62" t="s">
        <v>35</v>
      </c>
      <c r="B2850" s="62" t="s">
        <v>36</v>
      </c>
      <c r="C2850" s="62" t="s">
        <v>37</v>
      </c>
      <c r="D2850" s="62" t="s">
        <v>121</v>
      </c>
      <c r="E2850" s="62" t="s">
        <v>122</v>
      </c>
      <c r="F2850" s="62" t="s">
        <v>123</v>
      </c>
      <c r="G2850" s="62" t="s">
        <v>124</v>
      </c>
      <c r="H2850" s="62" t="s">
        <v>124</v>
      </c>
      <c r="I2850" s="62" t="s">
        <v>42</v>
      </c>
      <c r="J2850" s="62" t="s">
        <v>174</v>
      </c>
      <c r="K2850" s="62" t="s">
        <v>174</v>
      </c>
      <c r="L2850" s="62" t="s">
        <v>43</v>
      </c>
      <c r="M2850" s="62" t="s">
        <v>44</v>
      </c>
      <c r="N2850" s="62" t="s">
        <v>180</v>
      </c>
      <c r="O2850" s="62" t="s">
        <v>1500</v>
      </c>
      <c r="P2850" s="62" t="s">
        <v>1152</v>
      </c>
      <c r="Q2850" s="62" t="s">
        <v>645</v>
      </c>
      <c r="R2850" s="62" t="s">
        <v>1152</v>
      </c>
      <c r="S2850" s="61">
        <v>201312</v>
      </c>
      <c r="T2850" s="62" t="s">
        <v>52</v>
      </c>
      <c r="U2850" s="61">
        <v>0</v>
      </c>
      <c r="V2850" s="60">
        <v>440</v>
      </c>
      <c r="W2850" s="62" t="s">
        <v>1152</v>
      </c>
      <c r="X2850" s="62" t="s">
        <v>1152</v>
      </c>
      <c r="Y2850" s="62" t="s">
        <v>1152</v>
      </c>
      <c r="Z2850" s="62" t="s">
        <v>48</v>
      </c>
      <c r="AA2850" s="62" t="s">
        <v>646</v>
      </c>
      <c r="AB2850" s="62" t="s">
        <v>42</v>
      </c>
      <c r="AC2850" s="62" t="s">
        <v>1498</v>
      </c>
      <c r="AD2850" s="62" t="s">
        <v>648</v>
      </c>
    </row>
    <row r="2851" spans="1:30" x14ac:dyDescent="0.25">
      <c r="A2851" s="62" t="s">
        <v>35</v>
      </c>
      <c r="B2851" s="62" t="s">
        <v>36</v>
      </c>
      <c r="C2851" s="62" t="s">
        <v>37</v>
      </c>
      <c r="D2851" s="62" t="s">
        <v>121</v>
      </c>
      <c r="E2851" s="62" t="s">
        <v>122</v>
      </c>
      <c r="F2851" s="62" t="s">
        <v>123</v>
      </c>
      <c r="G2851" s="62" t="s">
        <v>124</v>
      </c>
      <c r="H2851" s="62" t="s">
        <v>124</v>
      </c>
      <c r="I2851" s="62" t="s">
        <v>42</v>
      </c>
      <c r="J2851" s="62" t="s">
        <v>174</v>
      </c>
      <c r="K2851" s="62" t="s">
        <v>174</v>
      </c>
      <c r="L2851" s="62" t="s">
        <v>43</v>
      </c>
      <c r="M2851" s="62" t="s">
        <v>44</v>
      </c>
      <c r="N2851" s="62" t="s">
        <v>180</v>
      </c>
      <c r="O2851" s="62" t="s">
        <v>1522</v>
      </c>
      <c r="P2851" s="62" t="s">
        <v>1152</v>
      </c>
      <c r="Q2851" s="62" t="s">
        <v>645</v>
      </c>
      <c r="R2851" s="62" t="s">
        <v>1152</v>
      </c>
      <c r="S2851" s="61">
        <v>201312</v>
      </c>
      <c r="T2851" s="62" t="s">
        <v>52</v>
      </c>
      <c r="U2851" s="61">
        <v>0</v>
      </c>
      <c r="V2851" s="60">
        <v>198</v>
      </c>
      <c r="W2851" s="62" t="s">
        <v>1152</v>
      </c>
      <c r="X2851" s="62" t="s">
        <v>1152</v>
      </c>
      <c r="Y2851" s="62" t="s">
        <v>1152</v>
      </c>
      <c r="Z2851" s="62" t="s">
        <v>48</v>
      </c>
      <c r="AA2851" s="62" t="s">
        <v>646</v>
      </c>
      <c r="AB2851" s="62" t="s">
        <v>42</v>
      </c>
      <c r="AC2851" s="62" t="s">
        <v>1498</v>
      </c>
      <c r="AD2851" s="62" t="s">
        <v>648</v>
      </c>
    </row>
    <row r="2852" spans="1:30" x14ac:dyDescent="0.25">
      <c r="A2852" s="62" t="s">
        <v>35</v>
      </c>
      <c r="B2852" s="62" t="s">
        <v>36</v>
      </c>
      <c r="C2852" s="62" t="s">
        <v>37</v>
      </c>
      <c r="D2852" s="62" t="s">
        <v>121</v>
      </c>
      <c r="E2852" s="62" t="s">
        <v>122</v>
      </c>
      <c r="F2852" s="62" t="s">
        <v>123</v>
      </c>
      <c r="G2852" s="62" t="s">
        <v>124</v>
      </c>
      <c r="H2852" s="62" t="s">
        <v>124</v>
      </c>
      <c r="I2852" s="62" t="s">
        <v>42</v>
      </c>
      <c r="J2852" s="62" t="s">
        <v>174</v>
      </c>
      <c r="K2852" s="62" t="s">
        <v>174</v>
      </c>
      <c r="L2852" s="62" t="s">
        <v>43</v>
      </c>
      <c r="M2852" s="62" t="s">
        <v>44</v>
      </c>
      <c r="N2852" s="62" t="s">
        <v>180</v>
      </c>
      <c r="O2852" s="62" t="s">
        <v>1523</v>
      </c>
      <c r="P2852" s="62" t="s">
        <v>1152</v>
      </c>
      <c r="Q2852" s="62" t="s">
        <v>645</v>
      </c>
      <c r="R2852" s="62" t="s">
        <v>1152</v>
      </c>
      <c r="S2852" s="61">
        <v>201312</v>
      </c>
      <c r="T2852" s="62" t="s">
        <v>52</v>
      </c>
      <c r="U2852" s="61">
        <v>0</v>
      </c>
      <c r="V2852" s="60">
        <v>1386</v>
      </c>
      <c r="W2852" s="62" t="s">
        <v>1152</v>
      </c>
      <c r="X2852" s="62" t="s">
        <v>1152</v>
      </c>
      <c r="Y2852" s="62" t="s">
        <v>1152</v>
      </c>
      <c r="Z2852" s="62" t="s">
        <v>48</v>
      </c>
      <c r="AA2852" s="62" t="s">
        <v>646</v>
      </c>
      <c r="AB2852" s="62" t="s">
        <v>42</v>
      </c>
      <c r="AC2852" s="62" t="s">
        <v>1498</v>
      </c>
      <c r="AD2852" s="62" t="s">
        <v>648</v>
      </c>
    </row>
    <row r="2853" spans="1:30" x14ac:dyDescent="0.25">
      <c r="A2853" s="62" t="s">
        <v>35</v>
      </c>
      <c r="B2853" s="62" t="s">
        <v>36</v>
      </c>
      <c r="C2853" s="62" t="s">
        <v>37</v>
      </c>
      <c r="D2853" s="62" t="s">
        <v>121</v>
      </c>
      <c r="E2853" s="62" t="s">
        <v>122</v>
      </c>
      <c r="F2853" s="62" t="s">
        <v>123</v>
      </c>
      <c r="G2853" s="62" t="s">
        <v>124</v>
      </c>
      <c r="H2853" s="62" t="s">
        <v>124</v>
      </c>
      <c r="I2853" s="62" t="s">
        <v>42</v>
      </c>
      <c r="J2853" s="62" t="s">
        <v>174</v>
      </c>
      <c r="K2853" s="62" t="s">
        <v>174</v>
      </c>
      <c r="L2853" s="62" t="s">
        <v>43</v>
      </c>
      <c r="M2853" s="62" t="s">
        <v>44</v>
      </c>
      <c r="N2853" s="62" t="s">
        <v>180</v>
      </c>
      <c r="O2853" s="62" t="s">
        <v>1524</v>
      </c>
      <c r="P2853" s="62" t="s">
        <v>1152</v>
      </c>
      <c r="Q2853" s="62" t="s">
        <v>645</v>
      </c>
      <c r="R2853" s="62" t="s">
        <v>1152</v>
      </c>
      <c r="S2853" s="61">
        <v>201312</v>
      </c>
      <c r="T2853" s="62" t="s">
        <v>52</v>
      </c>
      <c r="U2853" s="61">
        <v>0</v>
      </c>
      <c r="V2853" s="60">
        <v>176</v>
      </c>
      <c r="W2853" s="62" t="s">
        <v>1152</v>
      </c>
      <c r="X2853" s="62" t="s">
        <v>1152</v>
      </c>
      <c r="Y2853" s="62" t="s">
        <v>1152</v>
      </c>
      <c r="Z2853" s="62" t="s">
        <v>48</v>
      </c>
      <c r="AA2853" s="62" t="s">
        <v>646</v>
      </c>
      <c r="AB2853" s="62" t="s">
        <v>42</v>
      </c>
      <c r="AC2853" s="62" t="s">
        <v>1498</v>
      </c>
      <c r="AD2853" s="62" t="s">
        <v>648</v>
      </c>
    </row>
    <row r="2854" spans="1:30" x14ac:dyDescent="0.25">
      <c r="A2854" s="62" t="s">
        <v>35</v>
      </c>
      <c r="B2854" s="62" t="s">
        <v>36</v>
      </c>
      <c r="C2854" s="62" t="s">
        <v>37</v>
      </c>
      <c r="D2854" s="62" t="s">
        <v>121</v>
      </c>
      <c r="E2854" s="62" t="s">
        <v>122</v>
      </c>
      <c r="F2854" s="62" t="s">
        <v>123</v>
      </c>
      <c r="G2854" s="62" t="s">
        <v>124</v>
      </c>
      <c r="H2854" s="62" t="s">
        <v>124</v>
      </c>
      <c r="I2854" s="62" t="s">
        <v>42</v>
      </c>
      <c r="J2854" s="62" t="s">
        <v>174</v>
      </c>
      <c r="K2854" s="62" t="s">
        <v>174</v>
      </c>
      <c r="L2854" s="62" t="s">
        <v>43</v>
      </c>
      <c r="M2854" s="62" t="s">
        <v>44</v>
      </c>
      <c r="N2854" s="62" t="s">
        <v>180</v>
      </c>
      <c r="O2854" s="62" t="s">
        <v>1525</v>
      </c>
      <c r="P2854" s="62" t="s">
        <v>1152</v>
      </c>
      <c r="Q2854" s="62" t="s">
        <v>645</v>
      </c>
      <c r="R2854" s="62" t="s">
        <v>1152</v>
      </c>
      <c r="S2854" s="61">
        <v>201312</v>
      </c>
      <c r="T2854" s="62" t="s">
        <v>52</v>
      </c>
      <c r="U2854" s="61">
        <v>0</v>
      </c>
      <c r="V2854" s="60">
        <v>396</v>
      </c>
      <c r="W2854" s="62" t="s">
        <v>1152</v>
      </c>
      <c r="X2854" s="62" t="s">
        <v>1152</v>
      </c>
      <c r="Y2854" s="62" t="s">
        <v>1152</v>
      </c>
      <c r="Z2854" s="62" t="s">
        <v>48</v>
      </c>
      <c r="AA2854" s="62" t="s">
        <v>646</v>
      </c>
      <c r="AB2854" s="62" t="s">
        <v>42</v>
      </c>
      <c r="AC2854" s="62" t="s">
        <v>1498</v>
      </c>
      <c r="AD2854" s="62" t="s">
        <v>648</v>
      </c>
    </row>
    <row r="2855" spans="1:30" x14ac:dyDescent="0.25">
      <c r="A2855" s="62" t="s">
        <v>35</v>
      </c>
      <c r="B2855" s="62" t="s">
        <v>36</v>
      </c>
      <c r="C2855" s="62" t="s">
        <v>37</v>
      </c>
      <c r="D2855" s="62" t="s">
        <v>121</v>
      </c>
      <c r="E2855" s="62" t="s">
        <v>122</v>
      </c>
      <c r="F2855" s="62" t="s">
        <v>123</v>
      </c>
      <c r="G2855" s="62" t="s">
        <v>124</v>
      </c>
      <c r="H2855" s="62" t="s">
        <v>124</v>
      </c>
      <c r="I2855" s="62" t="s">
        <v>42</v>
      </c>
      <c r="J2855" s="62" t="s">
        <v>174</v>
      </c>
      <c r="K2855" s="62" t="s">
        <v>174</v>
      </c>
      <c r="L2855" s="62" t="s">
        <v>43</v>
      </c>
      <c r="M2855" s="62" t="s">
        <v>44</v>
      </c>
      <c r="N2855" s="62" t="s">
        <v>180</v>
      </c>
      <c r="O2855" s="62" t="s">
        <v>42</v>
      </c>
      <c r="P2855" s="62" t="s">
        <v>1152</v>
      </c>
      <c r="Q2855" s="62" t="s">
        <v>645</v>
      </c>
      <c r="R2855" s="62" t="s">
        <v>1152</v>
      </c>
      <c r="S2855" s="61">
        <v>201312</v>
      </c>
      <c r="T2855" s="62" t="s">
        <v>52</v>
      </c>
      <c r="U2855" s="61">
        <v>0</v>
      </c>
      <c r="V2855" s="60">
        <v>2860</v>
      </c>
      <c r="W2855" s="62" t="s">
        <v>1152</v>
      </c>
      <c r="X2855" s="62" t="s">
        <v>1152</v>
      </c>
      <c r="Y2855" s="62" t="s">
        <v>1152</v>
      </c>
      <c r="Z2855" s="62" t="s">
        <v>48</v>
      </c>
      <c r="AA2855" s="62" t="s">
        <v>646</v>
      </c>
      <c r="AB2855" s="62" t="s">
        <v>42</v>
      </c>
      <c r="AC2855" s="62" t="s">
        <v>1498</v>
      </c>
      <c r="AD2855" s="62" t="s">
        <v>648</v>
      </c>
    </row>
    <row r="2856" spans="1:30" x14ac:dyDescent="0.25">
      <c r="A2856" s="62" t="s">
        <v>35</v>
      </c>
      <c r="B2856" s="62" t="s">
        <v>36</v>
      </c>
      <c r="C2856" s="62" t="s">
        <v>37</v>
      </c>
      <c r="D2856" s="62" t="s">
        <v>121</v>
      </c>
      <c r="E2856" s="62" t="s">
        <v>122</v>
      </c>
      <c r="F2856" s="62" t="s">
        <v>123</v>
      </c>
      <c r="G2856" s="62" t="s">
        <v>124</v>
      </c>
      <c r="H2856" s="62" t="s">
        <v>124</v>
      </c>
      <c r="I2856" s="62" t="s">
        <v>42</v>
      </c>
      <c r="J2856" s="62" t="s">
        <v>174</v>
      </c>
      <c r="K2856" s="62" t="s">
        <v>174</v>
      </c>
      <c r="L2856" s="62" t="s">
        <v>43</v>
      </c>
      <c r="M2856" s="62" t="s">
        <v>44</v>
      </c>
      <c r="N2856" s="62" t="s">
        <v>180</v>
      </c>
      <c r="O2856" s="62" t="s">
        <v>1526</v>
      </c>
      <c r="P2856" s="62" t="s">
        <v>1152</v>
      </c>
      <c r="Q2856" s="62" t="s">
        <v>645</v>
      </c>
      <c r="R2856" s="62" t="s">
        <v>1152</v>
      </c>
      <c r="S2856" s="61">
        <v>201312</v>
      </c>
      <c r="T2856" s="62" t="s">
        <v>52</v>
      </c>
      <c r="U2856" s="61">
        <v>0</v>
      </c>
      <c r="V2856" s="60">
        <v>176</v>
      </c>
      <c r="W2856" s="62" t="s">
        <v>1152</v>
      </c>
      <c r="X2856" s="62" t="s">
        <v>1152</v>
      </c>
      <c r="Y2856" s="62" t="s">
        <v>1152</v>
      </c>
      <c r="Z2856" s="62" t="s">
        <v>48</v>
      </c>
      <c r="AA2856" s="62" t="s">
        <v>646</v>
      </c>
      <c r="AB2856" s="62" t="s">
        <v>42</v>
      </c>
      <c r="AC2856" s="62" t="s">
        <v>1498</v>
      </c>
      <c r="AD2856" s="62" t="s">
        <v>648</v>
      </c>
    </row>
    <row r="2857" spans="1:30" x14ac:dyDescent="0.25">
      <c r="A2857" s="62" t="s">
        <v>35</v>
      </c>
      <c r="B2857" s="62" t="s">
        <v>36</v>
      </c>
      <c r="C2857" s="62" t="s">
        <v>37</v>
      </c>
      <c r="D2857" s="62" t="s">
        <v>121</v>
      </c>
      <c r="E2857" s="62" t="s">
        <v>215</v>
      </c>
      <c r="F2857" s="62" t="s">
        <v>216</v>
      </c>
      <c r="G2857" s="62" t="s">
        <v>124</v>
      </c>
      <c r="H2857" s="62" t="s">
        <v>124</v>
      </c>
      <c r="I2857" s="62" t="s">
        <v>42</v>
      </c>
      <c r="J2857" s="62" t="s">
        <v>231</v>
      </c>
      <c r="K2857" s="62" t="s">
        <v>231</v>
      </c>
      <c r="L2857" s="62" t="s">
        <v>43</v>
      </c>
      <c r="M2857" s="62" t="s">
        <v>44</v>
      </c>
      <c r="N2857" s="62" t="s">
        <v>131</v>
      </c>
      <c r="O2857" s="62" t="s">
        <v>42</v>
      </c>
      <c r="P2857" s="62" t="s">
        <v>1152</v>
      </c>
      <c r="Q2857" s="62" t="s">
        <v>1533</v>
      </c>
      <c r="R2857" s="62" t="s">
        <v>1152</v>
      </c>
      <c r="S2857" s="61">
        <v>201312</v>
      </c>
      <c r="T2857" s="62" t="s">
        <v>47</v>
      </c>
      <c r="U2857" s="61">
        <v>0</v>
      </c>
      <c r="V2857" s="60">
        <v>-4.95</v>
      </c>
      <c r="W2857" s="62" t="s">
        <v>1152</v>
      </c>
      <c r="X2857" s="62" t="s">
        <v>1152</v>
      </c>
      <c r="Y2857" s="62" t="s">
        <v>1152</v>
      </c>
      <c r="Z2857" s="62" t="s">
        <v>48</v>
      </c>
      <c r="AA2857" s="62" t="s">
        <v>461</v>
      </c>
      <c r="AB2857" s="62" t="s">
        <v>42</v>
      </c>
      <c r="AC2857" s="62" t="s">
        <v>1303</v>
      </c>
      <c r="AD2857" s="62" t="s">
        <v>51</v>
      </c>
    </row>
    <row r="2858" spans="1:30" x14ac:dyDescent="0.25">
      <c r="A2858" s="62" t="s">
        <v>35</v>
      </c>
      <c r="B2858" s="62" t="s">
        <v>36</v>
      </c>
      <c r="C2858" s="62" t="s">
        <v>37</v>
      </c>
      <c r="D2858" s="62" t="s">
        <v>121</v>
      </c>
      <c r="E2858" s="62" t="s">
        <v>215</v>
      </c>
      <c r="F2858" s="62" t="s">
        <v>216</v>
      </c>
      <c r="G2858" s="62" t="s">
        <v>124</v>
      </c>
      <c r="H2858" s="62" t="s">
        <v>124</v>
      </c>
      <c r="I2858" s="62" t="s">
        <v>42</v>
      </c>
      <c r="J2858" s="62" t="s">
        <v>250</v>
      </c>
      <c r="K2858" s="62" t="s">
        <v>250</v>
      </c>
      <c r="L2858" s="62" t="s">
        <v>43</v>
      </c>
      <c r="M2858" s="62" t="s">
        <v>44</v>
      </c>
      <c r="N2858" s="62" t="s">
        <v>150</v>
      </c>
      <c r="O2858" s="62" t="s">
        <v>42</v>
      </c>
      <c r="P2858" s="62" t="s">
        <v>1152</v>
      </c>
      <c r="Q2858" s="62" t="s">
        <v>1318</v>
      </c>
      <c r="R2858" s="62" t="s">
        <v>1704</v>
      </c>
      <c r="S2858" s="61">
        <v>201401</v>
      </c>
      <c r="T2858" s="62" t="s">
        <v>52</v>
      </c>
      <c r="U2858" s="61">
        <v>0</v>
      </c>
      <c r="V2858" s="60">
        <v>24975.5</v>
      </c>
      <c r="W2858" s="62" t="s">
        <v>1152</v>
      </c>
      <c r="X2858" s="62" t="s">
        <v>433</v>
      </c>
      <c r="Y2858" s="62" t="s">
        <v>1152</v>
      </c>
      <c r="Z2858" s="62" t="s">
        <v>48</v>
      </c>
      <c r="AA2858" s="62" t="s">
        <v>129</v>
      </c>
      <c r="AB2858" s="62" t="s">
        <v>42</v>
      </c>
      <c r="AC2858" s="62" t="s">
        <v>1706</v>
      </c>
      <c r="AD2858" s="62" t="s">
        <v>51</v>
      </c>
    </row>
    <row r="2859" spans="1:30" x14ac:dyDescent="0.25">
      <c r="A2859" s="62" t="s">
        <v>35</v>
      </c>
      <c r="B2859" s="62" t="s">
        <v>36</v>
      </c>
      <c r="C2859" s="62" t="s">
        <v>37</v>
      </c>
      <c r="D2859" s="62" t="s">
        <v>121</v>
      </c>
      <c r="E2859" s="62" t="s">
        <v>215</v>
      </c>
      <c r="F2859" s="62" t="s">
        <v>216</v>
      </c>
      <c r="G2859" s="62" t="s">
        <v>124</v>
      </c>
      <c r="H2859" s="62" t="s">
        <v>124</v>
      </c>
      <c r="I2859" s="62" t="s">
        <v>42</v>
      </c>
      <c r="J2859" s="62" t="s">
        <v>250</v>
      </c>
      <c r="K2859" s="62" t="s">
        <v>250</v>
      </c>
      <c r="L2859" s="62" t="s">
        <v>43</v>
      </c>
      <c r="M2859" s="62" t="s">
        <v>44</v>
      </c>
      <c r="N2859" s="62" t="s">
        <v>150</v>
      </c>
      <c r="O2859" s="62" t="s">
        <v>42</v>
      </c>
      <c r="P2859" s="62" t="s">
        <v>1152</v>
      </c>
      <c r="Q2859" s="62" t="s">
        <v>1318</v>
      </c>
      <c r="R2859" s="62" t="s">
        <v>1705</v>
      </c>
      <c r="S2859" s="61">
        <v>201401</v>
      </c>
      <c r="T2859" s="62" t="s">
        <v>52</v>
      </c>
      <c r="U2859" s="61">
        <v>0</v>
      </c>
      <c r="V2859" s="60">
        <v>242.5</v>
      </c>
      <c r="W2859" s="62" t="s">
        <v>1152</v>
      </c>
      <c r="X2859" s="62" t="s">
        <v>433</v>
      </c>
      <c r="Y2859" s="62" t="s">
        <v>1152</v>
      </c>
      <c r="Z2859" s="62" t="s">
        <v>48</v>
      </c>
      <c r="AA2859" s="62" t="s">
        <v>129</v>
      </c>
      <c r="AB2859" s="62" t="s">
        <v>42</v>
      </c>
      <c r="AC2859" s="62" t="s">
        <v>1706</v>
      </c>
      <c r="AD2859" s="62" t="s">
        <v>51</v>
      </c>
    </row>
    <row r="2860" spans="1:30" x14ac:dyDescent="0.25">
      <c r="A2860" s="62" t="s">
        <v>35</v>
      </c>
      <c r="B2860" s="62" t="s">
        <v>36</v>
      </c>
      <c r="C2860" s="62" t="s">
        <v>37</v>
      </c>
      <c r="D2860" s="62" t="s">
        <v>121</v>
      </c>
      <c r="E2860" s="62" t="s">
        <v>215</v>
      </c>
      <c r="F2860" s="62" t="s">
        <v>216</v>
      </c>
      <c r="G2860" s="62" t="s">
        <v>124</v>
      </c>
      <c r="H2860" s="62" t="s">
        <v>124</v>
      </c>
      <c r="I2860" s="62" t="s">
        <v>42</v>
      </c>
      <c r="J2860" s="62" t="s">
        <v>261</v>
      </c>
      <c r="K2860" s="62" t="s">
        <v>261</v>
      </c>
      <c r="L2860" s="62" t="s">
        <v>43</v>
      </c>
      <c r="M2860" s="62" t="s">
        <v>44</v>
      </c>
      <c r="N2860" s="62" t="s">
        <v>150</v>
      </c>
      <c r="O2860" s="62" t="s">
        <v>42</v>
      </c>
      <c r="P2860" s="62" t="s">
        <v>1152</v>
      </c>
      <c r="Q2860" s="62" t="s">
        <v>1332</v>
      </c>
      <c r="R2860" s="62" t="s">
        <v>1152</v>
      </c>
      <c r="S2860" s="61">
        <v>201401</v>
      </c>
      <c r="T2860" s="62" t="s">
        <v>52</v>
      </c>
      <c r="U2860" s="61">
        <v>0</v>
      </c>
      <c r="V2860" s="60">
        <v>124238</v>
      </c>
      <c r="W2860" s="62" t="s">
        <v>1152</v>
      </c>
      <c r="X2860" s="62" t="s">
        <v>267</v>
      </c>
      <c r="Y2860" s="62" t="s">
        <v>1152</v>
      </c>
      <c r="Z2860" s="62" t="s">
        <v>48</v>
      </c>
      <c r="AA2860" s="62" t="s">
        <v>129</v>
      </c>
      <c r="AB2860" s="62" t="s">
        <v>42</v>
      </c>
      <c r="AC2860" s="62" t="s">
        <v>1706</v>
      </c>
      <c r="AD2860" s="62" t="s">
        <v>51</v>
      </c>
    </row>
    <row r="2861" spans="1:30" x14ac:dyDescent="0.25">
      <c r="A2861" s="62" t="s">
        <v>35</v>
      </c>
      <c r="B2861" s="62" t="s">
        <v>36</v>
      </c>
      <c r="C2861" s="62" t="s">
        <v>37</v>
      </c>
      <c r="D2861" s="62" t="s">
        <v>121</v>
      </c>
      <c r="E2861" s="62" t="s">
        <v>215</v>
      </c>
      <c r="F2861" s="62" t="s">
        <v>216</v>
      </c>
      <c r="G2861" s="62" t="s">
        <v>124</v>
      </c>
      <c r="H2861" s="62" t="s">
        <v>124</v>
      </c>
      <c r="I2861" s="62" t="s">
        <v>42</v>
      </c>
      <c r="J2861" s="62" t="s">
        <v>261</v>
      </c>
      <c r="K2861" s="62" t="s">
        <v>261</v>
      </c>
      <c r="L2861" s="62" t="s">
        <v>43</v>
      </c>
      <c r="M2861" s="62" t="s">
        <v>44</v>
      </c>
      <c r="N2861" s="62" t="s">
        <v>180</v>
      </c>
      <c r="O2861" s="62" t="s">
        <v>42</v>
      </c>
      <c r="P2861" s="62" t="s">
        <v>1152</v>
      </c>
      <c r="Q2861" s="62" t="s">
        <v>1333</v>
      </c>
      <c r="R2861" s="62" t="s">
        <v>1152</v>
      </c>
      <c r="S2861" s="61">
        <v>201401</v>
      </c>
      <c r="T2861" s="62" t="s">
        <v>52</v>
      </c>
      <c r="U2861" s="61">
        <v>0</v>
      </c>
      <c r="V2861" s="60">
        <v>174426</v>
      </c>
      <c r="W2861" s="62" t="s">
        <v>1152</v>
      </c>
      <c r="X2861" s="62" t="s">
        <v>1152</v>
      </c>
      <c r="Y2861" s="62" t="s">
        <v>1152</v>
      </c>
      <c r="Z2861" s="62" t="s">
        <v>48</v>
      </c>
      <c r="AA2861" s="62" t="s">
        <v>129</v>
      </c>
      <c r="AB2861" s="62" t="s">
        <v>42</v>
      </c>
      <c r="AC2861" s="62" t="s">
        <v>1706</v>
      </c>
      <c r="AD2861" s="62" t="s">
        <v>51</v>
      </c>
    </row>
    <row r="2862" spans="1:30" x14ac:dyDescent="0.25">
      <c r="A2862" s="62" t="s">
        <v>35</v>
      </c>
      <c r="B2862" s="62" t="s">
        <v>36</v>
      </c>
      <c r="C2862" s="62" t="s">
        <v>37</v>
      </c>
      <c r="D2862" s="62" t="s">
        <v>121</v>
      </c>
      <c r="E2862" s="62" t="s">
        <v>215</v>
      </c>
      <c r="F2862" s="62" t="s">
        <v>216</v>
      </c>
      <c r="G2862" s="62" t="s">
        <v>124</v>
      </c>
      <c r="H2862" s="62" t="s">
        <v>124</v>
      </c>
      <c r="I2862" s="62" t="s">
        <v>42</v>
      </c>
      <c r="J2862" s="62" t="s">
        <v>437</v>
      </c>
      <c r="K2862" s="62" t="s">
        <v>437</v>
      </c>
      <c r="L2862" s="62" t="s">
        <v>43</v>
      </c>
      <c r="M2862" s="62" t="s">
        <v>44</v>
      </c>
      <c r="N2862" s="62" t="s">
        <v>150</v>
      </c>
      <c r="O2862" s="62" t="s">
        <v>42</v>
      </c>
      <c r="P2862" s="62" t="s">
        <v>1152</v>
      </c>
      <c r="Q2862" s="62" t="s">
        <v>1332</v>
      </c>
      <c r="R2862" s="62" t="s">
        <v>1702</v>
      </c>
      <c r="S2862" s="61">
        <v>201401</v>
      </c>
      <c r="T2862" s="62" t="s">
        <v>52</v>
      </c>
      <c r="U2862" s="61">
        <v>0</v>
      </c>
      <c r="V2862" s="60">
        <v>12116.43</v>
      </c>
      <c r="W2862" s="62" t="s">
        <v>1152</v>
      </c>
      <c r="X2862" s="62" t="s">
        <v>577</v>
      </c>
      <c r="Y2862" s="62" t="s">
        <v>1152</v>
      </c>
      <c r="Z2862" s="62" t="s">
        <v>48</v>
      </c>
      <c r="AA2862" s="62" t="s">
        <v>129</v>
      </c>
      <c r="AB2862" s="62" t="s">
        <v>42</v>
      </c>
      <c r="AC2862" s="62" t="s">
        <v>1706</v>
      </c>
      <c r="AD2862" s="62" t="s">
        <v>51</v>
      </c>
    </row>
    <row r="2863" spans="1:30" x14ac:dyDescent="0.25">
      <c r="A2863" s="62" t="s">
        <v>35</v>
      </c>
      <c r="B2863" s="62" t="s">
        <v>36</v>
      </c>
      <c r="C2863" s="62" t="s">
        <v>37</v>
      </c>
      <c r="D2863" s="62" t="s">
        <v>121</v>
      </c>
      <c r="E2863" s="62" t="s">
        <v>215</v>
      </c>
      <c r="F2863" s="62" t="s">
        <v>216</v>
      </c>
      <c r="G2863" s="62" t="s">
        <v>124</v>
      </c>
      <c r="H2863" s="62" t="s">
        <v>124</v>
      </c>
      <c r="I2863" s="62" t="s">
        <v>42</v>
      </c>
      <c r="J2863" s="62" t="s">
        <v>437</v>
      </c>
      <c r="K2863" s="62" t="s">
        <v>437</v>
      </c>
      <c r="L2863" s="62" t="s">
        <v>43</v>
      </c>
      <c r="M2863" s="62" t="s">
        <v>44</v>
      </c>
      <c r="N2863" s="62" t="s">
        <v>150</v>
      </c>
      <c r="O2863" s="62" t="s">
        <v>42</v>
      </c>
      <c r="P2863" s="62" t="s">
        <v>1152</v>
      </c>
      <c r="Q2863" s="62" t="s">
        <v>1332</v>
      </c>
      <c r="R2863" s="62" t="s">
        <v>1152</v>
      </c>
      <c r="S2863" s="61">
        <v>201401</v>
      </c>
      <c r="T2863" s="62" t="s">
        <v>52</v>
      </c>
      <c r="U2863" s="61">
        <v>0</v>
      </c>
      <c r="V2863" s="60">
        <v>4478.12</v>
      </c>
      <c r="W2863" s="62" t="s">
        <v>1152</v>
      </c>
      <c r="X2863" s="62" t="s">
        <v>577</v>
      </c>
      <c r="Y2863" s="62" t="s">
        <v>1152</v>
      </c>
      <c r="Z2863" s="62" t="s">
        <v>48</v>
      </c>
      <c r="AA2863" s="62" t="s">
        <v>129</v>
      </c>
      <c r="AB2863" s="62" t="s">
        <v>42</v>
      </c>
      <c r="AC2863" s="62" t="s">
        <v>1706</v>
      </c>
      <c r="AD2863" s="62" t="s">
        <v>51</v>
      </c>
    </row>
    <row r="2864" spans="1:30" x14ac:dyDescent="0.25">
      <c r="A2864" s="62" t="s">
        <v>35</v>
      </c>
      <c r="B2864" s="62" t="s">
        <v>36</v>
      </c>
      <c r="C2864" s="62" t="s">
        <v>37</v>
      </c>
      <c r="D2864" s="62" t="s">
        <v>121</v>
      </c>
      <c r="E2864" s="62" t="s">
        <v>215</v>
      </c>
      <c r="F2864" s="62" t="s">
        <v>216</v>
      </c>
      <c r="G2864" s="62" t="s">
        <v>124</v>
      </c>
      <c r="H2864" s="62" t="s">
        <v>124</v>
      </c>
      <c r="I2864" s="62" t="s">
        <v>42</v>
      </c>
      <c r="J2864" s="62" t="s">
        <v>250</v>
      </c>
      <c r="K2864" s="62" t="s">
        <v>250</v>
      </c>
      <c r="L2864" s="62" t="s">
        <v>43</v>
      </c>
      <c r="M2864" s="62" t="s">
        <v>44</v>
      </c>
      <c r="N2864" s="62" t="s">
        <v>150</v>
      </c>
      <c r="O2864" s="62" t="s">
        <v>42</v>
      </c>
      <c r="P2864" s="62" t="s">
        <v>1152</v>
      </c>
      <c r="Q2864" s="62" t="s">
        <v>863</v>
      </c>
      <c r="R2864" s="62" t="s">
        <v>1152</v>
      </c>
      <c r="S2864" s="61">
        <v>201401</v>
      </c>
      <c r="T2864" s="62" t="s">
        <v>52</v>
      </c>
      <c r="U2864" s="61">
        <v>0</v>
      </c>
      <c r="V2864" s="60">
        <v>5175</v>
      </c>
      <c r="W2864" s="62" t="s">
        <v>1152</v>
      </c>
      <c r="X2864" s="62" t="s">
        <v>1152</v>
      </c>
      <c r="Y2864" s="62" t="s">
        <v>1152</v>
      </c>
      <c r="Z2864" s="62" t="s">
        <v>48</v>
      </c>
      <c r="AA2864" s="62" t="s">
        <v>129</v>
      </c>
      <c r="AB2864" s="62" t="s">
        <v>42</v>
      </c>
      <c r="AC2864" s="62" t="s">
        <v>1706</v>
      </c>
      <c r="AD2864" s="62" t="s">
        <v>51</v>
      </c>
    </row>
    <row r="2865" spans="1:30" x14ac:dyDescent="0.25">
      <c r="A2865" s="62" t="s">
        <v>35</v>
      </c>
      <c r="B2865" s="62" t="s">
        <v>36</v>
      </c>
      <c r="C2865" s="62" t="s">
        <v>37</v>
      </c>
      <c r="D2865" s="62" t="s">
        <v>121</v>
      </c>
      <c r="E2865" s="62" t="s">
        <v>215</v>
      </c>
      <c r="F2865" s="62" t="s">
        <v>216</v>
      </c>
      <c r="G2865" s="62" t="s">
        <v>124</v>
      </c>
      <c r="H2865" s="62" t="s">
        <v>124</v>
      </c>
      <c r="I2865" s="62" t="s">
        <v>42</v>
      </c>
      <c r="J2865" s="62" t="s">
        <v>250</v>
      </c>
      <c r="K2865" s="62" t="s">
        <v>250</v>
      </c>
      <c r="L2865" s="62" t="s">
        <v>43</v>
      </c>
      <c r="M2865" s="62" t="s">
        <v>44</v>
      </c>
      <c r="N2865" s="62" t="s">
        <v>180</v>
      </c>
      <c r="O2865" s="62" t="s">
        <v>42</v>
      </c>
      <c r="P2865" s="62" t="s">
        <v>1152</v>
      </c>
      <c r="Q2865" s="62" t="s">
        <v>863</v>
      </c>
      <c r="R2865" s="62" t="s">
        <v>1152</v>
      </c>
      <c r="S2865" s="61">
        <v>201401</v>
      </c>
      <c r="T2865" s="62" t="s">
        <v>52</v>
      </c>
      <c r="U2865" s="61">
        <v>0</v>
      </c>
      <c r="V2865" s="60">
        <v>16100</v>
      </c>
      <c r="W2865" s="62" t="s">
        <v>1152</v>
      </c>
      <c r="X2865" s="62" t="s">
        <v>1152</v>
      </c>
      <c r="Y2865" s="62" t="s">
        <v>1152</v>
      </c>
      <c r="Z2865" s="62" t="s">
        <v>48</v>
      </c>
      <c r="AA2865" s="62" t="s">
        <v>129</v>
      </c>
      <c r="AB2865" s="62" t="s">
        <v>42</v>
      </c>
      <c r="AC2865" s="62" t="s">
        <v>1706</v>
      </c>
      <c r="AD2865" s="62" t="s">
        <v>51</v>
      </c>
    </row>
    <row r="2866" spans="1:30" x14ac:dyDescent="0.25">
      <c r="A2866" s="62" t="s">
        <v>35</v>
      </c>
      <c r="B2866" s="62" t="s">
        <v>36</v>
      </c>
      <c r="C2866" s="62" t="s">
        <v>37</v>
      </c>
      <c r="D2866" s="62" t="s">
        <v>121</v>
      </c>
      <c r="E2866" s="62" t="s">
        <v>215</v>
      </c>
      <c r="F2866" s="62" t="s">
        <v>216</v>
      </c>
      <c r="G2866" s="62" t="s">
        <v>124</v>
      </c>
      <c r="H2866" s="62" t="s">
        <v>124</v>
      </c>
      <c r="I2866" s="62" t="s">
        <v>42</v>
      </c>
      <c r="J2866" s="62" t="s">
        <v>257</v>
      </c>
      <c r="K2866" s="62" t="s">
        <v>257</v>
      </c>
      <c r="L2866" s="62" t="s">
        <v>43</v>
      </c>
      <c r="M2866" s="62" t="s">
        <v>44</v>
      </c>
      <c r="N2866" s="62" t="s">
        <v>150</v>
      </c>
      <c r="O2866" s="62" t="s">
        <v>42</v>
      </c>
      <c r="P2866" s="62" t="s">
        <v>1152</v>
      </c>
      <c r="Q2866" s="62" t="s">
        <v>859</v>
      </c>
      <c r="R2866" s="62" t="s">
        <v>1152</v>
      </c>
      <c r="S2866" s="61">
        <v>201401</v>
      </c>
      <c r="T2866" s="62" t="s">
        <v>52</v>
      </c>
      <c r="U2866" s="61">
        <v>0</v>
      </c>
      <c r="V2866" s="60">
        <v>25290</v>
      </c>
      <c r="W2866" s="62" t="s">
        <v>1152</v>
      </c>
      <c r="X2866" s="62" t="s">
        <v>440</v>
      </c>
      <c r="Y2866" s="62" t="s">
        <v>1152</v>
      </c>
      <c r="Z2866" s="62" t="s">
        <v>48</v>
      </c>
      <c r="AA2866" s="62" t="s">
        <v>129</v>
      </c>
      <c r="AB2866" s="62" t="s">
        <v>42</v>
      </c>
      <c r="AC2866" s="62" t="s">
        <v>1706</v>
      </c>
      <c r="AD2866" s="62" t="s">
        <v>51</v>
      </c>
    </row>
    <row r="2867" spans="1:30" x14ac:dyDescent="0.25">
      <c r="A2867" s="62" t="s">
        <v>35</v>
      </c>
      <c r="B2867" s="62" t="s">
        <v>36</v>
      </c>
      <c r="C2867" s="62" t="s">
        <v>37</v>
      </c>
      <c r="D2867" s="62" t="s">
        <v>121</v>
      </c>
      <c r="E2867" s="62" t="s">
        <v>215</v>
      </c>
      <c r="F2867" s="62" t="s">
        <v>216</v>
      </c>
      <c r="G2867" s="62" t="s">
        <v>124</v>
      </c>
      <c r="H2867" s="62" t="s">
        <v>124</v>
      </c>
      <c r="I2867" s="62" t="s">
        <v>42</v>
      </c>
      <c r="J2867" s="62" t="s">
        <v>237</v>
      </c>
      <c r="K2867" s="62" t="s">
        <v>237</v>
      </c>
      <c r="L2867" s="62" t="s">
        <v>43</v>
      </c>
      <c r="M2867" s="62" t="s">
        <v>44</v>
      </c>
      <c r="N2867" s="62" t="s">
        <v>150</v>
      </c>
      <c r="O2867" s="62" t="s">
        <v>42</v>
      </c>
      <c r="P2867" s="62" t="s">
        <v>1152</v>
      </c>
      <c r="Q2867" s="62" t="s">
        <v>860</v>
      </c>
      <c r="R2867" s="62" t="s">
        <v>1152</v>
      </c>
      <c r="S2867" s="61">
        <v>201401</v>
      </c>
      <c r="T2867" s="62" t="s">
        <v>52</v>
      </c>
      <c r="U2867" s="61">
        <v>0</v>
      </c>
      <c r="V2867" s="60">
        <v>10500</v>
      </c>
      <c r="W2867" s="62" t="s">
        <v>1152</v>
      </c>
      <c r="X2867" s="62" t="s">
        <v>1152</v>
      </c>
      <c r="Y2867" s="62" t="s">
        <v>1152</v>
      </c>
      <c r="Z2867" s="62" t="s">
        <v>48</v>
      </c>
      <c r="AA2867" s="62" t="s">
        <v>129</v>
      </c>
      <c r="AB2867" s="62" t="s">
        <v>42</v>
      </c>
      <c r="AC2867" s="62" t="s">
        <v>1706</v>
      </c>
      <c r="AD2867" s="62" t="s">
        <v>51</v>
      </c>
    </row>
    <row r="2868" spans="1:30" x14ac:dyDescent="0.25">
      <c r="A2868" s="62" t="s">
        <v>35</v>
      </c>
      <c r="B2868" s="62" t="s">
        <v>36</v>
      </c>
      <c r="C2868" s="62" t="s">
        <v>37</v>
      </c>
      <c r="D2868" s="62" t="s">
        <v>121</v>
      </c>
      <c r="E2868" s="62" t="s">
        <v>215</v>
      </c>
      <c r="F2868" s="62" t="s">
        <v>216</v>
      </c>
      <c r="G2868" s="62" t="s">
        <v>124</v>
      </c>
      <c r="H2868" s="62" t="s">
        <v>124</v>
      </c>
      <c r="I2868" s="62" t="s">
        <v>42</v>
      </c>
      <c r="J2868" s="62" t="s">
        <v>237</v>
      </c>
      <c r="K2868" s="62" t="s">
        <v>237</v>
      </c>
      <c r="L2868" s="62" t="s">
        <v>43</v>
      </c>
      <c r="M2868" s="62" t="s">
        <v>44</v>
      </c>
      <c r="N2868" s="62" t="s">
        <v>150</v>
      </c>
      <c r="O2868" s="62" t="s">
        <v>42</v>
      </c>
      <c r="P2868" s="62" t="s">
        <v>1152</v>
      </c>
      <c r="Q2868" s="62" t="s">
        <v>859</v>
      </c>
      <c r="R2868" s="62" t="s">
        <v>1152</v>
      </c>
      <c r="S2868" s="61">
        <v>201401</v>
      </c>
      <c r="T2868" s="62" t="s">
        <v>52</v>
      </c>
      <c r="U2868" s="61">
        <v>0</v>
      </c>
      <c r="V2868" s="60">
        <v>171250.95</v>
      </c>
      <c r="W2868" s="62" t="s">
        <v>1152</v>
      </c>
      <c r="X2868" s="62" t="s">
        <v>422</v>
      </c>
      <c r="Y2868" s="62" t="s">
        <v>1152</v>
      </c>
      <c r="Z2868" s="62" t="s">
        <v>48</v>
      </c>
      <c r="AA2868" s="62" t="s">
        <v>129</v>
      </c>
      <c r="AB2868" s="62" t="s">
        <v>42</v>
      </c>
      <c r="AC2868" s="62" t="s">
        <v>1706</v>
      </c>
      <c r="AD2868" s="62" t="s">
        <v>51</v>
      </c>
    </row>
    <row r="2869" spans="1:30" x14ac:dyDescent="0.25">
      <c r="A2869" s="62" t="s">
        <v>35</v>
      </c>
      <c r="B2869" s="62" t="s">
        <v>36</v>
      </c>
      <c r="C2869" s="62" t="s">
        <v>37</v>
      </c>
      <c r="D2869" s="62" t="s">
        <v>121</v>
      </c>
      <c r="E2869" s="62" t="s">
        <v>215</v>
      </c>
      <c r="F2869" s="62" t="s">
        <v>216</v>
      </c>
      <c r="G2869" s="62" t="s">
        <v>124</v>
      </c>
      <c r="H2869" s="62" t="s">
        <v>124</v>
      </c>
      <c r="I2869" s="62" t="s">
        <v>42</v>
      </c>
      <c r="J2869" s="62" t="s">
        <v>237</v>
      </c>
      <c r="K2869" s="62" t="s">
        <v>237</v>
      </c>
      <c r="L2869" s="62" t="s">
        <v>43</v>
      </c>
      <c r="M2869" s="62" t="s">
        <v>44</v>
      </c>
      <c r="N2869" s="62" t="s">
        <v>180</v>
      </c>
      <c r="O2869" s="62" t="s">
        <v>42</v>
      </c>
      <c r="P2869" s="62" t="s">
        <v>1152</v>
      </c>
      <c r="Q2869" s="62" t="s">
        <v>860</v>
      </c>
      <c r="R2869" s="62" t="s">
        <v>1152</v>
      </c>
      <c r="S2869" s="61">
        <v>201401</v>
      </c>
      <c r="T2869" s="62" t="s">
        <v>52</v>
      </c>
      <c r="U2869" s="61">
        <v>0</v>
      </c>
      <c r="V2869" s="60">
        <v>137615</v>
      </c>
      <c r="W2869" s="62" t="s">
        <v>1152</v>
      </c>
      <c r="X2869" s="62" t="s">
        <v>1152</v>
      </c>
      <c r="Y2869" s="62" t="s">
        <v>1152</v>
      </c>
      <c r="Z2869" s="62" t="s">
        <v>48</v>
      </c>
      <c r="AA2869" s="62" t="s">
        <v>129</v>
      </c>
      <c r="AB2869" s="62" t="s">
        <v>42</v>
      </c>
      <c r="AC2869" s="62" t="s">
        <v>1706</v>
      </c>
      <c r="AD2869" s="62" t="s">
        <v>51</v>
      </c>
    </row>
    <row r="2870" spans="1:30" x14ac:dyDescent="0.25">
      <c r="A2870" s="62" t="s">
        <v>35</v>
      </c>
      <c r="B2870" s="62" t="s">
        <v>36</v>
      </c>
      <c r="C2870" s="62" t="s">
        <v>37</v>
      </c>
      <c r="D2870" s="62" t="s">
        <v>121</v>
      </c>
      <c r="E2870" s="62" t="s">
        <v>215</v>
      </c>
      <c r="F2870" s="62" t="s">
        <v>216</v>
      </c>
      <c r="G2870" s="62" t="s">
        <v>124</v>
      </c>
      <c r="H2870" s="62" t="s">
        <v>124</v>
      </c>
      <c r="I2870" s="62" t="s">
        <v>42</v>
      </c>
      <c r="J2870" s="62" t="s">
        <v>231</v>
      </c>
      <c r="K2870" s="62" t="s">
        <v>231</v>
      </c>
      <c r="L2870" s="62" t="s">
        <v>43</v>
      </c>
      <c r="M2870" s="62" t="s">
        <v>44</v>
      </c>
      <c r="N2870" s="62" t="s">
        <v>180</v>
      </c>
      <c r="O2870" s="62" t="s">
        <v>42</v>
      </c>
      <c r="P2870" s="62" t="s">
        <v>1152</v>
      </c>
      <c r="Q2870" s="62" t="s">
        <v>1334</v>
      </c>
      <c r="R2870" s="62" t="s">
        <v>1152</v>
      </c>
      <c r="S2870" s="61">
        <v>201401</v>
      </c>
      <c r="T2870" s="62" t="s">
        <v>52</v>
      </c>
      <c r="U2870" s="61">
        <v>0</v>
      </c>
      <c r="V2870" s="60">
        <v>28145.87</v>
      </c>
      <c r="W2870" s="62" t="s">
        <v>1152</v>
      </c>
      <c r="X2870" s="62" t="s">
        <v>975</v>
      </c>
      <c r="Y2870" s="62" t="s">
        <v>1152</v>
      </c>
      <c r="Z2870" s="62" t="s">
        <v>48</v>
      </c>
      <c r="AA2870" s="62" t="s">
        <v>129</v>
      </c>
      <c r="AB2870" s="62" t="s">
        <v>42</v>
      </c>
      <c r="AC2870" s="62" t="s">
        <v>1706</v>
      </c>
      <c r="AD2870" s="62" t="s">
        <v>51</v>
      </c>
    </row>
    <row r="2871" spans="1:30" x14ac:dyDescent="0.25">
      <c r="A2871" s="62" t="s">
        <v>35</v>
      </c>
      <c r="B2871" s="62" t="s">
        <v>36</v>
      </c>
      <c r="C2871" s="62" t="s">
        <v>37</v>
      </c>
      <c r="D2871" s="62" t="s">
        <v>121</v>
      </c>
      <c r="E2871" s="62" t="s">
        <v>215</v>
      </c>
      <c r="F2871" s="62" t="s">
        <v>216</v>
      </c>
      <c r="G2871" s="62" t="s">
        <v>124</v>
      </c>
      <c r="H2871" s="62" t="s">
        <v>124</v>
      </c>
      <c r="I2871" s="62" t="s">
        <v>42</v>
      </c>
      <c r="J2871" s="62" t="s">
        <v>437</v>
      </c>
      <c r="K2871" s="62" t="s">
        <v>437</v>
      </c>
      <c r="L2871" s="62" t="s">
        <v>43</v>
      </c>
      <c r="M2871" s="62" t="s">
        <v>44</v>
      </c>
      <c r="N2871" s="62" t="s">
        <v>180</v>
      </c>
      <c r="O2871" s="62" t="s">
        <v>42</v>
      </c>
      <c r="P2871" s="62" t="s">
        <v>1152</v>
      </c>
      <c r="Q2871" s="62" t="s">
        <v>1333</v>
      </c>
      <c r="R2871" s="62" t="s">
        <v>1152</v>
      </c>
      <c r="S2871" s="61">
        <v>201401</v>
      </c>
      <c r="T2871" s="62" t="s">
        <v>52</v>
      </c>
      <c r="U2871" s="61">
        <v>0</v>
      </c>
      <c r="V2871" s="60">
        <v>12494.21</v>
      </c>
      <c r="W2871" s="62" t="s">
        <v>1152</v>
      </c>
      <c r="X2871" s="62" t="s">
        <v>1152</v>
      </c>
      <c r="Y2871" s="62" t="s">
        <v>1152</v>
      </c>
      <c r="Z2871" s="62" t="s">
        <v>48</v>
      </c>
      <c r="AA2871" s="62" t="s">
        <v>129</v>
      </c>
      <c r="AB2871" s="62" t="s">
        <v>42</v>
      </c>
      <c r="AC2871" s="62" t="s">
        <v>1706</v>
      </c>
      <c r="AD2871" s="62" t="s">
        <v>51</v>
      </c>
    </row>
    <row r="2872" spans="1:30" x14ac:dyDescent="0.25">
      <c r="A2872" s="62" t="s">
        <v>35</v>
      </c>
      <c r="B2872" s="62" t="s">
        <v>36</v>
      </c>
      <c r="C2872" s="62" t="s">
        <v>37</v>
      </c>
      <c r="D2872" s="62" t="s">
        <v>121</v>
      </c>
      <c r="E2872" s="62" t="s">
        <v>215</v>
      </c>
      <c r="F2872" s="62" t="s">
        <v>216</v>
      </c>
      <c r="G2872" s="62" t="s">
        <v>124</v>
      </c>
      <c r="H2872" s="62" t="s">
        <v>124</v>
      </c>
      <c r="I2872" s="62" t="s">
        <v>42</v>
      </c>
      <c r="J2872" s="62" t="s">
        <v>231</v>
      </c>
      <c r="K2872" s="62" t="s">
        <v>231</v>
      </c>
      <c r="L2872" s="62" t="s">
        <v>43</v>
      </c>
      <c r="M2872" s="62" t="s">
        <v>44</v>
      </c>
      <c r="N2872" s="62" t="s">
        <v>150</v>
      </c>
      <c r="O2872" s="62" t="s">
        <v>42</v>
      </c>
      <c r="P2872" s="62" t="s">
        <v>1152</v>
      </c>
      <c r="Q2872" s="62" t="s">
        <v>839</v>
      </c>
      <c r="R2872" s="62" t="s">
        <v>1152</v>
      </c>
      <c r="S2872" s="61">
        <v>201401</v>
      </c>
      <c r="T2872" s="62" t="s">
        <v>52</v>
      </c>
      <c r="U2872" s="61">
        <v>0</v>
      </c>
      <c r="V2872" s="60">
        <v>55962.83</v>
      </c>
      <c r="W2872" s="62" t="s">
        <v>1152</v>
      </c>
      <c r="X2872" s="62" t="s">
        <v>236</v>
      </c>
      <c r="Y2872" s="62" t="s">
        <v>1152</v>
      </c>
      <c r="Z2872" s="62" t="s">
        <v>48</v>
      </c>
      <c r="AA2872" s="62" t="s">
        <v>129</v>
      </c>
      <c r="AB2872" s="62" t="s">
        <v>42</v>
      </c>
      <c r="AC2872" s="62" t="s">
        <v>1706</v>
      </c>
      <c r="AD2872" s="62" t="s">
        <v>51</v>
      </c>
    </row>
    <row r="2873" spans="1:30" x14ac:dyDescent="0.25">
      <c r="A2873" s="62" t="s">
        <v>35</v>
      </c>
      <c r="B2873" s="62" t="s">
        <v>36</v>
      </c>
      <c r="C2873" s="62" t="s">
        <v>37</v>
      </c>
      <c r="D2873" s="62" t="s">
        <v>121</v>
      </c>
      <c r="E2873" s="62" t="s">
        <v>215</v>
      </c>
      <c r="F2873" s="62" t="s">
        <v>216</v>
      </c>
      <c r="G2873" s="62" t="s">
        <v>124</v>
      </c>
      <c r="H2873" s="62" t="s">
        <v>124</v>
      </c>
      <c r="I2873" s="62" t="s">
        <v>42</v>
      </c>
      <c r="J2873" s="62" t="s">
        <v>231</v>
      </c>
      <c r="K2873" s="62" t="s">
        <v>231</v>
      </c>
      <c r="L2873" s="62" t="s">
        <v>43</v>
      </c>
      <c r="M2873" s="62" t="s">
        <v>44</v>
      </c>
      <c r="N2873" s="62" t="s">
        <v>180</v>
      </c>
      <c r="O2873" s="62" t="s">
        <v>42</v>
      </c>
      <c r="P2873" s="62" t="s">
        <v>1152</v>
      </c>
      <c r="Q2873" s="62" t="s">
        <v>840</v>
      </c>
      <c r="R2873" s="62" t="s">
        <v>1152</v>
      </c>
      <c r="S2873" s="61">
        <v>201401</v>
      </c>
      <c r="T2873" s="62" t="s">
        <v>52</v>
      </c>
      <c r="U2873" s="61">
        <v>0</v>
      </c>
      <c r="V2873" s="60">
        <v>34810.94</v>
      </c>
      <c r="W2873" s="62" t="s">
        <v>1152</v>
      </c>
      <c r="X2873" s="62" t="s">
        <v>1152</v>
      </c>
      <c r="Y2873" s="62" t="s">
        <v>1152</v>
      </c>
      <c r="Z2873" s="62" t="s">
        <v>48</v>
      </c>
      <c r="AA2873" s="62" t="s">
        <v>129</v>
      </c>
      <c r="AB2873" s="62" t="s">
        <v>42</v>
      </c>
      <c r="AC2873" s="62" t="s">
        <v>1706</v>
      </c>
      <c r="AD2873" s="62" t="s">
        <v>51</v>
      </c>
    </row>
    <row r="2874" spans="1:30" x14ac:dyDescent="0.25">
      <c r="A2874" s="62" t="s">
        <v>35</v>
      </c>
      <c r="B2874" s="62" t="s">
        <v>36</v>
      </c>
      <c r="C2874" s="62" t="s">
        <v>37</v>
      </c>
      <c r="D2874" s="62" t="s">
        <v>121</v>
      </c>
      <c r="E2874" s="62" t="s">
        <v>215</v>
      </c>
      <c r="F2874" s="62" t="s">
        <v>216</v>
      </c>
      <c r="G2874" s="62" t="s">
        <v>124</v>
      </c>
      <c r="H2874" s="62" t="s">
        <v>124</v>
      </c>
      <c r="I2874" s="62" t="s">
        <v>42</v>
      </c>
      <c r="J2874" s="62" t="s">
        <v>217</v>
      </c>
      <c r="K2874" s="62" t="s">
        <v>217</v>
      </c>
      <c r="L2874" s="62" t="s">
        <v>43</v>
      </c>
      <c r="M2874" s="62" t="s">
        <v>44</v>
      </c>
      <c r="N2874" s="62" t="s">
        <v>150</v>
      </c>
      <c r="O2874" s="62" t="s">
        <v>42</v>
      </c>
      <c r="P2874" s="62" t="s">
        <v>1152</v>
      </c>
      <c r="Q2874" s="62" t="s">
        <v>839</v>
      </c>
      <c r="R2874" s="62" t="s">
        <v>1703</v>
      </c>
      <c r="S2874" s="61">
        <v>201401</v>
      </c>
      <c r="T2874" s="62" t="s">
        <v>52</v>
      </c>
      <c r="U2874" s="61">
        <v>0</v>
      </c>
      <c r="V2874" s="60">
        <v>167531.51</v>
      </c>
      <c r="W2874" s="62" t="s">
        <v>1152</v>
      </c>
      <c r="X2874" s="62" t="s">
        <v>230</v>
      </c>
      <c r="Y2874" s="62" t="s">
        <v>1152</v>
      </c>
      <c r="Z2874" s="62" t="s">
        <v>48</v>
      </c>
      <c r="AA2874" s="62" t="s">
        <v>129</v>
      </c>
      <c r="AB2874" s="62" t="s">
        <v>42</v>
      </c>
      <c r="AC2874" s="62" t="s">
        <v>1706</v>
      </c>
      <c r="AD2874" s="62" t="s">
        <v>51</v>
      </c>
    </row>
    <row r="2875" spans="1:30" x14ac:dyDescent="0.25">
      <c r="A2875" s="62" t="s">
        <v>35</v>
      </c>
      <c r="B2875" s="62" t="s">
        <v>36</v>
      </c>
      <c r="C2875" s="62" t="s">
        <v>37</v>
      </c>
      <c r="D2875" s="62" t="s">
        <v>121</v>
      </c>
      <c r="E2875" s="62" t="s">
        <v>215</v>
      </c>
      <c r="F2875" s="62" t="s">
        <v>216</v>
      </c>
      <c r="G2875" s="62" t="s">
        <v>124</v>
      </c>
      <c r="H2875" s="62" t="s">
        <v>124</v>
      </c>
      <c r="I2875" s="62" t="s">
        <v>42</v>
      </c>
      <c r="J2875" s="62" t="s">
        <v>217</v>
      </c>
      <c r="K2875" s="62" t="s">
        <v>217</v>
      </c>
      <c r="L2875" s="62" t="s">
        <v>43</v>
      </c>
      <c r="M2875" s="62" t="s">
        <v>44</v>
      </c>
      <c r="N2875" s="62" t="s">
        <v>150</v>
      </c>
      <c r="O2875" s="62" t="s">
        <v>42</v>
      </c>
      <c r="P2875" s="62" t="s">
        <v>1152</v>
      </c>
      <c r="Q2875" s="62" t="s">
        <v>839</v>
      </c>
      <c r="R2875" s="62" t="s">
        <v>1152</v>
      </c>
      <c r="S2875" s="61">
        <v>201401</v>
      </c>
      <c r="T2875" s="62" t="s">
        <v>52</v>
      </c>
      <c r="U2875" s="61">
        <v>0</v>
      </c>
      <c r="V2875" s="60">
        <v>156435.54</v>
      </c>
      <c r="W2875" s="62" t="s">
        <v>1152</v>
      </c>
      <c r="X2875" s="62" t="s">
        <v>230</v>
      </c>
      <c r="Y2875" s="62" t="s">
        <v>1152</v>
      </c>
      <c r="Z2875" s="62" t="s">
        <v>48</v>
      </c>
      <c r="AA2875" s="62" t="s">
        <v>129</v>
      </c>
      <c r="AB2875" s="62" t="s">
        <v>42</v>
      </c>
      <c r="AC2875" s="62" t="s">
        <v>1706</v>
      </c>
      <c r="AD2875" s="62" t="s">
        <v>51</v>
      </c>
    </row>
    <row r="2876" spans="1:30" x14ac:dyDescent="0.25">
      <c r="A2876" s="62" t="s">
        <v>35</v>
      </c>
      <c r="B2876" s="62" t="s">
        <v>36</v>
      </c>
      <c r="C2876" s="62" t="s">
        <v>37</v>
      </c>
      <c r="D2876" s="62" t="s">
        <v>121</v>
      </c>
      <c r="E2876" s="62" t="s">
        <v>215</v>
      </c>
      <c r="F2876" s="62" t="s">
        <v>216</v>
      </c>
      <c r="G2876" s="62" t="s">
        <v>124</v>
      </c>
      <c r="H2876" s="62" t="s">
        <v>124</v>
      </c>
      <c r="I2876" s="62" t="s">
        <v>42</v>
      </c>
      <c r="J2876" s="62" t="s">
        <v>217</v>
      </c>
      <c r="K2876" s="62" t="s">
        <v>217</v>
      </c>
      <c r="L2876" s="62" t="s">
        <v>43</v>
      </c>
      <c r="M2876" s="62" t="s">
        <v>44</v>
      </c>
      <c r="N2876" s="62" t="s">
        <v>180</v>
      </c>
      <c r="O2876" s="62" t="s">
        <v>42</v>
      </c>
      <c r="P2876" s="62" t="s">
        <v>1152</v>
      </c>
      <c r="Q2876" s="62" t="s">
        <v>840</v>
      </c>
      <c r="R2876" s="62" t="s">
        <v>1152</v>
      </c>
      <c r="S2876" s="61">
        <v>201401</v>
      </c>
      <c r="T2876" s="62" t="s">
        <v>52</v>
      </c>
      <c r="U2876" s="61">
        <v>0</v>
      </c>
      <c r="V2876" s="60">
        <v>351953</v>
      </c>
      <c r="W2876" s="62" t="s">
        <v>1152</v>
      </c>
      <c r="X2876" s="62" t="s">
        <v>1152</v>
      </c>
      <c r="Y2876" s="62" t="s">
        <v>1152</v>
      </c>
      <c r="Z2876" s="62" t="s">
        <v>48</v>
      </c>
      <c r="AA2876" s="62" t="s">
        <v>129</v>
      </c>
      <c r="AB2876" s="62" t="s">
        <v>42</v>
      </c>
      <c r="AC2876" s="62" t="s">
        <v>1706</v>
      </c>
      <c r="AD2876" s="62" t="s">
        <v>51</v>
      </c>
    </row>
    <row r="2877" spans="1:30" x14ac:dyDescent="0.25">
      <c r="A2877" s="62" t="s">
        <v>35</v>
      </c>
      <c r="B2877" s="62" t="s">
        <v>36</v>
      </c>
      <c r="C2877" s="62" t="s">
        <v>37</v>
      </c>
      <c r="D2877" s="62" t="s">
        <v>121</v>
      </c>
      <c r="E2877" s="62" t="s">
        <v>215</v>
      </c>
      <c r="F2877" s="62" t="s">
        <v>216</v>
      </c>
      <c r="G2877" s="62" t="s">
        <v>124</v>
      </c>
      <c r="H2877" s="62" t="s">
        <v>124</v>
      </c>
      <c r="I2877" s="62" t="s">
        <v>42</v>
      </c>
      <c r="J2877" s="62" t="s">
        <v>261</v>
      </c>
      <c r="K2877" s="62" t="s">
        <v>261</v>
      </c>
      <c r="L2877" s="62" t="s">
        <v>43</v>
      </c>
      <c r="M2877" s="62" t="s">
        <v>44</v>
      </c>
      <c r="N2877" s="62" t="s">
        <v>180</v>
      </c>
      <c r="O2877" s="62" t="s">
        <v>42</v>
      </c>
      <c r="P2877" s="62" t="s">
        <v>1152</v>
      </c>
      <c r="Q2877" s="62" t="s">
        <v>1333</v>
      </c>
      <c r="R2877" s="62" t="s">
        <v>1152</v>
      </c>
      <c r="S2877" s="61">
        <v>201401</v>
      </c>
      <c r="T2877" s="62" t="s">
        <v>52</v>
      </c>
      <c r="U2877" s="61">
        <v>0</v>
      </c>
      <c r="V2877" s="60">
        <v>137758.18</v>
      </c>
      <c r="W2877" s="62" t="s">
        <v>1152</v>
      </c>
      <c r="X2877" s="62" t="s">
        <v>1152</v>
      </c>
      <c r="Y2877" s="62" t="s">
        <v>1152</v>
      </c>
      <c r="Z2877" s="62" t="s">
        <v>48</v>
      </c>
      <c r="AA2877" s="62" t="s">
        <v>129</v>
      </c>
      <c r="AB2877" s="62" t="s">
        <v>42</v>
      </c>
      <c r="AC2877" s="62" t="s">
        <v>1707</v>
      </c>
      <c r="AD2877" s="62" t="s">
        <v>51</v>
      </c>
    </row>
    <row r="2878" spans="1:30" x14ac:dyDescent="0.25">
      <c r="A2878" s="62" t="s">
        <v>35</v>
      </c>
      <c r="B2878" s="62" t="s">
        <v>36</v>
      </c>
      <c r="C2878" s="62" t="s">
        <v>37</v>
      </c>
      <c r="D2878" s="62" t="s">
        <v>121</v>
      </c>
      <c r="E2878" s="62" t="s">
        <v>215</v>
      </c>
      <c r="F2878" s="62" t="s">
        <v>216</v>
      </c>
      <c r="G2878" s="62" t="s">
        <v>124</v>
      </c>
      <c r="H2878" s="62" t="s">
        <v>124</v>
      </c>
      <c r="I2878" s="62" t="s">
        <v>42</v>
      </c>
      <c r="J2878" s="62" t="s">
        <v>437</v>
      </c>
      <c r="K2878" s="62" t="s">
        <v>437</v>
      </c>
      <c r="L2878" s="62" t="s">
        <v>43</v>
      </c>
      <c r="M2878" s="62" t="s">
        <v>44</v>
      </c>
      <c r="N2878" s="62" t="s">
        <v>180</v>
      </c>
      <c r="O2878" s="62" t="s">
        <v>42</v>
      </c>
      <c r="P2878" s="62" t="s">
        <v>1152</v>
      </c>
      <c r="Q2878" s="62" t="s">
        <v>1333</v>
      </c>
      <c r="R2878" s="62" t="s">
        <v>1152</v>
      </c>
      <c r="S2878" s="61">
        <v>201401</v>
      </c>
      <c r="T2878" s="62" t="s">
        <v>52</v>
      </c>
      <c r="U2878" s="61">
        <v>0</v>
      </c>
      <c r="V2878" s="60">
        <v>11466.7</v>
      </c>
      <c r="W2878" s="62" t="s">
        <v>1152</v>
      </c>
      <c r="X2878" s="62" t="s">
        <v>1152</v>
      </c>
      <c r="Y2878" s="62" t="s">
        <v>1152</v>
      </c>
      <c r="Z2878" s="62" t="s">
        <v>48</v>
      </c>
      <c r="AA2878" s="62" t="s">
        <v>129</v>
      </c>
      <c r="AB2878" s="62" t="s">
        <v>42</v>
      </c>
      <c r="AC2878" s="62" t="s">
        <v>1707</v>
      </c>
      <c r="AD2878" s="62" t="s">
        <v>51</v>
      </c>
    </row>
    <row r="2879" spans="1:30" x14ac:dyDescent="0.25">
      <c r="A2879" s="62" t="s">
        <v>35</v>
      </c>
      <c r="B2879" s="62" t="s">
        <v>36</v>
      </c>
      <c r="C2879" s="62" t="s">
        <v>37</v>
      </c>
      <c r="D2879" s="62" t="s">
        <v>121</v>
      </c>
      <c r="E2879" s="62" t="s">
        <v>215</v>
      </c>
      <c r="F2879" s="62" t="s">
        <v>216</v>
      </c>
      <c r="G2879" s="62" t="s">
        <v>124</v>
      </c>
      <c r="H2879" s="62" t="s">
        <v>124</v>
      </c>
      <c r="I2879" s="62" t="s">
        <v>42</v>
      </c>
      <c r="J2879" s="62" t="s">
        <v>250</v>
      </c>
      <c r="K2879" s="62" t="s">
        <v>250</v>
      </c>
      <c r="L2879" s="62" t="s">
        <v>43</v>
      </c>
      <c r="M2879" s="62" t="s">
        <v>44</v>
      </c>
      <c r="N2879" s="62" t="s">
        <v>150</v>
      </c>
      <c r="O2879" s="62" t="s">
        <v>42</v>
      </c>
      <c r="P2879" s="62" t="s">
        <v>1152</v>
      </c>
      <c r="Q2879" s="62" t="s">
        <v>863</v>
      </c>
      <c r="R2879" s="62" t="s">
        <v>1152</v>
      </c>
      <c r="S2879" s="61">
        <v>201401</v>
      </c>
      <c r="T2879" s="62" t="s">
        <v>52</v>
      </c>
      <c r="U2879" s="61">
        <v>0</v>
      </c>
      <c r="V2879" s="60">
        <v>2129</v>
      </c>
      <c r="W2879" s="62" t="s">
        <v>1152</v>
      </c>
      <c r="X2879" s="62" t="s">
        <v>1152</v>
      </c>
      <c r="Y2879" s="62" t="s">
        <v>1152</v>
      </c>
      <c r="Z2879" s="62" t="s">
        <v>48</v>
      </c>
      <c r="AA2879" s="62" t="s">
        <v>129</v>
      </c>
      <c r="AB2879" s="62" t="s">
        <v>42</v>
      </c>
      <c r="AC2879" s="62" t="s">
        <v>1707</v>
      </c>
      <c r="AD2879" s="62" t="s">
        <v>51</v>
      </c>
    </row>
    <row r="2880" spans="1:30" x14ac:dyDescent="0.25">
      <c r="A2880" s="62" t="s">
        <v>35</v>
      </c>
      <c r="B2880" s="62" t="s">
        <v>36</v>
      </c>
      <c r="C2880" s="62" t="s">
        <v>37</v>
      </c>
      <c r="D2880" s="62" t="s">
        <v>121</v>
      </c>
      <c r="E2880" s="62" t="s">
        <v>215</v>
      </c>
      <c r="F2880" s="62" t="s">
        <v>216</v>
      </c>
      <c r="G2880" s="62" t="s">
        <v>124</v>
      </c>
      <c r="H2880" s="62" t="s">
        <v>124</v>
      </c>
      <c r="I2880" s="62" t="s">
        <v>42</v>
      </c>
      <c r="J2880" s="62" t="s">
        <v>250</v>
      </c>
      <c r="K2880" s="62" t="s">
        <v>250</v>
      </c>
      <c r="L2880" s="62" t="s">
        <v>43</v>
      </c>
      <c r="M2880" s="62" t="s">
        <v>44</v>
      </c>
      <c r="N2880" s="62" t="s">
        <v>180</v>
      </c>
      <c r="O2880" s="62" t="s">
        <v>42</v>
      </c>
      <c r="P2880" s="62" t="s">
        <v>1152</v>
      </c>
      <c r="Q2880" s="62" t="s">
        <v>863</v>
      </c>
      <c r="R2880" s="62" t="s">
        <v>1152</v>
      </c>
      <c r="S2880" s="61">
        <v>201401</v>
      </c>
      <c r="T2880" s="62" t="s">
        <v>52</v>
      </c>
      <c r="U2880" s="61">
        <v>0</v>
      </c>
      <c r="V2880" s="60">
        <v>32050</v>
      </c>
      <c r="W2880" s="62" t="s">
        <v>1152</v>
      </c>
      <c r="X2880" s="62" t="s">
        <v>1152</v>
      </c>
      <c r="Y2880" s="62" t="s">
        <v>1152</v>
      </c>
      <c r="Z2880" s="62" t="s">
        <v>48</v>
      </c>
      <c r="AA2880" s="62" t="s">
        <v>129</v>
      </c>
      <c r="AB2880" s="62" t="s">
        <v>42</v>
      </c>
      <c r="AC2880" s="62" t="s">
        <v>1707</v>
      </c>
      <c r="AD2880" s="62" t="s">
        <v>51</v>
      </c>
    </row>
    <row r="2881" spans="1:30" x14ac:dyDescent="0.25">
      <c r="A2881" s="62" t="s">
        <v>35</v>
      </c>
      <c r="B2881" s="62" t="s">
        <v>36</v>
      </c>
      <c r="C2881" s="62" t="s">
        <v>37</v>
      </c>
      <c r="D2881" s="62" t="s">
        <v>121</v>
      </c>
      <c r="E2881" s="62" t="s">
        <v>215</v>
      </c>
      <c r="F2881" s="62" t="s">
        <v>216</v>
      </c>
      <c r="G2881" s="62" t="s">
        <v>124</v>
      </c>
      <c r="H2881" s="62" t="s">
        <v>124</v>
      </c>
      <c r="I2881" s="62" t="s">
        <v>42</v>
      </c>
      <c r="J2881" s="62" t="s">
        <v>257</v>
      </c>
      <c r="K2881" s="62" t="s">
        <v>257</v>
      </c>
      <c r="L2881" s="62" t="s">
        <v>43</v>
      </c>
      <c r="M2881" s="62" t="s">
        <v>44</v>
      </c>
      <c r="N2881" s="62" t="s">
        <v>180</v>
      </c>
      <c r="O2881" s="62" t="s">
        <v>42</v>
      </c>
      <c r="P2881" s="62" t="s">
        <v>1152</v>
      </c>
      <c r="Q2881" s="62" t="s">
        <v>860</v>
      </c>
      <c r="R2881" s="62" t="s">
        <v>1152</v>
      </c>
      <c r="S2881" s="61">
        <v>201401</v>
      </c>
      <c r="T2881" s="62" t="s">
        <v>52</v>
      </c>
      <c r="U2881" s="61">
        <v>0</v>
      </c>
      <c r="V2881" s="60">
        <v>7200</v>
      </c>
      <c r="W2881" s="62" t="s">
        <v>1152</v>
      </c>
      <c r="X2881" s="62" t="s">
        <v>1152</v>
      </c>
      <c r="Y2881" s="62" t="s">
        <v>1152</v>
      </c>
      <c r="Z2881" s="62" t="s">
        <v>48</v>
      </c>
      <c r="AA2881" s="62" t="s">
        <v>129</v>
      </c>
      <c r="AB2881" s="62" t="s">
        <v>42</v>
      </c>
      <c r="AC2881" s="62" t="s">
        <v>1707</v>
      </c>
      <c r="AD2881" s="62" t="s">
        <v>51</v>
      </c>
    </row>
    <row r="2882" spans="1:30" x14ac:dyDescent="0.25">
      <c r="A2882" s="62" t="s">
        <v>35</v>
      </c>
      <c r="B2882" s="62" t="s">
        <v>36</v>
      </c>
      <c r="C2882" s="62" t="s">
        <v>37</v>
      </c>
      <c r="D2882" s="62" t="s">
        <v>121</v>
      </c>
      <c r="E2882" s="62" t="s">
        <v>215</v>
      </c>
      <c r="F2882" s="62" t="s">
        <v>216</v>
      </c>
      <c r="G2882" s="62" t="s">
        <v>124</v>
      </c>
      <c r="H2882" s="62" t="s">
        <v>124</v>
      </c>
      <c r="I2882" s="62" t="s">
        <v>42</v>
      </c>
      <c r="J2882" s="62" t="s">
        <v>237</v>
      </c>
      <c r="K2882" s="62" t="s">
        <v>237</v>
      </c>
      <c r="L2882" s="62" t="s">
        <v>43</v>
      </c>
      <c r="M2882" s="62" t="s">
        <v>44</v>
      </c>
      <c r="N2882" s="62" t="s">
        <v>150</v>
      </c>
      <c r="O2882" s="62" t="s">
        <v>42</v>
      </c>
      <c r="P2882" s="62" t="s">
        <v>1152</v>
      </c>
      <c r="Q2882" s="62" t="s">
        <v>860</v>
      </c>
      <c r="R2882" s="62" t="s">
        <v>1152</v>
      </c>
      <c r="S2882" s="61">
        <v>201401</v>
      </c>
      <c r="T2882" s="62" t="s">
        <v>52</v>
      </c>
      <c r="U2882" s="61">
        <v>0</v>
      </c>
      <c r="V2882" s="60">
        <v>15261</v>
      </c>
      <c r="W2882" s="62" t="s">
        <v>1152</v>
      </c>
      <c r="X2882" s="62" t="s">
        <v>1152</v>
      </c>
      <c r="Y2882" s="62" t="s">
        <v>1152</v>
      </c>
      <c r="Z2882" s="62" t="s">
        <v>48</v>
      </c>
      <c r="AA2882" s="62" t="s">
        <v>129</v>
      </c>
      <c r="AB2882" s="62" t="s">
        <v>42</v>
      </c>
      <c r="AC2882" s="62" t="s">
        <v>1707</v>
      </c>
      <c r="AD2882" s="62" t="s">
        <v>51</v>
      </c>
    </row>
    <row r="2883" spans="1:30" x14ac:dyDescent="0.25">
      <c r="A2883" s="62" t="s">
        <v>35</v>
      </c>
      <c r="B2883" s="62" t="s">
        <v>36</v>
      </c>
      <c r="C2883" s="62" t="s">
        <v>37</v>
      </c>
      <c r="D2883" s="62" t="s">
        <v>121</v>
      </c>
      <c r="E2883" s="62" t="s">
        <v>215</v>
      </c>
      <c r="F2883" s="62" t="s">
        <v>216</v>
      </c>
      <c r="G2883" s="62" t="s">
        <v>124</v>
      </c>
      <c r="H2883" s="62" t="s">
        <v>124</v>
      </c>
      <c r="I2883" s="62" t="s">
        <v>42</v>
      </c>
      <c r="J2883" s="62" t="s">
        <v>237</v>
      </c>
      <c r="K2883" s="62" t="s">
        <v>237</v>
      </c>
      <c r="L2883" s="62" t="s">
        <v>43</v>
      </c>
      <c r="M2883" s="62" t="s">
        <v>44</v>
      </c>
      <c r="N2883" s="62" t="s">
        <v>180</v>
      </c>
      <c r="O2883" s="62" t="s">
        <v>42</v>
      </c>
      <c r="P2883" s="62" t="s">
        <v>1152</v>
      </c>
      <c r="Q2883" s="62" t="s">
        <v>860</v>
      </c>
      <c r="R2883" s="62" t="s">
        <v>1152</v>
      </c>
      <c r="S2883" s="61">
        <v>201401</v>
      </c>
      <c r="T2883" s="62" t="s">
        <v>52</v>
      </c>
      <c r="U2883" s="61">
        <v>0</v>
      </c>
      <c r="V2883" s="60">
        <v>311375</v>
      </c>
      <c r="W2883" s="62" t="s">
        <v>1152</v>
      </c>
      <c r="X2883" s="62" t="s">
        <v>1152</v>
      </c>
      <c r="Y2883" s="62" t="s">
        <v>1152</v>
      </c>
      <c r="Z2883" s="62" t="s">
        <v>48</v>
      </c>
      <c r="AA2883" s="62" t="s">
        <v>129</v>
      </c>
      <c r="AB2883" s="62" t="s">
        <v>42</v>
      </c>
      <c r="AC2883" s="62" t="s">
        <v>1707</v>
      </c>
      <c r="AD2883" s="62" t="s">
        <v>51</v>
      </c>
    </row>
    <row r="2884" spans="1:30" x14ac:dyDescent="0.25">
      <c r="A2884" s="62" t="s">
        <v>35</v>
      </c>
      <c r="B2884" s="62" t="s">
        <v>36</v>
      </c>
      <c r="C2884" s="62" t="s">
        <v>37</v>
      </c>
      <c r="D2884" s="62" t="s">
        <v>121</v>
      </c>
      <c r="E2884" s="62" t="s">
        <v>215</v>
      </c>
      <c r="F2884" s="62" t="s">
        <v>216</v>
      </c>
      <c r="G2884" s="62" t="s">
        <v>124</v>
      </c>
      <c r="H2884" s="62" t="s">
        <v>124</v>
      </c>
      <c r="I2884" s="62" t="s">
        <v>42</v>
      </c>
      <c r="J2884" s="62" t="s">
        <v>231</v>
      </c>
      <c r="K2884" s="62" t="s">
        <v>231</v>
      </c>
      <c r="L2884" s="62" t="s">
        <v>43</v>
      </c>
      <c r="M2884" s="62" t="s">
        <v>44</v>
      </c>
      <c r="N2884" s="62" t="s">
        <v>180</v>
      </c>
      <c r="O2884" s="62" t="s">
        <v>42</v>
      </c>
      <c r="P2884" s="62" t="s">
        <v>1152</v>
      </c>
      <c r="Q2884" s="62" t="s">
        <v>840</v>
      </c>
      <c r="R2884" s="62" t="s">
        <v>1152</v>
      </c>
      <c r="S2884" s="61">
        <v>201401</v>
      </c>
      <c r="T2884" s="62" t="s">
        <v>52</v>
      </c>
      <c r="U2884" s="61">
        <v>0</v>
      </c>
      <c r="V2884" s="60">
        <v>102583.45</v>
      </c>
      <c r="W2884" s="62" t="s">
        <v>1152</v>
      </c>
      <c r="X2884" s="62" t="s">
        <v>1152</v>
      </c>
      <c r="Y2884" s="62" t="s">
        <v>1152</v>
      </c>
      <c r="Z2884" s="62" t="s">
        <v>48</v>
      </c>
      <c r="AA2884" s="62" t="s">
        <v>129</v>
      </c>
      <c r="AB2884" s="62" t="s">
        <v>42</v>
      </c>
      <c r="AC2884" s="62" t="s">
        <v>1707</v>
      </c>
      <c r="AD2884" s="62" t="s">
        <v>51</v>
      </c>
    </row>
    <row r="2885" spans="1:30" x14ac:dyDescent="0.25">
      <c r="A2885" s="62" t="s">
        <v>35</v>
      </c>
      <c r="B2885" s="62" t="s">
        <v>36</v>
      </c>
      <c r="C2885" s="62" t="s">
        <v>37</v>
      </c>
      <c r="D2885" s="62" t="s">
        <v>121</v>
      </c>
      <c r="E2885" s="62" t="s">
        <v>215</v>
      </c>
      <c r="F2885" s="62" t="s">
        <v>216</v>
      </c>
      <c r="G2885" s="62" t="s">
        <v>124</v>
      </c>
      <c r="H2885" s="62" t="s">
        <v>124</v>
      </c>
      <c r="I2885" s="62" t="s">
        <v>42</v>
      </c>
      <c r="J2885" s="62" t="s">
        <v>217</v>
      </c>
      <c r="K2885" s="62" t="s">
        <v>217</v>
      </c>
      <c r="L2885" s="62" t="s">
        <v>43</v>
      </c>
      <c r="M2885" s="62" t="s">
        <v>44</v>
      </c>
      <c r="N2885" s="62" t="s">
        <v>180</v>
      </c>
      <c r="O2885" s="62" t="s">
        <v>42</v>
      </c>
      <c r="P2885" s="62" t="s">
        <v>1152</v>
      </c>
      <c r="Q2885" s="62" t="s">
        <v>840</v>
      </c>
      <c r="R2885" s="62" t="s">
        <v>1152</v>
      </c>
      <c r="S2885" s="61">
        <v>201401</v>
      </c>
      <c r="T2885" s="62" t="s">
        <v>52</v>
      </c>
      <c r="U2885" s="61">
        <v>0</v>
      </c>
      <c r="V2885" s="60">
        <v>601319.4</v>
      </c>
      <c r="W2885" s="62" t="s">
        <v>1152</v>
      </c>
      <c r="X2885" s="62" t="s">
        <v>1152</v>
      </c>
      <c r="Y2885" s="62" t="s">
        <v>1152</v>
      </c>
      <c r="Z2885" s="62" t="s">
        <v>48</v>
      </c>
      <c r="AA2885" s="62" t="s">
        <v>129</v>
      </c>
      <c r="AB2885" s="62" t="s">
        <v>42</v>
      </c>
      <c r="AC2885" s="62" t="s">
        <v>1707</v>
      </c>
      <c r="AD2885" s="62" t="s">
        <v>51</v>
      </c>
    </row>
    <row r="2886" spans="1:30" x14ac:dyDescent="0.25">
      <c r="A2886" s="62" t="s">
        <v>35</v>
      </c>
      <c r="B2886" s="62" t="s">
        <v>36</v>
      </c>
      <c r="C2886" s="62" t="s">
        <v>37</v>
      </c>
      <c r="D2886" s="62" t="s">
        <v>121</v>
      </c>
      <c r="E2886" s="62" t="s">
        <v>122</v>
      </c>
      <c r="F2886" s="62" t="s">
        <v>123</v>
      </c>
      <c r="G2886" s="62" t="s">
        <v>124</v>
      </c>
      <c r="H2886" s="62" t="s">
        <v>124</v>
      </c>
      <c r="I2886" s="62" t="s">
        <v>42</v>
      </c>
      <c r="J2886" s="62" t="s">
        <v>500</v>
      </c>
      <c r="K2886" s="62" t="s">
        <v>500</v>
      </c>
      <c r="L2886" s="62" t="s">
        <v>43</v>
      </c>
      <c r="M2886" s="62" t="s">
        <v>44</v>
      </c>
      <c r="N2886" s="62" t="s">
        <v>162</v>
      </c>
      <c r="O2886" s="62" t="s">
        <v>42</v>
      </c>
      <c r="P2886" s="62" t="s">
        <v>1152</v>
      </c>
      <c r="Q2886" s="62" t="s">
        <v>808</v>
      </c>
      <c r="R2886" s="62" t="s">
        <v>1152</v>
      </c>
      <c r="S2886" s="61">
        <v>201401</v>
      </c>
      <c r="T2886" s="62" t="s">
        <v>52</v>
      </c>
      <c r="U2886" s="61">
        <v>0</v>
      </c>
      <c r="V2886" s="60">
        <v>69949.600000000006</v>
      </c>
      <c r="W2886" s="62" t="s">
        <v>1152</v>
      </c>
      <c r="X2886" s="62" t="s">
        <v>807</v>
      </c>
      <c r="Y2886" s="62" t="s">
        <v>1152</v>
      </c>
      <c r="Z2886" s="62" t="s">
        <v>48</v>
      </c>
      <c r="AA2886" s="62" t="s">
        <v>129</v>
      </c>
      <c r="AB2886" s="62" t="s">
        <v>42</v>
      </c>
      <c r="AC2886" s="62" t="s">
        <v>1706</v>
      </c>
      <c r="AD2886" s="62" t="s">
        <v>51</v>
      </c>
    </row>
    <row r="2887" spans="1:30" x14ac:dyDescent="0.25">
      <c r="A2887" s="62" t="s">
        <v>35</v>
      </c>
      <c r="B2887" s="62" t="s">
        <v>36</v>
      </c>
      <c r="C2887" s="62" t="s">
        <v>37</v>
      </c>
      <c r="D2887" s="62" t="s">
        <v>121</v>
      </c>
      <c r="E2887" s="62" t="s">
        <v>122</v>
      </c>
      <c r="F2887" s="62" t="s">
        <v>123</v>
      </c>
      <c r="G2887" s="62" t="s">
        <v>124</v>
      </c>
      <c r="H2887" s="62" t="s">
        <v>124</v>
      </c>
      <c r="I2887" s="62" t="s">
        <v>42</v>
      </c>
      <c r="J2887" s="62" t="s">
        <v>500</v>
      </c>
      <c r="K2887" s="62" t="s">
        <v>500</v>
      </c>
      <c r="L2887" s="62" t="s">
        <v>43</v>
      </c>
      <c r="M2887" s="62" t="s">
        <v>44</v>
      </c>
      <c r="N2887" s="62" t="s">
        <v>162</v>
      </c>
      <c r="O2887" s="62" t="s">
        <v>42</v>
      </c>
      <c r="P2887" s="62" t="s">
        <v>1152</v>
      </c>
      <c r="Q2887" s="62" t="s">
        <v>808</v>
      </c>
      <c r="R2887" s="62" t="s">
        <v>1152</v>
      </c>
      <c r="S2887" s="61">
        <v>201401</v>
      </c>
      <c r="T2887" s="62" t="s">
        <v>52</v>
      </c>
      <c r="U2887" s="61">
        <v>0</v>
      </c>
      <c r="V2887" s="60">
        <v>113880.03</v>
      </c>
      <c r="W2887" s="62" t="s">
        <v>1152</v>
      </c>
      <c r="X2887" s="62" t="s">
        <v>807</v>
      </c>
      <c r="Y2887" s="62" t="s">
        <v>1152</v>
      </c>
      <c r="Z2887" s="62" t="s">
        <v>48</v>
      </c>
      <c r="AA2887" s="62" t="s">
        <v>129</v>
      </c>
      <c r="AB2887" s="62" t="s">
        <v>42</v>
      </c>
      <c r="AC2887" s="62" t="s">
        <v>1706</v>
      </c>
      <c r="AD2887" s="62" t="s">
        <v>51</v>
      </c>
    </row>
    <row r="2888" spans="1:30" x14ac:dyDescent="0.25">
      <c r="A2888" s="62" t="s">
        <v>35</v>
      </c>
      <c r="B2888" s="62" t="s">
        <v>36</v>
      </c>
      <c r="C2888" s="62" t="s">
        <v>37</v>
      </c>
      <c r="D2888" s="62" t="s">
        <v>121</v>
      </c>
      <c r="E2888" s="62" t="s">
        <v>122</v>
      </c>
      <c r="F2888" s="62" t="s">
        <v>123</v>
      </c>
      <c r="G2888" s="62" t="s">
        <v>124</v>
      </c>
      <c r="H2888" s="62" t="s">
        <v>124</v>
      </c>
      <c r="I2888" s="62" t="s">
        <v>42</v>
      </c>
      <c r="J2888" s="62" t="s">
        <v>283</v>
      </c>
      <c r="K2888" s="62" t="s">
        <v>283</v>
      </c>
      <c r="L2888" s="62" t="s">
        <v>43</v>
      </c>
      <c r="M2888" s="62" t="s">
        <v>44</v>
      </c>
      <c r="N2888" s="62" t="s">
        <v>150</v>
      </c>
      <c r="O2888" s="62" t="s">
        <v>42</v>
      </c>
      <c r="P2888" s="62" t="s">
        <v>1152</v>
      </c>
      <c r="Q2888" s="62" t="s">
        <v>779</v>
      </c>
      <c r="R2888" s="62" t="s">
        <v>1152</v>
      </c>
      <c r="S2888" s="61">
        <v>201401</v>
      </c>
      <c r="T2888" s="62" t="s">
        <v>52</v>
      </c>
      <c r="U2888" s="61">
        <v>0</v>
      </c>
      <c r="V2888" s="60">
        <v>150238.26999999999</v>
      </c>
      <c r="W2888" s="62" t="s">
        <v>1152</v>
      </c>
      <c r="X2888" s="62" t="s">
        <v>460</v>
      </c>
      <c r="Y2888" s="62" t="s">
        <v>1152</v>
      </c>
      <c r="Z2888" s="62" t="s">
        <v>48</v>
      </c>
      <c r="AA2888" s="62" t="s">
        <v>129</v>
      </c>
      <c r="AB2888" s="62" t="s">
        <v>42</v>
      </c>
      <c r="AC2888" s="62" t="s">
        <v>1706</v>
      </c>
      <c r="AD2888" s="62" t="s">
        <v>51</v>
      </c>
    </row>
    <row r="2889" spans="1:30" x14ac:dyDescent="0.25">
      <c r="A2889" s="62" t="s">
        <v>35</v>
      </c>
      <c r="B2889" s="62" t="s">
        <v>36</v>
      </c>
      <c r="C2889" s="62" t="s">
        <v>37</v>
      </c>
      <c r="D2889" s="62" t="s">
        <v>121</v>
      </c>
      <c r="E2889" s="62" t="s">
        <v>122</v>
      </c>
      <c r="F2889" s="62" t="s">
        <v>123</v>
      </c>
      <c r="G2889" s="62" t="s">
        <v>124</v>
      </c>
      <c r="H2889" s="62" t="s">
        <v>124</v>
      </c>
      <c r="I2889" s="62" t="s">
        <v>42</v>
      </c>
      <c r="J2889" s="62" t="s">
        <v>283</v>
      </c>
      <c r="K2889" s="62" t="s">
        <v>283</v>
      </c>
      <c r="L2889" s="62" t="s">
        <v>43</v>
      </c>
      <c r="M2889" s="62" t="s">
        <v>44</v>
      </c>
      <c r="N2889" s="62" t="s">
        <v>150</v>
      </c>
      <c r="O2889" s="62" t="s">
        <v>42</v>
      </c>
      <c r="P2889" s="62" t="s">
        <v>1152</v>
      </c>
      <c r="Q2889" s="62" t="s">
        <v>779</v>
      </c>
      <c r="R2889" s="62" t="s">
        <v>1699</v>
      </c>
      <c r="S2889" s="61">
        <v>201401</v>
      </c>
      <c r="T2889" s="62" t="s">
        <v>52</v>
      </c>
      <c r="U2889" s="61">
        <v>0</v>
      </c>
      <c r="V2889" s="60">
        <v>219994.03</v>
      </c>
      <c r="W2889" s="62" t="s">
        <v>1152</v>
      </c>
      <c r="X2889" s="62" t="s">
        <v>460</v>
      </c>
      <c r="Y2889" s="62" t="s">
        <v>1152</v>
      </c>
      <c r="Z2889" s="62" t="s">
        <v>48</v>
      </c>
      <c r="AA2889" s="62" t="s">
        <v>129</v>
      </c>
      <c r="AB2889" s="62" t="s">
        <v>42</v>
      </c>
      <c r="AC2889" s="62" t="s">
        <v>1706</v>
      </c>
      <c r="AD2889" s="62" t="s">
        <v>51</v>
      </c>
    </row>
    <row r="2890" spans="1:30" x14ac:dyDescent="0.25">
      <c r="A2890" s="62" t="s">
        <v>35</v>
      </c>
      <c r="B2890" s="62" t="s">
        <v>36</v>
      </c>
      <c r="C2890" s="62" t="s">
        <v>37</v>
      </c>
      <c r="D2890" s="62" t="s">
        <v>121</v>
      </c>
      <c r="E2890" s="62" t="s">
        <v>122</v>
      </c>
      <c r="F2890" s="62" t="s">
        <v>123</v>
      </c>
      <c r="G2890" s="62" t="s">
        <v>124</v>
      </c>
      <c r="H2890" s="62" t="s">
        <v>124</v>
      </c>
      <c r="I2890" s="62" t="s">
        <v>42</v>
      </c>
      <c r="J2890" s="62" t="s">
        <v>283</v>
      </c>
      <c r="K2890" s="62" t="s">
        <v>283</v>
      </c>
      <c r="L2890" s="62" t="s">
        <v>43</v>
      </c>
      <c r="M2890" s="62" t="s">
        <v>44</v>
      </c>
      <c r="N2890" s="62" t="s">
        <v>150</v>
      </c>
      <c r="O2890" s="62" t="s">
        <v>42</v>
      </c>
      <c r="P2890" s="62" t="s">
        <v>1152</v>
      </c>
      <c r="Q2890" s="62" t="s">
        <v>779</v>
      </c>
      <c r="R2890" s="62" t="s">
        <v>1700</v>
      </c>
      <c r="S2890" s="61">
        <v>201401</v>
      </c>
      <c r="T2890" s="62" t="s">
        <v>52</v>
      </c>
      <c r="U2890" s="61">
        <v>0</v>
      </c>
      <c r="V2890" s="60">
        <v>255559.99</v>
      </c>
      <c r="W2890" s="62" t="s">
        <v>1152</v>
      </c>
      <c r="X2890" s="62" t="s">
        <v>460</v>
      </c>
      <c r="Y2890" s="62" t="s">
        <v>1152</v>
      </c>
      <c r="Z2890" s="62" t="s">
        <v>48</v>
      </c>
      <c r="AA2890" s="62" t="s">
        <v>129</v>
      </c>
      <c r="AB2890" s="62" t="s">
        <v>42</v>
      </c>
      <c r="AC2890" s="62" t="s">
        <v>1706</v>
      </c>
      <c r="AD2890" s="62" t="s">
        <v>51</v>
      </c>
    </row>
    <row r="2891" spans="1:30" x14ac:dyDescent="0.25">
      <c r="A2891" s="62" t="s">
        <v>35</v>
      </c>
      <c r="B2891" s="62" t="s">
        <v>36</v>
      </c>
      <c r="C2891" s="62" t="s">
        <v>37</v>
      </c>
      <c r="D2891" s="62" t="s">
        <v>121</v>
      </c>
      <c r="E2891" s="62" t="s">
        <v>122</v>
      </c>
      <c r="F2891" s="62" t="s">
        <v>123</v>
      </c>
      <c r="G2891" s="62" t="s">
        <v>124</v>
      </c>
      <c r="H2891" s="62" t="s">
        <v>124</v>
      </c>
      <c r="I2891" s="62" t="s">
        <v>42</v>
      </c>
      <c r="J2891" s="62" t="s">
        <v>285</v>
      </c>
      <c r="K2891" s="62" t="s">
        <v>285</v>
      </c>
      <c r="L2891" s="62" t="s">
        <v>43</v>
      </c>
      <c r="M2891" s="62" t="s">
        <v>44</v>
      </c>
      <c r="N2891" s="62" t="s">
        <v>150</v>
      </c>
      <c r="O2891" s="62" t="s">
        <v>42</v>
      </c>
      <c r="P2891" s="62" t="s">
        <v>1152</v>
      </c>
      <c r="Q2891" s="62" t="s">
        <v>688</v>
      </c>
      <c r="R2891" s="62" t="s">
        <v>1152</v>
      </c>
      <c r="S2891" s="61">
        <v>201401</v>
      </c>
      <c r="T2891" s="62" t="s">
        <v>52</v>
      </c>
      <c r="U2891" s="61">
        <v>0</v>
      </c>
      <c r="V2891" s="60">
        <v>79779.75</v>
      </c>
      <c r="W2891" s="62" t="s">
        <v>1152</v>
      </c>
      <c r="X2891" s="62" t="s">
        <v>288</v>
      </c>
      <c r="Y2891" s="62" t="s">
        <v>1152</v>
      </c>
      <c r="Z2891" s="62" t="s">
        <v>48</v>
      </c>
      <c r="AA2891" s="62" t="s">
        <v>129</v>
      </c>
      <c r="AB2891" s="62" t="s">
        <v>42</v>
      </c>
      <c r="AC2891" s="62" t="s">
        <v>1706</v>
      </c>
      <c r="AD2891" s="62" t="s">
        <v>51</v>
      </c>
    </row>
    <row r="2892" spans="1:30" x14ac:dyDescent="0.25">
      <c r="A2892" s="62" t="s">
        <v>35</v>
      </c>
      <c r="B2892" s="62" t="s">
        <v>36</v>
      </c>
      <c r="C2892" s="62" t="s">
        <v>37</v>
      </c>
      <c r="D2892" s="62" t="s">
        <v>121</v>
      </c>
      <c r="E2892" s="62" t="s">
        <v>122</v>
      </c>
      <c r="F2892" s="62" t="s">
        <v>123</v>
      </c>
      <c r="G2892" s="62" t="s">
        <v>124</v>
      </c>
      <c r="H2892" s="62" t="s">
        <v>124</v>
      </c>
      <c r="I2892" s="62" t="s">
        <v>42</v>
      </c>
      <c r="J2892" s="62" t="s">
        <v>190</v>
      </c>
      <c r="K2892" s="62" t="s">
        <v>190</v>
      </c>
      <c r="L2892" s="62" t="s">
        <v>43</v>
      </c>
      <c r="M2892" s="62" t="s">
        <v>44</v>
      </c>
      <c r="N2892" s="62" t="s">
        <v>150</v>
      </c>
      <c r="O2892" s="62" t="s">
        <v>42</v>
      </c>
      <c r="P2892" s="62" t="s">
        <v>1152</v>
      </c>
      <c r="Q2892" s="62" t="s">
        <v>176</v>
      </c>
      <c r="R2892" s="62" t="s">
        <v>1701</v>
      </c>
      <c r="S2892" s="61">
        <v>201401</v>
      </c>
      <c r="T2892" s="62" t="s">
        <v>52</v>
      </c>
      <c r="U2892" s="61">
        <v>0</v>
      </c>
      <c r="V2892" s="60">
        <v>50000</v>
      </c>
      <c r="W2892" s="62" t="s">
        <v>1152</v>
      </c>
      <c r="X2892" s="62" t="s">
        <v>177</v>
      </c>
      <c r="Y2892" s="62" t="s">
        <v>1152</v>
      </c>
      <c r="Z2892" s="62" t="s">
        <v>48</v>
      </c>
      <c r="AA2892" s="62" t="s">
        <v>129</v>
      </c>
      <c r="AB2892" s="62" t="s">
        <v>42</v>
      </c>
      <c r="AC2892" s="62" t="s">
        <v>1706</v>
      </c>
      <c r="AD2892" s="62" t="s">
        <v>51</v>
      </c>
    </row>
    <row r="2893" spans="1:30" x14ac:dyDescent="0.25">
      <c r="A2893" s="62" t="s">
        <v>35</v>
      </c>
      <c r="B2893" s="62" t="s">
        <v>36</v>
      </c>
      <c r="C2893" s="62" t="s">
        <v>37</v>
      </c>
      <c r="D2893" s="62" t="s">
        <v>121</v>
      </c>
      <c r="E2893" s="62" t="s">
        <v>122</v>
      </c>
      <c r="F2893" s="62" t="s">
        <v>123</v>
      </c>
      <c r="G2893" s="62" t="s">
        <v>124</v>
      </c>
      <c r="H2893" s="62" t="s">
        <v>124</v>
      </c>
      <c r="I2893" s="62" t="s">
        <v>42</v>
      </c>
      <c r="J2893" s="62" t="s">
        <v>174</v>
      </c>
      <c r="K2893" s="62" t="s">
        <v>174</v>
      </c>
      <c r="L2893" s="62" t="s">
        <v>43</v>
      </c>
      <c r="M2893" s="62" t="s">
        <v>44</v>
      </c>
      <c r="N2893" s="62" t="s">
        <v>180</v>
      </c>
      <c r="O2893" s="62" t="s">
        <v>42</v>
      </c>
      <c r="P2893" s="62" t="s">
        <v>1152</v>
      </c>
      <c r="Q2893" s="62" t="s">
        <v>176</v>
      </c>
      <c r="R2893" s="62" t="s">
        <v>1701</v>
      </c>
      <c r="S2893" s="61">
        <v>201401</v>
      </c>
      <c r="T2893" s="62" t="s">
        <v>52</v>
      </c>
      <c r="U2893" s="61">
        <v>0</v>
      </c>
      <c r="V2893" s="60">
        <v>66532</v>
      </c>
      <c r="W2893" s="62" t="s">
        <v>1152</v>
      </c>
      <c r="X2893" s="62" t="s">
        <v>177</v>
      </c>
      <c r="Y2893" s="62" t="s">
        <v>1152</v>
      </c>
      <c r="Z2893" s="62" t="s">
        <v>48</v>
      </c>
      <c r="AA2893" s="62" t="s">
        <v>129</v>
      </c>
      <c r="AB2893" s="62" t="s">
        <v>42</v>
      </c>
      <c r="AC2893" s="62" t="s">
        <v>1706</v>
      </c>
      <c r="AD2893" s="62" t="s">
        <v>51</v>
      </c>
    </row>
    <row r="2894" spans="1:30" x14ac:dyDescent="0.25">
      <c r="A2894" s="62" t="s">
        <v>35</v>
      </c>
      <c r="B2894" s="62" t="s">
        <v>36</v>
      </c>
      <c r="C2894" s="62" t="s">
        <v>37</v>
      </c>
      <c r="D2894" s="62" t="s">
        <v>121</v>
      </c>
      <c r="E2894" s="62" t="s">
        <v>122</v>
      </c>
      <c r="F2894" s="62" t="s">
        <v>123</v>
      </c>
      <c r="G2894" s="62" t="s">
        <v>124</v>
      </c>
      <c r="H2894" s="62" t="s">
        <v>124</v>
      </c>
      <c r="I2894" s="62" t="s">
        <v>42</v>
      </c>
      <c r="J2894" s="62" t="s">
        <v>652</v>
      </c>
      <c r="K2894" s="62" t="s">
        <v>652</v>
      </c>
      <c r="L2894" s="62" t="s">
        <v>43</v>
      </c>
      <c r="M2894" s="62" t="s">
        <v>44</v>
      </c>
      <c r="N2894" s="62" t="s">
        <v>150</v>
      </c>
      <c r="O2894" s="62" t="s">
        <v>42</v>
      </c>
      <c r="P2894" s="62" t="s">
        <v>1152</v>
      </c>
      <c r="Q2894" s="62" t="s">
        <v>176</v>
      </c>
      <c r="R2894" s="62" t="s">
        <v>1701</v>
      </c>
      <c r="S2894" s="61">
        <v>201401</v>
      </c>
      <c r="T2894" s="62" t="s">
        <v>52</v>
      </c>
      <c r="U2894" s="61">
        <v>0</v>
      </c>
      <c r="V2894" s="60">
        <v>17635.25</v>
      </c>
      <c r="W2894" s="62" t="s">
        <v>1152</v>
      </c>
      <c r="X2894" s="62" t="s">
        <v>177</v>
      </c>
      <c r="Y2894" s="62" t="s">
        <v>1152</v>
      </c>
      <c r="Z2894" s="62" t="s">
        <v>48</v>
      </c>
      <c r="AA2894" s="62" t="s">
        <v>129</v>
      </c>
      <c r="AB2894" s="62" t="s">
        <v>42</v>
      </c>
      <c r="AC2894" s="62" t="s">
        <v>1706</v>
      </c>
      <c r="AD2894" s="62" t="s">
        <v>51</v>
      </c>
    </row>
    <row r="2895" spans="1:30" x14ac:dyDescent="0.25">
      <c r="A2895" s="62" t="s">
        <v>35</v>
      </c>
      <c r="B2895" s="62" t="s">
        <v>36</v>
      </c>
      <c r="C2895" s="62" t="s">
        <v>37</v>
      </c>
      <c r="D2895" s="62" t="s">
        <v>121</v>
      </c>
      <c r="E2895" s="62" t="s">
        <v>122</v>
      </c>
      <c r="F2895" s="62" t="s">
        <v>123</v>
      </c>
      <c r="G2895" s="62" t="s">
        <v>124</v>
      </c>
      <c r="H2895" s="62" t="s">
        <v>124</v>
      </c>
      <c r="I2895" s="62" t="s">
        <v>42</v>
      </c>
      <c r="J2895" s="62" t="s">
        <v>652</v>
      </c>
      <c r="K2895" s="62" t="s">
        <v>652</v>
      </c>
      <c r="L2895" s="62" t="s">
        <v>43</v>
      </c>
      <c r="M2895" s="62" t="s">
        <v>44</v>
      </c>
      <c r="N2895" s="62" t="s">
        <v>180</v>
      </c>
      <c r="O2895" s="62" t="s">
        <v>42</v>
      </c>
      <c r="P2895" s="62" t="s">
        <v>1152</v>
      </c>
      <c r="Q2895" s="62" t="s">
        <v>176</v>
      </c>
      <c r="R2895" s="62" t="s">
        <v>1701</v>
      </c>
      <c r="S2895" s="61">
        <v>201401</v>
      </c>
      <c r="T2895" s="62" t="s">
        <v>52</v>
      </c>
      <c r="U2895" s="61">
        <v>0</v>
      </c>
      <c r="V2895" s="60">
        <v>11033.68</v>
      </c>
      <c r="W2895" s="62" t="s">
        <v>1152</v>
      </c>
      <c r="X2895" s="62" t="s">
        <v>177</v>
      </c>
      <c r="Y2895" s="62" t="s">
        <v>1152</v>
      </c>
      <c r="Z2895" s="62" t="s">
        <v>48</v>
      </c>
      <c r="AA2895" s="62" t="s">
        <v>129</v>
      </c>
      <c r="AB2895" s="62" t="s">
        <v>42</v>
      </c>
      <c r="AC2895" s="62" t="s">
        <v>1706</v>
      </c>
      <c r="AD2895" s="62" t="s">
        <v>51</v>
      </c>
    </row>
    <row r="2896" spans="1:30" x14ac:dyDescent="0.25">
      <c r="A2896" s="62" t="s">
        <v>35</v>
      </c>
      <c r="B2896" s="62" t="s">
        <v>36</v>
      </c>
      <c r="C2896" s="62" t="s">
        <v>37</v>
      </c>
      <c r="D2896" s="62" t="s">
        <v>121</v>
      </c>
      <c r="E2896" s="62" t="s">
        <v>122</v>
      </c>
      <c r="F2896" s="62" t="s">
        <v>123</v>
      </c>
      <c r="G2896" s="62" t="s">
        <v>124</v>
      </c>
      <c r="H2896" s="62" t="s">
        <v>124</v>
      </c>
      <c r="I2896" s="62" t="s">
        <v>42</v>
      </c>
      <c r="J2896" s="62" t="s">
        <v>174</v>
      </c>
      <c r="K2896" s="62" t="s">
        <v>174</v>
      </c>
      <c r="L2896" s="62" t="s">
        <v>43</v>
      </c>
      <c r="M2896" s="62" t="s">
        <v>44</v>
      </c>
      <c r="N2896" s="62" t="s">
        <v>150</v>
      </c>
      <c r="O2896" s="62" t="s">
        <v>42</v>
      </c>
      <c r="P2896" s="62" t="s">
        <v>1152</v>
      </c>
      <c r="Q2896" s="62" t="s">
        <v>176</v>
      </c>
      <c r="R2896" s="62" t="s">
        <v>1701</v>
      </c>
      <c r="S2896" s="61">
        <v>201401</v>
      </c>
      <c r="T2896" s="62" t="s">
        <v>52</v>
      </c>
      <c r="U2896" s="61">
        <v>0</v>
      </c>
      <c r="V2896" s="60">
        <v>41085.440000000002</v>
      </c>
      <c r="W2896" s="62" t="s">
        <v>1152</v>
      </c>
      <c r="X2896" s="62" t="s">
        <v>177</v>
      </c>
      <c r="Y2896" s="62" t="s">
        <v>1152</v>
      </c>
      <c r="Z2896" s="62" t="s">
        <v>48</v>
      </c>
      <c r="AA2896" s="62" t="s">
        <v>129</v>
      </c>
      <c r="AB2896" s="62" t="s">
        <v>42</v>
      </c>
      <c r="AC2896" s="62" t="s">
        <v>1706</v>
      </c>
      <c r="AD2896" s="62" t="s">
        <v>51</v>
      </c>
    </row>
    <row r="2897" spans="1:30" x14ac:dyDescent="0.25">
      <c r="A2897" s="62" t="s">
        <v>35</v>
      </c>
      <c r="B2897" s="62" t="s">
        <v>36</v>
      </c>
      <c r="C2897" s="62" t="s">
        <v>37</v>
      </c>
      <c r="D2897" s="62" t="s">
        <v>121</v>
      </c>
      <c r="E2897" s="62" t="s">
        <v>122</v>
      </c>
      <c r="F2897" s="62" t="s">
        <v>123</v>
      </c>
      <c r="G2897" s="62" t="s">
        <v>124</v>
      </c>
      <c r="H2897" s="62" t="s">
        <v>124</v>
      </c>
      <c r="I2897" s="62" t="s">
        <v>42</v>
      </c>
      <c r="J2897" s="62" t="s">
        <v>532</v>
      </c>
      <c r="K2897" s="62" t="s">
        <v>532</v>
      </c>
      <c r="L2897" s="62" t="s">
        <v>43</v>
      </c>
      <c r="M2897" s="62" t="s">
        <v>44</v>
      </c>
      <c r="N2897" s="62" t="s">
        <v>150</v>
      </c>
      <c r="O2897" s="62" t="s">
        <v>42</v>
      </c>
      <c r="P2897" s="62" t="s">
        <v>1152</v>
      </c>
      <c r="Q2897" s="62" t="s">
        <v>176</v>
      </c>
      <c r="R2897" s="62" t="s">
        <v>1701</v>
      </c>
      <c r="S2897" s="61">
        <v>201401</v>
      </c>
      <c r="T2897" s="62" t="s">
        <v>52</v>
      </c>
      <c r="U2897" s="61">
        <v>0</v>
      </c>
      <c r="V2897" s="60">
        <v>5520.04</v>
      </c>
      <c r="W2897" s="62" t="s">
        <v>1152</v>
      </c>
      <c r="X2897" s="62" t="s">
        <v>177</v>
      </c>
      <c r="Y2897" s="62" t="s">
        <v>1152</v>
      </c>
      <c r="Z2897" s="62" t="s">
        <v>48</v>
      </c>
      <c r="AA2897" s="62" t="s">
        <v>129</v>
      </c>
      <c r="AB2897" s="62" t="s">
        <v>42</v>
      </c>
      <c r="AC2897" s="62" t="s">
        <v>1706</v>
      </c>
      <c r="AD2897" s="62" t="s">
        <v>51</v>
      </c>
    </row>
    <row r="2898" spans="1:30" x14ac:dyDescent="0.25">
      <c r="A2898" s="62" t="s">
        <v>35</v>
      </c>
      <c r="B2898" s="62" t="s">
        <v>36</v>
      </c>
      <c r="C2898" s="62" t="s">
        <v>37</v>
      </c>
      <c r="D2898" s="62" t="s">
        <v>121</v>
      </c>
      <c r="E2898" s="62" t="s">
        <v>122</v>
      </c>
      <c r="F2898" s="62" t="s">
        <v>123</v>
      </c>
      <c r="G2898" s="62" t="s">
        <v>124</v>
      </c>
      <c r="H2898" s="62" t="s">
        <v>124</v>
      </c>
      <c r="I2898" s="62" t="s">
        <v>42</v>
      </c>
      <c r="J2898" s="62" t="s">
        <v>182</v>
      </c>
      <c r="K2898" s="62" t="s">
        <v>182</v>
      </c>
      <c r="L2898" s="62" t="s">
        <v>43</v>
      </c>
      <c r="M2898" s="62" t="s">
        <v>44</v>
      </c>
      <c r="N2898" s="62" t="s">
        <v>150</v>
      </c>
      <c r="O2898" s="62" t="s">
        <v>42</v>
      </c>
      <c r="P2898" s="62" t="s">
        <v>1152</v>
      </c>
      <c r="Q2898" s="62" t="s">
        <v>176</v>
      </c>
      <c r="R2898" s="62" t="s">
        <v>1701</v>
      </c>
      <c r="S2898" s="61">
        <v>201401</v>
      </c>
      <c r="T2898" s="62" t="s">
        <v>52</v>
      </c>
      <c r="U2898" s="61">
        <v>0</v>
      </c>
      <c r="V2898" s="60">
        <v>149918.32999999999</v>
      </c>
      <c r="W2898" s="62" t="s">
        <v>1152</v>
      </c>
      <c r="X2898" s="62" t="s">
        <v>177</v>
      </c>
      <c r="Y2898" s="62" t="s">
        <v>1152</v>
      </c>
      <c r="Z2898" s="62" t="s">
        <v>48</v>
      </c>
      <c r="AA2898" s="62" t="s">
        <v>129</v>
      </c>
      <c r="AB2898" s="62" t="s">
        <v>42</v>
      </c>
      <c r="AC2898" s="62" t="s">
        <v>1706</v>
      </c>
      <c r="AD2898" s="62" t="s">
        <v>51</v>
      </c>
    </row>
    <row r="2899" spans="1:30" x14ac:dyDescent="0.25">
      <c r="A2899" s="62" t="s">
        <v>35</v>
      </c>
      <c r="B2899" s="62" t="s">
        <v>36</v>
      </c>
      <c r="C2899" s="62" t="s">
        <v>37</v>
      </c>
      <c r="D2899" s="62" t="s">
        <v>121</v>
      </c>
      <c r="E2899" s="62" t="s">
        <v>122</v>
      </c>
      <c r="F2899" s="62" t="s">
        <v>123</v>
      </c>
      <c r="G2899" s="62" t="s">
        <v>124</v>
      </c>
      <c r="H2899" s="62" t="s">
        <v>124</v>
      </c>
      <c r="I2899" s="62" t="s">
        <v>42</v>
      </c>
      <c r="J2899" s="62" t="s">
        <v>182</v>
      </c>
      <c r="K2899" s="62" t="s">
        <v>182</v>
      </c>
      <c r="L2899" s="62" t="s">
        <v>43</v>
      </c>
      <c r="M2899" s="62" t="s">
        <v>44</v>
      </c>
      <c r="N2899" s="62" t="s">
        <v>180</v>
      </c>
      <c r="O2899" s="62" t="s">
        <v>42</v>
      </c>
      <c r="P2899" s="62" t="s">
        <v>1152</v>
      </c>
      <c r="Q2899" s="62" t="s">
        <v>176</v>
      </c>
      <c r="R2899" s="62" t="s">
        <v>1701</v>
      </c>
      <c r="S2899" s="61">
        <v>201401</v>
      </c>
      <c r="T2899" s="62" t="s">
        <v>52</v>
      </c>
      <c r="U2899" s="61">
        <v>0</v>
      </c>
      <c r="V2899" s="60">
        <v>120522.05</v>
      </c>
      <c r="W2899" s="62" t="s">
        <v>1152</v>
      </c>
      <c r="X2899" s="62" t="s">
        <v>177</v>
      </c>
      <c r="Y2899" s="62" t="s">
        <v>1152</v>
      </c>
      <c r="Z2899" s="62" t="s">
        <v>48</v>
      </c>
      <c r="AA2899" s="62" t="s">
        <v>129</v>
      </c>
      <c r="AB2899" s="62" t="s">
        <v>42</v>
      </c>
      <c r="AC2899" s="62" t="s">
        <v>1706</v>
      </c>
      <c r="AD2899" s="62" t="s">
        <v>51</v>
      </c>
    </row>
    <row r="2900" spans="1:30" x14ac:dyDescent="0.25">
      <c r="A2900" s="62" t="s">
        <v>35</v>
      </c>
      <c r="B2900" s="62" t="s">
        <v>36</v>
      </c>
      <c r="C2900" s="62" t="s">
        <v>37</v>
      </c>
      <c r="D2900" s="62" t="s">
        <v>121</v>
      </c>
      <c r="E2900" s="62" t="s">
        <v>122</v>
      </c>
      <c r="F2900" s="62" t="s">
        <v>123</v>
      </c>
      <c r="G2900" s="62" t="s">
        <v>124</v>
      </c>
      <c r="H2900" s="62" t="s">
        <v>124</v>
      </c>
      <c r="I2900" s="62" t="s">
        <v>42</v>
      </c>
      <c r="J2900" s="62" t="s">
        <v>532</v>
      </c>
      <c r="K2900" s="62" t="s">
        <v>532</v>
      </c>
      <c r="L2900" s="62" t="s">
        <v>43</v>
      </c>
      <c r="M2900" s="62" t="s">
        <v>44</v>
      </c>
      <c r="N2900" s="62" t="s">
        <v>180</v>
      </c>
      <c r="O2900" s="62" t="s">
        <v>42</v>
      </c>
      <c r="P2900" s="62" t="s">
        <v>1152</v>
      </c>
      <c r="Q2900" s="62" t="s">
        <v>176</v>
      </c>
      <c r="R2900" s="62" t="s">
        <v>1152</v>
      </c>
      <c r="S2900" s="61">
        <v>201401</v>
      </c>
      <c r="T2900" s="62" t="s">
        <v>52</v>
      </c>
      <c r="U2900" s="61">
        <v>0</v>
      </c>
      <c r="V2900" s="60">
        <v>140</v>
      </c>
      <c r="W2900" s="62" t="s">
        <v>1152</v>
      </c>
      <c r="X2900" s="62" t="s">
        <v>177</v>
      </c>
      <c r="Y2900" s="62" t="s">
        <v>1152</v>
      </c>
      <c r="Z2900" s="62" t="s">
        <v>48</v>
      </c>
      <c r="AA2900" s="62" t="s">
        <v>129</v>
      </c>
      <c r="AB2900" s="62" t="s">
        <v>42</v>
      </c>
      <c r="AC2900" s="62" t="s">
        <v>1706</v>
      </c>
      <c r="AD2900" s="62" t="s">
        <v>51</v>
      </c>
    </row>
    <row r="2901" spans="1:30" x14ac:dyDescent="0.25">
      <c r="A2901" s="62" t="s">
        <v>35</v>
      </c>
      <c r="B2901" s="62" t="s">
        <v>36</v>
      </c>
      <c r="C2901" s="62" t="s">
        <v>37</v>
      </c>
      <c r="D2901" s="62" t="s">
        <v>121</v>
      </c>
      <c r="E2901" s="62" t="s">
        <v>122</v>
      </c>
      <c r="F2901" s="62" t="s">
        <v>123</v>
      </c>
      <c r="G2901" s="62" t="s">
        <v>124</v>
      </c>
      <c r="H2901" s="62" t="s">
        <v>124</v>
      </c>
      <c r="I2901" s="62" t="s">
        <v>42</v>
      </c>
      <c r="J2901" s="62" t="s">
        <v>532</v>
      </c>
      <c r="K2901" s="62" t="s">
        <v>532</v>
      </c>
      <c r="L2901" s="62" t="s">
        <v>43</v>
      </c>
      <c r="M2901" s="62" t="s">
        <v>44</v>
      </c>
      <c r="N2901" s="62" t="s">
        <v>150</v>
      </c>
      <c r="O2901" s="62" t="s">
        <v>42</v>
      </c>
      <c r="P2901" s="62" t="s">
        <v>1152</v>
      </c>
      <c r="Q2901" s="62" t="s">
        <v>176</v>
      </c>
      <c r="R2901" s="62" t="s">
        <v>1152</v>
      </c>
      <c r="S2901" s="61">
        <v>201401</v>
      </c>
      <c r="T2901" s="62" t="s">
        <v>52</v>
      </c>
      <c r="U2901" s="61">
        <v>0</v>
      </c>
      <c r="V2901" s="60">
        <v>2444.06</v>
      </c>
      <c r="W2901" s="62" t="s">
        <v>1152</v>
      </c>
      <c r="X2901" s="62" t="s">
        <v>177</v>
      </c>
      <c r="Y2901" s="62" t="s">
        <v>1152</v>
      </c>
      <c r="Z2901" s="62" t="s">
        <v>48</v>
      </c>
      <c r="AA2901" s="62" t="s">
        <v>129</v>
      </c>
      <c r="AB2901" s="62" t="s">
        <v>42</v>
      </c>
      <c r="AC2901" s="62" t="s">
        <v>1706</v>
      </c>
      <c r="AD2901" s="62" t="s">
        <v>51</v>
      </c>
    </row>
    <row r="2902" spans="1:30" x14ac:dyDescent="0.25">
      <c r="A2902" s="62" t="s">
        <v>35</v>
      </c>
      <c r="B2902" s="62" t="s">
        <v>36</v>
      </c>
      <c r="C2902" s="62" t="s">
        <v>37</v>
      </c>
      <c r="D2902" s="62" t="s">
        <v>121</v>
      </c>
      <c r="E2902" s="62" t="s">
        <v>122</v>
      </c>
      <c r="F2902" s="62" t="s">
        <v>123</v>
      </c>
      <c r="G2902" s="62" t="s">
        <v>124</v>
      </c>
      <c r="H2902" s="62" t="s">
        <v>124</v>
      </c>
      <c r="I2902" s="62" t="s">
        <v>42</v>
      </c>
      <c r="J2902" s="62" t="s">
        <v>652</v>
      </c>
      <c r="K2902" s="62" t="s">
        <v>652</v>
      </c>
      <c r="L2902" s="62" t="s">
        <v>43</v>
      </c>
      <c r="M2902" s="62" t="s">
        <v>44</v>
      </c>
      <c r="N2902" s="62" t="s">
        <v>180</v>
      </c>
      <c r="O2902" s="62" t="s">
        <v>42</v>
      </c>
      <c r="P2902" s="62" t="s">
        <v>1152</v>
      </c>
      <c r="Q2902" s="62" t="s">
        <v>176</v>
      </c>
      <c r="R2902" s="62" t="s">
        <v>1152</v>
      </c>
      <c r="S2902" s="61">
        <v>201401</v>
      </c>
      <c r="T2902" s="62" t="s">
        <v>52</v>
      </c>
      <c r="U2902" s="61">
        <v>0</v>
      </c>
      <c r="V2902" s="60">
        <v>3293.92</v>
      </c>
      <c r="W2902" s="62" t="s">
        <v>1152</v>
      </c>
      <c r="X2902" s="62" t="s">
        <v>177</v>
      </c>
      <c r="Y2902" s="62" t="s">
        <v>1152</v>
      </c>
      <c r="Z2902" s="62" t="s">
        <v>48</v>
      </c>
      <c r="AA2902" s="62" t="s">
        <v>129</v>
      </c>
      <c r="AB2902" s="62" t="s">
        <v>42</v>
      </c>
      <c r="AC2902" s="62" t="s">
        <v>1706</v>
      </c>
      <c r="AD2902" s="62" t="s">
        <v>51</v>
      </c>
    </row>
    <row r="2903" spans="1:30" x14ac:dyDescent="0.25">
      <c r="A2903" s="62" t="s">
        <v>35</v>
      </c>
      <c r="B2903" s="62" t="s">
        <v>36</v>
      </c>
      <c r="C2903" s="62" t="s">
        <v>37</v>
      </c>
      <c r="D2903" s="62" t="s">
        <v>121</v>
      </c>
      <c r="E2903" s="62" t="s">
        <v>122</v>
      </c>
      <c r="F2903" s="62" t="s">
        <v>123</v>
      </c>
      <c r="G2903" s="62" t="s">
        <v>124</v>
      </c>
      <c r="H2903" s="62" t="s">
        <v>124</v>
      </c>
      <c r="I2903" s="62" t="s">
        <v>42</v>
      </c>
      <c r="J2903" s="62" t="s">
        <v>652</v>
      </c>
      <c r="K2903" s="62" t="s">
        <v>652</v>
      </c>
      <c r="L2903" s="62" t="s">
        <v>43</v>
      </c>
      <c r="M2903" s="62" t="s">
        <v>44</v>
      </c>
      <c r="N2903" s="62" t="s">
        <v>150</v>
      </c>
      <c r="O2903" s="62" t="s">
        <v>42</v>
      </c>
      <c r="P2903" s="62" t="s">
        <v>1152</v>
      </c>
      <c r="Q2903" s="62" t="s">
        <v>176</v>
      </c>
      <c r="R2903" s="62" t="s">
        <v>1152</v>
      </c>
      <c r="S2903" s="61">
        <v>201401</v>
      </c>
      <c r="T2903" s="62" t="s">
        <v>52</v>
      </c>
      <c r="U2903" s="61">
        <v>0</v>
      </c>
      <c r="V2903" s="60">
        <v>71633.78</v>
      </c>
      <c r="W2903" s="62" t="s">
        <v>1152</v>
      </c>
      <c r="X2903" s="62" t="s">
        <v>177</v>
      </c>
      <c r="Y2903" s="62" t="s">
        <v>1152</v>
      </c>
      <c r="Z2903" s="62" t="s">
        <v>48</v>
      </c>
      <c r="AA2903" s="62" t="s">
        <v>129</v>
      </c>
      <c r="AB2903" s="62" t="s">
        <v>42</v>
      </c>
      <c r="AC2903" s="62" t="s">
        <v>1706</v>
      </c>
      <c r="AD2903" s="62" t="s">
        <v>51</v>
      </c>
    </row>
    <row r="2904" spans="1:30" x14ac:dyDescent="0.25">
      <c r="A2904" s="62" t="s">
        <v>35</v>
      </c>
      <c r="B2904" s="62" t="s">
        <v>36</v>
      </c>
      <c r="C2904" s="62" t="s">
        <v>37</v>
      </c>
      <c r="D2904" s="62" t="s">
        <v>121</v>
      </c>
      <c r="E2904" s="62" t="s">
        <v>122</v>
      </c>
      <c r="F2904" s="62" t="s">
        <v>123</v>
      </c>
      <c r="G2904" s="62" t="s">
        <v>124</v>
      </c>
      <c r="H2904" s="62" t="s">
        <v>124</v>
      </c>
      <c r="I2904" s="62" t="s">
        <v>42</v>
      </c>
      <c r="J2904" s="62" t="s">
        <v>182</v>
      </c>
      <c r="K2904" s="62" t="s">
        <v>182</v>
      </c>
      <c r="L2904" s="62" t="s">
        <v>43</v>
      </c>
      <c r="M2904" s="62" t="s">
        <v>44</v>
      </c>
      <c r="N2904" s="62" t="s">
        <v>150</v>
      </c>
      <c r="O2904" s="62" t="s">
        <v>42</v>
      </c>
      <c r="P2904" s="62" t="s">
        <v>1152</v>
      </c>
      <c r="Q2904" s="62" t="s">
        <v>176</v>
      </c>
      <c r="R2904" s="62" t="s">
        <v>1152</v>
      </c>
      <c r="S2904" s="61">
        <v>201401</v>
      </c>
      <c r="T2904" s="62" t="s">
        <v>52</v>
      </c>
      <c r="U2904" s="61">
        <v>0</v>
      </c>
      <c r="V2904" s="60">
        <v>203162.72</v>
      </c>
      <c r="W2904" s="62" t="s">
        <v>1152</v>
      </c>
      <c r="X2904" s="62" t="s">
        <v>177</v>
      </c>
      <c r="Y2904" s="62" t="s">
        <v>1152</v>
      </c>
      <c r="Z2904" s="62" t="s">
        <v>48</v>
      </c>
      <c r="AA2904" s="62" t="s">
        <v>129</v>
      </c>
      <c r="AB2904" s="62" t="s">
        <v>42</v>
      </c>
      <c r="AC2904" s="62" t="s">
        <v>1706</v>
      </c>
      <c r="AD2904" s="62" t="s">
        <v>51</v>
      </c>
    </row>
    <row r="2905" spans="1:30" x14ac:dyDescent="0.25">
      <c r="A2905" s="62" t="s">
        <v>35</v>
      </c>
      <c r="B2905" s="62" t="s">
        <v>36</v>
      </c>
      <c r="C2905" s="62" t="s">
        <v>37</v>
      </c>
      <c r="D2905" s="62" t="s">
        <v>121</v>
      </c>
      <c r="E2905" s="62" t="s">
        <v>122</v>
      </c>
      <c r="F2905" s="62" t="s">
        <v>123</v>
      </c>
      <c r="G2905" s="62" t="s">
        <v>124</v>
      </c>
      <c r="H2905" s="62" t="s">
        <v>124</v>
      </c>
      <c r="I2905" s="62" t="s">
        <v>42</v>
      </c>
      <c r="J2905" s="62" t="s">
        <v>182</v>
      </c>
      <c r="K2905" s="62" t="s">
        <v>182</v>
      </c>
      <c r="L2905" s="62" t="s">
        <v>43</v>
      </c>
      <c r="M2905" s="62" t="s">
        <v>44</v>
      </c>
      <c r="N2905" s="62" t="s">
        <v>150</v>
      </c>
      <c r="O2905" s="62" t="s">
        <v>42</v>
      </c>
      <c r="P2905" s="62" t="s">
        <v>1152</v>
      </c>
      <c r="Q2905" s="62" t="s">
        <v>176</v>
      </c>
      <c r="R2905" s="62" t="s">
        <v>1152</v>
      </c>
      <c r="S2905" s="61">
        <v>201401</v>
      </c>
      <c r="T2905" s="62" t="s">
        <v>52</v>
      </c>
      <c r="U2905" s="61">
        <v>0</v>
      </c>
      <c r="V2905" s="60">
        <v>197063.39</v>
      </c>
      <c r="W2905" s="62" t="s">
        <v>1152</v>
      </c>
      <c r="X2905" s="62" t="s">
        <v>177</v>
      </c>
      <c r="Y2905" s="62" t="s">
        <v>1152</v>
      </c>
      <c r="Z2905" s="62" t="s">
        <v>48</v>
      </c>
      <c r="AA2905" s="62" t="s">
        <v>129</v>
      </c>
      <c r="AB2905" s="62" t="s">
        <v>42</v>
      </c>
      <c r="AC2905" s="62" t="s">
        <v>1706</v>
      </c>
      <c r="AD2905" s="62" t="s">
        <v>51</v>
      </c>
    </row>
    <row r="2906" spans="1:30" x14ac:dyDescent="0.25">
      <c r="A2906" s="62" t="s">
        <v>35</v>
      </c>
      <c r="B2906" s="62" t="s">
        <v>36</v>
      </c>
      <c r="C2906" s="62" t="s">
        <v>37</v>
      </c>
      <c r="D2906" s="62" t="s">
        <v>121</v>
      </c>
      <c r="E2906" s="62" t="s">
        <v>122</v>
      </c>
      <c r="F2906" s="62" t="s">
        <v>123</v>
      </c>
      <c r="G2906" s="62" t="s">
        <v>124</v>
      </c>
      <c r="H2906" s="62" t="s">
        <v>124</v>
      </c>
      <c r="I2906" s="62" t="s">
        <v>42</v>
      </c>
      <c r="J2906" s="62" t="s">
        <v>174</v>
      </c>
      <c r="K2906" s="62" t="s">
        <v>174</v>
      </c>
      <c r="L2906" s="62" t="s">
        <v>43</v>
      </c>
      <c r="M2906" s="62" t="s">
        <v>44</v>
      </c>
      <c r="N2906" s="62" t="s">
        <v>180</v>
      </c>
      <c r="O2906" s="62" t="s">
        <v>42</v>
      </c>
      <c r="P2906" s="62" t="s">
        <v>1152</v>
      </c>
      <c r="Q2906" s="62" t="s">
        <v>176</v>
      </c>
      <c r="R2906" s="62" t="s">
        <v>1152</v>
      </c>
      <c r="S2906" s="61">
        <v>201401</v>
      </c>
      <c r="T2906" s="62" t="s">
        <v>52</v>
      </c>
      <c r="U2906" s="61">
        <v>0</v>
      </c>
      <c r="V2906" s="60">
        <v>62379</v>
      </c>
      <c r="W2906" s="62" t="s">
        <v>1152</v>
      </c>
      <c r="X2906" s="62" t="s">
        <v>177</v>
      </c>
      <c r="Y2906" s="62" t="s">
        <v>1152</v>
      </c>
      <c r="Z2906" s="62" t="s">
        <v>48</v>
      </c>
      <c r="AA2906" s="62" t="s">
        <v>129</v>
      </c>
      <c r="AB2906" s="62" t="s">
        <v>42</v>
      </c>
      <c r="AC2906" s="62" t="s">
        <v>1706</v>
      </c>
      <c r="AD2906" s="62" t="s">
        <v>51</v>
      </c>
    </row>
    <row r="2907" spans="1:30" x14ac:dyDescent="0.25">
      <c r="A2907" s="62" t="s">
        <v>35</v>
      </c>
      <c r="B2907" s="62" t="s">
        <v>36</v>
      </c>
      <c r="C2907" s="62" t="s">
        <v>37</v>
      </c>
      <c r="D2907" s="62" t="s">
        <v>121</v>
      </c>
      <c r="E2907" s="62" t="s">
        <v>122</v>
      </c>
      <c r="F2907" s="62" t="s">
        <v>123</v>
      </c>
      <c r="G2907" s="62" t="s">
        <v>124</v>
      </c>
      <c r="H2907" s="62" t="s">
        <v>124</v>
      </c>
      <c r="I2907" s="62" t="s">
        <v>42</v>
      </c>
      <c r="J2907" s="62" t="s">
        <v>174</v>
      </c>
      <c r="K2907" s="62" t="s">
        <v>174</v>
      </c>
      <c r="L2907" s="62" t="s">
        <v>43</v>
      </c>
      <c r="M2907" s="62" t="s">
        <v>44</v>
      </c>
      <c r="N2907" s="62" t="s">
        <v>150</v>
      </c>
      <c r="O2907" s="62" t="s">
        <v>42</v>
      </c>
      <c r="P2907" s="62" t="s">
        <v>1152</v>
      </c>
      <c r="Q2907" s="62" t="s">
        <v>176</v>
      </c>
      <c r="R2907" s="62" t="s">
        <v>1152</v>
      </c>
      <c r="S2907" s="61">
        <v>201401</v>
      </c>
      <c r="T2907" s="62" t="s">
        <v>52</v>
      </c>
      <c r="U2907" s="61">
        <v>0</v>
      </c>
      <c r="V2907" s="60">
        <v>38543.22</v>
      </c>
      <c r="W2907" s="62" t="s">
        <v>1152</v>
      </c>
      <c r="X2907" s="62" t="s">
        <v>177</v>
      </c>
      <c r="Y2907" s="62" t="s">
        <v>1152</v>
      </c>
      <c r="Z2907" s="62" t="s">
        <v>48</v>
      </c>
      <c r="AA2907" s="62" t="s">
        <v>129</v>
      </c>
      <c r="AB2907" s="62" t="s">
        <v>42</v>
      </c>
      <c r="AC2907" s="62" t="s">
        <v>1706</v>
      </c>
      <c r="AD2907" s="62" t="s">
        <v>51</v>
      </c>
    </row>
    <row r="2908" spans="1:30" x14ac:dyDescent="0.25">
      <c r="A2908" s="62" t="s">
        <v>35</v>
      </c>
      <c r="B2908" s="62" t="s">
        <v>36</v>
      </c>
      <c r="C2908" s="62" t="s">
        <v>37</v>
      </c>
      <c r="D2908" s="62" t="s">
        <v>121</v>
      </c>
      <c r="E2908" s="62" t="s">
        <v>215</v>
      </c>
      <c r="F2908" s="62" t="s">
        <v>216</v>
      </c>
      <c r="G2908" s="62" t="s">
        <v>124</v>
      </c>
      <c r="H2908" s="62" t="s">
        <v>124</v>
      </c>
      <c r="I2908" s="62" t="s">
        <v>42</v>
      </c>
      <c r="J2908" s="62" t="s">
        <v>437</v>
      </c>
      <c r="K2908" s="62" t="s">
        <v>437</v>
      </c>
      <c r="L2908" s="62" t="s">
        <v>43</v>
      </c>
      <c r="M2908" s="62" t="s">
        <v>44</v>
      </c>
      <c r="N2908" s="62" t="s">
        <v>150</v>
      </c>
      <c r="O2908" s="62" t="s">
        <v>42</v>
      </c>
      <c r="P2908" s="62" t="s">
        <v>1152</v>
      </c>
      <c r="Q2908" s="62" t="s">
        <v>1332</v>
      </c>
      <c r="R2908" s="62" t="s">
        <v>1152</v>
      </c>
      <c r="S2908" s="61">
        <v>201401</v>
      </c>
      <c r="T2908" s="62" t="s">
        <v>47</v>
      </c>
      <c r="U2908" s="61">
        <v>0</v>
      </c>
      <c r="V2908" s="60">
        <v>-12162.67</v>
      </c>
      <c r="W2908" s="62" t="s">
        <v>1152</v>
      </c>
      <c r="X2908" s="62" t="s">
        <v>577</v>
      </c>
      <c r="Y2908" s="62" t="s">
        <v>1152</v>
      </c>
      <c r="Z2908" s="62" t="s">
        <v>48</v>
      </c>
      <c r="AA2908" s="62" t="s">
        <v>129</v>
      </c>
      <c r="AB2908" s="62" t="s">
        <v>42</v>
      </c>
      <c r="AC2908" s="62" t="s">
        <v>1708</v>
      </c>
      <c r="AD2908" s="62" t="s">
        <v>51</v>
      </c>
    </row>
    <row r="2909" spans="1:30" x14ac:dyDescent="0.25">
      <c r="A2909" s="62" t="s">
        <v>35</v>
      </c>
      <c r="B2909" s="62" t="s">
        <v>36</v>
      </c>
      <c r="C2909" s="62" t="s">
        <v>37</v>
      </c>
      <c r="D2909" s="62" t="s">
        <v>121</v>
      </c>
      <c r="E2909" s="62" t="s">
        <v>215</v>
      </c>
      <c r="F2909" s="62" t="s">
        <v>216</v>
      </c>
      <c r="G2909" s="62" t="s">
        <v>124</v>
      </c>
      <c r="H2909" s="62" t="s">
        <v>124</v>
      </c>
      <c r="I2909" s="62" t="s">
        <v>42</v>
      </c>
      <c r="J2909" s="62" t="s">
        <v>437</v>
      </c>
      <c r="K2909" s="62" t="s">
        <v>437</v>
      </c>
      <c r="L2909" s="62" t="s">
        <v>43</v>
      </c>
      <c r="M2909" s="62" t="s">
        <v>44</v>
      </c>
      <c r="N2909" s="62" t="s">
        <v>180</v>
      </c>
      <c r="O2909" s="62" t="s">
        <v>42</v>
      </c>
      <c r="P2909" s="62" t="s">
        <v>1152</v>
      </c>
      <c r="Q2909" s="62" t="s">
        <v>1333</v>
      </c>
      <c r="R2909" s="62" t="s">
        <v>1152</v>
      </c>
      <c r="S2909" s="61">
        <v>201401</v>
      </c>
      <c r="T2909" s="62" t="s">
        <v>47</v>
      </c>
      <c r="U2909" s="61">
        <v>0</v>
      </c>
      <c r="V2909" s="60">
        <v>-13994.54</v>
      </c>
      <c r="W2909" s="62" t="s">
        <v>1152</v>
      </c>
      <c r="X2909" s="62" t="s">
        <v>1152</v>
      </c>
      <c r="Y2909" s="62" t="s">
        <v>1152</v>
      </c>
      <c r="Z2909" s="62" t="s">
        <v>48</v>
      </c>
      <c r="AA2909" s="62" t="s">
        <v>129</v>
      </c>
      <c r="AB2909" s="62" t="s">
        <v>42</v>
      </c>
      <c r="AC2909" s="62" t="s">
        <v>1708</v>
      </c>
      <c r="AD2909" s="62" t="s">
        <v>51</v>
      </c>
    </row>
    <row r="2910" spans="1:30" x14ac:dyDescent="0.25">
      <c r="A2910" s="62" t="s">
        <v>35</v>
      </c>
      <c r="B2910" s="62" t="s">
        <v>36</v>
      </c>
      <c r="C2910" s="62" t="s">
        <v>37</v>
      </c>
      <c r="D2910" s="62" t="s">
        <v>121</v>
      </c>
      <c r="E2910" s="62" t="s">
        <v>215</v>
      </c>
      <c r="F2910" s="62" t="s">
        <v>216</v>
      </c>
      <c r="G2910" s="62" t="s">
        <v>124</v>
      </c>
      <c r="H2910" s="62" t="s">
        <v>124</v>
      </c>
      <c r="I2910" s="62" t="s">
        <v>42</v>
      </c>
      <c r="J2910" s="62" t="s">
        <v>250</v>
      </c>
      <c r="K2910" s="62" t="s">
        <v>250</v>
      </c>
      <c r="L2910" s="62" t="s">
        <v>43</v>
      </c>
      <c r="M2910" s="62" t="s">
        <v>44</v>
      </c>
      <c r="N2910" s="62" t="s">
        <v>150</v>
      </c>
      <c r="O2910" s="62" t="s">
        <v>42</v>
      </c>
      <c r="P2910" s="62" t="s">
        <v>1152</v>
      </c>
      <c r="Q2910" s="62" t="s">
        <v>864</v>
      </c>
      <c r="R2910" s="62" t="s">
        <v>1152</v>
      </c>
      <c r="S2910" s="61">
        <v>201401</v>
      </c>
      <c r="T2910" s="62" t="s">
        <v>47</v>
      </c>
      <c r="U2910" s="61">
        <v>0</v>
      </c>
      <c r="V2910" s="60">
        <v>-50517.5</v>
      </c>
      <c r="W2910" s="62" t="s">
        <v>1152</v>
      </c>
      <c r="X2910" s="62" t="s">
        <v>433</v>
      </c>
      <c r="Y2910" s="62" t="s">
        <v>1152</v>
      </c>
      <c r="Z2910" s="62" t="s">
        <v>48</v>
      </c>
      <c r="AA2910" s="62" t="s">
        <v>129</v>
      </c>
      <c r="AB2910" s="62" t="s">
        <v>42</v>
      </c>
      <c r="AC2910" s="62" t="s">
        <v>1708</v>
      </c>
      <c r="AD2910" s="62" t="s">
        <v>51</v>
      </c>
    </row>
    <row r="2911" spans="1:30" x14ac:dyDescent="0.25">
      <c r="A2911" s="62" t="s">
        <v>35</v>
      </c>
      <c r="B2911" s="62" t="s">
        <v>36</v>
      </c>
      <c r="C2911" s="62" t="s">
        <v>37</v>
      </c>
      <c r="D2911" s="62" t="s">
        <v>121</v>
      </c>
      <c r="E2911" s="62" t="s">
        <v>215</v>
      </c>
      <c r="F2911" s="62" t="s">
        <v>216</v>
      </c>
      <c r="G2911" s="62" t="s">
        <v>124</v>
      </c>
      <c r="H2911" s="62" t="s">
        <v>124</v>
      </c>
      <c r="I2911" s="62" t="s">
        <v>42</v>
      </c>
      <c r="J2911" s="62" t="s">
        <v>250</v>
      </c>
      <c r="K2911" s="62" t="s">
        <v>250</v>
      </c>
      <c r="L2911" s="62" t="s">
        <v>43</v>
      </c>
      <c r="M2911" s="62" t="s">
        <v>44</v>
      </c>
      <c r="N2911" s="62" t="s">
        <v>150</v>
      </c>
      <c r="O2911" s="62" t="s">
        <v>42</v>
      </c>
      <c r="P2911" s="62" t="s">
        <v>1152</v>
      </c>
      <c r="Q2911" s="62" t="s">
        <v>863</v>
      </c>
      <c r="R2911" s="62" t="s">
        <v>1152</v>
      </c>
      <c r="S2911" s="61">
        <v>201401</v>
      </c>
      <c r="T2911" s="62" t="s">
        <v>47</v>
      </c>
      <c r="U2911" s="61">
        <v>0</v>
      </c>
      <c r="V2911" s="60">
        <v>-2129.3200000000002</v>
      </c>
      <c r="W2911" s="62" t="s">
        <v>1152</v>
      </c>
      <c r="X2911" s="62" t="s">
        <v>1152</v>
      </c>
      <c r="Y2911" s="62" t="s">
        <v>1152</v>
      </c>
      <c r="Z2911" s="62" t="s">
        <v>48</v>
      </c>
      <c r="AA2911" s="62" t="s">
        <v>129</v>
      </c>
      <c r="AB2911" s="62" t="s">
        <v>42</v>
      </c>
      <c r="AC2911" s="62" t="s">
        <v>1708</v>
      </c>
      <c r="AD2911" s="62" t="s">
        <v>51</v>
      </c>
    </row>
    <row r="2912" spans="1:30" x14ac:dyDescent="0.25">
      <c r="A2912" s="62" t="s">
        <v>35</v>
      </c>
      <c r="B2912" s="62" t="s">
        <v>36</v>
      </c>
      <c r="C2912" s="62" t="s">
        <v>37</v>
      </c>
      <c r="D2912" s="62" t="s">
        <v>121</v>
      </c>
      <c r="E2912" s="62" t="s">
        <v>215</v>
      </c>
      <c r="F2912" s="62" t="s">
        <v>216</v>
      </c>
      <c r="G2912" s="62" t="s">
        <v>124</v>
      </c>
      <c r="H2912" s="62" t="s">
        <v>124</v>
      </c>
      <c r="I2912" s="62" t="s">
        <v>42</v>
      </c>
      <c r="J2912" s="62" t="s">
        <v>250</v>
      </c>
      <c r="K2912" s="62" t="s">
        <v>250</v>
      </c>
      <c r="L2912" s="62" t="s">
        <v>43</v>
      </c>
      <c r="M2912" s="62" t="s">
        <v>44</v>
      </c>
      <c r="N2912" s="62" t="s">
        <v>180</v>
      </c>
      <c r="O2912" s="62" t="s">
        <v>42</v>
      </c>
      <c r="P2912" s="62" t="s">
        <v>1152</v>
      </c>
      <c r="Q2912" s="62" t="s">
        <v>863</v>
      </c>
      <c r="R2912" s="62" t="s">
        <v>1152</v>
      </c>
      <c r="S2912" s="61">
        <v>201401</v>
      </c>
      <c r="T2912" s="62" t="s">
        <v>47</v>
      </c>
      <c r="U2912" s="61">
        <v>0</v>
      </c>
      <c r="V2912" s="60">
        <v>-32050</v>
      </c>
      <c r="W2912" s="62" t="s">
        <v>1152</v>
      </c>
      <c r="X2912" s="62" t="s">
        <v>1152</v>
      </c>
      <c r="Y2912" s="62" t="s">
        <v>1152</v>
      </c>
      <c r="Z2912" s="62" t="s">
        <v>48</v>
      </c>
      <c r="AA2912" s="62" t="s">
        <v>129</v>
      </c>
      <c r="AB2912" s="62" t="s">
        <v>42</v>
      </c>
      <c r="AC2912" s="62" t="s">
        <v>1708</v>
      </c>
      <c r="AD2912" s="62" t="s">
        <v>51</v>
      </c>
    </row>
    <row r="2913" spans="1:30" x14ac:dyDescent="0.25">
      <c r="A2913" s="62" t="s">
        <v>35</v>
      </c>
      <c r="B2913" s="62" t="s">
        <v>36</v>
      </c>
      <c r="C2913" s="62" t="s">
        <v>37</v>
      </c>
      <c r="D2913" s="62" t="s">
        <v>121</v>
      </c>
      <c r="E2913" s="62" t="s">
        <v>215</v>
      </c>
      <c r="F2913" s="62" t="s">
        <v>216</v>
      </c>
      <c r="G2913" s="62" t="s">
        <v>124</v>
      </c>
      <c r="H2913" s="62" t="s">
        <v>124</v>
      </c>
      <c r="I2913" s="62" t="s">
        <v>42</v>
      </c>
      <c r="J2913" s="62" t="s">
        <v>257</v>
      </c>
      <c r="K2913" s="62" t="s">
        <v>257</v>
      </c>
      <c r="L2913" s="62" t="s">
        <v>43</v>
      </c>
      <c r="M2913" s="62" t="s">
        <v>44</v>
      </c>
      <c r="N2913" s="62" t="s">
        <v>150</v>
      </c>
      <c r="O2913" s="62" t="s">
        <v>42</v>
      </c>
      <c r="P2913" s="62" t="s">
        <v>1152</v>
      </c>
      <c r="Q2913" s="62" t="s">
        <v>859</v>
      </c>
      <c r="R2913" s="62" t="s">
        <v>1152</v>
      </c>
      <c r="S2913" s="61">
        <v>201401</v>
      </c>
      <c r="T2913" s="62" t="s">
        <v>47</v>
      </c>
      <c r="U2913" s="61">
        <v>0</v>
      </c>
      <c r="V2913" s="60">
        <v>-33624</v>
      </c>
      <c r="W2913" s="62" t="s">
        <v>1152</v>
      </c>
      <c r="X2913" s="62" t="s">
        <v>440</v>
      </c>
      <c r="Y2913" s="62" t="s">
        <v>1152</v>
      </c>
      <c r="Z2913" s="62" t="s">
        <v>48</v>
      </c>
      <c r="AA2913" s="62" t="s">
        <v>129</v>
      </c>
      <c r="AB2913" s="62" t="s">
        <v>42</v>
      </c>
      <c r="AC2913" s="62" t="s">
        <v>1708</v>
      </c>
      <c r="AD2913" s="62" t="s">
        <v>51</v>
      </c>
    </row>
    <row r="2914" spans="1:30" x14ac:dyDescent="0.25">
      <c r="A2914" s="62" t="s">
        <v>35</v>
      </c>
      <c r="B2914" s="62" t="s">
        <v>36</v>
      </c>
      <c r="C2914" s="62" t="s">
        <v>37</v>
      </c>
      <c r="D2914" s="62" t="s">
        <v>121</v>
      </c>
      <c r="E2914" s="62" t="s">
        <v>215</v>
      </c>
      <c r="F2914" s="62" t="s">
        <v>216</v>
      </c>
      <c r="G2914" s="62" t="s">
        <v>124</v>
      </c>
      <c r="H2914" s="62" t="s">
        <v>124</v>
      </c>
      <c r="I2914" s="62" t="s">
        <v>42</v>
      </c>
      <c r="J2914" s="62" t="s">
        <v>237</v>
      </c>
      <c r="K2914" s="62" t="s">
        <v>237</v>
      </c>
      <c r="L2914" s="62" t="s">
        <v>43</v>
      </c>
      <c r="M2914" s="62" t="s">
        <v>44</v>
      </c>
      <c r="N2914" s="62" t="s">
        <v>150</v>
      </c>
      <c r="O2914" s="62" t="s">
        <v>42</v>
      </c>
      <c r="P2914" s="62" t="s">
        <v>1152</v>
      </c>
      <c r="Q2914" s="62" t="s">
        <v>860</v>
      </c>
      <c r="R2914" s="62" t="s">
        <v>1152</v>
      </c>
      <c r="S2914" s="61">
        <v>201401</v>
      </c>
      <c r="T2914" s="62" t="s">
        <v>47</v>
      </c>
      <c r="U2914" s="61">
        <v>0</v>
      </c>
      <c r="V2914" s="60">
        <v>-4719</v>
      </c>
      <c r="W2914" s="62" t="s">
        <v>1152</v>
      </c>
      <c r="X2914" s="62" t="s">
        <v>1152</v>
      </c>
      <c r="Y2914" s="62" t="s">
        <v>1152</v>
      </c>
      <c r="Z2914" s="62" t="s">
        <v>48</v>
      </c>
      <c r="AA2914" s="62" t="s">
        <v>129</v>
      </c>
      <c r="AB2914" s="62" t="s">
        <v>42</v>
      </c>
      <c r="AC2914" s="62" t="s">
        <v>1708</v>
      </c>
      <c r="AD2914" s="62" t="s">
        <v>51</v>
      </c>
    </row>
    <row r="2915" spans="1:30" x14ac:dyDescent="0.25">
      <c r="A2915" s="62" t="s">
        <v>35</v>
      </c>
      <c r="B2915" s="62" t="s">
        <v>36</v>
      </c>
      <c r="C2915" s="62" t="s">
        <v>37</v>
      </c>
      <c r="D2915" s="62" t="s">
        <v>121</v>
      </c>
      <c r="E2915" s="62" t="s">
        <v>215</v>
      </c>
      <c r="F2915" s="62" t="s">
        <v>216</v>
      </c>
      <c r="G2915" s="62" t="s">
        <v>124</v>
      </c>
      <c r="H2915" s="62" t="s">
        <v>124</v>
      </c>
      <c r="I2915" s="62" t="s">
        <v>42</v>
      </c>
      <c r="J2915" s="62" t="s">
        <v>237</v>
      </c>
      <c r="K2915" s="62" t="s">
        <v>237</v>
      </c>
      <c r="L2915" s="62" t="s">
        <v>43</v>
      </c>
      <c r="M2915" s="62" t="s">
        <v>44</v>
      </c>
      <c r="N2915" s="62" t="s">
        <v>150</v>
      </c>
      <c r="O2915" s="62" t="s">
        <v>42</v>
      </c>
      <c r="P2915" s="62" t="s">
        <v>1152</v>
      </c>
      <c r="Q2915" s="62" t="s">
        <v>859</v>
      </c>
      <c r="R2915" s="62" t="s">
        <v>1152</v>
      </c>
      <c r="S2915" s="61">
        <v>201401</v>
      </c>
      <c r="T2915" s="62" t="s">
        <v>47</v>
      </c>
      <c r="U2915" s="61">
        <v>0</v>
      </c>
      <c r="V2915" s="60">
        <v>-168113</v>
      </c>
      <c r="W2915" s="62" t="s">
        <v>1152</v>
      </c>
      <c r="X2915" s="62" t="s">
        <v>422</v>
      </c>
      <c r="Y2915" s="62" t="s">
        <v>1152</v>
      </c>
      <c r="Z2915" s="62" t="s">
        <v>48</v>
      </c>
      <c r="AA2915" s="62" t="s">
        <v>129</v>
      </c>
      <c r="AB2915" s="62" t="s">
        <v>42</v>
      </c>
      <c r="AC2915" s="62" t="s">
        <v>1708</v>
      </c>
      <c r="AD2915" s="62" t="s">
        <v>51</v>
      </c>
    </row>
    <row r="2916" spans="1:30" x14ac:dyDescent="0.25">
      <c r="A2916" s="62" t="s">
        <v>35</v>
      </c>
      <c r="B2916" s="62" t="s">
        <v>36</v>
      </c>
      <c r="C2916" s="62" t="s">
        <v>37</v>
      </c>
      <c r="D2916" s="62" t="s">
        <v>121</v>
      </c>
      <c r="E2916" s="62" t="s">
        <v>215</v>
      </c>
      <c r="F2916" s="62" t="s">
        <v>216</v>
      </c>
      <c r="G2916" s="62" t="s">
        <v>124</v>
      </c>
      <c r="H2916" s="62" t="s">
        <v>124</v>
      </c>
      <c r="I2916" s="62" t="s">
        <v>42</v>
      </c>
      <c r="J2916" s="62" t="s">
        <v>237</v>
      </c>
      <c r="K2916" s="62" t="s">
        <v>237</v>
      </c>
      <c r="L2916" s="62" t="s">
        <v>43</v>
      </c>
      <c r="M2916" s="62" t="s">
        <v>44</v>
      </c>
      <c r="N2916" s="62" t="s">
        <v>180</v>
      </c>
      <c r="O2916" s="62" t="s">
        <v>42</v>
      </c>
      <c r="P2916" s="62" t="s">
        <v>1152</v>
      </c>
      <c r="Q2916" s="62" t="s">
        <v>860</v>
      </c>
      <c r="R2916" s="62" t="s">
        <v>1152</v>
      </c>
      <c r="S2916" s="61">
        <v>201401</v>
      </c>
      <c r="T2916" s="62" t="s">
        <v>47</v>
      </c>
      <c r="U2916" s="61">
        <v>0</v>
      </c>
      <c r="V2916" s="60">
        <v>-191385</v>
      </c>
      <c r="W2916" s="62" t="s">
        <v>1152</v>
      </c>
      <c r="X2916" s="62" t="s">
        <v>1152</v>
      </c>
      <c r="Y2916" s="62" t="s">
        <v>1152</v>
      </c>
      <c r="Z2916" s="62" t="s">
        <v>48</v>
      </c>
      <c r="AA2916" s="62" t="s">
        <v>129</v>
      </c>
      <c r="AB2916" s="62" t="s">
        <v>42</v>
      </c>
      <c r="AC2916" s="62" t="s">
        <v>1708</v>
      </c>
      <c r="AD2916" s="62" t="s">
        <v>51</v>
      </c>
    </row>
    <row r="2917" spans="1:30" x14ac:dyDescent="0.25">
      <c r="A2917" s="62" t="s">
        <v>35</v>
      </c>
      <c r="B2917" s="62" t="s">
        <v>36</v>
      </c>
      <c r="C2917" s="62" t="s">
        <v>37</v>
      </c>
      <c r="D2917" s="62" t="s">
        <v>121</v>
      </c>
      <c r="E2917" s="62" t="s">
        <v>215</v>
      </c>
      <c r="F2917" s="62" t="s">
        <v>216</v>
      </c>
      <c r="G2917" s="62" t="s">
        <v>124</v>
      </c>
      <c r="H2917" s="62" t="s">
        <v>124</v>
      </c>
      <c r="I2917" s="62" t="s">
        <v>42</v>
      </c>
      <c r="J2917" s="62" t="s">
        <v>231</v>
      </c>
      <c r="K2917" s="62" t="s">
        <v>231</v>
      </c>
      <c r="L2917" s="62" t="s">
        <v>43</v>
      </c>
      <c r="M2917" s="62" t="s">
        <v>44</v>
      </c>
      <c r="N2917" s="62" t="s">
        <v>180</v>
      </c>
      <c r="O2917" s="62" t="s">
        <v>42</v>
      </c>
      <c r="P2917" s="62" t="s">
        <v>1152</v>
      </c>
      <c r="Q2917" s="62" t="s">
        <v>1334</v>
      </c>
      <c r="R2917" s="62" t="s">
        <v>1152</v>
      </c>
      <c r="S2917" s="61">
        <v>201401</v>
      </c>
      <c r="T2917" s="62" t="s">
        <v>47</v>
      </c>
      <c r="U2917" s="61">
        <v>0</v>
      </c>
      <c r="V2917" s="60">
        <v>-181293.82</v>
      </c>
      <c r="W2917" s="62" t="s">
        <v>1152</v>
      </c>
      <c r="X2917" s="62" t="s">
        <v>975</v>
      </c>
      <c r="Y2917" s="62" t="s">
        <v>1152</v>
      </c>
      <c r="Z2917" s="62" t="s">
        <v>48</v>
      </c>
      <c r="AA2917" s="62" t="s">
        <v>129</v>
      </c>
      <c r="AB2917" s="62" t="s">
        <v>42</v>
      </c>
      <c r="AC2917" s="62" t="s">
        <v>1708</v>
      </c>
      <c r="AD2917" s="62" t="s">
        <v>51</v>
      </c>
    </row>
    <row r="2918" spans="1:30" x14ac:dyDescent="0.25">
      <c r="A2918" s="62" t="s">
        <v>35</v>
      </c>
      <c r="B2918" s="62" t="s">
        <v>36</v>
      </c>
      <c r="C2918" s="62" t="s">
        <v>37</v>
      </c>
      <c r="D2918" s="62" t="s">
        <v>121</v>
      </c>
      <c r="E2918" s="62" t="s">
        <v>215</v>
      </c>
      <c r="F2918" s="62" t="s">
        <v>216</v>
      </c>
      <c r="G2918" s="62" t="s">
        <v>124</v>
      </c>
      <c r="H2918" s="62" t="s">
        <v>124</v>
      </c>
      <c r="I2918" s="62" t="s">
        <v>42</v>
      </c>
      <c r="J2918" s="62" t="s">
        <v>231</v>
      </c>
      <c r="K2918" s="62" t="s">
        <v>231</v>
      </c>
      <c r="L2918" s="62" t="s">
        <v>43</v>
      </c>
      <c r="M2918" s="62" t="s">
        <v>44</v>
      </c>
      <c r="N2918" s="62" t="s">
        <v>150</v>
      </c>
      <c r="O2918" s="62" t="s">
        <v>42</v>
      </c>
      <c r="P2918" s="62" t="s">
        <v>1152</v>
      </c>
      <c r="Q2918" s="62" t="s">
        <v>839</v>
      </c>
      <c r="R2918" s="62" t="s">
        <v>1152</v>
      </c>
      <c r="S2918" s="61">
        <v>201401</v>
      </c>
      <c r="T2918" s="62" t="s">
        <v>47</v>
      </c>
      <c r="U2918" s="61">
        <v>0</v>
      </c>
      <c r="V2918" s="60">
        <v>-82996.45</v>
      </c>
      <c r="W2918" s="62" t="s">
        <v>1152</v>
      </c>
      <c r="X2918" s="62" t="s">
        <v>236</v>
      </c>
      <c r="Y2918" s="62" t="s">
        <v>1152</v>
      </c>
      <c r="Z2918" s="62" t="s">
        <v>48</v>
      </c>
      <c r="AA2918" s="62" t="s">
        <v>129</v>
      </c>
      <c r="AB2918" s="62" t="s">
        <v>42</v>
      </c>
      <c r="AC2918" s="62" t="s">
        <v>1708</v>
      </c>
      <c r="AD2918" s="62" t="s">
        <v>51</v>
      </c>
    </row>
    <row r="2919" spans="1:30" x14ac:dyDescent="0.25">
      <c r="A2919" s="62" t="s">
        <v>35</v>
      </c>
      <c r="B2919" s="62" t="s">
        <v>36</v>
      </c>
      <c r="C2919" s="62" t="s">
        <v>37</v>
      </c>
      <c r="D2919" s="62" t="s">
        <v>121</v>
      </c>
      <c r="E2919" s="62" t="s">
        <v>215</v>
      </c>
      <c r="F2919" s="62" t="s">
        <v>216</v>
      </c>
      <c r="G2919" s="62" t="s">
        <v>124</v>
      </c>
      <c r="H2919" s="62" t="s">
        <v>124</v>
      </c>
      <c r="I2919" s="62" t="s">
        <v>42</v>
      </c>
      <c r="J2919" s="62" t="s">
        <v>231</v>
      </c>
      <c r="K2919" s="62" t="s">
        <v>231</v>
      </c>
      <c r="L2919" s="62" t="s">
        <v>43</v>
      </c>
      <c r="M2919" s="62" t="s">
        <v>44</v>
      </c>
      <c r="N2919" s="62" t="s">
        <v>180</v>
      </c>
      <c r="O2919" s="62" t="s">
        <v>42</v>
      </c>
      <c r="P2919" s="62" t="s">
        <v>1152</v>
      </c>
      <c r="Q2919" s="62" t="s">
        <v>840</v>
      </c>
      <c r="R2919" s="62" t="s">
        <v>1152</v>
      </c>
      <c r="S2919" s="61">
        <v>201401</v>
      </c>
      <c r="T2919" s="62" t="s">
        <v>47</v>
      </c>
      <c r="U2919" s="61">
        <v>0</v>
      </c>
      <c r="V2919" s="60">
        <v>-102583.45</v>
      </c>
      <c r="W2919" s="62" t="s">
        <v>1152</v>
      </c>
      <c r="X2919" s="62" t="s">
        <v>1152</v>
      </c>
      <c r="Y2919" s="62" t="s">
        <v>1152</v>
      </c>
      <c r="Z2919" s="62" t="s">
        <v>48</v>
      </c>
      <c r="AA2919" s="62" t="s">
        <v>129</v>
      </c>
      <c r="AB2919" s="62" t="s">
        <v>42</v>
      </c>
      <c r="AC2919" s="62" t="s">
        <v>1708</v>
      </c>
      <c r="AD2919" s="62" t="s">
        <v>51</v>
      </c>
    </row>
    <row r="2920" spans="1:30" x14ac:dyDescent="0.25">
      <c r="A2920" s="62" t="s">
        <v>35</v>
      </c>
      <c r="B2920" s="62" t="s">
        <v>36</v>
      </c>
      <c r="C2920" s="62" t="s">
        <v>37</v>
      </c>
      <c r="D2920" s="62" t="s">
        <v>121</v>
      </c>
      <c r="E2920" s="62" t="s">
        <v>215</v>
      </c>
      <c r="F2920" s="62" t="s">
        <v>216</v>
      </c>
      <c r="G2920" s="62" t="s">
        <v>124</v>
      </c>
      <c r="H2920" s="62" t="s">
        <v>124</v>
      </c>
      <c r="I2920" s="62" t="s">
        <v>42</v>
      </c>
      <c r="J2920" s="62" t="s">
        <v>217</v>
      </c>
      <c r="K2920" s="62" t="s">
        <v>217</v>
      </c>
      <c r="L2920" s="62" t="s">
        <v>43</v>
      </c>
      <c r="M2920" s="62" t="s">
        <v>44</v>
      </c>
      <c r="N2920" s="62" t="s">
        <v>150</v>
      </c>
      <c r="O2920" s="62" t="s">
        <v>42</v>
      </c>
      <c r="P2920" s="62" t="s">
        <v>1152</v>
      </c>
      <c r="Q2920" s="62" t="s">
        <v>839</v>
      </c>
      <c r="R2920" s="62" t="s">
        <v>1152</v>
      </c>
      <c r="S2920" s="61">
        <v>201401</v>
      </c>
      <c r="T2920" s="62" t="s">
        <v>47</v>
      </c>
      <c r="U2920" s="61">
        <v>0</v>
      </c>
      <c r="V2920" s="60">
        <v>-166077.63</v>
      </c>
      <c r="W2920" s="62" t="s">
        <v>1152</v>
      </c>
      <c r="X2920" s="62" t="s">
        <v>230</v>
      </c>
      <c r="Y2920" s="62" t="s">
        <v>1152</v>
      </c>
      <c r="Z2920" s="62" t="s">
        <v>48</v>
      </c>
      <c r="AA2920" s="62" t="s">
        <v>129</v>
      </c>
      <c r="AB2920" s="62" t="s">
        <v>42</v>
      </c>
      <c r="AC2920" s="62" t="s">
        <v>1708</v>
      </c>
      <c r="AD2920" s="62" t="s">
        <v>51</v>
      </c>
    </row>
    <row r="2921" spans="1:30" x14ac:dyDescent="0.25">
      <c r="A2921" s="62" t="s">
        <v>35</v>
      </c>
      <c r="B2921" s="62" t="s">
        <v>36</v>
      </c>
      <c r="C2921" s="62" t="s">
        <v>37</v>
      </c>
      <c r="D2921" s="62" t="s">
        <v>121</v>
      </c>
      <c r="E2921" s="62" t="s">
        <v>215</v>
      </c>
      <c r="F2921" s="62" t="s">
        <v>216</v>
      </c>
      <c r="G2921" s="62" t="s">
        <v>124</v>
      </c>
      <c r="H2921" s="62" t="s">
        <v>124</v>
      </c>
      <c r="I2921" s="62" t="s">
        <v>42</v>
      </c>
      <c r="J2921" s="62" t="s">
        <v>217</v>
      </c>
      <c r="K2921" s="62" t="s">
        <v>217</v>
      </c>
      <c r="L2921" s="62" t="s">
        <v>43</v>
      </c>
      <c r="M2921" s="62" t="s">
        <v>44</v>
      </c>
      <c r="N2921" s="62" t="s">
        <v>180</v>
      </c>
      <c r="O2921" s="62" t="s">
        <v>42</v>
      </c>
      <c r="P2921" s="62" t="s">
        <v>1152</v>
      </c>
      <c r="Q2921" s="62" t="s">
        <v>840</v>
      </c>
      <c r="R2921" s="62" t="s">
        <v>1152</v>
      </c>
      <c r="S2921" s="61">
        <v>201401</v>
      </c>
      <c r="T2921" s="62" t="s">
        <v>47</v>
      </c>
      <c r="U2921" s="61">
        <v>0</v>
      </c>
      <c r="V2921" s="60">
        <v>-601319.4</v>
      </c>
      <c r="W2921" s="62" t="s">
        <v>1152</v>
      </c>
      <c r="X2921" s="62" t="s">
        <v>1152</v>
      </c>
      <c r="Y2921" s="62" t="s">
        <v>1152</v>
      </c>
      <c r="Z2921" s="62" t="s">
        <v>48</v>
      </c>
      <c r="AA2921" s="62" t="s">
        <v>129</v>
      </c>
      <c r="AB2921" s="62" t="s">
        <v>42</v>
      </c>
      <c r="AC2921" s="62" t="s">
        <v>1708</v>
      </c>
      <c r="AD2921" s="62" t="s">
        <v>51</v>
      </c>
    </row>
    <row r="2922" spans="1:30" x14ac:dyDescent="0.25">
      <c r="A2922" s="62" t="s">
        <v>35</v>
      </c>
      <c r="B2922" s="62" t="s">
        <v>36</v>
      </c>
      <c r="C2922" s="62" t="s">
        <v>37</v>
      </c>
      <c r="D2922" s="62" t="s">
        <v>121</v>
      </c>
      <c r="E2922" s="62" t="s">
        <v>122</v>
      </c>
      <c r="F2922" s="62" t="s">
        <v>123</v>
      </c>
      <c r="G2922" s="62" t="s">
        <v>124</v>
      </c>
      <c r="H2922" s="62" t="s">
        <v>124</v>
      </c>
      <c r="I2922" s="62" t="s">
        <v>42</v>
      </c>
      <c r="J2922" s="62" t="s">
        <v>298</v>
      </c>
      <c r="K2922" s="62" t="s">
        <v>298</v>
      </c>
      <c r="L2922" s="62" t="s">
        <v>43</v>
      </c>
      <c r="M2922" s="62" t="s">
        <v>44</v>
      </c>
      <c r="N2922" s="62" t="s">
        <v>150</v>
      </c>
      <c r="O2922" s="62" t="s">
        <v>42</v>
      </c>
      <c r="P2922" s="62" t="s">
        <v>1152</v>
      </c>
      <c r="Q2922" s="62" t="s">
        <v>608</v>
      </c>
      <c r="R2922" s="62" t="s">
        <v>1341</v>
      </c>
      <c r="S2922" s="61">
        <v>201401</v>
      </c>
      <c r="T2922" s="62" t="s">
        <v>47</v>
      </c>
      <c r="U2922" s="61">
        <v>0</v>
      </c>
      <c r="V2922" s="60">
        <v>-22235.79</v>
      </c>
      <c r="W2922" s="62" t="s">
        <v>1152</v>
      </c>
      <c r="X2922" s="62" t="s">
        <v>888</v>
      </c>
      <c r="Y2922" s="62" t="s">
        <v>1152</v>
      </c>
      <c r="Z2922" s="62" t="s">
        <v>48</v>
      </c>
      <c r="AA2922" s="62" t="s">
        <v>129</v>
      </c>
      <c r="AB2922" s="62" t="s">
        <v>42</v>
      </c>
      <c r="AC2922" s="62" t="s">
        <v>1708</v>
      </c>
      <c r="AD2922" s="62" t="s">
        <v>51</v>
      </c>
    </row>
    <row r="2923" spans="1:30" x14ac:dyDescent="0.25">
      <c r="A2923" s="62" t="s">
        <v>35</v>
      </c>
      <c r="B2923" s="62" t="s">
        <v>36</v>
      </c>
      <c r="C2923" s="62" t="s">
        <v>37</v>
      </c>
      <c r="D2923" s="62" t="s">
        <v>121</v>
      </c>
      <c r="E2923" s="62" t="s">
        <v>122</v>
      </c>
      <c r="F2923" s="62" t="s">
        <v>123</v>
      </c>
      <c r="G2923" s="62" t="s">
        <v>124</v>
      </c>
      <c r="H2923" s="62" t="s">
        <v>124</v>
      </c>
      <c r="I2923" s="62" t="s">
        <v>42</v>
      </c>
      <c r="J2923" s="62" t="s">
        <v>500</v>
      </c>
      <c r="K2923" s="62" t="s">
        <v>500</v>
      </c>
      <c r="L2923" s="62" t="s">
        <v>43</v>
      </c>
      <c r="M2923" s="62" t="s">
        <v>44</v>
      </c>
      <c r="N2923" s="62" t="s">
        <v>162</v>
      </c>
      <c r="O2923" s="62" t="s">
        <v>42</v>
      </c>
      <c r="P2923" s="62" t="s">
        <v>1152</v>
      </c>
      <c r="Q2923" s="62" t="s">
        <v>806</v>
      </c>
      <c r="R2923" s="62" t="s">
        <v>1152</v>
      </c>
      <c r="S2923" s="61">
        <v>201401</v>
      </c>
      <c r="T2923" s="62" t="s">
        <v>47</v>
      </c>
      <c r="U2923" s="61">
        <v>0</v>
      </c>
      <c r="V2923" s="60">
        <v>-24000</v>
      </c>
      <c r="W2923" s="62" t="s">
        <v>1152</v>
      </c>
      <c r="X2923" s="62" t="s">
        <v>807</v>
      </c>
      <c r="Y2923" s="62" t="s">
        <v>1152</v>
      </c>
      <c r="Z2923" s="62" t="s">
        <v>48</v>
      </c>
      <c r="AA2923" s="62" t="s">
        <v>129</v>
      </c>
      <c r="AB2923" s="62" t="s">
        <v>42</v>
      </c>
      <c r="AC2923" s="62" t="s">
        <v>1708</v>
      </c>
      <c r="AD2923" s="62" t="s">
        <v>51</v>
      </c>
    </row>
    <row r="2924" spans="1:30" x14ac:dyDescent="0.25">
      <c r="A2924" s="62" t="s">
        <v>35</v>
      </c>
      <c r="B2924" s="62" t="s">
        <v>36</v>
      </c>
      <c r="C2924" s="62" t="s">
        <v>37</v>
      </c>
      <c r="D2924" s="62" t="s">
        <v>121</v>
      </c>
      <c r="E2924" s="62" t="s">
        <v>122</v>
      </c>
      <c r="F2924" s="62" t="s">
        <v>123</v>
      </c>
      <c r="G2924" s="62" t="s">
        <v>124</v>
      </c>
      <c r="H2924" s="62" t="s">
        <v>124</v>
      </c>
      <c r="I2924" s="62" t="s">
        <v>42</v>
      </c>
      <c r="J2924" s="62" t="s">
        <v>500</v>
      </c>
      <c r="K2924" s="62" t="s">
        <v>500</v>
      </c>
      <c r="L2924" s="62" t="s">
        <v>43</v>
      </c>
      <c r="M2924" s="62" t="s">
        <v>44</v>
      </c>
      <c r="N2924" s="62" t="s">
        <v>162</v>
      </c>
      <c r="O2924" s="62" t="s">
        <v>42</v>
      </c>
      <c r="P2924" s="62" t="s">
        <v>1152</v>
      </c>
      <c r="Q2924" s="62" t="s">
        <v>806</v>
      </c>
      <c r="R2924" s="62" t="s">
        <v>1152</v>
      </c>
      <c r="S2924" s="61">
        <v>201401</v>
      </c>
      <c r="T2924" s="62" t="s">
        <v>47</v>
      </c>
      <c r="U2924" s="61">
        <v>0</v>
      </c>
      <c r="V2924" s="60">
        <v>-113880.03</v>
      </c>
      <c r="W2924" s="62" t="s">
        <v>1152</v>
      </c>
      <c r="X2924" s="62" t="s">
        <v>807</v>
      </c>
      <c r="Y2924" s="62" t="s">
        <v>1152</v>
      </c>
      <c r="Z2924" s="62" t="s">
        <v>48</v>
      </c>
      <c r="AA2924" s="62" t="s">
        <v>129</v>
      </c>
      <c r="AB2924" s="62" t="s">
        <v>42</v>
      </c>
      <c r="AC2924" s="62" t="s">
        <v>1708</v>
      </c>
      <c r="AD2924" s="62" t="s">
        <v>51</v>
      </c>
    </row>
    <row r="2925" spans="1:30" x14ac:dyDescent="0.25">
      <c r="A2925" s="62" t="s">
        <v>35</v>
      </c>
      <c r="B2925" s="62" t="s">
        <v>36</v>
      </c>
      <c r="C2925" s="62" t="s">
        <v>37</v>
      </c>
      <c r="D2925" s="62" t="s">
        <v>121</v>
      </c>
      <c r="E2925" s="62" t="s">
        <v>122</v>
      </c>
      <c r="F2925" s="62" t="s">
        <v>123</v>
      </c>
      <c r="G2925" s="62" t="s">
        <v>124</v>
      </c>
      <c r="H2925" s="62" t="s">
        <v>124</v>
      </c>
      <c r="I2925" s="62" t="s">
        <v>42</v>
      </c>
      <c r="J2925" s="62" t="s">
        <v>500</v>
      </c>
      <c r="K2925" s="62" t="s">
        <v>500</v>
      </c>
      <c r="L2925" s="62" t="s">
        <v>43</v>
      </c>
      <c r="M2925" s="62" t="s">
        <v>44</v>
      </c>
      <c r="N2925" s="62" t="s">
        <v>162</v>
      </c>
      <c r="O2925" s="62" t="s">
        <v>42</v>
      </c>
      <c r="P2925" s="62" t="s">
        <v>1152</v>
      </c>
      <c r="Q2925" s="62" t="s">
        <v>806</v>
      </c>
      <c r="R2925" s="62" t="s">
        <v>1152</v>
      </c>
      <c r="S2925" s="61">
        <v>201401</v>
      </c>
      <c r="T2925" s="62" t="s">
        <v>47</v>
      </c>
      <c r="U2925" s="61">
        <v>0</v>
      </c>
      <c r="V2925" s="60">
        <v>-21628</v>
      </c>
      <c r="W2925" s="62" t="s">
        <v>1152</v>
      </c>
      <c r="X2925" s="62" t="s">
        <v>807</v>
      </c>
      <c r="Y2925" s="62" t="s">
        <v>1152</v>
      </c>
      <c r="Z2925" s="62" t="s">
        <v>48</v>
      </c>
      <c r="AA2925" s="62" t="s">
        <v>129</v>
      </c>
      <c r="AB2925" s="62" t="s">
        <v>42</v>
      </c>
      <c r="AC2925" s="62" t="s">
        <v>1708</v>
      </c>
      <c r="AD2925" s="62" t="s">
        <v>51</v>
      </c>
    </row>
    <row r="2926" spans="1:30" x14ac:dyDescent="0.25">
      <c r="A2926" s="62" t="s">
        <v>35</v>
      </c>
      <c r="B2926" s="62" t="s">
        <v>36</v>
      </c>
      <c r="C2926" s="62" t="s">
        <v>37</v>
      </c>
      <c r="D2926" s="62" t="s">
        <v>121</v>
      </c>
      <c r="E2926" s="62" t="s">
        <v>122</v>
      </c>
      <c r="F2926" s="62" t="s">
        <v>123</v>
      </c>
      <c r="G2926" s="62" t="s">
        <v>124</v>
      </c>
      <c r="H2926" s="62" t="s">
        <v>124</v>
      </c>
      <c r="I2926" s="62" t="s">
        <v>42</v>
      </c>
      <c r="J2926" s="62" t="s">
        <v>285</v>
      </c>
      <c r="K2926" s="62" t="s">
        <v>285</v>
      </c>
      <c r="L2926" s="62" t="s">
        <v>43</v>
      </c>
      <c r="M2926" s="62" t="s">
        <v>44</v>
      </c>
      <c r="N2926" s="62" t="s">
        <v>150</v>
      </c>
      <c r="O2926" s="62" t="s">
        <v>42</v>
      </c>
      <c r="P2926" s="62" t="s">
        <v>1152</v>
      </c>
      <c r="Q2926" s="62" t="s">
        <v>287</v>
      </c>
      <c r="R2926" s="62" t="s">
        <v>1335</v>
      </c>
      <c r="S2926" s="61">
        <v>201401</v>
      </c>
      <c r="T2926" s="62" t="s">
        <v>47</v>
      </c>
      <c r="U2926" s="61">
        <v>0</v>
      </c>
      <c r="V2926" s="60">
        <v>-64257.3</v>
      </c>
      <c r="W2926" s="62" t="s">
        <v>1152</v>
      </c>
      <c r="X2926" s="62" t="s">
        <v>288</v>
      </c>
      <c r="Y2926" s="62" t="s">
        <v>1152</v>
      </c>
      <c r="Z2926" s="62" t="s">
        <v>48</v>
      </c>
      <c r="AA2926" s="62" t="s">
        <v>129</v>
      </c>
      <c r="AB2926" s="62" t="s">
        <v>42</v>
      </c>
      <c r="AC2926" s="62" t="s">
        <v>1708</v>
      </c>
      <c r="AD2926" s="62" t="s">
        <v>51</v>
      </c>
    </row>
    <row r="2927" spans="1:30" x14ac:dyDescent="0.25">
      <c r="A2927" s="62" t="s">
        <v>35</v>
      </c>
      <c r="B2927" s="62" t="s">
        <v>36</v>
      </c>
      <c r="C2927" s="62" t="s">
        <v>37</v>
      </c>
      <c r="D2927" s="62" t="s">
        <v>121</v>
      </c>
      <c r="E2927" s="62" t="s">
        <v>122</v>
      </c>
      <c r="F2927" s="62" t="s">
        <v>123</v>
      </c>
      <c r="G2927" s="62" t="s">
        <v>124</v>
      </c>
      <c r="H2927" s="62" t="s">
        <v>124</v>
      </c>
      <c r="I2927" s="62" t="s">
        <v>42</v>
      </c>
      <c r="J2927" s="62" t="s">
        <v>283</v>
      </c>
      <c r="K2927" s="62" t="s">
        <v>283</v>
      </c>
      <c r="L2927" s="62" t="s">
        <v>43</v>
      </c>
      <c r="M2927" s="62" t="s">
        <v>44</v>
      </c>
      <c r="N2927" s="62" t="s">
        <v>150</v>
      </c>
      <c r="O2927" s="62" t="s">
        <v>42</v>
      </c>
      <c r="P2927" s="62" t="s">
        <v>1152</v>
      </c>
      <c r="Q2927" s="62" t="s">
        <v>459</v>
      </c>
      <c r="R2927" s="62" t="s">
        <v>1152</v>
      </c>
      <c r="S2927" s="61">
        <v>201401</v>
      </c>
      <c r="T2927" s="62" t="s">
        <v>47</v>
      </c>
      <c r="U2927" s="61">
        <v>0</v>
      </c>
      <c r="V2927" s="60">
        <v>-285190.7</v>
      </c>
      <c r="W2927" s="62" t="s">
        <v>1152</v>
      </c>
      <c r="X2927" s="62" t="s">
        <v>460</v>
      </c>
      <c r="Y2927" s="62" t="s">
        <v>1152</v>
      </c>
      <c r="Z2927" s="62" t="s">
        <v>48</v>
      </c>
      <c r="AA2927" s="62" t="s">
        <v>129</v>
      </c>
      <c r="AB2927" s="62" t="s">
        <v>42</v>
      </c>
      <c r="AC2927" s="62" t="s">
        <v>1708</v>
      </c>
      <c r="AD2927" s="62" t="s">
        <v>51</v>
      </c>
    </row>
    <row r="2928" spans="1:30" x14ac:dyDescent="0.25">
      <c r="A2928" s="62" t="s">
        <v>35</v>
      </c>
      <c r="B2928" s="62" t="s">
        <v>36</v>
      </c>
      <c r="C2928" s="62" t="s">
        <v>37</v>
      </c>
      <c r="D2928" s="62" t="s">
        <v>121</v>
      </c>
      <c r="E2928" s="62" t="s">
        <v>122</v>
      </c>
      <c r="F2928" s="62" t="s">
        <v>123</v>
      </c>
      <c r="G2928" s="62" t="s">
        <v>124</v>
      </c>
      <c r="H2928" s="62" t="s">
        <v>124</v>
      </c>
      <c r="I2928" s="62" t="s">
        <v>42</v>
      </c>
      <c r="J2928" s="62" t="s">
        <v>283</v>
      </c>
      <c r="K2928" s="62" t="s">
        <v>283</v>
      </c>
      <c r="L2928" s="62" t="s">
        <v>43</v>
      </c>
      <c r="M2928" s="62" t="s">
        <v>44</v>
      </c>
      <c r="N2928" s="62" t="s">
        <v>150</v>
      </c>
      <c r="O2928" s="62" t="s">
        <v>42</v>
      </c>
      <c r="P2928" s="62" t="s">
        <v>1152</v>
      </c>
      <c r="Q2928" s="62" t="s">
        <v>459</v>
      </c>
      <c r="R2928" s="62" t="s">
        <v>1152</v>
      </c>
      <c r="S2928" s="61">
        <v>201401</v>
      </c>
      <c r="T2928" s="62" t="s">
        <v>47</v>
      </c>
      <c r="U2928" s="61">
        <v>0</v>
      </c>
      <c r="V2928" s="60">
        <v>-255559.99</v>
      </c>
      <c r="W2928" s="62" t="s">
        <v>1152</v>
      </c>
      <c r="X2928" s="62" t="s">
        <v>460</v>
      </c>
      <c r="Y2928" s="62" t="s">
        <v>1152</v>
      </c>
      <c r="Z2928" s="62" t="s">
        <v>48</v>
      </c>
      <c r="AA2928" s="62" t="s">
        <v>129</v>
      </c>
      <c r="AB2928" s="62" t="s">
        <v>42</v>
      </c>
      <c r="AC2928" s="62" t="s">
        <v>1708</v>
      </c>
      <c r="AD2928" s="62" t="s">
        <v>51</v>
      </c>
    </row>
    <row r="2929" spans="1:30" x14ac:dyDescent="0.25">
      <c r="A2929" s="62" t="s">
        <v>35</v>
      </c>
      <c r="B2929" s="62" t="s">
        <v>36</v>
      </c>
      <c r="C2929" s="62" t="s">
        <v>37</v>
      </c>
      <c r="D2929" s="62" t="s">
        <v>121</v>
      </c>
      <c r="E2929" s="62" t="s">
        <v>122</v>
      </c>
      <c r="F2929" s="62" t="s">
        <v>123</v>
      </c>
      <c r="G2929" s="62" t="s">
        <v>124</v>
      </c>
      <c r="H2929" s="62" t="s">
        <v>124</v>
      </c>
      <c r="I2929" s="62" t="s">
        <v>42</v>
      </c>
      <c r="J2929" s="62" t="s">
        <v>190</v>
      </c>
      <c r="K2929" s="62" t="s">
        <v>190</v>
      </c>
      <c r="L2929" s="62" t="s">
        <v>43</v>
      </c>
      <c r="M2929" s="62" t="s">
        <v>44</v>
      </c>
      <c r="N2929" s="62" t="s">
        <v>150</v>
      </c>
      <c r="O2929" s="62" t="s">
        <v>42</v>
      </c>
      <c r="P2929" s="62" t="s">
        <v>1152</v>
      </c>
      <c r="Q2929" s="62" t="s">
        <v>176</v>
      </c>
      <c r="R2929" s="62" t="s">
        <v>1330</v>
      </c>
      <c r="S2929" s="61">
        <v>201401</v>
      </c>
      <c r="T2929" s="62" t="s">
        <v>47</v>
      </c>
      <c r="U2929" s="61">
        <v>0</v>
      </c>
      <c r="V2929" s="60">
        <v>-50000</v>
      </c>
      <c r="W2929" s="62" t="s">
        <v>1152</v>
      </c>
      <c r="X2929" s="62" t="s">
        <v>177</v>
      </c>
      <c r="Y2929" s="62" t="s">
        <v>1152</v>
      </c>
      <c r="Z2929" s="62" t="s">
        <v>48</v>
      </c>
      <c r="AA2929" s="62" t="s">
        <v>129</v>
      </c>
      <c r="AB2929" s="62" t="s">
        <v>42</v>
      </c>
      <c r="AC2929" s="62" t="s">
        <v>1708</v>
      </c>
      <c r="AD2929" s="62" t="s">
        <v>51</v>
      </c>
    </row>
    <row r="2930" spans="1:30" x14ac:dyDescent="0.25">
      <c r="A2930" s="62" t="s">
        <v>35</v>
      </c>
      <c r="B2930" s="62" t="s">
        <v>36</v>
      </c>
      <c r="C2930" s="62" t="s">
        <v>37</v>
      </c>
      <c r="D2930" s="62" t="s">
        <v>121</v>
      </c>
      <c r="E2930" s="62" t="s">
        <v>122</v>
      </c>
      <c r="F2930" s="62" t="s">
        <v>123</v>
      </c>
      <c r="G2930" s="62" t="s">
        <v>124</v>
      </c>
      <c r="H2930" s="62" t="s">
        <v>124</v>
      </c>
      <c r="I2930" s="62" t="s">
        <v>42</v>
      </c>
      <c r="J2930" s="62" t="s">
        <v>174</v>
      </c>
      <c r="K2930" s="62" t="s">
        <v>174</v>
      </c>
      <c r="L2930" s="62" t="s">
        <v>43</v>
      </c>
      <c r="M2930" s="62" t="s">
        <v>44</v>
      </c>
      <c r="N2930" s="62" t="s">
        <v>180</v>
      </c>
      <c r="O2930" s="62" t="s">
        <v>42</v>
      </c>
      <c r="P2930" s="62" t="s">
        <v>1152</v>
      </c>
      <c r="Q2930" s="62" t="s">
        <v>176</v>
      </c>
      <c r="R2930" s="62" t="s">
        <v>1330</v>
      </c>
      <c r="S2930" s="61">
        <v>201401</v>
      </c>
      <c r="T2930" s="62" t="s">
        <v>47</v>
      </c>
      <c r="U2930" s="61">
        <v>0</v>
      </c>
      <c r="V2930" s="60">
        <v>-275389</v>
      </c>
      <c r="W2930" s="62" t="s">
        <v>1152</v>
      </c>
      <c r="X2930" s="62" t="s">
        <v>177</v>
      </c>
      <c r="Y2930" s="62" t="s">
        <v>1152</v>
      </c>
      <c r="Z2930" s="62" t="s">
        <v>48</v>
      </c>
      <c r="AA2930" s="62" t="s">
        <v>129</v>
      </c>
      <c r="AB2930" s="62" t="s">
        <v>42</v>
      </c>
      <c r="AC2930" s="62" t="s">
        <v>1708</v>
      </c>
      <c r="AD2930" s="62" t="s">
        <v>51</v>
      </c>
    </row>
    <row r="2931" spans="1:30" x14ac:dyDescent="0.25">
      <c r="A2931" s="62" t="s">
        <v>35</v>
      </c>
      <c r="B2931" s="62" t="s">
        <v>36</v>
      </c>
      <c r="C2931" s="62" t="s">
        <v>37</v>
      </c>
      <c r="D2931" s="62" t="s">
        <v>121</v>
      </c>
      <c r="E2931" s="62" t="s">
        <v>122</v>
      </c>
      <c r="F2931" s="62" t="s">
        <v>123</v>
      </c>
      <c r="G2931" s="62" t="s">
        <v>124</v>
      </c>
      <c r="H2931" s="62" t="s">
        <v>124</v>
      </c>
      <c r="I2931" s="62" t="s">
        <v>42</v>
      </c>
      <c r="J2931" s="62" t="s">
        <v>652</v>
      </c>
      <c r="K2931" s="62" t="s">
        <v>652</v>
      </c>
      <c r="L2931" s="62" t="s">
        <v>43</v>
      </c>
      <c r="M2931" s="62" t="s">
        <v>44</v>
      </c>
      <c r="N2931" s="62" t="s">
        <v>150</v>
      </c>
      <c r="O2931" s="62" t="s">
        <v>42</v>
      </c>
      <c r="P2931" s="62" t="s">
        <v>1152</v>
      </c>
      <c r="Q2931" s="62" t="s">
        <v>176</v>
      </c>
      <c r="R2931" s="62" t="s">
        <v>1330</v>
      </c>
      <c r="S2931" s="61">
        <v>201401</v>
      </c>
      <c r="T2931" s="62" t="s">
        <v>47</v>
      </c>
      <c r="U2931" s="61">
        <v>0</v>
      </c>
      <c r="V2931" s="60">
        <v>-25919.58</v>
      </c>
      <c r="W2931" s="62" t="s">
        <v>1152</v>
      </c>
      <c r="X2931" s="62" t="s">
        <v>177</v>
      </c>
      <c r="Y2931" s="62" t="s">
        <v>1152</v>
      </c>
      <c r="Z2931" s="62" t="s">
        <v>48</v>
      </c>
      <c r="AA2931" s="62" t="s">
        <v>129</v>
      </c>
      <c r="AB2931" s="62" t="s">
        <v>42</v>
      </c>
      <c r="AC2931" s="62" t="s">
        <v>1708</v>
      </c>
      <c r="AD2931" s="62" t="s">
        <v>51</v>
      </c>
    </row>
    <row r="2932" spans="1:30" x14ac:dyDescent="0.25">
      <c r="A2932" s="62" t="s">
        <v>35</v>
      </c>
      <c r="B2932" s="62" t="s">
        <v>36</v>
      </c>
      <c r="C2932" s="62" t="s">
        <v>37</v>
      </c>
      <c r="D2932" s="62" t="s">
        <v>121</v>
      </c>
      <c r="E2932" s="62" t="s">
        <v>122</v>
      </c>
      <c r="F2932" s="62" t="s">
        <v>123</v>
      </c>
      <c r="G2932" s="62" t="s">
        <v>124</v>
      </c>
      <c r="H2932" s="62" t="s">
        <v>124</v>
      </c>
      <c r="I2932" s="62" t="s">
        <v>42</v>
      </c>
      <c r="J2932" s="62" t="s">
        <v>174</v>
      </c>
      <c r="K2932" s="62" t="s">
        <v>174</v>
      </c>
      <c r="L2932" s="62" t="s">
        <v>43</v>
      </c>
      <c r="M2932" s="62" t="s">
        <v>44</v>
      </c>
      <c r="N2932" s="62" t="s">
        <v>150</v>
      </c>
      <c r="O2932" s="62" t="s">
        <v>42</v>
      </c>
      <c r="P2932" s="62" t="s">
        <v>1152</v>
      </c>
      <c r="Q2932" s="62" t="s">
        <v>176</v>
      </c>
      <c r="R2932" s="62" t="s">
        <v>1330</v>
      </c>
      <c r="S2932" s="61">
        <v>201401</v>
      </c>
      <c r="T2932" s="62" t="s">
        <v>47</v>
      </c>
      <c r="U2932" s="61">
        <v>0</v>
      </c>
      <c r="V2932" s="60">
        <v>-233617.33</v>
      </c>
      <c r="W2932" s="62" t="s">
        <v>1152</v>
      </c>
      <c r="X2932" s="62" t="s">
        <v>177</v>
      </c>
      <c r="Y2932" s="62" t="s">
        <v>1152</v>
      </c>
      <c r="Z2932" s="62" t="s">
        <v>48</v>
      </c>
      <c r="AA2932" s="62" t="s">
        <v>129</v>
      </c>
      <c r="AB2932" s="62" t="s">
        <v>42</v>
      </c>
      <c r="AC2932" s="62" t="s">
        <v>1708</v>
      </c>
      <c r="AD2932" s="62" t="s">
        <v>51</v>
      </c>
    </row>
    <row r="2933" spans="1:30" x14ac:dyDescent="0.25">
      <c r="A2933" s="62" t="s">
        <v>35</v>
      </c>
      <c r="B2933" s="62" t="s">
        <v>36</v>
      </c>
      <c r="C2933" s="62" t="s">
        <v>37</v>
      </c>
      <c r="D2933" s="62" t="s">
        <v>121</v>
      </c>
      <c r="E2933" s="62" t="s">
        <v>122</v>
      </c>
      <c r="F2933" s="62" t="s">
        <v>123</v>
      </c>
      <c r="G2933" s="62" t="s">
        <v>124</v>
      </c>
      <c r="H2933" s="62" t="s">
        <v>124</v>
      </c>
      <c r="I2933" s="62" t="s">
        <v>42</v>
      </c>
      <c r="J2933" s="62" t="s">
        <v>532</v>
      </c>
      <c r="K2933" s="62" t="s">
        <v>532</v>
      </c>
      <c r="L2933" s="62" t="s">
        <v>43</v>
      </c>
      <c r="M2933" s="62" t="s">
        <v>44</v>
      </c>
      <c r="N2933" s="62" t="s">
        <v>150</v>
      </c>
      <c r="O2933" s="62" t="s">
        <v>42</v>
      </c>
      <c r="P2933" s="62" t="s">
        <v>1152</v>
      </c>
      <c r="Q2933" s="62" t="s">
        <v>176</v>
      </c>
      <c r="R2933" s="62" t="s">
        <v>1330</v>
      </c>
      <c r="S2933" s="61">
        <v>201401</v>
      </c>
      <c r="T2933" s="62" t="s">
        <v>47</v>
      </c>
      <c r="U2933" s="61">
        <v>0</v>
      </c>
      <c r="V2933" s="60">
        <v>-45254.76</v>
      </c>
      <c r="W2933" s="62" t="s">
        <v>1152</v>
      </c>
      <c r="X2933" s="62" t="s">
        <v>177</v>
      </c>
      <c r="Y2933" s="62" t="s">
        <v>1152</v>
      </c>
      <c r="Z2933" s="62" t="s">
        <v>48</v>
      </c>
      <c r="AA2933" s="62" t="s">
        <v>129</v>
      </c>
      <c r="AB2933" s="62" t="s">
        <v>42</v>
      </c>
      <c r="AC2933" s="62" t="s">
        <v>1708</v>
      </c>
      <c r="AD2933" s="62" t="s">
        <v>51</v>
      </c>
    </row>
    <row r="2934" spans="1:30" x14ac:dyDescent="0.25">
      <c r="A2934" s="62" t="s">
        <v>35</v>
      </c>
      <c r="B2934" s="62" t="s">
        <v>36</v>
      </c>
      <c r="C2934" s="62" t="s">
        <v>37</v>
      </c>
      <c r="D2934" s="62" t="s">
        <v>121</v>
      </c>
      <c r="E2934" s="62" t="s">
        <v>122</v>
      </c>
      <c r="F2934" s="62" t="s">
        <v>123</v>
      </c>
      <c r="G2934" s="62" t="s">
        <v>124</v>
      </c>
      <c r="H2934" s="62" t="s">
        <v>124</v>
      </c>
      <c r="I2934" s="62" t="s">
        <v>42</v>
      </c>
      <c r="J2934" s="62" t="s">
        <v>532</v>
      </c>
      <c r="K2934" s="62" t="s">
        <v>532</v>
      </c>
      <c r="L2934" s="62" t="s">
        <v>43</v>
      </c>
      <c r="M2934" s="62" t="s">
        <v>44</v>
      </c>
      <c r="N2934" s="62" t="s">
        <v>180</v>
      </c>
      <c r="O2934" s="62" t="s">
        <v>42</v>
      </c>
      <c r="P2934" s="62" t="s">
        <v>1152</v>
      </c>
      <c r="Q2934" s="62" t="s">
        <v>176</v>
      </c>
      <c r="R2934" s="62" t="s">
        <v>1330</v>
      </c>
      <c r="S2934" s="61">
        <v>201401</v>
      </c>
      <c r="T2934" s="62" t="s">
        <v>47</v>
      </c>
      <c r="U2934" s="61">
        <v>0</v>
      </c>
      <c r="V2934" s="60">
        <v>-2756.8</v>
      </c>
      <c r="W2934" s="62" t="s">
        <v>1152</v>
      </c>
      <c r="X2934" s="62" t="s">
        <v>177</v>
      </c>
      <c r="Y2934" s="62" t="s">
        <v>1152</v>
      </c>
      <c r="Z2934" s="62" t="s">
        <v>48</v>
      </c>
      <c r="AA2934" s="62" t="s">
        <v>129</v>
      </c>
      <c r="AB2934" s="62" t="s">
        <v>42</v>
      </c>
      <c r="AC2934" s="62" t="s">
        <v>1708</v>
      </c>
      <c r="AD2934" s="62" t="s">
        <v>51</v>
      </c>
    </row>
    <row r="2935" spans="1:30" x14ac:dyDescent="0.25">
      <c r="A2935" s="62" t="s">
        <v>35</v>
      </c>
      <c r="B2935" s="62" t="s">
        <v>36</v>
      </c>
      <c r="C2935" s="62" t="s">
        <v>37</v>
      </c>
      <c r="D2935" s="62" t="s">
        <v>121</v>
      </c>
      <c r="E2935" s="62" t="s">
        <v>122</v>
      </c>
      <c r="F2935" s="62" t="s">
        <v>123</v>
      </c>
      <c r="G2935" s="62" t="s">
        <v>124</v>
      </c>
      <c r="H2935" s="62" t="s">
        <v>124</v>
      </c>
      <c r="I2935" s="62" t="s">
        <v>42</v>
      </c>
      <c r="J2935" s="62" t="s">
        <v>182</v>
      </c>
      <c r="K2935" s="62" t="s">
        <v>182</v>
      </c>
      <c r="L2935" s="62" t="s">
        <v>43</v>
      </c>
      <c r="M2935" s="62" t="s">
        <v>44</v>
      </c>
      <c r="N2935" s="62" t="s">
        <v>150</v>
      </c>
      <c r="O2935" s="62" t="s">
        <v>42</v>
      </c>
      <c r="P2935" s="62" t="s">
        <v>1152</v>
      </c>
      <c r="Q2935" s="62" t="s">
        <v>176</v>
      </c>
      <c r="R2935" s="62" t="s">
        <v>1330</v>
      </c>
      <c r="S2935" s="61">
        <v>201401</v>
      </c>
      <c r="T2935" s="62" t="s">
        <v>47</v>
      </c>
      <c r="U2935" s="61">
        <v>0</v>
      </c>
      <c r="V2935" s="60">
        <v>-560649.12</v>
      </c>
      <c r="W2935" s="62" t="s">
        <v>1152</v>
      </c>
      <c r="X2935" s="62" t="s">
        <v>177</v>
      </c>
      <c r="Y2935" s="62" t="s">
        <v>1152</v>
      </c>
      <c r="Z2935" s="62" t="s">
        <v>48</v>
      </c>
      <c r="AA2935" s="62" t="s">
        <v>129</v>
      </c>
      <c r="AB2935" s="62" t="s">
        <v>42</v>
      </c>
      <c r="AC2935" s="62" t="s">
        <v>1708</v>
      </c>
      <c r="AD2935" s="62" t="s">
        <v>51</v>
      </c>
    </row>
    <row r="2936" spans="1:30" x14ac:dyDescent="0.25">
      <c r="A2936" s="62" t="s">
        <v>35</v>
      </c>
      <c r="B2936" s="62" t="s">
        <v>36</v>
      </c>
      <c r="C2936" s="62" t="s">
        <v>37</v>
      </c>
      <c r="D2936" s="62" t="s">
        <v>121</v>
      </c>
      <c r="E2936" s="62" t="s">
        <v>122</v>
      </c>
      <c r="F2936" s="62" t="s">
        <v>123</v>
      </c>
      <c r="G2936" s="62" t="s">
        <v>124</v>
      </c>
      <c r="H2936" s="62" t="s">
        <v>124</v>
      </c>
      <c r="I2936" s="62" t="s">
        <v>42</v>
      </c>
      <c r="J2936" s="62" t="s">
        <v>182</v>
      </c>
      <c r="K2936" s="62" t="s">
        <v>182</v>
      </c>
      <c r="L2936" s="62" t="s">
        <v>43</v>
      </c>
      <c r="M2936" s="62" t="s">
        <v>44</v>
      </c>
      <c r="N2936" s="62" t="s">
        <v>180</v>
      </c>
      <c r="O2936" s="62" t="s">
        <v>42</v>
      </c>
      <c r="P2936" s="62" t="s">
        <v>1152</v>
      </c>
      <c r="Q2936" s="62" t="s">
        <v>176</v>
      </c>
      <c r="R2936" s="62" t="s">
        <v>1330</v>
      </c>
      <c r="S2936" s="61">
        <v>201401</v>
      </c>
      <c r="T2936" s="62" t="s">
        <v>47</v>
      </c>
      <c r="U2936" s="61">
        <v>0</v>
      </c>
      <c r="V2936" s="60">
        <v>-826985.66</v>
      </c>
      <c r="W2936" s="62" t="s">
        <v>1152</v>
      </c>
      <c r="X2936" s="62" t="s">
        <v>177</v>
      </c>
      <c r="Y2936" s="62" t="s">
        <v>1152</v>
      </c>
      <c r="Z2936" s="62" t="s">
        <v>48</v>
      </c>
      <c r="AA2936" s="62" t="s">
        <v>129</v>
      </c>
      <c r="AB2936" s="62" t="s">
        <v>42</v>
      </c>
      <c r="AC2936" s="62" t="s">
        <v>1708</v>
      </c>
      <c r="AD2936" s="62" t="s">
        <v>51</v>
      </c>
    </row>
    <row r="2937" spans="1:30" x14ac:dyDescent="0.25">
      <c r="A2937" s="62" t="s">
        <v>35</v>
      </c>
      <c r="B2937" s="62" t="s">
        <v>36</v>
      </c>
      <c r="C2937" s="62" t="s">
        <v>37</v>
      </c>
      <c r="D2937" s="62" t="s">
        <v>121</v>
      </c>
      <c r="E2937" s="62" t="s">
        <v>215</v>
      </c>
      <c r="F2937" s="62" t="s">
        <v>216</v>
      </c>
      <c r="G2937" s="62" t="s">
        <v>124</v>
      </c>
      <c r="H2937" s="62" t="s">
        <v>124</v>
      </c>
      <c r="I2937" s="62" t="s">
        <v>42</v>
      </c>
      <c r="J2937" s="62" t="s">
        <v>261</v>
      </c>
      <c r="K2937" s="62" t="s">
        <v>261</v>
      </c>
      <c r="L2937" s="62" t="s">
        <v>43</v>
      </c>
      <c r="M2937" s="62" t="s">
        <v>44</v>
      </c>
      <c r="N2937" s="62" t="s">
        <v>150</v>
      </c>
      <c r="O2937" s="62" t="s">
        <v>42</v>
      </c>
      <c r="P2937" s="62" t="s">
        <v>1152</v>
      </c>
      <c r="Q2937" s="62" t="s">
        <v>1332</v>
      </c>
      <c r="R2937" s="62" t="s">
        <v>1152</v>
      </c>
      <c r="S2937" s="61">
        <v>201401</v>
      </c>
      <c r="T2937" s="62" t="s">
        <v>47</v>
      </c>
      <c r="U2937" s="61">
        <v>0</v>
      </c>
      <c r="V2937" s="60">
        <v>-173766</v>
      </c>
      <c r="W2937" s="62" t="s">
        <v>1152</v>
      </c>
      <c r="X2937" s="62" t="s">
        <v>267</v>
      </c>
      <c r="Y2937" s="62" t="s">
        <v>1152</v>
      </c>
      <c r="Z2937" s="62" t="s">
        <v>48</v>
      </c>
      <c r="AA2937" s="62" t="s">
        <v>129</v>
      </c>
      <c r="AB2937" s="62" t="s">
        <v>42</v>
      </c>
      <c r="AC2937" s="62" t="s">
        <v>1708</v>
      </c>
      <c r="AD2937" s="62" t="s">
        <v>51</v>
      </c>
    </row>
    <row r="2938" spans="1:30" x14ac:dyDescent="0.25">
      <c r="A2938" s="62" t="s">
        <v>35</v>
      </c>
      <c r="B2938" s="62" t="s">
        <v>36</v>
      </c>
      <c r="C2938" s="62" t="s">
        <v>37</v>
      </c>
      <c r="D2938" s="62" t="s">
        <v>121</v>
      </c>
      <c r="E2938" s="62" t="s">
        <v>215</v>
      </c>
      <c r="F2938" s="62" t="s">
        <v>216</v>
      </c>
      <c r="G2938" s="62" t="s">
        <v>124</v>
      </c>
      <c r="H2938" s="62" t="s">
        <v>124</v>
      </c>
      <c r="I2938" s="62" t="s">
        <v>42</v>
      </c>
      <c r="J2938" s="62" t="s">
        <v>261</v>
      </c>
      <c r="K2938" s="62" t="s">
        <v>261</v>
      </c>
      <c r="L2938" s="62" t="s">
        <v>43</v>
      </c>
      <c r="M2938" s="62" t="s">
        <v>44</v>
      </c>
      <c r="N2938" s="62" t="s">
        <v>180</v>
      </c>
      <c r="O2938" s="62" t="s">
        <v>42</v>
      </c>
      <c r="P2938" s="62" t="s">
        <v>1152</v>
      </c>
      <c r="Q2938" s="62" t="s">
        <v>1333</v>
      </c>
      <c r="R2938" s="62" t="s">
        <v>1152</v>
      </c>
      <c r="S2938" s="61">
        <v>201401</v>
      </c>
      <c r="T2938" s="62" t="s">
        <v>47</v>
      </c>
      <c r="U2938" s="61">
        <v>0</v>
      </c>
      <c r="V2938" s="60">
        <v>-284320</v>
      </c>
      <c r="W2938" s="62" t="s">
        <v>1152</v>
      </c>
      <c r="X2938" s="62" t="s">
        <v>1152</v>
      </c>
      <c r="Y2938" s="62" t="s">
        <v>1152</v>
      </c>
      <c r="Z2938" s="62" t="s">
        <v>48</v>
      </c>
      <c r="AA2938" s="62" t="s">
        <v>129</v>
      </c>
      <c r="AB2938" s="62" t="s">
        <v>42</v>
      </c>
      <c r="AC2938" s="62" t="s">
        <v>1708</v>
      </c>
      <c r="AD2938" s="62" t="s">
        <v>51</v>
      </c>
    </row>
    <row r="2939" spans="1:30" x14ac:dyDescent="0.25">
      <c r="A2939" s="62" t="s">
        <v>35</v>
      </c>
      <c r="B2939" s="62" t="s">
        <v>36</v>
      </c>
      <c r="C2939" s="62" t="s">
        <v>37</v>
      </c>
      <c r="D2939" s="62" t="s">
        <v>121</v>
      </c>
      <c r="E2939" s="62" t="s">
        <v>122</v>
      </c>
      <c r="F2939" s="62" t="s">
        <v>123</v>
      </c>
      <c r="G2939" s="62" t="s">
        <v>124</v>
      </c>
      <c r="H2939" s="62" t="s">
        <v>124</v>
      </c>
      <c r="I2939" s="62" t="s">
        <v>42</v>
      </c>
      <c r="J2939" s="62" t="s">
        <v>156</v>
      </c>
      <c r="K2939" s="62" t="s">
        <v>156</v>
      </c>
      <c r="L2939" s="62" t="s">
        <v>43</v>
      </c>
      <c r="M2939" s="62" t="s">
        <v>44</v>
      </c>
      <c r="N2939" s="62" t="s">
        <v>150</v>
      </c>
      <c r="O2939" s="62" t="s">
        <v>42</v>
      </c>
      <c r="P2939" s="62" t="s">
        <v>1152</v>
      </c>
      <c r="Q2939" s="62" t="s">
        <v>816</v>
      </c>
      <c r="R2939" s="62" t="s">
        <v>1152</v>
      </c>
      <c r="S2939" s="61">
        <v>201401</v>
      </c>
      <c r="T2939" s="62" t="s">
        <v>47</v>
      </c>
      <c r="U2939" s="61">
        <v>0</v>
      </c>
      <c r="V2939" s="60">
        <v>-37000</v>
      </c>
      <c r="W2939" s="62" t="s">
        <v>1152</v>
      </c>
      <c r="X2939" s="62" t="s">
        <v>817</v>
      </c>
      <c r="Y2939" s="62" t="s">
        <v>1152</v>
      </c>
      <c r="Z2939" s="62" t="s">
        <v>48</v>
      </c>
      <c r="AA2939" s="62" t="s">
        <v>186</v>
      </c>
      <c r="AB2939" s="62" t="s">
        <v>42</v>
      </c>
      <c r="AC2939" s="62" t="s">
        <v>1709</v>
      </c>
      <c r="AD2939" s="62" t="s">
        <v>51</v>
      </c>
    </row>
    <row r="2940" spans="1:30" x14ac:dyDescent="0.25">
      <c r="A2940" s="62" t="s">
        <v>35</v>
      </c>
      <c r="B2940" s="62" t="s">
        <v>36</v>
      </c>
      <c r="C2940" s="62" t="s">
        <v>37</v>
      </c>
      <c r="D2940" s="62" t="s">
        <v>121</v>
      </c>
      <c r="E2940" s="62" t="s">
        <v>215</v>
      </c>
      <c r="F2940" s="62" t="s">
        <v>216</v>
      </c>
      <c r="G2940" s="62" t="s">
        <v>124</v>
      </c>
      <c r="H2940" s="62" t="s">
        <v>124</v>
      </c>
      <c r="I2940" s="62" t="s">
        <v>42</v>
      </c>
      <c r="J2940" s="62" t="s">
        <v>217</v>
      </c>
      <c r="K2940" s="62" t="s">
        <v>217</v>
      </c>
      <c r="L2940" s="62" t="s">
        <v>43</v>
      </c>
      <c r="M2940" s="62" t="s">
        <v>44</v>
      </c>
      <c r="N2940" s="62" t="s">
        <v>150</v>
      </c>
      <c r="O2940" s="62" t="s">
        <v>42</v>
      </c>
      <c r="P2940" s="62" t="s">
        <v>392</v>
      </c>
      <c r="Q2940" s="62" t="s">
        <v>393</v>
      </c>
      <c r="R2940" s="62" t="s">
        <v>2185</v>
      </c>
      <c r="S2940" s="61">
        <v>201401</v>
      </c>
      <c r="T2940" s="62" t="s">
        <v>52</v>
      </c>
      <c r="U2940" s="61">
        <v>222.9</v>
      </c>
      <c r="V2940" s="60">
        <v>222.9</v>
      </c>
      <c r="W2940" s="62" t="s">
        <v>340</v>
      </c>
      <c r="X2940" s="62" t="s">
        <v>384</v>
      </c>
      <c r="Y2940" s="62" t="s">
        <v>1152</v>
      </c>
      <c r="Z2940" s="62" t="s">
        <v>48</v>
      </c>
      <c r="AA2940" s="62" t="s">
        <v>315</v>
      </c>
      <c r="AB2940" s="62" t="s">
        <v>42</v>
      </c>
      <c r="AC2940" s="62" t="s">
        <v>2186</v>
      </c>
      <c r="AD2940" s="62" t="s">
        <v>146</v>
      </c>
    </row>
    <row r="2941" spans="1:30" x14ac:dyDescent="0.25">
      <c r="A2941" s="62" t="s">
        <v>35</v>
      </c>
      <c r="B2941" s="62" t="s">
        <v>36</v>
      </c>
      <c r="C2941" s="62" t="s">
        <v>37</v>
      </c>
      <c r="D2941" s="62" t="s">
        <v>121</v>
      </c>
      <c r="E2941" s="62" t="s">
        <v>215</v>
      </c>
      <c r="F2941" s="62" t="s">
        <v>216</v>
      </c>
      <c r="G2941" s="62" t="s">
        <v>124</v>
      </c>
      <c r="H2941" s="62" t="s">
        <v>124</v>
      </c>
      <c r="I2941" s="62" t="s">
        <v>42</v>
      </c>
      <c r="J2941" s="62" t="s">
        <v>217</v>
      </c>
      <c r="K2941" s="62" t="s">
        <v>217</v>
      </c>
      <c r="L2941" s="62" t="s">
        <v>43</v>
      </c>
      <c r="M2941" s="62" t="s">
        <v>44</v>
      </c>
      <c r="N2941" s="62" t="s">
        <v>150</v>
      </c>
      <c r="O2941" s="62" t="s">
        <v>42</v>
      </c>
      <c r="P2941" s="62" t="s">
        <v>392</v>
      </c>
      <c r="Q2941" s="62" t="s">
        <v>393</v>
      </c>
      <c r="R2941" s="62" t="s">
        <v>2187</v>
      </c>
      <c r="S2941" s="61">
        <v>201401</v>
      </c>
      <c r="T2941" s="62" t="s">
        <v>52</v>
      </c>
      <c r="U2941" s="61">
        <v>222.9</v>
      </c>
      <c r="V2941" s="60">
        <v>222.9</v>
      </c>
      <c r="W2941" s="62" t="s">
        <v>340</v>
      </c>
      <c r="X2941" s="62" t="s">
        <v>384</v>
      </c>
      <c r="Y2941" s="62" t="s">
        <v>1152</v>
      </c>
      <c r="Z2941" s="62" t="s">
        <v>48</v>
      </c>
      <c r="AA2941" s="62" t="s">
        <v>315</v>
      </c>
      <c r="AB2941" s="62" t="s">
        <v>42</v>
      </c>
      <c r="AC2941" s="62" t="s">
        <v>2186</v>
      </c>
      <c r="AD2941" s="62" t="s">
        <v>146</v>
      </c>
    </row>
    <row r="2942" spans="1:30" x14ac:dyDescent="0.25">
      <c r="A2942" s="62" t="s">
        <v>35</v>
      </c>
      <c r="B2942" s="62" t="s">
        <v>36</v>
      </c>
      <c r="C2942" s="62" t="s">
        <v>37</v>
      </c>
      <c r="D2942" s="62" t="s">
        <v>121</v>
      </c>
      <c r="E2942" s="62" t="s">
        <v>215</v>
      </c>
      <c r="F2942" s="62" t="s">
        <v>216</v>
      </c>
      <c r="G2942" s="62" t="s">
        <v>124</v>
      </c>
      <c r="H2942" s="62" t="s">
        <v>124</v>
      </c>
      <c r="I2942" s="62" t="s">
        <v>42</v>
      </c>
      <c r="J2942" s="62" t="s">
        <v>261</v>
      </c>
      <c r="K2942" s="62" t="s">
        <v>261</v>
      </c>
      <c r="L2942" s="62" t="s">
        <v>43</v>
      </c>
      <c r="M2942" s="62" t="s">
        <v>44</v>
      </c>
      <c r="N2942" s="62" t="s">
        <v>150</v>
      </c>
      <c r="O2942" s="62" t="s">
        <v>42</v>
      </c>
      <c r="P2942" s="62" t="s">
        <v>392</v>
      </c>
      <c r="Q2942" s="62" t="s">
        <v>393</v>
      </c>
      <c r="R2942" s="62" t="s">
        <v>2185</v>
      </c>
      <c r="S2942" s="61">
        <v>201401</v>
      </c>
      <c r="T2942" s="62" t="s">
        <v>52</v>
      </c>
      <c r="U2942" s="61">
        <v>208.04</v>
      </c>
      <c r="V2942" s="60">
        <v>208.04</v>
      </c>
      <c r="W2942" s="62" t="s">
        <v>340</v>
      </c>
      <c r="X2942" s="62" t="s">
        <v>384</v>
      </c>
      <c r="Y2942" s="62" t="s">
        <v>1152</v>
      </c>
      <c r="Z2942" s="62" t="s">
        <v>48</v>
      </c>
      <c r="AA2942" s="62" t="s">
        <v>315</v>
      </c>
      <c r="AB2942" s="62" t="s">
        <v>42</v>
      </c>
      <c r="AC2942" s="62" t="s">
        <v>2186</v>
      </c>
      <c r="AD2942" s="62" t="s">
        <v>146</v>
      </c>
    </row>
    <row r="2943" spans="1:30" x14ac:dyDescent="0.25">
      <c r="A2943" s="62" t="s">
        <v>35</v>
      </c>
      <c r="B2943" s="62" t="s">
        <v>36</v>
      </c>
      <c r="C2943" s="62" t="s">
        <v>37</v>
      </c>
      <c r="D2943" s="62" t="s">
        <v>121</v>
      </c>
      <c r="E2943" s="62" t="s">
        <v>215</v>
      </c>
      <c r="F2943" s="62" t="s">
        <v>216</v>
      </c>
      <c r="G2943" s="62" t="s">
        <v>124</v>
      </c>
      <c r="H2943" s="62" t="s">
        <v>124</v>
      </c>
      <c r="I2943" s="62" t="s">
        <v>42</v>
      </c>
      <c r="J2943" s="62" t="s">
        <v>261</v>
      </c>
      <c r="K2943" s="62" t="s">
        <v>261</v>
      </c>
      <c r="L2943" s="62" t="s">
        <v>43</v>
      </c>
      <c r="M2943" s="62" t="s">
        <v>44</v>
      </c>
      <c r="N2943" s="62" t="s">
        <v>150</v>
      </c>
      <c r="O2943" s="62" t="s">
        <v>42</v>
      </c>
      <c r="P2943" s="62" t="s">
        <v>392</v>
      </c>
      <c r="Q2943" s="62" t="s">
        <v>393</v>
      </c>
      <c r="R2943" s="62" t="s">
        <v>2187</v>
      </c>
      <c r="S2943" s="61">
        <v>201401</v>
      </c>
      <c r="T2943" s="62" t="s">
        <v>52</v>
      </c>
      <c r="U2943" s="61">
        <v>208.04</v>
      </c>
      <c r="V2943" s="60">
        <v>208.04</v>
      </c>
      <c r="W2943" s="62" t="s">
        <v>340</v>
      </c>
      <c r="X2943" s="62" t="s">
        <v>384</v>
      </c>
      <c r="Y2943" s="62" t="s">
        <v>1152</v>
      </c>
      <c r="Z2943" s="62" t="s">
        <v>48</v>
      </c>
      <c r="AA2943" s="62" t="s">
        <v>315</v>
      </c>
      <c r="AB2943" s="62" t="s">
        <v>42</v>
      </c>
      <c r="AC2943" s="62" t="s">
        <v>2186</v>
      </c>
      <c r="AD2943" s="62" t="s">
        <v>146</v>
      </c>
    </row>
    <row r="2944" spans="1:30" x14ac:dyDescent="0.25">
      <c r="A2944" s="62" t="s">
        <v>35</v>
      </c>
      <c r="B2944" s="62" t="s">
        <v>36</v>
      </c>
      <c r="C2944" s="62" t="s">
        <v>37</v>
      </c>
      <c r="D2944" s="62" t="s">
        <v>121</v>
      </c>
      <c r="E2944" s="62" t="s">
        <v>215</v>
      </c>
      <c r="F2944" s="62" t="s">
        <v>216</v>
      </c>
      <c r="G2944" s="62" t="s">
        <v>124</v>
      </c>
      <c r="H2944" s="62" t="s">
        <v>124</v>
      </c>
      <c r="I2944" s="62" t="s">
        <v>42</v>
      </c>
      <c r="J2944" s="62" t="s">
        <v>257</v>
      </c>
      <c r="K2944" s="62" t="s">
        <v>257</v>
      </c>
      <c r="L2944" s="62" t="s">
        <v>43</v>
      </c>
      <c r="M2944" s="62" t="s">
        <v>44</v>
      </c>
      <c r="N2944" s="62" t="s">
        <v>150</v>
      </c>
      <c r="O2944" s="62" t="s">
        <v>42</v>
      </c>
      <c r="P2944" s="62" t="s">
        <v>424</v>
      </c>
      <c r="Q2944" s="62" t="s">
        <v>441</v>
      </c>
      <c r="R2944" s="62" t="s">
        <v>2188</v>
      </c>
      <c r="S2944" s="61">
        <v>201401</v>
      </c>
      <c r="T2944" s="62" t="s">
        <v>52</v>
      </c>
      <c r="U2944" s="67">
        <v>8334</v>
      </c>
      <c r="V2944" s="60">
        <v>8334</v>
      </c>
      <c r="W2944" s="62" t="s">
        <v>340</v>
      </c>
      <c r="X2944" s="62" t="s">
        <v>440</v>
      </c>
      <c r="Y2944" s="62" t="s">
        <v>1152</v>
      </c>
      <c r="Z2944" s="62" t="s">
        <v>48</v>
      </c>
      <c r="AA2944" s="62" t="s">
        <v>315</v>
      </c>
      <c r="AB2944" s="62" t="s">
        <v>42</v>
      </c>
      <c r="AC2944" s="62" t="s">
        <v>2186</v>
      </c>
      <c r="AD2944" s="62" t="s">
        <v>146</v>
      </c>
    </row>
    <row r="2945" spans="1:30" x14ac:dyDescent="0.25">
      <c r="A2945" s="62" t="s">
        <v>35</v>
      </c>
      <c r="B2945" s="62" t="s">
        <v>36</v>
      </c>
      <c r="C2945" s="62" t="s">
        <v>37</v>
      </c>
      <c r="D2945" s="62" t="s">
        <v>121</v>
      </c>
      <c r="E2945" s="62" t="s">
        <v>215</v>
      </c>
      <c r="F2945" s="62" t="s">
        <v>216</v>
      </c>
      <c r="G2945" s="62" t="s">
        <v>124</v>
      </c>
      <c r="H2945" s="62" t="s">
        <v>124</v>
      </c>
      <c r="I2945" s="62" t="s">
        <v>42</v>
      </c>
      <c r="J2945" s="62" t="s">
        <v>257</v>
      </c>
      <c r="K2945" s="62" t="s">
        <v>257</v>
      </c>
      <c r="L2945" s="62" t="s">
        <v>43</v>
      </c>
      <c r="M2945" s="62" t="s">
        <v>44</v>
      </c>
      <c r="N2945" s="62" t="s">
        <v>150</v>
      </c>
      <c r="O2945" s="62" t="s">
        <v>42</v>
      </c>
      <c r="P2945" s="62" t="s">
        <v>424</v>
      </c>
      <c r="Q2945" s="62" t="s">
        <v>441</v>
      </c>
      <c r="R2945" s="62" t="s">
        <v>2189</v>
      </c>
      <c r="S2945" s="61">
        <v>201401</v>
      </c>
      <c r="T2945" s="62" t="s">
        <v>52</v>
      </c>
      <c r="U2945" s="67">
        <v>8334</v>
      </c>
      <c r="V2945" s="60">
        <v>8334</v>
      </c>
      <c r="W2945" s="62" t="s">
        <v>340</v>
      </c>
      <c r="X2945" s="62" t="s">
        <v>440</v>
      </c>
      <c r="Y2945" s="62" t="s">
        <v>1152</v>
      </c>
      <c r="Z2945" s="62" t="s">
        <v>48</v>
      </c>
      <c r="AA2945" s="62" t="s">
        <v>315</v>
      </c>
      <c r="AB2945" s="62" t="s">
        <v>42</v>
      </c>
      <c r="AC2945" s="62" t="s">
        <v>2186</v>
      </c>
      <c r="AD2945" s="62" t="s">
        <v>146</v>
      </c>
    </row>
    <row r="2946" spans="1:30" x14ac:dyDescent="0.25">
      <c r="A2946" s="62" t="s">
        <v>35</v>
      </c>
      <c r="B2946" s="62" t="s">
        <v>36</v>
      </c>
      <c r="C2946" s="62" t="s">
        <v>37</v>
      </c>
      <c r="D2946" s="62" t="s">
        <v>121</v>
      </c>
      <c r="E2946" s="62" t="s">
        <v>215</v>
      </c>
      <c r="F2946" s="62" t="s">
        <v>216</v>
      </c>
      <c r="G2946" s="62" t="s">
        <v>124</v>
      </c>
      <c r="H2946" s="62" t="s">
        <v>124</v>
      </c>
      <c r="I2946" s="62" t="s">
        <v>42</v>
      </c>
      <c r="J2946" s="62" t="s">
        <v>257</v>
      </c>
      <c r="K2946" s="62" t="s">
        <v>257</v>
      </c>
      <c r="L2946" s="62" t="s">
        <v>43</v>
      </c>
      <c r="M2946" s="62" t="s">
        <v>44</v>
      </c>
      <c r="N2946" s="62" t="s">
        <v>150</v>
      </c>
      <c r="O2946" s="62" t="s">
        <v>42</v>
      </c>
      <c r="P2946" s="62" t="s">
        <v>392</v>
      </c>
      <c r="Q2946" s="62" t="s">
        <v>393</v>
      </c>
      <c r="R2946" s="62" t="s">
        <v>2187</v>
      </c>
      <c r="S2946" s="61">
        <v>201401</v>
      </c>
      <c r="T2946" s="62" t="s">
        <v>52</v>
      </c>
      <c r="U2946" s="61">
        <v>208.04</v>
      </c>
      <c r="V2946" s="60">
        <v>208.04</v>
      </c>
      <c r="W2946" s="62" t="s">
        <v>340</v>
      </c>
      <c r="X2946" s="62" t="s">
        <v>384</v>
      </c>
      <c r="Y2946" s="62" t="s">
        <v>1152</v>
      </c>
      <c r="Z2946" s="62" t="s">
        <v>48</v>
      </c>
      <c r="AA2946" s="62" t="s">
        <v>315</v>
      </c>
      <c r="AB2946" s="62" t="s">
        <v>42</v>
      </c>
      <c r="AC2946" s="62" t="s">
        <v>2186</v>
      </c>
      <c r="AD2946" s="62" t="s">
        <v>146</v>
      </c>
    </row>
    <row r="2947" spans="1:30" x14ac:dyDescent="0.25">
      <c r="A2947" s="62" t="s">
        <v>35</v>
      </c>
      <c r="B2947" s="62" t="s">
        <v>36</v>
      </c>
      <c r="C2947" s="62" t="s">
        <v>37</v>
      </c>
      <c r="D2947" s="62" t="s">
        <v>121</v>
      </c>
      <c r="E2947" s="62" t="s">
        <v>215</v>
      </c>
      <c r="F2947" s="62" t="s">
        <v>216</v>
      </c>
      <c r="G2947" s="62" t="s">
        <v>124</v>
      </c>
      <c r="H2947" s="62" t="s">
        <v>124</v>
      </c>
      <c r="I2947" s="62" t="s">
        <v>42</v>
      </c>
      <c r="J2947" s="62" t="s">
        <v>257</v>
      </c>
      <c r="K2947" s="62" t="s">
        <v>257</v>
      </c>
      <c r="L2947" s="62" t="s">
        <v>43</v>
      </c>
      <c r="M2947" s="62" t="s">
        <v>44</v>
      </c>
      <c r="N2947" s="62" t="s">
        <v>150</v>
      </c>
      <c r="O2947" s="62" t="s">
        <v>42</v>
      </c>
      <c r="P2947" s="62" t="s">
        <v>392</v>
      </c>
      <c r="Q2947" s="62" t="s">
        <v>393</v>
      </c>
      <c r="R2947" s="62" t="s">
        <v>2185</v>
      </c>
      <c r="S2947" s="61">
        <v>201401</v>
      </c>
      <c r="T2947" s="62" t="s">
        <v>52</v>
      </c>
      <c r="U2947" s="61">
        <v>208.04</v>
      </c>
      <c r="V2947" s="60">
        <v>208.04</v>
      </c>
      <c r="W2947" s="62" t="s">
        <v>340</v>
      </c>
      <c r="X2947" s="62" t="s">
        <v>384</v>
      </c>
      <c r="Y2947" s="62" t="s">
        <v>1152</v>
      </c>
      <c r="Z2947" s="62" t="s">
        <v>48</v>
      </c>
      <c r="AA2947" s="62" t="s">
        <v>315</v>
      </c>
      <c r="AB2947" s="62" t="s">
        <v>42</v>
      </c>
      <c r="AC2947" s="62" t="s">
        <v>2186</v>
      </c>
      <c r="AD2947" s="62" t="s">
        <v>146</v>
      </c>
    </row>
    <row r="2948" spans="1:30" x14ac:dyDescent="0.25">
      <c r="A2948" s="62" t="s">
        <v>35</v>
      </c>
      <c r="B2948" s="62" t="s">
        <v>36</v>
      </c>
      <c r="C2948" s="62" t="s">
        <v>37</v>
      </c>
      <c r="D2948" s="62" t="s">
        <v>121</v>
      </c>
      <c r="E2948" s="62" t="s">
        <v>215</v>
      </c>
      <c r="F2948" s="62" t="s">
        <v>216</v>
      </c>
      <c r="G2948" s="62" t="s">
        <v>124</v>
      </c>
      <c r="H2948" s="62" t="s">
        <v>124</v>
      </c>
      <c r="I2948" s="62" t="s">
        <v>42</v>
      </c>
      <c r="J2948" s="62" t="s">
        <v>437</v>
      </c>
      <c r="K2948" s="62" t="s">
        <v>437</v>
      </c>
      <c r="L2948" s="62" t="s">
        <v>43</v>
      </c>
      <c r="M2948" s="62" t="s">
        <v>44</v>
      </c>
      <c r="N2948" s="62" t="s">
        <v>150</v>
      </c>
      <c r="O2948" s="62" t="s">
        <v>42</v>
      </c>
      <c r="P2948" s="62" t="s">
        <v>392</v>
      </c>
      <c r="Q2948" s="62" t="s">
        <v>393</v>
      </c>
      <c r="R2948" s="62" t="s">
        <v>2185</v>
      </c>
      <c r="S2948" s="61">
        <v>201401</v>
      </c>
      <c r="T2948" s="62" t="s">
        <v>52</v>
      </c>
      <c r="U2948" s="61">
        <v>208.04</v>
      </c>
      <c r="V2948" s="60">
        <v>208.04</v>
      </c>
      <c r="W2948" s="62" t="s">
        <v>340</v>
      </c>
      <c r="X2948" s="62" t="s">
        <v>384</v>
      </c>
      <c r="Y2948" s="62" t="s">
        <v>1152</v>
      </c>
      <c r="Z2948" s="62" t="s">
        <v>48</v>
      </c>
      <c r="AA2948" s="62" t="s">
        <v>315</v>
      </c>
      <c r="AB2948" s="62" t="s">
        <v>42</v>
      </c>
      <c r="AC2948" s="62" t="s">
        <v>2186</v>
      </c>
      <c r="AD2948" s="62" t="s">
        <v>146</v>
      </c>
    </row>
    <row r="2949" spans="1:30" x14ac:dyDescent="0.25">
      <c r="A2949" s="62" t="s">
        <v>35</v>
      </c>
      <c r="B2949" s="62" t="s">
        <v>36</v>
      </c>
      <c r="C2949" s="62" t="s">
        <v>37</v>
      </c>
      <c r="D2949" s="62" t="s">
        <v>121</v>
      </c>
      <c r="E2949" s="62" t="s">
        <v>215</v>
      </c>
      <c r="F2949" s="62" t="s">
        <v>216</v>
      </c>
      <c r="G2949" s="62" t="s">
        <v>124</v>
      </c>
      <c r="H2949" s="62" t="s">
        <v>124</v>
      </c>
      <c r="I2949" s="62" t="s">
        <v>42</v>
      </c>
      <c r="J2949" s="62" t="s">
        <v>437</v>
      </c>
      <c r="K2949" s="62" t="s">
        <v>437</v>
      </c>
      <c r="L2949" s="62" t="s">
        <v>43</v>
      </c>
      <c r="M2949" s="62" t="s">
        <v>44</v>
      </c>
      <c r="N2949" s="62" t="s">
        <v>150</v>
      </c>
      <c r="O2949" s="62" t="s">
        <v>42</v>
      </c>
      <c r="P2949" s="62" t="s">
        <v>392</v>
      </c>
      <c r="Q2949" s="62" t="s">
        <v>393</v>
      </c>
      <c r="R2949" s="62" t="s">
        <v>2187</v>
      </c>
      <c r="S2949" s="61">
        <v>201401</v>
      </c>
      <c r="T2949" s="62" t="s">
        <v>52</v>
      </c>
      <c r="U2949" s="61">
        <v>208.04</v>
      </c>
      <c r="V2949" s="60">
        <v>208.04</v>
      </c>
      <c r="W2949" s="62" t="s">
        <v>340</v>
      </c>
      <c r="X2949" s="62" t="s">
        <v>384</v>
      </c>
      <c r="Y2949" s="62" t="s">
        <v>1152</v>
      </c>
      <c r="Z2949" s="62" t="s">
        <v>48</v>
      </c>
      <c r="AA2949" s="62" t="s">
        <v>315</v>
      </c>
      <c r="AB2949" s="62" t="s">
        <v>42</v>
      </c>
      <c r="AC2949" s="62" t="s">
        <v>2186</v>
      </c>
      <c r="AD2949" s="62" t="s">
        <v>146</v>
      </c>
    </row>
    <row r="2950" spans="1:30" x14ac:dyDescent="0.25">
      <c r="A2950" s="62" t="s">
        <v>35</v>
      </c>
      <c r="B2950" s="62" t="s">
        <v>36</v>
      </c>
      <c r="C2950" s="62" t="s">
        <v>37</v>
      </c>
      <c r="D2950" s="62" t="s">
        <v>121</v>
      </c>
      <c r="E2950" s="62" t="s">
        <v>215</v>
      </c>
      <c r="F2950" s="62" t="s">
        <v>216</v>
      </c>
      <c r="G2950" s="62" t="s">
        <v>124</v>
      </c>
      <c r="H2950" s="62" t="s">
        <v>124</v>
      </c>
      <c r="I2950" s="62" t="s">
        <v>42</v>
      </c>
      <c r="J2950" s="62" t="s">
        <v>250</v>
      </c>
      <c r="K2950" s="62" t="s">
        <v>250</v>
      </c>
      <c r="L2950" s="62" t="s">
        <v>43</v>
      </c>
      <c r="M2950" s="62" t="s">
        <v>44</v>
      </c>
      <c r="N2950" s="62" t="s">
        <v>150</v>
      </c>
      <c r="O2950" s="62" t="s">
        <v>42</v>
      </c>
      <c r="P2950" s="62" t="s">
        <v>392</v>
      </c>
      <c r="Q2950" s="62" t="s">
        <v>393</v>
      </c>
      <c r="R2950" s="62" t="s">
        <v>2187</v>
      </c>
      <c r="S2950" s="61">
        <v>201401</v>
      </c>
      <c r="T2950" s="62" t="s">
        <v>52</v>
      </c>
      <c r="U2950" s="61">
        <v>208.04</v>
      </c>
      <c r="V2950" s="60">
        <v>208.04</v>
      </c>
      <c r="W2950" s="62" t="s">
        <v>340</v>
      </c>
      <c r="X2950" s="62" t="s">
        <v>384</v>
      </c>
      <c r="Y2950" s="62" t="s">
        <v>1152</v>
      </c>
      <c r="Z2950" s="62" t="s">
        <v>48</v>
      </c>
      <c r="AA2950" s="62" t="s">
        <v>315</v>
      </c>
      <c r="AB2950" s="62" t="s">
        <v>42</v>
      </c>
      <c r="AC2950" s="62" t="s">
        <v>2186</v>
      </c>
      <c r="AD2950" s="62" t="s">
        <v>146</v>
      </c>
    </row>
    <row r="2951" spans="1:30" x14ac:dyDescent="0.25">
      <c r="A2951" s="62" t="s">
        <v>35</v>
      </c>
      <c r="B2951" s="62" t="s">
        <v>36</v>
      </c>
      <c r="C2951" s="62" t="s">
        <v>37</v>
      </c>
      <c r="D2951" s="62" t="s">
        <v>121</v>
      </c>
      <c r="E2951" s="62" t="s">
        <v>215</v>
      </c>
      <c r="F2951" s="62" t="s">
        <v>216</v>
      </c>
      <c r="G2951" s="62" t="s">
        <v>124</v>
      </c>
      <c r="H2951" s="62" t="s">
        <v>124</v>
      </c>
      <c r="I2951" s="62" t="s">
        <v>42</v>
      </c>
      <c r="J2951" s="62" t="s">
        <v>250</v>
      </c>
      <c r="K2951" s="62" t="s">
        <v>250</v>
      </c>
      <c r="L2951" s="62" t="s">
        <v>43</v>
      </c>
      <c r="M2951" s="62" t="s">
        <v>44</v>
      </c>
      <c r="N2951" s="62" t="s">
        <v>150</v>
      </c>
      <c r="O2951" s="62" t="s">
        <v>42</v>
      </c>
      <c r="P2951" s="62" t="s">
        <v>392</v>
      </c>
      <c r="Q2951" s="62" t="s">
        <v>393</v>
      </c>
      <c r="R2951" s="62" t="s">
        <v>2185</v>
      </c>
      <c r="S2951" s="61">
        <v>201401</v>
      </c>
      <c r="T2951" s="62" t="s">
        <v>52</v>
      </c>
      <c r="U2951" s="61">
        <v>208.04</v>
      </c>
      <c r="V2951" s="60">
        <v>208.04</v>
      </c>
      <c r="W2951" s="62" t="s">
        <v>340</v>
      </c>
      <c r="X2951" s="62" t="s">
        <v>384</v>
      </c>
      <c r="Y2951" s="62" t="s">
        <v>1152</v>
      </c>
      <c r="Z2951" s="62" t="s">
        <v>48</v>
      </c>
      <c r="AA2951" s="62" t="s">
        <v>315</v>
      </c>
      <c r="AB2951" s="62" t="s">
        <v>42</v>
      </c>
      <c r="AC2951" s="62" t="s">
        <v>2186</v>
      </c>
      <c r="AD2951" s="62" t="s">
        <v>146</v>
      </c>
    </row>
    <row r="2952" spans="1:30" x14ac:dyDescent="0.25">
      <c r="A2952" s="62" t="s">
        <v>35</v>
      </c>
      <c r="B2952" s="62" t="s">
        <v>36</v>
      </c>
      <c r="C2952" s="62" t="s">
        <v>37</v>
      </c>
      <c r="D2952" s="62" t="s">
        <v>121</v>
      </c>
      <c r="E2952" s="62" t="s">
        <v>215</v>
      </c>
      <c r="F2952" s="62" t="s">
        <v>216</v>
      </c>
      <c r="G2952" s="62" t="s">
        <v>124</v>
      </c>
      <c r="H2952" s="62" t="s">
        <v>124</v>
      </c>
      <c r="I2952" s="62" t="s">
        <v>42</v>
      </c>
      <c r="J2952" s="62" t="s">
        <v>237</v>
      </c>
      <c r="K2952" s="62" t="s">
        <v>237</v>
      </c>
      <c r="L2952" s="62" t="s">
        <v>43</v>
      </c>
      <c r="M2952" s="62" t="s">
        <v>44</v>
      </c>
      <c r="N2952" s="62" t="s">
        <v>150</v>
      </c>
      <c r="O2952" s="62" t="s">
        <v>42</v>
      </c>
      <c r="P2952" s="62" t="s">
        <v>392</v>
      </c>
      <c r="Q2952" s="62" t="s">
        <v>393</v>
      </c>
      <c r="R2952" s="62" t="s">
        <v>2185</v>
      </c>
      <c r="S2952" s="61">
        <v>201401</v>
      </c>
      <c r="T2952" s="62" t="s">
        <v>52</v>
      </c>
      <c r="U2952" s="61">
        <v>222.9</v>
      </c>
      <c r="V2952" s="60">
        <v>222.9</v>
      </c>
      <c r="W2952" s="62" t="s">
        <v>340</v>
      </c>
      <c r="X2952" s="62" t="s">
        <v>384</v>
      </c>
      <c r="Y2952" s="62" t="s">
        <v>1152</v>
      </c>
      <c r="Z2952" s="62" t="s">
        <v>48</v>
      </c>
      <c r="AA2952" s="62" t="s">
        <v>315</v>
      </c>
      <c r="AB2952" s="62" t="s">
        <v>42</v>
      </c>
      <c r="AC2952" s="62" t="s">
        <v>2186</v>
      </c>
      <c r="AD2952" s="62" t="s">
        <v>146</v>
      </c>
    </row>
    <row r="2953" spans="1:30" x14ac:dyDescent="0.25">
      <c r="A2953" s="62" t="s">
        <v>35</v>
      </c>
      <c r="B2953" s="62" t="s">
        <v>36</v>
      </c>
      <c r="C2953" s="62" t="s">
        <v>37</v>
      </c>
      <c r="D2953" s="62" t="s">
        <v>121</v>
      </c>
      <c r="E2953" s="62" t="s">
        <v>215</v>
      </c>
      <c r="F2953" s="62" t="s">
        <v>216</v>
      </c>
      <c r="G2953" s="62" t="s">
        <v>124</v>
      </c>
      <c r="H2953" s="62" t="s">
        <v>124</v>
      </c>
      <c r="I2953" s="62" t="s">
        <v>42</v>
      </c>
      <c r="J2953" s="62" t="s">
        <v>237</v>
      </c>
      <c r="K2953" s="62" t="s">
        <v>237</v>
      </c>
      <c r="L2953" s="62" t="s">
        <v>43</v>
      </c>
      <c r="M2953" s="62" t="s">
        <v>44</v>
      </c>
      <c r="N2953" s="62" t="s">
        <v>150</v>
      </c>
      <c r="O2953" s="62" t="s">
        <v>42</v>
      </c>
      <c r="P2953" s="62" t="s">
        <v>424</v>
      </c>
      <c r="Q2953" s="62" t="s">
        <v>425</v>
      </c>
      <c r="R2953" s="62" t="s">
        <v>2190</v>
      </c>
      <c r="S2953" s="61">
        <v>201401</v>
      </c>
      <c r="T2953" s="62" t="s">
        <v>52</v>
      </c>
      <c r="U2953" s="67">
        <v>27000</v>
      </c>
      <c r="V2953" s="60">
        <v>27000</v>
      </c>
      <c r="W2953" s="62" t="s">
        <v>340</v>
      </c>
      <c r="X2953" s="62" t="s">
        <v>422</v>
      </c>
      <c r="Y2953" s="62" t="s">
        <v>1152</v>
      </c>
      <c r="Z2953" s="62" t="s">
        <v>48</v>
      </c>
      <c r="AA2953" s="62" t="s">
        <v>315</v>
      </c>
      <c r="AB2953" s="62" t="s">
        <v>42</v>
      </c>
      <c r="AC2953" s="62" t="s">
        <v>2186</v>
      </c>
      <c r="AD2953" s="62" t="s">
        <v>146</v>
      </c>
    </row>
    <row r="2954" spans="1:30" x14ac:dyDescent="0.25">
      <c r="A2954" s="62" t="s">
        <v>35</v>
      </c>
      <c r="B2954" s="62" t="s">
        <v>36</v>
      </c>
      <c r="C2954" s="62" t="s">
        <v>37</v>
      </c>
      <c r="D2954" s="62" t="s">
        <v>121</v>
      </c>
      <c r="E2954" s="62" t="s">
        <v>215</v>
      </c>
      <c r="F2954" s="62" t="s">
        <v>216</v>
      </c>
      <c r="G2954" s="62" t="s">
        <v>124</v>
      </c>
      <c r="H2954" s="62" t="s">
        <v>124</v>
      </c>
      <c r="I2954" s="62" t="s">
        <v>42</v>
      </c>
      <c r="J2954" s="62" t="s">
        <v>237</v>
      </c>
      <c r="K2954" s="62" t="s">
        <v>237</v>
      </c>
      <c r="L2954" s="62" t="s">
        <v>43</v>
      </c>
      <c r="M2954" s="62" t="s">
        <v>44</v>
      </c>
      <c r="N2954" s="62" t="s">
        <v>150</v>
      </c>
      <c r="O2954" s="62" t="s">
        <v>42</v>
      </c>
      <c r="P2954" s="62" t="s">
        <v>392</v>
      </c>
      <c r="Q2954" s="62" t="s">
        <v>393</v>
      </c>
      <c r="R2954" s="62" t="s">
        <v>2187</v>
      </c>
      <c r="S2954" s="61">
        <v>201401</v>
      </c>
      <c r="T2954" s="62" t="s">
        <v>52</v>
      </c>
      <c r="U2954" s="61">
        <v>222.9</v>
      </c>
      <c r="V2954" s="60">
        <v>222.9</v>
      </c>
      <c r="W2954" s="62" t="s">
        <v>340</v>
      </c>
      <c r="X2954" s="62" t="s">
        <v>384</v>
      </c>
      <c r="Y2954" s="62" t="s">
        <v>1152</v>
      </c>
      <c r="Z2954" s="62" t="s">
        <v>48</v>
      </c>
      <c r="AA2954" s="62" t="s">
        <v>315</v>
      </c>
      <c r="AB2954" s="62" t="s">
        <v>42</v>
      </c>
      <c r="AC2954" s="62" t="s">
        <v>2186</v>
      </c>
      <c r="AD2954" s="62" t="s">
        <v>146</v>
      </c>
    </row>
    <row r="2955" spans="1:30" x14ac:dyDescent="0.25">
      <c r="A2955" s="62" t="s">
        <v>35</v>
      </c>
      <c r="B2955" s="62" t="s">
        <v>36</v>
      </c>
      <c r="C2955" s="62" t="s">
        <v>37</v>
      </c>
      <c r="D2955" s="62" t="s">
        <v>121</v>
      </c>
      <c r="E2955" s="62" t="s">
        <v>215</v>
      </c>
      <c r="F2955" s="62" t="s">
        <v>216</v>
      </c>
      <c r="G2955" s="62" t="s">
        <v>124</v>
      </c>
      <c r="H2955" s="62" t="s">
        <v>124</v>
      </c>
      <c r="I2955" s="62" t="s">
        <v>42</v>
      </c>
      <c r="J2955" s="62" t="s">
        <v>231</v>
      </c>
      <c r="K2955" s="62" t="s">
        <v>231</v>
      </c>
      <c r="L2955" s="62" t="s">
        <v>43</v>
      </c>
      <c r="M2955" s="62" t="s">
        <v>44</v>
      </c>
      <c r="N2955" s="62" t="s">
        <v>150</v>
      </c>
      <c r="O2955" s="62" t="s">
        <v>42</v>
      </c>
      <c r="P2955" s="62" t="s">
        <v>392</v>
      </c>
      <c r="Q2955" s="62" t="s">
        <v>393</v>
      </c>
      <c r="R2955" s="62" t="s">
        <v>2187</v>
      </c>
      <c r="S2955" s="61">
        <v>201401</v>
      </c>
      <c r="T2955" s="62" t="s">
        <v>52</v>
      </c>
      <c r="U2955" s="61">
        <v>208.04</v>
      </c>
      <c r="V2955" s="60">
        <v>208.04</v>
      </c>
      <c r="W2955" s="62" t="s">
        <v>340</v>
      </c>
      <c r="X2955" s="62" t="s">
        <v>384</v>
      </c>
      <c r="Y2955" s="62" t="s">
        <v>1152</v>
      </c>
      <c r="Z2955" s="62" t="s">
        <v>48</v>
      </c>
      <c r="AA2955" s="62" t="s">
        <v>315</v>
      </c>
      <c r="AB2955" s="62" t="s">
        <v>42</v>
      </c>
      <c r="AC2955" s="62" t="s">
        <v>2186</v>
      </c>
      <c r="AD2955" s="62" t="s">
        <v>146</v>
      </c>
    </row>
    <row r="2956" spans="1:30" x14ac:dyDescent="0.25">
      <c r="A2956" s="62" t="s">
        <v>35</v>
      </c>
      <c r="B2956" s="62" t="s">
        <v>36</v>
      </c>
      <c r="C2956" s="62" t="s">
        <v>37</v>
      </c>
      <c r="D2956" s="62" t="s">
        <v>121</v>
      </c>
      <c r="E2956" s="62" t="s">
        <v>215</v>
      </c>
      <c r="F2956" s="62" t="s">
        <v>216</v>
      </c>
      <c r="G2956" s="62" t="s">
        <v>124</v>
      </c>
      <c r="H2956" s="62" t="s">
        <v>124</v>
      </c>
      <c r="I2956" s="62" t="s">
        <v>42</v>
      </c>
      <c r="J2956" s="62" t="s">
        <v>231</v>
      </c>
      <c r="K2956" s="62" t="s">
        <v>231</v>
      </c>
      <c r="L2956" s="62" t="s">
        <v>43</v>
      </c>
      <c r="M2956" s="62" t="s">
        <v>44</v>
      </c>
      <c r="N2956" s="62" t="s">
        <v>150</v>
      </c>
      <c r="O2956" s="62" t="s">
        <v>42</v>
      </c>
      <c r="P2956" s="62" t="s">
        <v>392</v>
      </c>
      <c r="Q2956" s="62" t="s">
        <v>393</v>
      </c>
      <c r="R2956" s="62" t="s">
        <v>2185</v>
      </c>
      <c r="S2956" s="61">
        <v>201401</v>
      </c>
      <c r="T2956" s="62" t="s">
        <v>52</v>
      </c>
      <c r="U2956" s="61">
        <v>208.04</v>
      </c>
      <c r="V2956" s="60">
        <v>208.04</v>
      </c>
      <c r="W2956" s="62" t="s">
        <v>340</v>
      </c>
      <c r="X2956" s="62" t="s">
        <v>384</v>
      </c>
      <c r="Y2956" s="62" t="s">
        <v>1152</v>
      </c>
      <c r="Z2956" s="62" t="s">
        <v>48</v>
      </c>
      <c r="AA2956" s="62" t="s">
        <v>315</v>
      </c>
      <c r="AB2956" s="62" t="s">
        <v>42</v>
      </c>
      <c r="AC2956" s="62" t="s">
        <v>2186</v>
      </c>
      <c r="AD2956" s="62" t="s">
        <v>146</v>
      </c>
    </row>
    <row r="2957" spans="1:30" x14ac:dyDescent="0.25">
      <c r="A2957" s="62" t="s">
        <v>35</v>
      </c>
      <c r="B2957" s="62" t="s">
        <v>36</v>
      </c>
      <c r="C2957" s="62" t="s">
        <v>37</v>
      </c>
      <c r="D2957" s="62" t="s">
        <v>121</v>
      </c>
      <c r="E2957" s="62" t="s">
        <v>215</v>
      </c>
      <c r="F2957" s="62" t="s">
        <v>216</v>
      </c>
      <c r="G2957" s="62" t="s">
        <v>124</v>
      </c>
      <c r="H2957" s="62" t="s">
        <v>124</v>
      </c>
      <c r="I2957" s="62" t="s">
        <v>42</v>
      </c>
      <c r="J2957" s="62" t="s">
        <v>237</v>
      </c>
      <c r="K2957" s="62" t="s">
        <v>237</v>
      </c>
      <c r="L2957" s="62" t="s">
        <v>43</v>
      </c>
      <c r="M2957" s="62" t="s">
        <v>44</v>
      </c>
      <c r="N2957" s="62" t="s">
        <v>150</v>
      </c>
      <c r="O2957" s="62" t="s">
        <v>42</v>
      </c>
      <c r="P2957" s="62" t="s">
        <v>424</v>
      </c>
      <c r="Q2957" s="62" t="s">
        <v>425</v>
      </c>
      <c r="R2957" s="62" t="s">
        <v>2191</v>
      </c>
      <c r="S2957" s="61">
        <v>201401</v>
      </c>
      <c r="T2957" s="62" t="s">
        <v>52</v>
      </c>
      <c r="U2957" s="67">
        <v>141362.63</v>
      </c>
      <c r="V2957" s="60">
        <v>141362.63</v>
      </c>
      <c r="W2957" s="62" t="s">
        <v>340</v>
      </c>
      <c r="X2957" s="62" t="s">
        <v>422</v>
      </c>
      <c r="Y2957" s="62" t="s">
        <v>1152</v>
      </c>
      <c r="Z2957" s="62" t="s">
        <v>48</v>
      </c>
      <c r="AA2957" s="62" t="s">
        <v>315</v>
      </c>
      <c r="AB2957" s="62" t="s">
        <v>42</v>
      </c>
      <c r="AC2957" s="62" t="s">
        <v>2192</v>
      </c>
      <c r="AD2957" s="62" t="s">
        <v>146</v>
      </c>
    </row>
    <row r="2958" spans="1:30" x14ac:dyDescent="0.25">
      <c r="A2958" s="62" t="s">
        <v>35</v>
      </c>
      <c r="B2958" s="62" t="s">
        <v>36</v>
      </c>
      <c r="C2958" s="62" t="s">
        <v>37</v>
      </c>
      <c r="D2958" s="62" t="s">
        <v>121</v>
      </c>
      <c r="E2958" s="62" t="s">
        <v>122</v>
      </c>
      <c r="F2958" s="62" t="s">
        <v>123</v>
      </c>
      <c r="G2958" s="62" t="s">
        <v>124</v>
      </c>
      <c r="H2958" s="62" t="s">
        <v>124</v>
      </c>
      <c r="I2958" s="62" t="s">
        <v>42</v>
      </c>
      <c r="J2958" s="62" t="s">
        <v>298</v>
      </c>
      <c r="K2958" s="62" t="s">
        <v>298</v>
      </c>
      <c r="L2958" s="62" t="s">
        <v>43</v>
      </c>
      <c r="M2958" s="62" t="s">
        <v>44</v>
      </c>
      <c r="N2958" s="62" t="s">
        <v>150</v>
      </c>
      <c r="O2958" s="62" t="s">
        <v>42</v>
      </c>
      <c r="P2958" s="62" t="s">
        <v>608</v>
      </c>
      <c r="Q2958" s="62" t="s">
        <v>886</v>
      </c>
      <c r="R2958" s="62" t="s">
        <v>2193</v>
      </c>
      <c r="S2958" s="61">
        <v>201401</v>
      </c>
      <c r="T2958" s="62" t="s">
        <v>52</v>
      </c>
      <c r="U2958" s="67">
        <v>1304.57</v>
      </c>
      <c r="V2958" s="60">
        <v>1304.57</v>
      </c>
      <c r="W2958" s="62" t="s">
        <v>340</v>
      </c>
      <c r="X2958" s="62" t="s">
        <v>888</v>
      </c>
      <c r="Y2958" s="62" t="s">
        <v>1152</v>
      </c>
      <c r="Z2958" s="62" t="s">
        <v>48</v>
      </c>
      <c r="AA2958" s="62" t="s">
        <v>315</v>
      </c>
      <c r="AB2958" s="62" t="s">
        <v>42</v>
      </c>
      <c r="AC2958" s="62" t="s">
        <v>2192</v>
      </c>
      <c r="AD2958" s="62" t="s">
        <v>146</v>
      </c>
    </row>
    <row r="2959" spans="1:30" x14ac:dyDescent="0.25">
      <c r="A2959" s="62" t="s">
        <v>35</v>
      </c>
      <c r="B2959" s="62" t="s">
        <v>36</v>
      </c>
      <c r="C2959" s="62" t="s">
        <v>37</v>
      </c>
      <c r="D2959" s="62" t="s">
        <v>121</v>
      </c>
      <c r="E2959" s="62" t="s">
        <v>122</v>
      </c>
      <c r="F2959" s="62" t="s">
        <v>123</v>
      </c>
      <c r="G2959" s="62" t="s">
        <v>124</v>
      </c>
      <c r="H2959" s="62" t="s">
        <v>124</v>
      </c>
      <c r="I2959" s="62" t="s">
        <v>42</v>
      </c>
      <c r="J2959" s="62" t="s">
        <v>298</v>
      </c>
      <c r="K2959" s="62" t="s">
        <v>298</v>
      </c>
      <c r="L2959" s="62" t="s">
        <v>43</v>
      </c>
      <c r="M2959" s="62" t="s">
        <v>44</v>
      </c>
      <c r="N2959" s="62" t="s">
        <v>150</v>
      </c>
      <c r="O2959" s="62" t="s">
        <v>42</v>
      </c>
      <c r="P2959" s="62" t="s">
        <v>608</v>
      </c>
      <c r="Q2959" s="62" t="s">
        <v>886</v>
      </c>
      <c r="R2959" s="62" t="s">
        <v>2194</v>
      </c>
      <c r="S2959" s="61">
        <v>201401</v>
      </c>
      <c r="T2959" s="62" t="s">
        <v>52</v>
      </c>
      <c r="U2959" s="61">
        <v>400</v>
      </c>
      <c r="V2959" s="60">
        <v>400</v>
      </c>
      <c r="W2959" s="62" t="s">
        <v>340</v>
      </c>
      <c r="X2959" s="62" t="s">
        <v>888</v>
      </c>
      <c r="Y2959" s="62" t="s">
        <v>1152</v>
      </c>
      <c r="Z2959" s="62" t="s">
        <v>48</v>
      </c>
      <c r="AA2959" s="62" t="s">
        <v>315</v>
      </c>
      <c r="AB2959" s="62" t="s">
        <v>42</v>
      </c>
      <c r="AC2959" s="62" t="s">
        <v>2192</v>
      </c>
      <c r="AD2959" s="62" t="s">
        <v>146</v>
      </c>
    </row>
    <row r="2960" spans="1:30" x14ac:dyDescent="0.25">
      <c r="A2960" s="62" t="s">
        <v>35</v>
      </c>
      <c r="B2960" s="62" t="s">
        <v>36</v>
      </c>
      <c r="C2960" s="62" t="s">
        <v>37</v>
      </c>
      <c r="D2960" s="62" t="s">
        <v>121</v>
      </c>
      <c r="E2960" s="62" t="s">
        <v>122</v>
      </c>
      <c r="F2960" s="62" t="s">
        <v>123</v>
      </c>
      <c r="G2960" s="62" t="s">
        <v>124</v>
      </c>
      <c r="H2960" s="62" t="s">
        <v>124</v>
      </c>
      <c r="I2960" s="62" t="s">
        <v>42</v>
      </c>
      <c r="J2960" s="62" t="s">
        <v>190</v>
      </c>
      <c r="K2960" s="62" t="s">
        <v>190</v>
      </c>
      <c r="L2960" s="62" t="s">
        <v>43</v>
      </c>
      <c r="M2960" s="62" t="s">
        <v>44</v>
      </c>
      <c r="N2960" s="62" t="s">
        <v>150</v>
      </c>
      <c r="O2960" s="62" t="s">
        <v>42</v>
      </c>
      <c r="P2960" s="62" t="s">
        <v>522</v>
      </c>
      <c r="Q2960" s="62" t="s">
        <v>539</v>
      </c>
      <c r="R2960" s="62" t="s">
        <v>1330</v>
      </c>
      <c r="S2960" s="61">
        <v>201401</v>
      </c>
      <c r="T2960" s="62" t="s">
        <v>52</v>
      </c>
      <c r="U2960" s="67">
        <v>50000</v>
      </c>
      <c r="V2960" s="60">
        <v>50000</v>
      </c>
      <c r="W2960" s="62" t="s">
        <v>340</v>
      </c>
      <c r="X2960" s="62" t="s">
        <v>177</v>
      </c>
      <c r="Y2960" s="62" t="s">
        <v>1152</v>
      </c>
      <c r="Z2960" s="62" t="s">
        <v>48</v>
      </c>
      <c r="AA2960" s="62" t="s">
        <v>315</v>
      </c>
      <c r="AB2960" s="62" t="s">
        <v>42</v>
      </c>
      <c r="AC2960" s="62" t="s">
        <v>2192</v>
      </c>
      <c r="AD2960" s="62" t="s">
        <v>146</v>
      </c>
    </row>
    <row r="2961" spans="1:30" x14ac:dyDescent="0.25">
      <c r="A2961" s="62" t="s">
        <v>35</v>
      </c>
      <c r="B2961" s="62" t="s">
        <v>36</v>
      </c>
      <c r="C2961" s="62" t="s">
        <v>37</v>
      </c>
      <c r="D2961" s="62" t="s">
        <v>121</v>
      </c>
      <c r="E2961" s="62" t="s">
        <v>122</v>
      </c>
      <c r="F2961" s="62" t="s">
        <v>123</v>
      </c>
      <c r="G2961" s="62" t="s">
        <v>124</v>
      </c>
      <c r="H2961" s="62" t="s">
        <v>124</v>
      </c>
      <c r="I2961" s="62" t="s">
        <v>42</v>
      </c>
      <c r="J2961" s="62" t="s">
        <v>532</v>
      </c>
      <c r="K2961" s="62" t="s">
        <v>532</v>
      </c>
      <c r="L2961" s="62" t="s">
        <v>43</v>
      </c>
      <c r="M2961" s="62" t="s">
        <v>44</v>
      </c>
      <c r="N2961" s="62" t="s">
        <v>150</v>
      </c>
      <c r="O2961" s="62" t="s">
        <v>42</v>
      </c>
      <c r="P2961" s="62" t="s">
        <v>522</v>
      </c>
      <c r="Q2961" s="62" t="s">
        <v>653</v>
      </c>
      <c r="R2961" s="62" t="s">
        <v>1330</v>
      </c>
      <c r="S2961" s="61">
        <v>201401</v>
      </c>
      <c r="T2961" s="62" t="s">
        <v>52</v>
      </c>
      <c r="U2961" s="67">
        <v>45254.76</v>
      </c>
      <c r="V2961" s="60">
        <v>45254.76</v>
      </c>
      <c r="W2961" s="62" t="s">
        <v>340</v>
      </c>
      <c r="X2961" s="62" t="s">
        <v>177</v>
      </c>
      <c r="Y2961" s="62" t="s">
        <v>1152</v>
      </c>
      <c r="Z2961" s="62" t="s">
        <v>48</v>
      </c>
      <c r="AA2961" s="62" t="s">
        <v>315</v>
      </c>
      <c r="AB2961" s="62" t="s">
        <v>42</v>
      </c>
      <c r="AC2961" s="62" t="s">
        <v>2192</v>
      </c>
      <c r="AD2961" s="62" t="s">
        <v>146</v>
      </c>
    </row>
    <row r="2962" spans="1:30" x14ac:dyDescent="0.25">
      <c r="A2962" s="62" t="s">
        <v>35</v>
      </c>
      <c r="B2962" s="62" t="s">
        <v>36</v>
      </c>
      <c r="C2962" s="62" t="s">
        <v>37</v>
      </c>
      <c r="D2962" s="62" t="s">
        <v>121</v>
      </c>
      <c r="E2962" s="62" t="s">
        <v>122</v>
      </c>
      <c r="F2962" s="62" t="s">
        <v>123</v>
      </c>
      <c r="G2962" s="62" t="s">
        <v>124</v>
      </c>
      <c r="H2962" s="62" t="s">
        <v>124</v>
      </c>
      <c r="I2962" s="62" t="s">
        <v>42</v>
      </c>
      <c r="J2962" s="62" t="s">
        <v>532</v>
      </c>
      <c r="K2962" s="62" t="s">
        <v>532</v>
      </c>
      <c r="L2962" s="62" t="s">
        <v>43</v>
      </c>
      <c r="M2962" s="62" t="s">
        <v>44</v>
      </c>
      <c r="N2962" s="62" t="s">
        <v>180</v>
      </c>
      <c r="O2962" s="62" t="s">
        <v>42</v>
      </c>
      <c r="P2962" s="62" t="s">
        <v>522</v>
      </c>
      <c r="Q2962" s="62" t="s">
        <v>733</v>
      </c>
      <c r="R2962" s="62" t="s">
        <v>1330</v>
      </c>
      <c r="S2962" s="61">
        <v>201401</v>
      </c>
      <c r="T2962" s="62" t="s">
        <v>52</v>
      </c>
      <c r="U2962" s="67">
        <v>2756.8</v>
      </c>
      <c r="V2962" s="60">
        <v>2756.8</v>
      </c>
      <c r="W2962" s="62" t="s">
        <v>340</v>
      </c>
      <c r="X2962" s="62" t="s">
        <v>177</v>
      </c>
      <c r="Y2962" s="62" t="s">
        <v>1152</v>
      </c>
      <c r="Z2962" s="62" t="s">
        <v>48</v>
      </c>
      <c r="AA2962" s="62" t="s">
        <v>315</v>
      </c>
      <c r="AB2962" s="62" t="s">
        <v>42</v>
      </c>
      <c r="AC2962" s="62" t="s">
        <v>2192</v>
      </c>
      <c r="AD2962" s="62" t="s">
        <v>146</v>
      </c>
    </row>
    <row r="2963" spans="1:30" x14ac:dyDescent="0.25">
      <c r="A2963" s="62" t="s">
        <v>35</v>
      </c>
      <c r="B2963" s="62" t="s">
        <v>36</v>
      </c>
      <c r="C2963" s="62" t="s">
        <v>37</v>
      </c>
      <c r="D2963" s="62" t="s">
        <v>121</v>
      </c>
      <c r="E2963" s="62" t="s">
        <v>122</v>
      </c>
      <c r="F2963" s="62" t="s">
        <v>123</v>
      </c>
      <c r="G2963" s="62" t="s">
        <v>124</v>
      </c>
      <c r="H2963" s="62" t="s">
        <v>124</v>
      </c>
      <c r="I2963" s="62" t="s">
        <v>42</v>
      </c>
      <c r="J2963" s="62" t="s">
        <v>652</v>
      </c>
      <c r="K2963" s="62" t="s">
        <v>652</v>
      </c>
      <c r="L2963" s="62" t="s">
        <v>43</v>
      </c>
      <c r="M2963" s="62" t="s">
        <v>44</v>
      </c>
      <c r="N2963" s="62" t="s">
        <v>150</v>
      </c>
      <c r="O2963" s="62" t="s">
        <v>42</v>
      </c>
      <c r="P2963" s="62" t="s">
        <v>522</v>
      </c>
      <c r="Q2963" s="62" t="s">
        <v>732</v>
      </c>
      <c r="R2963" s="62" t="s">
        <v>1330</v>
      </c>
      <c r="S2963" s="61">
        <v>201401</v>
      </c>
      <c r="T2963" s="62" t="s">
        <v>52</v>
      </c>
      <c r="U2963" s="67">
        <v>25919.58</v>
      </c>
      <c r="V2963" s="60">
        <v>25919.58</v>
      </c>
      <c r="W2963" s="62" t="s">
        <v>340</v>
      </c>
      <c r="X2963" s="62" t="s">
        <v>177</v>
      </c>
      <c r="Y2963" s="62" t="s">
        <v>1152</v>
      </c>
      <c r="Z2963" s="62" t="s">
        <v>48</v>
      </c>
      <c r="AA2963" s="62" t="s">
        <v>315</v>
      </c>
      <c r="AB2963" s="62" t="s">
        <v>42</v>
      </c>
      <c r="AC2963" s="62" t="s">
        <v>2192</v>
      </c>
      <c r="AD2963" s="62" t="s">
        <v>146</v>
      </c>
    </row>
    <row r="2964" spans="1:30" x14ac:dyDescent="0.25">
      <c r="A2964" s="62" t="s">
        <v>35</v>
      </c>
      <c r="B2964" s="62" t="s">
        <v>36</v>
      </c>
      <c r="C2964" s="62" t="s">
        <v>37</v>
      </c>
      <c r="D2964" s="62" t="s">
        <v>121</v>
      </c>
      <c r="E2964" s="62" t="s">
        <v>122</v>
      </c>
      <c r="F2964" s="62" t="s">
        <v>123</v>
      </c>
      <c r="G2964" s="62" t="s">
        <v>124</v>
      </c>
      <c r="H2964" s="62" t="s">
        <v>124</v>
      </c>
      <c r="I2964" s="62" t="s">
        <v>42</v>
      </c>
      <c r="J2964" s="62" t="s">
        <v>182</v>
      </c>
      <c r="K2964" s="62" t="s">
        <v>182</v>
      </c>
      <c r="L2964" s="62" t="s">
        <v>43</v>
      </c>
      <c r="M2964" s="62" t="s">
        <v>44</v>
      </c>
      <c r="N2964" s="62" t="s">
        <v>150</v>
      </c>
      <c r="O2964" s="62" t="s">
        <v>42</v>
      </c>
      <c r="P2964" s="62" t="s">
        <v>522</v>
      </c>
      <c r="Q2964" s="62" t="s">
        <v>531</v>
      </c>
      <c r="R2964" s="62" t="s">
        <v>1330</v>
      </c>
      <c r="S2964" s="61">
        <v>201401</v>
      </c>
      <c r="T2964" s="62" t="s">
        <v>52</v>
      </c>
      <c r="U2964" s="67">
        <v>560649.12</v>
      </c>
      <c r="V2964" s="60">
        <v>560649.12</v>
      </c>
      <c r="W2964" s="62" t="s">
        <v>340</v>
      </c>
      <c r="X2964" s="62" t="s">
        <v>177</v>
      </c>
      <c r="Y2964" s="62" t="s">
        <v>1152</v>
      </c>
      <c r="Z2964" s="62" t="s">
        <v>48</v>
      </c>
      <c r="AA2964" s="62" t="s">
        <v>315</v>
      </c>
      <c r="AB2964" s="62" t="s">
        <v>42</v>
      </c>
      <c r="AC2964" s="62" t="s">
        <v>2192</v>
      </c>
      <c r="AD2964" s="62" t="s">
        <v>146</v>
      </c>
    </row>
    <row r="2965" spans="1:30" x14ac:dyDescent="0.25">
      <c r="A2965" s="62" t="s">
        <v>35</v>
      </c>
      <c r="B2965" s="62" t="s">
        <v>36</v>
      </c>
      <c r="C2965" s="62" t="s">
        <v>37</v>
      </c>
      <c r="D2965" s="62" t="s">
        <v>121</v>
      </c>
      <c r="E2965" s="62" t="s">
        <v>122</v>
      </c>
      <c r="F2965" s="62" t="s">
        <v>123</v>
      </c>
      <c r="G2965" s="62" t="s">
        <v>124</v>
      </c>
      <c r="H2965" s="62" t="s">
        <v>124</v>
      </c>
      <c r="I2965" s="62" t="s">
        <v>42</v>
      </c>
      <c r="J2965" s="62" t="s">
        <v>182</v>
      </c>
      <c r="K2965" s="62" t="s">
        <v>182</v>
      </c>
      <c r="L2965" s="62" t="s">
        <v>43</v>
      </c>
      <c r="M2965" s="62" t="s">
        <v>44</v>
      </c>
      <c r="N2965" s="62" t="s">
        <v>180</v>
      </c>
      <c r="O2965" s="62" t="s">
        <v>42</v>
      </c>
      <c r="P2965" s="62" t="s">
        <v>522</v>
      </c>
      <c r="Q2965" s="62" t="s">
        <v>530</v>
      </c>
      <c r="R2965" s="62" t="s">
        <v>1330</v>
      </c>
      <c r="S2965" s="61">
        <v>201401</v>
      </c>
      <c r="T2965" s="62" t="s">
        <v>52</v>
      </c>
      <c r="U2965" s="67">
        <v>826985.66</v>
      </c>
      <c r="V2965" s="60">
        <v>826985.66</v>
      </c>
      <c r="W2965" s="62" t="s">
        <v>340</v>
      </c>
      <c r="X2965" s="62" t="s">
        <v>177</v>
      </c>
      <c r="Y2965" s="62" t="s">
        <v>1152</v>
      </c>
      <c r="Z2965" s="62" t="s">
        <v>48</v>
      </c>
      <c r="AA2965" s="62" t="s">
        <v>315</v>
      </c>
      <c r="AB2965" s="62" t="s">
        <v>42</v>
      </c>
      <c r="AC2965" s="62" t="s">
        <v>2192</v>
      </c>
      <c r="AD2965" s="62" t="s">
        <v>146</v>
      </c>
    </row>
    <row r="2966" spans="1:30" x14ac:dyDescent="0.25">
      <c r="A2966" s="62" t="s">
        <v>35</v>
      </c>
      <c r="B2966" s="62" t="s">
        <v>36</v>
      </c>
      <c r="C2966" s="62" t="s">
        <v>37</v>
      </c>
      <c r="D2966" s="62" t="s">
        <v>121</v>
      </c>
      <c r="E2966" s="62" t="s">
        <v>122</v>
      </c>
      <c r="F2966" s="62" t="s">
        <v>123</v>
      </c>
      <c r="G2966" s="62" t="s">
        <v>124</v>
      </c>
      <c r="H2966" s="62" t="s">
        <v>124</v>
      </c>
      <c r="I2966" s="62" t="s">
        <v>42</v>
      </c>
      <c r="J2966" s="62" t="s">
        <v>174</v>
      </c>
      <c r="K2966" s="62" t="s">
        <v>174</v>
      </c>
      <c r="L2966" s="62" t="s">
        <v>43</v>
      </c>
      <c r="M2966" s="62" t="s">
        <v>44</v>
      </c>
      <c r="N2966" s="62" t="s">
        <v>150</v>
      </c>
      <c r="O2966" s="62" t="s">
        <v>42</v>
      </c>
      <c r="P2966" s="62" t="s">
        <v>522</v>
      </c>
      <c r="Q2966" s="62" t="s">
        <v>529</v>
      </c>
      <c r="R2966" s="62" t="s">
        <v>1330</v>
      </c>
      <c r="S2966" s="61">
        <v>201401</v>
      </c>
      <c r="T2966" s="62" t="s">
        <v>52</v>
      </c>
      <c r="U2966" s="67">
        <v>233617.33</v>
      </c>
      <c r="V2966" s="60">
        <v>233617.33</v>
      </c>
      <c r="W2966" s="62" t="s">
        <v>340</v>
      </c>
      <c r="X2966" s="62" t="s">
        <v>177</v>
      </c>
      <c r="Y2966" s="62" t="s">
        <v>1152</v>
      </c>
      <c r="Z2966" s="62" t="s">
        <v>48</v>
      </c>
      <c r="AA2966" s="62" t="s">
        <v>315</v>
      </c>
      <c r="AB2966" s="62" t="s">
        <v>42</v>
      </c>
      <c r="AC2966" s="62" t="s">
        <v>2192</v>
      </c>
      <c r="AD2966" s="62" t="s">
        <v>146</v>
      </c>
    </row>
    <row r="2967" spans="1:30" x14ac:dyDescent="0.25">
      <c r="A2967" s="62" t="s">
        <v>35</v>
      </c>
      <c r="B2967" s="62" t="s">
        <v>36</v>
      </c>
      <c r="C2967" s="62" t="s">
        <v>37</v>
      </c>
      <c r="D2967" s="62" t="s">
        <v>121</v>
      </c>
      <c r="E2967" s="62" t="s">
        <v>122</v>
      </c>
      <c r="F2967" s="62" t="s">
        <v>123</v>
      </c>
      <c r="G2967" s="62" t="s">
        <v>124</v>
      </c>
      <c r="H2967" s="62" t="s">
        <v>124</v>
      </c>
      <c r="I2967" s="62" t="s">
        <v>42</v>
      </c>
      <c r="J2967" s="62" t="s">
        <v>174</v>
      </c>
      <c r="K2967" s="62" t="s">
        <v>174</v>
      </c>
      <c r="L2967" s="62" t="s">
        <v>43</v>
      </c>
      <c r="M2967" s="62" t="s">
        <v>44</v>
      </c>
      <c r="N2967" s="62" t="s">
        <v>180</v>
      </c>
      <c r="O2967" s="62" t="s">
        <v>42</v>
      </c>
      <c r="P2967" s="62" t="s">
        <v>522</v>
      </c>
      <c r="Q2967" s="62" t="s">
        <v>523</v>
      </c>
      <c r="R2967" s="62" t="s">
        <v>1330</v>
      </c>
      <c r="S2967" s="61">
        <v>201401</v>
      </c>
      <c r="T2967" s="62" t="s">
        <v>52</v>
      </c>
      <c r="U2967" s="67">
        <v>275389</v>
      </c>
      <c r="V2967" s="60">
        <v>275389</v>
      </c>
      <c r="W2967" s="62" t="s">
        <v>340</v>
      </c>
      <c r="X2967" s="62" t="s">
        <v>177</v>
      </c>
      <c r="Y2967" s="62" t="s">
        <v>1152</v>
      </c>
      <c r="Z2967" s="62" t="s">
        <v>48</v>
      </c>
      <c r="AA2967" s="62" t="s">
        <v>315</v>
      </c>
      <c r="AB2967" s="62" t="s">
        <v>42</v>
      </c>
      <c r="AC2967" s="62" t="s">
        <v>2192</v>
      </c>
      <c r="AD2967" s="62" t="s">
        <v>146</v>
      </c>
    </row>
    <row r="2968" spans="1:30" x14ac:dyDescent="0.25">
      <c r="A2968" s="62" t="s">
        <v>35</v>
      </c>
      <c r="B2968" s="62" t="s">
        <v>36</v>
      </c>
      <c r="C2968" s="62" t="s">
        <v>37</v>
      </c>
      <c r="D2968" s="62" t="s">
        <v>121</v>
      </c>
      <c r="E2968" s="62" t="s">
        <v>122</v>
      </c>
      <c r="F2968" s="62" t="s">
        <v>123</v>
      </c>
      <c r="G2968" s="62" t="s">
        <v>124</v>
      </c>
      <c r="H2968" s="62" t="s">
        <v>124</v>
      </c>
      <c r="I2968" s="62" t="s">
        <v>42</v>
      </c>
      <c r="J2968" s="62" t="s">
        <v>500</v>
      </c>
      <c r="K2968" s="62" t="s">
        <v>500</v>
      </c>
      <c r="L2968" s="62" t="s">
        <v>43</v>
      </c>
      <c r="M2968" s="62" t="s">
        <v>44</v>
      </c>
      <c r="N2968" s="62" t="s">
        <v>162</v>
      </c>
      <c r="O2968" s="62" t="s">
        <v>42</v>
      </c>
      <c r="P2968" s="62" t="s">
        <v>808</v>
      </c>
      <c r="Q2968" s="62" t="s">
        <v>809</v>
      </c>
      <c r="R2968" s="62" t="s">
        <v>2195</v>
      </c>
      <c r="S2968" s="61">
        <v>201401</v>
      </c>
      <c r="T2968" s="62" t="s">
        <v>52</v>
      </c>
      <c r="U2968" s="67">
        <v>35607.279999999999</v>
      </c>
      <c r="V2968" s="60">
        <v>35607.279999999999</v>
      </c>
      <c r="W2968" s="62" t="s">
        <v>340</v>
      </c>
      <c r="X2968" s="62" t="s">
        <v>807</v>
      </c>
      <c r="Y2968" s="62" t="s">
        <v>1152</v>
      </c>
      <c r="Z2968" s="62" t="s">
        <v>48</v>
      </c>
      <c r="AA2968" s="62" t="s">
        <v>315</v>
      </c>
      <c r="AB2968" s="62" t="s">
        <v>42</v>
      </c>
      <c r="AC2968" s="62" t="s">
        <v>2196</v>
      </c>
      <c r="AD2968" s="62" t="s">
        <v>146</v>
      </c>
    </row>
    <row r="2969" spans="1:30" x14ac:dyDescent="0.25">
      <c r="A2969" s="62" t="s">
        <v>35</v>
      </c>
      <c r="B2969" s="62" t="s">
        <v>36</v>
      </c>
      <c r="C2969" s="62" t="s">
        <v>37</v>
      </c>
      <c r="D2969" s="62" t="s">
        <v>121</v>
      </c>
      <c r="E2969" s="62" t="s">
        <v>122</v>
      </c>
      <c r="F2969" s="62" t="s">
        <v>123</v>
      </c>
      <c r="G2969" s="62" t="s">
        <v>124</v>
      </c>
      <c r="H2969" s="62" t="s">
        <v>124</v>
      </c>
      <c r="I2969" s="62" t="s">
        <v>42</v>
      </c>
      <c r="J2969" s="62" t="s">
        <v>500</v>
      </c>
      <c r="K2969" s="62" t="s">
        <v>500</v>
      </c>
      <c r="L2969" s="62" t="s">
        <v>43</v>
      </c>
      <c r="M2969" s="62" t="s">
        <v>44</v>
      </c>
      <c r="N2969" s="62" t="s">
        <v>162</v>
      </c>
      <c r="O2969" s="62" t="s">
        <v>42</v>
      </c>
      <c r="P2969" s="62" t="s">
        <v>808</v>
      </c>
      <c r="Q2969" s="62" t="s">
        <v>938</v>
      </c>
      <c r="R2969" s="62" t="s">
        <v>2195</v>
      </c>
      <c r="S2969" s="61">
        <v>201401</v>
      </c>
      <c r="T2969" s="62" t="s">
        <v>47</v>
      </c>
      <c r="U2969" s="61">
        <v>0</v>
      </c>
      <c r="V2969" s="60">
        <v>-712.14</v>
      </c>
      <c r="W2969" s="62" t="s">
        <v>340</v>
      </c>
      <c r="X2969" s="62" t="s">
        <v>807</v>
      </c>
      <c r="Y2969" s="62" t="s">
        <v>1152</v>
      </c>
      <c r="Z2969" s="62" t="s">
        <v>48</v>
      </c>
      <c r="AA2969" s="62" t="s">
        <v>315</v>
      </c>
      <c r="AB2969" s="62" t="s">
        <v>42</v>
      </c>
      <c r="AC2969" s="62" t="s">
        <v>2196</v>
      </c>
      <c r="AD2969" s="62" t="s">
        <v>146</v>
      </c>
    </row>
    <row r="2970" spans="1:30" x14ac:dyDescent="0.25">
      <c r="A2970" s="62" t="s">
        <v>35</v>
      </c>
      <c r="B2970" s="62" t="s">
        <v>36</v>
      </c>
      <c r="C2970" s="62" t="s">
        <v>37</v>
      </c>
      <c r="D2970" s="62" t="s">
        <v>121</v>
      </c>
      <c r="E2970" s="62" t="s">
        <v>122</v>
      </c>
      <c r="F2970" s="62" t="s">
        <v>123</v>
      </c>
      <c r="G2970" s="62" t="s">
        <v>124</v>
      </c>
      <c r="H2970" s="62" t="s">
        <v>124</v>
      </c>
      <c r="I2970" s="62" t="s">
        <v>42</v>
      </c>
      <c r="J2970" s="62" t="s">
        <v>289</v>
      </c>
      <c r="K2970" s="62" t="s">
        <v>289</v>
      </c>
      <c r="L2970" s="62" t="s">
        <v>43</v>
      </c>
      <c r="M2970" s="62" t="s">
        <v>44</v>
      </c>
      <c r="N2970" s="62" t="s">
        <v>160</v>
      </c>
      <c r="O2970" s="62" t="s">
        <v>42</v>
      </c>
      <c r="P2970" s="62" t="s">
        <v>2197</v>
      </c>
      <c r="Q2970" s="62" t="s">
        <v>2198</v>
      </c>
      <c r="R2970" s="62" t="s">
        <v>2199</v>
      </c>
      <c r="S2970" s="61">
        <v>201401</v>
      </c>
      <c r="T2970" s="62" t="s">
        <v>52</v>
      </c>
      <c r="U2970" s="61">
        <v>0</v>
      </c>
      <c r="V2970" s="60">
        <v>14.57</v>
      </c>
      <c r="W2970" s="62" t="s">
        <v>1152</v>
      </c>
      <c r="X2970" s="62" t="s">
        <v>1152</v>
      </c>
      <c r="Y2970" s="62" t="s">
        <v>1152</v>
      </c>
      <c r="Z2970" s="62" t="s">
        <v>48</v>
      </c>
      <c r="AA2970" s="62" t="s">
        <v>168</v>
      </c>
      <c r="AB2970" s="62" t="s">
        <v>42</v>
      </c>
      <c r="AC2970" s="62" t="s">
        <v>2200</v>
      </c>
      <c r="AD2970" s="62" t="s">
        <v>146</v>
      </c>
    </row>
    <row r="2971" spans="1:30" x14ac:dyDescent="0.25">
      <c r="A2971" s="62" t="s">
        <v>35</v>
      </c>
      <c r="B2971" s="62" t="s">
        <v>36</v>
      </c>
      <c r="C2971" s="62" t="s">
        <v>37</v>
      </c>
      <c r="D2971" s="62" t="s">
        <v>121</v>
      </c>
      <c r="E2971" s="62" t="s">
        <v>122</v>
      </c>
      <c r="F2971" s="62" t="s">
        <v>123</v>
      </c>
      <c r="G2971" s="62" t="s">
        <v>124</v>
      </c>
      <c r="H2971" s="62" t="s">
        <v>124</v>
      </c>
      <c r="I2971" s="62" t="s">
        <v>42</v>
      </c>
      <c r="J2971" s="62" t="s">
        <v>289</v>
      </c>
      <c r="K2971" s="62" t="s">
        <v>289</v>
      </c>
      <c r="L2971" s="62" t="s">
        <v>43</v>
      </c>
      <c r="M2971" s="62" t="s">
        <v>44</v>
      </c>
      <c r="N2971" s="62" t="s">
        <v>160</v>
      </c>
      <c r="O2971" s="62" t="s">
        <v>42</v>
      </c>
      <c r="P2971" s="62" t="s">
        <v>2197</v>
      </c>
      <c r="Q2971" s="62" t="s">
        <v>2198</v>
      </c>
      <c r="R2971" s="62" t="s">
        <v>2199</v>
      </c>
      <c r="S2971" s="61">
        <v>201401</v>
      </c>
      <c r="T2971" s="62" t="s">
        <v>52</v>
      </c>
      <c r="U2971" s="61">
        <v>0</v>
      </c>
      <c r="V2971" s="60">
        <v>8</v>
      </c>
      <c r="W2971" s="62" t="s">
        <v>1152</v>
      </c>
      <c r="X2971" s="62" t="s">
        <v>1152</v>
      </c>
      <c r="Y2971" s="62" t="s">
        <v>1152</v>
      </c>
      <c r="Z2971" s="62" t="s">
        <v>48</v>
      </c>
      <c r="AA2971" s="62" t="s">
        <v>168</v>
      </c>
      <c r="AB2971" s="62" t="s">
        <v>42</v>
      </c>
      <c r="AC2971" s="62" t="s">
        <v>2200</v>
      </c>
      <c r="AD2971" s="62" t="s">
        <v>146</v>
      </c>
    </row>
    <row r="2972" spans="1:30" x14ac:dyDescent="0.25">
      <c r="A2972" s="62" t="s">
        <v>35</v>
      </c>
      <c r="B2972" s="62" t="s">
        <v>36</v>
      </c>
      <c r="C2972" s="62" t="s">
        <v>37</v>
      </c>
      <c r="D2972" s="62" t="s">
        <v>121</v>
      </c>
      <c r="E2972" s="62" t="s">
        <v>122</v>
      </c>
      <c r="F2972" s="62" t="s">
        <v>123</v>
      </c>
      <c r="G2972" s="62" t="s">
        <v>124</v>
      </c>
      <c r="H2972" s="62" t="s">
        <v>124</v>
      </c>
      <c r="I2972" s="62" t="s">
        <v>42</v>
      </c>
      <c r="J2972" s="62" t="s">
        <v>289</v>
      </c>
      <c r="K2972" s="62" t="s">
        <v>289</v>
      </c>
      <c r="L2972" s="62" t="s">
        <v>43</v>
      </c>
      <c r="M2972" s="62" t="s">
        <v>44</v>
      </c>
      <c r="N2972" s="62" t="s">
        <v>160</v>
      </c>
      <c r="O2972" s="62" t="s">
        <v>42</v>
      </c>
      <c r="P2972" s="62" t="s">
        <v>2197</v>
      </c>
      <c r="Q2972" s="62" t="s">
        <v>2198</v>
      </c>
      <c r="R2972" s="62" t="s">
        <v>2199</v>
      </c>
      <c r="S2972" s="61">
        <v>201401</v>
      </c>
      <c r="T2972" s="62" t="s">
        <v>52</v>
      </c>
      <c r="U2972" s="61">
        <v>0</v>
      </c>
      <c r="V2972" s="60">
        <v>4.7</v>
      </c>
      <c r="W2972" s="62" t="s">
        <v>1152</v>
      </c>
      <c r="X2972" s="62" t="s">
        <v>1152</v>
      </c>
      <c r="Y2972" s="62" t="s">
        <v>1152</v>
      </c>
      <c r="Z2972" s="62" t="s">
        <v>48</v>
      </c>
      <c r="AA2972" s="62" t="s">
        <v>168</v>
      </c>
      <c r="AB2972" s="62" t="s">
        <v>42</v>
      </c>
      <c r="AC2972" s="62" t="s">
        <v>2200</v>
      </c>
      <c r="AD2972" s="62" t="s">
        <v>146</v>
      </c>
    </row>
    <row r="2973" spans="1:30" x14ac:dyDescent="0.25">
      <c r="A2973" s="62" t="s">
        <v>35</v>
      </c>
      <c r="B2973" s="62" t="s">
        <v>36</v>
      </c>
      <c r="C2973" s="62" t="s">
        <v>37</v>
      </c>
      <c r="D2973" s="62" t="s">
        <v>121</v>
      </c>
      <c r="E2973" s="62" t="s">
        <v>122</v>
      </c>
      <c r="F2973" s="62" t="s">
        <v>123</v>
      </c>
      <c r="G2973" s="62" t="s">
        <v>124</v>
      </c>
      <c r="H2973" s="62" t="s">
        <v>124</v>
      </c>
      <c r="I2973" s="62" t="s">
        <v>42</v>
      </c>
      <c r="J2973" s="62" t="s">
        <v>289</v>
      </c>
      <c r="K2973" s="62" t="s">
        <v>289</v>
      </c>
      <c r="L2973" s="62" t="s">
        <v>43</v>
      </c>
      <c r="M2973" s="62" t="s">
        <v>44</v>
      </c>
      <c r="N2973" s="62" t="s">
        <v>160</v>
      </c>
      <c r="O2973" s="62" t="s">
        <v>42</v>
      </c>
      <c r="P2973" s="62" t="s">
        <v>2197</v>
      </c>
      <c r="Q2973" s="62" t="s">
        <v>2198</v>
      </c>
      <c r="R2973" s="62" t="s">
        <v>2199</v>
      </c>
      <c r="S2973" s="61">
        <v>201401</v>
      </c>
      <c r="T2973" s="62" t="s">
        <v>52</v>
      </c>
      <c r="U2973" s="61">
        <v>0</v>
      </c>
      <c r="V2973" s="60">
        <v>8</v>
      </c>
      <c r="W2973" s="62" t="s">
        <v>1152</v>
      </c>
      <c r="X2973" s="62" t="s">
        <v>1152</v>
      </c>
      <c r="Y2973" s="62" t="s">
        <v>1152</v>
      </c>
      <c r="Z2973" s="62" t="s">
        <v>48</v>
      </c>
      <c r="AA2973" s="62" t="s">
        <v>168</v>
      </c>
      <c r="AB2973" s="62" t="s">
        <v>42</v>
      </c>
      <c r="AC2973" s="62" t="s">
        <v>2200</v>
      </c>
      <c r="AD2973" s="62" t="s">
        <v>146</v>
      </c>
    </row>
    <row r="2974" spans="1:30" x14ac:dyDescent="0.25">
      <c r="A2974" s="62" t="s">
        <v>35</v>
      </c>
      <c r="B2974" s="62" t="s">
        <v>36</v>
      </c>
      <c r="C2974" s="62" t="s">
        <v>37</v>
      </c>
      <c r="D2974" s="62" t="s">
        <v>121</v>
      </c>
      <c r="E2974" s="62" t="s">
        <v>122</v>
      </c>
      <c r="F2974" s="62" t="s">
        <v>123</v>
      </c>
      <c r="G2974" s="62" t="s">
        <v>124</v>
      </c>
      <c r="H2974" s="62" t="s">
        <v>124</v>
      </c>
      <c r="I2974" s="62" t="s">
        <v>42</v>
      </c>
      <c r="J2974" s="62" t="s">
        <v>289</v>
      </c>
      <c r="K2974" s="62" t="s">
        <v>289</v>
      </c>
      <c r="L2974" s="62" t="s">
        <v>43</v>
      </c>
      <c r="M2974" s="62" t="s">
        <v>44</v>
      </c>
      <c r="N2974" s="62" t="s">
        <v>160</v>
      </c>
      <c r="O2974" s="62" t="s">
        <v>42</v>
      </c>
      <c r="P2974" s="62" t="s">
        <v>2197</v>
      </c>
      <c r="Q2974" s="62" t="s">
        <v>2198</v>
      </c>
      <c r="R2974" s="62" t="s">
        <v>2199</v>
      </c>
      <c r="S2974" s="61">
        <v>201401</v>
      </c>
      <c r="T2974" s="62" t="s">
        <v>52</v>
      </c>
      <c r="U2974" s="61">
        <v>0</v>
      </c>
      <c r="V2974" s="60">
        <v>9.5</v>
      </c>
      <c r="W2974" s="62" t="s">
        <v>1152</v>
      </c>
      <c r="X2974" s="62" t="s">
        <v>1152</v>
      </c>
      <c r="Y2974" s="62" t="s">
        <v>1152</v>
      </c>
      <c r="Z2974" s="62" t="s">
        <v>48</v>
      </c>
      <c r="AA2974" s="62" t="s">
        <v>168</v>
      </c>
      <c r="AB2974" s="62" t="s">
        <v>42</v>
      </c>
      <c r="AC2974" s="62" t="s">
        <v>2200</v>
      </c>
      <c r="AD2974" s="62" t="s">
        <v>146</v>
      </c>
    </row>
    <row r="2975" spans="1:30" x14ac:dyDescent="0.25">
      <c r="A2975" s="62" t="s">
        <v>35</v>
      </c>
      <c r="B2975" s="62" t="s">
        <v>36</v>
      </c>
      <c r="C2975" s="62" t="s">
        <v>37</v>
      </c>
      <c r="D2975" s="62" t="s">
        <v>121</v>
      </c>
      <c r="E2975" s="62" t="s">
        <v>122</v>
      </c>
      <c r="F2975" s="62" t="s">
        <v>123</v>
      </c>
      <c r="G2975" s="62" t="s">
        <v>124</v>
      </c>
      <c r="H2975" s="62" t="s">
        <v>124</v>
      </c>
      <c r="I2975" s="62" t="s">
        <v>42</v>
      </c>
      <c r="J2975" s="62" t="s">
        <v>289</v>
      </c>
      <c r="K2975" s="62" t="s">
        <v>289</v>
      </c>
      <c r="L2975" s="62" t="s">
        <v>43</v>
      </c>
      <c r="M2975" s="62" t="s">
        <v>44</v>
      </c>
      <c r="N2975" s="62" t="s">
        <v>160</v>
      </c>
      <c r="O2975" s="62" t="s">
        <v>42</v>
      </c>
      <c r="P2975" s="62" t="s">
        <v>2197</v>
      </c>
      <c r="Q2975" s="62" t="s">
        <v>2198</v>
      </c>
      <c r="R2975" s="62" t="s">
        <v>2199</v>
      </c>
      <c r="S2975" s="61">
        <v>201401</v>
      </c>
      <c r="T2975" s="62" t="s">
        <v>52</v>
      </c>
      <c r="U2975" s="61">
        <v>0</v>
      </c>
      <c r="V2975" s="60">
        <v>4.49</v>
      </c>
      <c r="W2975" s="62" t="s">
        <v>1152</v>
      </c>
      <c r="X2975" s="62" t="s">
        <v>1152</v>
      </c>
      <c r="Y2975" s="62" t="s">
        <v>1152</v>
      </c>
      <c r="Z2975" s="62" t="s">
        <v>48</v>
      </c>
      <c r="AA2975" s="62" t="s">
        <v>168</v>
      </c>
      <c r="AB2975" s="62" t="s">
        <v>42</v>
      </c>
      <c r="AC2975" s="62" t="s">
        <v>2200</v>
      </c>
      <c r="AD2975" s="62" t="s">
        <v>146</v>
      </c>
    </row>
    <row r="2976" spans="1:30" x14ac:dyDescent="0.25">
      <c r="A2976" s="62" t="s">
        <v>35</v>
      </c>
      <c r="B2976" s="62" t="s">
        <v>36</v>
      </c>
      <c r="C2976" s="62" t="s">
        <v>37</v>
      </c>
      <c r="D2976" s="62" t="s">
        <v>121</v>
      </c>
      <c r="E2976" s="62" t="s">
        <v>122</v>
      </c>
      <c r="F2976" s="62" t="s">
        <v>123</v>
      </c>
      <c r="G2976" s="62" t="s">
        <v>124</v>
      </c>
      <c r="H2976" s="62" t="s">
        <v>124</v>
      </c>
      <c r="I2976" s="62" t="s">
        <v>42</v>
      </c>
      <c r="J2976" s="62" t="s">
        <v>289</v>
      </c>
      <c r="K2976" s="62" t="s">
        <v>289</v>
      </c>
      <c r="L2976" s="62" t="s">
        <v>43</v>
      </c>
      <c r="M2976" s="62" t="s">
        <v>44</v>
      </c>
      <c r="N2976" s="62" t="s">
        <v>160</v>
      </c>
      <c r="O2976" s="62" t="s">
        <v>42</v>
      </c>
      <c r="P2976" s="62" t="s">
        <v>2197</v>
      </c>
      <c r="Q2976" s="62" t="s">
        <v>2198</v>
      </c>
      <c r="R2976" s="62" t="s">
        <v>2199</v>
      </c>
      <c r="S2976" s="61">
        <v>201401</v>
      </c>
      <c r="T2976" s="62" t="s">
        <v>52</v>
      </c>
      <c r="U2976" s="61">
        <v>0</v>
      </c>
      <c r="V2976" s="60">
        <v>4.32</v>
      </c>
      <c r="W2976" s="62" t="s">
        <v>1152</v>
      </c>
      <c r="X2976" s="62" t="s">
        <v>1152</v>
      </c>
      <c r="Y2976" s="62" t="s">
        <v>1152</v>
      </c>
      <c r="Z2976" s="62" t="s">
        <v>48</v>
      </c>
      <c r="AA2976" s="62" t="s">
        <v>168</v>
      </c>
      <c r="AB2976" s="62" t="s">
        <v>42</v>
      </c>
      <c r="AC2976" s="62" t="s">
        <v>2200</v>
      </c>
      <c r="AD2976" s="62" t="s">
        <v>146</v>
      </c>
    </row>
    <row r="2977" spans="1:30" x14ac:dyDescent="0.25">
      <c r="A2977" s="62" t="s">
        <v>35</v>
      </c>
      <c r="B2977" s="62" t="s">
        <v>36</v>
      </c>
      <c r="C2977" s="62" t="s">
        <v>37</v>
      </c>
      <c r="D2977" s="62" t="s">
        <v>121</v>
      </c>
      <c r="E2977" s="62" t="s">
        <v>122</v>
      </c>
      <c r="F2977" s="62" t="s">
        <v>123</v>
      </c>
      <c r="G2977" s="62" t="s">
        <v>124</v>
      </c>
      <c r="H2977" s="62" t="s">
        <v>124</v>
      </c>
      <c r="I2977" s="62" t="s">
        <v>42</v>
      </c>
      <c r="J2977" s="62" t="s">
        <v>289</v>
      </c>
      <c r="K2977" s="62" t="s">
        <v>289</v>
      </c>
      <c r="L2977" s="62" t="s">
        <v>43</v>
      </c>
      <c r="M2977" s="62" t="s">
        <v>44</v>
      </c>
      <c r="N2977" s="62" t="s">
        <v>126</v>
      </c>
      <c r="O2977" s="62" t="s">
        <v>42</v>
      </c>
      <c r="P2977" s="62" t="s">
        <v>2197</v>
      </c>
      <c r="Q2977" s="62" t="s">
        <v>2201</v>
      </c>
      <c r="R2977" s="62" t="s">
        <v>2199</v>
      </c>
      <c r="S2977" s="61">
        <v>201401</v>
      </c>
      <c r="T2977" s="62" t="s">
        <v>52</v>
      </c>
      <c r="U2977" s="61">
        <v>0</v>
      </c>
      <c r="V2977" s="60">
        <v>660</v>
      </c>
      <c r="W2977" s="62" t="s">
        <v>1152</v>
      </c>
      <c r="X2977" s="62" t="s">
        <v>1152</v>
      </c>
      <c r="Y2977" s="62" t="s">
        <v>1152</v>
      </c>
      <c r="Z2977" s="62" t="s">
        <v>48</v>
      </c>
      <c r="AA2977" s="62" t="s">
        <v>168</v>
      </c>
      <c r="AB2977" s="62" t="s">
        <v>42</v>
      </c>
      <c r="AC2977" s="62" t="s">
        <v>2200</v>
      </c>
      <c r="AD2977" s="62" t="s">
        <v>146</v>
      </c>
    </row>
    <row r="2978" spans="1:30" x14ac:dyDescent="0.25">
      <c r="A2978" s="62" t="s">
        <v>35</v>
      </c>
      <c r="B2978" s="62" t="s">
        <v>36</v>
      </c>
      <c r="C2978" s="62" t="s">
        <v>37</v>
      </c>
      <c r="D2978" s="62" t="s">
        <v>121</v>
      </c>
      <c r="E2978" s="62" t="s">
        <v>122</v>
      </c>
      <c r="F2978" s="62" t="s">
        <v>123</v>
      </c>
      <c r="G2978" s="62" t="s">
        <v>124</v>
      </c>
      <c r="H2978" s="62" t="s">
        <v>124</v>
      </c>
      <c r="I2978" s="62" t="s">
        <v>42</v>
      </c>
      <c r="J2978" s="62" t="s">
        <v>289</v>
      </c>
      <c r="K2978" s="62" t="s">
        <v>289</v>
      </c>
      <c r="L2978" s="62" t="s">
        <v>43</v>
      </c>
      <c r="M2978" s="62" t="s">
        <v>44</v>
      </c>
      <c r="N2978" s="62" t="s">
        <v>126</v>
      </c>
      <c r="O2978" s="62" t="s">
        <v>42</v>
      </c>
      <c r="P2978" s="62" t="s">
        <v>2197</v>
      </c>
      <c r="Q2978" s="62" t="s">
        <v>1395</v>
      </c>
      <c r="R2978" s="62" t="s">
        <v>2199</v>
      </c>
      <c r="S2978" s="61">
        <v>201401</v>
      </c>
      <c r="T2978" s="62" t="s">
        <v>52</v>
      </c>
      <c r="U2978" s="61">
        <v>0</v>
      </c>
      <c r="V2978" s="60">
        <v>487.77</v>
      </c>
      <c r="W2978" s="62" t="s">
        <v>1152</v>
      </c>
      <c r="X2978" s="62" t="s">
        <v>1152</v>
      </c>
      <c r="Y2978" s="62" t="s">
        <v>1152</v>
      </c>
      <c r="Z2978" s="62" t="s">
        <v>48</v>
      </c>
      <c r="AA2978" s="62" t="s">
        <v>168</v>
      </c>
      <c r="AB2978" s="62" t="s">
        <v>42</v>
      </c>
      <c r="AC2978" s="62" t="s">
        <v>2200</v>
      </c>
      <c r="AD2978" s="62" t="s">
        <v>146</v>
      </c>
    </row>
    <row r="2979" spans="1:30" x14ac:dyDescent="0.25">
      <c r="A2979" s="62" t="s">
        <v>35</v>
      </c>
      <c r="B2979" s="62" t="s">
        <v>36</v>
      </c>
      <c r="C2979" s="62" t="s">
        <v>37</v>
      </c>
      <c r="D2979" s="62" t="s">
        <v>121</v>
      </c>
      <c r="E2979" s="62" t="s">
        <v>122</v>
      </c>
      <c r="F2979" s="62" t="s">
        <v>123</v>
      </c>
      <c r="G2979" s="62" t="s">
        <v>124</v>
      </c>
      <c r="H2979" s="62" t="s">
        <v>124</v>
      </c>
      <c r="I2979" s="62" t="s">
        <v>42</v>
      </c>
      <c r="J2979" s="62" t="s">
        <v>289</v>
      </c>
      <c r="K2979" s="62" t="s">
        <v>289</v>
      </c>
      <c r="L2979" s="62" t="s">
        <v>43</v>
      </c>
      <c r="M2979" s="62" t="s">
        <v>44</v>
      </c>
      <c r="N2979" s="62" t="s">
        <v>126</v>
      </c>
      <c r="O2979" s="62" t="s">
        <v>42</v>
      </c>
      <c r="P2979" s="62" t="s">
        <v>2197</v>
      </c>
      <c r="Q2979" s="62" t="s">
        <v>884</v>
      </c>
      <c r="R2979" s="62" t="s">
        <v>2199</v>
      </c>
      <c r="S2979" s="61">
        <v>201401</v>
      </c>
      <c r="T2979" s="62" t="s">
        <v>52</v>
      </c>
      <c r="U2979" s="61">
        <v>0</v>
      </c>
      <c r="V2979" s="60">
        <v>31.15</v>
      </c>
      <c r="W2979" s="62" t="s">
        <v>1152</v>
      </c>
      <c r="X2979" s="62" t="s">
        <v>1152</v>
      </c>
      <c r="Y2979" s="62" t="s">
        <v>1152</v>
      </c>
      <c r="Z2979" s="62" t="s">
        <v>48</v>
      </c>
      <c r="AA2979" s="62" t="s">
        <v>168</v>
      </c>
      <c r="AB2979" s="62" t="s">
        <v>42</v>
      </c>
      <c r="AC2979" s="62" t="s">
        <v>2200</v>
      </c>
      <c r="AD2979" s="62" t="s">
        <v>146</v>
      </c>
    </row>
    <row r="2980" spans="1:30" x14ac:dyDescent="0.25">
      <c r="A2980" s="62" t="s">
        <v>35</v>
      </c>
      <c r="B2980" s="62" t="s">
        <v>36</v>
      </c>
      <c r="C2980" s="62" t="s">
        <v>37</v>
      </c>
      <c r="D2980" s="62" t="s">
        <v>121</v>
      </c>
      <c r="E2980" s="62" t="s">
        <v>122</v>
      </c>
      <c r="F2980" s="62" t="s">
        <v>123</v>
      </c>
      <c r="G2980" s="62" t="s">
        <v>124</v>
      </c>
      <c r="H2980" s="62" t="s">
        <v>124</v>
      </c>
      <c r="I2980" s="62" t="s">
        <v>42</v>
      </c>
      <c r="J2980" s="62" t="s">
        <v>289</v>
      </c>
      <c r="K2980" s="62" t="s">
        <v>289</v>
      </c>
      <c r="L2980" s="62" t="s">
        <v>43</v>
      </c>
      <c r="M2980" s="62" t="s">
        <v>44</v>
      </c>
      <c r="N2980" s="62" t="s">
        <v>126</v>
      </c>
      <c r="O2980" s="62" t="s">
        <v>42</v>
      </c>
      <c r="P2980" s="62" t="s">
        <v>2197</v>
      </c>
      <c r="Q2980" s="62" t="s">
        <v>884</v>
      </c>
      <c r="R2980" s="62" t="s">
        <v>2199</v>
      </c>
      <c r="S2980" s="61">
        <v>201401</v>
      </c>
      <c r="T2980" s="62" t="s">
        <v>52</v>
      </c>
      <c r="U2980" s="61">
        <v>0</v>
      </c>
      <c r="V2980" s="60">
        <v>31.15</v>
      </c>
      <c r="W2980" s="62" t="s">
        <v>1152</v>
      </c>
      <c r="X2980" s="62" t="s">
        <v>1152</v>
      </c>
      <c r="Y2980" s="62" t="s">
        <v>1152</v>
      </c>
      <c r="Z2980" s="62" t="s">
        <v>48</v>
      </c>
      <c r="AA2980" s="62" t="s">
        <v>168</v>
      </c>
      <c r="AB2980" s="62" t="s">
        <v>42</v>
      </c>
      <c r="AC2980" s="62" t="s">
        <v>2200</v>
      </c>
      <c r="AD2980" s="62" t="s">
        <v>146</v>
      </c>
    </row>
    <row r="2981" spans="1:30" x14ac:dyDescent="0.25">
      <c r="A2981" s="62" t="s">
        <v>35</v>
      </c>
      <c r="B2981" s="62" t="s">
        <v>36</v>
      </c>
      <c r="C2981" s="62" t="s">
        <v>37</v>
      </c>
      <c r="D2981" s="62" t="s">
        <v>121</v>
      </c>
      <c r="E2981" s="62" t="s">
        <v>122</v>
      </c>
      <c r="F2981" s="62" t="s">
        <v>123</v>
      </c>
      <c r="G2981" s="62" t="s">
        <v>124</v>
      </c>
      <c r="H2981" s="62" t="s">
        <v>124</v>
      </c>
      <c r="I2981" s="62" t="s">
        <v>42</v>
      </c>
      <c r="J2981" s="62" t="s">
        <v>298</v>
      </c>
      <c r="K2981" s="62" t="s">
        <v>298</v>
      </c>
      <c r="L2981" s="62" t="s">
        <v>43</v>
      </c>
      <c r="M2981" s="62" t="s">
        <v>44</v>
      </c>
      <c r="N2981" s="62" t="s">
        <v>150</v>
      </c>
      <c r="O2981" s="62" t="s">
        <v>42</v>
      </c>
      <c r="P2981" s="62" t="s">
        <v>608</v>
      </c>
      <c r="Q2981" s="62" t="s">
        <v>886</v>
      </c>
      <c r="R2981" s="62" t="s">
        <v>1341</v>
      </c>
      <c r="S2981" s="61">
        <v>201401</v>
      </c>
      <c r="T2981" s="62" t="s">
        <v>52</v>
      </c>
      <c r="U2981" s="67">
        <v>22235.79</v>
      </c>
      <c r="V2981" s="60">
        <v>22235.79</v>
      </c>
      <c r="W2981" s="62" t="s">
        <v>340</v>
      </c>
      <c r="X2981" s="62" t="s">
        <v>888</v>
      </c>
      <c r="Y2981" s="62" t="s">
        <v>1152</v>
      </c>
      <c r="Z2981" s="62" t="s">
        <v>48</v>
      </c>
      <c r="AA2981" s="62" t="s">
        <v>315</v>
      </c>
      <c r="AB2981" s="62" t="s">
        <v>42</v>
      </c>
      <c r="AC2981" s="62" t="s">
        <v>2202</v>
      </c>
      <c r="AD2981" s="62" t="s">
        <v>146</v>
      </c>
    </row>
    <row r="2982" spans="1:30" x14ac:dyDescent="0.25">
      <c r="A2982" s="62" t="s">
        <v>35</v>
      </c>
      <c r="B2982" s="62" t="s">
        <v>36</v>
      </c>
      <c r="C2982" s="62" t="s">
        <v>37</v>
      </c>
      <c r="D2982" s="62" t="s">
        <v>121</v>
      </c>
      <c r="E2982" s="62" t="s">
        <v>122</v>
      </c>
      <c r="F2982" s="62" t="s">
        <v>123</v>
      </c>
      <c r="G2982" s="62" t="s">
        <v>124</v>
      </c>
      <c r="H2982" s="62" t="s">
        <v>124</v>
      </c>
      <c r="I2982" s="62" t="s">
        <v>42</v>
      </c>
      <c r="J2982" s="62" t="s">
        <v>156</v>
      </c>
      <c r="K2982" s="62" t="s">
        <v>156</v>
      </c>
      <c r="L2982" s="62" t="s">
        <v>43</v>
      </c>
      <c r="M2982" s="62" t="s">
        <v>44</v>
      </c>
      <c r="N2982" s="62" t="s">
        <v>150</v>
      </c>
      <c r="O2982" s="62" t="s">
        <v>42</v>
      </c>
      <c r="P2982" s="62" t="s">
        <v>944</v>
      </c>
      <c r="Q2982" s="62" t="s">
        <v>945</v>
      </c>
      <c r="R2982" s="62" t="s">
        <v>2203</v>
      </c>
      <c r="S2982" s="61">
        <v>201401</v>
      </c>
      <c r="T2982" s="62" t="s">
        <v>52</v>
      </c>
      <c r="U2982" s="67">
        <v>37000</v>
      </c>
      <c r="V2982" s="60">
        <v>37000</v>
      </c>
      <c r="W2982" s="62" t="s">
        <v>340</v>
      </c>
      <c r="X2982" s="62" t="s">
        <v>817</v>
      </c>
      <c r="Y2982" s="62" t="s">
        <v>1152</v>
      </c>
      <c r="Z2982" s="62" t="s">
        <v>48</v>
      </c>
      <c r="AA2982" s="62" t="s">
        <v>315</v>
      </c>
      <c r="AB2982" s="62" t="s">
        <v>42</v>
      </c>
      <c r="AC2982" s="62" t="s">
        <v>2202</v>
      </c>
      <c r="AD2982" s="62" t="s">
        <v>146</v>
      </c>
    </row>
    <row r="2983" spans="1:30" x14ac:dyDescent="0.25">
      <c r="A2983" s="62" t="s">
        <v>35</v>
      </c>
      <c r="B2983" s="62" t="s">
        <v>36</v>
      </c>
      <c r="C2983" s="62" t="s">
        <v>37</v>
      </c>
      <c r="D2983" s="62" t="s">
        <v>121</v>
      </c>
      <c r="E2983" s="62" t="s">
        <v>215</v>
      </c>
      <c r="F2983" s="62" t="s">
        <v>216</v>
      </c>
      <c r="G2983" s="62" t="s">
        <v>124</v>
      </c>
      <c r="H2983" s="62" t="s">
        <v>124</v>
      </c>
      <c r="I2983" s="62" t="s">
        <v>42</v>
      </c>
      <c r="J2983" s="62" t="s">
        <v>231</v>
      </c>
      <c r="K2983" s="62" t="s">
        <v>231</v>
      </c>
      <c r="L2983" s="62" t="s">
        <v>43</v>
      </c>
      <c r="M2983" s="62" t="s">
        <v>44</v>
      </c>
      <c r="N2983" s="62" t="s">
        <v>150</v>
      </c>
      <c r="O2983" s="62" t="s">
        <v>42</v>
      </c>
      <c r="P2983" s="62" t="s">
        <v>388</v>
      </c>
      <c r="Q2983" s="62" t="s">
        <v>417</v>
      </c>
      <c r="R2983" s="62" t="s">
        <v>2204</v>
      </c>
      <c r="S2983" s="61">
        <v>201401</v>
      </c>
      <c r="T2983" s="62" t="s">
        <v>52</v>
      </c>
      <c r="U2983" s="67">
        <v>87050.29</v>
      </c>
      <c r="V2983" s="60">
        <v>87050.29</v>
      </c>
      <c r="W2983" s="62" t="s">
        <v>340</v>
      </c>
      <c r="X2983" s="62" t="s">
        <v>236</v>
      </c>
      <c r="Y2983" s="62" t="s">
        <v>1152</v>
      </c>
      <c r="Z2983" s="62" t="s">
        <v>48</v>
      </c>
      <c r="AA2983" s="62" t="s">
        <v>315</v>
      </c>
      <c r="AB2983" s="62" t="s">
        <v>42</v>
      </c>
      <c r="AC2983" s="62" t="s">
        <v>2205</v>
      </c>
      <c r="AD2983" s="62" t="s">
        <v>146</v>
      </c>
    </row>
    <row r="2984" spans="1:30" x14ac:dyDescent="0.25">
      <c r="A2984" s="62" t="s">
        <v>35</v>
      </c>
      <c r="B2984" s="62" t="s">
        <v>36</v>
      </c>
      <c r="C2984" s="62" t="s">
        <v>37</v>
      </c>
      <c r="D2984" s="62" t="s">
        <v>121</v>
      </c>
      <c r="E2984" s="62" t="s">
        <v>215</v>
      </c>
      <c r="F2984" s="62" t="s">
        <v>216</v>
      </c>
      <c r="G2984" s="62" t="s">
        <v>124</v>
      </c>
      <c r="H2984" s="62" t="s">
        <v>124</v>
      </c>
      <c r="I2984" s="62" t="s">
        <v>42</v>
      </c>
      <c r="J2984" s="62" t="s">
        <v>257</v>
      </c>
      <c r="K2984" s="62" t="s">
        <v>257</v>
      </c>
      <c r="L2984" s="62" t="s">
        <v>43</v>
      </c>
      <c r="M2984" s="62" t="s">
        <v>44</v>
      </c>
      <c r="N2984" s="62" t="s">
        <v>150</v>
      </c>
      <c r="O2984" s="62" t="s">
        <v>42</v>
      </c>
      <c r="P2984" s="62" t="s">
        <v>392</v>
      </c>
      <c r="Q2984" s="62" t="s">
        <v>393</v>
      </c>
      <c r="R2984" s="62" t="s">
        <v>2206</v>
      </c>
      <c r="S2984" s="61">
        <v>201401</v>
      </c>
      <c r="T2984" s="62" t="s">
        <v>52</v>
      </c>
      <c r="U2984" s="61">
        <v>223.64</v>
      </c>
      <c r="V2984" s="60">
        <v>223.64</v>
      </c>
      <c r="W2984" s="62" t="s">
        <v>340</v>
      </c>
      <c r="X2984" s="62" t="s">
        <v>384</v>
      </c>
      <c r="Y2984" s="62" t="s">
        <v>1152</v>
      </c>
      <c r="Z2984" s="62" t="s">
        <v>48</v>
      </c>
      <c r="AA2984" s="62" t="s">
        <v>315</v>
      </c>
      <c r="AB2984" s="62" t="s">
        <v>42</v>
      </c>
      <c r="AC2984" s="62" t="s">
        <v>2207</v>
      </c>
      <c r="AD2984" s="62" t="s">
        <v>146</v>
      </c>
    </row>
    <row r="2985" spans="1:30" x14ac:dyDescent="0.25">
      <c r="A2985" s="62" t="s">
        <v>35</v>
      </c>
      <c r="B2985" s="62" t="s">
        <v>36</v>
      </c>
      <c r="C2985" s="62" t="s">
        <v>37</v>
      </c>
      <c r="D2985" s="62" t="s">
        <v>121</v>
      </c>
      <c r="E2985" s="62" t="s">
        <v>215</v>
      </c>
      <c r="F2985" s="62" t="s">
        <v>216</v>
      </c>
      <c r="G2985" s="62" t="s">
        <v>124</v>
      </c>
      <c r="H2985" s="62" t="s">
        <v>124</v>
      </c>
      <c r="I2985" s="62" t="s">
        <v>42</v>
      </c>
      <c r="J2985" s="62" t="s">
        <v>437</v>
      </c>
      <c r="K2985" s="62" t="s">
        <v>437</v>
      </c>
      <c r="L2985" s="62" t="s">
        <v>43</v>
      </c>
      <c r="M2985" s="62" t="s">
        <v>44</v>
      </c>
      <c r="N2985" s="62" t="s">
        <v>150</v>
      </c>
      <c r="O2985" s="62" t="s">
        <v>42</v>
      </c>
      <c r="P2985" s="62" t="s">
        <v>392</v>
      </c>
      <c r="Q2985" s="62" t="s">
        <v>393</v>
      </c>
      <c r="R2985" s="62" t="s">
        <v>2206</v>
      </c>
      <c r="S2985" s="61">
        <v>201401</v>
      </c>
      <c r="T2985" s="62" t="s">
        <v>52</v>
      </c>
      <c r="U2985" s="61">
        <v>223.64</v>
      </c>
      <c r="V2985" s="60">
        <v>223.64</v>
      </c>
      <c r="W2985" s="62" t="s">
        <v>340</v>
      </c>
      <c r="X2985" s="62" t="s">
        <v>384</v>
      </c>
      <c r="Y2985" s="62" t="s">
        <v>1152</v>
      </c>
      <c r="Z2985" s="62" t="s">
        <v>48</v>
      </c>
      <c r="AA2985" s="62" t="s">
        <v>315</v>
      </c>
      <c r="AB2985" s="62" t="s">
        <v>42</v>
      </c>
      <c r="AC2985" s="62" t="s">
        <v>2207</v>
      </c>
      <c r="AD2985" s="62" t="s">
        <v>146</v>
      </c>
    </row>
    <row r="2986" spans="1:30" x14ac:dyDescent="0.25">
      <c r="A2986" s="62" t="s">
        <v>35</v>
      </c>
      <c r="B2986" s="62" t="s">
        <v>36</v>
      </c>
      <c r="C2986" s="62" t="s">
        <v>37</v>
      </c>
      <c r="D2986" s="62" t="s">
        <v>121</v>
      </c>
      <c r="E2986" s="62" t="s">
        <v>215</v>
      </c>
      <c r="F2986" s="62" t="s">
        <v>216</v>
      </c>
      <c r="G2986" s="62" t="s">
        <v>124</v>
      </c>
      <c r="H2986" s="62" t="s">
        <v>124</v>
      </c>
      <c r="I2986" s="62" t="s">
        <v>42</v>
      </c>
      <c r="J2986" s="62" t="s">
        <v>250</v>
      </c>
      <c r="K2986" s="62" t="s">
        <v>250</v>
      </c>
      <c r="L2986" s="62" t="s">
        <v>43</v>
      </c>
      <c r="M2986" s="62" t="s">
        <v>44</v>
      </c>
      <c r="N2986" s="62" t="s">
        <v>150</v>
      </c>
      <c r="O2986" s="62" t="s">
        <v>42</v>
      </c>
      <c r="P2986" s="62" t="s">
        <v>430</v>
      </c>
      <c r="Q2986" s="62" t="s">
        <v>431</v>
      </c>
      <c r="R2986" s="62" t="s">
        <v>2208</v>
      </c>
      <c r="S2986" s="61">
        <v>201401</v>
      </c>
      <c r="T2986" s="62" t="s">
        <v>52</v>
      </c>
      <c r="U2986" s="67">
        <v>50275</v>
      </c>
      <c r="V2986" s="60">
        <v>50275</v>
      </c>
      <c r="W2986" s="62" t="s">
        <v>340</v>
      </c>
      <c r="X2986" s="62" t="s">
        <v>433</v>
      </c>
      <c r="Y2986" s="62" t="s">
        <v>1152</v>
      </c>
      <c r="Z2986" s="62" t="s">
        <v>48</v>
      </c>
      <c r="AA2986" s="62" t="s">
        <v>315</v>
      </c>
      <c r="AB2986" s="62" t="s">
        <v>42</v>
      </c>
      <c r="AC2986" s="62" t="s">
        <v>2207</v>
      </c>
      <c r="AD2986" s="62" t="s">
        <v>146</v>
      </c>
    </row>
    <row r="2987" spans="1:30" x14ac:dyDescent="0.25">
      <c r="A2987" s="62" t="s">
        <v>35</v>
      </c>
      <c r="B2987" s="62" t="s">
        <v>36</v>
      </c>
      <c r="C2987" s="62" t="s">
        <v>37</v>
      </c>
      <c r="D2987" s="62" t="s">
        <v>121</v>
      </c>
      <c r="E2987" s="62" t="s">
        <v>215</v>
      </c>
      <c r="F2987" s="62" t="s">
        <v>216</v>
      </c>
      <c r="G2987" s="62" t="s">
        <v>124</v>
      </c>
      <c r="H2987" s="62" t="s">
        <v>124</v>
      </c>
      <c r="I2987" s="62" t="s">
        <v>42</v>
      </c>
      <c r="J2987" s="62" t="s">
        <v>250</v>
      </c>
      <c r="K2987" s="62" t="s">
        <v>250</v>
      </c>
      <c r="L2987" s="62" t="s">
        <v>43</v>
      </c>
      <c r="M2987" s="62" t="s">
        <v>44</v>
      </c>
      <c r="N2987" s="62" t="s">
        <v>150</v>
      </c>
      <c r="O2987" s="62" t="s">
        <v>42</v>
      </c>
      <c r="P2987" s="62" t="s">
        <v>430</v>
      </c>
      <c r="Q2987" s="62" t="s">
        <v>431</v>
      </c>
      <c r="R2987" s="62" t="s">
        <v>2209</v>
      </c>
      <c r="S2987" s="61">
        <v>201401</v>
      </c>
      <c r="T2987" s="62" t="s">
        <v>52</v>
      </c>
      <c r="U2987" s="61">
        <v>242.5</v>
      </c>
      <c r="V2987" s="60">
        <v>242.5</v>
      </c>
      <c r="W2987" s="62" t="s">
        <v>340</v>
      </c>
      <c r="X2987" s="62" t="s">
        <v>433</v>
      </c>
      <c r="Y2987" s="62" t="s">
        <v>1152</v>
      </c>
      <c r="Z2987" s="62" t="s">
        <v>48</v>
      </c>
      <c r="AA2987" s="62" t="s">
        <v>315</v>
      </c>
      <c r="AB2987" s="62" t="s">
        <v>42</v>
      </c>
      <c r="AC2987" s="62" t="s">
        <v>2207</v>
      </c>
      <c r="AD2987" s="62" t="s">
        <v>146</v>
      </c>
    </row>
    <row r="2988" spans="1:30" x14ac:dyDescent="0.25">
      <c r="A2988" s="62" t="s">
        <v>35</v>
      </c>
      <c r="B2988" s="62" t="s">
        <v>36</v>
      </c>
      <c r="C2988" s="62" t="s">
        <v>37</v>
      </c>
      <c r="D2988" s="62" t="s">
        <v>121</v>
      </c>
      <c r="E2988" s="62" t="s">
        <v>215</v>
      </c>
      <c r="F2988" s="62" t="s">
        <v>216</v>
      </c>
      <c r="G2988" s="62" t="s">
        <v>124</v>
      </c>
      <c r="H2988" s="62" t="s">
        <v>124</v>
      </c>
      <c r="I2988" s="62" t="s">
        <v>42</v>
      </c>
      <c r="J2988" s="62" t="s">
        <v>250</v>
      </c>
      <c r="K2988" s="62" t="s">
        <v>250</v>
      </c>
      <c r="L2988" s="62" t="s">
        <v>43</v>
      </c>
      <c r="M2988" s="62" t="s">
        <v>44</v>
      </c>
      <c r="N2988" s="62" t="s">
        <v>150</v>
      </c>
      <c r="O2988" s="62" t="s">
        <v>42</v>
      </c>
      <c r="P2988" s="62" t="s">
        <v>430</v>
      </c>
      <c r="Q2988" s="62" t="s">
        <v>431</v>
      </c>
      <c r="R2988" s="62" t="s">
        <v>2210</v>
      </c>
      <c r="S2988" s="61">
        <v>201401</v>
      </c>
      <c r="T2988" s="62" t="s">
        <v>47</v>
      </c>
      <c r="U2988" s="61">
        <v>-163</v>
      </c>
      <c r="V2988" s="60">
        <v>-163</v>
      </c>
      <c r="W2988" s="62" t="s">
        <v>340</v>
      </c>
      <c r="X2988" s="62" t="s">
        <v>433</v>
      </c>
      <c r="Y2988" s="62" t="s">
        <v>1152</v>
      </c>
      <c r="Z2988" s="62" t="s">
        <v>48</v>
      </c>
      <c r="AA2988" s="62" t="s">
        <v>315</v>
      </c>
      <c r="AB2988" s="62" t="s">
        <v>42</v>
      </c>
      <c r="AC2988" s="62" t="s">
        <v>2207</v>
      </c>
      <c r="AD2988" s="62" t="s">
        <v>146</v>
      </c>
    </row>
    <row r="2989" spans="1:30" x14ac:dyDescent="0.25">
      <c r="A2989" s="62" t="s">
        <v>35</v>
      </c>
      <c r="B2989" s="62" t="s">
        <v>36</v>
      </c>
      <c r="C2989" s="62" t="s">
        <v>37</v>
      </c>
      <c r="D2989" s="62" t="s">
        <v>121</v>
      </c>
      <c r="E2989" s="62" t="s">
        <v>215</v>
      </c>
      <c r="F2989" s="62" t="s">
        <v>216</v>
      </c>
      <c r="G2989" s="62" t="s">
        <v>124</v>
      </c>
      <c r="H2989" s="62" t="s">
        <v>124</v>
      </c>
      <c r="I2989" s="62" t="s">
        <v>42</v>
      </c>
      <c r="J2989" s="62" t="s">
        <v>250</v>
      </c>
      <c r="K2989" s="62" t="s">
        <v>250</v>
      </c>
      <c r="L2989" s="62" t="s">
        <v>43</v>
      </c>
      <c r="M2989" s="62" t="s">
        <v>44</v>
      </c>
      <c r="N2989" s="62" t="s">
        <v>150</v>
      </c>
      <c r="O2989" s="62" t="s">
        <v>42</v>
      </c>
      <c r="P2989" s="62" t="s">
        <v>392</v>
      </c>
      <c r="Q2989" s="62" t="s">
        <v>393</v>
      </c>
      <c r="R2989" s="62" t="s">
        <v>2206</v>
      </c>
      <c r="S2989" s="61">
        <v>201401</v>
      </c>
      <c r="T2989" s="62" t="s">
        <v>52</v>
      </c>
      <c r="U2989" s="61">
        <v>223.64</v>
      </c>
      <c r="V2989" s="60">
        <v>223.64</v>
      </c>
      <c r="W2989" s="62" t="s">
        <v>340</v>
      </c>
      <c r="X2989" s="62" t="s">
        <v>384</v>
      </c>
      <c r="Y2989" s="62" t="s">
        <v>1152</v>
      </c>
      <c r="Z2989" s="62" t="s">
        <v>48</v>
      </c>
      <c r="AA2989" s="62" t="s">
        <v>315</v>
      </c>
      <c r="AB2989" s="62" t="s">
        <v>42</v>
      </c>
      <c r="AC2989" s="62" t="s">
        <v>2207</v>
      </c>
      <c r="AD2989" s="62" t="s">
        <v>146</v>
      </c>
    </row>
    <row r="2990" spans="1:30" x14ac:dyDescent="0.25">
      <c r="A2990" s="62" t="s">
        <v>35</v>
      </c>
      <c r="B2990" s="62" t="s">
        <v>36</v>
      </c>
      <c r="C2990" s="62" t="s">
        <v>37</v>
      </c>
      <c r="D2990" s="62" t="s">
        <v>121</v>
      </c>
      <c r="E2990" s="62" t="s">
        <v>215</v>
      </c>
      <c r="F2990" s="62" t="s">
        <v>216</v>
      </c>
      <c r="G2990" s="62" t="s">
        <v>124</v>
      </c>
      <c r="H2990" s="62" t="s">
        <v>124</v>
      </c>
      <c r="I2990" s="62" t="s">
        <v>42</v>
      </c>
      <c r="J2990" s="62" t="s">
        <v>237</v>
      </c>
      <c r="K2990" s="62" t="s">
        <v>237</v>
      </c>
      <c r="L2990" s="62" t="s">
        <v>43</v>
      </c>
      <c r="M2990" s="62" t="s">
        <v>44</v>
      </c>
      <c r="N2990" s="62" t="s">
        <v>150</v>
      </c>
      <c r="O2990" s="62" t="s">
        <v>42</v>
      </c>
      <c r="P2990" s="62" t="s">
        <v>392</v>
      </c>
      <c r="Q2990" s="62" t="s">
        <v>393</v>
      </c>
      <c r="R2990" s="62" t="s">
        <v>2206</v>
      </c>
      <c r="S2990" s="61">
        <v>201401</v>
      </c>
      <c r="T2990" s="62" t="s">
        <v>52</v>
      </c>
      <c r="U2990" s="61">
        <v>239.62</v>
      </c>
      <c r="V2990" s="60">
        <v>239.62</v>
      </c>
      <c r="W2990" s="62" t="s">
        <v>340</v>
      </c>
      <c r="X2990" s="62" t="s">
        <v>384</v>
      </c>
      <c r="Y2990" s="62" t="s">
        <v>1152</v>
      </c>
      <c r="Z2990" s="62" t="s">
        <v>48</v>
      </c>
      <c r="AA2990" s="62" t="s">
        <v>315</v>
      </c>
      <c r="AB2990" s="62" t="s">
        <v>42</v>
      </c>
      <c r="AC2990" s="62" t="s">
        <v>2207</v>
      </c>
      <c r="AD2990" s="62" t="s">
        <v>146</v>
      </c>
    </row>
    <row r="2991" spans="1:30" x14ac:dyDescent="0.25">
      <c r="A2991" s="62" t="s">
        <v>35</v>
      </c>
      <c r="B2991" s="62" t="s">
        <v>36</v>
      </c>
      <c r="C2991" s="62" t="s">
        <v>37</v>
      </c>
      <c r="D2991" s="62" t="s">
        <v>121</v>
      </c>
      <c r="E2991" s="62" t="s">
        <v>215</v>
      </c>
      <c r="F2991" s="62" t="s">
        <v>216</v>
      </c>
      <c r="G2991" s="62" t="s">
        <v>124</v>
      </c>
      <c r="H2991" s="62" t="s">
        <v>124</v>
      </c>
      <c r="I2991" s="62" t="s">
        <v>42</v>
      </c>
      <c r="J2991" s="62" t="s">
        <v>231</v>
      </c>
      <c r="K2991" s="62" t="s">
        <v>231</v>
      </c>
      <c r="L2991" s="62" t="s">
        <v>43</v>
      </c>
      <c r="M2991" s="62" t="s">
        <v>44</v>
      </c>
      <c r="N2991" s="62" t="s">
        <v>150</v>
      </c>
      <c r="O2991" s="62" t="s">
        <v>42</v>
      </c>
      <c r="P2991" s="62" t="s">
        <v>392</v>
      </c>
      <c r="Q2991" s="62" t="s">
        <v>393</v>
      </c>
      <c r="R2991" s="62" t="s">
        <v>2206</v>
      </c>
      <c r="S2991" s="61">
        <v>201401</v>
      </c>
      <c r="T2991" s="62" t="s">
        <v>52</v>
      </c>
      <c r="U2991" s="61">
        <v>223.64</v>
      </c>
      <c r="V2991" s="60">
        <v>223.64</v>
      </c>
      <c r="W2991" s="62" t="s">
        <v>340</v>
      </c>
      <c r="X2991" s="62" t="s">
        <v>384</v>
      </c>
      <c r="Y2991" s="62" t="s">
        <v>1152</v>
      </c>
      <c r="Z2991" s="62" t="s">
        <v>48</v>
      </c>
      <c r="AA2991" s="62" t="s">
        <v>315</v>
      </c>
      <c r="AB2991" s="62" t="s">
        <v>42</v>
      </c>
      <c r="AC2991" s="62" t="s">
        <v>2207</v>
      </c>
      <c r="AD2991" s="62" t="s">
        <v>146</v>
      </c>
    </row>
    <row r="2992" spans="1:30" x14ac:dyDescent="0.25">
      <c r="A2992" s="62" t="s">
        <v>35</v>
      </c>
      <c r="B2992" s="62" t="s">
        <v>36</v>
      </c>
      <c r="C2992" s="62" t="s">
        <v>37</v>
      </c>
      <c r="D2992" s="62" t="s">
        <v>121</v>
      </c>
      <c r="E2992" s="62" t="s">
        <v>215</v>
      </c>
      <c r="F2992" s="62" t="s">
        <v>216</v>
      </c>
      <c r="G2992" s="62" t="s">
        <v>124</v>
      </c>
      <c r="H2992" s="62" t="s">
        <v>124</v>
      </c>
      <c r="I2992" s="62" t="s">
        <v>42</v>
      </c>
      <c r="J2992" s="62" t="s">
        <v>217</v>
      </c>
      <c r="K2992" s="62" t="s">
        <v>217</v>
      </c>
      <c r="L2992" s="62" t="s">
        <v>43</v>
      </c>
      <c r="M2992" s="62" t="s">
        <v>44</v>
      </c>
      <c r="N2992" s="62" t="s">
        <v>150</v>
      </c>
      <c r="O2992" s="62" t="s">
        <v>42</v>
      </c>
      <c r="P2992" s="62" t="s">
        <v>392</v>
      </c>
      <c r="Q2992" s="62" t="s">
        <v>393</v>
      </c>
      <c r="R2992" s="62" t="s">
        <v>2206</v>
      </c>
      <c r="S2992" s="61">
        <v>201401</v>
      </c>
      <c r="T2992" s="62" t="s">
        <v>52</v>
      </c>
      <c r="U2992" s="61">
        <v>239.62</v>
      </c>
      <c r="V2992" s="60">
        <v>239.62</v>
      </c>
      <c r="W2992" s="62" t="s">
        <v>340</v>
      </c>
      <c r="X2992" s="62" t="s">
        <v>384</v>
      </c>
      <c r="Y2992" s="62" t="s">
        <v>1152</v>
      </c>
      <c r="Z2992" s="62" t="s">
        <v>48</v>
      </c>
      <c r="AA2992" s="62" t="s">
        <v>315</v>
      </c>
      <c r="AB2992" s="62" t="s">
        <v>42</v>
      </c>
      <c r="AC2992" s="62" t="s">
        <v>2207</v>
      </c>
      <c r="AD2992" s="62" t="s">
        <v>146</v>
      </c>
    </row>
    <row r="2993" spans="1:30" x14ac:dyDescent="0.25">
      <c r="A2993" s="62" t="s">
        <v>35</v>
      </c>
      <c r="B2993" s="62" t="s">
        <v>36</v>
      </c>
      <c r="C2993" s="62" t="s">
        <v>37</v>
      </c>
      <c r="D2993" s="62" t="s">
        <v>121</v>
      </c>
      <c r="E2993" s="62" t="s">
        <v>215</v>
      </c>
      <c r="F2993" s="62" t="s">
        <v>216</v>
      </c>
      <c r="G2993" s="62" t="s">
        <v>124</v>
      </c>
      <c r="H2993" s="62" t="s">
        <v>124</v>
      </c>
      <c r="I2993" s="62" t="s">
        <v>42</v>
      </c>
      <c r="J2993" s="62" t="s">
        <v>261</v>
      </c>
      <c r="K2993" s="62" t="s">
        <v>261</v>
      </c>
      <c r="L2993" s="62" t="s">
        <v>43</v>
      </c>
      <c r="M2993" s="62" t="s">
        <v>44</v>
      </c>
      <c r="N2993" s="62" t="s">
        <v>150</v>
      </c>
      <c r="O2993" s="62" t="s">
        <v>42</v>
      </c>
      <c r="P2993" s="62" t="s">
        <v>392</v>
      </c>
      <c r="Q2993" s="62" t="s">
        <v>393</v>
      </c>
      <c r="R2993" s="62" t="s">
        <v>2206</v>
      </c>
      <c r="S2993" s="61">
        <v>201401</v>
      </c>
      <c r="T2993" s="62" t="s">
        <v>52</v>
      </c>
      <c r="U2993" s="61">
        <v>223.66</v>
      </c>
      <c r="V2993" s="60">
        <v>223.66</v>
      </c>
      <c r="W2993" s="62" t="s">
        <v>340</v>
      </c>
      <c r="X2993" s="62" t="s">
        <v>384</v>
      </c>
      <c r="Y2993" s="62" t="s">
        <v>1152</v>
      </c>
      <c r="Z2993" s="62" t="s">
        <v>48</v>
      </c>
      <c r="AA2993" s="62" t="s">
        <v>315</v>
      </c>
      <c r="AB2993" s="62" t="s">
        <v>42</v>
      </c>
      <c r="AC2993" s="62" t="s">
        <v>2207</v>
      </c>
      <c r="AD2993" s="62" t="s">
        <v>146</v>
      </c>
    </row>
    <row r="2994" spans="1:30" x14ac:dyDescent="0.25">
      <c r="A2994" s="62" t="s">
        <v>35</v>
      </c>
      <c r="B2994" s="62" t="s">
        <v>36</v>
      </c>
      <c r="C2994" s="62" t="s">
        <v>37</v>
      </c>
      <c r="D2994" s="62" t="s">
        <v>121</v>
      </c>
      <c r="E2994" s="62" t="s">
        <v>215</v>
      </c>
      <c r="F2994" s="62" t="s">
        <v>216</v>
      </c>
      <c r="G2994" s="62" t="s">
        <v>124</v>
      </c>
      <c r="H2994" s="62" t="s">
        <v>124</v>
      </c>
      <c r="I2994" s="62" t="s">
        <v>42</v>
      </c>
      <c r="J2994" s="62" t="s">
        <v>257</v>
      </c>
      <c r="K2994" s="62" t="s">
        <v>257</v>
      </c>
      <c r="L2994" s="62" t="s">
        <v>43</v>
      </c>
      <c r="M2994" s="62" t="s">
        <v>44</v>
      </c>
      <c r="N2994" s="62" t="s">
        <v>150</v>
      </c>
      <c r="O2994" s="62" t="s">
        <v>42</v>
      </c>
      <c r="P2994" s="62" t="s">
        <v>424</v>
      </c>
      <c r="Q2994" s="62" t="s">
        <v>441</v>
      </c>
      <c r="R2994" s="62" t="s">
        <v>2211</v>
      </c>
      <c r="S2994" s="61">
        <v>201401</v>
      </c>
      <c r="T2994" s="62" t="s">
        <v>52</v>
      </c>
      <c r="U2994" s="67">
        <v>25290</v>
      </c>
      <c r="V2994" s="60">
        <v>25290</v>
      </c>
      <c r="W2994" s="62" t="s">
        <v>340</v>
      </c>
      <c r="X2994" s="62" t="s">
        <v>440</v>
      </c>
      <c r="Y2994" s="62" t="s">
        <v>1152</v>
      </c>
      <c r="Z2994" s="62" t="s">
        <v>48</v>
      </c>
      <c r="AA2994" s="62" t="s">
        <v>315</v>
      </c>
      <c r="AB2994" s="62" t="s">
        <v>42</v>
      </c>
      <c r="AC2994" s="62" t="s">
        <v>2207</v>
      </c>
      <c r="AD2994" s="62" t="s">
        <v>146</v>
      </c>
    </row>
    <row r="2995" spans="1:30" x14ac:dyDescent="0.25">
      <c r="A2995" s="62" t="s">
        <v>35</v>
      </c>
      <c r="B2995" s="62" t="s">
        <v>36</v>
      </c>
      <c r="C2995" s="62" t="s">
        <v>37</v>
      </c>
      <c r="D2995" s="62" t="s">
        <v>121</v>
      </c>
      <c r="E2995" s="62" t="s">
        <v>215</v>
      </c>
      <c r="F2995" s="62" t="s">
        <v>216</v>
      </c>
      <c r="G2995" s="62" t="s">
        <v>124</v>
      </c>
      <c r="H2995" s="62" t="s">
        <v>124</v>
      </c>
      <c r="I2995" s="62" t="s">
        <v>42</v>
      </c>
      <c r="J2995" s="62" t="s">
        <v>217</v>
      </c>
      <c r="K2995" s="62" t="s">
        <v>217</v>
      </c>
      <c r="L2995" s="62" t="s">
        <v>43</v>
      </c>
      <c r="M2995" s="62" t="s">
        <v>44</v>
      </c>
      <c r="N2995" s="62" t="s">
        <v>150</v>
      </c>
      <c r="O2995" s="62" t="s">
        <v>42</v>
      </c>
      <c r="P2995" s="62" t="s">
        <v>392</v>
      </c>
      <c r="Q2995" s="62" t="s">
        <v>393</v>
      </c>
      <c r="R2995" s="62" t="s">
        <v>2212</v>
      </c>
      <c r="S2995" s="61">
        <v>201401</v>
      </c>
      <c r="T2995" s="62" t="s">
        <v>52</v>
      </c>
      <c r="U2995" s="61">
        <v>200.61</v>
      </c>
      <c r="V2995" s="60">
        <v>200.61</v>
      </c>
      <c r="W2995" s="62" t="s">
        <v>340</v>
      </c>
      <c r="X2995" s="62" t="s">
        <v>384</v>
      </c>
      <c r="Y2995" s="62" t="s">
        <v>1152</v>
      </c>
      <c r="Z2995" s="62" t="s">
        <v>48</v>
      </c>
      <c r="AA2995" s="62" t="s">
        <v>315</v>
      </c>
      <c r="AB2995" s="62" t="s">
        <v>42</v>
      </c>
      <c r="AC2995" s="62" t="s">
        <v>2213</v>
      </c>
      <c r="AD2995" s="62" t="s">
        <v>146</v>
      </c>
    </row>
    <row r="2996" spans="1:30" x14ac:dyDescent="0.25">
      <c r="A2996" s="62" t="s">
        <v>35</v>
      </c>
      <c r="B2996" s="62" t="s">
        <v>36</v>
      </c>
      <c r="C2996" s="62" t="s">
        <v>37</v>
      </c>
      <c r="D2996" s="62" t="s">
        <v>121</v>
      </c>
      <c r="E2996" s="62" t="s">
        <v>215</v>
      </c>
      <c r="F2996" s="62" t="s">
        <v>216</v>
      </c>
      <c r="G2996" s="62" t="s">
        <v>124</v>
      </c>
      <c r="H2996" s="62" t="s">
        <v>124</v>
      </c>
      <c r="I2996" s="62" t="s">
        <v>42</v>
      </c>
      <c r="J2996" s="62" t="s">
        <v>217</v>
      </c>
      <c r="K2996" s="62" t="s">
        <v>217</v>
      </c>
      <c r="L2996" s="62" t="s">
        <v>43</v>
      </c>
      <c r="M2996" s="62" t="s">
        <v>44</v>
      </c>
      <c r="N2996" s="62" t="s">
        <v>150</v>
      </c>
      <c r="O2996" s="62" t="s">
        <v>42</v>
      </c>
      <c r="P2996" s="62" t="s">
        <v>392</v>
      </c>
      <c r="Q2996" s="62" t="s">
        <v>393</v>
      </c>
      <c r="R2996" s="62" t="s">
        <v>2214</v>
      </c>
      <c r="S2996" s="61">
        <v>201401</v>
      </c>
      <c r="T2996" s="62" t="s">
        <v>52</v>
      </c>
      <c r="U2996" s="61">
        <v>222.9</v>
      </c>
      <c r="V2996" s="60">
        <v>222.9</v>
      </c>
      <c r="W2996" s="62" t="s">
        <v>340</v>
      </c>
      <c r="X2996" s="62" t="s">
        <v>384</v>
      </c>
      <c r="Y2996" s="62" t="s">
        <v>1152</v>
      </c>
      <c r="Z2996" s="62" t="s">
        <v>48</v>
      </c>
      <c r="AA2996" s="62" t="s">
        <v>315</v>
      </c>
      <c r="AB2996" s="62" t="s">
        <v>42</v>
      </c>
      <c r="AC2996" s="62" t="s">
        <v>2213</v>
      </c>
      <c r="AD2996" s="62" t="s">
        <v>146</v>
      </c>
    </row>
    <row r="2997" spans="1:30" x14ac:dyDescent="0.25">
      <c r="A2997" s="62" t="s">
        <v>35</v>
      </c>
      <c r="B2997" s="62" t="s">
        <v>36</v>
      </c>
      <c r="C2997" s="62" t="s">
        <v>37</v>
      </c>
      <c r="D2997" s="62" t="s">
        <v>121</v>
      </c>
      <c r="E2997" s="62" t="s">
        <v>215</v>
      </c>
      <c r="F2997" s="62" t="s">
        <v>216</v>
      </c>
      <c r="G2997" s="62" t="s">
        <v>124</v>
      </c>
      <c r="H2997" s="62" t="s">
        <v>124</v>
      </c>
      <c r="I2997" s="62" t="s">
        <v>42</v>
      </c>
      <c r="J2997" s="62" t="s">
        <v>261</v>
      </c>
      <c r="K2997" s="62" t="s">
        <v>261</v>
      </c>
      <c r="L2997" s="62" t="s">
        <v>43</v>
      </c>
      <c r="M2997" s="62" t="s">
        <v>44</v>
      </c>
      <c r="N2997" s="62" t="s">
        <v>150</v>
      </c>
      <c r="O2997" s="62" t="s">
        <v>42</v>
      </c>
      <c r="P2997" s="62" t="s">
        <v>392</v>
      </c>
      <c r="Q2997" s="62" t="s">
        <v>393</v>
      </c>
      <c r="R2997" s="62" t="s">
        <v>2214</v>
      </c>
      <c r="S2997" s="61">
        <v>201401</v>
      </c>
      <c r="T2997" s="62" t="s">
        <v>52</v>
      </c>
      <c r="U2997" s="61">
        <v>208.04</v>
      </c>
      <c r="V2997" s="60">
        <v>208.04</v>
      </c>
      <c r="W2997" s="62" t="s">
        <v>340</v>
      </c>
      <c r="X2997" s="62" t="s">
        <v>384</v>
      </c>
      <c r="Y2997" s="62" t="s">
        <v>1152</v>
      </c>
      <c r="Z2997" s="62" t="s">
        <v>48</v>
      </c>
      <c r="AA2997" s="62" t="s">
        <v>315</v>
      </c>
      <c r="AB2997" s="62" t="s">
        <v>42</v>
      </c>
      <c r="AC2997" s="62" t="s">
        <v>2213</v>
      </c>
      <c r="AD2997" s="62" t="s">
        <v>146</v>
      </c>
    </row>
    <row r="2998" spans="1:30" x14ac:dyDescent="0.25">
      <c r="A2998" s="62" t="s">
        <v>35</v>
      </c>
      <c r="B2998" s="62" t="s">
        <v>36</v>
      </c>
      <c r="C2998" s="62" t="s">
        <v>37</v>
      </c>
      <c r="D2998" s="62" t="s">
        <v>121</v>
      </c>
      <c r="E2998" s="62" t="s">
        <v>215</v>
      </c>
      <c r="F2998" s="62" t="s">
        <v>216</v>
      </c>
      <c r="G2998" s="62" t="s">
        <v>124</v>
      </c>
      <c r="H2998" s="62" t="s">
        <v>124</v>
      </c>
      <c r="I2998" s="62" t="s">
        <v>42</v>
      </c>
      <c r="J2998" s="62" t="s">
        <v>261</v>
      </c>
      <c r="K2998" s="62" t="s">
        <v>261</v>
      </c>
      <c r="L2998" s="62" t="s">
        <v>43</v>
      </c>
      <c r="M2998" s="62" t="s">
        <v>44</v>
      </c>
      <c r="N2998" s="62" t="s">
        <v>150</v>
      </c>
      <c r="O2998" s="62" t="s">
        <v>42</v>
      </c>
      <c r="P2998" s="62" t="s">
        <v>392</v>
      </c>
      <c r="Q2998" s="62" t="s">
        <v>393</v>
      </c>
      <c r="R2998" s="62" t="s">
        <v>2212</v>
      </c>
      <c r="S2998" s="61">
        <v>201401</v>
      </c>
      <c r="T2998" s="62" t="s">
        <v>52</v>
      </c>
      <c r="U2998" s="61">
        <v>187.22</v>
      </c>
      <c r="V2998" s="60">
        <v>187.22</v>
      </c>
      <c r="W2998" s="62" t="s">
        <v>340</v>
      </c>
      <c r="X2998" s="62" t="s">
        <v>384</v>
      </c>
      <c r="Y2998" s="62" t="s">
        <v>1152</v>
      </c>
      <c r="Z2998" s="62" t="s">
        <v>48</v>
      </c>
      <c r="AA2998" s="62" t="s">
        <v>315</v>
      </c>
      <c r="AB2998" s="62" t="s">
        <v>42</v>
      </c>
      <c r="AC2998" s="62" t="s">
        <v>2213</v>
      </c>
      <c r="AD2998" s="62" t="s">
        <v>146</v>
      </c>
    </row>
    <row r="2999" spans="1:30" x14ac:dyDescent="0.25">
      <c r="A2999" s="62" t="s">
        <v>35</v>
      </c>
      <c r="B2999" s="62" t="s">
        <v>36</v>
      </c>
      <c r="C2999" s="62" t="s">
        <v>37</v>
      </c>
      <c r="D2999" s="62" t="s">
        <v>121</v>
      </c>
      <c r="E2999" s="62" t="s">
        <v>215</v>
      </c>
      <c r="F2999" s="62" t="s">
        <v>216</v>
      </c>
      <c r="G2999" s="62" t="s">
        <v>124</v>
      </c>
      <c r="H2999" s="62" t="s">
        <v>124</v>
      </c>
      <c r="I2999" s="62" t="s">
        <v>42</v>
      </c>
      <c r="J2999" s="62" t="s">
        <v>257</v>
      </c>
      <c r="K2999" s="62" t="s">
        <v>257</v>
      </c>
      <c r="L2999" s="62" t="s">
        <v>43</v>
      </c>
      <c r="M2999" s="62" t="s">
        <v>44</v>
      </c>
      <c r="N2999" s="62" t="s">
        <v>150</v>
      </c>
      <c r="O2999" s="62" t="s">
        <v>42</v>
      </c>
      <c r="P2999" s="62" t="s">
        <v>392</v>
      </c>
      <c r="Q2999" s="62" t="s">
        <v>393</v>
      </c>
      <c r="R2999" s="62" t="s">
        <v>2212</v>
      </c>
      <c r="S2999" s="61">
        <v>201401</v>
      </c>
      <c r="T2999" s="62" t="s">
        <v>52</v>
      </c>
      <c r="U2999" s="61">
        <v>187.24</v>
      </c>
      <c r="V2999" s="60">
        <v>187.24</v>
      </c>
      <c r="W2999" s="62" t="s">
        <v>340</v>
      </c>
      <c r="X2999" s="62" t="s">
        <v>384</v>
      </c>
      <c r="Y2999" s="62" t="s">
        <v>1152</v>
      </c>
      <c r="Z2999" s="62" t="s">
        <v>48</v>
      </c>
      <c r="AA2999" s="62" t="s">
        <v>315</v>
      </c>
      <c r="AB2999" s="62" t="s">
        <v>42</v>
      </c>
      <c r="AC2999" s="62" t="s">
        <v>2213</v>
      </c>
      <c r="AD2999" s="62" t="s">
        <v>146</v>
      </c>
    </row>
    <row r="3000" spans="1:30" x14ac:dyDescent="0.25">
      <c r="A3000" s="62" t="s">
        <v>35</v>
      </c>
      <c r="B3000" s="62" t="s">
        <v>36</v>
      </c>
      <c r="C3000" s="62" t="s">
        <v>37</v>
      </c>
      <c r="D3000" s="62" t="s">
        <v>121</v>
      </c>
      <c r="E3000" s="62" t="s">
        <v>215</v>
      </c>
      <c r="F3000" s="62" t="s">
        <v>216</v>
      </c>
      <c r="G3000" s="62" t="s">
        <v>124</v>
      </c>
      <c r="H3000" s="62" t="s">
        <v>124</v>
      </c>
      <c r="I3000" s="62" t="s">
        <v>42</v>
      </c>
      <c r="J3000" s="62" t="s">
        <v>257</v>
      </c>
      <c r="K3000" s="62" t="s">
        <v>257</v>
      </c>
      <c r="L3000" s="62" t="s">
        <v>43</v>
      </c>
      <c r="M3000" s="62" t="s">
        <v>44</v>
      </c>
      <c r="N3000" s="62" t="s">
        <v>150</v>
      </c>
      <c r="O3000" s="62" t="s">
        <v>42</v>
      </c>
      <c r="P3000" s="62" t="s">
        <v>392</v>
      </c>
      <c r="Q3000" s="62" t="s">
        <v>393</v>
      </c>
      <c r="R3000" s="62" t="s">
        <v>2214</v>
      </c>
      <c r="S3000" s="61">
        <v>201401</v>
      </c>
      <c r="T3000" s="62" t="s">
        <v>52</v>
      </c>
      <c r="U3000" s="61">
        <v>208.04</v>
      </c>
      <c r="V3000" s="60">
        <v>208.04</v>
      </c>
      <c r="W3000" s="62" t="s">
        <v>340</v>
      </c>
      <c r="X3000" s="62" t="s">
        <v>384</v>
      </c>
      <c r="Y3000" s="62" t="s">
        <v>1152</v>
      </c>
      <c r="Z3000" s="62" t="s">
        <v>48</v>
      </c>
      <c r="AA3000" s="62" t="s">
        <v>315</v>
      </c>
      <c r="AB3000" s="62" t="s">
        <v>42</v>
      </c>
      <c r="AC3000" s="62" t="s">
        <v>2213</v>
      </c>
      <c r="AD3000" s="62" t="s">
        <v>146</v>
      </c>
    </row>
    <row r="3001" spans="1:30" x14ac:dyDescent="0.25">
      <c r="A3001" s="62" t="s">
        <v>35</v>
      </c>
      <c r="B3001" s="62" t="s">
        <v>36</v>
      </c>
      <c r="C3001" s="62" t="s">
        <v>37</v>
      </c>
      <c r="D3001" s="62" t="s">
        <v>121</v>
      </c>
      <c r="E3001" s="62" t="s">
        <v>215</v>
      </c>
      <c r="F3001" s="62" t="s">
        <v>216</v>
      </c>
      <c r="G3001" s="62" t="s">
        <v>124</v>
      </c>
      <c r="H3001" s="62" t="s">
        <v>124</v>
      </c>
      <c r="I3001" s="62" t="s">
        <v>42</v>
      </c>
      <c r="J3001" s="62" t="s">
        <v>437</v>
      </c>
      <c r="K3001" s="62" t="s">
        <v>437</v>
      </c>
      <c r="L3001" s="62" t="s">
        <v>43</v>
      </c>
      <c r="M3001" s="62" t="s">
        <v>44</v>
      </c>
      <c r="N3001" s="62" t="s">
        <v>150</v>
      </c>
      <c r="O3001" s="62" t="s">
        <v>42</v>
      </c>
      <c r="P3001" s="62" t="s">
        <v>392</v>
      </c>
      <c r="Q3001" s="62" t="s">
        <v>393</v>
      </c>
      <c r="R3001" s="62" t="s">
        <v>2214</v>
      </c>
      <c r="S3001" s="61">
        <v>201401</v>
      </c>
      <c r="T3001" s="62" t="s">
        <v>52</v>
      </c>
      <c r="U3001" s="61">
        <v>208.04</v>
      </c>
      <c r="V3001" s="60">
        <v>208.04</v>
      </c>
      <c r="W3001" s="62" t="s">
        <v>340</v>
      </c>
      <c r="X3001" s="62" t="s">
        <v>384</v>
      </c>
      <c r="Y3001" s="62" t="s">
        <v>1152</v>
      </c>
      <c r="Z3001" s="62" t="s">
        <v>48</v>
      </c>
      <c r="AA3001" s="62" t="s">
        <v>315</v>
      </c>
      <c r="AB3001" s="62" t="s">
        <v>42</v>
      </c>
      <c r="AC3001" s="62" t="s">
        <v>2213</v>
      </c>
      <c r="AD3001" s="62" t="s">
        <v>146</v>
      </c>
    </row>
    <row r="3002" spans="1:30" x14ac:dyDescent="0.25">
      <c r="A3002" s="62" t="s">
        <v>35</v>
      </c>
      <c r="B3002" s="62" t="s">
        <v>36</v>
      </c>
      <c r="C3002" s="62" t="s">
        <v>37</v>
      </c>
      <c r="D3002" s="62" t="s">
        <v>121</v>
      </c>
      <c r="E3002" s="62" t="s">
        <v>215</v>
      </c>
      <c r="F3002" s="62" t="s">
        <v>216</v>
      </c>
      <c r="G3002" s="62" t="s">
        <v>124</v>
      </c>
      <c r="H3002" s="62" t="s">
        <v>124</v>
      </c>
      <c r="I3002" s="62" t="s">
        <v>42</v>
      </c>
      <c r="J3002" s="62" t="s">
        <v>437</v>
      </c>
      <c r="K3002" s="62" t="s">
        <v>437</v>
      </c>
      <c r="L3002" s="62" t="s">
        <v>43</v>
      </c>
      <c r="M3002" s="62" t="s">
        <v>44</v>
      </c>
      <c r="N3002" s="62" t="s">
        <v>150</v>
      </c>
      <c r="O3002" s="62" t="s">
        <v>42</v>
      </c>
      <c r="P3002" s="62" t="s">
        <v>392</v>
      </c>
      <c r="Q3002" s="62" t="s">
        <v>393</v>
      </c>
      <c r="R3002" s="62" t="s">
        <v>2212</v>
      </c>
      <c r="S3002" s="61">
        <v>201401</v>
      </c>
      <c r="T3002" s="62" t="s">
        <v>52</v>
      </c>
      <c r="U3002" s="61">
        <v>187.24</v>
      </c>
      <c r="V3002" s="60">
        <v>187.24</v>
      </c>
      <c r="W3002" s="62" t="s">
        <v>340</v>
      </c>
      <c r="X3002" s="62" t="s">
        <v>384</v>
      </c>
      <c r="Y3002" s="62" t="s">
        <v>1152</v>
      </c>
      <c r="Z3002" s="62" t="s">
        <v>48</v>
      </c>
      <c r="AA3002" s="62" t="s">
        <v>315</v>
      </c>
      <c r="AB3002" s="62" t="s">
        <v>42</v>
      </c>
      <c r="AC3002" s="62" t="s">
        <v>2213</v>
      </c>
      <c r="AD3002" s="62" t="s">
        <v>146</v>
      </c>
    </row>
    <row r="3003" spans="1:30" x14ac:dyDescent="0.25">
      <c r="A3003" s="62" t="s">
        <v>35</v>
      </c>
      <c r="B3003" s="62" t="s">
        <v>36</v>
      </c>
      <c r="C3003" s="62" t="s">
        <v>37</v>
      </c>
      <c r="D3003" s="62" t="s">
        <v>121</v>
      </c>
      <c r="E3003" s="62" t="s">
        <v>215</v>
      </c>
      <c r="F3003" s="62" t="s">
        <v>216</v>
      </c>
      <c r="G3003" s="62" t="s">
        <v>124</v>
      </c>
      <c r="H3003" s="62" t="s">
        <v>124</v>
      </c>
      <c r="I3003" s="62" t="s">
        <v>42</v>
      </c>
      <c r="J3003" s="62" t="s">
        <v>250</v>
      </c>
      <c r="K3003" s="62" t="s">
        <v>250</v>
      </c>
      <c r="L3003" s="62" t="s">
        <v>43</v>
      </c>
      <c r="M3003" s="62" t="s">
        <v>44</v>
      </c>
      <c r="N3003" s="62" t="s">
        <v>150</v>
      </c>
      <c r="O3003" s="62" t="s">
        <v>42</v>
      </c>
      <c r="P3003" s="62" t="s">
        <v>392</v>
      </c>
      <c r="Q3003" s="62" t="s">
        <v>393</v>
      </c>
      <c r="R3003" s="62" t="s">
        <v>2212</v>
      </c>
      <c r="S3003" s="61">
        <v>201401</v>
      </c>
      <c r="T3003" s="62" t="s">
        <v>52</v>
      </c>
      <c r="U3003" s="61">
        <v>187.24</v>
      </c>
      <c r="V3003" s="60">
        <v>187.24</v>
      </c>
      <c r="W3003" s="62" t="s">
        <v>340</v>
      </c>
      <c r="X3003" s="62" t="s">
        <v>384</v>
      </c>
      <c r="Y3003" s="62" t="s">
        <v>1152</v>
      </c>
      <c r="Z3003" s="62" t="s">
        <v>48</v>
      </c>
      <c r="AA3003" s="62" t="s">
        <v>315</v>
      </c>
      <c r="AB3003" s="62" t="s">
        <v>42</v>
      </c>
      <c r="AC3003" s="62" t="s">
        <v>2213</v>
      </c>
      <c r="AD3003" s="62" t="s">
        <v>146</v>
      </c>
    </row>
    <row r="3004" spans="1:30" x14ac:dyDescent="0.25">
      <c r="A3004" s="62" t="s">
        <v>35</v>
      </c>
      <c r="B3004" s="62" t="s">
        <v>36</v>
      </c>
      <c r="C3004" s="62" t="s">
        <v>37</v>
      </c>
      <c r="D3004" s="62" t="s">
        <v>121</v>
      </c>
      <c r="E3004" s="62" t="s">
        <v>215</v>
      </c>
      <c r="F3004" s="62" t="s">
        <v>216</v>
      </c>
      <c r="G3004" s="62" t="s">
        <v>124</v>
      </c>
      <c r="H3004" s="62" t="s">
        <v>124</v>
      </c>
      <c r="I3004" s="62" t="s">
        <v>42</v>
      </c>
      <c r="J3004" s="62" t="s">
        <v>250</v>
      </c>
      <c r="K3004" s="62" t="s">
        <v>250</v>
      </c>
      <c r="L3004" s="62" t="s">
        <v>43</v>
      </c>
      <c r="M3004" s="62" t="s">
        <v>44</v>
      </c>
      <c r="N3004" s="62" t="s">
        <v>150</v>
      </c>
      <c r="O3004" s="62" t="s">
        <v>42</v>
      </c>
      <c r="P3004" s="62" t="s">
        <v>392</v>
      </c>
      <c r="Q3004" s="62" t="s">
        <v>393</v>
      </c>
      <c r="R3004" s="62" t="s">
        <v>2214</v>
      </c>
      <c r="S3004" s="61">
        <v>201401</v>
      </c>
      <c r="T3004" s="62" t="s">
        <v>52</v>
      </c>
      <c r="U3004" s="61">
        <v>208.04</v>
      </c>
      <c r="V3004" s="60">
        <v>208.04</v>
      </c>
      <c r="W3004" s="62" t="s">
        <v>340</v>
      </c>
      <c r="X3004" s="62" t="s">
        <v>384</v>
      </c>
      <c r="Y3004" s="62" t="s">
        <v>1152</v>
      </c>
      <c r="Z3004" s="62" t="s">
        <v>48</v>
      </c>
      <c r="AA3004" s="62" t="s">
        <v>315</v>
      </c>
      <c r="AB3004" s="62" t="s">
        <v>42</v>
      </c>
      <c r="AC3004" s="62" t="s">
        <v>2213</v>
      </c>
      <c r="AD3004" s="62" t="s">
        <v>146</v>
      </c>
    </row>
    <row r="3005" spans="1:30" x14ac:dyDescent="0.25">
      <c r="A3005" s="62" t="s">
        <v>35</v>
      </c>
      <c r="B3005" s="62" t="s">
        <v>36</v>
      </c>
      <c r="C3005" s="62" t="s">
        <v>37</v>
      </c>
      <c r="D3005" s="62" t="s">
        <v>121</v>
      </c>
      <c r="E3005" s="62" t="s">
        <v>215</v>
      </c>
      <c r="F3005" s="62" t="s">
        <v>216</v>
      </c>
      <c r="G3005" s="62" t="s">
        <v>124</v>
      </c>
      <c r="H3005" s="62" t="s">
        <v>124</v>
      </c>
      <c r="I3005" s="62" t="s">
        <v>42</v>
      </c>
      <c r="J3005" s="62" t="s">
        <v>237</v>
      </c>
      <c r="K3005" s="62" t="s">
        <v>237</v>
      </c>
      <c r="L3005" s="62" t="s">
        <v>43</v>
      </c>
      <c r="M3005" s="62" t="s">
        <v>44</v>
      </c>
      <c r="N3005" s="62" t="s">
        <v>150</v>
      </c>
      <c r="O3005" s="62" t="s">
        <v>42</v>
      </c>
      <c r="P3005" s="62" t="s">
        <v>392</v>
      </c>
      <c r="Q3005" s="62" t="s">
        <v>393</v>
      </c>
      <c r="R3005" s="62" t="s">
        <v>2214</v>
      </c>
      <c r="S3005" s="61">
        <v>201401</v>
      </c>
      <c r="T3005" s="62" t="s">
        <v>52</v>
      </c>
      <c r="U3005" s="61">
        <v>222.9</v>
      </c>
      <c r="V3005" s="60">
        <v>222.9</v>
      </c>
      <c r="W3005" s="62" t="s">
        <v>340</v>
      </c>
      <c r="X3005" s="62" t="s">
        <v>384</v>
      </c>
      <c r="Y3005" s="62" t="s">
        <v>1152</v>
      </c>
      <c r="Z3005" s="62" t="s">
        <v>48</v>
      </c>
      <c r="AA3005" s="62" t="s">
        <v>315</v>
      </c>
      <c r="AB3005" s="62" t="s">
        <v>42</v>
      </c>
      <c r="AC3005" s="62" t="s">
        <v>2213</v>
      </c>
      <c r="AD3005" s="62" t="s">
        <v>146</v>
      </c>
    </row>
    <row r="3006" spans="1:30" x14ac:dyDescent="0.25">
      <c r="A3006" s="62" t="s">
        <v>35</v>
      </c>
      <c r="B3006" s="62" t="s">
        <v>36</v>
      </c>
      <c r="C3006" s="62" t="s">
        <v>37</v>
      </c>
      <c r="D3006" s="62" t="s">
        <v>121</v>
      </c>
      <c r="E3006" s="62" t="s">
        <v>215</v>
      </c>
      <c r="F3006" s="62" t="s">
        <v>216</v>
      </c>
      <c r="G3006" s="62" t="s">
        <v>124</v>
      </c>
      <c r="H3006" s="62" t="s">
        <v>124</v>
      </c>
      <c r="I3006" s="62" t="s">
        <v>42</v>
      </c>
      <c r="J3006" s="62" t="s">
        <v>237</v>
      </c>
      <c r="K3006" s="62" t="s">
        <v>237</v>
      </c>
      <c r="L3006" s="62" t="s">
        <v>43</v>
      </c>
      <c r="M3006" s="62" t="s">
        <v>44</v>
      </c>
      <c r="N3006" s="62" t="s">
        <v>150</v>
      </c>
      <c r="O3006" s="62" t="s">
        <v>42</v>
      </c>
      <c r="P3006" s="62" t="s">
        <v>392</v>
      </c>
      <c r="Q3006" s="62" t="s">
        <v>393</v>
      </c>
      <c r="R3006" s="62" t="s">
        <v>2212</v>
      </c>
      <c r="S3006" s="61">
        <v>201401</v>
      </c>
      <c r="T3006" s="62" t="s">
        <v>52</v>
      </c>
      <c r="U3006" s="61">
        <v>200.61</v>
      </c>
      <c r="V3006" s="60">
        <v>200.61</v>
      </c>
      <c r="W3006" s="62" t="s">
        <v>340</v>
      </c>
      <c r="X3006" s="62" t="s">
        <v>384</v>
      </c>
      <c r="Y3006" s="62" t="s">
        <v>1152</v>
      </c>
      <c r="Z3006" s="62" t="s">
        <v>48</v>
      </c>
      <c r="AA3006" s="62" t="s">
        <v>315</v>
      </c>
      <c r="AB3006" s="62" t="s">
        <v>42</v>
      </c>
      <c r="AC3006" s="62" t="s">
        <v>2213</v>
      </c>
      <c r="AD3006" s="62" t="s">
        <v>146</v>
      </c>
    </row>
    <row r="3007" spans="1:30" x14ac:dyDescent="0.25">
      <c r="A3007" s="62" t="s">
        <v>35</v>
      </c>
      <c r="B3007" s="62" t="s">
        <v>36</v>
      </c>
      <c r="C3007" s="62" t="s">
        <v>37</v>
      </c>
      <c r="D3007" s="62" t="s">
        <v>121</v>
      </c>
      <c r="E3007" s="62" t="s">
        <v>215</v>
      </c>
      <c r="F3007" s="62" t="s">
        <v>216</v>
      </c>
      <c r="G3007" s="62" t="s">
        <v>124</v>
      </c>
      <c r="H3007" s="62" t="s">
        <v>124</v>
      </c>
      <c r="I3007" s="62" t="s">
        <v>42</v>
      </c>
      <c r="J3007" s="62" t="s">
        <v>231</v>
      </c>
      <c r="K3007" s="62" t="s">
        <v>231</v>
      </c>
      <c r="L3007" s="62" t="s">
        <v>43</v>
      </c>
      <c r="M3007" s="62" t="s">
        <v>44</v>
      </c>
      <c r="N3007" s="62" t="s">
        <v>150</v>
      </c>
      <c r="O3007" s="62" t="s">
        <v>42</v>
      </c>
      <c r="P3007" s="62" t="s">
        <v>392</v>
      </c>
      <c r="Q3007" s="62" t="s">
        <v>393</v>
      </c>
      <c r="R3007" s="62" t="s">
        <v>2212</v>
      </c>
      <c r="S3007" s="61">
        <v>201401</v>
      </c>
      <c r="T3007" s="62" t="s">
        <v>52</v>
      </c>
      <c r="U3007" s="61">
        <v>187.24</v>
      </c>
      <c r="V3007" s="60">
        <v>187.24</v>
      </c>
      <c r="W3007" s="62" t="s">
        <v>340</v>
      </c>
      <c r="X3007" s="62" t="s">
        <v>384</v>
      </c>
      <c r="Y3007" s="62" t="s">
        <v>1152</v>
      </c>
      <c r="Z3007" s="62" t="s">
        <v>48</v>
      </c>
      <c r="AA3007" s="62" t="s">
        <v>315</v>
      </c>
      <c r="AB3007" s="62" t="s">
        <v>42</v>
      </c>
      <c r="AC3007" s="62" t="s">
        <v>2213</v>
      </c>
      <c r="AD3007" s="62" t="s">
        <v>146</v>
      </c>
    </row>
    <row r="3008" spans="1:30" x14ac:dyDescent="0.25">
      <c r="A3008" s="62" t="s">
        <v>35</v>
      </c>
      <c r="B3008" s="62" t="s">
        <v>36</v>
      </c>
      <c r="C3008" s="62" t="s">
        <v>37</v>
      </c>
      <c r="D3008" s="62" t="s">
        <v>121</v>
      </c>
      <c r="E3008" s="62" t="s">
        <v>215</v>
      </c>
      <c r="F3008" s="62" t="s">
        <v>216</v>
      </c>
      <c r="G3008" s="62" t="s">
        <v>124</v>
      </c>
      <c r="H3008" s="62" t="s">
        <v>124</v>
      </c>
      <c r="I3008" s="62" t="s">
        <v>42</v>
      </c>
      <c r="J3008" s="62" t="s">
        <v>231</v>
      </c>
      <c r="K3008" s="62" t="s">
        <v>231</v>
      </c>
      <c r="L3008" s="62" t="s">
        <v>43</v>
      </c>
      <c r="M3008" s="62" t="s">
        <v>44</v>
      </c>
      <c r="N3008" s="62" t="s">
        <v>150</v>
      </c>
      <c r="O3008" s="62" t="s">
        <v>42</v>
      </c>
      <c r="P3008" s="62" t="s">
        <v>392</v>
      </c>
      <c r="Q3008" s="62" t="s">
        <v>393</v>
      </c>
      <c r="R3008" s="62" t="s">
        <v>2214</v>
      </c>
      <c r="S3008" s="61">
        <v>201401</v>
      </c>
      <c r="T3008" s="62" t="s">
        <v>52</v>
      </c>
      <c r="U3008" s="61">
        <v>208.04</v>
      </c>
      <c r="V3008" s="60">
        <v>208.04</v>
      </c>
      <c r="W3008" s="62" t="s">
        <v>340</v>
      </c>
      <c r="X3008" s="62" t="s">
        <v>384</v>
      </c>
      <c r="Y3008" s="62" t="s">
        <v>1152</v>
      </c>
      <c r="Z3008" s="62" t="s">
        <v>48</v>
      </c>
      <c r="AA3008" s="62" t="s">
        <v>315</v>
      </c>
      <c r="AB3008" s="62" t="s">
        <v>42</v>
      </c>
      <c r="AC3008" s="62" t="s">
        <v>2213</v>
      </c>
      <c r="AD3008" s="62" t="s">
        <v>146</v>
      </c>
    </row>
    <row r="3009" spans="1:30" x14ac:dyDescent="0.25">
      <c r="A3009" s="62" t="s">
        <v>35</v>
      </c>
      <c r="B3009" s="62" t="s">
        <v>36</v>
      </c>
      <c r="C3009" s="62" t="s">
        <v>37</v>
      </c>
      <c r="D3009" s="62" t="s">
        <v>121</v>
      </c>
      <c r="E3009" s="62" t="s">
        <v>215</v>
      </c>
      <c r="F3009" s="62" t="s">
        <v>216</v>
      </c>
      <c r="G3009" s="62" t="s">
        <v>124</v>
      </c>
      <c r="H3009" s="62" t="s">
        <v>124</v>
      </c>
      <c r="I3009" s="62" t="s">
        <v>42</v>
      </c>
      <c r="J3009" s="62" t="s">
        <v>231</v>
      </c>
      <c r="K3009" s="62" t="s">
        <v>231</v>
      </c>
      <c r="L3009" s="62" t="s">
        <v>43</v>
      </c>
      <c r="M3009" s="62" t="s">
        <v>44</v>
      </c>
      <c r="N3009" s="62" t="s">
        <v>180</v>
      </c>
      <c r="O3009" s="62" t="s">
        <v>42</v>
      </c>
      <c r="P3009" s="62" t="s">
        <v>388</v>
      </c>
      <c r="Q3009" s="62" t="s">
        <v>417</v>
      </c>
      <c r="R3009" s="62" t="s">
        <v>2215</v>
      </c>
      <c r="S3009" s="61">
        <v>201401</v>
      </c>
      <c r="T3009" s="62" t="s">
        <v>52</v>
      </c>
      <c r="U3009" s="67">
        <v>38045.199999999997</v>
      </c>
      <c r="V3009" s="60">
        <v>38045.199999999997</v>
      </c>
      <c r="W3009" s="62" t="s">
        <v>340</v>
      </c>
      <c r="X3009" s="62" t="s">
        <v>975</v>
      </c>
      <c r="Y3009" s="62" t="s">
        <v>1152</v>
      </c>
      <c r="Z3009" s="62" t="s">
        <v>48</v>
      </c>
      <c r="AA3009" s="62" t="s">
        <v>315</v>
      </c>
      <c r="AB3009" s="62" t="s">
        <v>42</v>
      </c>
      <c r="AC3009" s="62" t="s">
        <v>2216</v>
      </c>
      <c r="AD3009" s="62" t="s">
        <v>146</v>
      </c>
    </row>
    <row r="3010" spans="1:30" x14ac:dyDescent="0.25">
      <c r="A3010" s="62" t="s">
        <v>35</v>
      </c>
      <c r="B3010" s="62" t="s">
        <v>36</v>
      </c>
      <c r="C3010" s="62" t="s">
        <v>37</v>
      </c>
      <c r="D3010" s="62" t="s">
        <v>121</v>
      </c>
      <c r="E3010" s="62" t="s">
        <v>215</v>
      </c>
      <c r="F3010" s="62" t="s">
        <v>216</v>
      </c>
      <c r="G3010" s="62" t="s">
        <v>124</v>
      </c>
      <c r="H3010" s="62" t="s">
        <v>124</v>
      </c>
      <c r="I3010" s="62" t="s">
        <v>42</v>
      </c>
      <c r="J3010" s="62" t="s">
        <v>231</v>
      </c>
      <c r="K3010" s="62" t="s">
        <v>231</v>
      </c>
      <c r="L3010" s="62" t="s">
        <v>43</v>
      </c>
      <c r="M3010" s="62" t="s">
        <v>44</v>
      </c>
      <c r="N3010" s="62" t="s">
        <v>180</v>
      </c>
      <c r="O3010" s="62" t="s">
        <v>42</v>
      </c>
      <c r="P3010" s="62" t="s">
        <v>388</v>
      </c>
      <c r="Q3010" s="62" t="s">
        <v>183</v>
      </c>
      <c r="R3010" s="62" t="s">
        <v>2215</v>
      </c>
      <c r="S3010" s="61">
        <v>201401</v>
      </c>
      <c r="T3010" s="62" t="s">
        <v>52</v>
      </c>
      <c r="U3010" s="61">
        <v>0</v>
      </c>
      <c r="V3010" s="60">
        <v>3048.56</v>
      </c>
      <c r="W3010" s="62" t="s">
        <v>340</v>
      </c>
      <c r="X3010" s="62" t="s">
        <v>975</v>
      </c>
      <c r="Y3010" s="62" t="s">
        <v>1152</v>
      </c>
      <c r="Z3010" s="62" t="s">
        <v>48</v>
      </c>
      <c r="AA3010" s="62" t="s">
        <v>315</v>
      </c>
      <c r="AB3010" s="62" t="s">
        <v>42</v>
      </c>
      <c r="AC3010" s="62" t="s">
        <v>2216</v>
      </c>
      <c r="AD3010" s="62" t="s">
        <v>146</v>
      </c>
    </row>
    <row r="3011" spans="1:30" x14ac:dyDescent="0.25">
      <c r="A3011" s="62" t="s">
        <v>35</v>
      </c>
      <c r="B3011" s="62" t="s">
        <v>36</v>
      </c>
      <c r="C3011" s="62" t="s">
        <v>37</v>
      </c>
      <c r="D3011" s="62" t="s">
        <v>121</v>
      </c>
      <c r="E3011" s="62" t="s">
        <v>122</v>
      </c>
      <c r="F3011" s="62" t="s">
        <v>123</v>
      </c>
      <c r="G3011" s="62" t="s">
        <v>124</v>
      </c>
      <c r="H3011" s="62" t="s">
        <v>124</v>
      </c>
      <c r="I3011" s="62" t="s">
        <v>42</v>
      </c>
      <c r="J3011" s="62" t="s">
        <v>190</v>
      </c>
      <c r="K3011" s="62" t="s">
        <v>190</v>
      </c>
      <c r="L3011" s="62" t="s">
        <v>43</v>
      </c>
      <c r="M3011" s="62" t="s">
        <v>44</v>
      </c>
      <c r="N3011" s="62" t="s">
        <v>126</v>
      </c>
      <c r="O3011" s="62" t="s">
        <v>198</v>
      </c>
      <c r="P3011" s="62" t="s">
        <v>369</v>
      </c>
      <c r="Q3011" s="62" t="s">
        <v>167</v>
      </c>
      <c r="R3011" s="62" t="s">
        <v>2217</v>
      </c>
      <c r="S3011" s="61">
        <v>201401</v>
      </c>
      <c r="T3011" s="62" t="s">
        <v>52</v>
      </c>
      <c r="U3011" s="61">
        <v>0</v>
      </c>
      <c r="V3011" s="60">
        <v>11.3</v>
      </c>
      <c r="W3011" s="62" t="s">
        <v>1152</v>
      </c>
      <c r="X3011" s="62" t="s">
        <v>1152</v>
      </c>
      <c r="Y3011" s="62" t="s">
        <v>1152</v>
      </c>
      <c r="Z3011" s="62" t="s">
        <v>48</v>
      </c>
      <c r="AA3011" s="62" t="s">
        <v>168</v>
      </c>
      <c r="AB3011" s="62" t="s">
        <v>42</v>
      </c>
      <c r="AC3011" s="62" t="s">
        <v>2216</v>
      </c>
      <c r="AD3011" s="62" t="s">
        <v>146</v>
      </c>
    </row>
    <row r="3012" spans="1:30" x14ac:dyDescent="0.25">
      <c r="A3012" s="62" t="s">
        <v>35</v>
      </c>
      <c r="B3012" s="62" t="s">
        <v>36</v>
      </c>
      <c r="C3012" s="62" t="s">
        <v>37</v>
      </c>
      <c r="D3012" s="62" t="s">
        <v>121</v>
      </c>
      <c r="E3012" s="62" t="s">
        <v>122</v>
      </c>
      <c r="F3012" s="62" t="s">
        <v>123</v>
      </c>
      <c r="G3012" s="62" t="s">
        <v>124</v>
      </c>
      <c r="H3012" s="62" t="s">
        <v>124</v>
      </c>
      <c r="I3012" s="62" t="s">
        <v>42</v>
      </c>
      <c r="J3012" s="62" t="s">
        <v>190</v>
      </c>
      <c r="K3012" s="62" t="s">
        <v>190</v>
      </c>
      <c r="L3012" s="62" t="s">
        <v>43</v>
      </c>
      <c r="M3012" s="62" t="s">
        <v>44</v>
      </c>
      <c r="N3012" s="62" t="s">
        <v>126</v>
      </c>
      <c r="O3012" s="62" t="s">
        <v>198</v>
      </c>
      <c r="P3012" s="62" t="s">
        <v>369</v>
      </c>
      <c r="Q3012" s="62" t="s">
        <v>2218</v>
      </c>
      <c r="R3012" s="62" t="s">
        <v>2217</v>
      </c>
      <c r="S3012" s="61">
        <v>201401</v>
      </c>
      <c r="T3012" s="62" t="s">
        <v>52</v>
      </c>
      <c r="U3012" s="61">
        <v>0</v>
      </c>
      <c r="V3012" s="60">
        <v>400</v>
      </c>
      <c r="W3012" s="62" t="s">
        <v>1152</v>
      </c>
      <c r="X3012" s="62" t="s">
        <v>1152</v>
      </c>
      <c r="Y3012" s="62" t="s">
        <v>1152</v>
      </c>
      <c r="Z3012" s="62" t="s">
        <v>48</v>
      </c>
      <c r="AA3012" s="62" t="s">
        <v>144</v>
      </c>
      <c r="AB3012" s="62" t="s">
        <v>42</v>
      </c>
      <c r="AC3012" s="62" t="s">
        <v>2216</v>
      </c>
      <c r="AD3012" s="62" t="s">
        <v>146</v>
      </c>
    </row>
    <row r="3013" spans="1:30" x14ac:dyDescent="0.25">
      <c r="A3013" s="62" t="s">
        <v>35</v>
      </c>
      <c r="B3013" s="62" t="s">
        <v>36</v>
      </c>
      <c r="C3013" s="62" t="s">
        <v>37</v>
      </c>
      <c r="D3013" s="62" t="s">
        <v>121</v>
      </c>
      <c r="E3013" s="62" t="s">
        <v>122</v>
      </c>
      <c r="F3013" s="62" t="s">
        <v>123</v>
      </c>
      <c r="G3013" s="62" t="s">
        <v>124</v>
      </c>
      <c r="H3013" s="62" t="s">
        <v>124</v>
      </c>
      <c r="I3013" s="62" t="s">
        <v>42</v>
      </c>
      <c r="J3013" s="62" t="s">
        <v>190</v>
      </c>
      <c r="K3013" s="62" t="s">
        <v>190</v>
      </c>
      <c r="L3013" s="62" t="s">
        <v>43</v>
      </c>
      <c r="M3013" s="62" t="s">
        <v>44</v>
      </c>
      <c r="N3013" s="62" t="s">
        <v>126</v>
      </c>
      <c r="O3013" s="62" t="s">
        <v>198</v>
      </c>
      <c r="P3013" s="62" t="s">
        <v>369</v>
      </c>
      <c r="Q3013" s="62" t="s">
        <v>2219</v>
      </c>
      <c r="R3013" s="62" t="s">
        <v>2217</v>
      </c>
      <c r="S3013" s="61">
        <v>201401</v>
      </c>
      <c r="T3013" s="62" t="s">
        <v>52</v>
      </c>
      <c r="U3013" s="61">
        <v>0</v>
      </c>
      <c r="V3013" s="60">
        <v>342.22</v>
      </c>
      <c r="W3013" s="62" t="s">
        <v>1152</v>
      </c>
      <c r="X3013" s="62" t="s">
        <v>1152</v>
      </c>
      <c r="Y3013" s="62" t="s">
        <v>1152</v>
      </c>
      <c r="Z3013" s="62" t="s">
        <v>48</v>
      </c>
      <c r="AA3013" s="62" t="s">
        <v>144</v>
      </c>
      <c r="AB3013" s="62" t="s">
        <v>42</v>
      </c>
      <c r="AC3013" s="62" t="s">
        <v>2216</v>
      </c>
      <c r="AD3013" s="62" t="s">
        <v>146</v>
      </c>
    </row>
    <row r="3014" spans="1:30" x14ac:dyDescent="0.25">
      <c r="A3014" s="62" t="s">
        <v>35</v>
      </c>
      <c r="B3014" s="62" t="s">
        <v>36</v>
      </c>
      <c r="C3014" s="62" t="s">
        <v>37</v>
      </c>
      <c r="D3014" s="62" t="s">
        <v>121</v>
      </c>
      <c r="E3014" s="62" t="s">
        <v>122</v>
      </c>
      <c r="F3014" s="62" t="s">
        <v>123</v>
      </c>
      <c r="G3014" s="62" t="s">
        <v>124</v>
      </c>
      <c r="H3014" s="62" t="s">
        <v>124</v>
      </c>
      <c r="I3014" s="62" t="s">
        <v>42</v>
      </c>
      <c r="J3014" s="62" t="s">
        <v>190</v>
      </c>
      <c r="K3014" s="62" t="s">
        <v>190</v>
      </c>
      <c r="L3014" s="62" t="s">
        <v>43</v>
      </c>
      <c r="M3014" s="62" t="s">
        <v>44</v>
      </c>
      <c r="N3014" s="62" t="s">
        <v>131</v>
      </c>
      <c r="O3014" s="62" t="s">
        <v>198</v>
      </c>
      <c r="P3014" s="62" t="s">
        <v>369</v>
      </c>
      <c r="Q3014" s="62" t="s">
        <v>2220</v>
      </c>
      <c r="R3014" s="62" t="s">
        <v>2217</v>
      </c>
      <c r="S3014" s="61">
        <v>201401</v>
      </c>
      <c r="T3014" s="62" t="s">
        <v>52</v>
      </c>
      <c r="U3014" s="61">
        <v>0</v>
      </c>
      <c r="V3014" s="60">
        <v>32.03</v>
      </c>
      <c r="W3014" s="62" t="s">
        <v>1152</v>
      </c>
      <c r="X3014" s="62" t="s">
        <v>1152</v>
      </c>
      <c r="Y3014" s="62" t="s">
        <v>1152</v>
      </c>
      <c r="Z3014" s="62" t="s">
        <v>48</v>
      </c>
      <c r="AA3014" s="62" t="s">
        <v>144</v>
      </c>
      <c r="AB3014" s="62" t="s">
        <v>42</v>
      </c>
      <c r="AC3014" s="62" t="s">
        <v>2216</v>
      </c>
      <c r="AD3014" s="62" t="s">
        <v>146</v>
      </c>
    </row>
    <row r="3015" spans="1:30" x14ac:dyDescent="0.25">
      <c r="A3015" s="62" t="s">
        <v>35</v>
      </c>
      <c r="B3015" s="62" t="s">
        <v>36</v>
      </c>
      <c r="C3015" s="62" t="s">
        <v>37</v>
      </c>
      <c r="D3015" s="62" t="s">
        <v>121</v>
      </c>
      <c r="E3015" s="62" t="s">
        <v>122</v>
      </c>
      <c r="F3015" s="62" t="s">
        <v>123</v>
      </c>
      <c r="G3015" s="62" t="s">
        <v>124</v>
      </c>
      <c r="H3015" s="62" t="s">
        <v>124</v>
      </c>
      <c r="I3015" s="62" t="s">
        <v>42</v>
      </c>
      <c r="J3015" s="62" t="s">
        <v>190</v>
      </c>
      <c r="K3015" s="62" t="s">
        <v>190</v>
      </c>
      <c r="L3015" s="62" t="s">
        <v>43</v>
      </c>
      <c r="M3015" s="62" t="s">
        <v>44</v>
      </c>
      <c r="N3015" s="62" t="s">
        <v>131</v>
      </c>
      <c r="O3015" s="62" t="s">
        <v>198</v>
      </c>
      <c r="P3015" s="62" t="s">
        <v>369</v>
      </c>
      <c r="Q3015" s="62" t="s">
        <v>1365</v>
      </c>
      <c r="R3015" s="62" t="s">
        <v>2217</v>
      </c>
      <c r="S3015" s="61">
        <v>201401</v>
      </c>
      <c r="T3015" s="62" t="s">
        <v>52</v>
      </c>
      <c r="U3015" s="61">
        <v>0</v>
      </c>
      <c r="V3015" s="60">
        <v>600</v>
      </c>
      <c r="W3015" s="62" t="s">
        <v>1152</v>
      </c>
      <c r="X3015" s="62" t="s">
        <v>1152</v>
      </c>
      <c r="Y3015" s="62" t="s">
        <v>1152</v>
      </c>
      <c r="Z3015" s="62" t="s">
        <v>48</v>
      </c>
      <c r="AA3015" s="62" t="s">
        <v>144</v>
      </c>
      <c r="AB3015" s="62" t="s">
        <v>42</v>
      </c>
      <c r="AC3015" s="62" t="s">
        <v>2216</v>
      </c>
      <c r="AD3015" s="62" t="s">
        <v>146</v>
      </c>
    </row>
    <row r="3016" spans="1:30" x14ac:dyDescent="0.25">
      <c r="A3016" s="62" t="s">
        <v>35</v>
      </c>
      <c r="B3016" s="62" t="s">
        <v>36</v>
      </c>
      <c r="C3016" s="62" t="s">
        <v>37</v>
      </c>
      <c r="D3016" s="62" t="s">
        <v>121</v>
      </c>
      <c r="E3016" s="62" t="s">
        <v>122</v>
      </c>
      <c r="F3016" s="62" t="s">
        <v>123</v>
      </c>
      <c r="G3016" s="62" t="s">
        <v>124</v>
      </c>
      <c r="H3016" s="62" t="s">
        <v>124</v>
      </c>
      <c r="I3016" s="62" t="s">
        <v>42</v>
      </c>
      <c r="J3016" s="62" t="s">
        <v>190</v>
      </c>
      <c r="K3016" s="62" t="s">
        <v>190</v>
      </c>
      <c r="L3016" s="62" t="s">
        <v>43</v>
      </c>
      <c r="M3016" s="62" t="s">
        <v>44</v>
      </c>
      <c r="N3016" s="62" t="s">
        <v>131</v>
      </c>
      <c r="O3016" s="62" t="s">
        <v>198</v>
      </c>
      <c r="P3016" s="62" t="s">
        <v>369</v>
      </c>
      <c r="Q3016" s="62" t="s">
        <v>535</v>
      </c>
      <c r="R3016" s="62" t="s">
        <v>2217</v>
      </c>
      <c r="S3016" s="61">
        <v>201401</v>
      </c>
      <c r="T3016" s="62" t="s">
        <v>52</v>
      </c>
      <c r="U3016" s="61">
        <v>0</v>
      </c>
      <c r="V3016" s="60">
        <v>93.5</v>
      </c>
      <c r="W3016" s="62" t="s">
        <v>1152</v>
      </c>
      <c r="X3016" s="62" t="s">
        <v>1152</v>
      </c>
      <c r="Y3016" s="62" t="s">
        <v>1152</v>
      </c>
      <c r="Z3016" s="62" t="s">
        <v>48</v>
      </c>
      <c r="AA3016" s="62" t="s">
        <v>144</v>
      </c>
      <c r="AB3016" s="62" t="s">
        <v>42</v>
      </c>
      <c r="AC3016" s="62" t="s">
        <v>2216</v>
      </c>
      <c r="AD3016" s="62" t="s">
        <v>146</v>
      </c>
    </row>
    <row r="3017" spans="1:30" x14ac:dyDescent="0.25">
      <c r="A3017" s="62" t="s">
        <v>35</v>
      </c>
      <c r="B3017" s="62" t="s">
        <v>36</v>
      </c>
      <c r="C3017" s="62" t="s">
        <v>37</v>
      </c>
      <c r="D3017" s="62" t="s">
        <v>121</v>
      </c>
      <c r="E3017" s="62" t="s">
        <v>215</v>
      </c>
      <c r="F3017" s="62" t="s">
        <v>216</v>
      </c>
      <c r="G3017" s="62" t="s">
        <v>124</v>
      </c>
      <c r="H3017" s="62" t="s">
        <v>124</v>
      </c>
      <c r="I3017" s="62" t="s">
        <v>42</v>
      </c>
      <c r="J3017" s="62" t="s">
        <v>261</v>
      </c>
      <c r="K3017" s="62" t="s">
        <v>261</v>
      </c>
      <c r="L3017" s="62" t="s">
        <v>43</v>
      </c>
      <c r="M3017" s="62" t="s">
        <v>44</v>
      </c>
      <c r="N3017" s="62" t="s">
        <v>150</v>
      </c>
      <c r="O3017" s="62" t="s">
        <v>42</v>
      </c>
      <c r="P3017" s="62" t="s">
        <v>446</v>
      </c>
      <c r="Q3017" s="62" t="s">
        <v>447</v>
      </c>
      <c r="R3017" s="62" t="s">
        <v>2221</v>
      </c>
      <c r="S3017" s="61">
        <v>201401</v>
      </c>
      <c r="T3017" s="62" t="s">
        <v>52</v>
      </c>
      <c r="U3017" s="67">
        <v>71892.009999999995</v>
      </c>
      <c r="V3017" s="60">
        <v>71892.009999999995</v>
      </c>
      <c r="W3017" s="62" t="s">
        <v>340</v>
      </c>
      <c r="X3017" s="62" t="s">
        <v>267</v>
      </c>
      <c r="Y3017" s="62" t="s">
        <v>1152</v>
      </c>
      <c r="Z3017" s="62" t="s">
        <v>48</v>
      </c>
      <c r="AA3017" s="62" t="s">
        <v>315</v>
      </c>
      <c r="AB3017" s="62" t="s">
        <v>42</v>
      </c>
      <c r="AC3017" s="62" t="s">
        <v>2222</v>
      </c>
      <c r="AD3017" s="62" t="s">
        <v>146</v>
      </c>
    </row>
    <row r="3018" spans="1:30" x14ac:dyDescent="0.25">
      <c r="A3018" s="62" t="s">
        <v>35</v>
      </c>
      <c r="B3018" s="62" t="s">
        <v>36</v>
      </c>
      <c r="C3018" s="62" t="s">
        <v>37</v>
      </c>
      <c r="D3018" s="62" t="s">
        <v>121</v>
      </c>
      <c r="E3018" s="62" t="s">
        <v>215</v>
      </c>
      <c r="F3018" s="62" t="s">
        <v>216</v>
      </c>
      <c r="G3018" s="62" t="s">
        <v>124</v>
      </c>
      <c r="H3018" s="62" t="s">
        <v>124</v>
      </c>
      <c r="I3018" s="62" t="s">
        <v>42</v>
      </c>
      <c r="J3018" s="62" t="s">
        <v>231</v>
      </c>
      <c r="K3018" s="62" t="s">
        <v>231</v>
      </c>
      <c r="L3018" s="62" t="s">
        <v>43</v>
      </c>
      <c r="M3018" s="62" t="s">
        <v>44</v>
      </c>
      <c r="N3018" s="62" t="s">
        <v>150</v>
      </c>
      <c r="O3018" s="62" t="s">
        <v>42</v>
      </c>
      <c r="P3018" s="62" t="s">
        <v>388</v>
      </c>
      <c r="Q3018" s="62" t="s">
        <v>417</v>
      </c>
      <c r="R3018" s="62" t="s">
        <v>2223</v>
      </c>
      <c r="S3018" s="61">
        <v>201401</v>
      </c>
      <c r="T3018" s="62" t="s">
        <v>52</v>
      </c>
      <c r="U3018" s="67">
        <v>81243.87</v>
      </c>
      <c r="V3018" s="60">
        <v>81243.87</v>
      </c>
      <c r="W3018" s="62" t="s">
        <v>340</v>
      </c>
      <c r="X3018" s="62" t="s">
        <v>236</v>
      </c>
      <c r="Y3018" s="62" t="s">
        <v>1152</v>
      </c>
      <c r="Z3018" s="62" t="s">
        <v>48</v>
      </c>
      <c r="AA3018" s="62" t="s">
        <v>315</v>
      </c>
      <c r="AB3018" s="62" t="s">
        <v>42</v>
      </c>
      <c r="AC3018" s="62" t="s">
        <v>2222</v>
      </c>
      <c r="AD3018" s="62" t="s">
        <v>146</v>
      </c>
    </row>
    <row r="3019" spans="1:30" x14ac:dyDescent="0.25">
      <c r="A3019" s="62" t="s">
        <v>35</v>
      </c>
      <c r="B3019" s="62" t="s">
        <v>36</v>
      </c>
      <c r="C3019" s="62" t="s">
        <v>37</v>
      </c>
      <c r="D3019" s="62" t="s">
        <v>121</v>
      </c>
      <c r="E3019" s="62" t="s">
        <v>122</v>
      </c>
      <c r="F3019" s="62" t="s">
        <v>123</v>
      </c>
      <c r="G3019" s="62" t="s">
        <v>124</v>
      </c>
      <c r="H3019" s="62" t="s">
        <v>124</v>
      </c>
      <c r="I3019" s="62" t="s">
        <v>42</v>
      </c>
      <c r="J3019" s="62" t="s">
        <v>285</v>
      </c>
      <c r="K3019" s="62" t="s">
        <v>285</v>
      </c>
      <c r="L3019" s="62" t="s">
        <v>43</v>
      </c>
      <c r="M3019" s="62" t="s">
        <v>44</v>
      </c>
      <c r="N3019" s="62" t="s">
        <v>150</v>
      </c>
      <c r="O3019" s="62" t="s">
        <v>42</v>
      </c>
      <c r="P3019" s="62" t="s">
        <v>463</v>
      </c>
      <c r="Q3019" s="62" t="s">
        <v>464</v>
      </c>
      <c r="R3019" s="62" t="s">
        <v>1335</v>
      </c>
      <c r="S3019" s="61">
        <v>201401</v>
      </c>
      <c r="T3019" s="62" t="s">
        <v>52</v>
      </c>
      <c r="U3019" s="67">
        <v>64257.3</v>
      </c>
      <c r="V3019" s="60">
        <v>64257.3</v>
      </c>
      <c r="W3019" s="62" t="s">
        <v>340</v>
      </c>
      <c r="X3019" s="62" t="s">
        <v>288</v>
      </c>
      <c r="Y3019" s="62" t="s">
        <v>1152</v>
      </c>
      <c r="Z3019" s="62" t="s">
        <v>48</v>
      </c>
      <c r="AA3019" s="62" t="s">
        <v>315</v>
      </c>
      <c r="AB3019" s="62" t="s">
        <v>42</v>
      </c>
      <c r="AC3019" s="62" t="s">
        <v>2224</v>
      </c>
      <c r="AD3019" s="62" t="s">
        <v>146</v>
      </c>
    </row>
    <row r="3020" spans="1:30" x14ac:dyDescent="0.25">
      <c r="A3020" s="62" t="s">
        <v>35</v>
      </c>
      <c r="B3020" s="62" t="s">
        <v>36</v>
      </c>
      <c r="C3020" s="62" t="s">
        <v>37</v>
      </c>
      <c r="D3020" s="62" t="s">
        <v>121</v>
      </c>
      <c r="E3020" s="62" t="s">
        <v>215</v>
      </c>
      <c r="F3020" s="62" t="s">
        <v>216</v>
      </c>
      <c r="G3020" s="62" t="s">
        <v>124</v>
      </c>
      <c r="H3020" s="62" t="s">
        <v>124</v>
      </c>
      <c r="I3020" s="62" t="s">
        <v>42</v>
      </c>
      <c r="J3020" s="62" t="s">
        <v>217</v>
      </c>
      <c r="K3020" s="62" t="s">
        <v>217</v>
      </c>
      <c r="L3020" s="62" t="s">
        <v>43</v>
      </c>
      <c r="M3020" s="62" t="s">
        <v>44</v>
      </c>
      <c r="N3020" s="62" t="s">
        <v>150</v>
      </c>
      <c r="O3020" s="62" t="s">
        <v>42</v>
      </c>
      <c r="P3020" s="62" t="s">
        <v>392</v>
      </c>
      <c r="Q3020" s="62" t="s">
        <v>393</v>
      </c>
      <c r="R3020" s="62" t="s">
        <v>2225</v>
      </c>
      <c r="S3020" s="61">
        <v>201401</v>
      </c>
      <c r="T3020" s="62" t="s">
        <v>52</v>
      </c>
      <c r="U3020" s="61">
        <v>289.77999999999997</v>
      </c>
      <c r="V3020" s="60">
        <v>289.77999999999997</v>
      </c>
      <c r="W3020" s="62" t="s">
        <v>340</v>
      </c>
      <c r="X3020" s="62" t="s">
        <v>384</v>
      </c>
      <c r="Y3020" s="62" t="s">
        <v>1152</v>
      </c>
      <c r="Z3020" s="62" t="s">
        <v>48</v>
      </c>
      <c r="AA3020" s="62" t="s">
        <v>315</v>
      </c>
      <c r="AB3020" s="62" t="s">
        <v>42</v>
      </c>
      <c r="AC3020" s="62" t="s">
        <v>2224</v>
      </c>
      <c r="AD3020" s="62" t="s">
        <v>146</v>
      </c>
    </row>
    <row r="3021" spans="1:30" x14ac:dyDescent="0.25">
      <c r="A3021" s="62" t="s">
        <v>35</v>
      </c>
      <c r="B3021" s="62" t="s">
        <v>36</v>
      </c>
      <c r="C3021" s="62" t="s">
        <v>37</v>
      </c>
      <c r="D3021" s="62" t="s">
        <v>121</v>
      </c>
      <c r="E3021" s="62" t="s">
        <v>215</v>
      </c>
      <c r="F3021" s="62" t="s">
        <v>216</v>
      </c>
      <c r="G3021" s="62" t="s">
        <v>124</v>
      </c>
      <c r="H3021" s="62" t="s">
        <v>124</v>
      </c>
      <c r="I3021" s="62" t="s">
        <v>42</v>
      </c>
      <c r="J3021" s="62" t="s">
        <v>217</v>
      </c>
      <c r="K3021" s="62" t="s">
        <v>217</v>
      </c>
      <c r="L3021" s="62" t="s">
        <v>43</v>
      </c>
      <c r="M3021" s="62" t="s">
        <v>44</v>
      </c>
      <c r="N3021" s="62" t="s">
        <v>150</v>
      </c>
      <c r="O3021" s="62" t="s">
        <v>42</v>
      </c>
      <c r="P3021" s="62" t="s">
        <v>392</v>
      </c>
      <c r="Q3021" s="62" t="s">
        <v>393</v>
      </c>
      <c r="R3021" s="62" t="s">
        <v>2226</v>
      </c>
      <c r="S3021" s="61">
        <v>201401</v>
      </c>
      <c r="T3021" s="62" t="s">
        <v>52</v>
      </c>
      <c r="U3021" s="61">
        <v>268.88</v>
      </c>
      <c r="V3021" s="60">
        <v>268.88</v>
      </c>
      <c r="W3021" s="62" t="s">
        <v>340</v>
      </c>
      <c r="X3021" s="62" t="s">
        <v>384</v>
      </c>
      <c r="Y3021" s="62" t="s">
        <v>1152</v>
      </c>
      <c r="Z3021" s="62" t="s">
        <v>48</v>
      </c>
      <c r="AA3021" s="62" t="s">
        <v>315</v>
      </c>
      <c r="AB3021" s="62" t="s">
        <v>42</v>
      </c>
      <c r="AC3021" s="62" t="s">
        <v>2224</v>
      </c>
      <c r="AD3021" s="62" t="s">
        <v>146</v>
      </c>
    </row>
    <row r="3022" spans="1:30" x14ac:dyDescent="0.25">
      <c r="A3022" s="62" t="s">
        <v>35</v>
      </c>
      <c r="B3022" s="62" t="s">
        <v>36</v>
      </c>
      <c r="C3022" s="62" t="s">
        <v>37</v>
      </c>
      <c r="D3022" s="62" t="s">
        <v>121</v>
      </c>
      <c r="E3022" s="62" t="s">
        <v>215</v>
      </c>
      <c r="F3022" s="62" t="s">
        <v>216</v>
      </c>
      <c r="G3022" s="62" t="s">
        <v>124</v>
      </c>
      <c r="H3022" s="62" t="s">
        <v>124</v>
      </c>
      <c r="I3022" s="62" t="s">
        <v>42</v>
      </c>
      <c r="J3022" s="62" t="s">
        <v>261</v>
      </c>
      <c r="K3022" s="62" t="s">
        <v>261</v>
      </c>
      <c r="L3022" s="62" t="s">
        <v>43</v>
      </c>
      <c r="M3022" s="62" t="s">
        <v>44</v>
      </c>
      <c r="N3022" s="62" t="s">
        <v>150</v>
      </c>
      <c r="O3022" s="62" t="s">
        <v>42</v>
      </c>
      <c r="P3022" s="62" t="s">
        <v>392</v>
      </c>
      <c r="Q3022" s="62" t="s">
        <v>393</v>
      </c>
      <c r="R3022" s="62" t="s">
        <v>2226</v>
      </c>
      <c r="S3022" s="61">
        <v>201401</v>
      </c>
      <c r="T3022" s="62" t="s">
        <v>52</v>
      </c>
      <c r="U3022" s="61">
        <v>250.96</v>
      </c>
      <c r="V3022" s="60">
        <v>250.96</v>
      </c>
      <c r="W3022" s="62" t="s">
        <v>340</v>
      </c>
      <c r="X3022" s="62" t="s">
        <v>384</v>
      </c>
      <c r="Y3022" s="62" t="s">
        <v>1152</v>
      </c>
      <c r="Z3022" s="62" t="s">
        <v>48</v>
      </c>
      <c r="AA3022" s="62" t="s">
        <v>315</v>
      </c>
      <c r="AB3022" s="62" t="s">
        <v>42</v>
      </c>
      <c r="AC3022" s="62" t="s">
        <v>2224</v>
      </c>
      <c r="AD3022" s="62" t="s">
        <v>146</v>
      </c>
    </row>
    <row r="3023" spans="1:30" x14ac:dyDescent="0.25">
      <c r="A3023" s="62" t="s">
        <v>35</v>
      </c>
      <c r="B3023" s="62" t="s">
        <v>36</v>
      </c>
      <c r="C3023" s="62" t="s">
        <v>37</v>
      </c>
      <c r="D3023" s="62" t="s">
        <v>121</v>
      </c>
      <c r="E3023" s="62" t="s">
        <v>215</v>
      </c>
      <c r="F3023" s="62" t="s">
        <v>216</v>
      </c>
      <c r="G3023" s="62" t="s">
        <v>124</v>
      </c>
      <c r="H3023" s="62" t="s">
        <v>124</v>
      </c>
      <c r="I3023" s="62" t="s">
        <v>42</v>
      </c>
      <c r="J3023" s="62" t="s">
        <v>261</v>
      </c>
      <c r="K3023" s="62" t="s">
        <v>261</v>
      </c>
      <c r="L3023" s="62" t="s">
        <v>43</v>
      </c>
      <c r="M3023" s="62" t="s">
        <v>44</v>
      </c>
      <c r="N3023" s="62" t="s">
        <v>150</v>
      </c>
      <c r="O3023" s="62" t="s">
        <v>42</v>
      </c>
      <c r="P3023" s="62" t="s">
        <v>392</v>
      </c>
      <c r="Q3023" s="62" t="s">
        <v>393</v>
      </c>
      <c r="R3023" s="62" t="s">
        <v>2225</v>
      </c>
      <c r="S3023" s="61">
        <v>201401</v>
      </c>
      <c r="T3023" s="62" t="s">
        <v>52</v>
      </c>
      <c r="U3023" s="61">
        <v>270.44</v>
      </c>
      <c r="V3023" s="60">
        <v>270.44</v>
      </c>
      <c r="W3023" s="62" t="s">
        <v>340</v>
      </c>
      <c r="X3023" s="62" t="s">
        <v>384</v>
      </c>
      <c r="Y3023" s="62" t="s">
        <v>1152</v>
      </c>
      <c r="Z3023" s="62" t="s">
        <v>48</v>
      </c>
      <c r="AA3023" s="62" t="s">
        <v>315</v>
      </c>
      <c r="AB3023" s="62" t="s">
        <v>42</v>
      </c>
      <c r="AC3023" s="62" t="s">
        <v>2224</v>
      </c>
      <c r="AD3023" s="62" t="s">
        <v>146</v>
      </c>
    </row>
    <row r="3024" spans="1:30" x14ac:dyDescent="0.25">
      <c r="A3024" s="62" t="s">
        <v>35</v>
      </c>
      <c r="B3024" s="62" t="s">
        <v>36</v>
      </c>
      <c r="C3024" s="62" t="s">
        <v>37</v>
      </c>
      <c r="D3024" s="62" t="s">
        <v>121</v>
      </c>
      <c r="E3024" s="62" t="s">
        <v>215</v>
      </c>
      <c r="F3024" s="62" t="s">
        <v>216</v>
      </c>
      <c r="G3024" s="62" t="s">
        <v>124</v>
      </c>
      <c r="H3024" s="62" t="s">
        <v>124</v>
      </c>
      <c r="I3024" s="62" t="s">
        <v>42</v>
      </c>
      <c r="J3024" s="62" t="s">
        <v>257</v>
      </c>
      <c r="K3024" s="62" t="s">
        <v>257</v>
      </c>
      <c r="L3024" s="62" t="s">
        <v>43</v>
      </c>
      <c r="M3024" s="62" t="s">
        <v>44</v>
      </c>
      <c r="N3024" s="62" t="s">
        <v>150</v>
      </c>
      <c r="O3024" s="62" t="s">
        <v>42</v>
      </c>
      <c r="P3024" s="62" t="s">
        <v>392</v>
      </c>
      <c r="Q3024" s="62" t="s">
        <v>393</v>
      </c>
      <c r="R3024" s="62" t="s">
        <v>2225</v>
      </c>
      <c r="S3024" s="61">
        <v>201401</v>
      </c>
      <c r="T3024" s="62" t="s">
        <v>52</v>
      </c>
      <c r="U3024" s="61">
        <v>270.45999999999998</v>
      </c>
      <c r="V3024" s="60">
        <v>270.45999999999998</v>
      </c>
      <c r="W3024" s="62" t="s">
        <v>340</v>
      </c>
      <c r="X3024" s="62" t="s">
        <v>384</v>
      </c>
      <c r="Y3024" s="62" t="s">
        <v>1152</v>
      </c>
      <c r="Z3024" s="62" t="s">
        <v>48</v>
      </c>
      <c r="AA3024" s="62" t="s">
        <v>315</v>
      </c>
      <c r="AB3024" s="62" t="s">
        <v>42</v>
      </c>
      <c r="AC3024" s="62" t="s">
        <v>2224</v>
      </c>
      <c r="AD3024" s="62" t="s">
        <v>146</v>
      </c>
    </row>
    <row r="3025" spans="1:30" x14ac:dyDescent="0.25">
      <c r="A3025" s="62" t="s">
        <v>35</v>
      </c>
      <c r="B3025" s="62" t="s">
        <v>36</v>
      </c>
      <c r="C3025" s="62" t="s">
        <v>37</v>
      </c>
      <c r="D3025" s="62" t="s">
        <v>121</v>
      </c>
      <c r="E3025" s="62" t="s">
        <v>215</v>
      </c>
      <c r="F3025" s="62" t="s">
        <v>216</v>
      </c>
      <c r="G3025" s="62" t="s">
        <v>124</v>
      </c>
      <c r="H3025" s="62" t="s">
        <v>124</v>
      </c>
      <c r="I3025" s="62" t="s">
        <v>42</v>
      </c>
      <c r="J3025" s="62" t="s">
        <v>257</v>
      </c>
      <c r="K3025" s="62" t="s">
        <v>257</v>
      </c>
      <c r="L3025" s="62" t="s">
        <v>43</v>
      </c>
      <c r="M3025" s="62" t="s">
        <v>44</v>
      </c>
      <c r="N3025" s="62" t="s">
        <v>150</v>
      </c>
      <c r="O3025" s="62" t="s">
        <v>42</v>
      </c>
      <c r="P3025" s="62" t="s">
        <v>392</v>
      </c>
      <c r="Q3025" s="62" t="s">
        <v>393</v>
      </c>
      <c r="R3025" s="62" t="s">
        <v>2226</v>
      </c>
      <c r="S3025" s="61">
        <v>201401</v>
      </c>
      <c r="T3025" s="62" t="s">
        <v>52</v>
      </c>
      <c r="U3025" s="61">
        <v>250.95</v>
      </c>
      <c r="V3025" s="60">
        <v>250.95</v>
      </c>
      <c r="W3025" s="62" t="s">
        <v>340</v>
      </c>
      <c r="X3025" s="62" t="s">
        <v>384</v>
      </c>
      <c r="Y3025" s="62" t="s">
        <v>1152</v>
      </c>
      <c r="Z3025" s="62" t="s">
        <v>48</v>
      </c>
      <c r="AA3025" s="62" t="s">
        <v>315</v>
      </c>
      <c r="AB3025" s="62" t="s">
        <v>42</v>
      </c>
      <c r="AC3025" s="62" t="s">
        <v>2224</v>
      </c>
      <c r="AD3025" s="62" t="s">
        <v>146</v>
      </c>
    </row>
    <row r="3026" spans="1:30" x14ac:dyDescent="0.25">
      <c r="A3026" s="62" t="s">
        <v>35</v>
      </c>
      <c r="B3026" s="62" t="s">
        <v>36</v>
      </c>
      <c r="C3026" s="62" t="s">
        <v>37</v>
      </c>
      <c r="D3026" s="62" t="s">
        <v>121</v>
      </c>
      <c r="E3026" s="62" t="s">
        <v>215</v>
      </c>
      <c r="F3026" s="62" t="s">
        <v>216</v>
      </c>
      <c r="G3026" s="62" t="s">
        <v>124</v>
      </c>
      <c r="H3026" s="62" t="s">
        <v>124</v>
      </c>
      <c r="I3026" s="62" t="s">
        <v>42</v>
      </c>
      <c r="J3026" s="62" t="s">
        <v>437</v>
      </c>
      <c r="K3026" s="62" t="s">
        <v>437</v>
      </c>
      <c r="L3026" s="62" t="s">
        <v>43</v>
      </c>
      <c r="M3026" s="62" t="s">
        <v>44</v>
      </c>
      <c r="N3026" s="62" t="s">
        <v>150</v>
      </c>
      <c r="O3026" s="62" t="s">
        <v>42</v>
      </c>
      <c r="P3026" s="62" t="s">
        <v>446</v>
      </c>
      <c r="Q3026" s="62" t="s">
        <v>575</v>
      </c>
      <c r="R3026" s="62" t="s">
        <v>2227</v>
      </c>
      <c r="S3026" s="61">
        <v>201401</v>
      </c>
      <c r="T3026" s="62" t="s">
        <v>52</v>
      </c>
      <c r="U3026" s="67">
        <v>5615.77</v>
      </c>
      <c r="V3026" s="60">
        <v>5615.77</v>
      </c>
      <c r="W3026" s="62" t="s">
        <v>340</v>
      </c>
      <c r="X3026" s="62" t="s">
        <v>577</v>
      </c>
      <c r="Y3026" s="62" t="s">
        <v>1152</v>
      </c>
      <c r="Z3026" s="62" t="s">
        <v>48</v>
      </c>
      <c r="AA3026" s="62" t="s">
        <v>315</v>
      </c>
      <c r="AB3026" s="62" t="s">
        <v>42</v>
      </c>
      <c r="AC3026" s="62" t="s">
        <v>2224</v>
      </c>
      <c r="AD3026" s="62" t="s">
        <v>146</v>
      </c>
    </row>
    <row r="3027" spans="1:30" x14ac:dyDescent="0.25">
      <c r="A3027" s="62" t="s">
        <v>35</v>
      </c>
      <c r="B3027" s="62" t="s">
        <v>36</v>
      </c>
      <c r="C3027" s="62" t="s">
        <v>37</v>
      </c>
      <c r="D3027" s="62" t="s">
        <v>121</v>
      </c>
      <c r="E3027" s="62" t="s">
        <v>215</v>
      </c>
      <c r="F3027" s="62" t="s">
        <v>216</v>
      </c>
      <c r="G3027" s="62" t="s">
        <v>124</v>
      </c>
      <c r="H3027" s="62" t="s">
        <v>124</v>
      </c>
      <c r="I3027" s="62" t="s">
        <v>42</v>
      </c>
      <c r="J3027" s="62" t="s">
        <v>437</v>
      </c>
      <c r="K3027" s="62" t="s">
        <v>437</v>
      </c>
      <c r="L3027" s="62" t="s">
        <v>43</v>
      </c>
      <c r="M3027" s="62" t="s">
        <v>44</v>
      </c>
      <c r="N3027" s="62" t="s">
        <v>150</v>
      </c>
      <c r="O3027" s="62" t="s">
        <v>42</v>
      </c>
      <c r="P3027" s="62" t="s">
        <v>392</v>
      </c>
      <c r="Q3027" s="62" t="s">
        <v>393</v>
      </c>
      <c r="R3027" s="62" t="s">
        <v>2226</v>
      </c>
      <c r="S3027" s="61">
        <v>201401</v>
      </c>
      <c r="T3027" s="62" t="s">
        <v>52</v>
      </c>
      <c r="U3027" s="61">
        <v>250.95</v>
      </c>
      <c r="V3027" s="60">
        <v>250.95</v>
      </c>
      <c r="W3027" s="62" t="s">
        <v>340</v>
      </c>
      <c r="X3027" s="62" t="s">
        <v>384</v>
      </c>
      <c r="Y3027" s="62" t="s">
        <v>1152</v>
      </c>
      <c r="Z3027" s="62" t="s">
        <v>48</v>
      </c>
      <c r="AA3027" s="62" t="s">
        <v>315</v>
      </c>
      <c r="AB3027" s="62" t="s">
        <v>42</v>
      </c>
      <c r="AC3027" s="62" t="s">
        <v>2224</v>
      </c>
      <c r="AD3027" s="62" t="s">
        <v>146</v>
      </c>
    </row>
    <row r="3028" spans="1:30" x14ac:dyDescent="0.25">
      <c r="A3028" s="62" t="s">
        <v>35</v>
      </c>
      <c r="B3028" s="62" t="s">
        <v>36</v>
      </c>
      <c r="C3028" s="62" t="s">
        <v>37</v>
      </c>
      <c r="D3028" s="62" t="s">
        <v>121</v>
      </c>
      <c r="E3028" s="62" t="s">
        <v>215</v>
      </c>
      <c r="F3028" s="62" t="s">
        <v>216</v>
      </c>
      <c r="G3028" s="62" t="s">
        <v>124</v>
      </c>
      <c r="H3028" s="62" t="s">
        <v>124</v>
      </c>
      <c r="I3028" s="62" t="s">
        <v>42</v>
      </c>
      <c r="J3028" s="62" t="s">
        <v>437</v>
      </c>
      <c r="K3028" s="62" t="s">
        <v>437</v>
      </c>
      <c r="L3028" s="62" t="s">
        <v>43</v>
      </c>
      <c r="M3028" s="62" t="s">
        <v>44</v>
      </c>
      <c r="N3028" s="62" t="s">
        <v>150</v>
      </c>
      <c r="O3028" s="62" t="s">
        <v>42</v>
      </c>
      <c r="P3028" s="62" t="s">
        <v>392</v>
      </c>
      <c r="Q3028" s="62" t="s">
        <v>393</v>
      </c>
      <c r="R3028" s="62" t="s">
        <v>2225</v>
      </c>
      <c r="S3028" s="61">
        <v>201401</v>
      </c>
      <c r="T3028" s="62" t="s">
        <v>52</v>
      </c>
      <c r="U3028" s="61">
        <v>270.45999999999998</v>
      </c>
      <c r="V3028" s="60">
        <v>270.45999999999998</v>
      </c>
      <c r="W3028" s="62" t="s">
        <v>340</v>
      </c>
      <c r="X3028" s="62" t="s">
        <v>384</v>
      </c>
      <c r="Y3028" s="62" t="s">
        <v>1152</v>
      </c>
      <c r="Z3028" s="62" t="s">
        <v>48</v>
      </c>
      <c r="AA3028" s="62" t="s">
        <v>315</v>
      </c>
      <c r="AB3028" s="62" t="s">
        <v>42</v>
      </c>
      <c r="AC3028" s="62" t="s">
        <v>2224</v>
      </c>
      <c r="AD3028" s="62" t="s">
        <v>146</v>
      </c>
    </row>
    <row r="3029" spans="1:30" x14ac:dyDescent="0.25">
      <c r="A3029" s="62" t="s">
        <v>35</v>
      </c>
      <c r="B3029" s="62" t="s">
        <v>36</v>
      </c>
      <c r="C3029" s="62" t="s">
        <v>37</v>
      </c>
      <c r="D3029" s="62" t="s">
        <v>121</v>
      </c>
      <c r="E3029" s="62" t="s">
        <v>215</v>
      </c>
      <c r="F3029" s="62" t="s">
        <v>216</v>
      </c>
      <c r="G3029" s="62" t="s">
        <v>124</v>
      </c>
      <c r="H3029" s="62" t="s">
        <v>124</v>
      </c>
      <c r="I3029" s="62" t="s">
        <v>42</v>
      </c>
      <c r="J3029" s="62" t="s">
        <v>250</v>
      </c>
      <c r="K3029" s="62" t="s">
        <v>250</v>
      </c>
      <c r="L3029" s="62" t="s">
        <v>43</v>
      </c>
      <c r="M3029" s="62" t="s">
        <v>44</v>
      </c>
      <c r="N3029" s="62" t="s">
        <v>150</v>
      </c>
      <c r="O3029" s="62" t="s">
        <v>42</v>
      </c>
      <c r="P3029" s="62" t="s">
        <v>392</v>
      </c>
      <c r="Q3029" s="62" t="s">
        <v>393</v>
      </c>
      <c r="R3029" s="62" t="s">
        <v>2225</v>
      </c>
      <c r="S3029" s="61">
        <v>201401</v>
      </c>
      <c r="T3029" s="62" t="s">
        <v>52</v>
      </c>
      <c r="U3029" s="61">
        <v>270.45999999999998</v>
      </c>
      <c r="V3029" s="60">
        <v>270.45999999999998</v>
      </c>
      <c r="W3029" s="62" t="s">
        <v>340</v>
      </c>
      <c r="X3029" s="62" t="s">
        <v>384</v>
      </c>
      <c r="Y3029" s="62" t="s">
        <v>1152</v>
      </c>
      <c r="Z3029" s="62" t="s">
        <v>48</v>
      </c>
      <c r="AA3029" s="62" t="s">
        <v>315</v>
      </c>
      <c r="AB3029" s="62" t="s">
        <v>42</v>
      </c>
      <c r="AC3029" s="62" t="s">
        <v>2224</v>
      </c>
      <c r="AD3029" s="62" t="s">
        <v>146</v>
      </c>
    </row>
    <row r="3030" spans="1:30" x14ac:dyDescent="0.25">
      <c r="A3030" s="62" t="s">
        <v>35</v>
      </c>
      <c r="B3030" s="62" t="s">
        <v>36</v>
      </c>
      <c r="C3030" s="62" t="s">
        <v>37</v>
      </c>
      <c r="D3030" s="62" t="s">
        <v>121</v>
      </c>
      <c r="E3030" s="62" t="s">
        <v>215</v>
      </c>
      <c r="F3030" s="62" t="s">
        <v>216</v>
      </c>
      <c r="G3030" s="62" t="s">
        <v>124</v>
      </c>
      <c r="H3030" s="62" t="s">
        <v>124</v>
      </c>
      <c r="I3030" s="62" t="s">
        <v>42</v>
      </c>
      <c r="J3030" s="62" t="s">
        <v>250</v>
      </c>
      <c r="K3030" s="62" t="s">
        <v>250</v>
      </c>
      <c r="L3030" s="62" t="s">
        <v>43</v>
      </c>
      <c r="M3030" s="62" t="s">
        <v>44</v>
      </c>
      <c r="N3030" s="62" t="s">
        <v>150</v>
      </c>
      <c r="O3030" s="62" t="s">
        <v>42</v>
      </c>
      <c r="P3030" s="62" t="s">
        <v>392</v>
      </c>
      <c r="Q3030" s="62" t="s">
        <v>393</v>
      </c>
      <c r="R3030" s="62" t="s">
        <v>2226</v>
      </c>
      <c r="S3030" s="61">
        <v>201401</v>
      </c>
      <c r="T3030" s="62" t="s">
        <v>52</v>
      </c>
      <c r="U3030" s="61">
        <v>250.95</v>
      </c>
      <c r="V3030" s="60">
        <v>250.95</v>
      </c>
      <c r="W3030" s="62" t="s">
        <v>340</v>
      </c>
      <c r="X3030" s="62" t="s">
        <v>384</v>
      </c>
      <c r="Y3030" s="62" t="s">
        <v>1152</v>
      </c>
      <c r="Z3030" s="62" t="s">
        <v>48</v>
      </c>
      <c r="AA3030" s="62" t="s">
        <v>315</v>
      </c>
      <c r="AB3030" s="62" t="s">
        <v>42</v>
      </c>
      <c r="AC3030" s="62" t="s">
        <v>2224</v>
      </c>
      <c r="AD3030" s="62" t="s">
        <v>146</v>
      </c>
    </row>
    <row r="3031" spans="1:30" x14ac:dyDescent="0.25">
      <c r="A3031" s="62" t="s">
        <v>35</v>
      </c>
      <c r="B3031" s="62" t="s">
        <v>36</v>
      </c>
      <c r="C3031" s="62" t="s">
        <v>37</v>
      </c>
      <c r="D3031" s="62" t="s">
        <v>121</v>
      </c>
      <c r="E3031" s="62" t="s">
        <v>215</v>
      </c>
      <c r="F3031" s="62" t="s">
        <v>216</v>
      </c>
      <c r="G3031" s="62" t="s">
        <v>124</v>
      </c>
      <c r="H3031" s="62" t="s">
        <v>124</v>
      </c>
      <c r="I3031" s="62" t="s">
        <v>42</v>
      </c>
      <c r="J3031" s="62" t="s">
        <v>237</v>
      </c>
      <c r="K3031" s="62" t="s">
        <v>237</v>
      </c>
      <c r="L3031" s="62" t="s">
        <v>43</v>
      </c>
      <c r="M3031" s="62" t="s">
        <v>44</v>
      </c>
      <c r="N3031" s="62" t="s">
        <v>150</v>
      </c>
      <c r="O3031" s="62" t="s">
        <v>42</v>
      </c>
      <c r="P3031" s="62" t="s">
        <v>392</v>
      </c>
      <c r="Q3031" s="62" t="s">
        <v>393</v>
      </c>
      <c r="R3031" s="62" t="s">
        <v>2226</v>
      </c>
      <c r="S3031" s="61">
        <v>201401</v>
      </c>
      <c r="T3031" s="62" t="s">
        <v>52</v>
      </c>
      <c r="U3031" s="61">
        <v>268.88</v>
      </c>
      <c r="V3031" s="60">
        <v>268.88</v>
      </c>
      <c r="W3031" s="62" t="s">
        <v>340</v>
      </c>
      <c r="X3031" s="62" t="s">
        <v>384</v>
      </c>
      <c r="Y3031" s="62" t="s">
        <v>1152</v>
      </c>
      <c r="Z3031" s="62" t="s">
        <v>48</v>
      </c>
      <c r="AA3031" s="62" t="s">
        <v>315</v>
      </c>
      <c r="AB3031" s="62" t="s">
        <v>42</v>
      </c>
      <c r="AC3031" s="62" t="s">
        <v>2224</v>
      </c>
      <c r="AD3031" s="62" t="s">
        <v>146</v>
      </c>
    </row>
    <row r="3032" spans="1:30" x14ac:dyDescent="0.25">
      <c r="A3032" s="62" t="s">
        <v>35</v>
      </c>
      <c r="B3032" s="62" t="s">
        <v>36</v>
      </c>
      <c r="C3032" s="62" t="s">
        <v>37</v>
      </c>
      <c r="D3032" s="62" t="s">
        <v>121</v>
      </c>
      <c r="E3032" s="62" t="s">
        <v>215</v>
      </c>
      <c r="F3032" s="62" t="s">
        <v>216</v>
      </c>
      <c r="G3032" s="62" t="s">
        <v>124</v>
      </c>
      <c r="H3032" s="62" t="s">
        <v>124</v>
      </c>
      <c r="I3032" s="62" t="s">
        <v>42</v>
      </c>
      <c r="J3032" s="62" t="s">
        <v>237</v>
      </c>
      <c r="K3032" s="62" t="s">
        <v>237</v>
      </c>
      <c r="L3032" s="62" t="s">
        <v>43</v>
      </c>
      <c r="M3032" s="62" t="s">
        <v>44</v>
      </c>
      <c r="N3032" s="62" t="s">
        <v>150</v>
      </c>
      <c r="O3032" s="62" t="s">
        <v>42</v>
      </c>
      <c r="P3032" s="62" t="s">
        <v>392</v>
      </c>
      <c r="Q3032" s="62" t="s">
        <v>393</v>
      </c>
      <c r="R3032" s="62" t="s">
        <v>2225</v>
      </c>
      <c r="S3032" s="61">
        <v>201401</v>
      </c>
      <c r="T3032" s="62" t="s">
        <v>52</v>
      </c>
      <c r="U3032" s="61">
        <v>289.77999999999997</v>
      </c>
      <c r="V3032" s="60">
        <v>289.77999999999997</v>
      </c>
      <c r="W3032" s="62" t="s">
        <v>340</v>
      </c>
      <c r="X3032" s="62" t="s">
        <v>384</v>
      </c>
      <c r="Y3032" s="62" t="s">
        <v>1152</v>
      </c>
      <c r="Z3032" s="62" t="s">
        <v>48</v>
      </c>
      <c r="AA3032" s="62" t="s">
        <v>315</v>
      </c>
      <c r="AB3032" s="62" t="s">
        <v>42</v>
      </c>
      <c r="AC3032" s="62" t="s">
        <v>2224</v>
      </c>
      <c r="AD3032" s="62" t="s">
        <v>146</v>
      </c>
    </row>
    <row r="3033" spans="1:30" x14ac:dyDescent="0.25">
      <c r="A3033" s="62" t="s">
        <v>35</v>
      </c>
      <c r="B3033" s="62" t="s">
        <v>36</v>
      </c>
      <c r="C3033" s="62" t="s">
        <v>37</v>
      </c>
      <c r="D3033" s="62" t="s">
        <v>121</v>
      </c>
      <c r="E3033" s="62" t="s">
        <v>215</v>
      </c>
      <c r="F3033" s="62" t="s">
        <v>216</v>
      </c>
      <c r="G3033" s="62" t="s">
        <v>124</v>
      </c>
      <c r="H3033" s="62" t="s">
        <v>124</v>
      </c>
      <c r="I3033" s="62" t="s">
        <v>42</v>
      </c>
      <c r="J3033" s="62" t="s">
        <v>231</v>
      </c>
      <c r="K3033" s="62" t="s">
        <v>231</v>
      </c>
      <c r="L3033" s="62" t="s">
        <v>43</v>
      </c>
      <c r="M3033" s="62" t="s">
        <v>44</v>
      </c>
      <c r="N3033" s="62" t="s">
        <v>150</v>
      </c>
      <c r="O3033" s="62" t="s">
        <v>42</v>
      </c>
      <c r="P3033" s="62" t="s">
        <v>392</v>
      </c>
      <c r="Q3033" s="62" t="s">
        <v>393</v>
      </c>
      <c r="R3033" s="62" t="s">
        <v>2225</v>
      </c>
      <c r="S3033" s="61">
        <v>201401</v>
      </c>
      <c r="T3033" s="62" t="s">
        <v>52</v>
      </c>
      <c r="U3033" s="61">
        <v>270.45999999999998</v>
      </c>
      <c r="V3033" s="60">
        <v>270.45999999999998</v>
      </c>
      <c r="W3033" s="62" t="s">
        <v>340</v>
      </c>
      <c r="X3033" s="62" t="s">
        <v>384</v>
      </c>
      <c r="Y3033" s="62" t="s">
        <v>1152</v>
      </c>
      <c r="Z3033" s="62" t="s">
        <v>48</v>
      </c>
      <c r="AA3033" s="62" t="s">
        <v>315</v>
      </c>
      <c r="AB3033" s="62" t="s">
        <v>42</v>
      </c>
      <c r="AC3033" s="62" t="s">
        <v>2224</v>
      </c>
      <c r="AD3033" s="62" t="s">
        <v>146</v>
      </c>
    </row>
    <row r="3034" spans="1:30" x14ac:dyDescent="0.25">
      <c r="A3034" s="62" t="s">
        <v>35</v>
      </c>
      <c r="B3034" s="62" t="s">
        <v>36</v>
      </c>
      <c r="C3034" s="62" t="s">
        <v>37</v>
      </c>
      <c r="D3034" s="62" t="s">
        <v>121</v>
      </c>
      <c r="E3034" s="62" t="s">
        <v>215</v>
      </c>
      <c r="F3034" s="62" t="s">
        <v>216</v>
      </c>
      <c r="G3034" s="62" t="s">
        <v>124</v>
      </c>
      <c r="H3034" s="62" t="s">
        <v>124</v>
      </c>
      <c r="I3034" s="62" t="s">
        <v>42</v>
      </c>
      <c r="J3034" s="62" t="s">
        <v>231</v>
      </c>
      <c r="K3034" s="62" t="s">
        <v>231</v>
      </c>
      <c r="L3034" s="62" t="s">
        <v>43</v>
      </c>
      <c r="M3034" s="62" t="s">
        <v>44</v>
      </c>
      <c r="N3034" s="62" t="s">
        <v>150</v>
      </c>
      <c r="O3034" s="62" t="s">
        <v>42</v>
      </c>
      <c r="P3034" s="62" t="s">
        <v>392</v>
      </c>
      <c r="Q3034" s="62" t="s">
        <v>393</v>
      </c>
      <c r="R3034" s="62" t="s">
        <v>2226</v>
      </c>
      <c r="S3034" s="61">
        <v>201401</v>
      </c>
      <c r="T3034" s="62" t="s">
        <v>52</v>
      </c>
      <c r="U3034" s="61">
        <v>250.95</v>
      </c>
      <c r="V3034" s="60">
        <v>250.95</v>
      </c>
      <c r="W3034" s="62" t="s">
        <v>340</v>
      </c>
      <c r="X3034" s="62" t="s">
        <v>384</v>
      </c>
      <c r="Y3034" s="62" t="s">
        <v>1152</v>
      </c>
      <c r="Z3034" s="62" t="s">
        <v>48</v>
      </c>
      <c r="AA3034" s="62" t="s">
        <v>315</v>
      </c>
      <c r="AB3034" s="62" t="s">
        <v>42</v>
      </c>
      <c r="AC3034" s="62" t="s">
        <v>2224</v>
      </c>
      <c r="AD3034" s="62" t="s">
        <v>146</v>
      </c>
    </row>
    <row r="3035" spans="1:30" x14ac:dyDescent="0.25">
      <c r="A3035" s="62" t="s">
        <v>35</v>
      </c>
      <c r="B3035" s="62" t="s">
        <v>36</v>
      </c>
      <c r="C3035" s="62" t="s">
        <v>37</v>
      </c>
      <c r="D3035" s="62" t="s">
        <v>121</v>
      </c>
      <c r="E3035" s="62" t="s">
        <v>122</v>
      </c>
      <c r="F3035" s="62" t="s">
        <v>123</v>
      </c>
      <c r="G3035" s="62" t="s">
        <v>124</v>
      </c>
      <c r="H3035" s="62" t="s">
        <v>124</v>
      </c>
      <c r="I3035" s="62" t="s">
        <v>42</v>
      </c>
      <c r="J3035" s="62" t="s">
        <v>285</v>
      </c>
      <c r="K3035" s="62" t="s">
        <v>285</v>
      </c>
      <c r="L3035" s="62" t="s">
        <v>43</v>
      </c>
      <c r="M3035" s="62" t="s">
        <v>44</v>
      </c>
      <c r="N3035" s="62" t="s">
        <v>150</v>
      </c>
      <c r="O3035" s="62" t="s">
        <v>42</v>
      </c>
      <c r="P3035" s="62" t="s">
        <v>463</v>
      </c>
      <c r="Q3035" s="62" t="s">
        <v>464</v>
      </c>
      <c r="R3035" s="62" t="s">
        <v>2228</v>
      </c>
      <c r="S3035" s="61">
        <v>201401</v>
      </c>
      <c r="T3035" s="62" t="s">
        <v>52</v>
      </c>
      <c r="U3035" s="67">
        <v>45239.67</v>
      </c>
      <c r="V3035" s="60">
        <v>45239.67</v>
      </c>
      <c r="W3035" s="62" t="s">
        <v>340</v>
      </c>
      <c r="X3035" s="62" t="s">
        <v>288</v>
      </c>
      <c r="Y3035" s="62" t="s">
        <v>1152</v>
      </c>
      <c r="Z3035" s="62" t="s">
        <v>48</v>
      </c>
      <c r="AA3035" s="62" t="s">
        <v>315</v>
      </c>
      <c r="AB3035" s="62" t="s">
        <v>42</v>
      </c>
      <c r="AC3035" s="62" t="s">
        <v>2229</v>
      </c>
      <c r="AD3035" s="62" t="s">
        <v>146</v>
      </c>
    </row>
    <row r="3036" spans="1:30" x14ac:dyDescent="0.25">
      <c r="A3036" s="62" t="s">
        <v>35</v>
      </c>
      <c r="B3036" s="62" t="s">
        <v>36</v>
      </c>
      <c r="C3036" s="62" t="s">
        <v>37</v>
      </c>
      <c r="D3036" s="62" t="s">
        <v>121</v>
      </c>
      <c r="E3036" s="62" t="s">
        <v>215</v>
      </c>
      <c r="F3036" s="62" t="s">
        <v>216</v>
      </c>
      <c r="G3036" s="62" t="s">
        <v>124</v>
      </c>
      <c r="H3036" s="62" t="s">
        <v>124</v>
      </c>
      <c r="I3036" s="62" t="s">
        <v>42</v>
      </c>
      <c r="J3036" s="62" t="s">
        <v>231</v>
      </c>
      <c r="K3036" s="62" t="s">
        <v>231</v>
      </c>
      <c r="L3036" s="62" t="s">
        <v>43</v>
      </c>
      <c r="M3036" s="62" t="s">
        <v>44</v>
      </c>
      <c r="N3036" s="62" t="s">
        <v>180</v>
      </c>
      <c r="O3036" s="62" t="s">
        <v>42</v>
      </c>
      <c r="P3036" s="62" t="s">
        <v>388</v>
      </c>
      <c r="Q3036" s="62" t="s">
        <v>183</v>
      </c>
      <c r="R3036" s="62" t="s">
        <v>2230</v>
      </c>
      <c r="S3036" s="61">
        <v>201401</v>
      </c>
      <c r="T3036" s="62" t="s">
        <v>52</v>
      </c>
      <c r="U3036" s="61">
        <v>0</v>
      </c>
      <c r="V3036" s="60">
        <v>907.83</v>
      </c>
      <c r="W3036" s="62" t="s">
        <v>340</v>
      </c>
      <c r="X3036" s="62" t="s">
        <v>975</v>
      </c>
      <c r="Y3036" s="62" t="s">
        <v>1152</v>
      </c>
      <c r="Z3036" s="62" t="s">
        <v>48</v>
      </c>
      <c r="AA3036" s="62" t="s">
        <v>315</v>
      </c>
      <c r="AB3036" s="62" t="s">
        <v>42</v>
      </c>
      <c r="AC3036" s="62" t="s">
        <v>2231</v>
      </c>
      <c r="AD3036" s="62" t="s">
        <v>146</v>
      </c>
    </row>
    <row r="3037" spans="1:30" x14ac:dyDescent="0.25">
      <c r="A3037" s="62" t="s">
        <v>35</v>
      </c>
      <c r="B3037" s="62" t="s">
        <v>36</v>
      </c>
      <c r="C3037" s="62" t="s">
        <v>37</v>
      </c>
      <c r="D3037" s="62" t="s">
        <v>121</v>
      </c>
      <c r="E3037" s="62" t="s">
        <v>215</v>
      </c>
      <c r="F3037" s="62" t="s">
        <v>216</v>
      </c>
      <c r="G3037" s="62" t="s">
        <v>124</v>
      </c>
      <c r="H3037" s="62" t="s">
        <v>124</v>
      </c>
      <c r="I3037" s="62" t="s">
        <v>42</v>
      </c>
      <c r="J3037" s="62" t="s">
        <v>231</v>
      </c>
      <c r="K3037" s="62" t="s">
        <v>231</v>
      </c>
      <c r="L3037" s="62" t="s">
        <v>43</v>
      </c>
      <c r="M3037" s="62" t="s">
        <v>44</v>
      </c>
      <c r="N3037" s="62" t="s">
        <v>180</v>
      </c>
      <c r="O3037" s="62" t="s">
        <v>42</v>
      </c>
      <c r="P3037" s="62" t="s">
        <v>388</v>
      </c>
      <c r="Q3037" s="62" t="s">
        <v>417</v>
      </c>
      <c r="R3037" s="62" t="s">
        <v>2232</v>
      </c>
      <c r="S3037" s="61">
        <v>201401</v>
      </c>
      <c r="T3037" s="62" t="s">
        <v>52</v>
      </c>
      <c r="U3037" s="67">
        <v>175169.45</v>
      </c>
      <c r="V3037" s="60">
        <v>175169.45</v>
      </c>
      <c r="W3037" s="62" t="s">
        <v>340</v>
      </c>
      <c r="X3037" s="62" t="s">
        <v>975</v>
      </c>
      <c r="Y3037" s="62" t="s">
        <v>1152</v>
      </c>
      <c r="Z3037" s="62" t="s">
        <v>48</v>
      </c>
      <c r="AA3037" s="62" t="s">
        <v>315</v>
      </c>
      <c r="AB3037" s="62" t="s">
        <v>42</v>
      </c>
      <c r="AC3037" s="62" t="s">
        <v>2231</v>
      </c>
      <c r="AD3037" s="62" t="s">
        <v>146</v>
      </c>
    </row>
    <row r="3038" spans="1:30" x14ac:dyDescent="0.25">
      <c r="A3038" s="62" t="s">
        <v>35</v>
      </c>
      <c r="B3038" s="62" t="s">
        <v>36</v>
      </c>
      <c r="C3038" s="62" t="s">
        <v>37</v>
      </c>
      <c r="D3038" s="62" t="s">
        <v>121</v>
      </c>
      <c r="E3038" s="62" t="s">
        <v>215</v>
      </c>
      <c r="F3038" s="62" t="s">
        <v>216</v>
      </c>
      <c r="G3038" s="62" t="s">
        <v>124</v>
      </c>
      <c r="H3038" s="62" t="s">
        <v>124</v>
      </c>
      <c r="I3038" s="62" t="s">
        <v>42</v>
      </c>
      <c r="J3038" s="62" t="s">
        <v>231</v>
      </c>
      <c r="K3038" s="62" t="s">
        <v>231</v>
      </c>
      <c r="L3038" s="62" t="s">
        <v>43</v>
      </c>
      <c r="M3038" s="62" t="s">
        <v>44</v>
      </c>
      <c r="N3038" s="62" t="s">
        <v>180</v>
      </c>
      <c r="O3038" s="62" t="s">
        <v>42</v>
      </c>
      <c r="P3038" s="62" t="s">
        <v>388</v>
      </c>
      <c r="Q3038" s="62" t="s">
        <v>183</v>
      </c>
      <c r="R3038" s="62" t="s">
        <v>2232</v>
      </c>
      <c r="S3038" s="61">
        <v>201401</v>
      </c>
      <c r="T3038" s="62" t="s">
        <v>52</v>
      </c>
      <c r="U3038" s="61">
        <v>0</v>
      </c>
      <c r="V3038" s="60">
        <v>14036.33</v>
      </c>
      <c r="W3038" s="62" t="s">
        <v>340</v>
      </c>
      <c r="X3038" s="62" t="s">
        <v>975</v>
      </c>
      <c r="Y3038" s="62" t="s">
        <v>1152</v>
      </c>
      <c r="Z3038" s="62" t="s">
        <v>48</v>
      </c>
      <c r="AA3038" s="62" t="s">
        <v>315</v>
      </c>
      <c r="AB3038" s="62" t="s">
        <v>42</v>
      </c>
      <c r="AC3038" s="62" t="s">
        <v>2231</v>
      </c>
      <c r="AD3038" s="62" t="s">
        <v>146</v>
      </c>
    </row>
    <row r="3039" spans="1:30" x14ac:dyDescent="0.25">
      <c r="A3039" s="62" t="s">
        <v>35</v>
      </c>
      <c r="B3039" s="62" t="s">
        <v>36</v>
      </c>
      <c r="C3039" s="62" t="s">
        <v>37</v>
      </c>
      <c r="D3039" s="62" t="s">
        <v>121</v>
      </c>
      <c r="E3039" s="62" t="s">
        <v>215</v>
      </c>
      <c r="F3039" s="62" t="s">
        <v>216</v>
      </c>
      <c r="G3039" s="62" t="s">
        <v>124</v>
      </c>
      <c r="H3039" s="62" t="s">
        <v>124</v>
      </c>
      <c r="I3039" s="62" t="s">
        <v>42</v>
      </c>
      <c r="J3039" s="62" t="s">
        <v>231</v>
      </c>
      <c r="K3039" s="62" t="s">
        <v>231</v>
      </c>
      <c r="L3039" s="62" t="s">
        <v>43</v>
      </c>
      <c r="M3039" s="62" t="s">
        <v>44</v>
      </c>
      <c r="N3039" s="62" t="s">
        <v>180</v>
      </c>
      <c r="O3039" s="62" t="s">
        <v>42</v>
      </c>
      <c r="P3039" s="62" t="s">
        <v>388</v>
      </c>
      <c r="Q3039" s="62" t="s">
        <v>183</v>
      </c>
      <c r="R3039" s="62" t="s">
        <v>2233</v>
      </c>
      <c r="S3039" s="61">
        <v>201401</v>
      </c>
      <c r="T3039" s="62" t="s">
        <v>52</v>
      </c>
      <c r="U3039" s="61">
        <v>0</v>
      </c>
      <c r="V3039" s="60">
        <v>11361.36</v>
      </c>
      <c r="W3039" s="62" t="s">
        <v>340</v>
      </c>
      <c r="X3039" s="62" t="s">
        <v>975</v>
      </c>
      <c r="Y3039" s="62" t="s">
        <v>1152</v>
      </c>
      <c r="Z3039" s="62" t="s">
        <v>48</v>
      </c>
      <c r="AA3039" s="62" t="s">
        <v>315</v>
      </c>
      <c r="AB3039" s="62" t="s">
        <v>42</v>
      </c>
      <c r="AC3039" s="62" t="s">
        <v>2231</v>
      </c>
      <c r="AD3039" s="62" t="s">
        <v>146</v>
      </c>
    </row>
    <row r="3040" spans="1:30" x14ac:dyDescent="0.25">
      <c r="A3040" s="62" t="s">
        <v>35</v>
      </c>
      <c r="B3040" s="62" t="s">
        <v>36</v>
      </c>
      <c r="C3040" s="62" t="s">
        <v>37</v>
      </c>
      <c r="D3040" s="62" t="s">
        <v>121</v>
      </c>
      <c r="E3040" s="62" t="s">
        <v>215</v>
      </c>
      <c r="F3040" s="62" t="s">
        <v>216</v>
      </c>
      <c r="G3040" s="62" t="s">
        <v>124</v>
      </c>
      <c r="H3040" s="62" t="s">
        <v>124</v>
      </c>
      <c r="I3040" s="62" t="s">
        <v>42</v>
      </c>
      <c r="J3040" s="62" t="s">
        <v>231</v>
      </c>
      <c r="K3040" s="62" t="s">
        <v>231</v>
      </c>
      <c r="L3040" s="62" t="s">
        <v>43</v>
      </c>
      <c r="M3040" s="62" t="s">
        <v>44</v>
      </c>
      <c r="N3040" s="62" t="s">
        <v>180</v>
      </c>
      <c r="O3040" s="62" t="s">
        <v>42</v>
      </c>
      <c r="P3040" s="62" t="s">
        <v>388</v>
      </c>
      <c r="Q3040" s="62" t="s">
        <v>417</v>
      </c>
      <c r="R3040" s="62" t="s">
        <v>2230</v>
      </c>
      <c r="S3040" s="61">
        <v>201401</v>
      </c>
      <c r="T3040" s="62" t="s">
        <v>52</v>
      </c>
      <c r="U3040" s="67">
        <v>11329.5</v>
      </c>
      <c r="V3040" s="60">
        <v>11329.5</v>
      </c>
      <c r="W3040" s="62" t="s">
        <v>340</v>
      </c>
      <c r="X3040" s="62" t="s">
        <v>975</v>
      </c>
      <c r="Y3040" s="62" t="s">
        <v>1152</v>
      </c>
      <c r="Z3040" s="62" t="s">
        <v>48</v>
      </c>
      <c r="AA3040" s="62" t="s">
        <v>315</v>
      </c>
      <c r="AB3040" s="62" t="s">
        <v>42</v>
      </c>
      <c r="AC3040" s="62" t="s">
        <v>2231</v>
      </c>
      <c r="AD3040" s="62" t="s">
        <v>146</v>
      </c>
    </row>
    <row r="3041" spans="1:30" x14ac:dyDescent="0.25">
      <c r="A3041" s="62" t="s">
        <v>35</v>
      </c>
      <c r="B3041" s="62" t="s">
        <v>36</v>
      </c>
      <c r="C3041" s="62" t="s">
        <v>37</v>
      </c>
      <c r="D3041" s="62" t="s">
        <v>121</v>
      </c>
      <c r="E3041" s="62" t="s">
        <v>215</v>
      </c>
      <c r="F3041" s="62" t="s">
        <v>216</v>
      </c>
      <c r="G3041" s="62" t="s">
        <v>124</v>
      </c>
      <c r="H3041" s="62" t="s">
        <v>124</v>
      </c>
      <c r="I3041" s="62" t="s">
        <v>42</v>
      </c>
      <c r="J3041" s="62" t="s">
        <v>231</v>
      </c>
      <c r="K3041" s="62" t="s">
        <v>231</v>
      </c>
      <c r="L3041" s="62" t="s">
        <v>43</v>
      </c>
      <c r="M3041" s="62" t="s">
        <v>44</v>
      </c>
      <c r="N3041" s="62" t="s">
        <v>180</v>
      </c>
      <c r="O3041" s="62" t="s">
        <v>42</v>
      </c>
      <c r="P3041" s="62" t="s">
        <v>388</v>
      </c>
      <c r="Q3041" s="62" t="s">
        <v>417</v>
      </c>
      <c r="R3041" s="62" t="s">
        <v>2233</v>
      </c>
      <c r="S3041" s="61">
        <v>201401</v>
      </c>
      <c r="T3041" s="62" t="s">
        <v>52</v>
      </c>
      <c r="U3041" s="67">
        <v>141786.6</v>
      </c>
      <c r="V3041" s="60">
        <v>141786.6</v>
      </c>
      <c r="W3041" s="62" t="s">
        <v>340</v>
      </c>
      <c r="X3041" s="62" t="s">
        <v>975</v>
      </c>
      <c r="Y3041" s="62" t="s">
        <v>1152</v>
      </c>
      <c r="Z3041" s="62" t="s">
        <v>48</v>
      </c>
      <c r="AA3041" s="62" t="s">
        <v>315</v>
      </c>
      <c r="AB3041" s="62" t="s">
        <v>42</v>
      </c>
      <c r="AC3041" s="62" t="s">
        <v>2231</v>
      </c>
      <c r="AD3041" s="62" t="s">
        <v>146</v>
      </c>
    </row>
    <row r="3042" spans="1:30" x14ac:dyDescent="0.25">
      <c r="A3042" s="62" t="s">
        <v>35</v>
      </c>
      <c r="B3042" s="62" t="s">
        <v>36</v>
      </c>
      <c r="C3042" s="62" t="s">
        <v>37</v>
      </c>
      <c r="D3042" s="62" t="s">
        <v>121</v>
      </c>
      <c r="E3042" s="62" t="s">
        <v>122</v>
      </c>
      <c r="F3042" s="62" t="s">
        <v>123</v>
      </c>
      <c r="G3042" s="62" t="s">
        <v>124</v>
      </c>
      <c r="H3042" s="62" t="s">
        <v>124</v>
      </c>
      <c r="I3042" s="62" t="s">
        <v>42</v>
      </c>
      <c r="J3042" s="62" t="s">
        <v>182</v>
      </c>
      <c r="K3042" s="62" t="s">
        <v>182</v>
      </c>
      <c r="L3042" s="62" t="s">
        <v>43</v>
      </c>
      <c r="M3042" s="62" t="s">
        <v>44</v>
      </c>
      <c r="N3042" s="62" t="s">
        <v>180</v>
      </c>
      <c r="O3042" s="62" t="s">
        <v>2314</v>
      </c>
      <c r="P3042" s="62" t="s">
        <v>1152</v>
      </c>
      <c r="Q3042" s="62" t="s">
        <v>645</v>
      </c>
      <c r="R3042" s="62" t="s">
        <v>1152</v>
      </c>
      <c r="S3042" s="61">
        <v>201401</v>
      </c>
      <c r="T3042" s="62" t="s">
        <v>52</v>
      </c>
      <c r="U3042" s="61">
        <v>0</v>
      </c>
      <c r="V3042" s="60">
        <v>86307.48</v>
      </c>
      <c r="W3042" s="62" t="s">
        <v>1152</v>
      </c>
      <c r="X3042" s="62" t="s">
        <v>1152</v>
      </c>
      <c r="Y3042" s="62" t="s">
        <v>1152</v>
      </c>
      <c r="Z3042" s="62" t="s">
        <v>48</v>
      </c>
      <c r="AA3042" s="62" t="s">
        <v>646</v>
      </c>
      <c r="AB3042" s="62" t="s">
        <v>42</v>
      </c>
      <c r="AC3042" s="62" t="s">
        <v>2315</v>
      </c>
      <c r="AD3042" s="62" t="s">
        <v>648</v>
      </c>
    </row>
    <row r="3043" spans="1:30" x14ac:dyDescent="0.25">
      <c r="A3043" s="62" t="s">
        <v>35</v>
      </c>
      <c r="B3043" s="62" t="s">
        <v>36</v>
      </c>
      <c r="C3043" s="62" t="s">
        <v>37</v>
      </c>
      <c r="D3043" s="62" t="s">
        <v>121</v>
      </c>
      <c r="E3043" s="62" t="s">
        <v>122</v>
      </c>
      <c r="F3043" s="62" t="s">
        <v>123</v>
      </c>
      <c r="G3043" s="62" t="s">
        <v>124</v>
      </c>
      <c r="H3043" s="62" t="s">
        <v>124</v>
      </c>
      <c r="I3043" s="62" t="s">
        <v>42</v>
      </c>
      <c r="J3043" s="62" t="s">
        <v>182</v>
      </c>
      <c r="K3043" s="62" t="s">
        <v>182</v>
      </c>
      <c r="L3043" s="62" t="s">
        <v>43</v>
      </c>
      <c r="M3043" s="62" t="s">
        <v>44</v>
      </c>
      <c r="N3043" s="62" t="s">
        <v>180</v>
      </c>
      <c r="O3043" s="62" t="s">
        <v>2316</v>
      </c>
      <c r="P3043" s="62" t="s">
        <v>1152</v>
      </c>
      <c r="Q3043" s="62" t="s">
        <v>645</v>
      </c>
      <c r="R3043" s="62" t="s">
        <v>1152</v>
      </c>
      <c r="S3043" s="61">
        <v>201401</v>
      </c>
      <c r="T3043" s="62" t="s">
        <v>52</v>
      </c>
      <c r="U3043" s="61">
        <v>0</v>
      </c>
      <c r="V3043" s="60">
        <v>7184.4</v>
      </c>
      <c r="W3043" s="62" t="s">
        <v>1152</v>
      </c>
      <c r="X3043" s="62" t="s">
        <v>1152</v>
      </c>
      <c r="Y3043" s="62" t="s">
        <v>1152</v>
      </c>
      <c r="Z3043" s="62" t="s">
        <v>48</v>
      </c>
      <c r="AA3043" s="62" t="s">
        <v>646</v>
      </c>
      <c r="AB3043" s="62" t="s">
        <v>42</v>
      </c>
      <c r="AC3043" s="62" t="s">
        <v>2315</v>
      </c>
      <c r="AD3043" s="62" t="s">
        <v>648</v>
      </c>
    </row>
    <row r="3044" spans="1:30" x14ac:dyDescent="0.25">
      <c r="A3044" s="62" t="s">
        <v>35</v>
      </c>
      <c r="B3044" s="62" t="s">
        <v>36</v>
      </c>
      <c r="C3044" s="62" t="s">
        <v>37</v>
      </c>
      <c r="D3044" s="62" t="s">
        <v>121</v>
      </c>
      <c r="E3044" s="62" t="s">
        <v>122</v>
      </c>
      <c r="F3044" s="62" t="s">
        <v>123</v>
      </c>
      <c r="G3044" s="62" t="s">
        <v>124</v>
      </c>
      <c r="H3044" s="62" t="s">
        <v>124</v>
      </c>
      <c r="I3044" s="62" t="s">
        <v>42</v>
      </c>
      <c r="J3044" s="62" t="s">
        <v>182</v>
      </c>
      <c r="K3044" s="62" t="s">
        <v>182</v>
      </c>
      <c r="L3044" s="62" t="s">
        <v>43</v>
      </c>
      <c r="M3044" s="62" t="s">
        <v>44</v>
      </c>
      <c r="N3044" s="62" t="s">
        <v>180</v>
      </c>
      <c r="O3044" s="62" t="s">
        <v>1499</v>
      </c>
      <c r="P3044" s="62" t="s">
        <v>1152</v>
      </c>
      <c r="Q3044" s="62" t="s">
        <v>645</v>
      </c>
      <c r="R3044" s="62" t="s">
        <v>1152</v>
      </c>
      <c r="S3044" s="61">
        <v>201401</v>
      </c>
      <c r="T3044" s="62" t="s">
        <v>52</v>
      </c>
      <c r="U3044" s="61">
        <v>0</v>
      </c>
      <c r="V3044" s="60">
        <v>7480.2</v>
      </c>
      <c r="W3044" s="62" t="s">
        <v>1152</v>
      </c>
      <c r="X3044" s="62" t="s">
        <v>1152</v>
      </c>
      <c r="Y3044" s="62" t="s">
        <v>1152</v>
      </c>
      <c r="Z3044" s="62" t="s">
        <v>48</v>
      </c>
      <c r="AA3044" s="62" t="s">
        <v>646</v>
      </c>
      <c r="AB3044" s="62" t="s">
        <v>42</v>
      </c>
      <c r="AC3044" s="62" t="s">
        <v>2315</v>
      </c>
      <c r="AD3044" s="62" t="s">
        <v>648</v>
      </c>
    </row>
    <row r="3045" spans="1:30" x14ac:dyDescent="0.25">
      <c r="A3045" s="62" t="s">
        <v>35</v>
      </c>
      <c r="B3045" s="62" t="s">
        <v>36</v>
      </c>
      <c r="C3045" s="62" t="s">
        <v>37</v>
      </c>
      <c r="D3045" s="62" t="s">
        <v>121</v>
      </c>
      <c r="E3045" s="62" t="s">
        <v>122</v>
      </c>
      <c r="F3045" s="62" t="s">
        <v>123</v>
      </c>
      <c r="G3045" s="62" t="s">
        <v>124</v>
      </c>
      <c r="H3045" s="62" t="s">
        <v>124</v>
      </c>
      <c r="I3045" s="62" t="s">
        <v>42</v>
      </c>
      <c r="J3045" s="62" t="s">
        <v>182</v>
      </c>
      <c r="K3045" s="62" t="s">
        <v>182</v>
      </c>
      <c r="L3045" s="62" t="s">
        <v>43</v>
      </c>
      <c r="M3045" s="62" t="s">
        <v>44</v>
      </c>
      <c r="N3045" s="62" t="s">
        <v>180</v>
      </c>
      <c r="O3045" s="62" t="s">
        <v>2317</v>
      </c>
      <c r="P3045" s="62" t="s">
        <v>1152</v>
      </c>
      <c r="Q3045" s="62" t="s">
        <v>645</v>
      </c>
      <c r="R3045" s="62" t="s">
        <v>1152</v>
      </c>
      <c r="S3045" s="61">
        <v>201401</v>
      </c>
      <c r="T3045" s="62" t="s">
        <v>52</v>
      </c>
      <c r="U3045" s="61">
        <v>0</v>
      </c>
      <c r="V3045" s="60">
        <v>7698.18</v>
      </c>
      <c r="W3045" s="62" t="s">
        <v>1152</v>
      </c>
      <c r="X3045" s="62" t="s">
        <v>1152</v>
      </c>
      <c r="Y3045" s="62" t="s">
        <v>1152</v>
      </c>
      <c r="Z3045" s="62" t="s">
        <v>48</v>
      </c>
      <c r="AA3045" s="62" t="s">
        <v>646</v>
      </c>
      <c r="AB3045" s="62" t="s">
        <v>42</v>
      </c>
      <c r="AC3045" s="62" t="s">
        <v>2315</v>
      </c>
      <c r="AD3045" s="62" t="s">
        <v>648</v>
      </c>
    </row>
    <row r="3046" spans="1:30" x14ac:dyDescent="0.25">
      <c r="A3046" s="62" t="s">
        <v>35</v>
      </c>
      <c r="B3046" s="62" t="s">
        <v>36</v>
      </c>
      <c r="C3046" s="62" t="s">
        <v>37</v>
      </c>
      <c r="D3046" s="62" t="s">
        <v>121</v>
      </c>
      <c r="E3046" s="62" t="s">
        <v>122</v>
      </c>
      <c r="F3046" s="62" t="s">
        <v>123</v>
      </c>
      <c r="G3046" s="62" t="s">
        <v>124</v>
      </c>
      <c r="H3046" s="62" t="s">
        <v>124</v>
      </c>
      <c r="I3046" s="62" t="s">
        <v>42</v>
      </c>
      <c r="J3046" s="62" t="s">
        <v>174</v>
      </c>
      <c r="K3046" s="62" t="s">
        <v>174</v>
      </c>
      <c r="L3046" s="62" t="s">
        <v>43</v>
      </c>
      <c r="M3046" s="62" t="s">
        <v>44</v>
      </c>
      <c r="N3046" s="62" t="s">
        <v>180</v>
      </c>
      <c r="O3046" s="62" t="s">
        <v>1145</v>
      </c>
      <c r="P3046" s="62" t="s">
        <v>1152</v>
      </c>
      <c r="Q3046" s="62" t="s">
        <v>645</v>
      </c>
      <c r="R3046" s="62" t="s">
        <v>1152</v>
      </c>
      <c r="S3046" s="61">
        <v>201401</v>
      </c>
      <c r="T3046" s="62" t="s">
        <v>52</v>
      </c>
      <c r="U3046" s="61">
        <v>0</v>
      </c>
      <c r="V3046" s="60">
        <v>3432</v>
      </c>
      <c r="W3046" s="62" t="s">
        <v>1152</v>
      </c>
      <c r="X3046" s="62" t="s">
        <v>1152</v>
      </c>
      <c r="Y3046" s="62" t="s">
        <v>1152</v>
      </c>
      <c r="Z3046" s="62" t="s">
        <v>48</v>
      </c>
      <c r="AA3046" s="62" t="s">
        <v>646</v>
      </c>
      <c r="AB3046" s="62" t="s">
        <v>42</v>
      </c>
      <c r="AC3046" s="62" t="s">
        <v>2315</v>
      </c>
      <c r="AD3046" s="62" t="s">
        <v>648</v>
      </c>
    </row>
    <row r="3047" spans="1:30" x14ac:dyDescent="0.25">
      <c r="A3047" s="62" t="s">
        <v>35</v>
      </c>
      <c r="B3047" s="62" t="s">
        <v>36</v>
      </c>
      <c r="C3047" s="62" t="s">
        <v>37</v>
      </c>
      <c r="D3047" s="62" t="s">
        <v>121</v>
      </c>
      <c r="E3047" s="62" t="s">
        <v>122</v>
      </c>
      <c r="F3047" s="62" t="s">
        <v>123</v>
      </c>
      <c r="G3047" s="62" t="s">
        <v>124</v>
      </c>
      <c r="H3047" s="62" t="s">
        <v>124</v>
      </c>
      <c r="I3047" s="62" t="s">
        <v>42</v>
      </c>
      <c r="J3047" s="62" t="s">
        <v>174</v>
      </c>
      <c r="K3047" s="62" t="s">
        <v>174</v>
      </c>
      <c r="L3047" s="62" t="s">
        <v>43</v>
      </c>
      <c r="M3047" s="62" t="s">
        <v>44</v>
      </c>
      <c r="N3047" s="62" t="s">
        <v>180</v>
      </c>
      <c r="O3047" s="62" t="s">
        <v>2354</v>
      </c>
      <c r="P3047" s="62" t="s">
        <v>1152</v>
      </c>
      <c r="Q3047" s="62" t="s">
        <v>645</v>
      </c>
      <c r="R3047" s="62" t="s">
        <v>1152</v>
      </c>
      <c r="S3047" s="61">
        <v>201401</v>
      </c>
      <c r="T3047" s="62" t="s">
        <v>52</v>
      </c>
      <c r="U3047" s="61">
        <v>0</v>
      </c>
      <c r="V3047" s="60">
        <v>429</v>
      </c>
      <c r="W3047" s="62" t="s">
        <v>1152</v>
      </c>
      <c r="X3047" s="62" t="s">
        <v>1152</v>
      </c>
      <c r="Y3047" s="62" t="s">
        <v>1152</v>
      </c>
      <c r="Z3047" s="62" t="s">
        <v>48</v>
      </c>
      <c r="AA3047" s="62" t="s">
        <v>646</v>
      </c>
      <c r="AB3047" s="62" t="s">
        <v>42</v>
      </c>
      <c r="AC3047" s="62" t="s">
        <v>2315</v>
      </c>
      <c r="AD3047" s="62" t="s">
        <v>648</v>
      </c>
    </row>
    <row r="3048" spans="1:30" x14ac:dyDescent="0.25">
      <c r="A3048" s="62" t="s">
        <v>35</v>
      </c>
      <c r="B3048" s="62" t="s">
        <v>36</v>
      </c>
      <c r="C3048" s="62" t="s">
        <v>37</v>
      </c>
      <c r="D3048" s="62" t="s">
        <v>121</v>
      </c>
      <c r="E3048" s="62" t="s">
        <v>122</v>
      </c>
      <c r="F3048" s="62" t="s">
        <v>123</v>
      </c>
      <c r="G3048" s="62" t="s">
        <v>124</v>
      </c>
      <c r="H3048" s="62" t="s">
        <v>124</v>
      </c>
      <c r="I3048" s="62" t="s">
        <v>42</v>
      </c>
      <c r="J3048" s="62" t="s">
        <v>174</v>
      </c>
      <c r="K3048" s="62" t="s">
        <v>174</v>
      </c>
      <c r="L3048" s="62" t="s">
        <v>43</v>
      </c>
      <c r="M3048" s="62" t="s">
        <v>44</v>
      </c>
      <c r="N3048" s="62" t="s">
        <v>180</v>
      </c>
      <c r="O3048" s="62" t="s">
        <v>2355</v>
      </c>
      <c r="P3048" s="62" t="s">
        <v>1152</v>
      </c>
      <c r="Q3048" s="62" t="s">
        <v>645</v>
      </c>
      <c r="R3048" s="62" t="s">
        <v>1152</v>
      </c>
      <c r="S3048" s="61">
        <v>201401</v>
      </c>
      <c r="T3048" s="62" t="s">
        <v>52</v>
      </c>
      <c r="U3048" s="61">
        <v>0</v>
      </c>
      <c r="V3048" s="60">
        <v>396</v>
      </c>
      <c r="W3048" s="62" t="s">
        <v>1152</v>
      </c>
      <c r="X3048" s="62" t="s">
        <v>1152</v>
      </c>
      <c r="Y3048" s="62" t="s">
        <v>1152</v>
      </c>
      <c r="Z3048" s="62" t="s">
        <v>48</v>
      </c>
      <c r="AA3048" s="62" t="s">
        <v>646</v>
      </c>
      <c r="AB3048" s="62" t="s">
        <v>42</v>
      </c>
      <c r="AC3048" s="62" t="s">
        <v>2315</v>
      </c>
      <c r="AD3048" s="62" t="s">
        <v>648</v>
      </c>
    </row>
    <row r="3049" spans="1:30" x14ac:dyDescent="0.25">
      <c r="A3049" s="62" t="s">
        <v>35</v>
      </c>
      <c r="B3049" s="62" t="s">
        <v>36</v>
      </c>
      <c r="C3049" s="62" t="s">
        <v>37</v>
      </c>
      <c r="D3049" s="62" t="s">
        <v>121</v>
      </c>
      <c r="E3049" s="62" t="s">
        <v>122</v>
      </c>
      <c r="F3049" s="62" t="s">
        <v>123</v>
      </c>
      <c r="G3049" s="62" t="s">
        <v>124</v>
      </c>
      <c r="H3049" s="62" t="s">
        <v>124</v>
      </c>
      <c r="I3049" s="62" t="s">
        <v>42</v>
      </c>
      <c r="J3049" s="62" t="s">
        <v>174</v>
      </c>
      <c r="K3049" s="62" t="s">
        <v>174</v>
      </c>
      <c r="L3049" s="62" t="s">
        <v>43</v>
      </c>
      <c r="M3049" s="62" t="s">
        <v>44</v>
      </c>
      <c r="N3049" s="62" t="s">
        <v>180</v>
      </c>
      <c r="O3049" s="62" t="s">
        <v>2356</v>
      </c>
      <c r="P3049" s="62" t="s">
        <v>1152</v>
      </c>
      <c r="Q3049" s="62" t="s">
        <v>645</v>
      </c>
      <c r="R3049" s="62" t="s">
        <v>1152</v>
      </c>
      <c r="S3049" s="61">
        <v>201401</v>
      </c>
      <c r="T3049" s="62" t="s">
        <v>52</v>
      </c>
      <c r="U3049" s="61">
        <v>0</v>
      </c>
      <c r="V3049" s="60">
        <v>1540</v>
      </c>
      <c r="W3049" s="62" t="s">
        <v>1152</v>
      </c>
      <c r="X3049" s="62" t="s">
        <v>1152</v>
      </c>
      <c r="Y3049" s="62" t="s">
        <v>1152</v>
      </c>
      <c r="Z3049" s="62" t="s">
        <v>48</v>
      </c>
      <c r="AA3049" s="62" t="s">
        <v>646</v>
      </c>
      <c r="AB3049" s="62" t="s">
        <v>42</v>
      </c>
      <c r="AC3049" s="62" t="s">
        <v>2315</v>
      </c>
      <c r="AD3049" s="62" t="s">
        <v>648</v>
      </c>
    </row>
    <row r="3050" spans="1:30" x14ac:dyDescent="0.25">
      <c r="A3050" s="62" t="s">
        <v>35</v>
      </c>
      <c r="B3050" s="62" t="s">
        <v>36</v>
      </c>
      <c r="C3050" s="62" t="s">
        <v>37</v>
      </c>
      <c r="D3050" s="62" t="s">
        <v>121</v>
      </c>
      <c r="E3050" s="62" t="s">
        <v>122</v>
      </c>
      <c r="F3050" s="62" t="s">
        <v>123</v>
      </c>
      <c r="G3050" s="62" t="s">
        <v>124</v>
      </c>
      <c r="H3050" s="62" t="s">
        <v>124</v>
      </c>
      <c r="I3050" s="62" t="s">
        <v>42</v>
      </c>
      <c r="J3050" s="62" t="s">
        <v>174</v>
      </c>
      <c r="K3050" s="62" t="s">
        <v>174</v>
      </c>
      <c r="L3050" s="62" t="s">
        <v>43</v>
      </c>
      <c r="M3050" s="62" t="s">
        <v>44</v>
      </c>
      <c r="N3050" s="62" t="s">
        <v>180</v>
      </c>
      <c r="O3050" s="62" t="s">
        <v>2357</v>
      </c>
      <c r="P3050" s="62" t="s">
        <v>1152</v>
      </c>
      <c r="Q3050" s="62" t="s">
        <v>645</v>
      </c>
      <c r="R3050" s="62" t="s">
        <v>1152</v>
      </c>
      <c r="S3050" s="61">
        <v>201401</v>
      </c>
      <c r="T3050" s="62" t="s">
        <v>52</v>
      </c>
      <c r="U3050" s="61">
        <v>0</v>
      </c>
      <c r="V3050" s="60">
        <v>1012</v>
      </c>
      <c r="W3050" s="62" t="s">
        <v>1152</v>
      </c>
      <c r="X3050" s="62" t="s">
        <v>1152</v>
      </c>
      <c r="Y3050" s="62" t="s">
        <v>1152</v>
      </c>
      <c r="Z3050" s="62" t="s">
        <v>48</v>
      </c>
      <c r="AA3050" s="62" t="s">
        <v>646</v>
      </c>
      <c r="AB3050" s="62" t="s">
        <v>42</v>
      </c>
      <c r="AC3050" s="62" t="s">
        <v>2315</v>
      </c>
      <c r="AD3050" s="62" t="s">
        <v>648</v>
      </c>
    </row>
    <row r="3051" spans="1:30" x14ac:dyDescent="0.25">
      <c r="A3051" s="62" t="s">
        <v>35</v>
      </c>
      <c r="B3051" s="62" t="s">
        <v>36</v>
      </c>
      <c r="C3051" s="62" t="s">
        <v>37</v>
      </c>
      <c r="D3051" s="62" t="s">
        <v>121</v>
      </c>
      <c r="E3051" s="62" t="s">
        <v>122</v>
      </c>
      <c r="F3051" s="62" t="s">
        <v>123</v>
      </c>
      <c r="G3051" s="62" t="s">
        <v>124</v>
      </c>
      <c r="H3051" s="62" t="s">
        <v>124</v>
      </c>
      <c r="I3051" s="62" t="s">
        <v>42</v>
      </c>
      <c r="J3051" s="62" t="s">
        <v>174</v>
      </c>
      <c r="K3051" s="62" t="s">
        <v>174</v>
      </c>
      <c r="L3051" s="62" t="s">
        <v>43</v>
      </c>
      <c r="M3051" s="62" t="s">
        <v>44</v>
      </c>
      <c r="N3051" s="62" t="s">
        <v>180</v>
      </c>
      <c r="O3051" s="62" t="s">
        <v>2338</v>
      </c>
      <c r="P3051" s="62" t="s">
        <v>1152</v>
      </c>
      <c r="Q3051" s="62" t="s">
        <v>645</v>
      </c>
      <c r="R3051" s="62" t="s">
        <v>1152</v>
      </c>
      <c r="S3051" s="61">
        <v>201401</v>
      </c>
      <c r="T3051" s="62" t="s">
        <v>52</v>
      </c>
      <c r="U3051" s="61">
        <v>0</v>
      </c>
      <c r="V3051" s="60">
        <v>154</v>
      </c>
      <c r="W3051" s="62" t="s">
        <v>1152</v>
      </c>
      <c r="X3051" s="62" t="s">
        <v>1152</v>
      </c>
      <c r="Y3051" s="62" t="s">
        <v>1152</v>
      </c>
      <c r="Z3051" s="62" t="s">
        <v>48</v>
      </c>
      <c r="AA3051" s="62" t="s">
        <v>646</v>
      </c>
      <c r="AB3051" s="62" t="s">
        <v>42</v>
      </c>
      <c r="AC3051" s="62" t="s">
        <v>2315</v>
      </c>
      <c r="AD3051" s="62" t="s">
        <v>648</v>
      </c>
    </row>
    <row r="3052" spans="1:30" x14ac:dyDescent="0.25">
      <c r="A3052" s="62" t="s">
        <v>35</v>
      </c>
      <c r="B3052" s="62" t="s">
        <v>36</v>
      </c>
      <c r="C3052" s="62" t="s">
        <v>37</v>
      </c>
      <c r="D3052" s="62" t="s">
        <v>121</v>
      </c>
      <c r="E3052" s="62" t="s">
        <v>122</v>
      </c>
      <c r="F3052" s="62" t="s">
        <v>123</v>
      </c>
      <c r="G3052" s="62" t="s">
        <v>124</v>
      </c>
      <c r="H3052" s="62" t="s">
        <v>124</v>
      </c>
      <c r="I3052" s="62" t="s">
        <v>42</v>
      </c>
      <c r="J3052" s="62" t="s">
        <v>174</v>
      </c>
      <c r="K3052" s="62" t="s">
        <v>174</v>
      </c>
      <c r="L3052" s="62" t="s">
        <v>43</v>
      </c>
      <c r="M3052" s="62" t="s">
        <v>44</v>
      </c>
      <c r="N3052" s="62" t="s">
        <v>180</v>
      </c>
      <c r="O3052" s="62" t="s">
        <v>2358</v>
      </c>
      <c r="P3052" s="62" t="s">
        <v>1152</v>
      </c>
      <c r="Q3052" s="62" t="s">
        <v>645</v>
      </c>
      <c r="R3052" s="62" t="s">
        <v>1152</v>
      </c>
      <c r="S3052" s="61">
        <v>201401</v>
      </c>
      <c r="T3052" s="62" t="s">
        <v>52</v>
      </c>
      <c r="U3052" s="61">
        <v>0</v>
      </c>
      <c r="V3052" s="60">
        <v>341</v>
      </c>
      <c r="W3052" s="62" t="s">
        <v>1152</v>
      </c>
      <c r="X3052" s="62" t="s">
        <v>1152</v>
      </c>
      <c r="Y3052" s="62" t="s">
        <v>1152</v>
      </c>
      <c r="Z3052" s="62" t="s">
        <v>48</v>
      </c>
      <c r="AA3052" s="62" t="s">
        <v>646</v>
      </c>
      <c r="AB3052" s="62" t="s">
        <v>42</v>
      </c>
      <c r="AC3052" s="62" t="s">
        <v>2315</v>
      </c>
      <c r="AD3052" s="62" t="s">
        <v>648</v>
      </c>
    </row>
    <row r="3053" spans="1:30" x14ac:dyDescent="0.25">
      <c r="A3053" s="62" t="s">
        <v>35</v>
      </c>
      <c r="B3053" s="62" t="s">
        <v>36</v>
      </c>
      <c r="C3053" s="62" t="s">
        <v>37</v>
      </c>
      <c r="D3053" s="62" t="s">
        <v>121</v>
      </c>
      <c r="E3053" s="62" t="s">
        <v>122</v>
      </c>
      <c r="F3053" s="62" t="s">
        <v>123</v>
      </c>
      <c r="G3053" s="62" t="s">
        <v>124</v>
      </c>
      <c r="H3053" s="62" t="s">
        <v>124</v>
      </c>
      <c r="I3053" s="62" t="s">
        <v>42</v>
      </c>
      <c r="J3053" s="62" t="s">
        <v>174</v>
      </c>
      <c r="K3053" s="62" t="s">
        <v>174</v>
      </c>
      <c r="L3053" s="62" t="s">
        <v>43</v>
      </c>
      <c r="M3053" s="62" t="s">
        <v>44</v>
      </c>
      <c r="N3053" s="62" t="s">
        <v>180</v>
      </c>
      <c r="O3053" s="62" t="s">
        <v>2359</v>
      </c>
      <c r="P3053" s="62" t="s">
        <v>1152</v>
      </c>
      <c r="Q3053" s="62" t="s">
        <v>645</v>
      </c>
      <c r="R3053" s="62" t="s">
        <v>1152</v>
      </c>
      <c r="S3053" s="61">
        <v>201401</v>
      </c>
      <c r="T3053" s="62" t="s">
        <v>52</v>
      </c>
      <c r="U3053" s="61">
        <v>0</v>
      </c>
      <c r="V3053" s="60">
        <v>1408</v>
      </c>
      <c r="W3053" s="62" t="s">
        <v>1152</v>
      </c>
      <c r="X3053" s="62" t="s">
        <v>1152</v>
      </c>
      <c r="Y3053" s="62" t="s">
        <v>1152</v>
      </c>
      <c r="Z3053" s="62" t="s">
        <v>48</v>
      </c>
      <c r="AA3053" s="62" t="s">
        <v>646</v>
      </c>
      <c r="AB3053" s="62" t="s">
        <v>42</v>
      </c>
      <c r="AC3053" s="62" t="s">
        <v>2315</v>
      </c>
      <c r="AD3053" s="62" t="s">
        <v>648</v>
      </c>
    </row>
    <row r="3054" spans="1:30" x14ac:dyDescent="0.25">
      <c r="A3054" s="62" t="s">
        <v>35</v>
      </c>
      <c r="B3054" s="62" t="s">
        <v>36</v>
      </c>
      <c r="C3054" s="62" t="s">
        <v>37</v>
      </c>
      <c r="D3054" s="62" t="s">
        <v>121</v>
      </c>
      <c r="E3054" s="62" t="s">
        <v>122</v>
      </c>
      <c r="F3054" s="62" t="s">
        <v>123</v>
      </c>
      <c r="G3054" s="62" t="s">
        <v>124</v>
      </c>
      <c r="H3054" s="62" t="s">
        <v>124</v>
      </c>
      <c r="I3054" s="62" t="s">
        <v>42</v>
      </c>
      <c r="J3054" s="62" t="s">
        <v>174</v>
      </c>
      <c r="K3054" s="62" t="s">
        <v>174</v>
      </c>
      <c r="L3054" s="62" t="s">
        <v>43</v>
      </c>
      <c r="M3054" s="62" t="s">
        <v>44</v>
      </c>
      <c r="N3054" s="62" t="s">
        <v>180</v>
      </c>
      <c r="O3054" s="62" t="s">
        <v>2360</v>
      </c>
      <c r="P3054" s="62" t="s">
        <v>1152</v>
      </c>
      <c r="Q3054" s="62" t="s">
        <v>645</v>
      </c>
      <c r="R3054" s="62" t="s">
        <v>1152</v>
      </c>
      <c r="S3054" s="61">
        <v>201401</v>
      </c>
      <c r="T3054" s="62" t="s">
        <v>52</v>
      </c>
      <c r="U3054" s="61">
        <v>0</v>
      </c>
      <c r="V3054" s="60">
        <v>495</v>
      </c>
      <c r="W3054" s="62" t="s">
        <v>1152</v>
      </c>
      <c r="X3054" s="62" t="s">
        <v>1152</v>
      </c>
      <c r="Y3054" s="62" t="s">
        <v>1152</v>
      </c>
      <c r="Z3054" s="62" t="s">
        <v>48</v>
      </c>
      <c r="AA3054" s="62" t="s">
        <v>646</v>
      </c>
      <c r="AB3054" s="62" t="s">
        <v>42</v>
      </c>
      <c r="AC3054" s="62" t="s">
        <v>2315</v>
      </c>
      <c r="AD3054" s="62" t="s">
        <v>648</v>
      </c>
    </row>
    <row r="3055" spans="1:30" x14ac:dyDescent="0.25">
      <c r="A3055" s="62" t="s">
        <v>35</v>
      </c>
      <c r="B3055" s="62" t="s">
        <v>36</v>
      </c>
      <c r="C3055" s="62" t="s">
        <v>37</v>
      </c>
      <c r="D3055" s="62" t="s">
        <v>121</v>
      </c>
      <c r="E3055" s="62" t="s">
        <v>122</v>
      </c>
      <c r="F3055" s="62" t="s">
        <v>123</v>
      </c>
      <c r="G3055" s="62" t="s">
        <v>124</v>
      </c>
      <c r="H3055" s="62" t="s">
        <v>124</v>
      </c>
      <c r="I3055" s="62" t="s">
        <v>42</v>
      </c>
      <c r="J3055" s="62" t="s">
        <v>500</v>
      </c>
      <c r="K3055" s="62" t="s">
        <v>500</v>
      </c>
      <c r="L3055" s="62" t="s">
        <v>43</v>
      </c>
      <c r="M3055" s="62" t="s">
        <v>44</v>
      </c>
      <c r="N3055" s="62" t="s">
        <v>162</v>
      </c>
      <c r="O3055" s="62" t="s">
        <v>1578</v>
      </c>
      <c r="P3055" s="62" t="s">
        <v>1152</v>
      </c>
      <c r="Q3055" s="62" t="s">
        <v>806</v>
      </c>
      <c r="R3055" s="62" t="s">
        <v>1152</v>
      </c>
      <c r="S3055" s="61">
        <v>201402</v>
      </c>
      <c r="T3055" s="62" t="s">
        <v>52</v>
      </c>
      <c r="U3055" s="61">
        <v>0</v>
      </c>
      <c r="V3055" s="60">
        <v>91983.29</v>
      </c>
      <c r="W3055" s="62" t="s">
        <v>1152</v>
      </c>
      <c r="X3055" s="62" t="s">
        <v>807</v>
      </c>
      <c r="Y3055" s="62" t="s">
        <v>1152</v>
      </c>
      <c r="Z3055" s="62" t="s">
        <v>48</v>
      </c>
      <c r="AA3055" s="62" t="s">
        <v>129</v>
      </c>
      <c r="AB3055" s="62" t="s">
        <v>42</v>
      </c>
      <c r="AC3055" s="62" t="s">
        <v>1689</v>
      </c>
      <c r="AD3055" s="62" t="s">
        <v>51</v>
      </c>
    </row>
    <row r="3056" spans="1:30" x14ac:dyDescent="0.25">
      <c r="A3056" s="62" t="s">
        <v>35</v>
      </c>
      <c r="B3056" s="62" t="s">
        <v>36</v>
      </c>
      <c r="C3056" s="62" t="s">
        <v>37</v>
      </c>
      <c r="D3056" s="62" t="s">
        <v>121</v>
      </c>
      <c r="E3056" s="62" t="s">
        <v>122</v>
      </c>
      <c r="F3056" s="62" t="s">
        <v>123</v>
      </c>
      <c r="G3056" s="62" t="s">
        <v>124</v>
      </c>
      <c r="H3056" s="62" t="s">
        <v>124</v>
      </c>
      <c r="I3056" s="62" t="s">
        <v>42</v>
      </c>
      <c r="J3056" s="62" t="s">
        <v>283</v>
      </c>
      <c r="K3056" s="62" t="s">
        <v>283</v>
      </c>
      <c r="L3056" s="62" t="s">
        <v>43</v>
      </c>
      <c r="M3056" s="62" t="s">
        <v>44</v>
      </c>
      <c r="N3056" s="62" t="s">
        <v>150</v>
      </c>
      <c r="O3056" s="62" t="s">
        <v>1578</v>
      </c>
      <c r="P3056" s="62" t="s">
        <v>1152</v>
      </c>
      <c r="Q3056" s="62" t="s">
        <v>459</v>
      </c>
      <c r="R3056" s="62" t="s">
        <v>1152</v>
      </c>
      <c r="S3056" s="61">
        <v>201402</v>
      </c>
      <c r="T3056" s="62" t="s">
        <v>52</v>
      </c>
      <c r="U3056" s="61">
        <v>0</v>
      </c>
      <c r="V3056" s="60">
        <v>131032.8</v>
      </c>
      <c r="W3056" s="62" t="s">
        <v>1152</v>
      </c>
      <c r="X3056" s="62" t="s">
        <v>460</v>
      </c>
      <c r="Y3056" s="62" t="s">
        <v>1152</v>
      </c>
      <c r="Z3056" s="62" t="s">
        <v>48</v>
      </c>
      <c r="AA3056" s="62" t="s">
        <v>129</v>
      </c>
      <c r="AB3056" s="62" t="s">
        <v>42</v>
      </c>
      <c r="AC3056" s="62" t="s">
        <v>1689</v>
      </c>
      <c r="AD3056" s="62" t="s">
        <v>51</v>
      </c>
    </row>
    <row r="3057" spans="1:30" x14ac:dyDescent="0.25">
      <c r="A3057" s="62" t="s">
        <v>35</v>
      </c>
      <c r="B3057" s="62" t="s">
        <v>36</v>
      </c>
      <c r="C3057" s="62" t="s">
        <v>37</v>
      </c>
      <c r="D3057" s="62" t="s">
        <v>121</v>
      </c>
      <c r="E3057" s="62" t="s">
        <v>122</v>
      </c>
      <c r="F3057" s="62" t="s">
        <v>123</v>
      </c>
      <c r="G3057" s="62" t="s">
        <v>124</v>
      </c>
      <c r="H3057" s="62" t="s">
        <v>124</v>
      </c>
      <c r="I3057" s="62" t="s">
        <v>42</v>
      </c>
      <c r="J3057" s="62" t="s">
        <v>190</v>
      </c>
      <c r="K3057" s="62" t="s">
        <v>190</v>
      </c>
      <c r="L3057" s="62" t="s">
        <v>43</v>
      </c>
      <c r="M3057" s="62" t="s">
        <v>44</v>
      </c>
      <c r="N3057" s="62" t="s">
        <v>150</v>
      </c>
      <c r="O3057" s="62" t="s">
        <v>1578</v>
      </c>
      <c r="P3057" s="62" t="s">
        <v>1152</v>
      </c>
      <c r="Q3057" s="62" t="s">
        <v>1672</v>
      </c>
      <c r="R3057" s="62" t="s">
        <v>1673</v>
      </c>
      <c r="S3057" s="61">
        <v>201402</v>
      </c>
      <c r="T3057" s="62" t="s">
        <v>52</v>
      </c>
      <c r="U3057" s="61">
        <v>0</v>
      </c>
      <c r="V3057" s="60">
        <v>50000</v>
      </c>
      <c r="W3057" s="62" t="s">
        <v>1152</v>
      </c>
      <c r="X3057" s="62" t="s">
        <v>177</v>
      </c>
      <c r="Y3057" s="62" t="s">
        <v>1152</v>
      </c>
      <c r="Z3057" s="62" t="s">
        <v>48</v>
      </c>
      <c r="AA3057" s="62" t="s">
        <v>129</v>
      </c>
      <c r="AB3057" s="62" t="s">
        <v>42</v>
      </c>
      <c r="AC3057" s="62" t="s">
        <v>1689</v>
      </c>
      <c r="AD3057" s="62" t="s">
        <v>51</v>
      </c>
    </row>
    <row r="3058" spans="1:30" x14ac:dyDescent="0.25">
      <c r="A3058" s="62" t="s">
        <v>35</v>
      </c>
      <c r="B3058" s="62" t="s">
        <v>36</v>
      </c>
      <c r="C3058" s="62" t="s">
        <v>37</v>
      </c>
      <c r="D3058" s="62" t="s">
        <v>121</v>
      </c>
      <c r="E3058" s="62" t="s">
        <v>122</v>
      </c>
      <c r="F3058" s="62" t="s">
        <v>123</v>
      </c>
      <c r="G3058" s="62" t="s">
        <v>124</v>
      </c>
      <c r="H3058" s="62" t="s">
        <v>124</v>
      </c>
      <c r="I3058" s="62" t="s">
        <v>42</v>
      </c>
      <c r="J3058" s="62" t="s">
        <v>174</v>
      </c>
      <c r="K3058" s="62" t="s">
        <v>174</v>
      </c>
      <c r="L3058" s="62" t="s">
        <v>43</v>
      </c>
      <c r="M3058" s="62" t="s">
        <v>44</v>
      </c>
      <c r="N3058" s="62" t="s">
        <v>180</v>
      </c>
      <c r="O3058" s="62" t="s">
        <v>1578</v>
      </c>
      <c r="P3058" s="62" t="s">
        <v>1152</v>
      </c>
      <c r="Q3058" s="62" t="s">
        <v>1672</v>
      </c>
      <c r="R3058" s="62" t="s">
        <v>1673</v>
      </c>
      <c r="S3058" s="61">
        <v>201402</v>
      </c>
      <c r="T3058" s="62" t="s">
        <v>52</v>
      </c>
      <c r="U3058" s="61">
        <v>0</v>
      </c>
      <c r="V3058" s="60">
        <v>96069</v>
      </c>
      <c r="W3058" s="62" t="s">
        <v>1152</v>
      </c>
      <c r="X3058" s="62" t="s">
        <v>177</v>
      </c>
      <c r="Y3058" s="62" t="s">
        <v>1152</v>
      </c>
      <c r="Z3058" s="62" t="s">
        <v>48</v>
      </c>
      <c r="AA3058" s="62" t="s">
        <v>129</v>
      </c>
      <c r="AB3058" s="62" t="s">
        <v>42</v>
      </c>
      <c r="AC3058" s="62" t="s">
        <v>1689</v>
      </c>
      <c r="AD3058" s="62" t="s">
        <v>51</v>
      </c>
    </row>
    <row r="3059" spans="1:30" x14ac:dyDescent="0.25">
      <c r="A3059" s="62" t="s">
        <v>35</v>
      </c>
      <c r="B3059" s="62" t="s">
        <v>36</v>
      </c>
      <c r="C3059" s="62" t="s">
        <v>37</v>
      </c>
      <c r="D3059" s="62" t="s">
        <v>121</v>
      </c>
      <c r="E3059" s="62" t="s">
        <v>122</v>
      </c>
      <c r="F3059" s="62" t="s">
        <v>123</v>
      </c>
      <c r="G3059" s="62" t="s">
        <v>124</v>
      </c>
      <c r="H3059" s="62" t="s">
        <v>124</v>
      </c>
      <c r="I3059" s="62" t="s">
        <v>42</v>
      </c>
      <c r="J3059" s="62" t="s">
        <v>652</v>
      </c>
      <c r="K3059" s="62" t="s">
        <v>652</v>
      </c>
      <c r="L3059" s="62" t="s">
        <v>43</v>
      </c>
      <c r="M3059" s="62" t="s">
        <v>44</v>
      </c>
      <c r="N3059" s="62" t="s">
        <v>150</v>
      </c>
      <c r="O3059" s="62" t="s">
        <v>1578</v>
      </c>
      <c r="P3059" s="62" t="s">
        <v>1152</v>
      </c>
      <c r="Q3059" s="62" t="s">
        <v>1672</v>
      </c>
      <c r="R3059" s="62" t="s">
        <v>1673</v>
      </c>
      <c r="S3059" s="61">
        <v>201402</v>
      </c>
      <c r="T3059" s="62" t="s">
        <v>52</v>
      </c>
      <c r="U3059" s="61">
        <v>0</v>
      </c>
      <c r="V3059" s="60">
        <v>122634.78</v>
      </c>
      <c r="W3059" s="62" t="s">
        <v>1152</v>
      </c>
      <c r="X3059" s="62" t="s">
        <v>177</v>
      </c>
      <c r="Y3059" s="62" t="s">
        <v>1152</v>
      </c>
      <c r="Z3059" s="62" t="s">
        <v>48</v>
      </c>
      <c r="AA3059" s="62" t="s">
        <v>129</v>
      </c>
      <c r="AB3059" s="62" t="s">
        <v>42</v>
      </c>
      <c r="AC3059" s="62" t="s">
        <v>1689</v>
      </c>
      <c r="AD3059" s="62" t="s">
        <v>51</v>
      </c>
    </row>
    <row r="3060" spans="1:30" x14ac:dyDescent="0.25">
      <c r="A3060" s="62" t="s">
        <v>35</v>
      </c>
      <c r="B3060" s="62" t="s">
        <v>36</v>
      </c>
      <c r="C3060" s="62" t="s">
        <v>37</v>
      </c>
      <c r="D3060" s="62" t="s">
        <v>121</v>
      </c>
      <c r="E3060" s="62" t="s">
        <v>122</v>
      </c>
      <c r="F3060" s="62" t="s">
        <v>123</v>
      </c>
      <c r="G3060" s="62" t="s">
        <v>124</v>
      </c>
      <c r="H3060" s="62" t="s">
        <v>124</v>
      </c>
      <c r="I3060" s="62" t="s">
        <v>42</v>
      </c>
      <c r="J3060" s="62" t="s">
        <v>174</v>
      </c>
      <c r="K3060" s="62" t="s">
        <v>174</v>
      </c>
      <c r="L3060" s="62" t="s">
        <v>43</v>
      </c>
      <c r="M3060" s="62" t="s">
        <v>44</v>
      </c>
      <c r="N3060" s="62" t="s">
        <v>150</v>
      </c>
      <c r="O3060" s="62" t="s">
        <v>1578</v>
      </c>
      <c r="P3060" s="62" t="s">
        <v>1152</v>
      </c>
      <c r="Q3060" s="62" t="s">
        <v>1672</v>
      </c>
      <c r="R3060" s="62" t="s">
        <v>1673</v>
      </c>
      <c r="S3060" s="61">
        <v>201402</v>
      </c>
      <c r="T3060" s="62" t="s">
        <v>52</v>
      </c>
      <c r="U3060" s="61">
        <v>0</v>
      </c>
      <c r="V3060" s="60">
        <v>50147.78</v>
      </c>
      <c r="W3060" s="62" t="s">
        <v>1152</v>
      </c>
      <c r="X3060" s="62" t="s">
        <v>177</v>
      </c>
      <c r="Y3060" s="62" t="s">
        <v>1152</v>
      </c>
      <c r="Z3060" s="62" t="s">
        <v>48</v>
      </c>
      <c r="AA3060" s="62" t="s">
        <v>129</v>
      </c>
      <c r="AB3060" s="62" t="s">
        <v>42</v>
      </c>
      <c r="AC3060" s="62" t="s">
        <v>1689</v>
      </c>
      <c r="AD3060" s="62" t="s">
        <v>51</v>
      </c>
    </row>
    <row r="3061" spans="1:30" x14ac:dyDescent="0.25">
      <c r="A3061" s="62" t="s">
        <v>35</v>
      </c>
      <c r="B3061" s="62" t="s">
        <v>36</v>
      </c>
      <c r="C3061" s="62" t="s">
        <v>37</v>
      </c>
      <c r="D3061" s="62" t="s">
        <v>121</v>
      </c>
      <c r="E3061" s="62" t="s">
        <v>122</v>
      </c>
      <c r="F3061" s="62" t="s">
        <v>123</v>
      </c>
      <c r="G3061" s="62" t="s">
        <v>124</v>
      </c>
      <c r="H3061" s="62" t="s">
        <v>124</v>
      </c>
      <c r="I3061" s="62" t="s">
        <v>42</v>
      </c>
      <c r="J3061" s="62" t="s">
        <v>532</v>
      </c>
      <c r="K3061" s="62" t="s">
        <v>532</v>
      </c>
      <c r="L3061" s="62" t="s">
        <v>43</v>
      </c>
      <c r="M3061" s="62" t="s">
        <v>44</v>
      </c>
      <c r="N3061" s="62" t="s">
        <v>150</v>
      </c>
      <c r="O3061" s="62" t="s">
        <v>1578</v>
      </c>
      <c r="P3061" s="62" t="s">
        <v>1152</v>
      </c>
      <c r="Q3061" s="62" t="s">
        <v>1672</v>
      </c>
      <c r="R3061" s="62" t="s">
        <v>1673</v>
      </c>
      <c r="S3061" s="61">
        <v>201402</v>
      </c>
      <c r="T3061" s="62" t="s">
        <v>52</v>
      </c>
      <c r="U3061" s="61">
        <v>0</v>
      </c>
      <c r="V3061" s="60">
        <v>2822.11</v>
      </c>
      <c r="W3061" s="62" t="s">
        <v>1152</v>
      </c>
      <c r="X3061" s="62" t="s">
        <v>177</v>
      </c>
      <c r="Y3061" s="62" t="s">
        <v>1152</v>
      </c>
      <c r="Z3061" s="62" t="s">
        <v>48</v>
      </c>
      <c r="AA3061" s="62" t="s">
        <v>129</v>
      </c>
      <c r="AB3061" s="62" t="s">
        <v>42</v>
      </c>
      <c r="AC3061" s="62" t="s">
        <v>1689</v>
      </c>
      <c r="AD3061" s="62" t="s">
        <v>51</v>
      </c>
    </row>
    <row r="3062" spans="1:30" x14ac:dyDescent="0.25">
      <c r="A3062" s="62" t="s">
        <v>35</v>
      </c>
      <c r="B3062" s="62" t="s">
        <v>36</v>
      </c>
      <c r="C3062" s="62" t="s">
        <v>37</v>
      </c>
      <c r="D3062" s="62" t="s">
        <v>121</v>
      </c>
      <c r="E3062" s="62" t="s">
        <v>122</v>
      </c>
      <c r="F3062" s="62" t="s">
        <v>123</v>
      </c>
      <c r="G3062" s="62" t="s">
        <v>124</v>
      </c>
      <c r="H3062" s="62" t="s">
        <v>124</v>
      </c>
      <c r="I3062" s="62" t="s">
        <v>42</v>
      </c>
      <c r="J3062" s="62" t="s">
        <v>532</v>
      </c>
      <c r="K3062" s="62" t="s">
        <v>532</v>
      </c>
      <c r="L3062" s="62" t="s">
        <v>43</v>
      </c>
      <c r="M3062" s="62" t="s">
        <v>44</v>
      </c>
      <c r="N3062" s="62" t="s">
        <v>180</v>
      </c>
      <c r="O3062" s="62" t="s">
        <v>1578</v>
      </c>
      <c r="P3062" s="62" t="s">
        <v>1152</v>
      </c>
      <c r="Q3062" s="62" t="s">
        <v>1672</v>
      </c>
      <c r="R3062" s="62" t="s">
        <v>1673</v>
      </c>
      <c r="S3062" s="61">
        <v>201402</v>
      </c>
      <c r="T3062" s="62" t="s">
        <v>52</v>
      </c>
      <c r="U3062" s="61">
        <v>0</v>
      </c>
      <c r="V3062" s="60">
        <v>140</v>
      </c>
      <c r="W3062" s="62" t="s">
        <v>1152</v>
      </c>
      <c r="X3062" s="62" t="s">
        <v>177</v>
      </c>
      <c r="Y3062" s="62" t="s">
        <v>1152</v>
      </c>
      <c r="Z3062" s="62" t="s">
        <v>48</v>
      </c>
      <c r="AA3062" s="62" t="s">
        <v>129</v>
      </c>
      <c r="AB3062" s="62" t="s">
        <v>42</v>
      </c>
      <c r="AC3062" s="62" t="s">
        <v>1689</v>
      </c>
      <c r="AD3062" s="62" t="s">
        <v>51</v>
      </c>
    </row>
    <row r="3063" spans="1:30" x14ac:dyDescent="0.25">
      <c r="A3063" s="62" t="s">
        <v>35</v>
      </c>
      <c r="B3063" s="62" t="s">
        <v>36</v>
      </c>
      <c r="C3063" s="62" t="s">
        <v>37</v>
      </c>
      <c r="D3063" s="62" t="s">
        <v>121</v>
      </c>
      <c r="E3063" s="62" t="s">
        <v>122</v>
      </c>
      <c r="F3063" s="62" t="s">
        <v>123</v>
      </c>
      <c r="G3063" s="62" t="s">
        <v>124</v>
      </c>
      <c r="H3063" s="62" t="s">
        <v>124</v>
      </c>
      <c r="I3063" s="62" t="s">
        <v>42</v>
      </c>
      <c r="J3063" s="62" t="s">
        <v>182</v>
      </c>
      <c r="K3063" s="62" t="s">
        <v>182</v>
      </c>
      <c r="L3063" s="62" t="s">
        <v>43</v>
      </c>
      <c r="M3063" s="62" t="s">
        <v>44</v>
      </c>
      <c r="N3063" s="62" t="s">
        <v>150</v>
      </c>
      <c r="O3063" s="62" t="s">
        <v>1578</v>
      </c>
      <c r="P3063" s="62" t="s">
        <v>1152</v>
      </c>
      <c r="Q3063" s="62" t="s">
        <v>1672</v>
      </c>
      <c r="R3063" s="62" t="s">
        <v>1673</v>
      </c>
      <c r="S3063" s="61">
        <v>201402</v>
      </c>
      <c r="T3063" s="62" t="s">
        <v>52</v>
      </c>
      <c r="U3063" s="61">
        <v>0</v>
      </c>
      <c r="V3063" s="60">
        <v>269255.05</v>
      </c>
      <c r="W3063" s="62" t="s">
        <v>1152</v>
      </c>
      <c r="X3063" s="62" t="s">
        <v>177</v>
      </c>
      <c r="Y3063" s="62" t="s">
        <v>1152</v>
      </c>
      <c r="Z3063" s="62" t="s">
        <v>48</v>
      </c>
      <c r="AA3063" s="62" t="s">
        <v>129</v>
      </c>
      <c r="AB3063" s="62" t="s">
        <v>42</v>
      </c>
      <c r="AC3063" s="62" t="s">
        <v>1689</v>
      </c>
      <c r="AD3063" s="62" t="s">
        <v>51</v>
      </c>
    </row>
    <row r="3064" spans="1:30" x14ac:dyDescent="0.25">
      <c r="A3064" s="62" t="s">
        <v>35</v>
      </c>
      <c r="B3064" s="62" t="s">
        <v>36</v>
      </c>
      <c r="C3064" s="62" t="s">
        <v>37</v>
      </c>
      <c r="D3064" s="62" t="s">
        <v>121</v>
      </c>
      <c r="E3064" s="62" t="s">
        <v>122</v>
      </c>
      <c r="F3064" s="62" t="s">
        <v>123</v>
      </c>
      <c r="G3064" s="62" t="s">
        <v>124</v>
      </c>
      <c r="H3064" s="62" t="s">
        <v>124</v>
      </c>
      <c r="I3064" s="62" t="s">
        <v>42</v>
      </c>
      <c r="J3064" s="62" t="s">
        <v>182</v>
      </c>
      <c r="K3064" s="62" t="s">
        <v>182</v>
      </c>
      <c r="L3064" s="62" t="s">
        <v>43</v>
      </c>
      <c r="M3064" s="62" t="s">
        <v>44</v>
      </c>
      <c r="N3064" s="62" t="s">
        <v>180</v>
      </c>
      <c r="O3064" s="62" t="s">
        <v>1578</v>
      </c>
      <c r="P3064" s="62" t="s">
        <v>1152</v>
      </c>
      <c r="Q3064" s="62" t="s">
        <v>1672</v>
      </c>
      <c r="R3064" s="62" t="s">
        <v>1673</v>
      </c>
      <c r="S3064" s="61">
        <v>201402</v>
      </c>
      <c r="T3064" s="62" t="s">
        <v>52</v>
      </c>
      <c r="U3064" s="61">
        <v>0</v>
      </c>
      <c r="V3064" s="60">
        <v>239191.4</v>
      </c>
      <c r="W3064" s="62" t="s">
        <v>1152</v>
      </c>
      <c r="X3064" s="62" t="s">
        <v>177</v>
      </c>
      <c r="Y3064" s="62" t="s">
        <v>1152</v>
      </c>
      <c r="Z3064" s="62" t="s">
        <v>48</v>
      </c>
      <c r="AA3064" s="62" t="s">
        <v>129</v>
      </c>
      <c r="AB3064" s="62" t="s">
        <v>42</v>
      </c>
      <c r="AC3064" s="62" t="s">
        <v>1689</v>
      </c>
      <c r="AD3064" s="62" t="s">
        <v>51</v>
      </c>
    </row>
    <row r="3065" spans="1:30" x14ac:dyDescent="0.25">
      <c r="A3065" s="62" t="s">
        <v>35</v>
      </c>
      <c r="B3065" s="62" t="s">
        <v>36</v>
      </c>
      <c r="C3065" s="62" t="s">
        <v>37</v>
      </c>
      <c r="D3065" s="62" t="s">
        <v>121</v>
      </c>
      <c r="E3065" s="62" t="s">
        <v>122</v>
      </c>
      <c r="F3065" s="62" t="s">
        <v>123</v>
      </c>
      <c r="G3065" s="62" t="s">
        <v>124</v>
      </c>
      <c r="H3065" s="62" t="s">
        <v>124</v>
      </c>
      <c r="I3065" s="62" t="s">
        <v>42</v>
      </c>
      <c r="J3065" s="62" t="s">
        <v>532</v>
      </c>
      <c r="K3065" s="62" t="s">
        <v>532</v>
      </c>
      <c r="L3065" s="62" t="s">
        <v>43</v>
      </c>
      <c r="M3065" s="62" t="s">
        <v>44</v>
      </c>
      <c r="N3065" s="62" t="s">
        <v>150</v>
      </c>
      <c r="O3065" s="62" t="s">
        <v>1578</v>
      </c>
      <c r="P3065" s="62" t="s">
        <v>1152</v>
      </c>
      <c r="Q3065" s="62" t="s">
        <v>1672</v>
      </c>
      <c r="R3065" s="62" t="s">
        <v>1152</v>
      </c>
      <c r="S3065" s="61">
        <v>201402</v>
      </c>
      <c r="T3065" s="62" t="s">
        <v>52</v>
      </c>
      <c r="U3065" s="61">
        <v>0</v>
      </c>
      <c r="V3065" s="60">
        <v>14264.03</v>
      </c>
      <c r="W3065" s="62" t="s">
        <v>1152</v>
      </c>
      <c r="X3065" s="62" t="s">
        <v>177</v>
      </c>
      <c r="Y3065" s="62" t="s">
        <v>1152</v>
      </c>
      <c r="Z3065" s="62" t="s">
        <v>48</v>
      </c>
      <c r="AA3065" s="62" t="s">
        <v>129</v>
      </c>
      <c r="AB3065" s="62" t="s">
        <v>42</v>
      </c>
      <c r="AC3065" s="62" t="s">
        <v>1689</v>
      </c>
      <c r="AD3065" s="62" t="s">
        <v>51</v>
      </c>
    </row>
    <row r="3066" spans="1:30" x14ac:dyDescent="0.25">
      <c r="A3066" s="62" t="s">
        <v>35</v>
      </c>
      <c r="B3066" s="62" t="s">
        <v>36</v>
      </c>
      <c r="C3066" s="62" t="s">
        <v>37</v>
      </c>
      <c r="D3066" s="62" t="s">
        <v>121</v>
      </c>
      <c r="E3066" s="62" t="s">
        <v>122</v>
      </c>
      <c r="F3066" s="62" t="s">
        <v>123</v>
      </c>
      <c r="G3066" s="62" t="s">
        <v>124</v>
      </c>
      <c r="H3066" s="62" t="s">
        <v>124</v>
      </c>
      <c r="I3066" s="62" t="s">
        <v>42</v>
      </c>
      <c r="J3066" s="62" t="s">
        <v>652</v>
      </c>
      <c r="K3066" s="62" t="s">
        <v>652</v>
      </c>
      <c r="L3066" s="62" t="s">
        <v>43</v>
      </c>
      <c r="M3066" s="62" t="s">
        <v>44</v>
      </c>
      <c r="N3066" s="62" t="s">
        <v>180</v>
      </c>
      <c r="O3066" s="62" t="s">
        <v>1578</v>
      </c>
      <c r="P3066" s="62" t="s">
        <v>1152</v>
      </c>
      <c r="Q3066" s="62" t="s">
        <v>1672</v>
      </c>
      <c r="R3066" s="62" t="s">
        <v>1152</v>
      </c>
      <c r="S3066" s="61">
        <v>201402</v>
      </c>
      <c r="T3066" s="62" t="s">
        <v>52</v>
      </c>
      <c r="U3066" s="61">
        <v>0</v>
      </c>
      <c r="V3066" s="60">
        <v>43061.49</v>
      </c>
      <c r="W3066" s="62" t="s">
        <v>1152</v>
      </c>
      <c r="X3066" s="62" t="s">
        <v>177</v>
      </c>
      <c r="Y3066" s="62" t="s">
        <v>1152</v>
      </c>
      <c r="Z3066" s="62" t="s">
        <v>48</v>
      </c>
      <c r="AA3066" s="62" t="s">
        <v>129</v>
      </c>
      <c r="AB3066" s="62" t="s">
        <v>42</v>
      </c>
      <c r="AC3066" s="62" t="s">
        <v>1689</v>
      </c>
      <c r="AD3066" s="62" t="s">
        <v>51</v>
      </c>
    </row>
    <row r="3067" spans="1:30" x14ac:dyDescent="0.25">
      <c r="A3067" s="62" t="s">
        <v>35</v>
      </c>
      <c r="B3067" s="62" t="s">
        <v>36</v>
      </c>
      <c r="C3067" s="62" t="s">
        <v>37</v>
      </c>
      <c r="D3067" s="62" t="s">
        <v>121</v>
      </c>
      <c r="E3067" s="62" t="s">
        <v>122</v>
      </c>
      <c r="F3067" s="62" t="s">
        <v>123</v>
      </c>
      <c r="G3067" s="62" t="s">
        <v>124</v>
      </c>
      <c r="H3067" s="62" t="s">
        <v>124</v>
      </c>
      <c r="I3067" s="62" t="s">
        <v>42</v>
      </c>
      <c r="J3067" s="62" t="s">
        <v>652</v>
      </c>
      <c r="K3067" s="62" t="s">
        <v>652</v>
      </c>
      <c r="L3067" s="62" t="s">
        <v>43</v>
      </c>
      <c r="M3067" s="62" t="s">
        <v>44</v>
      </c>
      <c r="N3067" s="62" t="s">
        <v>150</v>
      </c>
      <c r="O3067" s="62" t="s">
        <v>1578</v>
      </c>
      <c r="P3067" s="62" t="s">
        <v>1152</v>
      </c>
      <c r="Q3067" s="62" t="s">
        <v>1672</v>
      </c>
      <c r="R3067" s="62" t="s">
        <v>1152</v>
      </c>
      <c r="S3067" s="61">
        <v>201402</v>
      </c>
      <c r="T3067" s="62" t="s">
        <v>52</v>
      </c>
      <c r="U3067" s="61">
        <v>0</v>
      </c>
      <c r="V3067" s="60">
        <v>21303.65</v>
      </c>
      <c r="W3067" s="62" t="s">
        <v>1152</v>
      </c>
      <c r="X3067" s="62" t="s">
        <v>177</v>
      </c>
      <c r="Y3067" s="62" t="s">
        <v>1152</v>
      </c>
      <c r="Z3067" s="62" t="s">
        <v>48</v>
      </c>
      <c r="AA3067" s="62" t="s">
        <v>129</v>
      </c>
      <c r="AB3067" s="62" t="s">
        <v>42</v>
      </c>
      <c r="AC3067" s="62" t="s">
        <v>1689</v>
      </c>
      <c r="AD3067" s="62" t="s">
        <v>51</v>
      </c>
    </row>
    <row r="3068" spans="1:30" x14ac:dyDescent="0.25">
      <c r="A3068" s="62" t="s">
        <v>35</v>
      </c>
      <c r="B3068" s="62" t="s">
        <v>36</v>
      </c>
      <c r="C3068" s="62" t="s">
        <v>37</v>
      </c>
      <c r="D3068" s="62" t="s">
        <v>121</v>
      </c>
      <c r="E3068" s="62" t="s">
        <v>122</v>
      </c>
      <c r="F3068" s="62" t="s">
        <v>123</v>
      </c>
      <c r="G3068" s="62" t="s">
        <v>124</v>
      </c>
      <c r="H3068" s="62" t="s">
        <v>124</v>
      </c>
      <c r="I3068" s="62" t="s">
        <v>42</v>
      </c>
      <c r="J3068" s="62" t="s">
        <v>182</v>
      </c>
      <c r="K3068" s="62" t="s">
        <v>182</v>
      </c>
      <c r="L3068" s="62" t="s">
        <v>43</v>
      </c>
      <c r="M3068" s="62" t="s">
        <v>44</v>
      </c>
      <c r="N3068" s="62" t="s">
        <v>180</v>
      </c>
      <c r="O3068" s="62" t="s">
        <v>1578</v>
      </c>
      <c r="P3068" s="62" t="s">
        <v>1152</v>
      </c>
      <c r="Q3068" s="62" t="s">
        <v>1672</v>
      </c>
      <c r="R3068" s="62" t="s">
        <v>1152</v>
      </c>
      <c r="S3068" s="61">
        <v>201402</v>
      </c>
      <c r="T3068" s="62" t="s">
        <v>52</v>
      </c>
      <c r="U3068" s="61">
        <v>0</v>
      </c>
      <c r="V3068" s="60">
        <v>157789.79</v>
      </c>
      <c r="W3068" s="62" t="s">
        <v>1152</v>
      </c>
      <c r="X3068" s="62" t="s">
        <v>177</v>
      </c>
      <c r="Y3068" s="62" t="s">
        <v>1152</v>
      </c>
      <c r="Z3068" s="62" t="s">
        <v>48</v>
      </c>
      <c r="AA3068" s="62" t="s">
        <v>129</v>
      </c>
      <c r="AB3068" s="62" t="s">
        <v>42</v>
      </c>
      <c r="AC3068" s="62" t="s">
        <v>1689</v>
      </c>
      <c r="AD3068" s="62" t="s">
        <v>51</v>
      </c>
    </row>
    <row r="3069" spans="1:30" x14ac:dyDescent="0.25">
      <c r="A3069" s="62" t="s">
        <v>35</v>
      </c>
      <c r="B3069" s="62" t="s">
        <v>36</v>
      </c>
      <c r="C3069" s="62" t="s">
        <v>37</v>
      </c>
      <c r="D3069" s="62" t="s">
        <v>121</v>
      </c>
      <c r="E3069" s="62" t="s">
        <v>122</v>
      </c>
      <c r="F3069" s="62" t="s">
        <v>123</v>
      </c>
      <c r="G3069" s="62" t="s">
        <v>124</v>
      </c>
      <c r="H3069" s="62" t="s">
        <v>124</v>
      </c>
      <c r="I3069" s="62" t="s">
        <v>42</v>
      </c>
      <c r="J3069" s="62" t="s">
        <v>182</v>
      </c>
      <c r="K3069" s="62" t="s">
        <v>182</v>
      </c>
      <c r="L3069" s="62" t="s">
        <v>43</v>
      </c>
      <c r="M3069" s="62" t="s">
        <v>44</v>
      </c>
      <c r="N3069" s="62" t="s">
        <v>150</v>
      </c>
      <c r="O3069" s="62" t="s">
        <v>1578</v>
      </c>
      <c r="P3069" s="62" t="s">
        <v>1152</v>
      </c>
      <c r="Q3069" s="62" t="s">
        <v>1672</v>
      </c>
      <c r="R3069" s="62" t="s">
        <v>1152</v>
      </c>
      <c r="S3069" s="61">
        <v>201402</v>
      </c>
      <c r="T3069" s="62" t="s">
        <v>52</v>
      </c>
      <c r="U3069" s="61">
        <v>0</v>
      </c>
      <c r="V3069" s="60">
        <v>69387.66</v>
      </c>
      <c r="W3069" s="62" t="s">
        <v>1152</v>
      </c>
      <c r="X3069" s="62" t="s">
        <v>177</v>
      </c>
      <c r="Y3069" s="62" t="s">
        <v>1152</v>
      </c>
      <c r="Z3069" s="62" t="s">
        <v>48</v>
      </c>
      <c r="AA3069" s="62" t="s">
        <v>129</v>
      </c>
      <c r="AB3069" s="62" t="s">
        <v>42</v>
      </c>
      <c r="AC3069" s="62" t="s">
        <v>1689</v>
      </c>
      <c r="AD3069" s="62" t="s">
        <v>51</v>
      </c>
    </row>
    <row r="3070" spans="1:30" x14ac:dyDescent="0.25">
      <c r="A3070" s="62" t="s">
        <v>35</v>
      </c>
      <c r="B3070" s="62" t="s">
        <v>36</v>
      </c>
      <c r="C3070" s="62" t="s">
        <v>37</v>
      </c>
      <c r="D3070" s="62" t="s">
        <v>121</v>
      </c>
      <c r="E3070" s="62" t="s">
        <v>122</v>
      </c>
      <c r="F3070" s="62" t="s">
        <v>123</v>
      </c>
      <c r="G3070" s="62" t="s">
        <v>124</v>
      </c>
      <c r="H3070" s="62" t="s">
        <v>124</v>
      </c>
      <c r="I3070" s="62" t="s">
        <v>42</v>
      </c>
      <c r="J3070" s="62" t="s">
        <v>174</v>
      </c>
      <c r="K3070" s="62" t="s">
        <v>174</v>
      </c>
      <c r="L3070" s="62" t="s">
        <v>43</v>
      </c>
      <c r="M3070" s="62" t="s">
        <v>44</v>
      </c>
      <c r="N3070" s="62" t="s">
        <v>180</v>
      </c>
      <c r="O3070" s="62" t="s">
        <v>1578</v>
      </c>
      <c r="P3070" s="62" t="s">
        <v>1152</v>
      </c>
      <c r="Q3070" s="62" t="s">
        <v>1672</v>
      </c>
      <c r="R3070" s="62" t="s">
        <v>1152</v>
      </c>
      <c r="S3070" s="61">
        <v>201402</v>
      </c>
      <c r="T3070" s="62" t="s">
        <v>52</v>
      </c>
      <c r="U3070" s="61">
        <v>0</v>
      </c>
      <c r="V3070" s="60">
        <v>66615</v>
      </c>
      <c r="W3070" s="62" t="s">
        <v>1152</v>
      </c>
      <c r="X3070" s="62" t="s">
        <v>177</v>
      </c>
      <c r="Y3070" s="62" t="s">
        <v>1152</v>
      </c>
      <c r="Z3070" s="62" t="s">
        <v>48</v>
      </c>
      <c r="AA3070" s="62" t="s">
        <v>129</v>
      </c>
      <c r="AB3070" s="62" t="s">
        <v>42</v>
      </c>
      <c r="AC3070" s="62" t="s">
        <v>1689</v>
      </c>
      <c r="AD3070" s="62" t="s">
        <v>51</v>
      </c>
    </row>
    <row r="3071" spans="1:30" x14ac:dyDescent="0.25">
      <c r="A3071" s="62" t="s">
        <v>35</v>
      </c>
      <c r="B3071" s="62" t="s">
        <v>36</v>
      </c>
      <c r="C3071" s="62" t="s">
        <v>37</v>
      </c>
      <c r="D3071" s="62" t="s">
        <v>121</v>
      </c>
      <c r="E3071" s="62" t="s">
        <v>122</v>
      </c>
      <c r="F3071" s="62" t="s">
        <v>123</v>
      </c>
      <c r="G3071" s="62" t="s">
        <v>124</v>
      </c>
      <c r="H3071" s="62" t="s">
        <v>124</v>
      </c>
      <c r="I3071" s="62" t="s">
        <v>42</v>
      </c>
      <c r="J3071" s="62" t="s">
        <v>174</v>
      </c>
      <c r="K3071" s="62" t="s">
        <v>174</v>
      </c>
      <c r="L3071" s="62" t="s">
        <v>43</v>
      </c>
      <c r="M3071" s="62" t="s">
        <v>44</v>
      </c>
      <c r="N3071" s="62" t="s">
        <v>150</v>
      </c>
      <c r="O3071" s="62" t="s">
        <v>1578</v>
      </c>
      <c r="P3071" s="62" t="s">
        <v>1152</v>
      </c>
      <c r="Q3071" s="62" t="s">
        <v>1672</v>
      </c>
      <c r="R3071" s="62" t="s">
        <v>1152</v>
      </c>
      <c r="S3071" s="61">
        <v>201402</v>
      </c>
      <c r="T3071" s="62" t="s">
        <v>52</v>
      </c>
      <c r="U3071" s="61">
        <v>0</v>
      </c>
      <c r="V3071" s="60">
        <v>25402.43</v>
      </c>
      <c r="W3071" s="62" t="s">
        <v>1152</v>
      </c>
      <c r="X3071" s="62" t="s">
        <v>177</v>
      </c>
      <c r="Y3071" s="62" t="s">
        <v>1152</v>
      </c>
      <c r="Z3071" s="62" t="s">
        <v>48</v>
      </c>
      <c r="AA3071" s="62" t="s">
        <v>129</v>
      </c>
      <c r="AB3071" s="62" t="s">
        <v>42</v>
      </c>
      <c r="AC3071" s="62" t="s">
        <v>1689</v>
      </c>
      <c r="AD3071" s="62" t="s">
        <v>51</v>
      </c>
    </row>
    <row r="3072" spans="1:30" x14ac:dyDescent="0.25">
      <c r="A3072" s="62" t="s">
        <v>35</v>
      </c>
      <c r="B3072" s="62" t="s">
        <v>36</v>
      </c>
      <c r="C3072" s="62" t="s">
        <v>37</v>
      </c>
      <c r="D3072" s="62" t="s">
        <v>121</v>
      </c>
      <c r="E3072" s="62" t="s">
        <v>215</v>
      </c>
      <c r="F3072" s="62" t="s">
        <v>216</v>
      </c>
      <c r="G3072" s="62" t="s">
        <v>124</v>
      </c>
      <c r="H3072" s="62" t="s">
        <v>124</v>
      </c>
      <c r="I3072" s="62" t="s">
        <v>42</v>
      </c>
      <c r="J3072" s="62" t="s">
        <v>261</v>
      </c>
      <c r="K3072" s="62" t="s">
        <v>261</v>
      </c>
      <c r="L3072" s="62" t="s">
        <v>43</v>
      </c>
      <c r="M3072" s="62" t="s">
        <v>44</v>
      </c>
      <c r="N3072" s="62" t="s">
        <v>150</v>
      </c>
      <c r="O3072" s="62" t="s">
        <v>1578</v>
      </c>
      <c r="P3072" s="62" t="s">
        <v>1152</v>
      </c>
      <c r="Q3072" s="62" t="s">
        <v>1586</v>
      </c>
      <c r="R3072" s="62" t="s">
        <v>1152</v>
      </c>
      <c r="S3072" s="61">
        <v>201402</v>
      </c>
      <c r="T3072" s="62" t="s">
        <v>52</v>
      </c>
      <c r="U3072" s="61">
        <v>0</v>
      </c>
      <c r="V3072" s="60">
        <v>50126</v>
      </c>
      <c r="W3072" s="62" t="s">
        <v>1152</v>
      </c>
      <c r="X3072" s="62" t="s">
        <v>267</v>
      </c>
      <c r="Y3072" s="62" t="s">
        <v>1152</v>
      </c>
      <c r="Z3072" s="62" t="s">
        <v>48</v>
      </c>
      <c r="AA3072" s="62" t="s">
        <v>129</v>
      </c>
      <c r="AB3072" s="62" t="s">
        <v>42</v>
      </c>
      <c r="AC3072" s="62" t="s">
        <v>1689</v>
      </c>
      <c r="AD3072" s="62" t="s">
        <v>51</v>
      </c>
    </row>
    <row r="3073" spans="1:30" x14ac:dyDescent="0.25">
      <c r="A3073" s="62" t="s">
        <v>35</v>
      </c>
      <c r="B3073" s="62" t="s">
        <v>36</v>
      </c>
      <c r="C3073" s="62" t="s">
        <v>37</v>
      </c>
      <c r="D3073" s="62" t="s">
        <v>121</v>
      </c>
      <c r="E3073" s="62" t="s">
        <v>215</v>
      </c>
      <c r="F3073" s="62" t="s">
        <v>216</v>
      </c>
      <c r="G3073" s="62" t="s">
        <v>124</v>
      </c>
      <c r="H3073" s="62" t="s">
        <v>124</v>
      </c>
      <c r="I3073" s="62" t="s">
        <v>42</v>
      </c>
      <c r="J3073" s="62" t="s">
        <v>261</v>
      </c>
      <c r="K3073" s="62" t="s">
        <v>261</v>
      </c>
      <c r="L3073" s="62" t="s">
        <v>43</v>
      </c>
      <c r="M3073" s="62" t="s">
        <v>44</v>
      </c>
      <c r="N3073" s="62" t="s">
        <v>180</v>
      </c>
      <c r="O3073" s="62" t="s">
        <v>1578</v>
      </c>
      <c r="P3073" s="62" t="s">
        <v>1152</v>
      </c>
      <c r="Q3073" s="62" t="s">
        <v>1333</v>
      </c>
      <c r="R3073" s="62" t="s">
        <v>1152</v>
      </c>
      <c r="S3073" s="61">
        <v>201402</v>
      </c>
      <c r="T3073" s="62" t="s">
        <v>52</v>
      </c>
      <c r="U3073" s="61">
        <v>0</v>
      </c>
      <c r="V3073" s="60">
        <v>86809</v>
      </c>
      <c r="W3073" s="62" t="s">
        <v>1152</v>
      </c>
      <c r="X3073" s="62" t="s">
        <v>1152</v>
      </c>
      <c r="Y3073" s="62" t="s">
        <v>1152</v>
      </c>
      <c r="Z3073" s="62" t="s">
        <v>48</v>
      </c>
      <c r="AA3073" s="62" t="s">
        <v>129</v>
      </c>
      <c r="AB3073" s="62" t="s">
        <v>42</v>
      </c>
      <c r="AC3073" s="62" t="s">
        <v>1689</v>
      </c>
      <c r="AD3073" s="62" t="s">
        <v>51</v>
      </c>
    </row>
    <row r="3074" spans="1:30" x14ac:dyDescent="0.25">
      <c r="A3074" s="62" t="s">
        <v>35</v>
      </c>
      <c r="B3074" s="62" t="s">
        <v>36</v>
      </c>
      <c r="C3074" s="62" t="s">
        <v>37</v>
      </c>
      <c r="D3074" s="62" t="s">
        <v>121</v>
      </c>
      <c r="E3074" s="62" t="s">
        <v>215</v>
      </c>
      <c r="F3074" s="62" t="s">
        <v>216</v>
      </c>
      <c r="G3074" s="62" t="s">
        <v>124</v>
      </c>
      <c r="H3074" s="62" t="s">
        <v>124</v>
      </c>
      <c r="I3074" s="62" t="s">
        <v>42</v>
      </c>
      <c r="J3074" s="62" t="s">
        <v>437</v>
      </c>
      <c r="K3074" s="62" t="s">
        <v>437</v>
      </c>
      <c r="L3074" s="62" t="s">
        <v>43</v>
      </c>
      <c r="M3074" s="62" t="s">
        <v>44</v>
      </c>
      <c r="N3074" s="62" t="s">
        <v>150</v>
      </c>
      <c r="O3074" s="62" t="s">
        <v>1578</v>
      </c>
      <c r="P3074" s="62" t="s">
        <v>1152</v>
      </c>
      <c r="Q3074" s="62" t="s">
        <v>1586</v>
      </c>
      <c r="R3074" s="62" t="s">
        <v>1152</v>
      </c>
      <c r="S3074" s="61">
        <v>201402</v>
      </c>
      <c r="T3074" s="62" t="s">
        <v>52</v>
      </c>
      <c r="U3074" s="61">
        <v>0</v>
      </c>
      <c r="V3074" s="60">
        <v>5358.67</v>
      </c>
      <c r="W3074" s="62" t="s">
        <v>1152</v>
      </c>
      <c r="X3074" s="62" t="s">
        <v>577</v>
      </c>
      <c r="Y3074" s="62" t="s">
        <v>1152</v>
      </c>
      <c r="Z3074" s="62" t="s">
        <v>48</v>
      </c>
      <c r="AA3074" s="62" t="s">
        <v>129</v>
      </c>
      <c r="AB3074" s="62" t="s">
        <v>42</v>
      </c>
      <c r="AC3074" s="62" t="s">
        <v>1689</v>
      </c>
      <c r="AD3074" s="62" t="s">
        <v>51</v>
      </c>
    </row>
    <row r="3075" spans="1:30" x14ac:dyDescent="0.25">
      <c r="A3075" s="62" t="s">
        <v>35</v>
      </c>
      <c r="B3075" s="62" t="s">
        <v>36</v>
      </c>
      <c r="C3075" s="62" t="s">
        <v>37</v>
      </c>
      <c r="D3075" s="62" t="s">
        <v>121</v>
      </c>
      <c r="E3075" s="62" t="s">
        <v>215</v>
      </c>
      <c r="F3075" s="62" t="s">
        <v>216</v>
      </c>
      <c r="G3075" s="62" t="s">
        <v>124</v>
      </c>
      <c r="H3075" s="62" t="s">
        <v>124</v>
      </c>
      <c r="I3075" s="62" t="s">
        <v>42</v>
      </c>
      <c r="J3075" s="62" t="s">
        <v>437</v>
      </c>
      <c r="K3075" s="62" t="s">
        <v>437</v>
      </c>
      <c r="L3075" s="62" t="s">
        <v>43</v>
      </c>
      <c r="M3075" s="62" t="s">
        <v>44</v>
      </c>
      <c r="N3075" s="62" t="s">
        <v>180</v>
      </c>
      <c r="O3075" s="62" t="s">
        <v>1578</v>
      </c>
      <c r="P3075" s="62" t="s">
        <v>1152</v>
      </c>
      <c r="Q3075" s="62" t="s">
        <v>1333</v>
      </c>
      <c r="R3075" s="62" t="s">
        <v>1152</v>
      </c>
      <c r="S3075" s="61">
        <v>201402</v>
      </c>
      <c r="T3075" s="62" t="s">
        <v>52</v>
      </c>
      <c r="U3075" s="61">
        <v>0</v>
      </c>
      <c r="V3075" s="60">
        <v>17636.63</v>
      </c>
      <c r="W3075" s="62" t="s">
        <v>1152</v>
      </c>
      <c r="X3075" s="62" t="s">
        <v>1152</v>
      </c>
      <c r="Y3075" s="62" t="s">
        <v>1152</v>
      </c>
      <c r="Z3075" s="62" t="s">
        <v>48</v>
      </c>
      <c r="AA3075" s="62" t="s">
        <v>129</v>
      </c>
      <c r="AB3075" s="62" t="s">
        <v>42</v>
      </c>
      <c r="AC3075" s="62" t="s">
        <v>1689</v>
      </c>
      <c r="AD3075" s="62" t="s">
        <v>51</v>
      </c>
    </row>
    <row r="3076" spans="1:30" x14ac:dyDescent="0.25">
      <c r="A3076" s="62" t="s">
        <v>35</v>
      </c>
      <c r="B3076" s="62" t="s">
        <v>36</v>
      </c>
      <c r="C3076" s="62" t="s">
        <v>37</v>
      </c>
      <c r="D3076" s="62" t="s">
        <v>121</v>
      </c>
      <c r="E3076" s="62" t="s">
        <v>215</v>
      </c>
      <c r="F3076" s="62" t="s">
        <v>216</v>
      </c>
      <c r="G3076" s="62" t="s">
        <v>124</v>
      </c>
      <c r="H3076" s="62" t="s">
        <v>124</v>
      </c>
      <c r="I3076" s="62" t="s">
        <v>42</v>
      </c>
      <c r="J3076" s="62" t="s">
        <v>250</v>
      </c>
      <c r="K3076" s="62" t="s">
        <v>250</v>
      </c>
      <c r="L3076" s="62" t="s">
        <v>43</v>
      </c>
      <c r="M3076" s="62" t="s">
        <v>44</v>
      </c>
      <c r="N3076" s="62" t="s">
        <v>150</v>
      </c>
      <c r="O3076" s="62" t="s">
        <v>1578</v>
      </c>
      <c r="P3076" s="62" t="s">
        <v>1152</v>
      </c>
      <c r="Q3076" s="62" t="s">
        <v>1318</v>
      </c>
      <c r="R3076" s="62" t="s">
        <v>1669</v>
      </c>
      <c r="S3076" s="61">
        <v>201402</v>
      </c>
      <c r="T3076" s="62" t="s">
        <v>52</v>
      </c>
      <c r="U3076" s="61">
        <v>0</v>
      </c>
      <c r="V3076" s="60">
        <v>32148.5</v>
      </c>
      <c r="W3076" s="62" t="s">
        <v>1152</v>
      </c>
      <c r="X3076" s="62" t="s">
        <v>433</v>
      </c>
      <c r="Y3076" s="62" t="s">
        <v>1152</v>
      </c>
      <c r="Z3076" s="62" t="s">
        <v>48</v>
      </c>
      <c r="AA3076" s="62" t="s">
        <v>129</v>
      </c>
      <c r="AB3076" s="62" t="s">
        <v>42</v>
      </c>
      <c r="AC3076" s="62" t="s">
        <v>1689</v>
      </c>
      <c r="AD3076" s="62" t="s">
        <v>51</v>
      </c>
    </row>
    <row r="3077" spans="1:30" x14ac:dyDescent="0.25">
      <c r="A3077" s="62" t="s">
        <v>35</v>
      </c>
      <c r="B3077" s="62" t="s">
        <v>36</v>
      </c>
      <c r="C3077" s="62" t="s">
        <v>37</v>
      </c>
      <c r="D3077" s="62" t="s">
        <v>121</v>
      </c>
      <c r="E3077" s="62" t="s">
        <v>215</v>
      </c>
      <c r="F3077" s="62" t="s">
        <v>216</v>
      </c>
      <c r="G3077" s="62" t="s">
        <v>124</v>
      </c>
      <c r="H3077" s="62" t="s">
        <v>124</v>
      </c>
      <c r="I3077" s="62" t="s">
        <v>42</v>
      </c>
      <c r="J3077" s="62" t="s">
        <v>250</v>
      </c>
      <c r="K3077" s="62" t="s">
        <v>250</v>
      </c>
      <c r="L3077" s="62" t="s">
        <v>43</v>
      </c>
      <c r="M3077" s="62" t="s">
        <v>44</v>
      </c>
      <c r="N3077" s="62" t="s">
        <v>150</v>
      </c>
      <c r="O3077" s="62" t="s">
        <v>1578</v>
      </c>
      <c r="P3077" s="62" t="s">
        <v>1152</v>
      </c>
      <c r="Q3077" s="62" t="s">
        <v>863</v>
      </c>
      <c r="R3077" s="62" t="s">
        <v>1152</v>
      </c>
      <c r="S3077" s="61">
        <v>201402</v>
      </c>
      <c r="T3077" s="62" t="s">
        <v>52</v>
      </c>
      <c r="U3077" s="61">
        <v>0</v>
      </c>
      <c r="V3077" s="60">
        <v>5631.77</v>
      </c>
      <c r="W3077" s="62" t="s">
        <v>1152</v>
      </c>
      <c r="X3077" s="62" t="s">
        <v>1152</v>
      </c>
      <c r="Y3077" s="62" t="s">
        <v>1152</v>
      </c>
      <c r="Z3077" s="62" t="s">
        <v>48</v>
      </c>
      <c r="AA3077" s="62" t="s">
        <v>129</v>
      </c>
      <c r="AB3077" s="62" t="s">
        <v>42</v>
      </c>
      <c r="AC3077" s="62" t="s">
        <v>1689</v>
      </c>
      <c r="AD3077" s="62" t="s">
        <v>51</v>
      </c>
    </row>
    <row r="3078" spans="1:30" x14ac:dyDescent="0.25">
      <c r="A3078" s="62" t="s">
        <v>35</v>
      </c>
      <c r="B3078" s="62" t="s">
        <v>36</v>
      </c>
      <c r="C3078" s="62" t="s">
        <v>37</v>
      </c>
      <c r="D3078" s="62" t="s">
        <v>121</v>
      </c>
      <c r="E3078" s="62" t="s">
        <v>215</v>
      </c>
      <c r="F3078" s="62" t="s">
        <v>216</v>
      </c>
      <c r="G3078" s="62" t="s">
        <v>124</v>
      </c>
      <c r="H3078" s="62" t="s">
        <v>124</v>
      </c>
      <c r="I3078" s="62" t="s">
        <v>42</v>
      </c>
      <c r="J3078" s="62" t="s">
        <v>250</v>
      </c>
      <c r="K3078" s="62" t="s">
        <v>250</v>
      </c>
      <c r="L3078" s="62" t="s">
        <v>43</v>
      </c>
      <c r="M3078" s="62" t="s">
        <v>44</v>
      </c>
      <c r="N3078" s="62" t="s">
        <v>180</v>
      </c>
      <c r="O3078" s="62" t="s">
        <v>1578</v>
      </c>
      <c r="P3078" s="62" t="s">
        <v>1152</v>
      </c>
      <c r="Q3078" s="62" t="s">
        <v>863</v>
      </c>
      <c r="R3078" s="62" t="s">
        <v>1152</v>
      </c>
      <c r="S3078" s="61">
        <v>201402</v>
      </c>
      <c r="T3078" s="62" t="s">
        <v>52</v>
      </c>
      <c r="U3078" s="61">
        <v>0</v>
      </c>
      <c r="V3078" s="60">
        <v>20050</v>
      </c>
      <c r="W3078" s="62" t="s">
        <v>1152</v>
      </c>
      <c r="X3078" s="62" t="s">
        <v>1152</v>
      </c>
      <c r="Y3078" s="62" t="s">
        <v>1152</v>
      </c>
      <c r="Z3078" s="62" t="s">
        <v>48</v>
      </c>
      <c r="AA3078" s="62" t="s">
        <v>129</v>
      </c>
      <c r="AB3078" s="62" t="s">
        <v>42</v>
      </c>
      <c r="AC3078" s="62" t="s">
        <v>1689</v>
      </c>
      <c r="AD3078" s="62" t="s">
        <v>51</v>
      </c>
    </row>
    <row r="3079" spans="1:30" x14ac:dyDescent="0.25">
      <c r="A3079" s="62" t="s">
        <v>35</v>
      </c>
      <c r="B3079" s="62" t="s">
        <v>36</v>
      </c>
      <c r="C3079" s="62" t="s">
        <v>37</v>
      </c>
      <c r="D3079" s="62" t="s">
        <v>121</v>
      </c>
      <c r="E3079" s="62" t="s">
        <v>215</v>
      </c>
      <c r="F3079" s="62" t="s">
        <v>216</v>
      </c>
      <c r="G3079" s="62" t="s">
        <v>124</v>
      </c>
      <c r="H3079" s="62" t="s">
        <v>124</v>
      </c>
      <c r="I3079" s="62" t="s">
        <v>42</v>
      </c>
      <c r="J3079" s="62" t="s">
        <v>257</v>
      </c>
      <c r="K3079" s="62" t="s">
        <v>257</v>
      </c>
      <c r="L3079" s="62" t="s">
        <v>43</v>
      </c>
      <c r="M3079" s="62" t="s">
        <v>44</v>
      </c>
      <c r="N3079" s="62" t="s">
        <v>150</v>
      </c>
      <c r="O3079" s="62" t="s">
        <v>1578</v>
      </c>
      <c r="P3079" s="62" t="s">
        <v>1152</v>
      </c>
      <c r="Q3079" s="62" t="s">
        <v>1587</v>
      </c>
      <c r="R3079" s="62" t="s">
        <v>1152</v>
      </c>
      <c r="S3079" s="61">
        <v>201402</v>
      </c>
      <c r="T3079" s="62" t="s">
        <v>52</v>
      </c>
      <c r="U3079" s="61">
        <v>0</v>
      </c>
      <c r="V3079" s="60">
        <v>25290</v>
      </c>
      <c r="W3079" s="62" t="s">
        <v>1152</v>
      </c>
      <c r="X3079" s="62" t="s">
        <v>440</v>
      </c>
      <c r="Y3079" s="62" t="s">
        <v>1152</v>
      </c>
      <c r="Z3079" s="62" t="s">
        <v>48</v>
      </c>
      <c r="AA3079" s="62" t="s">
        <v>129</v>
      </c>
      <c r="AB3079" s="62" t="s">
        <v>42</v>
      </c>
      <c r="AC3079" s="62" t="s">
        <v>1689</v>
      </c>
      <c r="AD3079" s="62" t="s">
        <v>51</v>
      </c>
    </row>
    <row r="3080" spans="1:30" x14ac:dyDescent="0.25">
      <c r="A3080" s="62" t="s">
        <v>35</v>
      </c>
      <c r="B3080" s="62" t="s">
        <v>36</v>
      </c>
      <c r="C3080" s="62" t="s">
        <v>37</v>
      </c>
      <c r="D3080" s="62" t="s">
        <v>121</v>
      </c>
      <c r="E3080" s="62" t="s">
        <v>215</v>
      </c>
      <c r="F3080" s="62" t="s">
        <v>216</v>
      </c>
      <c r="G3080" s="62" t="s">
        <v>124</v>
      </c>
      <c r="H3080" s="62" t="s">
        <v>124</v>
      </c>
      <c r="I3080" s="62" t="s">
        <v>42</v>
      </c>
      <c r="J3080" s="62" t="s">
        <v>237</v>
      </c>
      <c r="K3080" s="62" t="s">
        <v>237</v>
      </c>
      <c r="L3080" s="62" t="s">
        <v>43</v>
      </c>
      <c r="M3080" s="62" t="s">
        <v>44</v>
      </c>
      <c r="N3080" s="62" t="s">
        <v>150</v>
      </c>
      <c r="O3080" s="62" t="s">
        <v>1578</v>
      </c>
      <c r="P3080" s="62" t="s">
        <v>1152</v>
      </c>
      <c r="Q3080" s="62" t="s">
        <v>977</v>
      </c>
      <c r="R3080" s="62" t="s">
        <v>1152</v>
      </c>
      <c r="S3080" s="61">
        <v>201402</v>
      </c>
      <c r="T3080" s="62" t="s">
        <v>52</v>
      </c>
      <c r="U3080" s="61">
        <v>0</v>
      </c>
      <c r="V3080" s="60">
        <v>135.6</v>
      </c>
      <c r="W3080" s="62" t="s">
        <v>1152</v>
      </c>
      <c r="X3080" s="62" t="s">
        <v>1152</v>
      </c>
      <c r="Y3080" s="62" t="s">
        <v>1152</v>
      </c>
      <c r="Z3080" s="62" t="s">
        <v>48</v>
      </c>
      <c r="AA3080" s="62" t="s">
        <v>129</v>
      </c>
      <c r="AB3080" s="62" t="s">
        <v>42</v>
      </c>
      <c r="AC3080" s="62" t="s">
        <v>1689</v>
      </c>
      <c r="AD3080" s="62" t="s">
        <v>51</v>
      </c>
    </row>
    <row r="3081" spans="1:30" x14ac:dyDescent="0.25">
      <c r="A3081" s="62" t="s">
        <v>35</v>
      </c>
      <c r="B3081" s="62" t="s">
        <v>36</v>
      </c>
      <c r="C3081" s="62" t="s">
        <v>37</v>
      </c>
      <c r="D3081" s="62" t="s">
        <v>121</v>
      </c>
      <c r="E3081" s="62" t="s">
        <v>215</v>
      </c>
      <c r="F3081" s="62" t="s">
        <v>216</v>
      </c>
      <c r="G3081" s="62" t="s">
        <v>124</v>
      </c>
      <c r="H3081" s="62" t="s">
        <v>124</v>
      </c>
      <c r="I3081" s="62" t="s">
        <v>42</v>
      </c>
      <c r="J3081" s="62" t="s">
        <v>237</v>
      </c>
      <c r="K3081" s="62" t="s">
        <v>237</v>
      </c>
      <c r="L3081" s="62" t="s">
        <v>43</v>
      </c>
      <c r="M3081" s="62" t="s">
        <v>44</v>
      </c>
      <c r="N3081" s="62" t="s">
        <v>150</v>
      </c>
      <c r="O3081" s="62" t="s">
        <v>1578</v>
      </c>
      <c r="P3081" s="62" t="s">
        <v>1152</v>
      </c>
      <c r="Q3081" s="62" t="s">
        <v>1587</v>
      </c>
      <c r="R3081" s="62" t="s">
        <v>1152</v>
      </c>
      <c r="S3081" s="61">
        <v>201402</v>
      </c>
      <c r="T3081" s="62" t="s">
        <v>52</v>
      </c>
      <c r="U3081" s="61">
        <v>0</v>
      </c>
      <c r="V3081" s="60">
        <v>171003.24</v>
      </c>
      <c r="W3081" s="62" t="s">
        <v>1152</v>
      </c>
      <c r="X3081" s="62" t="s">
        <v>422</v>
      </c>
      <c r="Y3081" s="62" t="s">
        <v>1152</v>
      </c>
      <c r="Z3081" s="62" t="s">
        <v>48</v>
      </c>
      <c r="AA3081" s="62" t="s">
        <v>129</v>
      </c>
      <c r="AB3081" s="62" t="s">
        <v>42</v>
      </c>
      <c r="AC3081" s="62" t="s">
        <v>1689</v>
      </c>
      <c r="AD3081" s="62" t="s">
        <v>51</v>
      </c>
    </row>
    <row r="3082" spans="1:30" x14ac:dyDescent="0.25">
      <c r="A3082" s="62" t="s">
        <v>35</v>
      </c>
      <c r="B3082" s="62" t="s">
        <v>36</v>
      </c>
      <c r="C3082" s="62" t="s">
        <v>37</v>
      </c>
      <c r="D3082" s="62" t="s">
        <v>121</v>
      </c>
      <c r="E3082" s="62" t="s">
        <v>215</v>
      </c>
      <c r="F3082" s="62" t="s">
        <v>216</v>
      </c>
      <c r="G3082" s="62" t="s">
        <v>124</v>
      </c>
      <c r="H3082" s="62" t="s">
        <v>124</v>
      </c>
      <c r="I3082" s="62" t="s">
        <v>42</v>
      </c>
      <c r="J3082" s="62" t="s">
        <v>237</v>
      </c>
      <c r="K3082" s="62" t="s">
        <v>237</v>
      </c>
      <c r="L3082" s="62" t="s">
        <v>43</v>
      </c>
      <c r="M3082" s="62" t="s">
        <v>44</v>
      </c>
      <c r="N3082" s="62" t="s">
        <v>180</v>
      </c>
      <c r="O3082" s="62" t="s">
        <v>1578</v>
      </c>
      <c r="P3082" s="62" t="s">
        <v>1152</v>
      </c>
      <c r="Q3082" s="62" t="s">
        <v>860</v>
      </c>
      <c r="R3082" s="62" t="s">
        <v>1152</v>
      </c>
      <c r="S3082" s="61">
        <v>201402</v>
      </c>
      <c r="T3082" s="62" t="s">
        <v>52</v>
      </c>
      <c r="U3082" s="61">
        <v>0</v>
      </c>
      <c r="V3082" s="60">
        <v>144825</v>
      </c>
      <c r="W3082" s="62" t="s">
        <v>1152</v>
      </c>
      <c r="X3082" s="62" t="s">
        <v>1152</v>
      </c>
      <c r="Y3082" s="62" t="s">
        <v>1152</v>
      </c>
      <c r="Z3082" s="62" t="s">
        <v>48</v>
      </c>
      <c r="AA3082" s="62" t="s">
        <v>129</v>
      </c>
      <c r="AB3082" s="62" t="s">
        <v>42</v>
      </c>
      <c r="AC3082" s="62" t="s">
        <v>1689</v>
      </c>
      <c r="AD3082" s="62" t="s">
        <v>51</v>
      </c>
    </row>
    <row r="3083" spans="1:30" x14ac:dyDescent="0.25">
      <c r="A3083" s="62" t="s">
        <v>35</v>
      </c>
      <c r="B3083" s="62" t="s">
        <v>36</v>
      </c>
      <c r="C3083" s="62" t="s">
        <v>37</v>
      </c>
      <c r="D3083" s="62" t="s">
        <v>121</v>
      </c>
      <c r="E3083" s="62" t="s">
        <v>215</v>
      </c>
      <c r="F3083" s="62" t="s">
        <v>216</v>
      </c>
      <c r="G3083" s="62" t="s">
        <v>124</v>
      </c>
      <c r="H3083" s="62" t="s">
        <v>124</v>
      </c>
      <c r="I3083" s="62" t="s">
        <v>42</v>
      </c>
      <c r="J3083" s="62" t="s">
        <v>231</v>
      </c>
      <c r="K3083" s="62" t="s">
        <v>231</v>
      </c>
      <c r="L3083" s="62" t="s">
        <v>43</v>
      </c>
      <c r="M3083" s="62" t="s">
        <v>44</v>
      </c>
      <c r="N3083" s="62" t="s">
        <v>180</v>
      </c>
      <c r="O3083" s="62" t="s">
        <v>1578</v>
      </c>
      <c r="P3083" s="62" t="s">
        <v>1152</v>
      </c>
      <c r="Q3083" s="62" t="s">
        <v>1334</v>
      </c>
      <c r="R3083" s="62" t="s">
        <v>1152</v>
      </c>
      <c r="S3083" s="61">
        <v>201402</v>
      </c>
      <c r="T3083" s="62" t="s">
        <v>52</v>
      </c>
      <c r="U3083" s="61">
        <v>0</v>
      </c>
      <c r="V3083" s="60">
        <v>9485.9699999999993</v>
      </c>
      <c r="W3083" s="62" t="s">
        <v>1152</v>
      </c>
      <c r="X3083" s="62" t="s">
        <v>975</v>
      </c>
      <c r="Y3083" s="62" t="s">
        <v>1152</v>
      </c>
      <c r="Z3083" s="62" t="s">
        <v>48</v>
      </c>
      <c r="AA3083" s="62" t="s">
        <v>129</v>
      </c>
      <c r="AB3083" s="62" t="s">
        <v>42</v>
      </c>
      <c r="AC3083" s="62" t="s">
        <v>1689</v>
      </c>
      <c r="AD3083" s="62" t="s">
        <v>51</v>
      </c>
    </row>
    <row r="3084" spans="1:30" x14ac:dyDescent="0.25">
      <c r="A3084" s="62" t="s">
        <v>35</v>
      </c>
      <c r="B3084" s="62" t="s">
        <v>36</v>
      </c>
      <c r="C3084" s="62" t="s">
        <v>37</v>
      </c>
      <c r="D3084" s="62" t="s">
        <v>121</v>
      </c>
      <c r="E3084" s="62" t="s">
        <v>215</v>
      </c>
      <c r="F3084" s="62" t="s">
        <v>216</v>
      </c>
      <c r="G3084" s="62" t="s">
        <v>124</v>
      </c>
      <c r="H3084" s="62" t="s">
        <v>124</v>
      </c>
      <c r="I3084" s="62" t="s">
        <v>42</v>
      </c>
      <c r="J3084" s="62" t="s">
        <v>231</v>
      </c>
      <c r="K3084" s="62" t="s">
        <v>231</v>
      </c>
      <c r="L3084" s="62" t="s">
        <v>43</v>
      </c>
      <c r="M3084" s="62" t="s">
        <v>44</v>
      </c>
      <c r="N3084" s="62" t="s">
        <v>150</v>
      </c>
      <c r="O3084" s="62" t="s">
        <v>1578</v>
      </c>
      <c r="P3084" s="62" t="s">
        <v>1152</v>
      </c>
      <c r="Q3084" s="62" t="s">
        <v>1588</v>
      </c>
      <c r="R3084" s="62" t="s">
        <v>1152</v>
      </c>
      <c r="S3084" s="61">
        <v>201402</v>
      </c>
      <c r="T3084" s="62" t="s">
        <v>52</v>
      </c>
      <c r="U3084" s="61">
        <v>0</v>
      </c>
      <c r="V3084" s="60">
        <v>66925.95</v>
      </c>
      <c r="W3084" s="62" t="s">
        <v>1152</v>
      </c>
      <c r="X3084" s="62" t="s">
        <v>236</v>
      </c>
      <c r="Y3084" s="62" t="s">
        <v>1152</v>
      </c>
      <c r="Z3084" s="62" t="s">
        <v>48</v>
      </c>
      <c r="AA3084" s="62" t="s">
        <v>129</v>
      </c>
      <c r="AB3084" s="62" t="s">
        <v>42</v>
      </c>
      <c r="AC3084" s="62" t="s">
        <v>1689</v>
      </c>
      <c r="AD3084" s="62" t="s">
        <v>51</v>
      </c>
    </row>
    <row r="3085" spans="1:30" x14ac:dyDescent="0.25">
      <c r="A3085" s="62" t="s">
        <v>35</v>
      </c>
      <c r="B3085" s="62" t="s">
        <v>36</v>
      </c>
      <c r="C3085" s="62" t="s">
        <v>37</v>
      </c>
      <c r="D3085" s="62" t="s">
        <v>121</v>
      </c>
      <c r="E3085" s="62" t="s">
        <v>215</v>
      </c>
      <c r="F3085" s="62" t="s">
        <v>216</v>
      </c>
      <c r="G3085" s="62" t="s">
        <v>124</v>
      </c>
      <c r="H3085" s="62" t="s">
        <v>124</v>
      </c>
      <c r="I3085" s="62" t="s">
        <v>42</v>
      </c>
      <c r="J3085" s="62" t="s">
        <v>231</v>
      </c>
      <c r="K3085" s="62" t="s">
        <v>231</v>
      </c>
      <c r="L3085" s="62" t="s">
        <v>43</v>
      </c>
      <c r="M3085" s="62" t="s">
        <v>44</v>
      </c>
      <c r="N3085" s="62" t="s">
        <v>180</v>
      </c>
      <c r="O3085" s="62" t="s">
        <v>1578</v>
      </c>
      <c r="P3085" s="62" t="s">
        <v>1152</v>
      </c>
      <c r="Q3085" s="62" t="s">
        <v>840</v>
      </c>
      <c r="R3085" s="62" t="s">
        <v>1152</v>
      </c>
      <c r="S3085" s="61">
        <v>201402</v>
      </c>
      <c r="T3085" s="62" t="s">
        <v>52</v>
      </c>
      <c r="U3085" s="61">
        <v>0</v>
      </c>
      <c r="V3085" s="60">
        <v>12088.38</v>
      </c>
      <c r="W3085" s="62" t="s">
        <v>1152</v>
      </c>
      <c r="X3085" s="62" t="s">
        <v>1152</v>
      </c>
      <c r="Y3085" s="62" t="s">
        <v>1152</v>
      </c>
      <c r="Z3085" s="62" t="s">
        <v>48</v>
      </c>
      <c r="AA3085" s="62" t="s">
        <v>129</v>
      </c>
      <c r="AB3085" s="62" t="s">
        <v>42</v>
      </c>
      <c r="AC3085" s="62" t="s">
        <v>1689</v>
      </c>
      <c r="AD3085" s="62" t="s">
        <v>51</v>
      </c>
    </row>
    <row r="3086" spans="1:30" x14ac:dyDescent="0.25">
      <c r="A3086" s="62" t="s">
        <v>35</v>
      </c>
      <c r="B3086" s="62" t="s">
        <v>36</v>
      </c>
      <c r="C3086" s="62" t="s">
        <v>37</v>
      </c>
      <c r="D3086" s="62" t="s">
        <v>121</v>
      </c>
      <c r="E3086" s="62" t="s">
        <v>215</v>
      </c>
      <c r="F3086" s="62" t="s">
        <v>216</v>
      </c>
      <c r="G3086" s="62" t="s">
        <v>124</v>
      </c>
      <c r="H3086" s="62" t="s">
        <v>124</v>
      </c>
      <c r="I3086" s="62" t="s">
        <v>42</v>
      </c>
      <c r="J3086" s="62" t="s">
        <v>217</v>
      </c>
      <c r="K3086" s="62" t="s">
        <v>217</v>
      </c>
      <c r="L3086" s="62" t="s">
        <v>43</v>
      </c>
      <c r="M3086" s="62" t="s">
        <v>44</v>
      </c>
      <c r="N3086" s="62" t="s">
        <v>180</v>
      </c>
      <c r="O3086" s="62" t="s">
        <v>1578</v>
      </c>
      <c r="P3086" s="62" t="s">
        <v>1152</v>
      </c>
      <c r="Q3086" s="62" t="s">
        <v>972</v>
      </c>
      <c r="R3086" s="62" t="s">
        <v>1670</v>
      </c>
      <c r="S3086" s="61">
        <v>201402</v>
      </c>
      <c r="T3086" s="62" t="s">
        <v>52</v>
      </c>
      <c r="U3086" s="61">
        <v>0</v>
      </c>
      <c r="V3086" s="60">
        <v>7441.67</v>
      </c>
      <c r="W3086" s="62" t="s">
        <v>1152</v>
      </c>
      <c r="X3086" s="62" t="s">
        <v>752</v>
      </c>
      <c r="Y3086" s="62" t="s">
        <v>1152</v>
      </c>
      <c r="Z3086" s="62" t="s">
        <v>48</v>
      </c>
      <c r="AA3086" s="62" t="s">
        <v>129</v>
      </c>
      <c r="AB3086" s="62" t="s">
        <v>42</v>
      </c>
      <c r="AC3086" s="62" t="s">
        <v>1689</v>
      </c>
      <c r="AD3086" s="62" t="s">
        <v>51</v>
      </c>
    </row>
    <row r="3087" spans="1:30" x14ac:dyDescent="0.25">
      <c r="A3087" s="62" t="s">
        <v>35</v>
      </c>
      <c r="B3087" s="62" t="s">
        <v>36</v>
      </c>
      <c r="C3087" s="62" t="s">
        <v>37</v>
      </c>
      <c r="D3087" s="62" t="s">
        <v>121</v>
      </c>
      <c r="E3087" s="62" t="s">
        <v>215</v>
      </c>
      <c r="F3087" s="62" t="s">
        <v>216</v>
      </c>
      <c r="G3087" s="62" t="s">
        <v>124</v>
      </c>
      <c r="H3087" s="62" t="s">
        <v>124</v>
      </c>
      <c r="I3087" s="62" t="s">
        <v>42</v>
      </c>
      <c r="J3087" s="62" t="s">
        <v>217</v>
      </c>
      <c r="K3087" s="62" t="s">
        <v>217</v>
      </c>
      <c r="L3087" s="62" t="s">
        <v>43</v>
      </c>
      <c r="M3087" s="62" t="s">
        <v>44</v>
      </c>
      <c r="N3087" s="62" t="s">
        <v>150</v>
      </c>
      <c r="O3087" s="62" t="s">
        <v>1578</v>
      </c>
      <c r="P3087" s="62" t="s">
        <v>1152</v>
      </c>
      <c r="Q3087" s="62" t="s">
        <v>1588</v>
      </c>
      <c r="R3087" s="62" t="s">
        <v>1152</v>
      </c>
      <c r="S3087" s="61">
        <v>201402</v>
      </c>
      <c r="T3087" s="62" t="s">
        <v>52</v>
      </c>
      <c r="U3087" s="61">
        <v>0</v>
      </c>
      <c r="V3087" s="60">
        <v>156435.54</v>
      </c>
      <c r="W3087" s="62" t="s">
        <v>1152</v>
      </c>
      <c r="X3087" s="62" t="s">
        <v>230</v>
      </c>
      <c r="Y3087" s="62" t="s">
        <v>1152</v>
      </c>
      <c r="Z3087" s="62" t="s">
        <v>48</v>
      </c>
      <c r="AA3087" s="62" t="s">
        <v>129</v>
      </c>
      <c r="AB3087" s="62" t="s">
        <v>42</v>
      </c>
      <c r="AC3087" s="62" t="s">
        <v>1689</v>
      </c>
      <c r="AD3087" s="62" t="s">
        <v>51</v>
      </c>
    </row>
    <row r="3088" spans="1:30" x14ac:dyDescent="0.25">
      <c r="A3088" s="62" t="s">
        <v>35</v>
      </c>
      <c r="B3088" s="62" t="s">
        <v>36</v>
      </c>
      <c r="C3088" s="62" t="s">
        <v>37</v>
      </c>
      <c r="D3088" s="62" t="s">
        <v>121</v>
      </c>
      <c r="E3088" s="62" t="s">
        <v>215</v>
      </c>
      <c r="F3088" s="62" t="s">
        <v>216</v>
      </c>
      <c r="G3088" s="62" t="s">
        <v>124</v>
      </c>
      <c r="H3088" s="62" t="s">
        <v>124</v>
      </c>
      <c r="I3088" s="62" t="s">
        <v>42</v>
      </c>
      <c r="J3088" s="62" t="s">
        <v>217</v>
      </c>
      <c r="K3088" s="62" t="s">
        <v>217</v>
      </c>
      <c r="L3088" s="62" t="s">
        <v>43</v>
      </c>
      <c r="M3088" s="62" t="s">
        <v>44</v>
      </c>
      <c r="N3088" s="62" t="s">
        <v>180</v>
      </c>
      <c r="O3088" s="62" t="s">
        <v>1578</v>
      </c>
      <c r="P3088" s="62" t="s">
        <v>1152</v>
      </c>
      <c r="Q3088" s="62" t="s">
        <v>840</v>
      </c>
      <c r="R3088" s="62" t="s">
        <v>1152</v>
      </c>
      <c r="S3088" s="61">
        <v>201402</v>
      </c>
      <c r="T3088" s="62" t="s">
        <v>52</v>
      </c>
      <c r="U3088" s="61">
        <v>0</v>
      </c>
      <c r="V3088" s="60">
        <v>425724.15</v>
      </c>
      <c r="W3088" s="62" t="s">
        <v>1152</v>
      </c>
      <c r="X3088" s="62" t="s">
        <v>1152</v>
      </c>
      <c r="Y3088" s="62" t="s">
        <v>1152</v>
      </c>
      <c r="Z3088" s="62" t="s">
        <v>48</v>
      </c>
      <c r="AA3088" s="62" t="s">
        <v>129</v>
      </c>
      <c r="AB3088" s="62" t="s">
        <v>42</v>
      </c>
      <c r="AC3088" s="62" t="s">
        <v>1689</v>
      </c>
      <c r="AD3088" s="62" t="s">
        <v>51</v>
      </c>
    </row>
    <row r="3089" spans="1:30" x14ac:dyDescent="0.25">
      <c r="A3089" s="62" t="s">
        <v>35</v>
      </c>
      <c r="B3089" s="62" t="s">
        <v>36</v>
      </c>
      <c r="C3089" s="62" t="s">
        <v>37</v>
      </c>
      <c r="D3089" s="62" t="s">
        <v>121</v>
      </c>
      <c r="E3089" s="62" t="s">
        <v>122</v>
      </c>
      <c r="F3089" s="62" t="s">
        <v>123</v>
      </c>
      <c r="G3089" s="62" t="s">
        <v>124</v>
      </c>
      <c r="H3089" s="62" t="s">
        <v>124</v>
      </c>
      <c r="I3089" s="62" t="s">
        <v>42</v>
      </c>
      <c r="J3089" s="62" t="s">
        <v>298</v>
      </c>
      <c r="K3089" s="62" t="s">
        <v>298</v>
      </c>
      <c r="L3089" s="62" t="s">
        <v>43</v>
      </c>
      <c r="M3089" s="62" t="s">
        <v>44</v>
      </c>
      <c r="N3089" s="62" t="s">
        <v>134</v>
      </c>
      <c r="O3089" s="62" t="s">
        <v>42</v>
      </c>
      <c r="P3089" s="62" t="s">
        <v>1152</v>
      </c>
      <c r="Q3089" s="62" t="s">
        <v>1628</v>
      </c>
      <c r="R3089" s="62" t="s">
        <v>1690</v>
      </c>
      <c r="S3089" s="61">
        <v>201402</v>
      </c>
      <c r="T3089" s="62" t="s">
        <v>47</v>
      </c>
      <c r="U3089" s="61">
        <v>0</v>
      </c>
      <c r="V3089" s="60">
        <v>-484.9</v>
      </c>
      <c r="W3089" s="62" t="s">
        <v>1152</v>
      </c>
      <c r="X3089" s="62" t="s">
        <v>1691</v>
      </c>
      <c r="Y3089" s="62" t="s">
        <v>1152</v>
      </c>
      <c r="Z3089" s="62" t="s">
        <v>48</v>
      </c>
      <c r="AA3089" s="62" t="s">
        <v>129</v>
      </c>
      <c r="AB3089" s="62" t="s">
        <v>42</v>
      </c>
      <c r="AC3089" s="62" t="s">
        <v>1692</v>
      </c>
      <c r="AD3089" s="62" t="s">
        <v>51</v>
      </c>
    </row>
    <row r="3090" spans="1:30" x14ac:dyDescent="0.25">
      <c r="A3090" s="62" t="s">
        <v>35</v>
      </c>
      <c r="B3090" s="62" t="s">
        <v>36</v>
      </c>
      <c r="C3090" s="62" t="s">
        <v>37</v>
      </c>
      <c r="D3090" s="62" t="s">
        <v>121</v>
      </c>
      <c r="E3090" s="62" t="s">
        <v>122</v>
      </c>
      <c r="F3090" s="62" t="s">
        <v>123</v>
      </c>
      <c r="G3090" s="62" t="s">
        <v>124</v>
      </c>
      <c r="H3090" s="62" t="s">
        <v>124</v>
      </c>
      <c r="I3090" s="62" t="s">
        <v>42</v>
      </c>
      <c r="J3090" s="62" t="s">
        <v>298</v>
      </c>
      <c r="K3090" s="62" t="s">
        <v>298</v>
      </c>
      <c r="L3090" s="62" t="s">
        <v>43</v>
      </c>
      <c r="M3090" s="62" t="s">
        <v>44</v>
      </c>
      <c r="N3090" s="62" t="s">
        <v>134</v>
      </c>
      <c r="O3090" s="62" t="s">
        <v>42</v>
      </c>
      <c r="P3090" s="62" t="s">
        <v>1152</v>
      </c>
      <c r="Q3090" s="62" t="s">
        <v>1628</v>
      </c>
      <c r="R3090" s="62" t="s">
        <v>1690</v>
      </c>
      <c r="S3090" s="61">
        <v>201402</v>
      </c>
      <c r="T3090" s="62" t="s">
        <v>47</v>
      </c>
      <c r="U3090" s="61">
        <v>0</v>
      </c>
      <c r="V3090" s="60">
        <v>-41.76</v>
      </c>
      <c r="W3090" s="62" t="s">
        <v>1152</v>
      </c>
      <c r="X3090" s="62" t="s">
        <v>1691</v>
      </c>
      <c r="Y3090" s="62" t="s">
        <v>1152</v>
      </c>
      <c r="Z3090" s="62" t="s">
        <v>48</v>
      </c>
      <c r="AA3090" s="62" t="s">
        <v>129</v>
      </c>
      <c r="AB3090" s="62" t="s">
        <v>42</v>
      </c>
      <c r="AC3090" s="62" t="s">
        <v>1692</v>
      </c>
      <c r="AD3090" s="62" t="s">
        <v>51</v>
      </c>
    </row>
    <row r="3091" spans="1:30" x14ac:dyDescent="0.25">
      <c r="A3091" s="62" t="s">
        <v>35</v>
      </c>
      <c r="B3091" s="62" t="s">
        <v>36</v>
      </c>
      <c r="C3091" s="62" t="s">
        <v>37</v>
      </c>
      <c r="D3091" s="62" t="s">
        <v>121</v>
      </c>
      <c r="E3091" s="62" t="s">
        <v>122</v>
      </c>
      <c r="F3091" s="62" t="s">
        <v>123</v>
      </c>
      <c r="G3091" s="62" t="s">
        <v>124</v>
      </c>
      <c r="H3091" s="62" t="s">
        <v>124</v>
      </c>
      <c r="I3091" s="62" t="s">
        <v>42</v>
      </c>
      <c r="J3091" s="62" t="s">
        <v>298</v>
      </c>
      <c r="K3091" s="62" t="s">
        <v>298</v>
      </c>
      <c r="L3091" s="62" t="s">
        <v>43</v>
      </c>
      <c r="M3091" s="62" t="s">
        <v>44</v>
      </c>
      <c r="N3091" s="62" t="s">
        <v>134</v>
      </c>
      <c r="O3091" s="62" t="s">
        <v>42</v>
      </c>
      <c r="P3091" s="62" t="s">
        <v>1152</v>
      </c>
      <c r="Q3091" s="62" t="s">
        <v>506</v>
      </c>
      <c r="R3091" s="62" t="s">
        <v>1693</v>
      </c>
      <c r="S3091" s="61">
        <v>201402</v>
      </c>
      <c r="T3091" s="62" t="s">
        <v>47</v>
      </c>
      <c r="U3091" s="61">
        <v>0</v>
      </c>
      <c r="V3091" s="60">
        <v>-508.51</v>
      </c>
      <c r="W3091" s="62" t="s">
        <v>1152</v>
      </c>
      <c r="X3091" s="62" t="s">
        <v>1694</v>
      </c>
      <c r="Y3091" s="62" t="s">
        <v>1152</v>
      </c>
      <c r="Z3091" s="62" t="s">
        <v>48</v>
      </c>
      <c r="AA3091" s="62" t="s">
        <v>129</v>
      </c>
      <c r="AB3091" s="62" t="s">
        <v>42</v>
      </c>
      <c r="AC3091" s="62" t="s">
        <v>1692</v>
      </c>
      <c r="AD3091" s="62" t="s">
        <v>51</v>
      </c>
    </row>
    <row r="3092" spans="1:30" x14ac:dyDescent="0.25">
      <c r="A3092" s="62" t="s">
        <v>35</v>
      </c>
      <c r="B3092" s="62" t="s">
        <v>36</v>
      </c>
      <c r="C3092" s="62" t="s">
        <v>37</v>
      </c>
      <c r="D3092" s="62" t="s">
        <v>121</v>
      </c>
      <c r="E3092" s="62" t="s">
        <v>215</v>
      </c>
      <c r="F3092" s="62" t="s">
        <v>216</v>
      </c>
      <c r="G3092" s="62" t="s">
        <v>124</v>
      </c>
      <c r="H3092" s="62" t="s">
        <v>124</v>
      </c>
      <c r="I3092" s="62" t="s">
        <v>42</v>
      </c>
      <c r="J3092" s="62" t="s">
        <v>261</v>
      </c>
      <c r="K3092" s="62" t="s">
        <v>261</v>
      </c>
      <c r="L3092" s="62" t="s">
        <v>43</v>
      </c>
      <c r="M3092" s="62" t="s">
        <v>44</v>
      </c>
      <c r="N3092" s="62" t="s">
        <v>180</v>
      </c>
      <c r="O3092" s="62" t="s">
        <v>1695</v>
      </c>
      <c r="P3092" s="62" t="s">
        <v>1152</v>
      </c>
      <c r="Q3092" s="62" t="s">
        <v>1333</v>
      </c>
      <c r="R3092" s="62" t="s">
        <v>1152</v>
      </c>
      <c r="S3092" s="61">
        <v>201402</v>
      </c>
      <c r="T3092" s="62" t="s">
        <v>52</v>
      </c>
      <c r="U3092" s="61">
        <v>0</v>
      </c>
      <c r="V3092" s="60">
        <v>165998.20000000001</v>
      </c>
      <c r="W3092" s="62" t="s">
        <v>1152</v>
      </c>
      <c r="X3092" s="62" t="s">
        <v>1152</v>
      </c>
      <c r="Y3092" s="62" t="s">
        <v>1152</v>
      </c>
      <c r="Z3092" s="62" t="s">
        <v>48</v>
      </c>
      <c r="AA3092" s="62" t="s">
        <v>129</v>
      </c>
      <c r="AB3092" s="62" t="s">
        <v>42</v>
      </c>
      <c r="AC3092" s="62" t="s">
        <v>1696</v>
      </c>
      <c r="AD3092" s="62" t="s">
        <v>51</v>
      </c>
    </row>
    <row r="3093" spans="1:30" x14ac:dyDescent="0.25">
      <c r="A3093" s="62" t="s">
        <v>35</v>
      </c>
      <c r="B3093" s="62" t="s">
        <v>36</v>
      </c>
      <c r="C3093" s="62" t="s">
        <v>37</v>
      </c>
      <c r="D3093" s="62" t="s">
        <v>121</v>
      </c>
      <c r="E3093" s="62" t="s">
        <v>215</v>
      </c>
      <c r="F3093" s="62" t="s">
        <v>216</v>
      </c>
      <c r="G3093" s="62" t="s">
        <v>124</v>
      </c>
      <c r="H3093" s="62" t="s">
        <v>124</v>
      </c>
      <c r="I3093" s="62" t="s">
        <v>42</v>
      </c>
      <c r="J3093" s="62" t="s">
        <v>437</v>
      </c>
      <c r="K3093" s="62" t="s">
        <v>437</v>
      </c>
      <c r="L3093" s="62" t="s">
        <v>43</v>
      </c>
      <c r="M3093" s="62" t="s">
        <v>44</v>
      </c>
      <c r="N3093" s="62" t="s">
        <v>180</v>
      </c>
      <c r="O3093" s="62" t="s">
        <v>1695</v>
      </c>
      <c r="P3093" s="62" t="s">
        <v>1152</v>
      </c>
      <c r="Q3093" s="62" t="s">
        <v>1333</v>
      </c>
      <c r="R3093" s="62" t="s">
        <v>1152</v>
      </c>
      <c r="S3093" s="61">
        <v>201402</v>
      </c>
      <c r="T3093" s="62" t="s">
        <v>52</v>
      </c>
      <c r="U3093" s="61">
        <v>0</v>
      </c>
      <c r="V3093" s="60">
        <v>10407.370000000001</v>
      </c>
      <c r="W3093" s="62" t="s">
        <v>1152</v>
      </c>
      <c r="X3093" s="62" t="s">
        <v>1152</v>
      </c>
      <c r="Y3093" s="62" t="s">
        <v>1152</v>
      </c>
      <c r="Z3093" s="62" t="s">
        <v>48</v>
      </c>
      <c r="AA3093" s="62" t="s">
        <v>129</v>
      </c>
      <c r="AB3093" s="62" t="s">
        <v>42</v>
      </c>
      <c r="AC3093" s="62" t="s">
        <v>1696</v>
      </c>
      <c r="AD3093" s="62" t="s">
        <v>51</v>
      </c>
    </row>
    <row r="3094" spans="1:30" x14ac:dyDescent="0.25">
      <c r="A3094" s="62" t="s">
        <v>35</v>
      </c>
      <c r="B3094" s="62" t="s">
        <v>36</v>
      </c>
      <c r="C3094" s="62" t="s">
        <v>37</v>
      </c>
      <c r="D3094" s="62" t="s">
        <v>121</v>
      </c>
      <c r="E3094" s="62" t="s">
        <v>215</v>
      </c>
      <c r="F3094" s="62" t="s">
        <v>216</v>
      </c>
      <c r="G3094" s="62" t="s">
        <v>124</v>
      </c>
      <c r="H3094" s="62" t="s">
        <v>124</v>
      </c>
      <c r="I3094" s="62" t="s">
        <v>42</v>
      </c>
      <c r="J3094" s="62" t="s">
        <v>250</v>
      </c>
      <c r="K3094" s="62" t="s">
        <v>250</v>
      </c>
      <c r="L3094" s="62" t="s">
        <v>43</v>
      </c>
      <c r="M3094" s="62" t="s">
        <v>44</v>
      </c>
      <c r="N3094" s="62" t="s">
        <v>150</v>
      </c>
      <c r="O3094" s="62" t="s">
        <v>1695</v>
      </c>
      <c r="P3094" s="62" t="s">
        <v>1152</v>
      </c>
      <c r="Q3094" s="62" t="s">
        <v>863</v>
      </c>
      <c r="R3094" s="62" t="s">
        <v>1152</v>
      </c>
      <c r="S3094" s="61">
        <v>201402</v>
      </c>
      <c r="T3094" s="62" t="s">
        <v>52</v>
      </c>
      <c r="U3094" s="61">
        <v>0</v>
      </c>
      <c r="V3094" s="60">
        <v>5011.6899999999996</v>
      </c>
      <c r="W3094" s="62" t="s">
        <v>1152</v>
      </c>
      <c r="X3094" s="62" t="s">
        <v>1152</v>
      </c>
      <c r="Y3094" s="62" t="s">
        <v>1152</v>
      </c>
      <c r="Z3094" s="62" t="s">
        <v>48</v>
      </c>
      <c r="AA3094" s="62" t="s">
        <v>129</v>
      </c>
      <c r="AB3094" s="62" t="s">
        <v>42</v>
      </c>
      <c r="AC3094" s="62" t="s">
        <v>1696</v>
      </c>
      <c r="AD3094" s="62" t="s">
        <v>51</v>
      </c>
    </row>
    <row r="3095" spans="1:30" x14ac:dyDescent="0.25">
      <c r="A3095" s="62" t="s">
        <v>35</v>
      </c>
      <c r="B3095" s="62" t="s">
        <v>36</v>
      </c>
      <c r="C3095" s="62" t="s">
        <v>37</v>
      </c>
      <c r="D3095" s="62" t="s">
        <v>121</v>
      </c>
      <c r="E3095" s="62" t="s">
        <v>215</v>
      </c>
      <c r="F3095" s="62" t="s">
        <v>216</v>
      </c>
      <c r="G3095" s="62" t="s">
        <v>124</v>
      </c>
      <c r="H3095" s="62" t="s">
        <v>124</v>
      </c>
      <c r="I3095" s="62" t="s">
        <v>42</v>
      </c>
      <c r="J3095" s="62" t="s">
        <v>250</v>
      </c>
      <c r="K3095" s="62" t="s">
        <v>250</v>
      </c>
      <c r="L3095" s="62" t="s">
        <v>43</v>
      </c>
      <c r="M3095" s="62" t="s">
        <v>44</v>
      </c>
      <c r="N3095" s="62" t="s">
        <v>180</v>
      </c>
      <c r="O3095" s="62" t="s">
        <v>1695</v>
      </c>
      <c r="P3095" s="62" t="s">
        <v>1152</v>
      </c>
      <c r="Q3095" s="62" t="s">
        <v>863</v>
      </c>
      <c r="R3095" s="62" t="s">
        <v>1152</v>
      </c>
      <c r="S3095" s="61">
        <v>201402</v>
      </c>
      <c r="T3095" s="62" t="s">
        <v>52</v>
      </c>
      <c r="U3095" s="61">
        <v>0</v>
      </c>
      <c r="V3095" s="60">
        <v>16000</v>
      </c>
      <c r="W3095" s="62" t="s">
        <v>1152</v>
      </c>
      <c r="X3095" s="62" t="s">
        <v>1152</v>
      </c>
      <c r="Y3095" s="62" t="s">
        <v>1152</v>
      </c>
      <c r="Z3095" s="62" t="s">
        <v>48</v>
      </c>
      <c r="AA3095" s="62" t="s">
        <v>129</v>
      </c>
      <c r="AB3095" s="62" t="s">
        <v>42</v>
      </c>
      <c r="AC3095" s="62" t="s">
        <v>1696</v>
      </c>
      <c r="AD3095" s="62" t="s">
        <v>51</v>
      </c>
    </row>
    <row r="3096" spans="1:30" x14ac:dyDescent="0.25">
      <c r="A3096" s="62" t="s">
        <v>35</v>
      </c>
      <c r="B3096" s="62" t="s">
        <v>36</v>
      </c>
      <c r="C3096" s="62" t="s">
        <v>37</v>
      </c>
      <c r="D3096" s="62" t="s">
        <v>121</v>
      </c>
      <c r="E3096" s="62" t="s">
        <v>215</v>
      </c>
      <c r="F3096" s="62" t="s">
        <v>216</v>
      </c>
      <c r="G3096" s="62" t="s">
        <v>124</v>
      </c>
      <c r="H3096" s="62" t="s">
        <v>124</v>
      </c>
      <c r="I3096" s="62" t="s">
        <v>42</v>
      </c>
      <c r="J3096" s="62" t="s">
        <v>237</v>
      </c>
      <c r="K3096" s="62" t="s">
        <v>237</v>
      </c>
      <c r="L3096" s="62" t="s">
        <v>43</v>
      </c>
      <c r="M3096" s="62" t="s">
        <v>44</v>
      </c>
      <c r="N3096" s="62" t="s">
        <v>180</v>
      </c>
      <c r="O3096" s="62" t="s">
        <v>1695</v>
      </c>
      <c r="P3096" s="62" t="s">
        <v>1152</v>
      </c>
      <c r="Q3096" s="62" t="s">
        <v>860</v>
      </c>
      <c r="R3096" s="62" t="s">
        <v>1152</v>
      </c>
      <c r="S3096" s="61">
        <v>201402</v>
      </c>
      <c r="T3096" s="62" t="s">
        <v>52</v>
      </c>
      <c r="U3096" s="61">
        <v>0</v>
      </c>
      <c r="V3096" s="60">
        <v>143960</v>
      </c>
      <c r="W3096" s="62" t="s">
        <v>1152</v>
      </c>
      <c r="X3096" s="62" t="s">
        <v>1152</v>
      </c>
      <c r="Y3096" s="62" t="s">
        <v>1152</v>
      </c>
      <c r="Z3096" s="62" t="s">
        <v>48</v>
      </c>
      <c r="AA3096" s="62" t="s">
        <v>129</v>
      </c>
      <c r="AB3096" s="62" t="s">
        <v>42</v>
      </c>
      <c r="AC3096" s="62" t="s">
        <v>1696</v>
      </c>
      <c r="AD3096" s="62" t="s">
        <v>51</v>
      </c>
    </row>
    <row r="3097" spans="1:30" x14ac:dyDescent="0.25">
      <c r="A3097" s="62" t="s">
        <v>35</v>
      </c>
      <c r="B3097" s="62" t="s">
        <v>36</v>
      </c>
      <c r="C3097" s="62" t="s">
        <v>37</v>
      </c>
      <c r="D3097" s="62" t="s">
        <v>121</v>
      </c>
      <c r="E3097" s="62" t="s">
        <v>215</v>
      </c>
      <c r="F3097" s="62" t="s">
        <v>216</v>
      </c>
      <c r="G3097" s="62" t="s">
        <v>124</v>
      </c>
      <c r="H3097" s="62" t="s">
        <v>124</v>
      </c>
      <c r="I3097" s="62" t="s">
        <v>42</v>
      </c>
      <c r="J3097" s="62" t="s">
        <v>231</v>
      </c>
      <c r="K3097" s="62" t="s">
        <v>231</v>
      </c>
      <c r="L3097" s="62" t="s">
        <v>43</v>
      </c>
      <c r="M3097" s="62" t="s">
        <v>44</v>
      </c>
      <c r="N3097" s="62" t="s">
        <v>180</v>
      </c>
      <c r="O3097" s="62" t="s">
        <v>1695</v>
      </c>
      <c r="P3097" s="62" t="s">
        <v>1152</v>
      </c>
      <c r="Q3097" s="62" t="s">
        <v>840</v>
      </c>
      <c r="R3097" s="62" t="s">
        <v>1152</v>
      </c>
      <c r="S3097" s="61">
        <v>201402</v>
      </c>
      <c r="T3097" s="62" t="s">
        <v>52</v>
      </c>
      <c r="U3097" s="61">
        <v>0</v>
      </c>
      <c r="V3097" s="60">
        <v>34810.94</v>
      </c>
      <c r="W3097" s="62" t="s">
        <v>1152</v>
      </c>
      <c r="X3097" s="62" t="s">
        <v>1152</v>
      </c>
      <c r="Y3097" s="62" t="s">
        <v>1152</v>
      </c>
      <c r="Z3097" s="62" t="s">
        <v>48</v>
      </c>
      <c r="AA3097" s="62" t="s">
        <v>129</v>
      </c>
      <c r="AB3097" s="62" t="s">
        <v>42</v>
      </c>
      <c r="AC3097" s="62" t="s">
        <v>1696</v>
      </c>
      <c r="AD3097" s="62" t="s">
        <v>51</v>
      </c>
    </row>
    <row r="3098" spans="1:30" x14ac:dyDescent="0.25">
      <c r="A3098" s="62" t="s">
        <v>35</v>
      </c>
      <c r="B3098" s="62" t="s">
        <v>36</v>
      </c>
      <c r="C3098" s="62" t="s">
        <v>37</v>
      </c>
      <c r="D3098" s="62" t="s">
        <v>121</v>
      </c>
      <c r="E3098" s="62" t="s">
        <v>215</v>
      </c>
      <c r="F3098" s="62" t="s">
        <v>216</v>
      </c>
      <c r="G3098" s="62" t="s">
        <v>124</v>
      </c>
      <c r="H3098" s="62" t="s">
        <v>124</v>
      </c>
      <c r="I3098" s="62" t="s">
        <v>42</v>
      </c>
      <c r="J3098" s="62" t="s">
        <v>217</v>
      </c>
      <c r="K3098" s="62" t="s">
        <v>217</v>
      </c>
      <c r="L3098" s="62" t="s">
        <v>43</v>
      </c>
      <c r="M3098" s="62" t="s">
        <v>44</v>
      </c>
      <c r="N3098" s="62" t="s">
        <v>180</v>
      </c>
      <c r="O3098" s="62" t="s">
        <v>1695</v>
      </c>
      <c r="P3098" s="62" t="s">
        <v>1152</v>
      </c>
      <c r="Q3098" s="62" t="s">
        <v>840</v>
      </c>
      <c r="R3098" s="62" t="s">
        <v>1152</v>
      </c>
      <c r="S3098" s="61">
        <v>201402</v>
      </c>
      <c r="T3098" s="62" t="s">
        <v>52</v>
      </c>
      <c r="U3098" s="61">
        <v>0</v>
      </c>
      <c r="V3098" s="60">
        <v>351953</v>
      </c>
      <c r="W3098" s="62" t="s">
        <v>1152</v>
      </c>
      <c r="X3098" s="62" t="s">
        <v>1152</v>
      </c>
      <c r="Y3098" s="62" t="s">
        <v>1152</v>
      </c>
      <c r="Z3098" s="62" t="s">
        <v>48</v>
      </c>
      <c r="AA3098" s="62" t="s">
        <v>129</v>
      </c>
      <c r="AB3098" s="62" t="s">
        <v>42</v>
      </c>
      <c r="AC3098" s="62" t="s">
        <v>1696</v>
      </c>
      <c r="AD3098" s="62" t="s">
        <v>51</v>
      </c>
    </row>
    <row r="3099" spans="1:30" x14ac:dyDescent="0.25">
      <c r="A3099" s="62" t="s">
        <v>35</v>
      </c>
      <c r="B3099" s="62" t="s">
        <v>36</v>
      </c>
      <c r="C3099" s="62" t="s">
        <v>37</v>
      </c>
      <c r="D3099" s="62" t="s">
        <v>121</v>
      </c>
      <c r="E3099" s="62" t="s">
        <v>215</v>
      </c>
      <c r="F3099" s="62" t="s">
        <v>216</v>
      </c>
      <c r="G3099" s="62" t="s">
        <v>124</v>
      </c>
      <c r="H3099" s="62" t="s">
        <v>124</v>
      </c>
      <c r="I3099" s="62" t="s">
        <v>42</v>
      </c>
      <c r="J3099" s="62" t="s">
        <v>231</v>
      </c>
      <c r="K3099" s="62" t="s">
        <v>231</v>
      </c>
      <c r="L3099" s="62" t="s">
        <v>43</v>
      </c>
      <c r="M3099" s="62" t="s">
        <v>44</v>
      </c>
      <c r="N3099" s="62" t="s">
        <v>180</v>
      </c>
      <c r="O3099" s="62" t="s">
        <v>42</v>
      </c>
      <c r="P3099" s="62" t="s">
        <v>1152</v>
      </c>
      <c r="Q3099" s="62" t="s">
        <v>223</v>
      </c>
      <c r="R3099" s="62" t="s">
        <v>1348</v>
      </c>
      <c r="S3099" s="61">
        <v>201402</v>
      </c>
      <c r="T3099" s="62" t="s">
        <v>52</v>
      </c>
      <c r="U3099" s="61">
        <v>0</v>
      </c>
      <c r="V3099" s="60">
        <v>8213.51</v>
      </c>
      <c r="W3099" s="62" t="s">
        <v>1152</v>
      </c>
      <c r="X3099" s="62" t="s">
        <v>975</v>
      </c>
      <c r="Y3099" s="62" t="s">
        <v>1152</v>
      </c>
      <c r="Z3099" s="62" t="s">
        <v>48</v>
      </c>
      <c r="AA3099" s="62" t="s">
        <v>129</v>
      </c>
      <c r="AB3099" s="62" t="s">
        <v>42</v>
      </c>
      <c r="AC3099" s="62" t="s">
        <v>1697</v>
      </c>
      <c r="AD3099" s="62" t="s">
        <v>51</v>
      </c>
    </row>
    <row r="3100" spans="1:30" x14ac:dyDescent="0.25">
      <c r="A3100" s="62" t="s">
        <v>35</v>
      </c>
      <c r="B3100" s="62" t="s">
        <v>36</v>
      </c>
      <c r="C3100" s="62" t="s">
        <v>37</v>
      </c>
      <c r="D3100" s="62" t="s">
        <v>121</v>
      </c>
      <c r="E3100" s="62" t="s">
        <v>122</v>
      </c>
      <c r="F3100" s="62" t="s">
        <v>123</v>
      </c>
      <c r="G3100" s="62" t="s">
        <v>124</v>
      </c>
      <c r="H3100" s="62" t="s">
        <v>124</v>
      </c>
      <c r="I3100" s="62" t="s">
        <v>42</v>
      </c>
      <c r="J3100" s="62" t="s">
        <v>283</v>
      </c>
      <c r="K3100" s="62" t="s">
        <v>283</v>
      </c>
      <c r="L3100" s="62" t="s">
        <v>43</v>
      </c>
      <c r="M3100" s="62" t="s">
        <v>44</v>
      </c>
      <c r="N3100" s="62" t="s">
        <v>150</v>
      </c>
      <c r="O3100" s="62" t="s">
        <v>1578</v>
      </c>
      <c r="P3100" s="62" t="s">
        <v>1152</v>
      </c>
      <c r="Q3100" s="62" t="s">
        <v>459</v>
      </c>
      <c r="R3100" s="62" t="s">
        <v>1152</v>
      </c>
      <c r="S3100" s="61">
        <v>201402</v>
      </c>
      <c r="T3100" s="62" t="s">
        <v>52</v>
      </c>
      <c r="U3100" s="61">
        <v>0</v>
      </c>
      <c r="V3100" s="60">
        <v>150238.26999999999</v>
      </c>
      <c r="W3100" s="62" t="s">
        <v>1152</v>
      </c>
      <c r="X3100" s="62" t="s">
        <v>460</v>
      </c>
      <c r="Y3100" s="62" t="s">
        <v>1152</v>
      </c>
      <c r="Z3100" s="62" t="s">
        <v>48</v>
      </c>
      <c r="AA3100" s="62" t="s">
        <v>129</v>
      </c>
      <c r="AB3100" s="62" t="s">
        <v>42</v>
      </c>
      <c r="AC3100" s="62" t="s">
        <v>1689</v>
      </c>
      <c r="AD3100" s="62" t="s">
        <v>51</v>
      </c>
    </row>
    <row r="3101" spans="1:30" x14ac:dyDescent="0.25">
      <c r="A3101" s="62" t="s">
        <v>35</v>
      </c>
      <c r="B3101" s="62" t="s">
        <v>36</v>
      </c>
      <c r="C3101" s="62" t="s">
        <v>37</v>
      </c>
      <c r="D3101" s="62" t="s">
        <v>121</v>
      </c>
      <c r="E3101" s="62" t="s">
        <v>122</v>
      </c>
      <c r="F3101" s="62" t="s">
        <v>123</v>
      </c>
      <c r="G3101" s="62" t="s">
        <v>124</v>
      </c>
      <c r="H3101" s="62" t="s">
        <v>124</v>
      </c>
      <c r="I3101" s="62" t="s">
        <v>42</v>
      </c>
      <c r="J3101" s="62" t="s">
        <v>500</v>
      </c>
      <c r="K3101" s="62" t="s">
        <v>500</v>
      </c>
      <c r="L3101" s="62" t="s">
        <v>43</v>
      </c>
      <c r="M3101" s="62" t="s">
        <v>44</v>
      </c>
      <c r="N3101" s="62" t="s">
        <v>162</v>
      </c>
      <c r="O3101" s="62" t="s">
        <v>1578</v>
      </c>
      <c r="P3101" s="62" t="s">
        <v>1152</v>
      </c>
      <c r="Q3101" s="62" t="s">
        <v>806</v>
      </c>
      <c r="R3101" s="62" t="s">
        <v>1671</v>
      </c>
      <c r="S3101" s="61">
        <v>201402</v>
      </c>
      <c r="T3101" s="62" t="s">
        <v>52</v>
      </c>
      <c r="U3101" s="61">
        <v>0</v>
      </c>
      <c r="V3101" s="60">
        <v>113880.03</v>
      </c>
      <c r="W3101" s="62" t="s">
        <v>1152</v>
      </c>
      <c r="X3101" s="62" t="s">
        <v>807</v>
      </c>
      <c r="Y3101" s="62" t="s">
        <v>1152</v>
      </c>
      <c r="Z3101" s="62" t="s">
        <v>48</v>
      </c>
      <c r="AA3101" s="62" t="s">
        <v>129</v>
      </c>
      <c r="AB3101" s="62" t="s">
        <v>42</v>
      </c>
      <c r="AC3101" s="62" t="s">
        <v>1689</v>
      </c>
      <c r="AD3101" s="62" t="s">
        <v>51</v>
      </c>
    </row>
    <row r="3102" spans="1:30" x14ac:dyDescent="0.25">
      <c r="A3102" s="62" t="s">
        <v>35</v>
      </c>
      <c r="B3102" s="62" t="s">
        <v>36</v>
      </c>
      <c r="C3102" s="62" t="s">
        <v>37</v>
      </c>
      <c r="D3102" s="62" t="s">
        <v>121</v>
      </c>
      <c r="E3102" s="62" t="s">
        <v>122</v>
      </c>
      <c r="F3102" s="62" t="s">
        <v>123</v>
      </c>
      <c r="G3102" s="62" t="s">
        <v>124</v>
      </c>
      <c r="H3102" s="62" t="s">
        <v>124</v>
      </c>
      <c r="I3102" s="62" t="s">
        <v>42</v>
      </c>
      <c r="J3102" s="62" t="s">
        <v>283</v>
      </c>
      <c r="K3102" s="62" t="s">
        <v>283</v>
      </c>
      <c r="L3102" s="62" t="s">
        <v>43</v>
      </c>
      <c r="M3102" s="62" t="s">
        <v>44</v>
      </c>
      <c r="N3102" s="62" t="s">
        <v>150</v>
      </c>
      <c r="O3102" s="62" t="s">
        <v>42</v>
      </c>
      <c r="P3102" s="62" t="s">
        <v>1152</v>
      </c>
      <c r="Q3102" s="62" t="s">
        <v>779</v>
      </c>
      <c r="R3102" s="62" t="s">
        <v>1152</v>
      </c>
      <c r="S3102" s="61">
        <v>201402</v>
      </c>
      <c r="T3102" s="62" t="s">
        <v>47</v>
      </c>
      <c r="U3102" s="61">
        <v>0</v>
      </c>
      <c r="V3102" s="60">
        <v>-150238.26999999999</v>
      </c>
      <c r="W3102" s="62" t="s">
        <v>1152</v>
      </c>
      <c r="X3102" s="62" t="s">
        <v>460</v>
      </c>
      <c r="Y3102" s="62" t="s">
        <v>1152</v>
      </c>
      <c r="Z3102" s="62" t="s">
        <v>48</v>
      </c>
      <c r="AA3102" s="62" t="s">
        <v>129</v>
      </c>
      <c r="AB3102" s="62" t="s">
        <v>42</v>
      </c>
      <c r="AC3102" s="62" t="s">
        <v>1698</v>
      </c>
      <c r="AD3102" s="62" t="s">
        <v>51</v>
      </c>
    </row>
    <row r="3103" spans="1:30" x14ac:dyDescent="0.25">
      <c r="A3103" s="62" t="s">
        <v>35</v>
      </c>
      <c r="B3103" s="62" t="s">
        <v>36</v>
      </c>
      <c r="C3103" s="62" t="s">
        <v>37</v>
      </c>
      <c r="D3103" s="62" t="s">
        <v>121</v>
      </c>
      <c r="E3103" s="62" t="s">
        <v>122</v>
      </c>
      <c r="F3103" s="62" t="s">
        <v>123</v>
      </c>
      <c r="G3103" s="62" t="s">
        <v>124</v>
      </c>
      <c r="H3103" s="62" t="s">
        <v>124</v>
      </c>
      <c r="I3103" s="62" t="s">
        <v>42</v>
      </c>
      <c r="J3103" s="62" t="s">
        <v>283</v>
      </c>
      <c r="K3103" s="62" t="s">
        <v>283</v>
      </c>
      <c r="L3103" s="62" t="s">
        <v>43</v>
      </c>
      <c r="M3103" s="62" t="s">
        <v>44</v>
      </c>
      <c r="N3103" s="62" t="s">
        <v>150</v>
      </c>
      <c r="O3103" s="62" t="s">
        <v>42</v>
      </c>
      <c r="P3103" s="62" t="s">
        <v>1152</v>
      </c>
      <c r="Q3103" s="62" t="s">
        <v>779</v>
      </c>
      <c r="R3103" s="62" t="s">
        <v>1699</v>
      </c>
      <c r="S3103" s="61">
        <v>201402</v>
      </c>
      <c r="T3103" s="62" t="s">
        <v>47</v>
      </c>
      <c r="U3103" s="61">
        <v>0</v>
      </c>
      <c r="V3103" s="60">
        <v>-219994.03</v>
      </c>
      <c r="W3103" s="62" t="s">
        <v>1152</v>
      </c>
      <c r="X3103" s="62" t="s">
        <v>460</v>
      </c>
      <c r="Y3103" s="62" t="s">
        <v>1152</v>
      </c>
      <c r="Z3103" s="62" t="s">
        <v>48</v>
      </c>
      <c r="AA3103" s="62" t="s">
        <v>129</v>
      </c>
      <c r="AB3103" s="62" t="s">
        <v>42</v>
      </c>
      <c r="AC3103" s="62" t="s">
        <v>1698</v>
      </c>
      <c r="AD3103" s="62" t="s">
        <v>51</v>
      </c>
    </row>
    <row r="3104" spans="1:30" x14ac:dyDescent="0.25">
      <c r="A3104" s="62" t="s">
        <v>35</v>
      </c>
      <c r="B3104" s="62" t="s">
        <v>36</v>
      </c>
      <c r="C3104" s="62" t="s">
        <v>37</v>
      </c>
      <c r="D3104" s="62" t="s">
        <v>121</v>
      </c>
      <c r="E3104" s="62" t="s">
        <v>122</v>
      </c>
      <c r="F3104" s="62" t="s">
        <v>123</v>
      </c>
      <c r="G3104" s="62" t="s">
        <v>124</v>
      </c>
      <c r="H3104" s="62" t="s">
        <v>124</v>
      </c>
      <c r="I3104" s="62" t="s">
        <v>42</v>
      </c>
      <c r="J3104" s="62" t="s">
        <v>283</v>
      </c>
      <c r="K3104" s="62" t="s">
        <v>283</v>
      </c>
      <c r="L3104" s="62" t="s">
        <v>43</v>
      </c>
      <c r="M3104" s="62" t="s">
        <v>44</v>
      </c>
      <c r="N3104" s="62" t="s">
        <v>150</v>
      </c>
      <c r="O3104" s="62" t="s">
        <v>42</v>
      </c>
      <c r="P3104" s="62" t="s">
        <v>1152</v>
      </c>
      <c r="Q3104" s="62" t="s">
        <v>779</v>
      </c>
      <c r="R3104" s="62" t="s">
        <v>1700</v>
      </c>
      <c r="S3104" s="61">
        <v>201402</v>
      </c>
      <c r="T3104" s="62" t="s">
        <v>47</v>
      </c>
      <c r="U3104" s="61">
        <v>0</v>
      </c>
      <c r="V3104" s="60">
        <v>-255559.99</v>
      </c>
      <c r="W3104" s="62" t="s">
        <v>1152</v>
      </c>
      <c r="X3104" s="62" t="s">
        <v>460</v>
      </c>
      <c r="Y3104" s="62" t="s">
        <v>1152</v>
      </c>
      <c r="Z3104" s="62" t="s">
        <v>48</v>
      </c>
      <c r="AA3104" s="62" t="s">
        <v>129</v>
      </c>
      <c r="AB3104" s="62" t="s">
        <v>42</v>
      </c>
      <c r="AC3104" s="62" t="s">
        <v>1698</v>
      </c>
      <c r="AD3104" s="62" t="s">
        <v>51</v>
      </c>
    </row>
    <row r="3105" spans="1:30" x14ac:dyDescent="0.25">
      <c r="A3105" s="62" t="s">
        <v>35</v>
      </c>
      <c r="B3105" s="62" t="s">
        <v>36</v>
      </c>
      <c r="C3105" s="62" t="s">
        <v>37</v>
      </c>
      <c r="D3105" s="62" t="s">
        <v>121</v>
      </c>
      <c r="E3105" s="62" t="s">
        <v>122</v>
      </c>
      <c r="F3105" s="62" t="s">
        <v>123</v>
      </c>
      <c r="G3105" s="62" t="s">
        <v>124</v>
      </c>
      <c r="H3105" s="62" t="s">
        <v>124</v>
      </c>
      <c r="I3105" s="62" t="s">
        <v>42</v>
      </c>
      <c r="J3105" s="62" t="s">
        <v>285</v>
      </c>
      <c r="K3105" s="62" t="s">
        <v>285</v>
      </c>
      <c r="L3105" s="62" t="s">
        <v>43</v>
      </c>
      <c r="M3105" s="62" t="s">
        <v>44</v>
      </c>
      <c r="N3105" s="62" t="s">
        <v>150</v>
      </c>
      <c r="O3105" s="62" t="s">
        <v>42</v>
      </c>
      <c r="P3105" s="62" t="s">
        <v>1152</v>
      </c>
      <c r="Q3105" s="62" t="s">
        <v>688</v>
      </c>
      <c r="R3105" s="62" t="s">
        <v>1152</v>
      </c>
      <c r="S3105" s="61">
        <v>201402</v>
      </c>
      <c r="T3105" s="62" t="s">
        <v>47</v>
      </c>
      <c r="U3105" s="61">
        <v>0</v>
      </c>
      <c r="V3105" s="60">
        <v>-79779.75</v>
      </c>
      <c r="W3105" s="62" t="s">
        <v>1152</v>
      </c>
      <c r="X3105" s="62" t="s">
        <v>288</v>
      </c>
      <c r="Y3105" s="62" t="s">
        <v>1152</v>
      </c>
      <c r="Z3105" s="62" t="s">
        <v>48</v>
      </c>
      <c r="AA3105" s="62" t="s">
        <v>129</v>
      </c>
      <c r="AB3105" s="62" t="s">
        <v>42</v>
      </c>
      <c r="AC3105" s="62" t="s">
        <v>1698</v>
      </c>
      <c r="AD3105" s="62" t="s">
        <v>51</v>
      </c>
    </row>
    <row r="3106" spans="1:30" x14ac:dyDescent="0.25">
      <c r="A3106" s="62" t="s">
        <v>35</v>
      </c>
      <c r="B3106" s="62" t="s">
        <v>36</v>
      </c>
      <c r="C3106" s="62" t="s">
        <v>37</v>
      </c>
      <c r="D3106" s="62" t="s">
        <v>121</v>
      </c>
      <c r="E3106" s="62" t="s">
        <v>122</v>
      </c>
      <c r="F3106" s="62" t="s">
        <v>123</v>
      </c>
      <c r="G3106" s="62" t="s">
        <v>124</v>
      </c>
      <c r="H3106" s="62" t="s">
        <v>124</v>
      </c>
      <c r="I3106" s="62" t="s">
        <v>42</v>
      </c>
      <c r="J3106" s="62" t="s">
        <v>190</v>
      </c>
      <c r="K3106" s="62" t="s">
        <v>190</v>
      </c>
      <c r="L3106" s="62" t="s">
        <v>43</v>
      </c>
      <c r="M3106" s="62" t="s">
        <v>44</v>
      </c>
      <c r="N3106" s="62" t="s">
        <v>150</v>
      </c>
      <c r="O3106" s="62" t="s">
        <v>42</v>
      </c>
      <c r="P3106" s="62" t="s">
        <v>1152</v>
      </c>
      <c r="Q3106" s="62" t="s">
        <v>176</v>
      </c>
      <c r="R3106" s="62" t="s">
        <v>1701</v>
      </c>
      <c r="S3106" s="61">
        <v>201402</v>
      </c>
      <c r="T3106" s="62" t="s">
        <v>47</v>
      </c>
      <c r="U3106" s="61">
        <v>0</v>
      </c>
      <c r="V3106" s="60">
        <v>-50000</v>
      </c>
      <c r="W3106" s="62" t="s">
        <v>1152</v>
      </c>
      <c r="X3106" s="62" t="s">
        <v>177</v>
      </c>
      <c r="Y3106" s="62" t="s">
        <v>1152</v>
      </c>
      <c r="Z3106" s="62" t="s">
        <v>48</v>
      </c>
      <c r="AA3106" s="62" t="s">
        <v>129</v>
      </c>
      <c r="AB3106" s="62" t="s">
        <v>42</v>
      </c>
      <c r="AC3106" s="62" t="s">
        <v>1698</v>
      </c>
      <c r="AD3106" s="62" t="s">
        <v>51</v>
      </c>
    </row>
    <row r="3107" spans="1:30" x14ac:dyDescent="0.25">
      <c r="A3107" s="62" t="s">
        <v>35</v>
      </c>
      <c r="B3107" s="62" t="s">
        <v>36</v>
      </c>
      <c r="C3107" s="62" t="s">
        <v>37</v>
      </c>
      <c r="D3107" s="62" t="s">
        <v>121</v>
      </c>
      <c r="E3107" s="62" t="s">
        <v>122</v>
      </c>
      <c r="F3107" s="62" t="s">
        <v>123</v>
      </c>
      <c r="G3107" s="62" t="s">
        <v>124</v>
      </c>
      <c r="H3107" s="62" t="s">
        <v>124</v>
      </c>
      <c r="I3107" s="62" t="s">
        <v>42</v>
      </c>
      <c r="J3107" s="62" t="s">
        <v>174</v>
      </c>
      <c r="K3107" s="62" t="s">
        <v>174</v>
      </c>
      <c r="L3107" s="62" t="s">
        <v>43</v>
      </c>
      <c r="M3107" s="62" t="s">
        <v>44</v>
      </c>
      <c r="N3107" s="62" t="s">
        <v>180</v>
      </c>
      <c r="O3107" s="62" t="s">
        <v>42</v>
      </c>
      <c r="P3107" s="62" t="s">
        <v>1152</v>
      </c>
      <c r="Q3107" s="62" t="s">
        <v>176</v>
      </c>
      <c r="R3107" s="62" t="s">
        <v>1701</v>
      </c>
      <c r="S3107" s="61">
        <v>201402</v>
      </c>
      <c r="T3107" s="62" t="s">
        <v>47</v>
      </c>
      <c r="U3107" s="61">
        <v>0</v>
      </c>
      <c r="V3107" s="60">
        <v>-66532</v>
      </c>
      <c r="W3107" s="62" t="s">
        <v>1152</v>
      </c>
      <c r="X3107" s="62" t="s">
        <v>177</v>
      </c>
      <c r="Y3107" s="62" t="s">
        <v>1152</v>
      </c>
      <c r="Z3107" s="62" t="s">
        <v>48</v>
      </c>
      <c r="AA3107" s="62" t="s">
        <v>129</v>
      </c>
      <c r="AB3107" s="62" t="s">
        <v>42</v>
      </c>
      <c r="AC3107" s="62" t="s">
        <v>1698</v>
      </c>
      <c r="AD3107" s="62" t="s">
        <v>51</v>
      </c>
    </row>
    <row r="3108" spans="1:30" x14ac:dyDescent="0.25">
      <c r="A3108" s="62" t="s">
        <v>35</v>
      </c>
      <c r="B3108" s="62" t="s">
        <v>36</v>
      </c>
      <c r="C3108" s="62" t="s">
        <v>37</v>
      </c>
      <c r="D3108" s="62" t="s">
        <v>121</v>
      </c>
      <c r="E3108" s="62" t="s">
        <v>122</v>
      </c>
      <c r="F3108" s="62" t="s">
        <v>123</v>
      </c>
      <c r="G3108" s="62" t="s">
        <v>124</v>
      </c>
      <c r="H3108" s="62" t="s">
        <v>124</v>
      </c>
      <c r="I3108" s="62" t="s">
        <v>42</v>
      </c>
      <c r="J3108" s="62" t="s">
        <v>652</v>
      </c>
      <c r="K3108" s="62" t="s">
        <v>652</v>
      </c>
      <c r="L3108" s="62" t="s">
        <v>43</v>
      </c>
      <c r="M3108" s="62" t="s">
        <v>44</v>
      </c>
      <c r="N3108" s="62" t="s">
        <v>150</v>
      </c>
      <c r="O3108" s="62" t="s">
        <v>42</v>
      </c>
      <c r="P3108" s="62" t="s">
        <v>1152</v>
      </c>
      <c r="Q3108" s="62" t="s">
        <v>176</v>
      </c>
      <c r="R3108" s="62" t="s">
        <v>1701</v>
      </c>
      <c r="S3108" s="61">
        <v>201402</v>
      </c>
      <c r="T3108" s="62" t="s">
        <v>47</v>
      </c>
      <c r="U3108" s="61">
        <v>0</v>
      </c>
      <c r="V3108" s="60">
        <v>-17635.25</v>
      </c>
      <c r="W3108" s="62" t="s">
        <v>1152</v>
      </c>
      <c r="X3108" s="62" t="s">
        <v>177</v>
      </c>
      <c r="Y3108" s="62" t="s">
        <v>1152</v>
      </c>
      <c r="Z3108" s="62" t="s">
        <v>48</v>
      </c>
      <c r="AA3108" s="62" t="s">
        <v>129</v>
      </c>
      <c r="AB3108" s="62" t="s">
        <v>42</v>
      </c>
      <c r="AC3108" s="62" t="s">
        <v>1698</v>
      </c>
      <c r="AD3108" s="62" t="s">
        <v>51</v>
      </c>
    </row>
    <row r="3109" spans="1:30" x14ac:dyDescent="0.25">
      <c r="A3109" s="62" t="s">
        <v>35</v>
      </c>
      <c r="B3109" s="62" t="s">
        <v>36</v>
      </c>
      <c r="C3109" s="62" t="s">
        <v>37</v>
      </c>
      <c r="D3109" s="62" t="s">
        <v>121</v>
      </c>
      <c r="E3109" s="62" t="s">
        <v>122</v>
      </c>
      <c r="F3109" s="62" t="s">
        <v>123</v>
      </c>
      <c r="G3109" s="62" t="s">
        <v>124</v>
      </c>
      <c r="H3109" s="62" t="s">
        <v>124</v>
      </c>
      <c r="I3109" s="62" t="s">
        <v>42</v>
      </c>
      <c r="J3109" s="62" t="s">
        <v>652</v>
      </c>
      <c r="K3109" s="62" t="s">
        <v>652</v>
      </c>
      <c r="L3109" s="62" t="s">
        <v>43</v>
      </c>
      <c r="M3109" s="62" t="s">
        <v>44</v>
      </c>
      <c r="N3109" s="62" t="s">
        <v>180</v>
      </c>
      <c r="O3109" s="62" t="s">
        <v>42</v>
      </c>
      <c r="P3109" s="62" t="s">
        <v>1152</v>
      </c>
      <c r="Q3109" s="62" t="s">
        <v>176</v>
      </c>
      <c r="R3109" s="62" t="s">
        <v>1701</v>
      </c>
      <c r="S3109" s="61">
        <v>201402</v>
      </c>
      <c r="T3109" s="62" t="s">
        <v>47</v>
      </c>
      <c r="U3109" s="61">
        <v>0</v>
      </c>
      <c r="V3109" s="60">
        <v>-11033.68</v>
      </c>
      <c r="W3109" s="62" t="s">
        <v>1152</v>
      </c>
      <c r="X3109" s="62" t="s">
        <v>177</v>
      </c>
      <c r="Y3109" s="62" t="s">
        <v>1152</v>
      </c>
      <c r="Z3109" s="62" t="s">
        <v>48</v>
      </c>
      <c r="AA3109" s="62" t="s">
        <v>129</v>
      </c>
      <c r="AB3109" s="62" t="s">
        <v>42</v>
      </c>
      <c r="AC3109" s="62" t="s">
        <v>1698</v>
      </c>
      <c r="AD3109" s="62" t="s">
        <v>51</v>
      </c>
    </row>
    <row r="3110" spans="1:30" x14ac:dyDescent="0.25">
      <c r="A3110" s="62" t="s">
        <v>35</v>
      </c>
      <c r="B3110" s="62" t="s">
        <v>36</v>
      </c>
      <c r="C3110" s="62" t="s">
        <v>37</v>
      </c>
      <c r="D3110" s="62" t="s">
        <v>121</v>
      </c>
      <c r="E3110" s="62" t="s">
        <v>122</v>
      </c>
      <c r="F3110" s="62" t="s">
        <v>123</v>
      </c>
      <c r="G3110" s="62" t="s">
        <v>124</v>
      </c>
      <c r="H3110" s="62" t="s">
        <v>124</v>
      </c>
      <c r="I3110" s="62" t="s">
        <v>42</v>
      </c>
      <c r="J3110" s="62" t="s">
        <v>174</v>
      </c>
      <c r="K3110" s="62" t="s">
        <v>174</v>
      </c>
      <c r="L3110" s="62" t="s">
        <v>43</v>
      </c>
      <c r="M3110" s="62" t="s">
        <v>44</v>
      </c>
      <c r="N3110" s="62" t="s">
        <v>150</v>
      </c>
      <c r="O3110" s="62" t="s">
        <v>42</v>
      </c>
      <c r="P3110" s="62" t="s">
        <v>1152</v>
      </c>
      <c r="Q3110" s="62" t="s">
        <v>176</v>
      </c>
      <c r="R3110" s="62" t="s">
        <v>1701</v>
      </c>
      <c r="S3110" s="61">
        <v>201402</v>
      </c>
      <c r="T3110" s="62" t="s">
        <v>47</v>
      </c>
      <c r="U3110" s="61">
        <v>0</v>
      </c>
      <c r="V3110" s="60">
        <v>-41085.440000000002</v>
      </c>
      <c r="W3110" s="62" t="s">
        <v>1152</v>
      </c>
      <c r="X3110" s="62" t="s">
        <v>177</v>
      </c>
      <c r="Y3110" s="62" t="s">
        <v>1152</v>
      </c>
      <c r="Z3110" s="62" t="s">
        <v>48</v>
      </c>
      <c r="AA3110" s="62" t="s">
        <v>129</v>
      </c>
      <c r="AB3110" s="62" t="s">
        <v>42</v>
      </c>
      <c r="AC3110" s="62" t="s">
        <v>1698</v>
      </c>
      <c r="AD3110" s="62" t="s">
        <v>51</v>
      </c>
    </row>
    <row r="3111" spans="1:30" x14ac:dyDescent="0.25">
      <c r="A3111" s="62" t="s">
        <v>35</v>
      </c>
      <c r="B3111" s="62" t="s">
        <v>36</v>
      </c>
      <c r="C3111" s="62" t="s">
        <v>37</v>
      </c>
      <c r="D3111" s="62" t="s">
        <v>121</v>
      </c>
      <c r="E3111" s="62" t="s">
        <v>122</v>
      </c>
      <c r="F3111" s="62" t="s">
        <v>123</v>
      </c>
      <c r="G3111" s="62" t="s">
        <v>124</v>
      </c>
      <c r="H3111" s="62" t="s">
        <v>124</v>
      </c>
      <c r="I3111" s="62" t="s">
        <v>42</v>
      </c>
      <c r="J3111" s="62" t="s">
        <v>532</v>
      </c>
      <c r="K3111" s="62" t="s">
        <v>532</v>
      </c>
      <c r="L3111" s="62" t="s">
        <v>43</v>
      </c>
      <c r="M3111" s="62" t="s">
        <v>44</v>
      </c>
      <c r="N3111" s="62" t="s">
        <v>150</v>
      </c>
      <c r="O3111" s="62" t="s">
        <v>42</v>
      </c>
      <c r="P3111" s="62" t="s">
        <v>1152</v>
      </c>
      <c r="Q3111" s="62" t="s">
        <v>176</v>
      </c>
      <c r="R3111" s="62" t="s">
        <v>1701</v>
      </c>
      <c r="S3111" s="61">
        <v>201402</v>
      </c>
      <c r="T3111" s="62" t="s">
        <v>47</v>
      </c>
      <c r="U3111" s="61">
        <v>0</v>
      </c>
      <c r="V3111" s="60">
        <v>-5520.04</v>
      </c>
      <c r="W3111" s="62" t="s">
        <v>1152</v>
      </c>
      <c r="X3111" s="62" t="s">
        <v>177</v>
      </c>
      <c r="Y3111" s="62" t="s">
        <v>1152</v>
      </c>
      <c r="Z3111" s="62" t="s">
        <v>48</v>
      </c>
      <c r="AA3111" s="62" t="s">
        <v>129</v>
      </c>
      <c r="AB3111" s="62" t="s">
        <v>42</v>
      </c>
      <c r="AC3111" s="62" t="s">
        <v>1698</v>
      </c>
      <c r="AD3111" s="62" t="s">
        <v>51</v>
      </c>
    </row>
    <row r="3112" spans="1:30" x14ac:dyDescent="0.25">
      <c r="A3112" s="62" t="s">
        <v>35</v>
      </c>
      <c r="B3112" s="62" t="s">
        <v>36</v>
      </c>
      <c r="C3112" s="62" t="s">
        <v>37</v>
      </c>
      <c r="D3112" s="62" t="s">
        <v>121</v>
      </c>
      <c r="E3112" s="62" t="s">
        <v>122</v>
      </c>
      <c r="F3112" s="62" t="s">
        <v>123</v>
      </c>
      <c r="G3112" s="62" t="s">
        <v>124</v>
      </c>
      <c r="H3112" s="62" t="s">
        <v>124</v>
      </c>
      <c r="I3112" s="62" t="s">
        <v>42</v>
      </c>
      <c r="J3112" s="62" t="s">
        <v>182</v>
      </c>
      <c r="K3112" s="62" t="s">
        <v>182</v>
      </c>
      <c r="L3112" s="62" t="s">
        <v>43</v>
      </c>
      <c r="M3112" s="62" t="s">
        <v>44</v>
      </c>
      <c r="N3112" s="62" t="s">
        <v>150</v>
      </c>
      <c r="O3112" s="62" t="s">
        <v>42</v>
      </c>
      <c r="P3112" s="62" t="s">
        <v>1152</v>
      </c>
      <c r="Q3112" s="62" t="s">
        <v>176</v>
      </c>
      <c r="R3112" s="62" t="s">
        <v>1701</v>
      </c>
      <c r="S3112" s="61">
        <v>201402</v>
      </c>
      <c r="T3112" s="62" t="s">
        <v>47</v>
      </c>
      <c r="U3112" s="61">
        <v>0</v>
      </c>
      <c r="V3112" s="60">
        <v>-149918.32999999999</v>
      </c>
      <c r="W3112" s="62" t="s">
        <v>1152</v>
      </c>
      <c r="X3112" s="62" t="s">
        <v>177</v>
      </c>
      <c r="Y3112" s="62" t="s">
        <v>1152</v>
      </c>
      <c r="Z3112" s="62" t="s">
        <v>48</v>
      </c>
      <c r="AA3112" s="62" t="s">
        <v>129</v>
      </c>
      <c r="AB3112" s="62" t="s">
        <v>42</v>
      </c>
      <c r="AC3112" s="62" t="s">
        <v>1698</v>
      </c>
      <c r="AD3112" s="62" t="s">
        <v>51</v>
      </c>
    </row>
    <row r="3113" spans="1:30" x14ac:dyDescent="0.25">
      <c r="A3113" s="62" t="s">
        <v>35</v>
      </c>
      <c r="B3113" s="62" t="s">
        <v>36</v>
      </c>
      <c r="C3113" s="62" t="s">
        <v>37</v>
      </c>
      <c r="D3113" s="62" t="s">
        <v>121</v>
      </c>
      <c r="E3113" s="62" t="s">
        <v>122</v>
      </c>
      <c r="F3113" s="62" t="s">
        <v>123</v>
      </c>
      <c r="G3113" s="62" t="s">
        <v>124</v>
      </c>
      <c r="H3113" s="62" t="s">
        <v>124</v>
      </c>
      <c r="I3113" s="62" t="s">
        <v>42</v>
      </c>
      <c r="J3113" s="62" t="s">
        <v>182</v>
      </c>
      <c r="K3113" s="62" t="s">
        <v>182</v>
      </c>
      <c r="L3113" s="62" t="s">
        <v>43</v>
      </c>
      <c r="M3113" s="62" t="s">
        <v>44</v>
      </c>
      <c r="N3113" s="62" t="s">
        <v>180</v>
      </c>
      <c r="O3113" s="62" t="s">
        <v>42</v>
      </c>
      <c r="P3113" s="62" t="s">
        <v>1152</v>
      </c>
      <c r="Q3113" s="62" t="s">
        <v>176</v>
      </c>
      <c r="R3113" s="62" t="s">
        <v>1701</v>
      </c>
      <c r="S3113" s="61">
        <v>201402</v>
      </c>
      <c r="T3113" s="62" t="s">
        <v>47</v>
      </c>
      <c r="U3113" s="61">
        <v>0</v>
      </c>
      <c r="V3113" s="60">
        <v>-120522.05</v>
      </c>
      <c r="W3113" s="62" t="s">
        <v>1152</v>
      </c>
      <c r="X3113" s="62" t="s">
        <v>177</v>
      </c>
      <c r="Y3113" s="62" t="s">
        <v>1152</v>
      </c>
      <c r="Z3113" s="62" t="s">
        <v>48</v>
      </c>
      <c r="AA3113" s="62" t="s">
        <v>129</v>
      </c>
      <c r="AB3113" s="62" t="s">
        <v>42</v>
      </c>
      <c r="AC3113" s="62" t="s">
        <v>1698</v>
      </c>
      <c r="AD3113" s="62" t="s">
        <v>51</v>
      </c>
    </row>
    <row r="3114" spans="1:30" x14ac:dyDescent="0.25">
      <c r="A3114" s="62" t="s">
        <v>35</v>
      </c>
      <c r="B3114" s="62" t="s">
        <v>36</v>
      </c>
      <c r="C3114" s="62" t="s">
        <v>37</v>
      </c>
      <c r="D3114" s="62" t="s">
        <v>121</v>
      </c>
      <c r="E3114" s="62" t="s">
        <v>122</v>
      </c>
      <c r="F3114" s="62" t="s">
        <v>123</v>
      </c>
      <c r="G3114" s="62" t="s">
        <v>124</v>
      </c>
      <c r="H3114" s="62" t="s">
        <v>124</v>
      </c>
      <c r="I3114" s="62" t="s">
        <v>42</v>
      </c>
      <c r="J3114" s="62" t="s">
        <v>532</v>
      </c>
      <c r="K3114" s="62" t="s">
        <v>532</v>
      </c>
      <c r="L3114" s="62" t="s">
        <v>43</v>
      </c>
      <c r="M3114" s="62" t="s">
        <v>44</v>
      </c>
      <c r="N3114" s="62" t="s">
        <v>180</v>
      </c>
      <c r="O3114" s="62" t="s">
        <v>42</v>
      </c>
      <c r="P3114" s="62" t="s">
        <v>1152</v>
      </c>
      <c r="Q3114" s="62" t="s">
        <v>176</v>
      </c>
      <c r="R3114" s="62" t="s">
        <v>1152</v>
      </c>
      <c r="S3114" s="61">
        <v>201402</v>
      </c>
      <c r="T3114" s="62" t="s">
        <v>47</v>
      </c>
      <c r="U3114" s="61">
        <v>0</v>
      </c>
      <c r="V3114" s="60">
        <v>-140</v>
      </c>
      <c r="W3114" s="62" t="s">
        <v>1152</v>
      </c>
      <c r="X3114" s="62" t="s">
        <v>177</v>
      </c>
      <c r="Y3114" s="62" t="s">
        <v>1152</v>
      </c>
      <c r="Z3114" s="62" t="s">
        <v>48</v>
      </c>
      <c r="AA3114" s="62" t="s">
        <v>129</v>
      </c>
      <c r="AB3114" s="62" t="s">
        <v>42</v>
      </c>
      <c r="AC3114" s="62" t="s">
        <v>1698</v>
      </c>
      <c r="AD3114" s="62" t="s">
        <v>51</v>
      </c>
    </row>
    <row r="3115" spans="1:30" x14ac:dyDescent="0.25">
      <c r="A3115" s="62" t="s">
        <v>35</v>
      </c>
      <c r="B3115" s="62" t="s">
        <v>36</v>
      </c>
      <c r="C3115" s="62" t="s">
        <v>37</v>
      </c>
      <c r="D3115" s="62" t="s">
        <v>121</v>
      </c>
      <c r="E3115" s="62" t="s">
        <v>122</v>
      </c>
      <c r="F3115" s="62" t="s">
        <v>123</v>
      </c>
      <c r="G3115" s="62" t="s">
        <v>124</v>
      </c>
      <c r="H3115" s="62" t="s">
        <v>124</v>
      </c>
      <c r="I3115" s="62" t="s">
        <v>42</v>
      </c>
      <c r="J3115" s="62" t="s">
        <v>532</v>
      </c>
      <c r="K3115" s="62" t="s">
        <v>532</v>
      </c>
      <c r="L3115" s="62" t="s">
        <v>43</v>
      </c>
      <c r="M3115" s="62" t="s">
        <v>44</v>
      </c>
      <c r="N3115" s="62" t="s">
        <v>150</v>
      </c>
      <c r="O3115" s="62" t="s">
        <v>42</v>
      </c>
      <c r="P3115" s="62" t="s">
        <v>1152</v>
      </c>
      <c r="Q3115" s="62" t="s">
        <v>176</v>
      </c>
      <c r="R3115" s="62" t="s">
        <v>1152</v>
      </c>
      <c r="S3115" s="61">
        <v>201402</v>
      </c>
      <c r="T3115" s="62" t="s">
        <v>47</v>
      </c>
      <c r="U3115" s="61">
        <v>0</v>
      </c>
      <c r="V3115" s="60">
        <v>-2444.06</v>
      </c>
      <c r="W3115" s="62" t="s">
        <v>1152</v>
      </c>
      <c r="X3115" s="62" t="s">
        <v>177</v>
      </c>
      <c r="Y3115" s="62" t="s">
        <v>1152</v>
      </c>
      <c r="Z3115" s="62" t="s">
        <v>48</v>
      </c>
      <c r="AA3115" s="62" t="s">
        <v>129</v>
      </c>
      <c r="AB3115" s="62" t="s">
        <v>42</v>
      </c>
      <c r="AC3115" s="62" t="s">
        <v>1698</v>
      </c>
      <c r="AD3115" s="62" t="s">
        <v>51</v>
      </c>
    </row>
    <row r="3116" spans="1:30" x14ac:dyDescent="0.25">
      <c r="A3116" s="62" t="s">
        <v>35</v>
      </c>
      <c r="B3116" s="62" t="s">
        <v>36</v>
      </c>
      <c r="C3116" s="62" t="s">
        <v>37</v>
      </c>
      <c r="D3116" s="62" t="s">
        <v>121</v>
      </c>
      <c r="E3116" s="62" t="s">
        <v>122</v>
      </c>
      <c r="F3116" s="62" t="s">
        <v>123</v>
      </c>
      <c r="G3116" s="62" t="s">
        <v>124</v>
      </c>
      <c r="H3116" s="62" t="s">
        <v>124</v>
      </c>
      <c r="I3116" s="62" t="s">
        <v>42</v>
      </c>
      <c r="J3116" s="62" t="s">
        <v>652</v>
      </c>
      <c r="K3116" s="62" t="s">
        <v>652</v>
      </c>
      <c r="L3116" s="62" t="s">
        <v>43</v>
      </c>
      <c r="M3116" s="62" t="s">
        <v>44</v>
      </c>
      <c r="N3116" s="62" t="s">
        <v>180</v>
      </c>
      <c r="O3116" s="62" t="s">
        <v>42</v>
      </c>
      <c r="P3116" s="62" t="s">
        <v>1152</v>
      </c>
      <c r="Q3116" s="62" t="s">
        <v>176</v>
      </c>
      <c r="R3116" s="62" t="s">
        <v>1152</v>
      </c>
      <c r="S3116" s="61">
        <v>201402</v>
      </c>
      <c r="T3116" s="62" t="s">
        <v>47</v>
      </c>
      <c r="U3116" s="61">
        <v>0</v>
      </c>
      <c r="V3116" s="60">
        <v>-3293.92</v>
      </c>
      <c r="W3116" s="62" t="s">
        <v>1152</v>
      </c>
      <c r="X3116" s="62" t="s">
        <v>177</v>
      </c>
      <c r="Y3116" s="62" t="s">
        <v>1152</v>
      </c>
      <c r="Z3116" s="62" t="s">
        <v>48</v>
      </c>
      <c r="AA3116" s="62" t="s">
        <v>129</v>
      </c>
      <c r="AB3116" s="62" t="s">
        <v>42</v>
      </c>
      <c r="AC3116" s="62" t="s">
        <v>1698</v>
      </c>
      <c r="AD3116" s="62" t="s">
        <v>51</v>
      </c>
    </row>
    <row r="3117" spans="1:30" x14ac:dyDescent="0.25">
      <c r="A3117" s="62" t="s">
        <v>35</v>
      </c>
      <c r="B3117" s="62" t="s">
        <v>36</v>
      </c>
      <c r="C3117" s="62" t="s">
        <v>37</v>
      </c>
      <c r="D3117" s="62" t="s">
        <v>121</v>
      </c>
      <c r="E3117" s="62" t="s">
        <v>122</v>
      </c>
      <c r="F3117" s="62" t="s">
        <v>123</v>
      </c>
      <c r="G3117" s="62" t="s">
        <v>124</v>
      </c>
      <c r="H3117" s="62" t="s">
        <v>124</v>
      </c>
      <c r="I3117" s="62" t="s">
        <v>42</v>
      </c>
      <c r="J3117" s="62" t="s">
        <v>652</v>
      </c>
      <c r="K3117" s="62" t="s">
        <v>652</v>
      </c>
      <c r="L3117" s="62" t="s">
        <v>43</v>
      </c>
      <c r="M3117" s="62" t="s">
        <v>44</v>
      </c>
      <c r="N3117" s="62" t="s">
        <v>150</v>
      </c>
      <c r="O3117" s="62" t="s">
        <v>42</v>
      </c>
      <c r="P3117" s="62" t="s">
        <v>1152</v>
      </c>
      <c r="Q3117" s="62" t="s">
        <v>176</v>
      </c>
      <c r="R3117" s="62" t="s">
        <v>1152</v>
      </c>
      <c r="S3117" s="61">
        <v>201402</v>
      </c>
      <c r="T3117" s="62" t="s">
        <v>47</v>
      </c>
      <c r="U3117" s="61">
        <v>0</v>
      </c>
      <c r="V3117" s="60">
        <v>-71633.78</v>
      </c>
      <c r="W3117" s="62" t="s">
        <v>1152</v>
      </c>
      <c r="X3117" s="62" t="s">
        <v>177</v>
      </c>
      <c r="Y3117" s="62" t="s">
        <v>1152</v>
      </c>
      <c r="Z3117" s="62" t="s">
        <v>48</v>
      </c>
      <c r="AA3117" s="62" t="s">
        <v>129</v>
      </c>
      <c r="AB3117" s="62" t="s">
        <v>42</v>
      </c>
      <c r="AC3117" s="62" t="s">
        <v>1698</v>
      </c>
      <c r="AD3117" s="62" t="s">
        <v>51</v>
      </c>
    </row>
    <row r="3118" spans="1:30" x14ac:dyDescent="0.25">
      <c r="A3118" s="62" t="s">
        <v>35</v>
      </c>
      <c r="B3118" s="62" t="s">
        <v>36</v>
      </c>
      <c r="C3118" s="62" t="s">
        <v>37</v>
      </c>
      <c r="D3118" s="62" t="s">
        <v>121</v>
      </c>
      <c r="E3118" s="62" t="s">
        <v>122</v>
      </c>
      <c r="F3118" s="62" t="s">
        <v>123</v>
      </c>
      <c r="G3118" s="62" t="s">
        <v>124</v>
      </c>
      <c r="H3118" s="62" t="s">
        <v>124</v>
      </c>
      <c r="I3118" s="62" t="s">
        <v>42</v>
      </c>
      <c r="J3118" s="62" t="s">
        <v>182</v>
      </c>
      <c r="K3118" s="62" t="s">
        <v>182</v>
      </c>
      <c r="L3118" s="62" t="s">
        <v>43</v>
      </c>
      <c r="M3118" s="62" t="s">
        <v>44</v>
      </c>
      <c r="N3118" s="62" t="s">
        <v>150</v>
      </c>
      <c r="O3118" s="62" t="s">
        <v>42</v>
      </c>
      <c r="P3118" s="62" t="s">
        <v>1152</v>
      </c>
      <c r="Q3118" s="62" t="s">
        <v>176</v>
      </c>
      <c r="R3118" s="62" t="s">
        <v>1152</v>
      </c>
      <c r="S3118" s="61">
        <v>201402</v>
      </c>
      <c r="T3118" s="62" t="s">
        <v>47</v>
      </c>
      <c r="U3118" s="61">
        <v>0</v>
      </c>
      <c r="V3118" s="60">
        <v>-203162.72</v>
      </c>
      <c r="W3118" s="62" t="s">
        <v>1152</v>
      </c>
      <c r="X3118" s="62" t="s">
        <v>177</v>
      </c>
      <c r="Y3118" s="62" t="s">
        <v>1152</v>
      </c>
      <c r="Z3118" s="62" t="s">
        <v>48</v>
      </c>
      <c r="AA3118" s="62" t="s">
        <v>129</v>
      </c>
      <c r="AB3118" s="62" t="s">
        <v>42</v>
      </c>
      <c r="AC3118" s="62" t="s">
        <v>1698</v>
      </c>
      <c r="AD3118" s="62" t="s">
        <v>51</v>
      </c>
    </row>
    <row r="3119" spans="1:30" x14ac:dyDescent="0.25">
      <c r="A3119" s="62" t="s">
        <v>35</v>
      </c>
      <c r="B3119" s="62" t="s">
        <v>36</v>
      </c>
      <c r="C3119" s="62" t="s">
        <v>37</v>
      </c>
      <c r="D3119" s="62" t="s">
        <v>121</v>
      </c>
      <c r="E3119" s="62" t="s">
        <v>122</v>
      </c>
      <c r="F3119" s="62" t="s">
        <v>123</v>
      </c>
      <c r="G3119" s="62" t="s">
        <v>124</v>
      </c>
      <c r="H3119" s="62" t="s">
        <v>124</v>
      </c>
      <c r="I3119" s="62" t="s">
        <v>42</v>
      </c>
      <c r="J3119" s="62" t="s">
        <v>182</v>
      </c>
      <c r="K3119" s="62" t="s">
        <v>182</v>
      </c>
      <c r="L3119" s="62" t="s">
        <v>43</v>
      </c>
      <c r="M3119" s="62" t="s">
        <v>44</v>
      </c>
      <c r="N3119" s="62" t="s">
        <v>150</v>
      </c>
      <c r="O3119" s="62" t="s">
        <v>42</v>
      </c>
      <c r="P3119" s="62" t="s">
        <v>1152</v>
      </c>
      <c r="Q3119" s="62" t="s">
        <v>176</v>
      </c>
      <c r="R3119" s="62" t="s">
        <v>1152</v>
      </c>
      <c r="S3119" s="61">
        <v>201402</v>
      </c>
      <c r="T3119" s="62" t="s">
        <v>47</v>
      </c>
      <c r="U3119" s="61">
        <v>0</v>
      </c>
      <c r="V3119" s="60">
        <v>-197063.39</v>
      </c>
      <c r="W3119" s="62" t="s">
        <v>1152</v>
      </c>
      <c r="X3119" s="62" t="s">
        <v>177</v>
      </c>
      <c r="Y3119" s="62" t="s">
        <v>1152</v>
      </c>
      <c r="Z3119" s="62" t="s">
        <v>48</v>
      </c>
      <c r="AA3119" s="62" t="s">
        <v>129</v>
      </c>
      <c r="AB3119" s="62" t="s">
        <v>42</v>
      </c>
      <c r="AC3119" s="62" t="s">
        <v>1698</v>
      </c>
      <c r="AD3119" s="62" t="s">
        <v>51</v>
      </c>
    </row>
    <row r="3120" spans="1:30" x14ac:dyDescent="0.25">
      <c r="A3120" s="62" t="s">
        <v>35</v>
      </c>
      <c r="B3120" s="62" t="s">
        <v>36</v>
      </c>
      <c r="C3120" s="62" t="s">
        <v>37</v>
      </c>
      <c r="D3120" s="62" t="s">
        <v>121</v>
      </c>
      <c r="E3120" s="62" t="s">
        <v>122</v>
      </c>
      <c r="F3120" s="62" t="s">
        <v>123</v>
      </c>
      <c r="G3120" s="62" t="s">
        <v>124</v>
      </c>
      <c r="H3120" s="62" t="s">
        <v>124</v>
      </c>
      <c r="I3120" s="62" t="s">
        <v>42</v>
      </c>
      <c r="J3120" s="62" t="s">
        <v>174</v>
      </c>
      <c r="K3120" s="62" t="s">
        <v>174</v>
      </c>
      <c r="L3120" s="62" t="s">
        <v>43</v>
      </c>
      <c r="M3120" s="62" t="s">
        <v>44</v>
      </c>
      <c r="N3120" s="62" t="s">
        <v>180</v>
      </c>
      <c r="O3120" s="62" t="s">
        <v>42</v>
      </c>
      <c r="P3120" s="62" t="s">
        <v>1152</v>
      </c>
      <c r="Q3120" s="62" t="s">
        <v>176</v>
      </c>
      <c r="R3120" s="62" t="s">
        <v>1152</v>
      </c>
      <c r="S3120" s="61">
        <v>201402</v>
      </c>
      <c r="T3120" s="62" t="s">
        <v>47</v>
      </c>
      <c r="U3120" s="61">
        <v>0</v>
      </c>
      <c r="V3120" s="60">
        <v>-62379</v>
      </c>
      <c r="W3120" s="62" t="s">
        <v>1152</v>
      </c>
      <c r="X3120" s="62" t="s">
        <v>177</v>
      </c>
      <c r="Y3120" s="62" t="s">
        <v>1152</v>
      </c>
      <c r="Z3120" s="62" t="s">
        <v>48</v>
      </c>
      <c r="AA3120" s="62" t="s">
        <v>129</v>
      </c>
      <c r="AB3120" s="62" t="s">
        <v>42</v>
      </c>
      <c r="AC3120" s="62" t="s">
        <v>1698</v>
      </c>
      <c r="AD3120" s="62" t="s">
        <v>51</v>
      </c>
    </row>
    <row r="3121" spans="1:30" x14ac:dyDescent="0.25">
      <c r="A3121" s="62" t="s">
        <v>35</v>
      </c>
      <c r="B3121" s="62" t="s">
        <v>36</v>
      </c>
      <c r="C3121" s="62" t="s">
        <v>37</v>
      </c>
      <c r="D3121" s="62" t="s">
        <v>121</v>
      </c>
      <c r="E3121" s="62" t="s">
        <v>122</v>
      </c>
      <c r="F3121" s="62" t="s">
        <v>123</v>
      </c>
      <c r="G3121" s="62" t="s">
        <v>124</v>
      </c>
      <c r="H3121" s="62" t="s">
        <v>124</v>
      </c>
      <c r="I3121" s="62" t="s">
        <v>42</v>
      </c>
      <c r="J3121" s="62" t="s">
        <v>174</v>
      </c>
      <c r="K3121" s="62" t="s">
        <v>174</v>
      </c>
      <c r="L3121" s="62" t="s">
        <v>43</v>
      </c>
      <c r="M3121" s="62" t="s">
        <v>44</v>
      </c>
      <c r="N3121" s="62" t="s">
        <v>150</v>
      </c>
      <c r="O3121" s="62" t="s">
        <v>42</v>
      </c>
      <c r="P3121" s="62" t="s">
        <v>1152</v>
      </c>
      <c r="Q3121" s="62" t="s">
        <v>176</v>
      </c>
      <c r="R3121" s="62" t="s">
        <v>1152</v>
      </c>
      <c r="S3121" s="61">
        <v>201402</v>
      </c>
      <c r="T3121" s="62" t="s">
        <v>47</v>
      </c>
      <c r="U3121" s="61">
        <v>0</v>
      </c>
      <c r="V3121" s="60">
        <v>-38543.22</v>
      </c>
      <c r="W3121" s="62" t="s">
        <v>1152</v>
      </c>
      <c r="X3121" s="62" t="s">
        <v>177</v>
      </c>
      <c r="Y3121" s="62" t="s">
        <v>1152</v>
      </c>
      <c r="Z3121" s="62" t="s">
        <v>48</v>
      </c>
      <c r="AA3121" s="62" t="s">
        <v>129</v>
      </c>
      <c r="AB3121" s="62" t="s">
        <v>42</v>
      </c>
      <c r="AC3121" s="62" t="s">
        <v>1698</v>
      </c>
      <c r="AD3121" s="62" t="s">
        <v>51</v>
      </c>
    </row>
    <row r="3122" spans="1:30" x14ac:dyDescent="0.25">
      <c r="A3122" s="62" t="s">
        <v>35</v>
      </c>
      <c r="B3122" s="62" t="s">
        <v>36</v>
      </c>
      <c r="C3122" s="62" t="s">
        <v>37</v>
      </c>
      <c r="D3122" s="62" t="s">
        <v>121</v>
      </c>
      <c r="E3122" s="62" t="s">
        <v>215</v>
      </c>
      <c r="F3122" s="62" t="s">
        <v>216</v>
      </c>
      <c r="G3122" s="62" t="s">
        <v>124</v>
      </c>
      <c r="H3122" s="62" t="s">
        <v>124</v>
      </c>
      <c r="I3122" s="62" t="s">
        <v>42</v>
      </c>
      <c r="J3122" s="62" t="s">
        <v>261</v>
      </c>
      <c r="K3122" s="62" t="s">
        <v>261</v>
      </c>
      <c r="L3122" s="62" t="s">
        <v>43</v>
      </c>
      <c r="M3122" s="62" t="s">
        <v>44</v>
      </c>
      <c r="N3122" s="62" t="s">
        <v>150</v>
      </c>
      <c r="O3122" s="62" t="s">
        <v>42</v>
      </c>
      <c r="P3122" s="62" t="s">
        <v>1152</v>
      </c>
      <c r="Q3122" s="62" t="s">
        <v>1332</v>
      </c>
      <c r="R3122" s="62" t="s">
        <v>1152</v>
      </c>
      <c r="S3122" s="61">
        <v>201402</v>
      </c>
      <c r="T3122" s="62" t="s">
        <v>47</v>
      </c>
      <c r="U3122" s="61">
        <v>0</v>
      </c>
      <c r="V3122" s="60">
        <v>-124238</v>
      </c>
      <c r="W3122" s="62" t="s">
        <v>1152</v>
      </c>
      <c r="X3122" s="62" t="s">
        <v>267</v>
      </c>
      <c r="Y3122" s="62" t="s">
        <v>1152</v>
      </c>
      <c r="Z3122" s="62" t="s">
        <v>48</v>
      </c>
      <c r="AA3122" s="62" t="s">
        <v>129</v>
      </c>
      <c r="AB3122" s="62" t="s">
        <v>42</v>
      </c>
      <c r="AC3122" s="62" t="s">
        <v>1698</v>
      </c>
      <c r="AD3122" s="62" t="s">
        <v>51</v>
      </c>
    </row>
    <row r="3123" spans="1:30" x14ac:dyDescent="0.25">
      <c r="A3123" s="62" t="s">
        <v>35</v>
      </c>
      <c r="B3123" s="62" t="s">
        <v>36</v>
      </c>
      <c r="C3123" s="62" t="s">
        <v>37</v>
      </c>
      <c r="D3123" s="62" t="s">
        <v>121</v>
      </c>
      <c r="E3123" s="62" t="s">
        <v>215</v>
      </c>
      <c r="F3123" s="62" t="s">
        <v>216</v>
      </c>
      <c r="G3123" s="62" t="s">
        <v>124</v>
      </c>
      <c r="H3123" s="62" t="s">
        <v>124</v>
      </c>
      <c r="I3123" s="62" t="s">
        <v>42</v>
      </c>
      <c r="J3123" s="62" t="s">
        <v>261</v>
      </c>
      <c r="K3123" s="62" t="s">
        <v>261</v>
      </c>
      <c r="L3123" s="62" t="s">
        <v>43</v>
      </c>
      <c r="M3123" s="62" t="s">
        <v>44</v>
      </c>
      <c r="N3123" s="62" t="s">
        <v>180</v>
      </c>
      <c r="O3123" s="62" t="s">
        <v>42</v>
      </c>
      <c r="P3123" s="62" t="s">
        <v>1152</v>
      </c>
      <c r="Q3123" s="62" t="s">
        <v>1333</v>
      </c>
      <c r="R3123" s="62" t="s">
        <v>1152</v>
      </c>
      <c r="S3123" s="61">
        <v>201402</v>
      </c>
      <c r="T3123" s="62" t="s">
        <v>47</v>
      </c>
      <c r="U3123" s="61">
        <v>0</v>
      </c>
      <c r="V3123" s="60">
        <v>-174426</v>
      </c>
      <c r="W3123" s="62" t="s">
        <v>1152</v>
      </c>
      <c r="X3123" s="62" t="s">
        <v>1152</v>
      </c>
      <c r="Y3123" s="62" t="s">
        <v>1152</v>
      </c>
      <c r="Z3123" s="62" t="s">
        <v>48</v>
      </c>
      <c r="AA3123" s="62" t="s">
        <v>129</v>
      </c>
      <c r="AB3123" s="62" t="s">
        <v>42</v>
      </c>
      <c r="AC3123" s="62" t="s">
        <v>1698</v>
      </c>
      <c r="AD3123" s="62" t="s">
        <v>51</v>
      </c>
    </row>
    <row r="3124" spans="1:30" x14ac:dyDescent="0.25">
      <c r="A3124" s="62" t="s">
        <v>35</v>
      </c>
      <c r="B3124" s="62" t="s">
        <v>36</v>
      </c>
      <c r="C3124" s="62" t="s">
        <v>37</v>
      </c>
      <c r="D3124" s="62" t="s">
        <v>121</v>
      </c>
      <c r="E3124" s="62" t="s">
        <v>215</v>
      </c>
      <c r="F3124" s="62" t="s">
        <v>216</v>
      </c>
      <c r="G3124" s="62" t="s">
        <v>124</v>
      </c>
      <c r="H3124" s="62" t="s">
        <v>124</v>
      </c>
      <c r="I3124" s="62" t="s">
        <v>42</v>
      </c>
      <c r="J3124" s="62" t="s">
        <v>437</v>
      </c>
      <c r="K3124" s="62" t="s">
        <v>437</v>
      </c>
      <c r="L3124" s="62" t="s">
        <v>43</v>
      </c>
      <c r="M3124" s="62" t="s">
        <v>44</v>
      </c>
      <c r="N3124" s="62" t="s">
        <v>150</v>
      </c>
      <c r="O3124" s="62" t="s">
        <v>42</v>
      </c>
      <c r="P3124" s="62" t="s">
        <v>1152</v>
      </c>
      <c r="Q3124" s="62" t="s">
        <v>1332</v>
      </c>
      <c r="R3124" s="62" t="s">
        <v>1702</v>
      </c>
      <c r="S3124" s="61">
        <v>201402</v>
      </c>
      <c r="T3124" s="62" t="s">
        <v>47</v>
      </c>
      <c r="U3124" s="61">
        <v>0</v>
      </c>
      <c r="V3124" s="60">
        <v>-12116.43</v>
      </c>
      <c r="W3124" s="62" t="s">
        <v>1152</v>
      </c>
      <c r="X3124" s="62" t="s">
        <v>577</v>
      </c>
      <c r="Y3124" s="62" t="s">
        <v>1152</v>
      </c>
      <c r="Z3124" s="62" t="s">
        <v>48</v>
      </c>
      <c r="AA3124" s="62" t="s">
        <v>129</v>
      </c>
      <c r="AB3124" s="62" t="s">
        <v>42</v>
      </c>
      <c r="AC3124" s="62" t="s">
        <v>1698</v>
      </c>
      <c r="AD3124" s="62" t="s">
        <v>51</v>
      </c>
    </row>
    <row r="3125" spans="1:30" x14ac:dyDescent="0.25">
      <c r="A3125" s="62" t="s">
        <v>35</v>
      </c>
      <c r="B3125" s="62" t="s">
        <v>36</v>
      </c>
      <c r="C3125" s="62" t="s">
        <v>37</v>
      </c>
      <c r="D3125" s="62" t="s">
        <v>121</v>
      </c>
      <c r="E3125" s="62" t="s">
        <v>215</v>
      </c>
      <c r="F3125" s="62" t="s">
        <v>216</v>
      </c>
      <c r="G3125" s="62" t="s">
        <v>124</v>
      </c>
      <c r="H3125" s="62" t="s">
        <v>124</v>
      </c>
      <c r="I3125" s="62" t="s">
        <v>42</v>
      </c>
      <c r="J3125" s="62" t="s">
        <v>437</v>
      </c>
      <c r="K3125" s="62" t="s">
        <v>437</v>
      </c>
      <c r="L3125" s="62" t="s">
        <v>43</v>
      </c>
      <c r="M3125" s="62" t="s">
        <v>44</v>
      </c>
      <c r="N3125" s="62" t="s">
        <v>150</v>
      </c>
      <c r="O3125" s="62" t="s">
        <v>42</v>
      </c>
      <c r="P3125" s="62" t="s">
        <v>1152</v>
      </c>
      <c r="Q3125" s="62" t="s">
        <v>1332</v>
      </c>
      <c r="R3125" s="62" t="s">
        <v>1152</v>
      </c>
      <c r="S3125" s="61">
        <v>201402</v>
      </c>
      <c r="T3125" s="62" t="s">
        <v>47</v>
      </c>
      <c r="U3125" s="61">
        <v>0</v>
      </c>
      <c r="V3125" s="60">
        <v>-4478.12</v>
      </c>
      <c r="W3125" s="62" t="s">
        <v>1152</v>
      </c>
      <c r="X3125" s="62" t="s">
        <v>577</v>
      </c>
      <c r="Y3125" s="62" t="s">
        <v>1152</v>
      </c>
      <c r="Z3125" s="62" t="s">
        <v>48</v>
      </c>
      <c r="AA3125" s="62" t="s">
        <v>129</v>
      </c>
      <c r="AB3125" s="62" t="s">
        <v>42</v>
      </c>
      <c r="AC3125" s="62" t="s">
        <v>1698</v>
      </c>
      <c r="AD3125" s="62" t="s">
        <v>51</v>
      </c>
    </row>
    <row r="3126" spans="1:30" x14ac:dyDescent="0.25">
      <c r="A3126" s="62" t="s">
        <v>35</v>
      </c>
      <c r="B3126" s="62" t="s">
        <v>36</v>
      </c>
      <c r="C3126" s="62" t="s">
        <v>37</v>
      </c>
      <c r="D3126" s="62" t="s">
        <v>121</v>
      </c>
      <c r="E3126" s="62" t="s">
        <v>215</v>
      </c>
      <c r="F3126" s="62" t="s">
        <v>216</v>
      </c>
      <c r="G3126" s="62" t="s">
        <v>124</v>
      </c>
      <c r="H3126" s="62" t="s">
        <v>124</v>
      </c>
      <c r="I3126" s="62" t="s">
        <v>42</v>
      </c>
      <c r="J3126" s="62" t="s">
        <v>250</v>
      </c>
      <c r="K3126" s="62" t="s">
        <v>250</v>
      </c>
      <c r="L3126" s="62" t="s">
        <v>43</v>
      </c>
      <c r="M3126" s="62" t="s">
        <v>44</v>
      </c>
      <c r="N3126" s="62" t="s">
        <v>150</v>
      </c>
      <c r="O3126" s="62" t="s">
        <v>42</v>
      </c>
      <c r="P3126" s="62" t="s">
        <v>1152</v>
      </c>
      <c r="Q3126" s="62" t="s">
        <v>863</v>
      </c>
      <c r="R3126" s="62" t="s">
        <v>1152</v>
      </c>
      <c r="S3126" s="61">
        <v>201402</v>
      </c>
      <c r="T3126" s="62" t="s">
        <v>47</v>
      </c>
      <c r="U3126" s="61">
        <v>0</v>
      </c>
      <c r="V3126" s="60">
        <v>-5175</v>
      </c>
      <c r="W3126" s="62" t="s">
        <v>1152</v>
      </c>
      <c r="X3126" s="62" t="s">
        <v>1152</v>
      </c>
      <c r="Y3126" s="62" t="s">
        <v>1152</v>
      </c>
      <c r="Z3126" s="62" t="s">
        <v>48</v>
      </c>
      <c r="AA3126" s="62" t="s">
        <v>129</v>
      </c>
      <c r="AB3126" s="62" t="s">
        <v>42</v>
      </c>
      <c r="AC3126" s="62" t="s">
        <v>1698</v>
      </c>
      <c r="AD3126" s="62" t="s">
        <v>51</v>
      </c>
    </row>
    <row r="3127" spans="1:30" x14ac:dyDescent="0.25">
      <c r="A3127" s="62" t="s">
        <v>35</v>
      </c>
      <c r="B3127" s="62" t="s">
        <v>36</v>
      </c>
      <c r="C3127" s="62" t="s">
        <v>37</v>
      </c>
      <c r="D3127" s="62" t="s">
        <v>121</v>
      </c>
      <c r="E3127" s="62" t="s">
        <v>215</v>
      </c>
      <c r="F3127" s="62" t="s">
        <v>216</v>
      </c>
      <c r="G3127" s="62" t="s">
        <v>124</v>
      </c>
      <c r="H3127" s="62" t="s">
        <v>124</v>
      </c>
      <c r="I3127" s="62" t="s">
        <v>42</v>
      </c>
      <c r="J3127" s="62" t="s">
        <v>250</v>
      </c>
      <c r="K3127" s="62" t="s">
        <v>250</v>
      </c>
      <c r="L3127" s="62" t="s">
        <v>43</v>
      </c>
      <c r="M3127" s="62" t="s">
        <v>44</v>
      </c>
      <c r="N3127" s="62" t="s">
        <v>180</v>
      </c>
      <c r="O3127" s="62" t="s">
        <v>42</v>
      </c>
      <c r="P3127" s="62" t="s">
        <v>1152</v>
      </c>
      <c r="Q3127" s="62" t="s">
        <v>863</v>
      </c>
      <c r="R3127" s="62" t="s">
        <v>1152</v>
      </c>
      <c r="S3127" s="61">
        <v>201402</v>
      </c>
      <c r="T3127" s="62" t="s">
        <v>47</v>
      </c>
      <c r="U3127" s="61">
        <v>0</v>
      </c>
      <c r="V3127" s="60">
        <v>-16100</v>
      </c>
      <c r="W3127" s="62" t="s">
        <v>1152</v>
      </c>
      <c r="X3127" s="62" t="s">
        <v>1152</v>
      </c>
      <c r="Y3127" s="62" t="s">
        <v>1152</v>
      </c>
      <c r="Z3127" s="62" t="s">
        <v>48</v>
      </c>
      <c r="AA3127" s="62" t="s">
        <v>129</v>
      </c>
      <c r="AB3127" s="62" t="s">
        <v>42</v>
      </c>
      <c r="AC3127" s="62" t="s">
        <v>1698</v>
      </c>
      <c r="AD3127" s="62" t="s">
        <v>51</v>
      </c>
    </row>
    <row r="3128" spans="1:30" x14ac:dyDescent="0.25">
      <c r="A3128" s="62" t="s">
        <v>35</v>
      </c>
      <c r="B3128" s="62" t="s">
        <v>36</v>
      </c>
      <c r="C3128" s="62" t="s">
        <v>37</v>
      </c>
      <c r="D3128" s="62" t="s">
        <v>121</v>
      </c>
      <c r="E3128" s="62" t="s">
        <v>215</v>
      </c>
      <c r="F3128" s="62" t="s">
        <v>216</v>
      </c>
      <c r="G3128" s="62" t="s">
        <v>124</v>
      </c>
      <c r="H3128" s="62" t="s">
        <v>124</v>
      </c>
      <c r="I3128" s="62" t="s">
        <v>42</v>
      </c>
      <c r="J3128" s="62" t="s">
        <v>257</v>
      </c>
      <c r="K3128" s="62" t="s">
        <v>257</v>
      </c>
      <c r="L3128" s="62" t="s">
        <v>43</v>
      </c>
      <c r="M3128" s="62" t="s">
        <v>44</v>
      </c>
      <c r="N3128" s="62" t="s">
        <v>150</v>
      </c>
      <c r="O3128" s="62" t="s">
        <v>42</v>
      </c>
      <c r="P3128" s="62" t="s">
        <v>1152</v>
      </c>
      <c r="Q3128" s="62" t="s">
        <v>859</v>
      </c>
      <c r="R3128" s="62" t="s">
        <v>1152</v>
      </c>
      <c r="S3128" s="61">
        <v>201402</v>
      </c>
      <c r="T3128" s="62" t="s">
        <v>47</v>
      </c>
      <c r="U3128" s="61">
        <v>0</v>
      </c>
      <c r="V3128" s="60">
        <v>-25290</v>
      </c>
      <c r="W3128" s="62" t="s">
        <v>1152</v>
      </c>
      <c r="X3128" s="62" t="s">
        <v>440</v>
      </c>
      <c r="Y3128" s="62" t="s">
        <v>1152</v>
      </c>
      <c r="Z3128" s="62" t="s">
        <v>48</v>
      </c>
      <c r="AA3128" s="62" t="s">
        <v>129</v>
      </c>
      <c r="AB3128" s="62" t="s">
        <v>42</v>
      </c>
      <c r="AC3128" s="62" t="s">
        <v>1698</v>
      </c>
      <c r="AD3128" s="62" t="s">
        <v>51</v>
      </c>
    </row>
    <row r="3129" spans="1:30" x14ac:dyDescent="0.25">
      <c r="A3129" s="62" t="s">
        <v>35</v>
      </c>
      <c r="B3129" s="62" t="s">
        <v>36</v>
      </c>
      <c r="C3129" s="62" t="s">
        <v>37</v>
      </c>
      <c r="D3129" s="62" t="s">
        <v>121</v>
      </c>
      <c r="E3129" s="62" t="s">
        <v>215</v>
      </c>
      <c r="F3129" s="62" t="s">
        <v>216</v>
      </c>
      <c r="G3129" s="62" t="s">
        <v>124</v>
      </c>
      <c r="H3129" s="62" t="s">
        <v>124</v>
      </c>
      <c r="I3129" s="62" t="s">
        <v>42</v>
      </c>
      <c r="J3129" s="62" t="s">
        <v>237</v>
      </c>
      <c r="K3129" s="62" t="s">
        <v>237</v>
      </c>
      <c r="L3129" s="62" t="s">
        <v>43</v>
      </c>
      <c r="M3129" s="62" t="s">
        <v>44</v>
      </c>
      <c r="N3129" s="62" t="s">
        <v>150</v>
      </c>
      <c r="O3129" s="62" t="s">
        <v>42</v>
      </c>
      <c r="P3129" s="62" t="s">
        <v>1152</v>
      </c>
      <c r="Q3129" s="62" t="s">
        <v>860</v>
      </c>
      <c r="R3129" s="62" t="s">
        <v>1152</v>
      </c>
      <c r="S3129" s="61">
        <v>201402</v>
      </c>
      <c r="T3129" s="62" t="s">
        <v>47</v>
      </c>
      <c r="U3129" s="61">
        <v>0</v>
      </c>
      <c r="V3129" s="60">
        <v>-10500</v>
      </c>
      <c r="W3129" s="62" t="s">
        <v>1152</v>
      </c>
      <c r="X3129" s="62" t="s">
        <v>1152</v>
      </c>
      <c r="Y3129" s="62" t="s">
        <v>1152</v>
      </c>
      <c r="Z3129" s="62" t="s">
        <v>48</v>
      </c>
      <c r="AA3129" s="62" t="s">
        <v>129</v>
      </c>
      <c r="AB3129" s="62" t="s">
        <v>42</v>
      </c>
      <c r="AC3129" s="62" t="s">
        <v>1698</v>
      </c>
      <c r="AD3129" s="62" t="s">
        <v>51</v>
      </c>
    </row>
    <row r="3130" spans="1:30" x14ac:dyDescent="0.25">
      <c r="A3130" s="62" t="s">
        <v>35</v>
      </c>
      <c r="B3130" s="62" t="s">
        <v>36</v>
      </c>
      <c r="C3130" s="62" t="s">
        <v>37</v>
      </c>
      <c r="D3130" s="62" t="s">
        <v>121</v>
      </c>
      <c r="E3130" s="62" t="s">
        <v>215</v>
      </c>
      <c r="F3130" s="62" t="s">
        <v>216</v>
      </c>
      <c r="G3130" s="62" t="s">
        <v>124</v>
      </c>
      <c r="H3130" s="62" t="s">
        <v>124</v>
      </c>
      <c r="I3130" s="62" t="s">
        <v>42</v>
      </c>
      <c r="J3130" s="62" t="s">
        <v>237</v>
      </c>
      <c r="K3130" s="62" t="s">
        <v>237</v>
      </c>
      <c r="L3130" s="62" t="s">
        <v>43</v>
      </c>
      <c r="M3130" s="62" t="s">
        <v>44</v>
      </c>
      <c r="N3130" s="62" t="s">
        <v>150</v>
      </c>
      <c r="O3130" s="62" t="s">
        <v>42</v>
      </c>
      <c r="P3130" s="62" t="s">
        <v>1152</v>
      </c>
      <c r="Q3130" s="62" t="s">
        <v>859</v>
      </c>
      <c r="R3130" s="62" t="s">
        <v>1152</v>
      </c>
      <c r="S3130" s="61">
        <v>201402</v>
      </c>
      <c r="T3130" s="62" t="s">
        <v>47</v>
      </c>
      <c r="U3130" s="61">
        <v>0</v>
      </c>
      <c r="V3130" s="60">
        <v>-171250.95</v>
      </c>
      <c r="W3130" s="62" t="s">
        <v>1152</v>
      </c>
      <c r="X3130" s="62" t="s">
        <v>422</v>
      </c>
      <c r="Y3130" s="62" t="s">
        <v>1152</v>
      </c>
      <c r="Z3130" s="62" t="s">
        <v>48</v>
      </c>
      <c r="AA3130" s="62" t="s">
        <v>129</v>
      </c>
      <c r="AB3130" s="62" t="s">
        <v>42</v>
      </c>
      <c r="AC3130" s="62" t="s">
        <v>1698</v>
      </c>
      <c r="AD3130" s="62" t="s">
        <v>51</v>
      </c>
    </row>
    <row r="3131" spans="1:30" x14ac:dyDescent="0.25">
      <c r="A3131" s="62" t="s">
        <v>35</v>
      </c>
      <c r="B3131" s="62" t="s">
        <v>36</v>
      </c>
      <c r="C3131" s="62" t="s">
        <v>37</v>
      </c>
      <c r="D3131" s="62" t="s">
        <v>121</v>
      </c>
      <c r="E3131" s="62" t="s">
        <v>215</v>
      </c>
      <c r="F3131" s="62" t="s">
        <v>216</v>
      </c>
      <c r="G3131" s="62" t="s">
        <v>124</v>
      </c>
      <c r="H3131" s="62" t="s">
        <v>124</v>
      </c>
      <c r="I3131" s="62" t="s">
        <v>42</v>
      </c>
      <c r="J3131" s="62" t="s">
        <v>237</v>
      </c>
      <c r="K3131" s="62" t="s">
        <v>237</v>
      </c>
      <c r="L3131" s="62" t="s">
        <v>43</v>
      </c>
      <c r="M3131" s="62" t="s">
        <v>44</v>
      </c>
      <c r="N3131" s="62" t="s">
        <v>180</v>
      </c>
      <c r="O3131" s="62" t="s">
        <v>42</v>
      </c>
      <c r="P3131" s="62" t="s">
        <v>1152</v>
      </c>
      <c r="Q3131" s="62" t="s">
        <v>860</v>
      </c>
      <c r="R3131" s="62" t="s">
        <v>1152</v>
      </c>
      <c r="S3131" s="61">
        <v>201402</v>
      </c>
      <c r="T3131" s="62" t="s">
        <v>47</v>
      </c>
      <c r="U3131" s="61">
        <v>0</v>
      </c>
      <c r="V3131" s="60">
        <v>-137615</v>
      </c>
      <c r="W3131" s="62" t="s">
        <v>1152</v>
      </c>
      <c r="X3131" s="62" t="s">
        <v>1152</v>
      </c>
      <c r="Y3131" s="62" t="s">
        <v>1152</v>
      </c>
      <c r="Z3131" s="62" t="s">
        <v>48</v>
      </c>
      <c r="AA3131" s="62" t="s">
        <v>129</v>
      </c>
      <c r="AB3131" s="62" t="s">
        <v>42</v>
      </c>
      <c r="AC3131" s="62" t="s">
        <v>1698</v>
      </c>
      <c r="AD3131" s="62" t="s">
        <v>51</v>
      </c>
    </row>
    <row r="3132" spans="1:30" x14ac:dyDescent="0.25">
      <c r="A3132" s="62" t="s">
        <v>35</v>
      </c>
      <c r="B3132" s="62" t="s">
        <v>36</v>
      </c>
      <c r="C3132" s="62" t="s">
        <v>37</v>
      </c>
      <c r="D3132" s="62" t="s">
        <v>121</v>
      </c>
      <c r="E3132" s="62" t="s">
        <v>215</v>
      </c>
      <c r="F3132" s="62" t="s">
        <v>216</v>
      </c>
      <c r="G3132" s="62" t="s">
        <v>124</v>
      </c>
      <c r="H3132" s="62" t="s">
        <v>124</v>
      </c>
      <c r="I3132" s="62" t="s">
        <v>42</v>
      </c>
      <c r="J3132" s="62" t="s">
        <v>231</v>
      </c>
      <c r="K3132" s="62" t="s">
        <v>231</v>
      </c>
      <c r="L3132" s="62" t="s">
        <v>43</v>
      </c>
      <c r="M3132" s="62" t="s">
        <v>44</v>
      </c>
      <c r="N3132" s="62" t="s">
        <v>180</v>
      </c>
      <c r="O3132" s="62" t="s">
        <v>42</v>
      </c>
      <c r="P3132" s="62" t="s">
        <v>1152</v>
      </c>
      <c r="Q3132" s="62" t="s">
        <v>1334</v>
      </c>
      <c r="R3132" s="62" t="s">
        <v>1152</v>
      </c>
      <c r="S3132" s="61">
        <v>201402</v>
      </c>
      <c r="T3132" s="62" t="s">
        <v>47</v>
      </c>
      <c r="U3132" s="61">
        <v>0</v>
      </c>
      <c r="V3132" s="60">
        <v>-28145.87</v>
      </c>
      <c r="W3132" s="62" t="s">
        <v>1152</v>
      </c>
      <c r="X3132" s="62" t="s">
        <v>975</v>
      </c>
      <c r="Y3132" s="62" t="s">
        <v>1152</v>
      </c>
      <c r="Z3132" s="62" t="s">
        <v>48</v>
      </c>
      <c r="AA3132" s="62" t="s">
        <v>129</v>
      </c>
      <c r="AB3132" s="62" t="s">
        <v>42</v>
      </c>
      <c r="AC3132" s="62" t="s">
        <v>1698</v>
      </c>
      <c r="AD3132" s="62" t="s">
        <v>51</v>
      </c>
    </row>
    <row r="3133" spans="1:30" x14ac:dyDescent="0.25">
      <c r="A3133" s="62" t="s">
        <v>35</v>
      </c>
      <c r="B3133" s="62" t="s">
        <v>36</v>
      </c>
      <c r="C3133" s="62" t="s">
        <v>37</v>
      </c>
      <c r="D3133" s="62" t="s">
        <v>121</v>
      </c>
      <c r="E3133" s="62" t="s">
        <v>215</v>
      </c>
      <c r="F3133" s="62" t="s">
        <v>216</v>
      </c>
      <c r="G3133" s="62" t="s">
        <v>124</v>
      </c>
      <c r="H3133" s="62" t="s">
        <v>124</v>
      </c>
      <c r="I3133" s="62" t="s">
        <v>42</v>
      </c>
      <c r="J3133" s="62" t="s">
        <v>231</v>
      </c>
      <c r="K3133" s="62" t="s">
        <v>231</v>
      </c>
      <c r="L3133" s="62" t="s">
        <v>43</v>
      </c>
      <c r="M3133" s="62" t="s">
        <v>44</v>
      </c>
      <c r="N3133" s="62" t="s">
        <v>150</v>
      </c>
      <c r="O3133" s="62" t="s">
        <v>42</v>
      </c>
      <c r="P3133" s="62" t="s">
        <v>1152</v>
      </c>
      <c r="Q3133" s="62" t="s">
        <v>839</v>
      </c>
      <c r="R3133" s="62" t="s">
        <v>1152</v>
      </c>
      <c r="S3133" s="61">
        <v>201402</v>
      </c>
      <c r="T3133" s="62" t="s">
        <v>47</v>
      </c>
      <c r="U3133" s="61">
        <v>0</v>
      </c>
      <c r="V3133" s="60">
        <v>-55962.83</v>
      </c>
      <c r="W3133" s="62" t="s">
        <v>1152</v>
      </c>
      <c r="X3133" s="62" t="s">
        <v>236</v>
      </c>
      <c r="Y3133" s="62" t="s">
        <v>1152</v>
      </c>
      <c r="Z3133" s="62" t="s">
        <v>48</v>
      </c>
      <c r="AA3133" s="62" t="s">
        <v>129</v>
      </c>
      <c r="AB3133" s="62" t="s">
        <v>42</v>
      </c>
      <c r="AC3133" s="62" t="s">
        <v>1698</v>
      </c>
      <c r="AD3133" s="62" t="s">
        <v>51</v>
      </c>
    </row>
    <row r="3134" spans="1:30" x14ac:dyDescent="0.25">
      <c r="A3134" s="62" t="s">
        <v>35</v>
      </c>
      <c r="B3134" s="62" t="s">
        <v>36</v>
      </c>
      <c r="C3134" s="62" t="s">
        <v>37</v>
      </c>
      <c r="D3134" s="62" t="s">
        <v>121</v>
      </c>
      <c r="E3134" s="62" t="s">
        <v>215</v>
      </c>
      <c r="F3134" s="62" t="s">
        <v>216</v>
      </c>
      <c r="G3134" s="62" t="s">
        <v>124</v>
      </c>
      <c r="H3134" s="62" t="s">
        <v>124</v>
      </c>
      <c r="I3134" s="62" t="s">
        <v>42</v>
      </c>
      <c r="J3134" s="62" t="s">
        <v>231</v>
      </c>
      <c r="K3134" s="62" t="s">
        <v>231</v>
      </c>
      <c r="L3134" s="62" t="s">
        <v>43</v>
      </c>
      <c r="M3134" s="62" t="s">
        <v>44</v>
      </c>
      <c r="N3134" s="62" t="s">
        <v>180</v>
      </c>
      <c r="O3134" s="62" t="s">
        <v>42</v>
      </c>
      <c r="P3134" s="62" t="s">
        <v>1152</v>
      </c>
      <c r="Q3134" s="62" t="s">
        <v>840</v>
      </c>
      <c r="R3134" s="62" t="s">
        <v>1152</v>
      </c>
      <c r="S3134" s="61">
        <v>201402</v>
      </c>
      <c r="T3134" s="62" t="s">
        <v>47</v>
      </c>
      <c r="U3134" s="61">
        <v>0</v>
      </c>
      <c r="V3134" s="60">
        <v>-34810.94</v>
      </c>
      <c r="W3134" s="62" t="s">
        <v>1152</v>
      </c>
      <c r="X3134" s="62" t="s">
        <v>1152</v>
      </c>
      <c r="Y3134" s="62" t="s">
        <v>1152</v>
      </c>
      <c r="Z3134" s="62" t="s">
        <v>48</v>
      </c>
      <c r="AA3134" s="62" t="s">
        <v>129</v>
      </c>
      <c r="AB3134" s="62" t="s">
        <v>42</v>
      </c>
      <c r="AC3134" s="62" t="s">
        <v>1698</v>
      </c>
      <c r="AD3134" s="62" t="s">
        <v>51</v>
      </c>
    </row>
    <row r="3135" spans="1:30" x14ac:dyDescent="0.25">
      <c r="A3135" s="62" t="s">
        <v>35</v>
      </c>
      <c r="B3135" s="62" t="s">
        <v>36</v>
      </c>
      <c r="C3135" s="62" t="s">
        <v>37</v>
      </c>
      <c r="D3135" s="62" t="s">
        <v>121</v>
      </c>
      <c r="E3135" s="62" t="s">
        <v>215</v>
      </c>
      <c r="F3135" s="62" t="s">
        <v>216</v>
      </c>
      <c r="G3135" s="62" t="s">
        <v>124</v>
      </c>
      <c r="H3135" s="62" t="s">
        <v>124</v>
      </c>
      <c r="I3135" s="62" t="s">
        <v>42</v>
      </c>
      <c r="J3135" s="62" t="s">
        <v>217</v>
      </c>
      <c r="K3135" s="62" t="s">
        <v>217</v>
      </c>
      <c r="L3135" s="62" t="s">
        <v>43</v>
      </c>
      <c r="M3135" s="62" t="s">
        <v>44</v>
      </c>
      <c r="N3135" s="62" t="s">
        <v>150</v>
      </c>
      <c r="O3135" s="62" t="s">
        <v>42</v>
      </c>
      <c r="P3135" s="62" t="s">
        <v>1152</v>
      </c>
      <c r="Q3135" s="62" t="s">
        <v>839</v>
      </c>
      <c r="R3135" s="62" t="s">
        <v>1703</v>
      </c>
      <c r="S3135" s="61">
        <v>201402</v>
      </c>
      <c r="T3135" s="62" t="s">
        <v>47</v>
      </c>
      <c r="U3135" s="61">
        <v>0</v>
      </c>
      <c r="V3135" s="60">
        <v>-167531.51</v>
      </c>
      <c r="W3135" s="62" t="s">
        <v>1152</v>
      </c>
      <c r="X3135" s="62" t="s">
        <v>230</v>
      </c>
      <c r="Y3135" s="62" t="s">
        <v>1152</v>
      </c>
      <c r="Z3135" s="62" t="s">
        <v>48</v>
      </c>
      <c r="AA3135" s="62" t="s">
        <v>129</v>
      </c>
      <c r="AB3135" s="62" t="s">
        <v>42</v>
      </c>
      <c r="AC3135" s="62" t="s">
        <v>1698</v>
      </c>
      <c r="AD3135" s="62" t="s">
        <v>51</v>
      </c>
    </row>
    <row r="3136" spans="1:30" x14ac:dyDescent="0.25">
      <c r="A3136" s="62" t="s">
        <v>35</v>
      </c>
      <c r="B3136" s="62" t="s">
        <v>36</v>
      </c>
      <c r="C3136" s="62" t="s">
        <v>37</v>
      </c>
      <c r="D3136" s="62" t="s">
        <v>121</v>
      </c>
      <c r="E3136" s="62" t="s">
        <v>215</v>
      </c>
      <c r="F3136" s="62" t="s">
        <v>216</v>
      </c>
      <c r="G3136" s="62" t="s">
        <v>124</v>
      </c>
      <c r="H3136" s="62" t="s">
        <v>124</v>
      </c>
      <c r="I3136" s="62" t="s">
        <v>42</v>
      </c>
      <c r="J3136" s="62" t="s">
        <v>217</v>
      </c>
      <c r="K3136" s="62" t="s">
        <v>217</v>
      </c>
      <c r="L3136" s="62" t="s">
        <v>43</v>
      </c>
      <c r="M3136" s="62" t="s">
        <v>44</v>
      </c>
      <c r="N3136" s="62" t="s">
        <v>150</v>
      </c>
      <c r="O3136" s="62" t="s">
        <v>42</v>
      </c>
      <c r="P3136" s="62" t="s">
        <v>1152</v>
      </c>
      <c r="Q3136" s="62" t="s">
        <v>839</v>
      </c>
      <c r="R3136" s="62" t="s">
        <v>1152</v>
      </c>
      <c r="S3136" s="61">
        <v>201402</v>
      </c>
      <c r="T3136" s="62" t="s">
        <v>47</v>
      </c>
      <c r="U3136" s="61">
        <v>0</v>
      </c>
      <c r="V3136" s="60">
        <v>-156435.54</v>
      </c>
      <c r="W3136" s="62" t="s">
        <v>1152</v>
      </c>
      <c r="X3136" s="62" t="s">
        <v>230</v>
      </c>
      <c r="Y3136" s="62" t="s">
        <v>1152</v>
      </c>
      <c r="Z3136" s="62" t="s">
        <v>48</v>
      </c>
      <c r="AA3136" s="62" t="s">
        <v>129</v>
      </c>
      <c r="AB3136" s="62" t="s">
        <v>42</v>
      </c>
      <c r="AC3136" s="62" t="s">
        <v>1698</v>
      </c>
      <c r="AD3136" s="62" t="s">
        <v>51</v>
      </c>
    </row>
    <row r="3137" spans="1:30" x14ac:dyDescent="0.25">
      <c r="A3137" s="62" t="s">
        <v>35</v>
      </c>
      <c r="B3137" s="62" t="s">
        <v>36</v>
      </c>
      <c r="C3137" s="62" t="s">
        <v>37</v>
      </c>
      <c r="D3137" s="62" t="s">
        <v>121</v>
      </c>
      <c r="E3137" s="62" t="s">
        <v>215</v>
      </c>
      <c r="F3137" s="62" t="s">
        <v>216</v>
      </c>
      <c r="G3137" s="62" t="s">
        <v>124</v>
      </c>
      <c r="H3137" s="62" t="s">
        <v>124</v>
      </c>
      <c r="I3137" s="62" t="s">
        <v>42</v>
      </c>
      <c r="J3137" s="62" t="s">
        <v>217</v>
      </c>
      <c r="K3137" s="62" t="s">
        <v>217</v>
      </c>
      <c r="L3137" s="62" t="s">
        <v>43</v>
      </c>
      <c r="M3137" s="62" t="s">
        <v>44</v>
      </c>
      <c r="N3137" s="62" t="s">
        <v>180</v>
      </c>
      <c r="O3137" s="62" t="s">
        <v>42</v>
      </c>
      <c r="P3137" s="62" t="s">
        <v>1152</v>
      </c>
      <c r="Q3137" s="62" t="s">
        <v>840</v>
      </c>
      <c r="R3137" s="62" t="s">
        <v>1152</v>
      </c>
      <c r="S3137" s="61">
        <v>201402</v>
      </c>
      <c r="T3137" s="62" t="s">
        <v>47</v>
      </c>
      <c r="U3137" s="61">
        <v>0</v>
      </c>
      <c r="V3137" s="60">
        <v>-351953</v>
      </c>
      <c r="W3137" s="62" t="s">
        <v>1152</v>
      </c>
      <c r="X3137" s="62" t="s">
        <v>1152</v>
      </c>
      <c r="Y3137" s="62" t="s">
        <v>1152</v>
      </c>
      <c r="Z3137" s="62" t="s">
        <v>48</v>
      </c>
      <c r="AA3137" s="62" t="s">
        <v>129</v>
      </c>
      <c r="AB3137" s="62" t="s">
        <v>42</v>
      </c>
      <c r="AC3137" s="62" t="s">
        <v>1698</v>
      </c>
      <c r="AD3137" s="62" t="s">
        <v>51</v>
      </c>
    </row>
    <row r="3138" spans="1:30" x14ac:dyDescent="0.25">
      <c r="A3138" s="62" t="s">
        <v>35</v>
      </c>
      <c r="B3138" s="62" t="s">
        <v>36</v>
      </c>
      <c r="C3138" s="62" t="s">
        <v>37</v>
      </c>
      <c r="D3138" s="62" t="s">
        <v>121</v>
      </c>
      <c r="E3138" s="62" t="s">
        <v>215</v>
      </c>
      <c r="F3138" s="62" t="s">
        <v>216</v>
      </c>
      <c r="G3138" s="62" t="s">
        <v>124</v>
      </c>
      <c r="H3138" s="62" t="s">
        <v>124</v>
      </c>
      <c r="I3138" s="62" t="s">
        <v>42</v>
      </c>
      <c r="J3138" s="62" t="s">
        <v>250</v>
      </c>
      <c r="K3138" s="62" t="s">
        <v>250</v>
      </c>
      <c r="L3138" s="62" t="s">
        <v>43</v>
      </c>
      <c r="M3138" s="62" t="s">
        <v>44</v>
      </c>
      <c r="N3138" s="62" t="s">
        <v>150</v>
      </c>
      <c r="O3138" s="62" t="s">
        <v>42</v>
      </c>
      <c r="P3138" s="62" t="s">
        <v>1152</v>
      </c>
      <c r="Q3138" s="62" t="s">
        <v>1318</v>
      </c>
      <c r="R3138" s="62" t="s">
        <v>1704</v>
      </c>
      <c r="S3138" s="61">
        <v>201402</v>
      </c>
      <c r="T3138" s="62" t="s">
        <v>47</v>
      </c>
      <c r="U3138" s="61">
        <v>0</v>
      </c>
      <c r="V3138" s="60">
        <v>-24975.5</v>
      </c>
      <c r="W3138" s="62" t="s">
        <v>1152</v>
      </c>
      <c r="X3138" s="62" t="s">
        <v>433</v>
      </c>
      <c r="Y3138" s="62" t="s">
        <v>1152</v>
      </c>
      <c r="Z3138" s="62" t="s">
        <v>48</v>
      </c>
      <c r="AA3138" s="62" t="s">
        <v>129</v>
      </c>
      <c r="AB3138" s="62" t="s">
        <v>42</v>
      </c>
      <c r="AC3138" s="62" t="s">
        <v>1698</v>
      </c>
      <c r="AD3138" s="62" t="s">
        <v>51</v>
      </c>
    </row>
    <row r="3139" spans="1:30" x14ac:dyDescent="0.25">
      <c r="A3139" s="62" t="s">
        <v>35</v>
      </c>
      <c r="B3139" s="62" t="s">
        <v>36</v>
      </c>
      <c r="C3139" s="62" t="s">
        <v>37</v>
      </c>
      <c r="D3139" s="62" t="s">
        <v>121</v>
      </c>
      <c r="E3139" s="62" t="s">
        <v>215</v>
      </c>
      <c r="F3139" s="62" t="s">
        <v>216</v>
      </c>
      <c r="G3139" s="62" t="s">
        <v>124</v>
      </c>
      <c r="H3139" s="62" t="s">
        <v>124</v>
      </c>
      <c r="I3139" s="62" t="s">
        <v>42</v>
      </c>
      <c r="J3139" s="62" t="s">
        <v>250</v>
      </c>
      <c r="K3139" s="62" t="s">
        <v>250</v>
      </c>
      <c r="L3139" s="62" t="s">
        <v>43</v>
      </c>
      <c r="M3139" s="62" t="s">
        <v>44</v>
      </c>
      <c r="N3139" s="62" t="s">
        <v>150</v>
      </c>
      <c r="O3139" s="62" t="s">
        <v>42</v>
      </c>
      <c r="P3139" s="62" t="s">
        <v>1152</v>
      </c>
      <c r="Q3139" s="62" t="s">
        <v>1318</v>
      </c>
      <c r="R3139" s="62" t="s">
        <v>1705</v>
      </c>
      <c r="S3139" s="61">
        <v>201402</v>
      </c>
      <c r="T3139" s="62" t="s">
        <v>47</v>
      </c>
      <c r="U3139" s="61">
        <v>0</v>
      </c>
      <c r="V3139" s="60">
        <v>-242.5</v>
      </c>
      <c r="W3139" s="62" t="s">
        <v>1152</v>
      </c>
      <c r="X3139" s="62" t="s">
        <v>433</v>
      </c>
      <c r="Y3139" s="62" t="s">
        <v>1152</v>
      </c>
      <c r="Z3139" s="62" t="s">
        <v>48</v>
      </c>
      <c r="AA3139" s="62" t="s">
        <v>129</v>
      </c>
      <c r="AB3139" s="62" t="s">
        <v>42</v>
      </c>
      <c r="AC3139" s="62" t="s">
        <v>1698</v>
      </c>
      <c r="AD3139" s="62" t="s">
        <v>51</v>
      </c>
    </row>
    <row r="3140" spans="1:30" x14ac:dyDescent="0.25">
      <c r="A3140" s="62" t="s">
        <v>35</v>
      </c>
      <c r="B3140" s="62" t="s">
        <v>36</v>
      </c>
      <c r="C3140" s="62" t="s">
        <v>37</v>
      </c>
      <c r="D3140" s="62" t="s">
        <v>121</v>
      </c>
      <c r="E3140" s="62" t="s">
        <v>215</v>
      </c>
      <c r="F3140" s="62" t="s">
        <v>216</v>
      </c>
      <c r="G3140" s="62" t="s">
        <v>124</v>
      </c>
      <c r="H3140" s="62" t="s">
        <v>124</v>
      </c>
      <c r="I3140" s="62" t="s">
        <v>42</v>
      </c>
      <c r="J3140" s="62" t="s">
        <v>437</v>
      </c>
      <c r="K3140" s="62" t="s">
        <v>437</v>
      </c>
      <c r="L3140" s="62" t="s">
        <v>43</v>
      </c>
      <c r="M3140" s="62" t="s">
        <v>44</v>
      </c>
      <c r="N3140" s="62" t="s">
        <v>180</v>
      </c>
      <c r="O3140" s="62" t="s">
        <v>42</v>
      </c>
      <c r="P3140" s="62" t="s">
        <v>1152</v>
      </c>
      <c r="Q3140" s="62" t="s">
        <v>1333</v>
      </c>
      <c r="R3140" s="62" t="s">
        <v>1152</v>
      </c>
      <c r="S3140" s="61">
        <v>201402</v>
      </c>
      <c r="T3140" s="62" t="s">
        <v>47</v>
      </c>
      <c r="U3140" s="61">
        <v>0</v>
      </c>
      <c r="V3140" s="60">
        <v>-12494.21</v>
      </c>
      <c r="W3140" s="62" t="s">
        <v>1152</v>
      </c>
      <c r="X3140" s="62" t="s">
        <v>1152</v>
      </c>
      <c r="Y3140" s="62" t="s">
        <v>1152</v>
      </c>
      <c r="Z3140" s="62" t="s">
        <v>48</v>
      </c>
      <c r="AA3140" s="62" t="s">
        <v>129</v>
      </c>
      <c r="AB3140" s="62" t="s">
        <v>42</v>
      </c>
      <c r="AC3140" s="62" t="s">
        <v>1698</v>
      </c>
      <c r="AD3140" s="62" t="s">
        <v>51</v>
      </c>
    </row>
    <row r="3141" spans="1:30" x14ac:dyDescent="0.25">
      <c r="A3141" s="62" t="s">
        <v>35</v>
      </c>
      <c r="B3141" s="62" t="s">
        <v>36</v>
      </c>
      <c r="C3141" s="62" t="s">
        <v>37</v>
      </c>
      <c r="D3141" s="62" t="s">
        <v>121</v>
      </c>
      <c r="E3141" s="62" t="s">
        <v>122</v>
      </c>
      <c r="F3141" s="62" t="s">
        <v>123</v>
      </c>
      <c r="G3141" s="62" t="s">
        <v>124</v>
      </c>
      <c r="H3141" s="62" t="s">
        <v>124</v>
      </c>
      <c r="I3141" s="62" t="s">
        <v>42</v>
      </c>
      <c r="J3141" s="62" t="s">
        <v>500</v>
      </c>
      <c r="K3141" s="62" t="s">
        <v>500</v>
      </c>
      <c r="L3141" s="62" t="s">
        <v>43</v>
      </c>
      <c r="M3141" s="62" t="s">
        <v>44</v>
      </c>
      <c r="N3141" s="62" t="s">
        <v>162</v>
      </c>
      <c r="O3141" s="62" t="s">
        <v>42</v>
      </c>
      <c r="P3141" s="62" t="s">
        <v>1152</v>
      </c>
      <c r="Q3141" s="62" t="s">
        <v>808</v>
      </c>
      <c r="R3141" s="62" t="s">
        <v>1152</v>
      </c>
      <c r="S3141" s="61">
        <v>201402</v>
      </c>
      <c r="T3141" s="62" t="s">
        <v>47</v>
      </c>
      <c r="U3141" s="61">
        <v>0</v>
      </c>
      <c r="V3141" s="60">
        <v>-69949.600000000006</v>
      </c>
      <c r="W3141" s="62" t="s">
        <v>1152</v>
      </c>
      <c r="X3141" s="62" t="s">
        <v>807</v>
      </c>
      <c r="Y3141" s="62" t="s">
        <v>1152</v>
      </c>
      <c r="Z3141" s="62" t="s">
        <v>48</v>
      </c>
      <c r="AA3141" s="62" t="s">
        <v>129</v>
      </c>
      <c r="AB3141" s="62" t="s">
        <v>42</v>
      </c>
      <c r="AC3141" s="62" t="s">
        <v>1698</v>
      </c>
      <c r="AD3141" s="62" t="s">
        <v>51</v>
      </c>
    </row>
    <row r="3142" spans="1:30" x14ac:dyDescent="0.25">
      <c r="A3142" s="62" t="s">
        <v>35</v>
      </c>
      <c r="B3142" s="62" t="s">
        <v>36</v>
      </c>
      <c r="C3142" s="62" t="s">
        <v>37</v>
      </c>
      <c r="D3142" s="62" t="s">
        <v>121</v>
      </c>
      <c r="E3142" s="62" t="s">
        <v>122</v>
      </c>
      <c r="F3142" s="62" t="s">
        <v>123</v>
      </c>
      <c r="G3142" s="62" t="s">
        <v>124</v>
      </c>
      <c r="H3142" s="62" t="s">
        <v>124</v>
      </c>
      <c r="I3142" s="62" t="s">
        <v>42</v>
      </c>
      <c r="J3142" s="62" t="s">
        <v>500</v>
      </c>
      <c r="K3142" s="62" t="s">
        <v>500</v>
      </c>
      <c r="L3142" s="62" t="s">
        <v>43</v>
      </c>
      <c r="M3142" s="62" t="s">
        <v>44</v>
      </c>
      <c r="N3142" s="62" t="s">
        <v>162</v>
      </c>
      <c r="O3142" s="62" t="s">
        <v>42</v>
      </c>
      <c r="P3142" s="62" t="s">
        <v>1152</v>
      </c>
      <c r="Q3142" s="62" t="s">
        <v>808</v>
      </c>
      <c r="R3142" s="62" t="s">
        <v>1152</v>
      </c>
      <c r="S3142" s="61">
        <v>201402</v>
      </c>
      <c r="T3142" s="62" t="s">
        <v>47</v>
      </c>
      <c r="U3142" s="61">
        <v>0</v>
      </c>
      <c r="V3142" s="60">
        <v>-113880.03</v>
      </c>
      <c r="W3142" s="62" t="s">
        <v>1152</v>
      </c>
      <c r="X3142" s="62" t="s">
        <v>807</v>
      </c>
      <c r="Y3142" s="62" t="s">
        <v>1152</v>
      </c>
      <c r="Z3142" s="62" t="s">
        <v>48</v>
      </c>
      <c r="AA3142" s="62" t="s">
        <v>129</v>
      </c>
      <c r="AB3142" s="62" t="s">
        <v>42</v>
      </c>
      <c r="AC3142" s="62" t="s">
        <v>1698</v>
      </c>
      <c r="AD3142" s="62" t="s">
        <v>51</v>
      </c>
    </row>
    <row r="3143" spans="1:30" x14ac:dyDescent="0.25">
      <c r="A3143" s="62" t="s">
        <v>35</v>
      </c>
      <c r="B3143" s="62" t="s">
        <v>36</v>
      </c>
      <c r="C3143" s="62" t="s">
        <v>37</v>
      </c>
      <c r="D3143" s="62" t="s">
        <v>121</v>
      </c>
      <c r="E3143" s="62" t="s">
        <v>122</v>
      </c>
      <c r="F3143" s="62" t="s">
        <v>123</v>
      </c>
      <c r="G3143" s="62" t="s">
        <v>124</v>
      </c>
      <c r="H3143" s="62" t="s">
        <v>124</v>
      </c>
      <c r="I3143" s="62" t="s">
        <v>42</v>
      </c>
      <c r="J3143" s="62" t="s">
        <v>298</v>
      </c>
      <c r="K3143" s="62" t="s">
        <v>298</v>
      </c>
      <c r="L3143" s="62" t="s">
        <v>43</v>
      </c>
      <c r="M3143" s="62" t="s">
        <v>44</v>
      </c>
      <c r="N3143" s="62" t="s">
        <v>134</v>
      </c>
      <c r="O3143" s="62" t="s">
        <v>42</v>
      </c>
      <c r="P3143" s="62" t="s">
        <v>506</v>
      </c>
      <c r="Q3143" s="62" t="s">
        <v>135</v>
      </c>
      <c r="R3143" s="62" t="s">
        <v>1693</v>
      </c>
      <c r="S3143" s="61">
        <v>201402</v>
      </c>
      <c r="T3143" s="62" t="s">
        <v>52</v>
      </c>
      <c r="U3143" s="61">
        <v>0</v>
      </c>
      <c r="V3143" s="60">
        <v>508.51</v>
      </c>
      <c r="W3143" s="62" t="s">
        <v>1152</v>
      </c>
      <c r="X3143" s="62" t="s">
        <v>1694</v>
      </c>
      <c r="Y3143" s="62" t="s">
        <v>1152</v>
      </c>
      <c r="Z3143" s="62" t="s">
        <v>48</v>
      </c>
      <c r="AA3143" s="62" t="s">
        <v>315</v>
      </c>
      <c r="AB3143" s="62" t="s">
        <v>42</v>
      </c>
      <c r="AC3143" s="62" t="s">
        <v>2140</v>
      </c>
      <c r="AD3143" s="62" t="s">
        <v>146</v>
      </c>
    </row>
    <row r="3144" spans="1:30" x14ac:dyDescent="0.25">
      <c r="A3144" s="62" t="s">
        <v>35</v>
      </c>
      <c r="B3144" s="62" t="s">
        <v>36</v>
      </c>
      <c r="C3144" s="62" t="s">
        <v>37</v>
      </c>
      <c r="D3144" s="62" t="s">
        <v>121</v>
      </c>
      <c r="E3144" s="62" t="s">
        <v>122</v>
      </c>
      <c r="F3144" s="62" t="s">
        <v>123</v>
      </c>
      <c r="G3144" s="62" t="s">
        <v>124</v>
      </c>
      <c r="H3144" s="62" t="s">
        <v>124</v>
      </c>
      <c r="I3144" s="62" t="s">
        <v>42</v>
      </c>
      <c r="J3144" s="62" t="s">
        <v>298</v>
      </c>
      <c r="K3144" s="62" t="s">
        <v>298</v>
      </c>
      <c r="L3144" s="62" t="s">
        <v>43</v>
      </c>
      <c r="M3144" s="62" t="s">
        <v>44</v>
      </c>
      <c r="N3144" s="62" t="s">
        <v>150</v>
      </c>
      <c r="O3144" s="62" t="s">
        <v>42</v>
      </c>
      <c r="P3144" s="62" t="s">
        <v>506</v>
      </c>
      <c r="Q3144" s="62" t="s">
        <v>1713</v>
      </c>
      <c r="R3144" s="62" t="s">
        <v>1693</v>
      </c>
      <c r="S3144" s="61">
        <v>201402</v>
      </c>
      <c r="T3144" s="62" t="s">
        <v>52</v>
      </c>
      <c r="U3144" s="67">
        <v>55000</v>
      </c>
      <c r="V3144" s="60">
        <v>55000</v>
      </c>
      <c r="W3144" s="62" t="s">
        <v>340</v>
      </c>
      <c r="X3144" s="62" t="s">
        <v>1694</v>
      </c>
      <c r="Y3144" s="62" t="s">
        <v>1152</v>
      </c>
      <c r="Z3144" s="62" t="s">
        <v>48</v>
      </c>
      <c r="AA3144" s="62" t="s">
        <v>315</v>
      </c>
      <c r="AB3144" s="62" t="s">
        <v>42</v>
      </c>
      <c r="AC3144" s="62" t="s">
        <v>2140</v>
      </c>
      <c r="AD3144" s="62" t="s">
        <v>146</v>
      </c>
    </row>
    <row r="3145" spans="1:30" x14ac:dyDescent="0.25">
      <c r="A3145" s="62" t="s">
        <v>35</v>
      </c>
      <c r="B3145" s="62" t="s">
        <v>36</v>
      </c>
      <c r="C3145" s="62" t="s">
        <v>37</v>
      </c>
      <c r="D3145" s="62" t="s">
        <v>121</v>
      </c>
      <c r="E3145" s="62" t="s">
        <v>122</v>
      </c>
      <c r="F3145" s="62" t="s">
        <v>123</v>
      </c>
      <c r="G3145" s="62" t="s">
        <v>124</v>
      </c>
      <c r="H3145" s="62" t="s">
        <v>124</v>
      </c>
      <c r="I3145" s="62" t="s">
        <v>42</v>
      </c>
      <c r="J3145" s="62" t="s">
        <v>190</v>
      </c>
      <c r="K3145" s="62" t="s">
        <v>190</v>
      </c>
      <c r="L3145" s="62" t="s">
        <v>43</v>
      </c>
      <c r="M3145" s="62" t="s">
        <v>44</v>
      </c>
      <c r="N3145" s="62" t="s">
        <v>150</v>
      </c>
      <c r="O3145" s="62" t="s">
        <v>42</v>
      </c>
      <c r="P3145" s="62" t="s">
        <v>522</v>
      </c>
      <c r="Q3145" s="62" t="s">
        <v>539</v>
      </c>
      <c r="R3145" s="62" t="s">
        <v>1701</v>
      </c>
      <c r="S3145" s="61">
        <v>201402</v>
      </c>
      <c r="T3145" s="62" t="s">
        <v>52</v>
      </c>
      <c r="U3145" s="67">
        <v>50000</v>
      </c>
      <c r="V3145" s="60">
        <v>50000</v>
      </c>
      <c r="W3145" s="62" t="s">
        <v>340</v>
      </c>
      <c r="X3145" s="62" t="s">
        <v>177</v>
      </c>
      <c r="Y3145" s="62" t="s">
        <v>1152</v>
      </c>
      <c r="Z3145" s="62" t="s">
        <v>48</v>
      </c>
      <c r="AA3145" s="62" t="s">
        <v>315</v>
      </c>
      <c r="AB3145" s="62" t="s">
        <v>42</v>
      </c>
      <c r="AC3145" s="62" t="s">
        <v>2141</v>
      </c>
      <c r="AD3145" s="62" t="s">
        <v>146</v>
      </c>
    </row>
    <row r="3146" spans="1:30" x14ac:dyDescent="0.25">
      <c r="A3146" s="62" t="s">
        <v>35</v>
      </c>
      <c r="B3146" s="62" t="s">
        <v>36</v>
      </c>
      <c r="C3146" s="62" t="s">
        <v>37</v>
      </c>
      <c r="D3146" s="62" t="s">
        <v>121</v>
      </c>
      <c r="E3146" s="62" t="s">
        <v>122</v>
      </c>
      <c r="F3146" s="62" t="s">
        <v>123</v>
      </c>
      <c r="G3146" s="62" t="s">
        <v>124</v>
      </c>
      <c r="H3146" s="62" t="s">
        <v>124</v>
      </c>
      <c r="I3146" s="62" t="s">
        <v>42</v>
      </c>
      <c r="J3146" s="62" t="s">
        <v>532</v>
      </c>
      <c r="K3146" s="62" t="s">
        <v>532</v>
      </c>
      <c r="L3146" s="62" t="s">
        <v>43</v>
      </c>
      <c r="M3146" s="62" t="s">
        <v>44</v>
      </c>
      <c r="N3146" s="62" t="s">
        <v>150</v>
      </c>
      <c r="O3146" s="62" t="s">
        <v>42</v>
      </c>
      <c r="P3146" s="62" t="s">
        <v>522</v>
      </c>
      <c r="Q3146" s="62" t="s">
        <v>653</v>
      </c>
      <c r="R3146" s="62" t="s">
        <v>1701</v>
      </c>
      <c r="S3146" s="61">
        <v>201402</v>
      </c>
      <c r="T3146" s="62" t="s">
        <v>52</v>
      </c>
      <c r="U3146" s="67">
        <v>5520.02</v>
      </c>
      <c r="V3146" s="60">
        <v>5520.02</v>
      </c>
      <c r="W3146" s="62" t="s">
        <v>340</v>
      </c>
      <c r="X3146" s="62" t="s">
        <v>177</v>
      </c>
      <c r="Y3146" s="62" t="s">
        <v>1152</v>
      </c>
      <c r="Z3146" s="62" t="s">
        <v>48</v>
      </c>
      <c r="AA3146" s="62" t="s">
        <v>315</v>
      </c>
      <c r="AB3146" s="62" t="s">
        <v>42</v>
      </c>
      <c r="AC3146" s="62" t="s">
        <v>2141</v>
      </c>
      <c r="AD3146" s="62" t="s">
        <v>146</v>
      </c>
    </row>
    <row r="3147" spans="1:30" x14ac:dyDescent="0.25">
      <c r="A3147" s="62" t="s">
        <v>35</v>
      </c>
      <c r="B3147" s="62" t="s">
        <v>36</v>
      </c>
      <c r="C3147" s="62" t="s">
        <v>37</v>
      </c>
      <c r="D3147" s="62" t="s">
        <v>121</v>
      </c>
      <c r="E3147" s="62" t="s">
        <v>122</v>
      </c>
      <c r="F3147" s="62" t="s">
        <v>123</v>
      </c>
      <c r="G3147" s="62" t="s">
        <v>124</v>
      </c>
      <c r="H3147" s="62" t="s">
        <v>124</v>
      </c>
      <c r="I3147" s="62" t="s">
        <v>42</v>
      </c>
      <c r="J3147" s="62" t="s">
        <v>652</v>
      </c>
      <c r="K3147" s="62" t="s">
        <v>652</v>
      </c>
      <c r="L3147" s="62" t="s">
        <v>43</v>
      </c>
      <c r="M3147" s="62" t="s">
        <v>44</v>
      </c>
      <c r="N3147" s="62" t="s">
        <v>150</v>
      </c>
      <c r="O3147" s="62" t="s">
        <v>42</v>
      </c>
      <c r="P3147" s="62" t="s">
        <v>522</v>
      </c>
      <c r="Q3147" s="62" t="s">
        <v>732</v>
      </c>
      <c r="R3147" s="62" t="s">
        <v>1701</v>
      </c>
      <c r="S3147" s="61">
        <v>201402</v>
      </c>
      <c r="T3147" s="62" t="s">
        <v>52</v>
      </c>
      <c r="U3147" s="67">
        <v>17635.25</v>
      </c>
      <c r="V3147" s="60">
        <v>17635.25</v>
      </c>
      <c r="W3147" s="62" t="s">
        <v>340</v>
      </c>
      <c r="X3147" s="62" t="s">
        <v>177</v>
      </c>
      <c r="Y3147" s="62" t="s">
        <v>1152</v>
      </c>
      <c r="Z3147" s="62" t="s">
        <v>48</v>
      </c>
      <c r="AA3147" s="62" t="s">
        <v>315</v>
      </c>
      <c r="AB3147" s="62" t="s">
        <v>42</v>
      </c>
      <c r="AC3147" s="62" t="s">
        <v>2141</v>
      </c>
      <c r="AD3147" s="62" t="s">
        <v>146</v>
      </c>
    </row>
    <row r="3148" spans="1:30" x14ac:dyDescent="0.25">
      <c r="A3148" s="62" t="s">
        <v>35</v>
      </c>
      <c r="B3148" s="62" t="s">
        <v>36</v>
      </c>
      <c r="C3148" s="62" t="s">
        <v>37</v>
      </c>
      <c r="D3148" s="62" t="s">
        <v>121</v>
      </c>
      <c r="E3148" s="62" t="s">
        <v>122</v>
      </c>
      <c r="F3148" s="62" t="s">
        <v>123</v>
      </c>
      <c r="G3148" s="62" t="s">
        <v>124</v>
      </c>
      <c r="H3148" s="62" t="s">
        <v>124</v>
      </c>
      <c r="I3148" s="62" t="s">
        <v>42</v>
      </c>
      <c r="J3148" s="62" t="s">
        <v>652</v>
      </c>
      <c r="K3148" s="62" t="s">
        <v>652</v>
      </c>
      <c r="L3148" s="62" t="s">
        <v>43</v>
      </c>
      <c r="M3148" s="62" t="s">
        <v>44</v>
      </c>
      <c r="N3148" s="62" t="s">
        <v>180</v>
      </c>
      <c r="O3148" s="62" t="s">
        <v>42</v>
      </c>
      <c r="P3148" s="62" t="s">
        <v>522</v>
      </c>
      <c r="Q3148" s="62" t="s">
        <v>960</v>
      </c>
      <c r="R3148" s="62" t="s">
        <v>1701</v>
      </c>
      <c r="S3148" s="61">
        <v>201402</v>
      </c>
      <c r="T3148" s="62" t="s">
        <v>52</v>
      </c>
      <c r="U3148" s="67">
        <v>11033.68</v>
      </c>
      <c r="V3148" s="60">
        <v>11033.68</v>
      </c>
      <c r="W3148" s="62" t="s">
        <v>340</v>
      </c>
      <c r="X3148" s="62" t="s">
        <v>177</v>
      </c>
      <c r="Y3148" s="62" t="s">
        <v>1152</v>
      </c>
      <c r="Z3148" s="62" t="s">
        <v>48</v>
      </c>
      <c r="AA3148" s="62" t="s">
        <v>315</v>
      </c>
      <c r="AB3148" s="62" t="s">
        <v>42</v>
      </c>
      <c r="AC3148" s="62" t="s">
        <v>2141</v>
      </c>
      <c r="AD3148" s="62" t="s">
        <v>146</v>
      </c>
    </row>
    <row r="3149" spans="1:30" x14ac:dyDescent="0.25">
      <c r="A3149" s="62" t="s">
        <v>35</v>
      </c>
      <c r="B3149" s="62" t="s">
        <v>36</v>
      </c>
      <c r="C3149" s="62" t="s">
        <v>37</v>
      </c>
      <c r="D3149" s="62" t="s">
        <v>121</v>
      </c>
      <c r="E3149" s="62" t="s">
        <v>122</v>
      </c>
      <c r="F3149" s="62" t="s">
        <v>123</v>
      </c>
      <c r="G3149" s="62" t="s">
        <v>124</v>
      </c>
      <c r="H3149" s="62" t="s">
        <v>124</v>
      </c>
      <c r="I3149" s="62" t="s">
        <v>42</v>
      </c>
      <c r="J3149" s="62" t="s">
        <v>182</v>
      </c>
      <c r="K3149" s="62" t="s">
        <v>182</v>
      </c>
      <c r="L3149" s="62" t="s">
        <v>43</v>
      </c>
      <c r="M3149" s="62" t="s">
        <v>44</v>
      </c>
      <c r="N3149" s="62" t="s">
        <v>150</v>
      </c>
      <c r="O3149" s="62" t="s">
        <v>42</v>
      </c>
      <c r="P3149" s="62" t="s">
        <v>522</v>
      </c>
      <c r="Q3149" s="62" t="s">
        <v>531</v>
      </c>
      <c r="R3149" s="62" t="s">
        <v>1701</v>
      </c>
      <c r="S3149" s="61">
        <v>201402</v>
      </c>
      <c r="T3149" s="62" t="s">
        <v>52</v>
      </c>
      <c r="U3149" s="67">
        <v>149918.32999999999</v>
      </c>
      <c r="V3149" s="60">
        <v>149918.32999999999</v>
      </c>
      <c r="W3149" s="62" t="s">
        <v>340</v>
      </c>
      <c r="X3149" s="62" t="s">
        <v>177</v>
      </c>
      <c r="Y3149" s="62" t="s">
        <v>1152</v>
      </c>
      <c r="Z3149" s="62" t="s">
        <v>48</v>
      </c>
      <c r="AA3149" s="62" t="s">
        <v>315</v>
      </c>
      <c r="AB3149" s="62" t="s">
        <v>42</v>
      </c>
      <c r="AC3149" s="62" t="s">
        <v>2141</v>
      </c>
      <c r="AD3149" s="62" t="s">
        <v>146</v>
      </c>
    </row>
    <row r="3150" spans="1:30" x14ac:dyDescent="0.25">
      <c r="A3150" s="62" t="s">
        <v>35</v>
      </c>
      <c r="B3150" s="62" t="s">
        <v>36</v>
      </c>
      <c r="C3150" s="62" t="s">
        <v>37</v>
      </c>
      <c r="D3150" s="62" t="s">
        <v>121</v>
      </c>
      <c r="E3150" s="62" t="s">
        <v>122</v>
      </c>
      <c r="F3150" s="62" t="s">
        <v>123</v>
      </c>
      <c r="G3150" s="62" t="s">
        <v>124</v>
      </c>
      <c r="H3150" s="62" t="s">
        <v>124</v>
      </c>
      <c r="I3150" s="62" t="s">
        <v>42</v>
      </c>
      <c r="J3150" s="62" t="s">
        <v>182</v>
      </c>
      <c r="K3150" s="62" t="s">
        <v>182</v>
      </c>
      <c r="L3150" s="62" t="s">
        <v>43</v>
      </c>
      <c r="M3150" s="62" t="s">
        <v>44</v>
      </c>
      <c r="N3150" s="62" t="s">
        <v>180</v>
      </c>
      <c r="O3150" s="62" t="s">
        <v>42</v>
      </c>
      <c r="P3150" s="62" t="s">
        <v>522</v>
      </c>
      <c r="Q3150" s="62" t="s">
        <v>530</v>
      </c>
      <c r="R3150" s="62" t="s">
        <v>1701</v>
      </c>
      <c r="S3150" s="61">
        <v>201402</v>
      </c>
      <c r="T3150" s="62" t="s">
        <v>52</v>
      </c>
      <c r="U3150" s="67">
        <v>120522.05</v>
      </c>
      <c r="V3150" s="60">
        <v>120522.05</v>
      </c>
      <c r="W3150" s="62" t="s">
        <v>340</v>
      </c>
      <c r="X3150" s="62" t="s">
        <v>177</v>
      </c>
      <c r="Y3150" s="62" t="s">
        <v>1152</v>
      </c>
      <c r="Z3150" s="62" t="s">
        <v>48</v>
      </c>
      <c r="AA3150" s="62" t="s">
        <v>315</v>
      </c>
      <c r="AB3150" s="62" t="s">
        <v>42</v>
      </c>
      <c r="AC3150" s="62" t="s">
        <v>2141</v>
      </c>
      <c r="AD3150" s="62" t="s">
        <v>146</v>
      </c>
    </row>
    <row r="3151" spans="1:30" x14ac:dyDescent="0.25">
      <c r="A3151" s="62" t="s">
        <v>35</v>
      </c>
      <c r="B3151" s="62" t="s">
        <v>36</v>
      </c>
      <c r="C3151" s="62" t="s">
        <v>37</v>
      </c>
      <c r="D3151" s="62" t="s">
        <v>121</v>
      </c>
      <c r="E3151" s="62" t="s">
        <v>122</v>
      </c>
      <c r="F3151" s="62" t="s">
        <v>123</v>
      </c>
      <c r="G3151" s="62" t="s">
        <v>124</v>
      </c>
      <c r="H3151" s="62" t="s">
        <v>124</v>
      </c>
      <c r="I3151" s="62" t="s">
        <v>42</v>
      </c>
      <c r="J3151" s="62" t="s">
        <v>174</v>
      </c>
      <c r="K3151" s="62" t="s">
        <v>174</v>
      </c>
      <c r="L3151" s="62" t="s">
        <v>43</v>
      </c>
      <c r="M3151" s="62" t="s">
        <v>44</v>
      </c>
      <c r="N3151" s="62" t="s">
        <v>150</v>
      </c>
      <c r="O3151" s="62" t="s">
        <v>42</v>
      </c>
      <c r="P3151" s="62" t="s">
        <v>522</v>
      </c>
      <c r="Q3151" s="62" t="s">
        <v>529</v>
      </c>
      <c r="R3151" s="62" t="s">
        <v>1701</v>
      </c>
      <c r="S3151" s="61">
        <v>201402</v>
      </c>
      <c r="T3151" s="62" t="s">
        <v>52</v>
      </c>
      <c r="U3151" s="67">
        <v>41085.440000000002</v>
      </c>
      <c r="V3151" s="60">
        <v>41085.440000000002</v>
      </c>
      <c r="W3151" s="62" t="s">
        <v>340</v>
      </c>
      <c r="X3151" s="62" t="s">
        <v>177</v>
      </c>
      <c r="Y3151" s="62" t="s">
        <v>1152</v>
      </c>
      <c r="Z3151" s="62" t="s">
        <v>48</v>
      </c>
      <c r="AA3151" s="62" t="s">
        <v>315</v>
      </c>
      <c r="AB3151" s="62" t="s">
        <v>42</v>
      </c>
      <c r="AC3151" s="62" t="s">
        <v>2141</v>
      </c>
      <c r="AD3151" s="62" t="s">
        <v>146</v>
      </c>
    </row>
    <row r="3152" spans="1:30" x14ac:dyDescent="0.25">
      <c r="A3152" s="62" t="s">
        <v>35</v>
      </c>
      <c r="B3152" s="62" t="s">
        <v>36</v>
      </c>
      <c r="C3152" s="62" t="s">
        <v>37</v>
      </c>
      <c r="D3152" s="62" t="s">
        <v>121</v>
      </c>
      <c r="E3152" s="62" t="s">
        <v>122</v>
      </c>
      <c r="F3152" s="62" t="s">
        <v>123</v>
      </c>
      <c r="G3152" s="62" t="s">
        <v>124</v>
      </c>
      <c r="H3152" s="62" t="s">
        <v>124</v>
      </c>
      <c r="I3152" s="62" t="s">
        <v>42</v>
      </c>
      <c r="J3152" s="62" t="s">
        <v>174</v>
      </c>
      <c r="K3152" s="62" t="s">
        <v>174</v>
      </c>
      <c r="L3152" s="62" t="s">
        <v>43</v>
      </c>
      <c r="M3152" s="62" t="s">
        <v>44</v>
      </c>
      <c r="N3152" s="62" t="s">
        <v>180</v>
      </c>
      <c r="O3152" s="62" t="s">
        <v>42</v>
      </c>
      <c r="P3152" s="62" t="s">
        <v>522</v>
      </c>
      <c r="Q3152" s="62" t="s">
        <v>523</v>
      </c>
      <c r="R3152" s="62" t="s">
        <v>1701</v>
      </c>
      <c r="S3152" s="61">
        <v>201402</v>
      </c>
      <c r="T3152" s="62" t="s">
        <v>52</v>
      </c>
      <c r="U3152" s="67">
        <v>66532</v>
      </c>
      <c r="V3152" s="60">
        <v>66532</v>
      </c>
      <c r="W3152" s="62" t="s">
        <v>340</v>
      </c>
      <c r="X3152" s="62" t="s">
        <v>177</v>
      </c>
      <c r="Y3152" s="62" t="s">
        <v>1152</v>
      </c>
      <c r="Z3152" s="62" t="s">
        <v>48</v>
      </c>
      <c r="AA3152" s="62" t="s">
        <v>315</v>
      </c>
      <c r="AB3152" s="62" t="s">
        <v>42</v>
      </c>
      <c r="AC3152" s="62" t="s">
        <v>2141</v>
      </c>
      <c r="AD3152" s="62" t="s">
        <v>146</v>
      </c>
    </row>
    <row r="3153" spans="1:30" x14ac:dyDescent="0.25">
      <c r="A3153" s="62" t="s">
        <v>35</v>
      </c>
      <c r="B3153" s="62" t="s">
        <v>36</v>
      </c>
      <c r="C3153" s="62" t="s">
        <v>37</v>
      </c>
      <c r="D3153" s="62" t="s">
        <v>121</v>
      </c>
      <c r="E3153" s="62" t="s">
        <v>215</v>
      </c>
      <c r="F3153" s="62" t="s">
        <v>216</v>
      </c>
      <c r="G3153" s="62" t="s">
        <v>124</v>
      </c>
      <c r="H3153" s="62" t="s">
        <v>124</v>
      </c>
      <c r="I3153" s="62" t="s">
        <v>42</v>
      </c>
      <c r="J3153" s="62" t="s">
        <v>261</v>
      </c>
      <c r="K3153" s="62" t="s">
        <v>261</v>
      </c>
      <c r="L3153" s="62" t="s">
        <v>43</v>
      </c>
      <c r="M3153" s="62" t="s">
        <v>44</v>
      </c>
      <c r="N3153" s="62" t="s">
        <v>150</v>
      </c>
      <c r="O3153" s="62" t="s">
        <v>42</v>
      </c>
      <c r="P3153" s="62" t="s">
        <v>446</v>
      </c>
      <c r="Q3153" s="62" t="s">
        <v>447</v>
      </c>
      <c r="R3153" s="62" t="s">
        <v>2142</v>
      </c>
      <c r="S3153" s="61">
        <v>201402</v>
      </c>
      <c r="T3153" s="62" t="s">
        <v>52</v>
      </c>
      <c r="U3153" s="67">
        <v>83577.27</v>
      </c>
      <c r="V3153" s="60">
        <v>83577.27</v>
      </c>
      <c r="W3153" s="62" t="s">
        <v>340</v>
      </c>
      <c r="X3153" s="62" t="s">
        <v>267</v>
      </c>
      <c r="Y3153" s="62" t="s">
        <v>1152</v>
      </c>
      <c r="Z3153" s="62" t="s">
        <v>48</v>
      </c>
      <c r="AA3153" s="62" t="s">
        <v>315</v>
      </c>
      <c r="AB3153" s="62" t="s">
        <v>42</v>
      </c>
      <c r="AC3153" s="62" t="s">
        <v>2143</v>
      </c>
      <c r="AD3153" s="62" t="s">
        <v>146</v>
      </c>
    </row>
    <row r="3154" spans="1:30" x14ac:dyDescent="0.25">
      <c r="A3154" s="62" t="s">
        <v>35</v>
      </c>
      <c r="B3154" s="62" t="s">
        <v>36</v>
      </c>
      <c r="C3154" s="62" t="s">
        <v>37</v>
      </c>
      <c r="D3154" s="62" t="s">
        <v>121</v>
      </c>
      <c r="E3154" s="62" t="s">
        <v>215</v>
      </c>
      <c r="F3154" s="62" t="s">
        <v>216</v>
      </c>
      <c r="G3154" s="62" t="s">
        <v>124</v>
      </c>
      <c r="H3154" s="62" t="s">
        <v>124</v>
      </c>
      <c r="I3154" s="62" t="s">
        <v>42</v>
      </c>
      <c r="J3154" s="62" t="s">
        <v>257</v>
      </c>
      <c r="K3154" s="62" t="s">
        <v>257</v>
      </c>
      <c r="L3154" s="62" t="s">
        <v>43</v>
      </c>
      <c r="M3154" s="62" t="s">
        <v>44</v>
      </c>
      <c r="N3154" s="62" t="s">
        <v>150</v>
      </c>
      <c r="O3154" s="62" t="s">
        <v>42</v>
      </c>
      <c r="P3154" s="62" t="s">
        <v>424</v>
      </c>
      <c r="Q3154" s="62" t="s">
        <v>441</v>
      </c>
      <c r="R3154" s="62" t="s">
        <v>2144</v>
      </c>
      <c r="S3154" s="61">
        <v>201402</v>
      </c>
      <c r="T3154" s="62" t="s">
        <v>52</v>
      </c>
      <c r="U3154" s="67">
        <v>25290</v>
      </c>
      <c r="V3154" s="60">
        <v>25290</v>
      </c>
      <c r="W3154" s="62" t="s">
        <v>340</v>
      </c>
      <c r="X3154" s="62" t="s">
        <v>440</v>
      </c>
      <c r="Y3154" s="62" t="s">
        <v>1152</v>
      </c>
      <c r="Z3154" s="62" t="s">
        <v>48</v>
      </c>
      <c r="AA3154" s="62" t="s">
        <v>315</v>
      </c>
      <c r="AB3154" s="62" t="s">
        <v>42</v>
      </c>
      <c r="AC3154" s="62" t="s">
        <v>2143</v>
      </c>
      <c r="AD3154" s="62" t="s">
        <v>146</v>
      </c>
    </row>
    <row r="3155" spans="1:30" x14ac:dyDescent="0.25">
      <c r="A3155" s="62" t="s">
        <v>35</v>
      </c>
      <c r="B3155" s="62" t="s">
        <v>36</v>
      </c>
      <c r="C3155" s="62" t="s">
        <v>37</v>
      </c>
      <c r="D3155" s="62" t="s">
        <v>121</v>
      </c>
      <c r="E3155" s="62" t="s">
        <v>215</v>
      </c>
      <c r="F3155" s="62" t="s">
        <v>216</v>
      </c>
      <c r="G3155" s="62" t="s">
        <v>124</v>
      </c>
      <c r="H3155" s="62" t="s">
        <v>124</v>
      </c>
      <c r="I3155" s="62" t="s">
        <v>42</v>
      </c>
      <c r="J3155" s="62" t="s">
        <v>237</v>
      </c>
      <c r="K3155" s="62" t="s">
        <v>237</v>
      </c>
      <c r="L3155" s="62" t="s">
        <v>43</v>
      </c>
      <c r="M3155" s="62" t="s">
        <v>44</v>
      </c>
      <c r="N3155" s="62" t="s">
        <v>150</v>
      </c>
      <c r="O3155" s="62" t="s">
        <v>42</v>
      </c>
      <c r="P3155" s="62" t="s">
        <v>424</v>
      </c>
      <c r="Q3155" s="62" t="s">
        <v>425</v>
      </c>
      <c r="R3155" s="62" t="s">
        <v>2145</v>
      </c>
      <c r="S3155" s="61">
        <v>201402</v>
      </c>
      <c r="T3155" s="62" t="s">
        <v>52</v>
      </c>
      <c r="U3155" s="67">
        <v>171000</v>
      </c>
      <c r="V3155" s="60">
        <v>171000</v>
      </c>
      <c r="W3155" s="62" t="s">
        <v>340</v>
      </c>
      <c r="X3155" s="62" t="s">
        <v>422</v>
      </c>
      <c r="Y3155" s="62" t="s">
        <v>1152</v>
      </c>
      <c r="Z3155" s="62" t="s">
        <v>48</v>
      </c>
      <c r="AA3155" s="62" t="s">
        <v>315</v>
      </c>
      <c r="AB3155" s="62" t="s">
        <v>42</v>
      </c>
      <c r="AC3155" s="62" t="s">
        <v>2143</v>
      </c>
      <c r="AD3155" s="62" t="s">
        <v>146</v>
      </c>
    </row>
    <row r="3156" spans="1:30" x14ac:dyDescent="0.25">
      <c r="A3156" s="62" t="s">
        <v>35</v>
      </c>
      <c r="B3156" s="62" t="s">
        <v>36</v>
      </c>
      <c r="C3156" s="62" t="s">
        <v>37</v>
      </c>
      <c r="D3156" s="62" t="s">
        <v>121</v>
      </c>
      <c r="E3156" s="62" t="s">
        <v>215</v>
      </c>
      <c r="F3156" s="62" t="s">
        <v>216</v>
      </c>
      <c r="G3156" s="62" t="s">
        <v>124</v>
      </c>
      <c r="H3156" s="62" t="s">
        <v>124</v>
      </c>
      <c r="I3156" s="62" t="s">
        <v>42</v>
      </c>
      <c r="J3156" s="62" t="s">
        <v>217</v>
      </c>
      <c r="K3156" s="62" t="s">
        <v>217</v>
      </c>
      <c r="L3156" s="62" t="s">
        <v>43</v>
      </c>
      <c r="M3156" s="62" t="s">
        <v>44</v>
      </c>
      <c r="N3156" s="62" t="s">
        <v>150</v>
      </c>
      <c r="O3156" s="62" t="s">
        <v>42</v>
      </c>
      <c r="P3156" s="62" t="s">
        <v>392</v>
      </c>
      <c r="Q3156" s="62" t="s">
        <v>393</v>
      </c>
      <c r="R3156" s="62" t="s">
        <v>2146</v>
      </c>
      <c r="S3156" s="61">
        <v>201402</v>
      </c>
      <c r="T3156" s="62" t="s">
        <v>52</v>
      </c>
      <c r="U3156" s="61">
        <v>356.65</v>
      </c>
      <c r="V3156" s="60">
        <v>356.65</v>
      </c>
      <c r="W3156" s="62" t="s">
        <v>340</v>
      </c>
      <c r="X3156" s="62" t="s">
        <v>384</v>
      </c>
      <c r="Y3156" s="62" t="s">
        <v>1152</v>
      </c>
      <c r="Z3156" s="62" t="s">
        <v>48</v>
      </c>
      <c r="AA3156" s="62" t="s">
        <v>315</v>
      </c>
      <c r="AB3156" s="62" t="s">
        <v>42</v>
      </c>
      <c r="AC3156" s="62" t="s">
        <v>2147</v>
      </c>
      <c r="AD3156" s="62" t="s">
        <v>146</v>
      </c>
    </row>
    <row r="3157" spans="1:30" x14ac:dyDescent="0.25">
      <c r="A3157" s="62" t="s">
        <v>35</v>
      </c>
      <c r="B3157" s="62" t="s">
        <v>36</v>
      </c>
      <c r="C3157" s="62" t="s">
        <v>37</v>
      </c>
      <c r="D3157" s="62" t="s">
        <v>121</v>
      </c>
      <c r="E3157" s="62" t="s">
        <v>215</v>
      </c>
      <c r="F3157" s="62" t="s">
        <v>216</v>
      </c>
      <c r="G3157" s="62" t="s">
        <v>124</v>
      </c>
      <c r="H3157" s="62" t="s">
        <v>124</v>
      </c>
      <c r="I3157" s="62" t="s">
        <v>42</v>
      </c>
      <c r="J3157" s="62" t="s">
        <v>217</v>
      </c>
      <c r="K3157" s="62" t="s">
        <v>217</v>
      </c>
      <c r="L3157" s="62" t="s">
        <v>43</v>
      </c>
      <c r="M3157" s="62" t="s">
        <v>44</v>
      </c>
      <c r="N3157" s="62" t="s">
        <v>150</v>
      </c>
      <c r="O3157" s="62" t="s">
        <v>42</v>
      </c>
      <c r="P3157" s="62" t="s">
        <v>392</v>
      </c>
      <c r="Q3157" s="62" t="s">
        <v>393</v>
      </c>
      <c r="R3157" s="62" t="s">
        <v>2148</v>
      </c>
      <c r="S3157" s="61">
        <v>201402</v>
      </c>
      <c r="T3157" s="62" t="s">
        <v>52</v>
      </c>
      <c r="U3157" s="61">
        <v>406.81</v>
      </c>
      <c r="V3157" s="60">
        <v>406.81</v>
      </c>
      <c r="W3157" s="62" t="s">
        <v>340</v>
      </c>
      <c r="X3157" s="62" t="s">
        <v>384</v>
      </c>
      <c r="Y3157" s="62" t="s">
        <v>1152</v>
      </c>
      <c r="Z3157" s="62" t="s">
        <v>48</v>
      </c>
      <c r="AA3157" s="62" t="s">
        <v>315</v>
      </c>
      <c r="AB3157" s="62" t="s">
        <v>42</v>
      </c>
      <c r="AC3157" s="62" t="s">
        <v>2147</v>
      </c>
      <c r="AD3157" s="62" t="s">
        <v>146</v>
      </c>
    </row>
    <row r="3158" spans="1:30" x14ac:dyDescent="0.25">
      <c r="A3158" s="62" t="s">
        <v>35</v>
      </c>
      <c r="B3158" s="62" t="s">
        <v>36</v>
      </c>
      <c r="C3158" s="62" t="s">
        <v>37</v>
      </c>
      <c r="D3158" s="62" t="s">
        <v>121</v>
      </c>
      <c r="E3158" s="62" t="s">
        <v>215</v>
      </c>
      <c r="F3158" s="62" t="s">
        <v>216</v>
      </c>
      <c r="G3158" s="62" t="s">
        <v>124</v>
      </c>
      <c r="H3158" s="62" t="s">
        <v>124</v>
      </c>
      <c r="I3158" s="62" t="s">
        <v>42</v>
      </c>
      <c r="J3158" s="62" t="s">
        <v>261</v>
      </c>
      <c r="K3158" s="62" t="s">
        <v>261</v>
      </c>
      <c r="L3158" s="62" t="s">
        <v>43</v>
      </c>
      <c r="M3158" s="62" t="s">
        <v>44</v>
      </c>
      <c r="N3158" s="62" t="s">
        <v>150</v>
      </c>
      <c r="O3158" s="62" t="s">
        <v>42</v>
      </c>
      <c r="P3158" s="62" t="s">
        <v>392</v>
      </c>
      <c r="Q3158" s="62" t="s">
        <v>393</v>
      </c>
      <c r="R3158" s="62" t="s">
        <v>2148</v>
      </c>
      <c r="S3158" s="61">
        <v>201402</v>
      </c>
      <c r="T3158" s="62" t="s">
        <v>52</v>
      </c>
      <c r="U3158" s="61">
        <v>379.68</v>
      </c>
      <c r="V3158" s="60">
        <v>379.68</v>
      </c>
      <c r="W3158" s="62" t="s">
        <v>340</v>
      </c>
      <c r="X3158" s="62" t="s">
        <v>384</v>
      </c>
      <c r="Y3158" s="62" t="s">
        <v>1152</v>
      </c>
      <c r="Z3158" s="62" t="s">
        <v>48</v>
      </c>
      <c r="AA3158" s="62" t="s">
        <v>315</v>
      </c>
      <c r="AB3158" s="62" t="s">
        <v>42</v>
      </c>
      <c r="AC3158" s="62" t="s">
        <v>2147</v>
      </c>
      <c r="AD3158" s="62" t="s">
        <v>146</v>
      </c>
    </row>
    <row r="3159" spans="1:30" x14ac:dyDescent="0.25">
      <c r="A3159" s="62" t="s">
        <v>35</v>
      </c>
      <c r="B3159" s="62" t="s">
        <v>36</v>
      </c>
      <c r="C3159" s="62" t="s">
        <v>37</v>
      </c>
      <c r="D3159" s="62" t="s">
        <v>121</v>
      </c>
      <c r="E3159" s="62" t="s">
        <v>215</v>
      </c>
      <c r="F3159" s="62" t="s">
        <v>216</v>
      </c>
      <c r="G3159" s="62" t="s">
        <v>124</v>
      </c>
      <c r="H3159" s="62" t="s">
        <v>124</v>
      </c>
      <c r="I3159" s="62" t="s">
        <v>42</v>
      </c>
      <c r="J3159" s="62" t="s">
        <v>261</v>
      </c>
      <c r="K3159" s="62" t="s">
        <v>261</v>
      </c>
      <c r="L3159" s="62" t="s">
        <v>43</v>
      </c>
      <c r="M3159" s="62" t="s">
        <v>44</v>
      </c>
      <c r="N3159" s="62" t="s">
        <v>150</v>
      </c>
      <c r="O3159" s="62" t="s">
        <v>42</v>
      </c>
      <c r="P3159" s="62" t="s">
        <v>392</v>
      </c>
      <c r="Q3159" s="62" t="s">
        <v>393</v>
      </c>
      <c r="R3159" s="62" t="s">
        <v>2146</v>
      </c>
      <c r="S3159" s="61">
        <v>201402</v>
      </c>
      <c r="T3159" s="62" t="s">
        <v>52</v>
      </c>
      <c r="U3159" s="61">
        <v>332.86</v>
      </c>
      <c r="V3159" s="60">
        <v>332.86</v>
      </c>
      <c r="W3159" s="62" t="s">
        <v>340</v>
      </c>
      <c r="X3159" s="62" t="s">
        <v>384</v>
      </c>
      <c r="Y3159" s="62" t="s">
        <v>1152</v>
      </c>
      <c r="Z3159" s="62" t="s">
        <v>48</v>
      </c>
      <c r="AA3159" s="62" t="s">
        <v>315</v>
      </c>
      <c r="AB3159" s="62" t="s">
        <v>42</v>
      </c>
      <c r="AC3159" s="62" t="s">
        <v>2147</v>
      </c>
      <c r="AD3159" s="62" t="s">
        <v>146</v>
      </c>
    </row>
    <row r="3160" spans="1:30" x14ac:dyDescent="0.25">
      <c r="A3160" s="62" t="s">
        <v>35</v>
      </c>
      <c r="B3160" s="62" t="s">
        <v>36</v>
      </c>
      <c r="C3160" s="62" t="s">
        <v>37</v>
      </c>
      <c r="D3160" s="62" t="s">
        <v>121</v>
      </c>
      <c r="E3160" s="62" t="s">
        <v>215</v>
      </c>
      <c r="F3160" s="62" t="s">
        <v>216</v>
      </c>
      <c r="G3160" s="62" t="s">
        <v>124</v>
      </c>
      <c r="H3160" s="62" t="s">
        <v>124</v>
      </c>
      <c r="I3160" s="62" t="s">
        <v>42</v>
      </c>
      <c r="J3160" s="62" t="s">
        <v>257</v>
      </c>
      <c r="K3160" s="62" t="s">
        <v>257</v>
      </c>
      <c r="L3160" s="62" t="s">
        <v>43</v>
      </c>
      <c r="M3160" s="62" t="s">
        <v>44</v>
      </c>
      <c r="N3160" s="62" t="s">
        <v>150</v>
      </c>
      <c r="O3160" s="62" t="s">
        <v>42</v>
      </c>
      <c r="P3160" s="62" t="s">
        <v>392</v>
      </c>
      <c r="Q3160" s="62" t="s">
        <v>393</v>
      </c>
      <c r="R3160" s="62" t="s">
        <v>2146</v>
      </c>
      <c r="S3160" s="61">
        <v>201402</v>
      </c>
      <c r="T3160" s="62" t="s">
        <v>52</v>
      </c>
      <c r="U3160" s="61">
        <v>332.88</v>
      </c>
      <c r="V3160" s="60">
        <v>332.88</v>
      </c>
      <c r="W3160" s="62" t="s">
        <v>340</v>
      </c>
      <c r="X3160" s="62" t="s">
        <v>384</v>
      </c>
      <c r="Y3160" s="62" t="s">
        <v>1152</v>
      </c>
      <c r="Z3160" s="62" t="s">
        <v>48</v>
      </c>
      <c r="AA3160" s="62" t="s">
        <v>315</v>
      </c>
      <c r="AB3160" s="62" t="s">
        <v>42</v>
      </c>
      <c r="AC3160" s="62" t="s">
        <v>2147</v>
      </c>
      <c r="AD3160" s="62" t="s">
        <v>146</v>
      </c>
    </row>
    <row r="3161" spans="1:30" x14ac:dyDescent="0.25">
      <c r="A3161" s="62" t="s">
        <v>35</v>
      </c>
      <c r="B3161" s="62" t="s">
        <v>36</v>
      </c>
      <c r="C3161" s="62" t="s">
        <v>37</v>
      </c>
      <c r="D3161" s="62" t="s">
        <v>121</v>
      </c>
      <c r="E3161" s="62" t="s">
        <v>215</v>
      </c>
      <c r="F3161" s="62" t="s">
        <v>216</v>
      </c>
      <c r="G3161" s="62" t="s">
        <v>124</v>
      </c>
      <c r="H3161" s="62" t="s">
        <v>124</v>
      </c>
      <c r="I3161" s="62" t="s">
        <v>42</v>
      </c>
      <c r="J3161" s="62" t="s">
        <v>257</v>
      </c>
      <c r="K3161" s="62" t="s">
        <v>257</v>
      </c>
      <c r="L3161" s="62" t="s">
        <v>43</v>
      </c>
      <c r="M3161" s="62" t="s">
        <v>44</v>
      </c>
      <c r="N3161" s="62" t="s">
        <v>150</v>
      </c>
      <c r="O3161" s="62" t="s">
        <v>42</v>
      </c>
      <c r="P3161" s="62" t="s">
        <v>392</v>
      </c>
      <c r="Q3161" s="62" t="s">
        <v>393</v>
      </c>
      <c r="R3161" s="62" t="s">
        <v>2148</v>
      </c>
      <c r="S3161" s="61">
        <v>201402</v>
      </c>
      <c r="T3161" s="62" t="s">
        <v>52</v>
      </c>
      <c r="U3161" s="61">
        <v>379.69</v>
      </c>
      <c r="V3161" s="60">
        <v>379.69</v>
      </c>
      <c r="W3161" s="62" t="s">
        <v>340</v>
      </c>
      <c r="X3161" s="62" t="s">
        <v>384</v>
      </c>
      <c r="Y3161" s="62" t="s">
        <v>1152</v>
      </c>
      <c r="Z3161" s="62" t="s">
        <v>48</v>
      </c>
      <c r="AA3161" s="62" t="s">
        <v>315</v>
      </c>
      <c r="AB3161" s="62" t="s">
        <v>42</v>
      </c>
      <c r="AC3161" s="62" t="s">
        <v>2147</v>
      </c>
      <c r="AD3161" s="62" t="s">
        <v>146</v>
      </c>
    </row>
    <row r="3162" spans="1:30" x14ac:dyDescent="0.25">
      <c r="A3162" s="62" t="s">
        <v>35</v>
      </c>
      <c r="B3162" s="62" t="s">
        <v>36</v>
      </c>
      <c r="C3162" s="62" t="s">
        <v>37</v>
      </c>
      <c r="D3162" s="62" t="s">
        <v>121</v>
      </c>
      <c r="E3162" s="62" t="s">
        <v>215</v>
      </c>
      <c r="F3162" s="62" t="s">
        <v>216</v>
      </c>
      <c r="G3162" s="62" t="s">
        <v>124</v>
      </c>
      <c r="H3162" s="62" t="s">
        <v>124</v>
      </c>
      <c r="I3162" s="62" t="s">
        <v>42</v>
      </c>
      <c r="J3162" s="62" t="s">
        <v>437</v>
      </c>
      <c r="K3162" s="62" t="s">
        <v>437</v>
      </c>
      <c r="L3162" s="62" t="s">
        <v>43</v>
      </c>
      <c r="M3162" s="62" t="s">
        <v>44</v>
      </c>
      <c r="N3162" s="62" t="s">
        <v>150</v>
      </c>
      <c r="O3162" s="62" t="s">
        <v>42</v>
      </c>
      <c r="P3162" s="62" t="s">
        <v>392</v>
      </c>
      <c r="Q3162" s="62" t="s">
        <v>393</v>
      </c>
      <c r="R3162" s="62" t="s">
        <v>2148</v>
      </c>
      <c r="S3162" s="61">
        <v>201402</v>
      </c>
      <c r="T3162" s="62" t="s">
        <v>52</v>
      </c>
      <c r="U3162" s="61">
        <v>379.69</v>
      </c>
      <c r="V3162" s="60">
        <v>379.69</v>
      </c>
      <c r="W3162" s="62" t="s">
        <v>340</v>
      </c>
      <c r="X3162" s="62" t="s">
        <v>384</v>
      </c>
      <c r="Y3162" s="62" t="s">
        <v>1152</v>
      </c>
      <c r="Z3162" s="62" t="s">
        <v>48</v>
      </c>
      <c r="AA3162" s="62" t="s">
        <v>315</v>
      </c>
      <c r="AB3162" s="62" t="s">
        <v>42</v>
      </c>
      <c r="AC3162" s="62" t="s">
        <v>2147</v>
      </c>
      <c r="AD3162" s="62" t="s">
        <v>146</v>
      </c>
    </row>
    <row r="3163" spans="1:30" x14ac:dyDescent="0.25">
      <c r="A3163" s="62" t="s">
        <v>35</v>
      </c>
      <c r="B3163" s="62" t="s">
        <v>36</v>
      </c>
      <c r="C3163" s="62" t="s">
        <v>37</v>
      </c>
      <c r="D3163" s="62" t="s">
        <v>121</v>
      </c>
      <c r="E3163" s="62" t="s">
        <v>215</v>
      </c>
      <c r="F3163" s="62" t="s">
        <v>216</v>
      </c>
      <c r="G3163" s="62" t="s">
        <v>124</v>
      </c>
      <c r="H3163" s="62" t="s">
        <v>124</v>
      </c>
      <c r="I3163" s="62" t="s">
        <v>42</v>
      </c>
      <c r="J3163" s="62" t="s">
        <v>437</v>
      </c>
      <c r="K3163" s="62" t="s">
        <v>437</v>
      </c>
      <c r="L3163" s="62" t="s">
        <v>43</v>
      </c>
      <c r="M3163" s="62" t="s">
        <v>44</v>
      </c>
      <c r="N3163" s="62" t="s">
        <v>150</v>
      </c>
      <c r="O3163" s="62" t="s">
        <v>42</v>
      </c>
      <c r="P3163" s="62" t="s">
        <v>392</v>
      </c>
      <c r="Q3163" s="62" t="s">
        <v>393</v>
      </c>
      <c r="R3163" s="62" t="s">
        <v>2146</v>
      </c>
      <c r="S3163" s="61">
        <v>201402</v>
      </c>
      <c r="T3163" s="62" t="s">
        <v>52</v>
      </c>
      <c r="U3163" s="61">
        <v>332.88</v>
      </c>
      <c r="V3163" s="60">
        <v>332.88</v>
      </c>
      <c r="W3163" s="62" t="s">
        <v>340</v>
      </c>
      <c r="X3163" s="62" t="s">
        <v>384</v>
      </c>
      <c r="Y3163" s="62" t="s">
        <v>1152</v>
      </c>
      <c r="Z3163" s="62" t="s">
        <v>48</v>
      </c>
      <c r="AA3163" s="62" t="s">
        <v>315</v>
      </c>
      <c r="AB3163" s="62" t="s">
        <v>42</v>
      </c>
      <c r="AC3163" s="62" t="s">
        <v>2147</v>
      </c>
      <c r="AD3163" s="62" t="s">
        <v>146</v>
      </c>
    </row>
    <row r="3164" spans="1:30" x14ac:dyDescent="0.25">
      <c r="A3164" s="62" t="s">
        <v>35</v>
      </c>
      <c r="B3164" s="62" t="s">
        <v>36</v>
      </c>
      <c r="C3164" s="62" t="s">
        <v>37</v>
      </c>
      <c r="D3164" s="62" t="s">
        <v>121</v>
      </c>
      <c r="E3164" s="62" t="s">
        <v>215</v>
      </c>
      <c r="F3164" s="62" t="s">
        <v>216</v>
      </c>
      <c r="G3164" s="62" t="s">
        <v>124</v>
      </c>
      <c r="H3164" s="62" t="s">
        <v>124</v>
      </c>
      <c r="I3164" s="62" t="s">
        <v>42</v>
      </c>
      <c r="J3164" s="62" t="s">
        <v>250</v>
      </c>
      <c r="K3164" s="62" t="s">
        <v>250</v>
      </c>
      <c r="L3164" s="62" t="s">
        <v>43</v>
      </c>
      <c r="M3164" s="62" t="s">
        <v>44</v>
      </c>
      <c r="N3164" s="62" t="s">
        <v>150</v>
      </c>
      <c r="O3164" s="62" t="s">
        <v>42</v>
      </c>
      <c r="P3164" s="62" t="s">
        <v>392</v>
      </c>
      <c r="Q3164" s="62" t="s">
        <v>393</v>
      </c>
      <c r="R3164" s="62" t="s">
        <v>2146</v>
      </c>
      <c r="S3164" s="61">
        <v>201402</v>
      </c>
      <c r="T3164" s="62" t="s">
        <v>52</v>
      </c>
      <c r="U3164" s="61">
        <v>332.88</v>
      </c>
      <c r="V3164" s="60">
        <v>332.88</v>
      </c>
      <c r="W3164" s="62" t="s">
        <v>340</v>
      </c>
      <c r="X3164" s="62" t="s">
        <v>384</v>
      </c>
      <c r="Y3164" s="62" t="s">
        <v>1152</v>
      </c>
      <c r="Z3164" s="62" t="s">
        <v>48</v>
      </c>
      <c r="AA3164" s="62" t="s">
        <v>315</v>
      </c>
      <c r="AB3164" s="62" t="s">
        <v>42</v>
      </c>
      <c r="AC3164" s="62" t="s">
        <v>2147</v>
      </c>
      <c r="AD3164" s="62" t="s">
        <v>146</v>
      </c>
    </row>
    <row r="3165" spans="1:30" x14ac:dyDescent="0.25">
      <c r="A3165" s="62" t="s">
        <v>35</v>
      </c>
      <c r="B3165" s="62" t="s">
        <v>36</v>
      </c>
      <c r="C3165" s="62" t="s">
        <v>37</v>
      </c>
      <c r="D3165" s="62" t="s">
        <v>121</v>
      </c>
      <c r="E3165" s="62" t="s">
        <v>215</v>
      </c>
      <c r="F3165" s="62" t="s">
        <v>216</v>
      </c>
      <c r="G3165" s="62" t="s">
        <v>124</v>
      </c>
      <c r="H3165" s="62" t="s">
        <v>124</v>
      </c>
      <c r="I3165" s="62" t="s">
        <v>42</v>
      </c>
      <c r="J3165" s="62" t="s">
        <v>250</v>
      </c>
      <c r="K3165" s="62" t="s">
        <v>250</v>
      </c>
      <c r="L3165" s="62" t="s">
        <v>43</v>
      </c>
      <c r="M3165" s="62" t="s">
        <v>44</v>
      </c>
      <c r="N3165" s="62" t="s">
        <v>150</v>
      </c>
      <c r="O3165" s="62" t="s">
        <v>42</v>
      </c>
      <c r="P3165" s="62" t="s">
        <v>392</v>
      </c>
      <c r="Q3165" s="62" t="s">
        <v>393</v>
      </c>
      <c r="R3165" s="62" t="s">
        <v>2148</v>
      </c>
      <c r="S3165" s="61">
        <v>201402</v>
      </c>
      <c r="T3165" s="62" t="s">
        <v>52</v>
      </c>
      <c r="U3165" s="61">
        <v>379.69</v>
      </c>
      <c r="V3165" s="60">
        <v>379.69</v>
      </c>
      <c r="W3165" s="62" t="s">
        <v>340</v>
      </c>
      <c r="X3165" s="62" t="s">
        <v>384</v>
      </c>
      <c r="Y3165" s="62" t="s">
        <v>1152</v>
      </c>
      <c r="Z3165" s="62" t="s">
        <v>48</v>
      </c>
      <c r="AA3165" s="62" t="s">
        <v>315</v>
      </c>
      <c r="AB3165" s="62" t="s">
        <v>42</v>
      </c>
      <c r="AC3165" s="62" t="s">
        <v>2147</v>
      </c>
      <c r="AD3165" s="62" t="s">
        <v>146</v>
      </c>
    </row>
    <row r="3166" spans="1:30" x14ac:dyDescent="0.25">
      <c r="A3166" s="62" t="s">
        <v>35</v>
      </c>
      <c r="B3166" s="62" t="s">
        <v>36</v>
      </c>
      <c r="C3166" s="62" t="s">
        <v>37</v>
      </c>
      <c r="D3166" s="62" t="s">
        <v>121</v>
      </c>
      <c r="E3166" s="62" t="s">
        <v>215</v>
      </c>
      <c r="F3166" s="62" t="s">
        <v>216</v>
      </c>
      <c r="G3166" s="62" t="s">
        <v>124</v>
      </c>
      <c r="H3166" s="62" t="s">
        <v>124</v>
      </c>
      <c r="I3166" s="62" t="s">
        <v>42</v>
      </c>
      <c r="J3166" s="62" t="s">
        <v>237</v>
      </c>
      <c r="K3166" s="62" t="s">
        <v>237</v>
      </c>
      <c r="L3166" s="62" t="s">
        <v>43</v>
      </c>
      <c r="M3166" s="62" t="s">
        <v>44</v>
      </c>
      <c r="N3166" s="62" t="s">
        <v>150</v>
      </c>
      <c r="O3166" s="62" t="s">
        <v>42</v>
      </c>
      <c r="P3166" s="62" t="s">
        <v>392</v>
      </c>
      <c r="Q3166" s="62" t="s">
        <v>393</v>
      </c>
      <c r="R3166" s="62" t="s">
        <v>2148</v>
      </c>
      <c r="S3166" s="61">
        <v>201402</v>
      </c>
      <c r="T3166" s="62" t="s">
        <v>52</v>
      </c>
      <c r="U3166" s="61">
        <v>406.81</v>
      </c>
      <c r="V3166" s="60">
        <v>406.81</v>
      </c>
      <c r="W3166" s="62" t="s">
        <v>340</v>
      </c>
      <c r="X3166" s="62" t="s">
        <v>384</v>
      </c>
      <c r="Y3166" s="62" t="s">
        <v>1152</v>
      </c>
      <c r="Z3166" s="62" t="s">
        <v>48</v>
      </c>
      <c r="AA3166" s="62" t="s">
        <v>315</v>
      </c>
      <c r="AB3166" s="62" t="s">
        <v>42</v>
      </c>
      <c r="AC3166" s="62" t="s">
        <v>2147</v>
      </c>
      <c r="AD3166" s="62" t="s">
        <v>146</v>
      </c>
    </row>
    <row r="3167" spans="1:30" x14ac:dyDescent="0.25">
      <c r="A3167" s="62" t="s">
        <v>35</v>
      </c>
      <c r="B3167" s="62" t="s">
        <v>36</v>
      </c>
      <c r="C3167" s="62" t="s">
        <v>37</v>
      </c>
      <c r="D3167" s="62" t="s">
        <v>121</v>
      </c>
      <c r="E3167" s="62" t="s">
        <v>215</v>
      </c>
      <c r="F3167" s="62" t="s">
        <v>216</v>
      </c>
      <c r="G3167" s="62" t="s">
        <v>124</v>
      </c>
      <c r="H3167" s="62" t="s">
        <v>124</v>
      </c>
      <c r="I3167" s="62" t="s">
        <v>42</v>
      </c>
      <c r="J3167" s="62" t="s">
        <v>237</v>
      </c>
      <c r="K3167" s="62" t="s">
        <v>237</v>
      </c>
      <c r="L3167" s="62" t="s">
        <v>43</v>
      </c>
      <c r="M3167" s="62" t="s">
        <v>44</v>
      </c>
      <c r="N3167" s="62" t="s">
        <v>150</v>
      </c>
      <c r="O3167" s="62" t="s">
        <v>42</v>
      </c>
      <c r="P3167" s="62" t="s">
        <v>392</v>
      </c>
      <c r="Q3167" s="62" t="s">
        <v>393</v>
      </c>
      <c r="R3167" s="62" t="s">
        <v>2146</v>
      </c>
      <c r="S3167" s="61">
        <v>201402</v>
      </c>
      <c r="T3167" s="62" t="s">
        <v>52</v>
      </c>
      <c r="U3167" s="61">
        <v>356.65</v>
      </c>
      <c r="V3167" s="60">
        <v>356.65</v>
      </c>
      <c r="W3167" s="62" t="s">
        <v>340</v>
      </c>
      <c r="X3167" s="62" t="s">
        <v>384</v>
      </c>
      <c r="Y3167" s="62" t="s">
        <v>1152</v>
      </c>
      <c r="Z3167" s="62" t="s">
        <v>48</v>
      </c>
      <c r="AA3167" s="62" t="s">
        <v>315</v>
      </c>
      <c r="AB3167" s="62" t="s">
        <v>42</v>
      </c>
      <c r="AC3167" s="62" t="s">
        <v>2147</v>
      </c>
      <c r="AD3167" s="62" t="s">
        <v>146</v>
      </c>
    </row>
    <row r="3168" spans="1:30" x14ac:dyDescent="0.25">
      <c r="A3168" s="62" t="s">
        <v>35</v>
      </c>
      <c r="B3168" s="62" t="s">
        <v>36</v>
      </c>
      <c r="C3168" s="62" t="s">
        <v>37</v>
      </c>
      <c r="D3168" s="62" t="s">
        <v>121</v>
      </c>
      <c r="E3168" s="62" t="s">
        <v>215</v>
      </c>
      <c r="F3168" s="62" t="s">
        <v>216</v>
      </c>
      <c r="G3168" s="62" t="s">
        <v>124</v>
      </c>
      <c r="H3168" s="62" t="s">
        <v>124</v>
      </c>
      <c r="I3168" s="62" t="s">
        <v>42</v>
      </c>
      <c r="J3168" s="62" t="s">
        <v>231</v>
      </c>
      <c r="K3168" s="62" t="s">
        <v>231</v>
      </c>
      <c r="L3168" s="62" t="s">
        <v>43</v>
      </c>
      <c r="M3168" s="62" t="s">
        <v>44</v>
      </c>
      <c r="N3168" s="62" t="s">
        <v>150</v>
      </c>
      <c r="O3168" s="62" t="s">
        <v>42</v>
      </c>
      <c r="P3168" s="62" t="s">
        <v>392</v>
      </c>
      <c r="Q3168" s="62" t="s">
        <v>393</v>
      </c>
      <c r="R3168" s="62" t="s">
        <v>2146</v>
      </c>
      <c r="S3168" s="61">
        <v>201402</v>
      </c>
      <c r="T3168" s="62" t="s">
        <v>52</v>
      </c>
      <c r="U3168" s="61">
        <v>332.88</v>
      </c>
      <c r="V3168" s="60">
        <v>332.88</v>
      </c>
      <c r="W3168" s="62" t="s">
        <v>340</v>
      </c>
      <c r="X3168" s="62" t="s">
        <v>384</v>
      </c>
      <c r="Y3168" s="62" t="s">
        <v>1152</v>
      </c>
      <c r="Z3168" s="62" t="s">
        <v>48</v>
      </c>
      <c r="AA3168" s="62" t="s">
        <v>315</v>
      </c>
      <c r="AB3168" s="62" t="s">
        <v>42</v>
      </c>
      <c r="AC3168" s="62" t="s">
        <v>2147</v>
      </c>
      <c r="AD3168" s="62" t="s">
        <v>146</v>
      </c>
    </row>
    <row r="3169" spans="1:30" x14ac:dyDescent="0.25">
      <c r="A3169" s="62" t="s">
        <v>35</v>
      </c>
      <c r="B3169" s="62" t="s">
        <v>36</v>
      </c>
      <c r="C3169" s="62" t="s">
        <v>37</v>
      </c>
      <c r="D3169" s="62" t="s">
        <v>121</v>
      </c>
      <c r="E3169" s="62" t="s">
        <v>215</v>
      </c>
      <c r="F3169" s="62" t="s">
        <v>216</v>
      </c>
      <c r="G3169" s="62" t="s">
        <v>124</v>
      </c>
      <c r="H3169" s="62" t="s">
        <v>124</v>
      </c>
      <c r="I3169" s="62" t="s">
        <v>42</v>
      </c>
      <c r="J3169" s="62" t="s">
        <v>231</v>
      </c>
      <c r="K3169" s="62" t="s">
        <v>231</v>
      </c>
      <c r="L3169" s="62" t="s">
        <v>43</v>
      </c>
      <c r="M3169" s="62" t="s">
        <v>44</v>
      </c>
      <c r="N3169" s="62" t="s">
        <v>150</v>
      </c>
      <c r="O3169" s="62" t="s">
        <v>42</v>
      </c>
      <c r="P3169" s="62" t="s">
        <v>392</v>
      </c>
      <c r="Q3169" s="62" t="s">
        <v>393</v>
      </c>
      <c r="R3169" s="62" t="s">
        <v>2148</v>
      </c>
      <c r="S3169" s="61">
        <v>201402</v>
      </c>
      <c r="T3169" s="62" t="s">
        <v>52</v>
      </c>
      <c r="U3169" s="61">
        <v>379.69</v>
      </c>
      <c r="V3169" s="60">
        <v>379.69</v>
      </c>
      <c r="W3169" s="62" t="s">
        <v>340</v>
      </c>
      <c r="X3169" s="62" t="s">
        <v>384</v>
      </c>
      <c r="Y3169" s="62" t="s">
        <v>1152</v>
      </c>
      <c r="Z3169" s="62" t="s">
        <v>48</v>
      </c>
      <c r="AA3169" s="62" t="s">
        <v>315</v>
      </c>
      <c r="AB3169" s="62" t="s">
        <v>42</v>
      </c>
      <c r="AC3169" s="62" t="s">
        <v>2147</v>
      </c>
      <c r="AD3169" s="62" t="s">
        <v>146</v>
      </c>
    </row>
    <row r="3170" spans="1:30" x14ac:dyDescent="0.25">
      <c r="A3170" s="62" t="s">
        <v>35</v>
      </c>
      <c r="B3170" s="62" t="s">
        <v>36</v>
      </c>
      <c r="C3170" s="62" t="s">
        <v>37</v>
      </c>
      <c r="D3170" s="62" t="s">
        <v>121</v>
      </c>
      <c r="E3170" s="62" t="s">
        <v>122</v>
      </c>
      <c r="F3170" s="62" t="s">
        <v>123</v>
      </c>
      <c r="G3170" s="62" t="s">
        <v>124</v>
      </c>
      <c r="H3170" s="62" t="s">
        <v>124</v>
      </c>
      <c r="I3170" s="62" t="s">
        <v>42</v>
      </c>
      <c r="J3170" s="62" t="s">
        <v>125</v>
      </c>
      <c r="K3170" s="62" t="s">
        <v>125</v>
      </c>
      <c r="L3170" s="62" t="s">
        <v>43</v>
      </c>
      <c r="M3170" s="62" t="s">
        <v>44</v>
      </c>
      <c r="N3170" s="62" t="s">
        <v>131</v>
      </c>
      <c r="O3170" s="62" t="s">
        <v>42</v>
      </c>
      <c r="P3170" s="62" t="s">
        <v>311</v>
      </c>
      <c r="Q3170" s="62" t="s">
        <v>2149</v>
      </c>
      <c r="R3170" s="62" t="s">
        <v>2150</v>
      </c>
      <c r="S3170" s="61">
        <v>201402</v>
      </c>
      <c r="T3170" s="62" t="s">
        <v>52</v>
      </c>
      <c r="U3170" s="61">
        <v>0</v>
      </c>
      <c r="V3170" s="60">
        <v>95.88</v>
      </c>
      <c r="W3170" s="62" t="s">
        <v>1152</v>
      </c>
      <c r="X3170" s="62" t="s">
        <v>2151</v>
      </c>
      <c r="Y3170" s="62" t="s">
        <v>1152</v>
      </c>
      <c r="Z3170" s="62" t="s">
        <v>48</v>
      </c>
      <c r="AA3170" s="62" t="s">
        <v>315</v>
      </c>
      <c r="AB3170" s="62" t="s">
        <v>42</v>
      </c>
      <c r="AC3170" s="62" t="s">
        <v>2152</v>
      </c>
      <c r="AD3170" s="62" t="s">
        <v>146</v>
      </c>
    </row>
    <row r="3171" spans="1:30" x14ac:dyDescent="0.25">
      <c r="A3171" s="62" t="s">
        <v>35</v>
      </c>
      <c r="B3171" s="62" t="s">
        <v>36</v>
      </c>
      <c r="C3171" s="62" t="s">
        <v>37</v>
      </c>
      <c r="D3171" s="62" t="s">
        <v>121</v>
      </c>
      <c r="E3171" s="62" t="s">
        <v>122</v>
      </c>
      <c r="F3171" s="62" t="s">
        <v>123</v>
      </c>
      <c r="G3171" s="62" t="s">
        <v>124</v>
      </c>
      <c r="H3171" s="62" t="s">
        <v>124</v>
      </c>
      <c r="I3171" s="62" t="s">
        <v>42</v>
      </c>
      <c r="J3171" s="62" t="s">
        <v>125</v>
      </c>
      <c r="K3171" s="62" t="s">
        <v>125</v>
      </c>
      <c r="L3171" s="62" t="s">
        <v>43</v>
      </c>
      <c r="M3171" s="62" t="s">
        <v>44</v>
      </c>
      <c r="N3171" s="62" t="s">
        <v>131</v>
      </c>
      <c r="O3171" s="62" t="s">
        <v>42</v>
      </c>
      <c r="P3171" s="62" t="s">
        <v>311</v>
      </c>
      <c r="Q3171" s="62" t="s">
        <v>2153</v>
      </c>
      <c r="R3171" s="62" t="s">
        <v>2150</v>
      </c>
      <c r="S3171" s="61">
        <v>201402</v>
      </c>
      <c r="T3171" s="62" t="s">
        <v>52</v>
      </c>
      <c r="U3171" s="61">
        <v>0</v>
      </c>
      <c r="V3171" s="60">
        <v>4.6900000000000004</v>
      </c>
      <c r="W3171" s="62" t="s">
        <v>1152</v>
      </c>
      <c r="X3171" s="62" t="s">
        <v>2151</v>
      </c>
      <c r="Y3171" s="62" t="s">
        <v>1152</v>
      </c>
      <c r="Z3171" s="62" t="s">
        <v>48</v>
      </c>
      <c r="AA3171" s="62" t="s">
        <v>315</v>
      </c>
      <c r="AB3171" s="62" t="s">
        <v>42</v>
      </c>
      <c r="AC3171" s="62" t="s">
        <v>2152</v>
      </c>
      <c r="AD3171" s="62" t="s">
        <v>146</v>
      </c>
    </row>
    <row r="3172" spans="1:30" x14ac:dyDescent="0.25">
      <c r="A3172" s="62" t="s">
        <v>35</v>
      </c>
      <c r="B3172" s="62" t="s">
        <v>36</v>
      </c>
      <c r="C3172" s="62" t="s">
        <v>37</v>
      </c>
      <c r="D3172" s="62" t="s">
        <v>121</v>
      </c>
      <c r="E3172" s="62" t="s">
        <v>122</v>
      </c>
      <c r="F3172" s="62" t="s">
        <v>123</v>
      </c>
      <c r="G3172" s="62" t="s">
        <v>124</v>
      </c>
      <c r="H3172" s="62" t="s">
        <v>124</v>
      </c>
      <c r="I3172" s="62" t="s">
        <v>42</v>
      </c>
      <c r="J3172" s="62" t="s">
        <v>125</v>
      </c>
      <c r="K3172" s="62" t="s">
        <v>125</v>
      </c>
      <c r="L3172" s="62" t="s">
        <v>43</v>
      </c>
      <c r="M3172" s="62" t="s">
        <v>44</v>
      </c>
      <c r="N3172" s="62" t="s">
        <v>131</v>
      </c>
      <c r="O3172" s="62" t="s">
        <v>42</v>
      </c>
      <c r="P3172" s="62" t="s">
        <v>311</v>
      </c>
      <c r="Q3172" s="62" t="s">
        <v>2154</v>
      </c>
      <c r="R3172" s="62" t="s">
        <v>2150</v>
      </c>
      <c r="S3172" s="61">
        <v>201402</v>
      </c>
      <c r="T3172" s="62" t="s">
        <v>52</v>
      </c>
      <c r="U3172" s="61">
        <v>0</v>
      </c>
      <c r="V3172" s="60">
        <v>119.19</v>
      </c>
      <c r="W3172" s="62" t="s">
        <v>1152</v>
      </c>
      <c r="X3172" s="62" t="s">
        <v>2151</v>
      </c>
      <c r="Y3172" s="62" t="s">
        <v>1152</v>
      </c>
      <c r="Z3172" s="62" t="s">
        <v>48</v>
      </c>
      <c r="AA3172" s="62" t="s">
        <v>315</v>
      </c>
      <c r="AB3172" s="62" t="s">
        <v>42</v>
      </c>
      <c r="AC3172" s="62" t="s">
        <v>2152</v>
      </c>
      <c r="AD3172" s="62" t="s">
        <v>146</v>
      </c>
    </row>
    <row r="3173" spans="1:30" x14ac:dyDescent="0.25">
      <c r="A3173" s="62" t="s">
        <v>35</v>
      </c>
      <c r="B3173" s="62" t="s">
        <v>36</v>
      </c>
      <c r="C3173" s="62" t="s">
        <v>37</v>
      </c>
      <c r="D3173" s="62" t="s">
        <v>121</v>
      </c>
      <c r="E3173" s="62" t="s">
        <v>122</v>
      </c>
      <c r="F3173" s="62" t="s">
        <v>123</v>
      </c>
      <c r="G3173" s="62" t="s">
        <v>124</v>
      </c>
      <c r="H3173" s="62" t="s">
        <v>124</v>
      </c>
      <c r="I3173" s="62" t="s">
        <v>42</v>
      </c>
      <c r="J3173" s="62" t="s">
        <v>285</v>
      </c>
      <c r="K3173" s="62" t="s">
        <v>285</v>
      </c>
      <c r="L3173" s="62" t="s">
        <v>43</v>
      </c>
      <c r="M3173" s="62" t="s">
        <v>44</v>
      </c>
      <c r="N3173" s="62" t="s">
        <v>150</v>
      </c>
      <c r="O3173" s="62" t="s">
        <v>42</v>
      </c>
      <c r="P3173" s="62" t="s">
        <v>463</v>
      </c>
      <c r="Q3173" s="62" t="s">
        <v>464</v>
      </c>
      <c r="R3173" s="62" t="s">
        <v>2155</v>
      </c>
      <c r="S3173" s="61">
        <v>201402</v>
      </c>
      <c r="T3173" s="62" t="s">
        <v>52</v>
      </c>
      <c r="U3173" s="67">
        <v>101331.16</v>
      </c>
      <c r="V3173" s="60">
        <v>101331.16</v>
      </c>
      <c r="W3173" s="62" t="s">
        <v>340</v>
      </c>
      <c r="X3173" s="62" t="s">
        <v>288</v>
      </c>
      <c r="Y3173" s="62" t="s">
        <v>1152</v>
      </c>
      <c r="Z3173" s="62" t="s">
        <v>48</v>
      </c>
      <c r="AA3173" s="62" t="s">
        <v>315</v>
      </c>
      <c r="AB3173" s="62" t="s">
        <v>42</v>
      </c>
      <c r="AC3173" s="62" t="s">
        <v>2156</v>
      </c>
      <c r="AD3173" s="62" t="s">
        <v>146</v>
      </c>
    </row>
    <row r="3174" spans="1:30" x14ac:dyDescent="0.25">
      <c r="A3174" s="62" t="s">
        <v>35</v>
      </c>
      <c r="B3174" s="62" t="s">
        <v>36</v>
      </c>
      <c r="C3174" s="62" t="s">
        <v>37</v>
      </c>
      <c r="D3174" s="62" t="s">
        <v>121</v>
      </c>
      <c r="E3174" s="62" t="s">
        <v>122</v>
      </c>
      <c r="F3174" s="62" t="s">
        <v>123</v>
      </c>
      <c r="G3174" s="62" t="s">
        <v>124</v>
      </c>
      <c r="H3174" s="62" t="s">
        <v>124</v>
      </c>
      <c r="I3174" s="62" t="s">
        <v>42</v>
      </c>
      <c r="J3174" s="62" t="s">
        <v>289</v>
      </c>
      <c r="K3174" s="62" t="s">
        <v>289</v>
      </c>
      <c r="L3174" s="62" t="s">
        <v>43</v>
      </c>
      <c r="M3174" s="62" t="s">
        <v>44</v>
      </c>
      <c r="N3174" s="62" t="s">
        <v>126</v>
      </c>
      <c r="O3174" s="62" t="s">
        <v>42</v>
      </c>
      <c r="P3174" s="62" t="s">
        <v>141</v>
      </c>
      <c r="Q3174" s="62" t="s">
        <v>2157</v>
      </c>
      <c r="R3174" s="62" t="s">
        <v>2158</v>
      </c>
      <c r="S3174" s="61">
        <v>201402</v>
      </c>
      <c r="T3174" s="62" t="s">
        <v>52</v>
      </c>
      <c r="U3174" s="61">
        <v>0</v>
      </c>
      <c r="V3174" s="60">
        <v>25</v>
      </c>
      <c r="W3174" s="62" t="s">
        <v>1152</v>
      </c>
      <c r="X3174" s="62" t="s">
        <v>1152</v>
      </c>
      <c r="Y3174" s="62" t="s">
        <v>1152</v>
      </c>
      <c r="Z3174" s="62" t="s">
        <v>48</v>
      </c>
      <c r="AA3174" s="62" t="s">
        <v>144</v>
      </c>
      <c r="AB3174" s="62" t="s">
        <v>42</v>
      </c>
      <c r="AC3174" s="62" t="s">
        <v>2159</v>
      </c>
      <c r="AD3174" s="62" t="s">
        <v>146</v>
      </c>
    </row>
    <row r="3175" spans="1:30" x14ac:dyDescent="0.25">
      <c r="A3175" s="62" t="s">
        <v>35</v>
      </c>
      <c r="B3175" s="62" t="s">
        <v>36</v>
      </c>
      <c r="C3175" s="62" t="s">
        <v>37</v>
      </c>
      <c r="D3175" s="62" t="s">
        <v>121</v>
      </c>
      <c r="E3175" s="62" t="s">
        <v>122</v>
      </c>
      <c r="F3175" s="62" t="s">
        <v>123</v>
      </c>
      <c r="G3175" s="62" t="s">
        <v>124</v>
      </c>
      <c r="H3175" s="62" t="s">
        <v>124</v>
      </c>
      <c r="I3175" s="62" t="s">
        <v>42</v>
      </c>
      <c r="J3175" s="62" t="s">
        <v>289</v>
      </c>
      <c r="K3175" s="62" t="s">
        <v>289</v>
      </c>
      <c r="L3175" s="62" t="s">
        <v>43</v>
      </c>
      <c r="M3175" s="62" t="s">
        <v>44</v>
      </c>
      <c r="N3175" s="62" t="s">
        <v>126</v>
      </c>
      <c r="O3175" s="62" t="s">
        <v>42</v>
      </c>
      <c r="P3175" s="62" t="s">
        <v>141</v>
      </c>
      <c r="Q3175" s="62" t="s">
        <v>2157</v>
      </c>
      <c r="R3175" s="62" t="s">
        <v>2158</v>
      </c>
      <c r="S3175" s="61">
        <v>201402</v>
      </c>
      <c r="T3175" s="62" t="s">
        <v>52</v>
      </c>
      <c r="U3175" s="61">
        <v>0</v>
      </c>
      <c r="V3175" s="60">
        <v>25</v>
      </c>
      <c r="W3175" s="62" t="s">
        <v>1152</v>
      </c>
      <c r="X3175" s="62" t="s">
        <v>1152</v>
      </c>
      <c r="Y3175" s="62" t="s">
        <v>1152</v>
      </c>
      <c r="Z3175" s="62" t="s">
        <v>48</v>
      </c>
      <c r="AA3175" s="62" t="s">
        <v>144</v>
      </c>
      <c r="AB3175" s="62" t="s">
        <v>42</v>
      </c>
      <c r="AC3175" s="62" t="s">
        <v>2159</v>
      </c>
      <c r="AD3175" s="62" t="s">
        <v>146</v>
      </c>
    </row>
    <row r="3176" spans="1:30" x14ac:dyDescent="0.25">
      <c r="A3176" s="62" t="s">
        <v>35</v>
      </c>
      <c r="B3176" s="62" t="s">
        <v>36</v>
      </c>
      <c r="C3176" s="62" t="s">
        <v>37</v>
      </c>
      <c r="D3176" s="62" t="s">
        <v>121</v>
      </c>
      <c r="E3176" s="62" t="s">
        <v>122</v>
      </c>
      <c r="F3176" s="62" t="s">
        <v>123</v>
      </c>
      <c r="G3176" s="62" t="s">
        <v>124</v>
      </c>
      <c r="H3176" s="62" t="s">
        <v>124</v>
      </c>
      <c r="I3176" s="62" t="s">
        <v>42</v>
      </c>
      <c r="J3176" s="62" t="s">
        <v>289</v>
      </c>
      <c r="K3176" s="62" t="s">
        <v>289</v>
      </c>
      <c r="L3176" s="62" t="s">
        <v>43</v>
      </c>
      <c r="M3176" s="62" t="s">
        <v>44</v>
      </c>
      <c r="N3176" s="62" t="s">
        <v>126</v>
      </c>
      <c r="O3176" s="62" t="s">
        <v>42</v>
      </c>
      <c r="P3176" s="62" t="s">
        <v>141</v>
      </c>
      <c r="Q3176" s="62" t="s">
        <v>2157</v>
      </c>
      <c r="R3176" s="62" t="s">
        <v>2158</v>
      </c>
      <c r="S3176" s="61">
        <v>201402</v>
      </c>
      <c r="T3176" s="62" t="s">
        <v>52</v>
      </c>
      <c r="U3176" s="61">
        <v>0</v>
      </c>
      <c r="V3176" s="60">
        <v>25</v>
      </c>
      <c r="W3176" s="62" t="s">
        <v>1152</v>
      </c>
      <c r="X3176" s="62" t="s">
        <v>1152</v>
      </c>
      <c r="Y3176" s="62" t="s">
        <v>1152</v>
      </c>
      <c r="Z3176" s="62" t="s">
        <v>48</v>
      </c>
      <c r="AA3176" s="62" t="s">
        <v>144</v>
      </c>
      <c r="AB3176" s="62" t="s">
        <v>42</v>
      </c>
      <c r="AC3176" s="62" t="s">
        <v>2159</v>
      </c>
      <c r="AD3176" s="62" t="s">
        <v>146</v>
      </c>
    </row>
    <row r="3177" spans="1:30" x14ac:dyDescent="0.25">
      <c r="A3177" s="62" t="s">
        <v>35</v>
      </c>
      <c r="B3177" s="62" t="s">
        <v>36</v>
      </c>
      <c r="C3177" s="62" t="s">
        <v>37</v>
      </c>
      <c r="D3177" s="62" t="s">
        <v>121</v>
      </c>
      <c r="E3177" s="62" t="s">
        <v>122</v>
      </c>
      <c r="F3177" s="62" t="s">
        <v>123</v>
      </c>
      <c r="G3177" s="62" t="s">
        <v>124</v>
      </c>
      <c r="H3177" s="62" t="s">
        <v>124</v>
      </c>
      <c r="I3177" s="62" t="s">
        <v>42</v>
      </c>
      <c r="J3177" s="62" t="s">
        <v>289</v>
      </c>
      <c r="K3177" s="62" t="s">
        <v>289</v>
      </c>
      <c r="L3177" s="62" t="s">
        <v>43</v>
      </c>
      <c r="M3177" s="62" t="s">
        <v>44</v>
      </c>
      <c r="N3177" s="62" t="s">
        <v>126</v>
      </c>
      <c r="O3177" s="62" t="s">
        <v>42</v>
      </c>
      <c r="P3177" s="62" t="s">
        <v>141</v>
      </c>
      <c r="Q3177" s="62" t="s">
        <v>2157</v>
      </c>
      <c r="R3177" s="62" t="s">
        <v>2158</v>
      </c>
      <c r="S3177" s="61">
        <v>201402</v>
      </c>
      <c r="T3177" s="62" t="s">
        <v>52</v>
      </c>
      <c r="U3177" s="61">
        <v>0</v>
      </c>
      <c r="V3177" s="60">
        <v>25</v>
      </c>
      <c r="W3177" s="62" t="s">
        <v>1152</v>
      </c>
      <c r="X3177" s="62" t="s">
        <v>1152</v>
      </c>
      <c r="Y3177" s="62" t="s">
        <v>1152</v>
      </c>
      <c r="Z3177" s="62" t="s">
        <v>48</v>
      </c>
      <c r="AA3177" s="62" t="s">
        <v>144</v>
      </c>
      <c r="AB3177" s="62" t="s">
        <v>42</v>
      </c>
      <c r="AC3177" s="62" t="s">
        <v>2159</v>
      </c>
      <c r="AD3177" s="62" t="s">
        <v>146</v>
      </c>
    </row>
    <row r="3178" spans="1:30" x14ac:dyDescent="0.25">
      <c r="A3178" s="62" t="s">
        <v>35</v>
      </c>
      <c r="B3178" s="62" t="s">
        <v>36</v>
      </c>
      <c r="C3178" s="62" t="s">
        <v>37</v>
      </c>
      <c r="D3178" s="62" t="s">
        <v>121</v>
      </c>
      <c r="E3178" s="62" t="s">
        <v>122</v>
      </c>
      <c r="F3178" s="62" t="s">
        <v>123</v>
      </c>
      <c r="G3178" s="62" t="s">
        <v>124</v>
      </c>
      <c r="H3178" s="62" t="s">
        <v>124</v>
      </c>
      <c r="I3178" s="62" t="s">
        <v>42</v>
      </c>
      <c r="J3178" s="62" t="s">
        <v>190</v>
      </c>
      <c r="K3178" s="62" t="s">
        <v>190</v>
      </c>
      <c r="L3178" s="62" t="s">
        <v>43</v>
      </c>
      <c r="M3178" s="62" t="s">
        <v>44</v>
      </c>
      <c r="N3178" s="62" t="s">
        <v>160</v>
      </c>
      <c r="O3178" s="62" t="s">
        <v>191</v>
      </c>
      <c r="P3178" s="62" t="s">
        <v>355</v>
      </c>
      <c r="Q3178" s="62" t="s">
        <v>2160</v>
      </c>
      <c r="R3178" s="62" t="s">
        <v>2161</v>
      </c>
      <c r="S3178" s="61">
        <v>201402</v>
      </c>
      <c r="T3178" s="62" t="s">
        <v>52</v>
      </c>
      <c r="U3178" s="61">
        <v>0</v>
      </c>
      <c r="V3178" s="60">
        <v>2.42</v>
      </c>
      <c r="W3178" s="62" t="s">
        <v>1152</v>
      </c>
      <c r="X3178" s="62" t="s">
        <v>1152</v>
      </c>
      <c r="Y3178" s="62" t="s">
        <v>1152</v>
      </c>
      <c r="Z3178" s="62" t="s">
        <v>48</v>
      </c>
      <c r="AA3178" s="62" t="s">
        <v>144</v>
      </c>
      <c r="AB3178" s="62" t="s">
        <v>42</v>
      </c>
      <c r="AC3178" s="62" t="s">
        <v>2159</v>
      </c>
      <c r="AD3178" s="62" t="s">
        <v>146</v>
      </c>
    </row>
    <row r="3179" spans="1:30" x14ac:dyDescent="0.25">
      <c r="A3179" s="62" t="s">
        <v>35</v>
      </c>
      <c r="B3179" s="62" t="s">
        <v>36</v>
      </c>
      <c r="C3179" s="62" t="s">
        <v>37</v>
      </c>
      <c r="D3179" s="62" t="s">
        <v>121</v>
      </c>
      <c r="E3179" s="62" t="s">
        <v>122</v>
      </c>
      <c r="F3179" s="62" t="s">
        <v>123</v>
      </c>
      <c r="G3179" s="62" t="s">
        <v>124</v>
      </c>
      <c r="H3179" s="62" t="s">
        <v>124</v>
      </c>
      <c r="I3179" s="62" t="s">
        <v>42</v>
      </c>
      <c r="J3179" s="62" t="s">
        <v>190</v>
      </c>
      <c r="K3179" s="62" t="s">
        <v>190</v>
      </c>
      <c r="L3179" s="62" t="s">
        <v>43</v>
      </c>
      <c r="M3179" s="62" t="s">
        <v>44</v>
      </c>
      <c r="N3179" s="62" t="s">
        <v>160</v>
      </c>
      <c r="O3179" s="62" t="s">
        <v>191</v>
      </c>
      <c r="P3179" s="62" t="s">
        <v>355</v>
      </c>
      <c r="Q3179" s="62" t="s">
        <v>2162</v>
      </c>
      <c r="R3179" s="62" t="s">
        <v>2161</v>
      </c>
      <c r="S3179" s="61">
        <v>201402</v>
      </c>
      <c r="T3179" s="62" t="s">
        <v>52</v>
      </c>
      <c r="U3179" s="61">
        <v>0</v>
      </c>
      <c r="V3179" s="60">
        <v>30.75</v>
      </c>
      <c r="W3179" s="62" t="s">
        <v>1152</v>
      </c>
      <c r="X3179" s="62" t="s">
        <v>1152</v>
      </c>
      <c r="Y3179" s="62" t="s">
        <v>1152</v>
      </c>
      <c r="Z3179" s="62" t="s">
        <v>48</v>
      </c>
      <c r="AA3179" s="62" t="s">
        <v>144</v>
      </c>
      <c r="AB3179" s="62" t="s">
        <v>42</v>
      </c>
      <c r="AC3179" s="62" t="s">
        <v>2159</v>
      </c>
      <c r="AD3179" s="62" t="s">
        <v>146</v>
      </c>
    </row>
    <row r="3180" spans="1:30" x14ac:dyDescent="0.25">
      <c r="A3180" s="62" t="s">
        <v>35</v>
      </c>
      <c r="B3180" s="62" t="s">
        <v>36</v>
      </c>
      <c r="C3180" s="62" t="s">
        <v>37</v>
      </c>
      <c r="D3180" s="62" t="s">
        <v>121</v>
      </c>
      <c r="E3180" s="62" t="s">
        <v>122</v>
      </c>
      <c r="F3180" s="62" t="s">
        <v>123</v>
      </c>
      <c r="G3180" s="62" t="s">
        <v>124</v>
      </c>
      <c r="H3180" s="62" t="s">
        <v>124</v>
      </c>
      <c r="I3180" s="62" t="s">
        <v>42</v>
      </c>
      <c r="J3180" s="62" t="s">
        <v>190</v>
      </c>
      <c r="K3180" s="62" t="s">
        <v>190</v>
      </c>
      <c r="L3180" s="62" t="s">
        <v>43</v>
      </c>
      <c r="M3180" s="62" t="s">
        <v>44</v>
      </c>
      <c r="N3180" s="62" t="s">
        <v>160</v>
      </c>
      <c r="O3180" s="62" t="s">
        <v>191</v>
      </c>
      <c r="P3180" s="62" t="s">
        <v>355</v>
      </c>
      <c r="Q3180" s="62" t="s">
        <v>2162</v>
      </c>
      <c r="R3180" s="62" t="s">
        <v>2161</v>
      </c>
      <c r="S3180" s="61">
        <v>201402</v>
      </c>
      <c r="T3180" s="62" t="s">
        <v>52</v>
      </c>
      <c r="U3180" s="61">
        <v>0</v>
      </c>
      <c r="V3180" s="60">
        <v>6.08</v>
      </c>
      <c r="W3180" s="62" t="s">
        <v>1152</v>
      </c>
      <c r="X3180" s="62" t="s">
        <v>1152</v>
      </c>
      <c r="Y3180" s="62" t="s">
        <v>1152</v>
      </c>
      <c r="Z3180" s="62" t="s">
        <v>48</v>
      </c>
      <c r="AA3180" s="62" t="s">
        <v>144</v>
      </c>
      <c r="AB3180" s="62" t="s">
        <v>42</v>
      </c>
      <c r="AC3180" s="62" t="s">
        <v>2159</v>
      </c>
      <c r="AD3180" s="62" t="s">
        <v>146</v>
      </c>
    </row>
    <row r="3181" spans="1:30" x14ac:dyDescent="0.25">
      <c r="A3181" s="62" t="s">
        <v>35</v>
      </c>
      <c r="B3181" s="62" t="s">
        <v>36</v>
      </c>
      <c r="C3181" s="62" t="s">
        <v>37</v>
      </c>
      <c r="D3181" s="62" t="s">
        <v>121</v>
      </c>
      <c r="E3181" s="62" t="s">
        <v>122</v>
      </c>
      <c r="F3181" s="62" t="s">
        <v>123</v>
      </c>
      <c r="G3181" s="62" t="s">
        <v>124</v>
      </c>
      <c r="H3181" s="62" t="s">
        <v>124</v>
      </c>
      <c r="I3181" s="62" t="s">
        <v>42</v>
      </c>
      <c r="J3181" s="62" t="s">
        <v>190</v>
      </c>
      <c r="K3181" s="62" t="s">
        <v>190</v>
      </c>
      <c r="L3181" s="62" t="s">
        <v>43</v>
      </c>
      <c r="M3181" s="62" t="s">
        <v>44</v>
      </c>
      <c r="N3181" s="62" t="s">
        <v>160</v>
      </c>
      <c r="O3181" s="62" t="s">
        <v>191</v>
      </c>
      <c r="P3181" s="62" t="s">
        <v>355</v>
      </c>
      <c r="Q3181" s="62" t="s">
        <v>2163</v>
      </c>
      <c r="R3181" s="62" t="s">
        <v>2161</v>
      </c>
      <c r="S3181" s="61">
        <v>201402</v>
      </c>
      <c r="T3181" s="62" t="s">
        <v>52</v>
      </c>
      <c r="U3181" s="61">
        <v>0</v>
      </c>
      <c r="V3181" s="60">
        <v>25.77</v>
      </c>
      <c r="W3181" s="62" t="s">
        <v>1152</v>
      </c>
      <c r="X3181" s="62" t="s">
        <v>1152</v>
      </c>
      <c r="Y3181" s="62" t="s">
        <v>1152</v>
      </c>
      <c r="Z3181" s="62" t="s">
        <v>48</v>
      </c>
      <c r="AA3181" s="62" t="s">
        <v>144</v>
      </c>
      <c r="AB3181" s="62" t="s">
        <v>42</v>
      </c>
      <c r="AC3181" s="62" t="s">
        <v>2159</v>
      </c>
      <c r="AD3181" s="62" t="s">
        <v>146</v>
      </c>
    </row>
    <row r="3182" spans="1:30" x14ac:dyDescent="0.25">
      <c r="A3182" s="62" t="s">
        <v>35</v>
      </c>
      <c r="B3182" s="62" t="s">
        <v>36</v>
      </c>
      <c r="C3182" s="62" t="s">
        <v>37</v>
      </c>
      <c r="D3182" s="62" t="s">
        <v>121</v>
      </c>
      <c r="E3182" s="62" t="s">
        <v>122</v>
      </c>
      <c r="F3182" s="62" t="s">
        <v>123</v>
      </c>
      <c r="G3182" s="62" t="s">
        <v>124</v>
      </c>
      <c r="H3182" s="62" t="s">
        <v>124</v>
      </c>
      <c r="I3182" s="62" t="s">
        <v>42</v>
      </c>
      <c r="J3182" s="62" t="s">
        <v>190</v>
      </c>
      <c r="K3182" s="62" t="s">
        <v>190</v>
      </c>
      <c r="L3182" s="62" t="s">
        <v>43</v>
      </c>
      <c r="M3182" s="62" t="s">
        <v>44</v>
      </c>
      <c r="N3182" s="62" t="s">
        <v>160</v>
      </c>
      <c r="O3182" s="62" t="s">
        <v>191</v>
      </c>
      <c r="P3182" s="62" t="s">
        <v>355</v>
      </c>
      <c r="Q3182" s="62" t="s">
        <v>2164</v>
      </c>
      <c r="R3182" s="62" t="s">
        <v>2161</v>
      </c>
      <c r="S3182" s="61">
        <v>201402</v>
      </c>
      <c r="T3182" s="62" t="s">
        <v>52</v>
      </c>
      <c r="U3182" s="61">
        <v>0</v>
      </c>
      <c r="V3182" s="60">
        <v>11</v>
      </c>
      <c r="W3182" s="62" t="s">
        <v>1152</v>
      </c>
      <c r="X3182" s="62" t="s">
        <v>1152</v>
      </c>
      <c r="Y3182" s="62" t="s">
        <v>1152</v>
      </c>
      <c r="Z3182" s="62" t="s">
        <v>48</v>
      </c>
      <c r="AA3182" s="62" t="s">
        <v>144</v>
      </c>
      <c r="AB3182" s="62" t="s">
        <v>42</v>
      </c>
      <c r="AC3182" s="62" t="s">
        <v>2159</v>
      </c>
      <c r="AD3182" s="62" t="s">
        <v>146</v>
      </c>
    </row>
    <row r="3183" spans="1:30" x14ac:dyDescent="0.25">
      <c r="A3183" s="62" t="s">
        <v>35</v>
      </c>
      <c r="B3183" s="62" t="s">
        <v>36</v>
      </c>
      <c r="C3183" s="62" t="s">
        <v>37</v>
      </c>
      <c r="D3183" s="62" t="s">
        <v>121</v>
      </c>
      <c r="E3183" s="62" t="s">
        <v>122</v>
      </c>
      <c r="F3183" s="62" t="s">
        <v>123</v>
      </c>
      <c r="G3183" s="62" t="s">
        <v>124</v>
      </c>
      <c r="H3183" s="62" t="s">
        <v>124</v>
      </c>
      <c r="I3183" s="62" t="s">
        <v>42</v>
      </c>
      <c r="J3183" s="62" t="s">
        <v>190</v>
      </c>
      <c r="K3183" s="62" t="s">
        <v>190</v>
      </c>
      <c r="L3183" s="62" t="s">
        <v>43</v>
      </c>
      <c r="M3183" s="62" t="s">
        <v>44</v>
      </c>
      <c r="N3183" s="62" t="s">
        <v>160</v>
      </c>
      <c r="O3183" s="62" t="s">
        <v>191</v>
      </c>
      <c r="P3183" s="62" t="s">
        <v>355</v>
      </c>
      <c r="Q3183" s="62" t="s">
        <v>2165</v>
      </c>
      <c r="R3183" s="62" t="s">
        <v>2161</v>
      </c>
      <c r="S3183" s="61">
        <v>201402</v>
      </c>
      <c r="T3183" s="62" t="s">
        <v>52</v>
      </c>
      <c r="U3183" s="61">
        <v>0</v>
      </c>
      <c r="V3183" s="60">
        <v>9.25</v>
      </c>
      <c r="W3183" s="62" t="s">
        <v>1152</v>
      </c>
      <c r="X3183" s="62" t="s">
        <v>1152</v>
      </c>
      <c r="Y3183" s="62" t="s">
        <v>1152</v>
      </c>
      <c r="Z3183" s="62" t="s">
        <v>48</v>
      </c>
      <c r="AA3183" s="62" t="s">
        <v>144</v>
      </c>
      <c r="AB3183" s="62" t="s">
        <v>42</v>
      </c>
      <c r="AC3183" s="62" t="s">
        <v>2159</v>
      </c>
      <c r="AD3183" s="62" t="s">
        <v>146</v>
      </c>
    </row>
    <row r="3184" spans="1:30" x14ac:dyDescent="0.25">
      <c r="A3184" s="62" t="s">
        <v>35</v>
      </c>
      <c r="B3184" s="62" t="s">
        <v>36</v>
      </c>
      <c r="C3184" s="62" t="s">
        <v>37</v>
      </c>
      <c r="D3184" s="62" t="s">
        <v>121</v>
      </c>
      <c r="E3184" s="62" t="s">
        <v>122</v>
      </c>
      <c r="F3184" s="62" t="s">
        <v>123</v>
      </c>
      <c r="G3184" s="62" t="s">
        <v>124</v>
      </c>
      <c r="H3184" s="62" t="s">
        <v>124</v>
      </c>
      <c r="I3184" s="62" t="s">
        <v>42</v>
      </c>
      <c r="J3184" s="62" t="s">
        <v>190</v>
      </c>
      <c r="K3184" s="62" t="s">
        <v>190</v>
      </c>
      <c r="L3184" s="62" t="s">
        <v>43</v>
      </c>
      <c r="M3184" s="62" t="s">
        <v>44</v>
      </c>
      <c r="N3184" s="62" t="s">
        <v>126</v>
      </c>
      <c r="O3184" s="62" t="s">
        <v>191</v>
      </c>
      <c r="P3184" s="62" t="s">
        <v>355</v>
      </c>
      <c r="Q3184" s="62" t="s">
        <v>533</v>
      </c>
      <c r="R3184" s="62" t="s">
        <v>2161</v>
      </c>
      <c r="S3184" s="61">
        <v>201402</v>
      </c>
      <c r="T3184" s="62" t="s">
        <v>52</v>
      </c>
      <c r="U3184" s="61">
        <v>0</v>
      </c>
      <c r="V3184" s="60">
        <v>285.51</v>
      </c>
      <c r="W3184" s="62" t="s">
        <v>1152</v>
      </c>
      <c r="X3184" s="62" t="s">
        <v>1152</v>
      </c>
      <c r="Y3184" s="62" t="s">
        <v>1152</v>
      </c>
      <c r="Z3184" s="62" t="s">
        <v>48</v>
      </c>
      <c r="AA3184" s="62" t="s">
        <v>144</v>
      </c>
      <c r="AB3184" s="62" t="s">
        <v>42</v>
      </c>
      <c r="AC3184" s="62" t="s">
        <v>2159</v>
      </c>
      <c r="AD3184" s="62" t="s">
        <v>146</v>
      </c>
    </row>
    <row r="3185" spans="1:30" x14ac:dyDescent="0.25">
      <c r="A3185" s="62" t="s">
        <v>35</v>
      </c>
      <c r="B3185" s="62" t="s">
        <v>36</v>
      </c>
      <c r="C3185" s="62" t="s">
        <v>37</v>
      </c>
      <c r="D3185" s="62" t="s">
        <v>121</v>
      </c>
      <c r="E3185" s="62" t="s">
        <v>122</v>
      </c>
      <c r="F3185" s="62" t="s">
        <v>123</v>
      </c>
      <c r="G3185" s="62" t="s">
        <v>124</v>
      </c>
      <c r="H3185" s="62" t="s">
        <v>124</v>
      </c>
      <c r="I3185" s="62" t="s">
        <v>42</v>
      </c>
      <c r="J3185" s="62" t="s">
        <v>500</v>
      </c>
      <c r="K3185" s="62" t="s">
        <v>500</v>
      </c>
      <c r="L3185" s="62" t="s">
        <v>43</v>
      </c>
      <c r="M3185" s="62" t="s">
        <v>44</v>
      </c>
      <c r="N3185" s="62" t="s">
        <v>160</v>
      </c>
      <c r="O3185" s="62" t="s">
        <v>42</v>
      </c>
      <c r="P3185" s="62" t="s">
        <v>141</v>
      </c>
      <c r="Q3185" s="62" t="s">
        <v>1080</v>
      </c>
      <c r="R3185" s="62" t="s">
        <v>2158</v>
      </c>
      <c r="S3185" s="61">
        <v>201402</v>
      </c>
      <c r="T3185" s="62" t="s">
        <v>52</v>
      </c>
      <c r="U3185" s="61">
        <v>0</v>
      </c>
      <c r="V3185" s="60">
        <v>492.7</v>
      </c>
      <c r="W3185" s="62" t="s">
        <v>1152</v>
      </c>
      <c r="X3185" s="62" t="s">
        <v>1152</v>
      </c>
      <c r="Y3185" s="62" t="s">
        <v>1152</v>
      </c>
      <c r="Z3185" s="62" t="s">
        <v>48</v>
      </c>
      <c r="AA3185" s="62" t="s">
        <v>144</v>
      </c>
      <c r="AB3185" s="62" t="s">
        <v>42</v>
      </c>
      <c r="AC3185" s="62" t="s">
        <v>2159</v>
      </c>
      <c r="AD3185" s="62" t="s">
        <v>146</v>
      </c>
    </row>
    <row r="3186" spans="1:30" x14ac:dyDescent="0.25">
      <c r="A3186" s="62" t="s">
        <v>35</v>
      </c>
      <c r="B3186" s="62" t="s">
        <v>36</v>
      </c>
      <c r="C3186" s="62" t="s">
        <v>37</v>
      </c>
      <c r="D3186" s="62" t="s">
        <v>121</v>
      </c>
      <c r="E3186" s="62" t="s">
        <v>122</v>
      </c>
      <c r="F3186" s="62" t="s">
        <v>123</v>
      </c>
      <c r="G3186" s="62" t="s">
        <v>124</v>
      </c>
      <c r="H3186" s="62" t="s">
        <v>124</v>
      </c>
      <c r="I3186" s="62" t="s">
        <v>42</v>
      </c>
      <c r="J3186" s="62" t="s">
        <v>289</v>
      </c>
      <c r="K3186" s="62" t="s">
        <v>289</v>
      </c>
      <c r="L3186" s="62" t="s">
        <v>43</v>
      </c>
      <c r="M3186" s="62" t="s">
        <v>44</v>
      </c>
      <c r="N3186" s="62" t="s">
        <v>126</v>
      </c>
      <c r="O3186" s="62" t="s">
        <v>42</v>
      </c>
      <c r="P3186" s="62" t="s">
        <v>141</v>
      </c>
      <c r="Q3186" s="62" t="s">
        <v>2166</v>
      </c>
      <c r="R3186" s="62" t="s">
        <v>2158</v>
      </c>
      <c r="S3186" s="61">
        <v>201402</v>
      </c>
      <c r="T3186" s="62" t="s">
        <v>52</v>
      </c>
      <c r="U3186" s="61">
        <v>0</v>
      </c>
      <c r="V3186" s="60">
        <v>1073.2</v>
      </c>
      <c r="W3186" s="62" t="s">
        <v>1152</v>
      </c>
      <c r="X3186" s="62" t="s">
        <v>1152</v>
      </c>
      <c r="Y3186" s="62" t="s">
        <v>1152</v>
      </c>
      <c r="Z3186" s="62" t="s">
        <v>48</v>
      </c>
      <c r="AA3186" s="62" t="s">
        <v>144</v>
      </c>
      <c r="AB3186" s="62" t="s">
        <v>42</v>
      </c>
      <c r="AC3186" s="62" t="s">
        <v>2159</v>
      </c>
      <c r="AD3186" s="62" t="s">
        <v>146</v>
      </c>
    </row>
    <row r="3187" spans="1:30" x14ac:dyDescent="0.25">
      <c r="A3187" s="62" t="s">
        <v>35</v>
      </c>
      <c r="B3187" s="62" t="s">
        <v>36</v>
      </c>
      <c r="C3187" s="62" t="s">
        <v>37</v>
      </c>
      <c r="D3187" s="62" t="s">
        <v>121</v>
      </c>
      <c r="E3187" s="62" t="s">
        <v>122</v>
      </c>
      <c r="F3187" s="62" t="s">
        <v>123</v>
      </c>
      <c r="G3187" s="62" t="s">
        <v>124</v>
      </c>
      <c r="H3187" s="62" t="s">
        <v>124</v>
      </c>
      <c r="I3187" s="62" t="s">
        <v>42</v>
      </c>
      <c r="J3187" s="62" t="s">
        <v>289</v>
      </c>
      <c r="K3187" s="62" t="s">
        <v>289</v>
      </c>
      <c r="L3187" s="62" t="s">
        <v>43</v>
      </c>
      <c r="M3187" s="62" t="s">
        <v>44</v>
      </c>
      <c r="N3187" s="62" t="s">
        <v>126</v>
      </c>
      <c r="O3187" s="62" t="s">
        <v>42</v>
      </c>
      <c r="P3187" s="62" t="s">
        <v>141</v>
      </c>
      <c r="Q3187" s="62" t="s">
        <v>2166</v>
      </c>
      <c r="R3187" s="62" t="s">
        <v>2158</v>
      </c>
      <c r="S3187" s="61">
        <v>201402</v>
      </c>
      <c r="T3187" s="62" t="s">
        <v>52</v>
      </c>
      <c r="U3187" s="61">
        <v>0</v>
      </c>
      <c r="V3187" s="60">
        <v>1461.2</v>
      </c>
      <c r="W3187" s="62" t="s">
        <v>1152</v>
      </c>
      <c r="X3187" s="62" t="s">
        <v>1152</v>
      </c>
      <c r="Y3187" s="62" t="s">
        <v>1152</v>
      </c>
      <c r="Z3187" s="62" t="s">
        <v>48</v>
      </c>
      <c r="AA3187" s="62" t="s">
        <v>144</v>
      </c>
      <c r="AB3187" s="62" t="s">
        <v>42</v>
      </c>
      <c r="AC3187" s="62" t="s">
        <v>2159</v>
      </c>
      <c r="AD3187" s="62" t="s">
        <v>146</v>
      </c>
    </row>
    <row r="3188" spans="1:30" x14ac:dyDescent="0.25">
      <c r="A3188" s="62" t="s">
        <v>35</v>
      </c>
      <c r="B3188" s="62" t="s">
        <v>36</v>
      </c>
      <c r="C3188" s="62" t="s">
        <v>37</v>
      </c>
      <c r="D3188" s="62" t="s">
        <v>121</v>
      </c>
      <c r="E3188" s="62" t="s">
        <v>122</v>
      </c>
      <c r="F3188" s="62" t="s">
        <v>123</v>
      </c>
      <c r="G3188" s="62" t="s">
        <v>124</v>
      </c>
      <c r="H3188" s="62" t="s">
        <v>124</v>
      </c>
      <c r="I3188" s="62" t="s">
        <v>42</v>
      </c>
      <c r="J3188" s="62" t="s">
        <v>190</v>
      </c>
      <c r="K3188" s="62" t="s">
        <v>190</v>
      </c>
      <c r="L3188" s="62" t="s">
        <v>43</v>
      </c>
      <c r="M3188" s="62" t="s">
        <v>44</v>
      </c>
      <c r="N3188" s="62" t="s">
        <v>160</v>
      </c>
      <c r="O3188" s="62" t="s">
        <v>191</v>
      </c>
      <c r="P3188" s="62" t="s">
        <v>355</v>
      </c>
      <c r="Q3188" s="62" t="s">
        <v>2167</v>
      </c>
      <c r="R3188" s="62" t="s">
        <v>2168</v>
      </c>
      <c r="S3188" s="61">
        <v>201402</v>
      </c>
      <c r="T3188" s="62" t="s">
        <v>52</v>
      </c>
      <c r="U3188" s="61">
        <v>0</v>
      </c>
      <c r="V3188" s="60">
        <v>3.57</v>
      </c>
      <c r="W3188" s="62" t="s">
        <v>1152</v>
      </c>
      <c r="X3188" s="62" t="s">
        <v>1152</v>
      </c>
      <c r="Y3188" s="62" t="s">
        <v>1152</v>
      </c>
      <c r="Z3188" s="62" t="s">
        <v>48</v>
      </c>
      <c r="AA3188" s="62" t="s">
        <v>144</v>
      </c>
      <c r="AB3188" s="62" t="s">
        <v>42</v>
      </c>
      <c r="AC3188" s="62" t="s">
        <v>2169</v>
      </c>
      <c r="AD3188" s="62" t="s">
        <v>146</v>
      </c>
    </row>
    <row r="3189" spans="1:30" x14ac:dyDescent="0.25">
      <c r="A3189" s="62" t="s">
        <v>35</v>
      </c>
      <c r="B3189" s="62" t="s">
        <v>36</v>
      </c>
      <c r="C3189" s="62" t="s">
        <v>37</v>
      </c>
      <c r="D3189" s="62" t="s">
        <v>121</v>
      </c>
      <c r="E3189" s="62" t="s">
        <v>122</v>
      </c>
      <c r="F3189" s="62" t="s">
        <v>123</v>
      </c>
      <c r="G3189" s="62" t="s">
        <v>124</v>
      </c>
      <c r="H3189" s="62" t="s">
        <v>124</v>
      </c>
      <c r="I3189" s="62" t="s">
        <v>42</v>
      </c>
      <c r="J3189" s="62" t="s">
        <v>190</v>
      </c>
      <c r="K3189" s="62" t="s">
        <v>190</v>
      </c>
      <c r="L3189" s="62" t="s">
        <v>43</v>
      </c>
      <c r="M3189" s="62" t="s">
        <v>44</v>
      </c>
      <c r="N3189" s="62" t="s">
        <v>126</v>
      </c>
      <c r="O3189" s="62" t="s">
        <v>191</v>
      </c>
      <c r="P3189" s="62" t="s">
        <v>355</v>
      </c>
      <c r="Q3189" s="62" t="s">
        <v>2033</v>
      </c>
      <c r="R3189" s="62" t="s">
        <v>2168</v>
      </c>
      <c r="S3189" s="61">
        <v>201402</v>
      </c>
      <c r="T3189" s="62" t="s">
        <v>52</v>
      </c>
      <c r="U3189" s="61">
        <v>0</v>
      </c>
      <c r="V3189" s="60">
        <v>4.5</v>
      </c>
      <c r="W3189" s="62" t="s">
        <v>1152</v>
      </c>
      <c r="X3189" s="62" t="s">
        <v>1152</v>
      </c>
      <c r="Y3189" s="62" t="s">
        <v>1152</v>
      </c>
      <c r="Z3189" s="62" t="s">
        <v>48</v>
      </c>
      <c r="AA3189" s="62" t="s">
        <v>144</v>
      </c>
      <c r="AB3189" s="62" t="s">
        <v>42</v>
      </c>
      <c r="AC3189" s="62" t="s">
        <v>2169</v>
      </c>
      <c r="AD3189" s="62" t="s">
        <v>146</v>
      </c>
    </row>
    <row r="3190" spans="1:30" x14ac:dyDescent="0.25">
      <c r="A3190" s="62" t="s">
        <v>35</v>
      </c>
      <c r="B3190" s="62" t="s">
        <v>36</v>
      </c>
      <c r="C3190" s="62" t="s">
        <v>37</v>
      </c>
      <c r="D3190" s="62" t="s">
        <v>121</v>
      </c>
      <c r="E3190" s="62" t="s">
        <v>122</v>
      </c>
      <c r="F3190" s="62" t="s">
        <v>123</v>
      </c>
      <c r="G3190" s="62" t="s">
        <v>124</v>
      </c>
      <c r="H3190" s="62" t="s">
        <v>124</v>
      </c>
      <c r="I3190" s="62" t="s">
        <v>42</v>
      </c>
      <c r="J3190" s="62" t="s">
        <v>190</v>
      </c>
      <c r="K3190" s="62" t="s">
        <v>190</v>
      </c>
      <c r="L3190" s="62" t="s">
        <v>43</v>
      </c>
      <c r="M3190" s="62" t="s">
        <v>44</v>
      </c>
      <c r="N3190" s="62" t="s">
        <v>131</v>
      </c>
      <c r="O3190" s="62" t="s">
        <v>198</v>
      </c>
      <c r="P3190" s="62" t="s">
        <v>369</v>
      </c>
      <c r="Q3190" s="62" t="s">
        <v>535</v>
      </c>
      <c r="R3190" s="62" t="s">
        <v>2170</v>
      </c>
      <c r="S3190" s="61">
        <v>201402</v>
      </c>
      <c r="T3190" s="62" t="s">
        <v>52</v>
      </c>
      <c r="U3190" s="61">
        <v>0</v>
      </c>
      <c r="V3190" s="60">
        <v>70.13</v>
      </c>
      <c r="W3190" s="62" t="s">
        <v>1152</v>
      </c>
      <c r="X3190" s="62" t="s">
        <v>1152</v>
      </c>
      <c r="Y3190" s="62" t="s">
        <v>1152</v>
      </c>
      <c r="Z3190" s="62" t="s">
        <v>48</v>
      </c>
      <c r="AA3190" s="62" t="s">
        <v>144</v>
      </c>
      <c r="AB3190" s="62" t="s">
        <v>42</v>
      </c>
      <c r="AC3190" s="62" t="s">
        <v>2171</v>
      </c>
      <c r="AD3190" s="62" t="s">
        <v>146</v>
      </c>
    </row>
    <row r="3191" spans="1:30" x14ac:dyDescent="0.25">
      <c r="A3191" s="62" t="s">
        <v>35</v>
      </c>
      <c r="B3191" s="62" t="s">
        <v>36</v>
      </c>
      <c r="C3191" s="62" t="s">
        <v>37</v>
      </c>
      <c r="D3191" s="62" t="s">
        <v>121</v>
      </c>
      <c r="E3191" s="62" t="s">
        <v>122</v>
      </c>
      <c r="F3191" s="62" t="s">
        <v>123</v>
      </c>
      <c r="G3191" s="62" t="s">
        <v>124</v>
      </c>
      <c r="H3191" s="62" t="s">
        <v>124</v>
      </c>
      <c r="I3191" s="62" t="s">
        <v>42</v>
      </c>
      <c r="J3191" s="62" t="s">
        <v>125</v>
      </c>
      <c r="K3191" s="62" t="s">
        <v>125</v>
      </c>
      <c r="L3191" s="62" t="s">
        <v>43</v>
      </c>
      <c r="M3191" s="62" t="s">
        <v>44</v>
      </c>
      <c r="N3191" s="62" t="s">
        <v>131</v>
      </c>
      <c r="O3191" s="62" t="s">
        <v>127</v>
      </c>
      <c r="P3191" s="62" t="s">
        <v>472</v>
      </c>
      <c r="Q3191" s="62" t="s">
        <v>708</v>
      </c>
      <c r="R3191" s="62" t="s">
        <v>2172</v>
      </c>
      <c r="S3191" s="61">
        <v>201402</v>
      </c>
      <c r="T3191" s="62" t="s">
        <v>52</v>
      </c>
      <c r="U3191" s="61">
        <v>0</v>
      </c>
      <c r="V3191" s="60">
        <v>2900</v>
      </c>
      <c r="W3191" s="62" t="s">
        <v>1152</v>
      </c>
      <c r="X3191" s="62" t="s">
        <v>1152</v>
      </c>
      <c r="Y3191" s="62" t="s">
        <v>1152</v>
      </c>
      <c r="Z3191" s="62" t="s">
        <v>48</v>
      </c>
      <c r="AA3191" s="62" t="s">
        <v>144</v>
      </c>
      <c r="AB3191" s="62" t="s">
        <v>42</v>
      </c>
      <c r="AC3191" s="62" t="s">
        <v>2171</v>
      </c>
      <c r="AD3191" s="62" t="s">
        <v>146</v>
      </c>
    </row>
    <row r="3192" spans="1:30" x14ac:dyDescent="0.25">
      <c r="A3192" s="62" t="s">
        <v>35</v>
      </c>
      <c r="B3192" s="62" t="s">
        <v>36</v>
      </c>
      <c r="C3192" s="62" t="s">
        <v>37</v>
      </c>
      <c r="D3192" s="62" t="s">
        <v>121</v>
      </c>
      <c r="E3192" s="62" t="s">
        <v>122</v>
      </c>
      <c r="F3192" s="62" t="s">
        <v>123</v>
      </c>
      <c r="G3192" s="62" t="s">
        <v>124</v>
      </c>
      <c r="H3192" s="62" t="s">
        <v>124</v>
      </c>
      <c r="I3192" s="62" t="s">
        <v>42</v>
      </c>
      <c r="J3192" s="62" t="s">
        <v>298</v>
      </c>
      <c r="K3192" s="62" t="s">
        <v>298</v>
      </c>
      <c r="L3192" s="62" t="s">
        <v>43</v>
      </c>
      <c r="M3192" s="62" t="s">
        <v>44</v>
      </c>
      <c r="N3192" s="62" t="s">
        <v>134</v>
      </c>
      <c r="O3192" s="62" t="s">
        <v>42</v>
      </c>
      <c r="P3192" s="62" t="s">
        <v>1628</v>
      </c>
      <c r="Q3192" s="62" t="s">
        <v>135</v>
      </c>
      <c r="R3192" s="62" t="s">
        <v>1690</v>
      </c>
      <c r="S3192" s="61">
        <v>201402</v>
      </c>
      <c r="T3192" s="62" t="s">
        <v>52</v>
      </c>
      <c r="U3192" s="61">
        <v>0</v>
      </c>
      <c r="V3192" s="60">
        <v>484.9</v>
      </c>
      <c r="W3192" s="62" t="s">
        <v>1152</v>
      </c>
      <c r="X3192" s="62" t="s">
        <v>1691</v>
      </c>
      <c r="Y3192" s="62" t="s">
        <v>1152</v>
      </c>
      <c r="Z3192" s="62" t="s">
        <v>48</v>
      </c>
      <c r="AA3192" s="62" t="s">
        <v>315</v>
      </c>
      <c r="AB3192" s="62" t="s">
        <v>42</v>
      </c>
      <c r="AC3192" s="62" t="s">
        <v>2173</v>
      </c>
      <c r="AD3192" s="62" t="s">
        <v>146</v>
      </c>
    </row>
    <row r="3193" spans="1:30" x14ac:dyDescent="0.25">
      <c r="A3193" s="62" t="s">
        <v>35</v>
      </c>
      <c r="B3193" s="62" t="s">
        <v>36</v>
      </c>
      <c r="C3193" s="62" t="s">
        <v>37</v>
      </c>
      <c r="D3193" s="62" t="s">
        <v>121</v>
      </c>
      <c r="E3193" s="62" t="s">
        <v>122</v>
      </c>
      <c r="F3193" s="62" t="s">
        <v>123</v>
      </c>
      <c r="G3193" s="62" t="s">
        <v>124</v>
      </c>
      <c r="H3193" s="62" t="s">
        <v>124</v>
      </c>
      <c r="I3193" s="62" t="s">
        <v>42</v>
      </c>
      <c r="J3193" s="62" t="s">
        <v>298</v>
      </c>
      <c r="K3193" s="62" t="s">
        <v>298</v>
      </c>
      <c r="L3193" s="62" t="s">
        <v>43</v>
      </c>
      <c r="M3193" s="62" t="s">
        <v>44</v>
      </c>
      <c r="N3193" s="62" t="s">
        <v>150</v>
      </c>
      <c r="O3193" s="62" t="s">
        <v>42</v>
      </c>
      <c r="P3193" s="62" t="s">
        <v>1628</v>
      </c>
      <c r="Q3193" s="62" t="s">
        <v>2174</v>
      </c>
      <c r="R3193" s="62" t="s">
        <v>1690</v>
      </c>
      <c r="S3193" s="61">
        <v>201402</v>
      </c>
      <c r="T3193" s="62" t="s">
        <v>52</v>
      </c>
      <c r="U3193" s="67">
        <v>10102.120000000001</v>
      </c>
      <c r="V3193" s="60">
        <v>10102.120000000001</v>
      </c>
      <c r="W3193" s="62" t="s">
        <v>340</v>
      </c>
      <c r="X3193" s="62" t="s">
        <v>1691</v>
      </c>
      <c r="Y3193" s="62" t="s">
        <v>1152</v>
      </c>
      <c r="Z3193" s="62" t="s">
        <v>48</v>
      </c>
      <c r="AA3193" s="62" t="s">
        <v>315</v>
      </c>
      <c r="AB3193" s="62" t="s">
        <v>42</v>
      </c>
      <c r="AC3193" s="62" t="s">
        <v>2173</v>
      </c>
      <c r="AD3193" s="62" t="s">
        <v>146</v>
      </c>
    </row>
    <row r="3194" spans="1:30" x14ac:dyDescent="0.25">
      <c r="A3194" s="62" t="s">
        <v>35</v>
      </c>
      <c r="B3194" s="62" t="s">
        <v>36</v>
      </c>
      <c r="C3194" s="62" t="s">
        <v>37</v>
      </c>
      <c r="D3194" s="62" t="s">
        <v>121</v>
      </c>
      <c r="E3194" s="62" t="s">
        <v>122</v>
      </c>
      <c r="F3194" s="62" t="s">
        <v>123</v>
      </c>
      <c r="G3194" s="62" t="s">
        <v>124</v>
      </c>
      <c r="H3194" s="62" t="s">
        <v>124</v>
      </c>
      <c r="I3194" s="62" t="s">
        <v>42</v>
      </c>
      <c r="J3194" s="62" t="s">
        <v>298</v>
      </c>
      <c r="K3194" s="62" t="s">
        <v>298</v>
      </c>
      <c r="L3194" s="62" t="s">
        <v>43</v>
      </c>
      <c r="M3194" s="62" t="s">
        <v>44</v>
      </c>
      <c r="N3194" s="62" t="s">
        <v>134</v>
      </c>
      <c r="O3194" s="62" t="s">
        <v>42</v>
      </c>
      <c r="P3194" s="62" t="s">
        <v>1628</v>
      </c>
      <c r="Q3194" s="62" t="s">
        <v>135</v>
      </c>
      <c r="R3194" s="62" t="s">
        <v>1690</v>
      </c>
      <c r="S3194" s="61">
        <v>201402</v>
      </c>
      <c r="T3194" s="62" t="s">
        <v>52</v>
      </c>
      <c r="U3194" s="61">
        <v>0</v>
      </c>
      <c r="V3194" s="60">
        <v>41.76</v>
      </c>
      <c r="W3194" s="62" t="s">
        <v>1152</v>
      </c>
      <c r="X3194" s="62" t="s">
        <v>1691</v>
      </c>
      <c r="Y3194" s="62" t="s">
        <v>1152</v>
      </c>
      <c r="Z3194" s="62" t="s">
        <v>48</v>
      </c>
      <c r="AA3194" s="62" t="s">
        <v>315</v>
      </c>
      <c r="AB3194" s="62" t="s">
        <v>42</v>
      </c>
      <c r="AC3194" s="62" t="s">
        <v>2173</v>
      </c>
      <c r="AD3194" s="62" t="s">
        <v>146</v>
      </c>
    </row>
    <row r="3195" spans="1:30" x14ac:dyDescent="0.25">
      <c r="A3195" s="62" t="s">
        <v>35</v>
      </c>
      <c r="B3195" s="62" t="s">
        <v>36</v>
      </c>
      <c r="C3195" s="62" t="s">
        <v>37</v>
      </c>
      <c r="D3195" s="62" t="s">
        <v>121</v>
      </c>
      <c r="E3195" s="62" t="s">
        <v>122</v>
      </c>
      <c r="F3195" s="62" t="s">
        <v>123</v>
      </c>
      <c r="G3195" s="62" t="s">
        <v>124</v>
      </c>
      <c r="H3195" s="62" t="s">
        <v>124</v>
      </c>
      <c r="I3195" s="62" t="s">
        <v>42</v>
      </c>
      <c r="J3195" s="62" t="s">
        <v>298</v>
      </c>
      <c r="K3195" s="62" t="s">
        <v>298</v>
      </c>
      <c r="L3195" s="62" t="s">
        <v>43</v>
      </c>
      <c r="M3195" s="62" t="s">
        <v>44</v>
      </c>
      <c r="N3195" s="62" t="s">
        <v>150</v>
      </c>
      <c r="O3195" s="62" t="s">
        <v>42</v>
      </c>
      <c r="P3195" s="62" t="s">
        <v>1628</v>
      </c>
      <c r="Q3195" s="62" t="s">
        <v>183</v>
      </c>
      <c r="R3195" s="62" t="s">
        <v>1690</v>
      </c>
      <c r="S3195" s="61">
        <v>201402</v>
      </c>
      <c r="T3195" s="62" t="s">
        <v>52</v>
      </c>
      <c r="U3195" s="61">
        <v>0</v>
      </c>
      <c r="V3195" s="60">
        <v>870.09</v>
      </c>
      <c r="W3195" s="62" t="s">
        <v>340</v>
      </c>
      <c r="X3195" s="62" t="s">
        <v>1691</v>
      </c>
      <c r="Y3195" s="62" t="s">
        <v>1152</v>
      </c>
      <c r="Z3195" s="62" t="s">
        <v>48</v>
      </c>
      <c r="AA3195" s="62" t="s">
        <v>315</v>
      </c>
      <c r="AB3195" s="62" t="s">
        <v>42</v>
      </c>
      <c r="AC3195" s="62" t="s">
        <v>2173</v>
      </c>
      <c r="AD3195" s="62" t="s">
        <v>146</v>
      </c>
    </row>
    <row r="3196" spans="1:30" x14ac:dyDescent="0.25">
      <c r="A3196" s="62" t="s">
        <v>35</v>
      </c>
      <c r="B3196" s="62" t="s">
        <v>36</v>
      </c>
      <c r="C3196" s="62" t="s">
        <v>37</v>
      </c>
      <c r="D3196" s="62" t="s">
        <v>121</v>
      </c>
      <c r="E3196" s="62" t="s">
        <v>122</v>
      </c>
      <c r="F3196" s="62" t="s">
        <v>123</v>
      </c>
      <c r="G3196" s="62" t="s">
        <v>124</v>
      </c>
      <c r="H3196" s="62" t="s">
        <v>124</v>
      </c>
      <c r="I3196" s="62" t="s">
        <v>42</v>
      </c>
      <c r="J3196" s="62" t="s">
        <v>500</v>
      </c>
      <c r="K3196" s="62" t="s">
        <v>500</v>
      </c>
      <c r="L3196" s="62" t="s">
        <v>43</v>
      </c>
      <c r="M3196" s="62" t="s">
        <v>44</v>
      </c>
      <c r="N3196" s="62" t="s">
        <v>162</v>
      </c>
      <c r="O3196" s="62" t="s">
        <v>42</v>
      </c>
      <c r="P3196" s="62" t="s">
        <v>808</v>
      </c>
      <c r="Q3196" s="62" t="s">
        <v>938</v>
      </c>
      <c r="R3196" s="62" t="s">
        <v>2175</v>
      </c>
      <c r="S3196" s="61">
        <v>201402</v>
      </c>
      <c r="T3196" s="62" t="s">
        <v>47</v>
      </c>
      <c r="U3196" s="61">
        <v>0</v>
      </c>
      <c r="V3196" s="60">
        <v>-1014.22</v>
      </c>
      <c r="W3196" s="62" t="s">
        <v>340</v>
      </c>
      <c r="X3196" s="62" t="s">
        <v>807</v>
      </c>
      <c r="Y3196" s="62" t="s">
        <v>1152</v>
      </c>
      <c r="Z3196" s="62" t="s">
        <v>48</v>
      </c>
      <c r="AA3196" s="62" t="s">
        <v>315</v>
      </c>
      <c r="AB3196" s="62" t="s">
        <v>42</v>
      </c>
      <c r="AC3196" s="62" t="s">
        <v>2176</v>
      </c>
      <c r="AD3196" s="62" t="s">
        <v>146</v>
      </c>
    </row>
    <row r="3197" spans="1:30" x14ac:dyDescent="0.25">
      <c r="A3197" s="62" t="s">
        <v>35</v>
      </c>
      <c r="B3197" s="62" t="s">
        <v>36</v>
      </c>
      <c r="C3197" s="62" t="s">
        <v>37</v>
      </c>
      <c r="D3197" s="62" t="s">
        <v>121</v>
      </c>
      <c r="E3197" s="62" t="s">
        <v>215</v>
      </c>
      <c r="F3197" s="62" t="s">
        <v>216</v>
      </c>
      <c r="G3197" s="62" t="s">
        <v>124</v>
      </c>
      <c r="H3197" s="62" t="s">
        <v>124</v>
      </c>
      <c r="I3197" s="62" t="s">
        <v>42</v>
      </c>
      <c r="J3197" s="62" t="s">
        <v>257</v>
      </c>
      <c r="K3197" s="62" t="s">
        <v>257</v>
      </c>
      <c r="L3197" s="62" t="s">
        <v>43</v>
      </c>
      <c r="M3197" s="62" t="s">
        <v>44</v>
      </c>
      <c r="N3197" s="62" t="s">
        <v>160</v>
      </c>
      <c r="O3197" s="62" t="s">
        <v>269</v>
      </c>
      <c r="P3197" s="62" t="s">
        <v>586</v>
      </c>
      <c r="Q3197" s="62" t="s">
        <v>2177</v>
      </c>
      <c r="R3197" s="62" t="s">
        <v>2178</v>
      </c>
      <c r="S3197" s="61">
        <v>201402</v>
      </c>
      <c r="T3197" s="62" t="s">
        <v>52</v>
      </c>
      <c r="U3197" s="61">
        <v>0</v>
      </c>
      <c r="V3197" s="60">
        <v>20.62</v>
      </c>
      <c r="W3197" s="62" t="s">
        <v>1152</v>
      </c>
      <c r="X3197" s="62" t="s">
        <v>1152</v>
      </c>
      <c r="Y3197" s="62" t="s">
        <v>1152</v>
      </c>
      <c r="Z3197" s="62" t="s">
        <v>48</v>
      </c>
      <c r="AA3197" s="62" t="s">
        <v>144</v>
      </c>
      <c r="AB3197" s="62" t="s">
        <v>42</v>
      </c>
      <c r="AC3197" s="62" t="s">
        <v>2179</v>
      </c>
      <c r="AD3197" s="62" t="s">
        <v>146</v>
      </c>
    </row>
    <row r="3198" spans="1:30" x14ac:dyDescent="0.25">
      <c r="A3198" s="62" t="s">
        <v>35</v>
      </c>
      <c r="B3198" s="62" t="s">
        <v>36</v>
      </c>
      <c r="C3198" s="62" t="s">
        <v>37</v>
      </c>
      <c r="D3198" s="62" t="s">
        <v>121</v>
      </c>
      <c r="E3198" s="62" t="s">
        <v>215</v>
      </c>
      <c r="F3198" s="62" t="s">
        <v>216</v>
      </c>
      <c r="G3198" s="62" t="s">
        <v>124</v>
      </c>
      <c r="H3198" s="62" t="s">
        <v>124</v>
      </c>
      <c r="I3198" s="62" t="s">
        <v>42</v>
      </c>
      <c r="J3198" s="62" t="s">
        <v>257</v>
      </c>
      <c r="K3198" s="62" t="s">
        <v>257</v>
      </c>
      <c r="L3198" s="62" t="s">
        <v>43</v>
      </c>
      <c r="M3198" s="62" t="s">
        <v>44</v>
      </c>
      <c r="N3198" s="62" t="s">
        <v>126</v>
      </c>
      <c r="O3198" s="62" t="s">
        <v>269</v>
      </c>
      <c r="P3198" s="62" t="s">
        <v>586</v>
      </c>
      <c r="Q3198" s="62" t="s">
        <v>167</v>
      </c>
      <c r="R3198" s="62" t="s">
        <v>2178</v>
      </c>
      <c r="S3198" s="61">
        <v>201402</v>
      </c>
      <c r="T3198" s="62" t="s">
        <v>52</v>
      </c>
      <c r="U3198" s="61">
        <v>0</v>
      </c>
      <c r="V3198" s="60">
        <v>116.93</v>
      </c>
      <c r="W3198" s="62" t="s">
        <v>1152</v>
      </c>
      <c r="X3198" s="62" t="s">
        <v>1152</v>
      </c>
      <c r="Y3198" s="62" t="s">
        <v>1152</v>
      </c>
      <c r="Z3198" s="62" t="s">
        <v>48</v>
      </c>
      <c r="AA3198" s="62" t="s">
        <v>168</v>
      </c>
      <c r="AB3198" s="62" t="s">
        <v>42</v>
      </c>
      <c r="AC3198" s="62" t="s">
        <v>2179</v>
      </c>
      <c r="AD3198" s="62" t="s">
        <v>146</v>
      </c>
    </row>
    <row r="3199" spans="1:30" x14ac:dyDescent="0.25">
      <c r="A3199" s="62" t="s">
        <v>35</v>
      </c>
      <c r="B3199" s="62" t="s">
        <v>36</v>
      </c>
      <c r="C3199" s="62" t="s">
        <v>37</v>
      </c>
      <c r="D3199" s="62" t="s">
        <v>121</v>
      </c>
      <c r="E3199" s="62" t="s">
        <v>215</v>
      </c>
      <c r="F3199" s="62" t="s">
        <v>216</v>
      </c>
      <c r="G3199" s="62" t="s">
        <v>124</v>
      </c>
      <c r="H3199" s="62" t="s">
        <v>124</v>
      </c>
      <c r="I3199" s="62" t="s">
        <v>42</v>
      </c>
      <c r="J3199" s="62" t="s">
        <v>257</v>
      </c>
      <c r="K3199" s="62" t="s">
        <v>257</v>
      </c>
      <c r="L3199" s="62" t="s">
        <v>43</v>
      </c>
      <c r="M3199" s="62" t="s">
        <v>44</v>
      </c>
      <c r="N3199" s="62" t="s">
        <v>126</v>
      </c>
      <c r="O3199" s="62" t="s">
        <v>269</v>
      </c>
      <c r="P3199" s="62" t="s">
        <v>586</v>
      </c>
      <c r="Q3199" s="62" t="s">
        <v>2180</v>
      </c>
      <c r="R3199" s="62" t="s">
        <v>2178</v>
      </c>
      <c r="S3199" s="61">
        <v>201402</v>
      </c>
      <c r="T3199" s="62" t="s">
        <v>52</v>
      </c>
      <c r="U3199" s="61">
        <v>0</v>
      </c>
      <c r="V3199" s="60">
        <v>107.84</v>
      </c>
      <c r="W3199" s="62" t="s">
        <v>1152</v>
      </c>
      <c r="X3199" s="62" t="s">
        <v>1152</v>
      </c>
      <c r="Y3199" s="62" t="s">
        <v>1152</v>
      </c>
      <c r="Z3199" s="62" t="s">
        <v>48</v>
      </c>
      <c r="AA3199" s="62" t="s">
        <v>144</v>
      </c>
      <c r="AB3199" s="62" t="s">
        <v>42</v>
      </c>
      <c r="AC3199" s="62" t="s">
        <v>2179</v>
      </c>
      <c r="AD3199" s="62" t="s">
        <v>146</v>
      </c>
    </row>
    <row r="3200" spans="1:30" x14ac:dyDescent="0.25">
      <c r="A3200" s="62" t="s">
        <v>35</v>
      </c>
      <c r="B3200" s="62" t="s">
        <v>36</v>
      </c>
      <c r="C3200" s="62" t="s">
        <v>37</v>
      </c>
      <c r="D3200" s="62" t="s">
        <v>121</v>
      </c>
      <c r="E3200" s="62" t="s">
        <v>215</v>
      </c>
      <c r="F3200" s="62" t="s">
        <v>216</v>
      </c>
      <c r="G3200" s="62" t="s">
        <v>124</v>
      </c>
      <c r="H3200" s="62" t="s">
        <v>124</v>
      </c>
      <c r="I3200" s="62" t="s">
        <v>42</v>
      </c>
      <c r="J3200" s="62" t="s">
        <v>257</v>
      </c>
      <c r="K3200" s="62" t="s">
        <v>257</v>
      </c>
      <c r="L3200" s="62" t="s">
        <v>43</v>
      </c>
      <c r="M3200" s="62" t="s">
        <v>44</v>
      </c>
      <c r="N3200" s="62" t="s">
        <v>150</v>
      </c>
      <c r="O3200" s="62" t="s">
        <v>42</v>
      </c>
      <c r="P3200" s="62" t="s">
        <v>392</v>
      </c>
      <c r="Q3200" s="62" t="s">
        <v>393</v>
      </c>
      <c r="R3200" s="62" t="s">
        <v>2181</v>
      </c>
      <c r="S3200" s="61">
        <v>201402</v>
      </c>
      <c r="T3200" s="62" t="s">
        <v>52</v>
      </c>
      <c r="U3200" s="61">
        <v>387.49</v>
      </c>
      <c r="V3200" s="60">
        <v>387.49</v>
      </c>
      <c r="W3200" s="62" t="s">
        <v>340</v>
      </c>
      <c r="X3200" s="62" t="s">
        <v>384</v>
      </c>
      <c r="Y3200" s="62" t="s">
        <v>1152</v>
      </c>
      <c r="Z3200" s="62" t="s">
        <v>48</v>
      </c>
      <c r="AA3200" s="62" t="s">
        <v>315</v>
      </c>
      <c r="AB3200" s="62" t="s">
        <v>42</v>
      </c>
      <c r="AC3200" s="62" t="s">
        <v>2179</v>
      </c>
      <c r="AD3200" s="62" t="s">
        <v>146</v>
      </c>
    </row>
    <row r="3201" spans="1:30" x14ac:dyDescent="0.25">
      <c r="A3201" s="62" t="s">
        <v>35</v>
      </c>
      <c r="B3201" s="62" t="s">
        <v>36</v>
      </c>
      <c r="C3201" s="62" t="s">
        <v>37</v>
      </c>
      <c r="D3201" s="62" t="s">
        <v>121</v>
      </c>
      <c r="E3201" s="62" t="s">
        <v>215</v>
      </c>
      <c r="F3201" s="62" t="s">
        <v>216</v>
      </c>
      <c r="G3201" s="62" t="s">
        <v>124</v>
      </c>
      <c r="H3201" s="62" t="s">
        <v>124</v>
      </c>
      <c r="I3201" s="62" t="s">
        <v>42</v>
      </c>
      <c r="J3201" s="62" t="s">
        <v>257</v>
      </c>
      <c r="K3201" s="62" t="s">
        <v>257</v>
      </c>
      <c r="L3201" s="62" t="s">
        <v>43</v>
      </c>
      <c r="M3201" s="62" t="s">
        <v>44</v>
      </c>
      <c r="N3201" s="62" t="s">
        <v>150</v>
      </c>
      <c r="O3201" s="62" t="s">
        <v>42</v>
      </c>
      <c r="P3201" s="62" t="s">
        <v>392</v>
      </c>
      <c r="Q3201" s="62" t="s">
        <v>393</v>
      </c>
      <c r="R3201" s="62" t="s">
        <v>2182</v>
      </c>
      <c r="S3201" s="61">
        <v>201402</v>
      </c>
      <c r="T3201" s="62" t="s">
        <v>52</v>
      </c>
      <c r="U3201" s="61">
        <v>223.64</v>
      </c>
      <c r="V3201" s="60">
        <v>223.64</v>
      </c>
      <c r="W3201" s="62" t="s">
        <v>340</v>
      </c>
      <c r="X3201" s="62" t="s">
        <v>384</v>
      </c>
      <c r="Y3201" s="62" t="s">
        <v>1152</v>
      </c>
      <c r="Z3201" s="62" t="s">
        <v>48</v>
      </c>
      <c r="AA3201" s="62" t="s">
        <v>315</v>
      </c>
      <c r="AB3201" s="62" t="s">
        <v>42</v>
      </c>
      <c r="AC3201" s="62" t="s">
        <v>2179</v>
      </c>
      <c r="AD3201" s="62" t="s">
        <v>146</v>
      </c>
    </row>
    <row r="3202" spans="1:30" x14ac:dyDescent="0.25">
      <c r="A3202" s="62" t="s">
        <v>35</v>
      </c>
      <c r="B3202" s="62" t="s">
        <v>36</v>
      </c>
      <c r="C3202" s="62" t="s">
        <v>37</v>
      </c>
      <c r="D3202" s="62" t="s">
        <v>121</v>
      </c>
      <c r="E3202" s="62" t="s">
        <v>215</v>
      </c>
      <c r="F3202" s="62" t="s">
        <v>216</v>
      </c>
      <c r="G3202" s="62" t="s">
        <v>124</v>
      </c>
      <c r="H3202" s="62" t="s">
        <v>124</v>
      </c>
      <c r="I3202" s="62" t="s">
        <v>42</v>
      </c>
      <c r="J3202" s="62" t="s">
        <v>437</v>
      </c>
      <c r="K3202" s="62" t="s">
        <v>437</v>
      </c>
      <c r="L3202" s="62" t="s">
        <v>43</v>
      </c>
      <c r="M3202" s="62" t="s">
        <v>44</v>
      </c>
      <c r="N3202" s="62" t="s">
        <v>150</v>
      </c>
      <c r="O3202" s="62" t="s">
        <v>42</v>
      </c>
      <c r="P3202" s="62" t="s">
        <v>446</v>
      </c>
      <c r="Q3202" s="62" t="s">
        <v>575</v>
      </c>
      <c r="R3202" s="62" t="s">
        <v>1702</v>
      </c>
      <c r="S3202" s="61">
        <v>201402</v>
      </c>
      <c r="T3202" s="62" t="s">
        <v>52</v>
      </c>
      <c r="U3202" s="67">
        <v>12116.43</v>
      </c>
      <c r="V3202" s="60">
        <v>12116.43</v>
      </c>
      <c r="W3202" s="62" t="s">
        <v>340</v>
      </c>
      <c r="X3202" s="62" t="s">
        <v>577</v>
      </c>
      <c r="Y3202" s="62" t="s">
        <v>1152</v>
      </c>
      <c r="Z3202" s="62" t="s">
        <v>48</v>
      </c>
      <c r="AA3202" s="62" t="s">
        <v>315</v>
      </c>
      <c r="AB3202" s="62" t="s">
        <v>42</v>
      </c>
      <c r="AC3202" s="62" t="s">
        <v>2179</v>
      </c>
      <c r="AD3202" s="62" t="s">
        <v>146</v>
      </c>
    </row>
    <row r="3203" spans="1:30" x14ac:dyDescent="0.25">
      <c r="A3203" s="62" t="s">
        <v>35</v>
      </c>
      <c r="B3203" s="62" t="s">
        <v>36</v>
      </c>
      <c r="C3203" s="62" t="s">
        <v>37</v>
      </c>
      <c r="D3203" s="62" t="s">
        <v>121</v>
      </c>
      <c r="E3203" s="62" t="s">
        <v>215</v>
      </c>
      <c r="F3203" s="62" t="s">
        <v>216</v>
      </c>
      <c r="G3203" s="62" t="s">
        <v>124</v>
      </c>
      <c r="H3203" s="62" t="s">
        <v>124</v>
      </c>
      <c r="I3203" s="62" t="s">
        <v>42</v>
      </c>
      <c r="J3203" s="62" t="s">
        <v>437</v>
      </c>
      <c r="K3203" s="62" t="s">
        <v>437</v>
      </c>
      <c r="L3203" s="62" t="s">
        <v>43</v>
      </c>
      <c r="M3203" s="62" t="s">
        <v>44</v>
      </c>
      <c r="N3203" s="62" t="s">
        <v>150</v>
      </c>
      <c r="O3203" s="62" t="s">
        <v>42</v>
      </c>
      <c r="P3203" s="62" t="s">
        <v>392</v>
      </c>
      <c r="Q3203" s="62" t="s">
        <v>393</v>
      </c>
      <c r="R3203" s="62" t="s">
        <v>2182</v>
      </c>
      <c r="S3203" s="61">
        <v>201402</v>
      </c>
      <c r="T3203" s="62" t="s">
        <v>52</v>
      </c>
      <c r="U3203" s="61">
        <v>223.64</v>
      </c>
      <c r="V3203" s="60">
        <v>223.64</v>
      </c>
      <c r="W3203" s="62" t="s">
        <v>340</v>
      </c>
      <c r="X3203" s="62" t="s">
        <v>384</v>
      </c>
      <c r="Y3203" s="62" t="s">
        <v>1152</v>
      </c>
      <c r="Z3203" s="62" t="s">
        <v>48</v>
      </c>
      <c r="AA3203" s="62" t="s">
        <v>315</v>
      </c>
      <c r="AB3203" s="62" t="s">
        <v>42</v>
      </c>
      <c r="AC3203" s="62" t="s">
        <v>2179</v>
      </c>
      <c r="AD3203" s="62" t="s">
        <v>146</v>
      </c>
    </row>
    <row r="3204" spans="1:30" x14ac:dyDescent="0.25">
      <c r="A3204" s="62" t="s">
        <v>35</v>
      </c>
      <c r="B3204" s="62" t="s">
        <v>36</v>
      </c>
      <c r="C3204" s="62" t="s">
        <v>37</v>
      </c>
      <c r="D3204" s="62" t="s">
        <v>121</v>
      </c>
      <c r="E3204" s="62" t="s">
        <v>215</v>
      </c>
      <c r="F3204" s="62" t="s">
        <v>216</v>
      </c>
      <c r="G3204" s="62" t="s">
        <v>124</v>
      </c>
      <c r="H3204" s="62" t="s">
        <v>124</v>
      </c>
      <c r="I3204" s="62" t="s">
        <v>42</v>
      </c>
      <c r="J3204" s="62" t="s">
        <v>437</v>
      </c>
      <c r="K3204" s="62" t="s">
        <v>437</v>
      </c>
      <c r="L3204" s="62" t="s">
        <v>43</v>
      </c>
      <c r="M3204" s="62" t="s">
        <v>44</v>
      </c>
      <c r="N3204" s="62" t="s">
        <v>150</v>
      </c>
      <c r="O3204" s="62" t="s">
        <v>42</v>
      </c>
      <c r="P3204" s="62" t="s">
        <v>392</v>
      </c>
      <c r="Q3204" s="62" t="s">
        <v>393</v>
      </c>
      <c r="R3204" s="62" t="s">
        <v>2181</v>
      </c>
      <c r="S3204" s="61">
        <v>201402</v>
      </c>
      <c r="T3204" s="62" t="s">
        <v>52</v>
      </c>
      <c r="U3204" s="61">
        <v>387.49</v>
      </c>
      <c r="V3204" s="60">
        <v>387.49</v>
      </c>
      <c r="W3204" s="62" t="s">
        <v>340</v>
      </c>
      <c r="X3204" s="62" t="s">
        <v>384</v>
      </c>
      <c r="Y3204" s="62" t="s">
        <v>1152</v>
      </c>
      <c r="Z3204" s="62" t="s">
        <v>48</v>
      </c>
      <c r="AA3204" s="62" t="s">
        <v>315</v>
      </c>
      <c r="AB3204" s="62" t="s">
        <v>42</v>
      </c>
      <c r="AC3204" s="62" t="s">
        <v>2179</v>
      </c>
      <c r="AD3204" s="62" t="s">
        <v>146</v>
      </c>
    </row>
    <row r="3205" spans="1:30" x14ac:dyDescent="0.25">
      <c r="A3205" s="62" t="s">
        <v>35</v>
      </c>
      <c r="B3205" s="62" t="s">
        <v>36</v>
      </c>
      <c r="C3205" s="62" t="s">
        <v>37</v>
      </c>
      <c r="D3205" s="62" t="s">
        <v>121</v>
      </c>
      <c r="E3205" s="62" t="s">
        <v>215</v>
      </c>
      <c r="F3205" s="62" t="s">
        <v>216</v>
      </c>
      <c r="G3205" s="62" t="s">
        <v>124</v>
      </c>
      <c r="H3205" s="62" t="s">
        <v>124</v>
      </c>
      <c r="I3205" s="62" t="s">
        <v>42</v>
      </c>
      <c r="J3205" s="62" t="s">
        <v>250</v>
      </c>
      <c r="K3205" s="62" t="s">
        <v>250</v>
      </c>
      <c r="L3205" s="62" t="s">
        <v>43</v>
      </c>
      <c r="M3205" s="62" t="s">
        <v>44</v>
      </c>
      <c r="N3205" s="62" t="s">
        <v>150</v>
      </c>
      <c r="O3205" s="62" t="s">
        <v>42</v>
      </c>
      <c r="P3205" s="62" t="s">
        <v>430</v>
      </c>
      <c r="Q3205" s="62" t="s">
        <v>431</v>
      </c>
      <c r="R3205" s="62" t="s">
        <v>1705</v>
      </c>
      <c r="S3205" s="61">
        <v>201402</v>
      </c>
      <c r="T3205" s="62" t="s">
        <v>52</v>
      </c>
      <c r="U3205" s="61">
        <v>242.5</v>
      </c>
      <c r="V3205" s="60">
        <v>242.5</v>
      </c>
      <c r="W3205" s="62" t="s">
        <v>340</v>
      </c>
      <c r="X3205" s="62" t="s">
        <v>433</v>
      </c>
      <c r="Y3205" s="62" t="s">
        <v>1152</v>
      </c>
      <c r="Z3205" s="62" t="s">
        <v>48</v>
      </c>
      <c r="AA3205" s="62" t="s">
        <v>315</v>
      </c>
      <c r="AB3205" s="62" t="s">
        <v>42</v>
      </c>
      <c r="AC3205" s="62" t="s">
        <v>2179</v>
      </c>
      <c r="AD3205" s="62" t="s">
        <v>146</v>
      </c>
    </row>
    <row r="3206" spans="1:30" x14ac:dyDescent="0.25">
      <c r="A3206" s="62" t="s">
        <v>35</v>
      </c>
      <c r="B3206" s="62" t="s">
        <v>36</v>
      </c>
      <c r="C3206" s="62" t="s">
        <v>37</v>
      </c>
      <c r="D3206" s="62" t="s">
        <v>121</v>
      </c>
      <c r="E3206" s="62" t="s">
        <v>215</v>
      </c>
      <c r="F3206" s="62" t="s">
        <v>216</v>
      </c>
      <c r="G3206" s="62" t="s">
        <v>124</v>
      </c>
      <c r="H3206" s="62" t="s">
        <v>124</v>
      </c>
      <c r="I3206" s="62" t="s">
        <v>42</v>
      </c>
      <c r="J3206" s="62" t="s">
        <v>250</v>
      </c>
      <c r="K3206" s="62" t="s">
        <v>250</v>
      </c>
      <c r="L3206" s="62" t="s">
        <v>43</v>
      </c>
      <c r="M3206" s="62" t="s">
        <v>44</v>
      </c>
      <c r="N3206" s="62" t="s">
        <v>150</v>
      </c>
      <c r="O3206" s="62" t="s">
        <v>42</v>
      </c>
      <c r="P3206" s="62" t="s">
        <v>430</v>
      </c>
      <c r="Q3206" s="62" t="s">
        <v>431</v>
      </c>
      <c r="R3206" s="62" t="s">
        <v>1704</v>
      </c>
      <c r="S3206" s="61">
        <v>201402</v>
      </c>
      <c r="T3206" s="62" t="s">
        <v>52</v>
      </c>
      <c r="U3206" s="67">
        <v>24975.5</v>
      </c>
      <c r="V3206" s="60">
        <v>24975.5</v>
      </c>
      <c r="W3206" s="62" t="s">
        <v>340</v>
      </c>
      <c r="X3206" s="62" t="s">
        <v>433</v>
      </c>
      <c r="Y3206" s="62" t="s">
        <v>1152</v>
      </c>
      <c r="Z3206" s="62" t="s">
        <v>48</v>
      </c>
      <c r="AA3206" s="62" t="s">
        <v>315</v>
      </c>
      <c r="AB3206" s="62" t="s">
        <v>42</v>
      </c>
      <c r="AC3206" s="62" t="s">
        <v>2179</v>
      </c>
      <c r="AD3206" s="62" t="s">
        <v>146</v>
      </c>
    </row>
    <row r="3207" spans="1:30" x14ac:dyDescent="0.25">
      <c r="A3207" s="62" t="s">
        <v>35</v>
      </c>
      <c r="B3207" s="62" t="s">
        <v>36</v>
      </c>
      <c r="C3207" s="62" t="s">
        <v>37</v>
      </c>
      <c r="D3207" s="62" t="s">
        <v>121</v>
      </c>
      <c r="E3207" s="62" t="s">
        <v>215</v>
      </c>
      <c r="F3207" s="62" t="s">
        <v>216</v>
      </c>
      <c r="G3207" s="62" t="s">
        <v>124</v>
      </c>
      <c r="H3207" s="62" t="s">
        <v>124</v>
      </c>
      <c r="I3207" s="62" t="s">
        <v>42</v>
      </c>
      <c r="J3207" s="62" t="s">
        <v>250</v>
      </c>
      <c r="K3207" s="62" t="s">
        <v>250</v>
      </c>
      <c r="L3207" s="62" t="s">
        <v>43</v>
      </c>
      <c r="M3207" s="62" t="s">
        <v>44</v>
      </c>
      <c r="N3207" s="62" t="s">
        <v>150</v>
      </c>
      <c r="O3207" s="62" t="s">
        <v>42</v>
      </c>
      <c r="P3207" s="62" t="s">
        <v>392</v>
      </c>
      <c r="Q3207" s="62" t="s">
        <v>393</v>
      </c>
      <c r="R3207" s="62" t="s">
        <v>2181</v>
      </c>
      <c r="S3207" s="61">
        <v>201402</v>
      </c>
      <c r="T3207" s="62" t="s">
        <v>52</v>
      </c>
      <c r="U3207" s="61">
        <v>387.49</v>
      </c>
      <c r="V3207" s="60">
        <v>387.49</v>
      </c>
      <c r="W3207" s="62" t="s">
        <v>340</v>
      </c>
      <c r="X3207" s="62" t="s">
        <v>384</v>
      </c>
      <c r="Y3207" s="62" t="s">
        <v>1152</v>
      </c>
      <c r="Z3207" s="62" t="s">
        <v>48</v>
      </c>
      <c r="AA3207" s="62" t="s">
        <v>315</v>
      </c>
      <c r="AB3207" s="62" t="s">
        <v>42</v>
      </c>
      <c r="AC3207" s="62" t="s">
        <v>2179</v>
      </c>
      <c r="AD3207" s="62" t="s">
        <v>146</v>
      </c>
    </row>
    <row r="3208" spans="1:30" x14ac:dyDescent="0.25">
      <c r="A3208" s="62" t="s">
        <v>35</v>
      </c>
      <c r="B3208" s="62" t="s">
        <v>36</v>
      </c>
      <c r="C3208" s="62" t="s">
        <v>37</v>
      </c>
      <c r="D3208" s="62" t="s">
        <v>121</v>
      </c>
      <c r="E3208" s="62" t="s">
        <v>215</v>
      </c>
      <c r="F3208" s="62" t="s">
        <v>216</v>
      </c>
      <c r="G3208" s="62" t="s">
        <v>124</v>
      </c>
      <c r="H3208" s="62" t="s">
        <v>124</v>
      </c>
      <c r="I3208" s="62" t="s">
        <v>42</v>
      </c>
      <c r="J3208" s="62" t="s">
        <v>250</v>
      </c>
      <c r="K3208" s="62" t="s">
        <v>250</v>
      </c>
      <c r="L3208" s="62" t="s">
        <v>43</v>
      </c>
      <c r="M3208" s="62" t="s">
        <v>44</v>
      </c>
      <c r="N3208" s="62" t="s">
        <v>150</v>
      </c>
      <c r="O3208" s="62" t="s">
        <v>42</v>
      </c>
      <c r="P3208" s="62" t="s">
        <v>392</v>
      </c>
      <c r="Q3208" s="62" t="s">
        <v>393</v>
      </c>
      <c r="R3208" s="62" t="s">
        <v>2182</v>
      </c>
      <c r="S3208" s="61">
        <v>201402</v>
      </c>
      <c r="T3208" s="62" t="s">
        <v>52</v>
      </c>
      <c r="U3208" s="61">
        <v>223.64</v>
      </c>
      <c r="V3208" s="60">
        <v>223.64</v>
      </c>
      <c r="W3208" s="62" t="s">
        <v>340</v>
      </c>
      <c r="X3208" s="62" t="s">
        <v>384</v>
      </c>
      <c r="Y3208" s="62" t="s">
        <v>1152</v>
      </c>
      <c r="Z3208" s="62" t="s">
        <v>48</v>
      </c>
      <c r="AA3208" s="62" t="s">
        <v>315</v>
      </c>
      <c r="AB3208" s="62" t="s">
        <v>42</v>
      </c>
      <c r="AC3208" s="62" t="s">
        <v>2179</v>
      </c>
      <c r="AD3208" s="62" t="s">
        <v>146</v>
      </c>
    </row>
    <row r="3209" spans="1:30" x14ac:dyDescent="0.25">
      <c r="A3209" s="62" t="s">
        <v>35</v>
      </c>
      <c r="B3209" s="62" t="s">
        <v>36</v>
      </c>
      <c r="C3209" s="62" t="s">
        <v>37</v>
      </c>
      <c r="D3209" s="62" t="s">
        <v>121</v>
      </c>
      <c r="E3209" s="62" t="s">
        <v>215</v>
      </c>
      <c r="F3209" s="62" t="s">
        <v>216</v>
      </c>
      <c r="G3209" s="62" t="s">
        <v>124</v>
      </c>
      <c r="H3209" s="62" t="s">
        <v>124</v>
      </c>
      <c r="I3209" s="62" t="s">
        <v>42</v>
      </c>
      <c r="J3209" s="62" t="s">
        <v>237</v>
      </c>
      <c r="K3209" s="62" t="s">
        <v>237</v>
      </c>
      <c r="L3209" s="62" t="s">
        <v>43</v>
      </c>
      <c r="M3209" s="62" t="s">
        <v>44</v>
      </c>
      <c r="N3209" s="62" t="s">
        <v>150</v>
      </c>
      <c r="O3209" s="62" t="s">
        <v>42</v>
      </c>
      <c r="P3209" s="62" t="s">
        <v>392</v>
      </c>
      <c r="Q3209" s="62" t="s">
        <v>393</v>
      </c>
      <c r="R3209" s="62" t="s">
        <v>2182</v>
      </c>
      <c r="S3209" s="61">
        <v>201402</v>
      </c>
      <c r="T3209" s="62" t="s">
        <v>52</v>
      </c>
      <c r="U3209" s="61">
        <v>239.62</v>
      </c>
      <c r="V3209" s="60">
        <v>239.62</v>
      </c>
      <c r="W3209" s="62" t="s">
        <v>340</v>
      </c>
      <c r="X3209" s="62" t="s">
        <v>384</v>
      </c>
      <c r="Y3209" s="62" t="s">
        <v>1152</v>
      </c>
      <c r="Z3209" s="62" t="s">
        <v>48</v>
      </c>
      <c r="AA3209" s="62" t="s">
        <v>315</v>
      </c>
      <c r="AB3209" s="62" t="s">
        <v>42</v>
      </c>
      <c r="AC3209" s="62" t="s">
        <v>2179</v>
      </c>
      <c r="AD3209" s="62" t="s">
        <v>146</v>
      </c>
    </row>
    <row r="3210" spans="1:30" x14ac:dyDescent="0.25">
      <c r="A3210" s="62" t="s">
        <v>35</v>
      </c>
      <c r="B3210" s="62" t="s">
        <v>36</v>
      </c>
      <c r="C3210" s="62" t="s">
        <v>37</v>
      </c>
      <c r="D3210" s="62" t="s">
        <v>121</v>
      </c>
      <c r="E3210" s="62" t="s">
        <v>215</v>
      </c>
      <c r="F3210" s="62" t="s">
        <v>216</v>
      </c>
      <c r="G3210" s="62" t="s">
        <v>124</v>
      </c>
      <c r="H3210" s="62" t="s">
        <v>124</v>
      </c>
      <c r="I3210" s="62" t="s">
        <v>42</v>
      </c>
      <c r="J3210" s="62" t="s">
        <v>237</v>
      </c>
      <c r="K3210" s="62" t="s">
        <v>237</v>
      </c>
      <c r="L3210" s="62" t="s">
        <v>43</v>
      </c>
      <c r="M3210" s="62" t="s">
        <v>44</v>
      </c>
      <c r="N3210" s="62" t="s">
        <v>150</v>
      </c>
      <c r="O3210" s="62" t="s">
        <v>42</v>
      </c>
      <c r="P3210" s="62" t="s">
        <v>392</v>
      </c>
      <c r="Q3210" s="62" t="s">
        <v>393</v>
      </c>
      <c r="R3210" s="62" t="s">
        <v>2181</v>
      </c>
      <c r="S3210" s="61">
        <v>201402</v>
      </c>
      <c r="T3210" s="62" t="s">
        <v>52</v>
      </c>
      <c r="U3210" s="61">
        <v>415.17</v>
      </c>
      <c r="V3210" s="60">
        <v>415.17</v>
      </c>
      <c r="W3210" s="62" t="s">
        <v>340</v>
      </c>
      <c r="X3210" s="62" t="s">
        <v>384</v>
      </c>
      <c r="Y3210" s="62" t="s">
        <v>1152</v>
      </c>
      <c r="Z3210" s="62" t="s">
        <v>48</v>
      </c>
      <c r="AA3210" s="62" t="s">
        <v>315</v>
      </c>
      <c r="AB3210" s="62" t="s">
        <v>42</v>
      </c>
      <c r="AC3210" s="62" t="s">
        <v>2179</v>
      </c>
      <c r="AD3210" s="62" t="s">
        <v>146</v>
      </c>
    </row>
    <row r="3211" spans="1:30" x14ac:dyDescent="0.25">
      <c r="A3211" s="62" t="s">
        <v>35</v>
      </c>
      <c r="B3211" s="62" t="s">
        <v>36</v>
      </c>
      <c r="C3211" s="62" t="s">
        <v>37</v>
      </c>
      <c r="D3211" s="62" t="s">
        <v>121</v>
      </c>
      <c r="E3211" s="62" t="s">
        <v>215</v>
      </c>
      <c r="F3211" s="62" t="s">
        <v>216</v>
      </c>
      <c r="G3211" s="62" t="s">
        <v>124</v>
      </c>
      <c r="H3211" s="62" t="s">
        <v>124</v>
      </c>
      <c r="I3211" s="62" t="s">
        <v>42</v>
      </c>
      <c r="J3211" s="62" t="s">
        <v>231</v>
      </c>
      <c r="K3211" s="62" t="s">
        <v>231</v>
      </c>
      <c r="L3211" s="62" t="s">
        <v>43</v>
      </c>
      <c r="M3211" s="62" t="s">
        <v>44</v>
      </c>
      <c r="N3211" s="62" t="s">
        <v>150</v>
      </c>
      <c r="O3211" s="62" t="s">
        <v>42</v>
      </c>
      <c r="P3211" s="62" t="s">
        <v>392</v>
      </c>
      <c r="Q3211" s="62" t="s">
        <v>393</v>
      </c>
      <c r="R3211" s="62" t="s">
        <v>2181</v>
      </c>
      <c r="S3211" s="61">
        <v>201402</v>
      </c>
      <c r="T3211" s="62" t="s">
        <v>52</v>
      </c>
      <c r="U3211" s="61">
        <v>387.49</v>
      </c>
      <c r="V3211" s="60">
        <v>387.49</v>
      </c>
      <c r="W3211" s="62" t="s">
        <v>340</v>
      </c>
      <c r="X3211" s="62" t="s">
        <v>384</v>
      </c>
      <c r="Y3211" s="62" t="s">
        <v>1152</v>
      </c>
      <c r="Z3211" s="62" t="s">
        <v>48</v>
      </c>
      <c r="AA3211" s="62" t="s">
        <v>315</v>
      </c>
      <c r="AB3211" s="62" t="s">
        <v>42</v>
      </c>
      <c r="AC3211" s="62" t="s">
        <v>2179</v>
      </c>
      <c r="AD3211" s="62" t="s">
        <v>146</v>
      </c>
    </row>
    <row r="3212" spans="1:30" x14ac:dyDescent="0.25">
      <c r="A3212" s="62" t="s">
        <v>35</v>
      </c>
      <c r="B3212" s="62" t="s">
        <v>36</v>
      </c>
      <c r="C3212" s="62" t="s">
        <v>37</v>
      </c>
      <c r="D3212" s="62" t="s">
        <v>121</v>
      </c>
      <c r="E3212" s="62" t="s">
        <v>215</v>
      </c>
      <c r="F3212" s="62" t="s">
        <v>216</v>
      </c>
      <c r="G3212" s="62" t="s">
        <v>124</v>
      </c>
      <c r="H3212" s="62" t="s">
        <v>124</v>
      </c>
      <c r="I3212" s="62" t="s">
        <v>42</v>
      </c>
      <c r="J3212" s="62" t="s">
        <v>231</v>
      </c>
      <c r="K3212" s="62" t="s">
        <v>231</v>
      </c>
      <c r="L3212" s="62" t="s">
        <v>43</v>
      </c>
      <c r="M3212" s="62" t="s">
        <v>44</v>
      </c>
      <c r="N3212" s="62" t="s">
        <v>150</v>
      </c>
      <c r="O3212" s="62" t="s">
        <v>42</v>
      </c>
      <c r="P3212" s="62" t="s">
        <v>392</v>
      </c>
      <c r="Q3212" s="62" t="s">
        <v>393</v>
      </c>
      <c r="R3212" s="62" t="s">
        <v>2182</v>
      </c>
      <c r="S3212" s="61">
        <v>201402</v>
      </c>
      <c r="T3212" s="62" t="s">
        <v>52</v>
      </c>
      <c r="U3212" s="61">
        <v>223.64</v>
      </c>
      <c r="V3212" s="60">
        <v>223.64</v>
      </c>
      <c r="W3212" s="62" t="s">
        <v>340</v>
      </c>
      <c r="X3212" s="62" t="s">
        <v>384</v>
      </c>
      <c r="Y3212" s="62" t="s">
        <v>1152</v>
      </c>
      <c r="Z3212" s="62" t="s">
        <v>48</v>
      </c>
      <c r="AA3212" s="62" t="s">
        <v>315</v>
      </c>
      <c r="AB3212" s="62" t="s">
        <v>42</v>
      </c>
      <c r="AC3212" s="62" t="s">
        <v>2179</v>
      </c>
      <c r="AD3212" s="62" t="s">
        <v>146</v>
      </c>
    </row>
    <row r="3213" spans="1:30" x14ac:dyDescent="0.25">
      <c r="A3213" s="62" t="s">
        <v>35</v>
      </c>
      <c r="B3213" s="62" t="s">
        <v>36</v>
      </c>
      <c r="C3213" s="62" t="s">
        <v>37</v>
      </c>
      <c r="D3213" s="62" t="s">
        <v>121</v>
      </c>
      <c r="E3213" s="62" t="s">
        <v>215</v>
      </c>
      <c r="F3213" s="62" t="s">
        <v>216</v>
      </c>
      <c r="G3213" s="62" t="s">
        <v>124</v>
      </c>
      <c r="H3213" s="62" t="s">
        <v>124</v>
      </c>
      <c r="I3213" s="62" t="s">
        <v>42</v>
      </c>
      <c r="J3213" s="62" t="s">
        <v>217</v>
      </c>
      <c r="K3213" s="62" t="s">
        <v>217</v>
      </c>
      <c r="L3213" s="62" t="s">
        <v>43</v>
      </c>
      <c r="M3213" s="62" t="s">
        <v>44</v>
      </c>
      <c r="N3213" s="62" t="s">
        <v>150</v>
      </c>
      <c r="O3213" s="62" t="s">
        <v>42</v>
      </c>
      <c r="P3213" s="62" t="s">
        <v>392</v>
      </c>
      <c r="Q3213" s="62" t="s">
        <v>393</v>
      </c>
      <c r="R3213" s="62" t="s">
        <v>2182</v>
      </c>
      <c r="S3213" s="61">
        <v>201402</v>
      </c>
      <c r="T3213" s="62" t="s">
        <v>52</v>
      </c>
      <c r="U3213" s="61">
        <v>239.62</v>
      </c>
      <c r="V3213" s="60">
        <v>239.62</v>
      </c>
      <c r="W3213" s="62" t="s">
        <v>340</v>
      </c>
      <c r="X3213" s="62" t="s">
        <v>384</v>
      </c>
      <c r="Y3213" s="62" t="s">
        <v>1152</v>
      </c>
      <c r="Z3213" s="62" t="s">
        <v>48</v>
      </c>
      <c r="AA3213" s="62" t="s">
        <v>315</v>
      </c>
      <c r="AB3213" s="62" t="s">
        <v>42</v>
      </c>
      <c r="AC3213" s="62" t="s">
        <v>2179</v>
      </c>
      <c r="AD3213" s="62" t="s">
        <v>146</v>
      </c>
    </row>
    <row r="3214" spans="1:30" x14ac:dyDescent="0.25">
      <c r="A3214" s="62" t="s">
        <v>35</v>
      </c>
      <c r="B3214" s="62" t="s">
        <v>36</v>
      </c>
      <c r="C3214" s="62" t="s">
        <v>37</v>
      </c>
      <c r="D3214" s="62" t="s">
        <v>121</v>
      </c>
      <c r="E3214" s="62" t="s">
        <v>215</v>
      </c>
      <c r="F3214" s="62" t="s">
        <v>216</v>
      </c>
      <c r="G3214" s="62" t="s">
        <v>124</v>
      </c>
      <c r="H3214" s="62" t="s">
        <v>124</v>
      </c>
      <c r="I3214" s="62" t="s">
        <v>42</v>
      </c>
      <c r="J3214" s="62" t="s">
        <v>217</v>
      </c>
      <c r="K3214" s="62" t="s">
        <v>217</v>
      </c>
      <c r="L3214" s="62" t="s">
        <v>43</v>
      </c>
      <c r="M3214" s="62" t="s">
        <v>44</v>
      </c>
      <c r="N3214" s="62" t="s">
        <v>150</v>
      </c>
      <c r="O3214" s="62" t="s">
        <v>42</v>
      </c>
      <c r="P3214" s="62" t="s">
        <v>392</v>
      </c>
      <c r="Q3214" s="62" t="s">
        <v>393</v>
      </c>
      <c r="R3214" s="62" t="s">
        <v>2181</v>
      </c>
      <c r="S3214" s="61">
        <v>201402</v>
      </c>
      <c r="T3214" s="62" t="s">
        <v>52</v>
      </c>
      <c r="U3214" s="61">
        <v>415.17</v>
      </c>
      <c r="V3214" s="60">
        <v>415.17</v>
      </c>
      <c r="W3214" s="62" t="s">
        <v>340</v>
      </c>
      <c r="X3214" s="62" t="s">
        <v>384</v>
      </c>
      <c r="Y3214" s="62" t="s">
        <v>1152</v>
      </c>
      <c r="Z3214" s="62" t="s">
        <v>48</v>
      </c>
      <c r="AA3214" s="62" t="s">
        <v>315</v>
      </c>
      <c r="AB3214" s="62" t="s">
        <v>42</v>
      </c>
      <c r="AC3214" s="62" t="s">
        <v>2179</v>
      </c>
      <c r="AD3214" s="62" t="s">
        <v>146</v>
      </c>
    </row>
    <row r="3215" spans="1:30" x14ac:dyDescent="0.25">
      <c r="A3215" s="62" t="s">
        <v>35</v>
      </c>
      <c r="B3215" s="62" t="s">
        <v>36</v>
      </c>
      <c r="C3215" s="62" t="s">
        <v>37</v>
      </c>
      <c r="D3215" s="62" t="s">
        <v>121</v>
      </c>
      <c r="E3215" s="62" t="s">
        <v>215</v>
      </c>
      <c r="F3215" s="62" t="s">
        <v>216</v>
      </c>
      <c r="G3215" s="62" t="s">
        <v>124</v>
      </c>
      <c r="H3215" s="62" t="s">
        <v>124</v>
      </c>
      <c r="I3215" s="62" t="s">
        <v>42</v>
      </c>
      <c r="J3215" s="62" t="s">
        <v>261</v>
      </c>
      <c r="K3215" s="62" t="s">
        <v>261</v>
      </c>
      <c r="L3215" s="62" t="s">
        <v>43</v>
      </c>
      <c r="M3215" s="62" t="s">
        <v>44</v>
      </c>
      <c r="N3215" s="62" t="s">
        <v>150</v>
      </c>
      <c r="O3215" s="62" t="s">
        <v>42</v>
      </c>
      <c r="P3215" s="62" t="s">
        <v>392</v>
      </c>
      <c r="Q3215" s="62" t="s">
        <v>393</v>
      </c>
      <c r="R3215" s="62" t="s">
        <v>2181</v>
      </c>
      <c r="S3215" s="61">
        <v>201402</v>
      </c>
      <c r="T3215" s="62" t="s">
        <v>52</v>
      </c>
      <c r="U3215" s="61">
        <v>387.49</v>
      </c>
      <c r="V3215" s="60">
        <v>387.49</v>
      </c>
      <c r="W3215" s="62" t="s">
        <v>340</v>
      </c>
      <c r="X3215" s="62" t="s">
        <v>384</v>
      </c>
      <c r="Y3215" s="62" t="s">
        <v>1152</v>
      </c>
      <c r="Z3215" s="62" t="s">
        <v>48</v>
      </c>
      <c r="AA3215" s="62" t="s">
        <v>315</v>
      </c>
      <c r="AB3215" s="62" t="s">
        <v>42</v>
      </c>
      <c r="AC3215" s="62" t="s">
        <v>2179</v>
      </c>
      <c r="AD3215" s="62" t="s">
        <v>146</v>
      </c>
    </row>
    <row r="3216" spans="1:30" x14ac:dyDescent="0.25">
      <c r="A3216" s="62" t="s">
        <v>35</v>
      </c>
      <c r="B3216" s="62" t="s">
        <v>36</v>
      </c>
      <c r="C3216" s="62" t="s">
        <v>37</v>
      </c>
      <c r="D3216" s="62" t="s">
        <v>121</v>
      </c>
      <c r="E3216" s="62" t="s">
        <v>215</v>
      </c>
      <c r="F3216" s="62" t="s">
        <v>216</v>
      </c>
      <c r="G3216" s="62" t="s">
        <v>124</v>
      </c>
      <c r="H3216" s="62" t="s">
        <v>124</v>
      </c>
      <c r="I3216" s="62" t="s">
        <v>42</v>
      </c>
      <c r="J3216" s="62" t="s">
        <v>261</v>
      </c>
      <c r="K3216" s="62" t="s">
        <v>261</v>
      </c>
      <c r="L3216" s="62" t="s">
        <v>43</v>
      </c>
      <c r="M3216" s="62" t="s">
        <v>44</v>
      </c>
      <c r="N3216" s="62" t="s">
        <v>150</v>
      </c>
      <c r="O3216" s="62" t="s">
        <v>42</v>
      </c>
      <c r="P3216" s="62" t="s">
        <v>392</v>
      </c>
      <c r="Q3216" s="62" t="s">
        <v>393</v>
      </c>
      <c r="R3216" s="62" t="s">
        <v>2182</v>
      </c>
      <c r="S3216" s="61">
        <v>201402</v>
      </c>
      <c r="T3216" s="62" t="s">
        <v>52</v>
      </c>
      <c r="U3216" s="61">
        <v>223.66</v>
      </c>
      <c r="V3216" s="60">
        <v>223.66</v>
      </c>
      <c r="W3216" s="62" t="s">
        <v>340</v>
      </c>
      <c r="X3216" s="62" t="s">
        <v>384</v>
      </c>
      <c r="Y3216" s="62" t="s">
        <v>1152</v>
      </c>
      <c r="Z3216" s="62" t="s">
        <v>48</v>
      </c>
      <c r="AA3216" s="62" t="s">
        <v>315</v>
      </c>
      <c r="AB3216" s="62" t="s">
        <v>42</v>
      </c>
      <c r="AC3216" s="62" t="s">
        <v>2179</v>
      </c>
      <c r="AD3216" s="62" t="s">
        <v>146</v>
      </c>
    </row>
    <row r="3217" spans="1:30" x14ac:dyDescent="0.25">
      <c r="A3217" s="62" t="s">
        <v>35</v>
      </c>
      <c r="B3217" s="62" t="s">
        <v>36</v>
      </c>
      <c r="C3217" s="62" t="s">
        <v>37</v>
      </c>
      <c r="D3217" s="62" t="s">
        <v>121</v>
      </c>
      <c r="E3217" s="62" t="s">
        <v>122</v>
      </c>
      <c r="F3217" s="62" t="s">
        <v>123</v>
      </c>
      <c r="G3217" s="62" t="s">
        <v>124</v>
      </c>
      <c r="H3217" s="62" t="s">
        <v>124</v>
      </c>
      <c r="I3217" s="62" t="s">
        <v>42</v>
      </c>
      <c r="J3217" s="62" t="s">
        <v>500</v>
      </c>
      <c r="K3217" s="62" t="s">
        <v>500</v>
      </c>
      <c r="L3217" s="62" t="s">
        <v>43</v>
      </c>
      <c r="M3217" s="62" t="s">
        <v>44</v>
      </c>
      <c r="N3217" s="62" t="s">
        <v>162</v>
      </c>
      <c r="O3217" s="62" t="s">
        <v>42</v>
      </c>
      <c r="P3217" s="62" t="s">
        <v>808</v>
      </c>
      <c r="Q3217" s="62" t="s">
        <v>809</v>
      </c>
      <c r="R3217" s="62" t="s">
        <v>2175</v>
      </c>
      <c r="S3217" s="61">
        <v>201402</v>
      </c>
      <c r="T3217" s="62" t="s">
        <v>52</v>
      </c>
      <c r="U3217" s="67">
        <v>50710.8</v>
      </c>
      <c r="V3217" s="60">
        <v>50710.8</v>
      </c>
      <c r="W3217" s="62" t="s">
        <v>340</v>
      </c>
      <c r="X3217" s="62" t="s">
        <v>807</v>
      </c>
      <c r="Y3217" s="62" t="s">
        <v>1152</v>
      </c>
      <c r="Z3217" s="62" t="s">
        <v>48</v>
      </c>
      <c r="AA3217" s="62" t="s">
        <v>315</v>
      </c>
      <c r="AB3217" s="62" t="s">
        <v>42</v>
      </c>
      <c r="AC3217" s="62" t="s">
        <v>2183</v>
      </c>
      <c r="AD3217" s="62" t="s">
        <v>146</v>
      </c>
    </row>
    <row r="3218" spans="1:30" x14ac:dyDescent="0.25">
      <c r="A3218" s="62" t="s">
        <v>35</v>
      </c>
      <c r="B3218" s="62" t="s">
        <v>36</v>
      </c>
      <c r="C3218" s="62" t="s">
        <v>37</v>
      </c>
      <c r="D3218" s="62" t="s">
        <v>121</v>
      </c>
      <c r="E3218" s="62" t="s">
        <v>215</v>
      </c>
      <c r="F3218" s="62" t="s">
        <v>216</v>
      </c>
      <c r="G3218" s="62" t="s">
        <v>124</v>
      </c>
      <c r="H3218" s="62" t="s">
        <v>124</v>
      </c>
      <c r="I3218" s="62" t="s">
        <v>42</v>
      </c>
      <c r="J3218" s="62" t="s">
        <v>217</v>
      </c>
      <c r="K3218" s="62" t="s">
        <v>217</v>
      </c>
      <c r="L3218" s="62" t="s">
        <v>43</v>
      </c>
      <c r="M3218" s="62" t="s">
        <v>44</v>
      </c>
      <c r="N3218" s="62" t="s">
        <v>150</v>
      </c>
      <c r="O3218" s="62" t="s">
        <v>42</v>
      </c>
      <c r="P3218" s="62" t="s">
        <v>388</v>
      </c>
      <c r="Q3218" s="62" t="s">
        <v>389</v>
      </c>
      <c r="R3218" s="62" t="s">
        <v>1703</v>
      </c>
      <c r="S3218" s="61">
        <v>201402</v>
      </c>
      <c r="T3218" s="62" t="s">
        <v>52</v>
      </c>
      <c r="U3218" s="67">
        <v>167531.51</v>
      </c>
      <c r="V3218" s="60">
        <v>167531.51</v>
      </c>
      <c r="W3218" s="62" t="s">
        <v>340</v>
      </c>
      <c r="X3218" s="62" t="s">
        <v>230</v>
      </c>
      <c r="Y3218" s="62" t="s">
        <v>1152</v>
      </c>
      <c r="Z3218" s="62" t="s">
        <v>48</v>
      </c>
      <c r="AA3218" s="62" t="s">
        <v>315</v>
      </c>
      <c r="AB3218" s="62" t="s">
        <v>42</v>
      </c>
      <c r="AC3218" s="62" t="s">
        <v>2184</v>
      </c>
      <c r="AD3218" s="62" t="s">
        <v>146</v>
      </c>
    </row>
    <row r="3219" spans="1:30" x14ac:dyDescent="0.25">
      <c r="A3219" s="62" t="s">
        <v>35</v>
      </c>
      <c r="B3219" s="62" t="s">
        <v>36</v>
      </c>
      <c r="C3219" s="62" t="s">
        <v>37</v>
      </c>
      <c r="D3219" s="62" t="s">
        <v>121</v>
      </c>
      <c r="E3219" s="62" t="s">
        <v>122</v>
      </c>
      <c r="F3219" s="62" t="s">
        <v>123</v>
      </c>
      <c r="G3219" s="62" t="s">
        <v>124</v>
      </c>
      <c r="H3219" s="62" t="s">
        <v>124</v>
      </c>
      <c r="I3219" s="62" t="s">
        <v>42</v>
      </c>
      <c r="J3219" s="62" t="s">
        <v>283</v>
      </c>
      <c r="K3219" s="62" t="s">
        <v>283</v>
      </c>
      <c r="L3219" s="62" t="s">
        <v>43</v>
      </c>
      <c r="M3219" s="62" t="s">
        <v>44</v>
      </c>
      <c r="N3219" s="62" t="s">
        <v>150</v>
      </c>
      <c r="O3219" s="62" t="s">
        <v>42</v>
      </c>
      <c r="P3219" s="62" t="s">
        <v>782</v>
      </c>
      <c r="Q3219" s="62" t="s">
        <v>783</v>
      </c>
      <c r="R3219" s="62" t="s">
        <v>1699</v>
      </c>
      <c r="S3219" s="61">
        <v>201402</v>
      </c>
      <c r="T3219" s="62" t="s">
        <v>52</v>
      </c>
      <c r="U3219" s="67">
        <v>197994.63</v>
      </c>
      <c r="V3219" s="60">
        <v>197994.63</v>
      </c>
      <c r="W3219" s="62" t="s">
        <v>340</v>
      </c>
      <c r="X3219" s="62" t="s">
        <v>460</v>
      </c>
      <c r="Y3219" s="62" t="s">
        <v>1152</v>
      </c>
      <c r="Z3219" s="62" t="s">
        <v>48</v>
      </c>
      <c r="AA3219" s="62" t="s">
        <v>315</v>
      </c>
      <c r="AB3219" s="62" t="s">
        <v>42</v>
      </c>
      <c r="AC3219" s="62" t="s">
        <v>2184</v>
      </c>
      <c r="AD3219" s="62" t="s">
        <v>146</v>
      </c>
    </row>
    <row r="3220" spans="1:30" x14ac:dyDescent="0.25">
      <c r="A3220" s="62" t="s">
        <v>35</v>
      </c>
      <c r="B3220" s="62" t="s">
        <v>36</v>
      </c>
      <c r="C3220" s="62" t="s">
        <v>37</v>
      </c>
      <c r="D3220" s="62" t="s">
        <v>121</v>
      </c>
      <c r="E3220" s="62" t="s">
        <v>122</v>
      </c>
      <c r="F3220" s="62" t="s">
        <v>123</v>
      </c>
      <c r="G3220" s="62" t="s">
        <v>124</v>
      </c>
      <c r="H3220" s="62" t="s">
        <v>124</v>
      </c>
      <c r="I3220" s="62" t="s">
        <v>42</v>
      </c>
      <c r="J3220" s="62" t="s">
        <v>283</v>
      </c>
      <c r="K3220" s="62" t="s">
        <v>283</v>
      </c>
      <c r="L3220" s="62" t="s">
        <v>43</v>
      </c>
      <c r="M3220" s="62" t="s">
        <v>44</v>
      </c>
      <c r="N3220" s="62" t="s">
        <v>150</v>
      </c>
      <c r="O3220" s="62" t="s">
        <v>42</v>
      </c>
      <c r="P3220" s="62" t="s">
        <v>782</v>
      </c>
      <c r="Q3220" s="62" t="s">
        <v>783</v>
      </c>
      <c r="R3220" s="62" t="s">
        <v>1700</v>
      </c>
      <c r="S3220" s="61">
        <v>201402</v>
      </c>
      <c r="T3220" s="62" t="s">
        <v>52</v>
      </c>
      <c r="U3220" s="67">
        <v>230003.99</v>
      </c>
      <c r="V3220" s="60">
        <v>230003.99</v>
      </c>
      <c r="W3220" s="62" t="s">
        <v>340</v>
      </c>
      <c r="X3220" s="62" t="s">
        <v>460</v>
      </c>
      <c r="Y3220" s="62" t="s">
        <v>1152</v>
      </c>
      <c r="Z3220" s="62" t="s">
        <v>48</v>
      </c>
      <c r="AA3220" s="62" t="s">
        <v>315</v>
      </c>
      <c r="AB3220" s="62" t="s">
        <v>42</v>
      </c>
      <c r="AC3220" s="62" t="s">
        <v>2184</v>
      </c>
      <c r="AD3220" s="62" t="s">
        <v>146</v>
      </c>
    </row>
    <row r="3221" spans="1:30" x14ac:dyDescent="0.25">
      <c r="A3221" s="62" t="s">
        <v>35</v>
      </c>
      <c r="B3221" s="62" t="s">
        <v>36</v>
      </c>
      <c r="C3221" s="62" t="s">
        <v>37</v>
      </c>
      <c r="D3221" s="62" t="s">
        <v>121</v>
      </c>
      <c r="E3221" s="62" t="s">
        <v>122</v>
      </c>
      <c r="F3221" s="62" t="s">
        <v>123</v>
      </c>
      <c r="G3221" s="62" t="s">
        <v>124</v>
      </c>
      <c r="H3221" s="62" t="s">
        <v>124</v>
      </c>
      <c r="I3221" s="62" t="s">
        <v>42</v>
      </c>
      <c r="J3221" s="62" t="s">
        <v>182</v>
      </c>
      <c r="K3221" s="62" t="s">
        <v>182</v>
      </c>
      <c r="L3221" s="62" t="s">
        <v>43</v>
      </c>
      <c r="M3221" s="62" t="s">
        <v>44</v>
      </c>
      <c r="N3221" s="62" t="s">
        <v>180</v>
      </c>
      <c r="O3221" s="62" t="s">
        <v>2300</v>
      </c>
      <c r="P3221" s="62" t="s">
        <v>1152</v>
      </c>
      <c r="Q3221" s="62" t="s">
        <v>645</v>
      </c>
      <c r="R3221" s="62" t="s">
        <v>1152</v>
      </c>
      <c r="S3221" s="61">
        <v>201402</v>
      </c>
      <c r="T3221" s="62" t="s">
        <v>52</v>
      </c>
      <c r="U3221" s="61">
        <v>0</v>
      </c>
      <c r="V3221" s="60">
        <v>4664.9399999999996</v>
      </c>
      <c r="W3221" s="62" t="s">
        <v>1152</v>
      </c>
      <c r="X3221" s="62" t="s">
        <v>1152</v>
      </c>
      <c r="Y3221" s="62" t="s">
        <v>1152</v>
      </c>
      <c r="Z3221" s="62" t="s">
        <v>48</v>
      </c>
      <c r="AA3221" s="62" t="s">
        <v>646</v>
      </c>
      <c r="AB3221" s="62" t="s">
        <v>42</v>
      </c>
      <c r="AC3221" s="62" t="s">
        <v>2301</v>
      </c>
      <c r="AD3221" s="62" t="s">
        <v>648</v>
      </c>
    </row>
    <row r="3222" spans="1:30" x14ac:dyDescent="0.25">
      <c r="A3222" s="62" t="s">
        <v>35</v>
      </c>
      <c r="B3222" s="62" t="s">
        <v>36</v>
      </c>
      <c r="C3222" s="62" t="s">
        <v>37</v>
      </c>
      <c r="D3222" s="62" t="s">
        <v>121</v>
      </c>
      <c r="E3222" s="62" t="s">
        <v>122</v>
      </c>
      <c r="F3222" s="62" t="s">
        <v>123</v>
      </c>
      <c r="G3222" s="62" t="s">
        <v>124</v>
      </c>
      <c r="H3222" s="62" t="s">
        <v>124</v>
      </c>
      <c r="I3222" s="62" t="s">
        <v>42</v>
      </c>
      <c r="J3222" s="62" t="s">
        <v>182</v>
      </c>
      <c r="K3222" s="62" t="s">
        <v>182</v>
      </c>
      <c r="L3222" s="62" t="s">
        <v>43</v>
      </c>
      <c r="M3222" s="62" t="s">
        <v>44</v>
      </c>
      <c r="N3222" s="62" t="s">
        <v>180</v>
      </c>
      <c r="O3222" s="62" t="s">
        <v>2292</v>
      </c>
      <c r="P3222" s="62" t="s">
        <v>1152</v>
      </c>
      <c r="Q3222" s="62" t="s">
        <v>645</v>
      </c>
      <c r="R3222" s="62" t="s">
        <v>1152</v>
      </c>
      <c r="S3222" s="61">
        <v>201402</v>
      </c>
      <c r="T3222" s="62" t="s">
        <v>52</v>
      </c>
      <c r="U3222" s="61">
        <v>0</v>
      </c>
      <c r="V3222" s="60">
        <v>666.82</v>
      </c>
      <c r="W3222" s="62" t="s">
        <v>1152</v>
      </c>
      <c r="X3222" s="62" t="s">
        <v>1152</v>
      </c>
      <c r="Y3222" s="62" t="s">
        <v>1152</v>
      </c>
      <c r="Z3222" s="62" t="s">
        <v>48</v>
      </c>
      <c r="AA3222" s="62" t="s">
        <v>646</v>
      </c>
      <c r="AB3222" s="62" t="s">
        <v>42</v>
      </c>
      <c r="AC3222" s="62" t="s">
        <v>2301</v>
      </c>
      <c r="AD3222" s="62" t="s">
        <v>648</v>
      </c>
    </row>
    <row r="3223" spans="1:30" x14ac:dyDescent="0.25">
      <c r="A3223" s="62" t="s">
        <v>35</v>
      </c>
      <c r="B3223" s="62" t="s">
        <v>36</v>
      </c>
      <c r="C3223" s="62" t="s">
        <v>37</v>
      </c>
      <c r="D3223" s="62" t="s">
        <v>121</v>
      </c>
      <c r="E3223" s="62" t="s">
        <v>122</v>
      </c>
      <c r="F3223" s="62" t="s">
        <v>123</v>
      </c>
      <c r="G3223" s="62" t="s">
        <v>124</v>
      </c>
      <c r="H3223" s="62" t="s">
        <v>124</v>
      </c>
      <c r="I3223" s="62" t="s">
        <v>42</v>
      </c>
      <c r="J3223" s="62" t="s">
        <v>182</v>
      </c>
      <c r="K3223" s="62" t="s">
        <v>182</v>
      </c>
      <c r="L3223" s="62" t="s">
        <v>43</v>
      </c>
      <c r="M3223" s="62" t="s">
        <v>44</v>
      </c>
      <c r="N3223" s="62" t="s">
        <v>180</v>
      </c>
      <c r="O3223" s="62" t="s">
        <v>2302</v>
      </c>
      <c r="P3223" s="62" t="s">
        <v>1152</v>
      </c>
      <c r="Q3223" s="62" t="s">
        <v>645</v>
      </c>
      <c r="R3223" s="62" t="s">
        <v>1152</v>
      </c>
      <c r="S3223" s="61">
        <v>201402</v>
      </c>
      <c r="T3223" s="62" t="s">
        <v>52</v>
      </c>
      <c r="U3223" s="61">
        <v>0</v>
      </c>
      <c r="V3223" s="60">
        <v>366.6</v>
      </c>
      <c r="W3223" s="62" t="s">
        <v>1152</v>
      </c>
      <c r="X3223" s="62" t="s">
        <v>1152</v>
      </c>
      <c r="Y3223" s="62" t="s">
        <v>1152</v>
      </c>
      <c r="Z3223" s="62" t="s">
        <v>48</v>
      </c>
      <c r="AA3223" s="62" t="s">
        <v>646</v>
      </c>
      <c r="AB3223" s="62" t="s">
        <v>42</v>
      </c>
      <c r="AC3223" s="62" t="s">
        <v>2301</v>
      </c>
      <c r="AD3223" s="62" t="s">
        <v>648</v>
      </c>
    </row>
    <row r="3224" spans="1:30" x14ac:dyDescent="0.25">
      <c r="A3224" s="62" t="s">
        <v>35</v>
      </c>
      <c r="B3224" s="62" t="s">
        <v>36</v>
      </c>
      <c r="C3224" s="62" t="s">
        <v>37</v>
      </c>
      <c r="D3224" s="62" t="s">
        <v>121</v>
      </c>
      <c r="E3224" s="62" t="s">
        <v>122</v>
      </c>
      <c r="F3224" s="62" t="s">
        <v>123</v>
      </c>
      <c r="G3224" s="62" t="s">
        <v>124</v>
      </c>
      <c r="H3224" s="62" t="s">
        <v>124</v>
      </c>
      <c r="I3224" s="62" t="s">
        <v>42</v>
      </c>
      <c r="J3224" s="62" t="s">
        <v>182</v>
      </c>
      <c r="K3224" s="62" t="s">
        <v>182</v>
      </c>
      <c r="L3224" s="62" t="s">
        <v>43</v>
      </c>
      <c r="M3224" s="62" t="s">
        <v>44</v>
      </c>
      <c r="N3224" s="62" t="s">
        <v>180</v>
      </c>
      <c r="O3224" s="62" t="s">
        <v>2303</v>
      </c>
      <c r="P3224" s="62" t="s">
        <v>1152</v>
      </c>
      <c r="Q3224" s="62" t="s">
        <v>645</v>
      </c>
      <c r="R3224" s="62" t="s">
        <v>1152</v>
      </c>
      <c r="S3224" s="61">
        <v>201402</v>
      </c>
      <c r="T3224" s="62" t="s">
        <v>52</v>
      </c>
      <c r="U3224" s="61">
        <v>0</v>
      </c>
      <c r="V3224" s="60">
        <v>1166.58</v>
      </c>
      <c r="W3224" s="62" t="s">
        <v>1152</v>
      </c>
      <c r="X3224" s="62" t="s">
        <v>1152</v>
      </c>
      <c r="Y3224" s="62" t="s">
        <v>1152</v>
      </c>
      <c r="Z3224" s="62" t="s">
        <v>48</v>
      </c>
      <c r="AA3224" s="62" t="s">
        <v>646</v>
      </c>
      <c r="AB3224" s="62" t="s">
        <v>42</v>
      </c>
      <c r="AC3224" s="62" t="s">
        <v>2301</v>
      </c>
      <c r="AD3224" s="62" t="s">
        <v>648</v>
      </c>
    </row>
    <row r="3225" spans="1:30" x14ac:dyDescent="0.25">
      <c r="A3225" s="62" t="s">
        <v>35</v>
      </c>
      <c r="B3225" s="62" t="s">
        <v>36</v>
      </c>
      <c r="C3225" s="62" t="s">
        <v>37</v>
      </c>
      <c r="D3225" s="62" t="s">
        <v>121</v>
      </c>
      <c r="E3225" s="62" t="s">
        <v>122</v>
      </c>
      <c r="F3225" s="62" t="s">
        <v>123</v>
      </c>
      <c r="G3225" s="62" t="s">
        <v>124</v>
      </c>
      <c r="H3225" s="62" t="s">
        <v>124</v>
      </c>
      <c r="I3225" s="62" t="s">
        <v>42</v>
      </c>
      <c r="J3225" s="62" t="s">
        <v>182</v>
      </c>
      <c r="K3225" s="62" t="s">
        <v>182</v>
      </c>
      <c r="L3225" s="62" t="s">
        <v>43</v>
      </c>
      <c r="M3225" s="62" t="s">
        <v>44</v>
      </c>
      <c r="N3225" s="62" t="s">
        <v>180</v>
      </c>
      <c r="O3225" s="62" t="s">
        <v>2304</v>
      </c>
      <c r="P3225" s="62" t="s">
        <v>1152</v>
      </c>
      <c r="Q3225" s="62" t="s">
        <v>645</v>
      </c>
      <c r="R3225" s="62" t="s">
        <v>1152</v>
      </c>
      <c r="S3225" s="61">
        <v>201402</v>
      </c>
      <c r="T3225" s="62" t="s">
        <v>52</v>
      </c>
      <c r="U3225" s="61">
        <v>0</v>
      </c>
      <c r="V3225" s="60">
        <v>5693.82</v>
      </c>
      <c r="W3225" s="62" t="s">
        <v>1152</v>
      </c>
      <c r="X3225" s="62" t="s">
        <v>1152</v>
      </c>
      <c r="Y3225" s="62" t="s">
        <v>1152</v>
      </c>
      <c r="Z3225" s="62" t="s">
        <v>48</v>
      </c>
      <c r="AA3225" s="62" t="s">
        <v>646</v>
      </c>
      <c r="AB3225" s="62" t="s">
        <v>42</v>
      </c>
      <c r="AC3225" s="62" t="s">
        <v>2301</v>
      </c>
      <c r="AD3225" s="62" t="s">
        <v>648</v>
      </c>
    </row>
    <row r="3226" spans="1:30" x14ac:dyDescent="0.25">
      <c r="A3226" s="62" t="s">
        <v>35</v>
      </c>
      <c r="B3226" s="62" t="s">
        <v>36</v>
      </c>
      <c r="C3226" s="62" t="s">
        <v>37</v>
      </c>
      <c r="D3226" s="62" t="s">
        <v>121</v>
      </c>
      <c r="E3226" s="62" t="s">
        <v>122</v>
      </c>
      <c r="F3226" s="62" t="s">
        <v>123</v>
      </c>
      <c r="G3226" s="62" t="s">
        <v>124</v>
      </c>
      <c r="H3226" s="62" t="s">
        <v>124</v>
      </c>
      <c r="I3226" s="62" t="s">
        <v>42</v>
      </c>
      <c r="J3226" s="62" t="s">
        <v>182</v>
      </c>
      <c r="K3226" s="62" t="s">
        <v>182</v>
      </c>
      <c r="L3226" s="62" t="s">
        <v>43</v>
      </c>
      <c r="M3226" s="62" t="s">
        <v>44</v>
      </c>
      <c r="N3226" s="62" t="s">
        <v>180</v>
      </c>
      <c r="O3226" s="62" t="s">
        <v>2305</v>
      </c>
      <c r="P3226" s="62" t="s">
        <v>1152</v>
      </c>
      <c r="Q3226" s="62" t="s">
        <v>645</v>
      </c>
      <c r="R3226" s="62" t="s">
        <v>1152</v>
      </c>
      <c r="S3226" s="61">
        <v>201402</v>
      </c>
      <c r="T3226" s="62" t="s">
        <v>52</v>
      </c>
      <c r="U3226" s="61">
        <v>0</v>
      </c>
      <c r="V3226" s="60">
        <v>1421.64</v>
      </c>
      <c r="W3226" s="62" t="s">
        <v>1152</v>
      </c>
      <c r="X3226" s="62" t="s">
        <v>1152</v>
      </c>
      <c r="Y3226" s="62" t="s">
        <v>1152</v>
      </c>
      <c r="Z3226" s="62" t="s">
        <v>48</v>
      </c>
      <c r="AA3226" s="62" t="s">
        <v>646</v>
      </c>
      <c r="AB3226" s="62" t="s">
        <v>42</v>
      </c>
      <c r="AC3226" s="62" t="s">
        <v>2301</v>
      </c>
      <c r="AD3226" s="62" t="s">
        <v>648</v>
      </c>
    </row>
    <row r="3227" spans="1:30" x14ac:dyDescent="0.25">
      <c r="A3227" s="62" t="s">
        <v>35</v>
      </c>
      <c r="B3227" s="62" t="s">
        <v>36</v>
      </c>
      <c r="C3227" s="62" t="s">
        <v>37</v>
      </c>
      <c r="D3227" s="62" t="s">
        <v>121</v>
      </c>
      <c r="E3227" s="62" t="s">
        <v>122</v>
      </c>
      <c r="F3227" s="62" t="s">
        <v>123</v>
      </c>
      <c r="G3227" s="62" t="s">
        <v>124</v>
      </c>
      <c r="H3227" s="62" t="s">
        <v>124</v>
      </c>
      <c r="I3227" s="62" t="s">
        <v>42</v>
      </c>
      <c r="J3227" s="62" t="s">
        <v>182</v>
      </c>
      <c r="K3227" s="62" t="s">
        <v>182</v>
      </c>
      <c r="L3227" s="62" t="s">
        <v>43</v>
      </c>
      <c r="M3227" s="62" t="s">
        <v>44</v>
      </c>
      <c r="N3227" s="62" t="s">
        <v>180</v>
      </c>
      <c r="O3227" s="62" t="s">
        <v>729</v>
      </c>
      <c r="P3227" s="62" t="s">
        <v>1152</v>
      </c>
      <c r="Q3227" s="62" t="s">
        <v>645</v>
      </c>
      <c r="R3227" s="62" t="s">
        <v>1152</v>
      </c>
      <c r="S3227" s="61">
        <v>201402</v>
      </c>
      <c r="T3227" s="62" t="s">
        <v>52</v>
      </c>
      <c r="U3227" s="61">
        <v>0</v>
      </c>
      <c r="V3227" s="60">
        <v>464.94</v>
      </c>
      <c r="W3227" s="62" t="s">
        <v>1152</v>
      </c>
      <c r="X3227" s="62" t="s">
        <v>1152</v>
      </c>
      <c r="Y3227" s="62" t="s">
        <v>1152</v>
      </c>
      <c r="Z3227" s="62" t="s">
        <v>48</v>
      </c>
      <c r="AA3227" s="62" t="s">
        <v>646</v>
      </c>
      <c r="AB3227" s="62" t="s">
        <v>42</v>
      </c>
      <c r="AC3227" s="62" t="s">
        <v>2301</v>
      </c>
      <c r="AD3227" s="62" t="s">
        <v>648</v>
      </c>
    </row>
    <row r="3228" spans="1:30" x14ac:dyDescent="0.25">
      <c r="A3228" s="62" t="s">
        <v>35</v>
      </c>
      <c r="B3228" s="62" t="s">
        <v>36</v>
      </c>
      <c r="C3228" s="62" t="s">
        <v>37</v>
      </c>
      <c r="D3228" s="62" t="s">
        <v>121</v>
      </c>
      <c r="E3228" s="62" t="s">
        <v>122</v>
      </c>
      <c r="F3228" s="62" t="s">
        <v>123</v>
      </c>
      <c r="G3228" s="62" t="s">
        <v>124</v>
      </c>
      <c r="H3228" s="62" t="s">
        <v>124</v>
      </c>
      <c r="I3228" s="62" t="s">
        <v>42</v>
      </c>
      <c r="J3228" s="62" t="s">
        <v>182</v>
      </c>
      <c r="K3228" s="62" t="s">
        <v>182</v>
      </c>
      <c r="L3228" s="62" t="s">
        <v>43</v>
      </c>
      <c r="M3228" s="62" t="s">
        <v>44</v>
      </c>
      <c r="N3228" s="62" t="s">
        <v>180</v>
      </c>
      <c r="O3228" s="62" t="s">
        <v>2306</v>
      </c>
      <c r="P3228" s="62" t="s">
        <v>1152</v>
      </c>
      <c r="Q3228" s="62" t="s">
        <v>645</v>
      </c>
      <c r="R3228" s="62" t="s">
        <v>1152</v>
      </c>
      <c r="S3228" s="61">
        <v>201402</v>
      </c>
      <c r="T3228" s="62" t="s">
        <v>52</v>
      </c>
      <c r="U3228" s="61">
        <v>0</v>
      </c>
      <c r="V3228" s="60">
        <v>1265.7</v>
      </c>
      <c r="W3228" s="62" t="s">
        <v>1152</v>
      </c>
      <c r="X3228" s="62" t="s">
        <v>1152</v>
      </c>
      <c r="Y3228" s="62" t="s">
        <v>1152</v>
      </c>
      <c r="Z3228" s="62" t="s">
        <v>48</v>
      </c>
      <c r="AA3228" s="62" t="s">
        <v>646</v>
      </c>
      <c r="AB3228" s="62" t="s">
        <v>42</v>
      </c>
      <c r="AC3228" s="62" t="s">
        <v>2301</v>
      </c>
      <c r="AD3228" s="62" t="s">
        <v>648</v>
      </c>
    </row>
    <row r="3229" spans="1:30" x14ac:dyDescent="0.25">
      <c r="A3229" s="62" t="s">
        <v>35</v>
      </c>
      <c r="B3229" s="62" t="s">
        <v>36</v>
      </c>
      <c r="C3229" s="62" t="s">
        <v>37</v>
      </c>
      <c r="D3229" s="62" t="s">
        <v>121</v>
      </c>
      <c r="E3229" s="62" t="s">
        <v>122</v>
      </c>
      <c r="F3229" s="62" t="s">
        <v>123</v>
      </c>
      <c r="G3229" s="62" t="s">
        <v>124</v>
      </c>
      <c r="H3229" s="62" t="s">
        <v>124</v>
      </c>
      <c r="I3229" s="62" t="s">
        <v>42</v>
      </c>
      <c r="J3229" s="62" t="s">
        <v>182</v>
      </c>
      <c r="K3229" s="62" t="s">
        <v>182</v>
      </c>
      <c r="L3229" s="62" t="s">
        <v>43</v>
      </c>
      <c r="M3229" s="62" t="s">
        <v>44</v>
      </c>
      <c r="N3229" s="62" t="s">
        <v>180</v>
      </c>
      <c r="O3229" s="62" t="s">
        <v>2307</v>
      </c>
      <c r="P3229" s="62" t="s">
        <v>1152</v>
      </c>
      <c r="Q3229" s="62" t="s">
        <v>645</v>
      </c>
      <c r="R3229" s="62" t="s">
        <v>1152</v>
      </c>
      <c r="S3229" s="61">
        <v>201402</v>
      </c>
      <c r="T3229" s="62" t="s">
        <v>52</v>
      </c>
      <c r="U3229" s="61">
        <v>0</v>
      </c>
      <c r="V3229" s="60">
        <v>1964.7</v>
      </c>
      <c r="W3229" s="62" t="s">
        <v>1152</v>
      </c>
      <c r="X3229" s="62" t="s">
        <v>1152</v>
      </c>
      <c r="Y3229" s="62" t="s">
        <v>1152</v>
      </c>
      <c r="Z3229" s="62" t="s">
        <v>48</v>
      </c>
      <c r="AA3229" s="62" t="s">
        <v>646</v>
      </c>
      <c r="AB3229" s="62" t="s">
        <v>42</v>
      </c>
      <c r="AC3229" s="62" t="s">
        <v>2301</v>
      </c>
      <c r="AD3229" s="62" t="s">
        <v>648</v>
      </c>
    </row>
    <row r="3230" spans="1:30" x14ac:dyDescent="0.25">
      <c r="A3230" s="62" t="s">
        <v>35</v>
      </c>
      <c r="B3230" s="62" t="s">
        <v>36</v>
      </c>
      <c r="C3230" s="62" t="s">
        <v>37</v>
      </c>
      <c r="D3230" s="62" t="s">
        <v>121</v>
      </c>
      <c r="E3230" s="62" t="s">
        <v>122</v>
      </c>
      <c r="F3230" s="62" t="s">
        <v>123</v>
      </c>
      <c r="G3230" s="62" t="s">
        <v>124</v>
      </c>
      <c r="H3230" s="62" t="s">
        <v>124</v>
      </c>
      <c r="I3230" s="62" t="s">
        <v>42</v>
      </c>
      <c r="J3230" s="62" t="s">
        <v>182</v>
      </c>
      <c r="K3230" s="62" t="s">
        <v>182</v>
      </c>
      <c r="L3230" s="62" t="s">
        <v>43</v>
      </c>
      <c r="M3230" s="62" t="s">
        <v>44</v>
      </c>
      <c r="N3230" s="62" t="s">
        <v>180</v>
      </c>
      <c r="O3230" s="62" t="s">
        <v>2308</v>
      </c>
      <c r="P3230" s="62" t="s">
        <v>1152</v>
      </c>
      <c r="Q3230" s="62" t="s">
        <v>645</v>
      </c>
      <c r="R3230" s="62" t="s">
        <v>1152</v>
      </c>
      <c r="S3230" s="61">
        <v>201402</v>
      </c>
      <c r="T3230" s="62" t="s">
        <v>52</v>
      </c>
      <c r="U3230" s="61">
        <v>0</v>
      </c>
      <c r="V3230" s="60">
        <v>2921.82</v>
      </c>
      <c r="W3230" s="62" t="s">
        <v>1152</v>
      </c>
      <c r="X3230" s="62" t="s">
        <v>1152</v>
      </c>
      <c r="Y3230" s="62" t="s">
        <v>1152</v>
      </c>
      <c r="Z3230" s="62" t="s">
        <v>48</v>
      </c>
      <c r="AA3230" s="62" t="s">
        <v>646</v>
      </c>
      <c r="AB3230" s="62" t="s">
        <v>42</v>
      </c>
      <c r="AC3230" s="62" t="s">
        <v>2301</v>
      </c>
      <c r="AD3230" s="62" t="s">
        <v>648</v>
      </c>
    </row>
    <row r="3231" spans="1:30" x14ac:dyDescent="0.25">
      <c r="A3231" s="62" t="s">
        <v>35</v>
      </c>
      <c r="B3231" s="62" t="s">
        <v>36</v>
      </c>
      <c r="C3231" s="62" t="s">
        <v>37</v>
      </c>
      <c r="D3231" s="62" t="s">
        <v>121</v>
      </c>
      <c r="E3231" s="62" t="s">
        <v>122</v>
      </c>
      <c r="F3231" s="62" t="s">
        <v>123</v>
      </c>
      <c r="G3231" s="62" t="s">
        <v>124</v>
      </c>
      <c r="H3231" s="62" t="s">
        <v>124</v>
      </c>
      <c r="I3231" s="62" t="s">
        <v>42</v>
      </c>
      <c r="J3231" s="62" t="s">
        <v>182</v>
      </c>
      <c r="K3231" s="62" t="s">
        <v>182</v>
      </c>
      <c r="L3231" s="62" t="s">
        <v>43</v>
      </c>
      <c r="M3231" s="62" t="s">
        <v>44</v>
      </c>
      <c r="N3231" s="62" t="s">
        <v>180</v>
      </c>
      <c r="O3231" s="62" t="s">
        <v>2309</v>
      </c>
      <c r="P3231" s="62" t="s">
        <v>1152</v>
      </c>
      <c r="Q3231" s="62" t="s">
        <v>645</v>
      </c>
      <c r="R3231" s="62" t="s">
        <v>1152</v>
      </c>
      <c r="S3231" s="61">
        <v>201402</v>
      </c>
      <c r="T3231" s="62" t="s">
        <v>52</v>
      </c>
      <c r="U3231" s="61">
        <v>0</v>
      </c>
      <c r="V3231" s="60">
        <v>1423.92</v>
      </c>
      <c r="W3231" s="62" t="s">
        <v>1152</v>
      </c>
      <c r="X3231" s="62" t="s">
        <v>1152</v>
      </c>
      <c r="Y3231" s="62" t="s">
        <v>1152</v>
      </c>
      <c r="Z3231" s="62" t="s">
        <v>48</v>
      </c>
      <c r="AA3231" s="62" t="s">
        <v>646</v>
      </c>
      <c r="AB3231" s="62" t="s">
        <v>42</v>
      </c>
      <c r="AC3231" s="62" t="s">
        <v>2301</v>
      </c>
      <c r="AD3231" s="62" t="s">
        <v>648</v>
      </c>
    </row>
    <row r="3232" spans="1:30" x14ac:dyDescent="0.25">
      <c r="A3232" s="62" t="s">
        <v>35</v>
      </c>
      <c r="B3232" s="62" t="s">
        <v>36</v>
      </c>
      <c r="C3232" s="62" t="s">
        <v>37</v>
      </c>
      <c r="D3232" s="62" t="s">
        <v>121</v>
      </c>
      <c r="E3232" s="62" t="s">
        <v>122</v>
      </c>
      <c r="F3232" s="62" t="s">
        <v>123</v>
      </c>
      <c r="G3232" s="62" t="s">
        <v>124</v>
      </c>
      <c r="H3232" s="62" t="s">
        <v>124</v>
      </c>
      <c r="I3232" s="62" t="s">
        <v>42</v>
      </c>
      <c r="J3232" s="62" t="s">
        <v>182</v>
      </c>
      <c r="K3232" s="62" t="s">
        <v>182</v>
      </c>
      <c r="L3232" s="62" t="s">
        <v>43</v>
      </c>
      <c r="M3232" s="62" t="s">
        <v>44</v>
      </c>
      <c r="N3232" s="62" t="s">
        <v>180</v>
      </c>
      <c r="O3232" s="62" t="s">
        <v>2271</v>
      </c>
      <c r="P3232" s="62" t="s">
        <v>1152</v>
      </c>
      <c r="Q3232" s="62" t="s">
        <v>645</v>
      </c>
      <c r="R3232" s="62" t="s">
        <v>1152</v>
      </c>
      <c r="S3232" s="61">
        <v>201402</v>
      </c>
      <c r="T3232" s="62" t="s">
        <v>52</v>
      </c>
      <c r="U3232" s="61">
        <v>0</v>
      </c>
      <c r="V3232" s="60">
        <v>908.22</v>
      </c>
      <c r="W3232" s="62" t="s">
        <v>1152</v>
      </c>
      <c r="X3232" s="62" t="s">
        <v>1152</v>
      </c>
      <c r="Y3232" s="62" t="s">
        <v>1152</v>
      </c>
      <c r="Z3232" s="62" t="s">
        <v>48</v>
      </c>
      <c r="AA3232" s="62" t="s">
        <v>646</v>
      </c>
      <c r="AB3232" s="62" t="s">
        <v>42</v>
      </c>
      <c r="AC3232" s="62" t="s">
        <v>2301</v>
      </c>
      <c r="AD3232" s="62" t="s">
        <v>648</v>
      </c>
    </row>
    <row r="3233" spans="1:30" x14ac:dyDescent="0.25">
      <c r="A3233" s="62" t="s">
        <v>35</v>
      </c>
      <c r="B3233" s="62" t="s">
        <v>36</v>
      </c>
      <c r="C3233" s="62" t="s">
        <v>37</v>
      </c>
      <c r="D3233" s="62" t="s">
        <v>121</v>
      </c>
      <c r="E3233" s="62" t="s">
        <v>122</v>
      </c>
      <c r="F3233" s="62" t="s">
        <v>123</v>
      </c>
      <c r="G3233" s="62" t="s">
        <v>124</v>
      </c>
      <c r="H3233" s="62" t="s">
        <v>124</v>
      </c>
      <c r="I3233" s="62" t="s">
        <v>42</v>
      </c>
      <c r="J3233" s="62" t="s">
        <v>182</v>
      </c>
      <c r="K3233" s="62" t="s">
        <v>182</v>
      </c>
      <c r="L3233" s="62" t="s">
        <v>43</v>
      </c>
      <c r="M3233" s="62" t="s">
        <v>44</v>
      </c>
      <c r="N3233" s="62" t="s">
        <v>180</v>
      </c>
      <c r="O3233" s="62" t="s">
        <v>2310</v>
      </c>
      <c r="P3233" s="62" t="s">
        <v>1152</v>
      </c>
      <c r="Q3233" s="62" t="s">
        <v>645</v>
      </c>
      <c r="R3233" s="62" t="s">
        <v>1152</v>
      </c>
      <c r="S3233" s="61">
        <v>201402</v>
      </c>
      <c r="T3233" s="62" t="s">
        <v>52</v>
      </c>
      <c r="U3233" s="61">
        <v>0</v>
      </c>
      <c r="V3233" s="60">
        <v>261.83999999999997</v>
      </c>
      <c r="W3233" s="62" t="s">
        <v>1152</v>
      </c>
      <c r="X3233" s="62" t="s">
        <v>1152</v>
      </c>
      <c r="Y3233" s="62" t="s">
        <v>1152</v>
      </c>
      <c r="Z3233" s="62" t="s">
        <v>48</v>
      </c>
      <c r="AA3233" s="62" t="s">
        <v>646</v>
      </c>
      <c r="AB3233" s="62" t="s">
        <v>42</v>
      </c>
      <c r="AC3233" s="62" t="s">
        <v>2301</v>
      </c>
      <c r="AD3233" s="62" t="s">
        <v>648</v>
      </c>
    </row>
    <row r="3234" spans="1:30" x14ac:dyDescent="0.25">
      <c r="A3234" s="62" t="s">
        <v>35</v>
      </c>
      <c r="B3234" s="62" t="s">
        <v>36</v>
      </c>
      <c r="C3234" s="62" t="s">
        <v>37</v>
      </c>
      <c r="D3234" s="62" t="s">
        <v>121</v>
      </c>
      <c r="E3234" s="62" t="s">
        <v>122</v>
      </c>
      <c r="F3234" s="62" t="s">
        <v>123</v>
      </c>
      <c r="G3234" s="62" t="s">
        <v>124</v>
      </c>
      <c r="H3234" s="62" t="s">
        <v>124</v>
      </c>
      <c r="I3234" s="62" t="s">
        <v>42</v>
      </c>
      <c r="J3234" s="62" t="s">
        <v>182</v>
      </c>
      <c r="K3234" s="62" t="s">
        <v>182</v>
      </c>
      <c r="L3234" s="62" t="s">
        <v>43</v>
      </c>
      <c r="M3234" s="62" t="s">
        <v>44</v>
      </c>
      <c r="N3234" s="62" t="s">
        <v>180</v>
      </c>
      <c r="O3234" s="62" t="s">
        <v>2311</v>
      </c>
      <c r="P3234" s="62" t="s">
        <v>1152</v>
      </c>
      <c r="Q3234" s="62" t="s">
        <v>645</v>
      </c>
      <c r="R3234" s="62" t="s">
        <v>1152</v>
      </c>
      <c r="S3234" s="61">
        <v>201402</v>
      </c>
      <c r="T3234" s="62" t="s">
        <v>52</v>
      </c>
      <c r="U3234" s="61">
        <v>0</v>
      </c>
      <c r="V3234" s="60">
        <v>358.44</v>
      </c>
      <c r="W3234" s="62" t="s">
        <v>1152</v>
      </c>
      <c r="X3234" s="62" t="s">
        <v>1152</v>
      </c>
      <c r="Y3234" s="62" t="s">
        <v>1152</v>
      </c>
      <c r="Z3234" s="62" t="s">
        <v>48</v>
      </c>
      <c r="AA3234" s="62" t="s">
        <v>646</v>
      </c>
      <c r="AB3234" s="62" t="s">
        <v>42</v>
      </c>
      <c r="AC3234" s="62" t="s">
        <v>2301</v>
      </c>
      <c r="AD3234" s="62" t="s">
        <v>648</v>
      </c>
    </row>
    <row r="3235" spans="1:30" x14ac:dyDescent="0.25">
      <c r="A3235" s="62" t="s">
        <v>35</v>
      </c>
      <c r="B3235" s="62" t="s">
        <v>36</v>
      </c>
      <c r="C3235" s="62" t="s">
        <v>37</v>
      </c>
      <c r="D3235" s="62" t="s">
        <v>121</v>
      </c>
      <c r="E3235" s="62" t="s">
        <v>122</v>
      </c>
      <c r="F3235" s="62" t="s">
        <v>123</v>
      </c>
      <c r="G3235" s="62" t="s">
        <v>124</v>
      </c>
      <c r="H3235" s="62" t="s">
        <v>124</v>
      </c>
      <c r="I3235" s="62" t="s">
        <v>42</v>
      </c>
      <c r="J3235" s="62" t="s">
        <v>182</v>
      </c>
      <c r="K3235" s="62" t="s">
        <v>182</v>
      </c>
      <c r="L3235" s="62" t="s">
        <v>43</v>
      </c>
      <c r="M3235" s="62" t="s">
        <v>44</v>
      </c>
      <c r="N3235" s="62" t="s">
        <v>180</v>
      </c>
      <c r="O3235" s="62" t="s">
        <v>2312</v>
      </c>
      <c r="P3235" s="62" t="s">
        <v>1152</v>
      </c>
      <c r="Q3235" s="62" t="s">
        <v>645</v>
      </c>
      <c r="R3235" s="62" t="s">
        <v>1152</v>
      </c>
      <c r="S3235" s="61">
        <v>201402</v>
      </c>
      <c r="T3235" s="62" t="s">
        <v>52</v>
      </c>
      <c r="U3235" s="61">
        <v>0</v>
      </c>
      <c r="V3235" s="60">
        <v>785.1</v>
      </c>
      <c r="W3235" s="62" t="s">
        <v>1152</v>
      </c>
      <c r="X3235" s="62" t="s">
        <v>1152</v>
      </c>
      <c r="Y3235" s="62" t="s">
        <v>1152</v>
      </c>
      <c r="Z3235" s="62" t="s">
        <v>48</v>
      </c>
      <c r="AA3235" s="62" t="s">
        <v>646</v>
      </c>
      <c r="AB3235" s="62" t="s">
        <v>42</v>
      </c>
      <c r="AC3235" s="62" t="s">
        <v>2301</v>
      </c>
      <c r="AD3235" s="62" t="s">
        <v>648</v>
      </c>
    </row>
    <row r="3236" spans="1:30" x14ac:dyDescent="0.25">
      <c r="A3236" s="62" t="s">
        <v>35</v>
      </c>
      <c r="B3236" s="62" t="s">
        <v>36</v>
      </c>
      <c r="C3236" s="62" t="s">
        <v>37</v>
      </c>
      <c r="D3236" s="62" t="s">
        <v>121</v>
      </c>
      <c r="E3236" s="62" t="s">
        <v>122</v>
      </c>
      <c r="F3236" s="62" t="s">
        <v>123</v>
      </c>
      <c r="G3236" s="62" t="s">
        <v>124</v>
      </c>
      <c r="H3236" s="62" t="s">
        <v>124</v>
      </c>
      <c r="I3236" s="62" t="s">
        <v>42</v>
      </c>
      <c r="J3236" s="62" t="s">
        <v>182</v>
      </c>
      <c r="K3236" s="62" t="s">
        <v>182</v>
      </c>
      <c r="L3236" s="62" t="s">
        <v>43</v>
      </c>
      <c r="M3236" s="62" t="s">
        <v>44</v>
      </c>
      <c r="N3236" s="62" t="s">
        <v>180</v>
      </c>
      <c r="O3236" s="62" t="s">
        <v>2313</v>
      </c>
      <c r="P3236" s="62" t="s">
        <v>1152</v>
      </c>
      <c r="Q3236" s="62" t="s">
        <v>645</v>
      </c>
      <c r="R3236" s="62" t="s">
        <v>1152</v>
      </c>
      <c r="S3236" s="61">
        <v>201402</v>
      </c>
      <c r="T3236" s="62" t="s">
        <v>52</v>
      </c>
      <c r="U3236" s="61">
        <v>0</v>
      </c>
      <c r="V3236" s="60">
        <v>560</v>
      </c>
      <c r="W3236" s="62" t="s">
        <v>1152</v>
      </c>
      <c r="X3236" s="62" t="s">
        <v>1152</v>
      </c>
      <c r="Y3236" s="62" t="s">
        <v>1152</v>
      </c>
      <c r="Z3236" s="62" t="s">
        <v>48</v>
      </c>
      <c r="AA3236" s="62" t="s">
        <v>646</v>
      </c>
      <c r="AB3236" s="62" t="s">
        <v>42</v>
      </c>
      <c r="AC3236" s="62" t="s">
        <v>2301</v>
      </c>
      <c r="AD3236" s="62" t="s">
        <v>648</v>
      </c>
    </row>
    <row r="3237" spans="1:30" x14ac:dyDescent="0.25">
      <c r="A3237" s="62" t="s">
        <v>35</v>
      </c>
      <c r="B3237" s="62" t="s">
        <v>36</v>
      </c>
      <c r="C3237" s="62" t="s">
        <v>37</v>
      </c>
      <c r="D3237" s="62" t="s">
        <v>121</v>
      </c>
      <c r="E3237" s="62" t="s">
        <v>122</v>
      </c>
      <c r="F3237" s="62" t="s">
        <v>123</v>
      </c>
      <c r="G3237" s="62" t="s">
        <v>124</v>
      </c>
      <c r="H3237" s="62" t="s">
        <v>124</v>
      </c>
      <c r="I3237" s="62" t="s">
        <v>42</v>
      </c>
      <c r="J3237" s="62" t="s">
        <v>174</v>
      </c>
      <c r="K3237" s="62" t="s">
        <v>174</v>
      </c>
      <c r="L3237" s="62" t="s">
        <v>43</v>
      </c>
      <c r="M3237" s="62" t="s">
        <v>44</v>
      </c>
      <c r="N3237" s="62" t="s">
        <v>180</v>
      </c>
      <c r="O3237" s="62" t="s">
        <v>2343</v>
      </c>
      <c r="P3237" s="62" t="s">
        <v>1152</v>
      </c>
      <c r="Q3237" s="62" t="s">
        <v>645</v>
      </c>
      <c r="R3237" s="62" t="s">
        <v>1152</v>
      </c>
      <c r="S3237" s="61">
        <v>201402</v>
      </c>
      <c r="T3237" s="62" t="s">
        <v>52</v>
      </c>
      <c r="U3237" s="61">
        <v>0</v>
      </c>
      <c r="V3237" s="60">
        <v>330</v>
      </c>
      <c r="W3237" s="62" t="s">
        <v>1152</v>
      </c>
      <c r="X3237" s="62" t="s">
        <v>1152</v>
      </c>
      <c r="Y3237" s="62" t="s">
        <v>1152</v>
      </c>
      <c r="Z3237" s="62" t="s">
        <v>48</v>
      </c>
      <c r="AA3237" s="62" t="s">
        <v>646</v>
      </c>
      <c r="AB3237" s="62" t="s">
        <v>42</v>
      </c>
      <c r="AC3237" s="62" t="s">
        <v>2301</v>
      </c>
      <c r="AD3237" s="62" t="s">
        <v>648</v>
      </c>
    </row>
    <row r="3238" spans="1:30" x14ac:dyDescent="0.25">
      <c r="A3238" s="62" t="s">
        <v>35</v>
      </c>
      <c r="B3238" s="62" t="s">
        <v>36</v>
      </c>
      <c r="C3238" s="62" t="s">
        <v>37</v>
      </c>
      <c r="D3238" s="62" t="s">
        <v>121</v>
      </c>
      <c r="E3238" s="62" t="s">
        <v>122</v>
      </c>
      <c r="F3238" s="62" t="s">
        <v>123</v>
      </c>
      <c r="G3238" s="62" t="s">
        <v>124</v>
      </c>
      <c r="H3238" s="62" t="s">
        <v>124</v>
      </c>
      <c r="I3238" s="62" t="s">
        <v>42</v>
      </c>
      <c r="J3238" s="62" t="s">
        <v>174</v>
      </c>
      <c r="K3238" s="62" t="s">
        <v>174</v>
      </c>
      <c r="L3238" s="62" t="s">
        <v>43</v>
      </c>
      <c r="M3238" s="62" t="s">
        <v>44</v>
      </c>
      <c r="N3238" s="62" t="s">
        <v>180</v>
      </c>
      <c r="O3238" s="62" t="s">
        <v>2304</v>
      </c>
      <c r="P3238" s="62" t="s">
        <v>1152</v>
      </c>
      <c r="Q3238" s="62" t="s">
        <v>645</v>
      </c>
      <c r="R3238" s="62" t="s">
        <v>1152</v>
      </c>
      <c r="S3238" s="61">
        <v>201402</v>
      </c>
      <c r="T3238" s="62" t="s">
        <v>52</v>
      </c>
      <c r="U3238" s="61">
        <v>0</v>
      </c>
      <c r="V3238" s="60">
        <v>926</v>
      </c>
      <c r="W3238" s="62" t="s">
        <v>1152</v>
      </c>
      <c r="X3238" s="62" t="s">
        <v>1152</v>
      </c>
      <c r="Y3238" s="62" t="s">
        <v>1152</v>
      </c>
      <c r="Z3238" s="62" t="s">
        <v>48</v>
      </c>
      <c r="AA3238" s="62" t="s">
        <v>646</v>
      </c>
      <c r="AB3238" s="62" t="s">
        <v>42</v>
      </c>
      <c r="AC3238" s="62" t="s">
        <v>2301</v>
      </c>
      <c r="AD3238" s="62" t="s">
        <v>648</v>
      </c>
    </row>
    <row r="3239" spans="1:30" x14ac:dyDescent="0.25">
      <c r="A3239" s="62" t="s">
        <v>35</v>
      </c>
      <c r="B3239" s="62" t="s">
        <v>36</v>
      </c>
      <c r="C3239" s="62" t="s">
        <v>37</v>
      </c>
      <c r="D3239" s="62" t="s">
        <v>121</v>
      </c>
      <c r="E3239" s="62" t="s">
        <v>122</v>
      </c>
      <c r="F3239" s="62" t="s">
        <v>123</v>
      </c>
      <c r="G3239" s="62" t="s">
        <v>124</v>
      </c>
      <c r="H3239" s="62" t="s">
        <v>124</v>
      </c>
      <c r="I3239" s="62" t="s">
        <v>42</v>
      </c>
      <c r="J3239" s="62" t="s">
        <v>174</v>
      </c>
      <c r="K3239" s="62" t="s">
        <v>174</v>
      </c>
      <c r="L3239" s="62" t="s">
        <v>43</v>
      </c>
      <c r="M3239" s="62" t="s">
        <v>44</v>
      </c>
      <c r="N3239" s="62" t="s">
        <v>180</v>
      </c>
      <c r="O3239" s="62" t="s">
        <v>827</v>
      </c>
      <c r="P3239" s="62" t="s">
        <v>1152</v>
      </c>
      <c r="Q3239" s="62" t="s">
        <v>645</v>
      </c>
      <c r="R3239" s="62" t="s">
        <v>1152</v>
      </c>
      <c r="S3239" s="61">
        <v>201402</v>
      </c>
      <c r="T3239" s="62" t="s">
        <v>52</v>
      </c>
      <c r="U3239" s="61">
        <v>0</v>
      </c>
      <c r="V3239" s="60">
        <v>396</v>
      </c>
      <c r="W3239" s="62" t="s">
        <v>1152</v>
      </c>
      <c r="X3239" s="62" t="s">
        <v>1152</v>
      </c>
      <c r="Y3239" s="62" t="s">
        <v>1152</v>
      </c>
      <c r="Z3239" s="62" t="s">
        <v>48</v>
      </c>
      <c r="AA3239" s="62" t="s">
        <v>646</v>
      </c>
      <c r="AB3239" s="62" t="s">
        <v>42</v>
      </c>
      <c r="AC3239" s="62" t="s">
        <v>2301</v>
      </c>
      <c r="AD3239" s="62" t="s">
        <v>648</v>
      </c>
    </row>
    <row r="3240" spans="1:30" x14ac:dyDescent="0.25">
      <c r="A3240" s="62" t="s">
        <v>35</v>
      </c>
      <c r="B3240" s="62" t="s">
        <v>36</v>
      </c>
      <c r="C3240" s="62" t="s">
        <v>37</v>
      </c>
      <c r="D3240" s="62" t="s">
        <v>121</v>
      </c>
      <c r="E3240" s="62" t="s">
        <v>122</v>
      </c>
      <c r="F3240" s="62" t="s">
        <v>123</v>
      </c>
      <c r="G3240" s="62" t="s">
        <v>124</v>
      </c>
      <c r="H3240" s="62" t="s">
        <v>124</v>
      </c>
      <c r="I3240" s="62" t="s">
        <v>42</v>
      </c>
      <c r="J3240" s="62" t="s">
        <v>174</v>
      </c>
      <c r="K3240" s="62" t="s">
        <v>174</v>
      </c>
      <c r="L3240" s="62" t="s">
        <v>43</v>
      </c>
      <c r="M3240" s="62" t="s">
        <v>44</v>
      </c>
      <c r="N3240" s="62" t="s">
        <v>180</v>
      </c>
      <c r="O3240" s="62" t="s">
        <v>2344</v>
      </c>
      <c r="P3240" s="62" t="s">
        <v>1152</v>
      </c>
      <c r="Q3240" s="62" t="s">
        <v>645</v>
      </c>
      <c r="R3240" s="62" t="s">
        <v>1152</v>
      </c>
      <c r="S3240" s="61">
        <v>201402</v>
      </c>
      <c r="T3240" s="62" t="s">
        <v>52</v>
      </c>
      <c r="U3240" s="61">
        <v>0</v>
      </c>
      <c r="V3240" s="60">
        <v>165</v>
      </c>
      <c r="W3240" s="62" t="s">
        <v>1152</v>
      </c>
      <c r="X3240" s="62" t="s">
        <v>1152</v>
      </c>
      <c r="Y3240" s="62" t="s">
        <v>1152</v>
      </c>
      <c r="Z3240" s="62" t="s">
        <v>48</v>
      </c>
      <c r="AA3240" s="62" t="s">
        <v>646</v>
      </c>
      <c r="AB3240" s="62" t="s">
        <v>42</v>
      </c>
      <c r="AC3240" s="62" t="s">
        <v>2301</v>
      </c>
      <c r="AD3240" s="62" t="s">
        <v>648</v>
      </c>
    </row>
    <row r="3241" spans="1:30" x14ac:dyDescent="0.25">
      <c r="A3241" s="62" t="s">
        <v>35</v>
      </c>
      <c r="B3241" s="62" t="s">
        <v>36</v>
      </c>
      <c r="C3241" s="62" t="s">
        <v>37</v>
      </c>
      <c r="D3241" s="62" t="s">
        <v>121</v>
      </c>
      <c r="E3241" s="62" t="s">
        <v>122</v>
      </c>
      <c r="F3241" s="62" t="s">
        <v>123</v>
      </c>
      <c r="G3241" s="62" t="s">
        <v>124</v>
      </c>
      <c r="H3241" s="62" t="s">
        <v>124</v>
      </c>
      <c r="I3241" s="62" t="s">
        <v>42</v>
      </c>
      <c r="J3241" s="62" t="s">
        <v>174</v>
      </c>
      <c r="K3241" s="62" t="s">
        <v>174</v>
      </c>
      <c r="L3241" s="62" t="s">
        <v>43</v>
      </c>
      <c r="M3241" s="62" t="s">
        <v>44</v>
      </c>
      <c r="N3241" s="62" t="s">
        <v>180</v>
      </c>
      <c r="O3241" s="62" t="s">
        <v>2345</v>
      </c>
      <c r="P3241" s="62" t="s">
        <v>1152</v>
      </c>
      <c r="Q3241" s="62" t="s">
        <v>645</v>
      </c>
      <c r="R3241" s="62" t="s">
        <v>1152</v>
      </c>
      <c r="S3241" s="61">
        <v>201402</v>
      </c>
      <c r="T3241" s="62" t="s">
        <v>52</v>
      </c>
      <c r="U3241" s="61">
        <v>0</v>
      </c>
      <c r="V3241" s="60">
        <v>726</v>
      </c>
      <c r="W3241" s="62" t="s">
        <v>1152</v>
      </c>
      <c r="X3241" s="62" t="s">
        <v>1152</v>
      </c>
      <c r="Y3241" s="62" t="s">
        <v>1152</v>
      </c>
      <c r="Z3241" s="62" t="s">
        <v>48</v>
      </c>
      <c r="AA3241" s="62" t="s">
        <v>646</v>
      </c>
      <c r="AB3241" s="62" t="s">
        <v>42</v>
      </c>
      <c r="AC3241" s="62" t="s">
        <v>2301</v>
      </c>
      <c r="AD3241" s="62" t="s">
        <v>648</v>
      </c>
    </row>
    <row r="3242" spans="1:30" x14ac:dyDescent="0.25">
      <c r="A3242" s="62" t="s">
        <v>35</v>
      </c>
      <c r="B3242" s="62" t="s">
        <v>36</v>
      </c>
      <c r="C3242" s="62" t="s">
        <v>37</v>
      </c>
      <c r="D3242" s="62" t="s">
        <v>121</v>
      </c>
      <c r="E3242" s="62" t="s">
        <v>122</v>
      </c>
      <c r="F3242" s="62" t="s">
        <v>123</v>
      </c>
      <c r="G3242" s="62" t="s">
        <v>124</v>
      </c>
      <c r="H3242" s="62" t="s">
        <v>124</v>
      </c>
      <c r="I3242" s="62" t="s">
        <v>42</v>
      </c>
      <c r="J3242" s="62" t="s">
        <v>174</v>
      </c>
      <c r="K3242" s="62" t="s">
        <v>174</v>
      </c>
      <c r="L3242" s="62" t="s">
        <v>43</v>
      </c>
      <c r="M3242" s="62" t="s">
        <v>44</v>
      </c>
      <c r="N3242" s="62" t="s">
        <v>180</v>
      </c>
      <c r="O3242" s="62" t="s">
        <v>2346</v>
      </c>
      <c r="P3242" s="62" t="s">
        <v>1152</v>
      </c>
      <c r="Q3242" s="62" t="s">
        <v>645</v>
      </c>
      <c r="R3242" s="62" t="s">
        <v>1152</v>
      </c>
      <c r="S3242" s="61">
        <v>201402</v>
      </c>
      <c r="T3242" s="62" t="s">
        <v>52</v>
      </c>
      <c r="U3242" s="61">
        <v>0</v>
      </c>
      <c r="V3242" s="60">
        <v>319</v>
      </c>
      <c r="W3242" s="62" t="s">
        <v>1152</v>
      </c>
      <c r="X3242" s="62" t="s">
        <v>1152</v>
      </c>
      <c r="Y3242" s="62" t="s">
        <v>1152</v>
      </c>
      <c r="Z3242" s="62" t="s">
        <v>48</v>
      </c>
      <c r="AA3242" s="62" t="s">
        <v>646</v>
      </c>
      <c r="AB3242" s="62" t="s">
        <v>42</v>
      </c>
      <c r="AC3242" s="62" t="s">
        <v>2301</v>
      </c>
      <c r="AD3242" s="62" t="s">
        <v>648</v>
      </c>
    </row>
    <row r="3243" spans="1:30" x14ac:dyDescent="0.25">
      <c r="A3243" s="62" t="s">
        <v>35</v>
      </c>
      <c r="B3243" s="62" t="s">
        <v>36</v>
      </c>
      <c r="C3243" s="62" t="s">
        <v>37</v>
      </c>
      <c r="D3243" s="62" t="s">
        <v>121</v>
      </c>
      <c r="E3243" s="62" t="s">
        <v>122</v>
      </c>
      <c r="F3243" s="62" t="s">
        <v>123</v>
      </c>
      <c r="G3243" s="62" t="s">
        <v>124</v>
      </c>
      <c r="H3243" s="62" t="s">
        <v>124</v>
      </c>
      <c r="I3243" s="62" t="s">
        <v>42</v>
      </c>
      <c r="J3243" s="62" t="s">
        <v>174</v>
      </c>
      <c r="K3243" s="62" t="s">
        <v>174</v>
      </c>
      <c r="L3243" s="62" t="s">
        <v>43</v>
      </c>
      <c r="M3243" s="62" t="s">
        <v>44</v>
      </c>
      <c r="N3243" s="62" t="s">
        <v>180</v>
      </c>
      <c r="O3243" s="62" t="s">
        <v>2347</v>
      </c>
      <c r="P3243" s="62" t="s">
        <v>1152</v>
      </c>
      <c r="Q3243" s="62" t="s">
        <v>645</v>
      </c>
      <c r="R3243" s="62" t="s">
        <v>1152</v>
      </c>
      <c r="S3243" s="61">
        <v>201402</v>
      </c>
      <c r="T3243" s="62" t="s">
        <v>52</v>
      </c>
      <c r="U3243" s="61">
        <v>0</v>
      </c>
      <c r="V3243" s="60">
        <v>297</v>
      </c>
      <c r="W3243" s="62" t="s">
        <v>1152</v>
      </c>
      <c r="X3243" s="62" t="s">
        <v>1152</v>
      </c>
      <c r="Y3243" s="62" t="s">
        <v>1152</v>
      </c>
      <c r="Z3243" s="62" t="s">
        <v>48</v>
      </c>
      <c r="AA3243" s="62" t="s">
        <v>646</v>
      </c>
      <c r="AB3243" s="62" t="s">
        <v>42</v>
      </c>
      <c r="AC3243" s="62" t="s">
        <v>2301</v>
      </c>
      <c r="AD3243" s="62" t="s">
        <v>648</v>
      </c>
    </row>
    <row r="3244" spans="1:30" x14ac:dyDescent="0.25">
      <c r="A3244" s="62" t="s">
        <v>35</v>
      </c>
      <c r="B3244" s="62" t="s">
        <v>36</v>
      </c>
      <c r="C3244" s="62" t="s">
        <v>37</v>
      </c>
      <c r="D3244" s="62" t="s">
        <v>121</v>
      </c>
      <c r="E3244" s="62" t="s">
        <v>122</v>
      </c>
      <c r="F3244" s="62" t="s">
        <v>123</v>
      </c>
      <c r="G3244" s="62" t="s">
        <v>124</v>
      </c>
      <c r="H3244" s="62" t="s">
        <v>124</v>
      </c>
      <c r="I3244" s="62" t="s">
        <v>42</v>
      </c>
      <c r="J3244" s="62" t="s">
        <v>174</v>
      </c>
      <c r="K3244" s="62" t="s">
        <v>174</v>
      </c>
      <c r="L3244" s="62" t="s">
        <v>43</v>
      </c>
      <c r="M3244" s="62" t="s">
        <v>44</v>
      </c>
      <c r="N3244" s="62" t="s">
        <v>180</v>
      </c>
      <c r="O3244" s="62" t="s">
        <v>2348</v>
      </c>
      <c r="P3244" s="62" t="s">
        <v>1152</v>
      </c>
      <c r="Q3244" s="62" t="s">
        <v>645</v>
      </c>
      <c r="R3244" s="62" t="s">
        <v>1152</v>
      </c>
      <c r="S3244" s="61">
        <v>201402</v>
      </c>
      <c r="T3244" s="62" t="s">
        <v>52</v>
      </c>
      <c r="U3244" s="61">
        <v>0</v>
      </c>
      <c r="V3244" s="60">
        <v>440</v>
      </c>
      <c r="W3244" s="62" t="s">
        <v>1152</v>
      </c>
      <c r="X3244" s="62" t="s">
        <v>1152</v>
      </c>
      <c r="Y3244" s="62" t="s">
        <v>1152</v>
      </c>
      <c r="Z3244" s="62" t="s">
        <v>48</v>
      </c>
      <c r="AA3244" s="62" t="s">
        <v>646</v>
      </c>
      <c r="AB3244" s="62" t="s">
        <v>42</v>
      </c>
      <c r="AC3244" s="62" t="s">
        <v>2301</v>
      </c>
      <c r="AD3244" s="62" t="s">
        <v>648</v>
      </c>
    </row>
    <row r="3245" spans="1:30" x14ac:dyDescent="0.25">
      <c r="A3245" s="62" t="s">
        <v>35</v>
      </c>
      <c r="B3245" s="62" t="s">
        <v>36</v>
      </c>
      <c r="C3245" s="62" t="s">
        <v>37</v>
      </c>
      <c r="D3245" s="62" t="s">
        <v>121</v>
      </c>
      <c r="E3245" s="62" t="s">
        <v>122</v>
      </c>
      <c r="F3245" s="62" t="s">
        <v>123</v>
      </c>
      <c r="G3245" s="62" t="s">
        <v>124</v>
      </c>
      <c r="H3245" s="62" t="s">
        <v>124</v>
      </c>
      <c r="I3245" s="62" t="s">
        <v>42</v>
      </c>
      <c r="J3245" s="62" t="s">
        <v>174</v>
      </c>
      <c r="K3245" s="62" t="s">
        <v>174</v>
      </c>
      <c r="L3245" s="62" t="s">
        <v>43</v>
      </c>
      <c r="M3245" s="62" t="s">
        <v>44</v>
      </c>
      <c r="N3245" s="62" t="s">
        <v>180</v>
      </c>
      <c r="O3245" s="62" t="s">
        <v>2349</v>
      </c>
      <c r="P3245" s="62" t="s">
        <v>1152</v>
      </c>
      <c r="Q3245" s="62" t="s">
        <v>645</v>
      </c>
      <c r="R3245" s="62" t="s">
        <v>1152</v>
      </c>
      <c r="S3245" s="61">
        <v>201402</v>
      </c>
      <c r="T3245" s="62" t="s">
        <v>52</v>
      </c>
      <c r="U3245" s="61">
        <v>0</v>
      </c>
      <c r="V3245" s="60">
        <v>1243</v>
      </c>
      <c r="W3245" s="62" t="s">
        <v>1152</v>
      </c>
      <c r="X3245" s="62" t="s">
        <v>1152</v>
      </c>
      <c r="Y3245" s="62" t="s">
        <v>1152</v>
      </c>
      <c r="Z3245" s="62" t="s">
        <v>48</v>
      </c>
      <c r="AA3245" s="62" t="s">
        <v>646</v>
      </c>
      <c r="AB3245" s="62" t="s">
        <v>42</v>
      </c>
      <c r="AC3245" s="62" t="s">
        <v>2301</v>
      </c>
      <c r="AD3245" s="62" t="s">
        <v>648</v>
      </c>
    </row>
    <row r="3246" spans="1:30" x14ac:dyDescent="0.25">
      <c r="A3246" s="62" t="s">
        <v>35</v>
      </c>
      <c r="B3246" s="62" t="s">
        <v>36</v>
      </c>
      <c r="C3246" s="62" t="s">
        <v>37</v>
      </c>
      <c r="D3246" s="62" t="s">
        <v>121</v>
      </c>
      <c r="E3246" s="62" t="s">
        <v>122</v>
      </c>
      <c r="F3246" s="62" t="s">
        <v>123</v>
      </c>
      <c r="G3246" s="62" t="s">
        <v>124</v>
      </c>
      <c r="H3246" s="62" t="s">
        <v>124</v>
      </c>
      <c r="I3246" s="62" t="s">
        <v>42</v>
      </c>
      <c r="J3246" s="62" t="s">
        <v>174</v>
      </c>
      <c r="K3246" s="62" t="s">
        <v>174</v>
      </c>
      <c r="L3246" s="62" t="s">
        <v>43</v>
      </c>
      <c r="M3246" s="62" t="s">
        <v>44</v>
      </c>
      <c r="N3246" s="62" t="s">
        <v>180</v>
      </c>
      <c r="O3246" s="62" t="s">
        <v>2350</v>
      </c>
      <c r="P3246" s="62" t="s">
        <v>1152</v>
      </c>
      <c r="Q3246" s="62" t="s">
        <v>645</v>
      </c>
      <c r="R3246" s="62" t="s">
        <v>1152</v>
      </c>
      <c r="S3246" s="61">
        <v>201402</v>
      </c>
      <c r="T3246" s="62" t="s">
        <v>52</v>
      </c>
      <c r="U3246" s="61">
        <v>0</v>
      </c>
      <c r="V3246" s="60">
        <v>275</v>
      </c>
      <c r="W3246" s="62" t="s">
        <v>1152</v>
      </c>
      <c r="X3246" s="62" t="s">
        <v>1152</v>
      </c>
      <c r="Y3246" s="62" t="s">
        <v>1152</v>
      </c>
      <c r="Z3246" s="62" t="s">
        <v>48</v>
      </c>
      <c r="AA3246" s="62" t="s">
        <v>646</v>
      </c>
      <c r="AB3246" s="62" t="s">
        <v>42</v>
      </c>
      <c r="AC3246" s="62" t="s">
        <v>2301</v>
      </c>
      <c r="AD3246" s="62" t="s">
        <v>648</v>
      </c>
    </row>
    <row r="3247" spans="1:30" x14ac:dyDescent="0.25">
      <c r="A3247" s="62" t="s">
        <v>35</v>
      </c>
      <c r="B3247" s="62" t="s">
        <v>36</v>
      </c>
      <c r="C3247" s="62" t="s">
        <v>37</v>
      </c>
      <c r="D3247" s="62" t="s">
        <v>121</v>
      </c>
      <c r="E3247" s="62" t="s">
        <v>122</v>
      </c>
      <c r="F3247" s="62" t="s">
        <v>123</v>
      </c>
      <c r="G3247" s="62" t="s">
        <v>124</v>
      </c>
      <c r="H3247" s="62" t="s">
        <v>124</v>
      </c>
      <c r="I3247" s="62" t="s">
        <v>42</v>
      </c>
      <c r="J3247" s="62" t="s">
        <v>174</v>
      </c>
      <c r="K3247" s="62" t="s">
        <v>174</v>
      </c>
      <c r="L3247" s="62" t="s">
        <v>43</v>
      </c>
      <c r="M3247" s="62" t="s">
        <v>44</v>
      </c>
      <c r="N3247" s="62" t="s">
        <v>180</v>
      </c>
      <c r="O3247" s="62" t="s">
        <v>2338</v>
      </c>
      <c r="P3247" s="62" t="s">
        <v>1152</v>
      </c>
      <c r="Q3247" s="62" t="s">
        <v>645</v>
      </c>
      <c r="R3247" s="62" t="s">
        <v>1152</v>
      </c>
      <c r="S3247" s="61">
        <v>201402</v>
      </c>
      <c r="T3247" s="62" t="s">
        <v>52</v>
      </c>
      <c r="U3247" s="61">
        <v>0</v>
      </c>
      <c r="V3247" s="60">
        <v>154</v>
      </c>
      <c r="W3247" s="62" t="s">
        <v>1152</v>
      </c>
      <c r="X3247" s="62" t="s">
        <v>1152</v>
      </c>
      <c r="Y3247" s="62" t="s">
        <v>1152</v>
      </c>
      <c r="Z3247" s="62" t="s">
        <v>48</v>
      </c>
      <c r="AA3247" s="62" t="s">
        <v>646</v>
      </c>
      <c r="AB3247" s="62" t="s">
        <v>42</v>
      </c>
      <c r="AC3247" s="62" t="s">
        <v>2301</v>
      </c>
      <c r="AD3247" s="62" t="s">
        <v>648</v>
      </c>
    </row>
    <row r="3248" spans="1:30" x14ac:dyDescent="0.25">
      <c r="A3248" s="62" t="s">
        <v>35</v>
      </c>
      <c r="B3248" s="62" t="s">
        <v>36</v>
      </c>
      <c r="C3248" s="62" t="s">
        <v>37</v>
      </c>
      <c r="D3248" s="62" t="s">
        <v>121</v>
      </c>
      <c r="E3248" s="62" t="s">
        <v>122</v>
      </c>
      <c r="F3248" s="62" t="s">
        <v>123</v>
      </c>
      <c r="G3248" s="62" t="s">
        <v>124</v>
      </c>
      <c r="H3248" s="62" t="s">
        <v>124</v>
      </c>
      <c r="I3248" s="62" t="s">
        <v>42</v>
      </c>
      <c r="J3248" s="62" t="s">
        <v>174</v>
      </c>
      <c r="K3248" s="62" t="s">
        <v>174</v>
      </c>
      <c r="L3248" s="62" t="s">
        <v>43</v>
      </c>
      <c r="M3248" s="62" t="s">
        <v>44</v>
      </c>
      <c r="N3248" s="62" t="s">
        <v>180</v>
      </c>
      <c r="O3248" s="62" t="s">
        <v>2351</v>
      </c>
      <c r="P3248" s="62" t="s">
        <v>1152</v>
      </c>
      <c r="Q3248" s="62" t="s">
        <v>645</v>
      </c>
      <c r="R3248" s="62" t="s">
        <v>1152</v>
      </c>
      <c r="S3248" s="61">
        <v>201402</v>
      </c>
      <c r="T3248" s="62" t="s">
        <v>52</v>
      </c>
      <c r="U3248" s="61">
        <v>0</v>
      </c>
      <c r="V3248" s="60">
        <v>363</v>
      </c>
      <c r="W3248" s="62" t="s">
        <v>1152</v>
      </c>
      <c r="X3248" s="62" t="s">
        <v>1152</v>
      </c>
      <c r="Y3248" s="62" t="s">
        <v>1152</v>
      </c>
      <c r="Z3248" s="62" t="s">
        <v>48</v>
      </c>
      <c r="AA3248" s="62" t="s">
        <v>646</v>
      </c>
      <c r="AB3248" s="62" t="s">
        <v>42</v>
      </c>
      <c r="AC3248" s="62" t="s">
        <v>2301</v>
      </c>
      <c r="AD3248" s="62" t="s">
        <v>648</v>
      </c>
    </row>
    <row r="3249" spans="1:30" x14ac:dyDescent="0.25">
      <c r="A3249" s="62" t="s">
        <v>35</v>
      </c>
      <c r="B3249" s="62" t="s">
        <v>36</v>
      </c>
      <c r="C3249" s="62" t="s">
        <v>37</v>
      </c>
      <c r="D3249" s="62" t="s">
        <v>121</v>
      </c>
      <c r="E3249" s="62" t="s">
        <v>122</v>
      </c>
      <c r="F3249" s="62" t="s">
        <v>123</v>
      </c>
      <c r="G3249" s="62" t="s">
        <v>124</v>
      </c>
      <c r="H3249" s="62" t="s">
        <v>124</v>
      </c>
      <c r="I3249" s="62" t="s">
        <v>42</v>
      </c>
      <c r="J3249" s="62" t="s">
        <v>174</v>
      </c>
      <c r="K3249" s="62" t="s">
        <v>174</v>
      </c>
      <c r="L3249" s="62" t="s">
        <v>43</v>
      </c>
      <c r="M3249" s="62" t="s">
        <v>44</v>
      </c>
      <c r="N3249" s="62" t="s">
        <v>180</v>
      </c>
      <c r="O3249" s="62" t="s">
        <v>1525</v>
      </c>
      <c r="P3249" s="62" t="s">
        <v>1152</v>
      </c>
      <c r="Q3249" s="62" t="s">
        <v>645</v>
      </c>
      <c r="R3249" s="62" t="s">
        <v>1152</v>
      </c>
      <c r="S3249" s="61">
        <v>201402</v>
      </c>
      <c r="T3249" s="62" t="s">
        <v>52</v>
      </c>
      <c r="U3249" s="61">
        <v>0</v>
      </c>
      <c r="V3249" s="60">
        <v>88</v>
      </c>
      <c r="W3249" s="62" t="s">
        <v>1152</v>
      </c>
      <c r="X3249" s="62" t="s">
        <v>1152</v>
      </c>
      <c r="Y3249" s="62" t="s">
        <v>1152</v>
      </c>
      <c r="Z3249" s="62" t="s">
        <v>48</v>
      </c>
      <c r="AA3249" s="62" t="s">
        <v>646</v>
      </c>
      <c r="AB3249" s="62" t="s">
        <v>42</v>
      </c>
      <c r="AC3249" s="62" t="s">
        <v>2301</v>
      </c>
      <c r="AD3249" s="62" t="s">
        <v>648</v>
      </c>
    </row>
    <row r="3250" spans="1:30" x14ac:dyDescent="0.25">
      <c r="A3250" s="62" t="s">
        <v>35</v>
      </c>
      <c r="B3250" s="62" t="s">
        <v>36</v>
      </c>
      <c r="C3250" s="62" t="s">
        <v>37</v>
      </c>
      <c r="D3250" s="62" t="s">
        <v>121</v>
      </c>
      <c r="E3250" s="62" t="s">
        <v>122</v>
      </c>
      <c r="F3250" s="62" t="s">
        <v>123</v>
      </c>
      <c r="G3250" s="62" t="s">
        <v>124</v>
      </c>
      <c r="H3250" s="62" t="s">
        <v>124</v>
      </c>
      <c r="I3250" s="62" t="s">
        <v>42</v>
      </c>
      <c r="J3250" s="62" t="s">
        <v>174</v>
      </c>
      <c r="K3250" s="62" t="s">
        <v>174</v>
      </c>
      <c r="L3250" s="62" t="s">
        <v>43</v>
      </c>
      <c r="M3250" s="62" t="s">
        <v>44</v>
      </c>
      <c r="N3250" s="62" t="s">
        <v>180</v>
      </c>
      <c r="O3250" s="62" t="s">
        <v>2352</v>
      </c>
      <c r="P3250" s="62" t="s">
        <v>1152</v>
      </c>
      <c r="Q3250" s="62" t="s">
        <v>645</v>
      </c>
      <c r="R3250" s="62" t="s">
        <v>1152</v>
      </c>
      <c r="S3250" s="61">
        <v>201402</v>
      </c>
      <c r="T3250" s="62" t="s">
        <v>52</v>
      </c>
      <c r="U3250" s="61">
        <v>0</v>
      </c>
      <c r="V3250" s="60">
        <v>1386</v>
      </c>
      <c r="W3250" s="62" t="s">
        <v>1152</v>
      </c>
      <c r="X3250" s="62" t="s">
        <v>1152</v>
      </c>
      <c r="Y3250" s="62" t="s">
        <v>1152</v>
      </c>
      <c r="Z3250" s="62" t="s">
        <v>48</v>
      </c>
      <c r="AA3250" s="62" t="s">
        <v>646</v>
      </c>
      <c r="AB3250" s="62" t="s">
        <v>42</v>
      </c>
      <c r="AC3250" s="62" t="s">
        <v>2301</v>
      </c>
      <c r="AD3250" s="62" t="s">
        <v>648</v>
      </c>
    </row>
    <row r="3251" spans="1:30" x14ac:dyDescent="0.25">
      <c r="A3251" s="62" t="s">
        <v>35</v>
      </c>
      <c r="B3251" s="62" t="s">
        <v>36</v>
      </c>
      <c r="C3251" s="62" t="s">
        <v>37</v>
      </c>
      <c r="D3251" s="62" t="s">
        <v>121</v>
      </c>
      <c r="E3251" s="62" t="s">
        <v>122</v>
      </c>
      <c r="F3251" s="62" t="s">
        <v>123</v>
      </c>
      <c r="G3251" s="62" t="s">
        <v>124</v>
      </c>
      <c r="H3251" s="62" t="s">
        <v>124</v>
      </c>
      <c r="I3251" s="62" t="s">
        <v>42</v>
      </c>
      <c r="J3251" s="62" t="s">
        <v>174</v>
      </c>
      <c r="K3251" s="62" t="s">
        <v>174</v>
      </c>
      <c r="L3251" s="62" t="s">
        <v>43</v>
      </c>
      <c r="M3251" s="62" t="s">
        <v>44</v>
      </c>
      <c r="N3251" s="62" t="s">
        <v>180</v>
      </c>
      <c r="O3251" s="62" t="s">
        <v>2353</v>
      </c>
      <c r="P3251" s="62" t="s">
        <v>1152</v>
      </c>
      <c r="Q3251" s="62" t="s">
        <v>645</v>
      </c>
      <c r="R3251" s="62" t="s">
        <v>1152</v>
      </c>
      <c r="S3251" s="61">
        <v>201402</v>
      </c>
      <c r="T3251" s="62" t="s">
        <v>52</v>
      </c>
      <c r="U3251" s="61">
        <v>0</v>
      </c>
      <c r="V3251" s="60">
        <v>316.44</v>
      </c>
      <c r="W3251" s="62" t="s">
        <v>1152</v>
      </c>
      <c r="X3251" s="62" t="s">
        <v>1152</v>
      </c>
      <c r="Y3251" s="62" t="s">
        <v>1152</v>
      </c>
      <c r="Z3251" s="62" t="s">
        <v>48</v>
      </c>
      <c r="AA3251" s="62" t="s">
        <v>646</v>
      </c>
      <c r="AB3251" s="62" t="s">
        <v>42</v>
      </c>
      <c r="AC3251" s="62" t="s">
        <v>2301</v>
      </c>
      <c r="AD3251" s="62" t="s">
        <v>648</v>
      </c>
    </row>
    <row r="3252" spans="1:30" x14ac:dyDescent="0.25">
      <c r="A3252" s="62" t="s">
        <v>35</v>
      </c>
      <c r="B3252" s="62" t="s">
        <v>36</v>
      </c>
      <c r="C3252" s="62" t="s">
        <v>37</v>
      </c>
      <c r="D3252" s="62" t="s">
        <v>121</v>
      </c>
      <c r="E3252" s="62" t="s">
        <v>122</v>
      </c>
      <c r="F3252" s="62" t="s">
        <v>123</v>
      </c>
      <c r="G3252" s="62" t="s">
        <v>124</v>
      </c>
      <c r="H3252" s="62" t="s">
        <v>124</v>
      </c>
      <c r="I3252" s="62" t="s">
        <v>42</v>
      </c>
      <c r="J3252" s="62" t="s">
        <v>174</v>
      </c>
      <c r="K3252" s="62" t="s">
        <v>174</v>
      </c>
      <c r="L3252" s="62" t="s">
        <v>43</v>
      </c>
      <c r="M3252" s="62" t="s">
        <v>44</v>
      </c>
      <c r="N3252" s="62" t="s">
        <v>180</v>
      </c>
      <c r="O3252" s="62" t="s">
        <v>2341</v>
      </c>
      <c r="P3252" s="62" t="s">
        <v>1152</v>
      </c>
      <c r="Q3252" s="62" t="s">
        <v>645</v>
      </c>
      <c r="R3252" s="62" t="s">
        <v>1152</v>
      </c>
      <c r="S3252" s="61">
        <v>201402</v>
      </c>
      <c r="T3252" s="62" t="s">
        <v>52</v>
      </c>
      <c r="U3252" s="61">
        <v>0</v>
      </c>
      <c r="V3252" s="60">
        <v>1155</v>
      </c>
      <c r="W3252" s="62" t="s">
        <v>1152</v>
      </c>
      <c r="X3252" s="62" t="s">
        <v>1152</v>
      </c>
      <c r="Y3252" s="62" t="s">
        <v>1152</v>
      </c>
      <c r="Z3252" s="62" t="s">
        <v>48</v>
      </c>
      <c r="AA3252" s="62" t="s">
        <v>646</v>
      </c>
      <c r="AB3252" s="62" t="s">
        <v>42</v>
      </c>
      <c r="AC3252" s="62" t="s">
        <v>2301</v>
      </c>
      <c r="AD3252" s="62" t="s">
        <v>648</v>
      </c>
    </row>
    <row r="3253" spans="1:30" x14ac:dyDescent="0.25">
      <c r="A3253" s="62" t="s">
        <v>35</v>
      </c>
      <c r="B3253" s="62" t="s">
        <v>36</v>
      </c>
      <c r="C3253" s="62" t="s">
        <v>37</v>
      </c>
      <c r="D3253" s="62" t="s">
        <v>121</v>
      </c>
      <c r="E3253" s="62" t="s">
        <v>215</v>
      </c>
      <c r="F3253" s="62" t="s">
        <v>216</v>
      </c>
      <c r="G3253" s="62" t="s">
        <v>124</v>
      </c>
      <c r="H3253" s="62" t="s">
        <v>124</v>
      </c>
      <c r="I3253" s="62" t="s">
        <v>42</v>
      </c>
      <c r="J3253" s="62" t="s">
        <v>437</v>
      </c>
      <c r="K3253" s="62" t="s">
        <v>437</v>
      </c>
      <c r="L3253" s="62" t="s">
        <v>43</v>
      </c>
      <c r="M3253" s="62" t="s">
        <v>44</v>
      </c>
      <c r="N3253" s="62" t="s">
        <v>150</v>
      </c>
      <c r="O3253" s="62" t="s">
        <v>1578</v>
      </c>
      <c r="P3253" s="62" t="s">
        <v>1152</v>
      </c>
      <c r="Q3253" s="62" t="s">
        <v>1586</v>
      </c>
      <c r="R3253" s="62" t="s">
        <v>1152</v>
      </c>
      <c r="S3253" s="61">
        <v>201403</v>
      </c>
      <c r="T3253" s="62" t="s">
        <v>47</v>
      </c>
      <c r="U3253" s="61">
        <v>0</v>
      </c>
      <c r="V3253" s="60">
        <v>-5358.67</v>
      </c>
      <c r="W3253" s="62" t="s">
        <v>1152</v>
      </c>
      <c r="X3253" s="62" t="s">
        <v>577</v>
      </c>
      <c r="Y3253" s="62" t="s">
        <v>1152</v>
      </c>
      <c r="Z3253" s="62" t="s">
        <v>48</v>
      </c>
      <c r="AA3253" s="62" t="s">
        <v>129</v>
      </c>
      <c r="AB3253" s="62" t="s">
        <v>42</v>
      </c>
      <c r="AC3253" s="62" t="s">
        <v>1668</v>
      </c>
      <c r="AD3253" s="62" t="s">
        <v>51</v>
      </c>
    </row>
    <row r="3254" spans="1:30" x14ac:dyDescent="0.25">
      <c r="A3254" s="62" t="s">
        <v>35</v>
      </c>
      <c r="B3254" s="62" t="s">
        <v>36</v>
      </c>
      <c r="C3254" s="62" t="s">
        <v>37</v>
      </c>
      <c r="D3254" s="62" t="s">
        <v>121</v>
      </c>
      <c r="E3254" s="62" t="s">
        <v>215</v>
      </c>
      <c r="F3254" s="62" t="s">
        <v>216</v>
      </c>
      <c r="G3254" s="62" t="s">
        <v>124</v>
      </c>
      <c r="H3254" s="62" t="s">
        <v>124</v>
      </c>
      <c r="I3254" s="62" t="s">
        <v>42</v>
      </c>
      <c r="J3254" s="62" t="s">
        <v>437</v>
      </c>
      <c r="K3254" s="62" t="s">
        <v>437</v>
      </c>
      <c r="L3254" s="62" t="s">
        <v>43</v>
      </c>
      <c r="M3254" s="62" t="s">
        <v>44</v>
      </c>
      <c r="N3254" s="62" t="s">
        <v>180</v>
      </c>
      <c r="O3254" s="62" t="s">
        <v>1578</v>
      </c>
      <c r="P3254" s="62" t="s">
        <v>1152</v>
      </c>
      <c r="Q3254" s="62" t="s">
        <v>1333</v>
      </c>
      <c r="R3254" s="62" t="s">
        <v>1152</v>
      </c>
      <c r="S3254" s="61">
        <v>201403</v>
      </c>
      <c r="T3254" s="62" t="s">
        <v>47</v>
      </c>
      <c r="U3254" s="61">
        <v>0</v>
      </c>
      <c r="V3254" s="60">
        <v>-17636.63</v>
      </c>
      <c r="W3254" s="62" t="s">
        <v>1152</v>
      </c>
      <c r="X3254" s="62" t="s">
        <v>1152</v>
      </c>
      <c r="Y3254" s="62" t="s">
        <v>1152</v>
      </c>
      <c r="Z3254" s="62" t="s">
        <v>48</v>
      </c>
      <c r="AA3254" s="62" t="s">
        <v>129</v>
      </c>
      <c r="AB3254" s="62" t="s">
        <v>42</v>
      </c>
      <c r="AC3254" s="62" t="s">
        <v>1668</v>
      </c>
      <c r="AD3254" s="62" t="s">
        <v>51</v>
      </c>
    </row>
    <row r="3255" spans="1:30" x14ac:dyDescent="0.25">
      <c r="A3255" s="62" t="s">
        <v>35</v>
      </c>
      <c r="B3255" s="62" t="s">
        <v>36</v>
      </c>
      <c r="C3255" s="62" t="s">
        <v>37</v>
      </c>
      <c r="D3255" s="62" t="s">
        <v>121</v>
      </c>
      <c r="E3255" s="62" t="s">
        <v>215</v>
      </c>
      <c r="F3255" s="62" t="s">
        <v>216</v>
      </c>
      <c r="G3255" s="62" t="s">
        <v>124</v>
      </c>
      <c r="H3255" s="62" t="s">
        <v>124</v>
      </c>
      <c r="I3255" s="62" t="s">
        <v>42</v>
      </c>
      <c r="J3255" s="62" t="s">
        <v>250</v>
      </c>
      <c r="K3255" s="62" t="s">
        <v>250</v>
      </c>
      <c r="L3255" s="62" t="s">
        <v>43</v>
      </c>
      <c r="M3255" s="62" t="s">
        <v>44</v>
      </c>
      <c r="N3255" s="62" t="s">
        <v>150</v>
      </c>
      <c r="O3255" s="62" t="s">
        <v>1578</v>
      </c>
      <c r="P3255" s="62" t="s">
        <v>1152</v>
      </c>
      <c r="Q3255" s="62" t="s">
        <v>1318</v>
      </c>
      <c r="R3255" s="62" t="s">
        <v>1669</v>
      </c>
      <c r="S3255" s="61">
        <v>201403</v>
      </c>
      <c r="T3255" s="62" t="s">
        <v>47</v>
      </c>
      <c r="U3255" s="61">
        <v>0</v>
      </c>
      <c r="V3255" s="60">
        <v>-32148.5</v>
      </c>
      <c r="W3255" s="62" t="s">
        <v>1152</v>
      </c>
      <c r="X3255" s="62" t="s">
        <v>433</v>
      </c>
      <c r="Y3255" s="62" t="s">
        <v>1152</v>
      </c>
      <c r="Z3255" s="62" t="s">
        <v>48</v>
      </c>
      <c r="AA3255" s="62" t="s">
        <v>129</v>
      </c>
      <c r="AB3255" s="62" t="s">
        <v>42</v>
      </c>
      <c r="AC3255" s="62" t="s">
        <v>1668</v>
      </c>
      <c r="AD3255" s="62" t="s">
        <v>51</v>
      </c>
    </row>
    <row r="3256" spans="1:30" x14ac:dyDescent="0.25">
      <c r="A3256" s="62" t="s">
        <v>35</v>
      </c>
      <c r="B3256" s="62" t="s">
        <v>36</v>
      </c>
      <c r="C3256" s="62" t="s">
        <v>37</v>
      </c>
      <c r="D3256" s="62" t="s">
        <v>121</v>
      </c>
      <c r="E3256" s="62" t="s">
        <v>215</v>
      </c>
      <c r="F3256" s="62" t="s">
        <v>216</v>
      </c>
      <c r="G3256" s="62" t="s">
        <v>124</v>
      </c>
      <c r="H3256" s="62" t="s">
        <v>124</v>
      </c>
      <c r="I3256" s="62" t="s">
        <v>42</v>
      </c>
      <c r="J3256" s="62" t="s">
        <v>250</v>
      </c>
      <c r="K3256" s="62" t="s">
        <v>250</v>
      </c>
      <c r="L3256" s="62" t="s">
        <v>43</v>
      </c>
      <c r="M3256" s="62" t="s">
        <v>44</v>
      </c>
      <c r="N3256" s="62" t="s">
        <v>150</v>
      </c>
      <c r="O3256" s="62" t="s">
        <v>1578</v>
      </c>
      <c r="P3256" s="62" t="s">
        <v>1152</v>
      </c>
      <c r="Q3256" s="62" t="s">
        <v>863</v>
      </c>
      <c r="R3256" s="62" t="s">
        <v>1152</v>
      </c>
      <c r="S3256" s="61">
        <v>201403</v>
      </c>
      <c r="T3256" s="62" t="s">
        <v>47</v>
      </c>
      <c r="U3256" s="61">
        <v>0</v>
      </c>
      <c r="V3256" s="60">
        <v>-5631.77</v>
      </c>
      <c r="W3256" s="62" t="s">
        <v>1152</v>
      </c>
      <c r="X3256" s="62" t="s">
        <v>1152</v>
      </c>
      <c r="Y3256" s="62" t="s">
        <v>1152</v>
      </c>
      <c r="Z3256" s="62" t="s">
        <v>48</v>
      </c>
      <c r="AA3256" s="62" t="s">
        <v>129</v>
      </c>
      <c r="AB3256" s="62" t="s">
        <v>42</v>
      </c>
      <c r="AC3256" s="62" t="s">
        <v>1668</v>
      </c>
      <c r="AD3256" s="62" t="s">
        <v>51</v>
      </c>
    </row>
    <row r="3257" spans="1:30" x14ac:dyDescent="0.25">
      <c r="A3257" s="62" t="s">
        <v>35</v>
      </c>
      <c r="B3257" s="62" t="s">
        <v>36</v>
      </c>
      <c r="C3257" s="62" t="s">
        <v>37</v>
      </c>
      <c r="D3257" s="62" t="s">
        <v>121</v>
      </c>
      <c r="E3257" s="62" t="s">
        <v>215</v>
      </c>
      <c r="F3257" s="62" t="s">
        <v>216</v>
      </c>
      <c r="G3257" s="62" t="s">
        <v>124</v>
      </c>
      <c r="H3257" s="62" t="s">
        <v>124</v>
      </c>
      <c r="I3257" s="62" t="s">
        <v>42</v>
      </c>
      <c r="J3257" s="62" t="s">
        <v>250</v>
      </c>
      <c r="K3257" s="62" t="s">
        <v>250</v>
      </c>
      <c r="L3257" s="62" t="s">
        <v>43</v>
      </c>
      <c r="M3257" s="62" t="s">
        <v>44</v>
      </c>
      <c r="N3257" s="62" t="s">
        <v>180</v>
      </c>
      <c r="O3257" s="62" t="s">
        <v>1578</v>
      </c>
      <c r="P3257" s="62" t="s">
        <v>1152</v>
      </c>
      <c r="Q3257" s="62" t="s">
        <v>863</v>
      </c>
      <c r="R3257" s="62" t="s">
        <v>1152</v>
      </c>
      <c r="S3257" s="61">
        <v>201403</v>
      </c>
      <c r="T3257" s="62" t="s">
        <v>47</v>
      </c>
      <c r="U3257" s="61">
        <v>0</v>
      </c>
      <c r="V3257" s="60">
        <v>-20050</v>
      </c>
      <c r="W3257" s="62" t="s">
        <v>1152</v>
      </c>
      <c r="X3257" s="62" t="s">
        <v>1152</v>
      </c>
      <c r="Y3257" s="62" t="s">
        <v>1152</v>
      </c>
      <c r="Z3257" s="62" t="s">
        <v>48</v>
      </c>
      <c r="AA3257" s="62" t="s">
        <v>129</v>
      </c>
      <c r="AB3257" s="62" t="s">
        <v>42</v>
      </c>
      <c r="AC3257" s="62" t="s">
        <v>1668</v>
      </c>
      <c r="AD3257" s="62" t="s">
        <v>51</v>
      </c>
    </row>
    <row r="3258" spans="1:30" x14ac:dyDescent="0.25">
      <c r="A3258" s="62" t="s">
        <v>35</v>
      </c>
      <c r="B3258" s="62" t="s">
        <v>36</v>
      </c>
      <c r="C3258" s="62" t="s">
        <v>37</v>
      </c>
      <c r="D3258" s="62" t="s">
        <v>121</v>
      </c>
      <c r="E3258" s="62" t="s">
        <v>215</v>
      </c>
      <c r="F3258" s="62" t="s">
        <v>216</v>
      </c>
      <c r="G3258" s="62" t="s">
        <v>124</v>
      </c>
      <c r="H3258" s="62" t="s">
        <v>124</v>
      </c>
      <c r="I3258" s="62" t="s">
        <v>42</v>
      </c>
      <c r="J3258" s="62" t="s">
        <v>257</v>
      </c>
      <c r="K3258" s="62" t="s">
        <v>257</v>
      </c>
      <c r="L3258" s="62" t="s">
        <v>43</v>
      </c>
      <c r="M3258" s="62" t="s">
        <v>44</v>
      </c>
      <c r="N3258" s="62" t="s">
        <v>150</v>
      </c>
      <c r="O3258" s="62" t="s">
        <v>1578</v>
      </c>
      <c r="P3258" s="62" t="s">
        <v>1152</v>
      </c>
      <c r="Q3258" s="62" t="s">
        <v>1587</v>
      </c>
      <c r="R3258" s="62" t="s">
        <v>1152</v>
      </c>
      <c r="S3258" s="61">
        <v>201403</v>
      </c>
      <c r="T3258" s="62" t="s">
        <v>47</v>
      </c>
      <c r="U3258" s="61">
        <v>0</v>
      </c>
      <c r="V3258" s="60">
        <v>-25290</v>
      </c>
      <c r="W3258" s="62" t="s">
        <v>1152</v>
      </c>
      <c r="X3258" s="62" t="s">
        <v>440</v>
      </c>
      <c r="Y3258" s="62" t="s">
        <v>1152</v>
      </c>
      <c r="Z3258" s="62" t="s">
        <v>48</v>
      </c>
      <c r="AA3258" s="62" t="s">
        <v>129</v>
      </c>
      <c r="AB3258" s="62" t="s">
        <v>42</v>
      </c>
      <c r="AC3258" s="62" t="s">
        <v>1668</v>
      </c>
      <c r="AD3258" s="62" t="s">
        <v>51</v>
      </c>
    </row>
    <row r="3259" spans="1:30" x14ac:dyDescent="0.25">
      <c r="A3259" s="62" t="s">
        <v>35</v>
      </c>
      <c r="B3259" s="62" t="s">
        <v>36</v>
      </c>
      <c r="C3259" s="62" t="s">
        <v>37</v>
      </c>
      <c r="D3259" s="62" t="s">
        <v>121</v>
      </c>
      <c r="E3259" s="62" t="s">
        <v>215</v>
      </c>
      <c r="F3259" s="62" t="s">
        <v>216</v>
      </c>
      <c r="G3259" s="62" t="s">
        <v>124</v>
      </c>
      <c r="H3259" s="62" t="s">
        <v>124</v>
      </c>
      <c r="I3259" s="62" t="s">
        <v>42</v>
      </c>
      <c r="J3259" s="62" t="s">
        <v>237</v>
      </c>
      <c r="K3259" s="62" t="s">
        <v>237</v>
      </c>
      <c r="L3259" s="62" t="s">
        <v>43</v>
      </c>
      <c r="M3259" s="62" t="s">
        <v>44</v>
      </c>
      <c r="N3259" s="62" t="s">
        <v>150</v>
      </c>
      <c r="O3259" s="62" t="s">
        <v>1578</v>
      </c>
      <c r="P3259" s="62" t="s">
        <v>1152</v>
      </c>
      <c r="Q3259" s="62" t="s">
        <v>977</v>
      </c>
      <c r="R3259" s="62" t="s">
        <v>1152</v>
      </c>
      <c r="S3259" s="61">
        <v>201403</v>
      </c>
      <c r="T3259" s="62" t="s">
        <v>47</v>
      </c>
      <c r="U3259" s="61">
        <v>0</v>
      </c>
      <c r="V3259" s="60">
        <v>-135.6</v>
      </c>
      <c r="W3259" s="62" t="s">
        <v>1152</v>
      </c>
      <c r="X3259" s="62" t="s">
        <v>1152</v>
      </c>
      <c r="Y3259" s="62" t="s">
        <v>1152</v>
      </c>
      <c r="Z3259" s="62" t="s">
        <v>48</v>
      </c>
      <c r="AA3259" s="62" t="s">
        <v>129</v>
      </c>
      <c r="AB3259" s="62" t="s">
        <v>42</v>
      </c>
      <c r="AC3259" s="62" t="s">
        <v>1668</v>
      </c>
      <c r="AD3259" s="62" t="s">
        <v>51</v>
      </c>
    </row>
    <row r="3260" spans="1:30" x14ac:dyDescent="0.25">
      <c r="A3260" s="62" t="s">
        <v>35</v>
      </c>
      <c r="B3260" s="62" t="s">
        <v>36</v>
      </c>
      <c r="C3260" s="62" t="s">
        <v>37</v>
      </c>
      <c r="D3260" s="62" t="s">
        <v>121</v>
      </c>
      <c r="E3260" s="62" t="s">
        <v>215</v>
      </c>
      <c r="F3260" s="62" t="s">
        <v>216</v>
      </c>
      <c r="G3260" s="62" t="s">
        <v>124</v>
      </c>
      <c r="H3260" s="62" t="s">
        <v>124</v>
      </c>
      <c r="I3260" s="62" t="s">
        <v>42</v>
      </c>
      <c r="J3260" s="62" t="s">
        <v>237</v>
      </c>
      <c r="K3260" s="62" t="s">
        <v>237</v>
      </c>
      <c r="L3260" s="62" t="s">
        <v>43</v>
      </c>
      <c r="M3260" s="62" t="s">
        <v>44</v>
      </c>
      <c r="N3260" s="62" t="s">
        <v>150</v>
      </c>
      <c r="O3260" s="62" t="s">
        <v>1578</v>
      </c>
      <c r="P3260" s="62" t="s">
        <v>1152</v>
      </c>
      <c r="Q3260" s="62" t="s">
        <v>1587</v>
      </c>
      <c r="R3260" s="62" t="s">
        <v>1152</v>
      </c>
      <c r="S3260" s="61">
        <v>201403</v>
      </c>
      <c r="T3260" s="62" t="s">
        <v>47</v>
      </c>
      <c r="U3260" s="61">
        <v>0</v>
      </c>
      <c r="V3260" s="60">
        <v>-171003.24</v>
      </c>
      <c r="W3260" s="62" t="s">
        <v>1152</v>
      </c>
      <c r="X3260" s="62" t="s">
        <v>422</v>
      </c>
      <c r="Y3260" s="62" t="s">
        <v>1152</v>
      </c>
      <c r="Z3260" s="62" t="s">
        <v>48</v>
      </c>
      <c r="AA3260" s="62" t="s">
        <v>129</v>
      </c>
      <c r="AB3260" s="62" t="s">
        <v>42</v>
      </c>
      <c r="AC3260" s="62" t="s">
        <v>1668</v>
      </c>
      <c r="AD3260" s="62" t="s">
        <v>51</v>
      </c>
    </row>
    <row r="3261" spans="1:30" x14ac:dyDescent="0.25">
      <c r="A3261" s="62" t="s">
        <v>35</v>
      </c>
      <c r="B3261" s="62" t="s">
        <v>36</v>
      </c>
      <c r="C3261" s="62" t="s">
        <v>37</v>
      </c>
      <c r="D3261" s="62" t="s">
        <v>121</v>
      </c>
      <c r="E3261" s="62" t="s">
        <v>215</v>
      </c>
      <c r="F3261" s="62" t="s">
        <v>216</v>
      </c>
      <c r="G3261" s="62" t="s">
        <v>124</v>
      </c>
      <c r="H3261" s="62" t="s">
        <v>124</v>
      </c>
      <c r="I3261" s="62" t="s">
        <v>42</v>
      </c>
      <c r="J3261" s="62" t="s">
        <v>237</v>
      </c>
      <c r="K3261" s="62" t="s">
        <v>237</v>
      </c>
      <c r="L3261" s="62" t="s">
        <v>43</v>
      </c>
      <c r="M3261" s="62" t="s">
        <v>44</v>
      </c>
      <c r="N3261" s="62" t="s">
        <v>180</v>
      </c>
      <c r="O3261" s="62" t="s">
        <v>1578</v>
      </c>
      <c r="P3261" s="62" t="s">
        <v>1152</v>
      </c>
      <c r="Q3261" s="62" t="s">
        <v>860</v>
      </c>
      <c r="R3261" s="62" t="s">
        <v>1152</v>
      </c>
      <c r="S3261" s="61">
        <v>201403</v>
      </c>
      <c r="T3261" s="62" t="s">
        <v>47</v>
      </c>
      <c r="U3261" s="61">
        <v>0</v>
      </c>
      <c r="V3261" s="60">
        <v>-144825</v>
      </c>
      <c r="W3261" s="62" t="s">
        <v>1152</v>
      </c>
      <c r="X3261" s="62" t="s">
        <v>1152</v>
      </c>
      <c r="Y3261" s="62" t="s">
        <v>1152</v>
      </c>
      <c r="Z3261" s="62" t="s">
        <v>48</v>
      </c>
      <c r="AA3261" s="62" t="s">
        <v>129</v>
      </c>
      <c r="AB3261" s="62" t="s">
        <v>42</v>
      </c>
      <c r="AC3261" s="62" t="s">
        <v>1668</v>
      </c>
      <c r="AD3261" s="62" t="s">
        <v>51</v>
      </c>
    </row>
    <row r="3262" spans="1:30" x14ac:dyDescent="0.25">
      <c r="A3262" s="62" t="s">
        <v>35</v>
      </c>
      <c r="B3262" s="62" t="s">
        <v>36</v>
      </c>
      <c r="C3262" s="62" t="s">
        <v>37</v>
      </c>
      <c r="D3262" s="62" t="s">
        <v>121</v>
      </c>
      <c r="E3262" s="62" t="s">
        <v>215</v>
      </c>
      <c r="F3262" s="62" t="s">
        <v>216</v>
      </c>
      <c r="G3262" s="62" t="s">
        <v>124</v>
      </c>
      <c r="H3262" s="62" t="s">
        <v>124</v>
      </c>
      <c r="I3262" s="62" t="s">
        <v>42</v>
      </c>
      <c r="J3262" s="62" t="s">
        <v>231</v>
      </c>
      <c r="K3262" s="62" t="s">
        <v>231</v>
      </c>
      <c r="L3262" s="62" t="s">
        <v>43</v>
      </c>
      <c r="M3262" s="62" t="s">
        <v>44</v>
      </c>
      <c r="N3262" s="62" t="s">
        <v>180</v>
      </c>
      <c r="O3262" s="62" t="s">
        <v>1578</v>
      </c>
      <c r="P3262" s="62" t="s">
        <v>1152</v>
      </c>
      <c r="Q3262" s="62" t="s">
        <v>1334</v>
      </c>
      <c r="R3262" s="62" t="s">
        <v>1152</v>
      </c>
      <c r="S3262" s="61">
        <v>201403</v>
      </c>
      <c r="T3262" s="62" t="s">
        <v>47</v>
      </c>
      <c r="U3262" s="61">
        <v>0</v>
      </c>
      <c r="V3262" s="60">
        <v>-9485.9699999999993</v>
      </c>
      <c r="W3262" s="62" t="s">
        <v>1152</v>
      </c>
      <c r="X3262" s="62" t="s">
        <v>975</v>
      </c>
      <c r="Y3262" s="62" t="s">
        <v>1152</v>
      </c>
      <c r="Z3262" s="62" t="s">
        <v>48</v>
      </c>
      <c r="AA3262" s="62" t="s">
        <v>129</v>
      </c>
      <c r="AB3262" s="62" t="s">
        <v>42</v>
      </c>
      <c r="AC3262" s="62" t="s">
        <v>1668</v>
      </c>
      <c r="AD3262" s="62" t="s">
        <v>51</v>
      </c>
    </row>
    <row r="3263" spans="1:30" x14ac:dyDescent="0.25">
      <c r="A3263" s="62" t="s">
        <v>35</v>
      </c>
      <c r="B3263" s="62" t="s">
        <v>36</v>
      </c>
      <c r="C3263" s="62" t="s">
        <v>37</v>
      </c>
      <c r="D3263" s="62" t="s">
        <v>121</v>
      </c>
      <c r="E3263" s="62" t="s">
        <v>215</v>
      </c>
      <c r="F3263" s="62" t="s">
        <v>216</v>
      </c>
      <c r="G3263" s="62" t="s">
        <v>124</v>
      </c>
      <c r="H3263" s="62" t="s">
        <v>124</v>
      </c>
      <c r="I3263" s="62" t="s">
        <v>42</v>
      </c>
      <c r="J3263" s="62" t="s">
        <v>231</v>
      </c>
      <c r="K3263" s="62" t="s">
        <v>231</v>
      </c>
      <c r="L3263" s="62" t="s">
        <v>43</v>
      </c>
      <c r="M3263" s="62" t="s">
        <v>44</v>
      </c>
      <c r="N3263" s="62" t="s">
        <v>150</v>
      </c>
      <c r="O3263" s="62" t="s">
        <v>1578</v>
      </c>
      <c r="P3263" s="62" t="s">
        <v>1152</v>
      </c>
      <c r="Q3263" s="62" t="s">
        <v>1588</v>
      </c>
      <c r="R3263" s="62" t="s">
        <v>1152</v>
      </c>
      <c r="S3263" s="61">
        <v>201403</v>
      </c>
      <c r="T3263" s="62" t="s">
        <v>47</v>
      </c>
      <c r="U3263" s="61">
        <v>0</v>
      </c>
      <c r="V3263" s="60">
        <v>-66925.95</v>
      </c>
      <c r="W3263" s="62" t="s">
        <v>1152</v>
      </c>
      <c r="X3263" s="62" t="s">
        <v>236</v>
      </c>
      <c r="Y3263" s="62" t="s">
        <v>1152</v>
      </c>
      <c r="Z3263" s="62" t="s">
        <v>48</v>
      </c>
      <c r="AA3263" s="62" t="s">
        <v>129</v>
      </c>
      <c r="AB3263" s="62" t="s">
        <v>42</v>
      </c>
      <c r="AC3263" s="62" t="s">
        <v>1668</v>
      </c>
      <c r="AD3263" s="62" t="s">
        <v>51</v>
      </c>
    </row>
    <row r="3264" spans="1:30" x14ac:dyDescent="0.25">
      <c r="A3264" s="62" t="s">
        <v>35</v>
      </c>
      <c r="B3264" s="62" t="s">
        <v>36</v>
      </c>
      <c r="C3264" s="62" t="s">
        <v>37</v>
      </c>
      <c r="D3264" s="62" t="s">
        <v>121</v>
      </c>
      <c r="E3264" s="62" t="s">
        <v>215</v>
      </c>
      <c r="F3264" s="62" t="s">
        <v>216</v>
      </c>
      <c r="G3264" s="62" t="s">
        <v>124</v>
      </c>
      <c r="H3264" s="62" t="s">
        <v>124</v>
      </c>
      <c r="I3264" s="62" t="s">
        <v>42</v>
      </c>
      <c r="J3264" s="62" t="s">
        <v>231</v>
      </c>
      <c r="K3264" s="62" t="s">
        <v>231</v>
      </c>
      <c r="L3264" s="62" t="s">
        <v>43</v>
      </c>
      <c r="M3264" s="62" t="s">
        <v>44</v>
      </c>
      <c r="N3264" s="62" t="s">
        <v>180</v>
      </c>
      <c r="O3264" s="62" t="s">
        <v>1578</v>
      </c>
      <c r="P3264" s="62" t="s">
        <v>1152</v>
      </c>
      <c r="Q3264" s="62" t="s">
        <v>840</v>
      </c>
      <c r="R3264" s="62" t="s">
        <v>1152</v>
      </c>
      <c r="S3264" s="61">
        <v>201403</v>
      </c>
      <c r="T3264" s="62" t="s">
        <v>47</v>
      </c>
      <c r="U3264" s="61">
        <v>0</v>
      </c>
      <c r="V3264" s="60">
        <v>-12088.38</v>
      </c>
      <c r="W3264" s="62" t="s">
        <v>1152</v>
      </c>
      <c r="X3264" s="62" t="s">
        <v>1152</v>
      </c>
      <c r="Y3264" s="62" t="s">
        <v>1152</v>
      </c>
      <c r="Z3264" s="62" t="s">
        <v>48</v>
      </c>
      <c r="AA3264" s="62" t="s">
        <v>129</v>
      </c>
      <c r="AB3264" s="62" t="s">
        <v>42</v>
      </c>
      <c r="AC3264" s="62" t="s">
        <v>1668</v>
      </c>
      <c r="AD3264" s="62" t="s">
        <v>51</v>
      </c>
    </row>
    <row r="3265" spans="1:30" x14ac:dyDescent="0.25">
      <c r="A3265" s="62" t="s">
        <v>35</v>
      </c>
      <c r="B3265" s="62" t="s">
        <v>36</v>
      </c>
      <c r="C3265" s="62" t="s">
        <v>37</v>
      </c>
      <c r="D3265" s="62" t="s">
        <v>121</v>
      </c>
      <c r="E3265" s="62" t="s">
        <v>215</v>
      </c>
      <c r="F3265" s="62" t="s">
        <v>216</v>
      </c>
      <c r="G3265" s="62" t="s">
        <v>124</v>
      </c>
      <c r="H3265" s="62" t="s">
        <v>124</v>
      </c>
      <c r="I3265" s="62" t="s">
        <v>42</v>
      </c>
      <c r="J3265" s="62" t="s">
        <v>217</v>
      </c>
      <c r="K3265" s="62" t="s">
        <v>217</v>
      </c>
      <c r="L3265" s="62" t="s">
        <v>43</v>
      </c>
      <c r="M3265" s="62" t="s">
        <v>44</v>
      </c>
      <c r="N3265" s="62" t="s">
        <v>180</v>
      </c>
      <c r="O3265" s="62" t="s">
        <v>1578</v>
      </c>
      <c r="P3265" s="62" t="s">
        <v>1152</v>
      </c>
      <c r="Q3265" s="62" t="s">
        <v>972</v>
      </c>
      <c r="R3265" s="62" t="s">
        <v>1670</v>
      </c>
      <c r="S3265" s="61">
        <v>201403</v>
      </c>
      <c r="T3265" s="62" t="s">
        <v>47</v>
      </c>
      <c r="U3265" s="61">
        <v>0</v>
      </c>
      <c r="V3265" s="60">
        <v>-7441.67</v>
      </c>
      <c r="W3265" s="62" t="s">
        <v>1152</v>
      </c>
      <c r="X3265" s="62" t="s">
        <v>752</v>
      </c>
      <c r="Y3265" s="62" t="s">
        <v>1152</v>
      </c>
      <c r="Z3265" s="62" t="s">
        <v>48</v>
      </c>
      <c r="AA3265" s="62" t="s">
        <v>129</v>
      </c>
      <c r="AB3265" s="62" t="s">
        <v>42</v>
      </c>
      <c r="AC3265" s="62" t="s">
        <v>1668</v>
      </c>
      <c r="AD3265" s="62" t="s">
        <v>51</v>
      </c>
    </row>
    <row r="3266" spans="1:30" x14ac:dyDescent="0.25">
      <c r="A3266" s="62" t="s">
        <v>35</v>
      </c>
      <c r="B3266" s="62" t="s">
        <v>36</v>
      </c>
      <c r="C3266" s="62" t="s">
        <v>37</v>
      </c>
      <c r="D3266" s="62" t="s">
        <v>121</v>
      </c>
      <c r="E3266" s="62" t="s">
        <v>215</v>
      </c>
      <c r="F3266" s="62" t="s">
        <v>216</v>
      </c>
      <c r="G3266" s="62" t="s">
        <v>124</v>
      </c>
      <c r="H3266" s="62" t="s">
        <v>124</v>
      </c>
      <c r="I3266" s="62" t="s">
        <v>42</v>
      </c>
      <c r="J3266" s="62" t="s">
        <v>217</v>
      </c>
      <c r="K3266" s="62" t="s">
        <v>217</v>
      </c>
      <c r="L3266" s="62" t="s">
        <v>43</v>
      </c>
      <c r="M3266" s="62" t="s">
        <v>44</v>
      </c>
      <c r="N3266" s="62" t="s">
        <v>150</v>
      </c>
      <c r="O3266" s="62" t="s">
        <v>1578</v>
      </c>
      <c r="P3266" s="62" t="s">
        <v>1152</v>
      </c>
      <c r="Q3266" s="62" t="s">
        <v>1588</v>
      </c>
      <c r="R3266" s="62" t="s">
        <v>1152</v>
      </c>
      <c r="S3266" s="61">
        <v>201403</v>
      </c>
      <c r="T3266" s="62" t="s">
        <v>47</v>
      </c>
      <c r="U3266" s="61">
        <v>0</v>
      </c>
      <c r="V3266" s="60">
        <v>-156435.54</v>
      </c>
      <c r="W3266" s="62" t="s">
        <v>1152</v>
      </c>
      <c r="X3266" s="62" t="s">
        <v>230</v>
      </c>
      <c r="Y3266" s="62" t="s">
        <v>1152</v>
      </c>
      <c r="Z3266" s="62" t="s">
        <v>48</v>
      </c>
      <c r="AA3266" s="62" t="s">
        <v>129</v>
      </c>
      <c r="AB3266" s="62" t="s">
        <v>42</v>
      </c>
      <c r="AC3266" s="62" t="s">
        <v>1668</v>
      </c>
      <c r="AD3266" s="62" t="s">
        <v>51</v>
      </c>
    </row>
    <row r="3267" spans="1:30" x14ac:dyDescent="0.25">
      <c r="A3267" s="62" t="s">
        <v>35</v>
      </c>
      <c r="B3267" s="62" t="s">
        <v>36</v>
      </c>
      <c r="C3267" s="62" t="s">
        <v>37</v>
      </c>
      <c r="D3267" s="62" t="s">
        <v>121</v>
      </c>
      <c r="E3267" s="62" t="s">
        <v>215</v>
      </c>
      <c r="F3267" s="62" t="s">
        <v>216</v>
      </c>
      <c r="G3267" s="62" t="s">
        <v>124</v>
      </c>
      <c r="H3267" s="62" t="s">
        <v>124</v>
      </c>
      <c r="I3267" s="62" t="s">
        <v>42</v>
      </c>
      <c r="J3267" s="62" t="s">
        <v>217</v>
      </c>
      <c r="K3267" s="62" t="s">
        <v>217</v>
      </c>
      <c r="L3267" s="62" t="s">
        <v>43</v>
      </c>
      <c r="M3267" s="62" t="s">
        <v>44</v>
      </c>
      <c r="N3267" s="62" t="s">
        <v>180</v>
      </c>
      <c r="O3267" s="62" t="s">
        <v>1578</v>
      </c>
      <c r="P3267" s="62" t="s">
        <v>1152</v>
      </c>
      <c r="Q3267" s="62" t="s">
        <v>840</v>
      </c>
      <c r="R3267" s="62" t="s">
        <v>1152</v>
      </c>
      <c r="S3267" s="61">
        <v>201403</v>
      </c>
      <c r="T3267" s="62" t="s">
        <v>47</v>
      </c>
      <c r="U3267" s="61">
        <v>0</v>
      </c>
      <c r="V3267" s="60">
        <v>-425724.15</v>
      </c>
      <c r="W3267" s="62" t="s">
        <v>1152</v>
      </c>
      <c r="X3267" s="62" t="s">
        <v>1152</v>
      </c>
      <c r="Y3267" s="62" t="s">
        <v>1152</v>
      </c>
      <c r="Z3267" s="62" t="s">
        <v>48</v>
      </c>
      <c r="AA3267" s="62" t="s">
        <v>129</v>
      </c>
      <c r="AB3267" s="62" t="s">
        <v>42</v>
      </c>
      <c r="AC3267" s="62" t="s">
        <v>1668</v>
      </c>
      <c r="AD3267" s="62" t="s">
        <v>51</v>
      </c>
    </row>
    <row r="3268" spans="1:30" x14ac:dyDescent="0.25">
      <c r="A3268" s="62" t="s">
        <v>35</v>
      </c>
      <c r="B3268" s="62" t="s">
        <v>36</v>
      </c>
      <c r="C3268" s="62" t="s">
        <v>37</v>
      </c>
      <c r="D3268" s="62" t="s">
        <v>121</v>
      </c>
      <c r="E3268" s="62" t="s">
        <v>122</v>
      </c>
      <c r="F3268" s="62" t="s">
        <v>123</v>
      </c>
      <c r="G3268" s="62" t="s">
        <v>124</v>
      </c>
      <c r="H3268" s="62" t="s">
        <v>124</v>
      </c>
      <c r="I3268" s="62" t="s">
        <v>42</v>
      </c>
      <c r="J3268" s="62" t="s">
        <v>283</v>
      </c>
      <c r="K3268" s="62" t="s">
        <v>283</v>
      </c>
      <c r="L3268" s="62" t="s">
        <v>43</v>
      </c>
      <c r="M3268" s="62" t="s">
        <v>44</v>
      </c>
      <c r="N3268" s="62" t="s">
        <v>150</v>
      </c>
      <c r="O3268" s="62" t="s">
        <v>1578</v>
      </c>
      <c r="P3268" s="62" t="s">
        <v>1152</v>
      </c>
      <c r="Q3268" s="62" t="s">
        <v>459</v>
      </c>
      <c r="R3268" s="62" t="s">
        <v>1152</v>
      </c>
      <c r="S3268" s="61">
        <v>201403</v>
      </c>
      <c r="T3268" s="62" t="s">
        <v>47</v>
      </c>
      <c r="U3268" s="61">
        <v>0</v>
      </c>
      <c r="V3268" s="60">
        <v>-150238.26999999999</v>
      </c>
      <c r="W3268" s="62" t="s">
        <v>1152</v>
      </c>
      <c r="X3268" s="62" t="s">
        <v>460</v>
      </c>
      <c r="Y3268" s="62" t="s">
        <v>1152</v>
      </c>
      <c r="Z3268" s="62" t="s">
        <v>48</v>
      </c>
      <c r="AA3268" s="62" t="s">
        <v>129</v>
      </c>
      <c r="AB3268" s="62" t="s">
        <v>42</v>
      </c>
      <c r="AC3268" s="62" t="s">
        <v>1668</v>
      </c>
      <c r="AD3268" s="62" t="s">
        <v>51</v>
      </c>
    </row>
    <row r="3269" spans="1:30" x14ac:dyDescent="0.25">
      <c r="A3269" s="62" t="s">
        <v>35</v>
      </c>
      <c r="B3269" s="62" t="s">
        <v>36</v>
      </c>
      <c r="C3269" s="62" t="s">
        <v>37</v>
      </c>
      <c r="D3269" s="62" t="s">
        <v>121</v>
      </c>
      <c r="E3269" s="62" t="s">
        <v>122</v>
      </c>
      <c r="F3269" s="62" t="s">
        <v>123</v>
      </c>
      <c r="G3269" s="62" t="s">
        <v>124</v>
      </c>
      <c r="H3269" s="62" t="s">
        <v>124</v>
      </c>
      <c r="I3269" s="62" t="s">
        <v>42</v>
      </c>
      <c r="J3269" s="62" t="s">
        <v>500</v>
      </c>
      <c r="K3269" s="62" t="s">
        <v>500</v>
      </c>
      <c r="L3269" s="62" t="s">
        <v>43</v>
      </c>
      <c r="M3269" s="62" t="s">
        <v>44</v>
      </c>
      <c r="N3269" s="62" t="s">
        <v>162</v>
      </c>
      <c r="O3269" s="62" t="s">
        <v>1578</v>
      </c>
      <c r="P3269" s="62" t="s">
        <v>1152</v>
      </c>
      <c r="Q3269" s="62" t="s">
        <v>806</v>
      </c>
      <c r="R3269" s="62" t="s">
        <v>1671</v>
      </c>
      <c r="S3269" s="61">
        <v>201403</v>
      </c>
      <c r="T3269" s="62" t="s">
        <v>47</v>
      </c>
      <c r="U3269" s="61">
        <v>0</v>
      </c>
      <c r="V3269" s="60">
        <v>-113880.03</v>
      </c>
      <c r="W3269" s="62" t="s">
        <v>1152</v>
      </c>
      <c r="X3269" s="62" t="s">
        <v>807</v>
      </c>
      <c r="Y3269" s="62" t="s">
        <v>1152</v>
      </c>
      <c r="Z3269" s="62" t="s">
        <v>48</v>
      </c>
      <c r="AA3269" s="62" t="s">
        <v>129</v>
      </c>
      <c r="AB3269" s="62" t="s">
        <v>42</v>
      </c>
      <c r="AC3269" s="62" t="s">
        <v>1668</v>
      </c>
      <c r="AD3269" s="62" t="s">
        <v>51</v>
      </c>
    </row>
    <row r="3270" spans="1:30" x14ac:dyDescent="0.25">
      <c r="A3270" s="62" t="s">
        <v>35</v>
      </c>
      <c r="B3270" s="62" t="s">
        <v>36</v>
      </c>
      <c r="C3270" s="62" t="s">
        <v>37</v>
      </c>
      <c r="D3270" s="62" t="s">
        <v>121</v>
      </c>
      <c r="E3270" s="62" t="s">
        <v>122</v>
      </c>
      <c r="F3270" s="62" t="s">
        <v>123</v>
      </c>
      <c r="G3270" s="62" t="s">
        <v>124</v>
      </c>
      <c r="H3270" s="62" t="s">
        <v>124</v>
      </c>
      <c r="I3270" s="62" t="s">
        <v>42</v>
      </c>
      <c r="J3270" s="62" t="s">
        <v>500</v>
      </c>
      <c r="K3270" s="62" t="s">
        <v>500</v>
      </c>
      <c r="L3270" s="62" t="s">
        <v>43</v>
      </c>
      <c r="M3270" s="62" t="s">
        <v>44</v>
      </c>
      <c r="N3270" s="62" t="s">
        <v>162</v>
      </c>
      <c r="O3270" s="62" t="s">
        <v>1578</v>
      </c>
      <c r="P3270" s="62" t="s">
        <v>1152</v>
      </c>
      <c r="Q3270" s="62" t="s">
        <v>806</v>
      </c>
      <c r="R3270" s="62" t="s">
        <v>1152</v>
      </c>
      <c r="S3270" s="61">
        <v>201403</v>
      </c>
      <c r="T3270" s="62" t="s">
        <v>47</v>
      </c>
      <c r="U3270" s="61">
        <v>0</v>
      </c>
      <c r="V3270" s="60">
        <v>-91983.29</v>
      </c>
      <c r="W3270" s="62" t="s">
        <v>1152</v>
      </c>
      <c r="X3270" s="62" t="s">
        <v>807</v>
      </c>
      <c r="Y3270" s="62" t="s">
        <v>1152</v>
      </c>
      <c r="Z3270" s="62" t="s">
        <v>48</v>
      </c>
      <c r="AA3270" s="62" t="s">
        <v>129</v>
      </c>
      <c r="AB3270" s="62" t="s">
        <v>42</v>
      </c>
      <c r="AC3270" s="62" t="s">
        <v>1668</v>
      </c>
      <c r="AD3270" s="62" t="s">
        <v>51</v>
      </c>
    </row>
    <row r="3271" spans="1:30" x14ac:dyDescent="0.25">
      <c r="A3271" s="62" t="s">
        <v>35</v>
      </c>
      <c r="B3271" s="62" t="s">
        <v>36</v>
      </c>
      <c r="C3271" s="62" t="s">
        <v>37</v>
      </c>
      <c r="D3271" s="62" t="s">
        <v>121</v>
      </c>
      <c r="E3271" s="62" t="s">
        <v>122</v>
      </c>
      <c r="F3271" s="62" t="s">
        <v>123</v>
      </c>
      <c r="G3271" s="62" t="s">
        <v>124</v>
      </c>
      <c r="H3271" s="62" t="s">
        <v>124</v>
      </c>
      <c r="I3271" s="62" t="s">
        <v>42</v>
      </c>
      <c r="J3271" s="62" t="s">
        <v>283</v>
      </c>
      <c r="K3271" s="62" t="s">
        <v>283</v>
      </c>
      <c r="L3271" s="62" t="s">
        <v>43</v>
      </c>
      <c r="M3271" s="62" t="s">
        <v>44</v>
      </c>
      <c r="N3271" s="62" t="s">
        <v>150</v>
      </c>
      <c r="O3271" s="62" t="s">
        <v>1578</v>
      </c>
      <c r="P3271" s="62" t="s">
        <v>1152</v>
      </c>
      <c r="Q3271" s="62" t="s">
        <v>459</v>
      </c>
      <c r="R3271" s="62" t="s">
        <v>1152</v>
      </c>
      <c r="S3271" s="61">
        <v>201403</v>
      </c>
      <c r="T3271" s="62" t="s">
        <v>47</v>
      </c>
      <c r="U3271" s="61">
        <v>0</v>
      </c>
      <c r="V3271" s="60">
        <v>-131032.8</v>
      </c>
      <c r="W3271" s="62" t="s">
        <v>1152</v>
      </c>
      <c r="X3271" s="62" t="s">
        <v>460</v>
      </c>
      <c r="Y3271" s="62" t="s">
        <v>1152</v>
      </c>
      <c r="Z3271" s="62" t="s">
        <v>48</v>
      </c>
      <c r="AA3271" s="62" t="s">
        <v>129</v>
      </c>
      <c r="AB3271" s="62" t="s">
        <v>42</v>
      </c>
      <c r="AC3271" s="62" t="s">
        <v>1668</v>
      </c>
      <c r="AD3271" s="62" t="s">
        <v>51</v>
      </c>
    </row>
    <row r="3272" spans="1:30" x14ac:dyDescent="0.25">
      <c r="A3272" s="62" t="s">
        <v>35</v>
      </c>
      <c r="B3272" s="62" t="s">
        <v>36</v>
      </c>
      <c r="C3272" s="62" t="s">
        <v>37</v>
      </c>
      <c r="D3272" s="62" t="s">
        <v>121</v>
      </c>
      <c r="E3272" s="62" t="s">
        <v>122</v>
      </c>
      <c r="F3272" s="62" t="s">
        <v>123</v>
      </c>
      <c r="G3272" s="62" t="s">
        <v>124</v>
      </c>
      <c r="H3272" s="62" t="s">
        <v>124</v>
      </c>
      <c r="I3272" s="62" t="s">
        <v>42</v>
      </c>
      <c r="J3272" s="62" t="s">
        <v>190</v>
      </c>
      <c r="K3272" s="62" t="s">
        <v>190</v>
      </c>
      <c r="L3272" s="62" t="s">
        <v>43</v>
      </c>
      <c r="M3272" s="62" t="s">
        <v>44</v>
      </c>
      <c r="N3272" s="62" t="s">
        <v>150</v>
      </c>
      <c r="O3272" s="62" t="s">
        <v>1578</v>
      </c>
      <c r="P3272" s="62" t="s">
        <v>1152</v>
      </c>
      <c r="Q3272" s="62" t="s">
        <v>1672</v>
      </c>
      <c r="R3272" s="62" t="s">
        <v>1673</v>
      </c>
      <c r="S3272" s="61">
        <v>201403</v>
      </c>
      <c r="T3272" s="62" t="s">
        <v>47</v>
      </c>
      <c r="U3272" s="61">
        <v>0</v>
      </c>
      <c r="V3272" s="60">
        <v>-50000</v>
      </c>
      <c r="W3272" s="62" t="s">
        <v>1152</v>
      </c>
      <c r="X3272" s="62" t="s">
        <v>177</v>
      </c>
      <c r="Y3272" s="62" t="s">
        <v>1152</v>
      </c>
      <c r="Z3272" s="62" t="s">
        <v>48</v>
      </c>
      <c r="AA3272" s="62" t="s">
        <v>129</v>
      </c>
      <c r="AB3272" s="62" t="s">
        <v>42</v>
      </c>
      <c r="AC3272" s="62" t="s">
        <v>1668</v>
      </c>
      <c r="AD3272" s="62" t="s">
        <v>51</v>
      </c>
    </row>
    <row r="3273" spans="1:30" x14ac:dyDescent="0.25">
      <c r="A3273" s="62" t="s">
        <v>35</v>
      </c>
      <c r="B3273" s="62" t="s">
        <v>36</v>
      </c>
      <c r="C3273" s="62" t="s">
        <v>37</v>
      </c>
      <c r="D3273" s="62" t="s">
        <v>121</v>
      </c>
      <c r="E3273" s="62" t="s">
        <v>122</v>
      </c>
      <c r="F3273" s="62" t="s">
        <v>123</v>
      </c>
      <c r="G3273" s="62" t="s">
        <v>124</v>
      </c>
      <c r="H3273" s="62" t="s">
        <v>124</v>
      </c>
      <c r="I3273" s="62" t="s">
        <v>42</v>
      </c>
      <c r="J3273" s="62" t="s">
        <v>174</v>
      </c>
      <c r="K3273" s="62" t="s">
        <v>174</v>
      </c>
      <c r="L3273" s="62" t="s">
        <v>43</v>
      </c>
      <c r="M3273" s="62" t="s">
        <v>44</v>
      </c>
      <c r="N3273" s="62" t="s">
        <v>180</v>
      </c>
      <c r="O3273" s="62" t="s">
        <v>1578</v>
      </c>
      <c r="P3273" s="62" t="s">
        <v>1152</v>
      </c>
      <c r="Q3273" s="62" t="s">
        <v>1672</v>
      </c>
      <c r="R3273" s="62" t="s">
        <v>1673</v>
      </c>
      <c r="S3273" s="61">
        <v>201403</v>
      </c>
      <c r="T3273" s="62" t="s">
        <v>47</v>
      </c>
      <c r="U3273" s="61">
        <v>0</v>
      </c>
      <c r="V3273" s="60">
        <v>-96069</v>
      </c>
      <c r="W3273" s="62" t="s">
        <v>1152</v>
      </c>
      <c r="X3273" s="62" t="s">
        <v>177</v>
      </c>
      <c r="Y3273" s="62" t="s">
        <v>1152</v>
      </c>
      <c r="Z3273" s="62" t="s">
        <v>48</v>
      </c>
      <c r="AA3273" s="62" t="s">
        <v>129</v>
      </c>
      <c r="AB3273" s="62" t="s">
        <v>42</v>
      </c>
      <c r="AC3273" s="62" t="s">
        <v>1668</v>
      </c>
      <c r="AD3273" s="62" t="s">
        <v>51</v>
      </c>
    </row>
    <row r="3274" spans="1:30" x14ac:dyDescent="0.25">
      <c r="A3274" s="62" t="s">
        <v>35</v>
      </c>
      <c r="B3274" s="62" t="s">
        <v>36</v>
      </c>
      <c r="C3274" s="62" t="s">
        <v>37</v>
      </c>
      <c r="D3274" s="62" t="s">
        <v>121</v>
      </c>
      <c r="E3274" s="62" t="s">
        <v>122</v>
      </c>
      <c r="F3274" s="62" t="s">
        <v>123</v>
      </c>
      <c r="G3274" s="62" t="s">
        <v>124</v>
      </c>
      <c r="H3274" s="62" t="s">
        <v>124</v>
      </c>
      <c r="I3274" s="62" t="s">
        <v>42</v>
      </c>
      <c r="J3274" s="62" t="s">
        <v>652</v>
      </c>
      <c r="K3274" s="62" t="s">
        <v>652</v>
      </c>
      <c r="L3274" s="62" t="s">
        <v>43</v>
      </c>
      <c r="M3274" s="62" t="s">
        <v>44</v>
      </c>
      <c r="N3274" s="62" t="s">
        <v>150</v>
      </c>
      <c r="O3274" s="62" t="s">
        <v>1578</v>
      </c>
      <c r="P3274" s="62" t="s">
        <v>1152</v>
      </c>
      <c r="Q3274" s="62" t="s">
        <v>1672</v>
      </c>
      <c r="R3274" s="62" t="s">
        <v>1673</v>
      </c>
      <c r="S3274" s="61">
        <v>201403</v>
      </c>
      <c r="T3274" s="62" t="s">
        <v>47</v>
      </c>
      <c r="U3274" s="61">
        <v>0</v>
      </c>
      <c r="V3274" s="60">
        <v>-122634.78</v>
      </c>
      <c r="W3274" s="62" t="s">
        <v>1152</v>
      </c>
      <c r="X3274" s="62" t="s">
        <v>177</v>
      </c>
      <c r="Y3274" s="62" t="s">
        <v>1152</v>
      </c>
      <c r="Z3274" s="62" t="s">
        <v>48</v>
      </c>
      <c r="AA3274" s="62" t="s">
        <v>129</v>
      </c>
      <c r="AB3274" s="62" t="s">
        <v>42</v>
      </c>
      <c r="AC3274" s="62" t="s">
        <v>1668</v>
      </c>
      <c r="AD3274" s="62" t="s">
        <v>51</v>
      </c>
    </row>
    <row r="3275" spans="1:30" x14ac:dyDescent="0.25">
      <c r="A3275" s="62" t="s">
        <v>35</v>
      </c>
      <c r="B3275" s="62" t="s">
        <v>36</v>
      </c>
      <c r="C3275" s="62" t="s">
        <v>37</v>
      </c>
      <c r="D3275" s="62" t="s">
        <v>121</v>
      </c>
      <c r="E3275" s="62" t="s">
        <v>122</v>
      </c>
      <c r="F3275" s="62" t="s">
        <v>123</v>
      </c>
      <c r="G3275" s="62" t="s">
        <v>124</v>
      </c>
      <c r="H3275" s="62" t="s">
        <v>124</v>
      </c>
      <c r="I3275" s="62" t="s">
        <v>42</v>
      </c>
      <c r="J3275" s="62" t="s">
        <v>174</v>
      </c>
      <c r="K3275" s="62" t="s">
        <v>174</v>
      </c>
      <c r="L3275" s="62" t="s">
        <v>43</v>
      </c>
      <c r="M3275" s="62" t="s">
        <v>44</v>
      </c>
      <c r="N3275" s="62" t="s">
        <v>150</v>
      </c>
      <c r="O3275" s="62" t="s">
        <v>1578</v>
      </c>
      <c r="P3275" s="62" t="s">
        <v>1152</v>
      </c>
      <c r="Q3275" s="62" t="s">
        <v>1672</v>
      </c>
      <c r="R3275" s="62" t="s">
        <v>1673</v>
      </c>
      <c r="S3275" s="61">
        <v>201403</v>
      </c>
      <c r="T3275" s="62" t="s">
        <v>47</v>
      </c>
      <c r="U3275" s="61">
        <v>0</v>
      </c>
      <c r="V3275" s="60">
        <v>-50147.78</v>
      </c>
      <c r="W3275" s="62" t="s">
        <v>1152</v>
      </c>
      <c r="X3275" s="62" t="s">
        <v>177</v>
      </c>
      <c r="Y3275" s="62" t="s">
        <v>1152</v>
      </c>
      <c r="Z3275" s="62" t="s">
        <v>48</v>
      </c>
      <c r="AA3275" s="62" t="s">
        <v>129</v>
      </c>
      <c r="AB3275" s="62" t="s">
        <v>42</v>
      </c>
      <c r="AC3275" s="62" t="s">
        <v>1668</v>
      </c>
      <c r="AD3275" s="62" t="s">
        <v>51</v>
      </c>
    </row>
    <row r="3276" spans="1:30" x14ac:dyDescent="0.25">
      <c r="A3276" s="62" t="s">
        <v>35</v>
      </c>
      <c r="B3276" s="62" t="s">
        <v>36</v>
      </c>
      <c r="C3276" s="62" t="s">
        <v>37</v>
      </c>
      <c r="D3276" s="62" t="s">
        <v>121</v>
      </c>
      <c r="E3276" s="62" t="s">
        <v>122</v>
      </c>
      <c r="F3276" s="62" t="s">
        <v>123</v>
      </c>
      <c r="G3276" s="62" t="s">
        <v>124</v>
      </c>
      <c r="H3276" s="62" t="s">
        <v>124</v>
      </c>
      <c r="I3276" s="62" t="s">
        <v>42</v>
      </c>
      <c r="J3276" s="62" t="s">
        <v>532</v>
      </c>
      <c r="K3276" s="62" t="s">
        <v>532</v>
      </c>
      <c r="L3276" s="62" t="s">
        <v>43</v>
      </c>
      <c r="M3276" s="62" t="s">
        <v>44</v>
      </c>
      <c r="N3276" s="62" t="s">
        <v>150</v>
      </c>
      <c r="O3276" s="62" t="s">
        <v>1578</v>
      </c>
      <c r="P3276" s="62" t="s">
        <v>1152</v>
      </c>
      <c r="Q3276" s="62" t="s">
        <v>1672</v>
      </c>
      <c r="R3276" s="62" t="s">
        <v>1673</v>
      </c>
      <c r="S3276" s="61">
        <v>201403</v>
      </c>
      <c r="T3276" s="62" t="s">
        <v>47</v>
      </c>
      <c r="U3276" s="61">
        <v>0</v>
      </c>
      <c r="V3276" s="60">
        <v>-2822.11</v>
      </c>
      <c r="W3276" s="62" t="s">
        <v>1152</v>
      </c>
      <c r="X3276" s="62" t="s">
        <v>177</v>
      </c>
      <c r="Y3276" s="62" t="s">
        <v>1152</v>
      </c>
      <c r="Z3276" s="62" t="s">
        <v>48</v>
      </c>
      <c r="AA3276" s="62" t="s">
        <v>129</v>
      </c>
      <c r="AB3276" s="62" t="s">
        <v>42</v>
      </c>
      <c r="AC3276" s="62" t="s">
        <v>1668</v>
      </c>
      <c r="AD3276" s="62" t="s">
        <v>51</v>
      </c>
    </row>
    <row r="3277" spans="1:30" x14ac:dyDescent="0.25">
      <c r="A3277" s="62" t="s">
        <v>35</v>
      </c>
      <c r="B3277" s="62" t="s">
        <v>36</v>
      </c>
      <c r="C3277" s="62" t="s">
        <v>37</v>
      </c>
      <c r="D3277" s="62" t="s">
        <v>121</v>
      </c>
      <c r="E3277" s="62" t="s">
        <v>122</v>
      </c>
      <c r="F3277" s="62" t="s">
        <v>123</v>
      </c>
      <c r="G3277" s="62" t="s">
        <v>124</v>
      </c>
      <c r="H3277" s="62" t="s">
        <v>124</v>
      </c>
      <c r="I3277" s="62" t="s">
        <v>42</v>
      </c>
      <c r="J3277" s="62" t="s">
        <v>532</v>
      </c>
      <c r="K3277" s="62" t="s">
        <v>532</v>
      </c>
      <c r="L3277" s="62" t="s">
        <v>43</v>
      </c>
      <c r="M3277" s="62" t="s">
        <v>44</v>
      </c>
      <c r="N3277" s="62" t="s">
        <v>180</v>
      </c>
      <c r="O3277" s="62" t="s">
        <v>1578</v>
      </c>
      <c r="P3277" s="62" t="s">
        <v>1152</v>
      </c>
      <c r="Q3277" s="62" t="s">
        <v>1672</v>
      </c>
      <c r="R3277" s="62" t="s">
        <v>1673</v>
      </c>
      <c r="S3277" s="61">
        <v>201403</v>
      </c>
      <c r="T3277" s="62" t="s">
        <v>47</v>
      </c>
      <c r="U3277" s="61">
        <v>0</v>
      </c>
      <c r="V3277" s="60">
        <v>-140</v>
      </c>
      <c r="W3277" s="62" t="s">
        <v>1152</v>
      </c>
      <c r="X3277" s="62" t="s">
        <v>177</v>
      </c>
      <c r="Y3277" s="62" t="s">
        <v>1152</v>
      </c>
      <c r="Z3277" s="62" t="s">
        <v>48</v>
      </c>
      <c r="AA3277" s="62" t="s">
        <v>129</v>
      </c>
      <c r="AB3277" s="62" t="s">
        <v>42</v>
      </c>
      <c r="AC3277" s="62" t="s">
        <v>1668</v>
      </c>
      <c r="AD3277" s="62" t="s">
        <v>51</v>
      </c>
    </row>
    <row r="3278" spans="1:30" x14ac:dyDescent="0.25">
      <c r="A3278" s="62" t="s">
        <v>35</v>
      </c>
      <c r="B3278" s="62" t="s">
        <v>36</v>
      </c>
      <c r="C3278" s="62" t="s">
        <v>37</v>
      </c>
      <c r="D3278" s="62" t="s">
        <v>121</v>
      </c>
      <c r="E3278" s="62" t="s">
        <v>122</v>
      </c>
      <c r="F3278" s="62" t="s">
        <v>123</v>
      </c>
      <c r="G3278" s="62" t="s">
        <v>124</v>
      </c>
      <c r="H3278" s="62" t="s">
        <v>124</v>
      </c>
      <c r="I3278" s="62" t="s">
        <v>42</v>
      </c>
      <c r="J3278" s="62" t="s">
        <v>182</v>
      </c>
      <c r="K3278" s="62" t="s">
        <v>182</v>
      </c>
      <c r="L3278" s="62" t="s">
        <v>43</v>
      </c>
      <c r="M3278" s="62" t="s">
        <v>44</v>
      </c>
      <c r="N3278" s="62" t="s">
        <v>150</v>
      </c>
      <c r="O3278" s="62" t="s">
        <v>1578</v>
      </c>
      <c r="P3278" s="62" t="s">
        <v>1152</v>
      </c>
      <c r="Q3278" s="62" t="s">
        <v>1672</v>
      </c>
      <c r="R3278" s="62" t="s">
        <v>1673</v>
      </c>
      <c r="S3278" s="61">
        <v>201403</v>
      </c>
      <c r="T3278" s="62" t="s">
        <v>47</v>
      </c>
      <c r="U3278" s="61">
        <v>0</v>
      </c>
      <c r="V3278" s="60">
        <v>-269255.05</v>
      </c>
      <c r="W3278" s="62" t="s">
        <v>1152</v>
      </c>
      <c r="X3278" s="62" t="s">
        <v>177</v>
      </c>
      <c r="Y3278" s="62" t="s">
        <v>1152</v>
      </c>
      <c r="Z3278" s="62" t="s">
        <v>48</v>
      </c>
      <c r="AA3278" s="62" t="s">
        <v>129</v>
      </c>
      <c r="AB3278" s="62" t="s">
        <v>42</v>
      </c>
      <c r="AC3278" s="62" t="s">
        <v>1668</v>
      </c>
      <c r="AD3278" s="62" t="s">
        <v>51</v>
      </c>
    </row>
    <row r="3279" spans="1:30" x14ac:dyDescent="0.25">
      <c r="A3279" s="62" t="s">
        <v>35</v>
      </c>
      <c r="B3279" s="62" t="s">
        <v>36</v>
      </c>
      <c r="C3279" s="62" t="s">
        <v>37</v>
      </c>
      <c r="D3279" s="62" t="s">
        <v>121</v>
      </c>
      <c r="E3279" s="62" t="s">
        <v>122</v>
      </c>
      <c r="F3279" s="62" t="s">
        <v>123</v>
      </c>
      <c r="G3279" s="62" t="s">
        <v>124</v>
      </c>
      <c r="H3279" s="62" t="s">
        <v>124</v>
      </c>
      <c r="I3279" s="62" t="s">
        <v>42</v>
      </c>
      <c r="J3279" s="62" t="s">
        <v>182</v>
      </c>
      <c r="K3279" s="62" t="s">
        <v>182</v>
      </c>
      <c r="L3279" s="62" t="s">
        <v>43</v>
      </c>
      <c r="M3279" s="62" t="s">
        <v>44</v>
      </c>
      <c r="N3279" s="62" t="s">
        <v>180</v>
      </c>
      <c r="O3279" s="62" t="s">
        <v>1578</v>
      </c>
      <c r="P3279" s="62" t="s">
        <v>1152</v>
      </c>
      <c r="Q3279" s="62" t="s">
        <v>1672</v>
      </c>
      <c r="R3279" s="62" t="s">
        <v>1673</v>
      </c>
      <c r="S3279" s="61">
        <v>201403</v>
      </c>
      <c r="T3279" s="62" t="s">
        <v>47</v>
      </c>
      <c r="U3279" s="61">
        <v>0</v>
      </c>
      <c r="V3279" s="60">
        <v>-239191.4</v>
      </c>
      <c r="W3279" s="62" t="s">
        <v>1152</v>
      </c>
      <c r="X3279" s="62" t="s">
        <v>177</v>
      </c>
      <c r="Y3279" s="62" t="s">
        <v>1152</v>
      </c>
      <c r="Z3279" s="62" t="s">
        <v>48</v>
      </c>
      <c r="AA3279" s="62" t="s">
        <v>129</v>
      </c>
      <c r="AB3279" s="62" t="s">
        <v>42</v>
      </c>
      <c r="AC3279" s="62" t="s">
        <v>1668</v>
      </c>
      <c r="AD3279" s="62" t="s">
        <v>51</v>
      </c>
    </row>
    <row r="3280" spans="1:30" x14ac:dyDescent="0.25">
      <c r="A3280" s="62" t="s">
        <v>35</v>
      </c>
      <c r="B3280" s="62" t="s">
        <v>36</v>
      </c>
      <c r="C3280" s="62" t="s">
        <v>37</v>
      </c>
      <c r="D3280" s="62" t="s">
        <v>121</v>
      </c>
      <c r="E3280" s="62" t="s">
        <v>122</v>
      </c>
      <c r="F3280" s="62" t="s">
        <v>123</v>
      </c>
      <c r="G3280" s="62" t="s">
        <v>124</v>
      </c>
      <c r="H3280" s="62" t="s">
        <v>124</v>
      </c>
      <c r="I3280" s="62" t="s">
        <v>42</v>
      </c>
      <c r="J3280" s="62" t="s">
        <v>532</v>
      </c>
      <c r="K3280" s="62" t="s">
        <v>532</v>
      </c>
      <c r="L3280" s="62" t="s">
        <v>43</v>
      </c>
      <c r="M3280" s="62" t="s">
        <v>44</v>
      </c>
      <c r="N3280" s="62" t="s">
        <v>150</v>
      </c>
      <c r="O3280" s="62" t="s">
        <v>1578</v>
      </c>
      <c r="P3280" s="62" t="s">
        <v>1152</v>
      </c>
      <c r="Q3280" s="62" t="s">
        <v>1672</v>
      </c>
      <c r="R3280" s="62" t="s">
        <v>1152</v>
      </c>
      <c r="S3280" s="61">
        <v>201403</v>
      </c>
      <c r="T3280" s="62" t="s">
        <v>47</v>
      </c>
      <c r="U3280" s="61">
        <v>0</v>
      </c>
      <c r="V3280" s="60">
        <v>-14264.03</v>
      </c>
      <c r="W3280" s="62" t="s">
        <v>1152</v>
      </c>
      <c r="X3280" s="62" t="s">
        <v>177</v>
      </c>
      <c r="Y3280" s="62" t="s">
        <v>1152</v>
      </c>
      <c r="Z3280" s="62" t="s">
        <v>48</v>
      </c>
      <c r="AA3280" s="62" t="s">
        <v>129</v>
      </c>
      <c r="AB3280" s="62" t="s">
        <v>42</v>
      </c>
      <c r="AC3280" s="62" t="s">
        <v>1668</v>
      </c>
      <c r="AD3280" s="62" t="s">
        <v>51</v>
      </c>
    </row>
    <row r="3281" spans="1:30" x14ac:dyDescent="0.25">
      <c r="A3281" s="62" t="s">
        <v>35</v>
      </c>
      <c r="B3281" s="62" t="s">
        <v>36</v>
      </c>
      <c r="C3281" s="62" t="s">
        <v>37</v>
      </c>
      <c r="D3281" s="62" t="s">
        <v>121</v>
      </c>
      <c r="E3281" s="62" t="s">
        <v>122</v>
      </c>
      <c r="F3281" s="62" t="s">
        <v>123</v>
      </c>
      <c r="G3281" s="62" t="s">
        <v>124</v>
      </c>
      <c r="H3281" s="62" t="s">
        <v>124</v>
      </c>
      <c r="I3281" s="62" t="s">
        <v>42</v>
      </c>
      <c r="J3281" s="62" t="s">
        <v>652</v>
      </c>
      <c r="K3281" s="62" t="s">
        <v>652</v>
      </c>
      <c r="L3281" s="62" t="s">
        <v>43</v>
      </c>
      <c r="M3281" s="62" t="s">
        <v>44</v>
      </c>
      <c r="N3281" s="62" t="s">
        <v>180</v>
      </c>
      <c r="O3281" s="62" t="s">
        <v>1578</v>
      </c>
      <c r="P3281" s="62" t="s">
        <v>1152</v>
      </c>
      <c r="Q3281" s="62" t="s">
        <v>1672</v>
      </c>
      <c r="R3281" s="62" t="s">
        <v>1152</v>
      </c>
      <c r="S3281" s="61">
        <v>201403</v>
      </c>
      <c r="T3281" s="62" t="s">
        <v>47</v>
      </c>
      <c r="U3281" s="61">
        <v>0</v>
      </c>
      <c r="V3281" s="60">
        <v>-43061.49</v>
      </c>
      <c r="W3281" s="62" t="s">
        <v>1152</v>
      </c>
      <c r="X3281" s="62" t="s">
        <v>177</v>
      </c>
      <c r="Y3281" s="62" t="s">
        <v>1152</v>
      </c>
      <c r="Z3281" s="62" t="s">
        <v>48</v>
      </c>
      <c r="AA3281" s="62" t="s">
        <v>129</v>
      </c>
      <c r="AB3281" s="62" t="s">
        <v>42</v>
      </c>
      <c r="AC3281" s="62" t="s">
        <v>1668</v>
      </c>
      <c r="AD3281" s="62" t="s">
        <v>51</v>
      </c>
    </row>
    <row r="3282" spans="1:30" x14ac:dyDescent="0.25">
      <c r="A3282" s="62" t="s">
        <v>35</v>
      </c>
      <c r="B3282" s="62" t="s">
        <v>36</v>
      </c>
      <c r="C3282" s="62" t="s">
        <v>37</v>
      </c>
      <c r="D3282" s="62" t="s">
        <v>121</v>
      </c>
      <c r="E3282" s="62" t="s">
        <v>122</v>
      </c>
      <c r="F3282" s="62" t="s">
        <v>123</v>
      </c>
      <c r="G3282" s="62" t="s">
        <v>124</v>
      </c>
      <c r="H3282" s="62" t="s">
        <v>124</v>
      </c>
      <c r="I3282" s="62" t="s">
        <v>42</v>
      </c>
      <c r="J3282" s="62" t="s">
        <v>652</v>
      </c>
      <c r="K3282" s="62" t="s">
        <v>652</v>
      </c>
      <c r="L3282" s="62" t="s">
        <v>43</v>
      </c>
      <c r="M3282" s="62" t="s">
        <v>44</v>
      </c>
      <c r="N3282" s="62" t="s">
        <v>150</v>
      </c>
      <c r="O3282" s="62" t="s">
        <v>1578</v>
      </c>
      <c r="P3282" s="62" t="s">
        <v>1152</v>
      </c>
      <c r="Q3282" s="62" t="s">
        <v>1672</v>
      </c>
      <c r="R3282" s="62" t="s">
        <v>1152</v>
      </c>
      <c r="S3282" s="61">
        <v>201403</v>
      </c>
      <c r="T3282" s="62" t="s">
        <v>47</v>
      </c>
      <c r="U3282" s="61">
        <v>0</v>
      </c>
      <c r="V3282" s="60">
        <v>-21303.65</v>
      </c>
      <c r="W3282" s="62" t="s">
        <v>1152</v>
      </c>
      <c r="X3282" s="62" t="s">
        <v>177</v>
      </c>
      <c r="Y3282" s="62" t="s">
        <v>1152</v>
      </c>
      <c r="Z3282" s="62" t="s">
        <v>48</v>
      </c>
      <c r="AA3282" s="62" t="s">
        <v>129</v>
      </c>
      <c r="AB3282" s="62" t="s">
        <v>42</v>
      </c>
      <c r="AC3282" s="62" t="s">
        <v>1668</v>
      </c>
      <c r="AD3282" s="62" t="s">
        <v>51</v>
      </c>
    </row>
    <row r="3283" spans="1:30" x14ac:dyDescent="0.25">
      <c r="A3283" s="62" t="s">
        <v>35</v>
      </c>
      <c r="B3283" s="62" t="s">
        <v>36</v>
      </c>
      <c r="C3283" s="62" t="s">
        <v>37</v>
      </c>
      <c r="D3283" s="62" t="s">
        <v>121</v>
      </c>
      <c r="E3283" s="62" t="s">
        <v>122</v>
      </c>
      <c r="F3283" s="62" t="s">
        <v>123</v>
      </c>
      <c r="G3283" s="62" t="s">
        <v>124</v>
      </c>
      <c r="H3283" s="62" t="s">
        <v>124</v>
      </c>
      <c r="I3283" s="62" t="s">
        <v>42</v>
      </c>
      <c r="J3283" s="62" t="s">
        <v>182</v>
      </c>
      <c r="K3283" s="62" t="s">
        <v>182</v>
      </c>
      <c r="L3283" s="62" t="s">
        <v>43</v>
      </c>
      <c r="M3283" s="62" t="s">
        <v>44</v>
      </c>
      <c r="N3283" s="62" t="s">
        <v>180</v>
      </c>
      <c r="O3283" s="62" t="s">
        <v>1578</v>
      </c>
      <c r="P3283" s="62" t="s">
        <v>1152</v>
      </c>
      <c r="Q3283" s="62" t="s">
        <v>1672</v>
      </c>
      <c r="R3283" s="62" t="s">
        <v>1152</v>
      </c>
      <c r="S3283" s="61">
        <v>201403</v>
      </c>
      <c r="T3283" s="62" t="s">
        <v>47</v>
      </c>
      <c r="U3283" s="61">
        <v>0</v>
      </c>
      <c r="V3283" s="60">
        <v>-157789.79</v>
      </c>
      <c r="W3283" s="62" t="s">
        <v>1152</v>
      </c>
      <c r="X3283" s="62" t="s">
        <v>177</v>
      </c>
      <c r="Y3283" s="62" t="s">
        <v>1152</v>
      </c>
      <c r="Z3283" s="62" t="s">
        <v>48</v>
      </c>
      <c r="AA3283" s="62" t="s">
        <v>129</v>
      </c>
      <c r="AB3283" s="62" t="s">
        <v>42</v>
      </c>
      <c r="AC3283" s="62" t="s">
        <v>1668</v>
      </c>
      <c r="AD3283" s="62" t="s">
        <v>51</v>
      </c>
    </row>
    <row r="3284" spans="1:30" x14ac:dyDescent="0.25">
      <c r="A3284" s="62" t="s">
        <v>35</v>
      </c>
      <c r="B3284" s="62" t="s">
        <v>36</v>
      </c>
      <c r="C3284" s="62" t="s">
        <v>37</v>
      </c>
      <c r="D3284" s="62" t="s">
        <v>121</v>
      </c>
      <c r="E3284" s="62" t="s">
        <v>122</v>
      </c>
      <c r="F3284" s="62" t="s">
        <v>123</v>
      </c>
      <c r="G3284" s="62" t="s">
        <v>124</v>
      </c>
      <c r="H3284" s="62" t="s">
        <v>124</v>
      </c>
      <c r="I3284" s="62" t="s">
        <v>42</v>
      </c>
      <c r="J3284" s="62" t="s">
        <v>182</v>
      </c>
      <c r="K3284" s="62" t="s">
        <v>182</v>
      </c>
      <c r="L3284" s="62" t="s">
        <v>43</v>
      </c>
      <c r="M3284" s="62" t="s">
        <v>44</v>
      </c>
      <c r="N3284" s="62" t="s">
        <v>150</v>
      </c>
      <c r="O3284" s="62" t="s">
        <v>1578</v>
      </c>
      <c r="P3284" s="62" t="s">
        <v>1152</v>
      </c>
      <c r="Q3284" s="62" t="s">
        <v>1672</v>
      </c>
      <c r="R3284" s="62" t="s">
        <v>1152</v>
      </c>
      <c r="S3284" s="61">
        <v>201403</v>
      </c>
      <c r="T3284" s="62" t="s">
        <v>47</v>
      </c>
      <c r="U3284" s="61">
        <v>0</v>
      </c>
      <c r="V3284" s="60">
        <v>-69387.66</v>
      </c>
      <c r="W3284" s="62" t="s">
        <v>1152</v>
      </c>
      <c r="X3284" s="62" t="s">
        <v>177</v>
      </c>
      <c r="Y3284" s="62" t="s">
        <v>1152</v>
      </c>
      <c r="Z3284" s="62" t="s">
        <v>48</v>
      </c>
      <c r="AA3284" s="62" t="s">
        <v>129</v>
      </c>
      <c r="AB3284" s="62" t="s">
        <v>42</v>
      </c>
      <c r="AC3284" s="62" t="s">
        <v>1668</v>
      </c>
      <c r="AD3284" s="62" t="s">
        <v>51</v>
      </c>
    </row>
    <row r="3285" spans="1:30" x14ac:dyDescent="0.25">
      <c r="A3285" s="62" t="s">
        <v>35</v>
      </c>
      <c r="B3285" s="62" t="s">
        <v>36</v>
      </c>
      <c r="C3285" s="62" t="s">
        <v>37</v>
      </c>
      <c r="D3285" s="62" t="s">
        <v>121</v>
      </c>
      <c r="E3285" s="62" t="s">
        <v>122</v>
      </c>
      <c r="F3285" s="62" t="s">
        <v>123</v>
      </c>
      <c r="G3285" s="62" t="s">
        <v>124</v>
      </c>
      <c r="H3285" s="62" t="s">
        <v>124</v>
      </c>
      <c r="I3285" s="62" t="s">
        <v>42</v>
      </c>
      <c r="J3285" s="62" t="s">
        <v>174</v>
      </c>
      <c r="K3285" s="62" t="s">
        <v>174</v>
      </c>
      <c r="L3285" s="62" t="s">
        <v>43</v>
      </c>
      <c r="M3285" s="62" t="s">
        <v>44</v>
      </c>
      <c r="N3285" s="62" t="s">
        <v>180</v>
      </c>
      <c r="O3285" s="62" t="s">
        <v>1578</v>
      </c>
      <c r="P3285" s="62" t="s">
        <v>1152</v>
      </c>
      <c r="Q3285" s="62" t="s">
        <v>1672</v>
      </c>
      <c r="R3285" s="62" t="s">
        <v>1152</v>
      </c>
      <c r="S3285" s="61">
        <v>201403</v>
      </c>
      <c r="T3285" s="62" t="s">
        <v>47</v>
      </c>
      <c r="U3285" s="61">
        <v>0</v>
      </c>
      <c r="V3285" s="60">
        <v>-66615</v>
      </c>
      <c r="W3285" s="62" t="s">
        <v>1152</v>
      </c>
      <c r="X3285" s="62" t="s">
        <v>177</v>
      </c>
      <c r="Y3285" s="62" t="s">
        <v>1152</v>
      </c>
      <c r="Z3285" s="62" t="s">
        <v>48</v>
      </c>
      <c r="AA3285" s="62" t="s">
        <v>129</v>
      </c>
      <c r="AB3285" s="62" t="s">
        <v>42</v>
      </c>
      <c r="AC3285" s="62" t="s">
        <v>1668</v>
      </c>
      <c r="AD3285" s="62" t="s">
        <v>51</v>
      </c>
    </row>
    <row r="3286" spans="1:30" x14ac:dyDescent="0.25">
      <c r="A3286" s="62" t="s">
        <v>35</v>
      </c>
      <c r="B3286" s="62" t="s">
        <v>36</v>
      </c>
      <c r="C3286" s="62" t="s">
        <v>37</v>
      </c>
      <c r="D3286" s="62" t="s">
        <v>121</v>
      </c>
      <c r="E3286" s="62" t="s">
        <v>122</v>
      </c>
      <c r="F3286" s="62" t="s">
        <v>123</v>
      </c>
      <c r="G3286" s="62" t="s">
        <v>124</v>
      </c>
      <c r="H3286" s="62" t="s">
        <v>124</v>
      </c>
      <c r="I3286" s="62" t="s">
        <v>42</v>
      </c>
      <c r="J3286" s="62" t="s">
        <v>174</v>
      </c>
      <c r="K3286" s="62" t="s">
        <v>174</v>
      </c>
      <c r="L3286" s="62" t="s">
        <v>43</v>
      </c>
      <c r="M3286" s="62" t="s">
        <v>44</v>
      </c>
      <c r="N3286" s="62" t="s">
        <v>150</v>
      </c>
      <c r="O3286" s="62" t="s">
        <v>1578</v>
      </c>
      <c r="P3286" s="62" t="s">
        <v>1152</v>
      </c>
      <c r="Q3286" s="62" t="s">
        <v>1672</v>
      </c>
      <c r="R3286" s="62" t="s">
        <v>1152</v>
      </c>
      <c r="S3286" s="61">
        <v>201403</v>
      </c>
      <c r="T3286" s="62" t="s">
        <v>47</v>
      </c>
      <c r="U3286" s="61">
        <v>0</v>
      </c>
      <c r="V3286" s="60">
        <v>-25402.43</v>
      </c>
      <c r="W3286" s="62" t="s">
        <v>1152</v>
      </c>
      <c r="X3286" s="62" t="s">
        <v>177</v>
      </c>
      <c r="Y3286" s="62" t="s">
        <v>1152</v>
      </c>
      <c r="Z3286" s="62" t="s">
        <v>48</v>
      </c>
      <c r="AA3286" s="62" t="s">
        <v>129</v>
      </c>
      <c r="AB3286" s="62" t="s">
        <v>42</v>
      </c>
      <c r="AC3286" s="62" t="s">
        <v>1668</v>
      </c>
      <c r="AD3286" s="62" t="s">
        <v>51</v>
      </c>
    </row>
    <row r="3287" spans="1:30" x14ac:dyDescent="0.25">
      <c r="A3287" s="62" t="s">
        <v>35</v>
      </c>
      <c r="B3287" s="62" t="s">
        <v>36</v>
      </c>
      <c r="C3287" s="62" t="s">
        <v>37</v>
      </c>
      <c r="D3287" s="62" t="s">
        <v>121</v>
      </c>
      <c r="E3287" s="62" t="s">
        <v>215</v>
      </c>
      <c r="F3287" s="62" t="s">
        <v>216</v>
      </c>
      <c r="G3287" s="62" t="s">
        <v>124</v>
      </c>
      <c r="H3287" s="62" t="s">
        <v>124</v>
      </c>
      <c r="I3287" s="62" t="s">
        <v>42</v>
      </c>
      <c r="J3287" s="62" t="s">
        <v>261</v>
      </c>
      <c r="K3287" s="62" t="s">
        <v>261</v>
      </c>
      <c r="L3287" s="62" t="s">
        <v>43</v>
      </c>
      <c r="M3287" s="62" t="s">
        <v>44</v>
      </c>
      <c r="N3287" s="62" t="s">
        <v>150</v>
      </c>
      <c r="O3287" s="62" t="s">
        <v>1578</v>
      </c>
      <c r="P3287" s="62" t="s">
        <v>1152</v>
      </c>
      <c r="Q3287" s="62" t="s">
        <v>1586</v>
      </c>
      <c r="R3287" s="62" t="s">
        <v>1152</v>
      </c>
      <c r="S3287" s="61">
        <v>201403</v>
      </c>
      <c r="T3287" s="62" t="s">
        <v>47</v>
      </c>
      <c r="U3287" s="61">
        <v>0</v>
      </c>
      <c r="V3287" s="60">
        <v>-50126</v>
      </c>
      <c r="W3287" s="62" t="s">
        <v>1152</v>
      </c>
      <c r="X3287" s="62" t="s">
        <v>267</v>
      </c>
      <c r="Y3287" s="62" t="s">
        <v>1152</v>
      </c>
      <c r="Z3287" s="62" t="s">
        <v>48</v>
      </c>
      <c r="AA3287" s="62" t="s">
        <v>129</v>
      </c>
      <c r="AB3287" s="62" t="s">
        <v>42</v>
      </c>
      <c r="AC3287" s="62" t="s">
        <v>1668</v>
      </c>
      <c r="AD3287" s="62" t="s">
        <v>51</v>
      </c>
    </row>
    <row r="3288" spans="1:30" x14ac:dyDescent="0.25">
      <c r="A3288" s="62" t="s">
        <v>35</v>
      </c>
      <c r="B3288" s="62" t="s">
        <v>36</v>
      </c>
      <c r="C3288" s="62" t="s">
        <v>37</v>
      </c>
      <c r="D3288" s="62" t="s">
        <v>121</v>
      </c>
      <c r="E3288" s="62" t="s">
        <v>215</v>
      </c>
      <c r="F3288" s="62" t="s">
        <v>216</v>
      </c>
      <c r="G3288" s="62" t="s">
        <v>124</v>
      </c>
      <c r="H3288" s="62" t="s">
        <v>124</v>
      </c>
      <c r="I3288" s="62" t="s">
        <v>42</v>
      </c>
      <c r="J3288" s="62" t="s">
        <v>261</v>
      </c>
      <c r="K3288" s="62" t="s">
        <v>261</v>
      </c>
      <c r="L3288" s="62" t="s">
        <v>43</v>
      </c>
      <c r="M3288" s="62" t="s">
        <v>44</v>
      </c>
      <c r="N3288" s="62" t="s">
        <v>180</v>
      </c>
      <c r="O3288" s="62" t="s">
        <v>1578</v>
      </c>
      <c r="P3288" s="62" t="s">
        <v>1152</v>
      </c>
      <c r="Q3288" s="62" t="s">
        <v>1333</v>
      </c>
      <c r="R3288" s="62" t="s">
        <v>1152</v>
      </c>
      <c r="S3288" s="61">
        <v>201403</v>
      </c>
      <c r="T3288" s="62" t="s">
        <v>47</v>
      </c>
      <c r="U3288" s="61">
        <v>0</v>
      </c>
      <c r="V3288" s="60">
        <v>-86809</v>
      </c>
      <c r="W3288" s="62" t="s">
        <v>1152</v>
      </c>
      <c r="X3288" s="62" t="s">
        <v>1152</v>
      </c>
      <c r="Y3288" s="62" t="s">
        <v>1152</v>
      </c>
      <c r="Z3288" s="62" t="s">
        <v>48</v>
      </c>
      <c r="AA3288" s="62" t="s">
        <v>129</v>
      </c>
      <c r="AB3288" s="62" t="s">
        <v>42</v>
      </c>
      <c r="AC3288" s="62" t="s">
        <v>1668</v>
      </c>
      <c r="AD3288" s="62" t="s">
        <v>51</v>
      </c>
    </row>
    <row r="3289" spans="1:30" x14ac:dyDescent="0.25">
      <c r="A3289" s="62" t="s">
        <v>35</v>
      </c>
      <c r="B3289" s="62" t="s">
        <v>36</v>
      </c>
      <c r="C3289" s="62" t="s">
        <v>37</v>
      </c>
      <c r="D3289" s="62" t="s">
        <v>121</v>
      </c>
      <c r="E3289" s="62" t="s">
        <v>215</v>
      </c>
      <c r="F3289" s="62" t="s">
        <v>216</v>
      </c>
      <c r="G3289" s="62" t="s">
        <v>124</v>
      </c>
      <c r="H3289" s="62" t="s">
        <v>124</v>
      </c>
      <c r="I3289" s="62" t="s">
        <v>42</v>
      </c>
      <c r="J3289" s="62" t="s">
        <v>261</v>
      </c>
      <c r="K3289" s="62" t="s">
        <v>261</v>
      </c>
      <c r="L3289" s="62" t="s">
        <v>43</v>
      </c>
      <c r="M3289" s="62" t="s">
        <v>44</v>
      </c>
      <c r="N3289" s="62" t="s">
        <v>150</v>
      </c>
      <c r="O3289" s="62" t="s">
        <v>1578</v>
      </c>
      <c r="P3289" s="62" t="s">
        <v>1152</v>
      </c>
      <c r="Q3289" s="62" t="s">
        <v>1332</v>
      </c>
      <c r="R3289" s="62" t="s">
        <v>1152</v>
      </c>
      <c r="S3289" s="61">
        <v>201403</v>
      </c>
      <c r="T3289" s="62" t="s">
        <v>52</v>
      </c>
      <c r="U3289" s="61">
        <v>0</v>
      </c>
      <c r="V3289" s="60">
        <v>117324</v>
      </c>
      <c r="W3289" s="62" t="s">
        <v>1152</v>
      </c>
      <c r="X3289" s="62" t="s">
        <v>267</v>
      </c>
      <c r="Y3289" s="62" t="s">
        <v>1152</v>
      </c>
      <c r="Z3289" s="62" t="s">
        <v>48</v>
      </c>
      <c r="AA3289" s="62" t="s">
        <v>129</v>
      </c>
      <c r="AB3289" s="62" t="s">
        <v>42</v>
      </c>
      <c r="AC3289" s="62" t="s">
        <v>1674</v>
      </c>
      <c r="AD3289" s="62" t="s">
        <v>51</v>
      </c>
    </row>
    <row r="3290" spans="1:30" x14ac:dyDescent="0.25">
      <c r="A3290" s="62" t="s">
        <v>35</v>
      </c>
      <c r="B3290" s="62" t="s">
        <v>36</v>
      </c>
      <c r="C3290" s="62" t="s">
        <v>37</v>
      </c>
      <c r="D3290" s="62" t="s">
        <v>121</v>
      </c>
      <c r="E3290" s="62" t="s">
        <v>215</v>
      </c>
      <c r="F3290" s="62" t="s">
        <v>216</v>
      </c>
      <c r="G3290" s="62" t="s">
        <v>124</v>
      </c>
      <c r="H3290" s="62" t="s">
        <v>124</v>
      </c>
      <c r="I3290" s="62" t="s">
        <v>42</v>
      </c>
      <c r="J3290" s="62" t="s">
        <v>261</v>
      </c>
      <c r="K3290" s="62" t="s">
        <v>261</v>
      </c>
      <c r="L3290" s="62" t="s">
        <v>43</v>
      </c>
      <c r="M3290" s="62" t="s">
        <v>44</v>
      </c>
      <c r="N3290" s="62" t="s">
        <v>180</v>
      </c>
      <c r="O3290" s="62" t="s">
        <v>1578</v>
      </c>
      <c r="P3290" s="62" t="s">
        <v>1152</v>
      </c>
      <c r="Q3290" s="62" t="s">
        <v>1333</v>
      </c>
      <c r="R3290" s="62" t="s">
        <v>1152</v>
      </c>
      <c r="S3290" s="61">
        <v>201403</v>
      </c>
      <c r="T3290" s="62" t="s">
        <v>52</v>
      </c>
      <c r="U3290" s="61">
        <v>0</v>
      </c>
      <c r="V3290" s="60">
        <v>211989</v>
      </c>
      <c r="W3290" s="62" t="s">
        <v>1152</v>
      </c>
      <c r="X3290" s="62" t="s">
        <v>1152</v>
      </c>
      <c r="Y3290" s="62" t="s">
        <v>1152</v>
      </c>
      <c r="Z3290" s="62" t="s">
        <v>48</v>
      </c>
      <c r="AA3290" s="62" t="s">
        <v>129</v>
      </c>
      <c r="AB3290" s="62" t="s">
        <v>42</v>
      </c>
      <c r="AC3290" s="62" t="s">
        <v>1674</v>
      </c>
      <c r="AD3290" s="62" t="s">
        <v>51</v>
      </c>
    </row>
    <row r="3291" spans="1:30" x14ac:dyDescent="0.25">
      <c r="A3291" s="62" t="s">
        <v>35</v>
      </c>
      <c r="B3291" s="62" t="s">
        <v>36</v>
      </c>
      <c r="C3291" s="62" t="s">
        <v>37</v>
      </c>
      <c r="D3291" s="62" t="s">
        <v>121</v>
      </c>
      <c r="E3291" s="62" t="s">
        <v>215</v>
      </c>
      <c r="F3291" s="62" t="s">
        <v>216</v>
      </c>
      <c r="G3291" s="62" t="s">
        <v>124</v>
      </c>
      <c r="H3291" s="62" t="s">
        <v>124</v>
      </c>
      <c r="I3291" s="62" t="s">
        <v>42</v>
      </c>
      <c r="J3291" s="62" t="s">
        <v>437</v>
      </c>
      <c r="K3291" s="62" t="s">
        <v>437</v>
      </c>
      <c r="L3291" s="62" t="s">
        <v>43</v>
      </c>
      <c r="M3291" s="62" t="s">
        <v>44</v>
      </c>
      <c r="N3291" s="62" t="s">
        <v>150</v>
      </c>
      <c r="O3291" s="62" t="s">
        <v>1578</v>
      </c>
      <c r="P3291" s="62" t="s">
        <v>1152</v>
      </c>
      <c r="Q3291" s="62" t="s">
        <v>1332</v>
      </c>
      <c r="R3291" s="62" t="s">
        <v>1152</v>
      </c>
      <c r="S3291" s="61">
        <v>201403</v>
      </c>
      <c r="T3291" s="62" t="s">
        <v>52</v>
      </c>
      <c r="U3291" s="61">
        <v>0</v>
      </c>
      <c r="V3291" s="60">
        <v>12631.03</v>
      </c>
      <c r="W3291" s="62" t="s">
        <v>1152</v>
      </c>
      <c r="X3291" s="62" t="s">
        <v>577</v>
      </c>
      <c r="Y3291" s="62" t="s">
        <v>1152</v>
      </c>
      <c r="Z3291" s="62" t="s">
        <v>48</v>
      </c>
      <c r="AA3291" s="62" t="s">
        <v>129</v>
      </c>
      <c r="AB3291" s="62" t="s">
        <v>42</v>
      </c>
      <c r="AC3291" s="62" t="s">
        <v>1674</v>
      </c>
      <c r="AD3291" s="62" t="s">
        <v>51</v>
      </c>
    </row>
    <row r="3292" spans="1:30" x14ac:dyDescent="0.25">
      <c r="A3292" s="62" t="s">
        <v>35</v>
      </c>
      <c r="B3292" s="62" t="s">
        <v>36</v>
      </c>
      <c r="C3292" s="62" t="s">
        <v>37</v>
      </c>
      <c r="D3292" s="62" t="s">
        <v>121</v>
      </c>
      <c r="E3292" s="62" t="s">
        <v>215</v>
      </c>
      <c r="F3292" s="62" t="s">
        <v>216</v>
      </c>
      <c r="G3292" s="62" t="s">
        <v>124</v>
      </c>
      <c r="H3292" s="62" t="s">
        <v>124</v>
      </c>
      <c r="I3292" s="62" t="s">
        <v>42</v>
      </c>
      <c r="J3292" s="62" t="s">
        <v>437</v>
      </c>
      <c r="K3292" s="62" t="s">
        <v>437</v>
      </c>
      <c r="L3292" s="62" t="s">
        <v>43</v>
      </c>
      <c r="M3292" s="62" t="s">
        <v>44</v>
      </c>
      <c r="N3292" s="62" t="s">
        <v>180</v>
      </c>
      <c r="O3292" s="62" t="s">
        <v>1578</v>
      </c>
      <c r="P3292" s="62" t="s">
        <v>1152</v>
      </c>
      <c r="Q3292" s="62" t="s">
        <v>1333</v>
      </c>
      <c r="R3292" s="62" t="s">
        <v>1152</v>
      </c>
      <c r="S3292" s="61">
        <v>201403</v>
      </c>
      <c r="T3292" s="62" t="s">
        <v>52</v>
      </c>
      <c r="U3292" s="61">
        <v>0</v>
      </c>
      <c r="V3292" s="60">
        <v>19629.96</v>
      </c>
      <c r="W3292" s="62" t="s">
        <v>1152</v>
      </c>
      <c r="X3292" s="62" t="s">
        <v>1152</v>
      </c>
      <c r="Y3292" s="62" t="s">
        <v>1152</v>
      </c>
      <c r="Z3292" s="62" t="s">
        <v>48</v>
      </c>
      <c r="AA3292" s="62" t="s">
        <v>129</v>
      </c>
      <c r="AB3292" s="62" t="s">
        <v>42</v>
      </c>
      <c r="AC3292" s="62" t="s">
        <v>1674</v>
      </c>
      <c r="AD3292" s="62" t="s">
        <v>51</v>
      </c>
    </row>
    <row r="3293" spans="1:30" x14ac:dyDescent="0.25">
      <c r="A3293" s="62" t="s">
        <v>35</v>
      </c>
      <c r="B3293" s="62" t="s">
        <v>36</v>
      </c>
      <c r="C3293" s="62" t="s">
        <v>37</v>
      </c>
      <c r="D3293" s="62" t="s">
        <v>121</v>
      </c>
      <c r="E3293" s="62" t="s">
        <v>215</v>
      </c>
      <c r="F3293" s="62" t="s">
        <v>216</v>
      </c>
      <c r="G3293" s="62" t="s">
        <v>124</v>
      </c>
      <c r="H3293" s="62" t="s">
        <v>124</v>
      </c>
      <c r="I3293" s="62" t="s">
        <v>42</v>
      </c>
      <c r="J3293" s="62" t="s">
        <v>250</v>
      </c>
      <c r="K3293" s="62" t="s">
        <v>250</v>
      </c>
      <c r="L3293" s="62" t="s">
        <v>43</v>
      </c>
      <c r="M3293" s="62" t="s">
        <v>44</v>
      </c>
      <c r="N3293" s="62" t="s">
        <v>150</v>
      </c>
      <c r="O3293" s="62" t="s">
        <v>1578</v>
      </c>
      <c r="P3293" s="62" t="s">
        <v>1152</v>
      </c>
      <c r="Q3293" s="62" t="s">
        <v>864</v>
      </c>
      <c r="R3293" s="62" t="s">
        <v>1152</v>
      </c>
      <c r="S3293" s="61">
        <v>201403</v>
      </c>
      <c r="T3293" s="62" t="s">
        <v>52</v>
      </c>
      <c r="U3293" s="61">
        <v>0</v>
      </c>
      <c r="V3293" s="60">
        <v>40666.5</v>
      </c>
      <c r="W3293" s="62" t="s">
        <v>1152</v>
      </c>
      <c r="X3293" s="62" t="s">
        <v>433</v>
      </c>
      <c r="Y3293" s="62" t="s">
        <v>1152</v>
      </c>
      <c r="Z3293" s="62" t="s">
        <v>48</v>
      </c>
      <c r="AA3293" s="62" t="s">
        <v>129</v>
      </c>
      <c r="AB3293" s="62" t="s">
        <v>42</v>
      </c>
      <c r="AC3293" s="62" t="s">
        <v>1674</v>
      </c>
      <c r="AD3293" s="62" t="s">
        <v>51</v>
      </c>
    </row>
    <row r="3294" spans="1:30" x14ac:dyDescent="0.25">
      <c r="A3294" s="62" t="s">
        <v>35</v>
      </c>
      <c r="B3294" s="62" t="s">
        <v>36</v>
      </c>
      <c r="C3294" s="62" t="s">
        <v>37</v>
      </c>
      <c r="D3294" s="62" t="s">
        <v>121</v>
      </c>
      <c r="E3294" s="62" t="s">
        <v>215</v>
      </c>
      <c r="F3294" s="62" t="s">
        <v>216</v>
      </c>
      <c r="G3294" s="62" t="s">
        <v>124</v>
      </c>
      <c r="H3294" s="62" t="s">
        <v>124</v>
      </c>
      <c r="I3294" s="62" t="s">
        <v>42</v>
      </c>
      <c r="J3294" s="62" t="s">
        <v>250</v>
      </c>
      <c r="K3294" s="62" t="s">
        <v>250</v>
      </c>
      <c r="L3294" s="62" t="s">
        <v>43</v>
      </c>
      <c r="M3294" s="62" t="s">
        <v>44</v>
      </c>
      <c r="N3294" s="62" t="s">
        <v>150</v>
      </c>
      <c r="O3294" s="62" t="s">
        <v>1578</v>
      </c>
      <c r="P3294" s="62" t="s">
        <v>1152</v>
      </c>
      <c r="Q3294" s="62" t="s">
        <v>1666</v>
      </c>
      <c r="R3294" s="62" t="s">
        <v>1152</v>
      </c>
      <c r="S3294" s="61">
        <v>201403</v>
      </c>
      <c r="T3294" s="62" t="s">
        <v>52</v>
      </c>
      <c r="U3294" s="61">
        <v>0</v>
      </c>
      <c r="V3294" s="60">
        <v>738.98</v>
      </c>
      <c r="W3294" s="62" t="s">
        <v>1152</v>
      </c>
      <c r="X3294" s="62" t="s">
        <v>1152</v>
      </c>
      <c r="Y3294" s="62" t="s">
        <v>1152</v>
      </c>
      <c r="Z3294" s="62" t="s">
        <v>48</v>
      </c>
      <c r="AA3294" s="62" t="s">
        <v>129</v>
      </c>
      <c r="AB3294" s="62" t="s">
        <v>42</v>
      </c>
      <c r="AC3294" s="62" t="s">
        <v>1674</v>
      </c>
      <c r="AD3294" s="62" t="s">
        <v>51</v>
      </c>
    </row>
    <row r="3295" spans="1:30" x14ac:dyDescent="0.25">
      <c r="A3295" s="62" t="s">
        <v>35</v>
      </c>
      <c r="B3295" s="62" t="s">
        <v>36</v>
      </c>
      <c r="C3295" s="62" t="s">
        <v>37</v>
      </c>
      <c r="D3295" s="62" t="s">
        <v>121</v>
      </c>
      <c r="E3295" s="62" t="s">
        <v>215</v>
      </c>
      <c r="F3295" s="62" t="s">
        <v>216</v>
      </c>
      <c r="G3295" s="62" t="s">
        <v>124</v>
      </c>
      <c r="H3295" s="62" t="s">
        <v>124</v>
      </c>
      <c r="I3295" s="62" t="s">
        <v>42</v>
      </c>
      <c r="J3295" s="62" t="s">
        <v>250</v>
      </c>
      <c r="K3295" s="62" t="s">
        <v>250</v>
      </c>
      <c r="L3295" s="62" t="s">
        <v>43</v>
      </c>
      <c r="M3295" s="62" t="s">
        <v>44</v>
      </c>
      <c r="N3295" s="62" t="s">
        <v>180</v>
      </c>
      <c r="O3295" s="62" t="s">
        <v>1578</v>
      </c>
      <c r="P3295" s="62" t="s">
        <v>1152</v>
      </c>
      <c r="Q3295" s="62" t="s">
        <v>863</v>
      </c>
      <c r="R3295" s="62" t="s">
        <v>1152</v>
      </c>
      <c r="S3295" s="61">
        <v>201403</v>
      </c>
      <c r="T3295" s="62" t="s">
        <v>52</v>
      </c>
      <c r="U3295" s="61">
        <v>0</v>
      </c>
      <c r="V3295" s="60">
        <v>25750</v>
      </c>
      <c r="W3295" s="62" t="s">
        <v>1152</v>
      </c>
      <c r="X3295" s="62" t="s">
        <v>1152</v>
      </c>
      <c r="Y3295" s="62" t="s">
        <v>1152</v>
      </c>
      <c r="Z3295" s="62" t="s">
        <v>48</v>
      </c>
      <c r="AA3295" s="62" t="s">
        <v>129</v>
      </c>
      <c r="AB3295" s="62" t="s">
        <v>42</v>
      </c>
      <c r="AC3295" s="62" t="s">
        <v>1674</v>
      </c>
      <c r="AD3295" s="62" t="s">
        <v>51</v>
      </c>
    </row>
    <row r="3296" spans="1:30" x14ac:dyDescent="0.25">
      <c r="A3296" s="62" t="s">
        <v>35</v>
      </c>
      <c r="B3296" s="62" t="s">
        <v>36</v>
      </c>
      <c r="C3296" s="62" t="s">
        <v>37</v>
      </c>
      <c r="D3296" s="62" t="s">
        <v>121</v>
      </c>
      <c r="E3296" s="62" t="s">
        <v>215</v>
      </c>
      <c r="F3296" s="62" t="s">
        <v>216</v>
      </c>
      <c r="G3296" s="62" t="s">
        <v>124</v>
      </c>
      <c r="H3296" s="62" t="s">
        <v>124</v>
      </c>
      <c r="I3296" s="62" t="s">
        <v>42</v>
      </c>
      <c r="J3296" s="62" t="s">
        <v>257</v>
      </c>
      <c r="K3296" s="62" t="s">
        <v>257</v>
      </c>
      <c r="L3296" s="62" t="s">
        <v>43</v>
      </c>
      <c r="M3296" s="62" t="s">
        <v>44</v>
      </c>
      <c r="N3296" s="62" t="s">
        <v>150</v>
      </c>
      <c r="O3296" s="62" t="s">
        <v>1578</v>
      </c>
      <c r="P3296" s="62" t="s">
        <v>1152</v>
      </c>
      <c r="Q3296" s="62" t="s">
        <v>859</v>
      </c>
      <c r="R3296" s="62" t="s">
        <v>1152</v>
      </c>
      <c r="S3296" s="61">
        <v>201403</v>
      </c>
      <c r="T3296" s="62" t="s">
        <v>52</v>
      </c>
      <c r="U3296" s="61">
        <v>0</v>
      </c>
      <c r="V3296" s="60">
        <v>33624</v>
      </c>
      <c r="W3296" s="62" t="s">
        <v>1152</v>
      </c>
      <c r="X3296" s="62" t="s">
        <v>440</v>
      </c>
      <c r="Y3296" s="62" t="s">
        <v>1152</v>
      </c>
      <c r="Z3296" s="62" t="s">
        <v>48</v>
      </c>
      <c r="AA3296" s="62" t="s">
        <v>129</v>
      </c>
      <c r="AB3296" s="62" t="s">
        <v>42</v>
      </c>
      <c r="AC3296" s="62" t="s">
        <v>1674</v>
      </c>
      <c r="AD3296" s="62" t="s">
        <v>51</v>
      </c>
    </row>
    <row r="3297" spans="1:30" x14ac:dyDescent="0.25">
      <c r="A3297" s="62" t="s">
        <v>35</v>
      </c>
      <c r="B3297" s="62" t="s">
        <v>36</v>
      </c>
      <c r="C3297" s="62" t="s">
        <v>37</v>
      </c>
      <c r="D3297" s="62" t="s">
        <v>121</v>
      </c>
      <c r="E3297" s="62" t="s">
        <v>215</v>
      </c>
      <c r="F3297" s="62" t="s">
        <v>216</v>
      </c>
      <c r="G3297" s="62" t="s">
        <v>124</v>
      </c>
      <c r="H3297" s="62" t="s">
        <v>124</v>
      </c>
      <c r="I3297" s="62" t="s">
        <v>42</v>
      </c>
      <c r="J3297" s="62" t="s">
        <v>257</v>
      </c>
      <c r="K3297" s="62" t="s">
        <v>257</v>
      </c>
      <c r="L3297" s="62" t="s">
        <v>43</v>
      </c>
      <c r="M3297" s="62" t="s">
        <v>44</v>
      </c>
      <c r="N3297" s="62" t="s">
        <v>180</v>
      </c>
      <c r="O3297" s="62" t="s">
        <v>1578</v>
      </c>
      <c r="P3297" s="62" t="s">
        <v>1152</v>
      </c>
      <c r="Q3297" s="62" t="s">
        <v>860</v>
      </c>
      <c r="R3297" s="62" t="s">
        <v>1152</v>
      </c>
      <c r="S3297" s="61">
        <v>201403</v>
      </c>
      <c r="T3297" s="62" t="s">
        <v>52</v>
      </c>
      <c r="U3297" s="61">
        <v>0</v>
      </c>
      <c r="V3297" s="60">
        <v>1600</v>
      </c>
      <c r="W3297" s="62" t="s">
        <v>1152</v>
      </c>
      <c r="X3297" s="62" t="s">
        <v>1152</v>
      </c>
      <c r="Y3297" s="62" t="s">
        <v>1152</v>
      </c>
      <c r="Z3297" s="62" t="s">
        <v>48</v>
      </c>
      <c r="AA3297" s="62" t="s">
        <v>129</v>
      </c>
      <c r="AB3297" s="62" t="s">
        <v>42</v>
      </c>
      <c r="AC3297" s="62" t="s">
        <v>1674</v>
      </c>
      <c r="AD3297" s="62" t="s">
        <v>51</v>
      </c>
    </row>
    <row r="3298" spans="1:30" x14ac:dyDescent="0.25">
      <c r="A3298" s="62" t="s">
        <v>35</v>
      </c>
      <c r="B3298" s="62" t="s">
        <v>36</v>
      </c>
      <c r="C3298" s="62" t="s">
        <v>37</v>
      </c>
      <c r="D3298" s="62" t="s">
        <v>121</v>
      </c>
      <c r="E3298" s="62" t="s">
        <v>215</v>
      </c>
      <c r="F3298" s="62" t="s">
        <v>216</v>
      </c>
      <c r="G3298" s="62" t="s">
        <v>124</v>
      </c>
      <c r="H3298" s="62" t="s">
        <v>124</v>
      </c>
      <c r="I3298" s="62" t="s">
        <v>42</v>
      </c>
      <c r="J3298" s="62" t="s">
        <v>237</v>
      </c>
      <c r="K3298" s="62" t="s">
        <v>237</v>
      </c>
      <c r="L3298" s="62" t="s">
        <v>43</v>
      </c>
      <c r="M3298" s="62" t="s">
        <v>44</v>
      </c>
      <c r="N3298" s="62" t="s">
        <v>150</v>
      </c>
      <c r="O3298" s="62" t="s">
        <v>1578</v>
      </c>
      <c r="P3298" s="62" t="s">
        <v>1152</v>
      </c>
      <c r="Q3298" s="62" t="s">
        <v>859</v>
      </c>
      <c r="R3298" s="62" t="s">
        <v>1152</v>
      </c>
      <c r="S3298" s="61">
        <v>201403</v>
      </c>
      <c r="T3298" s="62" t="s">
        <v>52</v>
      </c>
      <c r="U3298" s="61">
        <v>0</v>
      </c>
      <c r="V3298" s="60">
        <v>171000</v>
      </c>
      <c r="W3298" s="62" t="s">
        <v>1152</v>
      </c>
      <c r="X3298" s="62" t="s">
        <v>422</v>
      </c>
      <c r="Y3298" s="62" t="s">
        <v>1152</v>
      </c>
      <c r="Z3298" s="62" t="s">
        <v>48</v>
      </c>
      <c r="AA3298" s="62" t="s">
        <v>129</v>
      </c>
      <c r="AB3298" s="62" t="s">
        <v>42</v>
      </c>
      <c r="AC3298" s="62" t="s">
        <v>1674</v>
      </c>
      <c r="AD3298" s="62" t="s">
        <v>51</v>
      </c>
    </row>
    <row r="3299" spans="1:30" x14ac:dyDescent="0.25">
      <c r="A3299" s="62" t="s">
        <v>35</v>
      </c>
      <c r="B3299" s="62" t="s">
        <v>36</v>
      </c>
      <c r="C3299" s="62" t="s">
        <v>37</v>
      </c>
      <c r="D3299" s="62" t="s">
        <v>121</v>
      </c>
      <c r="E3299" s="62" t="s">
        <v>215</v>
      </c>
      <c r="F3299" s="62" t="s">
        <v>216</v>
      </c>
      <c r="G3299" s="62" t="s">
        <v>124</v>
      </c>
      <c r="H3299" s="62" t="s">
        <v>124</v>
      </c>
      <c r="I3299" s="62" t="s">
        <v>42</v>
      </c>
      <c r="J3299" s="62" t="s">
        <v>237</v>
      </c>
      <c r="K3299" s="62" t="s">
        <v>237</v>
      </c>
      <c r="L3299" s="62" t="s">
        <v>43</v>
      </c>
      <c r="M3299" s="62" t="s">
        <v>44</v>
      </c>
      <c r="N3299" s="62" t="s">
        <v>180</v>
      </c>
      <c r="O3299" s="62" t="s">
        <v>1578</v>
      </c>
      <c r="P3299" s="62" t="s">
        <v>1152</v>
      </c>
      <c r="Q3299" s="62" t="s">
        <v>860</v>
      </c>
      <c r="R3299" s="62" t="s">
        <v>1152</v>
      </c>
      <c r="S3299" s="61">
        <v>201403</v>
      </c>
      <c r="T3299" s="62" t="s">
        <v>52</v>
      </c>
      <c r="U3299" s="61">
        <v>0</v>
      </c>
      <c r="V3299" s="60">
        <v>172445</v>
      </c>
      <c r="W3299" s="62" t="s">
        <v>1152</v>
      </c>
      <c r="X3299" s="62" t="s">
        <v>1152</v>
      </c>
      <c r="Y3299" s="62" t="s">
        <v>1152</v>
      </c>
      <c r="Z3299" s="62" t="s">
        <v>48</v>
      </c>
      <c r="AA3299" s="62" t="s">
        <v>129</v>
      </c>
      <c r="AB3299" s="62" t="s">
        <v>42</v>
      </c>
      <c r="AC3299" s="62" t="s">
        <v>1674</v>
      </c>
      <c r="AD3299" s="62" t="s">
        <v>51</v>
      </c>
    </row>
    <row r="3300" spans="1:30" x14ac:dyDescent="0.25">
      <c r="A3300" s="62" t="s">
        <v>35</v>
      </c>
      <c r="B3300" s="62" t="s">
        <v>36</v>
      </c>
      <c r="C3300" s="62" t="s">
        <v>37</v>
      </c>
      <c r="D3300" s="62" t="s">
        <v>121</v>
      </c>
      <c r="E3300" s="62" t="s">
        <v>215</v>
      </c>
      <c r="F3300" s="62" t="s">
        <v>216</v>
      </c>
      <c r="G3300" s="62" t="s">
        <v>124</v>
      </c>
      <c r="H3300" s="62" t="s">
        <v>124</v>
      </c>
      <c r="I3300" s="62" t="s">
        <v>42</v>
      </c>
      <c r="J3300" s="62" t="s">
        <v>231</v>
      </c>
      <c r="K3300" s="62" t="s">
        <v>231</v>
      </c>
      <c r="L3300" s="62" t="s">
        <v>43</v>
      </c>
      <c r="M3300" s="62" t="s">
        <v>44</v>
      </c>
      <c r="N3300" s="62" t="s">
        <v>150</v>
      </c>
      <c r="O3300" s="62" t="s">
        <v>1578</v>
      </c>
      <c r="P3300" s="62" t="s">
        <v>1152</v>
      </c>
      <c r="Q3300" s="62" t="s">
        <v>839</v>
      </c>
      <c r="R3300" s="62" t="s">
        <v>1152</v>
      </c>
      <c r="S3300" s="61">
        <v>201403</v>
      </c>
      <c r="T3300" s="62" t="s">
        <v>52</v>
      </c>
      <c r="U3300" s="61">
        <v>0</v>
      </c>
      <c r="V3300" s="60">
        <v>53083.519999999997</v>
      </c>
      <c r="W3300" s="62" t="s">
        <v>1152</v>
      </c>
      <c r="X3300" s="62" t="s">
        <v>236</v>
      </c>
      <c r="Y3300" s="62" t="s">
        <v>1152</v>
      </c>
      <c r="Z3300" s="62" t="s">
        <v>48</v>
      </c>
      <c r="AA3300" s="62" t="s">
        <v>129</v>
      </c>
      <c r="AB3300" s="62" t="s">
        <v>42</v>
      </c>
      <c r="AC3300" s="62" t="s">
        <v>1674</v>
      </c>
      <c r="AD3300" s="62" t="s">
        <v>51</v>
      </c>
    </row>
    <row r="3301" spans="1:30" x14ac:dyDescent="0.25">
      <c r="A3301" s="62" t="s">
        <v>35</v>
      </c>
      <c r="B3301" s="62" t="s">
        <v>36</v>
      </c>
      <c r="C3301" s="62" t="s">
        <v>37</v>
      </c>
      <c r="D3301" s="62" t="s">
        <v>121</v>
      </c>
      <c r="E3301" s="62" t="s">
        <v>215</v>
      </c>
      <c r="F3301" s="62" t="s">
        <v>216</v>
      </c>
      <c r="G3301" s="62" t="s">
        <v>124</v>
      </c>
      <c r="H3301" s="62" t="s">
        <v>124</v>
      </c>
      <c r="I3301" s="62" t="s">
        <v>42</v>
      </c>
      <c r="J3301" s="62" t="s">
        <v>231</v>
      </c>
      <c r="K3301" s="62" t="s">
        <v>231</v>
      </c>
      <c r="L3301" s="62" t="s">
        <v>43</v>
      </c>
      <c r="M3301" s="62" t="s">
        <v>44</v>
      </c>
      <c r="N3301" s="62" t="s">
        <v>180</v>
      </c>
      <c r="O3301" s="62" t="s">
        <v>1578</v>
      </c>
      <c r="P3301" s="62" t="s">
        <v>1152</v>
      </c>
      <c r="Q3301" s="62" t="s">
        <v>840</v>
      </c>
      <c r="R3301" s="62" t="s">
        <v>1152</v>
      </c>
      <c r="S3301" s="61">
        <v>201403</v>
      </c>
      <c r="T3301" s="62" t="s">
        <v>52</v>
      </c>
      <c r="U3301" s="61">
        <v>0</v>
      </c>
      <c r="V3301" s="60">
        <v>14934.63</v>
      </c>
      <c r="W3301" s="62" t="s">
        <v>1152</v>
      </c>
      <c r="X3301" s="62" t="s">
        <v>1152</v>
      </c>
      <c r="Y3301" s="62" t="s">
        <v>1152</v>
      </c>
      <c r="Z3301" s="62" t="s">
        <v>48</v>
      </c>
      <c r="AA3301" s="62" t="s">
        <v>129</v>
      </c>
      <c r="AB3301" s="62" t="s">
        <v>42</v>
      </c>
      <c r="AC3301" s="62" t="s">
        <v>1674</v>
      </c>
      <c r="AD3301" s="62" t="s">
        <v>51</v>
      </c>
    </row>
    <row r="3302" spans="1:30" x14ac:dyDescent="0.25">
      <c r="A3302" s="62" t="s">
        <v>35</v>
      </c>
      <c r="B3302" s="62" t="s">
        <v>36</v>
      </c>
      <c r="C3302" s="62" t="s">
        <v>37</v>
      </c>
      <c r="D3302" s="62" t="s">
        <v>121</v>
      </c>
      <c r="E3302" s="62" t="s">
        <v>215</v>
      </c>
      <c r="F3302" s="62" t="s">
        <v>216</v>
      </c>
      <c r="G3302" s="62" t="s">
        <v>124</v>
      </c>
      <c r="H3302" s="62" t="s">
        <v>124</v>
      </c>
      <c r="I3302" s="62" t="s">
        <v>42</v>
      </c>
      <c r="J3302" s="62" t="s">
        <v>217</v>
      </c>
      <c r="K3302" s="62" t="s">
        <v>217</v>
      </c>
      <c r="L3302" s="62" t="s">
        <v>43</v>
      </c>
      <c r="M3302" s="62" t="s">
        <v>44</v>
      </c>
      <c r="N3302" s="62" t="s">
        <v>150</v>
      </c>
      <c r="O3302" s="62" t="s">
        <v>1578</v>
      </c>
      <c r="P3302" s="62" t="s">
        <v>1152</v>
      </c>
      <c r="Q3302" s="62" t="s">
        <v>839</v>
      </c>
      <c r="R3302" s="62" t="s">
        <v>1152</v>
      </c>
      <c r="S3302" s="61">
        <v>201403</v>
      </c>
      <c r="T3302" s="62" t="s">
        <v>52</v>
      </c>
      <c r="U3302" s="61">
        <v>0</v>
      </c>
      <c r="V3302" s="60">
        <v>221168.8</v>
      </c>
      <c r="W3302" s="62" t="s">
        <v>1152</v>
      </c>
      <c r="X3302" s="62" t="s">
        <v>230</v>
      </c>
      <c r="Y3302" s="62" t="s">
        <v>1152</v>
      </c>
      <c r="Z3302" s="62" t="s">
        <v>48</v>
      </c>
      <c r="AA3302" s="62" t="s">
        <v>129</v>
      </c>
      <c r="AB3302" s="62" t="s">
        <v>42</v>
      </c>
      <c r="AC3302" s="62" t="s">
        <v>1674</v>
      </c>
      <c r="AD3302" s="62" t="s">
        <v>51</v>
      </c>
    </row>
    <row r="3303" spans="1:30" x14ac:dyDescent="0.25">
      <c r="A3303" s="62" t="s">
        <v>35</v>
      </c>
      <c r="B3303" s="62" t="s">
        <v>36</v>
      </c>
      <c r="C3303" s="62" t="s">
        <v>37</v>
      </c>
      <c r="D3303" s="62" t="s">
        <v>121</v>
      </c>
      <c r="E3303" s="62" t="s">
        <v>215</v>
      </c>
      <c r="F3303" s="62" t="s">
        <v>216</v>
      </c>
      <c r="G3303" s="62" t="s">
        <v>124</v>
      </c>
      <c r="H3303" s="62" t="s">
        <v>124</v>
      </c>
      <c r="I3303" s="62" t="s">
        <v>42</v>
      </c>
      <c r="J3303" s="62" t="s">
        <v>217</v>
      </c>
      <c r="K3303" s="62" t="s">
        <v>217</v>
      </c>
      <c r="L3303" s="62" t="s">
        <v>43</v>
      </c>
      <c r="M3303" s="62" t="s">
        <v>44</v>
      </c>
      <c r="N3303" s="62" t="s">
        <v>180</v>
      </c>
      <c r="O3303" s="62" t="s">
        <v>1578</v>
      </c>
      <c r="P3303" s="62" t="s">
        <v>1152</v>
      </c>
      <c r="Q3303" s="62" t="s">
        <v>840</v>
      </c>
      <c r="R3303" s="62" t="s">
        <v>1152</v>
      </c>
      <c r="S3303" s="61">
        <v>201403</v>
      </c>
      <c r="T3303" s="62" t="s">
        <v>52</v>
      </c>
      <c r="U3303" s="61">
        <v>0</v>
      </c>
      <c r="V3303" s="60">
        <v>620162.75</v>
      </c>
      <c r="W3303" s="62" t="s">
        <v>1152</v>
      </c>
      <c r="X3303" s="62" t="s">
        <v>1152</v>
      </c>
      <c r="Y3303" s="62" t="s">
        <v>1152</v>
      </c>
      <c r="Z3303" s="62" t="s">
        <v>48</v>
      </c>
      <c r="AA3303" s="62" t="s">
        <v>129</v>
      </c>
      <c r="AB3303" s="62" t="s">
        <v>42</v>
      </c>
      <c r="AC3303" s="62" t="s">
        <v>1674</v>
      </c>
      <c r="AD3303" s="62" t="s">
        <v>51</v>
      </c>
    </row>
    <row r="3304" spans="1:30" x14ac:dyDescent="0.25">
      <c r="A3304" s="62" t="s">
        <v>35</v>
      </c>
      <c r="B3304" s="62" t="s">
        <v>36</v>
      </c>
      <c r="C3304" s="62" t="s">
        <v>37</v>
      </c>
      <c r="D3304" s="62" t="s">
        <v>121</v>
      </c>
      <c r="E3304" s="62" t="s">
        <v>215</v>
      </c>
      <c r="F3304" s="62" t="s">
        <v>216</v>
      </c>
      <c r="G3304" s="62" t="s">
        <v>124</v>
      </c>
      <c r="H3304" s="62" t="s">
        <v>124</v>
      </c>
      <c r="I3304" s="62" t="s">
        <v>42</v>
      </c>
      <c r="J3304" s="62" t="s">
        <v>237</v>
      </c>
      <c r="K3304" s="62" t="s">
        <v>237</v>
      </c>
      <c r="L3304" s="62" t="s">
        <v>43</v>
      </c>
      <c r="M3304" s="62" t="s">
        <v>44</v>
      </c>
      <c r="N3304" s="62" t="s">
        <v>180</v>
      </c>
      <c r="O3304" s="62" t="s">
        <v>1606</v>
      </c>
      <c r="P3304" s="62" t="s">
        <v>1152</v>
      </c>
      <c r="Q3304" s="62" t="s">
        <v>860</v>
      </c>
      <c r="R3304" s="62" t="s">
        <v>1152</v>
      </c>
      <c r="S3304" s="61">
        <v>201403</v>
      </c>
      <c r="T3304" s="62" t="s">
        <v>52</v>
      </c>
      <c r="U3304" s="61">
        <v>0</v>
      </c>
      <c r="V3304" s="60">
        <v>10</v>
      </c>
      <c r="W3304" s="62" t="s">
        <v>1152</v>
      </c>
      <c r="X3304" s="62" t="s">
        <v>1152</v>
      </c>
      <c r="Y3304" s="62" t="s">
        <v>1152</v>
      </c>
      <c r="Z3304" s="62" t="s">
        <v>48</v>
      </c>
      <c r="AA3304" s="62" t="s">
        <v>129</v>
      </c>
      <c r="AB3304" s="62" t="s">
        <v>42</v>
      </c>
      <c r="AC3304" s="62" t="s">
        <v>1675</v>
      </c>
      <c r="AD3304" s="62" t="s">
        <v>51</v>
      </c>
    </row>
    <row r="3305" spans="1:30" x14ac:dyDescent="0.25">
      <c r="A3305" s="62" t="s">
        <v>35</v>
      </c>
      <c r="B3305" s="62" t="s">
        <v>36</v>
      </c>
      <c r="C3305" s="62" t="s">
        <v>37</v>
      </c>
      <c r="D3305" s="62" t="s">
        <v>121</v>
      </c>
      <c r="E3305" s="62" t="s">
        <v>122</v>
      </c>
      <c r="F3305" s="62" t="s">
        <v>123</v>
      </c>
      <c r="G3305" s="62" t="s">
        <v>124</v>
      </c>
      <c r="H3305" s="62" t="s">
        <v>124</v>
      </c>
      <c r="I3305" s="62" t="s">
        <v>42</v>
      </c>
      <c r="J3305" s="62" t="s">
        <v>285</v>
      </c>
      <c r="K3305" s="62" t="s">
        <v>285</v>
      </c>
      <c r="L3305" s="62" t="s">
        <v>43</v>
      </c>
      <c r="M3305" s="62" t="s">
        <v>44</v>
      </c>
      <c r="N3305" s="62" t="s">
        <v>150</v>
      </c>
      <c r="O3305" s="62" t="s">
        <v>1578</v>
      </c>
      <c r="P3305" s="62" t="s">
        <v>1152</v>
      </c>
      <c r="Q3305" s="62" t="s">
        <v>287</v>
      </c>
      <c r="R3305" s="62" t="s">
        <v>1667</v>
      </c>
      <c r="S3305" s="61">
        <v>201403</v>
      </c>
      <c r="T3305" s="62" t="s">
        <v>52</v>
      </c>
      <c r="U3305" s="61">
        <v>0</v>
      </c>
      <c r="V3305" s="60">
        <v>50072.1</v>
      </c>
      <c r="W3305" s="62" t="s">
        <v>1152</v>
      </c>
      <c r="X3305" s="62" t="s">
        <v>288</v>
      </c>
      <c r="Y3305" s="62" t="s">
        <v>1152</v>
      </c>
      <c r="Z3305" s="62" t="s">
        <v>48</v>
      </c>
      <c r="AA3305" s="62" t="s">
        <v>129</v>
      </c>
      <c r="AB3305" s="62" t="s">
        <v>42</v>
      </c>
      <c r="AC3305" s="62" t="s">
        <v>1674</v>
      </c>
      <c r="AD3305" s="62" t="s">
        <v>51</v>
      </c>
    </row>
    <row r="3306" spans="1:30" x14ac:dyDescent="0.25">
      <c r="A3306" s="62" t="s">
        <v>35</v>
      </c>
      <c r="B3306" s="62" t="s">
        <v>36</v>
      </c>
      <c r="C3306" s="62" t="s">
        <v>37</v>
      </c>
      <c r="D3306" s="62" t="s">
        <v>121</v>
      </c>
      <c r="E3306" s="62" t="s">
        <v>122</v>
      </c>
      <c r="F3306" s="62" t="s">
        <v>123</v>
      </c>
      <c r="G3306" s="62" t="s">
        <v>124</v>
      </c>
      <c r="H3306" s="62" t="s">
        <v>124</v>
      </c>
      <c r="I3306" s="62" t="s">
        <v>42</v>
      </c>
      <c r="J3306" s="62" t="s">
        <v>500</v>
      </c>
      <c r="K3306" s="62" t="s">
        <v>500</v>
      </c>
      <c r="L3306" s="62" t="s">
        <v>43</v>
      </c>
      <c r="M3306" s="62" t="s">
        <v>44</v>
      </c>
      <c r="N3306" s="62" t="s">
        <v>162</v>
      </c>
      <c r="O3306" s="62" t="s">
        <v>1578</v>
      </c>
      <c r="P3306" s="62" t="s">
        <v>1152</v>
      </c>
      <c r="Q3306" s="62" t="s">
        <v>806</v>
      </c>
      <c r="R3306" s="62" t="s">
        <v>1152</v>
      </c>
      <c r="S3306" s="61">
        <v>201403</v>
      </c>
      <c r="T3306" s="62" t="s">
        <v>52</v>
      </c>
      <c r="U3306" s="61">
        <v>0</v>
      </c>
      <c r="V3306" s="60">
        <v>10668</v>
      </c>
      <c r="W3306" s="62" t="s">
        <v>1152</v>
      </c>
      <c r="X3306" s="62" t="s">
        <v>807</v>
      </c>
      <c r="Y3306" s="62" t="s">
        <v>1152</v>
      </c>
      <c r="Z3306" s="62" t="s">
        <v>48</v>
      </c>
      <c r="AA3306" s="62" t="s">
        <v>129</v>
      </c>
      <c r="AB3306" s="62" t="s">
        <v>42</v>
      </c>
      <c r="AC3306" s="62" t="s">
        <v>1674</v>
      </c>
      <c r="AD3306" s="62" t="s">
        <v>51</v>
      </c>
    </row>
    <row r="3307" spans="1:30" x14ac:dyDescent="0.25">
      <c r="A3307" s="62" t="s">
        <v>35</v>
      </c>
      <c r="B3307" s="62" t="s">
        <v>36</v>
      </c>
      <c r="C3307" s="62" t="s">
        <v>37</v>
      </c>
      <c r="D3307" s="62" t="s">
        <v>121</v>
      </c>
      <c r="E3307" s="62" t="s">
        <v>122</v>
      </c>
      <c r="F3307" s="62" t="s">
        <v>123</v>
      </c>
      <c r="G3307" s="62" t="s">
        <v>124</v>
      </c>
      <c r="H3307" s="62" t="s">
        <v>124</v>
      </c>
      <c r="I3307" s="62" t="s">
        <v>42</v>
      </c>
      <c r="J3307" s="62" t="s">
        <v>500</v>
      </c>
      <c r="K3307" s="62" t="s">
        <v>500</v>
      </c>
      <c r="L3307" s="62" t="s">
        <v>43</v>
      </c>
      <c r="M3307" s="62" t="s">
        <v>44</v>
      </c>
      <c r="N3307" s="62" t="s">
        <v>162</v>
      </c>
      <c r="O3307" s="62" t="s">
        <v>1578</v>
      </c>
      <c r="P3307" s="62" t="s">
        <v>1152</v>
      </c>
      <c r="Q3307" s="62" t="s">
        <v>806</v>
      </c>
      <c r="R3307" s="62" t="s">
        <v>1152</v>
      </c>
      <c r="S3307" s="61">
        <v>201403</v>
      </c>
      <c r="T3307" s="62" t="s">
        <v>52</v>
      </c>
      <c r="U3307" s="61">
        <v>0</v>
      </c>
      <c r="V3307" s="60">
        <v>15872</v>
      </c>
      <c r="W3307" s="62" t="s">
        <v>1152</v>
      </c>
      <c r="X3307" s="62" t="s">
        <v>807</v>
      </c>
      <c r="Y3307" s="62" t="s">
        <v>1152</v>
      </c>
      <c r="Z3307" s="62" t="s">
        <v>48</v>
      </c>
      <c r="AA3307" s="62" t="s">
        <v>129</v>
      </c>
      <c r="AB3307" s="62" t="s">
        <v>42</v>
      </c>
      <c r="AC3307" s="62" t="s">
        <v>1674</v>
      </c>
      <c r="AD3307" s="62" t="s">
        <v>51</v>
      </c>
    </row>
    <row r="3308" spans="1:30" x14ac:dyDescent="0.25">
      <c r="A3308" s="62" t="s">
        <v>35</v>
      </c>
      <c r="B3308" s="62" t="s">
        <v>36</v>
      </c>
      <c r="C3308" s="62" t="s">
        <v>37</v>
      </c>
      <c r="D3308" s="62" t="s">
        <v>121</v>
      </c>
      <c r="E3308" s="62" t="s">
        <v>122</v>
      </c>
      <c r="F3308" s="62" t="s">
        <v>123</v>
      </c>
      <c r="G3308" s="62" t="s">
        <v>124</v>
      </c>
      <c r="H3308" s="62" t="s">
        <v>124</v>
      </c>
      <c r="I3308" s="62" t="s">
        <v>42</v>
      </c>
      <c r="J3308" s="62" t="s">
        <v>500</v>
      </c>
      <c r="K3308" s="62" t="s">
        <v>500</v>
      </c>
      <c r="L3308" s="62" t="s">
        <v>43</v>
      </c>
      <c r="M3308" s="62" t="s">
        <v>44</v>
      </c>
      <c r="N3308" s="62" t="s">
        <v>162</v>
      </c>
      <c r="O3308" s="62" t="s">
        <v>1578</v>
      </c>
      <c r="P3308" s="62" t="s">
        <v>1152</v>
      </c>
      <c r="Q3308" s="62" t="s">
        <v>806</v>
      </c>
      <c r="R3308" s="62" t="s">
        <v>1152</v>
      </c>
      <c r="S3308" s="61">
        <v>201403</v>
      </c>
      <c r="T3308" s="62" t="s">
        <v>52</v>
      </c>
      <c r="U3308" s="61">
        <v>0</v>
      </c>
      <c r="V3308" s="60">
        <v>19555.8</v>
      </c>
      <c r="W3308" s="62" t="s">
        <v>1152</v>
      </c>
      <c r="X3308" s="62" t="s">
        <v>807</v>
      </c>
      <c r="Y3308" s="62" t="s">
        <v>1152</v>
      </c>
      <c r="Z3308" s="62" t="s">
        <v>48</v>
      </c>
      <c r="AA3308" s="62" t="s">
        <v>129</v>
      </c>
      <c r="AB3308" s="62" t="s">
        <v>42</v>
      </c>
      <c r="AC3308" s="62" t="s">
        <v>1674</v>
      </c>
      <c r="AD3308" s="62" t="s">
        <v>51</v>
      </c>
    </row>
    <row r="3309" spans="1:30" x14ac:dyDescent="0.25">
      <c r="A3309" s="62" t="s">
        <v>35</v>
      </c>
      <c r="B3309" s="62" t="s">
        <v>36</v>
      </c>
      <c r="C3309" s="62" t="s">
        <v>37</v>
      </c>
      <c r="D3309" s="62" t="s">
        <v>121</v>
      </c>
      <c r="E3309" s="62" t="s">
        <v>122</v>
      </c>
      <c r="F3309" s="62" t="s">
        <v>123</v>
      </c>
      <c r="G3309" s="62" t="s">
        <v>124</v>
      </c>
      <c r="H3309" s="62" t="s">
        <v>124</v>
      </c>
      <c r="I3309" s="62" t="s">
        <v>42</v>
      </c>
      <c r="J3309" s="62" t="s">
        <v>500</v>
      </c>
      <c r="K3309" s="62" t="s">
        <v>500</v>
      </c>
      <c r="L3309" s="62" t="s">
        <v>43</v>
      </c>
      <c r="M3309" s="62" t="s">
        <v>44</v>
      </c>
      <c r="N3309" s="62" t="s">
        <v>162</v>
      </c>
      <c r="O3309" s="62" t="s">
        <v>1578</v>
      </c>
      <c r="P3309" s="62" t="s">
        <v>1152</v>
      </c>
      <c r="Q3309" s="62" t="s">
        <v>806</v>
      </c>
      <c r="R3309" s="62" t="s">
        <v>1638</v>
      </c>
      <c r="S3309" s="61">
        <v>201403</v>
      </c>
      <c r="T3309" s="62" t="s">
        <v>52</v>
      </c>
      <c r="U3309" s="61">
        <v>0</v>
      </c>
      <c r="V3309" s="60">
        <v>78859.8</v>
      </c>
      <c r="W3309" s="62" t="s">
        <v>1152</v>
      </c>
      <c r="X3309" s="62" t="s">
        <v>807</v>
      </c>
      <c r="Y3309" s="62" t="s">
        <v>1152</v>
      </c>
      <c r="Z3309" s="62" t="s">
        <v>48</v>
      </c>
      <c r="AA3309" s="62" t="s">
        <v>129</v>
      </c>
      <c r="AB3309" s="62" t="s">
        <v>42</v>
      </c>
      <c r="AC3309" s="62" t="s">
        <v>1674</v>
      </c>
      <c r="AD3309" s="62" t="s">
        <v>51</v>
      </c>
    </row>
    <row r="3310" spans="1:30" x14ac:dyDescent="0.25">
      <c r="A3310" s="62" t="s">
        <v>35</v>
      </c>
      <c r="B3310" s="62" t="s">
        <v>36</v>
      </c>
      <c r="C3310" s="62" t="s">
        <v>37</v>
      </c>
      <c r="D3310" s="62" t="s">
        <v>121</v>
      </c>
      <c r="E3310" s="62" t="s">
        <v>122</v>
      </c>
      <c r="F3310" s="62" t="s">
        <v>123</v>
      </c>
      <c r="G3310" s="62" t="s">
        <v>124</v>
      </c>
      <c r="H3310" s="62" t="s">
        <v>124</v>
      </c>
      <c r="I3310" s="62" t="s">
        <v>42</v>
      </c>
      <c r="J3310" s="62" t="s">
        <v>283</v>
      </c>
      <c r="K3310" s="62" t="s">
        <v>283</v>
      </c>
      <c r="L3310" s="62" t="s">
        <v>43</v>
      </c>
      <c r="M3310" s="62" t="s">
        <v>44</v>
      </c>
      <c r="N3310" s="62" t="s">
        <v>150</v>
      </c>
      <c r="O3310" s="62" t="s">
        <v>1578</v>
      </c>
      <c r="P3310" s="62" t="s">
        <v>1152</v>
      </c>
      <c r="Q3310" s="62" t="s">
        <v>459</v>
      </c>
      <c r="R3310" s="62" t="s">
        <v>1152</v>
      </c>
      <c r="S3310" s="61">
        <v>201403</v>
      </c>
      <c r="T3310" s="62" t="s">
        <v>52</v>
      </c>
      <c r="U3310" s="61">
        <v>0</v>
      </c>
      <c r="V3310" s="60">
        <v>131032.8</v>
      </c>
      <c r="W3310" s="62" t="s">
        <v>1152</v>
      </c>
      <c r="X3310" s="62" t="s">
        <v>460</v>
      </c>
      <c r="Y3310" s="62" t="s">
        <v>1152</v>
      </c>
      <c r="Z3310" s="62" t="s">
        <v>48</v>
      </c>
      <c r="AA3310" s="62" t="s">
        <v>129</v>
      </c>
      <c r="AB3310" s="62" t="s">
        <v>42</v>
      </c>
      <c r="AC3310" s="62" t="s">
        <v>1674</v>
      </c>
      <c r="AD3310" s="62" t="s">
        <v>51</v>
      </c>
    </row>
    <row r="3311" spans="1:30" x14ac:dyDescent="0.25">
      <c r="A3311" s="62" t="s">
        <v>35</v>
      </c>
      <c r="B3311" s="62" t="s">
        <v>36</v>
      </c>
      <c r="C3311" s="62" t="s">
        <v>37</v>
      </c>
      <c r="D3311" s="62" t="s">
        <v>121</v>
      </c>
      <c r="E3311" s="62" t="s">
        <v>122</v>
      </c>
      <c r="F3311" s="62" t="s">
        <v>123</v>
      </c>
      <c r="G3311" s="62" t="s">
        <v>124</v>
      </c>
      <c r="H3311" s="62" t="s">
        <v>124</v>
      </c>
      <c r="I3311" s="62" t="s">
        <v>42</v>
      </c>
      <c r="J3311" s="62" t="s">
        <v>283</v>
      </c>
      <c r="K3311" s="62" t="s">
        <v>283</v>
      </c>
      <c r="L3311" s="62" t="s">
        <v>43</v>
      </c>
      <c r="M3311" s="62" t="s">
        <v>44</v>
      </c>
      <c r="N3311" s="62" t="s">
        <v>150</v>
      </c>
      <c r="O3311" s="62" t="s">
        <v>1578</v>
      </c>
      <c r="P3311" s="62" t="s">
        <v>1152</v>
      </c>
      <c r="Q3311" s="62" t="s">
        <v>459</v>
      </c>
      <c r="R3311" s="62" t="s">
        <v>1152</v>
      </c>
      <c r="S3311" s="61">
        <v>201403</v>
      </c>
      <c r="T3311" s="62" t="s">
        <v>52</v>
      </c>
      <c r="U3311" s="61">
        <v>0</v>
      </c>
      <c r="V3311" s="60">
        <v>57899.9</v>
      </c>
      <c r="W3311" s="62" t="s">
        <v>1152</v>
      </c>
      <c r="X3311" s="62" t="s">
        <v>460</v>
      </c>
      <c r="Y3311" s="62" t="s">
        <v>1152</v>
      </c>
      <c r="Z3311" s="62" t="s">
        <v>48</v>
      </c>
      <c r="AA3311" s="62" t="s">
        <v>129</v>
      </c>
      <c r="AB3311" s="62" t="s">
        <v>42</v>
      </c>
      <c r="AC3311" s="62" t="s">
        <v>1674</v>
      </c>
      <c r="AD3311" s="62" t="s">
        <v>51</v>
      </c>
    </row>
    <row r="3312" spans="1:30" x14ac:dyDescent="0.25">
      <c r="A3312" s="62" t="s">
        <v>35</v>
      </c>
      <c r="B3312" s="62" t="s">
        <v>36</v>
      </c>
      <c r="C3312" s="62" t="s">
        <v>37</v>
      </c>
      <c r="D3312" s="62" t="s">
        <v>121</v>
      </c>
      <c r="E3312" s="62" t="s">
        <v>122</v>
      </c>
      <c r="F3312" s="62" t="s">
        <v>123</v>
      </c>
      <c r="G3312" s="62" t="s">
        <v>124</v>
      </c>
      <c r="H3312" s="62" t="s">
        <v>124</v>
      </c>
      <c r="I3312" s="62" t="s">
        <v>42</v>
      </c>
      <c r="J3312" s="62" t="s">
        <v>285</v>
      </c>
      <c r="K3312" s="62" t="s">
        <v>285</v>
      </c>
      <c r="L3312" s="62" t="s">
        <v>43</v>
      </c>
      <c r="M3312" s="62" t="s">
        <v>44</v>
      </c>
      <c r="N3312" s="62" t="s">
        <v>150</v>
      </c>
      <c r="O3312" s="62" t="s">
        <v>1578</v>
      </c>
      <c r="P3312" s="62" t="s">
        <v>1152</v>
      </c>
      <c r="Q3312" s="62" t="s">
        <v>287</v>
      </c>
      <c r="R3312" s="62" t="s">
        <v>1152</v>
      </c>
      <c r="S3312" s="61">
        <v>201403</v>
      </c>
      <c r="T3312" s="62" t="s">
        <v>52</v>
      </c>
      <c r="U3312" s="61">
        <v>0</v>
      </c>
      <c r="V3312" s="60">
        <v>56400</v>
      </c>
      <c r="W3312" s="62" t="s">
        <v>1152</v>
      </c>
      <c r="X3312" s="62" t="s">
        <v>288</v>
      </c>
      <c r="Y3312" s="62" t="s">
        <v>1152</v>
      </c>
      <c r="Z3312" s="62" t="s">
        <v>48</v>
      </c>
      <c r="AA3312" s="62" t="s">
        <v>129</v>
      </c>
      <c r="AB3312" s="62" t="s">
        <v>42</v>
      </c>
      <c r="AC3312" s="62" t="s">
        <v>1674</v>
      </c>
      <c r="AD3312" s="62" t="s">
        <v>51</v>
      </c>
    </row>
    <row r="3313" spans="1:30" x14ac:dyDescent="0.25">
      <c r="A3313" s="62" t="s">
        <v>35</v>
      </c>
      <c r="B3313" s="62" t="s">
        <v>36</v>
      </c>
      <c r="C3313" s="62" t="s">
        <v>37</v>
      </c>
      <c r="D3313" s="62" t="s">
        <v>121</v>
      </c>
      <c r="E3313" s="62" t="s">
        <v>122</v>
      </c>
      <c r="F3313" s="62" t="s">
        <v>123</v>
      </c>
      <c r="G3313" s="62" t="s">
        <v>124</v>
      </c>
      <c r="H3313" s="62" t="s">
        <v>124</v>
      </c>
      <c r="I3313" s="62" t="s">
        <v>42</v>
      </c>
      <c r="J3313" s="62" t="s">
        <v>190</v>
      </c>
      <c r="K3313" s="62" t="s">
        <v>190</v>
      </c>
      <c r="L3313" s="62" t="s">
        <v>43</v>
      </c>
      <c r="M3313" s="62" t="s">
        <v>44</v>
      </c>
      <c r="N3313" s="62" t="s">
        <v>150</v>
      </c>
      <c r="O3313" s="62" t="s">
        <v>1578</v>
      </c>
      <c r="P3313" s="62" t="s">
        <v>1152</v>
      </c>
      <c r="Q3313" s="62" t="s">
        <v>1584</v>
      </c>
      <c r="R3313" s="62" t="s">
        <v>1663</v>
      </c>
      <c r="S3313" s="61">
        <v>201403</v>
      </c>
      <c r="T3313" s="62" t="s">
        <v>52</v>
      </c>
      <c r="U3313" s="61">
        <v>0</v>
      </c>
      <c r="V3313" s="60">
        <v>50000</v>
      </c>
      <c r="W3313" s="62" t="s">
        <v>1152</v>
      </c>
      <c r="X3313" s="62" t="s">
        <v>177</v>
      </c>
      <c r="Y3313" s="62" t="s">
        <v>1152</v>
      </c>
      <c r="Z3313" s="62" t="s">
        <v>48</v>
      </c>
      <c r="AA3313" s="62" t="s">
        <v>129</v>
      </c>
      <c r="AB3313" s="62" t="s">
        <v>42</v>
      </c>
      <c r="AC3313" s="62" t="s">
        <v>1674</v>
      </c>
      <c r="AD3313" s="62" t="s">
        <v>51</v>
      </c>
    </row>
    <row r="3314" spans="1:30" x14ac:dyDescent="0.25">
      <c r="A3314" s="62" t="s">
        <v>35</v>
      </c>
      <c r="B3314" s="62" t="s">
        <v>36</v>
      </c>
      <c r="C3314" s="62" t="s">
        <v>37</v>
      </c>
      <c r="D3314" s="62" t="s">
        <v>121</v>
      </c>
      <c r="E3314" s="62" t="s">
        <v>122</v>
      </c>
      <c r="F3314" s="62" t="s">
        <v>123</v>
      </c>
      <c r="G3314" s="62" t="s">
        <v>124</v>
      </c>
      <c r="H3314" s="62" t="s">
        <v>124</v>
      </c>
      <c r="I3314" s="62" t="s">
        <v>42</v>
      </c>
      <c r="J3314" s="62" t="s">
        <v>174</v>
      </c>
      <c r="K3314" s="62" t="s">
        <v>174</v>
      </c>
      <c r="L3314" s="62" t="s">
        <v>43</v>
      </c>
      <c r="M3314" s="62" t="s">
        <v>44</v>
      </c>
      <c r="N3314" s="62" t="s">
        <v>180</v>
      </c>
      <c r="O3314" s="62" t="s">
        <v>1578</v>
      </c>
      <c r="P3314" s="62" t="s">
        <v>1152</v>
      </c>
      <c r="Q3314" s="62" t="s">
        <v>1584</v>
      </c>
      <c r="R3314" s="62" t="s">
        <v>1663</v>
      </c>
      <c r="S3314" s="61">
        <v>201403</v>
      </c>
      <c r="T3314" s="62" t="s">
        <v>52</v>
      </c>
      <c r="U3314" s="61">
        <v>0</v>
      </c>
      <c r="V3314" s="60">
        <v>150094</v>
      </c>
      <c r="W3314" s="62" t="s">
        <v>1152</v>
      </c>
      <c r="X3314" s="62" t="s">
        <v>177</v>
      </c>
      <c r="Y3314" s="62" t="s">
        <v>1152</v>
      </c>
      <c r="Z3314" s="62" t="s">
        <v>48</v>
      </c>
      <c r="AA3314" s="62" t="s">
        <v>129</v>
      </c>
      <c r="AB3314" s="62" t="s">
        <v>42</v>
      </c>
      <c r="AC3314" s="62" t="s">
        <v>1674</v>
      </c>
      <c r="AD3314" s="62" t="s">
        <v>51</v>
      </c>
    </row>
    <row r="3315" spans="1:30" x14ac:dyDescent="0.25">
      <c r="A3315" s="62" t="s">
        <v>35</v>
      </c>
      <c r="B3315" s="62" t="s">
        <v>36</v>
      </c>
      <c r="C3315" s="62" t="s">
        <v>37</v>
      </c>
      <c r="D3315" s="62" t="s">
        <v>121</v>
      </c>
      <c r="E3315" s="62" t="s">
        <v>122</v>
      </c>
      <c r="F3315" s="62" t="s">
        <v>123</v>
      </c>
      <c r="G3315" s="62" t="s">
        <v>124</v>
      </c>
      <c r="H3315" s="62" t="s">
        <v>124</v>
      </c>
      <c r="I3315" s="62" t="s">
        <v>42</v>
      </c>
      <c r="J3315" s="62" t="s">
        <v>652</v>
      </c>
      <c r="K3315" s="62" t="s">
        <v>652</v>
      </c>
      <c r="L3315" s="62" t="s">
        <v>43</v>
      </c>
      <c r="M3315" s="62" t="s">
        <v>44</v>
      </c>
      <c r="N3315" s="62" t="s">
        <v>150</v>
      </c>
      <c r="O3315" s="62" t="s">
        <v>1578</v>
      </c>
      <c r="P3315" s="62" t="s">
        <v>1152</v>
      </c>
      <c r="Q3315" s="62" t="s">
        <v>1584</v>
      </c>
      <c r="R3315" s="62" t="s">
        <v>1663</v>
      </c>
      <c r="S3315" s="61">
        <v>201403</v>
      </c>
      <c r="T3315" s="62" t="s">
        <v>52</v>
      </c>
      <c r="U3315" s="61">
        <v>0</v>
      </c>
      <c r="V3315" s="60">
        <v>28095.55</v>
      </c>
      <c r="W3315" s="62" t="s">
        <v>1152</v>
      </c>
      <c r="X3315" s="62" t="s">
        <v>177</v>
      </c>
      <c r="Y3315" s="62" t="s">
        <v>1152</v>
      </c>
      <c r="Z3315" s="62" t="s">
        <v>48</v>
      </c>
      <c r="AA3315" s="62" t="s">
        <v>129</v>
      </c>
      <c r="AB3315" s="62" t="s">
        <v>42</v>
      </c>
      <c r="AC3315" s="62" t="s">
        <v>1674</v>
      </c>
      <c r="AD3315" s="62" t="s">
        <v>51</v>
      </c>
    </row>
    <row r="3316" spans="1:30" x14ac:dyDescent="0.25">
      <c r="A3316" s="62" t="s">
        <v>35</v>
      </c>
      <c r="B3316" s="62" t="s">
        <v>36</v>
      </c>
      <c r="C3316" s="62" t="s">
        <v>37</v>
      </c>
      <c r="D3316" s="62" t="s">
        <v>121</v>
      </c>
      <c r="E3316" s="62" t="s">
        <v>122</v>
      </c>
      <c r="F3316" s="62" t="s">
        <v>123</v>
      </c>
      <c r="G3316" s="62" t="s">
        <v>124</v>
      </c>
      <c r="H3316" s="62" t="s">
        <v>124</v>
      </c>
      <c r="I3316" s="62" t="s">
        <v>42</v>
      </c>
      <c r="J3316" s="62" t="s">
        <v>652</v>
      </c>
      <c r="K3316" s="62" t="s">
        <v>652</v>
      </c>
      <c r="L3316" s="62" t="s">
        <v>43</v>
      </c>
      <c r="M3316" s="62" t="s">
        <v>44</v>
      </c>
      <c r="N3316" s="62" t="s">
        <v>180</v>
      </c>
      <c r="O3316" s="62" t="s">
        <v>1578</v>
      </c>
      <c r="P3316" s="62" t="s">
        <v>1152</v>
      </c>
      <c r="Q3316" s="62" t="s">
        <v>1584</v>
      </c>
      <c r="R3316" s="62" t="s">
        <v>1663</v>
      </c>
      <c r="S3316" s="61">
        <v>201403</v>
      </c>
      <c r="T3316" s="62" t="s">
        <v>52</v>
      </c>
      <c r="U3316" s="61">
        <v>0</v>
      </c>
      <c r="V3316" s="60">
        <v>43061.49</v>
      </c>
      <c r="W3316" s="62" t="s">
        <v>1152</v>
      </c>
      <c r="X3316" s="62" t="s">
        <v>177</v>
      </c>
      <c r="Y3316" s="62" t="s">
        <v>1152</v>
      </c>
      <c r="Z3316" s="62" t="s">
        <v>48</v>
      </c>
      <c r="AA3316" s="62" t="s">
        <v>129</v>
      </c>
      <c r="AB3316" s="62" t="s">
        <v>42</v>
      </c>
      <c r="AC3316" s="62" t="s">
        <v>1674</v>
      </c>
      <c r="AD3316" s="62" t="s">
        <v>51</v>
      </c>
    </row>
    <row r="3317" spans="1:30" x14ac:dyDescent="0.25">
      <c r="A3317" s="62" t="s">
        <v>35</v>
      </c>
      <c r="B3317" s="62" t="s">
        <v>36</v>
      </c>
      <c r="C3317" s="62" t="s">
        <v>37</v>
      </c>
      <c r="D3317" s="62" t="s">
        <v>121</v>
      </c>
      <c r="E3317" s="62" t="s">
        <v>122</v>
      </c>
      <c r="F3317" s="62" t="s">
        <v>123</v>
      </c>
      <c r="G3317" s="62" t="s">
        <v>124</v>
      </c>
      <c r="H3317" s="62" t="s">
        <v>124</v>
      </c>
      <c r="I3317" s="62" t="s">
        <v>42</v>
      </c>
      <c r="J3317" s="62" t="s">
        <v>174</v>
      </c>
      <c r="K3317" s="62" t="s">
        <v>174</v>
      </c>
      <c r="L3317" s="62" t="s">
        <v>43</v>
      </c>
      <c r="M3317" s="62" t="s">
        <v>44</v>
      </c>
      <c r="N3317" s="62" t="s">
        <v>150</v>
      </c>
      <c r="O3317" s="62" t="s">
        <v>1578</v>
      </c>
      <c r="P3317" s="62" t="s">
        <v>1152</v>
      </c>
      <c r="Q3317" s="62" t="s">
        <v>1584</v>
      </c>
      <c r="R3317" s="62" t="s">
        <v>1663</v>
      </c>
      <c r="S3317" s="61">
        <v>201403</v>
      </c>
      <c r="T3317" s="62" t="s">
        <v>52</v>
      </c>
      <c r="U3317" s="61">
        <v>0</v>
      </c>
      <c r="V3317" s="60">
        <v>127536.76</v>
      </c>
      <c r="W3317" s="62" t="s">
        <v>1152</v>
      </c>
      <c r="X3317" s="62" t="s">
        <v>177</v>
      </c>
      <c r="Y3317" s="62" t="s">
        <v>1152</v>
      </c>
      <c r="Z3317" s="62" t="s">
        <v>48</v>
      </c>
      <c r="AA3317" s="62" t="s">
        <v>129</v>
      </c>
      <c r="AB3317" s="62" t="s">
        <v>42</v>
      </c>
      <c r="AC3317" s="62" t="s">
        <v>1674</v>
      </c>
      <c r="AD3317" s="62" t="s">
        <v>51</v>
      </c>
    </row>
    <row r="3318" spans="1:30" x14ac:dyDescent="0.25">
      <c r="A3318" s="62" t="s">
        <v>35</v>
      </c>
      <c r="B3318" s="62" t="s">
        <v>36</v>
      </c>
      <c r="C3318" s="62" t="s">
        <v>37</v>
      </c>
      <c r="D3318" s="62" t="s">
        <v>121</v>
      </c>
      <c r="E3318" s="62" t="s">
        <v>122</v>
      </c>
      <c r="F3318" s="62" t="s">
        <v>123</v>
      </c>
      <c r="G3318" s="62" t="s">
        <v>124</v>
      </c>
      <c r="H3318" s="62" t="s">
        <v>124</v>
      </c>
      <c r="I3318" s="62" t="s">
        <v>42</v>
      </c>
      <c r="J3318" s="62" t="s">
        <v>532</v>
      </c>
      <c r="K3318" s="62" t="s">
        <v>532</v>
      </c>
      <c r="L3318" s="62" t="s">
        <v>43</v>
      </c>
      <c r="M3318" s="62" t="s">
        <v>44</v>
      </c>
      <c r="N3318" s="62" t="s">
        <v>150</v>
      </c>
      <c r="O3318" s="62" t="s">
        <v>1578</v>
      </c>
      <c r="P3318" s="62" t="s">
        <v>1152</v>
      </c>
      <c r="Q3318" s="62" t="s">
        <v>1584</v>
      </c>
      <c r="R3318" s="62" t="s">
        <v>1663</v>
      </c>
      <c r="S3318" s="61">
        <v>201403</v>
      </c>
      <c r="T3318" s="62" t="s">
        <v>52</v>
      </c>
      <c r="U3318" s="61">
        <v>0</v>
      </c>
      <c r="V3318" s="60">
        <v>15624.16</v>
      </c>
      <c r="W3318" s="62" t="s">
        <v>1152</v>
      </c>
      <c r="X3318" s="62" t="s">
        <v>177</v>
      </c>
      <c r="Y3318" s="62" t="s">
        <v>1152</v>
      </c>
      <c r="Z3318" s="62" t="s">
        <v>48</v>
      </c>
      <c r="AA3318" s="62" t="s">
        <v>129</v>
      </c>
      <c r="AB3318" s="62" t="s">
        <v>42</v>
      </c>
      <c r="AC3318" s="62" t="s">
        <v>1674</v>
      </c>
      <c r="AD3318" s="62" t="s">
        <v>51</v>
      </c>
    </row>
    <row r="3319" spans="1:30" x14ac:dyDescent="0.25">
      <c r="A3319" s="62" t="s">
        <v>35</v>
      </c>
      <c r="B3319" s="62" t="s">
        <v>36</v>
      </c>
      <c r="C3319" s="62" t="s">
        <v>37</v>
      </c>
      <c r="D3319" s="62" t="s">
        <v>121</v>
      </c>
      <c r="E3319" s="62" t="s">
        <v>122</v>
      </c>
      <c r="F3319" s="62" t="s">
        <v>123</v>
      </c>
      <c r="G3319" s="62" t="s">
        <v>124</v>
      </c>
      <c r="H3319" s="62" t="s">
        <v>124</v>
      </c>
      <c r="I3319" s="62" t="s">
        <v>42</v>
      </c>
      <c r="J3319" s="62" t="s">
        <v>532</v>
      </c>
      <c r="K3319" s="62" t="s">
        <v>532</v>
      </c>
      <c r="L3319" s="62" t="s">
        <v>43</v>
      </c>
      <c r="M3319" s="62" t="s">
        <v>44</v>
      </c>
      <c r="N3319" s="62" t="s">
        <v>180</v>
      </c>
      <c r="O3319" s="62" t="s">
        <v>1578</v>
      </c>
      <c r="P3319" s="62" t="s">
        <v>1152</v>
      </c>
      <c r="Q3319" s="62" t="s">
        <v>1584</v>
      </c>
      <c r="R3319" s="62" t="s">
        <v>1663</v>
      </c>
      <c r="S3319" s="61">
        <v>201403</v>
      </c>
      <c r="T3319" s="62" t="s">
        <v>52</v>
      </c>
      <c r="U3319" s="61">
        <v>0</v>
      </c>
      <c r="V3319" s="60">
        <v>23672.799999999999</v>
      </c>
      <c r="W3319" s="62" t="s">
        <v>1152</v>
      </c>
      <c r="X3319" s="62" t="s">
        <v>177</v>
      </c>
      <c r="Y3319" s="62" t="s">
        <v>1152</v>
      </c>
      <c r="Z3319" s="62" t="s">
        <v>48</v>
      </c>
      <c r="AA3319" s="62" t="s">
        <v>129</v>
      </c>
      <c r="AB3319" s="62" t="s">
        <v>42</v>
      </c>
      <c r="AC3319" s="62" t="s">
        <v>1674</v>
      </c>
      <c r="AD3319" s="62" t="s">
        <v>51</v>
      </c>
    </row>
    <row r="3320" spans="1:30" x14ac:dyDescent="0.25">
      <c r="A3320" s="62" t="s">
        <v>35</v>
      </c>
      <c r="B3320" s="62" t="s">
        <v>36</v>
      </c>
      <c r="C3320" s="62" t="s">
        <v>37</v>
      </c>
      <c r="D3320" s="62" t="s">
        <v>121</v>
      </c>
      <c r="E3320" s="62" t="s">
        <v>122</v>
      </c>
      <c r="F3320" s="62" t="s">
        <v>123</v>
      </c>
      <c r="G3320" s="62" t="s">
        <v>124</v>
      </c>
      <c r="H3320" s="62" t="s">
        <v>124</v>
      </c>
      <c r="I3320" s="62" t="s">
        <v>42</v>
      </c>
      <c r="J3320" s="62" t="s">
        <v>182</v>
      </c>
      <c r="K3320" s="62" t="s">
        <v>182</v>
      </c>
      <c r="L3320" s="62" t="s">
        <v>43</v>
      </c>
      <c r="M3320" s="62" t="s">
        <v>44</v>
      </c>
      <c r="N3320" s="62" t="s">
        <v>150</v>
      </c>
      <c r="O3320" s="62" t="s">
        <v>1578</v>
      </c>
      <c r="P3320" s="62" t="s">
        <v>1152</v>
      </c>
      <c r="Q3320" s="62" t="s">
        <v>1584</v>
      </c>
      <c r="R3320" s="62" t="s">
        <v>1663</v>
      </c>
      <c r="S3320" s="61">
        <v>201403</v>
      </c>
      <c r="T3320" s="62" t="s">
        <v>52</v>
      </c>
      <c r="U3320" s="61">
        <v>0</v>
      </c>
      <c r="V3320" s="60">
        <v>186240.76</v>
      </c>
      <c r="W3320" s="62" t="s">
        <v>1152</v>
      </c>
      <c r="X3320" s="62" t="s">
        <v>177</v>
      </c>
      <c r="Y3320" s="62" t="s">
        <v>1152</v>
      </c>
      <c r="Z3320" s="62" t="s">
        <v>48</v>
      </c>
      <c r="AA3320" s="62" t="s">
        <v>129</v>
      </c>
      <c r="AB3320" s="62" t="s">
        <v>42</v>
      </c>
      <c r="AC3320" s="62" t="s">
        <v>1674</v>
      </c>
      <c r="AD3320" s="62" t="s">
        <v>51</v>
      </c>
    </row>
    <row r="3321" spans="1:30" x14ac:dyDescent="0.25">
      <c r="A3321" s="62" t="s">
        <v>35</v>
      </c>
      <c r="B3321" s="62" t="s">
        <v>36</v>
      </c>
      <c r="C3321" s="62" t="s">
        <v>37</v>
      </c>
      <c r="D3321" s="62" t="s">
        <v>121</v>
      </c>
      <c r="E3321" s="62" t="s">
        <v>122</v>
      </c>
      <c r="F3321" s="62" t="s">
        <v>123</v>
      </c>
      <c r="G3321" s="62" t="s">
        <v>124</v>
      </c>
      <c r="H3321" s="62" t="s">
        <v>124</v>
      </c>
      <c r="I3321" s="62" t="s">
        <v>42</v>
      </c>
      <c r="J3321" s="62" t="s">
        <v>182</v>
      </c>
      <c r="K3321" s="62" t="s">
        <v>182</v>
      </c>
      <c r="L3321" s="62" t="s">
        <v>43</v>
      </c>
      <c r="M3321" s="62" t="s">
        <v>44</v>
      </c>
      <c r="N3321" s="62" t="s">
        <v>180</v>
      </c>
      <c r="O3321" s="62" t="s">
        <v>1578</v>
      </c>
      <c r="P3321" s="62" t="s">
        <v>1152</v>
      </c>
      <c r="Q3321" s="62" t="s">
        <v>1584</v>
      </c>
      <c r="R3321" s="62" t="s">
        <v>1663</v>
      </c>
      <c r="S3321" s="61">
        <v>201403</v>
      </c>
      <c r="T3321" s="62" t="s">
        <v>52</v>
      </c>
      <c r="U3321" s="61">
        <v>0</v>
      </c>
      <c r="V3321" s="60">
        <v>256905.29</v>
      </c>
      <c r="W3321" s="62" t="s">
        <v>1152</v>
      </c>
      <c r="X3321" s="62" t="s">
        <v>177</v>
      </c>
      <c r="Y3321" s="62" t="s">
        <v>1152</v>
      </c>
      <c r="Z3321" s="62" t="s">
        <v>48</v>
      </c>
      <c r="AA3321" s="62" t="s">
        <v>129</v>
      </c>
      <c r="AB3321" s="62" t="s">
        <v>42</v>
      </c>
      <c r="AC3321" s="62" t="s">
        <v>1674</v>
      </c>
      <c r="AD3321" s="62" t="s">
        <v>51</v>
      </c>
    </row>
    <row r="3322" spans="1:30" x14ac:dyDescent="0.25">
      <c r="A3322" s="62" t="s">
        <v>35</v>
      </c>
      <c r="B3322" s="62" t="s">
        <v>36</v>
      </c>
      <c r="C3322" s="62" t="s">
        <v>37</v>
      </c>
      <c r="D3322" s="62" t="s">
        <v>121</v>
      </c>
      <c r="E3322" s="62" t="s">
        <v>122</v>
      </c>
      <c r="F3322" s="62" t="s">
        <v>123</v>
      </c>
      <c r="G3322" s="62" t="s">
        <v>124</v>
      </c>
      <c r="H3322" s="62" t="s">
        <v>124</v>
      </c>
      <c r="I3322" s="62" t="s">
        <v>42</v>
      </c>
      <c r="J3322" s="62" t="s">
        <v>532</v>
      </c>
      <c r="K3322" s="62" t="s">
        <v>532</v>
      </c>
      <c r="L3322" s="62" t="s">
        <v>43</v>
      </c>
      <c r="M3322" s="62" t="s">
        <v>44</v>
      </c>
      <c r="N3322" s="62" t="s">
        <v>180</v>
      </c>
      <c r="O3322" s="62" t="s">
        <v>1578</v>
      </c>
      <c r="P3322" s="62" t="s">
        <v>1152</v>
      </c>
      <c r="Q3322" s="62" t="s">
        <v>1584</v>
      </c>
      <c r="R3322" s="62" t="s">
        <v>1152</v>
      </c>
      <c r="S3322" s="61">
        <v>201403</v>
      </c>
      <c r="T3322" s="62" t="s">
        <v>52</v>
      </c>
      <c r="U3322" s="61">
        <v>0</v>
      </c>
      <c r="V3322" s="60">
        <v>15883.58</v>
      </c>
      <c r="W3322" s="62" t="s">
        <v>1152</v>
      </c>
      <c r="X3322" s="62" t="s">
        <v>177</v>
      </c>
      <c r="Y3322" s="62" t="s">
        <v>1152</v>
      </c>
      <c r="Z3322" s="62" t="s">
        <v>48</v>
      </c>
      <c r="AA3322" s="62" t="s">
        <v>129</v>
      </c>
      <c r="AB3322" s="62" t="s">
        <v>42</v>
      </c>
      <c r="AC3322" s="62" t="s">
        <v>1674</v>
      </c>
      <c r="AD3322" s="62" t="s">
        <v>51</v>
      </c>
    </row>
    <row r="3323" spans="1:30" x14ac:dyDescent="0.25">
      <c r="A3323" s="62" t="s">
        <v>35</v>
      </c>
      <c r="B3323" s="62" t="s">
        <v>36</v>
      </c>
      <c r="C3323" s="62" t="s">
        <v>37</v>
      </c>
      <c r="D3323" s="62" t="s">
        <v>121</v>
      </c>
      <c r="E3323" s="62" t="s">
        <v>122</v>
      </c>
      <c r="F3323" s="62" t="s">
        <v>123</v>
      </c>
      <c r="G3323" s="62" t="s">
        <v>124</v>
      </c>
      <c r="H3323" s="62" t="s">
        <v>124</v>
      </c>
      <c r="I3323" s="62" t="s">
        <v>42</v>
      </c>
      <c r="J3323" s="62" t="s">
        <v>532</v>
      </c>
      <c r="K3323" s="62" t="s">
        <v>532</v>
      </c>
      <c r="L3323" s="62" t="s">
        <v>43</v>
      </c>
      <c r="M3323" s="62" t="s">
        <v>44</v>
      </c>
      <c r="N3323" s="62" t="s">
        <v>150</v>
      </c>
      <c r="O3323" s="62" t="s">
        <v>1578</v>
      </c>
      <c r="P3323" s="62" t="s">
        <v>1152</v>
      </c>
      <c r="Q3323" s="62" t="s">
        <v>1584</v>
      </c>
      <c r="R3323" s="62" t="s">
        <v>1152</v>
      </c>
      <c r="S3323" s="61">
        <v>201403</v>
      </c>
      <c r="T3323" s="62" t="s">
        <v>52</v>
      </c>
      <c r="U3323" s="61">
        <v>0</v>
      </c>
      <c r="V3323" s="60">
        <v>4688.6099999999997</v>
      </c>
      <c r="W3323" s="62" t="s">
        <v>1152</v>
      </c>
      <c r="X3323" s="62" t="s">
        <v>177</v>
      </c>
      <c r="Y3323" s="62" t="s">
        <v>1152</v>
      </c>
      <c r="Z3323" s="62" t="s">
        <v>48</v>
      </c>
      <c r="AA3323" s="62" t="s">
        <v>129</v>
      </c>
      <c r="AB3323" s="62" t="s">
        <v>42</v>
      </c>
      <c r="AC3323" s="62" t="s">
        <v>1674</v>
      </c>
      <c r="AD3323" s="62" t="s">
        <v>51</v>
      </c>
    </row>
    <row r="3324" spans="1:30" x14ac:dyDescent="0.25">
      <c r="A3324" s="62" t="s">
        <v>35</v>
      </c>
      <c r="B3324" s="62" t="s">
        <v>36</v>
      </c>
      <c r="C3324" s="62" t="s">
        <v>37</v>
      </c>
      <c r="D3324" s="62" t="s">
        <v>121</v>
      </c>
      <c r="E3324" s="62" t="s">
        <v>122</v>
      </c>
      <c r="F3324" s="62" t="s">
        <v>123</v>
      </c>
      <c r="G3324" s="62" t="s">
        <v>124</v>
      </c>
      <c r="H3324" s="62" t="s">
        <v>124</v>
      </c>
      <c r="I3324" s="62" t="s">
        <v>42</v>
      </c>
      <c r="J3324" s="62" t="s">
        <v>652</v>
      </c>
      <c r="K3324" s="62" t="s">
        <v>652</v>
      </c>
      <c r="L3324" s="62" t="s">
        <v>43</v>
      </c>
      <c r="M3324" s="62" t="s">
        <v>44</v>
      </c>
      <c r="N3324" s="62" t="s">
        <v>180</v>
      </c>
      <c r="O3324" s="62" t="s">
        <v>1578</v>
      </c>
      <c r="P3324" s="62" t="s">
        <v>1152</v>
      </c>
      <c r="Q3324" s="62" t="s">
        <v>1584</v>
      </c>
      <c r="R3324" s="62" t="s">
        <v>1152</v>
      </c>
      <c r="S3324" s="61">
        <v>201403</v>
      </c>
      <c r="T3324" s="62" t="s">
        <v>52</v>
      </c>
      <c r="U3324" s="61">
        <v>0</v>
      </c>
      <c r="V3324" s="60">
        <v>28065.360000000001</v>
      </c>
      <c r="W3324" s="62" t="s">
        <v>1152</v>
      </c>
      <c r="X3324" s="62" t="s">
        <v>177</v>
      </c>
      <c r="Y3324" s="62" t="s">
        <v>1152</v>
      </c>
      <c r="Z3324" s="62" t="s">
        <v>48</v>
      </c>
      <c r="AA3324" s="62" t="s">
        <v>129</v>
      </c>
      <c r="AB3324" s="62" t="s">
        <v>42</v>
      </c>
      <c r="AC3324" s="62" t="s">
        <v>1674</v>
      </c>
      <c r="AD3324" s="62" t="s">
        <v>51</v>
      </c>
    </row>
    <row r="3325" spans="1:30" x14ac:dyDescent="0.25">
      <c r="A3325" s="62" t="s">
        <v>35</v>
      </c>
      <c r="B3325" s="62" t="s">
        <v>36</v>
      </c>
      <c r="C3325" s="62" t="s">
        <v>37</v>
      </c>
      <c r="D3325" s="62" t="s">
        <v>121</v>
      </c>
      <c r="E3325" s="62" t="s">
        <v>122</v>
      </c>
      <c r="F3325" s="62" t="s">
        <v>123</v>
      </c>
      <c r="G3325" s="62" t="s">
        <v>124</v>
      </c>
      <c r="H3325" s="62" t="s">
        <v>124</v>
      </c>
      <c r="I3325" s="62" t="s">
        <v>42</v>
      </c>
      <c r="J3325" s="62" t="s">
        <v>652</v>
      </c>
      <c r="K3325" s="62" t="s">
        <v>652</v>
      </c>
      <c r="L3325" s="62" t="s">
        <v>43</v>
      </c>
      <c r="M3325" s="62" t="s">
        <v>44</v>
      </c>
      <c r="N3325" s="62" t="s">
        <v>150</v>
      </c>
      <c r="O3325" s="62" t="s">
        <v>1578</v>
      </c>
      <c r="P3325" s="62" t="s">
        <v>1152</v>
      </c>
      <c r="Q3325" s="62" t="s">
        <v>1584</v>
      </c>
      <c r="R3325" s="62" t="s">
        <v>1152</v>
      </c>
      <c r="S3325" s="61">
        <v>201403</v>
      </c>
      <c r="T3325" s="62" t="s">
        <v>52</v>
      </c>
      <c r="U3325" s="61">
        <v>0</v>
      </c>
      <c r="V3325" s="60">
        <v>21675.4</v>
      </c>
      <c r="W3325" s="62" t="s">
        <v>1152</v>
      </c>
      <c r="X3325" s="62" t="s">
        <v>177</v>
      </c>
      <c r="Y3325" s="62" t="s">
        <v>1152</v>
      </c>
      <c r="Z3325" s="62" t="s">
        <v>48</v>
      </c>
      <c r="AA3325" s="62" t="s">
        <v>129</v>
      </c>
      <c r="AB3325" s="62" t="s">
        <v>42</v>
      </c>
      <c r="AC3325" s="62" t="s">
        <v>1674</v>
      </c>
      <c r="AD3325" s="62" t="s">
        <v>51</v>
      </c>
    </row>
    <row r="3326" spans="1:30" x14ac:dyDescent="0.25">
      <c r="A3326" s="62" t="s">
        <v>35</v>
      </c>
      <c r="B3326" s="62" t="s">
        <v>36</v>
      </c>
      <c r="C3326" s="62" t="s">
        <v>37</v>
      </c>
      <c r="D3326" s="62" t="s">
        <v>121</v>
      </c>
      <c r="E3326" s="62" t="s">
        <v>122</v>
      </c>
      <c r="F3326" s="62" t="s">
        <v>123</v>
      </c>
      <c r="G3326" s="62" t="s">
        <v>124</v>
      </c>
      <c r="H3326" s="62" t="s">
        <v>124</v>
      </c>
      <c r="I3326" s="62" t="s">
        <v>42</v>
      </c>
      <c r="J3326" s="62" t="s">
        <v>182</v>
      </c>
      <c r="K3326" s="62" t="s">
        <v>182</v>
      </c>
      <c r="L3326" s="62" t="s">
        <v>43</v>
      </c>
      <c r="M3326" s="62" t="s">
        <v>44</v>
      </c>
      <c r="N3326" s="62" t="s">
        <v>180</v>
      </c>
      <c r="O3326" s="62" t="s">
        <v>1578</v>
      </c>
      <c r="P3326" s="62" t="s">
        <v>1152</v>
      </c>
      <c r="Q3326" s="62" t="s">
        <v>1584</v>
      </c>
      <c r="R3326" s="62" t="s">
        <v>1152</v>
      </c>
      <c r="S3326" s="61">
        <v>201403</v>
      </c>
      <c r="T3326" s="62" t="s">
        <v>52</v>
      </c>
      <c r="U3326" s="61">
        <v>0</v>
      </c>
      <c r="V3326" s="60">
        <v>220158.26</v>
      </c>
      <c r="W3326" s="62" t="s">
        <v>1152</v>
      </c>
      <c r="X3326" s="62" t="s">
        <v>177</v>
      </c>
      <c r="Y3326" s="62" t="s">
        <v>1152</v>
      </c>
      <c r="Z3326" s="62" t="s">
        <v>48</v>
      </c>
      <c r="AA3326" s="62" t="s">
        <v>129</v>
      </c>
      <c r="AB3326" s="62" t="s">
        <v>42</v>
      </c>
      <c r="AC3326" s="62" t="s">
        <v>1674</v>
      </c>
      <c r="AD3326" s="62" t="s">
        <v>51</v>
      </c>
    </row>
    <row r="3327" spans="1:30" x14ac:dyDescent="0.25">
      <c r="A3327" s="62" t="s">
        <v>35</v>
      </c>
      <c r="B3327" s="62" t="s">
        <v>36</v>
      </c>
      <c r="C3327" s="62" t="s">
        <v>37</v>
      </c>
      <c r="D3327" s="62" t="s">
        <v>121</v>
      </c>
      <c r="E3327" s="62" t="s">
        <v>122</v>
      </c>
      <c r="F3327" s="62" t="s">
        <v>123</v>
      </c>
      <c r="G3327" s="62" t="s">
        <v>124</v>
      </c>
      <c r="H3327" s="62" t="s">
        <v>124</v>
      </c>
      <c r="I3327" s="62" t="s">
        <v>42</v>
      </c>
      <c r="J3327" s="62" t="s">
        <v>182</v>
      </c>
      <c r="K3327" s="62" t="s">
        <v>182</v>
      </c>
      <c r="L3327" s="62" t="s">
        <v>43</v>
      </c>
      <c r="M3327" s="62" t="s">
        <v>44</v>
      </c>
      <c r="N3327" s="62" t="s">
        <v>150</v>
      </c>
      <c r="O3327" s="62" t="s">
        <v>1578</v>
      </c>
      <c r="P3327" s="62" t="s">
        <v>1152</v>
      </c>
      <c r="Q3327" s="62" t="s">
        <v>1584</v>
      </c>
      <c r="R3327" s="62" t="s">
        <v>1152</v>
      </c>
      <c r="S3327" s="61">
        <v>201403</v>
      </c>
      <c r="T3327" s="62" t="s">
        <v>52</v>
      </c>
      <c r="U3327" s="61">
        <v>0</v>
      </c>
      <c r="V3327" s="60">
        <v>89503.06</v>
      </c>
      <c r="W3327" s="62" t="s">
        <v>1152</v>
      </c>
      <c r="X3327" s="62" t="s">
        <v>177</v>
      </c>
      <c r="Y3327" s="62" t="s">
        <v>1152</v>
      </c>
      <c r="Z3327" s="62" t="s">
        <v>48</v>
      </c>
      <c r="AA3327" s="62" t="s">
        <v>129</v>
      </c>
      <c r="AB3327" s="62" t="s">
        <v>42</v>
      </c>
      <c r="AC3327" s="62" t="s">
        <v>1674</v>
      </c>
      <c r="AD3327" s="62" t="s">
        <v>51</v>
      </c>
    </row>
    <row r="3328" spans="1:30" x14ac:dyDescent="0.25">
      <c r="A3328" s="62" t="s">
        <v>35</v>
      </c>
      <c r="B3328" s="62" t="s">
        <v>36</v>
      </c>
      <c r="C3328" s="62" t="s">
        <v>37</v>
      </c>
      <c r="D3328" s="62" t="s">
        <v>121</v>
      </c>
      <c r="E3328" s="62" t="s">
        <v>122</v>
      </c>
      <c r="F3328" s="62" t="s">
        <v>123</v>
      </c>
      <c r="G3328" s="62" t="s">
        <v>124</v>
      </c>
      <c r="H3328" s="62" t="s">
        <v>124</v>
      </c>
      <c r="I3328" s="62" t="s">
        <v>42</v>
      </c>
      <c r="J3328" s="62" t="s">
        <v>174</v>
      </c>
      <c r="K3328" s="62" t="s">
        <v>174</v>
      </c>
      <c r="L3328" s="62" t="s">
        <v>43</v>
      </c>
      <c r="M3328" s="62" t="s">
        <v>44</v>
      </c>
      <c r="N3328" s="62" t="s">
        <v>180</v>
      </c>
      <c r="O3328" s="62" t="s">
        <v>1578</v>
      </c>
      <c r="P3328" s="62" t="s">
        <v>1152</v>
      </c>
      <c r="Q3328" s="62" t="s">
        <v>1584</v>
      </c>
      <c r="R3328" s="62" t="s">
        <v>1152</v>
      </c>
      <c r="S3328" s="61">
        <v>201403</v>
      </c>
      <c r="T3328" s="62" t="s">
        <v>52</v>
      </c>
      <c r="U3328" s="61">
        <v>0</v>
      </c>
      <c r="V3328" s="60">
        <v>47773</v>
      </c>
      <c r="W3328" s="62" t="s">
        <v>1152</v>
      </c>
      <c r="X3328" s="62" t="s">
        <v>177</v>
      </c>
      <c r="Y3328" s="62" t="s">
        <v>1152</v>
      </c>
      <c r="Z3328" s="62" t="s">
        <v>48</v>
      </c>
      <c r="AA3328" s="62" t="s">
        <v>129</v>
      </c>
      <c r="AB3328" s="62" t="s">
        <v>42</v>
      </c>
      <c r="AC3328" s="62" t="s">
        <v>1674</v>
      </c>
      <c r="AD3328" s="62" t="s">
        <v>51</v>
      </c>
    </row>
    <row r="3329" spans="1:30" x14ac:dyDescent="0.25">
      <c r="A3329" s="62" t="s">
        <v>35</v>
      </c>
      <c r="B3329" s="62" t="s">
        <v>36</v>
      </c>
      <c r="C3329" s="62" t="s">
        <v>37</v>
      </c>
      <c r="D3329" s="62" t="s">
        <v>121</v>
      </c>
      <c r="E3329" s="62" t="s">
        <v>122</v>
      </c>
      <c r="F3329" s="62" t="s">
        <v>123</v>
      </c>
      <c r="G3329" s="62" t="s">
        <v>124</v>
      </c>
      <c r="H3329" s="62" t="s">
        <v>124</v>
      </c>
      <c r="I3329" s="62" t="s">
        <v>42</v>
      </c>
      <c r="J3329" s="62" t="s">
        <v>174</v>
      </c>
      <c r="K3329" s="62" t="s">
        <v>174</v>
      </c>
      <c r="L3329" s="62" t="s">
        <v>43</v>
      </c>
      <c r="M3329" s="62" t="s">
        <v>44</v>
      </c>
      <c r="N3329" s="62" t="s">
        <v>150</v>
      </c>
      <c r="O3329" s="62" t="s">
        <v>1578</v>
      </c>
      <c r="P3329" s="62" t="s">
        <v>1152</v>
      </c>
      <c r="Q3329" s="62" t="s">
        <v>1584</v>
      </c>
      <c r="R3329" s="62" t="s">
        <v>1152</v>
      </c>
      <c r="S3329" s="61">
        <v>201403</v>
      </c>
      <c r="T3329" s="62" t="s">
        <v>52</v>
      </c>
      <c r="U3329" s="61">
        <v>0</v>
      </c>
      <c r="V3329" s="60">
        <v>20981.14</v>
      </c>
      <c r="W3329" s="62" t="s">
        <v>1152</v>
      </c>
      <c r="X3329" s="62" t="s">
        <v>177</v>
      </c>
      <c r="Y3329" s="62" t="s">
        <v>1152</v>
      </c>
      <c r="Z3329" s="62" t="s">
        <v>48</v>
      </c>
      <c r="AA3329" s="62" t="s">
        <v>129</v>
      </c>
      <c r="AB3329" s="62" t="s">
        <v>42</v>
      </c>
      <c r="AC3329" s="62" t="s">
        <v>1674</v>
      </c>
      <c r="AD3329" s="62" t="s">
        <v>51</v>
      </c>
    </row>
    <row r="3330" spans="1:30" x14ac:dyDescent="0.25">
      <c r="A3330" s="62" t="s">
        <v>35</v>
      </c>
      <c r="B3330" s="62" t="s">
        <v>36</v>
      </c>
      <c r="C3330" s="62" t="s">
        <v>37</v>
      </c>
      <c r="D3330" s="62" t="s">
        <v>121</v>
      </c>
      <c r="E3330" s="62" t="s">
        <v>215</v>
      </c>
      <c r="F3330" s="62" t="s">
        <v>216</v>
      </c>
      <c r="G3330" s="62" t="s">
        <v>124</v>
      </c>
      <c r="H3330" s="62" t="s">
        <v>124</v>
      </c>
      <c r="I3330" s="62" t="s">
        <v>42</v>
      </c>
      <c r="J3330" s="62" t="s">
        <v>217</v>
      </c>
      <c r="K3330" s="62" t="s">
        <v>217</v>
      </c>
      <c r="L3330" s="62" t="s">
        <v>43</v>
      </c>
      <c r="M3330" s="62" t="s">
        <v>44</v>
      </c>
      <c r="N3330" s="62" t="s">
        <v>150</v>
      </c>
      <c r="O3330" s="62" t="s">
        <v>1578</v>
      </c>
      <c r="P3330" s="62" t="s">
        <v>1152</v>
      </c>
      <c r="Q3330" s="62" t="s">
        <v>839</v>
      </c>
      <c r="R3330" s="62" t="s">
        <v>1664</v>
      </c>
      <c r="S3330" s="61">
        <v>201403</v>
      </c>
      <c r="T3330" s="62" t="s">
        <v>52</v>
      </c>
      <c r="U3330" s="61">
        <v>0</v>
      </c>
      <c r="V3330" s="60">
        <v>184739.78</v>
      </c>
      <c r="W3330" s="62" t="s">
        <v>1152</v>
      </c>
      <c r="X3330" s="62" t="s">
        <v>230</v>
      </c>
      <c r="Y3330" s="62" t="s">
        <v>1152</v>
      </c>
      <c r="Z3330" s="62" t="s">
        <v>48</v>
      </c>
      <c r="AA3330" s="62" t="s">
        <v>129</v>
      </c>
      <c r="AB3330" s="62" t="s">
        <v>42</v>
      </c>
      <c r="AC3330" s="62" t="s">
        <v>1674</v>
      </c>
      <c r="AD3330" s="62" t="s">
        <v>51</v>
      </c>
    </row>
    <row r="3331" spans="1:30" x14ac:dyDescent="0.25">
      <c r="A3331" s="62" t="s">
        <v>35</v>
      </c>
      <c r="B3331" s="62" t="s">
        <v>36</v>
      </c>
      <c r="C3331" s="62" t="s">
        <v>37</v>
      </c>
      <c r="D3331" s="62" t="s">
        <v>121</v>
      </c>
      <c r="E3331" s="62" t="s">
        <v>215</v>
      </c>
      <c r="F3331" s="62" t="s">
        <v>216</v>
      </c>
      <c r="G3331" s="62" t="s">
        <v>124</v>
      </c>
      <c r="H3331" s="62" t="s">
        <v>124</v>
      </c>
      <c r="I3331" s="62" t="s">
        <v>42</v>
      </c>
      <c r="J3331" s="62" t="s">
        <v>437</v>
      </c>
      <c r="K3331" s="62" t="s">
        <v>437</v>
      </c>
      <c r="L3331" s="62" t="s">
        <v>43</v>
      </c>
      <c r="M3331" s="62" t="s">
        <v>44</v>
      </c>
      <c r="N3331" s="62" t="s">
        <v>150</v>
      </c>
      <c r="O3331" s="62" t="s">
        <v>1578</v>
      </c>
      <c r="P3331" s="62" t="s">
        <v>1152</v>
      </c>
      <c r="Q3331" s="62" t="s">
        <v>1332</v>
      </c>
      <c r="R3331" s="62" t="s">
        <v>1665</v>
      </c>
      <c r="S3331" s="61">
        <v>201403</v>
      </c>
      <c r="T3331" s="62" t="s">
        <v>52</v>
      </c>
      <c r="U3331" s="61">
        <v>0</v>
      </c>
      <c r="V3331" s="60">
        <v>4291.12</v>
      </c>
      <c r="W3331" s="62" t="s">
        <v>1152</v>
      </c>
      <c r="X3331" s="62" t="s">
        <v>577</v>
      </c>
      <c r="Y3331" s="62" t="s">
        <v>1152</v>
      </c>
      <c r="Z3331" s="62" t="s">
        <v>48</v>
      </c>
      <c r="AA3331" s="62" t="s">
        <v>129</v>
      </c>
      <c r="AB3331" s="62" t="s">
        <v>42</v>
      </c>
      <c r="AC3331" s="62" t="s">
        <v>1674</v>
      </c>
      <c r="AD3331" s="62" t="s">
        <v>51</v>
      </c>
    </row>
    <row r="3332" spans="1:30" x14ac:dyDescent="0.25">
      <c r="A3332" s="62" t="s">
        <v>35</v>
      </c>
      <c r="B3332" s="62" t="s">
        <v>36</v>
      </c>
      <c r="C3332" s="62" t="s">
        <v>37</v>
      </c>
      <c r="D3332" s="62" t="s">
        <v>121</v>
      </c>
      <c r="E3332" s="62" t="s">
        <v>122</v>
      </c>
      <c r="F3332" s="62" t="s">
        <v>123</v>
      </c>
      <c r="G3332" s="62" t="s">
        <v>124</v>
      </c>
      <c r="H3332" s="62" t="s">
        <v>124</v>
      </c>
      <c r="I3332" s="62" t="s">
        <v>42</v>
      </c>
      <c r="J3332" s="62" t="s">
        <v>140</v>
      </c>
      <c r="K3332" s="62" t="s">
        <v>140</v>
      </c>
      <c r="L3332" s="62" t="s">
        <v>43</v>
      </c>
      <c r="M3332" s="62" t="s">
        <v>44</v>
      </c>
      <c r="N3332" s="62" t="s">
        <v>134</v>
      </c>
      <c r="O3332" s="62" t="s">
        <v>42</v>
      </c>
      <c r="P3332" s="62" t="s">
        <v>1152</v>
      </c>
      <c r="Q3332" s="62" t="s">
        <v>1268</v>
      </c>
      <c r="R3332" s="62" t="s">
        <v>1676</v>
      </c>
      <c r="S3332" s="61">
        <v>201403</v>
      </c>
      <c r="T3332" s="62" t="s">
        <v>47</v>
      </c>
      <c r="U3332" s="61">
        <v>0</v>
      </c>
      <c r="V3332" s="60">
        <v>-1700</v>
      </c>
      <c r="W3332" s="62" t="s">
        <v>1152</v>
      </c>
      <c r="X3332" s="62" t="s">
        <v>1677</v>
      </c>
      <c r="Y3332" s="62" t="s">
        <v>1152</v>
      </c>
      <c r="Z3332" s="62" t="s">
        <v>48</v>
      </c>
      <c r="AA3332" s="62" t="s">
        <v>129</v>
      </c>
      <c r="AB3332" s="62" t="s">
        <v>42</v>
      </c>
      <c r="AC3332" s="62" t="s">
        <v>1678</v>
      </c>
      <c r="AD3332" s="62" t="s">
        <v>51</v>
      </c>
    </row>
    <row r="3333" spans="1:30" x14ac:dyDescent="0.25">
      <c r="A3333" s="62" t="s">
        <v>35</v>
      </c>
      <c r="B3333" s="62" t="s">
        <v>36</v>
      </c>
      <c r="C3333" s="62" t="s">
        <v>37</v>
      </c>
      <c r="D3333" s="62" t="s">
        <v>121</v>
      </c>
      <c r="E3333" s="62" t="s">
        <v>122</v>
      </c>
      <c r="F3333" s="62" t="s">
        <v>123</v>
      </c>
      <c r="G3333" s="62" t="s">
        <v>124</v>
      </c>
      <c r="H3333" s="62" t="s">
        <v>124</v>
      </c>
      <c r="I3333" s="62" t="s">
        <v>42</v>
      </c>
      <c r="J3333" s="62" t="s">
        <v>140</v>
      </c>
      <c r="K3333" s="62" t="s">
        <v>140</v>
      </c>
      <c r="L3333" s="62" t="s">
        <v>43</v>
      </c>
      <c r="M3333" s="62" t="s">
        <v>44</v>
      </c>
      <c r="N3333" s="62" t="s">
        <v>134</v>
      </c>
      <c r="O3333" s="62" t="s">
        <v>42</v>
      </c>
      <c r="P3333" s="62" t="s">
        <v>1152</v>
      </c>
      <c r="Q3333" s="62" t="s">
        <v>1679</v>
      </c>
      <c r="R3333" s="62" t="s">
        <v>1680</v>
      </c>
      <c r="S3333" s="61">
        <v>201403</v>
      </c>
      <c r="T3333" s="62" t="s">
        <v>47</v>
      </c>
      <c r="U3333" s="61">
        <v>0</v>
      </c>
      <c r="V3333" s="60">
        <v>-42.24</v>
      </c>
      <c r="W3333" s="62" t="s">
        <v>1152</v>
      </c>
      <c r="X3333" s="62" t="s">
        <v>1681</v>
      </c>
      <c r="Y3333" s="62" t="s">
        <v>1152</v>
      </c>
      <c r="Z3333" s="62" t="s">
        <v>48</v>
      </c>
      <c r="AA3333" s="62" t="s">
        <v>129</v>
      </c>
      <c r="AB3333" s="62" t="s">
        <v>42</v>
      </c>
      <c r="AC3333" s="62" t="s">
        <v>1678</v>
      </c>
      <c r="AD3333" s="62" t="s">
        <v>51</v>
      </c>
    </row>
    <row r="3334" spans="1:30" x14ac:dyDescent="0.25">
      <c r="A3334" s="62" t="s">
        <v>35</v>
      </c>
      <c r="B3334" s="62" t="s">
        <v>36</v>
      </c>
      <c r="C3334" s="62" t="s">
        <v>37</v>
      </c>
      <c r="D3334" s="62" t="s">
        <v>121</v>
      </c>
      <c r="E3334" s="62" t="s">
        <v>122</v>
      </c>
      <c r="F3334" s="62" t="s">
        <v>123</v>
      </c>
      <c r="G3334" s="62" t="s">
        <v>124</v>
      </c>
      <c r="H3334" s="62" t="s">
        <v>124</v>
      </c>
      <c r="I3334" s="62" t="s">
        <v>42</v>
      </c>
      <c r="J3334" s="62" t="s">
        <v>298</v>
      </c>
      <c r="K3334" s="62" t="s">
        <v>298</v>
      </c>
      <c r="L3334" s="62" t="s">
        <v>43</v>
      </c>
      <c r="M3334" s="62" t="s">
        <v>44</v>
      </c>
      <c r="N3334" s="62" t="s">
        <v>134</v>
      </c>
      <c r="O3334" s="62" t="s">
        <v>42</v>
      </c>
      <c r="P3334" s="62" t="s">
        <v>1152</v>
      </c>
      <c r="Q3334" s="62" t="s">
        <v>851</v>
      </c>
      <c r="R3334" s="62" t="s">
        <v>1682</v>
      </c>
      <c r="S3334" s="61">
        <v>201403</v>
      </c>
      <c r="T3334" s="62" t="s">
        <v>47</v>
      </c>
      <c r="U3334" s="61">
        <v>0</v>
      </c>
      <c r="V3334" s="60">
        <v>-1137.1199999999999</v>
      </c>
      <c r="W3334" s="62" t="s">
        <v>1152</v>
      </c>
      <c r="X3334" s="62" t="s">
        <v>1624</v>
      </c>
      <c r="Y3334" s="62" t="s">
        <v>1152</v>
      </c>
      <c r="Z3334" s="62" t="s">
        <v>48</v>
      </c>
      <c r="AA3334" s="62" t="s">
        <v>129</v>
      </c>
      <c r="AB3334" s="62" t="s">
        <v>42</v>
      </c>
      <c r="AC3334" s="62" t="s">
        <v>1678</v>
      </c>
      <c r="AD3334" s="62" t="s">
        <v>51</v>
      </c>
    </row>
    <row r="3335" spans="1:30" x14ac:dyDescent="0.25">
      <c r="A3335" s="62" t="s">
        <v>35</v>
      </c>
      <c r="B3335" s="62" t="s">
        <v>36</v>
      </c>
      <c r="C3335" s="62" t="s">
        <v>37</v>
      </c>
      <c r="D3335" s="62" t="s">
        <v>121</v>
      </c>
      <c r="E3335" s="62" t="s">
        <v>122</v>
      </c>
      <c r="F3335" s="62" t="s">
        <v>123</v>
      </c>
      <c r="G3335" s="62" t="s">
        <v>124</v>
      </c>
      <c r="H3335" s="62" t="s">
        <v>124</v>
      </c>
      <c r="I3335" s="62" t="s">
        <v>42</v>
      </c>
      <c r="J3335" s="62" t="s">
        <v>298</v>
      </c>
      <c r="K3335" s="62" t="s">
        <v>298</v>
      </c>
      <c r="L3335" s="62" t="s">
        <v>43</v>
      </c>
      <c r="M3335" s="62" t="s">
        <v>44</v>
      </c>
      <c r="N3335" s="62" t="s">
        <v>134</v>
      </c>
      <c r="O3335" s="62" t="s">
        <v>42</v>
      </c>
      <c r="P3335" s="62" t="s">
        <v>1152</v>
      </c>
      <c r="Q3335" s="62" t="s">
        <v>527</v>
      </c>
      <c r="R3335" s="62" t="s">
        <v>1682</v>
      </c>
      <c r="S3335" s="61">
        <v>201403</v>
      </c>
      <c r="T3335" s="62" t="s">
        <v>52</v>
      </c>
      <c r="U3335" s="61">
        <v>0</v>
      </c>
      <c r="V3335" s="60">
        <v>1137.1199999999999</v>
      </c>
      <c r="W3335" s="62" t="s">
        <v>1152</v>
      </c>
      <c r="X3335" s="62" t="s">
        <v>1624</v>
      </c>
      <c r="Y3335" s="62" t="s">
        <v>1152</v>
      </c>
      <c r="Z3335" s="62" t="s">
        <v>48</v>
      </c>
      <c r="AA3335" s="62" t="s">
        <v>129</v>
      </c>
      <c r="AB3335" s="62" t="s">
        <v>42</v>
      </c>
      <c r="AC3335" s="62" t="s">
        <v>1683</v>
      </c>
      <c r="AD3335" s="62" t="s">
        <v>51</v>
      </c>
    </row>
    <row r="3336" spans="1:30" x14ac:dyDescent="0.25">
      <c r="A3336" s="62" t="s">
        <v>35</v>
      </c>
      <c r="B3336" s="62" t="s">
        <v>36</v>
      </c>
      <c r="C3336" s="62" t="s">
        <v>37</v>
      </c>
      <c r="D3336" s="62" t="s">
        <v>121</v>
      </c>
      <c r="E3336" s="62" t="s">
        <v>122</v>
      </c>
      <c r="F3336" s="62" t="s">
        <v>123</v>
      </c>
      <c r="G3336" s="62" t="s">
        <v>124</v>
      </c>
      <c r="H3336" s="62" t="s">
        <v>124</v>
      </c>
      <c r="I3336" s="62" t="s">
        <v>42</v>
      </c>
      <c r="J3336" s="62" t="s">
        <v>298</v>
      </c>
      <c r="K3336" s="62" t="s">
        <v>298</v>
      </c>
      <c r="L3336" s="62" t="s">
        <v>43</v>
      </c>
      <c r="M3336" s="62" t="s">
        <v>44</v>
      </c>
      <c r="N3336" s="62" t="s">
        <v>150</v>
      </c>
      <c r="O3336" s="62" t="s">
        <v>42</v>
      </c>
      <c r="P3336" s="62" t="s">
        <v>1152</v>
      </c>
      <c r="Q3336" s="62" t="s">
        <v>527</v>
      </c>
      <c r="R3336" s="62" t="s">
        <v>1682</v>
      </c>
      <c r="S3336" s="61">
        <v>201403</v>
      </c>
      <c r="T3336" s="62" t="s">
        <v>52</v>
      </c>
      <c r="U3336" s="61">
        <v>0</v>
      </c>
      <c r="V3336" s="60">
        <v>23690</v>
      </c>
      <c r="W3336" s="62" t="s">
        <v>1152</v>
      </c>
      <c r="X3336" s="62" t="s">
        <v>1624</v>
      </c>
      <c r="Y3336" s="62" t="s">
        <v>1152</v>
      </c>
      <c r="Z3336" s="62" t="s">
        <v>48</v>
      </c>
      <c r="AA3336" s="62" t="s">
        <v>129</v>
      </c>
      <c r="AB3336" s="62" t="s">
        <v>42</v>
      </c>
      <c r="AC3336" s="62" t="s">
        <v>1683</v>
      </c>
      <c r="AD3336" s="62" t="s">
        <v>51</v>
      </c>
    </row>
    <row r="3337" spans="1:30" x14ac:dyDescent="0.25">
      <c r="A3337" s="62" t="s">
        <v>35</v>
      </c>
      <c r="B3337" s="62" t="s">
        <v>36</v>
      </c>
      <c r="C3337" s="62" t="s">
        <v>37</v>
      </c>
      <c r="D3337" s="62" t="s">
        <v>121</v>
      </c>
      <c r="E3337" s="62" t="s">
        <v>122</v>
      </c>
      <c r="F3337" s="62" t="s">
        <v>123</v>
      </c>
      <c r="G3337" s="62" t="s">
        <v>124</v>
      </c>
      <c r="H3337" s="62" t="s">
        <v>124</v>
      </c>
      <c r="I3337" s="62" t="s">
        <v>42</v>
      </c>
      <c r="J3337" s="62" t="s">
        <v>140</v>
      </c>
      <c r="K3337" s="62" t="s">
        <v>140</v>
      </c>
      <c r="L3337" s="62" t="s">
        <v>43</v>
      </c>
      <c r="M3337" s="62" t="s">
        <v>44</v>
      </c>
      <c r="N3337" s="62" t="s">
        <v>150</v>
      </c>
      <c r="O3337" s="62" t="s">
        <v>42</v>
      </c>
      <c r="P3337" s="62" t="s">
        <v>1152</v>
      </c>
      <c r="Q3337" s="62" t="s">
        <v>527</v>
      </c>
      <c r="R3337" s="62" t="s">
        <v>1682</v>
      </c>
      <c r="S3337" s="61">
        <v>201403</v>
      </c>
      <c r="T3337" s="62" t="s">
        <v>47</v>
      </c>
      <c r="U3337" s="61">
        <v>0</v>
      </c>
      <c r="V3337" s="60">
        <v>-23690</v>
      </c>
      <c r="W3337" s="62" t="s">
        <v>1152</v>
      </c>
      <c r="X3337" s="62" t="s">
        <v>1624</v>
      </c>
      <c r="Y3337" s="62" t="s">
        <v>1152</v>
      </c>
      <c r="Z3337" s="62" t="s">
        <v>48</v>
      </c>
      <c r="AA3337" s="62" t="s">
        <v>129</v>
      </c>
      <c r="AB3337" s="62" t="s">
        <v>42</v>
      </c>
      <c r="AC3337" s="62" t="s">
        <v>1683</v>
      </c>
      <c r="AD3337" s="62" t="s">
        <v>51</v>
      </c>
    </row>
    <row r="3338" spans="1:30" x14ac:dyDescent="0.25">
      <c r="A3338" s="62" t="s">
        <v>35</v>
      </c>
      <c r="B3338" s="62" t="s">
        <v>36</v>
      </c>
      <c r="C3338" s="62" t="s">
        <v>37</v>
      </c>
      <c r="D3338" s="62" t="s">
        <v>121</v>
      </c>
      <c r="E3338" s="62" t="s">
        <v>122</v>
      </c>
      <c r="F3338" s="62" t="s">
        <v>123</v>
      </c>
      <c r="G3338" s="62" t="s">
        <v>124</v>
      </c>
      <c r="H3338" s="62" t="s">
        <v>124</v>
      </c>
      <c r="I3338" s="62" t="s">
        <v>42</v>
      </c>
      <c r="J3338" s="62" t="s">
        <v>140</v>
      </c>
      <c r="K3338" s="62" t="s">
        <v>140</v>
      </c>
      <c r="L3338" s="62" t="s">
        <v>43</v>
      </c>
      <c r="M3338" s="62" t="s">
        <v>44</v>
      </c>
      <c r="N3338" s="62" t="s">
        <v>134</v>
      </c>
      <c r="O3338" s="62" t="s">
        <v>42</v>
      </c>
      <c r="P3338" s="62" t="s">
        <v>1152</v>
      </c>
      <c r="Q3338" s="62" t="s">
        <v>527</v>
      </c>
      <c r="R3338" s="62" t="s">
        <v>1682</v>
      </c>
      <c r="S3338" s="61">
        <v>201403</v>
      </c>
      <c r="T3338" s="62" t="s">
        <v>47</v>
      </c>
      <c r="U3338" s="61">
        <v>0</v>
      </c>
      <c r="V3338" s="60">
        <v>-1137.1199999999999</v>
      </c>
      <c r="W3338" s="62" t="s">
        <v>1152</v>
      </c>
      <c r="X3338" s="62" t="s">
        <v>1624</v>
      </c>
      <c r="Y3338" s="62" t="s">
        <v>1152</v>
      </c>
      <c r="Z3338" s="62" t="s">
        <v>48</v>
      </c>
      <c r="AA3338" s="62" t="s">
        <v>129</v>
      </c>
      <c r="AB3338" s="62" t="s">
        <v>42</v>
      </c>
      <c r="AC3338" s="62" t="s">
        <v>1683</v>
      </c>
      <c r="AD3338" s="62" t="s">
        <v>51</v>
      </c>
    </row>
    <row r="3339" spans="1:30" x14ac:dyDescent="0.25">
      <c r="A3339" s="62" t="s">
        <v>35</v>
      </c>
      <c r="B3339" s="62" t="s">
        <v>36</v>
      </c>
      <c r="C3339" s="62" t="s">
        <v>37</v>
      </c>
      <c r="D3339" s="62" t="s">
        <v>121</v>
      </c>
      <c r="E3339" s="62" t="s">
        <v>215</v>
      </c>
      <c r="F3339" s="62" t="s">
        <v>216</v>
      </c>
      <c r="G3339" s="62" t="s">
        <v>124</v>
      </c>
      <c r="H3339" s="62" t="s">
        <v>124</v>
      </c>
      <c r="I3339" s="62" t="s">
        <v>42</v>
      </c>
      <c r="J3339" s="62" t="s">
        <v>250</v>
      </c>
      <c r="K3339" s="62" t="s">
        <v>250</v>
      </c>
      <c r="L3339" s="62" t="s">
        <v>43</v>
      </c>
      <c r="M3339" s="62" t="s">
        <v>44</v>
      </c>
      <c r="N3339" s="62" t="s">
        <v>180</v>
      </c>
      <c r="O3339" s="62" t="s">
        <v>1606</v>
      </c>
      <c r="P3339" s="62" t="s">
        <v>1152</v>
      </c>
      <c r="Q3339" s="62" t="s">
        <v>863</v>
      </c>
      <c r="R3339" s="62" t="s">
        <v>1152</v>
      </c>
      <c r="S3339" s="61">
        <v>201403</v>
      </c>
      <c r="T3339" s="62" t="s">
        <v>52</v>
      </c>
      <c r="U3339" s="61">
        <v>0</v>
      </c>
      <c r="V3339" s="60">
        <v>20050</v>
      </c>
      <c r="W3339" s="62" t="s">
        <v>1152</v>
      </c>
      <c r="X3339" s="62" t="s">
        <v>1152</v>
      </c>
      <c r="Y3339" s="62" t="s">
        <v>1152</v>
      </c>
      <c r="Z3339" s="62" t="s">
        <v>48</v>
      </c>
      <c r="AA3339" s="62" t="s">
        <v>129</v>
      </c>
      <c r="AB3339" s="62" t="s">
        <v>42</v>
      </c>
      <c r="AC3339" s="62" t="s">
        <v>1684</v>
      </c>
      <c r="AD3339" s="62" t="s">
        <v>51</v>
      </c>
    </row>
    <row r="3340" spans="1:30" x14ac:dyDescent="0.25">
      <c r="A3340" s="62" t="s">
        <v>35</v>
      </c>
      <c r="B3340" s="62" t="s">
        <v>36</v>
      </c>
      <c r="C3340" s="62" t="s">
        <v>37</v>
      </c>
      <c r="D3340" s="62" t="s">
        <v>121</v>
      </c>
      <c r="E3340" s="62" t="s">
        <v>215</v>
      </c>
      <c r="F3340" s="62" t="s">
        <v>216</v>
      </c>
      <c r="G3340" s="62" t="s">
        <v>124</v>
      </c>
      <c r="H3340" s="62" t="s">
        <v>124</v>
      </c>
      <c r="I3340" s="62" t="s">
        <v>42</v>
      </c>
      <c r="J3340" s="62" t="s">
        <v>237</v>
      </c>
      <c r="K3340" s="62" t="s">
        <v>237</v>
      </c>
      <c r="L3340" s="62" t="s">
        <v>43</v>
      </c>
      <c r="M3340" s="62" t="s">
        <v>44</v>
      </c>
      <c r="N3340" s="62" t="s">
        <v>150</v>
      </c>
      <c r="O3340" s="62" t="s">
        <v>1606</v>
      </c>
      <c r="P3340" s="62" t="s">
        <v>1152</v>
      </c>
      <c r="Q3340" s="62" t="s">
        <v>1611</v>
      </c>
      <c r="R3340" s="62" t="s">
        <v>1152</v>
      </c>
      <c r="S3340" s="61">
        <v>201403</v>
      </c>
      <c r="T3340" s="62" t="s">
        <v>52</v>
      </c>
      <c r="U3340" s="61">
        <v>0</v>
      </c>
      <c r="V3340" s="60">
        <v>109</v>
      </c>
      <c r="W3340" s="62" t="s">
        <v>1152</v>
      </c>
      <c r="X3340" s="62" t="s">
        <v>1152</v>
      </c>
      <c r="Y3340" s="62" t="s">
        <v>1152</v>
      </c>
      <c r="Z3340" s="62" t="s">
        <v>48</v>
      </c>
      <c r="AA3340" s="62" t="s">
        <v>129</v>
      </c>
      <c r="AB3340" s="62" t="s">
        <v>42</v>
      </c>
      <c r="AC3340" s="62" t="s">
        <v>1684</v>
      </c>
      <c r="AD3340" s="62" t="s">
        <v>51</v>
      </c>
    </row>
    <row r="3341" spans="1:30" x14ac:dyDescent="0.25">
      <c r="A3341" s="62" t="s">
        <v>35</v>
      </c>
      <c r="B3341" s="62" t="s">
        <v>36</v>
      </c>
      <c r="C3341" s="62" t="s">
        <v>37</v>
      </c>
      <c r="D3341" s="62" t="s">
        <v>121</v>
      </c>
      <c r="E3341" s="62" t="s">
        <v>215</v>
      </c>
      <c r="F3341" s="62" t="s">
        <v>216</v>
      </c>
      <c r="G3341" s="62" t="s">
        <v>124</v>
      </c>
      <c r="H3341" s="62" t="s">
        <v>124</v>
      </c>
      <c r="I3341" s="62" t="s">
        <v>42</v>
      </c>
      <c r="J3341" s="62" t="s">
        <v>261</v>
      </c>
      <c r="K3341" s="62" t="s">
        <v>261</v>
      </c>
      <c r="L3341" s="62" t="s">
        <v>43</v>
      </c>
      <c r="M3341" s="62" t="s">
        <v>44</v>
      </c>
      <c r="N3341" s="62" t="s">
        <v>180</v>
      </c>
      <c r="O3341" s="62" t="s">
        <v>1606</v>
      </c>
      <c r="P3341" s="62" t="s">
        <v>1152</v>
      </c>
      <c r="Q3341" s="62" t="s">
        <v>1333</v>
      </c>
      <c r="R3341" s="62" t="s">
        <v>1152</v>
      </c>
      <c r="S3341" s="61">
        <v>201403</v>
      </c>
      <c r="T3341" s="62" t="s">
        <v>52</v>
      </c>
      <c r="U3341" s="61">
        <v>0</v>
      </c>
      <c r="V3341" s="60">
        <v>93546.89</v>
      </c>
      <c r="W3341" s="62" t="s">
        <v>1152</v>
      </c>
      <c r="X3341" s="62" t="s">
        <v>1152</v>
      </c>
      <c r="Y3341" s="62" t="s">
        <v>1152</v>
      </c>
      <c r="Z3341" s="62" t="s">
        <v>48</v>
      </c>
      <c r="AA3341" s="62" t="s">
        <v>129</v>
      </c>
      <c r="AB3341" s="62" t="s">
        <v>42</v>
      </c>
      <c r="AC3341" s="62" t="s">
        <v>1684</v>
      </c>
      <c r="AD3341" s="62" t="s">
        <v>51</v>
      </c>
    </row>
    <row r="3342" spans="1:30" x14ac:dyDescent="0.25">
      <c r="A3342" s="62" t="s">
        <v>35</v>
      </c>
      <c r="B3342" s="62" t="s">
        <v>36</v>
      </c>
      <c r="C3342" s="62" t="s">
        <v>37</v>
      </c>
      <c r="D3342" s="62" t="s">
        <v>121</v>
      </c>
      <c r="E3342" s="62" t="s">
        <v>215</v>
      </c>
      <c r="F3342" s="62" t="s">
        <v>216</v>
      </c>
      <c r="G3342" s="62" t="s">
        <v>124</v>
      </c>
      <c r="H3342" s="62" t="s">
        <v>124</v>
      </c>
      <c r="I3342" s="62" t="s">
        <v>42</v>
      </c>
      <c r="J3342" s="62" t="s">
        <v>437</v>
      </c>
      <c r="K3342" s="62" t="s">
        <v>437</v>
      </c>
      <c r="L3342" s="62" t="s">
        <v>43</v>
      </c>
      <c r="M3342" s="62" t="s">
        <v>44</v>
      </c>
      <c r="N3342" s="62" t="s">
        <v>180</v>
      </c>
      <c r="O3342" s="62" t="s">
        <v>1606</v>
      </c>
      <c r="P3342" s="62" t="s">
        <v>1152</v>
      </c>
      <c r="Q3342" s="62" t="s">
        <v>1333</v>
      </c>
      <c r="R3342" s="62" t="s">
        <v>1152</v>
      </c>
      <c r="S3342" s="61">
        <v>201403</v>
      </c>
      <c r="T3342" s="62" t="s">
        <v>52</v>
      </c>
      <c r="U3342" s="61">
        <v>0</v>
      </c>
      <c r="V3342" s="60">
        <v>15105.46</v>
      </c>
      <c r="W3342" s="62" t="s">
        <v>1152</v>
      </c>
      <c r="X3342" s="62" t="s">
        <v>1152</v>
      </c>
      <c r="Y3342" s="62" t="s">
        <v>1152</v>
      </c>
      <c r="Z3342" s="62" t="s">
        <v>48</v>
      </c>
      <c r="AA3342" s="62" t="s">
        <v>129</v>
      </c>
      <c r="AB3342" s="62" t="s">
        <v>42</v>
      </c>
      <c r="AC3342" s="62" t="s">
        <v>1684</v>
      </c>
      <c r="AD3342" s="62" t="s">
        <v>51</v>
      </c>
    </row>
    <row r="3343" spans="1:30" x14ac:dyDescent="0.25">
      <c r="A3343" s="62" t="s">
        <v>35</v>
      </c>
      <c r="B3343" s="62" t="s">
        <v>36</v>
      </c>
      <c r="C3343" s="62" t="s">
        <v>37</v>
      </c>
      <c r="D3343" s="62" t="s">
        <v>121</v>
      </c>
      <c r="E3343" s="62" t="s">
        <v>215</v>
      </c>
      <c r="F3343" s="62" t="s">
        <v>216</v>
      </c>
      <c r="G3343" s="62" t="s">
        <v>124</v>
      </c>
      <c r="H3343" s="62" t="s">
        <v>124</v>
      </c>
      <c r="I3343" s="62" t="s">
        <v>42</v>
      </c>
      <c r="J3343" s="62" t="s">
        <v>250</v>
      </c>
      <c r="K3343" s="62" t="s">
        <v>250</v>
      </c>
      <c r="L3343" s="62" t="s">
        <v>43</v>
      </c>
      <c r="M3343" s="62" t="s">
        <v>44</v>
      </c>
      <c r="N3343" s="62" t="s">
        <v>150</v>
      </c>
      <c r="O3343" s="62" t="s">
        <v>1606</v>
      </c>
      <c r="P3343" s="62" t="s">
        <v>1152</v>
      </c>
      <c r="Q3343" s="62" t="s">
        <v>1610</v>
      </c>
      <c r="R3343" s="62" t="s">
        <v>1152</v>
      </c>
      <c r="S3343" s="61">
        <v>201403</v>
      </c>
      <c r="T3343" s="62" t="s">
        <v>52</v>
      </c>
      <c r="U3343" s="61">
        <v>0</v>
      </c>
      <c r="V3343" s="60">
        <v>5632</v>
      </c>
      <c r="W3343" s="62" t="s">
        <v>1152</v>
      </c>
      <c r="X3343" s="62" t="s">
        <v>1152</v>
      </c>
      <c r="Y3343" s="62" t="s">
        <v>1152</v>
      </c>
      <c r="Z3343" s="62" t="s">
        <v>48</v>
      </c>
      <c r="AA3343" s="62" t="s">
        <v>129</v>
      </c>
      <c r="AB3343" s="62" t="s">
        <v>42</v>
      </c>
      <c r="AC3343" s="62" t="s">
        <v>1684</v>
      </c>
      <c r="AD3343" s="62" t="s">
        <v>51</v>
      </c>
    </row>
    <row r="3344" spans="1:30" x14ac:dyDescent="0.25">
      <c r="A3344" s="62" t="s">
        <v>35</v>
      </c>
      <c r="B3344" s="62" t="s">
        <v>36</v>
      </c>
      <c r="C3344" s="62" t="s">
        <v>37</v>
      </c>
      <c r="D3344" s="62" t="s">
        <v>121</v>
      </c>
      <c r="E3344" s="62" t="s">
        <v>215</v>
      </c>
      <c r="F3344" s="62" t="s">
        <v>216</v>
      </c>
      <c r="G3344" s="62" t="s">
        <v>124</v>
      </c>
      <c r="H3344" s="62" t="s">
        <v>124</v>
      </c>
      <c r="I3344" s="62" t="s">
        <v>42</v>
      </c>
      <c r="J3344" s="62" t="s">
        <v>237</v>
      </c>
      <c r="K3344" s="62" t="s">
        <v>237</v>
      </c>
      <c r="L3344" s="62" t="s">
        <v>43</v>
      </c>
      <c r="M3344" s="62" t="s">
        <v>44</v>
      </c>
      <c r="N3344" s="62" t="s">
        <v>180</v>
      </c>
      <c r="O3344" s="62" t="s">
        <v>1606</v>
      </c>
      <c r="P3344" s="62" t="s">
        <v>1152</v>
      </c>
      <c r="Q3344" s="62" t="s">
        <v>860</v>
      </c>
      <c r="R3344" s="62" t="s">
        <v>1152</v>
      </c>
      <c r="S3344" s="61">
        <v>201403</v>
      </c>
      <c r="T3344" s="62" t="s">
        <v>52</v>
      </c>
      <c r="U3344" s="61">
        <v>0</v>
      </c>
      <c r="V3344" s="60">
        <v>135405</v>
      </c>
      <c r="W3344" s="62" t="s">
        <v>1152</v>
      </c>
      <c r="X3344" s="62" t="s">
        <v>1152</v>
      </c>
      <c r="Y3344" s="62" t="s">
        <v>1152</v>
      </c>
      <c r="Z3344" s="62" t="s">
        <v>48</v>
      </c>
      <c r="AA3344" s="62" t="s">
        <v>129</v>
      </c>
      <c r="AB3344" s="62" t="s">
        <v>42</v>
      </c>
      <c r="AC3344" s="62" t="s">
        <v>1684</v>
      </c>
      <c r="AD3344" s="62" t="s">
        <v>51</v>
      </c>
    </row>
    <row r="3345" spans="1:30" x14ac:dyDescent="0.25">
      <c r="A3345" s="62" t="s">
        <v>35</v>
      </c>
      <c r="B3345" s="62" t="s">
        <v>36</v>
      </c>
      <c r="C3345" s="62" t="s">
        <v>37</v>
      </c>
      <c r="D3345" s="62" t="s">
        <v>121</v>
      </c>
      <c r="E3345" s="62" t="s">
        <v>215</v>
      </c>
      <c r="F3345" s="62" t="s">
        <v>216</v>
      </c>
      <c r="G3345" s="62" t="s">
        <v>124</v>
      </c>
      <c r="H3345" s="62" t="s">
        <v>124</v>
      </c>
      <c r="I3345" s="62" t="s">
        <v>42</v>
      </c>
      <c r="J3345" s="62" t="s">
        <v>231</v>
      </c>
      <c r="K3345" s="62" t="s">
        <v>231</v>
      </c>
      <c r="L3345" s="62" t="s">
        <v>43</v>
      </c>
      <c r="M3345" s="62" t="s">
        <v>44</v>
      </c>
      <c r="N3345" s="62" t="s">
        <v>180</v>
      </c>
      <c r="O3345" s="62" t="s">
        <v>1606</v>
      </c>
      <c r="P3345" s="62" t="s">
        <v>1152</v>
      </c>
      <c r="Q3345" s="62" t="s">
        <v>840</v>
      </c>
      <c r="R3345" s="62" t="s">
        <v>1152</v>
      </c>
      <c r="S3345" s="61">
        <v>201403</v>
      </c>
      <c r="T3345" s="62" t="s">
        <v>52</v>
      </c>
      <c r="U3345" s="61">
        <v>0</v>
      </c>
      <c r="V3345" s="60">
        <v>12187.2</v>
      </c>
      <c r="W3345" s="62" t="s">
        <v>1152</v>
      </c>
      <c r="X3345" s="62" t="s">
        <v>1152</v>
      </c>
      <c r="Y3345" s="62" t="s">
        <v>1152</v>
      </c>
      <c r="Z3345" s="62" t="s">
        <v>48</v>
      </c>
      <c r="AA3345" s="62" t="s">
        <v>129</v>
      </c>
      <c r="AB3345" s="62" t="s">
        <v>42</v>
      </c>
      <c r="AC3345" s="62" t="s">
        <v>1684</v>
      </c>
      <c r="AD3345" s="62" t="s">
        <v>51</v>
      </c>
    </row>
    <row r="3346" spans="1:30" x14ac:dyDescent="0.25">
      <c r="A3346" s="62" t="s">
        <v>35</v>
      </c>
      <c r="B3346" s="62" t="s">
        <v>36</v>
      </c>
      <c r="C3346" s="62" t="s">
        <v>37</v>
      </c>
      <c r="D3346" s="62" t="s">
        <v>121</v>
      </c>
      <c r="E3346" s="62" t="s">
        <v>215</v>
      </c>
      <c r="F3346" s="62" t="s">
        <v>216</v>
      </c>
      <c r="G3346" s="62" t="s">
        <v>124</v>
      </c>
      <c r="H3346" s="62" t="s">
        <v>124</v>
      </c>
      <c r="I3346" s="62" t="s">
        <v>42</v>
      </c>
      <c r="J3346" s="62" t="s">
        <v>217</v>
      </c>
      <c r="K3346" s="62" t="s">
        <v>217</v>
      </c>
      <c r="L3346" s="62" t="s">
        <v>43</v>
      </c>
      <c r="M3346" s="62" t="s">
        <v>44</v>
      </c>
      <c r="N3346" s="62" t="s">
        <v>180</v>
      </c>
      <c r="O3346" s="62" t="s">
        <v>1606</v>
      </c>
      <c r="P3346" s="62" t="s">
        <v>1152</v>
      </c>
      <c r="Q3346" s="62" t="s">
        <v>840</v>
      </c>
      <c r="R3346" s="62" t="s">
        <v>1152</v>
      </c>
      <c r="S3346" s="61">
        <v>201403</v>
      </c>
      <c r="T3346" s="62" t="s">
        <v>52</v>
      </c>
      <c r="U3346" s="61">
        <v>0</v>
      </c>
      <c r="V3346" s="60">
        <v>425784.65</v>
      </c>
      <c r="W3346" s="62" t="s">
        <v>1152</v>
      </c>
      <c r="X3346" s="62" t="s">
        <v>1152</v>
      </c>
      <c r="Y3346" s="62" t="s">
        <v>1152</v>
      </c>
      <c r="Z3346" s="62" t="s">
        <v>48</v>
      </c>
      <c r="AA3346" s="62" t="s">
        <v>129</v>
      </c>
      <c r="AB3346" s="62" t="s">
        <v>42</v>
      </c>
      <c r="AC3346" s="62" t="s">
        <v>1684</v>
      </c>
      <c r="AD3346" s="62" t="s">
        <v>51</v>
      </c>
    </row>
    <row r="3347" spans="1:30" x14ac:dyDescent="0.25">
      <c r="A3347" s="62" t="s">
        <v>35</v>
      </c>
      <c r="B3347" s="62" t="s">
        <v>36</v>
      </c>
      <c r="C3347" s="62" t="s">
        <v>37</v>
      </c>
      <c r="D3347" s="62" t="s">
        <v>121</v>
      </c>
      <c r="E3347" s="62" t="s">
        <v>122</v>
      </c>
      <c r="F3347" s="62" t="s">
        <v>123</v>
      </c>
      <c r="G3347" s="62" t="s">
        <v>124</v>
      </c>
      <c r="H3347" s="62" t="s">
        <v>124</v>
      </c>
      <c r="I3347" s="62" t="s">
        <v>42</v>
      </c>
      <c r="J3347" s="62" t="s">
        <v>174</v>
      </c>
      <c r="K3347" s="62" t="s">
        <v>174</v>
      </c>
      <c r="L3347" s="62" t="s">
        <v>43</v>
      </c>
      <c r="M3347" s="62" t="s">
        <v>44</v>
      </c>
      <c r="N3347" s="62" t="s">
        <v>180</v>
      </c>
      <c r="O3347" s="62" t="s">
        <v>42</v>
      </c>
      <c r="P3347" s="62" t="s">
        <v>1152</v>
      </c>
      <c r="Q3347" s="62" t="s">
        <v>645</v>
      </c>
      <c r="R3347" s="62" t="s">
        <v>1152</v>
      </c>
      <c r="S3347" s="61">
        <v>201403</v>
      </c>
      <c r="T3347" s="62" t="s">
        <v>52</v>
      </c>
      <c r="U3347" s="61">
        <v>0</v>
      </c>
      <c r="V3347" s="60">
        <v>396</v>
      </c>
      <c r="W3347" s="62" t="s">
        <v>1152</v>
      </c>
      <c r="X3347" s="62" t="s">
        <v>1152</v>
      </c>
      <c r="Y3347" s="62" t="s">
        <v>1152</v>
      </c>
      <c r="Z3347" s="62" t="s">
        <v>48</v>
      </c>
      <c r="AA3347" s="62" t="s">
        <v>129</v>
      </c>
      <c r="AB3347" s="62" t="s">
        <v>42</v>
      </c>
      <c r="AC3347" s="62" t="s">
        <v>1678</v>
      </c>
      <c r="AD3347" s="62" t="s">
        <v>51</v>
      </c>
    </row>
    <row r="3348" spans="1:30" x14ac:dyDescent="0.25">
      <c r="A3348" s="62" t="s">
        <v>35</v>
      </c>
      <c r="B3348" s="62" t="s">
        <v>36</v>
      </c>
      <c r="C3348" s="62" t="s">
        <v>37</v>
      </c>
      <c r="D3348" s="62" t="s">
        <v>121</v>
      </c>
      <c r="E3348" s="62" t="s">
        <v>122</v>
      </c>
      <c r="F3348" s="62" t="s">
        <v>123</v>
      </c>
      <c r="G3348" s="62" t="s">
        <v>124</v>
      </c>
      <c r="H3348" s="62" t="s">
        <v>124</v>
      </c>
      <c r="I3348" s="62" t="s">
        <v>42</v>
      </c>
      <c r="J3348" s="62" t="s">
        <v>174</v>
      </c>
      <c r="K3348" s="62" t="s">
        <v>174</v>
      </c>
      <c r="L3348" s="62" t="s">
        <v>43</v>
      </c>
      <c r="M3348" s="62" t="s">
        <v>44</v>
      </c>
      <c r="N3348" s="62" t="s">
        <v>180</v>
      </c>
      <c r="O3348" s="62" t="s">
        <v>42</v>
      </c>
      <c r="P3348" s="62" t="s">
        <v>1152</v>
      </c>
      <c r="Q3348" s="62" t="s">
        <v>645</v>
      </c>
      <c r="R3348" s="62" t="s">
        <v>1152</v>
      </c>
      <c r="S3348" s="61">
        <v>201403</v>
      </c>
      <c r="T3348" s="62" t="s">
        <v>52</v>
      </c>
      <c r="U3348" s="61">
        <v>0</v>
      </c>
      <c r="V3348" s="60">
        <v>242</v>
      </c>
      <c r="W3348" s="62" t="s">
        <v>1152</v>
      </c>
      <c r="X3348" s="62" t="s">
        <v>1152</v>
      </c>
      <c r="Y3348" s="62" t="s">
        <v>1152</v>
      </c>
      <c r="Z3348" s="62" t="s">
        <v>48</v>
      </c>
      <c r="AA3348" s="62" t="s">
        <v>129</v>
      </c>
      <c r="AB3348" s="62" t="s">
        <v>42</v>
      </c>
      <c r="AC3348" s="62" t="s">
        <v>1678</v>
      </c>
      <c r="AD3348" s="62" t="s">
        <v>51</v>
      </c>
    </row>
    <row r="3349" spans="1:30" x14ac:dyDescent="0.25">
      <c r="A3349" s="62" t="s">
        <v>35</v>
      </c>
      <c r="B3349" s="62" t="s">
        <v>36</v>
      </c>
      <c r="C3349" s="62" t="s">
        <v>37</v>
      </c>
      <c r="D3349" s="62" t="s">
        <v>121</v>
      </c>
      <c r="E3349" s="62" t="s">
        <v>122</v>
      </c>
      <c r="F3349" s="62" t="s">
        <v>123</v>
      </c>
      <c r="G3349" s="62" t="s">
        <v>124</v>
      </c>
      <c r="H3349" s="62" t="s">
        <v>124</v>
      </c>
      <c r="I3349" s="62" t="s">
        <v>42</v>
      </c>
      <c r="J3349" s="62" t="s">
        <v>182</v>
      </c>
      <c r="K3349" s="62" t="s">
        <v>182</v>
      </c>
      <c r="L3349" s="62" t="s">
        <v>43</v>
      </c>
      <c r="M3349" s="62" t="s">
        <v>44</v>
      </c>
      <c r="N3349" s="62" t="s">
        <v>180</v>
      </c>
      <c r="O3349" s="62" t="s">
        <v>42</v>
      </c>
      <c r="P3349" s="62" t="s">
        <v>1152</v>
      </c>
      <c r="Q3349" s="62" t="s">
        <v>645</v>
      </c>
      <c r="R3349" s="62" t="s">
        <v>1152</v>
      </c>
      <c r="S3349" s="61">
        <v>201403</v>
      </c>
      <c r="T3349" s="62" t="s">
        <v>52</v>
      </c>
      <c r="U3349" s="61">
        <v>0</v>
      </c>
      <c r="V3349" s="60">
        <v>586.79999999999995</v>
      </c>
      <c r="W3349" s="62" t="s">
        <v>1152</v>
      </c>
      <c r="X3349" s="62" t="s">
        <v>1152</v>
      </c>
      <c r="Y3349" s="62" t="s">
        <v>1152</v>
      </c>
      <c r="Z3349" s="62" t="s">
        <v>48</v>
      </c>
      <c r="AA3349" s="62" t="s">
        <v>129</v>
      </c>
      <c r="AB3349" s="62" t="s">
        <v>42</v>
      </c>
      <c r="AC3349" s="62" t="s">
        <v>1678</v>
      </c>
      <c r="AD3349" s="62" t="s">
        <v>51</v>
      </c>
    </row>
    <row r="3350" spans="1:30" x14ac:dyDescent="0.25">
      <c r="A3350" s="62" t="s">
        <v>35</v>
      </c>
      <c r="B3350" s="62" t="s">
        <v>36</v>
      </c>
      <c r="C3350" s="62" t="s">
        <v>37</v>
      </c>
      <c r="D3350" s="62" t="s">
        <v>121</v>
      </c>
      <c r="E3350" s="62" t="s">
        <v>122</v>
      </c>
      <c r="F3350" s="62" t="s">
        <v>123</v>
      </c>
      <c r="G3350" s="62" t="s">
        <v>124</v>
      </c>
      <c r="H3350" s="62" t="s">
        <v>124</v>
      </c>
      <c r="I3350" s="62" t="s">
        <v>42</v>
      </c>
      <c r="J3350" s="62" t="s">
        <v>182</v>
      </c>
      <c r="K3350" s="62" t="s">
        <v>182</v>
      </c>
      <c r="L3350" s="62" t="s">
        <v>43</v>
      </c>
      <c r="M3350" s="62" t="s">
        <v>44</v>
      </c>
      <c r="N3350" s="62" t="s">
        <v>180</v>
      </c>
      <c r="O3350" s="62" t="s">
        <v>42</v>
      </c>
      <c r="P3350" s="62" t="s">
        <v>1152</v>
      </c>
      <c r="Q3350" s="62" t="s">
        <v>645</v>
      </c>
      <c r="R3350" s="62" t="s">
        <v>1152</v>
      </c>
      <c r="S3350" s="61">
        <v>201403</v>
      </c>
      <c r="T3350" s="62" t="s">
        <v>52</v>
      </c>
      <c r="U3350" s="61">
        <v>0</v>
      </c>
      <c r="V3350" s="60">
        <v>1166.4000000000001</v>
      </c>
      <c r="W3350" s="62" t="s">
        <v>1152</v>
      </c>
      <c r="X3350" s="62" t="s">
        <v>1152</v>
      </c>
      <c r="Y3350" s="62" t="s">
        <v>1152</v>
      </c>
      <c r="Z3350" s="62" t="s">
        <v>48</v>
      </c>
      <c r="AA3350" s="62" t="s">
        <v>129</v>
      </c>
      <c r="AB3350" s="62" t="s">
        <v>42</v>
      </c>
      <c r="AC3350" s="62" t="s">
        <v>1678</v>
      </c>
      <c r="AD3350" s="62" t="s">
        <v>51</v>
      </c>
    </row>
    <row r="3351" spans="1:30" x14ac:dyDescent="0.25">
      <c r="A3351" s="62" t="s">
        <v>35</v>
      </c>
      <c r="B3351" s="62" t="s">
        <v>36</v>
      </c>
      <c r="C3351" s="62" t="s">
        <v>37</v>
      </c>
      <c r="D3351" s="62" t="s">
        <v>121</v>
      </c>
      <c r="E3351" s="62" t="s">
        <v>122</v>
      </c>
      <c r="F3351" s="62" t="s">
        <v>123</v>
      </c>
      <c r="G3351" s="62" t="s">
        <v>124</v>
      </c>
      <c r="H3351" s="62" t="s">
        <v>124</v>
      </c>
      <c r="I3351" s="62" t="s">
        <v>42</v>
      </c>
      <c r="J3351" s="62" t="s">
        <v>182</v>
      </c>
      <c r="K3351" s="62" t="s">
        <v>182</v>
      </c>
      <c r="L3351" s="62" t="s">
        <v>43</v>
      </c>
      <c r="M3351" s="62" t="s">
        <v>44</v>
      </c>
      <c r="N3351" s="62" t="s">
        <v>180</v>
      </c>
      <c r="O3351" s="62" t="s">
        <v>42</v>
      </c>
      <c r="P3351" s="62" t="s">
        <v>1152</v>
      </c>
      <c r="Q3351" s="62" t="s">
        <v>645</v>
      </c>
      <c r="R3351" s="62" t="s">
        <v>1152</v>
      </c>
      <c r="S3351" s="61">
        <v>201403</v>
      </c>
      <c r="T3351" s="62" t="s">
        <v>52</v>
      </c>
      <c r="U3351" s="61">
        <v>0</v>
      </c>
      <c r="V3351" s="60">
        <v>540.41999999999996</v>
      </c>
      <c r="W3351" s="62" t="s">
        <v>1152</v>
      </c>
      <c r="X3351" s="62" t="s">
        <v>1152</v>
      </c>
      <c r="Y3351" s="62" t="s">
        <v>1152</v>
      </c>
      <c r="Z3351" s="62" t="s">
        <v>48</v>
      </c>
      <c r="AA3351" s="62" t="s">
        <v>129</v>
      </c>
      <c r="AB3351" s="62" t="s">
        <v>42</v>
      </c>
      <c r="AC3351" s="62" t="s">
        <v>1678</v>
      </c>
      <c r="AD3351" s="62" t="s">
        <v>51</v>
      </c>
    </row>
    <row r="3352" spans="1:30" x14ac:dyDescent="0.25">
      <c r="A3352" s="62" t="s">
        <v>35</v>
      </c>
      <c r="B3352" s="62" t="s">
        <v>36</v>
      </c>
      <c r="C3352" s="62" t="s">
        <v>37</v>
      </c>
      <c r="D3352" s="62" t="s">
        <v>121</v>
      </c>
      <c r="E3352" s="62" t="s">
        <v>122</v>
      </c>
      <c r="F3352" s="62" t="s">
        <v>123</v>
      </c>
      <c r="G3352" s="62" t="s">
        <v>124</v>
      </c>
      <c r="H3352" s="62" t="s">
        <v>124</v>
      </c>
      <c r="I3352" s="62" t="s">
        <v>42</v>
      </c>
      <c r="J3352" s="62" t="s">
        <v>182</v>
      </c>
      <c r="K3352" s="62" t="s">
        <v>182</v>
      </c>
      <c r="L3352" s="62" t="s">
        <v>43</v>
      </c>
      <c r="M3352" s="62" t="s">
        <v>44</v>
      </c>
      <c r="N3352" s="62" t="s">
        <v>180</v>
      </c>
      <c r="O3352" s="62" t="s">
        <v>42</v>
      </c>
      <c r="P3352" s="62" t="s">
        <v>1152</v>
      </c>
      <c r="Q3352" s="62" t="s">
        <v>645</v>
      </c>
      <c r="R3352" s="62" t="s">
        <v>1152</v>
      </c>
      <c r="S3352" s="61">
        <v>201403</v>
      </c>
      <c r="T3352" s="62" t="s">
        <v>52</v>
      </c>
      <c r="U3352" s="61">
        <v>0</v>
      </c>
      <c r="V3352" s="60">
        <v>6820.68</v>
      </c>
      <c r="W3352" s="62" t="s">
        <v>1152</v>
      </c>
      <c r="X3352" s="62" t="s">
        <v>1152</v>
      </c>
      <c r="Y3352" s="62" t="s">
        <v>1152</v>
      </c>
      <c r="Z3352" s="62" t="s">
        <v>48</v>
      </c>
      <c r="AA3352" s="62" t="s">
        <v>129</v>
      </c>
      <c r="AB3352" s="62" t="s">
        <v>42</v>
      </c>
      <c r="AC3352" s="62" t="s">
        <v>1678</v>
      </c>
      <c r="AD3352" s="62" t="s">
        <v>51</v>
      </c>
    </row>
    <row r="3353" spans="1:30" x14ac:dyDescent="0.25">
      <c r="A3353" s="62" t="s">
        <v>35</v>
      </c>
      <c r="B3353" s="62" t="s">
        <v>36</v>
      </c>
      <c r="C3353" s="62" t="s">
        <v>37</v>
      </c>
      <c r="D3353" s="62" t="s">
        <v>121</v>
      </c>
      <c r="E3353" s="62" t="s">
        <v>215</v>
      </c>
      <c r="F3353" s="62" t="s">
        <v>216</v>
      </c>
      <c r="G3353" s="62" t="s">
        <v>124</v>
      </c>
      <c r="H3353" s="62" t="s">
        <v>124</v>
      </c>
      <c r="I3353" s="62" t="s">
        <v>42</v>
      </c>
      <c r="J3353" s="62" t="s">
        <v>231</v>
      </c>
      <c r="K3353" s="62" t="s">
        <v>231</v>
      </c>
      <c r="L3353" s="62" t="s">
        <v>43</v>
      </c>
      <c r="M3353" s="62" t="s">
        <v>44</v>
      </c>
      <c r="N3353" s="62" t="s">
        <v>180</v>
      </c>
      <c r="O3353" s="62" t="s">
        <v>42</v>
      </c>
      <c r="P3353" s="62" t="s">
        <v>1152</v>
      </c>
      <c r="Q3353" s="62" t="s">
        <v>223</v>
      </c>
      <c r="R3353" s="62" t="s">
        <v>1685</v>
      </c>
      <c r="S3353" s="61">
        <v>201403</v>
      </c>
      <c r="T3353" s="62" t="s">
        <v>47</v>
      </c>
      <c r="U3353" s="61">
        <v>0</v>
      </c>
      <c r="V3353" s="60">
        <v>-8213.51</v>
      </c>
      <c r="W3353" s="62" t="s">
        <v>1152</v>
      </c>
      <c r="X3353" s="62" t="s">
        <v>1686</v>
      </c>
      <c r="Y3353" s="62" t="s">
        <v>1152</v>
      </c>
      <c r="Z3353" s="62" t="s">
        <v>48</v>
      </c>
      <c r="AA3353" s="62" t="s">
        <v>129</v>
      </c>
      <c r="AB3353" s="62" t="s">
        <v>42</v>
      </c>
      <c r="AC3353" s="62" t="s">
        <v>1687</v>
      </c>
      <c r="AD3353" s="62" t="s">
        <v>51</v>
      </c>
    </row>
    <row r="3354" spans="1:30" x14ac:dyDescent="0.25">
      <c r="A3354" s="62" t="s">
        <v>35</v>
      </c>
      <c r="B3354" s="62" t="s">
        <v>36</v>
      </c>
      <c r="C3354" s="62" t="s">
        <v>37</v>
      </c>
      <c r="D3354" s="62" t="s">
        <v>121</v>
      </c>
      <c r="E3354" s="62" t="s">
        <v>122</v>
      </c>
      <c r="F3354" s="62" t="s">
        <v>123</v>
      </c>
      <c r="G3354" s="62" t="s">
        <v>124</v>
      </c>
      <c r="H3354" s="62" t="s">
        <v>124</v>
      </c>
      <c r="I3354" s="62" t="s">
        <v>42</v>
      </c>
      <c r="J3354" s="62" t="s">
        <v>156</v>
      </c>
      <c r="K3354" s="62" t="s">
        <v>156</v>
      </c>
      <c r="L3354" s="62" t="s">
        <v>43</v>
      </c>
      <c r="M3354" s="62" t="s">
        <v>44</v>
      </c>
      <c r="N3354" s="62" t="s">
        <v>160</v>
      </c>
      <c r="O3354" s="62" t="s">
        <v>42</v>
      </c>
      <c r="P3354" s="62" t="s">
        <v>1152</v>
      </c>
      <c r="Q3354" s="62" t="s">
        <v>161</v>
      </c>
      <c r="R3354" s="62" t="s">
        <v>1152</v>
      </c>
      <c r="S3354" s="61">
        <v>201403</v>
      </c>
      <c r="T3354" s="62" t="s">
        <v>47</v>
      </c>
      <c r="U3354" s="61">
        <v>0</v>
      </c>
      <c r="V3354" s="60">
        <v>-120</v>
      </c>
      <c r="W3354" s="62" t="s">
        <v>1152</v>
      </c>
      <c r="X3354" s="62" t="s">
        <v>1152</v>
      </c>
      <c r="Y3354" s="62" t="s">
        <v>1152</v>
      </c>
      <c r="Z3354" s="62" t="s">
        <v>48</v>
      </c>
      <c r="AA3354" s="62" t="s">
        <v>461</v>
      </c>
      <c r="AB3354" s="62" t="s">
        <v>42</v>
      </c>
      <c r="AC3354" s="62" t="s">
        <v>1688</v>
      </c>
      <c r="AD3354" s="62" t="s">
        <v>51</v>
      </c>
    </row>
    <row r="3355" spans="1:30" x14ac:dyDescent="0.25">
      <c r="A3355" s="62" t="s">
        <v>35</v>
      </c>
      <c r="B3355" s="62" t="s">
        <v>36</v>
      </c>
      <c r="C3355" s="62" t="s">
        <v>37</v>
      </c>
      <c r="D3355" s="62" t="s">
        <v>121</v>
      </c>
      <c r="E3355" s="62" t="s">
        <v>122</v>
      </c>
      <c r="F3355" s="62" t="s">
        <v>123</v>
      </c>
      <c r="G3355" s="62" t="s">
        <v>124</v>
      </c>
      <c r="H3355" s="62" t="s">
        <v>124</v>
      </c>
      <c r="I3355" s="62" t="s">
        <v>42</v>
      </c>
      <c r="J3355" s="62" t="s">
        <v>125</v>
      </c>
      <c r="K3355" s="62" t="s">
        <v>125</v>
      </c>
      <c r="L3355" s="62" t="s">
        <v>43</v>
      </c>
      <c r="M3355" s="62" t="s">
        <v>44</v>
      </c>
      <c r="N3355" s="62" t="s">
        <v>131</v>
      </c>
      <c r="O3355" s="62" t="s">
        <v>138</v>
      </c>
      <c r="P3355" s="62" t="s">
        <v>303</v>
      </c>
      <c r="Q3355" s="62" t="s">
        <v>2088</v>
      </c>
      <c r="R3355" s="62" t="s">
        <v>2089</v>
      </c>
      <c r="S3355" s="61">
        <v>201403</v>
      </c>
      <c r="T3355" s="62" t="s">
        <v>52</v>
      </c>
      <c r="U3355" s="61">
        <v>0</v>
      </c>
      <c r="V3355" s="60">
        <v>409.82</v>
      </c>
      <c r="W3355" s="62" t="s">
        <v>1152</v>
      </c>
      <c r="X3355" s="62" t="s">
        <v>1152</v>
      </c>
      <c r="Y3355" s="62" t="s">
        <v>1152</v>
      </c>
      <c r="Z3355" s="62" t="s">
        <v>48</v>
      </c>
      <c r="AA3355" s="62" t="s">
        <v>144</v>
      </c>
      <c r="AB3355" s="62" t="s">
        <v>42</v>
      </c>
      <c r="AC3355" s="62" t="s">
        <v>2090</v>
      </c>
      <c r="AD3355" s="62" t="s">
        <v>146</v>
      </c>
    </row>
    <row r="3356" spans="1:30" x14ac:dyDescent="0.25">
      <c r="A3356" s="62" t="s">
        <v>35</v>
      </c>
      <c r="B3356" s="62" t="s">
        <v>36</v>
      </c>
      <c r="C3356" s="62" t="s">
        <v>37</v>
      </c>
      <c r="D3356" s="62" t="s">
        <v>121</v>
      </c>
      <c r="E3356" s="62" t="s">
        <v>122</v>
      </c>
      <c r="F3356" s="62" t="s">
        <v>123</v>
      </c>
      <c r="G3356" s="62" t="s">
        <v>124</v>
      </c>
      <c r="H3356" s="62" t="s">
        <v>124</v>
      </c>
      <c r="I3356" s="62" t="s">
        <v>42</v>
      </c>
      <c r="J3356" s="62" t="s">
        <v>125</v>
      </c>
      <c r="K3356" s="62" t="s">
        <v>125</v>
      </c>
      <c r="L3356" s="62" t="s">
        <v>43</v>
      </c>
      <c r="M3356" s="62" t="s">
        <v>44</v>
      </c>
      <c r="N3356" s="62" t="s">
        <v>131</v>
      </c>
      <c r="O3356" s="62" t="s">
        <v>138</v>
      </c>
      <c r="P3356" s="62" t="s">
        <v>303</v>
      </c>
      <c r="Q3356" s="62" t="s">
        <v>794</v>
      </c>
      <c r="R3356" s="62" t="s">
        <v>2089</v>
      </c>
      <c r="S3356" s="61">
        <v>201403</v>
      </c>
      <c r="T3356" s="62" t="s">
        <v>52</v>
      </c>
      <c r="U3356" s="61">
        <v>0</v>
      </c>
      <c r="V3356" s="60">
        <v>23.05</v>
      </c>
      <c r="W3356" s="62" t="s">
        <v>1152</v>
      </c>
      <c r="X3356" s="62" t="s">
        <v>1152</v>
      </c>
      <c r="Y3356" s="62" t="s">
        <v>1152</v>
      </c>
      <c r="Z3356" s="62" t="s">
        <v>48</v>
      </c>
      <c r="AA3356" s="62" t="s">
        <v>144</v>
      </c>
      <c r="AB3356" s="62" t="s">
        <v>42</v>
      </c>
      <c r="AC3356" s="62" t="s">
        <v>2090</v>
      </c>
      <c r="AD3356" s="62" t="s">
        <v>146</v>
      </c>
    </row>
    <row r="3357" spans="1:30" x14ac:dyDescent="0.25">
      <c r="A3357" s="62" t="s">
        <v>35</v>
      </c>
      <c r="B3357" s="62" t="s">
        <v>36</v>
      </c>
      <c r="C3357" s="62" t="s">
        <v>37</v>
      </c>
      <c r="D3357" s="62" t="s">
        <v>121</v>
      </c>
      <c r="E3357" s="62" t="s">
        <v>122</v>
      </c>
      <c r="F3357" s="62" t="s">
        <v>123</v>
      </c>
      <c r="G3357" s="62" t="s">
        <v>124</v>
      </c>
      <c r="H3357" s="62" t="s">
        <v>124</v>
      </c>
      <c r="I3357" s="62" t="s">
        <v>42</v>
      </c>
      <c r="J3357" s="62" t="s">
        <v>140</v>
      </c>
      <c r="K3357" s="62" t="s">
        <v>140</v>
      </c>
      <c r="L3357" s="62" t="s">
        <v>43</v>
      </c>
      <c r="M3357" s="62" t="s">
        <v>44</v>
      </c>
      <c r="N3357" s="62" t="s">
        <v>134</v>
      </c>
      <c r="O3357" s="62" t="s">
        <v>42</v>
      </c>
      <c r="P3357" s="62" t="s">
        <v>1268</v>
      </c>
      <c r="Q3357" s="62" t="s">
        <v>135</v>
      </c>
      <c r="R3357" s="62" t="s">
        <v>1676</v>
      </c>
      <c r="S3357" s="61">
        <v>201403</v>
      </c>
      <c r="T3357" s="62" t="s">
        <v>52</v>
      </c>
      <c r="U3357" s="61">
        <v>0</v>
      </c>
      <c r="V3357" s="60">
        <v>1700</v>
      </c>
      <c r="W3357" s="62" t="s">
        <v>1152</v>
      </c>
      <c r="X3357" s="62" t="s">
        <v>1677</v>
      </c>
      <c r="Y3357" s="62" t="s">
        <v>1152</v>
      </c>
      <c r="Z3357" s="62" t="s">
        <v>48</v>
      </c>
      <c r="AA3357" s="62" t="s">
        <v>315</v>
      </c>
      <c r="AB3357" s="62" t="s">
        <v>42</v>
      </c>
      <c r="AC3357" s="62" t="s">
        <v>2091</v>
      </c>
      <c r="AD3357" s="62" t="s">
        <v>146</v>
      </c>
    </row>
    <row r="3358" spans="1:30" x14ac:dyDescent="0.25">
      <c r="A3358" s="62" t="s">
        <v>35</v>
      </c>
      <c r="B3358" s="62" t="s">
        <v>36</v>
      </c>
      <c r="C3358" s="62" t="s">
        <v>37</v>
      </c>
      <c r="D3358" s="62" t="s">
        <v>121</v>
      </c>
      <c r="E3358" s="62" t="s">
        <v>122</v>
      </c>
      <c r="F3358" s="62" t="s">
        <v>123</v>
      </c>
      <c r="G3358" s="62" t="s">
        <v>124</v>
      </c>
      <c r="H3358" s="62" t="s">
        <v>124</v>
      </c>
      <c r="I3358" s="62" t="s">
        <v>42</v>
      </c>
      <c r="J3358" s="62" t="s">
        <v>140</v>
      </c>
      <c r="K3358" s="62" t="s">
        <v>140</v>
      </c>
      <c r="L3358" s="62" t="s">
        <v>43</v>
      </c>
      <c r="M3358" s="62" t="s">
        <v>44</v>
      </c>
      <c r="N3358" s="62" t="s">
        <v>131</v>
      </c>
      <c r="O3358" s="62" t="s">
        <v>42</v>
      </c>
      <c r="P3358" s="62" t="s">
        <v>1268</v>
      </c>
      <c r="Q3358" s="62" t="s">
        <v>1269</v>
      </c>
      <c r="R3358" s="62" t="s">
        <v>1676</v>
      </c>
      <c r="S3358" s="61">
        <v>201403</v>
      </c>
      <c r="T3358" s="62" t="s">
        <v>52</v>
      </c>
      <c r="U3358" s="67">
        <v>300000</v>
      </c>
      <c r="V3358" s="60">
        <v>300000</v>
      </c>
      <c r="W3358" s="62" t="s">
        <v>340</v>
      </c>
      <c r="X3358" s="62" t="s">
        <v>1677</v>
      </c>
      <c r="Y3358" s="62" t="s">
        <v>1152</v>
      </c>
      <c r="Z3358" s="62" t="s">
        <v>48</v>
      </c>
      <c r="AA3358" s="62" t="s">
        <v>315</v>
      </c>
      <c r="AB3358" s="62" t="s">
        <v>42</v>
      </c>
      <c r="AC3358" s="62" t="s">
        <v>2091</v>
      </c>
      <c r="AD3358" s="62" t="s">
        <v>146</v>
      </c>
    </row>
    <row r="3359" spans="1:30" x14ac:dyDescent="0.25">
      <c r="A3359" s="62" t="s">
        <v>35</v>
      </c>
      <c r="B3359" s="62" t="s">
        <v>36</v>
      </c>
      <c r="C3359" s="62" t="s">
        <v>37</v>
      </c>
      <c r="D3359" s="62" t="s">
        <v>121</v>
      </c>
      <c r="E3359" s="62" t="s">
        <v>215</v>
      </c>
      <c r="F3359" s="62" t="s">
        <v>216</v>
      </c>
      <c r="G3359" s="62" t="s">
        <v>124</v>
      </c>
      <c r="H3359" s="62" t="s">
        <v>124</v>
      </c>
      <c r="I3359" s="62" t="s">
        <v>42</v>
      </c>
      <c r="J3359" s="62" t="s">
        <v>217</v>
      </c>
      <c r="K3359" s="62" t="s">
        <v>217</v>
      </c>
      <c r="L3359" s="62" t="s">
        <v>43</v>
      </c>
      <c r="M3359" s="62" t="s">
        <v>44</v>
      </c>
      <c r="N3359" s="62" t="s">
        <v>180</v>
      </c>
      <c r="O3359" s="62" t="s">
        <v>42</v>
      </c>
      <c r="P3359" s="62" t="s">
        <v>388</v>
      </c>
      <c r="Q3359" s="62" t="s">
        <v>1101</v>
      </c>
      <c r="R3359" s="62" t="s">
        <v>1670</v>
      </c>
      <c r="S3359" s="61">
        <v>201403</v>
      </c>
      <c r="T3359" s="62" t="s">
        <v>52</v>
      </c>
      <c r="U3359" s="67">
        <v>7140</v>
      </c>
      <c r="V3359" s="60">
        <v>7140</v>
      </c>
      <c r="W3359" s="62" t="s">
        <v>340</v>
      </c>
      <c r="X3359" s="62" t="s">
        <v>752</v>
      </c>
      <c r="Y3359" s="62" t="s">
        <v>1152</v>
      </c>
      <c r="Z3359" s="62" t="s">
        <v>48</v>
      </c>
      <c r="AA3359" s="62" t="s">
        <v>315</v>
      </c>
      <c r="AB3359" s="62" t="s">
        <v>42</v>
      </c>
      <c r="AC3359" s="62" t="s">
        <v>2092</v>
      </c>
      <c r="AD3359" s="62" t="s">
        <v>146</v>
      </c>
    </row>
    <row r="3360" spans="1:30" x14ac:dyDescent="0.25">
      <c r="A3360" s="62" t="s">
        <v>35</v>
      </c>
      <c r="B3360" s="62" t="s">
        <v>36</v>
      </c>
      <c r="C3360" s="62" t="s">
        <v>37</v>
      </c>
      <c r="D3360" s="62" t="s">
        <v>121</v>
      </c>
      <c r="E3360" s="62" t="s">
        <v>215</v>
      </c>
      <c r="F3360" s="62" t="s">
        <v>216</v>
      </c>
      <c r="G3360" s="62" t="s">
        <v>124</v>
      </c>
      <c r="H3360" s="62" t="s">
        <v>124</v>
      </c>
      <c r="I3360" s="62" t="s">
        <v>42</v>
      </c>
      <c r="J3360" s="62" t="s">
        <v>217</v>
      </c>
      <c r="K3360" s="62" t="s">
        <v>217</v>
      </c>
      <c r="L3360" s="62" t="s">
        <v>43</v>
      </c>
      <c r="M3360" s="62" t="s">
        <v>44</v>
      </c>
      <c r="N3360" s="62" t="s">
        <v>180</v>
      </c>
      <c r="O3360" s="62" t="s">
        <v>42</v>
      </c>
      <c r="P3360" s="62" t="s">
        <v>388</v>
      </c>
      <c r="Q3360" s="62" t="s">
        <v>183</v>
      </c>
      <c r="R3360" s="62" t="s">
        <v>1670</v>
      </c>
      <c r="S3360" s="61">
        <v>201403</v>
      </c>
      <c r="T3360" s="62" t="s">
        <v>52</v>
      </c>
      <c r="U3360" s="61">
        <v>0</v>
      </c>
      <c r="V3360" s="60">
        <v>301.67</v>
      </c>
      <c r="W3360" s="62" t="s">
        <v>340</v>
      </c>
      <c r="X3360" s="62" t="s">
        <v>752</v>
      </c>
      <c r="Y3360" s="62" t="s">
        <v>1152</v>
      </c>
      <c r="Z3360" s="62" t="s">
        <v>48</v>
      </c>
      <c r="AA3360" s="62" t="s">
        <v>315</v>
      </c>
      <c r="AB3360" s="62" t="s">
        <v>42</v>
      </c>
      <c r="AC3360" s="62" t="s">
        <v>2092</v>
      </c>
      <c r="AD3360" s="62" t="s">
        <v>146</v>
      </c>
    </row>
    <row r="3361" spans="1:30" x14ac:dyDescent="0.25">
      <c r="A3361" s="62" t="s">
        <v>35</v>
      </c>
      <c r="B3361" s="62" t="s">
        <v>36</v>
      </c>
      <c r="C3361" s="62" t="s">
        <v>37</v>
      </c>
      <c r="D3361" s="62" t="s">
        <v>121</v>
      </c>
      <c r="E3361" s="62" t="s">
        <v>122</v>
      </c>
      <c r="F3361" s="62" t="s">
        <v>123</v>
      </c>
      <c r="G3361" s="62" t="s">
        <v>124</v>
      </c>
      <c r="H3361" s="62" t="s">
        <v>124</v>
      </c>
      <c r="I3361" s="62" t="s">
        <v>42</v>
      </c>
      <c r="J3361" s="62" t="s">
        <v>298</v>
      </c>
      <c r="K3361" s="62" t="s">
        <v>298</v>
      </c>
      <c r="L3361" s="62" t="s">
        <v>43</v>
      </c>
      <c r="M3361" s="62" t="s">
        <v>44</v>
      </c>
      <c r="N3361" s="62" t="s">
        <v>150</v>
      </c>
      <c r="O3361" s="62" t="s">
        <v>42</v>
      </c>
      <c r="P3361" s="62" t="s">
        <v>506</v>
      </c>
      <c r="Q3361" s="62" t="s">
        <v>1713</v>
      </c>
      <c r="R3361" s="62" t="s">
        <v>2093</v>
      </c>
      <c r="S3361" s="61">
        <v>201403</v>
      </c>
      <c r="T3361" s="62" t="s">
        <v>52</v>
      </c>
      <c r="U3361" s="67">
        <v>55000</v>
      </c>
      <c r="V3361" s="60">
        <v>55000</v>
      </c>
      <c r="W3361" s="62" t="s">
        <v>340</v>
      </c>
      <c r="X3361" s="62" t="s">
        <v>1694</v>
      </c>
      <c r="Y3361" s="62" t="s">
        <v>1152</v>
      </c>
      <c r="Z3361" s="62" t="s">
        <v>48</v>
      </c>
      <c r="AA3361" s="62" t="s">
        <v>315</v>
      </c>
      <c r="AB3361" s="62" t="s">
        <v>42</v>
      </c>
      <c r="AC3361" s="62" t="s">
        <v>2094</v>
      </c>
      <c r="AD3361" s="62" t="s">
        <v>146</v>
      </c>
    </row>
    <row r="3362" spans="1:30" x14ac:dyDescent="0.25">
      <c r="A3362" s="62" t="s">
        <v>35</v>
      </c>
      <c r="B3362" s="62" t="s">
        <v>36</v>
      </c>
      <c r="C3362" s="62" t="s">
        <v>37</v>
      </c>
      <c r="D3362" s="62" t="s">
        <v>121</v>
      </c>
      <c r="E3362" s="62" t="s">
        <v>122</v>
      </c>
      <c r="F3362" s="62" t="s">
        <v>123</v>
      </c>
      <c r="G3362" s="62" t="s">
        <v>124</v>
      </c>
      <c r="H3362" s="62" t="s">
        <v>124</v>
      </c>
      <c r="I3362" s="62" t="s">
        <v>42</v>
      </c>
      <c r="J3362" s="62" t="s">
        <v>298</v>
      </c>
      <c r="K3362" s="62" t="s">
        <v>298</v>
      </c>
      <c r="L3362" s="62" t="s">
        <v>43</v>
      </c>
      <c r="M3362" s="62" t="s">
        <v>44</v>
      </c>
      <c r="N3362" s="62" t="s">
        <v>150</v>
      </c>
      <c r="O3362" s="62" t="s">
        <v>42</v>
      </c>
      <c r="P3362" s="62" t="s">
        <v>506</v>
      </c>
      <c r="Q3362" s="62" t="s">
        <v>1713</v>
      </c>
      <c r="R3362" s="62" t="s">
        <v>2095</v>
      </c>
      <c r="S3362" s="61">
        <v>201403</v>
      </c>
      <c r="T3362" s="62" t="s">
        <v>52</v>
      </c>
      <c r="U3362" s="67">
        <v>10000</v>
      </c>
      <c r="V3362" s="60">
        <v>10000</v>
      </c>
      <c r="W3362" s="62" t="s">
        <v>340</v>
      </c>
      <c r="X3362" s="62" t="s">
        <v>1694</v>
      </c>
      <c r="Y3362" s="62" t="s">
        <v>1152</v>
      </c>
      <c r="Z3362" s="62" t="s">
        <v>48</v>
      </c>
      <c r="AA3362" s="62" t="s">
        <v>315</v>
      </c>
      <c r="AB3362" s="62" t="s">
        <v>42</v>
      </c>
      <c r="AC3362" s="62" t="s">
        <v>2094</v>
      </c>
      <c r="AD3362" s="62" t="s">
        <v>146</v>
      </c>
    </row>
    <row r="3363" spans="1:30" x14ac:dyDescent="0.25">
      <c r="A3363" s="62" t="s">
        <v>35</v>
      </c>
      <c r="B3363" s="62" t="s">
        <v>36</v>
      </c>
      <c r="C3363" s="62" t="s">
        <v>37</v>
      </c>
      <c r="D3363" s="62" t="s">
        <v>121</v>
      </c>
      <c r="E3363" s="62" t="s">
        <v>122</v>
      </c>
      <c r="F3363" s="62" t="s">
        <v>123</v>
      </c>
      <c r="G3363" s="62" t="s">
        <v>124</v>
      </c>
      <c r="H3363" s="62" t="s">
        <v>124</v>
      </c>
      <c r="I3363" s="62" t="s">
        <v>42</v>
      </c>
      <c r="J3363" s="62" t="s">
        <v>298</v>
      </c>
      <c r="K3363" s="62" t="s">
        <v>298</v>
      </c>
      <c r="L3363" s="62" t="s">
        <v>43</v>
      </c>
      <c r="M3363" s="62" t="s">
        <v>44</v>
      </c>
      <c r="N3363" s="62" t="s">
        <v>150</v>
      </c>
      <c r="O3363" s="62" t="s">
        <v>42</v>
      </c>
      <c r="P3363" s="62" t="s">
        <v>506</v>
      </c>
      <c r="Q3363" s="62" t="s">
        <v>1713</v>
      </c>
      <c r="R3363" s="62" t="s">
        <v>2096</v>
      </c>
      <c r="S3363" s="61">
        <v>201403</v>
      </c>
      <c r="T3363" s="62" t="s">
        <v>52</v>
      </c>
      <c r="U3363" s="67">
        <v>15000</v>
      </c>
      <c r="V3363" s="60">
        <v>15000</v>
      </c>
      <c r="W3363" s="62" t="s">
        <v>340</v>
      </c>
      <c r="X3363" s="62" t="s">
        <v>1694</v>
      </c>
      <c r="Y3363" s="62" t="s">
        <v>1152</v>
      </c>
      <c r="Z3363" s="62" t="s">
        <v>48</v>
      </c>
      <c r="AA3363" s="62" t="s">
        <v>315</v>
      </c>
      <c r="AB3363" s="62" t="s">
        <v>42</v>
      </c>
      <c r="AC3363" s="62" t="s">
        <v>2094</v>
      </c>
      <c r="AD3363" s="62" t="s">
        <v>146</v>
      </c>
    </row>
    <row r="3364" spans="1:30" x14ac:dyDescent="0.25">
      <c r="A3364" s="62" t="s">
        <v>35</v>
      </c>
      <c r="B3364" s="62" t="s">
        <v>36</v>
      </c>
      <c r="C3364" s="62" t="s">
        <v>37</v>
      </c>
      <c r="D3364" s="62" t="s">
        <v>121</v>
      </c>
      <c r="E3364" s="62" t="s">
        <v>122</v>
      </c>
      <c r="F3364" s="62" t="s">
        <v>123</v>
      </c>
      <c r="G3364" s="62" t="s">
        <v>124</v>
      </c>
      <c r="H3364" s="62" t="s">
        <v>124</v>
      </c>
      <c r="I3364" s="62" t="s">
        <v>42</v>
      </c>
      <c r="J3364" s="62" t="s">
        <v>298</v>
      </c>
      <c r="K3364" s="62" t="s">
        <v>298</v>
      </c>
      <c r="L3364" s="62" t="s">
        <v>43</v>
      </c>
      <c r="M3364" s="62" t="s">
        <v>44</v>
      </c>
      <c r="N3364" s="62" t="s">
        <v>150</v>
      </c>
      <c r="O3364" s="62" t="s">
        <v>42</v>
      </c>
      <c r="P3364" s="62" t="s">
        <v>506</v>
      </c>
      <c r="Q3364" s="62" t="s">
        <v>1713</v>
      </c>
      <c r="R3364" s="62" t="s">
        <v>2097</v>
      </c>
      <c r="S3364" s="61">
        <v>201403</v>
      </c>
      <c r="T3364" s="62" t="s">
        <v>52</v>
      </c>
      <c r="U3364" s="67">
        <v>32500</v>
      </c>
      <c r="V3364" s="60">
        <v>32500</v>
      </c>
      <c r="W3364" s="62" t="s">
        <v>340</v>
      </c>
      <c r="X3364" s="62" t="s">
        <v>1694</v>
      </c>
      <c r="Y3364" s="62" t="s">
        <v>1152</v>
      </c>
      <c r="Z3364" s="62" t="s">
        <v>48</v>
      </c>
      <c r="AA3364" s="62" t="s">
        <v>315</v>
      </c>
      <c r="AB3364" s="62" t="s">
        <v>42</v>
      </c>
      <c r="AC3364" s="62" t="s">
        <v>2094</v>
      </c>
      <c r="AD3364" s="62" t="s">
        <v>146</v>
      </c>
    </row>
    <row r="3365" spans="1:30" x14ac:dyDescent="0.25">
      <c r="A3365" s="62" t="s">
        <v>35</v>
      </c>
      <c r="B3365" s="62" t="s">
        <v>36</v>
      </c>
      <c r="C3365" s="62" t="s">
        <v>37</v>
      </c>
      <c r="D3365" s="62" t="s">
        <v>121</v>
      </c>
      <c r="E3365" s="62" t="s">
        <v>122</v>
      </c>
      <c r="F3365" s="62" t="s">
        <v>123</v>
      </c>
      <c r="G3365" s="62" t="s">
        <v>124</v>
      </c>
      <c r="H3365" s="62" t="s">
        <v>124</v>
      </c>
      <c r="I3365" s="62" t="s">
        <v>42</v>
      </c>
      <c r="J3365" s="62" t="s">
        <v>298</v>
      </c>
      <c r="K3365" s="62" t="s">
        <v>298</v>
      </c>
      <c r="L3365" s="62" t="s">
        <v>43</v>
      </c>
      <c r="M3365" s="62" t="s">
        <v>44</v>
      </c>
      <c r="N3365" s="62" t="s">
        <v>150</v>
      </c>
      <c r="O3365" s="62" t="s">
        <v>42</v>
      </c>
      <c r="P3365" s="62" t="s">
        <v>506</v>
      </c>
      <c r="Q3365" s="62" t="s">
        <v>1713</v>
      </c>
      <c r="R3365" s="62" t="s">
        <v>2098</v>
      </c>
      <c r="S3365" s="61">
        <v>201403</v>
      </c>
      <c r="T3365" s="62" t="s">
        <v>52</v>
      </c>
      <c r="U3365" s="67">
        <v>30000</v>
      </c>
      <c r="V3365" s="60">
        <v>30000</v>
      </c>
      <c r="W3365" s="62" t="s">
        <v>340</v>
      </c>
      <c r="X3365" s="62" t="s">
        <v>1694</v>
      </c>
      <c r="Y3365" s="62" t="s">
        <v>1152</v>
      </c>
      <c r="Z3365" s="62" t="s">
        <v>48</v>
      </c>
      <c r="AA3365" s="62" t="s">
        <v>315</v>
      </c>
      <c r="AB3365" s="62" t="s">
        <v>42</v>
      </c>
      <c r="AC3365" s="62" t="s">
        <v>2094</v>
      </c>
      <c r="AD3365" s="62" t="s">
        <v>146</v>
      </c>
    </row>
    <row r="3366" spans="1:30" x14ac:dyDescent="0.25">
      <c r="A3366" s="62" t="s">
        <v>35</v>
      </c>
      <c r="B3366" s="62" t="s">
        <v>36</v>
      </c>
      <c r="C3366" s="62" t="s">
        <v>37</v>
      </c>
      <c r="D3366" s="62" t="s">
        <v>121</v>
      </c>
      <c r="E3366" s="62" t="s">
        <v>122</v>
      </c>
      <c r="F3366" s="62" t="s">
        <v>123</v>
      </c>
      <c r="G3366" s="62" t="s">
        <v>124</v>
      </c>
      <c r="H3366" s="62" t="s">
        <v>124</v>
      </c>
      <c r="I3366" s="62" t="s">
        <v>42</v>
      </c>
      <c r="J3366" s="62" t="s">
        <v>298</v>
      </c>
      <c r="K3366" s="62" t="s">
        <v>298</v>
      </c>
      <c r="L3366" s="62" t="s">
        <v>43</v>
      </c>
      <c r="M3366" s="62" t="s">
        <v>44</v>
      </c>
      <c r="N3366" s="62" t="s">
        <v>150</v>
      </c>
      <c r="O3366" s="62" t="s">
        <v>42</v>
      </c>
      <c r="P3366" s="62" t="s">
        <v>506</v>
      </c>
      <c r="Q3366" s="62" t="s">
        <v>1713</v>
      </c>
      <c r="R3366" s="62" t="s">
        <v>2099</v>
      </c>
      <c r="S3366" s="61">
        <v>201403</v>
      </c>
      <c r="T3366" s="62" t="s">
        <v>52</v>
      </c>
      <c r="U3366" s="67">
        <v>4992.03</v>
      </c>
      <c r="V3366" s="60">
        <v>4992.03</v>
      </c>
      <c r="W3366" s="62" t="s">
        <v>340</v>
      </c>
      <c r="X3366" s="62" t="s">
        <v>1694</v>
      </c>
      <c r="Y3366" s="62" t="s">
        <v>1152</v>
      </c>
      <c r="Z3366" s="62" t="s">
        <v>48</v>
      </c>
      <c r="AA3366" s="62" t="s">
        <v>315</v>
      </c>
      <c r="AB3366" s="62" t="s">
        <v>42</v>
      </c>
      <c r="AC3366" s="62" t="s">
        <v>2094</v>
      </c>
      <c r="AD3366" s="62" t="s">
        <v>146</v>
      </c>
    </row>
    <row r="3367" spans="1:30" x14ac:dyDescent="0.25">
      <c r="A3367" s="62" t="s">
        <v>35</v>
      </c>
      <c r="B3367" s="62" t="s">
        <v>36</v>
      </c>
      <c r="C3367" s="62" t="s">
        <v>37</v>
      </c>
      <c r="D3367" s="62" t="s">
        <v>121</v>
      </c>
      <c r="E3367" s="62" t="s">
        <v>215</v>
      </c>
      <c r="F3367" s="62" t="s">
        <v>216</v>
      </c>
      <c r="G3367" s="62" t="s">
        <v>124</v>
      </c>
      <c r="H3367" s="62" t="s">
        <v>124</v>
      </c>
      <c r="I3367" s="62" t="s">
        <v>42</v>
      </c>
      <c r="J3367" s="62" t="s">
        <v>257</v>
      </c>
      <c r="K3367" s="62" t="s">
        <v>257</v>
      </c>
      <c r="L3367" s="62" t="s">
        <v>43</v>
      </c>
      <c r="M3367" s="62" t="s">
        <v>44</v>
      </c>
      <c r="N3367" s="62" t="s">
        <v>150</v>
      </c>
      <c r="O3367" s="62" t="s">
        <v>42</v>
      </c>
      <c r="P3367" s="62" t="s">
        <v>424</v>
      </c>
      <c r="Q3367" s="62" t="s">
        <v>441</v>
      </c>
      <c r="R3367" s="62" t="s">
        <v>2100</v>
      </c>
      <c r="S3367" s="61">
        <v>201403</v>
      </c>
      <c r="T3367" s="62" t="s">
        <v>52</v>
      </c>
      <c r="U3367" s="67">
        <v>25290</v>
      </c>
      <c r="V3367" s="60">
        <v>25290</v>
      </c>
      <c r="W3367" s="62" t="s">
        <v>340</v>
      </c>
      <c r="X3367" s="62" t="s">
        <v>440</v>
      </c>
      <c r="Y3367" s="62" t="s">
        <v>1152</v>
      </c>
      <c r="Z3367" s="62" t="s">
        <v>48</v>
      </c>
      <c r="AA3367" s="62" t="s">
        <v>315</v>
      </c>
      <c r="AB3367" s="62" t="s">
        <v>42</v>
      </c>
      <c r="AC3367" s="62" t="s">
        <v>2101</v>
      </c>
      <c r="AD3367" s="62" t="s">
        <v>146</v>
      </c>
    </row>
    <row r="3368" spans="1:30" x14ac:dyDescent="0.25">
      <c r="A3368" s="62" t="s">
        <v>35</v>
      </c>
      <c r="B3368" s="62" t="s">
        <v>36</v>
      </c>
      <c r="C3368" s="62" t="s">
        <v>37</v>
      </c>
      <c r="D3368" s="62" t="s">
        <v>121</v>
      </c>
      <c r="E3368" s="62" t="s">
        <v>215</v>
      </c>
      <c r="F3368" s="62" t="s">
        <v>216</v>
      </c>
      <c r="G3368" s="62" t="s">
        <v>124</v>
      </c>
      <c r="H3368" s="62" t="s">
        <v>124</v>
      </c>
      <c r="I3368" s="62" t="s">
        <v>42</v>
      </c>
      <c r="J3368" s="62" t="s">
        <v>250</v>
      </c>
      <c r="K3368" s="62" t="s">
        <v>250</v>
      </c>
      <c r="L3368" s="62" t="s">
        <v>43</v>
      </c>
      <c r="M3368" s="62" t="s">
        <v>44</v>
      </c>
      <c r="N3368" s="62" t="s">
        <v>150</v>
      </c>
      <c r="O3368" s="62" t="s">
        <v>42</v>
      </c>
      <c r="P3368" s="62" t="s">
        <v>430</v>
      </c>
      <c r="Q3368" s="62" t="s">
        <v>431</v>
      </c>
      <c r="R3368" s="62" t="s">
        <v>1669</v>
      </c>
      <c r="S3368" s="61">
        <v>201403</v>
      </c>
      <c r="T3368" s="62" t="s">
        <v>52</v>
      </c>
      <c r="U3368" s="67">
        <v>32148.5</v>
      </c>
      <c r="V3368" s="60">
        <v>32148.5</v>
      </c>
      <c r="W3368" s="62" t="s">
        <v>340</v>
      </c>
      <c r="X3368" s="62" t="s">
        <v>433</v>
      </c>
      <c r="Y3368" s="62" t="s">
        <v>1152</v>
      </c>
      <c r="Z3368" s="62" t="s">
        <v>48</v>
      </c>
      <c r="AA3368" s="62" t="s">
        <v>315</v>
      </c>
      <c r="AB3368" s="62" t="s">
        <v>42</v>
      </c>
      <c r="AC3368" s="62" t="s">
        <v>2101</v>
      </c>
      <c r="AD3368" s="62" t="s">
        <v>146</v>
      </c>
    </row>
    <row r="3369" spans="1:30" x14ac:dyDescent="0.25">
      <c r="A3369" s="62" t="s">
        <v>35</v>
      </c>
      <c r="B3369" s="62" t="s">
        <v>36</v>
      </c>
      <c r="C3369" s="62" t="s">
        <v>37</v>
      </c>
      <c r="D3369" s="62" t="s">
        <v>121</v>
      </c>
      <c r="E3369" s="62" t="s">
        <v>215</v>
      </c>
      <c r="F3369" s="62" t="s">
        <v>216</v>
      </c>
      <c r="G3369" s="62" t="s">
        <v>124</v>
      </c>
      <c r="H3369" s="62" t="s">
        <v>124</v>
      </c>
      <c r="I3369" s="62" t="s">
        <v>42</v>
      </c>
      <c r="J3369" s="62" t="s">
        <v>237</v>
      </c>
      <c r="K3369" s="62" t="s">
        <v>237</v>
      </c>
      <c r="L3369" s="62" t="s">
        <v>43</v>
      </c>
      <c r="M3369" s="62" t="s">
        <v>44</v>
      </c>
      <c r="N3369" s="62" t="s">
        <v>150</v>
      </c>
      <c r="O3369" s="62" t="s">
        <v>42</v>
      </c>
      <c r="P3369" s="62" t="s">
        <v>424</v>
      </c>
      <c r="Q3369" s="62" t="s">
        <v>425</v>
      </c>
      <c r="R3369" s="62" t="s">
        <v>2102</v>
      </c>
      <c r="S3369" s="61">
        <v>201403</v>
      </c>
      <c r="T3369" s="62" t="s">
        <v>52</v>
      </c>
      <c r="U3369" s="67">
        <v>171002.6</v>
      </c>
      <c r="V3369" s="60">
        <v>171002.6</v>
      </c>
      <c r="W3369" s="62" t="s">
        <v>340</v>
      </c>
      <c r="X3369" s="62" t="s">
        <v>422</v>
      </c>
      <c r="Y3369" s="62" t="s">
        <v>1152</v>
      </c>
      <c r="Z3369" s="62" t="s">
        <v>48</v>
      </c>
      <c r="AA3369" s="62" t="s">
        <v>315</v>
      </c>
      <c r="AB3369" s="62" t="s">
        <v>42</v>
      </c>
      <c r="AC3369" s="62" t="s">
        <v>2101</v>
      </c>
      <c r="AD3369" s="62" t="s">
        <v>146</v>
      </c>
    </row>
    <row r="3370" spans="1:30" x14ac:dyDescent="0.25">
      <c r="A3370" s="62" t="s">
        <v>35</v>
      </c>
      <c r="B3370" s="62" t="s">
        <v>36</v>
      </c>
      <c r="C3370" s="62" t="s">
        <v>37</v>
      </c>
      <c r="D3370" s="62" t="s">
        <v>121</v>
      </c>
      <c r="E3370" s="62" t="s">
        <v>122</v>
      </c>
      <c r="F3370" s="62" t="s">
        <v>123</v>
      </c>
      <c r="G3370" s="62" t="s">
        <v>124</v>
      </c>
      <c r="H3370" s="62" t="s">
        <v>124</v>
      </c>
      <c r="I3370" s="62" t="s">
        <v>42</v>
      </c>
      <c r="J3370" s="62" t="s">
        <v>190</v>
      </c>
      <c r="K3370" s="62" t="s">
        <v>190</v>
      </c>
      <c r="L3370" s="62" t="s">
        <v>43</v>
      </c>
      <c r="M3370" s="62" t="s">
        <v>44</v>
      </c>
      <c r="N3370" s="62" t="s">
        <v>150</v>
      </c>
      <c r="O3370" s="62" t="s">
        <v>42</v>
      </c>
      <c r="P3370" s="62" t="s">
        <v>522</v>
      </c>
      <c r="Q3370" s="62" t="s">
        <v>539</v>
      </c>
      <c r="R3370" s="62" t="s">
        <v>1673</v>
      </c>
      <c r="S3370" s="61">
        <v>201403</v>
      </c>
      <c r="T3370" s="62" t="s">
        <v>52</v>
      </c>
      <c r="U3370" s="67">
        <v>50000</v>
      </c>
      <c r="V3370" s="60">
        <v>50000</v>
      </c>
      <c r="W3370" s="62" t="s">
        <v>340</v>
      </c>
      <c r="X3370" s="62" t="s">
        <v>177</v>
      </c>
      <c r="Y3370" s="62" t="s">
        <v>1152</v>
      </c>
      <c r="Z3370" s="62" t="s">
        <v>48</v>
      </c>
      <c r="AA3370" s="62" t="s">
        <v>315</v>
      </c>
      <c r="AB3370" s="62" t="s">
        <v>42</v>
      </c>
      <c r="AC3370" s="62" t="s">
        <v>2101</v>
      </c>
      <c r="AD3370" s="62" t="s">
        <v>146</v>
      </c>
    </row>
    <row r="3371" spans="1:30" x14ac:dyDescent="0.25">
      <c r="A3371" s="62" t="s">
        <v>35</v>
      </c>
      <c r="B3371" s="62" t="s">
        <v>36</v>
      </c>
      <c r="C3371" s="62" t="s">
        <v>37</v>
      </c>
      <c r="D3371" s="62" t="s">
        <v>121</v>
      </c>
      <c r="E3371" s="62" t="s">
        <v>122</v>
      </c>
      <c r="F3371" s="62" t="s">
        <v>123</v>
      </c>
      <c r="G3371" s="62" t="s">
        <v>124</v>
      </c>
      <c r="H3371" s="62" t="s">
        <v>124</v>
      </c>
      <c r="I3371" s="62" t="s">
        <v>42</v>
      </c>
      <c r="J3371" s="62" t="s">
        <v>532</v>
      </c>
      <c r="K3371" s="62" t="s">
        <v>532</v>
      </c>
      <c r="L3371" s="62" t="s">
        <v>43</v>
      </c>
      <c r="M3371" s="62" t="s">
        <v>44</v>
      </c>
      <c r="N3371" s="62" t="s">
        <v>150</v>
      </c>
      <c r="O3371" s="62" t="s">
        <v>42</v>
      </c>
      <c r="P3371" s="62" t="s">
        <v>522</v>
      </c>
      <c r="Q3371" s="62" t="s">
        <v>653</v>
      </c>
      <c r="R3371" s="62" t="s">
        <v>1673</v>
      </c>
      <c r="S3371" s="61">
        <v>201403</v>
      </c>
      <c r="T3371" s="62" t="s">
        <v>52</v>
      </c>
      <c r="U3371" s="67">
        <v>2822.11</v>
      </c>
      <c r="V3371" s="60">
        <v>2822.11</v>
      </c>
      <c r="W3371" s="62" t="s">
        <v>340</v>
      </c>
      <c r="X3371" s="62" t="s">
        <v>177</v>
      </c>
      <c r="Y3371" s="62" t="s">
        <v>1152</v>
      </c>
      <c r="Z3371" s="62" t="s">
        <v>48</v>
      </c>
      <c r="AA3371" s="62" t="s">
        <v>315</v>
      </c>
      <c r="AB3371" s="62" t="s">
        <v>42</v>
      </c>
      <c r="AC3371" s="62" t="s">
        <v>2101</v>
      </c>
      <c r="AD3371" s="62" t="s">
        <v>146</v>
      </c>
    </row>
    <row r="3372" spans="1:30" x14ac:dyDescent="0.25">
      <c r="A3372" s="62" t="s">
        <v>35</v>
      </c>
      <c r="B3372" s="62" t="s">
        <v>36</v>
      </c>
      <c r="C3372" s="62" t="s">
        <v>37</v>
      </c>
      <c r="D3372" s="62" t="s">
        <v>121</v>
      </c>
      <c r="E3372" s="62" t="s">
        <v>122</v>
      </c>
      <c r="F3372" s="62" t="s">
        <v>123</v>
      </c>
      <c r="G3372" s="62" t="s">
        <v>124</v>
      </c>
      <c r="H3372" s="62" t="s">
        <v>124</v>
      </c>
      <c r="I3372" s="62" t="s">
        <v>42</v>
      </c>
      <c r="J3372" s="62" t="s">
        <v>532</v>
      </c>
      <c r="K3372" s="62" t="s">
        <v>532</v>
      </c>
      <c r="L3372" s="62" t="s">
        <v>43</v>
      </c>
      <c r="M3372" s="62" t="s">
        <v>44</v>
      </c>
      <c r="N3372" s="62" t="s">
        <v>180</v>
      </c>
      <c r="O3372" s="62" t="s">
        <v>42</v>
      </c>
      <c r="P3372" s="62" t="s">
        <v>522</v>
      </c>
      <c r="Q3372" s="62" t="s">
        <v>733</v>
      </c>
      <c r="R3372" s="62" t="s">
        <v>1673</v>
      </c>
      <c r="S3372" s="61">
        <v>201403</v>
      </c>
      <c r="T3372" s="62" t="s">
        <v>52</v>
      </c>
      <c r="U3372" s="61">
        <v>140</v>
      </c>
      <c r="V3372" s="60">
        <v>140</v>
      </c>
      <c r="W3372" s="62" t="s">
        <v>340</v>
      </c>
      <c r="X3372" s="62" t="s">
        <v>177</v>
      </c>
      <c r="Y3372" s="62" t="s">
        <v>1152</v>
      </c>
      <c r="Z3372" s="62" t="s">
        <v>48</v>
      </c>
      <c r="AA3372" s="62" t="s">
        <v>315</v>
      </c>
      <c r="AB3372" s="62" t="s">
        <v>42</v>
      </c>
      <c r="AC3372" s="62" t="s">
        <v>2101</v>
      </c>
      <c r="AD3372" s="62" t="s">
        <v>146</v>
      </c>
    </row>
    <row r="3373" spans="1:30" x14ac:dyDescent="0.25">
      <c r="A3373" s="62" t="s">
        <v>35</v>
      </c>
      <c r="B3373" s="62" t="s">
        <v>36</v>
      </c>
      <c r="C3373" s="62" t="s">
        <v>37</v>
      </c>
      <c r="D3373" s="62" t="s">
        <v>121</v>
      </c>
      <c r="E3373" s="62" t="s">
        <v>122</v>
      </c>
      <c r="F3373" s="62" t="s">
        <v>123</v>
      </c>
      <c r="G3373" s="62" t="s">
        <v>124</v>
      </c>
      <c r="H3373" s="62" t="s">
        <v>124</v>
      </c>
      <c r="I3373" s="62" t="s">
        <v>42</v>
      </c>
      <c r="J3373" s="62" t="s">
        <v>652</v>
      </c>
      <c r="K3373" s="62" t="s">
        <v>652</v>
      </c>
      <c r="L3373" s="62" t="s">
        <v>43</v>
      </c>
      <c r="M3373" s="62" t="s">
        <v>44</v>
      </c>
      <c r="N3373" s="62" t="s">
        <v>150</v>
      </c>
      <c r="O3373" s="62" t="s">
        <v>42</v>
      </c>
      <c r="P3373" s="62" t="s">
        <v>522</v>
      </c>
      <c r="Q3373" s="62" t="s">
        <v>732</v>
      </c>
      <c r="R3373" s="62" t="s">
        <v>1673</v>
      </c>
      <c r="S3373" s="61">
        <v>201403</v>
      </c>
      <c r="T3373" s="62" t="s">
        <v>52</v>
      </c>
      <c r="U3373" s="67">
        <v>122634.78</v>
      </c>
      <c r="V3373" s="60">
        <v>122634.78</v>
      </c>
      <c r="W3373" s="62" t="s">
        <v>340</v>
      </c>
      <c r="X3373" s="62" t="s">
        <v>177</v>
      </c>
      <c r="Y3373" s="62" t="s">
        <v>1152</v>
      </c>
      <c r="Z3373" s="62" t="s">
        <v>48</v>
      </c>
      <c r="AA3373" s="62" t="s">
        <v>315</v>
      </c>
      <c r="AB3373" s="62" t="s">
        <v>42</v>
      </c>
      <c r="AC3373" s="62" t="s">
        <v>2101</v>
      </c>
      <c r="AD3373" s="62" t="s">
        <v>146</v>
      </c>
    </row>
    <row r="3374" spans="1:30" x14ac:dyDescent="0.25">
      <c r="A3374" s="62" t="s">
        <v>35</v>
      </c>
      <c r="B3374" s="62" t="s">
        <v>36</v>
      </c>
      <c r="C3374" s="62" t="s">
        <v>37</v>
      </c>
      <c r="D3374" s="62" t="s">
        <v>121</v>
      </c>
      <c r="E3374" s="62" t="s">
        <v>122</v>
      </c>
      <c r="F3374" s="62" t="s">
        <v>123</v>
      </c>
      <c r="G3374" s="62" t="s">
        <v>124</v>
      </c>
      <c r="H3374" s="62" t="s">
        <v>124</v>
      </c>
      <c r="I3374" s="62" t="s">
        <v>42</v>
      </c>
      <c r="J3374" s="62" t="s">
        <v>182</v>
      </c>
      <c r="K3374" s="62" t="s">
        <v>182</v>
      </c>
      <c r="L3374" s="62" t="s">
        <v>43</v>
      </c>
      <c r="M3374" s="62" t="s">
        <v>44</v>
      </c>
      <c r="N3374" s="62" t="s">
        <v>150</v>
      </c>
      <c r="O3374" s="62" t="s">
        <v>42</v>
      </c>
      <c r="P3374" s="62" t="s">
        <v>522</v>
      </c>
      <c r="Q3374" s="62" t="s">
        <v>531</v>
      </c>
      <c r="R3374" s="62" t="s">
        <v>1673</v>
      </c>
      <c r="S3374" s="61">
        <v>201403</v>
      </c>
      <c r="T3374" s="62" t="s">
        <v>52</v>
      </c>
      <c r="U3374" s="67">
        <v>269255.05</v>
      </c>
      <c r="V3374" s="60">
        <v>269255.05</v>
      </c>
      <c r="W3374" s="62" t="s">
        <v>340</v>
      </c>
      <c r="X3374" s="62" t="s">
        <v>177</v>
      </c>
      <c r="Y3374" s="62" t="s">
        <v>1152</v>
      </c>
      <c r="Z3374" s="62" t="s">
        <v>48</v>
      </c>
      <c r="AA3374" s="62" t="s">
        <v>315</v>
      </c>
      <c r="AB3374" s="62" t="s">
        <v>42</v>
      </c>
      <c r="AC3374" s="62" t="s">
        <v>2101</v>
      </c>
      <c r="AD3374" s="62" t="s">
        <v>146</v>
      </c>
    </row>
    <row r="3375" spans="1:30" x14ac:dyDescent="0.25">
      <c r="A3375" s="62" t="s">
        <v>35</v>
      </c>
      <c r="B3375" s="62" t="s">
        <v>36</v>
      </c>
      <c r="C3375" s="62" t="s">
        <v>37</v>
      </c>
      <c r="D3375" s="62" t="s">
        <v>121</v>
      </c>
      <c r="E3375" s="62" t="s">
        <v>122</v>
      </c>
      <c r="F3375" s="62" t="s">
        <v>123</v>
      </c>
      <c r="G3375" s="62" t="s">
        <v>124</v>
      </c>
      <c r="H3375" s="62" t="s">
        <v>124</v>
      </c>
      <c r="I3375" s="62" t="s">
        <v>42</v>
      </c>
      <c r="J3375" s="62" t="s">
        <v>182</v>
      </c>
      <c r="K3375" s="62" t="s">
        <v>182</v>
      </c>
      <c r="L3375" s="62" t="s">
        <v>43</v>
      </c>
      <c r="M3375" s="62" t="s">
        <v>44</v>
      </c>
      <c r="N3375" s="62" t="s">
        <v>180</v>
      </c>
      <c r="O3375" s="62" t="s">
        <v>42</v>
      </c>
      <c r="P3375" s="62" t="s">
        <v>522</v>
      </c>
      <c r="Q3375" s="62" t="s">
        <v>530</v>
      </c>
      <c r="R3375" s="62" t="s">
        <v>1673</v>
      </c>
      <c r="S3375" s="61">
        <v>201403</v>
      </c>
      <c r="T3375" s="62" t="s">
        <v>52</v>
      </c>
      <c r="U3375" s="67">
        <v>239191.4</v>
      </c>
      <c r="V3375" s="60">
        <v>239191.4</v>
      </c>
      <c r="W3375" s="62" t="s">
        <v>340</v>
      </c>
      <c r="X3375" s="62" t="s">
        <v>177</v>
      </c>
      <c r="Y3375" s="62" t="s">
        <v>1152</v>
      </c>
      <c r="Z3375" s="62" t="s">
        <v>48</v>
      </c>
      <c r="AA3375" s="62" t="s">
        <v>315</v>
      </c>
      <c r="AB3375" s="62" t="s">
        <v>42</v>
      </c>
      <c r="AC3375" s="62" t="s">
        <v>2101</v>
      </c>
      <c r="AD3375" s="62" t="s">
        <v>146</v>
      </c>
    </row>
    <row r="3376" spans="1:30" x14ac:dyDescent="0.25">
      <c r="A3376" s="62" t="s">
        <v>35</v>
      </c>
      <c r="B3376" s="62" t="s">
        <v>36</v>
      </c>
      <c r="C3376" s="62" t="s">
        <v>37</v>
      </c>
      <c r="D3376" s="62" t="s">
        <v>121</v>
      </c>
      <c r="E3376" s="62" t="s">
        <v>122</v>
      </c>
      <c r="F3376" s="62" t="s">
        <v>123</v>
      </c>
      <c r="G3376" s="62" t="s">
        <v>124</v>
      </c>
      <c r="H3376" s="62" t="s">
        <v>124</v>
      </c>
      <c r="I3376" s="62" t="s">
        <v>42</v>
      </c>
      <c r="J3376" s="62" t="s">
        <v>174</v>
      </c>
      <c r="K3376" s="62" t="s">
        <v>174</v>
      </c>
      <c r="L3376" s="62" t="s">
        <v>43</v>
      </c>
      <c r="M3376" s="62" t="s">
        <v>44</v>
      </c>
      <c r="N3376" s="62" t="s">
        <v>150</v>
      </c>
      <c r="O3376" s="62" t="s">
        <v>42</v>
      </c>
      <c r="P3376" s="62" t="s">
        <v>522</v>
      </c>
      <c r="Q3376" s="62" t="s">
        <v>529</v>
      </c>
      <c r="R3376" s="62" t="s">
        <v>1673</v>
      </c>
      <c r="S3376" s="61">
        <v>201403</v>
      </c>
      <c r="T3376" s="62" t="s">
        <v>52</v>
      </c>
      <c r="U3376" s="67">
        <v>50147.78</v>
      </c>
      <c r="V3376" s="60">
        <v>50147.78</v>
      </c>
      <c r="W3376" s="62" t="s">
        <v>340</v>
      </c>
      <c r="X3376" s="62" t="s">
        <v>177</v>
      </c>
      <c r="Y3376" s="62" t="s">
        <v>1152</v>
      </c>
      <c r="Z3376" s="62" t="s">
        <v>48</v>
      </c>
      <c r="AA3376" s="62" t="s">
        <v>315</v>
      </c>
      <c r="AB3376" s="62" t="s">
        <v>42</v>
      </c>
      <c r="AC3376" s="62" t="s">
        <v>2101</v>
      </c>
      <c r="AD3376" s="62" t="s">
        <v>146</v>
      </c>
    </row>
    <row r="3377" spans="1:30" x14ac:dyDescent="0.25">
      <c r="A3377" s="62" t="s">
        <v>35</v>
      </c>
      <c r="B3377" s="62" t="s">
        <v>36</v>
      </c>
      <c r="C3377" s="62" t="s">
        <v>37</v>
      </c>
      <c r="D3377" s="62" t="s">
        <v>121</v>
      </c>
      <c r="E3377" s="62" t="s">
        <v>122</v>
      </c>
      <c r="F3377" s="62" t="s">
        <v>123</v>
      </c>
      <c r="G3377" s="62" t="s">
        <v>124</v>
      </c>
      <c r="H3377" s="62" t="s">
        <v>124</v>
      </c>
      <c r="I3377" s="62" t="s">
        <v>42</v>
      </c>
      <c r="J3377" s="62" t="s">
        <v>174</v>
      </c>
      <c r="K3377" s="62" t="s">
        <v>174</v>
      </c>
      <c r="L3377" s="62" t="s">
        <v>43</v>
      </c>
      <c r="M3377" s="62" t="s">
        <v>44</v>
      </c>
      <c r="N3377" s="62" t="s">
        <v>180</v>
      </c>
      <c r="O3377" s="62" t="s">
        <v>42</v>
      </c>
      <c r="P3377" s="62" t="s">
        <v>522</v>
      </c>
      <c r="Q3377" s="62" t="s">
        <v>523</v>
      </c>
      <c r="R3377" s="62" t="s">
        <v>1673</v>
      </c>
      <c r="S3377" s="61">
        <v>201403</v>
      </c>
      <c r="T3377" s="62" t="s">
        <v>52</v>
      </c>
      <c r="U3377" s="67">
        <v>96069</v>
      </c>
      <c r="V3377" s="60">
        <v>96069</v>
      </c>
      <c r="W3377" s="62" t="s">
        <v>340</v>
      </c>
      <c r="X3377" s="62" t="s">
        <v>177</v>
      </c>
      <c r="Y3377" s="62" t="s">
        <v>1152</v>
      </c>
      <c r="Z3377" s="62" t="s">
        <v>48</v>
      </c>
      <c r="AA3377" s="62" t="s">
        <v>315</v>
      </c>
      <c r="AB3377" s="62" t="s">
        <v>42</v>
      </c>
      <c r="AC3377" s="62" t="s">
        <v>2101</v>
      </c>
      <c r="AD3377" s="62" t="s">
        <v>146</v>
      </c>
    </row>
    <row r="3378" spans="1:30" x14ac:dyDescent="0.25">
      <c r="A3378" s="62" t="s">
        <v>35</v>
      </c>
      <c r="B3378" s="62" t="s">
        <v>36</v>
      </c>
      <c r="C3378" s="62" t="s">
        <v>37</v>
      </c>
      <c r="D3378" s="62" t="s">
        <v>121</v>
      </c>
      <c r="E3378" s="62" t="s">
        <v>215</v>
      </c>
      <c r="F3378" s="62" t="s">
        <v>216</v>
      </c>
      <c r="G3378" s="62" t="s">
        <v>124</v>
      </c>
      <c r="H3378" s="62" t="s">
        <v>124</v>
      </c>
      <c r="I3378" s="62" t="s">
        <v>42</v>
      </c>
      <c r="J3378" s="62" t="s">
        <v>261</v>
      </c>
      <c r="K3378" s="62" t="s">
        <v>261</v>
      </c>
      <c r="L3378" s="62" t="s">
        <v>43</v>
      </c>
      <c r="M3378" s="62" t="s">
        <v>44</v>
      </c>
      <c r="N3378" s="62" t="s">
        <v>150</v>
      </c>
      <c r="O3378" s="62" t="s">
        <v>42</v>
      </c>
      <c r="P3378" s="62" t="s">
        <v>446</v>
      </c>
      <c r="Q3378" s="62" t="s">
        <v>447</v>
      </c>
      <c r="R3378" s="62" t="s">
        <v>2103</v>
      </c>
      <c r="S3378" s="61">
        <v>201403</v>
      </c>
      <c r="T3378" s="62" t="s">
        <v>52</v>
      </c>
      <c r="U3378" s="67">
        <v>37989.85</v>
      </c>
      <c r="V3378" s="60">
        <v>37989.85</v>
      </c>
      <c r="W3378" s="62" t="s">
        <v>340</v>
      </c>
      <c r="X3378" s="62" t="s">
        <v>267</v>
      </c>
      <c r="Y3378" s="62" t="s">
        <v>1152</v>
      </c>
      <c r="Z3378" s="62" t="s">
        <v>48</v>
      </c>
      <c r="AA3378" s="62" t="s">
        <v>315</v>
      </c>
      <c r="AB3378" s="62" t="s">
        <v>42</v>
      </c>
      <c r="AC3378" s="62" t="s">
        <v>2104</v>
      </c>
      <c r="AD3378" s="62" t="s">
        <v>146</v>
      </c>
    </row>
    <row r="3379" spans="1:30" x14ac:dyDescent="0.25">
      <c r="A3379" s="62" t="s">
        <v>35</v>
      </c>
      <c r="B3379" s="62" t="s">
        <v>36</v>
      </c>
      <c r="C3379" s="62" t="s">
        <v>37</v>
      </c>
      <c r="D3379" s="62" t="s">
        <v>121</v>
      </c>
      <c r="E3379" s="62" t="s">
        <v>215</v>
      </c>
      <c r="F3379" s="62" t="s">
        <v>216</v>
      </c>
      <c r="G3379" s="62" t="s">
        <v>124</v>
      </c>
      <c r="H3379" s="62" t="s">
        <v>124</v>
      </c>
      <c r="I3379" s="62" t="s">
        <v>42</v>
      </c>
      <c r="J3379" s="62" t="s">
        <v>231</v>
      </c>
      <c r="K3379" s="62" t="s">
        <v>231</v>
      </c>
      <c r="L3379" s="62" t="s">
        <v>43</v>
      </c>
      <c r="M3379" s="62" t="s">
        <v>44</v>
      </c>
      <c r="N3379" s="62" t="s">
        <v>150</v>
      </c>
      <c r="O3379" s="62" t="s">
        <v>42</v>
      </c>
      <c r="P3379" s="62" t="s">
        <v>388</v>
      </c>
      <c r="Q3379" s="62" t="s">
        <v>417</v>
      </c>
      <c r="R3379" s="62" t="s">
        <v>2105</v>
      </c>
      <c r="S3379" s="61">
        <v>201403</v>
      </c>
      <c r="T3379" s="62" t="s">
        <v>52</v>
      </c>
      <c r="U3379" s="67">
        <v>57591.93</v>
      </c>
      <c r="V3379" s="60">
        <v>57591.93</v>
      </c>
      <c r="W3379" s="62" t="s">
        <v>340</v>
      </c>
      <c r="X3379" s="62" t="s">
        <v>236</v>
      </c>
      <c r="Y3379" s="62" t="s">
        <v>1152</v>
      </c>
      <c r="Z3379" s="62" t="s">
        <v>48</v>
      </c>
      <c r="AA3379" s="62" t="s">
        <v>315</v>
      </c>
      <c r="AB3379" s="62" t="s">
        <v>42</v>
      </c>
      <c r="AC3379" s="62" t="s">
        <v>2104</v>
      </c>
      <c r="AD3379" s="62" t="s">
        <v>146</v>
      </c>
    </row>
    <row r="3380" spans="1:30" x14ac:dyDescent="0.25">
      <c r="A3380" s="62" t="s">
        <v>35</v>
      </c>
      <c r="B3380" s="62" t="s">
        <v>36</v>
      </c>
      <c r="C3380" s="62" t="s">
        <v>37</v>
      </c>
      <c r="D3380" s="62" t="s">
        <v>121</v>
      </c>
      <c r="E3380" s="62" t="s">
        <v>215</v>
      </c>
      <c r="F3380" s="62" t="s">
        <v>216</v>
      </c>
      <c r="G3380" s="62" t="s">
        <v>124</v>
      </c>
      <c r="H3380" s="62" t="s">
        <v>124</v>
      </c>
      <c r="I3380" s="62" t="s">
        <v>42</v>
      </c>
      <c r="J3380" s="62" t="s">
        <v>217</v>
      </c>
      <c r="K3380" s="62" t="s">
        <v>217</v>
      </c>
      <c r="L3380" s="62" t="s">
        <v>43</v>
      </c>
      <c r="M3380" s="62" t="s">
        <v>44</v>
      </c>
      <c r="N3380" s="62" t="s">
        <v>150</v>
      </c>
      <c r="O3380" s="62" t="s">
        <v>42</v>
      </c>
      <c r="P3380" s="62" t="s">
        <v>388</v>
      </c>
      <c r="Q3380" s="62" t="s">
        <v>389</v>
      </c>
      <c r="R3380" s="62" t="s">
        <v>2106</v>
      </c>
      <c r="S3380" s="61">
        <v>201403</v>
      </c>
      <c r="T3380" s="62" t="s">
        <v>52</v>
      </c>
      <c r="U3380" s="67">
        <v>149386.21</v>
      </c>
      <c r="V3380" s="60">
        <v>149386.21</v>
      </c>
      <c r="W3380" s="62" t="s">
        <v>340</v>
      </c>
      <c r="X3380" s="62" t="s">
        <v>230</v>
      </c>
      <c r="Y3380" s="62" t="s">
        <v>1152</v>
      </c>
      <c r="Z3380" s="62" t="s">
        <v>48</v>
      </c>
      <c r="AA3380" s="62" t="s">
        <v>315</v>
      </c>
      <c r="AB3380" s="62" t="s">
        <v>42</v>
      </c>
      <c r="AC3380" s="62" t="s">
        <v>2104</v>
      </c>
      <c r="AD3380" s="62" t="s">
        <v>146</v>
      </c>
    </row>
    <row r="3381" spans="1:30" x14ac:dyDescent="0.25">
      <c r="A3381" s="62" t="s">
        <v>35</v>
      </c>
      <c r="B3381" s="62" t="s">
        <v>36</v>
      </c>
      <c r="C3381" s="62" t="s">
        <v>37</v>
      </c>
      <c r="D3381" s="62" t="s">
        <v>121</v>
      </c>
      <c r="E3381" s="62" t="s">
        <v>215</v>
      </c>
      <c r="F3381" s="62" t="s">
        <v>216</v>
      </c>
      <c r="G3381" s="62" t="s">
        <v>124</v>
      </c>
      <c r="H3381" s="62" t="s">
        <v>124</v>
      </c>
      <c r="I3381" s="62" t="s">
        <v>42</v>
      </c>
      <c r="J3381" s="62" t="s">
        <v>217</v>
      </c>
      <c r="K3381" s="62" t="s">
        <v>217</v>
      </c>
      <c r="L3381" s="62" t="s">
        <v>43</v>
      </c>
      <c r="M3381" s="62" t="s">
        <v>44</v>
      </c>
      <c r="N3381" s="62" t="s">
        <v>150</v>
      </c>
      <c r="O3381" s="62" t="s">
        <v>42</v>
      </c>
      <c r="P3381" s="62" t="s">
        <v>388</v>
      </c>
      <c r="Q3381" s="62" t="s">
        <v>389</v>
      </c>
      <c r="R3381" s="62" t="s">
        <v>2107</v>
      </c>
      <c r="S3381" s="61">
        <v>201403</v>
      </c>
      <c r="T3381" s="62" t="s">
        <v>52</v>
      </c>
      <c r="U3381" s="67">
        <v>160837.79999999999</v>
      </c>
      <c r="V3381" s="60">
        <v>160837.79999999999</v>
      </c>
      <c r="W3381" s="62" t="s">
        <v>340</v>
      </c>
      <c r="X3381" s="62" t="s">
        <v>230</v>
      </c>
      <c r="Y3381" s="62" t="s">
        <v>1152</v>
      </c>
      <c r="Z3381" s="62" t="s">
        <v>48</v>
      </c>
      <c r="AA3381" s="62" t="s">
        <v>315</v>
      </c>
      <c r="AB3381" s="62" t="s">
        <v>42</v>
      </c>
      <c r="AC3381" s="62" t="s">
        <v>2104</v>
      </c>
      <c r="AD3381" s="62" t="s">
        <v>146</v>
      </c>
    </row>
    <row r="3382" spans="1:30" x14ac:dyDescent="0.25">
      <c r="A3382" s="62" t="s">
        <v>35</v>
      </c>
      <c r="B3382" s="62" t="s">
        <v>36</v>
      </c>
      <c r="C3382" s="62" t="s">
        <v>37</v>
      </c>
      <c r="D3382" s="62" t="s">
        <v>121</v>
      </c>
      <c r="E3382" s="62" t="s">
        <v>122</v>
      </c>
      <c r="F3382" s="62" t="s">
        <v>123</v>
      </c>
      <c r="G3382" s="62" t="s">
        <v>124</v>
      </c>
      <c r="H3382" s="62" t="s">
        <v>124</v>
      </c>
      <c r="I3382" s="62" t="s">
        <v>42</v>
      </c>
      <c r="J3382" s="62" t="s">
        <v>190</v>
      </c>
      <c r="K3382" s="62" t="s">
        <v>190</v>
      </c>
      <c r="L3382" s="62" t="s">
        <v>43</v>
      </c>
      <c r="M3382" s="62" t="s">
        <v>44</v>
      </c>
      <c r="N3382" s="62" t="s">
        <v>126</v>
      </c>
      <c r="O3382" s="62" t="s">
        <v>42</v>
      </c>
      <c r="P3382" s="62" t="s">
        <v>369</v>
      </c>
      <c r="Q3382" s="62" t="s">
        <v>167</v>
      </c>
      <c r="R3382" s="62" t="s">
        <v>2108</v>
      </c>
      <c r="S3382" s="61">
        <v>201403</v>
      </c>
      <c r="T3382" s="62" t="s">
        <v>52</v>
      </c>
      <c r="U3382" s="61">
        <v>0</v>
      </c>
      <c r="V3382" s="60">
        <v>85.12</v>
      </c>
      <c r="W3382" s="62" t="s">
        <v>1152</v>
      </c>
      <c r="X3382" s="62" t="s">
        <v>1152</v>
      </c>
      <c r="Y3382" s="62" t="s">
        <v>1152</v>
      </c>
      <c r="Z3382" s="62" t="s">
        <v>48</v>
      </c>
      <c r="AA3382" s="62" t="s">
        <v>168</v>
      </c>
      <c r="AB3382" s="62" t="s">
        <v>42</v>
      </c>
      <c r="AC3382" s="62" t="s">
        <v>2104</v>
      </c>
      <c r="AD3382" s="62" t="s">
        <v>146</v>
      </c>
    </row>
    <row r="3383" spans="1:30" x14ac:dyDescent="0.25">
      <c r="A3383" s="62" t="s">
        <v>35</v>
      </c>
      <c r="B3383" s="62" t="s">
        <v>36</v>
      </c>
      <c r="C3383" s="62" t="s">
        <v>37</v>
      </c>
      <c r="D3383" s="62" t="s">
        <v>121</v>
      </c>
      <c r="E3383" s="62" t="s">
        <v>122</v>
      </c>
      <c r="F3383" s="62" t="s">
        <v>123</v>
      </c>
      <c r="G3383" s="62" t="s">
        <v>124</v>
      </c>
      <c r="H3383" s="62" t="s">
        <v>124</v>
      </c>
      <c r="I3383" s="62" t="s">
        <v>42</v>
      </c>
      <c r="J3383" s="62" t="s">
        <v>500</v>
      </c>
      <c r="K3383" s="62" t="s">
        <v>500</v>
      </c>
      <c r="L3383" s="62" t="s">
        <v>43</v>
      </c>
      <c r="M3383" s="62" t="s">
        <v>44</v>
      </c>
      <c r="N3383" s="62" t="s">
        <v>162</v>
      </c>
      <c r="O3383" s="62" t="s">
        <v>42</v>
      </c>
      <c r="P3383" s="62" t="s">
        <v>808</v>
      </c>
      <c r="Q3383" s="62" t="s">
        <v>938</v>
      </c>
      <c r="R3383" s="62" t="s">
        <v>1671</v>
      </c>
      <c r="S3383" s="61">
        <v>201403</v>
      </c>
      <c r="T3383" s="62" t="s">
        <v>47</v>
      </c>
      <c r="U3383" s="61">
        <v>0</v>
      </c>
      <c r="V3383" s="60">
        <v>-2277.6</v>
      </c>
      <c r="W3383" s="62" t="s">
        <v>340</v>
      </c>
      <c r="X3383" s="62" t="s">
        <v>807</v>
      </c>
      <c r="Y3383" s="62" t="s">
        <v>1152</v>
      </c>
      <c r="Z3383" s="62" t="s">
        <v>48</v>
      </c>
      <c r="AA3383" s="62" t="s">
        <v>315</v>
      </c>
      <c r="AB3383" s="62" t="s">
        <v>42</v>
      </c>
      <c r="AC3383" s="62" t="s">
        <v>2104</v>
      </c>
      <c r="AD3383" s="62" t="s">
        <v>146</v>
      </c>
    </row>
    <row r="3384" spans="1:30" x14ac:dyDescent="0.25">
      <c r="A3384" s="62" t="s">
        <v>35</v>
      </c>
      <c r="B3384" s="62" t="s">
        <v>36</v>
      </c>
      <c r="C3384" s="62" t="s">
        <v>37</v>
      </c>
      <c r="D3384" s="62" t="s">
        <v>121</v>
      </c>
      <c r="E3384" s="62" t="s">
        <v>122</v>
      </c>
      <c r="F3384" s="62" t="s">
        <v>123</v>
      </c>
      <c r="G3384" s="62" t="s">
        <v>124</v>
      </c>
      <c r="H3384" s="62" t="s">
        <v>124</v>
      </c>
      <c r="I3384" s="62" t="s">
        <v>42</v>
      </c>
      <c r="J3384" s="62" t="s">
        <v>500</v>
      </c>
      <c r="K3384" s="62" t="s">
        <v>500</v>
      </c>
      <c r="L3384" s="62" t="s">
        <v>43</v>
      </c>
      <c r="M3384" s="62" t="s">
        <v>44</v>
      </c>
      <c r="N3384" s="62" t="s">
        <v>162</v>
      </c>
      <c r="O3384" s="62" t="s">
        <v>42</v>
      </c>
      <c r="P3384" s="62" t="s">
        <v>808</v>
      </c>
      <c r="Q3384" s="62" t="s">
        <v>809</v>
      </c>
      <c r="R3384" s="62" t="s">
        <v>1671</v>
      </c>
      <c r="S3384" s="61">
        <v>201403</v>
      </c>
      <c r="T3384" s="62" t="s">
        <v>52</v>
      </c>
      <c r="U3384" s="67">
        <v>113880.03</v>
      </c>
      <c r="V3384" s="60">
        <v>113880.03</v>
      </c>
      <c r="W3384" s="62" t="s">
        <v>340</v>
      </c>
      <c r="X3384" s="62" t="s">
        <v>807</v>
      </c>
      <c r="Y3384" s="62" t="s">
        <v>1152</v>
      </c>
      <c r="Z3384" s="62" t="s">
        <v>48</v>
      </c>
      <c r="AA3384" s="62" t="s">
        <v>315</v>
      </c>
      <c r="AB3384" s="62" t="s">
        <v>42</v>
      </c>
      <c r="AC3384" s="62" t="s">
        <v>2104</v>
      </c>
      <c r="AD3384" s="62" t="s">
        <v>146</v>
      </c>
    </row>
    <row r="3385" spans="1:30" x14ac:dyDescent="0.25">
      <c r="A3385" s="62" t="s">
        <v>35</v>
      </c>
      <c r="B3385" s="62" t="s">
        <v>36</v>
      </c>
      <c r="C3385" s="62" t="s">
        <v>37</v>
      </c>
      <c r="D3385" s="62" t="s">
        <v>121</v>
      </c>
      <c r="E3385" s="62" t="s">
        <v>122</v>
      </c>
      <c r="F3385" s="62" t="s">
        <v>123</v>
      </c>
      <c r="G3385" s="62" t="s">
        <v>124</v>
      </c>
      <c r="H3385" s="62" t="s">
        <v>124</v>
      </c>
      <c r="I3385" s="62" t="s">
        <v>42</v>
      </c>
      <c r="J3385" s="62" t="s">
        <v>283</v>
      </c>
      <c r="K3385" s="62" t="s">
        <v>283</v>
      </c>
      <c r="L3385" s="62" t="s">
        <v>43</v>
      </c>
      <c r="M3385" s="62" t="s">
        <v>44</v>
      </c>
      <c r="N3385" s="62" t="s">
        <v>150</v>
      </c>
      <c r="O3385" s="62" t="s">
        <v>42</v>
      </c>
      <c r="P3385" s="62" t="s">
        <v>782</v>
      </c>
      <c r="Q3385" s="62" t="s">
        <v>783</v>
      </c>
      <c r="R3385" s="62" t="s">
        <v>2109</v>
      </c>
      <c r="S3385" s="61">
        <v>201403</v>
      </c>
      <c r="T3385" s="62" t="s">
        <v>52</v>
      </c>
      <c r="U3385" s="67">
        <v>207727.26</v>
      </c>
      <c r="V3385" s="60">
        <v>207727.26</v>
      </c>
      <c r="W3385" s="62" t="s">
        <v>340</v>
      </c>
      <c r="X3385" s="62" t="s">
        <v>460</v>
      </c>
      <c r="Y3385" s="62" t="s">
        <v>1152</v>
      </c>
      <c r="Z3385" s="62" t="s">
        <v>48</v>
      </c>
      <c r="AA3385" s="62" t="s">
        <v>315</v>
      </c>
      <c r="AB3385" s="62" t="s">
        <v>42</v>
      </c>
      <c r="AC3385" s="62" t="s">
        <v>2110</v>
      </c>
      <c r="AD3385" s="62" t="s">
        <v>146</v>
      </c>
    </row>
    <row r="3386" spans="1:30" x14ac:dyDescent="0.25">
      <c r="A3386" s="62" t="s">
        <v>35</v>
      </c>
      <c r="B3386" s="62" t="s">
        <v>36</v>
      </c>
      <c r="C3386" s="62" t="s">
        <v>37</v>
      </c>
      <c r="D3386" s="62" t="s">
        <v>121</v>
      </c>
      <c r="E3386" s="62" t="s">
        <v>122</v>
      </c>
      <c r="F3386" s="62" t="s">
        <v>123</v>
      </c>
      <c r="G3386" s="62" t="s">
        <v>124</v>
      </c>
      <c r="H3386" s="62" t="s">
        <v>124</v>
      </c>
      <c r="I3386" s="62" t="s">
        <v>42</v>
      </c>
      <c r="J3386" s="62" t="s">
        <v>140</v>
      </c>
      <c r="K3386" s="62" t="s">
        <v>140</v>
      </c>
      <c r="L3386" s="62" t="s">
        <v>43</v>
      </c>
      <c r="M3386" s="62" t="s">
        <v>44</v>
      </c>
      <c r="N3386" s="62" t="s">
        <v>134</v>
      </c>
      <c r="O3386" s="62" t="s">
        <v>42</v>
      </c>
      <c r="P3386" s="62" t="s">
        <v>1679</v>
      </c>
      <c r="Q3386" s="62" t="s">
        <v>135</v>
      </c>
      <c r="R3386" s="62" t="s">
        <v>1680</v>
      </c>
      <c r="S3386" s="61">
        <v>201403</v>
      </c>
      <c r="T3386" s="62" t="s">
        <v>52</v>
      </c>
      <c r="U3386" s="61">
        <v>0</v>
      </c>
      <c r="V3386" s="60">
        <v>42.24</v>
      </c>
      <c r="W3386" s="62" t="s">
        <v>1152</v>
      </c>
      <c r="X3386" s="62" t="s">
        <v>1681</v>
      </c>
      <c r="Y3386" s="62" t="s">
        <v>1152</v>
      </c>
      <c r="Z3386" s="62" t="s">
        <v>48</v>
      </c>
      <c r="AA3386" s="62" t="s">
        <v>315</v>
      </c>
      <c r="AB3386" s="62" t="s">
        <v>42</v>
      </c>
      <c r="AC3386" s="62" t="s">
        <v>2111</v>
      </c>
      <c r="AD3386" s="62" t="s">
        <v>146</v>
      </c>
    </row>
    <row r="3387" spans="1:30" x14ac:dyDescent="0.25">
      <c r="A3387" s="62" t="s">
        <v>35</v>
      </c>
      <c r="B3387" s="62" t="s">
        <v>36</v>
      </c>
      <c r="C3387" s="62" t="s">
        <v>37</v>
      </c>
      <c r="D3387" s="62" t="s">
        <v>121</v>
      </c>
      <c r="E3387" s="62" t="s">
        <v>122</v>
      </c>
      <c r="F3387" s="62" t="s">
        <v>123</v>
      </c>
      <c r="G3387" s="62" t="s">
        <v>124</v>
      </c>
      <c r="H3387" s="62" t="s">
        <v>124</v>
      </c>
      <c r="I3387" s="62" t="s">
        <v>42</v>
      </c>
      <c r="J3387" s="62" t="s">
        <v>140</v>
      </c>
      <c r="K3387" s="62" t="s">
        <v>140</v>
      </c>
      <c r="L3387" s="62" t="s">
        <v>43</v>
      </c>
      <c r="M3387" s="62" t="s">
        <v>44</v>
      </c>
      <c r="N3387" s="62" t="s">
        <v>150</v>
      </c>
      <c r="O3387" s="62" t="s">
        <v>42</v>
      </c>
      <c r="P3387" s="62" t="s">
        <v>1679</v>
      </c>
      <c r="Q3387" s="62" t="s">
        <v>2112</v>
      </c>
      <c r="R3387" s="62" t="s">
        <v>1680</v>
      </c>
      <c r="S3387" s="61">
        <v>201403</v>
      </c>
      <c r="T3387" s="62" t="s">
        <v>52</v>
      </c>
      <c r="U3387" s="61">
        <v>880</v>
      </c>
      <c r="V3387" s="60">
        <v>880</v>
      </c>
      <c r="W3387" s="62" t="s">
        <v>340</v>
      </c>
      <c r="X3387" s="62" t="s">
        <v>1681</v>
      </c>
      <c r="Y3387" s="62" t="s">
        <v>1152</v>
      </c>
      <c r="Z3387" s="62" t="s">
        <v>48</v>
      </c>
      <c r="AA3387" s="62" t="s">
        <v>315</v>
      </c>
      <c r="AB3387" s="62" t="s">
        <v>42</v>
      </c>
      <c r="AC3387" s="62" t="s">
        <v>2111</v>
      </c>
      <c r="AD3387" s="62" t="s">
        <v>146</v>
      </c>
    </row>
    <row r="3388" spans="1:30" x14ac:dyDescent="0.25">
      <c r="A3388" s="62" t="s">
        <v>35</v>
      </c>
      <c r="B3388" s="62" t="s">
        <v>36</v>
      </c>
      <c r="C3388" s="62" t="s">
        <v>37</v>
      </c>
      <c r="D3388" s="62" t="s">
        <v>121</v>
      </c>
      <c r="E3388" s="62" t="s">
        <v>122</v>
      </c>
      <c r="F3388" s="62" t="s">
        <v>123</v>
      </c>
      <c r="G3388" s="62" t="s">
        <v>124</v>
      </c>
      <c r="H3388" s="62" t="s">
        <v>124</v>
      </c>
      <c r="I3388" s="62" t="s">
        <v>42</v>
      </c>
      <c r="J3388" s="62" t="s">
        <v>140</v>
      </c>
      <c r="K3388" s="62" t="s">
        <v>140</v>
      </c>
      <c r="L3388" s="62" t="s">
        <v>43</v>
      </c>
      <c r="M3388" s="62" t="s">
        <v>44</v>
      </c>
      <c r="N3388" s="62" t="s">
        <v>134</v>
      </c>
      <c r="O3388" s="62" t="s">
        <v>42</v>
      </c>
      <c r="P3388" s="62" t="s">
        <v>851</v>
      </c>
      <c r="Q3388" s="62" t="s">
        <v>135</v>
      </c>
      <c r="R3388" s="62" t="s">
        <v>1682</v>
      </c>
      <c r="S3388" s="61">
        <v>201403</v>
      </c>
      <c r="T3388" s="62" t="s">
        <v>52</v>
      </c>
      <c r="U3388" s="61">
        <v>0</v>
      </c>
      <c r="V3388" s="60">
        <v>1137.1199999999999</v>
      </c>
      <c r="W3388" s="62" t="s">
        <v>1152</v>
      </c>
      <c r="X3388" s="62" t="s">
        <v>1624</v>
      </c>
      <c r="Y3388" s="62" t="s">
        <v>1152</v>
      </c>
      <c r="Z3388" s="62" t="s">
        <v>48</v>
      </c>
      <c r="AA3388" s="62" t="s">
        <v>315</v>
      </c>
      <c r="AB3388" s="62" t="s">
        <v>42</v>
      </c>
      <c r="AC3388" s="62" t="s">
        <v>2111</v>
      </c>
      <c r="AD3388" s="62" t="s">
        <v>146</v>
      </c>
    </row>
    <row r="3389" spans="1:30" x14ac:dyDescent="0.25">
      <c r="A3389" s="62" t="s">
        <v>35</v>
      </c>
      <c r="B3389" s="62" t="s">
        <v>36</v>
      </c>
      <c r="C3389" s="62" t="s">
        <v>37</v>
      </c>
      <c r="D3389" s="62" t="s">
        <v>121</v>
      </c>
      <c r="E3389" s="62" t="s">
        <v>122</v>
      </c>
      <c r="F3389" s="62" t="s">
        <v>123</v>
      </c>
      <c r="G3389" s="62" t="s">
        <v>124</v>
      </c>
      <c r="H3389" s="62" t="s">
        <v>124</v>
      </c>
      <c r="I3389" s="62" t="s">
        <v>42</v>
      </c>
      <c r="J3389" s="62" t="s">
        <v>140</v>
      </c>
      <c r="K3389" s="62" t="s">
        <v>140</v>
      </c>
      <c r="L3389" s="62" t="s">
        <v>43</v>
      </c>
      <c r="M3389" s="62" t="s">
        <v>44</v>
      </c>
      <c r="N3389" s="62" t="s">
        <v>150</v>
      </c>
      <c r="O3389" s="62" t="s">
        <v>42</v>
      </c>
      <c r="P3389" s="62" t="s">
        <v>851</v>
      </c>
      <c r="Q3389" s="62" t="s">
        <v>1710</v>
      </c>
      <c r="R3389" s="62" t="s">
        <v>1682</v>
      </c>
      <c r="S3389" s="61">
        <v>201403</v>
      </c>
      <c r="T3389" s="62" t="s">
        <v>52</v>
      </c>
      <c r="U3389" s="67">
        <v>23690</v>
      </c>
      <c r="V3389" s="60">
        <v>23690</v>
      </c>
      <c r="W3389" s="62" t="s">
        <v>340</v>
      </c>
      <c r="X3389" s="62" t="s">
        <v>1624</v>
      </c>
      <c r="Y3389" s="62" t="s">
        <v>1152</v>
      </c>
      <c r="Z3389" s="62" t="s">
        <v>48</v>
      </c>
      <c r="AA3389" s="62" t="s">
        <v>315</v>
      </c>
      <c r="AB3389" s="62" t="s">
        <v>42</v>
      </c>
      <c r="AC3389" s="62" t="s">
        <v>2111</v>
      </c>
      <c r="AD3389" s="62" t="s">
        <v>146</v>
      </c>
    </row>
    <row r="3390" spans="1:30" x14ac:dyDescent="0.25">
      <c r="A3390" s="62" t="s">
        <v>35</v>
      </c>
      <c r="B3390" s="62" t="s">
        <v>36</v>
      </c>
      <c r="C3390" s="62" t="s">
        <v>37</v>
      </c>
      <c r="D3390" s="62" t="s">
        <v>121</v>
      </c>
      <c r="E3390" s="62" t="s">
        <v>122</v>
      </c>
      <c r="F3390" s="62" t="s">
        <v>123</v>
      </c>
      <c r="G3390" s="62" t="s">
        <v>124</v>
      </c>
      <c r="H3390" s="62" t="s">
        <v>124</v>
      </c>
      <c r="I3390" s="62" t="s">
        <v>42</v>
      </c>
      <c r="J3390" s="62" t="s">
        <v>190</v>
      </c>
      <c r="K3390" s="62" t="s">
        <v>190</v>
      </c>
      <c r="L3390" s="62" t="s">
        <v>43</v>
      </c>
      <c r="M3390" s="62" t="s">
        <v>44</v>
      </c>
      <c r="N3390" s="62" t="s">
        <v>131</v>
      </c>
      <c r="O3390" s="62" t="s">
        <v>198</v>
      </c>
      <c r="P3390" s="62" t="s">
        <v>369</v>
      </c>
      <c r="Q3390" s="62" t="s">
        <v>2113</v>
      </c>
      <c r="R3390" s="62" t="s">
        <v>2114</v>
      </c>
      <c r="S3390" s="61">
        <v>201403</v>
      </c>
      <c r="T3390" s="62" t="s">
        <v>52</v>
      </c>
      <c r="U3390" s="61">
        <v>0</v>
      </c>
      <c r="V3390" s="60">
        <v>70.13</v>
      </c>
      <c r="W3390" s="62" t="s">
        <v>1152</v>
      </c>
      <c r="X3390" s="62" t="s">
        <v>1152</v>
      </c>
      <c r="Y3390" s="62" t="s">
        <v>1152</v>
      </c>
      <c r="Z3390" s="62" t="s">
        <v>48</v>
      </c>
      <c r="AA3390" s="62" t="s">
        <v>144</v>
      </c>
      <c r="AB3390" s="62" t="s">
        <v>42</v>
      </c>
      <c r="AC3390" s="62" t="s">
        <v>2115</v>
      </c>
      <c r="AD3390" s="62" t="s">
        <v>146</v>
      </c>
    </row>
    <row r="3391" spans="1:30" x14ac:dyDescent="0.25">
      <c r="A3391" s="62" t="s">
        <v>35</v>
      </c>
      <c r="B3391" s="62" t="s">
        <v>36</v>
      </c>
      <c r="C3391" s="62" t="s">
        <v>37</v>
      </c>
      <c r="D3391" s="62" t="s">
        <v>121</v>
      </c>
      <c r="E3391" s="62" t="s">
        <v>122</v>
      </c>
      <c r="F3391" s="62" t="s">
        <v>123</v>
      </c>
      <c r="G3391" s="62" t="s">
        <v>124</v>
      </c>
      <c r="H3391" s="62" t="s">
        <v>124</v>
      </c>
      <c r="I3391" s="62" t="s">
        <v>42</v>
      </c>
      <c r="J3391" s="62" t="s">
        <v>156</v>
      </c>
      <c r="K3391" s="62" t="s">
        <v>156</v>
      </c>
      <c r="L3391" s="62" t="s">
        <v>43</v>
      </c>
      <c r="M3391" s="62" t="s">
        <v>44</v>
      </c>
      <c r="N3391" s="62" t="s">
        <v>160</v>
      </c>
      <c r="O3391" s="62" t="s">
        <v>170</v>
      </c>
      <c r="P3391" s="62" t="s">
        <v>510</v>
      </c>
      <c r="Q3391" s="62" t="s">
        <v>2116</v>
      </c>
      <c r="R3391" s="62" t="s">
        <v>2117</v>
      </c>
      <c r="S3391" s="61">
        <v>201403</v>
      </c>
      <c r="T3391" s="62" t="s">
        <v>52</v>
      </c>
      <c r="U3391" s="61">
        <v>0</v>
      </c>
      <c r="V3391" s="60">
        <v>1301.44</v>
      </c>
      <c r="W3391" s="62" t="s">
        <v>1152</v>
      </c>
      <c r="X3391" s="62" t="s">
        <v>1152</v>
      </c>
      <c r="Y3391" s="62" t="s">
        <v>1152</v>
      </c>
      <c r="Z3391" s="62" t="s">
        <v>48</v>
      </c>
      <c r="AA3391" s="62" t="s">
        <v>144</v>
      </c>
      <c r="AB3391" s="62" t="s">
        <v>42</v>
      </c>
      <c r="AC3391" s="62" t="s">
        <v>2115</v>
      </c>
      <c r="AD3391" s="62" t="s">
        <v>146</v>
      </c>
    </row>
    <row r="3392" spans="1:30" x14ac:dyDescent="0.25">
      <c r="A3392" s="62" t="s">
        <v>35</v>
      </c>
      <c r="B3392" s="62" t="s">
        <v>36</v>
      </c>
      <c r="C3392" s="62" t="s">
        <v>37</v>
      </c>
      <c r="D3392" s="62" t="s">
        <v>121</v>
      </c>
      <c r="E3392" s="62" t="s">
        <v>122</v>
      </c>
      <c r="F3392" s="62" t="s">
        <v>123</v>
      </c>
      <c r="G3392" s="62" t="s">
        <v>124</v>
      </c>
      <c r="H3392" s="62" t="s">
        <v>124</v>
      </c>
      <c r="I3392" s="62" t="s">
        <v>42</v>
      </c>
      <c r="J3392" s="62" t="s">
        <v>289</v>
      </c>
      <c r="K3392" s="62" t="s">
        <v>289</v>
      </c>
      <c r="L3392" s="62" t="s">
        <v>43</v>
      </c>
      <c r="M3392" s="62" t="s">
        <v>44</v>
      </c>
      <c r="N3392" s="62" t="s">
        <v>160</v>
      </c>
      <c r="O3392" s="62" t="s">
        <v>290</v>
      </c>
      <c r="P3392" s="62" t="s">
        <v>455</v>
      </c>
      <c r="Q3392" s="62" t="s">
        <v>2118</v>
      </c>
      <c r="R3392" s="62" t="s">
        <v>2119</v>
      </c>
      <c r="S3392" s="61">
        <v>201403</v>
      </c>
      <c r="T3392" s="62" t="s">
        <v>52</v>
      </c>
      <c r="U3392" s="61">
        <v>0</v>
      </c>
      <c r="V3392" s="60">
        <v>27</v>
      </c>
      <c r="W3392" s="62" t="s">
        <v>1152</v>
      </c>
      <c r="X3392" s="62" t="s">
        <v>1152</v>
      </c>
      <c r="Y3392" s="62" t="s">
        <v>1152</v>
      </c>
      <c r="Z3392" s="62" t="s">
        <v>48</v>
      </c>
      <c r="AA3392" s="62" t="s">
        <v>144</v>
      </c>
      <c r="AB3392" s="62" t="s">
        <v>42</v>
      </c>
      <c r="AC3392" s="62" t="s">
        <v>2120</v>
      </c>
      <c r="AD3392" s="62" t="s">
        <v>146</v>
      </c>
    </row>
    <row r="3393" spans="1:30" x14ac:dyDescent="0.25">
      <c r="A3393" s="62" t="s">
        <v>35</v>
      </c>
      <c r="B3393" s="62" t="s">
        <v>36</v>
      </c>
      <c r="C3393" s="62" t="s">
        <v>37</v>
      </c>
      <c r="D3393" s="62" t="s">
        <v>121</v>
      </c>
      <c r="E3393" s="62" t="s">
        <v>122</v>
      </c>
      <c r="F3393" s="62" t="s">
        <v>123</v>
      </c>
      <c r="G3393" s="62" t="s">
        <v>124</v>
      </c>
      <c r="H3393" s="62" t="s">
        <v>124</v>
      </c>
      <c r="I3393" s="62" t="s">
        <v>42</v>
      </c>
      <c r="J3393" s="62" t="s">
        <v>289</v>
      </c>
      <c r="K3393" s="62" t="s">
        <v>289</v>
      </c>
      <c r="L3393" s="62" t="s">
        <v>43</v>
      </c>
      <c r="M3393" s="62" t="s">
        <v>44</v>
      </c>
      <c r="N3393" s="62" t="s">
        <v>160</v>
      </c>
      <c r="O3393" s="62" t="s">
        <v>290</v>
      </c>
      <c r="P3393" s="62" t="s">
        <v>455</v>
      </c>
      <c r="Q3393" s="62" t="s">
        <v>2121</v>
      </c>
      <c r="R3393" s="62" t="s">
        <v>2119</v>
      </c>
      <c r="S3393" s="61">
        <v>201403</v>
      </c>
      <c r="T3393" s="62" t="s">
        <v>52</v>
      </c>
      <c r="U3393" s="61">
        <v>0</v>
      </c>
      <c r="V3393" s="60">
        <v>494.08</v>
      </c>
      <c r="W3393" s="62" t="s">
        <v>1152</v>
      </c>
      <c r="X3393" s="62" t="s">
        <v>1152</v>
      </c>
      <c r="Y3393" s="62" t="s">
        <v>1152</v>
      </c>
      <c r="Z3393" s="62" t="s">
        <v>48</v>
      </c>
      <c r="AA3393" s="62" t="s">
        <v>144</v>
      </c>
      <c r="AB3393" s="62" t="s">
        <v>42</v>
      </c>
      <c r="AC3393" s="62" t="s">
        <v>2120</v>
      </c>
      <c r="AD3393" s="62" t="s">
        <v>146</v>
      </c>
    </row>
    <row r="3394" spans="1:30" x14ac:dyDescent="0.25">
      <c r="A3394" s="62" t="s">
        <v>35</v>
      </c>
      <c r="B3394" s="62" t="s">
        <v>36</v>
      </c>
      <c r="C3394" s="62" t="s">
        <v>37</v>
      </c>
      <c r="D3394" s="62" t="s">
        <v>121</v>
      </c>
      <c r="E3394" s="62" t="s">
        <v>122</v>
      </c>
      <c r="F3394" s="62" t="s">
        <v>123</v>
      </c>
      <c r="G3394" s="62" t="s">
        <v>124</v>
      </c>
      <c r="H3394" s="62" t="s">
        <v>124</v>
      </c>
      <c r="I3394" s="62" t="s">
        <v>42</v>
      </c>
      <c r="J3394" s="62" t="s">
        <v>125</v>
      </c>
      <c r="K3394" s="62" t="s">
        <v>125</v>
      </c>
      <c r="L3394" s="62" t="s">
        <v>43</v>
      </c>
      <c r="M3394" s="62" t="s">
        <v>44</v>
      </c>
      <c r="N3394" s="62" t="s">
        <v>131</v>
      </c>
      <c r="O3394" s="62" t="s">
        <v>127</v>
      </c>
      <c r="P3394" s="62" t="s">
        <v>472</v>
      </c>
      <c r="Q3394" s="62" t="s">
        <v>708</v>
      </c>
      <c r="R3394" s="62" t="s">
        <v>2122</v>
      </c>
      <c r="S3394" s="61">
        <v>201403</v>
      </c>
      <c r="T3394" s="62" t="s">
        <v>52</v>
      </c>
      <c r="U3394" s="61">
        <v>0</v>
      </c>
      <c r="V3394" s="60">
        <v>2900</v>
      </c>
      <c r="W3394" s="62" t="s">
        <v>1152</v>
      </c>
      <c r="X3394" s="62" t="s">
        <v>1152</v>
      </c>
      <c r="Y3394" s="62" t="s">
        <v>1152</v>
      </c>
      <c r="Z3394" s="62" t="s">
        <v>48</v>
      </c>
      <c r="AA3394" s="62" t="s">
        <v>144</v>
      </c>
      <c r="AB3394" s="62" t="s">
        <v>42</v>
      </c>
      <c r="AC3394" s="62" t="s">
        <v>2120</v>
      </c>
      <c r="AD3394" s="62" t="s">
        <v>146</v>
      </c>
    </row>
    <row r="3395" spans="1:30" x14ac:dyDescent="0.25">
      <c r="A3395" s="62" t="s">
        <v>35</v>
      </c>
      <c r="B3395" s="62" t="s">
        <v>36</v>
      </c>
      <c r="C3395" s="62" t="s">
        <v>37</v>
      </c>
      <c r="D3395" s="62" t="s">
        <v>121</v>
      </c>
      <c r="E3395" s="62" t="s">
        <v>122</v>
      </c>
      <c r="F3395" s="62" t="s">
        <v>123</v>
      </c>
      <c r="G3395" s="62" t="s">
        <v>124</v>
      </c>
      <c r="H3395" s="62" t="s">
        <v>124</v>
      </c>
      <c r="I3395" s="62" t="s">
        <v>42</v>
      </c>
      <c r="J3395" s="62" t="s">
        <v>125</v>
      </c>
      <c r="K3395" s="62" t="s">
        <v>125</v>
      </c>
      <c r="L3395" s="62" t="s">
        <v>43</v>
      </c>
      <c r="M3395" s="62" t="s">
        <v>44</v>
      </c>
      <c r="N3395" s="62" t="s">
        <v>131</v>
      </c>
      <c r="O3395" s="62" t="s">
        <v>138</v>
      </c>
      <c r="P3395" s="62" t="s">
        <v>303</v>
      </c>
      <c r="Q3395" s="62" t="s">
        <v>310</v>
      </c>
      <c r="R3395" s="62" t="s">
        <v>2123</v>
      </c>
      <c r="S3395" s="61">
        <v>201403</v>
      </c>
      <c r="T3395" s="62" t="s">
        <v>52</v>
      </c>
      <c r="U3395" s="61">
        <v>0</v>
      </c>
      <c r="V3395" s="60">
        <v>590.95000000000005</v>
      </c>
      <c r="W3395" s="62" t="s">
        <v>1152</v>
      </c>
      <c r="X3395" s="62" t="s">
        <v>1152</v>
      </c>
      <c r="Y3395" s="62" t="s">
        <v>1152</v>
      </c>
      <c r="Z3395" s="62" t="s">
        <v>48</v>
      </c>
      <c r="AA3395" s="62" t="s">
        <v>144</v>
      </c>
      <c r="AB3395" s="62" t="s">
        <v>42</v>
      </c>
      <c r="AC3395" s="62" t="s">
        <v>2120</v>
      </c>
      <c r="AD3395" s="62" t="s">
        <v>146</v>
      </c>
    </row>
    <row r="3396" spans="1:30" x14ac:dyDescent="0.25">
      <c r="A3396" s="62" t="s">
        <v>35</v>
      </c>
      <c r="B3396" s="62" t="s">
        <v>36</v>
      </c>
      <c r="C3396" s="62" t="s">
        <v>37</v>
      </c>
      <c r="D3396" s="62" t="s">
        <v>121</v>
      </c>
      <c r="E3396" s="62" t="s">
        <v>122</v>
      </c>
      <c r="F3396" s="62" t="s">
        <v>123</v>
      </c>
      <c r="G3396" s="62" t="s">
        <v>124</v>
      </c>
      <c r="H3396" s="62" t="s">
        <v>124</v>
      </c>
      <c r="I3396" s="62" t="s">
        <v>42</v>
      </c>
      <c r="J3396" s="62" t="s">
        <v>125</v>
      </c>
      <c r="K3396" s="62" t="s">
        <v>125</v>
      </c>
      <c r="L3396" s="62" t="s">
        <v>43</v>
      </c>
      <c r="M3396" s="62" t="s">
        <v>44</v>
      </c>
      <c r="N3396" s="62" t="s">
        <v>131</v>
      </c>
      <c r="O3396" s="62" t="s">
        <v>138</v>
      </c>
      <c r="P3396" s="62" t="s">
        <v>303</v>
      </c>
      <c r="Q3396" s="62" t="s">
        <v>2124</v>
      </c>
      <c r="R3396" s="62" t="s">
        <v>2123</v>
      </c>
      <c r="S3396" s="61">
        <v>201403</v>
      </c>
      <c r="T3396" s="62" t="s">
        <v>52</v>
      </c>
      <c r="U3396" s="61">
        <v>0</v>
      </c>
      <c r="V3396" s="60">
        <v>477</v>
      </c>
      <c r="W3396" s="62" t="s">
        <v>1152</v>
      </c>
      <c r="X3396" s="62" t="s">
        <v>1152</v>
      </c>
      <c r="Y3396" s="62" t="s">
        <v>1152</v>
      </c>
      <c r="Z3396" s="62" t="s">
        <v>48</v>
      </c>
      <c r="AA3396" s="62" t="s">
        <v>144</v>
      </c>
      <c r="AB3396" s="62" t="s">
        <v>42</v>
      </c>
      <c r="AC3396" s="62" t="s">
        <v>2120</v>
      </c>
      <c r="AD3396" s="62" t="s">
        <v>146</v>
      </c>
    </row>
    <row r="3397" spans="1:30" x14ac:dyDescent="0.25">
      <c r="A3397" s="62" t="s">
        <v>35</v>
      </c>
      <c r="B3397" s="62" t="s">
        <v>36</v>
      </c>
      <c r="C3397" s="62" t="s">
        <v>37</v>
      </c>
      <c r="D3397" s="62" t="s">
        <v>121</v>
      </c>
      <c r="E3397" s="62" t="s">
        <v>215</v>
      </c>
      <c r="F3397" s="62" t="s">
        <v>216</v>
      </c>
      <c r="G3397" s="62" t="s">
        <v>124</v>
      </c>
      <c r="H3397" s="62" t="s">
        <v>124</v>
      </c>
      <c r="I3397" s="62" t="s">
        <v>42</v>
      </c>
      <c r="J3397" s="62" t="s">
        <v>217</v>
      </c>
      <c r="K3397" s="62" t="s">
        <v>217</v>
      </c>
      <c r="L3397" s="62" t="s">
        <v>43</v>
      </c>
      <c r="M3397" s="62" t="s">
        <v>44</v>
      </c>
      <c r="N3397" s="62" t="s">
        <v>150</v>
      </c>
      <c r="O3397" s="62" t="s">
        <v>42</v>
      </c>
      <c r="P3397" s="62" t="s">
        <v>388</v>
      </c>
      <c r="Q3397" s="62" t="s">
        <v>389</v>
      </c>
      <c r="R3397" s="62" t="s">
        <v>2125</v>
      </c>
      <c r="S3397" s="61">
        <v>201403</v>
      </c>
      <c r="T3397" s="62" t="s">
        <v>52</v>
      </c>
      <c r="U3397" s="67">
        <v>14000</v>
      </c>
      <c r="V3397" s="60">
        <v>14000</v>
      </c>
      <c r="W3397" s="62" t="s">
        <v>340</v>
      </c>
      <c r="X3397" s="62" t="s">
        <v>230</v>
      </c>
      <c r="Y3397" s="62" t="s">
        <v>1152</v>
      </c>
      <c r="Z3397" s="62" t="s">
        <v>48</v>
      </c>
      <c r="AA3397" s="62" t="s">
        <v>315</v>
      </c>
      <c r="AB3397" s="62" t="s">
        <v>42</v>
      </c>
      <c r="AC3397" s="62" t="s">
        <v>2126</v>
      </c>
      <c r="AD3397" s="62" t="s">
        <v>146</v>
      </c>
    </row>
    <row r="3398" spans="1:30" x14ac:dyDescent="0.25">
      <c r="A3398" s="62" t="s">
        <v>35</v>
      </c>
      <c r="B3398" s="62" t="s">
        <v>36</v>
      </c>
      <c r="C3398" s="62" t="s">
        <v>37</v>
      </c>
      <c r="D3398" s="62" t="s">
        <v>121</v>
      </c>
      <c r="E3398" s="62" t="s">
        <v>215</v>
      </c>
      <c r="F3398" s="62" t="s">
        <v>216</v>
      </c>
      <c r="G3398" s="62" t="s">
        <v>124</v>
      </c>
      <c r="H3398" s="62" t="s">
        <v>124</v>
      </c>
      <c r="I3398" s="62" t="s">
        <v>42</v>
      </c>
      <c r="J3398" s="62" t="s">
        <v>217</v>
      </c>
      <c r="K3398" s="62" t="s">
        <v>217</v>
      </c>
      <c r="L3398" s="62" t="s">
        <v>43</v>
      </c>
      <c r="M3398" s="62" t="s">
        <v>44</v>
      </c>
      <c r="N3398" s="62" t="s">
        <v>150</v>
      </c>
      <c r="O3398" s="62" t="s">
        <v>42</v>
      </c>
      <c r="P3398" s="62" t="s">
        <v>392</v>
      </c>
      <c r="Q3398" s="62" t="s">
        <v>393</v>
      </c>
      <c r="R3398" s="62" t="s">
        <v>2127</v>
      </c>
      <c r="S3398" s="61">
        <v>201403</v>
      </c>
      <c r="T3398" s="62" t="s">
        <v>52</v>
      </c>
      <c r="U3398" s="61">
        <v>348.29</v>
      </c>
      <c r="V3398" s="60">
        <v>348.29</v>
      </c>
      <c r="W3398" s="62" t="s">
        <v>340</v>
      </c>
      <c r="X3398" s="62" t="s">
        <v>384</v>
      </c>
      <c r="Y3398" s="62" t="s">
        <v>1152</v>
      </c>
      <c r="Z3398" s="62" t="s">
        <v>48</v>
      </c>
      <c r="AA3398" s="62" t="s">
        <v>315</v>
      </c>
      <c r="AB3398" s="62" t="s">
        <v>42</v>
      </c>
      <c r="AC3398" s="62" t="s">
        <v>2126</v>
      </c>
      <c r="AD3398" s="62" t="s">
        <v>146</v>
      </c>
    </row>
    <row r="3399" spans="1:30" x14ac:dyDescent="0.25">
      <c r="A3399" s="62" t="s">
        <v>35</v>
      </c>
      <c r="B3399" s="62" t="s">
        <v>36</v>
      </c>
      <c r="C3399" s="62" t="s">
        <v>37</v>
      </c>
      <c r="D3399" s="62" t="s">
        <v>121</v>
      </c>
      <c r="E3399" s="62" t="s">
        <v>215</v>
      </c>
      <c r="F3399" s="62" t="s">
        <v>216</v>
      </c>
      <c r="G3399" s="62" t="s">
        <v>124</v>
      </c>
      <c r="H3399" s="62" t="s">
        <v>124</v>
      </c>
      <c r="I3399" s="62" t="s">
        <v>42</v>
      </c>
      <c r="J3399" s="62" t="s">
        <v>217</v>
      </c>
      <c r="K3399" s="62" t="s">
        <v>217</v>
      </c>
      <c r="L3399" s="62" t="s">
        <v>43</v>
      </c>
      <c r="M3399" s="62" t="s">
        <v>44</v>
      </c>
      <c r="N3399" s="62" t="s">
        <v>150</v>
      </c>
      <c r="O3399" s="62" t="s">
        <v>42</v>
      </c>
      <c r="P3399" s="62" t="s">
        <v>392</v>
      </c>
      <c r="Q3399" s="62" t="s">
        <v>393</v>
      </c>
      <c r="R3399" s="62" t="s">
        <v>2128</v>
      </c>
      <c r="S3399" s="61">
        <v>201403</v>
      </c>
      <c r="T3399" s="62" t="s">
        <v>52</v>
      </c>
      <c r="U3399" s="61">
        <v>231.26</v>
      </c>
      <c r="V3399" s="60">
        <v>231.26</v>
      </c>
      <c r="W3399" s="62" t="s">
        <v>340</v>
      </c>
      <c r="X3399" s="62" t="s">
        <v>384</v>
      </c>
      <c r="Y3399" s="62" t="s">
        <v>1152</v>
      </c>
      <c r="Z3399" s="62" t="s">
        <v>48</v>
      </c>
      <c r="AA3399" s="62" t="s">
        <v>315</v>
      </c>
      <c r="AB3399" s="62" t="s">
        <v>42</v>
      </c>
      <c r="AC3399" s="62" t="s">
        <v>2126</v>
      </c>
      <c r="AD3399" s="62" t="s">
        <v>146</v>
      </c>
    </row>
    <row r="3400" spans="1:30" x14ac:dyDescent="0.25">
      <c r="A3400" s="62" t="s">
        <v>35</v>
      </c>
      <c r="B3400" s="62" t="s">
        <v>36</v>
      </c>
      <c r="C3400" s="62" t="s">
        <v>37</v>
      </c>
      <c r="D3400" s="62" t="s">
        <v>121</v>
      </c>
      <c r="E3400" s="62" t="s">
        <v>215</v>
      </c>
      <c r="F3400" s="62" t="s">
        <v>216</v>
      </c>
      <c r="G3400" s="62" t="s">
        <v>124</v>
      </c>
      <c r="H3400" s="62" t="s">
        <v>124</v>
      </c>
      <c r="I3400" s="62" t="s">
        <v>42</v>
      </c>
      <c r="J3400" s="62" t="s">
        <v>217</v>
      </c>
      <c r="K3400" s="62" t="s">
        <v>217</v>
      </c>
      <c r="L3400" s="62" t="s">
        <v>43</v>
      </c>
      <c r="M3400" s="62" t="s">
        <v>44</v>
      </c>
      <c r="N3400" s="62" t="s">
        <v>150</v>
      </c>
      <c r="O3400" s="62" t="s">
        <v>42</v>
      </c>
      <c r="P3400" s="62" t="s">
        <v>392</v>
      </c>
      <c r="Q3400" s="62" t="s">
        <v>393</v>
      </c>
      <c r="R3400" s="62" t="s">
        <v>2129</v>
      </c>
      <c r="S3400" s="61">
        <v>201403</v>
      </c>
      <c r="T3400" s="62" t="s">
        <v>52</v>
      </c>
      <c r="U3400" s="61">
        <v>264.7</v>
      </c>
      <c r="V3400" s="60">
        <v>264.7</v>
      </c>
      <c r="W3400" s="62" t="s">
        <v>340</v>
      </c>
      <c r="X3400" s="62" t="s">
        <v>384</v>
      </c>
      <c r="Y3400" s="62" t="s">
        <v>1152</v>
      </c>
      <c r="Z3400" s="62" t="s">
        <v>48</v>
      </c>
      <c r="AA3400" s="62" t="s">
        <v>315</v>
      </c>
      <c r="AB3400" s="62" t="s">
        <v>42</v>
      </c>
      <c r="AC3400" s="62" t="s">
        <v>2126</v>
      </c>
      <c r="AD3400" s="62" t="s">
        <v>146</v>
      </c>
    </row>
    <row r="3401" spans="1:30" x14ac:dyDescent="0.25">
      <c r="A3401" s="62" t="s">
        <v>35</v>
      </c>
      <c r="B3401" s="62" t="s">
        <v>36</v>
      </c>
      <c r="C3401" s="62" t="s">
        <v>37</v>
      </c>
      <c r="D3401" s="62" t="s">
        <v>121</v>
      </c>
      <c r="E3401" s="62" t="s">
        <v>215</v>
      </c>
      <c r="F3401" s="62" t="s">
        <v>216</v>
      </c>
      <c r="G3401" s="62" t="s">
        <v>124</v>
      </c>
      <c r="H3401" s="62" t="s">
        <v>124</v>
      </c>
      <c r="I3401" s="62" t="s">
        <v>42</v>
      </c>
      <c r="J3401" s="62" t="s">
        <v>261</v>
      </c>
      <c r="K3401" s="62" t="s">
        <v>261</v>
      </c>
      <c r="L3401" s="62" t="s">
        <v>43</v>
      </c>
      <c r="M3401" s="62" t="s">
        <v>44</v>
      </c>
      <c r="N3401" s="62" t="s">
        <v>150</v>
      </c>
      <c r="O3401" s="62" t="s">
        <v>42</v>
      </c>
      <c r="P3401" s="62" t="s">
        <v>392</v>
      </c>
      <c r="Q3401" s="62" t="s">
        <v>393</v>
      </c>
      <c r="R3401" s="62" t="s">
        <v>2128</v>
      </c>
      <c r="S3401" s="61">
        <v>201403</v>
      </c>
      <c r="T3401" s="62" t="s">
        <v>52</v>
      </c>
      <c r="U3401" s="61">
        <v>215.85</v>
      </c>
      <c r="V3401" s="60">
        <v>215.85</v>
      </c>
      <c r="W3401" s="62" t="s">
        <v>340</v>
      </c>
      <c r="X3401" s="62" t="s">
        <v>384</v>
      </c>
      <c r="Y3401" s="62" t="s">
        <v>1152</v>
      </c>
      <c r="Z3401" s="62" t="s">
        <v>48</v>
      </c>
      <c r="AA3401" s="62" t="s">
        <v>315</v>
      </c>
      <c r="AB3401" s="62" t="s">
        <v>42</v>
      </c>
      <c r="AC3401" s="62" t="s">
        <v>2126</v>
      </c>
      <c r="AD3401" s="62" t="s">
        <v>146</v>
      </c>
    </row>
    <row r="3402" spans="1:30" x14ac:dyDescent="0.25">
      <c r="A3402" s="62" t="s">
        <v>35</v>
      </c>
      <c r="B3402" s="62" t="s">
        <v>36</v>
      </c>
      <c r="C3402" s="62" t="s">
        <v>37</v>
      </c>
      <c r="D3402" s="62" t="s">
        <v>121</v>
      </c>
      <c r="E3402" s="62" t="s">
        <v>215</v>
      </c>
      <c r="F3402" s="62" t="s">
        <v>216</v>
      </c>
      <c r="G3402" s="62" t="s">
        <v>124</v>
      </c>
      <c r="H3402" s="62" t="s">
        <v>124</v>
      </c>
      <c r="I3402" s="62" t="s">
        <v>42</v>
      </c>
      <c r="J3402" s="62" t="s">
        <v>261</v>
      </c>
      <c r="K3402" s="62" t="s">
        <v>261</v>
      </c>
      <c r="L3402" s="62" t="s">
        <v>43</v>
      </c>
      <c r="M3402" s="62" t="s">
        <v>44</v>
      </c>
      <c r="N3402" s="62" t="s">
        <v>150</v>
      </c>
      <c r="O3402" s="62" t="s">
        <v>42</v>
      </c>
      <c r="P3402" s="62" t="s">
        <v>392</v>
      </c>
      <c r="Q3402" s="62" t="s">
        <v>393</v>
      </c>
      <c r="R3402" s="62" t="s">
        <v>2127</v>
      </c>
      <c r="S3402" s="61">
        <v>201403</v>
      </c>
      <c r="T3402" s="62" t="s">
        <v>52</v>
      </c>
      <c r="U3402" s="61">
        <v>325.08999999999997</v>
      </c>
      <c r="V3402" s="60">
        <v>325.08999999999997</v>
      </c>
      <c r="W3402" s="62" t="s">
        <v>340</v>
      </c>
      <c r="X3402" s="62" t="s">
        <v>384</v>
      </c>
      <c r="Y3402" s="62" t="s">
        <v>1152</v>
      </c>
      <c r="Z3402" s="62" t="s">
        <v>48</v>
      </c>
      <c r="AA3402" s="62" t="s">
        <v>315</v>
      </c>
      <c r="AB3402" s="62" t="s">
        <v>42</v>
      </c>
      <c r="AC3402" s="62" t="s">
        <v>2126</v>
      </c>
      <c r="AD3402" s="62" t="s">
        <v>146</v>
      </c>
    </row>
    <row r="3403" spans="1:30" x14ac:dyDescent="0.25">
      <c r="A3403" s="62" t="s">
        <v>35</v>
      </c>
      <c r="B3403" s="62" t="s">
        <v>36</v>
      </c>
      <c r="C3403" s="62" t="s">
        <v>37</v>
      </c>
      <c r="D3403" s="62" t="s">
        <v>121</v>
      </c>
      <c r="E3403" s="62" t="s">
        <v>215</v>
      </c>
      <c r="F3403" s="62" t="s">
        <v>216</v>
      </c>
      <c r="G3403" s="62" t="s">
        <v>124</v>
      </c>
      <c r="H3403" s="62" t="s">
        <v>124</v>
      </c>
      <c r="I3403" s="62" t="s">
        <v>42</v>
      </c>
      <c r="J3403" s="62" t="s">
        <v>261</v>
      </c>
      <c r="K3403" s="62" t="s">
        <v>261</v>
      </c>
      <c r="L3403" s="62" t="s">
        <v>43</v>
      </c>
      <c r="M3403" s="62" t="s">
        <v>44</v>
      </c>
      <c r="N3403" s="62" t="s">
        <v>150</v>
      </c>
      <c r="O3403" s="62" t="s">
        <v>42</v>
      </c>
      <c r="P3403" s="62" t="s">
        <v>392</v>
      </c>
      <c r="Q3403" s="62" t="s">
        <v>393</v>
      </c>
      <c r="R3403" s="62" t="s">
        <v>2129</v>
      </c>
      <c r="S3403" s="61">
        <v>201403</v>
      </c>
      <c r="T3403" s="62" t="s">
        <v>52</v>
      </c>
      <c r="U3403" s="61">
        <v>247.05</v>
      </c>
      <c r="V3403" s="60">
        <v>247.05</v>
      </c>
      <c r="W3403" s="62" t="s">
        <v>340</v>
      </c>
      <c r="X3403" s="62" t="s">
        <v>384</v>
      </c>
      <c r="Y3403" s="62" t="s">
        <v>1152</v>
      </c>
      <c r="Z3403" s="62" t="s">
        <v>48</v>
      </c>
      <c r="AA3403" s="62" t="s">
        <v>315</v>
      </c>
      <c r="AB3403" s="62" t="s">
        <v>42</v>
      </c>
      <c r="AC3403" s="62" t="s">
        <v>2126</v>
      </c>
      <c r="AD3403" s="62" t="s">
        <v>146</v>
      </c>
    </row>
    <row r="3404" spans="1:30" x14ac:dyDescent="0.25">
      <c r="A3404" s="62" t="s">
        <v>35</v>
      </c>
      <c r="B3404" s="62" t="s">
        <v>36</v>
      </c>
      <c r="C3404" s="62" t="s">
        <v>37</v>
      </c>
      <c r="D3404" s="62" t="s">
        <v>121</v>
      </c>
      <c r="E3404" s="62" t="s">
        <v>215</v>
      </c>
      <c r="F3404" s="62" t="s">
        <v>216</v>
      </c>
      <c r="G3404" s="62" t="s">
        <v>124</v>
      </c>
      <c r="H3404" s="62" t="s">
        <v>124</v>
      </c>
      <c r="I3404" s="62" t="s">
        <v>42</v>
      </c>
      <c r="J3404" s="62" t="s">
        <v>257</v>
      </c>
      <c r="K3404" s="62" t="s">
        <v>257</v>
      </c>
      <c r="L3404" s="62" t="s">
        <v>43</v>
      </c>
      <c r="M3404" s="62" t="s">
        <v>44</v>
      </c>
      <c r="N3404" s="62" t="s">
        <v>150</v>
      </c>
      <c r="O3404" s="62" t="s">
        <v>42</v>
      </c>
      <c r="P3404" s="62" t="s">
        <v>392</v>
      </c>
      <c r="Q3404" s="62" t="s">
        <v>393</v>
      </c>
      <c r="R3404" s="62" t="s">
        <v>2129</v>
      </c>
      <c r="S3404" s="61">
        <v>201403</v>
      </c>
      <c r="T3404" s="62" t="s">
        <v>52</v>
      </c>
      <c r="U3404" s="61">
        <v>247.05</v>
      </c>
      <c r="V3404" s="60">
        <v>247.05</v>
      </c>
      <c r="W3404" s="62" t="s">
        <v>340</v>
      </c>
      <c r="X3404" s="62" t="s">
        <v>384</v>
      </c>
      <c r="Y3404" s="62" t="s">
        <v>1152</v>
      </c>
      <c r="Z3404" s="62" t="s">
        <v>48</v>
      </c>
      <c r="AA3404" s="62" t="s">
        <v>315</v>
      </c>
      <c r="AB3404" s="62" t="s">
        <v>42</v>
      </c>
      <c r="AC3404" s="62" t="s">
        <v>2126</v>
      </c>
      <c r="AD3404" s="62" t="s">
        <v>146</v>
      </c>
    </row>
    <row r="3405" spans="1:30" x14ac:dyDescent="0.25">
      <c r="A3405" s="62" t="s">
        <v>35</v>
      </c>
      <c r="B3405" s="62" t="s">
        <v>36</v>
      </c>
      <c r="C3405" s="62" t="s">
        <v>37</v>
      </c>
      <c r="D3405" s="62" t="s">
        <v>121</v>
      </c>
      <c r="E3405" s="62" t="s">
        <v>215</v>
      </c>
      <c r="F3405" s="62" t="s">
        <v>216</v>
      </c>
      <c r="G3405" s="62" t="s">
        <v>124</v>
      </c>
      <c r="H3405" s="62" t="s">
        <v>124</v>
      </c>
      <c r="I3405" s="62" t="s">
        <v>42</v>
      </c>
      <c r="J3405" s="62" t="s">
        <v>257</v>
      </c>
      <c r="K3405" s="62" t="s">
        <v>257</v>
      </c>
      <c r="L3405" s="62" t="s">
        <v>43</v>
      </c>
      <c r="M3405" s="62" t="s">
        <v>44</v>
      </c>
      <c r="N3405" s="62" t="s">
        <v>150</v>
      </c>
      <c r="O3405" s="62" t="s">
        <v>42</v>
      </c>
      <c r="P3405" s="62" t="s">
        <v>392</v>
      </c>
      <c r="Q3405" s="62" t="s">
        <v>393</v>
      </c>
      <c r="R3405" s="62" t="s">
        <v>2127</v>
      </c>
      <c r="S3405" s="61">
        <v>201403</v>
      </c>
      <c r="T3405" s="62" t="s">
        <v>52</v>
      </c>
      <c r="U3405" s="61">
        <v>325.07</v>
      </c>
      <c r="V3405" s="60">
        <v>325.07</v>
      </c>
      <c r="W3405" s="62" t="s">
        <v>340</v>
      </c>
      <c r="X3405" s="62" t="s">
        <v>384</v>
      </c>
      <c r="Y3405" s="62" t="s">
        <v>1152</v>
      </c>
      <c r="Z3405" s="62" t="s">
        <v>48</v>
      </c>
      <c r="AA3405" s="62" t="s">
        <v>315</v>
      </c>
      <c r="AB3405" s="62" t="s">
        <v>42</v>
      </c>
      <c r="AC3405" s="62" t="s">
        <v>2126</v>
      </c>
      <c r="AD3405" s="62" t="s">
        <v>146</v>
      </c>
    </row>
    <row r="3406" spans="1:30" x14ac:dyDescent="0.25">
      <c r="A3406" s="62" t="s">
        <v>35</v>
      </c>
      <c r="B3406" s="62" t="s">
        <v>36</v>
      </c>
      <c r="C3406" s="62" t="s">
        <v>37</v>
      </c>
      <c r="D3406" s="62" t="s">
        <v>121</v>
      </c>
      <c r="E3406" s="62" t="s">
        <v>215</v>
      </c>
      <c r="F3406" s="62" t="s">
        <v>216</v>
      </c>
      <c r="G3406" s="62" t="s">
        <v>124</v>
      </c>
      <c r="H3406" s="62" t="s">
        <v>124</v>
      </c>
      <c r="I3406" s="62" t="s">
        <v>42</v>
      </c>
      <c r="J3406" s="62" t="s">
        <v>257</v>
      </c>
      <c r="K3406" s="62" t="s">
        <v>257</v>
      </c>
      <c r="L3406" s="62" t="s">
        <v>43</v>
      </c>
      <c r="M3406" s="62" t="s">
        <v>44</v>
      </c>
      <c r="N3406" s="62" t="s">
        <v>150</v>
      </c>
      <c r="O3406" s="62" t="s">
        <v>42</v>
      </c>
      <c r="P3406" s="62" t="s">
        <v>392</v>
      </c>
      <c r="Q3406" s="62" t="s">
        <v>393</v>
      </c>
      <c r="R3406" s="62" t="s">
        <v>2128</v>
      </c>
      <c r="S3406" s="61">
        <v>201403</v>
      </c>
      <c r="T3406" s="62" t="s">
        <v>52</v>
      </c>
      <c r="U3406" s="61">
        <v>215.84</v>
      </c>
      <c r="V3406" s="60">
        <v>215.84</v>
      </c>
      <c r="W3406" s="62" t="s">
        <v>340</v>
      </c>
      <c r="X3406" s="62" t="s">
        <v>384</v>
      </c>
      <c r="Y3406" s="62" t="s">
        <v>1152</v>
      </c>
      <c r="Z3406" s="62" t="s">
        <v>48</v>
      </c>
      <c r="AA3406" s="62" t="s">
        <v>315</v>
      </c>
      <c r="AB3406" s="62" t="s">
        <v>42</v>
      </c>
      <c r="AC3406" s="62" t="s">
        <v>2126</v>
      </c>
      <c r="AD3406" s="62" t="s">
        <v>146</v>
      </c>
    </row>
    <row r="3407" spans="1:30" x14ac:dyDescent="0.25">
      <c r="A3407" s="62" t="s">
        <v>35</v>
      </c>
      <c r="B3407" s="62" t="s">
        <v>36</v>
      </c>
      <c r="C3407" s="62" t="s">
        <v>37</v>
      </c>
      <c r="D3407" s="62" t="s">
        <v>121</v>
      </c>
      <c r="E3407" s="62" t="s">
        <v>215</v>
      </c>
      <c r="F3407" s="62" t="s">
        <v>216</v>
      </c>
      <c r="G3407" s="62" t="s">
        <v>124</v>
      </c>
      <c r="H3407" s="62" t="s">
        <v>124</v>
      </c>
      <c r="I3407" s="62" t="s">
        <v>42</v>
      </c>
      <c r="J3407" s="62" t="s">
        <v>437</v>
      </c>
      <c r="K3407" s="62" t="s">
        <v>437</v>
      </c>
      <c r="L3407" s="62" t="s">
        <v>43</v>
      </c>
      <c r="M3407" s="62" t="s">
        <v>44</v>
      </c>
      <c r="N3407" s="62" t="s">
        <v>150</v>
      </c>
      <c r="O3407" s="62" t="s">
        <v>42</v>
      </c>
      <c r="P3407" s="62" t="s">
        <v>392</v>
      </c>
      <c r="Q3407" s="62" t="s">
        <v>393</v>
      </c>
      <c r="R3407" s="62" t="s">
        <v>2128</v>
      </c>
      <c r="S3407" s="61">
        <v>201403</v>
      </c>
      <c r="T3407" s="62" t="s">
        <v>52</v>
      </c>
      <c r="U3407" s="61">
        <v>215.84</v>
      </c>
      <c r="V3407" s="60">
        <v>215.84</v>
      </c>
      <c r="W3407" s="62" t="s">
        <v>340</v>
      </c>
      <c r="X3407" s="62" t="s">
        <v>384</v>
      </c>
      <c r="Y3407" s="62" t="s">
        <v>1152</v>
      </c>
      <c r="Z3407" s="62" t="s">
        <v>48</v>
      </c>
      <c r="AA3407" s="62" t="s">
        <v>315</v>
      </c>
      <c r="AB3407" s="62" t="s">
        <v>42</v>
      </c>
      <c r="AC3407" s="62" t="s">
        <v>2126</v>
      </c>
      <c r="AD3407" s="62" t="s">
        <v>146</v>
      </c>
    </row>
    <row r="3408" spans="1:30" x14ac:dyDescent="0.25">
      <c r="A3408" s="62" t="s">
        <v>35</v>
      </c>
      <c r="B3408" s="62" t="s">
        <v>36</v>
      </c>
      <c r="C3408" s="62" t="s">
        <v>37</v>
      </c>
      <c r="D3408" s="62" t="s">
        <v>121</v>
      </c>
      <c r="E3408" s="62" t="s">
        <v>215</v>
      </c>
      <c r="F3408" s="62" t="s">
        <v>216</v>
      </c>
      <c r="G3408" s="62" t="s">
        <v>124</v>
      </c>
      <c r="H3408" s="62" t="s">
        <v>124</v>
      </c>
      <c r="I3408" s="62" t="s">
        <v>42</v>
      </c>
      <c r="J3408" s="62" t="s">
        <v>437</v>
      </c>
      <c r="K3408" s="62" t="s">
        <v>437</v>
      </c>
      <c r="L3408" s="62" t="s">
        <v>43</v>
      </c>
      <c r="M3408" s="62" t="s">
        <v>44</v>
      </c>
      <c r="N3408" s="62" t="s">
        <v>150</v>
      </c>
      <c r="O3408" s="62" t="s">
        <v>42</v>
      </c>
      <c r="P3408" s="62" t="s">
        <v>446</v>
      </c>
      <c r="Q3408" s="62" t="s">
        <v>575</v>
      </c>
      <c r="R3408" s="62" t="s">
        <v>2130</v>
      </c>
      <c r="S3408" s="61">
        <v>201403</v>
      </c>
      <c r="T3408" s="62" t="s">
        <v>52</v>
      </c>
      <c r="U3408" s="67">
        <v>4782.1000000000004</v>
      </c>
      <c r="V3408" s="60">
        <v>4782.1000000000004</v>
      </c>
      <c r="W3408" s="62" t="s">
        <v>340</v>
      </c>
      <c r="X3408" s="62" t="s">
        <v>577</v>
      </c>
      <c r="Y3408" s="62" t="s">
        <v>1152</v>
      </c>
      <c r="Z3408" s="62" t="s">
        <v>48</v>
      </c>
      <c r="AA3408" s="62" t="s">
        <v>315</v>
      </c>
      <c r="AB3408" s="62" t="s">
        <v>42</v>
      </c>
      <c r="AC3408" s="62" t="s">
        <v>2126</v>
      </c>
      <c r="AD3408" s="62" t="s">
        <v>146</v>
      </c>
    </row>
    <row r="3409" spans="1:30" x14ac:dyDescent="0.25">
      <c r="A3409" s="62" t="s">
        <v>35</v>
      </c>
      <c r="B3409" s="62" t="s">
        <v>36</v>
      </c>
      <c r="C3409" s="62" t="s">
        <v>37</v>
      </c>
      <c r="D3409" s="62" t="s">
        <v>121</v>
      </c>
      <c r="E3409" s="62" t="s">
        <v>215</v>
      </c>
      <c r="F3409" s="62" t="s">
        <v>216</v>
      </c>
      <c r="G3409" s="62" t="s">
        <v>124</v>
      </c>
      <c r="H3409" s="62" t="s">
        <v>124</v>
      </c>
      <c r="I3409" s="62" t="s">
        <v>42</v>
      </c>
      <c r="J3409" s="62" t="s">
        <v>437</v>
      </c>
      <c r="K3409" s="62" t="s">
        <v>437</v>
      </c>
      <c r="L3409" s="62" t="s">
        <v>43</v>
      </c>
      <c r="M3409" s="62" t="s">
        <v>44</v>
      </c>
      <c r="N3409" s="62" t="s">
        <v>150</v>
      </c>
      <c r="O3409" s="62" t="s">
        <v>42</v>
      </c>
      <c r="P3409" s="62" t="s">
        <v>392</v>
      </c>
      <c r="Q3409" s="62" t="s">
        <v>393</v>
      </c>
      <c r="R3409" s="62" t="s">
        <v>2127</v>
      </c>
      <c r="S3409" s="61">
        <v>201403</v>
      </c>
      <c r="T3409" s="62" t="s">
        <v>52</v>
      </c>
      <c r="U3409" s="61">
        <v>325.07</v>
      </c>
      <c r="V3409" s="60">
        <v>325.07</v>
      </c>
      <c r="W3409" s="62" t="s">
        <v>340</v>
      </c>
      <c r="X3409" s="62" t="s">
        <v>384</v>
      </c>
      <c r="Y3409" s="62" t="s">
        <v>1152</v>
      </c>
      <c r="Z3409" s="62" t="s">
        <v>48</v>
      </c>
      <c r="AA3409" s="62" t="s">
        <v>315</v>
      </c>
      <c r="AB3409" s="62" t="s">
        <v>42</v>
      </c>
      <c r="AC3409" s="62" t="s">
        <v>2126</v>
      </c>
      <c r="AD3409" s="62" t="s">
        <v>146</v>
      </c>
    </row>
    <row r="3410" spans="1:30" x14ac:dyDescent="0.25">
      <c r="A3410" s="62" t="s">
        <v>35</v>
      </c>
      <c r="B3410" s="62" t="s">
        <v>36</v>
      </c>
      <c r="C3410" s="62" t="s">
        <v>37</v>
      </c>
      <c r="D3410" s="62" t="s">
        <v>121</v>
      </c>
      <c r="E3410" s="62" t="s">
        <v>215</v>
      </c>
      <c r="F3410" s="62" t="s">
        <v>216</v>
      </c>
      <c r="G3410" s="62" t="s">
        <v>124</v>
      </c>
      <c r="H3410" s="62" t="s">
        <v>124</v>
      </c>
      <c r="I3410" s="62" t="s">
        <v>42</v>
      </c>
      <c r="J3410" s="62" t="s">
        <v>437</v>
      </c>
      <c r="K3410" s="62" t="s">
        <v>437</v>
      </c>
      <c r="L3410" s="62" t="s">
        <v>43</v>
      </c>
      <c r="M3410" s="62" t="s">
        <v>44</v>
      </c>
      <c r="N3410" s="62" t="s">
        <v>150</v>
      </c>
      <c r="O3410" s="62" t="s">
        <v>42</v>
      </c>
      <c r="P3410" s="62" t="s">
        <v>392</v>
      </c>
      <c r="Q3410" s="62" t="s">
        <v>393</v>
      </c>
      <c r="R3410" s="62" t="s">
        <v>2129</v>
      </c>
      <c r="S3410" s="61">
        <v>201403</v>
      </c>
      <c r="T3410" s="62" t="s">
        <v>52</v>
      </c>
      <c r="U3410" s="61">
        <v>247.05</v>
      </c>
      <c r="V3410" s="60">
        <v>247.05</v>
      </c>
      <c r="W3410" s="62" t="s">
        <v>340</v>
      </c>
      <c r="X3410" s="62" t="s">
        <v>384</v>
      </c>
      <c r="Y3410" s="62" t="s">
        <v>1152</v>
      </c>
      <c r="Z3410" s="62" t="s">
        <v>48</v>
      </c>
      <c r="AA3410" s="62" t="s">
        <v>315</v>
      </c>
      <c r="AB3410" s="62" t="s">
        <v>42</v>
      </c>
      <c r="AC3410" s="62" t="s">
        <v>2126</v>
      </c>
      <c r="AD3410" s="62" t="s">
        <v>146</v>
      </c>
    </row>
    <row r="3411" spans="1:30" x14ac:dyDescent="0.25">
      <c r="A3411" s="62" t="s">
        <v>35</v>
      </c>
      <c r="B3411" s="62" t="s">
        <v>36</v>
      </c>
      <c r="C3411" s="62" t="s">
        <v>37</v>
      </c>
      <c r="D3411" s="62" t="s">
        <v>121</v>
      </c>
      <c r="E3411" s="62" t="s">
        <v>215</v>
      </c>
      <c r="F3411" s="62" t="s">
        <v>216</v>
      </c>
      <c r="G3411" s="62" t="s">
        <v>124</v>
      </c>
      <c r="H3411" s="62" t="s">
        <v>124</v>
      </c>
      <c r="I3411" s="62" t="s">
        <v>42</v>
      </c>
      <c r="J3411" s="62" t="s">
        <v>250</v>
      </c>
      <c r="K3411" s="62" t="s">
        <v>250</v>
      </c>
      <c r="L3411" s="62" t="s">
        <v>43</v>
      </c>
      <c r="M3411" s="62" t="s">
        <v>44</v>
      </c>
      <c r="N3411" s="62" t="s">
        <v>150</v>
      </c>
      <c r="O3411" s="62" t="s">
        <v>42</v>
      </c>
      <c r="P3411" s="62" t="s">
        <v>392</v>
      </c>
      <c r="Q3411" s="62" t="s">
        <v>393</v>
      </c>
      <c r="R3411" s="62" t="s">
        <v>2129</v>
      </c>
      <c r="S3411" s="61">
        <v>201403</v>
      </c>
      <c r="T3411" s="62" t="s">
        <v>52</v>
      </c>
      <c r="U3411" s="61">
        <v>247.05</v>
      </c>
      <c r="V3411" s="60">
        <v>247.05</v>
      </c>
      <c r="W3411" s="62" t="s">
        <v>340</v>
      </c>
      <c r="X3411" s="62" t="s">
        <v>384</v>
      </c>
      <c r="Y3411" s="62" t="s">
        <v>1152</v>
      </c>
      <c r="Z3411" s="62" t="s">
        <v>48</v>
      </c>
      <c r="AA3411" s="62" t="s">
        <v>315</v>
      </c>
      <c r="AB3411" s="62" t="s">
        <v>42</v>
      </c>
      <c r="AC3411" s="62" t="s">
        <v>2126</v>
      </c>
      <c r="AD3411" s="62" t="s">
        <v>146</v>
      </c>
    </row>
    <row r="3412" spans="1:30" x14ac:dyDescent="0.25">
      <c r="A3412" s="62" t="s">
        <v>35</v>
      </c>
      <c r="B3412" s="62" t="s">
        <v>36</v>
      </c>
      <c r="C3412" s="62" t="s">
        <v>37</v>
      </c>
      <c r="D3412" s="62" t="s">
        <v>121</v>
      </c>
      <c r="E3412" s="62" t="s">
        <v>215</v>
      </c>
      <c r="F3412" s="62" t="s">
        <v>216</v>
      </c>
      <c r="G3412" s="62" t="s">
        <v>124</v>
      </c>
      <c r="H3412" s="62" t="s">
        <v>124</v>
      </c>
      <c r="I3412" s="62" t="s">
        <v>42</v>
      </c>
      <c r="J3412" s="62" t="s">
        <v>250</v>
      </c>
      <c r="K3412" s="62" t="s">
        <v>250</v>
      </c>
      <c r="L3412" s="62" t="s">
        <v>43</v>
      </c>
      <c r="M3412" s="62" t="s">
        <v>44</v>
      </c>
      <c r="N3412" s="62" t="s">
        <v>150</v>
      </c>
      <c r="O3412" s="62" t="s">
        <v>42</v>
      </c>
      <c r="P3412" s="62" t="s">
        <v>392</v>
      </c>
      <c r="Q3412" s="62" t="s">
        <v>393</v>
      </c>
      <c r="R3412" s="62" t="s">
        <v>2127</v>
      </c>
      <c r="S3412" s="61">
        <v>201403</v>
      </c>
      <c r="T3412" s="62" t="s">
        <v>52</v>
      </c>
      <c r="U3412" s="61">
        <v>325.07</v>
      </c>
      <c r="V3412" s="60">
        <v>325.07</v>
      </c>
      <c r="W3412" s="62" t="s">
        <v>340</v>
      </c>
      <c r="X3412" s="62" t="s">
        <v>384</v>
      </c>
      <c r="Y3412" s="62" t="s">
        <v>1152</v>
      </c>
      <c r="Z3412" s="62" t="s">
        <v>48</v>
      </c>
      <c r="AA3412" s="62" t="s">
        <v>315</v>
      </c>
      <c r="AB3412" s="62" t="s">
        <v>42</v>
      </c>
      <c r="AC3412" s="62" t="s">
        <v>2126</v>
      </c>
      <c r="AD3412" s="62" t="s">
        <v>146</v>
      </c>
    </row>
    <row r="3413" spans="1:30" x14ac:dyDescent="0.25">
      <c r="A3413" s="62" t="s">
        <v>35</v>
      </c>
      <c r="B3413" s="62" t="s">
        <v>36</v>
      </c>
      <c r="C3413" s="62" t="s">
        <v>37</v>
      </c>
      <c r="D3413" s="62" t="s">
        <v>121</v>
      </c>
      <c r="E3413" s="62" t="s">
        <v>215</v>
      </c>
      <c r="F3413" s="62" t="s">
        <v>216</v>
      </c>
      <c r="G3413" s="62" t="s">
        <v>124</v>
      </c>
      <c r="H3413" s="62" t="s">
        <v>124</v>
      </c>
      <c r="I3413" s="62" t="s">
        <v>42</v>
      </c>
      <c r="J3413" s="62" t="s">
        <v>250</v>
      </c>
      <c r="K3413" s="62" t="s">
        <v>250</v>
      </c>
      <c r="L3413" s="62" t="s">
        <v>43</v>
      </c>
      <c r="M3413" s="62" t="s">
        <v>44</v>
      </c>
      <c r="N3413" s="62" t="s">
        <v>150</v>
      </c>
      <c r="O3413" s="62" t="s">
        <v>42</v>
      </c>
      <c r="P3413" s="62" t="s">
        <v>392</v>
      </c>
      <c r="Q3413" s="62" t="s">
        <v>393</v>
      </c>
      <c r="R3413" s="62" t="s">
        <v>2128</v>
      </c>
      <c r="S3413" s="61">
        <v>201403</v>
      </c>
      <c r="T3413" s="62" t="s">
        <v>52</v>
      </c>
      <c r="U3413" s="61">
        <v>215.84</v>
      </c>
      <c r="V3413" s="60">
        <v>215.84</v>
      </c>
      <c r="W3413" s="62" t="s">
        <v>340</v>
      </c>
      <c r="X3413" s="62" t="s">
        <v>384</v>
      </c>
      <c r="Y3413" s="62" t="s">
        <v>1152</v>
      </c>
      <c r="Z3413" s="62" t="s">
        <v>48</v>
      </c>
      <c r="AA3413" s="62" t="s">
        <v>315</v>
      </c>
      <c r="AB3413" s="62" t="s">
        <v>42</v>
      </c>
      <c r="AC3413" s="62" t="s">
        <v>2126</v>
      </c>
      <c r="AD3413" s="62" t="s">
        <v>146</v>
      </c>
    </row>
    <row r="3414" spans="1:30" x14ac:dyDescent="0.25">
      <c r="A3414" s="62" t="s">
        <v>35</v>
      </c>
      <c r="B3414" s="62" t="s">
        <v>36</v>
      </c>
      <c r="C3414" s="62" t="s">
        <v>37</v>
      </c>
      <c r="D3414" s="62" t="s">
        <v>121</v>
      </c>
      <c r="E3414" s="62" t="s">
        <v>215</v>
      </c>
      <c r="F3414" s="62" t="s">
        <v>216</v>
      </c>
      <c r="G3414" s="62" t="s">
        <v>124</v>
      </c>
      <c r="H3414" s="62" t="s">
        <v>124</v>
      </c>
      <c r="I3414" s="62" t="s">
        <v>42</v>
      </c>
      <c r="J3414" s="62" t="s">
        <v>237</v>
      </c>
      <c r="K3414" s="62" t="s">
        <v>237</v>
      </c>
      <c r="L3414" s="62" t="s">
        <v>43</v>
      </c>
      <c r="M3414" s="62" t="s">
        <v>44</v>
      </c>
      <c r="N3414" s="62" t="s">
        <v>150</v>
      </c>
      <c r="O3414" s="62" t="s">
        <v>42</v>
      </c>
      <c r="P3414" s="62" t="s">
        <v>392</v>
      </c>
      <c r="Q3414" s="62" t="s">
        <v>393</v>
      </c>
      <c r="R3414" s="62" t="s">
        <v>2128</v>
      </c>
      <c r="S3414" s="61">
        <v>201403</v>
      </c>
      <c r="T3414" s="62" t="s">
        <v>52</v>
      </c>
      <c r="U3414" s="61">
        <v>231.26</v>
      </c>
      <c r="V3414" s="60">
        <v>231.26</v>
      </c>
      <c r="W3414" s="62" t="s">
        <v>340</v>
      </c>
      <c r="X3414" s="62" t="s">
        <v>384</v>
      </c>
      <c r="Y3414" s="62" t="s">
        <v>1152</v>
      </c>
      <c r="Z3414" s="62" t="s">
        <v>48</v>
      </c>
      <c r="AA3414" s="62" t="s">
        <v>315</v>
      </c>
      <c r="AB3414" s="62" t="s">
        <v>42</v>
      </c>
      <c r="AC3414" s="62" t="s">
        <v>2126</v>
      </c>
      <c r="AD3414" s="62" t="s">
        <v>146</v>
      </c>
    </row>
    <row r="3415" spans="1:30" x14ac:dyDescent="0.25">
      <c r="A3415" s="62" t="s">
        <v>35</v>
      </c>
      <c r="B3415" s="62" t="s">
        <v>36</v>
      </c>
      <c r="C3415" s="62" t="s">
        <v>37</v>
      </c>
      <c r="D3415" s="62" t="s">
        <v>121</v>
      </c>
      <c r="E3415" s="62" t="s">
        <v>215</v>
      </c>
      <c r="F3415" s="62" t="s">
        <v>216</v>
      </c>
      <c r="G3415" s="62" t="s">
        <v>124</v>
      </c>
      <c r="H3415" s="62" t="s">
        <v>124</v>
      </c>
      <c r="I3415" s="62" t="s">
        <v>42</v>
      </c>
      <c r="J3415" s="62" t="s">
        <v>237</v>
      </c>
      <c r="K3415" s="62" t="s">
        <v>237</v>
      </c>
      <c r="L3415" s="62" t="s">
        <v>43</v>
      </c>
      <c r="M3415" s="62" t="s">
        <v>44</v>
      </c>
      <c r="N3415" s="62" t="s">
        <v>150</v>
      </c>
      <c r="O3415" s="62" t="s">
        <v>42</v>
      </c>
      <c r="P3415" s="62" t="s">
        <v>392</v>
      </c>
      <c r="Q3415" s="62" t="s">
        <v>393</v>
      </c>
      <c r="R3415" s="62" t="s">
        <v>2127</v>
      </c>
      <c r="S3415" s="61">
        <v>201403</v>
      </c>
      <c r="T3415" s="62" t="s">
        <v>52</v>
      </c>
      <c r="U3415" s="61">
        <v>348.29</v>
      </c>
      <c r="V3415" s="60">
        <v>348.29</v>
      </c>
      <c r="W3415" s="62" t="s">
        <v>340</v>
      </c>
      <c r="X3415" s="62" t="s">
        <v>384</v>
      </c>
      <c r="Y3415" s="62" t="s">
        <v>1152</v>
      </c>
      <c r="Z3415" s="62" t="s">
        <v>48</v>
      </c>
      <c r="AA3415" s="62" t="s">
        <v>315</v>
      </c>
      <c r="AB3415" s="62" t="s">
        <v>42</v>
      </c>
      <c r="AC3415" s="62" t="s">
        <v>2126</v>
      </c>
      <c r="AD3415" s="62" t="s">
        <v>146</v>
      </c>
    </row>
    <row r="3416" spans="1:30" x14ac:dyDescent="0.25">
      <c r="A3416" s="62" t="s">
        <v>35</v>
      </c>
      <c r="B3416" s="62" t="s">
        <v>36</v>
      </c>
      <c r="C3416" s="62" t="s">
        <v>37</v>
      </c>
      <c r="D3416" s="62" t="s">
        <v>121</v>
      </c>
      <c r="E3416" s="62" t="s">
        <v>215</v>
      </c>
      <c r="F3416" s="62" t="s">
        <v>216</v>
      </c>
      <c r="G3416" s="62" t="s">
        <v>124</v>
      </c>
      <c r="H3416" s="62" t="s">
        <v>124</v>
      </c>
      <c r="I3416" s="62" t="s">
        <v>42</v>
      </c>
      <c r="J3416" s="62" t="s">
        <v>237</v>
      </c>
      <c r="K3416" s="62" t="s">
        <v>237</v>
      </c>
      <c r="L3416" s="62" t="s">
        <v>43</v>
      </c>
      <c r="M3416" s="62" t="s">
        <v>44</v>
      </c>
      <c r="N3416" s="62" t="s">
        <v>150</v>
      </c>
      <c r="O3416" s="62" t="s">
        <v>42</v>
      </c>
      <c r="P3416" s="62" t="s">
        <v>392</v>
      </c>
      <c r="Q3416" s="62" t="s">
        <v>393</v>
      </c>
      <c r="R3416" s="62" t="s">
        <v>2129</v>
      </c>
      <c r="S3416" s="61">
        <v>201403</v>
      </c>
      <c r="T3416" s="62" t="s">
        <v>52</v>
      </c>
      <c r="U3416" s="61">
        <v>264.7</v>
      </c>
      <c r="V3416" s="60">
        <v>264.7</v>
      </c>
      <c r="W3416" s="62" t="s">
        <v>340</v>
      </c>
      <c r="X3416" s="62" t="s">
        <v>384</v>
      </c>
      <c r="Y3416" s="62" t="s">
        <v>1152</v>
      </c>
      <c r="Z3416" s="62" t="s">
        <v>48</v>
      </c>
      <c r="AA3416" s="62" t="s">
        <v>315</v>
      </c>
      <c r="AB3416" s="62" t="s">
        <v>42</v>
      </c>
      <c r="AC3416" s="62" t="s">
        <v>2126</v>
      </c>
      <c r="AD3416" s="62" t="s">
        <v>146</v>
      </c>
    </row>
    <row r="3417" spans="1:30" x14ac:dyDescent="0.25">
      <c r="A3417" s="62" t="s">
        <v>35</v>
      </c>
      <c r="B3417" s="62" t="s">
        <v>36</v>
      </c>
      <c r="C3417" s="62" t="s">
        <v>37</v>
      </c>
      <c r="D3417" s="62" t="s">
        <v>121</v>
      </c>
      <c r="E3417" s="62" t="s">
        <v>215</v>
      </c>
      <c r="F3417" s="62" t="s">
        <v>216</v>
      </c>
      <c r="G3417" s="62" t="s">
        <v>124</v>
      </c>
      <c r="H3417" s="62" t="s">
        <v>124</v>
      </c>
      <c r="I3417" s="62" t="s">
        <v>42</v>
      </c>
      <c r="J3417" s="62" t="s">
        <v>231</v>
      </c>
      <c r="K3417" s="62" t="s">
        <v>231</v>
      </c>
      <c r="L3417" s="62" t="s">
        <v>43</v>
      </c>
      <c r="M3417" s="62" t="s">
        <v>44</v>
      </c>
      <c r="N3417" s="62" t="s">
        <v>150</v>
      </c>
      <c r="O3417" s="62" t="s">
        <v>42</v>
      </c>
      <c r="P3417" s="62" t="s">
        <v>392</v>
      </c>
      <c r="Q3417" s="62" t="s">
        <v>393</v>
      </c>
      <c r="R3417" s="62" t="s">
        <v>2129</v>
      </c>
      <c r="S3417" s="61">
        <v>201403</v>
      </c>
      <c r="T3417" s="62" t="s">
        <v>52</v>
      </c>
      <c r="U3417" s="61">
        <v>247.05</v>
      </c>
      <c r="V3417" s="60">
        <v>247.05</v>
      </c>
      <c r="W3417" s="62" t="s">
        <v>340</v>
      </c>
      <c r="X3417" s="62" t="s">
        <v>384</v>
      </c>
      <c r="Y3417" s="62" t="s">
        <v>1152</v>
      </c>
      <c r="Z3417" s="62" t="s">
        <v>48</v>
      </c>
      <c r="AA3417" s="62" t="s">
        <v>315</v>
      </c>
      <c r="AB3417" s="62" t="s">
        <v>42</v>
      </c>
      <c r="AC3417" s="62" t="s">
        <v>2126</v>
      </c>
      <c r="AD3417" s="62" t="s">
        <v>146</v>
      </c>
    </row>
    <row r="3418" spans="1:30" x14ac:dyDescent="0.25">
      <c r="A3418" s="62" t="s">
        <v>35</v>
      </c>
      <c r="B3418" s="62" t="s">
        <v>36</v>
      </c>
      <c r="C3418" s="62" t="s">
        <v>37</v>
      </c>
      <c r="D3418" s="62" t="s">
        <v>121</v>
      </c>
      <c r="E3418" s="62" t="s">
        <v>215</v>
      </c>
      <c r="F3418" s="62" t="s">
        <v>216</v>
      </c>
      <c r="G3418" s="62" t="s">
        <v>124</v>
      </c>
      <c r="H3418" s="62" t="s">
        <v>124</v>
      </c>
      <c r="I3418" s="62" t="s">
        <v>42</v>
      </c>
      <c r="J3418" s="62" t="s">
        <v>231</v>
      </c>
      <c r="K3418" s="62" t="s">
        <v>231</v>
      </c>
      <c r="L3418" s="62" t="s">
        <v>43</v>
      </c>
      <c r="M3418" s="62" t="s">
        <v>44</v>
      </c>
      <c r="N3418" s="62" t="s">
        <v>150</v>
      </c>
      <c r="O3418" s="62" t="s">
        <v>42</v>
      </c>
      <c r="P3418" s="62" t="s">
        <v>388</v>
      </c>
      <c r="Q3418" s="62" t="s">
        <v>417</v>
      </c>
      <c r="R3418" s="62" t="s">
        <v>2131</v>
      </c>
      <c r="S3418" s="61">
        <v>201403</v>
      </c>
      <c r="T3418" s="62" t="s">
        <v>52</v>
      </c>
      <c r="U3418" s="67">
        <v>8000</v>
      </c>
      <c r="V3418" s="60">
        <v>8000</v>
      </c>
      <c r="W3418" s="62" t="s">
        <v>340</v>
      </c>
      <c r="X3418" s="62" t="s">
        <v>236</v>
      </c>
      <c r="Y3418" s="62" t="s">
        <v>1152</v>
      </c>
      <c r="Z3418" s="62" t="s">
        <v>48</v>
      </c>
      <c r="AA3418" s="62" t="s">
        <v>315</v>
      </c>
      <c r="AB3418" s="62" t="s">
        <v>42</v>
      </c>
      <c r="AC3418" s="62" t="s">
        <v>2126</v>
      </c>
      <c r="AD3418" s="62" t="s">
        <v>146</v>
      </c>
    </row>
    <row r="3419" spans="1:30" x14ac:dyDescent="0.25">
      <c r="A3419" s="62" t="s">
        <v>35</v>
      </c>
      <c r="B3419" s="62" t="s">
        <v>36</v>
      </c>
      <c r="C3419" s="62" t="s">
        <v>37</v>
      </c>
      <c r="D3419" s="62" t="s">
        <v>121</v>
      </c>
      <c r="E3419" s="62" t="s">
        <v>215</v>
      </c>
      <c r="F3419" s="62" t="s">
        <v>216</v>
      </c>
      <c r="G3419" s="62" t="s">
        <v>124</v>
      </c>
      <c r="H3419" s="62" t="s">
        <v>124</v>
      </c>
      <c r="I3419" s="62" t="s">
        <v>42</v>
      </c>
      <c r="J3419" s="62" t="s">
        <v>231</v>
      </c>
      <c r="K3419" s="62" t="s">
        <v>231</v>
      </c>
      <c r="L3419" s="62" t="s">
        <v>43</v>
      </c>
      <c r="M3419" s="62" t="s">
        <v>44</v>
      </c>
      <c r="N3419" s="62" t="s">
        <v>150</v>
      </c>
      <c r="O3419" s="62" t="s">
        <v>42</v>
      </c>
      <c r="P3419" s="62" t="s">
        <v>388</v>
      </c>
      <c r="Q3419" s="62" t="s">
        <v>417</v>
      </c>
      <c r="R3419" s="62" t="s">
        <v>2132</v>
      </c>
      <c r="S3419" s="61">
        <v>201403</v>
      </c>
      <c r="T3419" s="62" t="s">
        <v>52</v>
      </c>
      <c r="U3419" s="67">
        <v>75250.12</v>
      </c>
      <c r="V3419" s="60">
        <v>75250.12</v>
      </c>
      <c r="W3419" s="62" t="s">
        <v>340</v>
      </c>
      <c r="X3419" s="62" t="s">
        <v>236</v>
      </c>
      <c r="Y3419" s="62" t="s">
        <v>1152</v>
      </c>
      <c r="Z3419" s="62" t="s">
        <v>48</v>
      </c>
      <c r="AA3419" s="62" t="s">
        <v>315</v>
      </c>
      <c r="AB3419" s="62" t="s">
        <v>42</v>
      </c>
      <c r="AC3419" s="62" t="s">
        <v>2126</v>
      </c>
      <c r="AD3419" s="62" t="s">
        <v>146</v>
      </c>
    </row>
    <row r="3420" spans="1:30" x14ac:dyDescent="0.25">
      <c r="A3420" s="62" t="s">
        <v>35</v>
      </c>
      <c r="B3420" s="62" t="s">
        <v>36</v>
      </c>
      <c r="C3420" s="62" t="s">
        <v>37</v>
      </c>
      <c r="D3420" s="62" t="s">
        <v>121</v>
      </c>
      <c r="E3420" s="62" t="s">
        <v>215</v>
      </c>
      <c r="F3420" s="62" t="s">
        <v>216</v>
      </c>
      <c r="G3420" s="62" t="s">
        <v>124</v>
      </c>
      <c r="H3420" s="62" t="s">
        <v>124</v>
      </c>
      <c r="I3420" s="62" t="s">
        <v>42</v>
      </c>
      <c r="J3420" s="62" t="s">
        <v>231</v>
      </c>
      <c r="K3420" s="62" t="s">
        <v>231</v>
      </c>
      <c r="L3420" s="62" t="s">
        <v>43</v>
      </c>
      <c r="M3420" s="62" t="s">
        <v>44</v>
      </c>
      <c r="N3420" s="62" t="s">
        <v>150</v>
      </c>
      <c r="O3420" s="62" t="s">
        <v>42</v>
      </c>
      <c r="P3420" s="62" t="s">
        <v>392</v>
      </c>
      <c r="Q3420" s="62" t="s">
        <v>393</v>
      </c>
      <c r="R3420" s="62" t="s">
        <v>2127</v>
      </c>
      <c r="S3420" s="61">
        <v>201403</v>
      </c>
      <c r="T3420" s="62" t="s">
        <v>52</v>
      </c>
      <c r="U3420" s="61">
        <v>325.07</v>
      </c>
      <c r="V3420" s="60">
        <v>325.07</v>
      </c>
      <c r="W3420" s="62" t="s">
        <v>340</v>
      </c>
      <c r="X3420" s="62" t="s">
        <v>384</v>
      </c>
      <c r="Y3420" s="62" t="s">
        <v>1152</v>
      </c>
      <c r="Z3420" s="62" t="s">
        <v>48</v>
      </c>
      <c r="AA3420" s="62" t="s">
        <v>315</v>
      </c>
      <c r="AB3420" s="62" t="s">
        <v>42</v>
      </c>
      <c r="AC3420" s="62" t="s">
        <v>2126</v>
      </c>
      <c r="AD3420" s="62" t="s">
        <v>146</v>
      </c>
    </row>
    <row r="3421" spans="1:30" x14ac:dyDescent="0.25">
      <c r="A3421" s="62" t="s">
        <v>35</v>
      </c>
      <c r="B3421" s="62" t="s">
        <v>36</v>
      </c>
      <c r="C3421" s="62" t="s">
        <v>37</v>
      </c>
      <c r="D3421" s="62" t="s">
        <v>121</v>
      </c>
      <c r="E3421" s="62" t="s">
        <v>215</v>
      </c>
      <c r="F3421" s="62" t="s">
        <v>216</v>
      </c>
      <c r="G3421" s="62" t="s">
        <v>124</v>
      </c>
      <c r="H3421" s="62" t="s">
        <v>124</v>
      </c>
      <c r="I3421" s="62" t="s">
        <v>42</v>
      </c>
      <c r="J3421" s="62" t="s">
        <v>231</v>
      </c>
      <c r="K3421" s="62" t="s">
        <v>231</v>
      </c>
      <c r="L3421" s="62" t="s">
        <v>43</v>
      </c>
      <c r="M3421" s="62" t="s">
        <v>44</v>
      </c>
      <c r="N3421" s="62" t="s">
        <v>150</v>
      </c>
      <c r="O3421" s="62" t="s">
        <v>42</v>
      </c>
      <c r="P3421" s="62" t="s">
        <v>392</v>
      </c>
      <c r="Q3421" s="62" t="s">
        <v>393</v>
      </c>
      <c r="R3421" s="62" t="s">
        <v>2128</v>
      </c>
      <c r="S3421" s="61">
        <v>201403</v>
      </c>
      <c r="T3421" s="62" t="s">
        <v>52</v>
      </c>
      <c r="U3421" s="61">
        <v>215.84</v>
      </c>
      <c r="V3421" s="60">
        <v>215.84</v>
      </c>
      <c r="W3421" s="62" t="s">
        <v>340</v>
      </c>
      <c r="X3421" s="62" t="s">
        <v>384</v>
      </c>
      <c r="Y3421" s="62" t="s">
        <v>1152</v>
      </c>
      <c r="Z3421" s="62" t="s">
        <v>48</v>
      </c>
      <c r="AA3421" s="62" t="s">
        <v>315</v>
      </c>
      <c r="AB3421" s="62" t="s">
        <v>42</v>
      </c>
      <c r="AC3421" s="62" t="s">
        <v>2126</v>
      </c>
      <c r="AD3421" s="62" t="s">
        <v>146</v>
      </c>
    </row>
    <row r="3422" spans="1:30" x14ac:dyDescent="0.25">
      <c r="A3422" s="62" t="s">
        <v>35</v>
      </c>
      <c r="B3422" s="62" t="s">
        <v>36</v>
      </c>
      <c r="C3422" s="62" t="s">
        <v>37</v>
      </c>
      <c r="D3422" s="62" t="s">
        <v>121</v>
      </c>
      <c r="E3422" s="62" t="s">
        <v>215</v>
      </c>
      <c r="F3422" s="62" t="s">
        <v>216</v>
      </c>
      <c r="G3422" s="62" t="s">
        <v>124</v>
      </c>
      <c r="H3422" s="62" t="s">
        <v>124</v>
      </c>
      <c r="I3422" s="62" t="s">
        <v>42</v>
      </c>
      <c r="J3422" s="62" t="s">
        <v>268</v>
      </c>
      <c r="K3422" s="62" t="s">
        <v>268</v>
      </c>
      <c r="L3422" s="62" t="s">
        <v>43</v>
      </c>
      <c r="M3422" s="62" t="s">
        <v>44</v>
      </c>
      <c r="N3422" s="62" t="s">
        <v>160</v>
      </c>
      <c r="O3422" s="62" t="s">
        <v>219</v>
      </c>
      <c r="P3422" s="62" t="s">
        <v>667</v>
      </c>
      <c r="Q3422" s="62" t="s">
        <v>2133</v>
      </c>
      <c r="R3422" s="62" t="s">
        <v>2134</v>
      </c>
      <c r="S3422" s="61">
        <v>201403</v>
      </c>
      <c r="T3422" s="62" t="s">
        <v>52</v>
      </c>
      <c r="U3422" s="61">
        <v>0</v>
      </c>
      <c r="V3422" s="60">
        <v>14</v>
      </c>
      <c r="W3422" s="62" t="s">
        <v>1152</v>
      </c>
      <c r="X3422" s="62" t="s">
        <v>1152</v>
      </c>
      <c r="Y3422" s="62" t="s">
        <v>1152</v>
      </c>
      <c r="Z3422" s="62" t="s">
        <v>48</v>
      </c>
      <c r="AA3422" s="62" t="s">
        <v>144</v>
      </c>
      <c r="AB3422" s="62" t="s">
        <v>42</v>
      </c>
      <c r="AC3422" s="62" t="s">
        <v>2135</v>
      </c>
      <c r="AD3422" s="62" t="s">
        <v>146</v>
      </c>
    </row>
    <row r="3423" spans="1:30" x14ac:dyDescent="0.25">
      <c r="A3423" s="62" t="s">
        <v>35</v>
      </c>
      <c r="B3423" s="62" t="s">
        <v>36</v>
      </c>
      <c r="C3423" s="62" t="s">
        <v>37</v>
      </c>
      <c r="D3423" s="62" t="s">
        <v>121</v>
      </c>
      <c r="E3423" s="62" t="s">
        <v>215</v>
      </c>
      <c r="F3423" s="62" t="s">
        <v>216</v>
      </c>
      <c r="G3423" s="62" t="s">
        <v>124</v>
      </c>
      <c r="H3423" s="62" t="s">
        <v>124</v>
      </c>
      <c r="I3423" s="62" t="s">
        <v>42</v>
      </c>
      <c r="J3423" s="62" t="s">
        <v>268</v>
      </c>
      <c r="K3423" s="62" t="s">
        <v>268</v>
      </c>
      <c r="L3423" s="62" t="s">
        <v>43</v>
      </c>
      <c r="M3423" s="62" t="s">
        <v>44</v>
      </c>
      <c r="N3423" s="62" t="s">
        <v>126</v>
      </c>
      <c r="O3423" s="62" t="s">
        <v>219</v>
      </c>
      <c r="P3423" s="62" t="s">
        <v>667</v>
      </c>
      <c r="Q3423" s="62" t="s">
        <v>2136</v>
      </c>
      <c r="R3423" s="62" t="s">
        <v>2134</v>
      </c>
      <c r="S3423" s="61">
        <v>201403</v>
      </c>
      <c r="T3423" s="62" t="s">
        <v>52</v>
      </c>
      <c r="U3423" s="61">
        <v>0</v>
      </c>
      <c r="V3423" s="60">
        <v>25</v>
      </c>
      <c r="W3423" s="62" t="s">
        <v>1152</v>
      </c>
      <c r="X3423" s="62" t="s">
        <v>1152</v>
      </c>
      <c r="Y3423" s="62" t="s">
        <v>1152</v>
      </c>
      <c r="Z3423" s="62" t="s">
        <v>48</v>
      </c>
      <c r="AA3423" s="62" t="s">
        <v>144</v>
      </c>
      <c r="AB3423" s="62" t="s">
        <v>42</v>
      </c>
      <c r="AC3423" s="62" t="s">
        <v>2135</v>
      </c>
      <c r="AD3423" s="62" t="s">
        <v>146</v>
      </c>
    </row>
    <row r="3424" spans="1:30" x14ac:dyDescent="0.25">
      <c r="A3424" s="62" t="s">
        <v>35</v>
      </c>
      <c r="B3424" s="62" t="s">
        <v>36</v>
      </c>
      <c r="C3424" s="62" t="s">
        <v>37</v>
      </c>
      <c r="D3424" s="62" t="s">
        <v>121</v>
      </c>
      <c r="E3424" s="62" t="s">
        <v>215</v>
      </c>
      <c r="F3424" s="62" t="s">
        <v>216</v>
      </c>
      <c r="G3424" s="62" t="s">
        <v>124</v>
      </c>
      <c r="H3424" s="62" t="s">
        <v>124</v>
      </c>
      <c r="I3424" s="62" t="s">
        <v>42</v>
      </c>
      <c r="J3424" s="62" t="s">
        <v>268</v>
      </c>
      <c r="K3424" s="62" t="s">
        <v>268</v>
      </c>
      <c r="L3424" s="62" t="s">
        <v>43</v>
      </c>
      <c r="M3424" s="62" t="s">
        <v>44</v>
      </c>
      <c r="N3424" s="62" t="s">
        <v>126</v>
      </c>
      <c r="O3424" s="62" t="s">
        <v>219</v>
      </c>
      <c r="P3424" s="62" t="s">
        <v>667</v>
      </c>
      <c r="Q3424" s="62" t="s">
        <v>2137</v>
      </c>
      <c r="R3424" s="62" t="s">
        <v>2134</v>
      </c>
      <c r="S3424" s="61">
        <v>201403</v>
      </c>
      <c r="T3424" s="62" t="s">
        <v>52</v>
      </c>
      <c r="U3424" s="61">
        <v>0</v>
      </c>
      <c r="V3424" s="60">
        <v>273.5</v>
      </c>
      <c r="W3424" s="62" t="s">
        <v>1152</v>
      </c>
      <c r="X3424" s="62" t="s">
        <v>1152</v>
      </c>
      <c r="Y3424" s="62" t="s">
        <v>1152</v>
      </c>
      <c r="Z3424" s="62" t="s">
        <v>48</v>
      </c>
      <c r="AA3424" s="62" t="s">
        <v>144</v>
      </c>
      <c r="AB3424" s="62" t="s">
        <v>42</v>
      </c>
      <c r="AC3424" s="62" t="s">
        <v>2135</v>
      </c>
      <c r="AD3424" s="62" t="s">
        <v>146</v>
      </c>
    </row>
    <row r="3425" spans="1:30" x14ac:dyDescent="0.25">
      <c r="A3425" s="62" t="s">
        <v>35</v>
      </c>
      <c r="B3425" s="62" t="s">
        <v>36</v>
      </c>
      <c r="C3425" s="62" t="s">
        <v>37</v>
      </c>
      <c r="D3425" s="62" t="s">
        <v>121</v>
      </c>
      <c r="E3425" s="62" t="s">
        <v>215</v>
      </c>
      <c r="F3425" s="62" t="s">
        <v>216</v>
      </c>
      <c r="G3425" s="62" t="s">
        <v>124</v>
      </c>
      <c r="H3425" s="62" t="s">
        <v>124</v>
      </c>
      <c r="I3425" s="62" t="s">
        <v>42</v>
      </c>
      <c r="J3425" s="62" t="s">
        <v>268</v>
      </c>
      <c r="K3425" s="62" t="s">
        <v>268</v>
      </c>
      <c r="L3425" s="62" t="s">
        <v>43</v>
      </c>
      <c r="M3425" s="62" t="s">
        <v>44</v>
      </c>
      <c r="N3425" s="62" t="s">
        <v>126</v>
      </c>
      <c r="O3425" s="62" t="s">
        <v>219</v>
      </c>
      <c r="P3425" s="62" t="s">
        <v>667</v>
      </c>
      <c r="Q3425" s="62" t="s">
        <v>2138</v>
      </c>
      <c r="R3425" s="62" t="s">
        <v>2134</v>
      </c>
      <c r="S3425" s="61">
        <v>201403</v>
      </c>
      <c r="T3425" s="62" t="s">
        <v>52</v>
      </c>
      <c r="U3425" s="61">
        <v>0</v>
      </c>
      <c r="V3425" s="60">
        <v>808.11</v>
      </c>
      <c r="W3425" s="62" t="s">
        <v>1152</v>
      </c>
      <c r="X3425" s="62" t="s">
        <v>1152</v>
      </c>
      <c r="Y3425" s="62" t="s">
        <v>1152</v>
      </c>
      <c r="Z3425" s="62" t="s">
        <v>48</v>
      </c>
      <c r="AA3425" s="62" t="s">
        <v>144</v>
      </c>
      <c r="AB3425" s="62" t="s">
        <v>42</v>
      </c>
      <c r="AC3425" s="62" t="s">
        <v>2135</v>
      </c>
      <c r="AD3425" s="62" t="s">
        <v>146</v>
      </c>
    </row>
    <row r="3426" spans="1:30" x14ac:dyDescent="0.25">
      <c r="A3426" s="62" t="s">
        <v>35</v>
      </c>
      <c r="B3426" s="62" t="s">
        <v>36</v>
      </c>
      <c r="C3426" s="62" t="s">
        <v>37</v>
      </c>
      <c r="D3426" s="62" t="s">
        <v>121</v>
      </c>
      <c r="E3426" s="62" t="s">
        <v>215</v>
      </c>
      <c r="F3426" s="62" t="s">
        <v>216</v>
      </c>
      <c r="G3426" s="62" t="s">
        <v>124</v>
      </c>
      <c r="H3426" s="62" t="s">
        <v>124</v>
      </c>
      <c r="I3426" s="62" t="s">
        <v>42</v>
      </c>
      <c r="J3426" s="62" t="s">
        <v>268</v>
      </c>
      <c r="K3426" s="62" t="s">
        <v>268</v>
      </c>
      <c r="L3426" s="62" t="s">
        <v>43</v>
      </c>
      <c r="M3426" s="62" t="s">
        <v>44</v>
      </c>
      <c r="N3426" s="62" t="s">
        <v>126</v>
      </c>
      <c r="O3426" s="62" t="s">
        <v>219</v>
      </c>
      <c r="P3426" s="62" t="s">
        <v>667</v>
      </c>
      <c r="Q3426" s="62" t="s">
        <v>2139</v>
      </c>
      <c r="R3426" s="62" t="s">
        <v>2134</v>
      </c>
      <c r="S3426" s="61">
        <v>201403</v>
      </c>
      <c r="T3426" s="62" t="s">
        <v>52</v>
      </c>
      <c r="U3426" s="61">
        <v>0</v>
      </c>
      <c r="V3426" s="60">
        <v>23.16</v>
      </c>
      <c r="W3426" s="62" t="s">
        <v>1152</v>
      </c>
      <c r="X3426" s="62" t="s">
        <v>1152</v>
      </c>
      <c r="Y3426" s="62" t="s">
        <v>1152</v>
      </c>
      <c r="Z3426" s="62" t="s">
        <v>48</v>
      </c>
      <c r="AA3426" s="62" t="s">
        <v>144</v>
      </c>
      <c r="AB3426" s="62" t="s">
        <v>42</v>
      </c>
      <c r="AC3426" s="62" t="s">
        <v>2135</v>
      </c>
      <c r="AD3426" s="62" t="s">
        <v>146</v>
      </c>
    </row>
    <row r="3427" spans="1:30" x14ac:dyDescent="0.25">
      <c r="A3427" s="62" t="s">
        <v>35</v>
      </c>
      <c r="B3427" s="62" t="s">
        <v>36</v>
      </c>
      <c r="C3427" s="62" t="s">
        <v>37</v>
      </c>
      <c r="D3427" s="62" t="s">
        <v>121</v>
      </c>
      <c r="E3427" s="62" t="s">
        <v>122</v>
      </c>
      <c r="F3427" s="62" t="s">
        <v>123</v>
      </c>
      <c r="G3427" s="62" t="s">
        <v>124</v>
      </c>
      <c r="H3427" s="62" t="s">
        <v>124</v>
      </c>
      <c r="I3427" s="62" t="s">
        <v>42</v>
      </c>
      <c r="J3427" s="62" t="s">
        <v>182</v>
      </c>
      <c r="K3427" s="62" t="s">
        <v>182</v>
      </c>
      <c r="L3427" s="62" t="s">
        <v>43</v>
      </c>
      <c r="M3427" s="62" t="s">
        <v>44</v>
      </c>
      <c r="N3427" s="62" t="s">
        <v>180</v>
      </c>
      <c r="O3427" s="62" t="s">
        <v>2295</v>
      </c>
      <c r="P3427" s="62" t="s">
        <v>1152</v>
      </c>
      <c r="Q3427" s="62" t="s">
        <v>645</v>
      </c>
      <c r="R3427" s="62" t="s">
        <v>1152</v>
      </c>
      <c r="S3427" s="61">
        <v>201403</v>
      </c>
      <c r="T3427" s="62" t="s">
        <v>52</v>
      </c>
      <c r="U3427" s="61">
        <v>0</v>
      </c>
      <c r="V3427" s="60">
        <v>264.89999999999998</v>
      </c>
      <c r="W3427" s="62" t="s">
        <v>1152</v>
      </c>
      <c r="X3427" s="62" t="s">
        <v>1152</v>
      </c>
      <c r="Y3427" s="62" t="s">
        <v>1152</v>
      </c>
      <c r="Z3427" s="62" t="s">
        <v>48</v>
      </c>
      <c r="AA3427" s="62" t="s">
        <v>646</v>
      </c>
      <c r="AB3427" s="62" t="s">
        <v>42</v>
      </c>
      <c r="AC3427" s="62" t="s">
        <v>2296</v>
      </c>
      <c r="AD3427" s="62" t="s">
        <v>648</v>
      </c>
    </row>
    <row r="3428" spans="1:30" x14ac:dyDescent="0.25">
      <c r="A3428" s="62" t="s">
        <v>35</v>
      </c>
      <c r="B3428" s="62" t="s">
        <v>36</v>
      </c>
      <c r="C3428" s="62" t="s">
        <v>37</v>
      </c>
      <c r="D3428" s="62" t="s">
        <v>121</v>
      </c>
      <c r="E3428" s="62" t="s">
        <v>122</v>
      </c>
      <c r="F3428" s="62" t="s">
        <v>123</v>
      </c>
      <c r="G3428" s="62" t="s">
        <v>124</v>
      </c>
      <c r="H3428" s="62" t="s">
        <v>124</v>
      </c>
      <c r="I3428" s="62" t="s">
        <v>42</v>
      </c>
      <c r="J3428" s="62" t="s">
        <v>182</v>
      </c>
      <c r="K3428" s="62" t="s">
        <v>182</v>
      </c>
      <c r="L3428" s="62" t="s">
        <v>43</v>
      </c>
      <c r="M3428" s="62" t="s">
        <v>44</v>
      </c>
      <c r="N3428" s="62" t="s">
        <v>180</v>
      </c>
      <c r="O3428" s="62" t="s">
        <v>2297</v>
      </c>
      <c r="P3428" s="62" t="s">
        <v>1152</v>
      </c>
      <c r="Q3428" s="62" t="s">
        <v>645</v>
      </c>
      <c r="R3428" s="62" t="s">
        <v>1152</v>
      </c>
      <c r="S3428" s="61">
        <v>201403</v>
      </c>
      <c r="T3428" s="62" t="s">
        <v>52</v>
      </c>
      <c r="U3428" s="61">
        <v>0</v>
      </c>
      <c r="V3428" s="60">
        <v>3760.26</v>
      </c>
      <c r="W3428" s="62" t="s">
        <v>1152</v>
      </c>
      <c r="X3428" s="62" t="s">
        <v>1152</v>
      </c>
      <c r="Y3428" s="62" t="s">
        <v>1152</v>
      </c>
      <c r="Z3428" s="62" t="s">
        <v>48</v>
      </c>
      <c r="AA3428" s="62" t="s">
        <v>646</v>
      </c>
      <c r="AB3428" s="62" t="s">
        <v>42</v>
      </c>
      <c r="AC3428" s="62" t="s">
        <v>2296</v>
      </c>
      <c r="AD3428" s="62" t="s">
        <v>648</v>
      </c>
    </row>
    <row r="3429" spans="1:30" x14ac:dyDescent="0.25">
      <c r="A3429" s="62" t="s">
        <v>35</v>
      </c>
      <c r="B3429" s="62" t="s">
        <v>36</v>
      </c>
      <c r="C3429" s="62" t="s">
        <v>37</v>
      </c>
      <c r="D3429" s="62" t="s">
        <v>121</v>
      </c>
      <c r="E3429" s="62" t="s">
        <v>122</v>
      </c>
      <c r="F3429" s="62" t="s">
        <v>123</v>
      </c>
      <c r="G3429" s="62" t="s">
        <v>124</v>
      </c>
      <c r="H3429" s="62" t="s">
        <v>124</v>
      </c>
      <c r="I3429" s="62" t="s">
        <v>42</v>
      </c>
      <c r="J3429" s="62" t="s">
        <v>182</v>
      </c>
      <c r="K3429" s="62" t="s">
        <v>182</v>
      </c>
      <c r="L3429" s="62" t="s">
        <v>43</v>
      </c>
      <c r="M3429" s="62" t="s">
        <v>44</v>
      </c>
      <c r="N3429" s="62" t="s">
        <v>180</v>
      </c>
      <c r="O3429" s="62" t="s">
        <v>2298</v>
      </c>
      <c r="P3429" s="62" t="s">
        <v>1152</v>
      </c>
      <c r="Q3429" s="62" t="s">
        <v>645</v>
      </c>
      <c r="R3429" s="62" t="s">
        <v>1152</v>
      </c>
      <c r="S3429" s="61">
        <v>201403</v>
      </c>
      <c r="T3429" s="62" t="s">
        <v>52</v>
      </c>
      <c r="U3429" s="61">
        <v>0</v>
      </c>
      <c r="V3429" s="60">
        <v>1501.62</v>
      </c>
      <c r="W3429" s="62" t="s">
        <v>1152</v>
      </c>
      <c r="X3429" s="62" t="s">
        <v>1152</v>
      </c>
      <c r="Y3429" s="62" t="s">
        <v>1152</v>
      </c>
      <c r="Z3429" s="62" t="s">
        <v>48</v>
      </c>
      <c r="AA3429" s="62" t="s">
        <v>646</v>
      </c>
      <c r="AB3429" s="62" t="s">
        <v>42</v>
      </c>
      <c r="AC3429" s="62" t="s">
        <v>2296</v>
      </c>
      <c r="AD3429" s="62" t="s">
        <v>648</v>
      </c>
    </row>
    <row r="3430" spans="1:30" x14ac:dyDescent="0.25">
      <c r="A3430" s="62" t="s">
        <v>35</v>
      </c>
      <c r="B3430" s="62" t="s">
        <v>36</v>
      </c>
      <c r="C3430" s="62" t="s">
        <v>37</v>
      </c>
      <c r="D3430" s="62" t="s">
        <v>121</v>
      </c>
      <c r="E3430" s="62" t="s">
        <v>122</v>
      </c>
      <c r="F3430" s="62" t="s">
        <v>123</v>
      </c>
      <c r="G3430" s="62" t="s">
        <v>124</v>
      </c>
      <c r="H3430" s="62" t="s">
        <v>124</v>
      </c>
      <c r="I3430" s="62" t="s">
        <v>42</v>
      </c>
      <c r="J3430" s="62" t="s">
        <v>182</v>
      </c>
      <c r="K3430" s="62" t="s">
        <v>182</v>
      </c>
      <c r="L3430" s="62" t="s">
        <v>43</v>
      </c>
      <c r="M3430" s="62" t="s">
        <v>44</v>
      </c>
      <c r="N3430" s="62" t="s">
        <v>180</v>
      </c>
      <c r="O3430" s="62" t="s">
        <v>2299</v>
      </c>
      <c r="P3430" s="62" t="s">
        <v>1152</v>
      </c>
      <c r="Q3430" s="62" t="s">
        <v>645</v>
      </c>
      <c r="R3430" s="62" t="s">
        <v>1152</v>
      </c>
      <c r="S3430" s="61">
        <v>201403</v>
      </c>
      <c r="T3430" s="62" t="s">
        <v>52</v>
      </c>
      <c r="U3430" s="61">
        <v>0</v>
      </c>
      <c r="V3430" s="60">
        <v>844.14</v>
      </c>
      <c r="W3430" s="62" t="s">
        <v>1152</v>
      </c>
      <c r="X3430" s="62" t="s">
        <v>1152</v>
      </c>
      <c r="Y3430" s="62" t="s">
        <v>1152</v>
      </c>
      <c r="Z3430" s="62" t="s">
        <v>48</v>
      </c>
      <c r="AA3430" s="62" t="s">
        <v>646</v>
      </c>
      <c r="AB3430" s="62" t="s">
        <v>42</v>
      </c>
      <c r="AC3430" s="62" t="s">
        <v>2296</v>
      </c>
      <c r="AD3430" s="62" t="s">
        <v>648</v>
      </c>
    </row>
    <row r="3431" spans="1:30" x14ac:dyDescent="0.25">
      <c r="A3431" s="62" t="s">
        <v>35</v>
      </c>
      <c r="B3431" s="62" t="s">
        <v>36</v>
      </c>
      <c r="C3431" s="62" t="s">
        <v>37</v>
      </c>
      <c r="D3431" s="62" t="s">
        <v>121</v>
      </c>
      <c r="E3431" s="62" t="s">
        <v>122</v>
      </c>
      <c r="F3431" s="62" t="s">
        <v>123</v>
      </c>
      <c r="G3431" s="62" t="s">
        <v>124</v>
      </c>
      <c r="H3431" s="62" t="s">
        <v>124</v>
      </c>
      <c r="I3431" s="62" t="s">
        <v>42</v>
      </c>
      <c r="J3431" s="62" t="s">
        <v>174</v>
      </c>
      <c r="K3431" s="62" t="s">
        <v>174</v>
      </c>
      <c r="L3431" s="62" t="s">
        <v>43</v>
      </c>
      <c r="M3431" s="62" t="s">
        <v>44</v>
      </c>
      <c r="N3431" s="62" t="s">
        <v>180</v>
      </c>
      <c r="O3431" s="62" t="s">
        <v>2295</v>
      </c>
      <c r="P3431" s="62" t="s">
        <v>1152</v>
      </c>
      <c r="Q3431" s="62" t="s">
        <v>645</v>
      </c>
      <c r="R3431" s="62" t="s">
        <v>1152</v>
      </c>
      <c r="S3431" s="61">
        <v>201403</v>
      </c>
      <c r="T3431" s="62" t="s">
        <v>52</v>
      </c>
      <c r="U3431" s="61">
        <v>0</v>
      </c>
      <c r="V3431" s="60">
        <v>12980</v>
      </c>
      <c r="W3431" s="62" t="s">
        <v>1152</v>
      </c>
      <c r="X3431" s="62" t="s">
        <v>1152</v>
      </c>
      <c r="Y3431" s="62" t="s">
        <v>1152</v>
      </c>
      <c r="Z3431" s="62" t="s">
        <v>48</v>
      </c>
      <c r="AA3431" s="62" t="s">
        <v>646</v>
      </c>
      <c r="AB3431" s="62" t="s">
        <v>42</v>
      </c>
      <c r="AC3431" s="62" t="s">
        <v>2296</v>
      </c>
      <c r="AD3431" s="62" t="s">
        <v>648</v>
      </c>
    </row>
    <row r="3432" spans="1:30" x14ac:dyDescent="0.25">
      <c r="A3432" s="62" t="s">
        <v>35</v>
      </c>
      <c r="B3432" s="62" t="s">
        <v>36</v>
      </c>
      <c r="C3432" s="62" t="s">
        <v>37</v>
      </c>
      <c r="D3432" s="62" t="s">
        <v>121</v>
      </c>
      <c r="E3432" s="62" t="s">
        <v>122</v>
      </c>
      <c r="F3432" s="62" t="s">
        <v>123</v>
      </c>
      <c r="G3432" s="62" t="s">
        <v>124</v>
      </c>
      <c r="H3432" s="62" t="s">
        <v>124</v>
      </c>
      <c r="I3432" s="62" t="s">
        <v>42</v>
      </c>
      <c r="J3432" s="62" t="s">
        <v>174</v>
      </c>
      <c r="K3432" s="62" t="s">
        <v>174</v>
      </c>
      <c r="L3432" s="62" t="s">
        <v>43</v>
      </c>
      <c r="M3432" s="62" t="s">
        <v>44</v>
      </c>
      <c r="N3432" s="62" t="s">
        <v>180</v>
      </c>
      <c r="O3432" s="62" t="s">
        <v>2297</v>
      </c>
      <c r="P3432" s="62" t="s">
        <v>1152</v>
      </c>
      <c r="Q3432" s="62" t="s">
        <v>645</v>
      </c>
      <c r="R3432" s="62" t="s">
        <v>1152</v>
      </c>
      <c r="S3432" s="61">
        <v>201403</v>
      </c>
      <c r="T3432" s="62" t="s">
        <v>52</v>
      </c>
      <c r="U3432" s="61">
        <v>0</v>
      </c>
      <c r="V3432" s="60">
        <v>242</v>
      </c>
      <c r="W3432" s="62" t="s">
        <v>1152</v>
      </c>
      <c r="X3432" s="62" t="s">
        <v>1152</v>
      </c>
      <c r="Y3432" s="62" t="s">
        <v>1152</v>
      </c>
      <c r="Z3432" s="62" t="s">
        <v>48</v>
      </c>
      <c r="AA3432" s="62" t="s">
        <v>646</v>
      </c>
      <c r="AB3432" s="62" t="s">
        <v>42</v>
      </c>
      <c r="AC3432" s="62" t="s">
        <v>2296</v>
      </c>
      <c r="AD3432" s="62" t="s">
        <v>648</v>
      </c>
    </row>
    <row r="3433" spans="1:30" x14ac:dyDescent="0.25">
      <c r="A3433" s="62" t="s">
        <v>35</v>
      </c>
      <c r="B3433" s="62" t="s">
        <v>36</v>
      </c>
      <c r="C3433" s="62" t="s">
        <v>37</v>
      </c>
      <c r="D3433" s="62" t="s">
        <v>121</v>
      </c>
      <c r="E3433" s="62" t="s">
        <v>122</v>
      </c>
      <c r="F3433" s="62" t="s">
        <v>123</v>
      </c>
      <c r="G3433" s="62" t="s">
        <v>124</v>
      </c>
      <c r="H3433" s="62" t="s">
        <v>124</v>
      </c>
      <c r="I3433" s="62" t="s">
        <v>42</v>
      </c>
      <c r="J3433" s="62" t="s">
        <v>174</v>
      </c>
      <c r="K3433" s="62" t="s">
        <v>174</v>
      </c>
      <c r="L3433" s="62" t="s">
        <v>43</v>
      </c>
      <c r="M3433" s="62" t="s">
        <v>44</v>
      </c>
      <c r="N3433" s="62" t="s">
        <v>180</v>
      </c>
      <c r="O3433" s="62" t="s">
        <v>2340</v>
      </c>
      <c r="P3433" s="62" t="s">
        <v>1152</v>
      </c>
      <c r="Q3433" s="62" t="s">
        <v>645</v>
      </c>
      <c r="R3433" s="62" t="s">
        <v>1152</v>
      </c>
      <c r="S3433" s="61">
        <v>201403</v>
      </c>
      <c r="T3433" s="62" t="s">
        <v>52</v>
      </c>
      <c r="U3433" s="61">
        <v>0</v>
      </c>
      <c r="V3433" s="60">
        <v>418</v>
      </c>
      <c r="W3433" s="62" t="s">
        <v>1152</v>
      </c>
      <c r="X3433" s="62" t="s">
        <v>1152</v>
      </c>
      <c r="Y3433" s="62" t="s">
        <v>1152</v>
      </c>
      <c r="Z3433" s="62" t="s">
        <v>48</v>
      </c>
      <c r="AA3433" s="62" t="s">
        <v>646</v>
      </c>
      <c r="AB3433" s="62" t="s">
        <v>42</v>
      </c>
      <c r="AC3433" s="62" t="s">
        <v>2296</v>
      </c>
      <c r="AD3433" s="62" t="s">
        <v>648</v>
      </c>
    </row>
    <row r="3434" spans="1:30" x14ac:dyDescent="0.25">
      <c r="A3434" s="62" t="s">
        <v>35</v>
      </c>
      <c r="B3434" s="62" t="s">
        <v>36</v>
      </c>
      <c r="C3434" s="62" t="s">
        <v>37</v>
      </c>
      <c r="D3434" s="62" t="s">
        <v>121</v>
      </c>
      <c r="E3434" s="62" t="s">
        <v>122</v>
      </c>
      <c r="F3434" s="62" t="s">
        <v>123</v>
      </c>
      <c r="G3434" s="62" t="s">
        <v>124</v>
      </c>
      <c r="H3434" s="62" t="s">
        <v>124</v>
      </c>
      <c r="I3434" s="62" t="s">
        <v>42</v>
      </c>
      <c r="J3434" s="62" t="s">
        <v>174</v>
      </c>
      <c r="K3434" s="62" t="s">
        <v>174</v>
      </c>
      <c r="L3434" s="62" t="s">
        <v>43</v>
      </c>
      <c r="M3434" s="62" t="s">
        <v>44</v>
      </c>
      <c r="N3434" s="62" t="s">
        <v>180</v>
      </c>
      <c r="O3434" s="62" t="s">
        <v>2341</v>
      </c>
      <c r="P3434" s="62" t="s">
        <v>1152</v>
      </c>
      <c r="Q3434" s="62" t="s">
        <v>645</v>
      </c>
      <c r="R3434" s="62" t="s">
        <v>1152</v>
      </c>
      <c r="S3434" s="61">
        <v>201403</v>
      </c>
      <c r="T3434" s="62" t="s">
        <v>52</v>
      </c>
      <c r="U3434" s="61">
        <v>0</v>
      </c>
      <c r="V3434" s="60">
        <v>1232</v>
      </c>
      <c r="W3434" s="62" t="s">
        <v>1152</v>
      </c>
      <c r="X3434" s="62" t="s">
        <v>1152</v>
      </c>
      <c r="Y3434" s="62" t="s">
        <v>1152</v>
      </c>
      <c r="Z3434" s="62" t="s">
        <v>48</v>
      </c>
      <c r="AA3434" s="62" t="s">
        <v>646</v>
      </c>
      <c r="AB3434" s="62" t="s">
        <v>42</v>
      </c>
      <c r="AC3434" s="62" t="s">
        <v>2296</v>
      </c>
      <c r="AD3434" s="62" t="s">
        <v>648</v>
      </c>
    </row>
    <row r="3435" spans="1:30" x14ac:dyDescent="0.25">
      <c r="A3435" s="62" t="s">
        <v>35</v>
      </c>
      <c r="B3435" s="62" t="s">
        <v>36</v>
      </c>
      <c r="C3435" s="62" t="s">
        <v>37</v>
      </c>
      <c r="D3435" s="62" t="s">
        <v>121</v>
      </c>
      <c r="E3435" s="62" t="s">
        <v>122</v>
      </c>
      <c r="F3435" s="62" t="s">
        <v>123</v>
      </c>
      <c r="G3435" s="62" t="s">
        <v>124</v>
      </c>
      <c r="H3435" s="62" t="s">
        <v>124</v>
      </c>
      <c r="I3435" s="62" t="s">
        <v>42</v>
      </c>
      <c r="J3435" s="62" t="s">
        <v>174</v>
      </c>
      <c r="K3435" s="62" t="s">
        <v>174</v>
      </c>
      <c r="L3435" s="62" t="s">
        <v>43</v>
      </c>
      <c r="M3435" s="62" t="s">
        <v>44</v>
      </c>
      <c r="N3435" s="62" t="s">
        <v>180</v>
      </c>
      <c r="O3435" s="62" t="s">
        <v>2342</v>
      </c>
      <c r="P3435" s="62" t="s">
        <v>1152</v>
      </c>
      <c r="Q3435" s="62" t="s">
        <v>645</v>
      </c>
      <c r="R3435" s="62" t="s">
        <v>1152</v>
      </c>
      <c r="S3435" s="61">
        <v>201403</v>
      </c>
      <c r="T3435" s="62" t="s">
        <v>52</v>
      </c>
      <c r="U3435" s="61">
        <v>0</v>
      </c>
      <c r="V3435" s="60">
        <v>275</v>
      </c>
      <c r="W3435" s="62" t="s">
        <v>1152</v>
      </c>
      <c r="X3435" s="62" t="s">
        <v>1152</v>
      </c>
      <c r="Y3435" s="62" t="s">
        <v>1152</v>
      </c>
      <c r="Z3435" s="62" t="s">
        <v>48</v>
      </c>
      <c r="AA3435" s="62" t="s">
        <v>646</v>
      </c>
      <c r="AB3435" s="62" t="s">
        <v>42</v>
      </c>
      <c r="AC3435" s="62" t="s">
        <v>2296</v>
      </c>
      <c r="AD3435" s="62" t="s">
        <v>648</v>
      </c>
    </row>
    <row r="3436" spans="1:30" x14ac:dyDescent="0.25">
      <c r="A3436" s="62" t="s">
        <v>35</v>
      </c>
      <c r="B3436" s="62" t="s">
        <v>36</v>
      </c>
      <c r="C3436" s="62" t="s">
        <v>37</v>
      </c>
      <c r="D3436" s="62" t="s">
        <v>121</v>
      </c>
      <c r="E3436" s="62" t="s">
        <v>122</v>
      </c>
      <c r="F3436" s="62" t="s">
        <v>123</v>
      </c>
      <c r="G3436" s="62" t="s">
        <v>124</v>
      </c>
      <c r="H3436" s="62" t="s">
        <v>124</v>
      </c>
      <c r="I3436" s="62" t="s">
        <v>42</v>
      </c>
      <c r="J3436" s="62" t="s">
        <v>174</v>
      </c>
      <c r="K3436" s="62" t="s">
        <v>174</v>
      </c>
      <c r="L3436" s="62" t="s">
        <v>43</v>
      </c>
      <c r="M3436" s="62" t="s">
        <v>44</v>
      </c>
      <c r="N3436" s="62" t="s">
        <v>180</v>
      </c>
      <c r="O3436" s="62" t="s">
        <v>2334</v>
      </c>
      <c r="P3436" s="62" t="s">
        <v>1152</v>
      </c>
      <c r="Q3436" s="62" t="s">
        <v>645</v>
      </c>
      <c r="R3436" s="62" t="s">
        <v>1152</v>
      </c>
      <c r="S3436" s="61">
        <v>201403</v>
      </c>
      <c r="T3436" s="62" t="s">
        <v>52</v>
      </c>
      <c r="U3436" s="61">
        <v>0</v>
      </c>
      <c r="V3436" s="60">
        <v>506</v>
      </c>
      <c r="W3436" s="62" t="s">
        <v>1152</v>
      </c>
      <c r="X3436" s="62" t="s">
        <v>1152</v>
      </c>
      <c r="Y3436" s="62" t="s">
        <v>1152</v>
      </c>
      <c r="Z3436" s="62" t="s">
        <v>48</v>
      </c>
      <c r="AA3436" s="62" t="s">
        <v>646</v>
      </c>
      <c r="AB3436" s="62" t="s">
        <v>42</v>
      </c>
      <c r="AC3436" s="62" t="s">
        <v>2296</v>
      </c>
      <c r="AD3436" s="62" t="s">
        <v>648</v>
      </c>
    </row>
    <row r="3437" spans="1:30" x14ac:dyDescent="0.25">
      <c r="A3437" s="62" t="s">
        <v>35</v>
      </c>
      <c r="B3437" s="62" t="s">
        <v>36</v>
      </c>
      <c r="C3437" s="62" t="s">
        <v>37</v>
      </c>
      <c r="D3437" s="62" t="s">
        <v>121</v>
      </c>
      <c r="E3437" s="62" t="s">
        <v>122</v>
      </c>
      <c r="F3437" s="62" t="s">
        <v>123</v>
      </c>
      <c r="G3437" s="62" t="s">
        <v>124</v>
      </c>
      <c r="H3437" s="62" t="s">
        <v>124</v>
      </c>
      <c r="I3437" s="62" t="s">
        <v>42</v>
      </c>
      <c r="J3437" s="62" t="s">
        <v>174</v>
      </c>
      <c r="K3437" s="62" t="s">
        <v>174</v>
      </c>
      <c r="L3437" s="62" t="s">
        <v>43</v>
      </c>
      <c r="M3437" s="62" t="s">
        <v>44</v>
      </c>
      <c r="N3437" s="62" t="s">
        <v>180</v>
      </c>
      <c r="O3437" s="62" t="s">
        <v>2338</v>
      </c>
      <c r="P3437" s="62" t="s">
        <v>1152</v>
      </c>
      <c r="Q3437" s="62" t="s">
        <v>645</v>
      </c>
      <c r="R3437" s="62" t="s">
        <v>1152</v>
      </c>
      <c r="S3437" s="61">
        <v>201403</v>
      </c>
      <c r="T3437" s="62" t="s">
        <v>52</v>
      </c>
      <c r="U3437" s="61">
        <v>0</v>
      </c>
      <c r="V3437" s="60">
        <v>154</v>
      </c>
      <c r="W3437" s="62" t="s">
        <v>1152</v>
      </c>
      <c r="X3437" s="62" t="s">
        <v>1152</v>
      </c>
      <c r="Y3437" s="62" t="s">
        <v>1152</v>
      </c>
      <c r="Z3437" s="62" t="s">
        <v>48</v>
      </c>
      <c r="AA3437" s="62" t="s">
        <v>646</v>
      </c>
      <c r="AB3437" s="62" t="s">
        <v>42</v>
      </c>
      <c r="AC3437" s="62" t="s">
        <v>2296</v>
      </c>
      <c r="AD3437" s="62" t="s">
        <v>648</v>
      </c>
    </row>
    <row r="3438" spans="1:30" x14ac:dyDescent="0.25">
      <c r="A3438" s="62" t="s">
        <v>35</v>
      </c>
      <c r="B3438" s="62" t="s">
        <v>36</v>
      </c>
      <c r="C3438" s="62" t="s">
        <v>37</v>
      </c>
      <c r="D3438" s="62" t="s">
        <v>121</v>
      </c>
      <c r="E3438" s="62" t="s">
        <v>122</v>
      </c>
      <c r="F3438" s="62" t="s">
        <v>123</v>
      </c>
      <c r="G3438" s="62" t="s">
        <v>124</v>
      </c>
      <c r="H3438" s="62" t="s">
        <v>124</v>
      </c>
      <c r="I3438" s="62" t="s">
        <v>42</v>
      </c>
      <c r="J3438" s="62" t="s">
        <v>174</v>
      </c>
      <c r="K3438" s="62" t="s">
        <v>174</v>
      </c>
      <c r="L3438" s="62" t="s">
        <v>43</v>
      </c>
      <c r="M3438" s="62" t="s">
        <v>44</v>
      </c>
      <c r="N3438" s="62" t="s">
        <v>180</v>
      </c>
      <c r="O3438" s="62" t="s">
        <v>42</v>
      </c>
      <c r="P3438" s="62" t="s">
        <v>1152</v>
      </c>
      <c r="Q3438" s="62" t="s">
        <v>645</v>
      </c>
      <c r="R3438" s="62" t="s">
        <v>1152</v>
      </c>
      <c r="S3438" s="61">
        <v>201403</v>
      </c>
      <c r="T3438" s="62" t="s">
        <v>52</v>
      </c>
      <c r="U3438" s="61">
        <v>0</v>
      </c>
      <c r="V3438" s="60">
        <v>968</v>
      </c>
      <c r="W3438" s="62" t="s">
        <v>1152</v>
      </c>
      <c r="X3438" s="62" t="s">
        <v>1152</v>
      </c>
      <c r="Y3438" s="62" t="s">
        <v>1152</v>
      </c>
      <c r="Z3438" s="62" t="s">
        <v>48</v>
      </c>
      <c r="AA3438" s="62" t="s">
        <v>646</v>
      </c>
      <c r="AB3438" s="62" t="s">
        <v>42</v>
      </c>
      <c r="AC3438" s="62" t="s">
        <v>2296</v>
      </c>
      <c r="AD3438" s="62" t="s">
        <v>648</v>
      </c>
    </row>
    <row r="3439" spans="1:30" x14ac:dyDescent="0.25">
      <c r="A3439" s="62" t="s">
        <v>35</v>
      </c>
      <c r="B3439" s="62" t="s">
        <v>36</v>
      </c>
      <c r="C3439" s="62" t="s">
        <v>37</v>
      </c>
      <c r="D3439" s="62" t="s">
        <v>121</v>
      </c>
      <c r="E3439" s="62" t="s">
        <v>122</v>
      </c>
      <c r="F3439" s="62" t="s">
        <v>123</v>
      </c>
      <c r="G3439" s="62" t="s">
        <v>124</v>
      </c>
      <c r="H3439" s="62" t="s">
        <v>124</v>
      </c>
      <c r="I3439" s="62" t="s">
        <v>42</v>
      </c>
      <c r="J3439" s="62" t="s">
        <v>298</v>
      </c>
      <c r="K3439" s="62" t="s">
        <v>298</v>
      </c>
      <c r="L3439" s="62" t="s">
        <v>43</v>
      </c>
      <c r="M3439" s="62" t="s">
        <v>44</v>
      </c>
      <c r="N3439" s="62" t="s">
        <v>134</v>
      </c>
      <c r="O3439" s="62" t="s">
        <v>42</v>
      </c>
      <c r="P3439" s="62" t="s">
        <v>1152</v>
      </c>
      <c r="Q3439" s="62" t="s">
        <v>1643</v>
      </c>
      <c r="R3439" s="62" t="s">
        <v>1644</v>
      </c>
      <c r="S3439" s="61">
        <v>201404</v>
      </c>
      <c r="T3439" s="62" t="s">
        <v>47</v>
      </c>
      <c r="U3439" s="61">
        <v>0</v>
      </c>
      <c r="V3439" s="60">
        <v>-338.4</v>
      </c>
      <c r="W3439" s="62" t="s">
        <v>1152</v>
      </c>
      <c r="X3439" s="62" t="s">
        <v>1624</v>
      </c>
      <c r="Y3439" s="62" t="s">
        <v>1152</v>
      </c>
      <c r="Z3439" s="62" t="s">
        <v>48</v>
      </c>
      <c r="AA3439" s="62" t="s">
        <v>129</v>
      </c>
      <c r="AB3439" s="62" t="s">
        <v>42</v>
      </c>
      <c r="AC3439" s="62" t="s">
        <v>1645</v>
      </c>
      <c r="AD3439" s="62" t="s">
        <v>51</v>
      </c>
    </row>
    <row r="3440" spans="1:30" x14ac:dyDescent="0.25">
      <c r="A3440" s="62" t="s">
        <v>35</v>
      </c>
      <c r="B3440" s="62" t="s">
        <v>36</v>
      </c>
      <c r="C3440" s="62" t="s">
        <v>37</v>
      </c>
      <c r="D3440" s="62" t="s">
        <v>121</v>
      </c>
      <c r="E3440" s="62" t="s">
        <v>215</v>
      </c>
      <c r="F3440" s="62" t="s">
        <v>216</v>
      </c>
      <c r="G3440" s="62" t="s">
        <v>124</v>
      </c>
      <c r="H3440" s="62" t="s">
        <v>124</v>
      </c>
      <c r="I3440" s="62" t="s">
        <v>42</v>
      </c>
      <c r="J3440" s="62" t="s">
        <v>257</v>
      </c>
      <c r="K3440" s="62" t="s">
        <v>257</v>
      </c>
      <c r="L3440" s="62" t="s">
        <v>43</v>
      </c>
      <c r="M3440" s="62" t="s">
        <v>44</v>
      </c>
      <c r="N3440" s="62" t="s">
        <v>180</v>
      </c>
      <c r="O3440" s="62" t="s">
        <v>1606</v>
      </c>
      <c r="P3440" s="62" t="s">
        <v>1152</v>
      </c>
      <c r="Q3440" s="62" t="s">
        <v>1646</v>
      </c>
      <c r="R3440" s="62" t="s">
        <v>1152</v>
      </c>
      <c r="S3440" s="61">
        <v>201404</v>
      </c>
      <c r="T3440" s="62" t="s">
        <v>47</v>
      </c>
      <c r="U3440" s="61">
        <v>0</v>
      </c>
      <c r="V3440" s="60">
        <v>-800</v>
      </c>
      <c r="W3440" s="62" t="s">
        <v>1152</v>
      </c>
      <c r="X3440" s="62" t="s">
        <v>1152</v>
      </c>
      <c r="Y3440" s="62" t="s">
        <v>1152</v>
      </c>
      <c r="Z3440" s="62" t="s">
        <v>48</v>
      </c>
      <c r="AA3440" s="62" t="s">
        <v>186</v>
      </c>
      <c r="AB3440" s="62" t="s">
        <v>42</v>
      </c>
      <c r="AC3440" s="62" t="s">
        <v>1647</v>
      </c>
      <c r="AD3440" s="62" t="s">
        <v>51</v>
      </c>
    </row>
    <row r="3441" spans="1:30" x14ac:dyDescent="0.25">
      <c r="A3441" s="62" t="s">
        <v>35</v>
      </c>
      <c r="B3441" s="62" t="s">
        <v>36</v>
      </c>
      <c r="C3441" s="62" t="s">
        <v>37</v>
      </c>
      <c r="D3441" s="62" t="s">
        <v>121</v>
      </c>
      <c r="E3441" s="62" t="s">
        <v>215</v>
      </c>
      <c r="F3441" s="62" t="s">
        <v>216</v>
      </c>
      <c r="G3441" s="62" t="s">
        <v>124</v>
      </c>
      <c r="H3441" s="62" t="s">
        <v>124</v>
      </c>
      <c r="I3441" s="62" t="s">
        <v>42</v>
      </c>
      <c r="J3441" s="62" t="s">
        <v>257</v>
      </c>
      <c r="K3441" s="62" t="s">
        <v>257</v>
      </c>
      <c r="L3441" s="62" t="s">
        <v>43</v>
      </c>
      <c r="M3441" s="62" t="s">
        <v>44</v>
      </c>
      <c r="N3441" s="62" t="s">
        <v>180</v>
      </c>
      <c r="O3441" s="62" t="s">
        <v>1606</v>
      </c>
      <c r="P3441" s="62" t="s">
        <v>1152</v>
      </c>
      <c r="Q3441" s="62" t="s">
        <v>1646</v>
      </c>
      <c r="R3441" s="62" t="s">
        <v>1152</v>
      </c>
      <c r="S3441" s="61">
        <v>201404</v>
      </c>
      <c r="T3441" s="62" t="s">
        <v>47</v>
      </c>
      <c r="U3441" s="61">
        <v>0</v>
      </c>
      <c r="V3441" s="60">
        <v>-800</v>
      </c>
      <c r="W3441" s="62" t="s">
        <v>1152</v>
      </c>
      <c r="X3441" s="62" t="s">
        <v>1152</v>
      </c>
      <c r="Y3441" s="62" t="s">
        <v>1152</v>
      </c>
      <c r="Z3441" s="62" t="s">
        <v>48</v>
      </c>
      <c r="AA3441" s="62" t="s">
        <v>186</v>
      </c>
      <c r="AB3441" s="62" t="s">
        <v>42</v>
      </c>
      <c r="AC3441" s="62" t="s">
        <v>1647</v>
      </c>
      <c r="AD3441" s="62" t="s">
        <v>51</v>
      </c>
    </row>
    <row r="3442" spans="1:30" x14ac:dyDescent="0.25">
      <c r="A3442" s="62" t="s">
        <v>35</v>
      </c>
      <c r="B3442" s="62" t="s">
        <v>36</v>
      </c>
      <c r="C3442" s="62" t="s">
        <v>37</v>
      </c>
      <c r="D3442" s="62" t="s">
        <v>121</v>
      </c>
      <c r="E3442" s="62" t="s">
        <v>122</v>
      </c>
      <c r="F3442" s="62" t="s">
        <v>123</v>
      </c>
      <c r="G3442" s="62" t="s">
        <v>124</v>
      </c>
      <c r="H3442" s="62" t="s">
        <v>124</v>
      </c>
      <c r="I3442" s="62" t="s">
        <v>42</v>
      </c>
      <c r="J3442" s="62" t="s">
        <v>125</v>
      </c>
      <c r="K3442" s="62" t="s">
        <v>125</v>
      </c>
      <c r="L3442" s="62" t="s">
        <v>43</v>
      </c>
      <c r="M3442" s="62" t="s">
        <v>44</v>
      </c>
      <c r="N3442" s="62" t="s">
        <v>604</v>
      </c>
      <c r="O3442" s="62" t="s">
        <v>42</v>
      </c>
      <c r="P3442" s="62" t="s">
        <v>1152</v>
      </c>
      <c r="Q3442" s="62" t="s">
        <v>1648</v>
      </c>
      <c r="R3442" s="62" t="s">
        <v>1152</v>
      </c>
      <c r="S3442" s="61">
        <v>201404</v>
      </c>
      <c r="T3442" s="62" t="s">
        <v>47</v>
      </c>
      <c r="U3442" s="61">
        <v>0</v>
      </c>
      <c r="V3442" s="60">
        <v>-96.67</v>
      </c>
      <c r="W3442" s="62" t="s">
        <v>1152</v>
      </c>
      <c r="X3442" s="62" t="s">
        <v>1152</v>
      </c>
      <c r="Y3442" s="62" t="s">
        <v>1152</v>
      </c>
      <c r="Z3442" s="62" t="s">
        <v>48</v>
      </c>
      <c r="AA3442" s="62" t="s">
        <v>129</v>
      </c>
      <c r="AB3442" s="62" t="s">
        <v>42</v>
      </c>
      <c r="AC3442" s="62" t="s">
        <v>1649</v>
      </c>
      <c r="AD3442" s="62" t="s">
        <v>51</v>
      </c>
    </row>
    <row r="3443" spans="1:30" x14ac:dyDescent="0.25">
      <c r="A3443" s="62" t="s">
        <v>35</v>
      </c>
      <c r="B3443" s="62" t="s">
        <v>36</v>
      </c>
      <c r="C3443" s="62" t="s">
        <v>37</v>
      </c>
      <c r="D3443" s="62" t="s">
        <v>121</v>
      </c>
      <c r="E3443" s="62" t="s">
        <v>122</v>
      </c>
      <c r="F3443" s="62" t="s">
        <v>123</v>
      </c>
      <c r="G3443" s="62" t="s">
        <v>124</v>
      </c>
      <c r="H3443" s="62" t="s">
        <v>124</v>
      </c>
      <c r="I3443" s="62" t="s">
        <v>42</v>
      </c>
      <c r="J3443" s="62" t="s">
        <v>125</v>
      </c>
      <c r="K3443" s="62" t="s">
        <v>125</v>
      </c>
      <c r="L3443" s="62" t="s">
        <v>43</v>
      </c>
      <c r="M3443" s="62" t="s">
        <v>44</v>
      </c>
      <c r="N3443" s="62" t="s">
        <v>604</v>
      </c>
      <c r="O3443" s="62" t="s">
        <v>42</v>
      </c>
      <c r="P3443" s="62" t="s">
        <v>1152</v>
      </c>
      <c r="Q3443" s="62" t="s">
        <v>1648</v>
      </c>
      <c r="R3443" s="62" t="s">
        <v>1152</v>
      </c>
      <c r="S3443" s="61">
        <v>201404</v>
      </c>
      <c r="T3443" s="62" t="s">
        <v>47</v>
      </c>
      <c r="U3443" s="61">
        <v>0</v>
      </c>
      <c r="V3443" s="60">
        <v>-0.99</v>
      </c>
      <c r="W3443" s="62" t="s">
        <v>1152</v>
      </c>
      <c r="X3443" s="62" t="s">
        <v>1152</v>
      </c>
      <c r="Y3443" s="62" t="s">
        <v>1152</v>
      </c>
      <c r="Z3443" s="62" t="s">
        <v>48</v>
      </c>
      <c r="AA3443" s="62" t="s">
        <v>129</v>
      </c>
      <c r="AB3443" s="62" t="s">
        <v>42</v>
      </c>
      <c r="AC3443" s="62" t="s">
        <v>1649</v>
      </c>
      <c r="AD3443" s="62" t="s">
        <v>51</v>
      </c>
    </row>
    <row r="3444" spans="1:30" x14ac:dyDescent="0.25">
      <c r="A3444" s="62" t="s">
        <v>35</v>
      </c>
      <c r="B3444" s="62" t="s">
        <v>36</v>
      </c>
      <c r="C3444" s="62" t="s">
        <v>37</v>
      </c>
      <c r="D3444" s="62" t="s">
        <v>121</v>
      </c>
      <c r="E3444" s="62" t="s">
        <v>122</v>
      </c>
      <c r="F3444" s="62" t="s">
        <v>123</v>
      </c>
      <c r="G3444" s="62" t="s">
        <v>124</v>
      </c>
      <c r="H3444" s="62" t="s">
        <v>124</v>
      </c>
      <c r="I3444" s="62" t="s">
        <v>42</v>
      </c>
      <c r="J3444" s="62" t="s">
        <v>190</v>
      </c>
      <c r="K3444" s="62" t="s">
        <v>190</v>
      </c>
      <c r="L3444" s="62" t="s">
        <v>43</v>
      </c>
      <c r="M3444" s="62" t="s">
        <v>44</v>
      </c>
      <c r="N3444" s="62" t="s">
        <v>134</v>
      </c>
      <c r="O3444" s="62" t="s">
        <v>42</v>
      </c>
      <c r="P3444" s="62" t="s">
        <v>1152</v>
      </c>
      <c r="Q3444" s="62" t="s">
        <v>1650</v>
      </c>
      <c r="R3444" s="62" t="s">
        <v>1651</v>
      </c>
      <c r="S3444" s="61">
        <v>201404</v>
      </c>
      <c r="T3444" s="62" t="s">
        <v>47</v>
      </c>
      <c r="U3444" s="61">
        <v>0</v>
      </c>
      <c r="V3444" s="60">
        <v>-297.43</v>
      </c>
      <c r="W3444" s="62" t="s">
        <v>1152</v>
      </c>
      <c r="X3444" s="62" t="s">
        <v>1652</v>
      </c>
      <c r="Y3444" s="62" t="s">
        <v>1152</v>
      </c>
      <c r="Z3444" s="62" t="s">
        <v>48</v>
      </c>
      <c r="AA3444" s="62" t="s">
        <v>129</v>
      </c>
      <c r="AB3444" s="62" t="s">
        <v>42</v>
      </c>
      <c r="AC3444" s="62" t="s">
        <v>1649</v>
      </c>
      <c r="AD3444" s="62" t="s">
        <v>51</v>
      </c>
    </row>
    <row r="3445" spans="1:30" x14ac:dyDescent="0.25">
      <c r="A3445" s="62" t="s">
        <v>35</v>
      </c>
      <c r="B3445" s="62" t="s">
        <v>36</v>
      </c>
      <c r="C3445" s="62" t="s">
        <v>37</v>
      </c>
      <c r="D3445" s="62" t="s">
        <v>121</v>
      </c>
      <c r="E3445" s="62" t="s">
        <v>122</v>
      </c>
      <c r="F3445" s="62" t="s">
        <v>123</v>
      </c>
      <c r="G3445" s="62" t="s">
        <v>124</v>
      </c>
      <c r="H3445" s="62" t="s">
        <v>124</v>
      </c>
      <c r="I3445" s="62" t="s">
        <v>42</v>
      </c>
      <c r="J3445" s="62" t="s">
        <v>125</v>
      </c>
      <c r="K3445" s="62" t="s">
        <v>125</v>
      </c>
      <c r="L3445" s="62" t="s">
        <v>43</v>
      </c>
      <c r="M3445" s="62" t="s">
        <v>44</v>
      </c>
      <c r="N3445" s="62" t="s">
        <v>134</v>
      </c>
      <c r="O3445" s="62" t="s">
        <v>42</v>
      </c>
      <c r="P3445" s="62" t="s">
        <v>1152</v>
      </c>
      <c r="Q3445" s="62" t="s">
        <v>1650</v>
      </c>
      <c r="R3445" s="62" t="s">
        <v>1653</v>
      </c>
      <c r="S3445" s="61">
        <v>201404</v>
      </c>
      <c r="T3445" s="62" t="s">
        <v>47</v>
      </c>
      <c r="U3445" s="61">
        <v>0</v>
      </c>
      <c r="V3445" s="60">
        <v>-624</v>
      </c>
      <c r="W3445" s="62" t="s">
        <v>1152</v>
      </c>
      <c r="X3445" s="62" t="s">
        <v>1654</v>
      </c>
      <c r="Y3445" s="62" t="s">
        <v>1152</v>
      </c>
      <c r="Z3445" s="62" t="s">
        <v>48</v>
      </c>
      <c r="AA3445" s="62" t="s">
        <v>129</v>
      </c>
      <c r="AB3445" s="62" t="s">
        <v>42</v>
      </c>
      <c r="AC3445" s="62" t="s">
        <v>1649</v>
      </c>
      <c r="AD3445" s="62" t="s">
        <v>51</v>
      </c>
    </row>
    <row r="3446" spans="1:30" x14ac:dyDescent="0.25">
      <c r="A3446" s="62" t="s">
        <v>35</v>
      </c>
      <c r="B3446" s="62" t="s">
        <v>36</v>
      </c>
      <c r="C3446" s="62" t="s">
        <v>37</v>
      </c>
      <c r="D3446" s="62" t="s">
        <v>121</v>
      </c>
      <c r="E3446" s="62" t="s">
        <v>122</v>
      </c>
      <c r="F3446" s="62" t="s">
        <v>123</v>
      </c>
      <c r="G3446" s="62" t="s">
        <v>124</v>
      </c>
      <c r="H3446" s="62" t="s">
        <v>124</v>
      </c>
      <c r="I3446" s="62" t="s">
        <v>42</v>
      </c>
      <c r="J3446" s="62" t="s">
        <v>125</v>
      </c>
      <c r="K3446" s="62" t="s">
        <v>125</v>
      </c>
      <c r="L3446" s="62" t="s">
        <v>43</v>
      </c>
      <c r="M3446" s="62" t="s">
        <v>44</v>
      </c>
      <c r="N3446" s="62" t="s">
        <v>134</v>
      </c>
      <c r="O3446" s="62" t="s">
        <v>42</v>
      </c>
      <c r="P3446" s="62" t="s">
        <v>1152</v>
      </c>
      <c r="Q3446" s="62" t="s">
        <v>1650</v>
      </c>
      <c r="R3446" s="62" t="s">
        <v>1655</v>
      </c>
      <c r="S3446" s="61">
        <v>201404</v>
      </c>
      <c r="T3446" s="62" t="s">
        <v>47</v>
      </c>
      <c r="U3446" s="61">
        <v>0</v>
      </c>
      <c r="V3446" s="60">
        <v>-96</v>
      </c>
      <c r="W3446" s="62" t="s">
        <v>1152</v>
      </c>
      <c r="X3446" s="62" t="s">
        <v>1656</v>
      </c>
      <c r="Y3446" s="62" t="s">
        <v>1152</v>
      </c>
      <c r="Z3446" s="62" t="s">
        <v>48</v>
      </c>
      <c r="AA3446" s="62" t="s">
        <v>129</v>
      </c>
      <c r="AB3446" s="62" t="s">
        <v>42</v>
      </c>
      <c r="AC3446" s="62" t="s">
        <v>1649</v>
      </c>
      <c r="AD3446" s="62" t="s">
        <v>51</v>
      </c>
    </row>
    <row r="3447" spans="1:30" x14ac:dyDescent="0.25">
      <c r="A3447" s="62" t="s">
        <v>35</v>
      </c>
      <c r="B3447" s="62" t="s">
        <v>36</v>
      </c>
      <c r="C3447" s="62" t="s">
        <v>37</v>
      </c>
      <c r="D3447" s="62" t="s">
        <v>121</v>
      </c>
      <c r="E3447" s="62" t="s">
        <v>215</v>
      </c>
      <c r="F3447" s="62" t="s">
        <v>216</v>
      </c>
      <c r="G3447" s="62" t="s">
        <v>124</v>
      </c>
      <c r="H3447" s="62" t="s">
        <v>124</v>
      </c>
      <c r="I3447" s="62" t="s">
        <v>42</v>
      </c>
      <c r="J3447" s="62" t="s">
        <v>261</v>
      </c>
      <c r="K3447" s="62" t="s">
        <v>261</v>
      </c>
      <c r="L3447" s="62" t="s">
        <v>43</v>
      </c>
      <c r="M3447" s="62" t="s">
        <v>44</v>
      </c>
      <c r="N3447" s="62" t="s">
        <v>180</v>
      </c>
      <c r="O3447" s="62" t="s">
        <v>1606</v>
      </c>
      <c r="P3447" s="62" t="s">
        <v>1152</v>
      </c>
      <c r="Q3447" s="62" t="s">
        <v>1333</v>
      </c>
      <c r="R3447" s="62" t="s">
        <v>1152</v>
      </c>
      <c r="S3447" s="61">
        <v>201404</v>
      </c>
      <c r="T3447" s="62" t="s">
        <v>52</v>
      </c>
      <c r="U3447" s="61">
        <v>0</v>
      </c>
      <c r="V3447" s="60">
        <v>196414.7</v>
      </c>
      <c r="W3447" s="62" t="s">
        <v>1152</v>
      </c>
      <c r="X3447" s="62" t="s">
        <v>1152</v>
      </c>
      <c r="Y3447" s="62" t="s">
        <v>1152</v>
      </c>
      <c r="Z3447" s="62" t="s">
        <v>48</v>
      </c>
      <c r="AA3447" s="62" t="s">
        <v>129</v>
      </c>
      <c r="AB3447" s="62" t="s">
        <v>42</v>
      </c>
      <c r="AC3447" s="62" t="s">
        <v>1657</v>
      </c>
      <c r="AD3447" s="62" t="s">
        <v>51</v>
      </c>
    </row>
    <row r="3448" spans="1:30" x14ac:dyDescent="0.25">
      <c r="A3448" s="62" t="s">
        <v>35</v>
      </c>
      <c r="B3448" s="62" t="s">
        <v>36</v>
      </c>
      <c r="C3448" s="62" t="s">
        <v>37</v>
      </c>
      <c r="D3448" s="62" t="s">
        <v>121</v>
      </c>
      <c r="E3448" s="62" t="s">
        <v>215</v>
      </c>
      <c r="F3448" s="62" t="s">
        <v>216</v>
      </c>
      <c r="G3448" s="62" t="s">
        <v>124</v>
      </c>
      <c r="H3448" s="62" t="s">
        <v>124</v>
      </c>
      <c r="I3448" s="62" t="s">
        <v>42</v>
      </c>
      <c r="J3448" s="62" t="s">
        <v>437</v>
      </c>
      <c r="K3448" s="62" t="s">
        <v>437</v>
      </c>
      <c r="L3448" s="62" t="s">
        <v>43</v>
      </c>
      <c r="M3448" s="62" t="s">
        <v>44</v>
      </c>
      <c r="N3448" s="62" t="s">
        <v>180</v>
      </c>
      <c r="O3448" s="62" t="s">
        <v>1606</v>
      </c>
      <c r="P3448" s="62" t="s">
        <v>1152</v>
      </c>
      <c r="Q3448" s="62" t="s">
        <v>1333</v>
      </c>
      <c r="R3448" s="62" t="s">
        <v>1152</v>
      </c>
      <c r="S3448" s="61">
        <v>201404</v>
      </c>
      <c r="T3448" s="62" t="s">
        <v>52</v>
      </c>
      <c r="U3448" s="61">
        <v>0</v>
      </c>
      <c r="V3448" s="60">
        <v>19465.330000000002</v>
      </c>
      <c r="W3448" s="62" t="s">
        <v>1152</v>
      </c>
      <c r="X3448" s="62" t="s">
        <v>1152</v>
      </c>
      <c r="Y3448" s="62" t="s">
        <v>1152</v>
      </c>
      <c r="Z3448" s="62" t="s">
        <v>48</v>
      </c>
      <c r="AA3448" s="62" t="s">
        <v>129</v>
      </c>
      <c r="AB3448" s="62" t="s">
        <v>42</v>
      </c>
      <c r="AC3448" s="62" t="s">
        <v>1657</v>
      </c>
      <c r="AD3448" s="62" t="s">
        <v>51</v>
      </c>
    </row>
    <row r="3449" spans="1:30" x14ac:dyDescent="0.25">
      <c r="A3449" s="62" t="s">
        <v>35</v>
      </c>
      <c r="B3449" s="62" t="s">
        <v>36</v>
      </c>
      <c r="C3449" s="62" t="s">
        <v>37</v>
      </c>
      <c r="D3449" s="62" t="s">
        <v>121</v>
      </c>
      <c r="E3449" s="62" t="s">
        <v>215</v>
      </c>
      <c r="F3449" s="62" t="s">
        <v>216</v>
      </c>
      <c r="G3449" s="62" t="s">
        <v>124</v>
      </c>
      <c r="H3449" s="62" t="s">
        <v>124</v>
      </c>
      <c r="I3449" s="62" t="s">
        <v>42</v>
      </c>
      <c r="J3449" s="62" t="s">
        <v>250</v>
      </c>
      <c r="K3449" s="62" t="s">
        <v>250</v>
      </c>
      <c r="L3449" s="62" t="s">
        <v>43</v>
      </c>
      <c r="M3449" s="62" t="s">
        <v>44</v>
      </c>
      <c r="N3449" s="62" t="s">
        <v>150</v>
      </c>
      <c r="O3449" s="62" t="s">
        <v>1606</v>
      </c>
      <c r="P3449" s="62" t="s">
        <v>1152</v>
      </c>
      <c r="Q3449" s="62" t="s">
        <v>1610</v>
      </c>
      <c r="R3449" s="62" t="s">
        <v>1152</v>
      </c>
      <c r="S3449" s="61">
        <v>201404</v>
      </c>
      <c r="T3449" s="62" t="s">
        <v>52</v>
      </c>
      <c r="U3449" s="61">
        <v>0</v>
      </c>
      <c r="V3449" s="60">
        <v>739.98</v>
      </c>
      <c r="W3449" s="62" t="s">
        <v>1152</v>
      </c>
      <c r="X3449" s="62" t="s">
        <v>1152</v>
      </c>
      <c r="Y3449" s="62" t="s">
        <v>1152</v>
      </c>
      <c r="Z3449" s="62" t="s">
        <v>48</v>
      </c>
      <c r="AA3449" s="62" t="s">
        <v>129</v>
      </c>
      <c r="AB3449" s="62" t="s">
        <v>42</v>
      </c>
      <c r="AC3449" s="62" t="s">
        <v>1657</v>
      </c>
      <c r="AD3449" s="62" t="s">
        <v>51</v>
      </c>
    </row>
    <row r="3450" spans="1:30" x14ac:dyDescent="0.25">
      <c r="A3450" s="62" t="s">
        <v>35</v>
      </c>
      <c r="B3450" s="62" t="s">
        <v>36</v>
      </c>
      <c r="C3450" s="62" t="s">
        <v>37</v>
      </c>
      <c r="D3450" s="62" t="s">
        <v>121</v>
      </c>
      <c r="E3450" s="62" t="s">
        <v>215</v>
      </c>
      <c r="F3450" s="62" t="s">
        <v>216</v>
      </c>
      <c r="G3450" s="62" t="s">
        <v>124</v>
      </c>
      <c r="H3450" s="62" t="s">
        <v>124</v>
      </c>
      <c r="I3450" s="62" t="s">
        <v>42</v>
      </c>
      <c r="J3450" s="62" t="s">
        <v>250</v>
      </c>
      <c r="K3450" s="62" t="s">
        <v>250</v>
      </c>
      <c r="L3450" s="62" t="s">
        <v>43</v>
      </c>
      <c r="M3450" s="62" t="s">
        <v>44</v>
      </c>
      <c r="N3450" s="62" t="s">
        <v>180</v>
      </c>
      <c r="O3450" s="62" t="s">
        <v>1606</v>
      </c>
      <c r="P3450" s="62" t="s">
        <v>1152</v>
      </c>
      <c r="Q3450" s="62" t="s">
        <v>863</v>
      </c>
      <c r="R3450" s="62" t="s">
        <v>1152</v>
      </c>
      <c r="S3450" s="61">
        <v>201404</v>
      </c>
      <c r="T3450" s="62" t="s">
        <v>52</v>
      </c>
      <c r="U3450" s="61">
        <v>0</v>
      </c>
      <c r="V3450" s="60">
        <v>25800</v>
      </c>
      <c r="W3450" s="62" t="s">
        <v>1152</v>
      </c>
      <c r="X3450" s="62" t="s">
        <v>1152</v>
      </c>
      <c r="Y3450" s="62" t="s">
        <v>1152</v>
      </c>
      <c r="Z3450" s="62" t="s">
        <v>48</v>
      </c>
      <c r="AA3450" s="62" t="s">
        <v>129</v>
      </c>
      <c r="AB3450" s="62" t="s">
        <v>42</v>
      </c>
      <c r="AC3450" s="62" t="s">
        <v>1657</v>
      </c>
      <c r="AD3450" s="62" t="s">
        <v>51</v>
      </c>
    </row>
    <row r="3451" spans="1:30" x14ac:dyDescent="0.25">
      <c r="A3451" s="62" t="s">
        <v>35</v>
      </c>
      <c r="B3451" s="62" t="s">
        <v>36</v>
      </c>
      <c r="C3451" s="62" t="s">
        <v>37</v>
      </c>
      <c r="D3451" s="62" t="s">
        <v>121</v>
      </c>
      <c r="E3451" s="62" t="s">
        <v>215</v>
      </c>
      <c r="F3451" s="62" t="s">
        <v>216</v>
      </c>
      <c r="G3451" s="62" t="s">
        <v>124</v>
      </c>
      <c r="H3451" s="62" t="s">
        <v>124</v>
      </c>
      <c r="I3451" s="62" t="s">
        <v>42</v>
      </c>
      <c r="J3451" s="62" t="s">
        <v>257</v>
      </c>
      <c r="K3451" s="62" t="s">
        <v>257</v>
      </c>
      <c r="L3451" s="62" t="s">
        <v>43</v>
      </c>
      <c r="M3451" s="62" t="s">
        <v>44</v>
      </c>
      <c r="N3451" s="62" t="s">
        <v>180</v>
      </c>
      <c r="O3451" s="62" t="s">
        <v>1606</v>
      </c>
      <c r="P3451" s="62" t="s">
        <v>1152</v>
      </c>
      <c r="Q3451" s="62" t="s">
        <v>1646</v>
      </c>
      <c r="R3451" s="62" t="s">
        <v>1152</v>
      </c>
      <c r="S3451" s="61">
        <v>201404</v>
      </c>
      <c r="T3451" s="62" t="s">
        <v>52</v>
      </c>
      <c r="U3451" s="61">
        <v>0</v>
      </c>
      <c r="V3451" s="60">
        <v>800</v>
      </c>
      <c r="W3451" s="62" t="s">
        <v>1152</v>
      </c>
      <c r="X3451" s="62" t="s">
        <v>1152</v>
      </c>
      <c r="Y3451" s="62" t="s">
        <v>1152</v>
      </c>
      <c r="Z3451" s="62" t="s">
        <v>48</v>
      </c>
      <c r="AA3451" s="62" t="s">
        <v>129</v>
      </c>
      <c r="AB3451" s="62" t="s">
        <v>42</v>
      </c>
      <c r="AC3451" s="62" t="s">
        <v>1657</v>
      </c>
      <c r="AD3451" s="62" t="s">
        <v>51</v>
      </c>
    </row>
    <row r="3452" spans="1:30" x14ac:dyDescent="0.25">
      <c r="A3452" s="62" t="s">
        <v>35</v>
      </c>
      <c r="B3452" s="62" t="s">
        <v>36</v>
      </c>
      <c r="C3452" s="62" t="s">
        <v>37</v>
      </c>
      <c r="D3452" s="62" t="s">
        <v>121</v>
      </c>
      <c r="E3452" s="62" t="s">
        <v>215</v>
      </c>
      <c r="F3452" s="62" t="s">
        <v>216</v>
      </c>
      <c r="G3452" s="62" t="s">
        <v>124</v>
      </c>
      <c r="H3452" s="62" t="s">
        <v>124</v>
      </c>
      <c r="I3452" s="62" t="s">
        <v>42</v>
      </c>
      <c r="J3452" s="62" t="s">
        <v>237</v>
      </c>
      <c r="K3452" s="62" t="s">
        <v>237</v>
      </c>
      <c r="L3452" s="62" t="s">
        <v>43</v>
      </c>
      <c r="M3452" s="62" t="s">
        <v>44</v>
      </c>
      <c r="N3452" s="62" t="s">
        <v>150</v>
      </c>
      <c r="O3452" s="62" t="s">
        <v>1606</v>
      </c>
      <c r="P3452" s="62" t="s">
        <v>1152</v>
      </c>
      <c r="Q3452" s="62" t="s">
        <v>1611</v>
      </c>
      <c r="R3452" s="62" t="s">
        <v>1152</v>
      </c>
      <c r="S3452" s="61">
        <v>201404</v>
      </c>
      <c r="T3452" s="62" t="s">
        <v>52</v>
      </c>
      <c r="U3452" s="61">
        <v>0</v>
      </c>
      <c r="V3452" s="60">
        <v>7363</v>
      </c>
      <c r="W3452" s="62" t="s">
        <v>1152</v>
      </c>
      <c r="X3452" s="62" t="s">
        <v>1152</v>
      </c>
      <c r="Y3452" s="62" t="s">
        <v>1152</v>
      </c>
      <c r="Z3452" s="62" t="s">
        <v>48</v>
      </c>
      <c r="AA3452" s="62" t="s">
        <v>129</v>
      </c>
      <c r="AB3452" s="62" t="s">
        <v>42</v>
      </c>
      <c r="AC3452" s="62" t="s">
        <v>1657</v>
      </c>
      <c r="AD3452" s="62" t="s">
        <v>51</v>
      </c>
    </row>
    <row r="3453" spans="1:30" x14ac:dyDescent="0.25">
      <c r="A3453" s="62" t="s">
        <v>35</v>
      </c>
      <c r="B3453" s="62" t="s">
        <v>36</v>
      </c>
      <c r="C3453" s="62" t="s">
        <v>37</v>
      </c>
      <c r="D3453" s="62" t="s">
        <v>121</v>
      </c>
      <c r="E3453" s="62" t="s">
        <v>215</v>
      </c>
      <c r="F3453" s="62" t="s">
        <v>216</v>
      </c>
      <c r="G3453" s="62" t="s">
        <v>124</v>
      </c>
      <c r="H3453" s="62" t="s">
        <v>124</v>
      </c>
      <c r="I3453" s="62" t="s">
        <v>42</v>
      </c>
      <c r="J3453" s="62" t="s">
        <v>237</v>
      </c>
      <c r="K3453" s="62" t="s">
        <v>237</v>
      </c>
      <c r="L3453" s="62" t="s">
        <v>43</v>
      </c>
      <c r="M3453" s="62" t="s">
        <v>44</v>
      </c>
      <c r="N3453" s="62" t="s">
        <v>180</v>
      </c>
      <c r="O3453" s="62" t="s">
        <v>1606</v>
      </c>
      <c r="P3453" s="62" t="s">
        <v>1152</v>
      </c>
      <c r="Q3453" s="62" t="s">
        <v>860</v>
      </c>
      <c r="R3453" s="62" t="s">
        <v>1152</v>
      </c>
      <c r="S3453" s="61">
        <v>201404</v>
      </c>
      <c r="T3453" s="62" t="s">
        <v>52</v>
      </c>
      <c r="U3453" s="61">
        <v>0</v>
      </c>
      <c r="V3453" s="60">
        <v>151930</v>
      </c>
      <c r="W3453" s="62" t="s">
        <v>1152</v>
      </c>
      <c r="X3453" s="62" t="s">
        <v>1152</v>
      </c>
      <c r="Y3453" s="62" t="s">
        <v>1152</v>
      </c>
      <c r="Z3453" s="62" t="s">
        <v>48</v>
      </c>
      <c r="AA3453" s="62" t="s">
        <v>129</v>
      </c>
      <c r="AB3453" s="62" t="s">
        <v>42</v>
      </c>
      <c r="AC3453" s="62" t="s">
        <v>1657</v>
      </c>
      <c r="AD3453" s="62" t="s">
        <v>51</v>
      </c>
    </row>
    <row r="3454" spans="1:30" x14ac:dyDescent="0.25">
      <c r="A3454" s="62" t="s">
        <v>35</v>
      </c>
      <c r="B3454" s="62" t="s">
        <v>36</v>
      </c>
      <c r="C3454" s="62" t="s">
        <v>37</v>
      </c>
      <c r="D3454" s="62" t="s">
        <v>121</v>
      </c>
      <c r="E3454" s="62" t="s">
        <v>215</v>
      </c>
      <c r="F3454" s="62" t="s">
        <v>216</v>
      </c>
      <c r="G3454" s="62" t="s">
        <v>124</v>
      </c>
      <c r="H3454" s="62" t="s">
        <v>124</v>
      </c>
      <c r="I3454" s="62" t="s">
        <v>42</v>
      </c>
      <c r="J3454" s="62" t="s">
        <v>231</v>
      </c>
      <c r="K3454" s="62" t="s">
        <v>231</v>
      </c>
      <c r="L3454" s="62" t="s">
        <v>43</v>
      </c>
      <c r="M3454" s="62" t="s">
        <v>44</v>
      </c>
      <c r="N3454" s="62" t="s">
        <v>180</v>
      </c>
      <c r="O3454" s="62" t="s">
        <v>1606</v>
      </c>
      <c r="P3454" s="62" t="s">
        <v>1152</v>
      </c>
      <c r="Q3454" s="62" t="s">
        <v>840</v>
      </c>
      <c r="R3454" s="62" t="s">
        <v>1152</v>
      </c>
      <c r="S3454" s="61">
        <v>201404</v>
      </c>
      <c r="T3454" s="62" t="s">
        <v>52</v>
      </c>
      <c r="U3454" s="61">
        <v>0</v>
      </c>
      <c r="V3454" s="60">
        <v>14934.63</v>
      </c>
      <c r="W3454" s="62" t="s">
        <v>1152</v>
      </c>
      <c r="X3454" s="62" t="s">
        <v>1152</v>
      </c>
      <c r="Y3454" s="62" t="s">
        <v>1152</v>
      </c>
      <c r="Z3454" s="62" t="s">
        <v>48</v>
      </c>
      <c r="AA3454" s="62" t="s">
        <v>129</v>
      </c>
      <c r="AB3454" s="62" t="s">
        <v>42</v>
      </c>
      <c r="AC3454" s="62" t="s">
        <v>1657</v>
      </c>
      <c r="AD3454" s="62" t="s">
        <v>51</v>
      </c>
    </row>
    <row r="3455" spans="1:30" x14ac:dyDescent="0.25">
      <c r="A3455" s="62" t="s">
        <v>35</v>
      </c>
      <c r="B3455" s="62" t="s">
        <v>36</v>
      </c>
      <c r="C3455" s="62" t="s">
        <v>37</v>
      </c>
      <c r="D3455" s="62" t="s">
        <v>121</v>
      </c>
      <c r="E3455" s="62" t="s">
        <v>215</v>
      </c>
      <c r="F3455" s="62" t="s">
        <v>216</v>
      </c>
      <c r="G3455" s="62" t="s">
        <v>124</v>
      </c>
      <c r="H3455" s="62" t="s">
        <v>124</v>
      </c>
      <c r="I3455" s="62" t="s">
        <v>42</v>
      </c>
      <c r="J3455" s="62" t="s">
        <v>217</v>
      </c>
      <c r="K3455" s="62" t="s">
        <v>217</v>
      </c>
      <c r="L3455" s="62" t="s">
        <v>43</v>
      </c>
      <c r="M3455" s="62" t="s">
        <v>44</v>
      </c>
      <c r="N3455" s="62" t="s">
        <v>180</v>
      </c>
      <c r="O3455" s="62" t="s">
        <v>1606</v>
      </c>
      <c r="P3455" s="62" t="s">
        <v>1152</v>
      </c>
      <c r="Q3455" s="62" t="s">
        <v>840</v>
      </c>
      <c r="R3455" s="62" t="s">
        <v>1152</v>
      </c>
      <c r="S3455" s="61">
        <v>201404</v>
      </c>
      <c r="T3455" s="62" t="s">
        <v>52</v>
      </c>
      <c r="U3455" s="61">
        <v>0</v>
      </c>
      <c r="V3455" s="60">
        <v>620162.75</v>
      </c>
      <c r="W3455" s="62" t="s">
        <v>1152</v>
      </c>
      <c r="X3455" s="62" t="s">
        <v>1152</v>
      </c>
      <c r="Y3455" s="62" t="s">
        <v>1152</v>
      </c>
      <c r="Z3455" s="62" t="s">
        <v>48</v>
      </c>
      <c r="AA3455" s="62" t="s">
        <v>129</v>
      </c>
      <c r="AB3455" s="62" t="s">
        <v>42</v>
      </c>
      <c r="AC3455" s="62" t="s">
        <v>1657</v>
      </c>
      <c r="AD3455" s="62" t="s">
        <v>51</v>
      </c>
    </row>
    <row r="3456" spans="1:30" x14ac:dyDescent="0.25">
      <c r="A3456" s="62" t="s">
        <v>35</v>
      </c>
      <c r="B3456" s="62" t="s">
        <v>36</v>
      </c>
      <c r="C3456" s="62" t="s">
        <v>37</v>
      </c>
      <c r="D3456" s="62" t="s">
        <v>121</v>
      </c>
      <c r="E3456" s="62" t="s">
        <v>122</v>
      </c>
      <c r="F3456" s="62" t="s">
        <v>123</v>
      </c>
      <c r="G3456" s="62" t="s">
        <v>124</v>
      </c>
      <c r="H3456" s="62" t="s">
        <v>124</v>
      </c>
      <c r="I3456" s="62" t="s">
        <v>42</v>
      </c>
      <c r="J3456" s="62" t="s">
        <v>500</v>
      </c>
      <c r="K3456" s="62" t="s">
        <v>500</v>
      </c>
      <c r="L3456" s="62" t="s">
        <v>43</v>
      </c>
      <c r="M3456" s="62" t="s">
        <v>44</v>
      </c>
      <c r="N3456" s="62" t="s">
        <v>162</v>
      </c>
      <c r="O3456" s="62" t="s">
        <v>1578</v>
      </c>
      <c r="P3456" s="62" t="s">
        <v>1152</v>
      </c>
      <c r="Q3456" s="62" t="s">
        <v>806</v>
      </c>
      <c r="R3456" s="62" t="s">
        <v>1582</v>
      </c>
      <c r="S3456" s="61">
        <v>201404</v>
      </c>
      <c r="T3456" s="62" t="s">
        <v>52</v>
      </c>
      <c r="U3456" s="61">
        <v>0</v>
      </c>
      <c r="V3456" s="60">
        <v>42241.89</v>
      </c>
      <c r="W3456" s="62" t="s">
        <v>1152</v>
      </c>
      <c r="X3456" s="62" t="s">
        <v>807</v>
      </c>
      <c r="Y3456" s="62" t="s">
        <v>1152</v>
      </c>
      <c r="Z3456" s="62" t="s">
        <v>48</v>
      </c>
      <c r="AA3456" s="62" t="s">
        <v>129</v>
      </c>
      <c r="AB3456" s="62" t="s">
        <v>42</v>
      </c>
      <c r="AC3456" s="62" t="s">
        <v>1658</v>
      </c>
      <c r="AD3456" s="62" t="s">
        <v>51</v>
      </c>
    </row>
    <row r="3457" spans="1:30" x14ac:dyDescent="0.25">
      <c r="A3457" s="62" t="s">
        <v>35</v>
      </c>
      <c r="B3457" s="62" t="s">
        <v>36</v>
      </c>
      <c r="C3457" s="62" t="s">
        <v>37</v>
      </c>
      <c r="D3457" s="62" t="s">
        <v>121</v>
      </c>
      <c r="E3457" s="62" t="s">
        <v>122</v>
      </c>
      <c r="F3457" s="62" t="s">
        <v>123</v>
      </c>
      <c r="G3457" s="62" t="s">
        <v>124</v>
      </c>
      <c r="H3457" s="62" t="s">
        <v>124</v>
      </c>
      <c r="I3457" s="62" t="s">
        <v>42</v>
      </c>
      <c r="J3457" s="62" t="s">
        <v>500</v>
      </c>
      <c r="K3457" s="62" t="s">
        <v>500</v>
      </c>
      <c r="L3457" s="62" t="s">
        <v>43</v>
      </c>
      <c r="M3457" s="62" t="s">
        <v>44</v>
      </c>
      <c r="N3457" s="62" t="s">
        <v>162</v>
      </c>
      <c r="O3457" s="62" t="s">
        <v>1578</v>
      </c>
      <c r="P3457" s="62" t="s">
        <v>1152</v>
      </c>
      <c r="Q3457" s="62" t="s">
        <v>806</v>
      </c>
      <c r="R3457" s="62" t="s">
        <v>1638</v>
      </c>
      <c r="S3457" s="61">
        <v>201404</v>
      </c>
      <c r="T3457" s="62" t="s">
        <v>52</v>
      </c>
      <c r="U3457" s="61">
        <v>0</v>
      </c>
      <c r="V3457" s="60">
        <v>78859.8</v>
      </c>
      <c r="W3457" s="62" t="s">
        <v>1152</v>
      </c>
      <c r="X3457" s="62" t="s">
        <v>807</v>
      </c>
      <c r="Y3457" s="62" t="s">
        <v>1152</v>
      </c>
      <c r="Z3457" s="62" t="s">
        <v>48</v>
      </c>
      <c r="AA3457" s="62" t="s">
        <v>129</v>
      </c>
      <c r="AB3457" s="62" t="s">
        <v>42</v>
      </c>
      <c r="AC3457" s="62" t="s">
        <v>1658</v>
      </c>
      <c r="AD3457" s="62" t="s">
        <v>51</v>
      </c>
    </row>
    <row r="3458" spans="1:30" x14ac:dyDescent="0.25">
      <c r="A3458" s="62" t="s">
        <v>35</v>
      </c>
      <c r="B3458" s="62" t="s">
        <v>36</v>
      </c>
      <c r="C3458" s="62" t="s">
        <v>37</v>
      </c>
      <c r="D3458" s="62" t="s">
        <v>121</v>
      </c>
      <c r="E3458" s="62" t="s">
        <v>122</v>
      </c>
      <c r="F3458" s="62" t="s">
        <v>123</v>
      </c>
      <c r="G3458" s="62" t="s">
        <v>124</v>
      </c>
      <c r="H3458" s="62" t="s">
        <v>124</v>
      </c>
      <c r="I3458" s="62" t="s">
        <v>42</v>
      </c>
      <c r="J3458" s="62" t="s">
        <v>283</v>
      </c>
      <c r="K3458" s="62" t="s">
        <v>283</v>
      </c>
      <c r="L3458" s="62" t="s">
        <v>43</v>
      </c>
      <c r="M3458" s="62" t="s">
        <v>44</v>
      </c>
      <c r="N3458" s="62" t="s">
        <v>150</v>
      </c>
      <c r="O3458" s="62" t="s">
        <v>1578</v>
      </c>
      <c r="P3458" s="62" t="s">
        <v>1152</v>
      </c>
      <c r="Q3458" s="62" t="s">
        <v>459</v>
      </c>
      <c r="R3458" s="62" t="s">
        <v>1639</v>
      </c>
      <c r="S3458" s="61">
        <v>201404</v>
      </c>
      <c r="T3458" s="62" t="s">
        <v>52</v>
      </c>
      <c r="U3458" s="61">
        <v>0</v>
      </c>
      <c r="V3458" s="60">
        <v>84470.68</v>
      </c>
      <c r="W3458" s="62" t="s">
        <v>1152</v>
      </c>
      <c r="X3458" s="62" t="s">
        <v>460</v>
      </c>
      <c r="Y3458" s="62" t="s">
        <v>1152</v>
      </c>
      <c r="Z3458" s="62" t="s">
        <v>48</v>
      </c>
      <c r="AA3458" s="62" t="s">
        <v>129</v>
      </c>
      <c r="AB3458" s="62" t="s">
        <v>42</v>
      </c>
      <c r="AC3458" s="62" t="s">
        <v>1658</v>
      </c>
      <c r="AD3458" s="62" t="s">
        <v>51</v>
      </c>
    </row>
    <row r="3459" spans="1:30" x14ac:dyDescent="0.25">
      <c r="A3459" s="62" t="s">
        <v>35</v>
      </c>
      <c r="B3459" s="62" t="s">
        <v>36</v>
      </c>
      <c r="C3459" s="62" t="s">
        <v>37</v>
      </c>
      <c r="D3459" s="62" t="s">
        <v>121</v>
      </c>
      <c r="E3459" s="62" t="s">
        <v>122</v>
      </c>
      <c r="F3459" s="62" t="s">
        <v>123</v>
      </c>
      <c r="G3459" s="62" t="s">
        <v>124</v>
      </c>
      <c r="H3459" s="62" t="s">
        <v>124</v>
      </c>
      <c r="I3459" s="62" t="s">
        <v>42</v>
      </c>
      <c r="J3459" s="62" t="s">
        <v>283</v>
      </c>
      <c r="K3459" s="62" t="s">
        <v>283</v>
      </c>
      <c r="L3459" s="62" t="s">
        <v>43</v>
      </c>
      <c r="M3459" s="62" t="s">
        <v>44</v>
      </c>
      <c r="N3459" s="62" t="s">
        <v>150</v>
      </c>
      <c r="O3459" s="62" t="s">
        <v>1578</v>
      </c>
      <c r="P3459" s="62" t="s">
        <v>1152</v>
      </c>
      <c r="Q3459" s="62" t="s">
        <v>459</v>
      </c>
      <c r="R3459" s="62" t="s">
        <v>1152</v>
      </c>
      <c r="S3459" s="61">
        <v>201404</v>
      </c>
      <c r="T3459" s="62" t="s">
        <v>52</v>
      </c>
      <c r="U3459" s="61">
        <v>0</v>
      </c>
      <c r="V3459" s="60">
        <v>50935.47</v>
      </c>
      <c r="W3459" s="62" t="s">
        <v>1152</v>
      </c>
      <c r="X3459" s="62" t="s">
        <v>460</v>
      </c>
      <c r="Y3459" s="62" t="s">
        <v>1152</v>
      </c>
      <c r="Z3459" s="62" t="s">
        <v>48</v>
      </c>
      <c r="AA3459" s="62" t="s">
        <v>129</v>
      </c>
      <c r="AB3459" s="62" t="s">
        <v>42</v>
      </c>
      <c r="AC3459" s="62" t="s">
        <v>1658</v>
      </c>
      <c r="AD3459" s="62" t="s">
        <v>51</v>
      </c>
    </row>
    <row r="3460" spans="1:30" x14ac:dyDescent="0.25">
      <c r="A3460" s="62" t="s">
        <v>35</v>
      </c>
      <c r="B3460" s="62" t="s">
        <v>36</v>
      </c>
      <c r="C3460" s="62" t="s">
        <v>37</v>
      </c>
      <c r="D3460" s="62" t="s">
        <v>121</v>
      </c>
      <c r="E3460" s="62" t="s">
        <v>122</v>
      </c>
      <c r="F3460" s="62" t="s">
        <v>123</v>
      </c>
      <c r="G3460" s="62" t="s">
        <v>124</v>
      </c>
      <c r="H3460" s="62" t="s">
        <v>124</v>
      </c>
      <c r="I3460" s="62" t="s">
        <v>42</v>
      </c>
      <c r="J3460" s="62" t="s">
        <v>285</v>
      </c>
      <c r="K3460" s="62" t="s">
        <v>285</v>
      </c>
      <c r="L3460" s="62" t="s">
        <v>43</v>
      </c>
      <c r="M3460" s="62" t="s">
        <v>44</v>
      </c>
      <c r="N3460" s="62" t="s">
        <v>150</v>
      </c>
      <c r="O3460" s="62" t="s">
        <v>1578</v>
      </c>
      <c r="P3460" s="62" t="s">
        <v>1152</v>
      </c>
      <c r="Q3460" s="62" t="s">
        <v>287</v>
      </c>
      <c r="R3460" s="62" t="s">
        <v>1152</v>
      </c>
      <c r="S3460" s="61">
        <v>201404</v>
      </c>
      <c r="T3460" s="62" t="s">
        <v>52</v>
      </c>
      <c r="U3460" s="61">
        <v>0</v>
      </c>
      <c r="V3460" s="60">
        <v>42268.75</v>
      </c>
      <c r="W3460" s="62" t="s">
        <v>1152</v>
      </c>
      <c r="X3460" s="62" t="s">
        <v>288</v>
      </c>
      <c r="Y3460" s="62" t="s">
        <v>1152</v>
      </c>
      <c r="Z3460" s="62" t="s">
        <v>48</v>
      </c>
      <c r="AA3460" s="62" t="s">
        <v>129</v>
      </c>
      <c r="AB3460" s="62" t="s">
        <v>42</v>
      </c>
      <c r="AC3460" s="62" t="s">
        <v>1658</v>
      </c>
      <c r="AD3460" s="62" t="s">
        <v>51</v>
      </c>
    </row>
    <row r="3461" spans="1:30" x14ac:dyDescent="0.25">
      <c r="A3461" s="62" t="s">
        <v>35</v>
      </c>
      <c r="B3461" s="62" t="s">
        <v>36</v>
      </c>
      <c r="C3461" s="62" t="s">
        <v>37</v>
      </c>
      <c r="D3461" s="62" t="s">
        <v>121</v>
      </c>
      <c r="E3461" s="62" t="s">
        <v>122</v>
      </c>
      <c r="F3461" s="62" t="s">
        <v>123</v>
      </c>
      <c r="G3461" s="62" t="s">
        <v>124</v>
      </c>
      <c r="H3461" s="62" t="s">
        <v>124</v>
      </c>
      <c r="I3461" s="62" t="s">
        <v>42</v>
      </c>
      <c r="J3461" s="62" t="s">
        <v>285</v>
      </c>
      <c r="K3461" s="62" t="s">
        <v>285</v>
      </c>
      <c r="L3461" s="62" t="s">
        <v>43</v>
      </c>
      <c r="M3461" s="62" t="s">
        <v>44</v>
      </c>
      <c r="N3461" s="62" t="s">
        <v>150</v>
      </c>
      <c r="O3461" s="62" t="s">
        <v>1578</v>
      </c>
      <c r="P3461" s="62" t="s">
        <v>1152</v>
      </c>
      <c r="Q3461" s="62" t="s">
        <v>287</v>
      </c>
      <c r="R3461" s="62" t="s">
        <v>1640</v>
      </c>
      <c r="S3461" s="61">
        <v>201404</v>
      </c>
      <c r="T3461" s="62" t="s">
        <v>52</v>
      </c>
      <c r="U3461" s="61">
        <v>0</v>
      </c>
      <c r="V3461" s="60">
        <v>49131.92</v>
      </c>
      <c r="W3461" s="62" t="s">
        <v>1152</v>
      </c>
      <c r="X3461" s="62" t="s">
        <v>288</v>
      </c>
      <c r="Y3461" s="62" t="s">
        <v>1152</v>
      </c>
      <c r="Z3461" s="62" t="s">
        <v>48</v>
      </c>
      <c r="AA3461" s="62" t="s">
        <v>129</v>
      </c>
      <c r="AB3461" s="62" t="s">
        <v>42</v>
      </c>
      <c r="AC3461" s="62" t="s">
        <v>1658</v>
      </c>
      <c r="AD3461" s="62" t="s">
        <v>51</v>
      </c>
    </row>
    <row r="3462" spans="1:30" x14ac:dyDescent="0.25">
      <c r="A3462" s="62" t="s">
        <v>35</v>
      </c>
      <c r="B3462" s="62" t="s">
        <v>36</v>
      </c>
      <c r="C3462" s="62" t="s">
        <v>37</v>
      </c>
      <c r="D3462" s="62" t="s">
        <v>121</v>
      </c>
      <c r="E3462" s="62" t="s">
        <v>122</v>
      </c>
      <c r="F3462" s="62" t="s">
        <v>123</v>
      </c>
      <c r="G3462" s="62" t="s">
        <v>124</v>
      </c>
      <c r="H3462" s="62" t="s">
        <v>124</v>
      </c>
      <c r="I3462" s="62" t="s">
        <v>42</v>
      </c>
      <c r="J3462" s="62" t="s">
        <v>190</v>
      </c>
      <c r="K3462" s="62" t="s">
        <v>190</v>
      </c>
      <c r="L3462" s="62" t="s">
        <v>43</v>
      </c>
      <c r="M3462" s="62" t="s">
        <v>44</v>
      </c>
      <c r="N3462" s="62" t="s">
        <v>150</v>
      </c>
      <c r="O3462" s="62" t="s">
        <v>1578</v>
      </c>
      <c r="P3462" s="62" t="s">
        <v>1152</v>
      </c>
      <c r="Q3462" s="62" t="s">
        <v>1584</v>
      </c>
      <c r="R3462" s="62" t="s">
        <v>1641</v>
      </c>
      <c r="S3462" s="61">
        <v>201404</v>
      </c>
      <c r="T3462" s="62" t="s">
        <v>52</v>
      </c>
      <c r="U3462" s="61">
        <v>0</v>
      </c>
      <c r="V3462" s="60">
        <v>50000</v>
      </c>
      <c r="W3462" s="62" t="s">
        <v>1152</v>
      </c>
      <c r="X3462" s="62" t="s">
        <v>177</v>
      </c>
      <c r="Y3462" s="62" t="s">
        <v>1152</v>
      </c>
      <c r="Z3462" s="62" t="s">
        <v>48</v>
      </c>
      <c r="AA3462" s="62" t="s">
        <v>129</v>
      </c>
      <c r="AB3462" s="62" t="s">
        <v>42</v>
      </c>
      <c r="AC3462" s="62" t="s">
        <v>1658</v>
      </c>
      <c r="AD3462" s="62" t="s">
        <v>51</v>
      </c>
    </row>
    <row r="3463" spans="1:30" x14ac:dyDescent="0.25">
      <c r="A3463" s="62" t="s">
        <v>35</v>
      </c>
      <c r="B3463" s="62" t="s">
        <v>36</v>
      </c>
      <c r="C3463" s="62" t="s">
        <v>37</v>
      </c>
      <c r="D3463" s="62" t="s">
        <v>121</v>
      </c>
      <c r="E3463" s="62" t="s">
        <v>122</v>
      </c>
      <c r="F3463" s="62" t="s">
        <v>123</v>
      </c>
      <c r="G3463" s="62" t="s">
        <v>124</v>
      </c>
      <c r="H3463" s="62" t="s">
        <v>124</v>
      </c>
      <c r="I3463" s="62" t="s">
        <v>42</v>
      </c>
      <c r="J3463" s="62" t="s">
        <v>174</v>
      </c>
      <c r="K3463" s="62" t="s">
        <v>174</v>
      </c>
      <c r="L3463" s="62" t="s">
        <v>43</v>
      </c>
      <c r="M3463" s="62" t="s">
        <v>44</v>
      </c>
      <c r="N3463" s="62" t="s">
        <v>180</v>
      </c>
      <c r="O3463" s="62" t="s">
        <v>1578</v>
      </c>
      <c r="P3463" s="62" t="s">
        <v>1152</v>
      </c>
      <c r="Q3463" s="62" t="s">
        <v>1584</v>
      </c>
      <c r="R3463" s="62" t="s">
        <v>1641</v>
      </c>
      <c r="S3463" s="61">
        <v>201404</v>
      </c>
      <c r="T3463" s="62" t="s">
        <v>52</v>
      </c>
      <c r="U3463" s="61">
        <v>0</v>
      </c>
      <c r="V3463" s="60">
        <v>122011</v>
      </c>
      <c r="W3463" s="62" t="s">
        <v>1152</v>
      </c>
      <c r="X3463" s="62" t="s">
        <v>177</v>
      </c>
      <c r="Y3463" s="62" t="s">
        <v>1152</v>
      </c>
      <c r="Z3463" s="62" t="s">
        <v>48</v>
      </c>
      <c r="AA3463" s="62" t="s">
        <v>129</v>
      </c>
      <c r="AB3463" s="62" t="s">
        <v>42</v>
      </c>
      <c r="AC3463" s="62" t="s">
        <v>1658</v>
      </c>
      <c r="AD3463" s="62" t="s">
        <v>51</v>
      </c>
    </row>
    <row r="3464" spans="1:30" x14ac:dyDescent="0.25">
      <c r="A3464" s="62" t="s">
        <v>35</v>
      </c>
      <c r="B3464" s="62" t="s">
        <v>36</v>
      </c>
      <c r="C3464" s="62" t="s">
        <v>37</v>
      </c>
      <c r="D3464" s="62" t="s">
        <v>121</v>
      </c>
      <c r="E3464" s="62" t="s">
        <v>122</v>
      </c>
      <c r="F3464" s="62" t="s">
        <v>123</v>
      </c>
      <c r="G3464" s="62" t="s">
        <v>124</v>
      </c>
      <c r="H3464" s="62" t="s">
        <v>124</v>
      </c>
      <c r="I3464" s="62" t="s">
        <v>42</v>
      </c>
      <c r="J3464" s="62" t="s">
        <v>652</v>
      </c>
      <c r="K3464" s="62" t="s">
        <v>652</v>
      </c>
      <c r="L3464" s="62" t="s">
        <v>43</v>
      </c>
      <c r="M3464" s="62" t="s">
        <v>44</v>
      </c>
      <c r="N3464" s="62" t="s">
        <v>150</v>
      </c>
      <c r="O3464" s="62" t="s">
        <v>1578</v>
      </c>
      <c r="P3464" s="62" t="s">
        <v>1152</v>
      </c>
      <c r="Q3464" s="62" t="s">
        <v>1584</v>
      </c>
      <c r="R3464" s="62" t="s">
        <v>1641</v>
      </c>
      <c r="S3464" s="61">
        <v>201404</v>
      </c>
      <c r="T3464" s="62" t="s">
        <v>52</v>
      </c>
      <c r="U3464" s="61">
        <v>0</v>
      </c>
      <c r="V3464" s="60">
        <v>52014.879999999997</v>
      </c>
      <c r="W3464" s="62" t="s">
        <v>1152</v>
      </c>
      <c r="X3464" s="62" t="s">
        <v>177</v>
      </c>
      <c r="Y3464" s="62" t="s">
        <v>1152</v>
      </c>
      <c r="Z3464" s="62" t="s">
        <v>48</v>
      </c>
      <c r="AA3464" s="62" t="s">
        <v>129</v>
      </c>
      <c r="AB3464" s="62" t="s">
        <v>42</v>
      </c>
      <c r="AC3464" s="62" t="s">
        <v>1658</v>
      </c>
      <c r="AD3464" s="62" t="s">
        <v>51</v>
      </c>
    </row>
    <row r="3465" spans="1:30" x14ac:dyDescent="0.25">
      <c r="A3465" s="62" t="s">
        <v>35</v>
      </c>
      <c r="B3465" s="62" t="s">
        <v>36</v>
      </c>
      <c r="C3465" s="62" t="s">
        <v>37</v>
      </c>
      <c r="D3465" s="62" t="s">
        <v>121</v>
      </c>
      <c r="E3465" s="62" t="s">
        <v>122</v>
      </c>
      <c r="F3465" s="62" t="s">
        <v>123</v>
      </c>
      <c r="G3465" s="62" t="s">
        <v>124</v>
      </c>
      <c r="H3465" s="62" t="s">
        <v>124</v>
      </c>
      <c r="I3465" s="62" t="s">
        <v>42</v>
      </c>
      <c r="J3465" s="62" t="s">
        <v>652</v>
      </c>
      <c r="K3465" s="62" t="s">
        <v>652</v>
      </c>
      <c r="L3465" s="62" t="s">
        <v>43</v>
      </c>
      <c r="M3465" s="62" t="s">
        <v>44</v>
      </c>
      <c r="N3465" s="62" t="s">
        <v>180</v>
      </c>
      <c r="O3465" s="62" t="s">
        <v>1578</v>
      </c>
      <c r="P3465" s="62" t="s">
        <v>1152</v>
      </c>
      <c r="Q3465" s="62" t="s">
        <v>1584</v>
      </c>
      <c r="R3465" s="62" t="s">
        <v>1641</v>
      </c>
      <c r="S3465" s="61">
        <v>201404</v>
      </c>
      <c r="T3465" s="62" t="s">
        <v>52</v>
      </c>
      <c r="U3465" s="61">
        <v>0</v>
      </c>
      <c r="V3465" s="60">
        <v>28065.360000000001</v>
      </c>
      <c r="W3465" s="62" t="s">
        <v>1152</v>
      </c>
      <c r="X3465" s="62" t="s">
        <v>177</v>
      </c>
      <c r="Y3465" s="62" t="s">
        <v>1152</v>
      </c>
      <c r="Z3465" s="62" t="s">
        <v>48</v>
      </c>
      <c r="AA3465" s="62" t="s">
        <v>129</v>
      </c>
      <c r="AB3465" s="62" t="s">
        <v>42</v>
      </c>
      <c r="AC3465" s="62" t="s">
        <v>1658</v>
      </c>
      <c r="AD3465" s="62" t="s">
        <v>51</v>
      </c>
    </row>
    <row r="3466" spans="1:30" x14ac:dyDescent="0.25">
      <c r="A3466" s="62" t="s">
        <v>35</v>
      </c>
      <c r="B3466" s="62" t="s">
        <v>36</v>
      </c>
      <c r="C3466" s="62" t="s">
        <v>37</v>
      </c>
      <c r="D3466" s="62" t="s">
        <v>121</v>
      </c>
      <c r="E3466" s="62" t="s">
        <v>122</v>
      </c>
      <c r="F3466" s="62" t="s">
        <v>123</v>
      </c>
      <c r="G3466" s="62" t="s">
        <v>124</v>
      </c>
      <c r="H3466" s="62" t="s">
        <v>124</v>
      </c>
      <c r="I3466" s="62" t="s">
        <v>42</v>
      </c>
      <c r="J3466" s="62" t="s">
        <v>174</v>
      </c>
      <c r="K3466" s="62" t="s">
        <v>174</v>
      </c>
      <c r="L3466" s="62" t="s">
        <v>43</v>
      </c>
      <c r="M3466" s="62" t="s">
        <v>44</v>
      </c>
      <c r="N3466" s="62" t="s">
        <v>150</v>
      </c>
      <c r="O3466" s="62" t="s">
        <v>1578</v>
      </c>
      <c r="P3466" s="62" t="s">
        <v>1152</v>
      </c>
      <c r="Q3466" s="62" t="s">
        <v>1584</v>
      </c>
      <c r="R3466" s="62" t="s">
        <v>1641</v>
      </c>
      <c r="S3466" s="61">
        <v>201404</v>
      </c>
      <c r="T3466" s="62" t="s">
        <v>52</v>
      </c>
      <c r="U3466" s="61">
        <v>0</v>
      </c>
      <c r="V3466" s="60">
        <v>89045.34</v>
      </c>
      <c r="W3466" s="62" t="s">
        <v>1152</v>
      </c>
      <c r="X3466" s="62" t="s">
        <v>177</v>
      </c>
      <c r="Y3466" s="62" t="s">
        <v>1152</v>
      </c>
      <c r="Z3466" s="62" t="s">
        <v>48</v>
      </c>
      <c r="AA3466" s="62" t="s">
        <v>129</v>
      </c>
      <c r="AB3466" s="62" t="s">
        <v>42</v>
      </c>
      <c r="AC3466" s="62" t="s">
        <v>1658</v>
      </c>
      <c r="AD3466" s="62" t="s">
        <v>51</v>
      </c>
    </row>
    <row r="3467" spans="1:30" x14ac:dyDescent="0.25">
      <c r="A3467" s="62" t="s">
        <v>35</v>
      </c>
      <c r="B3467" s="62" t="s">
        <v>36</v>
      </c>
      <c r="C3467" s="62" t="s">
        <v>37</v>
      </c>
      <c r="D3467" s="62" t="s">
        <v>121</v>
      </c>
      <c r="E3467" s="62" t="s">
        <v>122</v>
      </c>
      <c r="F3467" s="62" t="s">
        <v>123</v>
      </c>
      <c r="G3467" s="62" t="s">
        <v>124</v>
      </c>
      <c r="H3467" s="62" t="s">
        <v>124</v>
      </c>
      <c r="I3467" s="62" t="s">
        <v>42</v>
      </c>
      <c r="J3467" s="62" t="s">
        <v>532</v>
      </c>
      <c r="K3467" s="62" t="s">
        <v>532</v>
      </c>
      <c r="L3467" s="62" t="s">
        <v>43</v>
      </c>
      <c r="M3467" s="62" t="s">
        <v>44</v>
      </c>
      <c r="N3467" s="62" t="s">
        <v>150</v>
      </c>
      <c r="O3467" s="62" t="s">
        <v>1578</v>
      </c>
      <c r="P3467" s="62" t="s">
        <v>1152</v>
      </c>
      <c r="Q3467" s="62" t="s">
        <v>1584</v>
      </c>
      <c r="R3467" s="62" t="s">
        <v>1641</v>
      </c>
      <c r="S3467" s="61">
        <v>201404</v>
      </c>
      <c r="T3467" s="62" t="s">
        <v>52</v>
      </c>
      <c r="U3467" s="61">
        <v>0</v>
      </c>
      <c r="V3467" s="60">
        <v>8239.2199999999993</v>
      </c>
      <c r="W3467" s="62" t="s">
        <v>1152</v>
      </c>
      <c r="X3467" s="62" t="s">
        <v>177</v>
      </c>
      <c r="Y3467" s="62" t="s">
        <v>1152</v>
      </c>
      <c r="Z3467" s="62" t="s">
        <v>48</v>
      </c>
      <c r="AA3467" s="62" t="s">
        <v>129</v>
      </c>
      <c r="AB3467" s="62" t="s">
        <v>42</v>
      </c>
      <c r="AC3467" s="62" t="s">
        <v>1658</v>
      </c>
      <c r="AD3467" s="62" t="s">
        <v>51</v>
      </c>
    </row>
    <row r="3468" spans="1:30" x14ac:dyDescent="0.25">
      <c r="A3468" s="62" t="s">
        <v>35</v>
      </c>
      <c r="B3468" s="62" t="s">
        <v>36</v>
      </c>
      <c r="C3468" s="62" t="s">
        <v>37</v>
      </c>
      <c r="D3468" s="62" t="s">
        <v>121</v>
      </c>
      <c r="E3468" s="62" t="s">
        <v>122</v>
      </c>
      <c r="F3468" s="62" t="s">
        <v>123</v>
      </c>
      <c r="G3468" s="62" t="s">
        <v>124</v>
      </c>
      <c r="H3468" s="62" t="s">
        <v>124</v>
      </c>
      <c r="I3468" s="62" t="s">
        <v>42</v>
      </c>
      <c r="J3468" s="62" t="s">
        <v>532</v>
      </c>
      <c r="K3468" s="62" t="s">
        <v>532</v>
      </c>
      <c r="L3468" s="62" t="s">
        <v>43</v>
      </c>
      <c r="M3468" s="62" t="s">
        <v>44</v>
      </c>
      <c r="N3468" s="62" t="s">
        <v>180</v>
      </c>
      <c r="O3468" s="62" t="s">
        <v>1578</v>
      </c>
      <c r="P3468" s="62" t="s">
        <v>1152</v>
      </c>
      <c r="Q3468" s="62" t="s">
        <v>1584</v>
      </c>
      <c r="R3468" s="62" t="s">
        <v>1641</v>
      </c>
      <c r="S3468" s="61">
        <v>201404</v>
      </c>
      <c r="T3468" s="62" t="s">
        <v>52</v>
      </c>
      <c r="U3468" s="61">
        <v>0</v>
      </c>
      <c r="V3468" s="60">
        <v>15883.58</v>
      </c>
      <c r="W3468" s="62" t="s">
        <v>1152</v>
      </c>
      <c r="X3468" s="62" t="s">
        <v>177</v>
      </c>
      <c r="Y3468" s="62" t="s">
        <v>1152</v>
      </c>
      <c r="Z3468" s="62" t="s">
        <v>48</v>
      </c>
      <c r="AA3468" s="62" t="s">
        <v>129</v>
      </c>
      <c r="AB3468" s="62" t="s">
        <v>42</v>
      </c>
      <c r="AC3468" s="62" t="s">
        <v>1658</v>
      </c>
      <c r="AD3468" s="62" t="s">
        <v>51</v>
      </c>
    </row>
    <row r="3469" spans="1:30" x14ac:dyDescent="0.25">
      <c r="A3469" s="62" t="s">
        <v>35</v>
      </c>
      <c r="B3469" s="62" t="s">
        <v>36</v>
      </c>
      <c r="C3469" s="62" t="s">
        <v>37</v>
      </c>
      <c r="D3469" s="62" t="s">
        <v>121</v>
      </c>
      <c r="E3469" s="62" t="s">
        <v>122</v>
      </c>
      <c r="F3469" s="62" t="s">
        <v>123</v>
      </c>
      <c r="G3469" s="62" t="s">
        <v>124</v>
      </c>
      <c r="H3469" s="62" t="s">
        <v>124</v>
      </c>
      <c r="I3469" s="62" t="s">
        <v>42</v>
      </c>
      <c r="J3469" s="62" t="s">
        <v>182</v>
      </c>
      <c r="K3469" s="62" t="s">
        <v>182</v>
      </c>
      <c r="L3469" s="62" t="s">
        <v>43</v>
      </c>
      <c r="M3469" s="62" t="s">
        <v>44</v>
      </c>
      <c r="N3469" s="62" t="s">
        <v>150</v>
      </c>
      <c r="O3469" s="62" t="s">
        <v>1578</v>
      </c>
      <c r="P3469" s="62" t="s">
        <v>1152</v>
      </c>
      <c r="Q3469" s="62" t="s">
        <v>1584</v>
      </c>
      <c r="R3469" s="62" t="s">
        <v>1641</v>
      </c>
      <c r="S3469" s="61">
        <v>201404</v>
      </c>
      <c r="T3469" s="62" t="s">
        <v>52</v>
      </c>
      <c r="U3469" s="61">
        <v>0</v>
      </c>
      <c r="V3469" s="60">
        <v>238391.17</v>
      </c>
      <c r="W3469" s="62" t="s">
        <v>1152</v>
      </c>
      <c r="X3469" s="62" t="s">
        <v>177</v>
      </c>
      <c r="Y3469" s="62" t="s">
        <v>1152</v>
      </c>
      <c r="Z3469" s="62" t="s">
        <v>48</v>
      </c>
      <c r="AA3469" s="62" t="s">
        <v>129</v>
      </c>
      <c r="AB3469" s="62" t="s">
        <v>42</v>
      </c>
      <c r="AC3469" s="62" t="s">
        <v>1658</v>
      </c>
      <c r="AD3469" s="62" t="s">
        <v>51</v>
      </c>
    </row>
    <row r="3470" spans="1:30" x14ac:dyDescent="0.25">
      <c r="A3470" s="62" t="s">
        <v>35</v>
      </c>
      <c r="B3470" s="62" t="s">
        <v>36</v>
      </c>
      <c r="C3470" s="62" t="s">
        <v>37</v>
      </c>
      <c r="D3470" s="62" t="s">
        <v>121</v>
      </c>
      <c r="E3470" s="62" t="s">
        <v>122</v>
      </c>
      <c r="F3470" s="62" t="s">
        <v>123</v>
      </c>
      <c r="G3470" s="62" t="s">
        <v>124</v>
      </c>
      <c r="H3470" s="62" t="s">
        <v>124</v>
      </c>
      <c r="I3470" s="62" t="s">
        <v>42</v>
      </c>
      <c r="J3470" s="62" t="s">
        <v>182</v>
      </c>
      <c r="K3470" s="62" t="s">
        <v>182</v>
      </c>
      <c r="L3470" s="62" t="s">
        <v>43</v>
      </c>
      <c r="M3470" s="62" t="s">
        <v>44</v>
      </c>
      <c r="N3470" s="62" t="s">
        <v>180</v>
      </c>
      <c r="O3470" s="62" t="s">
        <v>1578</v>
      </c>
      <c r="P3470" s="62" t="s">
        <v>1152</v>
      </c>
      <c r="Q3470" s="62" t="s">
        <v>1584</v>
      </c>
      <c r="R3470" s="62" t="s">
        <v>1641</v>
      </c>
      <c r="S3470" s="61">
        <v>201404</v>
      </c>
      <c r="T3470" s="62" t="s">
        <v>52</v>
      </c>
      <c r="U3470" s="61">
        <v>0</v>
      </c>
      <c r="V3470" s="60">
        <v>757303.57</v>
      </c>
      <c r="W3470" s="62" t="s">
        <v>1152</v>
      </c>
      <c r="X3470" s="62" t="s">
        <v>177</v>
      </c>
      <c r="Y3470" s="62" t="s">
        <v>1152</v>
      </c>
      <c r="Z3470" s="62" t="s">
        <v>48</v>
      </c>
      <c r="AA3470" s="62" t="s">
        <v>129</v>
      </c>
      <c r="AB3470" s="62" t="s">
        <v>42</v>
      </c>
      <c r="AC3470" s="62" t="s">
        <v>1658</v>
      </c>
      <c r="AD3470" s="62" t="s">
        <v>51</v>
      </c>
    </row>
    <row r="3471" spans="1:30" x14ac:dyDescent="0.25">
      <c r="A3471" s="62" t="s">
        <v>35</v>
      </c>
      <c r="B3471" s="62" t="s">
        <v>36</v>
      </c>
      <c r="C3471" s="62" t="s">
        <v>37</v>
      </c>
      <c r="D3471" s="62" t="s">
        <v>121</v>
      </c>
      <c r="E3471" s="62" t="s">
        <v>122</v>
      </c>
      <c r="F3471" s="62" t="s">
        <v>123</v>
      </c>
      <c r="G3471" s="62" t="s">
        <v>124</v>
      </c>
      <c r="H3471" s="62" t="s">
        <v>124</v>
      </c>
      <c r="I3471" s="62" t="s">
        <v>42</v>
      </c>
      <c r="J3471" s="62" t="s">
        <v>532</v>
      </c>
      <c r="K3471" s="62" t="s">
        <v>532</v>
      </c>
      <c r="L3471" s="62" t="s">
        <v>43</v>
      </c>
      <c r="M3471" s="62" t="s">
        <v>44</v>
      </c>
      <c r="N3471" s="62" t="s">
        <v>180</v>
      </c>
      <c r="O3471" s="62" t="s">
        <v>1578</v>
      </c>
      <c r="P3471" s="62" t="s">
        <v>1152</v>
      </c>
      <c r="Q3471" s="62" t="s">
        <v>1584</v>
      </c>
      <c r="R3471" s="62" t="s">
        <v>1152</v>
      </c>
      <c r="S3471" s="61">
        <v>201404</v>
      </c>
      <c r="T3471" s="62" t="s">
        <v>52</v>
      </c>
      <c r="U3471" s="61">
        <v>0</v>
      </c>
      <c r="V3471" s="60">
        <v>1747.16</v>
      </c>
      <c r="W3471" s="62" t="s">
        <v>1152</v>
      </c>
      <c r="X3471" s="62" t="s">
        <v>177</v>
      </c>
      <c r="Y3471" s="62" t="s">
        <v>1152</v>
      </c>
      <c r="Z3471" s="62" t="s">
        <v>48</v>
      </c>
      <c r="AA3471" s="62" t="s">
        <v>129</v>
      </c>
      <c r="AB3471" s="62" t="s">
        <v>42</v>
      </c>
      <c r="AC3471" s="62" t="s">
        <v>1658</v>
      </c>
      <c r="AD3471" s="62" t="s">
        <v>51</v>
      </c>
    </row>
    <row r="3472" spans="1:30" x14ac:dyDescent="0.25">
      <c r="A3472" s="62" t="s">
        <v>35</v>
      </c>
      <c r="B3472" s="62" t="s">
        <v>36</v>
      </c>
      <c r="C3472" s="62" t="s">
        <v>37</v>
      </c>
      <c r="D3472" s="62" t="s">
        <v>121</v>
      </c>
      <c r="E3472" s="62" t="s">
        <v>122</v>
      </c>
      <c r="F3472" s="62" t="s">
        <v>123</v>
      </c>
      <c r="G3472" s="62" t="s">
        <v>124</v>
      </c>
      <c r="H3472" s="62" t="s">
        <v>124</v>
      </c>
      <c r="I3472" s="62" t="s">
        <v>42</v>
      </c>
      <c r="J3472" s="62" t="s">
        <v>532</v>
      </c>
      <c r="K3472" s="62" t="s">
        <v>532</v>
      </c>
      <c r="L3472" s="62" t="s">
        <v>43</v>
      </c>
      <c r="M3472" s="62" t="s">
        <v>44</v>
      </c>
      <c r="N3472" s="62" t="s">
        <v>150</v>
      </c>
      <c r="O3472" s="62" t="s">
        <v>1578</v>
      </c>
      <c r="P3472" s="62" t="s">
        <v>1152</v>
      </c>
      <c r="Q3472" s="62" t="s">
        <v>1584</v>
      </c>
      <c r="R3472" s="62" t="s">
        <v>1152</v>
      </c>
      <c r="S3472" s="61">
        <v>201404</v>
      </c>
      <c r="T3472" s="62" t="s">
        <v>52</v>
      </c>
      <c r="U3472" s="61">
        <v>0</v>
      </c>
      <c r="V3472" s="60">
        <v>197.89</v>
      </c>
      <c r="W3472" s="62" t="s">
        <v>1152</v>
      </c>
      <c r="X3472" s="62" t="s">
        <v>177</v>
      </c>
      <c r="Y3472" s="62" t="s">
        <v>1152</v>
      </c>
      <c r="Z3472" s="62" t="s">
        <v>48</v>
      </c>
      <c r="AA3472" s="62" t="s">
        <v>129</v>
      </c>
      <c r="AB3472" s="62" t="s">
        <v>42</v>
      </c>
      <c r="AC3472" s="62" t="s">
        <v>1658</v>
      </c>
      <c r="AD3472" s="62" t="s">
        <v>51</v>
      </c>
    </row>
    <row r="3473" spans="1:30" x14ac:dyDescent="0.25">
      <c r="A3473" s="62" t="s">
        <v>35</v>
      </c>
      <c r="B3473" s="62" t="s">
        <v>36</v>
      </c>
      <c r="C3473" s="62" t="s">
        <v>37</v>
      </c>
      <c r="D3473" s="62" t="s">
        <v>121</v>
      </c>
      <c r="E3473" s="62" t="s">
        <v>122</v>
      </c>
      <c r="F3473" s="62" t="s">
        <v>123</v>
      </c>
      <c r="G3473" s="62" t="s">
        <v>124</v>
      </c>
      <c r="H3473" s="62" t="s">
        <v>124</v>
      </c>
      <c r="I3473" s="62" t="s">
        <v>42</v>
      </c>
      <c r="J3473" s="62" t="s">
        <v>182</v>
      </c>
      <c r="K3473" s="62" t="s">
        <v>182</v>
      </c>
      <c r="L3473" s="62" t="s">
        <v>43</v>
      </c>
      <c r="M3473" s="62" t="s">
        <v>44</v>
      </c>
      <c r="N3473" s="62" t="s">
        <v>180</v>
      </c>
      <c r="O3473" s="62" t="s">
        <v>1578</v>
      </c>
      <c r="P3473" s="62" t="s">
        <v>1152</v>
      </c>
      <c r="Q3473" s="62" t="s">
        <v>1584</v>
      </c>
      <c r="R3473" s="62" t="s">
        <v>1152</v>
      </c>
      <c r="S3473" s="61">
        <v>201404</v>
      </c>
      <c r="T3473" s="62" t="s">
        <v>52</v>
      </c>
      <c r="U3473" s="61">
        <v>0</v>
      </c>
      <c r="V3473" s="60">
        <v>124983.3</v>
      </c>
      <c r="W3473" s="62" t="s">
        <v>1152</v>
      </c>
      <c r="X3473" s="62" t="s">
        <v>177</v>
      </c>
      <c r="Y3473" s="62" t="s">
        <v>1152</v>
      </c>
      <c r="Z3473" s="62" t="s">
        <v>48</v>
      </c>
      <c r="AA3473" s="62" t="s">
        <v>129</v>
      </c>
      <c r="AB3473" s="62" t="s">
        <v>42</v>
      </c>
      <c r="AC3473" s="62" t="s">
        <v>1658</v>
      </c>
      <c r="AD3473" s="62" t="s">
        <v>51</v>
      </c>
    </row>
    <row r="3474" spans="1:30" x14ac:dyDescent="0.25">
      <c r="A3474" s="62" t="s">
        <v>35</v>
      </c>
      <c r="B3474" s="62" t="s">
        <v>36</v>
      </c>
      <c r="C3474" s="62" t="s">
        <v>37</v>
      </c>
      <c r="D3474" s="62" t="s">
        <v>121</v>
      </c>
      <c r="E3474" s="62" t="s">
        <v>122</v>
      </c>
      <c r="F3474" s="62" t="s">
        <v>123</v>
      </c>
      <c r="G3474" s="62" t="s">
        <v>124</v>
      </c>
      <c r="H3474" s="62" t="s">
        <v>124</v>
      </c>
      <c r="I3474" s="62" t="s">
        <v>42</v>
      </c>
      <c r="J3474" s="62" t="s">
        <v>182</v>
      </c>
      <c r="K3474" s="62" t="s">
        <v>182</v>
      </c>
      <c r="L3474" s="62" t="s">
        <v>43</v>
      </c>
      <c r="M3474" s="62" t="s">
        <v>44</v>
      </c>
      <c r="N3474" s="62" t="s">
        <v>150</v>
      </c>
      <c r="O3474" s="62" t="s">
        <v>1578</v>
      </c>
      <c r="P3474" s="62" t="s">
        <v>1152</v>
      </c>
      <c r="Q3474" s="62" t="s">
        <v>1584</v>
      </c>
      <c r="R3474" s="62" t="s">
        <v>1152</v>
      </c>
      <c r="S3474" s="61">
        <v>201404</v>
      </c>
      <c r="T3474" s="62" t="s">
        <v>52</v>
      </c>
      <c r="U3474" s="61">
        <v>0</v>
      </c>
      <c r="V3474" s="60">
        <v>71646.2</v>
      </c>
      <c r="W3474" s="62" t="s">
        <v>1152</v>
      </c>
      <c r="X3474" s="62" t="s">
        <v>177</v>
      </c>
      <c r="Y3474" s="62" t="s">
        <v>1152</v>
      </c>
      <c r="Z3474" s="62" t="s">
        <v>48</v>
      </c>
      <c r="AA3474" s="62" t="s">
        <v>129</v>
      </c>
      <c r="AB3474" s="62" t="s">
        <v>42</v>
      </c>
      <c r="AC3474" s="62" t="s">
        <v>1658</v>
      </c>
      <c r="AD3474" s="62" t="s">
        <v>51</v>
      </c>
    </row>
    <row r="3475" spans="1:30" x14ac:dyDescent="0.25">
      <c r="A3475" s="62" t="s">
        <v>35</v>
      </c>
      <c r="B3475" s="62" t="s">
        <v>36</v>
      </c>
      <c r="C3475" s="62" t="s">
        <v>37</v>
      </c>
      <c r="D3475" s="62" t="s">
        <v>121</v>
      </c>
      <c r="E3475" s="62" t="s">
        <v>122</v>
      </c>
      <c r="F3475" s="62" t="s">
        <v>123</v>
      </c>
      <c r="G3475" s="62" t="s">
        <v>124</v>
      </c>
      <c r="H3475" s="62" t="s">
        <v>124</v>
      </c>
      <c r="I3475" s="62" t="s">
        <v>42</v>
      </c>
      <c r="J3475" s="62" t="s">
        <v>174</v>
      </c>
      <c r="K3475" s="62" t="s">
        <v>174</v>
      </c>
      <c r="L3475" s="62" t="s">
        <v>43</v>
      </c>
      <c r="M3475" s="62" t="s">
        <v>44</v>
      </c>
      <c r="N3475" s="62" t="s">
        <v>180</v>
      </c>
      <c r="O3475" s="62" t="s">
        <v>1578</v>
      </c>
      <c r="P3475" s="62" t="s">
        <v>1152</v>
      </c>
      <c r="Q3475" s="62" t="s">
        <v>1584</v>
      </c>
      <c r="R3475" s="62" t="s">
        <v>1152</v>
      </c>
      <c r="S3475" s="61">
        <v>201404</v>
      </c>
      <c r="T3475" s="62" t="s">
        <v>52</v>
      </c>
      <c r="U3475" s="61">
        <v>0</v>
      </c>
      <c r="V3475" s="60">
        <v>35015</v>
      </c>
      <c r="W3475" s="62" t="s">
        <v>1152</v>
      </c>
      <c r="X3475" s="62" t="s">
        <v>177</v>
      </c>
      <c r="Y3475" s="62" t="s">
        <v>1152</v>
      </c>
      <c r="Z3475" s="62" t="s">
        <v>48</v>
      </c>
      <c r="AA3475" s="62" t="s">
        <v>129</v>
      </c>
      <c r="AB3475" s="62" t="s">
        <v>42</v>
      </c>
      <c r="AC3475" s="62" t="s">
        <v>1658</v>
      </c>
      <c r="AD3475" s="62" t="s">
        <v>51</v>
      </c>
    </row>
    <row r="3476" spans="1:30" x14ac:dyDescent="0.25">
      <c r="A3476" s="62" t="s">
        <v>35</v>
      </c>
      <c r="B3476" s="62" t="s">
        <v>36</v>
      </c>
      <c r="C3476" s="62" t="s">
        <v>37</v>
      </c>
      <c r="D3476" s="62" t="s">
        <v>121</v>
      </c>
      <c r="E3476" s="62" t="s">
        <v>122</v>
      </c>
      <c r="F3476" s="62" t="s">
        <v>123</v>
      </c>
      <c r="G3476" s="62" t="s">
        <v>124</v>
      </c>
      <c r="H3476" s="62" t="s">
        <v>124</v>
      </c>
      <c r="I3476" s="62" t="s">
        <v>42</v>
      </c>
      <c r="J3476" s="62" t="s">
        <v>174</v>
      </c>
      <c r="K3476" s="62" t="s">
        <v>174</v>
      </c>
      <c r="L3476" s="62" t="s">
        <v>43</v>
      </c>
      <c r="M3476" s="62" t="s">
        <v>44</v>
      </c>
      <c r="N3476" s="62" t="s">
        <v>150</v>
      </c>
      <c r="O3476" s="62" t="s">
        <v>1578</v>
      </c>
      <c r="P3476" s="62" t="s">
        <v>1152</v>
      </c>
      <c r="Q3476" s="62" t="s">
        <v>1584</v>
      </c>
      <c r="R3476" s="62" t="s">
        <v>1152</v>
      </c>
      <c r="S3476" s="61">
        <v>201404</v>
      </c>
      <c r="T3476" s="62" t="s">
        <v>52</v>
      </c>
      <c r="U3476" s="61">
        <v>0</v>
      </c>
      <c r="V3476" s="60">
        <v>27971.42</v>
      </c>
      <c r="W3476" s="62" t="s">
        <v>1152</v>
      </c>
      <c r="X3476" s="62" t="s">
        <v>177</v>
      </c>
      <c r="Y3476" s="62" t="s">
        <v>1152</v>
      </c>
      <c r="Z3476" s="62" t="s">
        <v>48</v>
      </c>
      <c r="AA3476" s="62" t="s">
        <v>129</v>
      </c>
      <c r="AB3476" s="62" t="s">
        <v>42</v>
      </c>
      <c r="AC3476" s="62" t="s">
        <v>1658</v>
      </c>
      <c r="AD3476" s="62" t="s">
        <v>51</v>
      </c>
    </row>
    <row r="3477" spans="1:30" x14ac:dyDescent="0.25">
      <c r="A3477" s="62" t="s">
        <v>35</v>
      </c>
      <c r="B3477" s="62" t="s">
        <v>36</v>
      </c>
      <c r="C3477" s="62" t="s">
        <v>37</v>
      </c>
      <c r="D3477" s="62" t="s">
        <v>121</v>
      </c>
      <c r="E3477" s="62" t="s">
        <v>215</v>
      </c>
      <c r="F3477" s="62" t="s">
        <v>216</v>
      </c>
      <c r="G3477" s="62" t="s">
        <v>124</v>
      </c>
      <c r="H3477" s="62" t="s">
        <v>124</v>
      </c>
      <c r="I3477" s="62" t="s">
        <v>42</v>
      </c>
      <c r="J3477" s="62" t="s">
        <v>231</v>
      </c>
      <c r="K3477" s="62" t="s">
        <v>231</v>
      </c>
      <c r="L3477" s="62" t="s">
        <v>43</v>
      </c>
      <c r="M3477" s="62" t="s">
        <v>44</v>
      </c>
      <c r="N3477" s="62" t="s">
        <v>180</v>
      </c>
      <c r="O3477" s="62" t="s">
        <v>1578</v>
      </c>
      <c r="P3477" s="62" t="s">
        <v>1152</v>
      </c>
      <c r="Q3477" s="62" t="s">
        <v>840</v>
      </c>
      <c r="R3477" s="62" t="s">
        <v>1642</v>
      </c>
      <c r="S3477" s="61">
        <v>201404</v>
      </c>
      <c r="T3477" s="62" t="s">
        <v>52</v>
      </c>
      <c r="U3477" s="61">
        <v>0</v>
      </c>
      <c r="V3477" s="60">
        <v>89101</v>
      </c>
      <c r="W3477" s="62" t="s">
        <v>1152</v>
      </c>
      <c r="X3477" s="62" t="s">
        <v>975</v>
      </c>
      <c r="Y3477" s="62" t="s">
        <v>1152</v>
      </c>
      <c r="Z3477" s="62" t="s">
        <v>48</v>
      </c>
      <c r="AA3477" s="62" t="s">
        <v>129</v>
      </c>
      <c r="AB3477" s="62" t="s">
        <v>42</v>
      </c>
      <c r="AC3477" s="62" t="s">
        <v>1658</v>
      </c>
      <c r="AD3477" s="62" t="s">
        <v>51</v>
      </c>
    </row>
    <row r="3478" spans="1:30" x14ac:dyDescent="0.25">
      <c r="A3478" s="62" t="s">
        <v>35</v>
      </c>
      <c r="B3478" s="62" t="s">
        <v>36</v>
      </c>
      <c r="C3478" s="62" t="s">
        <v>37</v>
      </c>
      <c r="D3478" s="62" t="s">
        <v>121</v>
      </c>
      <c r="E3478" s="62" t="s">
        <v>215</v>
      </c>
      <c r="F3478" s="62" t="s">
        <v>216</v>
      </c>
      <c r="G3478" s="62" t="s">
        <v>124</v>
      </c>
      <c r="H3478" s="62" t="s">
        <v>124</v>
      </c>
      <c r="I3478" s="62" t="s">
        <v>42</v>
      </c>
      <c r="J3478" s="62" t="s">
        <v>231</v>
      </c>
      <c r="K3478" s="62" t="s">
        <v>231</v>
      </c>
      <c r="L3478" s="62" t="s">
        <v>43</v>
      </c>
      <c r="M3478" s="62" t="s">
        <v>44</v>
      </c>
      <c r="N3478" s="62" t="s">
        <v>180</v>
      </c>
      <c r="O3478" s="62" t="s">
        <v>1578</v>
      </c>
      <c r="P3478" s="62" t="s">
        <v>1152</v>
      </c>
      <c r="Q3478" s="62" t="s">
        <v>840</v>
      </c>
      <c r="R3478" s="62" t="s">
        <v>1631</v>
      </c>
      <c r="S3478" s="61">
        <v>201404</v>
      </c>
      <c r="T3478" s="62" t="s">
        <v>52</v>
      </c>
      <c r="U3478" s="61">
        <v>0</v>
      </c>
      <c r="V3478" s="60">
        <v>9548.0300000000007</v>
      </c>
      <c r="W3478" s="62" t="s">
        <v>1152</v>
      </c>
      <c r="X3478" s="62" t="s">
        <v>975</v>
      </c>
      <c r="Y3478" s="62" t="s">
        <v>1152</v>
      </c>
      <c r="Z3478" s="62" t="s">
        <v>48</v>
      </c>
      <c r="AA3478" s="62" t="s">
        <v>129</v>
      </c>
      <c r="AB3478" s="62" t="s">
        <v>42</v>
      </c>
      <c r="AC3478" s="62" t="s">
        <v>1658</v>
      </c>
      <c r="AD3478" s="62" t="s">
        <v>51</v>
      </c>
    </row>
    <row r="3479" spans="1:30" x14ac:dyDescent="0.25">
      <c r="A3479" s="62" t="s">
        <v>35</v>
      </c>
      <c r="B3479" s="62" t="s">
        <v>36</v>
      </c>
      <c r="C3479" s="62" t="s">
        <v>37</v>
      </c>
      <c r="D3479" s="62" t="s">
        <v>121</v>
      </c>
      <c r="E3479" s="62" t="s">
        <v>215</v>
      </c>
      <c r="F3479" s="62" t="s">
        <v>216</v>
      </c>
      <c r="G3479" s="62" t="s">
        <v>124</v>
      </c>
      <c r="H3479" s="62" t="s">
        <v>124</v>
      </c>
      <c r="I3479" s="62" t="s">
        <v>42</v>
      </c>
      <c r="J3479" s="62" t="s">
        <v>231</v>
      </c>
      <c r="K3479" s="62" t="s">
        <v>231</v>
      </c>
      <c r="L3479" s="62" t="s">
        <v>43</v>
      </c>
      <c r="M3479" s="62" t="s">
        <v>44</v>
      </c>
      <c r="N3479" s="62" t="s">
        <v>180</v>
      </c>
      <c r="O3479" s="62" t="s">
        <v>1578</v>
      </c>
      <c r="P3479" s="62" t="s">
        <v>1152</v>
      </c>
      <c r="Q3479" s="62" t="s">
        <v>840</v>
      </c>
      <c r="R3479" s="62" t="s">
        <v>1633</v>
      </c>
      <c r="S3479" s="61">
        <v>201404</v>
      </c>
      <c r="T3479" s="62" t="s">
        <v>52</v>
      </c>
      <c r="U3479" s="61">
        <v>0</v>
      </c>
      <c r="V3479" s="60">
        <v>28145.86</v>
      </c>
      <c r="W3479" s="62" t="s">
        <v>1152</v>
      </c>
      <c r="X3479" s="62" t="s">
        <v>975</v>
      </c>
      <c r="Y3479" s="62" t="s">
        <v>1152</v>
      </c>
      <c r="Z3479" s="62" t="s">
        <v>48</v>
      </c>
      <c r="AA3479" s="62" t="s">
        <v>129</v>
      </c>
      <c r="AB3479" s="62" t="s">
        <v>42</v>
      </c>
      <c r="AC3479" s="62" t="s">
        <v>1658</v>
      </c>
      <c r="AD3479" s="62" t="s">
        <v>51</v>
      </c>
    </row>
    <row r="3480" spans="1:30" x14ac:dyDescent="0.25">
      <c r="A3480" s="62" t="s">
        <v>35</v>
      </c>
      <c r="B3480" s="62" t="s">
        <v>36</v>
      </c>
      <c r="C3480" s="62" t="s">
        <v>37</v>
      </c>
      <c r="D3480" s="62" t="s">
        <v>121</v>
      </c>
      <c r="E3480" s="62" t="s">
        <v>215</v>
      </c>
      <c r="F3480" s="62" t="s">
        <v>216</v>
      </c>
      <c r="G3480" s="62" t="s">
        <v>124</v>
      </c>
      <c r="H3480" s="62" t="s">
        <v>124</v>
      </c>
      <c r="I3480" s="62" t="s">
        <v>42</v>
      </c>
      <c r="J3480" s="62" t="s">
        <v>231</v>
      </c>
      <c r="K3480" s="62" t="s">
        <v>231</v>
      </c>
      <c r="L3480" s="62" t="s">
        <v>43</v>
      </c>
      <c r="M3480" s="62" t="s">
        <v>44</v>
      </c>
      <c r="N3480" s="62" t="s">
        <v>180</v>
      </c>
      <c r="O3480" s="62" t="s">
        <v>1578</v>
      </c>
      <c r="P3480" s="62" t="s">
        <v>1152</v>
      </c>
      <c r="Q3480" s="62" t="s">
        <v>840</v>
      </c>
      <c r="R3480" s="62" t="s">
        <v>1634</v>
      </c>
      <c r="S3480" s="61">
        <v>201404</v>
      </c>
      <c r="T3480" s="62" t="s">
        <v>52</v>
      </c>
      <c r="U3480" s="97">
        <v>0</v>
      </c>
      <c r="V3480" s="60">
        <v>6844.13</v>
      </c>
      <c r="W3480" s="62" t="s">
        <v>1152</v>
      </c>
      <c r="X3480" s="62" t="s">
        <v>975</v>
      </c>
      <c r="Y3480" s="62" t="s">
        <v>1152</v>
      </c>
      <c r="Z3480" s="62" t="s">
        <v>48</v>
      </c>
      <c r="AA3480" s="62" t="s">
        <v>129</v>
      </c>
      <c r="AB3480" s="62" t="s">
        <v>42</v>
      </c>
      <c r="AC3480" s="62" t="s">
        <v>1658</v>
      </c>
      <c r="AD3480" s="62" t="s">
        <v>51</v>
      </c>
    </row>
    <row r="3481" spans="1:30" x14ac:dyDescent="0.25">
      <c r="A3481" s="62" t="s">
        <v>35</v>
      </c>
      <c r="B3481" s="62" t="s">
        <v>36</v>
      </c>
      <c r="C3481" s="62" t="s">
        <v>37</v>
      </c>
      <c r="D3481" s="62" t="s">
        <v>121</v>
      </c>
      <c r="E3481" s="62" t="s">
        <v>215</v>
      </c>
      <c r="F3481" s="62" t="s">
        <v>216</v>
      </c>
      <c r="G3481" s="62" t="s">
        <v>124</v>
      </c>
      <c r="H3481" s="62" t="s">
        <v>124</v>
      </c>
      <c r="I3481" s="62" t="s">
        <v>42</v>
      </c>
      <c r="J3481" s="62" t="s">
        <v>217</v>
      </c>
      <c r="K3481" s="62" t="s">
        <v>217</v>
      </c>
      <c r="L3481" s="62" t="s">
        <v>43</v>
      </c>
      <c r="M3481" s="62" t="s">
        <v>44</v>
      </c>
      <c r="N3481" s="62" t="s">
        <v>180</v>
      </c>
      <c r="O3481" s="62" t="s">
        <v>1578</v>
      </c>
      <c r="P3481" s="62" t="s">
        <v>1152</v>
      </c>
      <c r="Q3481" s="62" t="s">
        <v>840</v>
      </c>
      <c r="R3481" s="62" t="s">
        <v>1152</v>
      </c>
      <c r="S3481" s="61">
        <v>201404</v>
      </c>
      <c r="T3481" s="62" t="s">
        <v>52</v>
      </c>
      <c r="U3481" s="97">
        <v>0</v>
      </c>
      <c r="V3481" s="60">
        <v>19940.75</v>
      </c>
      <c r="W3481" s="62" t="s">
        <v>1152</v>
      </c>
      <c r="X3481" s="62" t="s">
        <v>752</v>
      </c>
      <c r="Y3481" s="62" t="s">
        <v>1152</v>
      </c>
      <c r="Z3481" s="62" t="s">
        <v>48</v>
      </c>
      <c r="AA3481" s="62" t="s">
        <v>129</v>
      </c>
      <c r="AB3481" s="62" t="s">
        <v>42</v>
      </c>
      <c r="AC3481" s="62" t="s">
        <v>1658</v>
      </c>
      <c r="AD3481" s="62" t="s">
        <v>51</v>
      </c>
    </row>
    <row r="3482" spans="1:30" x14ac:dyDescent="0.25">
      <c r="A3482" s="62" t="s">
        <v>35</v>
      </c>
      <c r="B3482" s="62" t="s">
        <v>36</v>
      </c>
      <c r="C3482" s="62" t="s">
        <v>37</v>
      </c>
      <c r="D3482" s="62" t="s">
        <v>121</v>
      </c>
      <c r="E3482" s="62" t="s">
        <v>215</v>
      </c>
      <c r="F3482" s="62" t="s">
        <v>216</v>
      </c>
      <c r="G3482" s="62" t="s">
        <v>124</v>
      </c>
      <c r="H3482" s="62" t="s">
        <v>124</v>
      </c>
      <c r="I3482" s="62" t="s">
        <v>42</v>
      </c>
      <c r="J3482" s="62" t="s">
        <v>261</v>
      </c>
      <c r="K3482" s="62" t="s">
        <v>261</v>
      </c>
      <c r="L3482" s="62" t="s">
        <v>43</v>
      </c>
      <c r="M3482" s="62" t="s">
        <v>44</v>
      </c>
      <c r="N3482" s="62" t="s">
        <v>150</v>
      </c>
      <c r="O3482" s="62" t="s">
        <v>1578</v>
      </c>
      <c r="P3482" s="62" t="s">
        <v>1152</v>
      </c>
      <c r="Q3482" s="62" t="s">
        <v>1586</v>
      </c>
      <c r="R3482" s="62" t="s">
        <v>1152</v>
      </c>
      <c r="S3482" s="61">
        <v>201404</v>
      </c>
      <c r="T3482" s="62" t="s">
        <v>52</v>
      </c>
      <c r="U3482" s="61">
        <v>0</v>
      </c>
      <c r="V3482" s="60">
        <v>111640</v>
      </c>
      <c r="W3482" s="62" t="s">
        <v>1152</v>
      </c>
      <c r="X3482" s="62" t="s">
        <v>267</v>
      </c>
      <c r="Y3482" s="62" t="s">
        <v>1152</v>
      </c>
      <c r="Z3482" s="62" t="s">
        <v>48</v>
      </c>
      <c r="AA3482" s="62" t="s">
        <v>129</v>
      </c>
      <c r="AB3482" s="62" t="s">
        <v>42</v>
      </c>
      <c r="AC3482" s="62" t="s">
        <v>1658</v>
      </c>
      <c r="AD3482" s="62" t="s">
        <v>51</v>
      </c>
    </row>
    <row r="3483" spans="1:30" x14ac:dyDescent="0.25">
      <c r="A3483" s="62" t="s">
        <v>35</v>
      </c>
      <c r="B3483" s="62" t="s">
        <v>36</v>
      </c>
      <c r="C3483" s="62" t="s">
        <v>37</v>
      </c>
      <c r="D3483" s="62" t="s">
        <v>121</v>
      </c>
      <c r="E3483" s="62" t="s">
        <v>215</v>
      </c>
      <c r="F3483" s="62" t="s">
        <v>216</v>
      </c>
      <c r="G3483" s="62" t="s">
        <v>124</v>
      </c>
      <c r="H3483" s="62" t="s">
        <v>124</v>
      </c>
      <c r="I3483" s="62" t="s">
        <v>42</v>
      </c>
      <c r="J3483" s="62" t="s">
        <v>437</v>
      </c>
      <c r="K3483" s="62" t="s">
        <v>437</v>
      </c>
      <c r="L3483" s="62" t="s">
        <v>43</v>
      </c>
      <c r="M3483" s="62" t="s">
        <v>44</v>
      </c>
      <c r="N3483" s="62" t="s">
        <v>150</v>
      </c>
      <c r="O3483" s="62" t="s">
        <v>1578</v>
      </c>
      <c r="P3483" s="62" t="s">
        <v>1152</v>
      </c>
      <c r="Q3483" s="62" t="s">
        <v>1586</v>
      </c>
      <c r="R3483" s="62" t="s">
        <v>1635</v>
      </c>
      <c r="S3483" s="61">
        <v>201404</v>
      </c>
      <c r="T3483" s="62" t="s">
        <v>52</v>
      </c>
      <c r="U3483" s="97">
        <v>0</v>
      </c>
      <c r="V3483" s="60">
        <v>4291.12</v>
      </c>
      <c r="W3483" s="62" t="s">
        <v>1152</v>
      </c>
      <c r="X3483" s="62" t="s">
        <v>577</v>
      </c>
      <c r="Y3483" s="62" t="s">
        <v>1152</v>
      </c>
      <c r="Z3483" s="62" t="s">
        <v>48</v>
      </c>
      <c r="AA3483" s="62" t="s">
        <v>129</v>
      </c>
      <c r="AB3483" s="62" t="s">
        <v>42</v>
      </c>
      <c r="AC3483" s="62" t="s">
        <v>1658</v>
      </c>
      <c r="AD3483" s="62" t="s">
        <v>51</v>
      </c>
    </row>
    <row r="3484" spans="1:30" x14ac:dyDescent="0.25">
      <c r="A3484" s="62" t="s">
        <v>35</v>
      </c>
      <c r="B3484" s="62" t="s">
        <v>36</v>
      </c>
      <c r="C3484" s="62" t="s">
        <v>37</v>
      </c>
      <c r="D3484" s="62" t="s">
        <v>121</v>
      </c>
      <c r="E3484" s="62" t="s">
        <v>215</v>
      </c>
      <c r="F3484" s="62" t="s">
        <v>216</v>
      </c>
      <c r="G3484" s="62" t="s">
        <v>124</v>
      </c>
      <c r="H3484" s="62" t="s">
        <v>124</v>
      </c>
      <c r="I3484" s="62" t="s">
        <v>42</v>
      </c>
      <c r="J3484" s="62" t="s">
        <v>437</v>
      </c>
      <c r="K3484" s="62" t="s">
        <v>437</v>
      </c>
      <c r="L3484" s="62" t="s">
        <v>43</v>
      </c>
      <c r="M3484" s="62" t="s">
        <v>44</v>
      </c>
      <c r="N3484" s="62" t="s">
        <v>150</v>
      </c>
      <c r="O3484" s="62" t="s">
        <v>1578</v>
      </c>
      <c r="P3484" s="62" t="s">
        <v>1152</v>
      </c>
      <c r="Q3484" s="62" t="s">
        <v>1586</v>
      </c>
      <c r="R3484" s="62" t="s">
        <v>1152</v>
      </c>
      <c r="S3484" s="61">
        <v>201404</v>
      </c>
      <c r="T3484" s="62" t="s">
        <v>52</v>
      </c>
      <c r="U3484" s="61">
        <v>0</v>
      </c>
      <c r="V3484" s="60">
        <v>4554.01</v>
      </c>
      <c r="W3484" s="62" t="s">
        <v>1152</v>
      </c>
      <c r="X3484" s="62" t="s">
        <v>577</v>
      </c>
      <c r="Y3484" s="62" t="s">
        <v>1152</v>
      </c>
      <c r="Z3484" s="62" t="s">
        <v>48</v>
      </c>
      <c r="AA3484" s="62" t="s">
        <v>129</v>
      </c>
      <c r="AB3484" s="62" t="s">
        <v>42</v>
      </c>
      <c r="AC3484" s="62" t="s">
        <v>1658</v>
      </c>
      <c r="AD3484" s="62" t="s">
        <v>51</v>
      </c>
    </row>
    <row r="3485" spans="1:30" x14ac:dyDescent="0.25">
      <c r="A3485" s="62" t="s">
        <v>35</v>
      </c>
      <c r="B3485" s="62" t="s">
        <v>36</v>
      </c>
      <c r="C3485" s="62" t="s">
        <v>37</v>
      </c>
      <c r="D3485" s="62" t="s">
        <v>121</v>
      </c>
      <c r="E3485" s="62" t="s">
        <v>215</v>
      </c>
      <c r="F3485" s="62" t="s">
        <v>216</v>
      </c>
      <c r="G3485" s="62" t="s">
        <v>124</v>
      </c>
      <c r="H3485" s="62" t="s">
        <v>124</v>
      </c>
      <c r="I3485" s="62" t="s">
        <v>42</v>
      </c>
      <c r="J3485" s="62" t="s">
        <v>250</v>
      </c>
      <c r="K3485" s="62" t="s">
        <v>250</v>
      </c>
      <c r="L3485" s="62" t="s">
        <v>43</v>
      </c>
      <c r="M3485" s="62" t="s">
        <v>44</v>
      </c>
      <c r="N3485" s="62" t="s">
        <v>150</v>
      </c>
      <c r="O3485" s="62" t="s">
        <v>1578</v>
      </c>
      <c r="P3485" s="62" t="s">
        <v>1152</v>
      </c>
      <c r="Q3485" s="62" t="s">
        <v>1318</v>
      </c>
      <c r="R3485" s="62" t="s">
        <v>1152</v>
      </c>
      <c r="S3485" s="61">
        <v>201404</v>
      </c>
      <c r="T3485" s="62" t="s">
        <v>52</v>
      </c>
      <c r="U3485" s="61">
        <v>0</v>
      </c>
      <c r="V3485" s="60">
        <v>69631.5</v>
      </c>
      <c r="W3485" s="62" t="s">
        <v>1152</v>
      </c>
      <c r="X3485" s="62" t="s">
        <v>433</v>
      </c>
      <c r="Y3485" s="62" t="s">
        <v>1152</v>
      </c>
      <c r="Z3485" s="62" t="s">
        <v>48</v>
      </c>
      <c r="AA3485" s="62" t="s">
        <v>129</v>
      </c>
      <c r="AB3485" s="62" t="s">
        <v>42</v>
      </c>
      <c r="AC3485" s="62" t="s">
        <v>1658</v>
      </c>
      <c r="AD3485" s="62" t="s">
        <v>51</v>
      </c>
    </row>
    <row r="3486" spans="1:30" x14ac:dyDescent="0.25">
      <c r="A3486" s="62" t="s">
        <v>35</v>
      </c>
      <c r="B3486" s="62" t="s">
        <v>36</v>
      </c>
      <c r="C3486" s="62" t="s">
        <v>37</v>
      </c>
      <c r="D3486" s="62" t="s">
        <v>121</v>
      </c>
      <c r="E3486" s="62" t="s">
        <v>215</v>
      </c>
      <c r="F3486" s="62" t="s">
        <v>216</v>
      </c>
      <c r="G3486" s="62" t="s">
        <v>124</v>
      </c>
      <c r="H3486" s="62" t="s">
        <v>124</v>
      </c>
      <c r="I3486" s="62" t="s">
        <v>42</v>
      </c>
      <c r="J3486" s="62" t="s">
        <v>257</v>
      </c>
      <c r="K3486" s="62" t="s">
        <v>257</v>
      </c>
      <c r="L3486" s="62" t="s">
        <v>43</v>
      </c>
      <c r="M3486" s="62" t="s">
        <v>44</v>
      </c>
      <c r="N3486" s="62" t="s">
        <v>150</v>
      </c>
      <c r="O3486" s="62" t="s">
        <v>1578</v>
      </c>
      <c r="P3486" s="62" t="s">
        <v>1152</v>
      </c>
      <c r="Q3486" s="62" t="s">
        <v>1587</v>
      </c>
      <c r="R3486" s="62" t="s">
        <v>1152</v>
      </c>
      <c r="S3486" s="61">
        <v>201404</v>
      </c>
      <c r="T3486" s="62" t="s">
        <v>52</v>
      </c>
      <c r="U3486" s="61">
        <v>0</v>
      </c>
      <c r="V3486" s="60">
        <v>25290</v>
      </c>
      <c r="W3486" s="62" t="s">
        <v>1152</v>
      </c>
      <c r="X3486" s="62" t="s">
        <v>440</v>
      </c>
      <c r="Y3486" s="62" t="s">
        <v>1152</v>
      </c>
      <c r="Z3486" s="62" t="s">
        <v>48</v>
      </c>
      <c r="AA3486" s="62" t="s">
        <v>129</v>
      </c>
      <c r="AB3486" s="62" t="s">
        <v>42</v>
      </c>
      <c r="AC3486" s="62" t="s">
        <v>1658</v>
      </c>
      <c r="AD3486" s="62" t="s">
        <v>51</v>
      </c>
    </row>
    <row r="3487" spans="1:30" x14ac:dyDescent="0.25">
      <c r="A3487" s="62" t="s">
        <v>35</v>
      </c>
      <c r="B3487" s="62" t="s">
        <v>36</v>
      </c>
      <c r="C3487" s="62" t="s">
        <v>37</v>
      </c>
      <c r="D3487" s="62" t="s">
        <v>121</v>
      </c>
      <c r="E3487" s="62" t="s">
        <v>215</v>
      </c>
      <c r="F3487" s="62" t="s">
        <v>216</v>
      </c>
      <c r="G3487" s="62" t="s">
        <v>124</v>
      </c>
      <c r="H3487" s="62" t="s">
        <v>124</v>
      </c>
      <c r="I3487" s="62" t="s">
        <v>42</v>
      </c>
      <c r="J3487" s="62" t="s">
        <v>237</v>
      </c>
      <c r="K3487" s="62" t="s">
        <v>237</v>
      </c>
      <c r="L3487" s="62" t="s">
        <v>43</v>
      </c>
      <c r="M3487" s="62" t="s">
        <v>44</v>
      </c>
      <c r="N3487" s="62" t="s">
        <v>150</v>
      </c>
      <c r="O3487" s="62" t="s">
        <v>1578</v>
      </c>
      <c r="P3487" s="62" t="s">
        <v>1152</v>
      </c>
      <c r="Q3487" s="62" t="s">
        <v>1587</v>
      </c>
      <c r="R3487" s="62" t="s">
        <v>1152</v>
      </c>
      <c r="S3487" s="61">
        <v>201404</v>
      </c>
      <c r="T3487" s="62" t="s">
        <v>52</v>
      </c>
      <c r="U3487" s="61">
        <v>0</v>
      </c>
      <c r="V3487" s="60">
        <v>171000</v>
      </c>
      <c r="W3487" s="62" t="s">
        <v>1152</v>
      </c>
      <c r="X3487" s="62" t="s">
        <v>422</v>
      </c>
      <c r="Y3487" s="62" t="s">
        <v>1152</v>
      </c>
      <c r="Z3487" s="62" t="s">
        <v>48</v>
      </c>
      <c r="AA3487" s="62" t="s">
        <v>129</v>
      </c>
      <c r="AB3487" s="62" t="s">
        <v>42</v>
      </c>
      <c r="AC3487" s="62" t="s">
        <v>1658</v>
      </c>
      <c r="AD3487" s="62" t="s">
        <v>51</v>
      </c>
    </row>
    <row r="3488" spans="1:30" x14ac:dyDescent="0.25">
      <c r="A3488" s="62" t="s">
        <v>35</v>
      </c>
      <c r="B3488" s="62" t="s">
        <v>36</v>
      </c>
      <c r="C3488" s="62" t="s">
        <v>37</v>
      </c>
      <c r="D3488" s="62" t="s">
        <v>121</v>
      </c>
      <c r="E3488" s="62" t="s">
        <v>215</v>
      </c>
      <c r="F3488" s="62" t="s">
        <v>216</v>
      </c>
      <c r="G3488" s="62" t="s">
        <v>124</v>
      </c>
      <c r="H3488" s="62" t="s">
        <v>124</v>
      </c>
      <c r="I3488" s="62" t="s">
        <v>42</v>
      </c>
      <c r="J3488" s="62" t="s">
        <v>231</v>
      </c>
      <c r="K3488" s="62" t="s">
        <v>231</v>
      </c>
      <c r="L3488" s="62" t="s">
        <v>43</v>
      </c>
      <c r="M3488" s="62" t="s">
        <v>44</v>
      </c>
      <c r="N3488" s="62" t="s">
        <v>150</v>
      </c>
      <c r="O3488" s="62" t="s">
        <v>1578</v>
      </c>
      <c r="P3488" s="62" t="s">
        <v>1152</v>
      </c>
      <c r="Q3488" s="62" t="s">
        <v>1588</v>
      </c>
      <c r="R3488" s="62" t="s">
        <v>1636</v>
      </c>
      <c r="S3488" s="61">
        <v>201404</v>
      </c>
      <c r="T3488" s="62" t="s">
        <v>52</v>
      </c>
      <c r="U3488" s="61">
        <v>0</v>
      </c>
      <c r="V3488" s="60">
        <v>54118.57</v>
      </c>
      <c r="W3488" s="62" t="s">
        <v>1152</v>
      </c>
      <c r="X3488" s="62" t="s">
        <v>236</v>
      </c>
      <c r="Y3488" s="62" t="s">
        <v>1152</v>
      </c>
      <c r="Z3488" s="62" t="s">
        <v>48</v>
      </c>
      <c r="AA3488" s="62" t="s">
        <v>129</v>
      </c>
      <c r="AB3488" s="62" t="s">
        <v>42</v>
      </c>
      <c r="AC3488" s="62" t="s">
        <v>1658</v>
      </c>
      <c r="AD3488" s="62" t="s">
        <v>51</v>
      </c>
    </row>
    <row r="3489" spans="1:30" x14ac:dyDescent="0.25">
      <c r="A3489" s="62" t="s">
        <v>35</v>
      </c>
      <c r="B3489" s="62" t="s">
        <v>36</v>
      </c>
      <c r="C3489" s="62" t="s">
        <v>37</v>
      </c>
      <c r="D3489" s="62" t="s">
        <v>121</v>
      </c>
      <c r="E3489" s="62" t="s">
        <v>215</v>
      </c>
      <c r="F3489" s="62" t="s">
        <v>216</v>
      </c>
      <c r="G3489" s="62" t="s">
        <v>124</v>
      </c>
      <c r="H3489" s="62" t="s">
        <v>124</v>
      </c>
      <c r="I3489" s="62" t="s">
        <v>42</v>
      </c>
      <c r="J3489" s="62" t="s">
        <v>231</v>
      </c>
      <c r="K3489" s="62" t="s">
        <v>231</v>
      </c>
      <c r="L3489" s="62" t="s">
        <v>43</v>
      </c>
      <c r="M3489" s="62" t="s">
        <v>44</v>
      </c>
      <c r="N3489" s="62" t="s">
        <v>150</v>
      </c>
      <c r="O3489" s="62" t="s">
        <v>1578</v>
      </c>
      <c r="P3489" s="62" t="s">
        <v>1152</v>
      </c>
      <c r="Q3489" s="62" t="s">
        <v>1588</v>
      </c>
      <c r="R3489" s="62" t="s">
        <v>1152</v>
      </c>
      <c r="S3489" s="61">
        <v>201404</v>
      </c>
      <c r="T3489" s="62" t="s">
        <v>52</v>
      </c>
      <c r="U3489" s="61">
        <v>0</v>
      </c>
      <c r="V3489" s="60">
        <v>53474.5</v>
      </c>
      <c r="W3489" s="62" t="s">
        <v>1152</v>
      </c>
      <c r="X3489" s="62" t="s">
        <v>236</v>
      </c>
      <c r="Y3489" s="62" t="s">
        <v>1152</v>
      </c>
      <c r="Z3489" s="62" t="s">
        <v>48</v>
      </c>
      <c r="AA3489" s="62" t="s">
        <v>129</v>
      </c>
      <c r="AB3489" s="62" t="s">
        <v>42</v>
      </c>
      <c r="AC3489" s="62" t="s">
        <v>1658</v>
      </c>
      <c r="AD3489" s="62" t="s">
        <v>51</v>
      </c>
    </row>
    <row r="3490" spans="1:30" x14ac:dyDescent="0.25">
      <c r="A3490" s="62" t="s">
        <v>35</v>
      </c>
      <c r="B3490" s="62" t="s">
        <v>36</v>
      </c>
      <c r="C3490" s="62" t="s">
        <v>37</v>
      </c>
      <c r="D3490" s="62" t="s">
        <v>121</v>
      </c>
      <c r="E3490" s="62" t="s">
        <v>215</v>
      </c>
      <c r="F3490" s="62" t="s">
        <v>216</v>
      </c>
      <c r="G3490" s="62" t="s">
        <v>124</v>
      </c>
      <c r="H3490" s="62" t="s">
        <v>124</v>
      </c>
      <c r="I3490" s="62" t="s">
        <v>42</v>
      </c>
      <c r="J3490" s="62" t="s">
        <v>217</v>
      </c>
      <c r="K3490" s="62" t="s">
        <v>217</v>
      </c>
      <c r="L3490" s="62" t="s">
        <v>43</v>
      </c>
      <c r="M3490" s="62" t="s">
        <v>44</v>
      </c>
      <c r="N3490" s="62" t="s">
        <v>150</v>
      </c>
      <c r="O3490" s="62" t="s">
        <v>1578</v>
      </c>
      <c r="P3490" s="62" t="s">
        <v>1152</v>
      </c>
      <c r="Q3490" s="62" t="s">
        <v>1588</v>
      </c>
      <c r="R3490" s="62" t="s">
        <v>1637</v>
      </c>
      <c r="S3490" s="61">
        <v>201404</v>
      </c>
      <c r="T3490" s="62" t="s">
        <v>52</v>
      </c>
      <c r="U3490" s="61">
        <v>0</v>
      </c>
      <c r="V3490" s="60">
        <v>232335.99</v>
      </c>
      <c r="W3490" s="62" t="s">
        <v>1152</v>
      </c>
      <c r="X3490" s="62" t="s">
        <v>230</v>
      </c>
      <c r="Y3490" s="62" t="s">
        <v>1152</v>
      </c>
      <c r="Z3490" s="62" t="s">
        <v>48</v>
      </c>
      <c r="AA3490" s="62" t="s">
        <v>129</v>
      </c>
      <c r="AB3490" s="62" t="s">
        <v>42</v>
      </c>
      <c r="AC3490" s="62" t="s">
        <v>1658</v>
      </c>
      <c r="AD3490" s="62" t="s">
        <v>51</v>
      </c>
    </row>
    <row r="3491" spans="1:30" x14ac:dyDescent="0.25">
      <c r="A3491" s="62" t="s">
        <v>35</v>
      </c>
      <c r="B3491" s="62" t="s">
        <v>36</v>
      </c>
      <c r="C3491" s="62" t="s">
        <v>37</v>
      </c>
      <c r="D3491" s="62" t="s">
        <v>121</v>
      </c>
      <c r="E3491" s="62" t="s">
        <v>215</v>
      </c>
      <c r="F3491" s="62" t="s">
        <v>216</v>
      </c>
      <c r="G3491" s="62" t="s">
        <v>124</v>
      </c>
      <c r="H3491" s="62" t="s">
        <v>124</v>
      </c>
      <c r="I3491" s="62" t="s">
        <v>42</v>
      </c>
      <c r="J3491" s="62" t="s">
        <v>217</v>
      </c>
      <c r="K3491" s="62" t="s">
        <v>217</v>
      </c>
      <c r="L3491" s="62" t="s">
        <v>43</v>
      </c>
      <c r="M3491" s="62" t="s">
        <v>44</v>
      </c>
      <c r="N3491" s="62" t="s">
        <v>150</v>
      </c>
      <c r="O3491" s="62" t="s">
        <v>1578</v>
      </c>
      <c r="P3491" s="62" t="s">
        <v>1152</v>
      </c>
      <c r="Q3491" s="62" t="s">
        <v>1588</v>
      </c>
      <c r="R3491" s="62" t="s">
        <v>1152</v>
      </c>
      <c r="S3491" s="61">
        <v>201404</v>
      </c>
      <c r="T3491" s="62" t="s">
        <v>52</v>
      </c>
      <c r="U3491" s="61">
        <v>0</v>
      </c>
      <c r="V3491" s="60">
        <v>217357.03</v>
      </c>
      <c r="W3491" s="62" t="s">
        <v>1152</v>
      </c>
      <c r="X3491" s="62" t="s">
        <v>230</v>
      </c>
      <c r="Y3491" s="62" t="s">
        <v>1152</v>
      </c>
      <c r="Z3491" s="62" t="s">
        <v>48</v>
      </c>
      <c r="AA3491" s="62" t="s">
        <v>129</v>
      </c>
      <c r="AB3491" s="62" t="s">
        <v>42</v>
      </c>
      <c r="AC3491" s="62" t="s">
        <v>1658</v>
      </c>
      <c r="AD3491" s="62" t="s">
        <v>51</v>
      </c>
    </row>
    <row r="3492" spans="1:30" x14ac:dyDescent="0.25">
      <c r="A3492" s="62" t="s">
        <v>35</v>
      </c>
      <c r="B3492" s="62" t="s">
        <v>36</v>
      </c>
      <c r="C3492" s="62" t="s">
        <v>37</v>
      </c>
      <c r="D3492" s="62" t="s">
        <v>121</v>
      </c>
      <c r="E3492" s="62" t="s">
        <v>215</v>
      </c>
      <c r="F3492" s="62" t="s">
        <v>216</v>
      </c>
      <c r="G3492" s="62" t="s">
        <v>124</v>
      </c>
      <c r="H3492" s="62" t="s">
        <v>124</v>
      </c>
      <c r="I3492" s="62" t="s">
        <v>42</v>
      </c>
      <c r="J3492" s="62" t="s">
        <v>261</v>
      </c>
      <c r="K3492" s="62" t="s">
        <v>261</v>
      </c>
      <c r="L3492" s="62" t="s">
        <v>43</v>
      </c>
      <c r="M3492" s="62" t="s">
        <v>44</v>
      </c>
      <c r="N3492" s="62" t="s">
        <v>180</v>
      </c>
      <c r="O3492" s="62" t="s">
        <v>1578</v>
      </c>
      <c r="P3492" s="62" t="s">
        <v>1152</v>
      </c>
      <c r="Q3492" s="62" t="s">
        <v>1333</v>
      </c>
      <c r="R3492" s="62" t="s">
        <v>1152</v>
      </c>
      <c r="S3492" s="61">
        <v>201404</v>
      </c>
      <c r="T3492" s="62" t="s">
        <v>52</v>
      </c>
      <c r="U3492" s="97">
        <v>0</v>
      </c>
      <c r="V3492" s="60">
        <v>268647</v>
      </c>
      <c r="W3492" s="62" t="s">
        <v>1152</v>
      </c>
      <c r="X3492" s="62" t="s">
        <v>1152</v>
      </c>
      <c r="Y3492" s="62" t="s">
        <v>1152</v>
      </c>
      <c r="Z3492" s="62" t="s">
        <v>48</v>
      </c>
      <c r="AA3492" s="62" t="s">
        <v>129</v>
      </c>
      <c r="AB3492" s="62" t="s">
        <v>42</v>
      </c>
      <c r="AC3492" s="62" t="s">
        <v>1658</v>
      </c>
      <c r="AD3492" s="62" t="s">
        <v>51</v>
      </c>
    </row>
    <row r="3493" spans="1:30" x14ac:dyDescent="0.25">
      <c r="A3493" s="62" t="s">
        <v>35</v>
      </c>
      <c r="B3493" s="62" t="s">
        <v>36</v>
      </c>
      <c r="C3493" s="62" t="s">
        <v>37</v>
      </c>
      <c r="D3493" s="62" t="s">
        <v>121</v>
      </c>
      <c r="E3493" s="62" t="s">
        <v>215</v>
      </c>
      <c r="F3493" s="62" t="s">
        <v>216</v>
      </c>
      <c r="G3493" s="62" t="s">
        <v>124</v>
      </c>
      <c r="H3493" s="62" t="s">
        <v>124</v>
      </c>
      <c r="I3493" s="62" t="s">
        <v>42</v>
      </c>
      <c r="J3493" s="62" t="s">
        <v>437</v>
      </c>
      <c r="K3493" s="62" t="s">
        <v>437</v>
      </c>
      <c r="L3493" s="62" t="s">
        <v>43</v>
      </c>
      <c r="M3493" s="62" t="s">
        <v>44</v>
      </c>
      <c r="N3493" s="62" t="s">
        <v>180</v>
      </c>
      <c r="O3493" s="62" t="s">
        <v>1578</v>
      </c>
      <c r="P3493" s="62" t="s">
        <v>1152</v>
      </c>
      <c r="Q3493" s="62" t="s">
        <v>1333</v>
      </c>
      <c r="R3493" s="62" t="s">
        <v>1152</v>
      </c>
      <c r="S3493" s="61">
        <v>201404</v>
      </c>
      <c r="T3493" s="62" t="s">
        <v>52</v>
      </c>
      <c r="U3493" s="61">
        <v>0</v>
      </c>
      <c r="V3493" s="60">
        <v>12055.92</v>
      </c>
      <c r="W3493" s="62" t="s">
        <v>1152</v>
      </c>
      <c r="X3493" s="62" t="s">
        <v>1152</v>
      </c>
      <c r="Y3493" s="62" t="s">
        <v>1152</v>
      </c>
      <c r="Z3493" s="62" t="s">
        <v>48</v>
      </c>
      <c r="AA3493" s="62" t="s">
        <v>129</v>
      </c>
      <c r="AB3493" s="62" t="s">
        <v>42</v>
      </c>
      <c r="AC3493" s="62" t="s">
        <v>1658</v>
      </c>
      <c r="AD3493" s="62" t="s">
        <v>51</v>
      </c>
    </row>
    <row r="3494" spans="1:30" x14ac:dyDescent="0.25">
      <c r="A3494" s="62" t="s">
        <v>35</v>
      </c>
      <c r="B3494" s="62" t="s">
        <v>36</v>
      </c>
      <c r="C3494" s="62" t="s">
        <v>37</v>
      </c>
      <c r="D3494" s="62" t="s">
        <v>121</v>
      </c>
      <c r="E3494" s="62" t="s">
        <v>215</v>
      </c>
      <c r="F3494" s="62" t="s">
        <v>216</v>
      </c>
      <c r="G3494" s="62" t="s">
        <v>124</v>
      </c>
      <c r="H3494" s="62" t="s">
        <v>124</v>
      </c>
      <c r="I3494" s="62" t="s">
        <v>42</v>
      </c>
      <c r="J3494" s="62" t="s">
        <v>250</v>
      </c>
      <c r="K3494" s="62" t="s">
        <v>250</v>
      </c>
      <c r="L3494" s="62" t="s">
        <v>43</v>
      </c>
      <c r="M3494" s="62" t="s">
        <v>44</v>
      </c>
      <c r="N3494" s="62" t="s">
        <v>150</v>
      </c>
      <c r="O3494" s="62" t="s">
        <v>1578</v>
      </c>
      <c r="P3494" s="62" t="s">
        <v>1152</v>
      </c>
      <c r="Q3494" s="62" t="s">
        <v>863</v>
      </c>
      <c r="R3494" s="62" t="s">
        <v>1152</v>
      </c>
      <c r="S3494" s="61">
        <v>201404</v>
      </c>
      <c r="T3494" s="62" t="s">
        <v>52</v>
      </c>
      <c r="U3494" s="97">
        <v>0</v>
      </c>
      <c r="V3494" s="60">
        <v>1103.78</v>
      </c>
      <c r="W3494" s="62" t="s">
        <v>1152</v>
      </c>
      <c r="X3494" s="62" t="s">
        <v>1152</v>
      </c>
      <c r="Y3494" s="62" t="s">
        <v>1152</v>
      </c>
      <c r="Z3494" s="62" t="s">
        <v>48</v>
      </c>
      <c r="AA3494" s="62" t="s">
        <v>129</v>
      </c>
      <c r="AB3494" s="62" t="s">
        <v>42</v>
      </c>
      <c r="AC3494" s="62" t="s">
        <v>1658</v>
      </c>
      <c r="AD3494" s="62" t="s">
        <v>51</v>
      </c>
    </row>
    <row r="3495" spans="1:30" x14ac:dyDescent="0.25">
      <c r="A3495" s="62" t="s">
        <v>35</v>
      </c>
      <c r="B3495" s="62" t="s">
        <v>36</v>
      </c>
      <c r="C3495" s="62" t="s">
        <v>37</v>
      </c>
      <c r="D3495" s="62" t="s">
        <v>121</v>
      </c>
      <c r="E3495" s="62" t="s">
        <v>215</v>
      </c>
      <c r="F3495" s="62" t="s">
        <v>216</v>
      </c>
      <c r="G3495" s="62" t="s">
        <v>124</v>
      </c>
      <c r="H3495" s="62" t="s">
        <v>124</v>
      </c>
      <c r="I3495" s="62" t="s">
        <v>42</v>
      </c>
      <c r="J3495" s="62" t="s">
        <v>250</v>
      </c>
      <c r="K3495" s="62" t="s">
        <v>250</v>
      </c>
      <c r="L3495" s="62" t="s">
        <v>43</v>
      </c>
      <c r="M3495" s="62" t="s">
        <v>44</v>
      </c>
      <c r="N3495" s="62" t="s">
        <v>180</v>
      </c>
      <c r="O3495" s="62" t="s">
        <v>1578</v>
      </c>
      <c r="P3495" s="62" t="s">
        <v>1152</v>
      </c>
      <c r="Q3495" s="62" t="s">
        <v>863</v>
      </c>
      <c r="R3495" s="62" t="s">
        <v>1152</v>
      </c>
      <c r="S3495" s="61">
        <v>201404</v>
      </c>
      <c r="T3495" s="62" t="s">
        <v>52</v>
      </c>
      <c r="U3495" s="97">
        <v>0</v>
      </c>
      <c r="V3495" s="60">
        <v>43750</v>
      </c>
      <c r="W3495" s="62" t="s">
        <v>1152</v>
      </c>
      <c r="X3495" s="62" t="s">
        <v>1152</v>
      </c>
      <c r="Y3495" s="62" t="s">
        <v>1152</v>
      </c>
      <c r="Z3495" s="62" t="s">
        <v>48</v>
      </c>
      <c r="AA3495" s="62" t="s">
        <v>129</v>
      </c>
      <c r="AB3495" s="62" t="s">
        <v>42</v>
      </c>
      <c r="AC3495" s="62" t="s">
        <v>1658</v>
      </c>
      <c r="AD3495" s="62" t="s">
        <v>51</v>
      </c>
    </row>
    <row r="3496" spans="1:30" x14ac:dyDescent="0.25">
      <c r="A3496" s="62" t="s">
        <v>35</v>
      </c>
      <c r="B3496" s="62" t="s">
        <v>36</v>
      </c>
      <c r="C3496" s="62" t="s">
        <v>37</v>
      </c>
      <c r="D3496" s="62" t="s">
        <v>121</v>
      </c>
      <c r="E3496" s="62" t="s">
        <v>215</v>
      </c>
      <c r="F3496" s="62" t="s">
        <v>216</v>
      </c>
      <c r="G3496" s="62" t="s">
        <v>124</v>
      </c>
      <c r="H3496" s="62" t="s">
        <v>124</v>
      </c>
      <c r="I3496" s="62" t="s">
        <v>42</v>
      </c>
      <c r="J3496" s="62" t="s">
        <v>237</v>
      </c>
      <c r="K3496" s="62" t="s">
        <v>237</v>
      </c>
      <c r="L3496" s="62" t="s">
        <v>43</v>
      </c>
      <c r="M3496" s="62" t="s">
        <v>44</v>
      </c>
      <c r="N3496" s="62" t="s">
        <v>180</v>
      </c>
      <c r="O3496" s="62" t="s">
        <v>1578</v>
      </c>
      <c r="P3496" s="62" t="s">
        <v>1152</v>
      </c>
      <c r="Q3496" s="62" t="s">
        <v>860</v>
      </c>
      <c r="R3496" s="62" t="s">
        <v>1152</v>
      </c>
      <c r="S3496" s="61">
        <v>201404</v>
      </c>
      <c r="T3496" s="62" t="s">
        <v>52</v>
      </c>
      <c r="U3496" s="61">
        <v>0</v>
      </c>
      <c r="V3496" s="60">
        <v>212490</v>
      </c>
      <c r="W3496" s="62" t="s">
        <v>1152</v>
      </c>
      <c r="X3496" s="62" t="s">
        <v>1152</v>
      </c>
      <c r="Y3496" s="62" t="s">
        <v>1152</v>
      </c>
      <c r="Z3496" s="62" t="s">
        <v>48</v>
      </c>
      <c r="AA3496" s="62" t="s">
        <v>129</v>
      </c>
      <c r="AB3496" s="62" t="s">
        <v>42</v>
      </c>
      <c r="AC3496" s="62" t="s">
        <v>1658</v>
      </c>
      <c r="AD3496" s="62" t="s">
        <v>51</v>
      </c>
    </row>
    <row r="3497" spans="1:30" x14ac:dyDescent="0.25">
      <c r="A3497" s="62" t="s">
        <v>35</v>
      </c>
      <c r="B3497" s="62" t="s">
        <v>36</v>
      </c>
      <c r="C3497" s="62" t="s">
        <v>37</v>
      </c>
      <c r="D3497" s="62" t="s">
        <v>121</v>
      </c>
      <c r="E3497" s="62" t="s">
        <v>215</v>
      </c>
      <c r="F3497" s="62" t="s">
        <v>216</v>
      </c>
      <c r="G3497" s="62" t="s">
        <v>124</v>
      </c>
      <c r="H3497" s="62" t="s">
        <v>124</v>
      </c>
      <c r="I3497" s="62" t="s">
        <v>42</v>
      </c>
      <c r="J3497" s="62" t="s">
        <v>231</v>
      </c>
      <c r="K3497" s="62" t="s">
        <v>231</v>
      </c>
      <c r="L3497" s="62" t="s">
        <v>43</v>
      </c>
      <c r="M3497" s="62" t="s">
        <v>44</v>
      </c>
      <c r="N3497" s="62" t="s">
        <v>180</v>
      </c>
      <c r="O3497" s="62" t="s">
        <v>1578</v>
      </c>
      <c r="P3497" s="62" t="s">
        <v>1152</v>
      </c>
      <c r="Q3497" s="62" t="s">
        <v>840</v>
      </c>
      <c r="R3497" s="62" t="s">
        <v>1152</v>
      </c>
      <c r="S3497" s="61">
        <v>201404</v>
      </c>
      <c r="T3497" s="62" t="s">
        <v>52</v>
      </c>
      <c r="U3497" s="97">
        <v>0</v>
      </c>
      <c r="V3497" s="60">
        <v>14313.04</v>
      </c>
      <c r="W3497" s="62" t="s">
        <v>1152</v>
      </c>
      <c r="X3497" s="62" t="s">
        <v>1152</v>
      </c>
      <c r="Y3497" s="62" t="s">
        <v>1152</v>
      </c>
      <c r="Z3497" s="62" t="s">
        <v>48</v>
      </c>
      <c r="AA3497" s="62" t="s">
        <v>129</v>
      </c>
      <c r="AB3497" s="62" t="s">
        <v>42</v>
      </c>
      <c r="AC3497" s="62" t="s">
        <v>1658</v>
      </c>
      <c r="AD3497" s="62" t="s">
        <v>51</v>
      </c>
    </row>
    <row r="3498" spans="1:30" x14ac:dyDescent="0.25">
      <c r="A3498" s="62" t="s">
        <v>35</v>
      </c>
      <c r="B3498" s="62" t="s">
        <v>36</v>
      </c>
      <c r="C3498" s="62" t="s">
        <v>37</v>
      </c>
      <c r="D3498" s="62" t="s">
        <v>121</v>
      </c>
      <c r="E3498" s="62" t="s">
        <v>215</v>
      </c>
      <c r="F3498" s="62" t="s">
        <v>216</v>
      </c>
      <c r="G3498" s="62" t="s">
        <v>124</v>
      </c>
      <c r="H3498" s="62" t="s">
        <v>124</v>
      </c>
      <c r="I3498" s="62" t="s">
        <v>42</v>
      </c>
      <c r="J3498" s="62" t="s">
        <v>217</v>
      </c>
      <c r="K3498" s="62" t="s">
        <v>217</v>
      </c>
      <c r="L3498" s="62" t="s">
        <v>43</v>
      </c>
      <c r="M3498" s="62" t="s">
        <v>44</v>
      </c>
      <c r="N3498" s="62" t="s">
        <v>180</v>
      </c>
      <c r="O3498" s="62" t="s">
        <v>1578</v>
      </c>
      <c r="P3498" s="62" t="s">
        <v>1152</v>
      </c>
      <c r="Q3498" s="62" t="s">
        <v>840</v>
      </c>
      <c r="R3498" s="62" t="s">
        <v>1152</v>
      </c>
      <c r="S3498" s="61">
        <v>201404</v>
      </c>
      <c r="T3498" s="62" t="s">
        <v>52</v>
      </c>
      <c r="U3498" s="97">
        <v>0</v>
      </c>
      <c r="V3498" s="60">
        <v>580883.18000000005</v>
      </c>
      <c r="W3498" s="62" t="s">
        <v>1152</v>
      </c>
      <c r="X3498" s="62" t="s">
        <v>1152</v>
      </c>
      <c r="Y3498" s="62" t="s">
        <v>1152</v>
      </c>
      <c r="Z3498" s="62" t="s">
        <v>48</v>
      </c>
      <c r="AA3498" s="62" t="s">
        <v>129</v>
      </c>
      <c r="AB3498" s="62" t="s">
        <v>42</v>
      </c>
      <c r="AC3498" s="62" t="s">
        <v>1658</v>
      </c>
      <c r="AD3498" s="62" t="s">
        <v>51</v>
      </c>
    </row>
    <row r="3499" spans="1:30" x14ac:dyDescent="0.25">
      <c r="A3499" s="62" t="s">
        <v>35</v>
      </c>
      <c r="B3499" s="62" t="s">
        <v>36</v>
      </c>
      <c r="C3499" s="62" t="s">
        <v>37</v>
      </c>
      <c r="D3499" s="62" t="s">
        <v>121</v>
      </c>
      <c r="E3499" s="62" t="s">
        <v>122</v>
      </c>
      <c r="F3499" s="62" t="s">
        <v>123</v>
      </c>
      <c r="G3499" s="62" t="s">
        <v>124</v>
      </c>
      <c r="H3499" s="62" t="s">
        <v>124</v>
      </c>
      <c r="I3499" s="62" t="s">
        <v>42</v>
      </c>
      <c r="J3499" s="62" t="s">
        <v>298</v>
      </c>
      <c r="K3499" s="62" t="s">
        <v>298</v>
      </c>
      <c r="L3499" s="62" t="s">
        <v>43</v>
      </c>
      <c r="M3499" s="62" t="s">
        <v>44</v>
      </c>
      <c r="N3499" s="62" t="s">
        <v>150</v>
      </c>
      <c r="O3499" s="62" t="s">
        <v>42</v>
      </c>
      <c r="P3499" s="62" t="s">
        <v>1152</v>
      </c>
      <c r="Q3499" s="62" t="s">
        <v>1659</v>
      </c>
      <c r="R3499" s="62" t="s">
        <v>1660</v>
      </c>
      <c r="S3499" s="61">
        <v>201404</v>
      </c>
      <c r="T3499" s="62" t="s">
        <v>52</v>
      </c>
      <c r="U3499" s="97">
        <v>0</v>
      </c>
      <c r="V3499" s="60">
        <v>250.17</v>
      </c>
      <c r="W3499" s="62" t="s">
        <v>1152</v>
      </c>
      <c r="X3499" s="62" t="s">
        <v>1152</v>
      </c>
      <c r="Y3499" s="62" t="s">
        <v>1152</v>
      </c>
      <c r="Z3499" s="62" t="s">
        <v>48</v>
      </c>
      <c r="AA3499" s="62" t="s">
        <v>186</v>
      </c>
      <c r="AB3499" s="62" t="s">
        <v>42</v>
      </c>
      <c r="AC3499" s="62" t="s">
        <v>1661</v>
      </c>
      <c r="AD3499" s="62" t="s">
        <v>51</v>
      </c>
    </row>
    <row r="3500" spans="1:30" x14ac:dyDescent="0.25">
      <c r="A3500" s="62" t="s">
        <v>35</v>
      </c>
      <c r="B3500" s="62" t="s">
        <v>36</v>
      </c>
      <c r="C3500" s="62" t="s">
        <v>37</v>
      </c>
      <c r="D3500" s="62" t="s">
        <v>121</v>
      </c>
      <c r="E3500" s="62" t="s">
        <v>122</v>
      </c>
      <c r="F3500" s="62" t="s">
        <v>123</v>
      </c>
      <c r="G3500" s="62" t="s">
        <v>124</v>
      </c>
      <c r="H3500" s="62" t="s">
        <v>124</v>
      </c>
      <c r="I3500" s="62" t="s">
        <v>42</v>
      </c>
      <c r="J3500" s="62" t="s">
        <v>298</v>
      </c>
      <c r="K3500" s="62" t="s">
        <v>298</v>
      </c>
      <c r="L3500" s="62" t="s">
        <v>43</v>
      </c>
      <c r="M3500" s="62" t="s">
        <v>44</v>
      </c>
      <c r="N3500" s="62" t="s">
        <v>150</v>
      </c>
      <c r="O3500" s="62" t="s">
        <v>42</v>
      </c>
      <c r="P3500" s="62" t="s">
        <v>1152</v>
      </c>
      <c r="Q3500" s="62" t="s">
        <v>1659</v>
      </c>
      <c r="R3500" s="62" t="s">
        <v>1660</v>
      </c>
      <c r="S3500" s="61">
        <v>201404</v>
      </c>
      <c r="T3500" s="62" t="s">
        <v>52</v>
      </c>
      <c r="U3500" s="97">
        <v>0</v>
      </c>
      <c r="V3500" s="60">
        <v>50.18</v>
      </c>
      <c r="W3500" s="62" t="s">
        <v>1152</v>
      </c>
      <c r="X3500" s="62" t="s">
        <v>1152</v>
      </c>
      <c r="Y3500" s="62" t="s">
        <v>1152</v>
      </c>
      <c r="Z3500" s="62" t="s">
        <v>48</v>
      </c>
      <c r="AA3500" s="62" t="s">
        <v>186</v>
      </c>
      <c r="AB3500" s="62" t="s">
        <v>42</v>
      </c>
      <c r="AC3500" s="62" t="s">
        <v>1661</v>
      </c>
      <c r="AD3500" s="62" t="s">
        <v>51</v>
      </c>
    </row>
    <row r="3501" spans="1:30" x14ac:dyDescent="0.25">
      <c r="A3501" s="62" t="s">
        <v>35</v>
      </c>
      <c r="B3501" s="62" t="s">
        <v>36</v>
      </c>
      <c r="C3501" s="62" t="s">
        <v>37</v>
      </c>
      <c r="D3501" s="62" t="s">
        <v>121</v>
      </c>
      <c r="E3501" s="62" t="s">
        <v>122</v>
      </c>
      <c r="F3501" s="62" t="s">
        <v>123</v>
      </c>
      <c r="G3501" s="62" t="s">
        <v>124</v>
      </c>
      <c r="H3501" s="62" t="s">
        <v>124</v>
      </c>
      <c r="I3501" s="62" t="s">
        <v>42</v>
      </c>
      <c r="J3501" s="62" t="s">
        <v>298</v>
      </c>
      <c r="K3501" s="62" t="s">
        <v>298</v>
      </c>
      <c r="L3501" s="62" t="s">
        <v>43</v>
      </c>
      <c r="M3501" s="62" t="s">
        <v>44</v>
      </c>
      <c r="N3501" s="62" t="s">
        <v>150</v>
      </c>
      <c r="O3501" s="62" t="s">
        <v>42</v>
      </c>
      <c r="P3501" s="62" t="s">
        <v>1152</v>
      </c>
      <c r="Q3501" s="62" t="s">
        <v>1659</v>
      </c>
      <c r="R3501" s="62" t="s">
        <v>1660</v>
      </c>
      <c r="S3501" s="61">
        <v>201404</v>
      </c>
      <c r="T3501" s="62" t="s">
        <v>52</v>
      </c>
      <c r="U3501" s="61">
        <v>0</v>
      </c>
      <c r="V3501" s="60">
        <v>37.28</v>
      </c>
      <c r="W3501" s="62" t="s">
        <v>1152</v>
      </c>
      <c r="X3501" s="62" t="s">
        <v>1152</v>
      </c>
      <c r="Y3501" s="62" t="s">
        <v>1152</v>
      </c>
      <c r="Z3501" s="62" t="s">
        <v>48</v>
      </c>
      <c r="AA3501" s="62" t="s">
        <v>186</v>
      </c>
      <c r="AB3501" s="62" t="s">
        <v>42</v>
      </c>
      <c r="AC3501" s="62" t="s">
        <v>1661</v>
      </c>
      <c r="AD3501" s="62" t="s">
        <v>51</v>
      </c>
    </row>
    <row r="3502" spans="1:30" x14ac:dyDescent="0.25">
      <c r="A3502" s="62" t="s">
        <v>35</v>
      </c>
      <c r="B3502" s="62" t="s">
        <v>36</v>
      </c>
      <c r="C3502" s="62" t="s">
        <v>37</v>
      </c>
      <c r="D3502" s="62" t="s">
        <v>121</v>
      </c>
      <c r="E3502" s="62" t="s">
        <v>122</v>
      </c>
      <c r="F3502" s="62" t="s">
        <v>123</v>
      </c>
      <c r="G3502" s="62" t="s">
        <v>124</v>
      </c>
      <c r="H3502" s="62" t="s">
        <v>124</v>
      </c>
      <c r="I3502" s="62" t="s">
        <v>42</v>
      </c>
      <c r="J3502" s="62" t="s">
        <v>298</v>
      </c>
      <c r="K3502" s="62" t="s">
        <v>298</v>
      </c>
      <c r="L3502" s="62" t="s">
        <v>43</v>
      </c>
      <c r="M3502" s="62" t="s">
        <v>44</v>
      </c>
      <c r="N3502" s="62" t="s">
        <v>150</v>
      </c>
      <c r="O3502" s="62" t="s">
        <v>42</v>
      </c>
      <c r="P3502" s="62" t="s">
        <v>1152</v>
      </c>
      <c r="Q3502" s="62" t="s">
        <v>1659</v>
      </c>
      <c r="R3502" s="62" t="s">
        <v>1660</v>
      </c>
      <c r="S3502" s="61">
        <v>201404</v>
      </c>
      <c r="T3502" s="62" t="s">
        <v>52</v>
      </c>
      <c r="U3502" s="61">
        <v>0</v>
      </c>
      <c r="V3502" s="60">
        <v>25.18</v>
      </c>
      <c r="W3502" s="62" t="s">
        <v>1152</v>
      </c>
      <c r="X3502" s="62" t="s">
        <v>1152</v>
      </c>
      <c r="Y3502" s="62" t="s">
        <v>1152</v>
      </c>
      <c r="Z3502" s="62" t="s">
        <v>48</v>
      </c>
      <c r="AA3502" s="62" t="s">
        <v>186</v>
      </c>
      <c r="AB3502" s="62" t="s">
        <v>42</v>
      </c>
      <c r="AC3502" s="62" t="s">
        <v>1661</v>
      </c>
      <c r="AD3502" s="62" t="s">
        <v>51</v>
      </c>
    </row>
    <row r="3503" spans="1:30" x14ac:dyDescent="0.25">
      <c r="A3503" s="62" t="s">
        <v>35</v>
      </c>
      <c r="B3503" s="62" t="s">
        <v>36</v>
      </c>
      <c r="C3503" s="62" t="s">
        <v>37</v>
      </c>
      <c r="D3503" s="62" t="s">
        <v>121</v>
      </c>
      <c r="E3503" s="62" t="s">
        <v>122</v>
      </c>
      <c r="F3503" s="62" t="s">
        <v>123</v>
      </c>
      <c r="G3503" s="62" t="s">
        <v>124</v>
      </c>
      <c r="H3503" s="62" t="s">
        <v>124</v>
      </c>
      <c r="I3503" s="62" t="s">
        <v>42</v>
      </c>
      <c r="J3503" s="62" t="s">
        <v>298</v>
      </c>
      <c r="K3503" s="62" t="s">
        <v>298</v>
      </c>
      <c r="L3503" s="62" t="s">
        <v>43</v>
      </c>
      <c r="M3503" s="62" t="s">
        <v>44</v>
      </c>
      <c r="N3503" s="62" t="s">
        <v>150</v>
      </c>
      <c r="O3503" s="62" t="s">
        <v>42</v>
      </c>
      <c r="P3503" s="62" t="s">
        <v>1152</v>
      </c>
      <c r="Q3503" s="62" t="s">
        <v>1659</v>
      </c>
      <c r="R3503" s="62" t="s">
        <v>1660</v>
      </c>
      <c r="S3503" s="61">
        <v>201404</v>
      </c>
      <c r="T3503" s="62" t="s">
        <v>52</v>
      </c>
      <c r="U3503" s="61">
        <v>0</v>
      </c>
      <c r="V3503" s="60">
        <v>11.55</v>
      </c>
      <c r="W3503" s="62" t="s">
        <v>1152</v>
      </c>
      <c r="X3503" s="62" t="s">
        <v>1152</v>
      </c>
      <c r="Y3503" s="62" t="s">
        <v>1152</v>
      </c>
      <c r="Z3503" s="62" t="s">
        <v>48</v>
      </c>
      <c r="AA3503" s="62" t="s">
        <v>186</v>
      </c>
      <c r="AB3503" s="62" t="s">
        <v>42</v>
      </c>
      <c r="AC3503" s="62" t="s">
        <v>1661</v>
      </c>
      <c r="AD3503" s="62" t="s">
        <v>51</v>
      </c>
    </row>
    <row r="3504" spans="1:30" x14ac:dyDescent="0.25">
      <c r="A3504" s="62" t="s">
        <v>35</v>
      </c>
      <c r="B3504" s="62" t="s">
        <v>36</v>
      </c>
      <c r="C3504" s="62" t="s">
        <v>37</v>
      </c>
      <c r="D3504" s="62" t="s">
        <v>121</v>
      </c>
      <c r="E3504" s="62" t="s">
        <v>122</v>
      </c>
      <c r="F3504" s="62" t="s">
        <v>123</v>
      </c>
      <c r="G3504" s="62" t="s">
        <v>124</v>
      </c>
      <c r="H3504" s="62" t="s">
        <v>124</v>
      </c>
      <c r="I3504" s="62" t="s">
        <v>42</v>
      </c>
      <c r="J3504" s="62" t="s">
        <v>283</v>
      </c>
      <c r="K3504" s="62" t="s">
        <v>283</v>
      </c>
      <c r="L3504" s="62" t="s">
        <v>43</v>
      </c>
      <c r="M3504" s="62" t="s">
        <v>44</v>
      </c>
      <c r="N3504" s="62" t="s">
        <v>150</v>
      </c>
      <c r="O3504" s="62" t="s">
        <v>1578</v>
      </c>
      <c r="P3504" s="62" t="s">
        <v>1152</v>
      </c>
      <c r="Q3504" s="62" t="s">
        <v>459</v>
      </c>
      <c r="R3504" s="62" t="s">
        <v>1152</v>
      </c>
      <c r="S3504" s="61">
        <v>201404</v>
      </c>
      <c r="T3504" s="62" t="s">
        <v>47</v>
      </c>
      <c r="U3504" s="61">
        <v>0</v>
      </c>
      <c r="V3504" s="60">
        <v>-57899.9</v>
      </c>
      <c r="W3504" s="62" t="s">
        <v>1152</v>
      </c>
      <c r="X3504" s="62" t="s">
        <v>460</v>
      </c>
      <c r="Y3504" s="62" t="s">
        <v>1152</v>
      </c>
      <c r="Z3504" s="62" t="s">
        <v>48</v>
      </c>
      <c r="AA3504" s="62" t="s">
        <v>129</v>
      </c>
      <c r="AB3504" s="62" t="s">
        <v>42</v>
      </c>
      <c r="AC3504" s="62" t="s">
        <v>1662</v>
      </c>
      <c r="AD3504" s="62" t="s">
        <v>51</v>
      </c>
    </row>
    <row r="3505" spans="1:30" x14ac:dyDescent="0.25">
      <c r="A3505" s="62" t="s">
        <v>35</v>
      </c>
      <c r="B3505" s="62" t="s">
        <v>36</v>
      </c>
      <c r="C3505" s="62" t="s">
        <v>37</v>
      </c>
      <c r="D3505" s="62" t="s">
        <v>121</v>
      </c>
      <c r="E3505" s="62" t="s">
        <v>122</v>
      </c>
      <c r="F3505" s="62" t="s">
        <v>123</v>
      </c>
      <c r="G3505" s="62" t="s">
        <v>124</v>
      </c>
      <c r="H3505" s="62" t="s">
        <v>124</v>
      </c>
      <c r="I3505" s="62" t="s">
        <v>42</v>
      </c>
      <c r="J3505" s="62" t="s">
        <v>285</v>
      </c>
      <c r="K3505" s="62" t="s">
        <v>285</v>
      </c>
      <c r="L3505" s="62" t="s">
        <v>43</v>
      </c>
      <c r="M3505" s="62" t="s">
        <v>44</v>
      </c>
      <c r="N3505" s="62" t="s">
        <v>150</v>
      </c>
      <c r="O3505" s="62" t="s">
        <v>1578</v>
      </c>
      <c r="P3505" s="62" t="s">
        <v>1152</v>
      </c>
      <c r="Q3505" s="62" t="s">
        <v>287</v>
      </c>
      <c r="R3505" s="62" t="s">
        <v>1152</v>
      </c>
      <c r="S3505" s="61">
        <v>201404</v>
      </c>
      <c r="T3505" s="62" t="s">
        <v>47</v>
      </c>
      <c r="U3505" s="61">
        <v>0</v>
      </c>
      <c r="V3505" s="60">
        <v>-56400</v>
      </c>
      <c r="W3505" s="62" t="s">
        <v>1152</v>
      </c>
      <c r="X3505" s="62" t="s">
        <v>288</v>
      </c>
      <c r="Y3505" s="62" t="s">
        <v>1152</v>
      </c>
      <c r="Z3505" s="62" t="s">
        <v>48</v>
      </c>
      <c r="AA3505" s="62" t="s">
        <v>129</v>
      </c>
      <c r="AB3505" s="62" t="s">
        <v>42</v>
      </c>
      <c r="AC3505" s="62" t="s">
        <v>1662</v>
      </c>
      <c r="AD3505" s="62" t="s">
        <v>51</v>
      </c>
    </row>
    <row r="3506" spans="1:30" x14ac:dyDescent="0.25">
      <c r="A3506" s="62" t="s">
        <v>35</v>
      </c>
      <c r="B3506" s="62" t="s">
        <v>36</v>
      </c>
      <c r="C3506" s="62" t="s">
        <v>37</v>
      </c>
      <c r="D3506" s="62" t="s">
        <v>121</v>
      </c>
      <c r="E3506" s="62" t="s">
        <v>122</v>
      </c>
      <c r="F3506" s="62" t="s">
        <v>123</v>
      </c>
      <c r="G3506" s="62" t="s">
        <v>124</v>
      </c>
      <c r="H3506" s="62" t="s">
        <v>124</v>
      </c>
      <c r="I3506" s="62" t="s">
        <v>42</v>
      </c>
      <c r="J3506" s="62" t="s">
        <v>190</v>
      </c>
      <c r="K3506" s="62" t="s">
        <v>190</v>
      </c>
      <c r="L3506" s="62" t="s">
        <v>43</v>
      </c>
      <c r="M3506" s="62" t="s">
        <v>44</v>
      </c>
      <c r="N3506" s="62" t="s">
        <v>150</v>
      </c>
      <c r="O3506" s="62" t="s">
        <v>1578</v>
      </c>
      <c r="P3506" s="62" t="s">
        <v>1152</v>
      </c>
      <c r="Q3506" s="62" t="s">
        <v>1584</v>
      </c>
      <c r="R3506" s="62" t="s">
        <v>1663</v>
      </c>
      <c r="S3506" s="61">
        <v>201404</v>
      </c>
      <c r="T3506" s="62" t="s">
        <v>47</v>
      </c>
      <c r="U3506" s="61">
        <v>0</v>
      </c>
      <c r="V3506" s="60">
        <v>-50000</v>
      </c>
      <c r="W3506" s="62" t="s">
        <v>1152</v>
      </c>
      <c r="X3506" s="62" t="s">
        <v>177</v>
      </c>
      <c r="Y3506" s="62" t="s">
        <v>1152</v>
      </c>
      <c r="Z3506" s="62" t="s">
        <v>48</v>
      </c>
      <c r="AA3506" s="62" t="s">
        <v>129</v>
      </c>
      <c r="AB3506" s="62" t="s">
        <v>42</v>
      </c>
      <c r="AC3506" s="62" t="s">
        <v>1662</v>
      </c>
      <c r="AD3506" s="62" t="s">
        <v>51</v>
      </c>
    </row>
    <row r="3507" spans="1:30" x14ac:dyDescent="0.25">
      <c r="A3507" s="62" t="s">
        <v>35</v>
      </c>
      <c r="B3507" s="62" t="s">
        <v>36</v>
      </c>
      <c r="C3507" s="62" t="s">
        <v>37</v>
      </c>
      <c r="D3507" s="62" t="s">
        <v>121</v>
      </c>
      <c r="E3507" s="62" t="s">
        <v>122</v>
      </c>
      <c r="F3507" s="62" t="s">
        <v>123</v>
      </c>
      <c r="G3507" s="62" t="s">
        <v>124</v>
      </c>
      <c r="H3507" s="62" t="s">
        <v>124</v>
      </c>
      <c r="I3507" s="62" t="s">
        <v>42</v>
      </c>
      <c r="J3507" s="62" t="s">
        <v>174</v>
      </c>
      <c r="K3507" s="62" t="s">
        <v>174</v>
      </c>
      <c r="L3507" s="62" t="s">
        <v>43</v>
      </c>
      <c r="M3507" s="62" t="s">
        <v>44</v>
      </c>
      <c r="N3507" s="62" t="s">
        <v>180</v>
      </c>
      <c r="O3507" s="62" t="s">
        <v>1578</v>
      </c>
      <c r="P3507" s="62" t="s">
        <v>1152</v>
      </c>
      <c r="Q3507" s="62" t="s">
        <v>1584</v>
      </c>
      <c r="R3507" s="62" t="s">
        <v>1663</v>
      </c>
      <c r="S3507" s="61">
        <v>201404</v>
      </c>
      <c r="T3507" s="62" t="s">
        <v>47</v>
      </c>
      <c r="U3507" s="61">
        <v>0</v>
      </c>
      <c r="V3507" s="60">
        <v>-150094</v>
      </c>
      <c r="W3507" s="62" t="s">
        <v>1152</v>
      </c>
      <c r="X3507" s="62" t="s">
        <v>177</v>
      </c>
      <c r="Y3507" s="62" t="s">
        <v>1152</v>
      </c>
      <c r="Z3507" s="62" t="s">
        <v>48</v>
      </c>
      <c r="AA3507" s="62" t="s">
        <v>129</v>
      </c>
      <c r="AB3507" s="62" t="s">
        <v>42</v>
      </c>
      <c r="AC3507" s="62" t="s">
        <v>1662</v>
      </c>
      <c r="AD3507" s="62" t="s">
        <v>51</v>
      </c>
    </row>
    <row r="3508" spans="1:30" x14ac:dyDescent="0.25">
      <c r="A3508" s="62" t="s">
        <v>35</v>
      </c>
      <c r="B3508" s="62" t="s">
        <v>36</v>
      </c>
      <c r="C3508" s="62" t="s">
        <v>37</v>
      </c>
      <c r="D3508" s="62" t="s">
        <v>121</v>
      </c>
      <c r="E3508" s="62" t="s">
        <v>122</v>
      </c>
      <c r="F3508" s="62" t="s">
        <v>123</v>
      </c>
      <c r="G3508" s="62" t="s">
        <v>124</v>
      </c>
      <c r="H3508" s="62" t="s">
        <v>124</v>
      </c>
      <c r="I3508" s="62" t="s">
        <v>42</v>
      </c>
      <c r="J3508" s="62" t="s">
        <v>652</v>
      </c>
      <c r="K3508" s="62" t="s">
        <v>652</v>
      </c>
      <c r="L3508" s="62" t="s">
        <v>43</v>
      </c>
      <c r="M3508" s="62" t="s">
        <v>44</v>
      </c>
      <c r="N3508" s="62" t="s">
        <v>150</v>
      </c>
      <c r="O3508" s="62" t="s">
        <v>1578</v>
      </c>
      <c r="P3508" s="62" t="s">
        <v>1152</v>
      </c>
      <c r="Q3508" s="62" t="s">
        <v>1584</v>
      </c>
      <c r="R3508" s="62" t="s">
        <v>1663</v>
      </c>
      <c r="S3508" s="61">
        <v>201404</v>
      </c>
      <c r="T3508" s="62" t="s">
        <v>47</v>
      </c>
      <c r="U3508" s="61">
        <v>0</v>
      </c>
      <c r="V3508" s="60">
        <v>-28095.55</v>
      </c>
      <c r="W3508" s="62" t="s">
        <v>1152</v>
      </c>
      <c r="X3508" s="62" t="s">
        <v>177</v>
      </c>
      <c r="Y3508" s="62" t="s">
        <v>1152</v>
      </c>
      <c r="Z3508" s="62" t="s">
        <v>48</v>
      </c>
      <c r="AA3508" s="62" t="s">
        <v>129</v>
      </c>
      <c r="AB3508" s="62" t="s">
        <v>42</v>
      </c>
      <c r="AC3508" s="62" t="s">
        <v>1662</v>
      </c>
      <c r="AD3508" s="62" t="s">
        <v>51</v>
      </c>
    </row>
    <row r="3509" spans="1:30" x14ac:dyDescent="0.25">
      <c r="A3509" s="62" t="s">
        <v>35</v>
      </c>
      <c r="B3509" s="62" t="s">
        <v>36</v>
      </c>
      <c r="C3509" s="62" t="s">
        <v>37</v>
      </c>
      <c r="D3509" s="62" t="s">
        <v>121</v>
      </c>
      <c r="E3509" s="62" t="s">
        <v>122</v>
      </c>
      <c r="F3509" s="62" t="s">
        <v>123</v>
      </c>
      <c r="G3509" s="62" t="s">
        <v>124</v>
      </c>
      <c r="H3509" s="62" t="s">
        <v>124</v>
      </c>
      <c r="I3509" s="62" t="s">
        <v>42</v>
      </c>
      <c r="J3509" s="62" t="s">
        <v>652</v>
      </c>
      <c r="K3509" s="62" t="s">
        <v>652</v>
      </c>
      <c r="L3509" s="62" t="s">
        <v>43</v>
      </c>
      <c r="M3509" s="62" t="s">
        <v>44</v>
      </c>
      <c r="N3509" s="62" t="s">
        <v>180</v>
      </c>
      <c r="O3509" s="62" t="s">
        <v>1578</v>
      </c>
      <c r="P3509" s="62" t="s">
        <v>1152</v>
      </c>
      <c r="Q3509" s="62" t="s">
        <v>1584</v>
      </c>
      <c r="R3509" s="62" t="s">
        <v>1663</v>
      </c>
      <c r="S3509" s="61">
        <v>201404</v>
      </c>
      <c r="T3509" s="62" t="s">
        <v>47</v>
      </c>
      <c r="U3509" s="61">
        <v>0</v>
      </c>
      <c r="V3509" s="60">
        <v>-43061.49</v>
      </c>
      <c r="W3509" s="62" t="s">
        <v>1152</v>
      </c>
      <c r="X3509" s="62" t="s">
        <v>177</v>
      </c>
      <c r="Y3509" s="62" t="s">
        <v>1152</v>
      </c>
      <c r="Z3509" s="62" t="s">
        <v>48</v>
      </c>
      <c r="AA3509" s="62" t="s">
        <v>129</v>
      </c>
      <c r="AB3509" s="62" t="s">
        <v>42</v>
      </c>
      <c r="AC3509" s="62" t="s">
        <v>1662</v>
      </c>
      <c r="AD3509" s="62" t="s">
        <v>51</v>
      </c>
    </row>
    <row r="3510" spans="1:30" x14ac:dyDescent="0.25">
      <c r="A3510" s="62" t="s">
        <v>35</v>
      </c>
      <c r="B3510" s="62" t="s">
        <v>36</v>
      </c>
      <c r="C3510" s="62" t="s">
        <v>37</v>
      </c>
      <c r="D3510" s="62" t="s">
        <v>121</v>
      </c>
      <c r="E3510" s="62" t="s">
        <v>122</v>
      </c>
      <c r="F3510" s="62" t="s">
        <v>123</v>
      </c>
      <c r="G3510" s="62" t="s">
        <v>124</v>
      </c>
      <c r="H3510" s="62" t="s">
        <v>124</v>
      </c>
      <c r="I3510" s="62" t="s">
        <v>42</v>
      </c>
      <c r="J3510" s="62" t="s">
        <v>174</v>
      </c>
      <c r="K3510" s="62" t="s">
        <v>174</v>
      </c>
      <c r="L3510" s="62" t="s">
        <v>43</v>
      </c>
      <c r="M3510" s="62" t="s">
        <v>44</v>
      </c>
      <c r="N3510" s="62" t="s">
        <v>150</v>
      </c>
      <c r="O3510" s="62" t="s">
        <v>1578</v>
      </c>
      <c r="P3510" s="62" t="s">
        <v>1152</v>
      </c>
      <c r="Q3510" s="62" t="s">
        <v>1584</v>
      </c>
      <c r="R3510" s="62" t="s">
        <v>1663</v>
      </c>
      <c r="S3510" s="61">
        <v>201404</v>
      </c>
      <c r="T3510" s="62" t="s">
        <v>47</v>
      </c>
      <c r="U3510" s="97">
        <v>0</v>
      </c>
      <c r="V3510" s="60">
        <v>-127536.76</v>
      </c>
      <c r="W3510" s="62" t="s">
        <v>1152</v>
      </c>
      <c r="X3510" s="62" t="s">
        <v>177</v>
      </c>
      <c r="Y3510" s="62" t="s">
        <v>1152</v>
      </c>
      <c r="Z3510" s="62" t="s">
        <v>48</v>
      </c>
      <c r="AA3510" s="62" t="s">
        <v>129</v>
      </c>
      <c r="AB3510" s="62" t="s">
        <v>42</v>
      </c>
      <c r="AC3510" s="62" t="s">
        <v>1662</v>
      </c>
      <c r="AD3510" s="62" t="s">
        <v>51</v>
      </c>
    </row>
    <row r="3511" spans="1:30" x14ac:dyDescent="0.25">
      <c r="A3511" s="62" t="s">
        <v>35</v>
      </c>
      <c r="B3511" s="62" t="s">
        <v>36</v>
      </c>
      <c r="C3511" s="62" t="s">
        <v>37</v>
      </c>
      <c r="D3511" s="62" t="s">
        <v>121</v>
      </c>
      <c r="E3511" s="62" t="s">
        <v>122</v>
      </c>
      <c r="F3511" s="62" t="s">
        <v>123</v>
      </c>
      <c r="G3511" s="62" t="s">
        <v>124</v>
      </c>
      <c r="H3511" s="62" t="s">
        <v>124</v>
      </c>
      <c r="I3511" s="62" t="s">
        <v>42</v>
      </c>
      <c r="J3511" s="62" t="s">
        <v>532</v>
      </c>
      <c r="K3511" s="62" t="s">
        <v>532</v>
      </c>
      <c r="L3511" s="62" t="s">
        <v>43</v>
      </c>
      <c r="M3511" s="62" t="s">
        <v>44</v>
      </c>
      <c r="N3511" s="62" t="s">
        <v>150</v>
      </c>
      <c r="O3511" s="62" t="s">
        <v>1578</v>
      </c>
      <c r="P3511" s="62" t="s">
        <v>1152</v>
      </c>
      <c r="Q3511" s="62" t="s">
        <v>1584</v>
      </c>
      <c r="R3511" s="62" t="s">
        <v>1663</v>
      </c>
      <c r="S3511" s="61">
        <v>201404</v>
      </c>
      <c r="T3511" s="62" t="s">
        <v>47</v>
      </c>
      <c r="U3511" s="61">
        <v>0</v>
      </c>
      <c r="V3511" s="60">
        <v>-15624.16</v>
      </c>
      <c r="W3511" s="62" t="s">
        <v>1152</v>
      </c>
      <c r="X3511" s="62" t="s">
        <v>177</v>
      </c>
      <c r="Y3511" s="62" t="s">
        <v>1152</v>
      </c>
      <c r="Z3511" s="62" t="s">
        <v>48</v>
      </c>
      <c r="AA3511" s="62" t="s">
        <v>129</v>
      </c>
      <c r="AB3511" s="62" t="s">
        <v>42</v>
      </c>
      <c r="AC3511" s="62" t="s">
        <v>1662</v>
      </c>
      <c r="AD3511" s="62" t="s">
        <v>51</v>
      </c>
    </row>
    <row r="3512" spans="1:30" x14ac:dyDescent="0.25">
      <c r="A3512" s="62" t="s">
        <v>35</v>
      </c>
      <c r="B3512" s="62" t="s">
        <v>36</v>
      </c>
      <c r="C3512" s="62" t="s">
        <v>37</v>
      </c>
      <c r="D3512" s="62" t="s">
        <v>121</v>
      </c>
      <c r="E3512" s="62" t="s">
        <v>122</v>
      </c>
      <c r="F3512" s="62" t="s">
        <v>123</v>
      </c>
      <c r="G3512" s="62" t="s">
        <v>124</v>
      </c>
      <c r="H3512" s="62" t="s">
        <v>124</v>
      </c>
      <c r="I3512" s="62" t="s">
        <v>42</v>
      </c>
      <c r="J3512" s="62" t="s">
        <v>532</v>
      </c>
      <c r="K3512" s="62" t="s">
        <v>532</v>
      </c>
      <c r="L3512" s="62" t="s">
        <v>43</v>
      </c>
      <c r="M3512" s="62" t="s">
        <v>44</v>
      </c>
      <c r="N3512" s="62" t="s">
        <v>180</v>
      </c>
      <c r="O3512" s="62" t="s">
        <v>1578</v>
      </c>
      <c r="P3512" s="62" t="s">
        <v>1152</v>
      </c>
      <c r="Q3512" s="62" t="s">
        <v>1584</v>
      </c>
      <c r="R3512" s="62" t="s">
        <v>1663</v>
      </c>
      <c r="S3512" s="61">
        <v>201404</v>
      </c>
      <c r="T3512" s="62" t="s">
        <v>47</v>
      </c>
      <c r="U3512" s="61">
        <v>0</v>
      </c>
      <c r="V3512" s="60">
        <v>-23672.799999999999</v>
      </c>
      <c r="W3512" s="62" t="s">
        <v>1152</v>
      </c>
      <c r="X3512" s="62" t="s">
        <v>177</v>
      </c>
      <c r="Y3512" s="62" t="s">
        <v>1152</v>
      </c>
      <c r="Z3512" s="62" t="s">
        <v>48</v>
      </c>
      <c r="AA3512" s="62" t="s">
        <v>129</v>
      </c>
      <c r="AB3512" s="62" t="s">
        <v>42</v>
      </c>
      <c r="AC3512" s="62" t="s">
        <v>1662</v>
      </c>
      <c r="AD3512" s="62" t="s">
        <v>51</v>
      </c>
    </row>
    <row r="3513" spans="1:30" x14ac:dyDescent="0.25">
      <c r="A3513" s="62" t="s">
        <v>35</v>
      </c>
      <c r="B3513" s="62" t="s">
        <v>36</v>
      </c>
      <c r="C3513" s="62" t="s">
        <v>37</v>
      </c>
      <c r="D3513" s="62" t="s">
        <v>121</v>
      </c>
      <c r="E3513" s="62" t="s">
        <v>122</v>
      </c>
      <c r="F3513" s="62" t="s">
        <v>123</v>
      </c>
      <c r="G3513" s="62" t="s">
        <v>124</v>
      </c>
      <c r="H3513" s="62" t="s">
        <v>124</v>
      </c>
      <c r="I3513" s="62" t="s">
        <v>42</v>
      </c>
      <c r="J3513" s="62" t="s">
        <v>182</v>
      </c>
      <c r="K3513" s="62" t="s">
        <v>182</v>
      </c>
      <c r="L3513" s="62" t="s">
        <v>43</v>
      </c>
      <c r="M3513" s="62" t="s">
        <v>44</v>
      </c>
      <c r="N3513" s="62" t="s">
        <v>150</v>
      </c>
      <c r="O3513" s="62" t="s">
        <v>1578</v>
      </c>
      <c r="P3513" s="62" t="s">
        <v>1152</v>
      </c>
      <c r="Q3513" s="62" t="s">
        <v>1584</v>
      </c>
      <c r="R3513" s="62" t="s">
        <v>1663</v>
      </c>
      <c r="S3513" s="61">
        <v>201404</v>
      </c>
      <c r="T3513" s="62" t="s">
        <v>47</v>
      </c>
      <c r="U3513" s="61">
        <v>0</v>
      </c>
      <c r="V3513" s="60">
        <v>-186240.76</v>
      </c>
      <c r="W3513" s="62" t="s">
        <v>1152</v>
      </c>
      <c r="X3513" s="62" t="s">
        <v>177</v>
      </c>
      <c r="Y3513" s="62" t="s">
        <v>1152</v>
      </c>
      <c r="Z3513" s="62" t="s">
        <v>48</v>
      </c>
      <c r="AA3513" s="62" t="s">
        <v>129</v>
      </c>
      <c r="AB3513" s="62" t="s">
        <v>42</v>
      </c>
      <c r="AC3513" s="62" t="s">
        <v>1662</v>
      </c>
      <c r="AD3513" s="62" t="s">
        <v>51</v>
      </c>
    </row>
    <row r="3514" spans="1:30" x14ac:dyDescent="0.25">
      <c r="A3514" s="62" t="s">
        <v>35</v>
      </c>
      <c r="B3514" s="62" t="s">
        <v>36</v>
      </c>
      <c r="C3514" s="62" t="s">
        <v>37</v>
      </c>
      <c r="D3514" s="62" t="s">
        <v>121</v>
      </c>
      <c r="E3514" s="62" t="s">
        <v>122</v>
      </c>
      <c r="F3514" s="62" t="s">
        <v>123</v>
      </c>
      <c r="G3514" s="62" t="s">
        <v>124</v>
      </c>
      <c r="H3514" s="62" t="s">
        <v>124</v>
      </c>
      <c r="I3514" s="62" t="s">
        <v>42</v>
      </c>
      <c r="J3514" s="62" t="s">
        <v>182</v>
      </c>
      <c r="K3514" s="62" t="s">
        <v>182</v>
      </c>
      <c r="L3514" s="62" t="s">
        <v>43</v>
      </c>
      <c r="M3514" s="62" t="s">
        <v>44</v>
      </c>
      <c r="N3514" s="62" t="s">
        <v>180</v>
      </c>
      <c r="O3514" s="62" t="s">
        <v>1578</v>
      </c>
      <c r="P3514" s="62" t="s">
        <v>1152</v>
      </c>
      <c r="Q3514" s="62" t="s">
        <v>1584</v>
      </c>
      <c r="R3514" s="62" t="s">
        <v>1663</v>
      </c>
      <c r="S3514" s="61">
        <v>201404</v>
      </c>
      <c r="T3514" s="62" t="s">
        <v>47</v>
      </c>
      <c r="U3514" s="61">
        <v>0</v>
      </c>
      <c r="V3514" s="60">
        <v>-256905.29</v>
      </c>
      <c r="W3514" s="62" t="s">
        <v>1152</v>
      </c>
      <c r="X3514" s="62" t="s">
        <v>177</v>
      </c>
      <c r="Y3514" s="62" t="s">
        <v>1152</v>
      </c>
      <c r="Z3514" s="62" t="s">
        <v>48</v>
      </c>
      <c r="AA3514" s="62" t="s">
        <v>129</v>
      </c>
      <c r="AB3514" s="62" t="s">
        <v>42</v>
      </c>
      <c r="AC3514" s="62" t="s">
        <v>1662</v>
      </c>
      <c r="AD3514" s="62" t="s">
        <v>51</v>
      </c>
    </row>
    <row r="3515" spans="1:30" x14ac:dyDescent="0.25">
      <c r="A3515" s="62" t="s">
        <v>35</v>
      </c>
      <c r="B3515" s="62" t="s">
        <v>36</v>
      </c>
      <c r="C3515" s="62" t="s">
        <v>37</v>
      </c>
      <c r="D3515" s="62" t="s">
        <v>121</v>
      </c>
      <c r="E3515" s="62" t="s">
        <v>122</v>
      </c>
      <c r="F3515" s="62" t="s">
        <v>123</v>
      </c>
      <c r="G3515" s="62" t="s">
        <v>124</v>
      </c>
      <c r="H3515" s="62" t="s">
        <v>124</v>
      </c>
      <c r="I3515" s="62" t="s">
        <v>42</v>
      </c>
      <c r="J3515" s="62" t="s">
        <v>532</v>
      </c>
      <c r="K3515" s="62" t="s">
        <v>532</v>
      </c>
      <c r="L3515" s="62" t="s">
        <v>43</v>
      </c>
      <c r="M3515" s="62" t="s">
        <v>44</v>
      </c>
      <c r="N3515" s="62" t="s">
        <v>180</v>
      </c>
      <c r="O3515" s="62" t="s">
        <v>1578</v>
      </c>
      <c r="P3515" s="62" t="s">
        <v>1152</v>
      </c>
      <c r="Q3515" s="62" t="s">
        <v>1584</v>
      </c>
      <c r="R3515" s="62" t="s">
        <v>1152</v>
      </c>
      <c r="S3515" s="61">
        <v>201404</v>
      </c>
      <c r="T3515" s="62" t="s">
        <v>47</v>
      </c>
      <c r="U3515" s="61">
        <v>0</v>
      </c>
      <c r="V3515" s="60">
        <v>-15883.58</v>
      </c>
      <c r="W3515" s="62" t="s">
        <v>1152</v>
      </c>
      <c r="X3515" s="62" t="s">
        <v>177</v>
      </c>
      <c r="Y3515" s="62" t="s">
        <v>1152</v>
      </c>
      <c r="Z3515" s="62" t="s">
        <v>48</v>
      </c>
      <c r="AA3515" s="62" t="s">
        <v>129</v>
      </c>
      <c r="AB3515" s="62" t="s">
        <v>42</v>
      </c>
      <c r="AC3515" s="62" t="s">
        <v>1662</v>
      </c>
      <c r="AD3515" s="62" t="s">
        <v>51</v>
      </c>
    </row>
    <row r="3516" spans="1:30" x14ac:dyDescent="0.25">
      <c r="A3516" s="62" t="s">
        <v>35</v>
      </c>
      <c r="B3516" s="62" t="s">
        <v>36</v>
      </c>
      <c r="C3516" s="62" t="s">
        <v>37</v>
      </c>
      <c r="D3516" s="62" t="s">
        <v>121</v>
      </c>
      <c r="E3516" s="62" t="s">
        <v>122</v>
      </c>
      <c r="F3516" s="62" t="s">
        <v>123</v>
      </c>
      <c r="G3516" s="62" t="s">
        <v>124</v>
      </c>
      <c r="H3516" s="62" t="s">
        <v>124</v>
      </c>
      <c r="I3516" s="62" t="s">
        <v>42</v>
      </c>
      <c r="J3516" s="62" t="s">
        <v>532</v>
      </c>
      <c r="K3516" s="62" t="s">
        <v>532</v>
      </c>
      <c r="L3516" s="62" t="s">
        <v>43</v>
      </c>
      <c r="M3516" s="62" t="s">
        <v>44</v>
      </c>
      <c r="N3516" s="62" t="s">
        <v>150</v>
      </c>
      <c r="O3516" s="62" t="s">
        <v>1578</v>
      </c>
      <c r="P3516" s="62" t="s">
        <v>1152</v>
      </c>
      <c r="Q3516" s="62" t="s">
        <v>1584</v>
      </c>
      <c r="R3516" s="62" t="s">
        <v>1152</v>
      </c>
      <c r="S3516" s="61">
        <v>201404</v>
      </c>
      <c r="T3516" s="62" t="s">
        <v>47</v>
      </c>
      <c r="U3516" s="97">
        <v>0</v>
      </c>
      <c r="V3516" s="60">
        <v>-4688.6099999999997</v>
      </c>
      <c r="W3516" s="62" t="s">
        <v>1152</v>
      </c>
      <c r="X3516" s="62" t="s">
        <v>177</v>
      </c>
      <c r="Y3516" s="62" t="s">
        <v>1152</v>
      </c>
      <c r="Z3516" s="62" t="s">
        <v>48</v>
      </c>
      <c r="AA3516" s="62" t="s">
        <v>129</v>
      </c>
      <c r="AB3516" s="62" t="s">
        <v>42</v>
      </c>
      <c r="AC3516" s="62" t="s">
        <v>1662</v>
      </c>
      <c r="AD3516" s="62" t="s">
        <v>51</v>
      </c>
    </row>
    <row r="3517" spans="1:30" x14ac:dyDescent="0.25">
      <c r="A3517" s="62" t="s">
        <v>35</v>
      </c>
      <c r="B3517" s="62" t="s">
        <v>36</v>
      </c>
      <c r="C3517" s="62" t="s">
        <v>37</v>
      </c>
      <c r="D3517" s="62" t="s">
        <v>121</v>
      </c>
      <c r="E3517" s="62" t="s">
        <v>122</v>
      </c>
      <c r="F3517" s="62" t="s">
        <v>123</v>
      </c>
      <c r="G3517" s="62" t="s">
        <v>124</v>
      </c>
      <c r="H3517" s="62" t="s">
        <v>124</v>
      </c>
      <c r="I3517" s="62" t="s">
        <v>42</v>
      </c>
      <c r="J3517" s="62" t="s">
        <v>652</v>
      </c>
      <c r="K3517" s="62" t="s">
        <v>652</v>
      </c>
      <c r="L3517" s="62" t="s">
        <v>43</v>
      </c>
      <c r="M3517" s="62" t="s">
        <v>44</v>
      </c>
      <c r="N3517" s="62" t="s">
        <v>180</v>
      </c>
      <c r="O3517" s="62" t="s">
        <v>1578</v>
      </c>
      <c r="P3517" s="62" t="s">
        <v>1152</v>
      </c>
      <c r="Q3517" s="62" t="s">
        <v>1584</v>
      </c>
      <c r="R3517" s="62" t="s">
        <v>1152</v>
      </c>
      <c r="S3517" s="61">
        <v>201404</v>
      </c>
      <c r="T3517" s="62" t="s">
        <v>47</v>
      </c>
      <c r="U3517" s="61">
        <v>0</v>
      </c>
      <c r="V3517" s="60">
        <v>-28065.360000000001</v>
      </c>
      <c r="W3517" s="62" t="s">
        <v>1152</v>
      </c>
      <c r="X3517" s="62" t="s">
        <v>177</v>
      </c>
      <c r="Y3517" s="62" t="s">
        <v>1152</v>
      </c>
      <c r="Z3517" s="62" t="s">
        <v>48</v>
      </c>
      <c r="AA3517" s="62" t="s">
        <v>129</v>
      </c>
      <c r="AB3517" s="62" t="s">
        <v>42</v>
      </c>
      <c r="AC3517" s="62" t="s">
        <v>1662</v>
      </c>
      <c r="AD3517" s="62" t="s">
        <v>51</v>
      </c>
    </row>
    <row r="3518" spans="1:30" x14ac:dyDescent="0.25">
      <c r="A3518" s="62" t="s">
        <v>35</v>
      </c>
      <c r="B3518" s="62" t="s">
        <v>36</v>
      </c>
      <c r="C3518" s="62" t="s">
        <v>37</v>
      </c>
      <c r="D3518" s="62" t="s">
        <v>121</v>
      </c>
      <c r="E3518" s="62" t="s">
        <v>122</v>
      </c>
      <c r="F3518" s="62" t="s">
        <v>123</v>
      </c>
      <c r="G3518" s="62" t="s">
        <v>124</v>
      </c>
      <c r="H3518" s="62" t="s">
        <v>124</v>
      </c>
      <c r="I3518" s="62" t="s">
        <v>42</v>
      </c>
      <c r="J3518" s="62" t="s">
        <v>652</v>
      </c>
      <c r="K3518" s="62" t="s">
        <v>652</v>
      </c>
      <c r="L3518" s="62" t="s">
        <v>43</v>
      </c>
      <c r="M3518" s="62" t="s">
        <v>44</v>
      </c>
      <c r="N3518" s="62" t="s">
        <v>150</v>
      </c>
      <c r="O3518" s="62" t="s">
        <v>1578</v>
      </c>
      <c r="P3518" s="62" t="s">
        <v>1152</v>
      </c>
      <c r="Q3518" s="62" t="s">
        <v>1584</v>
      </c>
      <c r="R3518" s="62" t="s">
        <v>1152</v>
      </c>
      <c r="S3518" s="61">
        <v>201404</v>
      </c>
      <c r="T3518" s="62" t="s">
        <v>47</v>
      </c>
      <c r="U3518" s="97">
        <v>0</v>
      </c>
      <c r="V3518" s="60">
        <v>-21675.4</v>
      </c>
      <c r="W3518" s="62" t="s">
        <v>1152</v>
      </c>
      <c r="X3518" s="62" t="s">
        <v>177</v>
      </c>
      <c r="Y3518" s="62" t="s">
        <v>1152</v>
      </c>
      <c r="Z3518" s="62" t="s">
        <v>48</v>
      </c>
      <c r="AA3518" s="62" t="s">
        <v>129</v>
      </c>
      <c r="AB3518" s="62" t="s">
        <v>42</v>
      </c>
      <c r="AC3518" s="62" t="s">
        <v>1662</v>
      </c>
      <c r="AD3518" s="62" t="s">
        <v>51</v>
      </c>
    </row>
    <row r="3519" spans="1:30" x14ac:dyDescent="0.25">
      <c r="A3519" s="62" t="s">
        <v>35</v>
      </c>
      <c r="B3519" s="62" t="s">
        <v>36</v>
      </c>
      <c r="C3519" s="62" t="s">
        <v>37</v>
      </c>
      <c r="D3519" s="62" t="s">
        <v>121</v>
      </c>
      <c r="E3519" s="62" t="s">
        <v>122</v>
      </c>
      <c r="F3519" s="62" t="s">
        <v>123</v>
      </c>
      <c r="G3519" s="62" t="s">
        <v>124</v>
      </c>
      <c r="H3519" s="62" t="s">
        <v>124</v>
      </c>
      <c r="I3519" s="62" t="s">
        <v>42</v>
      </c>
      <c r="J3519" s="62" t="s">
        <v>182</v>
      </c>
      <c r="K3519" s="62" t="s">
        <v>182</v>
      </c>
      <c r="L3519" s="62" t="s">
        <v>43</v>
      </c>
      <c r="M3519" s="62" t="s">
        <v>44</v>
      </c>
      <c r="N3519" s="62" t="s">
        <v>180</v>
      </c>
      <c r="O3519" s="62" t="s">
        <v>1578</v>
      </c>
      <c r="P3519" s="62" t="s">
        <v>1152</v>
      </c>
      <c r="Q3519" s="62" t="s">
        <v>1584</v>
      </c>
      <c r="R3519" s="62" t="s">
        <v>1152</v>
      </c>
      <c r="S3519" s="61">
        <v>201404</v>
      </c>
      <c r="T3519" s="62" t="s">
        <v>47</v>
      </c>
      <c r="U3519" s="97">
        <v>0</v>
      </c>
      <c r="V3519" s="60">
        <v>-220158.26</v>
      </c>
      <c r="W3519" s="62" t="s">
        <v>1152</v>
      </c>
      <c r="X3519" s="62" t="s">
        <v>177</v>
      </c>
      <c r="Y3519" s="62" t="s">
        <v>1152</v>
      </c>
      <c r="Z3519" s="62" t="s">
        <v>48</v>
      </c>
      <c r="AA3519" s="62" t="s">
        <v>129</v>
      </c>
      <c r="AB3519" s="62" t="s">
        <v>42</v>
      </c>
      <c r="AC3519" s="62" t="s">
        <v>1662</v>
      </c>
      <c r="AD3519" s="62" t="s">
        <v>51</v>
      </c>
    </row>
    <row r="3520" spans="1:30" x14ac:dyDescent="0.25">
      <c r="A3520" s="62" t="s">
        <v>35</v>
      </c>
      <c r="B3520" s="62" t="s">
        <v>36</v>
      </c>
      <c r="C3520" s="62" t="s">
        <v>37</v>
      </c>
      <c r="D3520" s="62" t="s">
        <v>121</v>
      </c>
      <c r="E3520" s="62" t="s">
        <v>122</v>
      </c>
      <c r="F3520" s="62" t="s">
        <v>123</v>
      </c>
      <c r="G3520" s="62" t="s">
        <v>124</v>
      </c>
      <c r="H3520" s="62" t="s">
        <v>124</v>
      </c>
      <c r="I3520" s="62" t="s">
        <v>42</v>
      </c>
      <c r="J3520" s="62" t="s">
        <v>182</v>
      </c>
      <c r="K3520" s="62" t="s">
        <v>182</v>
      </c>
      <c r="L3520" s="62" t="s">
        <v>43</v>
      </c>
      <c r="M3520" s="62" t="s">
        <v>44</v>
      </c>
      <c r="N3520" s="62" t="s">
        <v>150</v>
      </c>
      <c r="O3520" s="62" t="s">
        <v>1578</v>
      </c>
      <c r="P3520" s="62" t="s">
        <v>1152</v>
      </c>
      <c r="Q3520" s="62" t="s">
        <v>1584</v>
      </c>
      <c r="R3520" s="62" t="s">
        <v>1152</v>
      </c>
      <c r="S3520" s="61">
        <v>201404</v>
      </c>
      <c r="T3520" s="62" t="s">
        <v>47</v>
      </c>
      <c r="U3520" s="97">
        <v>0</v>
      </c>
      <c r="V3520" s="60">
        <v>-89503.06</v>
      </c>
      <c r="W3520" s="62" t="s">
        <v>1152</v>
      </c>
      <c r="X3520" s="62" t="s">
        <v>177</v>
      </c>
      <c r="Y3520" s="62" t="s">
        <v>1152</v>
      </c>
      <c r="Z3520" s="62" t="s">
        <v>48</v>
      </c>
      <c r="AA3520" s="62" t="s">
        <v>129</v>
      </c>
      <c r="AB3520" s="62" t="s">
        <v>42</v>
      </c>
      <c r="AC3520" s="62" t="s">
        <v>1662</v>
      </c>
      <c r="AD3520" s="62" t="s">
        <v>51</v>
      </c>
    </row>
    <row r="3521" spans="1:30" x14ac:dyDescent="0.25">
      <c r="A3521" s="62" t="s">
        <v>35</v>
      </c>
      <c r="B3521" s="62" t="s">
        <v>36</v>
      </c>
      <c r="C3521" s="62" t="s">
        <v>37</v>
      </c>
      <c r="D3521" s="62" t="s">
        <v>121</v>
      </c>
      <c r="E3521" s="62" t="s">
        <v>122</v>
      </c>
      <c r="F3521" s="62" t="s">
        <v>123</v>
      </c>
      <c r="G3521" s="62" t="s">
        <v>124</v>
      </c>
      <c r="H3521" s="62" t="s">
        <v>124</v>
      </c>
      <c r="I3521" s="62" t="s">
        <v>42</v>
      </c>
      <c r="J3521" s="62" t="s">
        <v>174</v>
      </c>
      <c r="K3521" s="62" t="s">
        <v>174</v>
      </c>
      <c r="L3521" s="62" t="s">
        <v>43</v>
      </c>
      <c r="M3521" s="62" t="s">
        <v>44</v>
      </c>
      <c r="N3521" s="62" t="s">
        <v>180</v>
      </c>
      <c r="O3521" s="62" t="s">
        <v>1578</v>
      </c>
      <c r="P3521" s="62" t="s">
        <v>1152</v>
      </c>
      <c r="Q3521" s="62" t="s">
        <v>1584</v>
      </c>
      <c r="R3521" s="62" t="s">
        <v>1152</v>
      </c>
      <c r="S3521" s="61">
        <v>201404</v>
      </c>
      <c r="T3521" s="62" t="s">
        <v>47</v>
      </c>
      <c r="U3521" s="97">
        <v>0</v>
      </c>
      <c r="V3521" s="60">
        <v>-47773</v>
      </c>
      <c r="W3521" s="62" t="s">
        <v>1152</v>
      </c>
      <c r="X3521" s="62" t="s">
        <v>177</v>
      </c>
      <c r="Y3521" s="62" t="s">
        <v>1152</v>
      </c>
      <c r="Z3521" s="62" t="s">
        <v>48</v>
      </c>
      <c r="AA3521" s="62" t="s">
        <v>129</v>
      </c>
      <c r="AB3521" s="62" t="s">
        <v>42</v>
      </c>
      <c r="AC3521" s="62" t="s">
        <v>1662</v>
      </c>
      <c r="AD3521" s="62" t="s">
        <v>51</v>
      </c>
    </row>
    <row r="3522" spans="1:30" x14ac:dyDescent="0.25">
      <c r="A3522" s="62" t="s">
        <v>35</v>
      </c>
      <c r="B3522" s="62" t="s">
        <v>36</v>
      </c>
      <c r="C3522" s="62" t="s">
        <v>37</v>
      </c>
      <c r="D3522" s="62" t="s">
        <v>121</v>
      </c>
      <c r="E3522" s="62" t="s">
        <v>122</v>
      </c>
      <c r="F3522" s="62" t="s">
        <v>123</v>
      </c>
      <c r="G3522" s="62" t="s">
        <v>124</v>
      </c>
      <c r="H3522" s="62" t="s">
        <v>124</v>
      </c>
      <c r="I3522" s="62" t="s">
        <v>42</v>
      </c>
      <c r="J3522" s="62" t="s">
        <v>174</v>
      </c>
      <c r="K3522" s="62" t="s">
        <v>174</v>
      </c>
      <c r="L3522" s="62" t="s">
        <v>43</v>
      </c>
      <c r="M3522" s="62" t="s">
        <v>44</v>
      </c>
      <c r="N3522" s="62" t="s">
        <v>150</v>
      </c>
      <c r="O3522" s="62" t="s">
        <v>1578</v>
      </c>
      <c r="P3522" s="62" t="s">
        <v>1152</v>
      </c>
      <c r="Q3522" s="62" t="s">
        <v>1584</v>
      </c>
      <c r="R3522" s="62" t="s">
        <v>1152</v>
      </c>
      <c r="S3522" s="61">
        <v>201404</v>
      </c>
      <c r="T3522" s="62" t="s">
        <v>47</v>
      </c>
      <c r="U3522" s="97">
        <v>0</v>
      </c>
      <c r="V3522" s="60">
        <v>-20981.14</v>
      </c>
      <c r="W3522" s="62" t="s">
        <v>1152</v>
      </c>
      <c r="X3522" s="62" t="s">
        <v>177</v>
      </c>
      <c r="Y3522" s="62" t="s">
        <v>1152</v>
      </c>
      <c r="Z3522" s="62" t="s">
        <v>48</v>
      </c>
      <c r="AA3522" s="62" t="s">
        <v>129</v>
      </c>
      <c r="AB3522" s="62" t="s">
        <v>42</v>
      </c>
      <c r="AC3522" s="62" t="s">
        <v>1662</v>
      </c>
      <c r="AD3522" s="62" t="s">
        <v>51</v>
      </c>
    </row>
    <row r="3523" spans="1:30" x14ac:dyDescent="0.25">
      <c r="A3523" s="62" t="s">
        <v>35</v>
      </c>
      <c r="B3523" s="62" t="s">
        <v>36</v>
      </c>
      <c r="C3523" s="62" t="s">
        <v>37</v>
      </c>
      <c r="D3523" s="62" t="s">
        <v>121</v>
      </c>
      <c r="E3523" s="62" t="s">
        <v>215</v>
      </c>
      <c r="F3523" s="62" t="s">
        <v>216</v>
      </c>
      <c r="G3523" s="62" t="s">
        <v>124</v>
      </c>
      <c r="H3523" s="62" t="s">
        <v>124</v>
      </c>
      <c r="I3523" s="62" t="s">
        <v>42</v>
      </c>
      <c r="J3523" s="62" t="s">
        <v>217</v>
      </c>
      <c r="K3523" s="62" t="s">
        <v>217</v>
      </c>
      <c r="L3523" s="62" t="s">
        <v>43</v>
      </c>
      <c r="M3523" s="62" t="s">
        <v>44</v>
      </c>
      <c r="N3523" s="62" t="s">
        <v>150</v>
      </c>
      <c r="O3523" s="62" t="s">
        <v>1578</v>
      </c>
      <c r="P3523" s="62" t="s">
        <v>1152</v>
      </c>
      <c r="Q3523" s="62" t="s">
        <v>839</v>
      </c>
      <c r="R3523" s="62" t="s">
        <v>1664</v>
      </c>
      <c r="S3523" s="61">
        <v>201404</v>
      </c>
      <c r="T3523" s="62" t="s">
        <v>47</v>
      </c>
      <c r="U3523" s="97">
        <v>0</v>
      </c>
      <c r="V3523" s="60">
        <v>-184739.78</v>
      </c>
      <c r="W3523" s="62" t="s">
        <v>1152</v>
      </c>
      <c r="X3523" s="62" t="s">
        <v>230</v>
      </c>
      <c r="Y3523" s="62" t="s">
        <v>1152</v>
      </c>
      <c r="Z3523" s="62" t="s">
        <v>48</v>
      </c>
      <c r="AA3523" s="62" t="s">
        <v>129</v>
      </c>
      <c r="AB3523" s="62" t="s">
        <v>42</v>
      </c>
      <c r="AC3523" s="62" t="s">
        <v>1662</v>
      </c>
      <c r="AD3523" s="62" t="s">
        <v>51</v>
      </c>
    </row>
    <row r="3524" spans="1:30" x14ac:dyDescent="0.25">
      <c r="A3524" s="62" t="s">
        <v>35</v>
      </c>
      <c r="B3524" s="62" t="s">
        <v>36</v>
      </c>
      <c r="C3524" s="62" t="s">
        <v>37</v>
      </c>
      <c r="D3524" s="62" t="s">
        <v>121</v>
      </c>
      <c r="E3524" s="62" t="s">
        <v>215</v>
      </c>
      <c r="F3524" s="62" t="s">
        <v>216</v>
      </c>
      <c r="G3524" s="62" t="s">
        <v>124</v>
      </c>
      <c r="H3524" s="62" t="s">
        <v>124</v>
      </c>
      <c r="I3524" s="62" t="s">
        <v>42</v>
      </c>
      <c r="J3524" s="62" t="s">
        <v>437</v>
      </c>
      <c r="K3524" s="62" t="s">
        <v>437</v>
      </c>
      <c r="L3524" s="62" t="s">
        <v>43</v>
      </c>
      <c r="M3524" s="62" t="s">
        <v>44</v>
      </c>
      <c r="N3524" s="62" t="s">
        <v>150</v>
      </c>
      <c r="O3524" s="62" t="s">
        <v>1578</v>
      </c>
      <c r="P3524" s="62" t="s">
        <v>1152</v>
      </c>
      <c r="Q3524" s="62" t="s">
        <v>1332</v>
      </c>
      <c r="R3524" s="62" t="s">
        <v>1665</v>
      </c>
      <c r="S3524" s="61">
        <v>201404</v>
      </c>
      <c r="T3524" s="62" t="s">
        <v>47</v>
      </c>
      <c r="U3524" s="97">
        <v>0</v>
      </c>
      <c r="V3524" s="60">
        <v>-4291.12</v>
      </c>
      <c r="W3524" s="62" t="s">
        <v>1152</v>
      </c>
      <c r="X3524" s="62" t="s">
        <v>577</v>
      </c>
      <c r="Y3524" s="62" t="s">
        <v>1152</v>
      </c>
      <c r="Z3524" s="62" t="s">
        <v>48</v>
      </c>
      <c r="AA3524" s="62" t="s">
        <v>129</v>
      </c>
      <c r="AB3524" s="62" t="s">
        <v>42</v>
      </c>
      <c r="AC3524" s="62" t="s">
        <v>1662</v>
      </c>
      <c r="AD3524" s="62" t="s">
        <v>51</v>
      </c>
    </row>
    <row r="3525" spans="1:30" x14ac:dyDescent="0.25">
      <c r="A3525" s="62" t="s">
        <v>35</v>
      </c>
      <c r="B3525" s="62" t="s">
        <v>36</v>
      </c>
      <c r="C3525" s="62" t="s">
        <v>37</v>
      </c>
      <c r="D3525" s="62" t="s">
        <v>121</v>
      </c>
      <c r="E3525" s="62" t="s">
        <v>215</v>
      </c>
      <c r="F3525" s="62" t="s">
        <v>216</v>
      </c>
      <c r="G3525" s="62" t="s">
        <v>124</v>
      </c>
      <c r="H3525" s="62" t="s">
        <v>124</v>
      </c>
      <c r="I3525" s="62" t="s">
        <v>42</v>
      </c>
      <c r="J3525" s="62" t="s">
        <v>261</v>
      </c>
      <c r="K3525" s="62" t="s">
        <v>261</v>
      </c>
      <c r="L3525" s="62" t="s">
        <v>43</v>
      </c>
      <c r="M3525" s="62" t="s">
        <v>44</v>
      </c>
      <c r="N3525" s="62" t="s">
        <v>150</v>
      </c>
      <c r="O3525" s="62" t="s">
        <v>1578</v>
      </c>
      <c r="P3525" s="62" t="s">
        <v>1152</v>
      </c>
      <c r="Q3525" s="62" t="s">
        <v>1332</v>
      </c>
      <c r="R3525" s="62" t="s">
        <v>1152</v>
      </c>
      <c r="S3525" s="61">
        <v>201404</v>
      </c>
      <c r="T3525" s="62" t="s">
        <v>47</v>
      </c>
      <c r="U3525" s="97">
        <v>0</v>
      </c>
      <c r="V3525" s="60">
        <v>-117324</v>
      </c>
      <c r="W3525" s="62" t="s">
        <v>1152</v>
      </c>
      <c r="X3525" s="62" t="s">
        <v>267</v>
      </c>
      <c r="Y3525" s="62" t="s">
        <v>1152</v>
      </c>
      <c r="Z3525" s="62" t="s">
        <v>48</v>
      </c>
      <c r="AA3525" s="62" t="s">
        <v>129</v>
      </c>
      <c r="AB3525" s="62" t="s">
        <v>42</v>
      </c>
      <c r="AC3525" s="62" t="s">
        <v>1662</v>
      </c>
      <c r="AD3525" s="62" t="s">
        <v>51</v>
      </c>
    </row>
    <row r="3526" spans="1:30" x14ac:dyDescent="0.25">
      <c r="A3526" s="62" t="s">
        <v>35</v>
      </c>
      <c r="B3526" s="62" t="s">
        <v>36</v>
      </c>
      <c r="C3526" s="62" t="s">
        <v>37</v>
      </c>
      <c r="D3526" s="62" t="s">
        <v>121</v>
      </c>
      <c r="E3526" s="62" t="s">
        <v>215</v>
      </c>
      <c r="F3526" s="62" t="s">
        <v>216</v>
      </c>
      <c r="G3526" s="62" t="s">
        <v>124</v>
      </c>
      <c r="H3526" s="62" t="s">
        <v>124</v>
      </c>
      <c r="I3526" s="62" t="s">
        <v>42</v>
      </c>
      <c r="J3526" s="62" t="s">
        <v>261</v>
      </c>
      <c r="K3526" s="62" t="s">
        <v>261</v>
      </c>
      <c r="L3526" s="62" t="s">
        <v>43</v>
      </c>
      <c r="M3526" s="62" t="s">
        <v>44</v>
      </c>
      <c r="N3526" s="62" t="s">
        <v>180</v>
      </c>
      <c r="O3526" s="62" t="s">
        <v>1578</v>
      </c>
      <c r="P3526" s="62" t="s">
        <v>1152</v>
      </c>
      <c r="Q3526" s="62" t="s">
        <v>1333</v>
      </c>
      <c r="R3526" s="62" t="s">
        <v>1152</v>
      </c>
      <c r="S3526" s="61">
        <v>201404</v>
      </c>
      <c r="T3526" s="62" t="s">
        <v>47</v>
      </c>
      <c r="U3526" s="97">
        <v>0</v>
      </c>
      <c r="V3526" s="60">
        <v>-211989</v>
      </c>
      <c r="W3526" s="62" t="s">
        <v>1152</v>
      </c>
      <c r="X3526" s="62" t="s">
        <v>1152</v>
      </c>
      <c r="Y3526" s="62" t="s">
        <v>1152</v>
      </c>
      <c r="Z3526" s="62" t="s">
        <v>48</v>
      </c>
      <c r="AA3526" s="62" t="s">
        <v>129</v>
      </c>
      <c r="AB3526" s="62" t="s">
        <v>42</v>
      </c>
      <c r="AC3526" s="62" t="s">
        <v>1662</v>
      </c>
      <c r="AD3526" s="62" t="s">
        <v>51</v>
      </c>
    </row>
    <row r="3527" spans="1:30" x14ac:dyDescent="0.25">
      <c r="A3527" s="62" t="s">
        <v>35</v>
      </c>
      <c r="B3527" s="62" t="s">
        <v>36</v>
      </c>
      <c r="C3527" s="62" t="s">
        <v>37</v>
      </c>
      <c r="D3527" s="62" t="s">
        <v>121</v>
      </c>
      <c r="E3527" s="62" t="s">
        <v>215</v>
      </c>
      <c r="F3527" s="62" t="s">
        <v>216</v>
      </c>
      <c r="G3527" s="62" t="s">
        <v>124</v>
      </c>
      <c r="H3527" s="62" t="s">
        <v>124</v>
      </c>
      <c r="I3527" s="62" t="s">
        <v>42</v>
      </c>
      <c r="J3527" s="62" t="s">
        <v>437</v>
      </c>
      <c r="K3527" s="62" t="s">
        <v>437</v>
      </c>
      <c r="L3527" s="62" t="s">
        <v>43</v>
      </c>
      <c r="M3527" s="62" t="s">
        <v>44</v>
      </c>
      <c r="N3527" s="62" t="s">
        <v>150</v>
      </c>
      <c r="O3527" s="62" t="s">
        <v>1578</v>
      </c>
      <c r="P3527" s="62" t="s">
        <v>1152</v>
      </c>
      <c r="Q3527" s="62" t="s">
        <v>1332</v>
      </c>
      <c r="R3527" s="62" t="s">
        <v>1152</v>
      </c>
      <c r="S3527" s="61">
        <v>201404</v>
      </c>
      <c r="T3527" s="62" t="s">
        <v>47</v>
      </c>
      <c r="U3527" s="97">
        <v>0</v>
      </c>
      <c r="V3527" s="60">
        <v>-12631.03</v>
      </c>
      <c r="W3527" s="62" t="s">
        <v>1152</v>
      </c>
      <c r="X3527" s="62" t="s">
        <v>577</v>
      </c>
      <c r="Y3527" s="62" t="s">
        <v>1152</v>
      </c>
      <c r="Z3527" s="62" t="s">
        <v>48</v>
      </c>
      <c r="AA3527" s="62" t="s">
        <v>129</v>
      </c>
      <c r="AB3527" s="62" t="s">
        <v>42</v>
      </c>
      <c r="AC3527" s="62" t="s">
        <v>1662</v>
      </c>
      <c r="AD3527" s="62" t="s">
        <v>51</v>
      </c>
    </row>
    <row r="3528" spans="1:30" x14ac:dyDescent="0.25">
      <c r="A3528" s="62" t="s">
        <v>35</v>
      </c>
      <c r="B3528" s="62" t="s">
        <v>36</v>
      </c>
      <c r="C3528" s="62" t="s">
        <v>37</v>
      </c>
      <c r="D3528" s="62" t="s">
        <v>121</v>
      </c>
      <c r="E3528" s="62" t="s">
        <v>215</v>
      </c>
      <c r="F3528" s="62" t="s">
        <v>216</v>
      </c>
      <c r="G3528" s="62" t="s">
        <v>124</v>
      </c>
      <c r="H3528" s="62" t="s">
        <v>124</v>
      </c>
      <c r="I3528" s="62" t="s">
        <v>42</v>
      </c>
      <c r="J3528" s="62" t="s">
        <v>437</v>
      </c>
      <c r="K3528" s="62" t="s">
        <v>437</v>
      </c>
      <c r="L3528" s="62" t="s">
        <v>43</v>
      </c>
      <c r="M3528" s="62" t="s">
        <v>44</v>
      </c>
      <c r="N3528" s="62" t="s">
        <v>180</v>
      </c>
      <c r="O3528" s="62" t="s">
        <v>1578</v>
      </c>
      <c r="P3528" s="62" t="s">
        <v>1152</v>
      </c>
      <c r="Q3528" s="62" t="s">
        <v>1333</v>
      </c>
      <c r="R3528" s="62" t="s">
        <v>1152</v>
      </c>
      <c r="S3528" s="61">
        <v>201404</v>
      </c>
      <c r="T3528" s="62" t="s">
        <v>47</v>
      </c>
      <c r="U3528" s="97">
        <v>0</v>
      </c>
      <c r="V3528" s="60">
        <v>-19629.96</v>
      </c>
      <c r="W3528" s="62" t="s">
        <v>1152</v>
      </c>
      <c r="X3528" s="62" t="s">
        <v>1152</v>
      </c>
      <c r="Y3528" s="62" t="s">
        <v>1152</v>
      </c>
      <c r="Z3528" s="62" t="s">
        <v>48</v>
      </c>
      <c r="AA3528" s="62" t="s">
        <v>129</v>
      </c>
      <c r="AB3528" s="62" t="s">
        <v>42</v>
      </c>
      <c r="AC3528" s="62" t="s">
        <v>1662</v>
      </c>
      <c r="AD3528" s="62" t="s">
        <v>51</v>
      </c>
    </row>
    <row r="3529" spans="1:30" x14ac:dyDescent="0.25">
      <c r="A3529" s="62" t="s">
        <v>35</v>
      </c>
      <c r="B3529" s="62" t="s">
        <v>36</v>
      </c>
      <c r="C3529" s="62" t="s">
        <v>37</v>
      </c>
      <c r="D3529" s="62" t="s">
        <v>121</v>
      </c>
      <c r="E3529" s="62" t="s">
        <v>215</v>
      </c>
      <c r="F3529" s="62" t="s">
        <v>216</v>
      </c>
      <c r="G3529" s="62" t="s">
        <v>124</v>
      </c>
      <c r="H3529" s="62" t="s">
        <v>124</v>
      </c>
      <c r="I3529" s="62" t="s">
        <v>42</v>
      </c>
      <c r="J3529" s="62" t="s">
        <v>250</v>
      </c>
      <c r="K3529" s="62" t="s">
        <v>250</v>
      </c>
      <c r="L3529" s="62" t="s">
        <v>43</v>
      </c>
      <c r="M3529" s="62" t="s">
        <v>44</v>
      </c>
      <c r="N3529" s="62" t="s">
        <v>150</v>
      </c>
      <c r="O3529" s="62" t="s">
        <v>1578</v>
      </c>
      <c r="P3529" s="62" t="s">
        <v>1152</v>
      </c>
      <c r="Q3529" s="62" t="s">
        <v>864</v>
      </c>
      <c r="R3529" s="62" t="s">
        <v>1152</v>
      </c>
      <c r="S3529" s="61">
        <v>201404</v>
      </c>
      <c r="T3529" s="62" t="s">
        <v>47</v>
      </c>
      <c r="U3529" s="61">
        <v>0</v>
      </c>
      <c r="V3529" s="60">
        <v>-40666.5</v>
      </c>
      <c r="W3529" s="62" t="s">
        <v>1152</v>
      </c>
      <c r="X3529" s="62" t="s">
        <v>433</v>
      </c>
      <c r="Y3529" s="62" t="s">
        <v>1152</v>
      </c>
      <c r="Z3529" s="62" t="s">
        <v>48</v>
      </c>
      <c r="AA3529" s="62" t="s">
        <v>129</v>
      </c>
      <c r="AB3529" s="62" t="s">
        <v>42</v>
      </c>
      <c r="AC3529" s="62" t="s">
        <v>1662</v>
      </c>
      <c r="AD3529" s="62" t="s">
        <v>51</v>
      </c>
    </row>
    <row r="3530" spans="1:30" x14ac:dyDescent="0.25">
      <c r="A3530" s="62" t="s">
        <v>35</v>
      </c>
      <c r="B3530" s="62" t="s">
        <v>36</v>
      </c>
      <c r="C3530" s="62" t="s">
        <v>37</v>
      </c>
      <c r="D3530" s="62" t="s">
        <v>121</v>
      </c>
      <c r="E3530" s="62" t="s">
        <v>215</v>
      </c>
      <c r="F3530" s="62" t="s">
        <v>216</v>
      </c>
      <c r="G3530" s="62" t="s">
        <v>124</v>
      </c>
      <c r="H3530" s="62" t="s">
        <v>124</v>
      </c>
      <c r="I3530" s="62" t="s">
        <v>42</v>
      </c>
      <c r="J3530" s="62" t="s">
        <v>250</v>
      </c>
      <c r="K3530" s="62" t="s">
        <v>250</v>
      </c>
      <c r="L3530" s="62" t="s">
        <v>43</v>
      </c>
      <c r="M3530" s="62" t="s">
        <v>44</v>
      </c>
      <c r="N3530" s="62" t="s">
        <v>150</v>
      </c>
      <c r="O3530" s="62" t="s">
        <v>1578</v>
      </c>
      <c r="P3530" s="62" t="s">
        <v>1152</v>
      </c>
      <c r="Q3530" s="62" t="s">
        <v>1666</v>
      </c>
      <c r="R3530" s="62" t="s">
        <v>1152</v>
      </c>
      <c r="S3530" s="61">
        <v>201404</v>
      </c>
      <c r="T3530" s="62" t="s">
        <v>47</v>
      </c>
      <c r="U3530" s="97">
        <v>0</v>
      </c>
      <c r="V3530" s="60">
        <v>-738.98</v>
      </c>
      <c r="W3530" s="62" t="s">
        <v>1152</v>
      </c>
      <c r="X3530" s="62" t="s">
        <v>1152</v>
      </c>
      <c r="Y3530" s="62" t="s">
        <v>1152</v>
      </c>
      <c r="Z3530" s="62" t="s">
        <v>48</v>
      </c>
      <c r="AA3530" s="62" t="s">
        <v>129</v>
      </c>
      <c r="AB3530" s="62" t="s">
        <v>42</v>
      </c>
      <c r="AC3530" s="62" t="s">
        <v>1662</v>
      </c>
      <c r="AD3530" s="62" t="s">
        <v>51</v>
      </c>
    </row>
    <row r="3531" spans="1:30" x14ac:dyDescent="0.25">
      <c r="A3531" s="62" t="s">
        <v>35</v>
      </c>
      <c r="B3531" s="62" t="s">
        <v>36</v>
      </c>
      <c r="C3531" s="62" t="s">
        <v>37</v>
      </c>
      <c r="D3531" s="62" t="s">
        <v>121</v>
      </c>
      <c r="E3531" s="62" t="s">
        <v>215</v>
      </c>
      <c r="F3531" s="62" t="s">
        <v>216</v>
      </c>
      <c r="G3531" s="62" t="s">
        <v>124</v>
      </c>
      <c r="H3531" s="62" t="s">
        <v>124</v>
      </c>
      <c r="I3531" s="62" t="s">
        <v>42</v>
      </c>
      <c r="J3531" s="62" t="s">
        <v>250</v>
      </c>
      <c r="K3531" s="62" t="s">
        <v>250</v>
      </c>
      <c r="L3531" s="62" t="s">
        <v>43</v>
      </c>
      <c r="M3531" s="62" t="s">
        <v>44</v>
      </c>
      <c r="N3531" s="62" t="s">
        <v>180</v>
      </c>
      <c r="O3531" s="62" t="s">
        <v>1578</v>
      </c>
      <c r="P3531" s="62" t="s">
        <v>1152</v>
      </c>
      <c r="Q3531" s="62" t="s">
        <v>863</v>
      </c>
      <c r="R3531" s="62" t="s">
        <v>1152</v>
      </c>
      <c r="S3531" s="61">
        <v>201404</v>
      </c>
      <c r="T3531" s="62" t="s">
        <v>47</v>
      </c>
      <c r="U3531" s="97">
        <v>0</v>
      </c>
      <c r="V3531" s="60">
        <v>-25750</v>
      </c>
      <c r="W3531" s="62" t="s">
        <v>1152</v>
      </c>
      <c r="X3531" s="62" t="s">
        <v>1152</v>
      </c>
      <c r="Y3531" s="62" t="s">
        <v>1152</v>
      </c>
      <c r="Z3531" s="62" t="s">
        <v>48</v>
      </c>
      <c r="AA3531" s="62" t="s">
        <v>129</v>
      </c>
      <c r="AB3531" s="62" t="s">
        <v>42</v>
      </c>
      <c r="AC3531" s="62" t="s">
        <v>1662</v>
      </c>
      <c r="AD3531" s="62" t="s">
        <v>51</v>
      </c>
    </row>
    <row r="3532" spans="1:30" x14ac:dyDescent="0.25">
      <c r="A3532" s="62" t="s">
        <v>35</v>
      </c>
      <c r="B3532" s="62" t="s">
        <v>36</v>
      </c>
      <c r="C3532" s="62" t="s">
        <v>37</v>
      </c>
      <c r="D3532" s="62" t="s">
        <v>121</v>
      </c>
      <c r="E3532" s="62" t="s">
        <v>215</v>
      </c>
      <c r="F3532" s="62" t="s">
        <v>216</v>
      </c>
      <c r="G3532" s="62" t="s">
        <v>124</v>
      </c>
      <c r="H3532" s="62" t="s">
        <v>124</v>
      </c>
      <c r="I3532" s="62" t="s">
        <v>42</v>
      </c>
      <c r="J3532" s="62" t="s">
        <v>257</v>
      </c>
      <c r="K3532" s="62" t="s">
        <v>257</v>
      </c>
      <c r="L3532" s="62" t="s">
        <v>43</v>
      </c>
      <c r="M3532" s="62" t="s">
        <v>44</v>
      </c>
      <c r="N3532" s="62" t="s">
        <v>150</v>
      </c>
      <c r="O3532" s="62" t="s">
        <v>1578</v>
      </c>
      <c r="P3532" s="62" t="s">
        <v>1152</v>
      </c>
      <c r="Q3532" s="62" t="s">
        <v>859</v>
      </c>
      <c r="R3532" s="62" t="s">
        <v>1152</v>
      </c>
      <c r="S3532" s="61">
        <v>201404</v>
      </c>
      <c r="T3532" s="62" t="s">
        <v>47</v>
      </c>
      <c r="U3532" s="97">
        <v>0</v>
      </c>
      <c r="V3532" s="60">
        <v>-33624</v>
      </c>
      <c r="W3532" s="62" t="s">
        <v>1152</v>
      </c>
      <c r="X3532" s="62" t="s">
        <v>440</v>
      </c>
      <c r="Y3532" s="62" t="s">
        <v>1152</v>
      </c>
      <c r="Z3532" s="62" t="s">
        <v>48</v>
      </c>
      <c r="AA3532" s="62" t="s">
        <v>129</v>
      </c>
      <c r="AB3532" s="62" t="s">
        <v>42</v>
      </c>
      <c r="AC3532" s="62" t="s">
        <v>1662</v>
      </c>
      <c r="AD3532" s="62" t="s">
        <v>51</v>
      </c>
    </row>
    <row r="3533" spans="1:30" x14ac:dyDescent="0.25">
      <c r="A3533" s="62" t="s">
        <v>35</v>
      </c>
      <c r="B3533" s="62" t="s">
        <v>36</v>
      </c>
      <c r="C3533" s="62" t="s">
        <v>37</v>
      </c>
      <c r="D3533" s="62" t="s">
        <v>121</v>
      </c>
      <c r="E3533" s="62" t="s">
        <v>215</v>
      </c>
      <c r="F3533" s="62" t="s">
        <v>216</v>
      </c>
      <c r="G3533" s="62" t="s">
        <v>124</v>
      </c>
      <c r="H3533" s="62" t="s">
        <v>124</v>
      </c>
      <c r="I3533" s="62" t="s">
        <v>42</v>
      </c>
      <c r="J3533" s="62" t="s">
        <v>257</v>
      </c>
      <c r="K3533" s="62" t="s">
        <v>257</v>
      </c>
      <c r="L3533" s="62" t="s">
        <v>43</v>
      </c>
      <c r="M3533" s="62" t="s">
        <v>44</v>
      </c>
      <c r="N3533" s="62" t="s">
        <v>180</v>
      </c>
      <c r="O3533" s="62" t="s">
        <v>1578</v>
      </c>
      <c r="P3533" s="62" t="s">
        <v>1152</v>
      </c>
      <c r="Q3533" s="62" t="s">
        <v>860</v>
      </c>
      <c r="R3533" s="62" t="s">
        <v>1152</v>
      </c>
      <c r="S3533" s="61">
        <v>201404</v>
      </c>
      <c r="T3533" s="62" t="s">
        <v>47</v>
      </c>
      <c r="U3533" s="97">
        <v>0</v>
      </c>
      <c r="V3533" s="60">
        <v>-1600</v>
      </c>
      <c r="W3533" s="62" t="s">
        <v>1152</v>
      </c>
      <c r="X3533" s="62" t="s">
        <v>1152</v>
      </c>
      <c r="Y3533" s="62" t="s">
        <v>1152</v>
      </c>
      <c r="Z3533" s="62" t="s">
        <v>48</v>
      </c>
      <c r="AA3533" s="62" t="s">
        <v>129</v>
      </c>
      <c r="AB3533" s="62" t="s">
        <v>42</v>
      </c>
      <c r="AC3533" s="62" t="s">
        <v>1662</v>
      </c>
      <c r="AD3533" s="62" t="s">
        <v>51</v>
      </c>
    </row>
    <row r="3534" spans="1:30" x14ac:dyDescent="0.25">
      <c r="A3534" s="62" t="s">
        <v>35</v>
      </c>
      <c r="B3534" s="62" t="s">
        <v>36</v>
      </c>
      <c r="C3534" s="62" t="s">
        <v>37</v>
      </c>
      <c r="D3534" s="62" t="s">
        <v>121</v>
      </c>
      <c r="E3534" s="62" t="s">
        <v>215</v>
      </c>
      <c r="F3534" s="62" t="s">
        <v>216</v>
      </c>
      <c r="G3534" s="62" t="s">
        <v>124</v>
      </c>
      <c r="H3534" s="62" t="s">
        <v>124</v>
      </c>
      <c r="I3534" s="62" t="s">
        <v>42</v>
      </c>
      <c r="J3534" s="62" t="s">
        <v>237</v>
      </c>
      <c r="K3534" s="62" t="s">
        <v>237</v>
      </c>
      <c r="L3534" s="62" t="s">
        <v>43</v>
      </c>
      <c r="M3534" s="62" t="s">
        <v>44</v>
      </c>
      <c r="N3534" s="62" t="s">
        <v>150</v>
      </c>
      <c r="O3534" s="62" t="s">
        <v>1578</v>
      </c>
      <c r="P3534" s="62" t="s">
        <v>1152</v>
      </c>
      <c r="Q3534" s="62" t="s">
        <v>859</v>
      </c>
      <c r="R3534" s="62" t="s">
        <v>1152</v>
      </c>
      <c r="S3534" s="61">
        <v>201404</v>
      </c>
      <c r="T3534" s="62" t="s">
        <v>47</v>
      </c>
      <c r="U3534" s="97">
        <v>0</v>
      </c>
      <c r="V3534" s="60">
        <v>-171000</v>
      </c>
      <c r="W3534" s="62" t="s">
        <v>1152</v>
      </c>
      <c r="X3534" s="62" t="s">
        <v>422</v>
      </c>
      <c r="Y3534" s="62" t="s">
        <v>1152</v>
      </c>
      <c r="Z3534" s="62" t="s">
        <v>48</v>
      </c>
      <c r="AA3534" s="62" t="s">
        <v>129</v>
      </c>
      <c r="AB3534" s="62" t="s">
        <v>42</v>
      </c>
      <c r="AC3534" s="62" t="s">
        <v>1662</v>
      </c>
      <c r="AD3534" s="62" t="s">
        <v>51</v>
      </c>
    </row>
    <row r="3535" spans="1:30" x14ac:dyDescent="0.25">
      <c r="A3535" s="62" t="s">
        <v>35</v>
      </c>
      <c r="B3535" s="62" t="s">
        <v>36</v>
      </c>
      <c r="C3535" s="62" t="s">
        <v>37</v>
      </c>
      <c r="D3535" s="62" t="s">
        <v>121</v>
      </c>
      <c r="E3535" s="62" t="s">
        <v>215</v>
      </c>
      <c r="F3535" s="62" t="s">
        <v>216</v>
      </c>
      <c r="G3535" s="62" t="s">
        <v>124</v>
      </c>
      <c r="H3535" s="62" t="s">
        <v>124</v>
      </c>
      <c r="I3535" s="62" t="s">
        <v>42</v>
      </c>
      <c r="J3535" s="62" t="s">
        <v>237</v>
      </c>
      <c r="K3535" s="62" t="s">
        <v>237</v>
      </c>
      <c r="L3535" s="62" t="s">
        <v>43</v>
      </c>
      <c r="M3535" s="62" t="s">
        <v>44</v>
      </c>
      <c r="N3535" s="62" t="s">
        <v>180</v>
      </c>
      <c r="O3535" s="62" t="s">
        <v>1578</v>
      </c>
      <c r="P3535" s="62" t="s">
        <v>1152</v>
      </c>
      <c r="Q3535" s="62" t="s">
        <v>860</v>
      </c>
      <c r="R3535" s="62" t="s">
        <v>1152</v>
      </c>
      <c r="S3535" s="61">
        <v>201404</v>
      </c>
      <c r="T3535" s="62" t="s">
        <v>47</v>
      </c>
      <c r="U3535" s="97">
        <v>0</v>
      </c>
      <c r="V3535" s="60">
        <v>-172445</v>
      </c>
      <c r="W3535" s="62" t="s">
        <v>1152</v>
      </c>
      <c r="X3535" s="62" t="s">
        <v>1152</v>
      </c>
      <c r="Y3535" s="62" t="s">
        <v>1152</v>
      </c>
      <c r="Z3535" s="62" t="s">
        <v>48</v>
      </c>
      <c r="AA3535" s="62" t="s">
        <v>129</v>
      </c>
      <c r="AB3535" s="62" t="s">
        <v>42</v>
      </c>
      <c r="AC3535" s="62" t="s">
        <v>1662</v>
      </c>
      <c r="AD3535" s="62" t="s">
        <v>51</v>
      </c>
    </row>
    <row r="3536" spans="1:30" x14ac:dyDescent="0.25">
      <c r="A3536" s="62" t="s">
        <v>35</v>
      </c>
      <c r="B3536" s="62" t="s">
        <v>36</v>
      </c>
      <c r="C3536" s="62" t="s">
        <v>37</v>
      </c>
      <c r="D3536" s="62" t="s">
        <v>121</v>
      </c>
      <c r="E3536" s="62" t="s">
        <v>215</v>
      </c>
      <c r="F3536" s="62" t="s">
        <v>216</v>
      </c>
      <c r="G3536" s="62" t="s">
        <v>124</v>
      </c>
      <c r="H3536" s="62" t="s">
        <v>124</v>
      </c>
      <c r="I3536" s="62" t="s">
        <v>42</v>
      </c>
      <c r="J3536" s="62" t="s">
        <v>231</v>
      </c>
      <c r="K3536" s="62" t="s">
        <v>231</v>
      </c>
      <c r="L3536" s="62" t="s">
        <v>43</v>
      </c>
      <c r="M3536" s="62" t="s">
        <v>44</v>
      </c>
      <c r="N3536" s="62" t="s">
        <v>150</v>
      </c>
      <c r="O3536" s="62" t="s">
        <v>1578</v>
      </c>
      <c r="P3536" s="62" t="s">
        <v>1152</v>
      </c>
      <c r="Q3536" s="62" t="s">
        <v>839</v>
      </c>
      <c r="R3536" s="62" t="s">
        <v>1152</v>
      </c>
      <c r="S3536" s="61">
        <v>201404</v>
      </c>
      <c r="T3536" s="62" t="s">
        <v>47</v>
      </c>
      <c r="U3536" s="61">
        <v>0</v>
      </c>
      <c r="V3536" s="60">
        <v>-53083.519999999997</v>
      </c>
      <c r="W3536" s="62" t="s">
        <v>1152</v>
      </c>
      <c r="X3536" s="62" t="s">
        <v>236</v>
      </c>
      <c r="Y3536" s="62" t="s">
        <v>1152</v>
      </c>
      <c r="Z3536" s="62" t="s">
        <v>48</v>
      </c>
      <c r="AA3536" s="62" t="s">
        <v>129</v>
      </c>
      <c r="AB3536" s="62" t="s">
        <v>42</v>
      </c>
      <c r="AC3536" s="62" t="s">
        <v>1662</v>
      </c>
      <c r="AD3536" s="62" t="s">
        <v>51</v>
      </c>
    </row>
    <row r="3537" spans="1:30" x14ac:dyDescent="0.25">
      <c r="A3537" s="62" t="s">
        <v>35</v>
      </c>
      <c r="B3537" s="62" t="s">
        <v>36</v>
      </c>
      <c r="C3537" s="62" t="s">
        <v>37</v>
      </c>
      <c r="D3537" s="62" t="s">
        <v>121</v>
      </c>
      <c r="E3537" s="62" t="s">
        <v>215</v>
      </c>
      <c r="F3537" s="62" t="s">
        <v>216</v>
      </c>
      <c r="G3537" s="62" t="s">
        <v>124</v>
      </c>
      <c r="H3537" s="62" t="s">
        <v>124</v>
      </c>
      <c r="I3537" s="62" t="s">
        <v>42</v>
      </c>
      <c r="J3537" s="62" t="s">
        <v>231</v>
      </c>
      <c r="K3537" s="62" t="s">
        <v>231</v>
      </c>
      <c r="L3537" s="62" t="s">
        <v>43</v>
      </c>
      <c r="M3537" s="62" t="s">
        <v>44</v>
      </c>
      <c r="N3537" s="62" t="s">
        <v>180</v>
      </c>
      <c r="O3537" s="62" t="s">
        <v>1578</v>
      </c>
      <c r="P3537" s="62" t="s">
        <v>1152</v>
      </c>
      <c r="Q3537" s="62" t="s">
        <v>840</v>
      </c>
      <c r="R3537" s="62" t="s">
        <v>1152</v>
      </c>
      <c r="S3537" s="61">
        <v>201404</v>
      </c>
      <c r="T3537" s="62" t="s">
        <v>47</v>
      </c>
      <c r="U3537" s="97">
        <v>0</v>
      </c>
      <c r="V3537" s="60">
        <v>-14934.63</v>
      </c>
      <c r="W3537" s="62" t="s">
        <v>1152</v>
      </c>
      <c r="X3537" s="62" t="s">
        <v>1152</v>
      </c>
      <c r="Y3537" s="62" t="s">
        <v>1152</v>
      </c>
      <c r="Z3537" s="62" t="s">
        <v>48</v>
      </c>
      <c r="AA3537" s="62" t="s">
        <v>129</v>
      </c>
      <c r="AB3537" s="62" t="s">
        <v>42</v>
      </c>
      <c r="AC3537" s="62" t="s">
        <v>1662</v>
      </c>
      <c r="AD3537" s="62" t="s">
        <v>51</v>
      </c>
    </row>
    <row r="3538" spans="1:30" x14ac:dyDescent="0.25">
      <c r="A3538" s="62" t="s">
        <v>35</v>
      </c>
      <c r="B3538" s="62" t="s">
        <v>36</v>
      </c>
      <c r="C3538" s="62" t="s">
        <v>37</v>
      </c>
      <c r="D3538" s="62" t="s">
        <v>121</v>
      </c>
      <c r="E3538" s="62" t="s">
        <v>215</v>
      </c>
      <c r="F3538" s="62" t="s">
        <v>216</v>
      </c>
      <c r="G3538" s="62" t="s">
        <v>124</v>
      </c>
      <c r="H3538" s="62" t="s">
        <v>124</v>
      </c>
      <c r="I3538" s="62" t="s">
        <v>42</v>
      </c>
      <c r="J3538" s="62" t="s">
        <v>217</v>
      </c>
      <c r="K3538" s="62" t="s">
        <v>217</v>
      </c>
      <c r="L3538" s="62" t="s">
        <v>43</v>
      </c>
      <c r="M3538" s="62" t="s">
        <v>44</v>
      </c>
      <c r="N3538" s="62" t="s">
        <v>150</v>
      </c>
      <c r="O3538" s="62" t="s">
        <v>1578</v>
      </c>
      <c r="P3538" s="62" t="s">
        <v>1152</v>
      </c>
      <c r="Q3538" s="62" t="s">
        <v>839</v>
      </c>
      <c r="R3538" s="62" t="s">
        <v>1152</v>
      </c>
      <c r="S3538" s="61">
        <v>201404</v>
      </c>
      <c r="T3538" s="62" t="s">
        <v>47</v>
      </c>
      <c r="U3538" s="97">
        <v>0</v>
      </c>
      <c r="V3538" s="60">
        <v>-221168.8</v>
      </c>
      <c r="W3538" s="62" t="s">
        <v>1152</v>
      </c>
      <c r="X3538" s="62" t="s">
        <v>230</v>
      </c>
      <c r="Y3538" s="62" t="s">
        <v>1152</v>
      </c>
      <c r="Z3538" s="62" t="s">
        <v>48</v>
      </c>
      <c r="AA3538" s="62" t="s">
        <v>129</v>
      </c>
      <c r="AB3538" s="62" t="s">
        <v>42</v>
      </c>
      <c r="AC3538" s="62" t="s">
        <v>1662</v>
      </c>
      <c r="AD3538" s="62" t="s">
        <v>51</v>
      </c>
    </row>
    <row r="3539" spans="1:30" x14ac:dyDescent="0.25">
      <c r="A3539" s="62" t="s">
        <v>35</v>
      </c>
      <c r="B3539" s="62" t="s">
        <v>36</v>
      </c>
      <c r="C3539" s="62" t="s">
        <v>37</v>
      </c>
      <c r="D3539" s="62" t="s">
        <v>121</v>
      </c>
      <c r="E3539" s="62" t="s">
        <v>215</v>
      </c>
      <c r="F3539" s="62" t="s">
        <v>216</v>
      </c>
      <c r="G3539" s="62" t="s">
        <v>124</v>
      </c>
      <c r="H3539" s="62" t="s">
        <v>124</v>
      </c>
      <c r="I3539" s="62" t="s">
        <v>42</v>
      </c>
      <c r="J3539" s="62" t="s">
        <v>217</v>
      </c>
      <c r="K3539" s="62" t="s">
        <v>217</v>
      </c>
      <c r="L3539" s="62" t="s">
        <v>43</v>
      </c>
      <c r="M3539" s="62" t="s">
        <v>44</v>
      </c>
      <c r="N3539" s="62" t="s">
        <v>180</v>
      </c>
      <c r="O3539" s="62" t="s">
        <v>1578</v>
      </c>
      <c r="P3539" s="62" t="s">
        <v>1152</v>
      </c>
      <c r="Q3539" s="62" t="s">
        <v>840</v>
      </c>
      <c r="R3539" s="62" t="s">
        <v>1152</v>
      </c>
      <c r="S3539" s="61">
        <v>201404</v>
      </c>
      <c r="T3539" s="62" t="s">
        <v>47</v>
      </c>
      <c r="U3539" s="61">
        <v>0</v>
      </c>
      <c r="V3539" s="60">
        <v>-620162.75</v>
      </c>
      <c r="W3539" s="62" t="s">
        <v>1152</v>
      </c>
      <c r="X3539" s="62" t="s">
        <v>1152</v>
      </c>
      <c r="Y3539" s="62" t="s">
        <v>1152</v>
      </c>
      <c r="Z3539" s="62" t="s">
        <v>48</v>
      </c>
      <c r="AA3539" s="62" t="s">
        <v>129</v>
      </c>
      <c r="AB3539" s="62" t="s">
        <v>42</v>
      </c>
      <c r="AC3539" s="62" t="s">
        <v>1662</v>
      </c>
      <c r="AD3539" s="62" t="s">
        <v>51</v>
      </c>
    </row>
    <row r="3540" spans="1:30" x14ac:dyDescent="0.25">
      <c r="A3540" s="62" t="s">
        <v>35</v>
      </c>
      <c r="B3540" s="62" t="s">
        <v>36</v>
      </c>
      <c r="C3540" s="62" t="s">
        <v>37</v>
      </c>
      <c r="D3540" s="62" t="s">
        <v>121</v>
      </c>
      <c r="E3540" s="62" t="s">
        <v>122</v>
      </c>
      <c r="F3540" s="62" t="s">
        <v>123</v>
      </c>
      <c r="G3540" s="62" t="s">
        <v>124</v>
      </c>
      <c r="H3540" s="62" t="s">
        <v>124</v>
      </c>
      <c r="I3540" s="62" t="s">
        <v>42</v>
      </c>
      <c r="J3540" s="62" t="s">
        <v>285</v>
      </c>
      <c r="K3540" s="62" t="s">
        <v>285</v>
      </c>
      <c r="L3540" s="62" t="s">
        <v>43</v>
      </c>
      <c r="M3540" s="62" t="s">
        <v>44</v>
      </c>
      <c r="N3540" s="62" t="s">
        <v>150</v>
      </c>
      <c r="O3540" s="62" t="s">
        <v>1578</v>
      </c>
      <c r="P3540" s="62" t="s">
        <v>1152</v>
      </c>
      <c r="Q3540" s="62" t="s">
        <v>287</v>
      </c>
      <c r="R3540" s="62" t="s">
        <v>1667</v>
      </c>
      <c r="S3540" s="61">
        <v>201404</v>
      </c>
      <c r="T3540" s="62" t="s">
        <v>47</v>
      </c>
      <c r="U3540" s="97">
        <v>0</v>
      </c>
      <c r="V3540" s="60">
        <v>-50072.1</v>
      </c>
      <c r="W3540" s="62" t="s">
        <v>1152</v>
      </c>
      <c r="X3540" s="62" t="s">
        <v>288</v>
      </c>
      <c r="Y3540" s="62" t="s">
        <v>1152</v>
      </c>
      <c r="Z3540" s="62" t="s">
        <v>48</v>
      </c>
      <c r="AA3540" s="62" t="s">
        <v>129</v>
      </c>
      <c r="AB3540" s="62" t="s">
        <v>42</v>
      </c>
      <c r="AC3540" s="62" t="s">
        <v>1662</v>
      </c>
      <c r="AD3540" s="62" t="s">
        <v>51</v>
      </c>
    </row>
    <row r="3541" spans="1:30" x14ac:dyDescent="0.25">
      <c r="A3541" s="62" t="s">
        <v>35</v>
      </c>
      <c r="B3541" s="62" t="s">
        <v>36</v>
      </c>
      <c r="C3541" s="62" t="s">
        <v>37</v>
      </c>
      <c r="D3541" s="62" t="s">
        <v>121</v>
      </c>
      <c r="E3541" s="62" t="s">
        <v>122</v>
      </c>
      <c r="F3541" s="62" t="s">
        <v>123</v>
      </c>
      <c r="G3541" s="62" t="s">
        <v>124</v>
      </c>
      <c r="H3541" s="62" t="s">
        <v>124</v>
      </c>
      <c r="I3541" s="62" t="s">
        <v>42</v>
      </c>
      <c r="J3541" s="62" t="s">
        <v>500</v>
      </c>
      <c r="K3541" s="62" t="s">
        <v>500</v>
      </c>
      <c r="L3541" s="62" t="s">
        <v>43</v>
      </c>
      <c r="M3541" s="62" t="s">
        <v>44</v>
      </c>
      <c r="N3541" s="62" t="s">
        <v>162</v>
      </c>
      <c r="O3541" s="62" t="s">
        <v>1578</v>
      </c>
      <c r="P3541" s="62" t="s">
        <v>1152</v>
      </c>
      <c r="Q3541" s="62" t="s">
        <v>806</v>
      </c>
      <c r="R3541" s="62" t="s">
        <v>1152</v>
      </c>
      <c r="S3541" s="61">
        <v>201404</v>
      </c>
      <c r="T3541" s="62" t="s">
        <v>47</v>
      </c>
      <c r="U3541" s="97">
        <v>0</v>
      </c>
      <c r="V3541" s="60">
        <v>-10668</v>
      </c>
      <c r="W3541" s="62" t="s">
        <v>1152</v>
      </c>
      <c r="X3541" s="62" t="s">
        <v>807</v>
      </c>
      <c r="Y3541" s="62" t="s">
        <v>1152</v>
      </c>
      <c r="Z3541" s="62" t="s">
        <v>48</v>
      </c>
      <c r="AA3541" s="62" t="s">
        <v>129</v>
      </c>
      <c r="AB3541" s="62" t="s">
        <v>42</v>
      </c>
      <c r="AC3541" s="62" t="s">
        <v>1662</v>
      </c>
      <c r="AD3541" s="62" t="s">
        <v>51</v>
      </c>
    </row>
    <row r="3542" spans="1:30" x14ac:dyDescent="0.25">
      <c r="A3542" s="62" t="s">
        <v>35</v>
      </c>
      <c r="B3542" s="62" t="s">
        <v>36</v>
      </c>
      <c r="C3542" s="62" t="s">
        <v>37</v>
      </c>
      <c r="D3542" s="62" t="s">
        <v>121</v>
      </c>
      <c r="E3542" s="62" t="s">
        <v>122</v>
      </c>
      <c r="F3542" s="62" t="s">
        <v>123</v>
      </c>
      <c r="G3542" s="62" t="s">
        <v>124</v>
      </c>
      <c r="H3542" s="62" t="s">
        <v>124</v>
      </c>
      <c r="I3542" s="62" t="s">
        <v>42</v>
      </c>
      <c r="J3542" s="62" t="s">
        <v>500</v>
      </c>
      <c r="K3542" s="62" t="s">
        <v>500</v>
      </c>
      <c r="L3542" s="62" t="s">
        <v>43</v>
      </c>
      <c r="M3542" s="62" t="s">
        <v>44</v>
      </c>
      <c r="N3542" s="62" t="s">
        <v>162</v>
      </c>
      <c r="O3542" s="62" t="s">
        <v>1578</v>
      </c>
      <c r="P3542" s="62" t="s">
        <v>1152</v>
      </c>
      <c r="Q3542" s="62" t="s">
        <v>806</v>
      </c>
      <c r="R3542" s="62" t="s">
        <v>1152</v>
      </c>
      <c r="S3542" s="61">
        <v>201404</v>
      </c>
      <c r="T3542" s="62" t="s">
        <v>47</v>
      </c>
      <c r="U3542" s="97">
        <v>0</v>
      </c>
      <c r="V3542" s="60">
        <v>-15872</v>
      </c>
      <c r="W3542" s="62" t="s">
        <v>1152</v>
      </c>
      <c r="X3542" s="62" t="s">
        <v>807</v>
      </c>
      <c r="Y3542" s="62" t="s">
        <v>1152</v>
      </c>
      <c r="Z3542" s="62" t="s">
        <v>48</v>
      </c>
      <c r="AA3542" s="62" t="s">
        <v>129</v>
      </c>
      <c r="AB3542" s="62" t="s">
        <v>42</v>
      </c>
      <c r="AC3542" s="62" t="s">
        <v>1662</v>
      </c>
      <c r="AD3542" s="62" t="s">
        <v>51</v>
      </c>
    </row>
    <row r="3543" spans="1:30" x14ac:dyDescent="0.25">
      <c r="A3543" s="62" t="s">
        <v>35</v>
      </c>
      <c r="B3543" s="62" t="s">
        <v>36</v>
      </c>
      <c r="C3543" s="62" t="s">
        <v>37</v>
      </c>
      <c r="D3543" s="62" t="s">
        <v>121</v>
      </c>
      <c r="E3543" s="62" t="s">
        <v>122</v>
      </c>
      <c r="F3543" s="62" t="s">
        <v>123</v>
      </c>
      <c r="G3543" s="62" t="s">
        <v>124</v>
      </c>
      <c r="H3543" s="62" t="s">
        <v>124</v>
      </c>
      <c r="I3543" s="62" t="s">
        <v>42</v>
      </c>
      <c r="J3543" s="62" t="s">
        <v>500</v>
      </c>
      <c r="K3543" s="62" t="s">
        <v>500</v>
      </c>
      <c r="L3543" s="62" t="s">
        <v>43</v>
      </c>
      <c r="M3543" s="62" t="s">
        <v>44</v>
      </c>
      <c r="N3543" s="62" t="s">
        <v>162</v>
      </c>
      <c r="O3543" s="62" t="s">
        <v>1578</v>
      </c>
      <c r="P3543" s="62" t="s">
        <v>1152</v>
      </c>
      <c r="Q3543" s="62" t="s">
        <v>806</v>
      </c>
      <c r="R3543" s="62" t="s">
        <v>1152</v>
      </c>
      <c r="S3543" s="61">
        <v>201404</v>
      </c>
      <c r="T3543" s="62" t="s">
        <v>47</v>
      </c>
      <c r="U3543" s="97">
        <v>0</v>
      </c>
      <c r="V3543" s="60">
        <v>-19555.8</v>
      </c>
      <c r="W3543" s="62" t="s">
        <v>1152</v>
      </c>
      <c r="X3543" s="62" t="s">
        <v>807</v>
      </c>
      <c r="Y3543" s="62" t="s">
        <v>1152</v>
      </c>
      <c r="Z3543" s="62" t="s">
        <v>48</v>
      </c>
      <c r="AA3543" s="62" t="s">
        <v>129</v>
      </c>
      <c r="AB3543" s="62" t="s">
        <v>42</v>
      </c>
      <c r="AC3543" s="62" t="s">
        <v>1662</v>
      </c>
      <c r="AD3543" s="62" t="s">
        <v>51</v>
      </c>
    </row>
    <row r="3544" spans="1:30" x14ac:dyDescent="0.25">
      <c r="A3544" s="62" t="s">
        <v>35</v>
      </c>
      <c r="B3544" s="62" t="s">
        <v>36</v>
      </c>
      <c r="C3544" s="62" t="s">
        <v>37</v>
      </c>
      <c r="D3544" s="62" t="s">
        <v>121</v>
      </c>
      <c r="E3544" s="62" t="s">
        <v>122</v>
      </c>
      <c r="F3544" s="62" t="s">
        <v>123</v>
      </c>
      <c r="G3544" s="62" t="s">
        <v>124</v>
      </c>
      <c r="H3544" s="62" t="s">
        <v>124</v>
      </c>
      <c r="I3544" s="62" t="s">
        <v>42</v>
      </c>
      <c r="J3544" s="62" t="s">
        <v>500</v>
      </c>
      <c r="K3544" s="62" t="s">
        <v>500</v>
      </c>
      <c r="L3544" s="62" t="s">
        <v>43</v>
      </c>
      <c r="M3544" s="62" t="s">
        <v>44</v>
      </c>
      <c r="N3544" s="62" t="s">
        <v>162</v>
      </c>
      <c r="O3544" s="62" t="s">
        <v>1578</v>
      </c>
      <c r="P3544" s="62" t="s">
        <v>1152</v>
      </c>
      <c r="Q3544" s="62" t="s">
        <v>806</v>
      </c>
      <c r="R3544" s="62" t="s">
        <v>1638</v>
      </c>
      <c r="S3544" s="61">
        <v>201404</v>
      </c>
      <c r="T3544" s="62" t="s">
        <v>47</v>
      </c>
      <c r="U3544" s="97">
        <v>0</v>
      </c>
      <c r="V3544" s="60">
        <v>-78859.8</v>
      </c>
      <c r="W3544" s="62" t="s">
        <v>1152</v>
      </c>
      <c r="X3544" s="62" t="s">
        <v>807</v>
      </c>
      <c r="Y3544" s="62" t="s">
        <v>1152</v>
      </c>
      <c r="Z3544" s="62" t="s">
        <v>48</v>
      </c>
      <c r="AA3544" s="62" t="s">
        <v>129</v>
      </c>
      <c r="AB3544" s="62" t="s">
        <v>42</v>
      </c>
      <c r="AC3544" s="62" t="s">
        <v>1662</v>
      </c>
      <c r="AD3544" s="62" t="s">
        <v>51</v>
      </c>
    </row>
    <row r="3545" spans="1:30" x14ac:dyDescent="0.25">
      <c r="A3545" s="62" t="s">
        <v>35</v>
      </c>
      <c r="B3545" s="62" t="s">
        <v>36</v>
      </c>
      <c r="C3545" s="62" t="s">
        <v>37</v>
      </c>
      <c r="D3545" s="62" t="s">
        <v>121</v>
      </c>
      <c r="E3545" s="62" t="s">
        <v>122</v>
      </c>
      <c r="F3545" s="62" t="s">
        <v>123</v>
      </c>
      <c r="G3545" s="62" t="s">
        <v>124</v>
      </c>
      <c r="H3545" s="62" t="s">
        <v>124</v>
      </c>
      <c r="I3545" s="62" t="s">
        <v>42</v>
      </c>
      <c r="J3545" s="62" t="s">
        <v>283</v>
      </c>
      <c r="K3545" s="62" t="s">
        <v>283</v>
      </c>
      <c r="L3545" s="62" t="s">
        <v>43</v>
      </c>
      <c r="M3545" s="62" t="s">
        <v>44</v>
      </c>
      <c r="N3545" s="62" t="s">
        <v>150</v>
      </c>
      <c r="O3545" s="62" t="s">
        <v>1578</v>
      </c>
      <c r="P3545" s="62" t="s">
        <v>1152</v>
      </c>
      <c r="Q3545" s="62" t="s">
        <v>459</v>
      </c>
      <c r="R3545" s="62" t="s">
        <v>1152</v>
      </c>
      <c r="S3545" s="61">
        <v>201404</v>
      </c>
      <c r="T3545" s="62" t="s">
        <v>47</v>
      </c>
      <c r="U3545" s="97">
        <v>0</v>
      </c>
      <c r="V3545" s="60">
        <v>-131032.8</v>
      </c>
      <c r="W3545" s="62" t="s">
        <v>1152</v>
      </c>
      <c r="X3545" s="62" t="s">
        <v>460</v>
      </c>
      <c r="Y3545" s="62" t="s">
        <v>1152</v>
      </c>
      <c r="Z3545" s="62" t="s">
        <v>48</v>
      </c>
      <c r="AA3545" s="62" t="s">
        <v>129</v>
      </c>
      <c r="AB3545" s="62" t="s">
        <v>42</v>
      </c>
      <c r="AC3545" s="62" t="s">
        <v>1662</v>
      </c>
      <c r="AD3545" s="62" t="s">
        <v>51</v>
      </c>
    </row>
    <row r="3546" spans="1:30" x14ac:dyDescent="0.25">
      <c r="A3546" s="62" t="s">
        <v>35</v>
      </c>
      <c r="B3546" s="62" t="s">
        <v>36</v>
      </c>
      <c r="C3546" s="62" t="s">
        <v>37</v>
      </c>
      <c r="D3546" s="62" t="s">
        <v>121</v>
      </c>
      <c r="E3546" s="62" t="s">
        <v>122</v>
      </c>
      <c r="F3546" s="62" t="s">
        <v>123</v>
      </c>
      <c r="G3546" s="62" t="s">
        <v>124</v>
      </c>
      <c r="H3546" s="62" t="s">
        <v>124</v>
      </c>
      <c r="I3546" s="62" t="s">
        <v>42</v>
      </c>
      <c r="J3546" s="62" t="s">
        <v>190</v>
      </c>
      <c r="K3546" s="62" t="s">
        <v>190</v>
      </c>
      <c r="L3546" s="62" t="s">
        <v>43</v>
      </c>
      <c r="M3546" s="62" t="s">
        <v>44</v>
      </c>
      <c r="N3546" s="62" t="s">
        <v>134</v>
      </c>
      <c r="O3546" s="62" t="s">
        <v>42</v>
      </c>
      <c r="P3546" s="62" t="s">
        <v>1628</v>
      </c>
      <c r="Q3546" s="62" t="s">
        <v>135</v>
      </c>
      <c r="R3546" s="62" t="s">
        <v>1651</v>
      </c>
      <c r="S3546" s="61">
        <v>201404</v>
      </c>
      <c r="T3546" s="62" t="s">
        <v>52</v>
      </c>
      <c r="U3546" s="97">
        <v>0</v>
      </c>
      <c r="V3546" s="60">
        <v>297.43</v>
      </c>
      <c r="W3546" s="62" t="s">
        <v>1152</v>
      </c>
      <c r="X3546" s="62" t="s">
        <v>1652</v>
      </c>
      <c r="Y3546" s="62" t="s">
        <v>1152</v>
      </c>
      <c r="Z3546" s="62" t="s">
        <v>48</v>
      </c>
      <c r="AA3546" s="62" t="s">
        <v>315</v>
      </c>
      <c r="AB3546" s="62" t="s">
        <v>42</v>
      </c>
      <c r="AC3546" s="62" t="s">
        <v>2028</v>
      </c>
      <c r="AD3546" s="62" t="s">
        <v>146</v>
      </c>
    </row>
    <row r="3547" spans="1:30" x14ac:dyDescent="0.25">
      <c r="A3547" s="62" t="s">
        <v>35</v>
      </c>
      <c r="B3547" s="62" t="s">
        <v>36</v>
      </c>
      <c r="C3547" s="62" t="s">
        <v>37</v>
      </c>
      <c r="D3547" s="62" t="s">
        <v>121</v>
      </c>
      <c r="E3547" s="62" t="s">
        <v>122</v>
      </c>
      <c r="F3547" s="62" t="s">
        <v>123</v>
      </c>
      <c r="G3547" s="62" t="s">
        <v>124</v>
      </c>
      <c r="H3547" s="62" t="s">
        <v>124</v>
      </c>
      <c r="I3547" s="62" t="s">
        <v>42</v>
      </c>
      <c r="J3547" s="62" t="s">
        <v>190</v>
      </c>
      <c r="K3547" s="62" t="s">
        <v>190</v>
      </c>
      <c r="L3547" s="62" t="s">
        <v>43</v>
      </c>
      <c r="M3547" s="62" t="s">
        <v>44</v>
      </c>
      <c r="N3547" s="62" t="s">
        <v>131</v>
      </c>
      <c r="O3547" s="62" t="s">
        <v>42</v>
      </c>
      <c r="P3547" s="62" t="s">
        <v>1628</v>
      </c>
      <c r="Q3547" s="62" t="s">
        <v>2029</v>
      </c>
      <c r="R3547" s="62" t="s">
        <v>1651</v>
      </c>
      <c r="S3547" s="61">
        <v>201404</v>
      </c>
      <c r="T3547" s="62" t="s">
        <v>52</v>
      </c>
      <c r="U3547" s="67">
        <v>6196.43</v>
      </c>
      <c r="V3547" s="60">
        <v>6196.43</v>
      </c>
      <c r="W3547" s="62" t="s">
        <v>340</v>
      </c>
      <c r="X3547" s="62" t="s">
        <v>1652</v>
      </c>
      <c r="Y3547" s="62" t="s">
        <v>1152</v>
      </c>
      <c r="Z3547" s="62" t="s">
        <v>48</v>
      </c>
      <c r="AA3547" s="62" t="s">
        <v>315</v>
      </c>
      <c r="AB3547" s="62" t="s">
        <v>42</v>
      </c>
      <c r="AC3547" s="62" t="s">
        <v>2028</v>
      </c>
      <c r="AD3547" s="62" t="s">
        <v>146</v>
      </c>
    </row>
    <row r="3548" spans="1:30" x14ac:dyDescent="0.25">
      <c r="A3548" s="62" t="s">
        <v>35</v>
      </c>
      <c r="B3548" s="62" t="s">
        <v>36</v>
      </c>
      <c r="C3548" s="62" t="s">
        <v>37</v>
      </c>
      <c r="D3548" s="62" t="s">
        <v>121</v>
      </c>
      <c r="E3548" s="62" t="s">
        <v>215</v>
      </c>
      <c r="F3548" s="62" t="s">
        <v>216</v>
      </c>
      <c r="G3548" s="62" t="s">
        <v>124</v>
      </c>
      <c r="H3548" s="62" t="s">
        <v>124</v>
      </c>
      <c r="I3548" s="62" t="s">
        <v>42</v>
      </c>
      <c r="J3548" s="62" t="s">
        <v>217</v>
      </c>
      <c r="K3548" s="62" t="s">
        <v>217</v>
      </c>
      <c r="L3548" s="62" t="s">
        <v>43</v>
      </c>
      <c r="M3548" s="62" t="s">
        <v>44</v>
      </c>
      <c r="N3548" s="62" t="s">
        <v>150</v>
      </c>
      <c r="O3548" s="62" t="s">
        <v>42</v>
      </c>
      <c r="P3548" s="62" t="s">
        <v>388</v>
      </c>
      <c r="Q3548" s="62" t="s">
        <v>389</v>
      </c>
      <c r="R3548" s="62" t="s">
        <v>1664</v>
      </c>
      <c r="S3548" s="61">
        <v>201404</v>
      </c>
      <c r="T3548" s="62" t="s">
        <v>52</v>
      </c>
      <c r="U3548" s="67">
        <v>184739.78</v>
      </c>
      <c r="V3548" s="60">
        <v>184739.78</v>
      </c>
      <c r="W3548" s="62" t="s">
        <v>340</v>
      </c>
      <c r="X3548" s="62" t="s">
        <v>230</v>
      </c>
      <c r="Y3548" s="62" t="s">
        <v>1152</v>
      </c>
      <c r="Z3548" s="62" t="s">
        <v>48</v>
      </c>
      <c r="AA3548" s="62" t="s">
        <v>315</v>
      </c>
      <c r="AB3548" s="62" t="s">
        <v>42</v>
      </c>
      <c r="AC3548" s="62" t="s">
        <v>2030</v>
      </c>
      <c r="AD3548" s="62" t="s">
        <v>146</v>
      </c>
    </row>
    <row r="3549" spans="1:30" x14ac:dyDescent="0.25">
      <c r="A3549" s="62" t="s">
        <v>35</v>
      </c>
      <c r="B3549" s="62" t="s">
        <v>36</v>
      </c>
      <c r="C3549" s="62" t="s">
        <v>37</v>
      </c>
      <c r="D3549" s="62" t="s">
        <v>121</v>
      </c>
      <c r="E3549" s="62" t="s">
        <v>215</v>
      </c>
      <c r="F3549" s="62" t="s">
        <v>216</v>
      </c>
      <c r="G3549" s="62" t="s">
        <v>124</v>
      </c>
      <c r="H3549" s="62" t="s">
        <v>124</v>
      </c>
      <c r="I3549" s="62" t="s">
        <v>42</v>
      </c>
      <c r="J3549" s="62" t="s">
        <v>437</v>
      </c>
      <c r="K3549" s="62" t="s">
        <v>437</v>
      </c>
      <c r="L3549" s="62" t="s">
        <v>43</v>
      </c>
      <c r="M3549" s="62" t="s">
        <v>44</v>
      </c>
      <c r="N3549" s="62" t="s">
        <v>131</v>
      </c>
      <c r="O3549" s="62" t="s">
        <v>242</v>
      </c>
      <c r="P3549" s="62" t="s">
        <v>681</v>
      </c>
      <c r="Q3549" s="62" t="s">
        <v>142</v>
      </c>
      <c r="R3549" s="62" t="s">
        <v>2031</v>
      </c>
      <c r="S3549" s="61">
        <v>201404</v>
      </c>
      <c r="T3549" s="62" t="s">
        <v>52</v>
      </c>
      <c r="U3549" s="97">
        <v>0</v>
      </c>
      <c r="V3549" s="60">
        <v>1665.34</v>
      </c>
      <c r="W3549" s="62" t="s">
        <v>1152</v>
      </c>
      <c r="X3549" s="62" t="s">
        <v>1152</v>
      </c>
      <c r="Y3549" s="62" t="s">
        <v>1152</v>
      </c>
      <c r="Z3549" s="62" t="s">
        <v>48</v>
      </c>
      <c r="AA3549" s="62" t="s">
        <v>144</v>
      </c>
      <c r="AB3549" s="62" t="s">
        <v>42</v>
      </c>
      <c r="AC3549" s="62" t="s">
        <v>2032</v>
      </c>
      <c r="AD3549" s="62" t="s">
        <v>146</v>
      </c>
    </row>
    <row r="3550" spans="1:30" x14ac:dyDescent="0.25">
      <c r="A3550" s="62" t="s">
        <v>35</v>
      </c>
      <c r="B3550" s="62" t="s">
        <v>36</v>
      </c>
      <c r="C3550" s="62" t="s">
        <v>37</v>
      </c>
      <c r="D3550" s="62" t="s">
        <v>121</v>
      </c>
      <c r="E3550" s="62" t="s">
        <v>122</v>
      </c>
      <c r="F3550" s="62" t="s">
        <v>123</v>
      </c>
      <c r="G3550" s="62" t="s">
        <v>124</v>
      </c>
      <c r="H3550" s="62" t="s">
        <v>124</v>
      </c>
      <c r="I3550" s="62" t="s">
        <v>42</v>
      </c>
      <c r="J3550" s="62" t="s">
        <v>190</v>
      </c>
      <c r="K3550" s="62" t="s">
        <v>190</v>
      </c>
      <c r="L3550" s="62" t="s">
        <v>43</v>
      </c>
      <c r="M3550" s="62" t="s">
        <v>44</v>
      </c>
      <c r="N3550" s="62" t="s">
        <v>126</v>
      </c>
      <c r="O3550" s="62" t="s">
        <v>191</v>
      </c>
      <c r="P3550" s="62" t="s">
        <v>355</v>
      </c>
      <c r="Q3550" s="62" t="s">
        <v>2033</v>
      </c>
      <c r="R3550" s="62" t="s">
        <v>2034</v>
      </c>
      <c r="S3550" s="61">
        <v>201404</v>
      </c>
      <c r="T3550" s="62" t="s">
        <v>52</v>
      </c>
      <c r="U3550" s="61">
        <v>0</v>
      </c>
      <c r="V3550" s="60">
        <v>15</v>
      </c>
      <c r="W3550" s="62" t="s">
        <v>1152</v>
      </c>
      <c r="X3550" s="62" t="s">
        <v>1152</v>
      </c>
      <c r="Y3550" s="62" t="s">
        <v>1152</v>
      </c>
      <c r="Z3550" s="62" t="s">
        <v>48</v>
      </c>
      <c r="AA3550" s="62" t="s">
        <v>144</v>
      </c>
      <c r="AB3550" s="62" t="s">
        <v>42</v>
      </c>
      <c r="AC3550" s="62" t="s">
        <v>2032</v>
      </c>
      <c r="AD3550" s="62" t="s">
        <v>146</v>
      </c>
    </row>
    <row r="3551" spans="1:30" x14ac:dyDescent="0.25">
      <c r="A3551" s="62" t="s">
        <v>35</v>
      </c>
      <c r="B3551" s="62" t="s">
        <v>36</v>
      </c>
      <c r="C3551" s="62" t="s">
        <v>37</v>
      </c>
      <c r="D3551" s="62" t="s">
        <v>121</v>
      </c>
      <c r="E3551" s="62" t="s">
        <v>122</v>
      </c>
      <c r="F3551" s="62" t="s">
        <v>123</v>
      </c>
      <c r="G3551" s="62" t="s">
        <v>124</v>
      </c>
      <c r="H3551" s="62" t="s">
        <v>124</v>
      </c>
      <c r="I3551" s="62" t="s">
        <v>42</v>
      </c>
      <c r="J3551" s="62" t="s">
        <v>156</v>
      </c>
      <c r="K3551" s="62" t="s">
        <v>156</v>
      </c>
      <c r="L3551" s="62" t="s">
        <v>43</v>
      </c>
      <c r="M3551" s="62" t="s">
        <v>44</v>
      </c>
      <c r="N3551" s="62" t="s">
        <v>126</v>
      </c>
      <c r="O3551" s="62" t="s">
        <v>42</v>
      </c>
      <c r="P3551" s="62" t="s">
        <v>141</v>
      </c>
      <c r="Q3551" s="62" t="s">
        <v>167</v>
      </c>
      <c r="R3551" s="62" t="s">
        <v>2035</v>
      </c>
      <c r="S3551" s="61">
        <v>201404</v>
      </c>
      <c r="T3551" s="62" t="s">
        <v>52</v>
      </c>
      <c r="U3551" s="61">
        <v>0</v>
      </c>
      <c r="V3551" s="60">
        <v>3.36</v>
      </c>
      <c r="W3551" s="62" t="s">
        <v>1152</v>
      </c>
      <c r="X3551" s="62" t="s">
        <v>1152</v>
      </c>
      <c r="Y3551" s="62" t="s">
        <v>1152</v>
      </c>
      <c r="Z3551" s="62" t="s">
        <v>48</v>
      </c>
      <c r="AA3551" s="62" t="s">
        <v>168</v>
      </c>
      <c r="AB3551" s="62" t="s">
        <v>42</v>
      </c>
      <c r="AC3551" s="62" t="s">
        <v>2036</v>
      </c>
      <c r="AD3551" s="62" t="s">
        <v>146</v>
      </c>
    </row>
    <row r="3552" spans="1:30" x14ac:dyDescent="0.25">
      <c r="A3552" s="62" t="s">
        <v>35</v>
      </c>
      <c r="B3552" s="62" t="s">
        <v>36</v>
      </c>
      <c r="C3552" s="62" t="s">
        <v>37</v>
      </c>
      <c r="D3552" s="62" t="s">
        <v>121</v>
      </c>
      <c r="E3552" s="62" t="s">
        <v>122</v>
      </c>
      <c r="F3552" s="62" t="s">
        <v>123</v>
      </c>
      <c r="G3552" s="62" t="s">
        <v>124</v>
      </c>
      <c r="H3552" s="62" t="s">
        <v>124</v>
      </c>
      <c r="I3552" s="62" t="s">
        <v>42</v>
      </c>
      <c r="J3552" s="62" t="s">
        <v>156</v>
      </c>
      <c r="K3552" s="62" t="s">
        <v>156</v>
      </c>
      <c r="L3552" s="62" t="s">
        <v>43</v>
      </c>
      <c r="M3552" s="62" t="s">
        <v>44</v>
      </c>
      <c r="N3552" s="62" t="s">
        <v>126</v>
      </c>
      <c r="O3552" s="62" t="s">
        <v>42</v>
      </c>
      <c r="P3552" s="62" t="s">
        <v>141</v>
      </c>
      <c r="Q3552" s="62" t="s">
        <v>167</v>
      </c>
      <c r="R3552" s="62" t="s">
        <v>2035</v>
      </c>
      <c r="S3552" s="61">
        <v>201404</v>
      </c>
      <c r="T3552" s="62" t="s">
        <v>52</v>
      </c>
      <c r="U3552" s="61">
        <v>0</v>
      </c>
      <c r="V3552" s="60">
        <v>3.36</v>
      </c>
      <c r="W3552" s="62" t="s">
        <v>1152</v>
      </c>
      <c r="X3552" s="62" t="s">
        <v>1152</v>
      </c>
      <c r="Y3552" s="62" t="s">
        <v>1152</v>
      </c>
      <c r="Z3552" s="62" t="s">
        <v>48</v>
      </c>
      <c r="AA3552" s="62" t="s">
        <v>168</v>
      </c>
      <c r="AB3552" s="62" t="s">
        <v>42</v>
      </c>
      <c r="AC3552" s="62" t="s">
        <v>2036</v>
      </c>
      <c r="AD3552" s="62" t="s">
        <v>146</v>
      </c>
    </row>
    <row r="3553" spans="1:30" x14ac:dyDescent="0.25">
      <c r="A3553" s="62" t="s">
        <v>35</v>
      </c>
      <c r="B3553" s="62" t="s">
        <v>36</v>
      </c>
      <c r="C3553" s="62" t="s">
        <v>37</v>
      </c>
      <c r="D3553" s="62" t="s">
        <v>121</v>
      </c>
      <c r="E3553" s="62" t="s">
        <v>215</v>
      </c>
      <c r="F3553" s="62" t="s">
        <v>216</v>
      </c>
      <c r="G3553" s="62" t="s">
        <v>124</v>
      </c>
      <c r="H3553" s="62" t="s">
        <v>124</v>
      </c>
      <c r="I3553" s="62" t="s">
        <v>42</v>
      </c>
      <c r="J3553" s="62" t="s">
        <v>268</v>
      </c>
      <c r="K3553" s="62" t="s">
        <v>268</v>
      </c>
      <c r="L3553" s="62" t="s">
        <v>43</v>
      </c>
      <c r="M3553" s="62" t="s">
        <v>44</v>
      </c>
      <c r="N3553" s="62" t="s">
        <v>131</v>
      </c>
      <c r="O3553" s="62" t="s">
        <v>269</v>
      </c>
      <c r="P3553" s="62" t="s">
        <v>586</v>
      </c>
      <c r="Q3553" s="62" t="s">
        <v>2037</v>
      </c>
      <c r="R3553" s="62" t="s">
        <v>2038</v>
      </c>
      <c r="S3553" s="61">
        <v>201404</v>
      </c>
      <c r="T3553" s="62" t="s">
        <v>52</v>
      </c>
      <c r="U3553" s="61">
        <v>0</v>
      </c>
      <c r="V3553" s="60">
        <v>17.149999999999999</v>
      </c>
      <c r="W3553" s="62" t="s">
        <v>1152</v>
      </c>
      <c r="X3553" s="62" t="s">
        <v>1152</v>
      </c>
      <c r="Y3553" s="62" t="s">
        <v>1152</v>
      </c>
      <c r="Z3553" s="62" t="s">
        <v>48</v>
      </c>
      <c r="AA3553" s="62" t="s">
        <v>144</v>
      </c>
      <c r="AB3553" s="62" t="s">
        <v>42</v>
      </c>
      <c r="AC3553" s="62" t="s">
        <v>2039</v>
      </c>
      <c r="AD3553" s="62" t="s">
        <v>146</v>
      </c>
    </row>
    <row r="3554" spans="1:30" x14ac:dyDescent="0.25">
      <c r="A3554" s="62" t="s">
        <v>35</v>
      </c>
      <c r="B3554" s="62" t="s">
        <v>36</v>
      </c>
      <c r="C3554" s="62" t="s">
        <v>37</v>
      </c>
      <c r="D3554" s="62" t="s">
        <v>121</v>
      </c>
      <c r="E3554" s="62" t="s">
        <v>122</v>
      </c>
      <c r="F3554" s="62" t="s">
        <v>123</v>
      </c>
      <c r="G3554" s="62" t="s">
        <v>124</v>
      </c>
      <c r="H3554" s="62" t="s">
        <v>124</v>
      </c>
      <c r="I3554" s="62" t="s">
        <v>42</v>
      </c>
      <c r="J3554" s="62" t="s">
        <v>190</v>
      </c>
      <c r="K3554" s="62" t="s">
        <v>190</v>
      </c>
      <c r="L3554" s="62" t="s">
        <v>43</v>
      </c>
      <c r="M3554" s="62" t="s">
        <v>44</v>
      </c>
      <c r="N3554" s="62" t="s">
        <v>131</v>
      </c>
      <c r="O3554" s="62" t="s">
        <v>198</v>
      </c>
      <c r="P3554" s="62" t="s">
        <v>369</v>
      </c>
      <c r="Q3554" s="62" t="s">
        <v>535</v>
      </c>
      <c r="R3554" s="62" t="s">
        <v>2040</v>
      </c>
      <c r="S3554" s="61">
        <v>201404</v>
      </c>
      <c r="T3554" s="62" t="s">
        <v>52</v>
      </c>
      <c r="U3554" s="61">
        <v>0</v>
      </c>
      <c r="V3554" s="60">
        <v>66</v>
      </c>
      <c r="W3554" s="62" t="s">
        <v>1152</v>
      </c>
      <c r="X3554" s="62" t="s">
        <v>1152</v>
      </c>
      <c r="Y3554" s="62" t="s">
        <v>1152</v>
      </c>
      <c r="Z3554" s="62" t="s">
        <v>48</v>
      </c>
      <c r="AA3554" s="62" t="s">
        <v>144</v>
      </c>
      <c r="AB3554" s="62" t="s">
        <v>42</v>
      </c>
      <c r="AC3554" s="62" t="s">
        <v>2039</v>
      </c>
      <c r="AD3554" s="62" t="s">
        <v>146</v>
      </c>
    </row>
    <row r="3555" spans="1:30" x14ac:dyDescent="0.25">
      <c r="A3555" s="62" t="s">
        <v>35</v>
      </c>
      <c r="B3555" s="62" t="s">
        <v>36</v>
      </c>
      <c r="C3555" s="62" t="s">
        <v>37</v>
      </c>
      <c r="D3555" s="62" t="s">
        <v>121</v>
      </c>
      <c r="E3555" s="62" t="s">
        <v>215</v>
      </c>
      <c r="F3555" s="62" t="s">
        <v>216</v>
      </c>
      <c r="G3555" s="62" t="s">
        <v>124</v>
      </c>
      <c r="H3555" s="62" t="s">
        <v>124</v>
      </c>
      <c r="I3555" s="62" t="s">
        <v>42</v>
      </c>
      <c r="J3555" s="62" t="s">
        <v>217</v>
      </c>
      <c r="K3555" s="62" t="s">
        <v>217</v>
      </c>
      <c r="L3555" s="62" t="s">
        <v>43</v>
      </c>
      <c r="M3555" s="62" t="s">
        <v>44</v>
      </c>
      <c r="N3555" s="62" t="s">
        <v>150</v>
      </c>
      <c r="O3555" s="62" t="s">
        <v>42</v>
      </c>
      <c r="P3555" s="62" t="s">
        <v>392</v>
      </c>
      <c r="Q3555" s="62" t="s">
        <v>393</v>
      </c>
      <c r="R3555" s="62" t="s">
        <v>2041</v>
      </c>
      <c r="S3555" s="61">
        <v>201404</v>
      </c>
      <c r="T3555" s="62" t="s">
        <v>52</v>
      </c>
      <c r="U3555" s="61">
        <v>348.29</v>
      </c>
      <c r="V3555" s="60">
        <v>348.29</v>
      </c>
      <c r="W3555" s="62" t="s">
        <v>340</v>
      </c>
      <c r="X3555" s="62" t="s">
        <v>384</v>
      </c>
      <c r="Y3555" s="62" t="s">
        <v>1152</v>
      </c>
      <c r="Z3555" s="62" t="s">
        <v>48</v>
      </c>
      <c r="AA3555" s="62" t="s">
        <v>315</v>
      </c>
      <c r="AB3555" s="62" t="s">
        <v>42</v>
      </c>
      <c r="AC3555" s="62" t="s">
        <v>2042</v>
      </c>
      <c r="AD3555" s="62" t="s">
        <v>146</v>
      </c>
    </row>
    <row r="3556" spans="1:30" x14ac:dyDescent="0.25">
      <c r="A3556" s="62" t="s">
        <v>35</v>
      </c>
      <c r="B3556" s="62" t="s">
        <v>36</v>
      </c>
      <c r="C3556" s="62" t="s">
        <v>37</v>
      </c>
      <c r="D3556" s="62" t="s">
        <v>121</v>
      </c>
      <c r="E3556" s="62" t="s">
        <v>215</v>
      </c>
      <c r="F3556" s="62" t="s">
        <v>216</v>
      </c>
      <c r="G3556" s="62" t="s">
        <v>124</v>
      </c>
      <c r="H3556" s="62" t="s">
        <v>124</v>
      </c>
      <c r="I3556" s="62" t="s">
        <v>42</v>
      </c>
      <c r="J3556" s="62" t="s">
        <v>261</v>
      </c>
      <c r="K3556" s="62" t="s">
        <v>261</v>
      </c>
      <c r="L3556" s="62" t="s">
        <v>43</v>
      </c>
      <c r="M3556" s="62" t="s">
        <v>44</v>
      </c>
      <c r="N3556" s="62" t="s">
        <v>150</v>
      </c>
      <c r="O3556" s="62" t="s">
        <v>42</v>
      </c>
      <c r="P3556" s="62" t="s">
        <v>392</v>
      </c>
      <c r="Q3556" s="62" t="s">
        <v>393</v>
      </c>
      <c r="R3556" s="62" t="s">
        <v>2041</v>
      </c>
      <c r="S3556" s="61">
        <v>201404</v>
      </c>
      <c r="T3556" s="62" t="s">
        <v>52</v>
      </c>
      <c r="U3556" s="61">
        <v>325.08999999999997</v>
      </c>
      <c r="V3556" s="60">
        <v>325.08999999999997</v>
      </c>
      <c r="W3556" s="62" t="s">
        <v>340</v>
      </c>
      <c r="X3556" s="62" t="s">
        <v>384</v>
      </c>
      <c r="Y3556" s="62" t="s">
        <v>1152</v>
      </c>
      <c r="Z3556" s="62" t="s">
        <v>48</v>
      </c>
      <c r="AA3556" s="62" t="s">
        <v>315</v>
      </c>
      <c r="AB3556" s="62" t="s">
        <v>42</v>
      </c>
      <c r="AC3556" s="62" t="s">
        <v>2042</v>
      </c>
      <c r="AD3556" s="62" t="s">
        <v>146</v>
      </c>
    </row>
    <row r="3557" spans="1:30" x14ac:dyDescent="0.25">
      <c r="A3557" s="62" t="s">
        <v>35</v>
      </c>
      <c r="B3557" s="62" t="s">
        <v>36</v>
      </c>
      <c r="C3557" s="62" t="s">
        <v>37</v>
      </c>
      <c r="D3557" s="62" t="s">
        <v>121</v>
      </c>
      <c r="E3557" s="62" t="s">
        <v>215</v>
      </c>
      <c r="F3557" s="62" t="s">
        <v>216</v>
      </c>
      <c r="G3557" s="62" t="s">
        <v>124</v>
      </c>
      <c r="H3557" s="62" t="s">
        <v>124</v>
      </c>
      <c r="I3557" s="62" t="s">
        <v>42</v>
      </c>
      <c r="J3557" s="62" t="s">
        <v>257</v>
      </c>
      <c r="K3557" s="62" t="s">
        <v>257</v>
      </c>
      <c r="L3557" s="62" t="s">
        <v>43</v>
      </c>
      <c r="M3557" s="62" t="s">
        <v>44</v>
      </c>
      <c r="N3557" s="62" t="s">
        <v>150</v>
      </c>
      <c r="O3557" s="62" t="s">
        <v>42</v>
      </c>
      <c r="P3557" s="62" t="s">
        <v>392</v>
      </c>
      <c r="Q3557" s="62" t="s">
        <v>393</v>
      </c>
      <c r="R3557" s="62" t="s">
        <v>2041</v>
      </c>
      <c r="S3557" s="61">
        <v>201404</v>
      </c>
      <c r="T3557" s="62" t="s">
        <v>52</v>
      </c>
      <c r="U3557" s="61">
        <v>325.07</v>
      </c>
      <c r="V3557" s="60">
        <v>325.07</v>
      </c>
      <c r="W3557" s="62" t="s">
        <v>340</v>
      </c>
      <c r="X3557" s="62" t="s">
        <v>384</v>
      </c>
      <c r="Y3557" s="62" t="s">
        <v>1152</v>
      </c>
      <c r="Z3557" s="62" t="s">
        <v>48</v>
      </c>
      <c r="AA3557" s="62" t="s">
        <v>315</v>
      </c>
      <c r="AB3557" s="62" t="s">
        <v>42</v>
      </c>
      <c r="AC3557" s="62" t="s">
        <v>2042</v>
      </c>
      <c r="AD3557" s="62" t="s">
        <v>146</v>
      </c>
    </row>
    <row r="3558" spans="1:30" x14ac:dyDescent="0.25">
      <c r="A3558" s="62" t="s">
        <v>35</v>
      </c>
      <c r="B3558" s="62" t="s">
        <v>36</v>
      </c>
      <c r="C3558" s="62" t="s">
        <v>37</v>
      </c>
      <c r="D3558" s="62" t="s">
        <v>121</v>
      </c>
      <c r="E3558" s="62" t="s">
        <v>215</v>
      </c>
      <c r="F3558" s="62" t="s">
        <v>216</v>
      </c>
      <c r="G3558" s="62" t="s">
        <v>124</v>
      </c>
      <c r="H3558" s="62" t="s">
        <v>124</v>
      </c>
      <c r="I3558" s="62" t="s">
        <v>42</v>
      </c>
      <c r="J3558" s="62" t="s">
        <v>437</v>
      </c>
      <c r="K3558" s="62" t="s">
        <v>437</v>
      </c>
      <c r="L3558" s="62" t="s">
        <v>43</v>
      </c>
      <c r="M3558" s="62" t="s">
        <v>44</v>
      </c>
      <c r="N3558" s="62" t="s">
        <v>150</v>
      </c>
      <c r="O3558" s="62" t="s">
        <v>42</v>
      </c>
      <c r="P3558" s="62" t="s">
        <v>392</v>
      </c>
      <c r="Q3558" s="62" t="s">
        <v>393</v>
      </c>
      <c r="R3558" s="62" t="s">
        <v>2041</v>
      </c>
      <c r="S3558" s="61">
        <v>201404</v>
      </c>
      <c r="T3558" s="62" t="s">
        <v>52</v>
      </c>
      <c r="U3558" s="61">
        <v>325.07</v>
      </c>
      <c r="V3558" s="60">
        <v>325.07</v>
      </c>
      <c r="W3558" s="62" t="s">
        <v>340</v>
      </c>
      <c r="X3558" s="62" t="s">
        <v>384</v>
      </c>
      <c r="Y3558" s="62" t="s">
        <v>1152</v>
      </c>
      <c r="Z3558" s="62" t="s">
        <v>48</v>
      </c>
      <c r="AA3558" s="62" t="s">
        <v>315</v>
      </c>
      <c r="AB3558" s="62" t="s">
        <v>42</v>
      </c>
      <c r="AC3558" s="62" t="s">
        <v>2042</v>
      </c>
      <c r="AD3558" s="62" t="s">
        <v>146</v>
      </c>
    </row>
    <row r="3559" spans="1:30" x14ac:dyDescent="0.25">
      <c r="A3559" s="62" t="s">
        <v>35</v>
      </c>
      <c r="B3559" s="62" t="s">
        <v>36</v>
      </c>
      <c r="C3559" s="62" t="s">
        <v>37</v>
      </c>
      <c r="D3559" s="62" t="s">
        <v>121</v>
      </c>
      <c r="E3559" s="62" t="s">
        <v>215</v>
      </c>
      <c r="F3559" s="62" t="s">
        <v>216</v>
      </c>
      <c r="G3559" s="62" t="s">
        <v>124</v>
      </c>
      <c r="H3559" s="62" t="s">
        <v>124</v>
      </c>
      <c r="I3559" s="62" t="s">
        <v>42</v>
      </c>
      <c r="J3559" s="62" t="s">
        <v>250</v>
      </c>
      <c r="K3559" s="62" t="s">
        <v>250</v>
      </c>
      <c r="L3559" s="62" t="s">
        <v>43</v>
      </c>
      <c r="M3559" s="62" t="s">
        <v>44</v>
      </c>
      <c r="N3559" s="62" t="s">
        <v>150</v>
      </c>
      <c r="O3559" s="62" t="s">
        <v>42</v>
      </c>
      <c r="P3559" s="62" t="s">
        <v>392</v>
      </c>
      <c r="Q3559" s="62" t="s">
        <v>393</v>
      </c>
      <c r="R3559" s="62" t="s">
        <v>2041</v>
      </c>
      <c r="S3559" s="61">
        <v>201404</v>
      </c>
      <c r="T3559" s="62" t="s">
        <v>52</v>
      </c>
      <c r="U3559" s="97">
        <v>325.07</v>
      </c>
      <c r="V3559" s="60">
        <v>325.07</v>
      </c>
      <c r="W3559" s="62" t="s">
        <v>340</v>
      </c>
      <c r="X3559" s="62" t="s">
        <v>384</v>
      </c>
      <c r="Y3559" s="62" t="s">
        <v>1152</v>
      </c>
      <c r="Z3559" s="62" t="s">
        <v>48</v>
      </c>
      <c r="AA3559" s="62" t="s">
        <v>315</v>
      </c>
      <c r="AB3559" s="62" t="s">
        <v>42</v>
      </c>
      <c r="AC3559" s="62" t="s">
        <v>2042</v>
      </c>
      <c r="AD3559" s="62" t="s">
        <v>146</v>
      </c>
    </row>
    <row r="3560" spans="1:30" x14ac:dyDescent="0.25">
      <c r="A3560" s="62" t="s">
        <v>35</v>
      </c>
      <c r="B3560" s="62" t="s">
        <v>36</v>
      </c>
      <c r="C3560" s="62" t="s">
        <v>37</v>
      </c>
      <c r="D3560" s="62" t="s">
        <v>121</v>
      </c>
      <c r="E3560" s="62" t="s">
        <v>215</v>
      </c>
      <c r="F3560" s="62" t="s">
        <v>216</v>
      </c>
      <c r="G3560" s="62" t="s">
        <v>124</v>
      </c>
      <c r="H3560" s="62" t="s">
        <v>124</v>
      </c>
      <c r="I3560" s="62" t="s">
        <v>42</v>
      </c>
      <c r="J3560" s="62" t="s">
        <v>237</v>
      </c>
      <c r="K3560" s="62" t="s">
        <v>237</v>
      </c>
      <c r="L3560" s="62" t="s">
        <v>43</v>
      </c>
      <c r="M3560" s="62" t="s">
        <v>44</v>
      </c>
      <c r="N3560" s="62" t="s">
        <v>150</v>
      </c>
      <c r="O3560" s="62" t="s">
        <v>42</v>
      </c>
      <c r="P3560" s="62" t="s">
        <v>392</v>
      </c>
      <c r="Q3560" s="62" t="s">
        <v>393</v>
      </c>
      <c r="R3560" s="62" t="s">
        <v>2041</v>
      </c>
      <c r="S3560" s="61">
        <v>201404</v>
      </c>
      <c r="T3560" s="62" t="s">
        <v>52</v>
      </c>
      <c r="U3560" s="61">
        <v>348.29</v>
      </c>
      <c r="V3560" s="60">
        <v>348.29</v>
      </c>
      <c r="W3560" s="62" t="s">
        <v>340</v>
      </c>
      <c r="X3560" s="62" t="s">
        <v>384</v>
      </c>
      <c r="Y3560" s="62" t="s">
        <v>1152</v>
      </c>
      <c r="Z3560" s="62" t="s">
        <v>48</v>
      </c>
      <c r="AA3560" s="62" t="s">
        <v>315</v>
      </c>
      <c r="AB3560" s="62" t="s">
        <v>42</v>
      </c>
      <c r="AC3560" s="62" t="s">
        <v>2042</v>
      </c>
      <c r="AD3560" s="62" t="s">
        <v>146</v>
      </c>
    </row>
    <row r="3561" spans="1:30" x14ac:dyDescent="0.25">
      <c r="A3561" s="62" t="s">
        <v>35</v>
      </c>
      <c r="B3561" s="62" t="s">
        <v>36</v>
      </c>
      <c r="C3561" s="62" t="s">
        <v>37</v>
      </c>
      <c r="D3561" s="62" t="s">
        <v>121</v>
      </c>
      <c r="E3561" s="62" t="s">
        <v>215</v>
      </c>
      <c r="F3561" s="62" t="s">
        <v>216</v>
      </c>
      <c r="G3561" s="62" t="s">
        <v>124</v>
      </c>
      <c r="H3561" s="62" t="s">
        <v>124</v>
      </c>
      <c r="I3561" s="62" t="s">
        <v>42</v>
      </c>
      <c r="J3561" s="62" t="s">
        <v>231</v>
      </c>
      <c r="K3561" s="62" t="s">
        <v>231</v>
      </c>
      <c r="L3561" s="62" t="s">
        <v>43</v>
      </c>
      <c r="M3561" s="62" t="s">
        <v>44</v>
      </c>
      <c r="N3561" s="62" t="s">
        <v>150</v>
      </c>
      <c r="O3561" s="62" t="s">
        <v>42</v>
      </c>
      <c r="P3561" s="62" t="s">
        <v>392</v>
      </c>
      <c r="Q3561" s="62" t="s">
        <v>393</v>
      </c>
      <c r="R3561" s="62" t="s">
        <v>2041</v>
      </c>
      <c r="S3561" s="61">
        <v>201404</v>
      </c>
      <c r="T3561" s="62" t="s">
        <v>52</v>
      </c>
      <c r="U3561" s="97">
        <v>325.07</v>
      </c>
      <c r="V3561" s="60">
        <v>325.07</v>
      </c>
      <c r="W3561" s="62" t="s">
        <v>340</v>
      </c>
      <c r="X3561" s="62" t="s">
        <v>384</v>
      </c>
      <c r="Y3561" s="62" t="s">
        <v>1152</v>
      </c>
      <c r="Z3561" s="62" t="s">
        <v>48</v>
      </c>
      <c r="AA3561" s="62" t="s">
        <v>315</v>
      </c>
      <c r="AB3561" s="62" t="s">
        <v>42</v>
      </c>
      <c r="AC3561" s="62" t="s">
        <v>2042</v>
      </c>
      <c r="AD3561" s="62" t="s">
        <v>146</v>
      </c>
    </row>
    <row r="3562" spans="1:30" x14ac:dyDescent="0.25">
      <c r="A3562" s="62" t="s">
        <v>35</v>
      </c>
      <c r="B3562" s="62" t="s">
        <v>36</v>
      </c>
      <c r="C3562" s="62" t="s">
        <v>37</v>
      </c>
      <c r="D3562" s="62" t="s">
        <v>121</v>
      </c>
      <c r="E3562" s="62" t="s">
        <v>122</v>
      </c>
      <c r="F3562" s="62" t="s">
        <v>123</v>
      </c>
      <c r="G3562" s="62" t="s">
        <v>124</v>
      </c>
      <c r="H3562" s="62" t="s">
        <v>124</v>
      </c>
      <c r="I3562" s="62" t="s">
        <v>42</v>
      </c>
      <c r="J3562" s="62" t="s">
        <v>298</v>
      </c>
      <c r="K3562" s="62" t="s">
        <v>298</v>
      </c>
      <c r="L3562" s="62" t="s">
        <v>43</v>
      </c>
      <c r="M3562" s="62" t="s">
        <v>44</v>
      </c>
      <c r="N3562" s="62" t="s">
        <v>150</v>
      </c>
      <c r="O3562" s="62" t="s">
        <v>42</v>
      </c>
      <c r="P3562" s="62" t="s">
        <v>506</v>
      </c>
      <c r="Q3562" s="62" t="s">
        <v>1713</v>
      </c>
      <c r="R3562" s="62" t="s">
        <v>2043</v>
      </c>
      <c r="S3562" s="61">
        <v>201404</v>
      </c>
      <c r="T3562" s="62" t="s">
        <v>52</v>
      </c>
      <c r="U3562" s="67">
        <v>32500</v>
      </c>
      <c r="V3562" s="60">
        <v>32500</v>
      </c>
      <c r="W3562" s="62" t="s">
        <v>340</v>
      </c>
      <c r="X3562" s="62" t="s">
        <v>1694</v>
      </c>
      <c r="Y3562" s="62" t="s">
        <v>1152</v>
      </c>
      <c r="Z3562" s="62" t="s">
        <v>48</v>
      </c>
      <c r="AA3562" s="62" t="s">
        <v>315</v>
      </c>
      <c r="AB3562" s="62" t="s">
        <v>42</v>
      </c>
      <c r="AC3562" s="62" t="s">
        <v>2044</v>
      </c>
      <c r="AD3562" s="62" t="s">
        <v>146</v>
      </c>
    </row>
    <row r="3563" spans="1:30" x14ac:dyDescent="0.25">
      <c r="A3563" s="62" t="s">
        <v>35</v>
      </c>
      <c r="B3563" s="62" t="s">
        <v>36</v>
      </c>
      <c r="C3563" s="62" t="s">
        <v>37</v>
      </c>
      <c r="D3563" s="62" t="s">
        <v>121</v>
      </c>
      <c r="E3563" s="62" t="s">
        <v>215</v>
      </c>
      <c r="F3563" s="62" t="s">
        <v>216</v>
      </c>
      <c r="G3563" s="62" t="s">
        <v>124</v>
      </c>
      <c r="H3563" s="62" t="s">
        <v>124</v>
      </c>
      <c r="I3563" s="62" t="s">
        <v>42</v>
      </c>
      <c r="J3563" s="62" t="s">
        <v>217</v>
      </c>
      <c r="K3563" s="62" t="s">
        <v>217</v>
      </c>
      <c r="L3563" s="62" t="s">
        <v>43</v>
      </c>
      <c r="M3563" s="62" t="s">
        <v>44</v>
      </c>
      <c r="N3563" s="62" t="s">
        <v>150</v>
      </c>
      <c r="O3563" s="62" t="s">
        <v>42</v>
      </c>
      <c r="P3563" s="62" t="s">
        <v>392</v>
      </c>
      <c r="Q3563" s="62" t="s">
        <v>393</v>
      </c>
      <c r="R3563" s="62" t="s">
        <v>2045</v>
      </c>
      <c r="S3563" s="61">
        <v>201404</v>
      </c>
      <c r="T3563" s="62" t="s">
        <v>52</v>
      </c>
      <c r="U3563" s="61">
        <v>323.20999999999998</v>
      </c>
      <c r="V3563" s="60">
        <v>323.20999999999998</v>
      </c>
      <c r="W3563" s="62" t="s">
        <v>340</v>
      </c>
      <c r="X3563" s="62" t="s">
        <v>384</v>
      </c>
      <c r="Y3563" s="62" t="s">
        <v>1152</v>
      </c>
      <c r="Z3563" s="62" t="s">
        <v>48</v>
      </c>
      <c r="AA3563" s="62" t="s">
        <v>315</v>
      </c>
      <c r="AB3563" s="62" t="s">
        <v>42</v>
      </c>
      <c r="AC3563" s="62" t="s">
        <v>2046</v>
      </c>
      <c r="AD3563" s="62" t="s">
        <v>146</v>
      </c>
    </row>
    <row r="3564" spans="1:30" x14ac:dyDescent="0.25">
      <c r="A3564" s="62" t="s">
        <v>35</v>
      </c>
      <c r="B3564" s="62" t="s">
        <v>36</v>
      </c>
      <c r="C3564" s="62" t="s">
        <v>37</v>
      </c>
      <c r="D3564" s="62" t="s">
        <v>121</v>
      </c>
      <c r="E3564" s="62" t="s">
        <v>215</v>
      </c>
      <c r="F3564" s="62" t="s">
        <v>216</v>
      </c>
      <c r="G3564" s="62" t="s">
        <v>124</v>
      </c>
      <c r="H3564" s="62" t="s">
        <v>124</v>
      </c>
      <c r="I3564" s="62" t="s">
        <v>42</v>
      </c>
      <c r="J3564" s="62" t="s">
        <v>217</v>
      </c>
      <c r="K3564" s="62" t="s">
        <v>217</v>
      </c>
      <c r="L3564" s="62" t="s">
        <v>43</v>
      </c>
      <c r="M3564" s="62" t="s">
        <v>44</v>
      </c>
      <c r="N3564" s="62" t="s">
        <v>150</v>
      </c>
      <c r="O3564" s="62" t="s">
        <v>42</v>
      </c>
      <c r="P3564" s="62" t="s">
        <v>392</v>
      </c>
      <c r="Q3564" s="62" t="s">
        <v>393</v>
      </c>
      <c r="R3564" s="62" t="s">
        <v>2047</v>
      </c>
      <c r="S3564" s="61">
        <v>201404</v>
      </c>
      <c r="T3564" s="62" t="s">
        <v>52</v>
      </c>
      <c r="U3564" s="61">
        <v>373.37</v>
      </c>
      <c r="V3564" s="60">
        <v>373.37</v>
      </c>
      <c r="W3564" s="62" t="s">
        <v>340</v>
      </c>
      <c r="X3564" s="62" t="s">
        <v>384</v>
      </c>
      <c r="Y3564" s="62" t="s">
        <v>1152</v>
      </c>
      <c r="Z3564" s="62" t="s">
        <v>48</v>
      </c>
      <c r="AA3564" s="62" t="s">
        <v>315</v>
      </c>
      <c r="AB3564" s="62" t="s">
        <v>42</v>
      </c>
      <c r="AC3564" s="62" t="s">
        <v>2046</v>
      </c>
      <c r="AD3564" s="62" t="s">
        <v>146</v>
      </c>
    </row>
    <row r="3565" spans="1:30" x14ac:dyDescent="0.25">
      <c r="A3565" s="62" t="s">
        <v>35</v>
      </c>
      <c r="B3565" s="62" t="s">
        <v>36</v>
      </c>
      <c r="C3565" s="62" t="s">
        <v>37</v>
      </c>
      <c r="D3565" s="62" t="s">
        <v>121</v>
      </c>
      <c r="E3565" s="62" t="s">
        <v>215</v>
      </c>
      <c r="F3565" s="62" t="s">
        <v>216</v>
      </c>
      <c r="G3565" s="62" t="s">
        <v>124</v>
      </c>
      <c r="H3565" s="62" t="s">
        <v>124</v>
      </c>
      <c r="I3565" s="62" t="s">
        <v>42</v>
      </c>
      <c r="J3565" s="62" t="s">
        <v>217</v>
      </c>
      <c r="K3565" s="62" t="s">
        <v>217</v>
      </c>
      <c r="L3565" s="62" t="s">
        <v>43</v>
      </c>
      <c r="M3565" s="62" t="s">
        <v>44</v>
      </c>
      <c r="N3565" s="62" t="s">
        <v>150</v>
      </c>
      <c r="O3565" s="62" t="s">
        <v>42</v>
      </c>
      <c r="P3565" s="62" t="s">
        <v>392</v>
      </c>
      <c r="Q3565" s="62" t="s">
        <v>393</v>
      </c>
      <c r="R3565" s="62" t="s">
        <v>2048</v>
      </c>
      <c r="S3565" s="61">
        <v>201404</v>
      </c>
      <c r="T3565" s="62" t="s">
        <v>52</v>
      </c>
      <c r="U3565" s="61">
        <v>222.9</v>
      </c>
      <c r="V3565" s="60">
        <v>222.9</v>
      </c>
      <c r="W3565" s="62" t="s">
        <v>340</v>
      </c>
      <c r="X3565" s="62" t="s">
        <v>384</v>
      </c>
      <c r="Y3565" s="62" t="s">
        <v>1152</v>
      </c>
      <c r="Z3565" s="62" t="s">
        <v>48</v>
      </c>
      <c r="AA3565" s="62" t="s">
        <v>315</v>
      </c>
      <c r="AB3565" s="62" t="s">
        <v>42</v>
      </c>
      <c r="AC3565" s="62" t="s">
        <v>2046</v>
      </c>
      <c r="AD3565" s="62" t="s">
        <v>146</v>
      </c>
    </row>
    <row r="3566" spans="1:30" x14ac:dyDescent="0.25">
      <c r="A3566" s="62" t="s">
        <v>35</v>
      </c>
      <c r="B3566" s="62" t="s">
        <v>36</v>
      </c>
      <c r="C3566" s="62" t="s">
        <v>37</v>
      </c>
      <c r="D3566" s="62" t="s">
        <v>121</v>
      </c>
      <c r="E3566" s="62" t="s">
        <v>215</v>
      </c>
      <c r="F3566" s="62" t="s">
        <v>216</v>
      </c>
      <c r="G3566" s="62" t="s">
        <v>124</v>
      </c>
      <c r="H3566" s="62" t="s">
        <v>124</v>
      </c>
      <c r="I3566" s="62" t="s">
        <v>42</v>
      </c>
      <c r="J3566" s="62" t="s">
        <v>268</v>
      </c>
      <c r="K3566" s="62" t="s">
        <v>268</v>
      </c>
      <c r="L3566" s="62" t="s">
        <v>43</v>
      </c>
      <c r="M3566" s="62" t="s">
        <v>44</v>
      </c>
      <c r="N3566" s="62" t="s">
        <v>160</v>
      </c>
      <c r="O3566" s="62" t="s">
        <v>219</v>
      </c>
      <c r="P3566" s="62" t="s">
        <v>667</v>
      </c>
      <c r="Q3566" s="62" t="s">
        <v>2049</v>
      </c>
      <c r="R3566" s="62" t="s">
        <v>2050</v>
      </c>
      <c r="S3566" s="61">
        <v>201404</v>
      </c>
      <c r="T3566" s="62" t="s">
        <v>52</v>
      </c>
      <c r="U3566" s="61">
        <v>0</v>
      </c>
      <c r="V3566" s="60">
        <v>38.42</v>
      </c>
      <c r="W3566" s="62" t="s">
        <v>1152</v>
      </c>
      <c r="X3566" s="62" t="s">
        <v>1152</v>
      </c>
      <c r="Y3566" s="62" t="s">
        <v>1152</v>
      </c>
      <c r="Z3566" s="62" t="s">
        <v>48</v>
      </c>
      <c r="AA3566" s="62" t="s">
        <v>144</v>
      </c>
      <c r="AB3566" s="62" t="s">
        <v>42</v>
      </c>
      <c r="AC3566" s="62" t="s">
        <v>2046</v>
      </c>
      <c r="AD3566" s="62" t="s">
        <v>146</v>
      </c>
    </row>
    <row r="3567" spans="1:30" x14ac:dyDescent="0.25">
      <c r="A3567" s="62" t="s">
        <v>35</v>
      </c>
      <c r="B3567" s="62" t="s">
        <v>36</v>
      </c>
      <c r="C3567" s="62" t="s">
        <v>37</v>
      </c>
      <c r="D3567" s="62" t="s">
        <v>121</v>
      </c>
      <c r="E3567" s="62" t="s">
        <v>215</v>
      </c>
      <c r="F3567" s="62" t="s">
        <v>216</v>
      </c>
      <c r="G3567" s="62" t="s">
        <v>124</v>
      </c>
      <c r="H3567" s="62" t="s">
        <v>124</v>
      </c>
      <c r="I3567" s="62" t="s">
        <v>42</v>
      </c>
      <c r="J3567" s="62" t="s">
        <v>268</v>
      </c>
      <c r="K3567" s="62" t="s">
        <v>268</v>
      </c>
      <c r="L3567" s="62" t="s">
        <v>43</v>
      </c>
      <c r="M3567" s="62" t="s">
        <v>44</v>
      </c>
      <c r="N3567" s="62" t="s">
        <v>126</v>
      </c>
      <c r="O3567" s="62" t="s">
        <v>219</v>
      </c>
      <c r="P3567" s="62" t="s">
        <v>667</v>
      </c>
      <c r="Q3567" s="62" t="s">
        <v>2051</v>
      </c>
      <c r="R3567" s="62" t="s">
        <v>2050</v>
      </c>
      <c r="S3567" s="61">
        <v>201404</v>
      </c>
      <c r="T3567" s="62" t="s">
        <v>52</v>
      </c>
      <c r="U3567" s="61">
        <v>0</v>
      </c>
      <c r="V3567" s="60">
        <v>242.6</v>
      </c>
      <c r="W3567" s="62" t="s">
        <v>1152</v>
      </c>
      <c r="X3567" s="62" t="s">
        <v>1152</v>
      </c>
      <c r="Y3567" s="62" t="s">
        <v>1152</v>
      </c>
      <c r="Z3567" s="62" t="s">
        <v>48</v>
      </c>
      <c r="AA3567" s="62" t="s">
        <v>144</v>
      </c>
      <c r="AB3567" s="62" t="s">
        <v>42</v>
      </c>
      <c r="AC3567" s="62" t="s">
        <v>2046</v>
      </c>
      <c r="AD3567" s="62" t="s">
        <v>146</v>
      </c>
    </row>
    <row r="3568" spans="1:30" x14ac:dyDescent="0.25">
      <c r="A3568" s="62" t="s">
        <v>35</v>
      </c>
      <c r="B3568" s="62" t="s">
        <v>36</v>
      </c>
      <c r="C3568" s="62" t="s">
        <v>37</v>
      </c>
      <c r="D3568" s="62" t="s">
        <v>121</v>
      </c>
      <c r="E3568" s="62" t="s">
        <v>215</v>
      </c>
      <c r="F3568" s="62" t="s">
        <v>216</v>
      </c>
      <c r="G3568" s="62" t="s">
        <v>124</v>
      </c>
      <c r="H3568" s="62" t="s">
        <v>124</v>
      </c>
      <c r="I3568" s="62" t="s">
        <v>42</v>
      </c>
      <c r="J3568" s="62" t="s">
        <v>268</v>
      </c>
      <c r="K3568" s="62" t="s">
        <v>268</v>
      </c>
      <c r="L3568" s="62" t="s">
        <v>43</v>
      </c>
      <c r="M3568" s="62" t="s">
        <v>44</v>
      </c>
      <c r="N3568" s="62" t="s">
        <v>126</v>
      </c>
      <c r="O3568" s="62" t="s">
        <v>219</v>
      </c>
      <c r="P3568" s="62" t="s">
        <v>667</v>
      </c>
      <c r="Q3568" s="62" t="s">
        <v>773</v>
      </c>
      <c r="R3568" s="62" t="s">
        <v>2050</v>
      </c>
      <c r="S3568" s="61">
        <v>201404</v>
      </c>
      <c r="T3568" s="62" t="s">
        <v>52</v>
      </c>
      <c r="U3568" s="61">
        <v>0</v>
      </c>
      <c r="V3568" s="60">
        <v>35.85</v>
      </c>
      <c r="W3568" s="62" t="s">
        <v>1152</v>
      </c>
      <c r="X3568" s="62" t="s">
        <v>1152</v>
      </c>
      <c r="Y3568" s="62" t="s">
        <v>1152</v>
      </c>
      <c r="Z3568" s="62" t="s">
        <v>48</v>
      </c>
      <c r="AA3568" s="62" t="s">
        <v>144</v>
      </c>
      <c r="AB3568" s="62" t="s">
        <v>42</v>
      </c>
      <c r="AC3568" s="62" t="s">
        <v>2046</v>
      </c>
      <c r="AD3568" s="62" t="s">
        <v>146</v>
      </c>
    </row>
    <row r="3569" spans="1:30" x14ac:dyDescent="0.25">
      <c r="A3569" s="62" t="s">
        <v>35</v>
      </c>
      <c r="B3569" s="62" t="s">
        <v>36</v>
      </c>
      <c r="C3569" s="62" t="s">
        <v>37</v>
      </c>
      <c r="D3569" s="62" t="s">
        <v>121</v>
      </c>
      <c r="E3569" s="62" t="s">
        <v>215</v>
      </c>
      <c r="F3569" s="62" t="s">
        <v>216</v>
      </c>
      <c r="G3569" s="62" t="s">
        <v>124</v>
      </c>
      <c r="H3569" s="62" t="s">
        <v>124</v>
      </c>
      <c r="I3569" s="62" t="s">
        <v>42</v>
      </c>
      <c r="J3569" s="62" t="s">
        <v>268</v>
      </c>
      <c r="K3569" s="62" t="s">
        <v>268</v>
      </c>
      <c r="L3569" s="62" t="s">
        <v>43</v>
      </c>
      <c r="M3569" s="62" t="s">
        <v>44</v>
      </c>
      <c r="N3569" s="62" t="s">
        <v>131</v>
      </c>
      <c r="O3569" s="62" t="s">
        <v>219</v>
      </c>
      <c r="P3569" s="62" t="s">
        <v>667</v>
      </c>
      <c r="Q3569" s="62" t="s">
        <v>2052</v>
      </c>
      <c r="R3569" s="62" t="s">
        <v>2050</v>
      </c>
      <c r="S3569" s="61">
        <v>201404</v>
      </c>
      <c r="T3569" s="62" t="s">
        <v>52</v>
      </c>
      <c r="U3569" s="61">
        <v>0</v>
      </c>
      <c r="V3569" s="60">
        <v>145</v>
      </c>
      <c r="W3569" s="62" t="s">
        <v>1152</v>
      </c>
      <c r="X3569" s="62" t="s">
        <v>1152</v>
      </c>
      <c r="Y3569" s="62" t="s">
        <v>1152</v>
      </c>
      <c r="Z3569" s="62" t="s">
        <v>48</v>
      </c>
      <c r="AA3569" s="62" t="s">
        <v>144</v>
      </c>
      <c r="AB3569" s="62" t="s">
        <v>42</v>
      </c>
      <c r="AC3569" s="62" t="s">
        <v>2046</v>
      </c>
      <c r="AD3569" s="62" t="s">
        <v>146</v>
      </c>
    </row>
    <row r="3570" spans="1:30" x14ac:dyDescent="0.25">
      <c r="A3570" s="62" t="s">
        <v>35</v>
      </c>
      <c r="B3570" s="62" t="s">
        <v>36</v>
      </c>
      <c r="C3570" s="62" t="s">
        <v>37</v>
      </c>
      <c r="D3570" s="62" t="s">
        <v>121</v>
      </c>
      <c r="E3570" s="62" t="s">
        <v>215</v>
      </c>
      <c r="F3570" s="62" t="s">
        <v>216</v>
      </c>
      <c r="G3570" s="62" t="s">
        <v>124</v>
      </c>
      <c r="H3570" s="62" t="s">
        <v>124</v>
      </c>
      <c r="I3570" s="62" t="s">
        <v>42</v>
      </c>
      <c r="J3570" s="62" t="s">
        <v>268</v>
      </c>
      <c r="K3570" s="62" t="s">
        <v>268</v>
      </c>
      <c r="L3570" s="62" t="s">
        <v>43</v>
      </c>
      <c r="M3570" s="62" t="s">
        <v>44</v>
      </c>
      <c r="N3570" s="62" t="s">
        <v>131</v>
      </c>
      <c r="O3570" s="62" t="s">
        <v>219</v>
      </c>
      <c r="P3570" s="62" t="s">
        <v>667</v>
      </c>
      <c r="Q3570" s="62" t="s">
        <v>2052</v>
      </c>
      <c r="R3570" s="62" t="s">
        <v>2050</v>
      </c>
      <c r="S3570" s="61">
        <v>201404</v>
      </c>
      <c r="T3570" s="62" t="s">
        <v>52</v>
      </c>
      <c r="U3570" s="97">
        <v>0</v>
      </c>
      <c r="V3570" s="60">
        <v>63.47</v>
      </c>
      <c r="W3570" s="62" t="s">
        <v>1152</v>
      </c>
      <c r="X3570" s="62" t="s">
        <v>1152</v>
      </c>
      <c r="Y3570" s="62" t="s">
        <v>1152</v>
      </c>
      <c r="Z3570" s="62" t="s">
        <v>48</v>
      </c>
      <c r="AA3570" s="62" t="s">
        <v>144</v>
      </c>
      <c r="AB3570" s="62" t="s">
        <v>42</v>
      </c>
      <c r="AC3570" s="62" t="s">
        <v>2046</v>
      </c>
      <c r="AD3570" s="62" t="s">
        <v>146</v>
      </c>
    </row>
    <row r="3571" spans="1:30" x14ac:dyDescent="0.25">
      <c r="A3571" s="62" t="s">
        <v>35</v>
      </c>
      <c r="B3571" s="62" t="s">
        <v>36</v>
      </c>
      <c r="C3571" s="62" t="s">
        <v>37</v>
      </c>
      <c r="D3571" s="62" t="s">
        <v>121</v>
      </c>
      <c r="E3571" s="62" t="s">
        <v>215</v>
      </c>
      <c r="F3571" s="62" t="s">
        <v>216</v>
      </c>
      <c r="G3571" s="62" t="s">
        <v>124</v>
      </c>
      <c r="H3571" s="62" t="s">
        <v>124</v>
      </c>
      <c r="I3571" s="62" t="s">
        <v>42</v>
      </c>
      <c r="J3571" s="62" t="s">
        <v>261</v>
      </c>
      <c r="K3571" s="62" t="s">
        <v>261</v>
      </c>
      <c r="L3571" s="62" t="s">
        <v>43</v>
      </c>
      <c r="M3571" s="62" t="s">
        <v>44</v>
      </c>
      <c r="N3571" s="62" t="s">
        <v>150</v>
      </c>
      <c r="O3571" s="62" t="s">
        <v>42</v>
      </c>
      <c r="P3571" s="62" t="s">
        <v>446</v>
      </c>
      <c r="Q3571" s="62" t="s">
        <v>447</v>
      </c>
      <c r="R3571" s="62" t="s">
        <v>2053</v>
      </c>
      <c r="S3571" s="61">
        <v>201404</v>
      </c>
      <c r="T3571" s="62" t="s">
        <v>52</v>
      </c>
      <c r="U3571" s="67">
        <v>51891.31</v>
      </c>
      <c r="V3571" s="60">
        <v>51891.31</v>
      </c>
      <c r="W3571" s="62" t="s">
        <v>340</v>
      </c>
      <c r="X3571" s="62" t="s">
        <v>267</v>
      </c>
      <c r="Y3571" s="62" t="s">
        <v>1152</v>
      </c>
      <c r="Z3571" s="62" t="s">
        <v>48</v>
      </c>
      <c r="AA3571" s="62" t="s">
        <v>315</v>
      </c>
      <c r="AB3571" s="62" t="s">
        <v>42</v>
      </c>
      <c r="AC3571" s="62" t="s">
        <v>2046</v>
      </c>
      <c r="AD3571" s="62" t="s">
        <v>146</v>
      </c>
    </row>
    <row r="3572" spans="1:30" x14ac:dyDescent="0.25">
      <c r="A3572" s="62" t="s">
        <v>35</v>
      </c>
      <c r="B3572" s="62" t="s">
        <v>36</v>
      </c>
      <c r="C3572" s="62" t="s">
        <v>37</v>
      </c>
      <c r="D3572" s="62" t="s">
        <v>121</v>
      </c>
      <c r="E3572" s="62" t="s">
        <v>215</v>
      </c>
      <c r="F3572" s="62" t="s">
        <v>216</v>
      </c>
      <c r="G3572" s="62" t="s">
        <v>124</v>
      </c>
      <c r="H3572" s="62" t="s">
        <v>124</v>
      </c>
      <c r="I3572" s="62" t="s">
        <v>42</v>
      </c>
      <c r="J3572" s="62" t="s">
        <v>261</v>
      </c>
      <c r="K3572" s="62" t="s">
        <v>261</v>
      </c>
      <c r="L3572" s="62" t="s">
        <v>43</v>
      </c>
      <c r="M3572" s="62" t="s">
        <v>44</v>
      </c>
      <c r="N3572" s="62" t="s">
        <v>150</v>
      </c>
      <c r="O3572" s="62" t="s">
        <v>42</v>
      </c>
      <c r="P3572" s="62" t="s">
        <v>392</v>
      </c>
      <c r="Q3572" s="62" t="s">
        <v>393</v>
      </c>
      <c r="R3572" s="62" t="s">
        <v>2048</v>
      </c>
      <c r="S3572" s="61">
        <v>201404</v>
      </c>
      <c r="T3572" s="62" t="s">
        <v>52</v>
      </c>
      <c r="U3572" s="61">
        <v>208.04</v>
      </c>
      <c r="V3572" s="60">
        <v>208.04</v>
      </c>
      <c r="W3572" s="62" t="s">
        <v>340</v>
      </c>
      <c r="X3572" s="62" t="s">
        <v>384</v>
      </c>
      <c r="Y3572" s="62" t="s">
        <v>1152</v>
      </c>
      <c r="Z3572" s="62" t="s">
        <v>48</v>
      </c>
      <c r="AA3572" s="62" t="s">
        <v>315</v>
      </c>
      <c r="AB3572" s="62" t="s">
        <v>42</v>
      </c>
      <c r="AC3572" s="62" t="s">
        <v>2046</v>
      </c>
      <c r="AD3572" s="62" t="s">
        <v>146</v>
      </c>
    </row>
    <row r="3573" spans="1:30" x14ac:dyDescent="0.25">
      <c r="A3573" s="62" t="s">
        <v>35</v>
      </c>
      <c r="B3573" s="62" t="s">
        <v>36</v>
      </c>
      <c r="C3573" s="62" t="s">
        <v>37</v>
      </c>
      <c r="D3573" s="62" t="s">
        <v>121</v>
      </c>
      <c r="E3573" s="62" t="s">
        <v>215</v>
      </c>
      <c r="F3573" s="62" t="s">
        <v>216</v>
      </c>
      <c r="G3573" s="62" t="s">
        <v>124</v>
      </c>
      <c r="H3573" s="62" t="s">
        <v>124</v>
      </c>
      <c r="I3573" s="62" t="s">
        <v>42</v>
      </c>
      <c r="J3573" s="62" t="s">
        <v>261</v>
      </c>
      <c r="K3573" s="62" t="s">
        <v>261</v>
      </c>
      <c r="L3573" s="62" t="s">
        <v>43</v>
      </c>
      <c r="M3573" s="62" t="s">
        <v>44</v>
      </c>
      <c r="N3573" s="62" t="s">
        <v>150</v>
      </c>
      <c r="O3573" s="62" t="s">
        <v>42</v>
      </c>
      <c r="P3573" s="62" t="s">
        <v>392</v>
      </c>
      <c r="Q3573" s="62" t="s">
        <v>393</v>
      </c>
      <c r="R3573" s="62" t="s">
        <v>2047</v>
      </c>
      <c r="S3573" s="61">
        <v>201404</v>
      </c>
      <c r="T3573" s="62" t="s">
        <v>52</v>
      </c>
      <c r="U3573" s="61">
        <v>348.48</v>
      </c>
      <c r="V3573" s="60">
        <v>348.48</v>
      </c>
      <c r="W3573" s="62" t="s">
        <v>340</v>
      </c>
      <c r="X3573" s="62" t="s">
        <v>384</v>
      </c>
      <c r="Y3573" s="62" t="s">
        <v>1152</v>
      </c>
      <c r="Z3573" s="62" t="s">
        <v>48</v>
      </c>
      <c r="AA3573" s="62" t="s">
        <v>315</v>
      </c>
      <c r="AB3573" s="62" t="s">
        <v>42</v>
      </c>
      <c r="AC3573" s="62" t="s">
        <v>2046</v>
      </c>
      <c r="AD3573" s="62" t="s">
        <v>146</v>
      </c>
    </row>
    <row r="3574" spans="1:30" x14ac:dyDescent="0.25">
      <c r="A3574" s="62" t="s">
        <v>35</v>
      </c>
      <c r="B3574" s="62" t="s">
        <v>36</v>
      </c>
      <c r="C3574" s="62" t="s">
        <v>37</v>
      </c>
      <c r="D3574" s="62" t="s">
        <v>121</v>
      </c>
      <c r="E3574" s="62" t="s">
        <v>215</v>
      </c>
      <c r="F3574" s="62" t="s">
        <v>216</v>
      </c>
      <c r="G3574" s="62" t="s">
        <v>124</v>
      </c>
      <c r="H3574" s="62" t="s">
        <v>124</v>
      </c>
      <c r="I3574" s="62" t="s">
        <v>42</v>
      </c>
      <c r="J3574" s="62" t="s">
        <v>261</v>
      </c>
      <c r="K3574" s="62" t="s">
        <v>261</v>
      </c>
      <c r="L3574" s="62" t="s">
        <v>43</v>
      </c>
      <c r="M3574" s="62" t="s">
        <v>44</v>
      </c>
      <c r="N3574" s="62" t="s">
        <v>150</v>
      </c>
      <c r="O3574" s="62" t="s">
        <v>42</v>
      </c>
      <c r="P3574" s="62" t="s">
        <v>392</v>
      </c>
      <c r="Q3574" s="62" t="s">
        <v>393</v>
      </c>
      <c r="R3574" s="62" t="s">
        <v>2045</v>
      </c>
      <c r="S3574" s="61">
        <v>201404</v>
      </c>
      <c r="T3574" s="62" t="s">
        <v>52</v>
      </c>
      <c r="U3574" s="61">
        <v>301.66000000000003</v>
      </c>
      <c r="V3574" s="60">
        <v>301.66000000000003</v>
      </c>
      <c r="W3574" s="62" t="s">
        <v>340</v>
      </c>
      <c r="X3574" s="62" t="s">
        <v>384</v>
      </c>
      <c r="Y3574" s="62" t="s">
        <v>1152</v>
      </c>
      <c r="Z3574" s="62" t="s">
        <v>48</v>
      </c>
      <c r="AA3574" s="62" t="s">
        <v>315</v>
      </c>
      <c r="AB3574" s="62" t="s">
        <v>42</v>
      </c>
      <c r="AC3574" s="62" t="s">
        <v>2046</v>
      </c>
      <c r="AD3574" s="62" t="s">
        <v>146</v>
      </c>
    </row>
    <row r="3575" spans="1:30" x14ac:dyDescent="0.25">
      <c r="A3575" s="62" t="s">
        <v>35</v>
      </c>
      <c r="B3575" s="62" t="s">
        <v>36</v>
      </c>
      <c r="C3575" s="62" t="s">
        <v>37</v>
      </c>
      <c r="D3575" s="62" t="s">
        <v>121</v>
      </c>
      <c r="E3575" s="62" t="s">
        <v>215</v>
      </c>
      <c r="F3575" s="62" t="s">
        <v>216</v>
      </c>
      <c r="G3575" s="62" t="s">
        <v>124</v>
      </c>
      <c r="H3575" s="62" t="s">
        <v>124</v>
      </c>
      <c r="I3575" s="62" t="s">
        <v>42</v>
      </c>
      <c r="J3575" s="62" t="s">
        <v>257</v>
      </c>
      <c r="K3575" s="62" t="s">
        <v>257</v>
      </c>
      <c r="L3575" s="62" t="s">
        <v>43</v>
      </c>
      <c r="M3575" s="62" t="s">
        <v>44</v>
      </c>
      <c r="N3575" s="62" t="s">
        <v>150</v>
      </c>
      <c r="O3575" s="62" t="s">
        <v>42</v>
      </c>
      <c r="P3575" s="62" t="s">
        <v>392</v>
      </c>
      <c r="Q3575" s="62" t="s">
        <v>393</v>
      </c>
      <c r="R3575" s="62" t="s">
        <v>2045</v>
      </c>
      <c r="S3575" s="61">
        <v>201404</v>
      </c>
      <c r="T3575" s="62" t="s">
        <v>52</v>
      </c>
      <c r="U3575" s="61">
        <v>301.67</v>
      </c>
      <c r="V3575" s="60">
        <v>301.67</v>
      </c>
      <c r="W3575" s="62" t="s">
        <v>340</v>
      </c>
      <c r="X3575" s="62" t="s">
        <v>384</v>
      </c>
      <c r="Y3575" s="62" t="s">
        <v>1152</v>
      </c>
      <c r="Z3575" s="62" t="s">
        <v>48</v>
      </c>
      <c r="AA3575" s="62" t="s">
        <v>315</v>
      </c>
      <c r="AB3575" s="62" t="s">
        <v>42</v>
      </c>
      <c r="AC3575" s="62" t="s">
        <v>2046</v>
      </c>
      <c r="AD3575" s="62" t="s">
        <v>146</v>
      </c>
    </row>
    <row r="3576" spans="1:30" x14ac:dyDescent="0.25">
      <c r="A3576" s="62" t="s">
        <v>35</v>
      </c>
      <c r="B3576" s="62" t="s">
        <v>36</v>
      </c>
      <c r="C3576" s="62" t="s">
        <v>37</v>
      </c>
      <c r="D3576" s="62" t="s">
        <v>121</v>
      </c>
      <c r="E3576" s="62" t="s">
        <v>215</v>
      </c>
      <c r="F3576" s="62" t="s">
        <v>216</v>
      </c>
      <c r="G3576" s="62" t="s">
        <v>124</v>
      </c>
      <c r="H3576" s="62" t="s">
        <v>124</v>
      </c>
      <c r="I3576" s="62" t="s">
        <v>42</v>
      </c>
      <c r="J3576" s="62" t="s">
        <v>257</v>
      </c>
      <c r="K3576" s="62" t="s">
        <v>257</v>
      </c>
      <c r="L3576" s="62" t="s">
        <v>43</v>
      </c>
      <c r="M3576" s="62" t="s">
        <v>44</v>
      </c>
      <c r="N3576" s="62" t="s">
        <v>150</v>
      </c>
      <c r="O3576" s="62" t="s">
        <v>42</v>
      </c>
      <c r="P3576" s="62" t="s">
        <v>392</v>
      </c>
      <c r="Q3576" s="62" t="s">
        <v>393</v>
      </c>
      <c r="R3576" s="62" t="s">
        <v>2047</v>
      </c>
      <c r="S3576" s="61">
        <v>201404</v>
      </c>
      <c r="T3576" s="62" t="s">
        <v>52</v>
      </c>
      <c r="U3576" s="61">
        <v>348.48</v>
      </c>
      <c r="V3576" s="60">
        <v>348.48</v>
      </c>
      <c r="W3576" s="62" t="s">
        <v>340</v>
      </c>
      <c r="X3576" s="62" t="s">
        <v>384</v>
      </c>
      <c r="Y3576" s="62" t="s">
        <v>1152</v>
      </c>
      <c r="Z3576" s="62" t="s">
        <v>48</v>
      </c>
      <c r="AA3576" s="62" t="s">
        <v>315</v>
      </c>
      <c r="AB3576" s="62" t="s">
        <v>42</v>
      </c>
      <c r="AC3576" s="62" t="s">
        <v>2046</v>
      </c>
      <c r="AD3576" s="62" t="s">
        <v>146</v>
      </c>
    </row>
    <row r="3577" spans="1:30" x14ac:dyDescent="0.25">
      <c r="A3577" s="62" t="s">
        <v>35</v>
      </c>
      <c r="B3577" s="62" t="s">
        <v>36</v>
      </c>
      <c r="C3577" s="62" t="s">
        <v>37</v>
      </c>
      <c r="D3577" s="62" t="s">
        <v>121</v>
      </c>
      <c r="E3577" s="62" t="s">
        <v>215</v>
      </c>
      <c r="F3577" s="62" t="s">
        <v>216</v>
      </c>
      <c r="G3577" s="62" t="s">
        <v>124</v>
      </c>
      <c r="H3577" s="62" t="s">
        <v>124</v>
      </c>
      <c r="I3577" s="62" t="s">
        <v>42</v>
      </c>
      <c r="J3577" s="62" t="s">
        <v>257</v>
      </c>
      <c r="K3577" s="62" t="s">
        <v>257</v>
      </c>
      <c r="L3577" s="62" t="s">
        <v>43</v>
      </c>
      <c r="M3577" s="62" t="s">
        <v>44</v>
      </c>
      <c r="N3577" s="62" t="s">
        <v>150</v>
      </c>
      <c r="O3577" s="62" t="s">
        <v>42</v>
      </c>
      <c r="P3577" s="62" t="s">
        <v>424</v>
      </c>
      <c r="Q3577" s="62" t="s">
        <v>441</v>
      </c>
      <c r="R3577" s="62" t="s">
        <v>2054</v>
      </c>
      <c r="S3577" s="61">
        <v>201404</v>
      </c>
      <c r="T3577" s="62" t="s">
        <v>52</v>
      </c>
      <c r="U3577" s="67">
        <v>25290</v>
      </c>
      <c r="V3577" s="60">
        <v>25290</v>
      </c>
      <c r="W3577" s="62" t="s">
        <v>340</v>
      </c>
      <c r="X3577" s="62" t="s">
        <v>440</v>
      </c>
      <c r="Y3577" s="62" t="s">
        <v>1152</v>
      </c>
      <c r="Z3577" s="62" t="s">
        <v>48</v>
      </c>
      <c r="AA3577" s="62" t="s">
        <v>315</v>
      </c>
      <c r="AB3577" s="62" t="s">
        <v>42</v>
      </c>
      <c r="AC3577" s="62" t="s">
        <v>2046</v>
      </c>
      <c r="AD3577" s="62" t="s">
        <v>146</v>
      </c>
    </row>
    <row r="3578" spans="1:30" x14ac:dyDescent="0.25">
      <c r="A3578" s="62" t="s">
        <v>35</v>
      </c>
      <c r="B3578" s="62" t="s">
        <v>36</v>
      </c>
      <c r="C3578" s="62" t="s">
        <v>37</v>
      </c>
      <c r="D3578" s="62" t="s">
        <v>121</v>
      </c>
      <c r="E3578" s="62" t="s">
        <v>215</v>
      </c>
      <c r="F3578" s="62" t="s">
        <v>216</v>
      </c>
      <c r="G3578" s="62" t="s">
        <v>124</v>
      </c>
      <c r="H3578" s="62" t="s">
        <v>124</v>
      </c>
      <c r="I3578" s="62" t="s">
        <v>42</v>
      </c>
      <c r="J3578" s="62" t="s">
        <v>257</v>
      </c>
      <c r="K3578" s="62" t="s">
        <v>257</v>
      </c>
      <c r="L3578" s="62" t="s">
        <v>43</v>
      </c>
      <c r="M3578" s="62" t="s">
        <v>44</v>
      </c>
      <c r="N3578" s="62" t="s">
        <v>150</v>
      </c>
      <c r="O3578" s="62" t="s">
        <v>42</v>
      </c>
      <c r="P3578" s="62" t="s">
        <v>392</v>
      </c>
      <c r="Q3578" s="62" t="s">
        <v>393</v>
      </c>
      <c r="R3578" s="62" t="s">
        <v>2048</v>
      </c>
      <c r="S3578" s="61">
        <v>201404</v>
      </c>
      <c r="T3578" s="62" t="s">
        <v>52</v>
      </c>
      <c r="U3578" s="61">
        <v>208.04</v>
      </c>
      <c r="V3578" s="60">
        <v>208.04</v>
      </c>
      <c r="W3578" s="62" t="s">
        <v>340</v>
      </c>
      <c r="X3578" s="62" t="s">
        <v>384</v>
      </c>
      <c r="Y3578" s="62" t="s">
        <v>1152</v>
      </c>
      <c r="Z3578" s="62" t="s">
        <v>48</v>
      </c>
      <c r="AA3578" s="62" t="s">
        <v>315</v>
      </c>
      <c r="AB3578" s="62" t="s">
        <v>42</v>
      </c>
      <c r="AC3578" s="62" t="s">
        <v>2046</v>
      </c>
      <c r="AD3578" s="62" t="s">
        <v>146</v>
      </c>
    </row>
    <row r="3579" spans="1:30" x14ac:dyDescent="0.25">
      <c r="A3579" s="62" t="s">
        <v>35</v>
      </c>
      <c r="B3579" s="62" t="s">
        <v>36</v>
      </c>
      <c r="C3579" s="62" t="s">
        <v>37</v>
      </c>
      <c r="D3579" s="62" t="s">
        <v>121</v>
      </c>
      <c r="E3579" s="62" t="s">
        <v>215</v>
      </c>
      <c r="F3579" s="62" t="s">
        <v>216</v>
      </c>
      <c r="G3579" s="62" t="s">
        <v>124</v>
      </c>
      <c r="H3579" s="62" t="s">
        <v>124</v>
      </c>
      <c r="I3579" s="62" t="s">
        <v>42</v>
      </c>
      <c r="J3579" s="62" t="s">
        <v>437</v>
      </c>
      <c r="K3579" s="62" t="s">
        <v>437</v>
      </c>
      <c r="L3579" s="62" t="s">
        <v>43</v>
      </c>
      <c r="M3579" s="62" t="s">
        <v>44</v>
      </c>
      <c r="N3579" s="62" t="s">
        <v>150</v>
      </c>
      <c r="O3579" s="62" t="s">
        <v>42</v>
      </c>
      <c r="P3579" s="62" t="s">
        <v>392</v>
      </c>
      <c r="Q3579" s="62" t="s">
        <v>393</v>
      </c>
      <c r="R3579" s="62" t="s">
        <v>2048</v>
      </c>
      <c r="S3579" s="61">
        <v>201404</v>
      </c>
      <c r="T3579" s="62" t="s">
        <v>52</v>
      </c>
      <c r="U3579" s="61">
        <v>208.04</v>
      </c>
      <c r="V3579" s="60">
        <v>208.04</v>
      </c>
      <c r="W3579" s="62" t="s">
        <v>340</v>
      </c>
      <c r="X3579" s="62" t="s">
        <v>384</v>
      </c>
      <c r="Y3579" s="62" t="s">
        <v>1152</v>
      </c>
      <c r="Z3579" s="62" t="s">
        <v>48</v>
      </c>
      <c r="AA3579" s="62" t="s">
        <v>315</v>
      </c>
      <c r="AB3579" s="62" t="s">
        <v>42</v>
      </c>
      <c r="AC3579" s="62" t="s">
        <v>2046</v>
      </c>
      <c r="AD3579" s="62" t="s">
        <v>146</v>
      </c>
    </row>
    <row r="3580" spans="1:30" x14ac:dyDescent="0.25">
      <c r="A3580" s="62" t="s">
        <v>35</v>
      </c>
      <c r="B3580" s="62" t="s">
        <v>36</v>
      </c>
      <c r="C3580" s="62" t="s">
        <v>37</v>
      </c>
      <c r="D3580" s="62" t="s">
        <v>121</v>
      </c>
      <c r="E3580" s="62" t="s">
        <v>215</v>
      </c>
      <c r="F3580" s="62" t="s">
        <v>216</v>
      </c>
      <c r="G3580" s="62" t="s">
        <v>124</v>
      </c>
      <c r="H3580" s="62" t="s">
        <v>124</v>
      </c>
      <c r="I3580" s="62" t="s">
        <v>42</v>
      </c>
      <c r="J3580" s="62" t="s">
        <v>437</v>
      </c>
      <c r="K3580" s="62" t="s">
        <v>437</v>
      </c>
      <c r="L3580" s="62" t="s">
        <v>43</v>
      </c>
      <c r="M3580" s="62" t="s">
        <v>44</v>
      </c>
      <c r="N3580" s="62" t="s">
        <v>150</v>
      </c>
      <c r="O3580" s="62" t="s">
        <v>42</v>
      </c>
      <c r="P3580" s="62" t="s">
        <v>392</v>
      </c>
      <c r="Q3580" s="62" t="s">
        <v>393</v>
      </c>
      <c r="R3580" s="62" t="s">
        <v>2047</v>
      </c>
      <c r="S3580" s="61">
        <v>201404</v>
      </c>
      <c r="T3580" s="62" t="s">
        <v>52</v>
      </c>
      <c r="U3580" s="61">
        <v>348.48</v>
      </c>
      <c r="V3580" s="60">
        <v>348.48</v>
      </c>
      <c r="W3580" s="62" t="s">
        <v>340</v>
      </c>
      <c r="X3580" s="62" t="s">
        <v>384</v>
      </c>
      <c r="Y3580" s="62" t="s">
        <v>1152</v>
      </c>
      <c r="Z3580" s="62" t="s">
        <v>48</v>
      </c>
      <c r="AA3580" s="62" t="s">
        <v>315</v>
      </c>
      <c r="AB3580" s="62" t="s">
        <v>42</v>
      </c>
      <c r="AC3580" s="62" t="s">
        <v>2046</v>
      </c>
      <c r="AD3580" s="62" t="s">
        <v>146</v>
      </c>
    </row>
    <row r="3581" spans="1:30" x14ac:dyDescent="0.25">
      <c r="A3581" s="62" t="s">
        <v>35</v>
      </c>
      <c r="B3581" s="62" t="s">
        <v>36</v>
      </c>
      <c r="C3581" s="62" t="s">
        <v>37</v>
      </c>
      <c r="D3581" s="62" t="s">
        <v>121</v>
      </c>
      <c r="E3581" s="62" t="s">
        <v>215</v>
      </c>
      <c r="F3581" s="62" t="s">
        <v>216</v>
      </c>
      <c r="G3581" s="62" t="s">
        <v>124</v>
      </c>
      <c r="H3581" s="62" t="s">
        <v>124</v>
      </c>
      <c r="I3581" s="62" t="s">
        <v>42</v>
      </c>
      <c r="J3581" s="62" t="s">
        <v>437</v>
      </c>
      <c r="K3581" s="62" t="s">
        <v>437</v>
      </c>
      <c r="L3581" s="62" t="s">
        <v>43</v>
      </c>
      <c r="M3581" s="62" t="s">
        <v>44</v>
      </c>
      <c r="N3581" s="62" t="s">
        <v>150</v>
      </c>
      <c r="O3581" s="62" t="s">
        <v>42</v>
      </c>
      <c r="P3581" s="62" t="s">
        <v>392</v>
      </c>
      <c r="Q3581" s="62" t="s">
        <v>393</v>
      </c>
      <c r="R3581" s="62" t="s">
        <v>2045</v>
      </c>
      <c r="S3581" s="61">
        <v>201404</v>
      </c>
      <c r="T3581" s="62" t="s">
        <v>52</v>
      </c>
      <c r="U3581" s="61">
        <v>301.67</v>
      </c>
      <c r="V3581" s="60">
        <v>301.67</v>
      </c>
      <c r="W3581" s="62" t="s">
        <v>340</v>
      </c>
      <c r="X3581" s="62" t="s">
        <v>384</v>
      </c>
      <c r="Y3581" s="62" t="s">
        <v>1152</v>
      </c>
      <c r="Z3581" s="62" t="s">
        <v>48</v>
      </c>
      <c r="AA3581" s="62" t="s">
        <v>315</v>
      </c>
      <c r="AB3581" s="62" t="s">
        <v>42</v>
      </c>
      <c r="AC3581" s="62" t="s">
        <v>2046</v>
      </c>
      <c r="AD3581" s="62" t="s">
        <v>146</v>
      </c>
    </row>
    <row r="3582" spans="1:30" x14ac:dyDescent="0.25">
      <c r="A3582" s="62" t="s">
        <v>35</v>
      </c>
      <c r="B3582" s="62" t="s">
        <v>36</v>
      </c>
      <c r="C3582" s="62" t="s">
        <v>37</v>
      </c>
      <c r="D3582" s="62" t="s">
        <v>121</v>
      </c>
      <c r="E3582" s="62" t="s">
        <v>215</v>
      </c>
      <c r="F3582" s="62" t="s">
        <v>216</v>
      </c>
      <c r="G3582" s="62" t="s">
        <v>124</v>
      </c>
      <c r="H3582" s="62" t="s">
        <v>124</v>
      </c>
      <c r="I3582" s="62" t="s">
        <v>42</v>
      </c>
      <c r="J3582" s="62" t="s">
        <v>250</v>
      </c>
      <c r="K3582" s="62" t="s">
        <v>250</v>
      </c>
      <c r="L3582" s="62" t="s">
        <v>43</v>
      </c>
      <c r="M3582" s="62" t="s">
        <v>44</v>
      </c>
      <c r="N3582" s="62" t="s">
        <v>150</v>
      </c>
      <c r="O3582" s="62" t="s">
        <v>42</v>
      </c>
      <c r="P3582" s="62" t="s">
        <v>392</v>
      </c>
      <c r="Q3582" s="62" t="s">
        <v>393</v>
      </c>
      <c r="R3582" s="62" t="s">
        <v>2045</v>
      </c>
      <c r="S3582" s="61">
        <v>201404</v>
      </c>
      <c r="T3582" s="62" t="s">
        <v>52</v>
      </c>
      <c r="U3582" s="61">
        <v>301.67</v>
      </c>
      <c r="V3582" s="60">
        <v>301.67</v>
      </c>
      <c r="W3582" s="62" t="s">
        <v>340</v>
      </c>
      <c r="X3582" s="62" t="s">
        <v>384</v>
      </c>
      <c r="Y3582" s="62" t="s">
        <v>1152</v>
      </c>
      <c r="Z3582" s="62" t="s">
        <v>48</v>
      </c>
      <c r="AA3582" s="62" t="s">
        <v>315</v>
      </c>
      <c r="AB3582" s="62" t="s">
        <v>42</v>
      </c>
      <c r="AC3582" s="62" t="s">
        <v>2046</v>
      </c>
      <c r="AD3582" s="62" t="s">
        <v>146</v>
      </c>
    </row>
    <row r="3583" spans="1:30" x14ac:dyDescent="0.25">
      <c r="A3583" s="62" t="s">
        <v>35</v>
      </c>
      <c r="B3583" s="62" t="s">
        <v>36</v>
      </c>
      <c r="C3583" s="62" t="s">
        <v>37</v>
      </c>
      <c r="D3583" s="62" t="s">
        <v>121</v>
      </c>
      <c r="E3583" s="62" t="s">
        <v>215</v>
      </c>
      <c r="F3583" s="62" t="s">
        <v>216</v>
      </c>
      <c r="G3583" s="62" t="s">
        <v>124</v>
      </c>
      <c r="H3583" s="62" t="s">
        <v>124</v>
      </c>
      <c r="I3583" s="62" t="s">
        <v>42</v>
      </c>
      <c r="J3583" s="62" t="s">
        <v>250</v>
      </c>
      <c r="K3583" s="62" t="s">
        <v>250</v>
      </c>
      <c r="L3583" s="62" t="s">
        <v>43</v>
      </c>
      <c r="M3583" s="62" t="s">
        <v>44</v>
      </c>
      <c r="N3583" s="62" t="s">
        <v>150</v>
      </c>
      <c r="O3583" s="62" t="s">
        <v>42</v>
      </c>
      <c r="P3583" s="62" t="s">
        <v>392</v>
      </c>
      <c r="Q3583" s="62" t="s">
        <v>393</v>
      </c>
      <c r="R3583" s="62" t="s">
        <v>2047</v>
      </c>
      <c r="S3583" s="61">
        <v>201404</v>
      </c>
      <c r="T3583" s="62" t="s">
        <v>52</v>
      </c>
      <c r="U3583" s="61">
        <v>348.48</v>
      </c>
      <c r="V3583" s="60">
        <v>348.48</v>
      </c>
      <c r="W3583" s="62" t="s">
        <v>340</v>
      </c>
      <c r="X3583" s="62" t="s">
        <v>384</v>
      </c>
      <c r="Y3583" s="62" t="s">
        <v>1152</v>
      </c>
      <c r="Z3583" s="62" t="s">
        <v>48</v>
      </c>
      <c r="AA3583" s="62" t="s">
        <v>315</v>
      </c>
      <c r="AB3583" s="62" t="s">
        <v>42</v>
      </c>
      <c r="AC3583" s="62" t="s">
        <v>2046</v>
      </c>
      <c r="AD3583" s="62" t="s">
        <v>146</v>
      </c>
    </row>
    <row r="3584" spans="1:30" x14ac:dyDescent="0.25">
      <c r="A3584" s="62" t="s">
        <v>35</v>
      </c>
      <c r="B3584" s="62" t="s">
        <v>36</v>
      </c>
      <c r="C3584" s="62" t="s">
        <v>37</v>
      </c>
      <c r="D3584" s="62" t="s">
        <v>121</v>
      </c>
      <c r="E3584" s="62" t="s">
        <v>215</v>
      </c>
      <c r="F3584" s="62" t="s">
        <v>216</v>
      </c>
      <c r="G3584" s="62" t="s">
        <v>124</v>
      </c>
      <c r="H3584" s="62" t="s">
        <v>124</v>
      </c>
      <c r="I3584" s="62" t="s">
        <v>42</v>
      </c>
      <c r="J3584" s="62" t="s">
        <v>250</v>
      </c>
      <c r="K3584" s="62" t="s">
        <v>250</v>
      </c>
      <c r="L3584" s="62" t="s">
        <v>43</v>
      </c>
      <c r="M3584" s="62" t="s">
        <v>44</v>
      </c>
      <c r="N3584" s="62" t="s">
        <v>150</v>
      </c>
      <c r="O3584" s="62" t="s">
        <v>42</v>
      </c>
      <c r="P3584" s="62" t="s">
        <v>430</v>
      </c>
      <c r="Q3584" s="62" t="s">
        <v>431</v>
      </c>
      <c r="R3584" s="62" t="s">
        <v>2055</v>
      </c>
      <c r="S3584" s="61">
        <v>201404</v>
      </c>
      <c r="T3584" s="62" t="s">
        <v>52</v>
      </c>
      <c r="U3584" s="67">
        <v>40132</v>
      </c>
      <c r="V3584" s="60">
        <v>40132</v>
      </c>
      <c r="W3584" s="62" t="s">
        <v>340</v>
      </c>
      <c r="X3584" s="62" t="s">
        <v>433</v>
      </c>
      <c r="Y3584" s="62" t="s">
        <v>1152</v>
      </c>
      <c r="Z3584" s="62" t="s">
        <v>48</v>
      </c>
      <c r="AA3584" s="62" t="s">
        <v>315</v>
      </c>
      <c r="AB3584" s="62" t="s">
        <v>42</v>
      </c>
      <c r="AC3584" s="62" t="s">
        <v>2046</v>
      </c>
      <c r="AD3584" s="62" t="s">
        <v>146</v>
      </c>
    </row>
    <row r="3585" spans="1:30" x14ac:dyDescent="0.25">
      <c r="A3585" s="62" t="s">
        <v>35</v>
      </c>
      <c r="B3585" s="62" t="s">
        <v>36</v>
      </c>
      <c r="C3585" s="62" t="s">
        <v>37</v>
      </c>
      <c r="D3585" s="62" t="s">
        <v>121</v>
      </c>
      <c r="E3585" s="62" t="s">
        <v>215</v>
      </c>
      <c r="F3585" s="62" t="s">
        <v>216</v>
      </c>
      <c r="G3585" s="62" t="s">
        <v>124</v>
      </c>
      <c r="H3585" s="62" t="s">
        <v>124</v>
      </c>
      <c r="I3585" s="62" t="s">
        <v>42</v>
      </c>
      <c r="J3585" s="62" t="s">
        <v>250</v>
      </c>
      <c r="K3585" s="62" t="s">
        <v>250</v>
      </c>
      <c r="L3585" s="62" t="s">
        <v>43</v>
      </c>
      <c r="M3585" s="62" t="s">
        <v>44</v>
      </c>
      <c r="N3585" s="62" t="s">
        <v>150</v>
      </c>
      <c r="O3585" s="62" t="s">
        <v>42</v>
      </c>
      <c r="P3585" s="62" t="s">
        <v>430</v>
      </c>
      <c r="Q3585" s="62" t="s">
        <v>431</v>
      </c>
      <c r="R3585" s="62" t="s">
        <v>2056</v>
      </c>
      <c r="S3585" s="61">
        <v>201404</v>
      </c>
      <c r="T3585" s="62" t="s">
        <v>52</v>
      </c>
      <c r="U3585" s="61">
        <v>485</v>
      </c>
      <c r="V3585" s="60">
        <v>485</v>
      </c>
      <c r="W3585" s="62" t="s">
        <v>340</v>
      </c>
      <c r="X3585" s="62" t="s">
        <v>433</v>
      </c>
      <c r="Y3585" s="62" t="s">
        <v>1152</v>
      </c>
      <c r="Z3585" s="62" t="s">
        <v>48</v>
      </c>
      <c r="AA3585" s="62" t="s">
        <v>315</v>
      </c>
      <c r="AB3585" s="62" t="s">
        <v>42</v>
      </c>
      <c r="AC3585" s="62" t="s">
        <v>2046</v>
      </c>
      <c r="AD3585" s="62" t="s">
        <v>146</v>
      </c>
    </row>
    <row r="3586" spans="1:30" x14ac:dyDescent="0.25">
      <c r="A3586" s="62" t="s">
        <v>35</v>
      </c>
      <c r="B3586" s="62" t="s">
        <v>36</v>
      </c>
      <c r="C3586" s="62" t="s">
        <v>37</v>
      </c>
      <c r="D3586" s="62" t="s">
        <v>121</v>
      </c>
      <c r="E3586" s="62" t="s">
        <v>215</v>
      </c>
      <c r="F3586" s="62" t="s">
        <v>216</v>
      </c>
      <c r="G3586" s="62" t="s">
        <v>124</v>
      </c>
      <c r="H3586" s="62" t="s">
        <v>124</v>
      </c>
      <c r="I3586" s="62" t="s">
        <v>42</v>
      </c>
      <c r="J3586" s="62" t="s">
        <v>250</v>
      </c>
      <c r="K3586" s="62" t="s">
        <v>250</v>
      </c>
      <c r="L3586" s="62" t="s">
        <v>43</v>
      </c>
      <c r="M3586" s="62" t="s">
        <v>44</v>
      </c>
      <c r="N3586" s="62" t="s">
        <v>150</v>
      </c>
      <c r="O3586" s="62" t="s">
        <v>42</v>
      </c>
      <c r="P3586" s="62" t="s">
        <v>392</v>
      </c>
      <c r="Q3586" s="62" t="s">
        <v>393</v>
      </c>
      <c r="R3586" s="62" t="s">
        <v>2048</v>
      </c>
      <c r="S3586" s="61">
        <v>201404</v>
      </c>
      <c r="T3586" s="62" t="s">
        <v>52</v>
      </c>
      <c r="U3586" s="61">
        <v>208.04</v>
      </c>
      <c r="V3586" s="60">
        <v>208.04</v>
      </c>
      <c r="W3586" s="62" t="s">
        <v>340</v>
      </c>
      <c r="X3586" s="62" t="s">
        <v>384</v>
      </c>
      <c r="Y3586" s="62" t="s">
        <v>1152</v>
      </c>
      <c r="Z3586" s="62" t="s">
        <v>48</v>
      </c>
      <c r="AA3586" s="62" t="s">
        <v>315</v>
      </c>
      <c r="AB3586" s="62" t="s">
        <v>42</v>
      </c>
      <c r="AC3586" s="62" t="s">
        <v>2046</v>
      </c>
      <c r="AD3586" s="62" t="s">
        <v>146</v>
      </c>
    </row>
    <row r="3587" spans="1:30" x14ac:dyDescent="0.25">
      <c r="A3587" s="62" t="s">
        <v>35</v>
      </c>
      <c r="B3587" s="62" t="s">
        <v>36</v>
      </c>
      <c r="C3587" s="62" t="s">
        <v>37</v>
      </c>
      <c r="D3587" s="62" t="s">
        <v>121</v>
      </c>
      <c r="E3587" s="62" t="s">
        <v>215</v>
      </c>
      <c r="F3587" s="62" t="s">
        <v>216</v>
      </c>
      <c r="G3587" s="62" t="s">
        <v>124</v>
      </c>
      <c r="H3587" s="62" t="s">
        <v>124</v>
      </c>
      <c r="I3587" s="62" t="s">
        <v>42</v>
      </c>
      <c r="J3587" s="62" t="s">
        <v>237</v>
      </c>
      <c r="K3587" s="62" t="s">
        <v>237</v>
      </c>
      <c r="L3587" s="62" t="s">
        <v>43</v>
      </c>
      <c r="M3587" s="62" t="s">
        <v>44</v>
      </c>
      <c r="N3587" s="62" t="s">
        <v>150</v>
      </c>
      <c r="O3587" s="62" t="s">
        <v>42</v>
      </c>
      <c r="P3587" s="62" t="s">
        <v>424</v>
      </c>
      <c r="Q3587" s="62" t="s">
        <v>425</v>
      </c>
      <c r="R3587" s="62" t="s">
        <v>2057</v>
      </c>
      <c r="S3587" s="61">
        <v>201404</v>
      </c>
      <c r="T3587" s="62" t="s">
        <v>52</v>
      </c>
      <c r="U3587" s="67">
        <v>171138.98</v>
      </c>
      <c r="V3587" s="60">
        <v>171138.98</v>
      </c>
      <c r="W3587" s="62" t="s">
        <v>340</v>
      </c>
      <c r="X3587" s="62" t="s">
        <v>422</v>
      </c>
      <c r="Y3587" s="62" t="s">
        <v>1152</v>
      </c>
      <c r="Z3587" s="62" t="s">
        <v>48</v>
      </c>
      <c r="AA3587" s="62" t="s">
        <v>315</v>
      </c>
      <c r="AB3587" s="62" t="s">
        <v>42</v>
      </c>
      <c r="AC3587" s="62" t="s">
        <v>2046</v>
      </c>
      <c r="AD3587" s="62" t="s">
        <v>146</v>
      </c>
    </row>
    <row r="3588" spans="1:30" x14ac:dyDescent="0.25">
      <c r="A3588" s="62" t="s">
        <v>35</v>
      </c>
      <c r="B3588" s="62" t="s">
        <v>36</v>
      </c>
      <c r="C3588" s="62" t="s">
        <v>37</v>
      </c>
      <c r="D3588" s="62" t="s">
        <v>121</v>
      </c>
      <c r="E3588" s="62" t="s">
        <v>215</v>
      </c>
      <c r="F3588" s="62" t="s">
        <v>216</v>
      </c>
      <c r="G3588" s="62" t="s">
        <v>124</v>
      </c>
      <c r="H3588" s="62" t="s">
        <v>124</v>
      </c>
      <c r="I3588" s="62" t="s">
        <v>42</v>
      </c>
      <c r="J3588" s="62" t="s">
        <v>237</v>
      </c>
      <c r="K3588" s="62" t="s">
        <v>237</v>
      </c>
      <c r="L3588" s="62" t="s">
        <v>43</v>
      </c>
      <c r="M3588" s="62" t="s">
        <v>44</v>
      </c>
      <c r="N3588" s="62" t="s">
        <v>150</v>
      </c>
      <c r="O3588" s="62" t="s">
        <v>42</v>
      </c>
      <c r="P3588" s="62" t="s">
        <v>392</v>
      </c>
      <c r="Q3588" s="62" t="s">
        <v>393</v>
      </c>
      <c r="R3588" s="62" t="s">
        <v>2048</v>
      </c>
      <c r="S3588" s="61">
        <v>201404</v>
      </c>
      <c r="T3588" s="62" t="s">
        <v>52</v>
      </c>
      <c r="U3588" s="61">
        <v>222.9</v>
      </c>
      <c r="V3588" s="60">
        <v>222.9</v>
      </c>
      <c r="W3588" s="62" t="s">
        <v>340</v>
      </c>
      <c r="X3588" s="62" t="s">
        <v>384</v>
      </c>
      <c r="Y3588" s="62" t="s">
        <v>1152</v>
      </c>
      <c r="Z3588" s="62" t="s">
        <v>48</v>
      </c>
      <c r="AA3588" s="62" t="s">
        <v>315</v>
      </c>
      <c r="AB3588" s="62" t="s">
        <v>42</v>
      </c>
      <c r="AC3588" s="62" t="s">
        <v>2046</v>
      </c>
      <c r="AD3588" s="62" t="s">
        <v>146</v>
      </c>
    </row>
    <row r="3589" spans="1:30" x14ac:dyDescent="0.25">
      <c r="A3589" s="62" t="s">
        <v>35</v>
      </c>
      <c r="B3589" s="62" t="s">
        <v>36</v>
      </c>
      <c r="C3589" s="62" t="s">
        <v>37</v>
      </c>
      <c r="D3589" s="62" t="s">
        <v>121</v>
      </c>
      <c r="E3589" s="62" t="s">
        <v>215</v>
      </c>
      <c r="F3589" s="62" t="s">
        <v>216</v>
      </c>
      <c r="G3589" s="62" t="s">
        <v>124</v>
      </c>
      <c r="H3589" s="62" t="s">
        <v>124</v>
      </c>
      <c r="I3589" s="62" t="s">
        <v>42</v>
      </c>
      <c r="J3589" s="62" t="s">
        <v>237</v>
      </c>
      <c r="K3589" s="62" t="s">
        <v>237</v>
      </c>
      <c r="L3589" s="62" t="s">
        <v>43</v>
      </c>
      <c r="M3589" s="62" t="s">
        <v>44</v>
      </c>
      <c r="N3589" s="62" t="s">
        <v>150</v>
      </c>
      <c r="O3589" s="62" t="s">
        <v>42</v>
      </c>
      <c r="P3589" s="62" t="s">
        <v>392</v>
      </c>
      <c r="Q3589" s="62" t="s">
        <v>393</v>
      </c>
      <c r="R3589" s="62" t="s">
        <v>2047</v>
      </c>
      <c r="S3589" s="61">
        <v>201404</v>
      </c>
      <c r="T3589" s="62" t="s">
        <v>52</v>
      </c>
      <c r="U3589" s="61">
        <v>373.37</v>
      </c>
      <c r="V3589" s="60">
        <v>373.37</v>
      </c>
      <c r="W3589" s="62" t="s">
        <v>340</v>
      </c>
      <c r="X3589" s="62" t="s">
        <v>384</v>
      </c>
      <c r="Y3589" s="62" t="s">
        <v>1152</v>
      </c>
      <c r="Z3589" s="62" t="s">
        <v>48</v>
      </c>
      <c r="AA3589" s="62" t="s">
        <v>315</v>
      </c>
      <c r="AB3589" s="62" t="s">
        <v>42</v>
      </c>
      <c r="AC3589" s="62" t="s">
        <v>2046</v>
      </c>
      <c r="AD3589" s="62" t="s">
        <v>146</v>
      </c>
    </row>
    <row r="3590" spans="1:30" x14ac:dyDescent="0.25">
      <c r="A3590" s="62" t="s">
        <v>35</v>
      </c>
      <c r="B3590" s="62" t="s">
        <v>36</v>
      </c>
      <c r="C3590" s="62" t="s">
        <v>37</v>
      </c>
      <c r="D3590" s="62" t="s">
        <v>121</v>
      </c>
      <c r="E3590" s="62" t="s">
        <v>215</v>
      </c>
      <c r="F3590" s="62" t="s">
        <v>216</v>
      </c>
      <c r="G3590" s="62" t="s">
        <v>124</v>
      </c>
      <c r="H3590" s="62" t="s">
        <v>124</v>
      </c>
      <c r="I3590" s="62" t="s">
        <v>42</v>
      </c>
      <c r="J3590" s="62" t="s">
        <v>237</v>
      </c>
      <c r="K3590" s="62" t="s">
        <v>237</v>
      </c>
      <c r="L3590" s="62" t="s">
        <v>43</v>
      </c>
      <c r="M3590" s="62" t="s">
        <v>44</v>
      </c>
      <c r="N3590" s="62" t="s">
        <v>150</v>
      </c>
      <c r="O3590" s="62" t="s">
        <v>42</v>
      </c>
      <c r="P3590" s="62" t="s">
        <v>392</v>
      </c>
      <c r="Q3590" s="62" t="s">
        <v>393</v>
      </c>
      <c r="R3590" s="62" t="s">
        <v>2045</v>
      </c>
      <c r="S3590" s="61">
        <v>201404</v>
      </c>
      <c r="T3590" s="62" t="s">
        <v>52</v>
      </c>
      <c r="U3590" s="97">
        <v>323.20999999999998</v>
      </c>
      <c r="V3590" s="60">
        <v>323.20999999999998</v>
      </c>
      <c r="W3590" s="62" t="s">
        <v>340</v>
      </c>
      <c r="X3590" s="62" t="s">
        <v>384</v>
      </c>
      <c r="Y3590" s="62" t="s">
        <v>1152</v>
      </c>
      <c r="Z3590" s="62" t="s">
        <v>48</v>
      </c>
      <c r="AA3590" s="62" t="s">
        <v>315</v>
      </c>
      <c r="AB3590" s="62" t="s">
        <v>42</v>
      </c>
      <c r="AC3590" s="62" t="s">
        <v>2046</v>
      </c>
      <c r="AD3590" s="62" t="s">
        <v>146</v>
      </c>
    </row>
    <row r="3591" spans="1:30" x14ac:dyDescent="0.25">
      <c r="A3591" s="62" t="s">
        <v>35</v>
      </c>
      <c r="B3591" s="62" t="s">
        <v>36</v>
      </c>
      <c r="C3591" s="62" t="s">
        <v>37</v>
      </c>
      <c r="D3591" s="62" t="s">
        <v>121</v>
      </c>
      <c r="E3591" s="62" t="s">
        <v>215</v>
      </c>
      <c r="F3591" s="62" t="s">
        <v>216</v>
      </c>
      <c r="G3591" s="62" t="s">
        <v>124</v>
      </c>
      <c r="H3591" s="62" t="s">
        <v>124</v>
      </c>
      <c r="I3591" s="62" t="s">
        <v>42</v>
      </c>
      <c r="J3591" s="62" t="s">
        <v>231</v>
      </c>
      <c r="K3591" s="62" t="s">
        <v>231</v>
      </c>
      <c r="L3591" s="62" t="s">
        <v>43</v>
      </c>
      <c r="M3591" s="62" t="s">
        <v>44</v>
      </c>
      <c r="N3591" s="62" t="s">
        <v>150</v>
      </c>
      <c r="O3591" s="62" t="s">
        <v>42</v>
      </c>
      <c r="P3591" s="62" t="s">
        <v>392</v>
      </c>
      <c r="Q3591" s="62" t="s">
        <v>393</v>
      </c>
      <c r="R3591" s="62" t="s">
        <v>2045</v>
      </c>
      <c r="S3591" s="61">
        <v>201404</v>
      </c>
      <c r="T3591" s="62" t="s">
        <v>52</v>
      </c>
      <c r="U3591" s="97">
        <v>301.67</v>
      </c>
      <c r="V3591" s="60">
        <v>301.67</v>
      </c>
      <c r="W3591" s="62" t="s">
        <v>340</v>
      </c>
      <c r="X3591" s="62" t="s">
        <v>384</v>
      </c>
      <c r="Y3591" s="62" t="s">
        <v>1152</v>
      </c>
      <c r="Z3591" s="62" t="s">
        <v>48</v>
      </c>
      <c r="AA3591" s="62" t="s">
        <v>315</v>
      </c>
      <c r="AB3591" s="62" t="s">
        <v>42</v>
      </c>
      <c r="AC3591" s="62" t="s">
        <v>2046</v>
      </c>
      <c r="AD3591" s="62" t="s">
        <v>146</v>
      </c>
    </row>
    <row r="3592" spans="1:30" x14ac:dyDescent="0.25">
      <c r="A3592" s="62" t="s">
        <v>35</v>
      </c>
      <c r="B3592" s="62" t="s">
        <v>36</v>
      </c>
      <c r="C3592" s="62" t="s">
        <v>37</v>
      </c>
      <c r="D3592" s="62" t="s">
        <v>121</v>
      </c>
      <c r="E3592" s="62" t="s">
        <v>215</v>
      </c>
      <c r="F3592" s="62" t="s">
        <v>216</v>
      </c>
      <c r="G3592" s="62" t="s">
        <v>124</v>
      </c>
      <c r="H3592" s="62" t="s">
        <v>124</v>
      </c>
      <c r="I3592" s="62" t="s">
        <v>42</v>
      </c>
      <c r="J3592" s="62" t="s">
        <v>231</v>
      </c>
      <c r="K3592" s="62" t="s">
        <v>231</v>
      </c>
      <c r="L3592" s="62" t="s">
        <v>43</v>
      </c>
      <c r="M3592" s="62" t="s">
        <v>44</v>
      </c>
      <c r="N3592" s="62" t="s">
        <v>150</v>
      </c>
      <c r="O3592" s="62" t="s">
        <v>42</v>
      </c>
      <c r="P3592" s="62" t="s">
        <v>392</v>
      </c>
      <c r="Q3592" s="62" t="s">
        <v>393</v>
      </c>
      <c r="R3592" s="62" t="s">
        <v>2047</v>
      </c>
      <c r="S3592" s="61">
        <v>201404</v>
      </c>
      <c r="T3592" s="62" t="s">
        <v>52</v>
      </c>
      <c r="U3592" s="97">
        <v>348.48</v>
      </c>
      <c r="V3592" s="60">
        <v>348.48</v>
      </c>
      <c r="W3592" s="62" t="s">
        <v>340</v>
      </c>
      <c r="X3592" s="62" t="s">
        <v>384</v>
      </c>
      <c r="Y3592" s="62" t="s">
        <v>1152</v>
      </c>
      <c r="Z3592" s="62" t="s">
        <v>48</v>
      </c>
      <c r="AA3592" s="62" t="s">
        <v>315</v>
      </c>
      <c r="AB3592" s="62" t="s">
        <v>42</v>
      </c>
      <c r="AC3592" s="62" t="s">
        <v>2046</v>
      </c>
      <c r="AD3592" s="62" t="s">
        <v>146</v>
      </c>
    </row>
    <row r="3593" spans="1:30" x14ac:dyDescent="0.25">
      <c r="A3593" s="62" t="s">
        <v>35</v>
      </c>
      <c r="B3593" s="62" t="s">
        <v>36</v>
      </c>
      <c r="C3593" s="62" t="s">
        <v>37</v>
      </c>
      <c r="D3593" s="62" t="s">
        <v>121</v>
      </c>
      <c r="E3593" s="62" t="s">
        <v>215</v>
      </c>
      <c r="F3593" s="62" t="s">
        <v>216</v>
      </c>
      <c r="G3593" s="62" t="s">
        <v>124</v>
      </c>
      <c r="H3593" s="62" t="s">
        <v>124</v>
      </c>
      <c r="I3593" s="62" t="s">
        <v>42</v>
      </c>
      <c r="J3593" s="62" t="s">
        <v>231</v>
      </c>
      <c r="K3593" s="62" t="s">
        <v>231</v>
      </c>
      <c r="L3593" s="62" t="s">
        <v>43</v>
      </c>
      <c r="M3593" s="62" t="s">
        <v>44</v>
      </c>
      <c r="N3593" s="62" t="s">
        <v>150</v>
      </c>
      <c r="O3593" s="62" t="s">
        <v>42</v>
      </c>
      <c r="P3593" s="62" t="s">
        <v>392</v>
      </c>
      <c r="Q3593" s="62" t="s">
        <v>393</v>
      </c>
      <c r="R3593" s="62" t="s">
        <v>2048</v>
      </c>
      <c r="S3593" s="61">
        <v>201404</v>
      </c>
      <c r="T3593" s="62" t="s">
        <v>52</v>
      </c>
      <c r="U3593" s="97">
        <v>208.04</v>
      </c>
      <c r="V3593" s="60">
        <v>208.04</v>
      </c>
      <c r="W3593" s="62" t="s">
        <v>340</v>
      </c>
      <c r="X3593" s="62" t="s">
        <v>384</v>
      </c>
      <c r="Y3593" s="62" t="s">
        <v>1152</v>
      </c>
      <c r="Z3593" s="62" t="s">
        <v>48</v>
      </c>
      <c r="AA3593" s="62" t="s">
        <v>315</v>
      </c>
      <c r="AB3593" s="62" t="s">
        <v>42</v>
      </c>
      <c r="AC3593" s="62" t="s">
        <v>2046</v>
      </c>
      <c r="AD3593" s="62" t="s">
        <v>146</v>
      </c>
    </row>
    <row r="3594" spans="1:30" x14ac:dyDescent="0.25">
      <c r="A3594" s="62" t="s">
        <v>35</v>
      </c>
      <c r="B3594" s="62" t="s">
        <v>36</v>
      </c>
      <c r="C3594" s="62" t="s">
        <v>37</v>
      </c>
      <c r="D3594" s="62" t="s">
        <v>121</v>
      </c>
      <c r="E3594" s="62" t="s">
        <v>122</v>
      </c>
      <c r="F3594" s="62" t="s">
        <v>123</v>
      </c>
      <c r="G3594" s="62" t="s">
        <v>124</v>
      </c>
      <c r="H3594" s="62" t="s">
        <v>124</v>
      </c>
      <c r="I3594" s="62" t="s">
        <v>42</v>
      </c>
      <c r="J3594" s="62" t="s">
        <v>298</v>
      </c>
      <c r="K3594" s="62" t="s">
        <v>298</v>
      </c>
      <c r="L3594" s="62" t="s">
        <v>43</v>
      </c>
      <c r="M3594" s="62" t="s">
        <v>44</v>
      </c>
      <c r="N3594" s="62" t="s">
        <v>150</v>
      </c>
      <c r="O3594" s="62" t="s">
        <v>42</v>
      </c>
      <c r="P3594" s="62" t="s">
        <v>506</v>
      </c>
      <c r="Q3594" s="62" t="s">
        <v>1713</v>
      </c>
      <c r="R3594" s="62" t="s">
        <v>2058</v>
      </c>
      <c r="S3594" s="61">
        <v>201404</v>
      </c>
      <c r="T3594" s="62" t="s">
        <v>52</v>
      </c>
      <c r="U3594" s="63">
        <v>32500</v>
      </c>
      <c r="V3594" s="60">
        <v>32500</v>
      </c>
      <c r="W3594" s="62" t="s">
        <v>340</v>
      </c>
      <c r="X3594" s="62" t="s">
        <v>1694</v>
      </c>
      <c r="Y3594" s="62" t="s">
        <v>1152</v>
      </c>
      <c r="Z3594" s="62" t="s">
        <v>48</v>
      </c>
      <c r="AA3594" s="62" t="s">
        <v>315</v>
      </c>
      <c r="AB3594" s="62" t="s">
        <v>42</v>
      </c>
      <c r="AC3594" s="62" t="s">
        <v>2046</v>
      </c>
      <c r="AD3594" s="62" t="s">
        <v>146</v>
      </c>
    </row>
    <row r="3595" spans="1:30" x14ac:dyDescent="0.25">
      <c r="A3595" s="62" t="s">
        <v>35</v>
      </c>
      <c r="B3595" s="62" t="s">
        <v>36</v>
      </c>
      <c r="C3595" s="62" t="s">
        <v>37</v>
      </c>
      <c r="D3595" s="62" t="s">
        <v>121</v>
      </c>
      <c r="E3595" s="62" t="s">
        <v>122</v>
      </c>
      <c r="F3595" s="62" t="s">
        <v>123</v>
      </c>
      <c r="G3595" s="62" t="s">
        <v>124</v>
      </c>
      <c r="H3595" s="62" t="s">
        <v>124</v>
      </c>
      <c r="I3595" s="62" t="s">
        <v>42</v>
      </c>
      <c r="J3595" s="62" t="s">
        <v>298</v>
      </c>
      <c r="K3595" s="62" t="s">
        <v>298</v>
      </c>
      <c r="L3595" s="62" t="s">
        <v>43</v>
      </c>
      <c r="M3595" s="62" t="s">
        <v>44</v>
      </c>
      <c r="N3595" s="62" t="s">
        <v>150</v>
      </c>
      <c r="O3595" s="62" t="s">
        <v>42</v>
      </c>
      <c r="P3595" s="62" t="s">
        <v>506</v>
      </c>
      <c r="Q3595" s="62" t="s">
        <v>1713</v>
      </c>
      <c r="R3595" s="62" t="s">
        <v>2059</v>
      </c>
      <c r="S3595" s="61">
        <v>201404</v>
      </c>
      <c r="T3595" s="62" t="s">
        <v>52</v>
      </c>
      <c r="U3595" s="67">
        <v>25000</v>
      </c>
      <c r="V3595" s="60">
        <v>25000</v>
      </c>
      <c r="W3595" s="62" t="s">
        <v>340</v>
      </c>
      <c r="X3595" s="62" t="s">
        <v>1694</v>
      </c>
      <c r="Y3595" s="62" t="s">
        <v>1152</v>
      </c>
      <c r="Z3595" s="62" t="s">
        <v>48</v>
      </c>
      <c r="AA3595" s="62" t="s">
        <v>315</v>
      </c>
      <c r="AB3595" s="62" t="s">
        <v>42</v>
      </c>
      <c r="AC3595" s="62" t="s">
        <v>2046</v>
      </c>
      <c r="AD3595" s="62" t="s">
        <v>146</v>
      </c>
    </row>
    <row r="3596" spans="1:30" x14ac:dyDescent="0.25">
      <c r="A3596" s="62" t="s">
        <v>35</v>
      </c>
      <c r="B3596" s="62" t="s">
        <v>36</v>
      </c>
      <c r="C3596" s="62" t="s">
        <v>37</v>
      </c>
      <c r="D3596" s="62" t="s">
        <v>121</v>
      </c>
      <c r="E3596" s="62" t="s">
        <v>122</v>
      </c>
      <c r="F3596" s="62" t="s">
        <v>123</v>
      </c>
      <c r="G3596" s="62" t="s">
        <v>124</v>
      </c>
      <c r="H3596" s="62" t="s">
        <v>124</v>
      </c>
      <c r="I3596" s="62" t="s">
        <v>42</v>
      </c>
      <c r="J3596" s="62" t="s">
        <v>283</v>
      </c>
      <c r="K3596" s="62" t="s">
        <v>283</v>
      </c>
      <c r="L3596" s="62" t="s">
        <v>43</v>
      </c>
      <c r="M3596" s="62" t="s">
        <v>44</v>
      </c>
      <c r="N3596" s="62" t="s">
        <v>150</v>
      </c>
      <c r="O3596" s="62" t="s">
        <v>42</v>
      </c>
      <c r="P3596" s="62" t="s">
        <v>782</v>
      </c>
      <c r="Q3596" s="62" t="s">
        <v>783</v>
      </c>
      <c r="R3596" s="62" t="s">
        <v>2060</v>
      </c>
      <c r="S3596" s="61">
        <v>201404</v>
      </c>
      <c r="T3596" s="62" t="s">
        <v>52</v>
      </c>
      <c r="U3596" s="63">
        <v>175235.36</v>
      </c>
      <c r="V3596" s="60">
        <v>175235.36</v>
      </c>
      <c r="W3596" s="62" t="s">
        <v>340</v>
      </c>
      <c r="X3596" s="62" t="s">
        <v>460</v>
      </c>
      <c r="Y3596" s="62" t="s">
        <v>1152</v>
      </c>
      <c r="Z3596" s="62" t="s">
        <v>48</v>
      </c>
      <c r="AA3596" s="62" t="s">
        <v>315</v>
      </c>
      <c r="AB3596" s="62" t="s">
        <v>42</v>
      </c>
      <c r="AC3596" s="62" t="s">
        <v>2046</v>
      </c>
      <c r="AD3596" s="62" t="s">
        <v>146</v>
      </c>
    </row>
    <row r="3597" spans="1:30" x14ac:dyDescent="0.25">
      <c r="A3597" s="62" t="s">
        <v>35</v>
      </c>
      <c r="B3597" s="62" t="s">
        <v>36</v>
      </c>
      <c r="C3597" s="62" t="s">
        <v>37</v>
      </c>
      <c r="D3597" s="62" t="s">
        <v>121</v>
      </c>
      <c r="E3597" s="62" t="s">
        <v>122</v>
      </c>
      <c r="F3597" s="62" t="s">
        <v>123</v>
      </c>
      <c r="G3597" s="62" t="s">
        <v>124</v>
      </c>
      <c r="H3597" s="62" t="s">
        <v>124</v>
      </c>
      <c r="I3597" s="62" t="s">
        <v>42</v>
      </c>
      <c r="J3597" s="62" t="s">
        <v>125</v>
      </c>
      <c r="K3597" s="62" t="s">
        <v>125</v>
      </c>
      <c r="L3597" s="62" t="s">
        <v>43</v>
      </c>
      <c r="M3597" s="62" t="s">
        <v>44</v>
      </c>
      <c r="N3597" s="62" t="s">
        <v>126</v>
      </c>
      <c r="O3597" s="62" t="s">
        <v>42</v>
      </c>
      <c r="P3597" s="62" t="s">
        <v>472</v>
      </c>
      <c r="Q3597" s="62" t="s">
        <v>167</v>
      </c>
      <c r="R3597" s="62" t="s">
        <v>2061</v>
      </c>
      <c r="S3597" s="61">
        <v>201404</v>
      </c>
      <c r="T3597" s="62" t="s">
        <v>52</v>
      </c>
      <c r="U3597" s="97">
        <v>0</v>
      </c>
      <c r="V3597" s="60">
        <v>10.64</v>
      </c>
      <c r="W3597" s="62" t="s">
        <v>1152</v>
      </c>
      <c r="X3597" s="62" t="s">
        <v>1152</v>
      </c>
      <c r="Y3597" s="62" t="s">
        <v>1152</v>
      </c>
      <c r="Z3597" s="62" t="s">
        <v>48</v>
      </c>
      <c r="AA3597" s="62" t="s">
        <v>168</v>
      </c>
      <c r="AB3597" s="62" t="s">
        <v>42</v>
      </c>
      <c r="AC3597" s="62" t="s">
        <v>2046</v>
      </c>
      <c r="AD3597" s="62" t="s">
        <v>146</v>
      </c>
    </row>
    <row r="3598" spans="1:30" x14ac:dyDescent="0.25">
      <c r="A3598" s="62" t="s">
        <v>35</v>
      </c>
      <c r="B3598" s="62" t="s">
        <v>36</v>
      </c>
      <c r="C3598" s="62" t="s">
        <v>37</v>
      </c>
      <c r="D3598" s="62" t="s">
        <v>121</v>
      </c>
      <c r="E3598" s="62" t="s">
        <v>122</v>
      </c>
      <c r="F3598" s="62" t="s">
        <v>123</v>
      </c>
      <c r="G3598" s="62" t="s">
        <v>124</v>
      </c>
      <c r="H3598" s="62" t="s">
        <v>124</v>
      </c>
      <c r="I3598" s="62" t="s">
        <v>42</v>
      </c>
      <c r="J3598" s="62" t="s">
        <v>125</v>
      </c>
      <c r="K3598" s="62" t="s">
        <v>125</v>
      </c>
      <c r="L3598" s="62" t="s">
        <v>43</v>
      </c>
      <c r="M3598" s="62" t="s">
        <v>44</v>
      </c>
      <c r="N3598" s="62" t="s">
        <v>126</v>
      </c>
      <c r="O3598" s="62" t="s">
        <v>42</v>
      </c>
      <c r="P3598" s="62" t="s">
        <v>472</v>
      </c>
      <c r="Q3598" s="62" t="s">
        <v>167</v>
      </c>
      <c r="R3598" s="62" t="s">
        <v>2061</v>
      </c>
      <c r="S3598" s="61">
        <v>201404</v>
      </c>
      <c r="T3598" s="62" t="s">
        <v>52</v>
      </c>
      <c r="U3598" s="61">
        <v>0</v>
      </c>
      <c r="V3598" s="60">
        <v>5.04</v>
      </c>
      <c r="W3598" s="62" t="s">
        <v>1152</v>
      </c>
      <c r="X3598" s="62" t="s">
        <v>1152</v>
      </c>
      <c r="Y3598" s="62" t="s">
        <v>1152</v>
      </c>
      <c r="Z3598" s="62" t="s">
        <v>48</v>
      </c>
      <c r="AA3598" s="62" t="s">
        <v>168</v>
      </c>
      <c r="AB3598" s="62" t="s">
        <v>42</v>
      </c>
      <c r="AC3598" s="62" t="s">
        <v>2046</v>
      </c>
      <c r="AD3598" s="62" t="s">
        <v>146</v>
      </c>
    </row>
    <row r="3599" spans="1:30" x14ac:dyDescent="0.25">
      <c r="A3599" s="62" t="s">
        <v>35</v>
      </c>
      <c r="B3599" s="62" t="s">
        <v>36</v>
      </c>
      <c r="C3599" s="62" t="s">
        <v>37</v>
      </c>
      <c r="D3599" s="62" t="s">
        <v>121</v>
      </c>
      <c r="E3599" s="62" t="s">
        <v>122</v>
      </c>
      <c r="F3599" s="62" t="s">
        <v>123</v>
      </c>
      <c r="G3599" s="62" t="s">
        <v>124</v>
      </c>
      <c r="H3599" s="62" t="s">
        <v>124</v>
      </c>
      <c r="I3599" s="62" t="s">
        <v>42</v>
      </c>
      <c r="J3599" s="62" t="s">
        <v>125</v>
      </c>
      <c r="K3599" s="62" t="s">
        <v>125</v>
      </c>
      <c r="L3599" s="62" t="s">
        <v>43</v>
      </c>
      <c r="M3599" s="62" t="s">
        <v>44</v>
      </c>
      <c r="N3599" s="62" t="s">
        <v>126</v>
      </c>
      <c r="O3599" s="62" t="s">
        <v>42</v>
      </c>
      <c r="P3599" s="62" t="s">
        <v>472</v>
      </c>
      <c r="Q3599" s="62" t="s">
        <v>167</v>
      </c>
      <c r="R3599" s="62" t="s">
        <v>2061</v>
      </c>
      <c r="S3599" s="61">
        <v>201404</v>
      </c>
      <c r="T3599" s="62" t="s">
        <v>52</v>
      </c>
      <c r="U3599" s="61">
        <v>0</v>
      </c>
      <c r="V3599" s="60">
        <v>14</v>
      </c>
      <c r="W3599" s="62" t="s">
        <v>1152</v>
      </c>
      <c r="X3599" s="62" t="s">
        <v>1152</v>
      </c>
      <c r="Y3599" s="62" t="s">
        <v>1152</v>
      </c>
      <c r="Z3599" s="62" t="s">
        <v>48</v>
      </c>
      <c r="AA3599" s="62" t="s">
        <v>168</v>
      </c>
      <c r="AB3599" s="62" t="s">
        <v>42</v>
      </c>
      <c r="AC3599" s="62" t="s">
        <v>2046</v>
      </c>
      <c r="AD3599" s="62" t="s">
        <v>146</v>
      </c>
    </row>
    <row r="3600" spans="1:30" x14ac:dyDescent="0.25">
      <c r="A3600" s="62" t="s">
        <v>35</v>
      </c>
      <c r="B3600" s="62" t="s">
        <v>36</v>
      </c>
      <c r="C3600" s="62" t="s">
        <v>37</v>
      </c>
      <c r="D3600" s="62" t="s">
        <v>121</v>
      </c>
      <c r="E3600" s="62" t="s">
        <v>122</v>
      </c>
      <c r="F3600" s="62" t="s">
        <v>123</v>
      </c>
      <c r="G3600" s="62" t="s">
        <v>124</v>
      </c>
      <c r="H3600" s="62" t="s">
        <v>124</v>
      </c>
      <c r="I3600" s="62" t="s">
        <v>42</v>
      </c>
      <c r="J3600" s="62" t="s">
        <v>125</v>
      </c>
      <c r="K3600" s="62" t="s">
        <v>125</v>
      </c>
      <c r="L3600" s="62" t="s">
        <v>43</v>
      </c>
      <c r="M3600" s="62" t="s">
        <v>44</v>
      </c>
      <c r="N3600" s="62" t="s">
        <v>126</v>
      </c>
      <c r="O3600" s="62" t="s">
        <v>42</v>
      </c>
      <c r="P3600" s="62" t="s">
        <v>472</v>
      </c>
      <c r="Q3600" s="62" t="s">
        <v>167</v>
      </c>
      <c r="R3600" s="62" t="s">
        <v>2061</v>
      </c>
      <c r="S3600" s="61">
        <v>201404</v>
      </c>
      <c r="T3600" s="62" t="s">
        <v>52</v>
      </c>
      <c r="U3600" s="61">
        <v>0</v>
      </c>
      <c r="V3600" s="60">
        <v>10.64</v>
      </c>
      <c r="W3600" s="62" t="s">
        <v>1152</v>
      </c>
      <c r="X3600" s="62" t="s">
        <v>1152</v>
      </c>
      <c r="Y3600" s="62" t="s">
        <v>1152</v>
      </c>
      <c r="Z3600" s="62" t="s">
        <v>48</v>
      </c>
      <c r="AA3600" s="62" t="s">
        <v>168</v>
      </c>
      <c r="AB3600" s="62" t="s">
        <v>42</v>
      </c>
      <c r="AC3600" s="62" t="s">
        <v>2046</v>
      </c>
      <c r="AD3600" s="62" t="s">
        <v>146</v>
      </c>
    </row>
    <row r="3601" spans="1:30" x14ac:dyDescent="0.25">
      <c r="A3601" s="62" t="s">
        <v>35</v>
      </c>
      <c r="B3601" s="62" t="s">
        <v>36</v>
      </c>
      <c r="C3601" s="62" t="s">
        <v>37</v>
      </c>
      <c r="D3601" s="62" t="s">
        <v>121</v>
      </c>
      <c r="E3601" s="62" t="s">
        <v>122</v>
      </c>
      <c r="F3601" s="62" t="s">
        <v>123</v>
      </c>
      <c r="G3601" s="62" t="s">
        <v>124</v>
      </c>
      <c r="H3601" s="62" t="s">
        <v>124</v>
      </c>
      <c r="I3601" s="62" t="s">
        <v>42</v>
      </c>
      <c r="J3601" s="62" t="s">
        <v>125</v>
      </c>
      <c r="K3601" s="62" t="s">
        <v>125</v>
      </c>
      <c r="L3601" s="62" t="s">
        <v>43</v>
      </c>
      <c r="M3601" s="62" t="s">
        <v>44</v>
      </c>
      <c r="N3601" s="62" t="s">
        <v>126</v>
      </c>
      <c r="O3601" s="62" t="s">
        <v>42</v>
      </c>
      <c r="P3601" s="62" t="s">
        <v>472</v>
      </c>
      <c r="Q3601" s="62" t="s">
        <v>167</v>
      </c>
      <c r="R3601" s="62" t="s">
        <v>2061</v>
      </c>
      <c r="S3601" s="61">
        <v>201404</v>
      </c>
      <c r="T3601" s="62" t="s">
        <v>52</v>
      </c>
      <c r="U3601" s="97">
        <v>0</v>
      </c>
      <c r="V3601" s="60">
        <v>22.4</v>
      </c>
      <c r="W3601" s="62" t="s">
        <v>1152</v>
      </c>
      <c r="X3601" s="62" t="s">
        <v>1152</v>
      </c>
      <c r="Y3601" s="62" t="s">
        <v>1152</v>
      </c>
      <c r="Z3601" s="62" t="s">
        <v>48</v>
      </c>
      <c r="AA3601" s="62" t="s">
        <v>168</v>
      </c>
      <c r="AB3601" s="62" t="s">
        <v>42</v>
      </c>
      <c r="AC3601" s="62" t="s">
        <v>2046</v>
      </c>
      <c r="AD3601" s="62" t="s">
        <v>146</v>
      </c>
    </row>
    <row r="3602" spans="1:30" x14ac:dyDescent="0.25">
      <c r="A3602" s="62" t="s">
        <v>35</v>
      </c>
      <c r="B3602" s="62" t="s">
        <v>36</v>
      </c>
      <c r="C3602" s="62" t="s">
        <v>37</v>
      </c>
      <c r="D3602" s="62" t="s">
        <v>121</v>
      </c>
      <c r="E3602" s="62" t="s">
        <v>122</v>
      </c>
      <c r="F3602" s="62" t="s">
        <v>123</v>
      </c>
      <c r="G3602" s="62" t="s">
        <v>124</v>
      </c>
      <c r="H3602" s="62" t="s">
        <v>124</v>
      </c>
      <c r="I3602" s="62" t="s">
        <v>42</v>
      </c>
      <c r="J3602" s="62" t="s">
        <v>125</v>
      </c>
      <c r="K3602" s="62" t="s">
        <v>125</v>
      </c>
      <c r="L3602" s="62" t="s">
        <v>43</v>
      </c>
      <c r="M3602" s="62" t="s">
        <v>44</v>
      </c>
      <c r="N3602" s="62" t="s">
        <v>126</v>
      </c>
      <c r="O3602" s="62" t="s">
        <v>42</v>
      </c>
      <c r="P3602" s="62" t="s">
        <v>472</v>
      </c>
      <c r="Q3602" s="62" t="s">
        <v>167</v>
      </c>
      <c r="R3602" s="62" t="s">
        <v>2061</v>
      </c>
      <c r="S3602" s="61">
        <v>201404</v>
      </c>
      <c r="T3602" s="62" t="s">
        <v>52</v>
      </c>
      <c r="U3602" s="97">
        <v>0</v>
      </c>
      <c r="V3602" s="60">
        <v>11.2</v>
      </c>
      <c r="W3602" s="62" t="s">
        <v>1152</v>
      </c>
      <c r="X3602" s="62" t="s">
        <v>1152</v>
      </c>
      <c r="Y3602" s="62" t="s">
        <v>1152</v>
      </c>
      <c r="Z3602" s="62" t="s">
        <v>48</v>
      </c>
      <c r="AA3602" s="62" t="s">
        <v>168</v>
      </c>
      <c r="AB3602" s="62" t="s">
        <v>42</v>
      </c>
      <c r="AC3602" s="62" t="s">
        <v>2046</v>
      </c>
      <c r="AD3602" s="62" t="s">
        <v>146</v>
      </c>
    </row>
    <row r="3603" spans="1:30" x14ac:dyDescent="0.25">
      <c r="A3603" s="62" t="s">
        <v>35</v>
      </c>
      <c r="B3603" s="62" t="s">
        <v>36</v>
      </c>
      <c r="C3603" s="62" t="s">
        <v>37</v>
      </c>
      <c r="D3603" s="62" t="s">
        <v>121</v>
      </c>
      <c r="E3603" s="62" t="s">
        <v>122</v>
      </c>
      <c r="F3603" s="62" t="s">
        <v>123</v>
      </c>
      <c r="G3603" s="62" t="s">
        <v>124</v>
      </c>
      <c r="H3603" s="62" t="s">
        <v>124</v>
      </c>
      <c r="I3603" s="62" t="s">
        <v>42</v>
      </c>
      <c r="J3603" s="62" t="s">
        <v>125</v>
      </c>
      <c r="K3603" s="62" t="s">
        <v>125</v>
      </c>
      <c r="L3603" s="62" t="s">
        <v>43</v>
      </c>
      <c r="M3603" s="62" t="s">
        <v>44</v>
      </c>
      <c r="N3603" s="62" t="s">
        <v>126</v>
      </c>
      <c r="O3603" s="62" t="s">
        <v>42</v>
      </c>
      <c r="P3603" s="62" t="s">
        <v>472</v>
      </c>
      <c r="Q3603" s="62" t="s">
        <v>167</v>
      </c>
      <c r="R3603" s="62" t="s">
        <v>2061</v>
      </c>
      <c r="S3603" s="61">
        <v>201404</v>
      </c>
      <c r="T3603" s="62" t="s">
        <v>52</v>
      </c>
      <c r="U3603" s="61">
        <v>0</v>
      </c>
      <c r="V3603" s="60">
        <v>8.4</v>
      </c>
      <c r="W3603" s="62" t="s">
        <v>1152</v>
      </c>
      <c r="X3603" s="62" t="s">
        <v>1152</v>
      </c>
      <c r="Y3603" s="62" t="s">
        <v>1152</v>
      </c>
      <c r="Z3603" s="62" t="s">
        <v>48</v>
      </c>
      <c r="AA3603" s="62" t="s">
        <v>168</v>
      </c>
      <c r="AB3603" s="62" t="s">
        <v>42</v>
      </c>
      <c r="AC3603" s="62" t="s">
        <v>2046</v>
      </c>
      <c r="AD3603" s="62" t="s">
        <v>146</v>
      </c>
    </row>
    <row r="3604" spans="1:30" x14ac:dyDescent="0.25">
      <c r="A3604" s="62" t="s">
        <v>35</v>
      </c>
      <c r="B3604" s="62" t="s">
        <v>36</v>
      </c>
      <c r="C3604" s="62" t="s">
        <v>37</v>
      </c>
      <c r="D3604" s="62" t="s">
        <v>121</v>
      </c>
      <c r="E3604" s="62" t="s">
        <v>122</v>
      </c>
      <c r="F3604" s="62" t="s">
        <v>123</v>
      </c>
      <c r="G3604" s="62" t="s">
        <v>124</v>
      </c>
      <c r="H3604" s="62" t="s">
        <v>124</v>
      </c>
      <c r="I3604" s="62" t="s">
        <v>42</v>
      </c>
      <c r="J3604" s="62" t="s">
        <v>125</v>
      </c>
      <c r="K3604" s="62" t="s">
        <v>125</v>
      </c>
      <c r="L3604" s="62" t="s">
        <v>43</v>
      </c>
      <c r="M3604" s="62" t="s">
        <v>44</v>
      </c>
      <c r="N3604" s="62" t="s">
        <v>126</v>
      </c>
      <c r="O3604" s="62" t="s">
        <v>42</v>
      </c>
      <c r="P3604" s="62" t="s">
        <v>472</v>
      </c>
      <c r="Q3604" s="62" t="s">
        <v>167</v>
      </c>
      <c r="R3604" s="62" t="s">
        <v>2061</v>
      </c>
      <c r="S3604" s="61">
        <v>201404</v>
      </c>
      <c r="T3604" s="62" t="s">
        <v>52</v>
      </c>
      <c r="U3604" s="61">
        <v>0</v>
      </c>
      <c r="V3604" s="60">
        <v>21.28</v>
      </c>
      <c r="W3604" s="62" t="s">
        <v>1152</v>
      </c>
      <c r="X3604" s="62" t="s">
        <v>1152</v>
      </c>
      <c r="Y3604" s="62" t="s">
        <v>1152</v>
      </c>
      <c r="Z3604" s="62" t="s">
        <v>48</v>
      </c>
      <c r="AA3604" s="62" t="s">
        <v>168</v>
      </c>
      <c r="AB3604" s="62" t="s">
        <v>42</v>
      </c>
      <c r="AC3604" s="62" t="s">
        <v>2046</v>
      </c>
      <c r="AD3604" s="62" t="s">
        <v>146</v>
      </c>
    </row>
    <row r="3605" spans="1:30" x14ac:dyDescent="0.25">
      <c r="A3605" s="62" t="s">
        <v>35</v>
      </c>
      <c r="B3605" s="62" t="s">
        <v>36</v>
      </c>
      <c r="C3605" s="62" t="s">
        <v>37</v>
      </c>
      <c r="D3605" s="62" t="s">
        <v>121</v>
      </c>
      <c r="E3605" s="62" t="s">
        <v>122</v>
      </c>
      <c r="F3605" s="62" t="s">
        <v>123</v>
      </c>
      <c r="G3605" s="62" t="s">
        <v>124</v>
      </c>
      <c r="H3605" s="62" t="s">
        <v>124</v>
      </c>
      <c r="I3605" s="62" t="s">
        <v>42</v>
      </c>
      <c r="J3605" s="62" t="s">
        <v>125</v>
      </c>
      <c r="K3605" s="62" t="s">
        <v>125</v>
      </c>
      <c r="L3605" s="62" t="s">
        <v>43</v>
      </c>
      <c r="M3605" s="62" t="s">
        <v>44</v>
      </c>
      <c r="N3605" s="62" t="s">
        <v>126</v>
      </c>
      <c r="O3605" s="62" t="s">
        <v>42</v>
      </c>
      <c r="P3605" s="62" t="s">
        <v>472</v>
      </c>
      <c r="Q3605" s="62" t="s">
        <v>167</v>
      </c>
      <c r="R3605" s="62" t="s">
        <v>2061</v>
      </c>
      <c r="S3605" s="61">
        <v>201404</v>
      </c>
      <c r="T3605" s="62" t="s">
        <v>52</v>
      </c>
      <c r="U3605" s="61">
        <v>0</v>
      </c>
      <c r="V3605" s="60">
        <v>3.92</v>
      </c>
      <c r="W3605" s="62" t="s">
        <v>1152</v>
      </c>
      <c r="X3605" s="62" t="s">
        <v>1152</v>
      </c>
      <c r="Y3605" s="62" t="s">
        <v>1152</v>
      </c>
      <c r="Z3605" s="62" t="s">
        <v>48</v>
      </c>
      <c r="AA3605" s="62" t="s">
        <v>168</v>
      </c>
      <c r="AB3605" s="62" t="s">
        <v>42</v>
      </c>
      <c r="AC3605" s="62" t="s">
        <v>2046</v>
      </c>
      <c r="AD3605" s="62" t="s">
        <v>146</v>
      </c>
    </row>
    <row r="3606" spans="1:30" x14ac:dyDescent="0.25">
      <c r="A3606" s="62" t="s">
        <v>35</v>
      </c>
      <c r="B3606" s="62" t="s">
        <v>36</v>
      </c>
      <c r="C3606" s="62" t="s">
        <v>37</v>
      </c>
      <c r="D3606" s="62" t="s">
        <v>121</v>
      </c>
      <c r="E3606" s="62" t="s">
        <v>122</v>
      </c>
      <c r="F3606" s="62" t="s">
        <v>123</v>
      </c>
      <c r="G3606" s="62" t="s">
        <v>124</v>
      </c>
      <c r="H3606" s="62" t="s">
        <v>124</v>
      </c>
      <c r="I3606" s="62" t="s">
        <v>42</v>
      </c>
      <c r="J3606" s="62" t="s">
        <v>125</v>
      </c>
      <c r="K3606" s="62" t="s">
        <v>125</v>
      </c>
      <c r="L3606" s="62" t="s">
        <v>43</v>
      </c>
      <c r="M3606" s="62" t="s">
        <v>44</v>
      </c>
      <c r="N3606" s="62" t="s">
        <v>126</v>
      </c>
      <c r="O3606" s="62" t="s">
        <v>42</v>
      </c>
      <c r="P3606" s="62" t="s">
        <v>472</v>
      </c>
      <c r="Q3606" s="62" t="s">
        <v>167</v>
      </c>
      <c r="R3606" s="62" t="s">
        <v>2061</v>
      </c>
      <c r="S3606" s="61">
        <v>201404</v>
      </c>
      <c r="T3606" s="62" t="s">
        <v>52</v>
      </c>
      <c r="U3606" s="61">
        <v>0</v>
      </c>
      <c r="V3606" s="60">
        <v>12.32</v>
      </c>
      <c r="W3606" s="62" t="s">
        <v>1152</v>
      </c>
      <c r="X3606" s="62" t="s">
        <v>1152</v>
      </c>
      <c r="Y3606" s="62" t="s">
        <v>1152</v>
      </c>
      <c r="Z3606" s="62" t="s">
        <v>48</v>
      </c>
      <c r="AA3606" s="62" t="s">
        <v>168</v>
      </c>
      <c r="AB3606" s="62" t="s">
        <v>42</v>
      </c>
      <c r="AC3606" s="62" t="s">
        <v>2046</v>
      </c>
      <c r="AD3606" s="62" t="s">
        <v>146</v>
      </c>
    </row>
    <row r="3607" spans="1:30" x14ac:dyDescent="0.25">
      <c r="A3607" s="62" t="s">
        <v>35</v>
      </c>
      <c r="B3607" s="62" t="s">
        <v>36</v>
      </c>
      <c r="C3607" s="62" t="s">
        <v>37</v>
      </c>
      <c r="D3607" s="62" t="s">
        <v>121</v>
      </c>
      <c r="E3607" s="62" t="s">
        <v>122</v>
      </c>
      <c r="F3607" s="62" t="s">
        <v>123</v>
      </c>
      <c r="G3607" s="62" t="s">
        <v>124</v>
      </c>
      <c r="H3607" s="62" t="s">
        <v>124</v>
      </c>
      <c r="I3607" s="62" t="s">
        <v>42</v>
      </c>
      <c r="J3607" s="62" t="s">
        <v>125</v>
      </c>
      <c r="K3607" s="62" t="s">
        <v>125</v>
      </c>
      <c r="L3607" s="62" t="s">
        <v>43</v>
      </c>
      <c r="M3607" s="62" t="s">
        <v>44</v>
      </c>
      <c r="N3607" s="62" t="s">
        <v>131</v>
      </c>
      <c r="O3607" s="62" t="s">
        <v>127</v>
      </c>
      <c r="P3607" s="62" t="s">
        <v>472</v>
      </c>
      <c r="Q3607" s="62" t="s">
        <v>1971</v>
      </c>
      <c r="R3607" s="62" t="s">
        <v>2061</v>
      </c>
      <c r="S3607" s="61">
        <v>201404</v>
      </c>
      <c r="T3607" s="62" t="s">
        <v>52</v>
      </c>
      <c r="U3607" s="97">
        <v>0</v>
      </c>
      <c r="V3607" s="60">
        <v>2500</v>
      </c>
      <c r="W3607" s="62" t="s">
        <v>1152</v>
      </c>
      <c r="X3607" s="62" t="s">
        <v>1152</v>
      </c>
      <c r="Y3607" s="62" t="s">
        <v>1152</v>
      </c>
      <c r="Z3607" s="62" t="s">
        <v>48</v>
      </c>
      <c r="AA3607" s="62" t="s">
        <v>144</v>
      </c>
      <c r="AB3607" s="62" t="s">
        <v>42</v>
      </c>
      <c r="AC3607" s="62" t="s">
        <v>2046</v>
      </c>
      <c r="AD3607" s="62" t="s">
        <v>146</v>
      </c>
    </row>
    <row r="3608" spans="1:30" x14ac:dyDescent="0.25">
      <c r="A3608" s="62" t="s">
        <v>35</v>
      </c>
      <c r="B3608" s="62" t="s">
        <v>36</v>
      </c>
      <c r="C3608" s="62" t="s">
        <v>37</v>
      </c>
      <c r="D3608" s="62" t="s">
        <v>121</v>
      </c>
      <c r="E3608" s="62" t="s">
        <v>122</v>
      </c>
      <c r="F3608" s="62" t="s">
        <v>123</v>
      </c>
      <c r="G3608" s="62" t="s">
        <v>124</v>
      </c>
      <c r="H3608" s="62" t="s">
        <v>124</v>
      </c>
      <c r="I3608" s="62" t="s">
        <v>42</v>
      </c>
      <c r="J3608" s="62" t="s">
        <v>298</v>
      </c>
      <c r="K3608" s="62" t="s">
        <v>298</v>
      </c>
      <c r="L3608" s="62" t="s">
        <v>43</v>
      </c>
      <c r="M3608" s="62" t="s">
        <v>44</v>
      </c>
      <c r="N3608" s="62" t="s">
        <v>150</v>
      </c>
      <c r="O3608" s="62" t="s">
        <v>42</v>
      </c>
      <c r="P3608" s="62" t="s">
        <v>506</v>
      </c>
      <c r="Q3608" s="62" t="s">
        <v>1713</v>
      </c>
      <c r="R3608" s="62" t="s">
        <v>2062</v>
      </c>
      <c r="S3608" s="61">
        <v>201404</v>
      </c>
      <c r="T3608" s="62" t="s">
        <v>52</v>
      </c>
      <c r="U3608" s="67">
        <v>15000</v>
      </c>
      <c r="V3608" s="60">
        <v>15000</v>
      </c>
      <c r="W3608" s="62" t="s">
        <v>340</v>
      </c>
      <c r="X3608" s="62" t="s">
        <v>1694</v>
      </c>
      <c r="Y3608" s="62" t="s">
        <v>1152</v>
      </c>
      <c r="Z3608" s="62" t="s">
        <v>48</v>
      </c>
      <c r="AA3608" s="62" t="s">
        <v>315</v>
      </c>
      <c r="AB3608" s="62" t="s">
        <v>42</v>
      </c>
      <c r="AC3608" s="62" t="s">
        <v>2063</v>
      </c>
      <c r="AD3608" s="62" t="s">
        <v>146</v>
      </c>
    </row>
    <row r="3609" spans="1:30" x14ac:dyDescent="0.25">
      <c r="A3609" s="62" t="s">
        <v>35</v>
      </c>
      <c r="B3609" s="62" t="s">
        <v>36</v>
      </c>
      <c r="C3609" s="62" t="s">
        <v>37</v>
      </c>
      <c r="D3609" s="62" t="s">
        <v>121</v>
      </c>
      <c r="E3609" s="62" t="s">
        <v>122</v>
      </c>
      <c r="F3609" s="62" t="s">
        <v>123</v>
      </c>
      <c r="G3609" s="62" t="s">
        <v>124</v>
      </c>
      <c r="H3609" s="62" t="s">
        <v>124</v>
      </c>
      <c r="I3609" s="62" t="s">
        <v>42</v>
      </c>
      <c r="J3609" s="62" t="s">
        <v>298</v>
      </c>
      <c r="K3609" s="62" t="s">
        <v>298</v>
      </c>
      <c r="L3609" s="62" t="s">
        <v>43</v>
      </c>
      <c r="M3609" s="62" t="s">
        <v>44</v>
      </c>
      <c r="N3609" s="62" t="s">
        <v>150</v>
      </c>
      <c r="O3609" s="62" t="s">
        <v>42</v>
      </c>
      <c r="P3609" s="62" t="s">
        <v>506</v>
      </c>
      <c r="Q3609" s="62" t="s">
        <v>1713</v>
      </c>
      <c r="R3609" s="62" t="s">
        <v>2064</v>
      </c>
      <c r="S3609" s="61">
        <v>201404</v>
      </c>
      <c r="T3609" s="62" t="s">
        <v>52</v>
      </c>
      <c r="U3609" s="67">
        <v>7500</v>
      </c>
      <c r="V3609" s="60">
        <v>7500</v>
      </c>
      <c r="W3609" s="62" t="s">
        <v>340</v>
      </c>
      <c r="X3609" s="62" t="s">
        <v>1694</v>
      </c>
      <c r="Y3609" s="62" t="s">
        <v>1152</v>
      </c>
      <c r="Z3609" s="62" t="s">
        <v>48</v>
      </c>
      <c r="AA3609" s="62" t="s">
        <v>315</v>
      </c>
      <c r="AB3609" s="62" t="s">
        <v>42</v>
      </c>
      <c r="AC3609" s="62" t="s">
        <v>2063</v>
      </c>
      <c r="AD3609" s="62" t="s">
        <v>146</v>
      </c>
    </row>
    <row r="3610" spans="1:30" x14ac:dyDescent="0.25">
      <c r="A3610" s="62" t="s">
        <v>35</v>
      </c>
      <c r="B3610" s="62" t="s">
        <v>36</v>
      </c>
      <c r="C3610" s="62" t="s">
        <v>37</v>
      </c>
      <c r="D3610" s="62" t="s">
        <v>121</v>
      </c>
      <c r="E3610" s="62" t="s">
        <v>122</v>
      </c>
      <c r="F3610" s="62" t="s">
        <v>123</v>
      </c>
      <c r="G3610" s="62" t="s">
        <v>124</v>
      </c>
      <c r="H3610" s="62" t="s">
        <v>124</v>
      </c>
      <c r="I3610" s="62" t="s">
        <v>42</v>
      </c>
      <c r="J3610" s="62" t="s">
        <v>298</v>
      </c>
      <c r="K3610" s="62" t="s">
        <v>298</v>
      </c>
      <c r="L3610" s="62" t="s">
        <v>43</v>
      </c>
      <c r="M3610" s="62" t="s">
        <v>44</v>
      </c>
      <c r="N3610" s="62" t="s">
        <v>150</v>
      </c>
      <c r="O3610" s="62" t="s">
        <v>42</v>
      </c>
      <c r="P3610" s="62" t="s">
        <v>506</v>
      </c>
      <c r="Q3610" s="62" t="s">
        <v>1713</v>
      </c>
      <c r="R3610" s="62" t="s">
        <v>2065</v>
      </c>
      <c r="S3610" s="61">
        <v>201404</v>
      </c>
      <c r="T3610" s="62" t="s">
        <v>52</v>
      </c>
      <c r="U3610" s="67">
        <v>10000</v>
      </c>
      <c r="V3610" s="60">
        <v>10000</v>
      </c>
      <c r="W3610" s="62" t="s">
        <v>340</v>
      </c>
      <c r="X3610" s="62" t="s">
        <v>1694</v>
      </c>
      <c r="Y3610" s="62" t="s">
        <v>1152</v>
      </c>
      <c r="Z3610" s="62" t="s">
        <v>48</v>
      </c>
      <c r="AA3610" s="62" t="s">
        <v>315</v>
      </c>
      <c r="AB3610" s="62" t="s">
        <v>42</v>
      </c>
      <c r="AC3610" s="62" t="s">
        <v>2063</v>
      </c>
      <c r="AD3610" s="62" t="s">
        <v>146</v>
      </c>
    </row>
    <row r="3611" spans="1:30" x14ac:dyDescent="0.25">
      <c r="A3611" s="62" t="s">
        <v>35</v>
      </c>
      <c r="B3611" s="62" t="s">
        <v>36</v>
      </c>
      <c r="C3611" s="62" t="s">
        <v>37</v>
      </c>
      <c r="D3611" s="62" t="s">
        <v>121</v>
      </c>
      <c r="E3611" s="62" t="s">
        <v>122</v>
      </c>
      <c r="F3611" s="62" t="s">
        <v>123</v>
      </c>
      <c r="G3611" s="62" t="s">
        <v>124</v>
      </c>
      <c r="H3611" s="62" t="s">
        <v>124</v>
      </c>
      <c r="I3611" s="62" t="s">
        <v>42</v>
      </c>
      <c r="J3611" s="62" t="s">
        <v>298</v>
      </c>
      <c r="K3611" s="62" t="s">
        <v>298</v>
      </c>
      <c r="L3611" s="62" t="s">
        <v>43</v>
      </c>
      <c r="M3611" s="62" t="s">
        <v>44</v>
      </c>
      <c r="N3611" s="62" t="s">
        <v>150</v>
      </c>
      <c r="O3611" s="62" t="s">
        <v>42</v>
      </c>
      <c r="P3611" s="62" t="s">
        <v>506</v>
      </c>
      <c r="Q3611" s="62" t="s">
        <v>1713</v>
      </c>
      <c r="R3611" s="62" t="s">
        <v>2066</v>
      </c>
      <c r="S3611" s="61">
        <v>201404</v>
      </c>
      <c r="T3611" s="62" t="s">
        <v>52</v>
      </c>
      <c r="U3611" s="67">
        <v>15000</v>
      </c>
      <c r="V3611" s="60">
        <v>15000</v>
      </c>
      <c r="W3611" s="62" t="s">
        <v>340</v>
      </c>
      <c r="X3611" s="62" t="s">
        <v>1694</v>
      </c>
      <c r="Y3611" s="62" t="s">
        <v>1152</v>
      </c>
      <c r="Z3611" s="62" t="s">
        <v>48</v>
      </c>
      <c r="AA3611" s="62" t="s">
        <v>315</v>
      </c>
      <c r="AB3611" s="62" t="s">
        <v>42</v>
      </c>
      <c r="AC3611" s="62" t="s">
        <v>2063</v>
      </c>
      <c r="AD3611" s="62" t="s">
        <v>146</v>
      </c>
    </row>
    <row r="3612" spans="1:30" x14ac:dyDescent="0.25">
      <c r="A3612" s="62" t="s">
        <v>35</v>
      </c>
      <c r="B3612" s="62" t="s">
        <v>36</v>
      </c>
      <c r="C3612" s="62" t="s">
        <v>37</v>
      </c>
      <c r="D3612" s="62" t="s">
        <v>121</v>
      </c>
      <c r="E3612" s="62" t="s">
        <v>122</v>
      </c>
      <c r="F3612" s="62" t="s">
        <v>123</v>
      </c>
      <c r="G3612" s="62" t="s">
        <v>124</v>
      </c>
      <c r="H3612" s="62" t="s">
        <v>124</v>
      </c>
      <c r="I3612" s="62" t="s">
        <v>42</v>
      </c>
      <c r="J3612" s="62" t="s">
        <v>298</v>
      </c>
      <c r="K3612" s="62" t="s">
        <v>298</v>
      </c>
      <c r="L3612" s="62" t="s">
        <v>43</v>
      </c>
      <c r="M3612" s="62" t="s">
        <v>44</v>
      </c>
      <c r="N3612" s="62" t="s">
        <v>150</v>
      </c>
      <c r="O3612" s="62" t="s">
        <v>42</v>
      </c>
      <c r="P3612" s="62" t="s">
        <v>506</v>
      </c>
      <c r="Q3612" s="62" t="s">
        <v>1713</v>
      </c>
      <c r="R3612" s="62" t="s">
        <v>2067</v>
      </c>
      <c r="S3612" s="61">
        <v>201404</v>
      </c>
      <c r="T3612" s="62" t="s">
        <v>52</v>
      </c>
      <c r="U3612" s="67">
        <v>15000</v>
      </c>
      <c r="V3612" s="60">
        <v>15000</v>
      </c>
      <c r="W3612" s="62" t="s">
        <v>340</v>
      </c>
      <c r="X3612" s="62" t="s">
        <v>1694</v>
      </c>
      <c r="Y3612" s="62" t="s">
        <v>1152</v>
      </c>
      <c r="Z3612" s="62" t="s">
        <v>48</v>
      </c>
      <c r="AA3612" s="62" t="s">
        <v>315</v>
      </c>
      <c r="AB3612" s="62" t="s">
        <v>42</v>
      </c>
      <c r="AC3612" s="62" t="s">
        <v>2063</v>
      </c>
      <c r="AD3612" s="62" t="s">
        <v>146</v>
      </c>
    </row>
    <row r="3613" spans="1:30" x14ac:dyDescent="0.25">
      <c r="A3613" s="62" t="s">
        <v>35</v>
      </c>
      <c r="B3613" s="62" t="s">
        <v>36</v>
      </c>
      <c r="C3613" s="62" t="s">
        <v>37</v>
      </c>
      <c r="D3613" s="62" t="s">
        <v>121</v>
      </c>
      <c r="E3613" s="62" t="s">
        <v>122</v>
      </c>
      <c r="F3613" s="62" t="s">
        <v>123</v>
      </c>
      <c r="G3613" s="62" t="s">
        <v>124</v>
      </c>
      <c r="H3613" s="62" t="s">
        <v>124</v>
      </c>
      <c r="I3613" s="62" t="s">
        <v>42</v>
      </c>
      <c r="J3613" s="62" t="s">
        <v>140</v>
      </c>
      <c r="K3613" s="62" t="s">
        <v>140</v>
      </c>
      <c r="L3613" s="62" t="s">
        <v>43</v>
      </c>
      <c r="M3613" s="62" t="s">
        <v>44</v>
      </c>
      <c r="N3613" s="62" t="s">
        <v>131</v>
      </c>
      <c r="O3613" s="62" t="s">
        <v>42</v>
      </c>
      <c r="P3613" s="62" t="s">
        <v>1268</v>
      </c>
      <c r="Q3613" s="62" t="s">
        <v>1269</v>
      </c>
      <c r="R3613" s="62" t="s">
        <v>2068</v>
      </c>
      <c r="S3613" s="61">
        <v>201404</v>
      </c>
      <c r="T3613" s="62" t="s">
        <v>52</v>
      </c>
      <c r="U3613" s="67">
        <v>52365.58</v>
      </c>
      <c r="V3613" s="60">
        <v>52365.58</v>
      </c>
      <c r="W3613" s="62" t="s">
        <v>340</v>
      </c>
      <c r="X3613" s="62" t="s">
        <v>1677</v>
      </c>
      <c r="Y3613" s="62" t="s">
        <v>1152</v>
      </c>
      <c r="Z3613" s="62" t="s">
        <v>48</v>
      </c>
      <c r="AA3613" s="62" t="s">
        <v>315</v>
      </c>
      <c r="AB3613" s="62" t="s">
        <v>42</v>
      </c>
      <c r="AC3613" s="62" t="s">
        <v>2069</v>
      </c>
      <c r="AD3613" s="62" t="s">
        <v>146</v>
      </c>
    </row>
    <row r="3614" spans="1:30" x14ac:dyDescent="0.25">
      <c r="A3614" s="62" t="s">
        <v>35</v>
      </c>
      <c r="B3614" s="62" t="s">
        <v>36</v>
      </c>
      <c r="C3614" s="62" t="s">
        <v>37</v>
      </c>
      <c r="D3614" s="62" t="s">
        <v>121</v>
      </c>
      <c r="E3614" s="62" t="s">
        <v>122</v>
      </c>
      <c r="F3614" s="62" t="s">
        <v>123</v>
      </c>
      <c r="G3614" s="62" t="s">
        <v>124</v>
      </c>
      <c r="H3614" s="62" t="s">
        <v>124</v>
      </c>
      <c r="I3614" s="62" t="s">
        <v>42</v>
      </c>
      <c r="J3614" s="62" t="s">
        <v>125</v>
      </c>
      <c r="K3614" s="62" t="s">
        <v>125</v>
      </c>
      <c r="L3614" s="62" t="s">
        <v>43</v>
      </c>
      <c r="M3614" s="62" t="s">
        <v>44</v>
      </c>
      <c r="N3614" s="62" t="s">
        <v>134</v>
      </c>
      <c r="O3614" s="62" t="s">
        <v>42</v>
      </c>
      <c r="P3614" s="62" t="s">
        <v>616</v>
      </c>
      <c r="Q3614" s="62" t="s">
        <v>135</v>
      </c>
      <c r="R3614" s="62" t="s">
        <v>1653</v>
      </c>
      <c r="S3614" s="61">
        <v>201404</v>
      </c>
      <c r="T3614" s="62" t="s">
        <v>52</v>
      </c>
      <c r="U3614" s="61">
        <v>0</v>
      </c>
      <c r="V3614" s="60">
        <v>624</v>
      </c>
      <c r="W3614" s="62" t="s">
        <v>1152</v>
      </c>
      <c r="X3614" s="62" t="s">
        <v>1654</v>
      </c>
      <c r="Y3614" s="62" t="s">
        <v>1152</v>
      </c>
      <c r="Z3614" s="62" t="s">
        <v>48</v>
      </c>
      <c r="AA3614" s="62" t="s">
        <v>315</v>
      </c>
      <c r="AB3614" s="62" t="s">
        <v>42</v>
      </c>
      <c r="AC3614" s="62" t="s">
        <v>2070</v>
      </c>
      <c r="AD3614" s="62" t="s">
        <v>146</v>
      </c>
    </row>
    <row r="3615" spans="1:30" x14ac:dyDescent="0.25">
      <c r="A3615" s="62" t="s">
        <v>35</v>
      </c>
      <c r="B3615" s="62" t="s">
        <v>36</v>
      </c>
      <c r="C3615" s="62" t="s">
        <v>37</v>
      </c>
      <c r="D3615" s="62" t="s">
        <v>121</v>
      </c>
      <c r="E3615" s="62" t="s">
        <v>122</v>
      </c>
      <c r="F3615" s="62" t="s">
        <v>123</v>
      </c>
      <c r="G3615" s="62" t="s">
        <v>124</v>
      </c>
      <c r="H3615" s="62" t="s">
        <v>124</v>
      </c>
      <c r="I3615" s="62" t="s">
        <v>42</v>
      </c>
      <c r="J3615" s="62" t="s">
        <v>125</v>
      </c>
      <c r="K3615" s="62" t="s">
        <v>125</v>
      </c>
      <c r="L3615" s="62" t="s">
        <v>43</v>
      </c>
      <c r="M3615" s="62" t="s">
        <v>44</v>
      </c>
      <c r="N3615" s="62" t="s">
        <v>131</v>
      </c>
      <c r="O3615" s="62" t="s">
        <v>42</v>
      </c>
      <c r="P3615" s="62" t="s">
        <v>616</v>
      </c>
      <c r="Q3615" s="62" t="s">
        <v>2071</v>
      </c>
      <c r="R3615" s="62" t="s">
        <v>1653</v>
      </c>
      <c r="S3615" s="61">
        <v>201404</v>
      </c>
      <c r="T3615" s="62" t="s">
        <v>52</v>
      </c>
      <c r="U3615" s="67">
        <v>13000</v>
      </c>
      <c r="V3615" s="60">
        <v>13000</v>
      </c>
      <c r="W3615" s="62" t="s">
        <v>340</v>
      </c>
      <c r="X3615" s="62" t="s">
        <v>1654</v>
      </c>
      <c r="Y3615" s="62" t="s">
        <v>1152</v>
      </c>
      <c r="Z3615" s="62" t="s">
        <v>48</v>
      </c>
      <c r="AA3615" s="62" t="s">
        <v>315</v>
      </c>
      <c r="AB3615" s="62" t="s">
        <v>42</v>
      </c>
      <c r="AC3615" s="62" t="s">
        <v>2070</v>
      </c>
      <c r="AD3615" s="62" t="s">
        <v>146</v>
      </c>
    </row>
    <row r="3616" spans="1:30" x14ac:dyDescent="0.25">
      <c r="A3616" s="62" t="s">
        <v>35</v>
      </c>
      <c r="B3616" s="62" t="s">
        <v>36</v>
      </c>
      <c r="C3616" s="62" t="s">
        <v>37</v>
      </c>
      <c r="D3616" s="62" t="s">
        <v>121</v>
      </c>
      <c r="E3616" s="62" t="s">
        <v>122</v>
      </c>
      <c r="F3616" s="62" t="s">
        <v>123</v>
      </c>
      <c r="G3616" s="62" t="s">
        <v>124</v>
      </c>
      <c r="H3616" s="62" t="s">
        <v>124</v>
      </c>
      <c r="I3616" s="62" t="s">
        <v>42</v>
      </c>
      <c r="J3616" s="62" t="s">
        <v>125</v>
      </c>
      <c r="K3616" s="62" t="s">
        <v>125</v>
      </c>
      <c r="L3616" s="62" t="s">
        <v>43</v>
      </c>
      <c r="M3616" s="62" t="s">
        <v>44</v>
      </c>
      <c r="N3616" s="62" t="s">
        <v>134</v>
      </c>
      <c r="O3616" s="62" t="s">
        <v>42</v>
      </c>
      <c r="P3616" s="62" t="s">
        <v>1214</v>
      </c>
      <c r="Q3616" s="62" t="s">
        <v>135</v>
      </c>
      <c r="R3616" s="62" t="s">
        <v>1655</v>
      </c>
      <c r="S3616" s="61">
        <v>201404</v>
      </c>
      <c r="T3616" s="62" t="s">
        <v>52</v>
      </c>
      <c r="U3616" s="97">
        <v>0</v>
      </c>
      <c r="V3616" s="60">
        <v>96</v>
      </c>
      <c r="W3616" s="62" t="s">
        <v>1152</v>
      </c>
      <c r="X3616" s="62" t="s">
        <v>1656</v>
      </c>
      <c r="Y3616" s="62" t="s">
        <v>1152</v>
      </c>
      <c r="Z3616" s="62" t="s">
        <v>48</v>
      </c>
      <c r="AA3616" s="62" t="s">
        <v>315</v>
      </c>
      <c r="AB3616" s="62" t="s">
        <v>42</v>
      </c>
      <c r="AC3616" s="62" t="s">
        <v>2070</v>
      </c>
      <c r="AD3616" s="62" t="s">
        <v>146</v>
      </c>
    </row>
    <row r="3617" spans="1:30" x14ac:dyDescent="0.25">
      <c r="A3617" s="62" t="s">
        <v>35</v>
      </c>
      <c r="B3617" s="62" t="s">
        <v>36</v>
      </c>
      <c r="C3617" s="62" t="s">
        <v>37</v>
      </c>
      <c r="D3617" s="62" t="s">
        <v>121</v>
      </c>
      <c r="E3617" s="62" t="s">
        <v>122</v>
      </c>
      <c r="F3617" s="62" t="s">
        <v>123</v>
      </c>
      <c r="G3617" s="62" t="s">
        <v>124</v>
      </c>
      <c r="H3617" s="62" t="s">
        <v>124</v>
      </c>
      <c r="I3617" s="62" t="s">
        <v>42</v>
      </c>
      <c r="J3617" s="62" t="s">
        <v>125</v>
      </c>
      <c r="K3617" s="62" t="s">
        <v>125</v>
      </c>
      <c r="L3617" s="62" t="s">
        <v>43</v>
      </c>
      <c r="M3617" s="62" t="s">
        <v>44</v>
      </c>
      <c r="N3617" s="62" t="s">
        <v>131</v>
      </c>
      <c r="O3617" s="62" t="s">
        <v>42</v>
      </c>
      <c r="P3617" s="62" t="s">
        <v>1214</v>
      </c>
      <c r="Q3617" s="62" t="s">
        <v>2072</v>
      </c>
      <c r="R3617" s="62" t="s">
        <v>1655</v>
      </c>
      <c r="S3617" s="61">
        <v>201404</v>
      </c>
      <c r="T3617" s="62" t="s">
        <v>52</v>
      </c>
      <c r="U3617" s="67">
        <v>2000</v>
      </c>
      <c r="V3617" s="60">
        <v>2000</v>
      </c>
      <c r="W3617" s="62" t="s">
        <v>340</v>
      </c>
      <c r="X3617" s="62" t="s">
        <v>1656</v>
      </c>
      <c r="Y3617" s="62" t="s">
        <v>1152</v>
      </c>
      <c r="Z3617" s="62" t="s">
        <v>48</v>
      </c>
      <c r="AA3617" s="62" t="s">
        <v>315</v>
      </c>
      <c r="AB3617" s="62" t="s">
        <v>42</v>
      </c>
      <c r="AC3617" s="62" t="s">
        <v>2070</v>
      </c>
      <c r="AD3617" s="62" t="s">
        <v>146</v>
      </c>
    </row>
    <row r="3618" spans="1:30" x14ac:dyDescent="0.25">
      <c r="A3618" s="62" t="s">
        <v>35</v>
      </c>
      <c r="B3618" s="62" t="s">
        <v>36</v>
      </c>
      <c r="C3618" s="62" t="s">
        <v>37</v>
      </c>
      <c r="D3618" s="62" t="s">
        <v>121</v>
      </c>
      <c r="E3618" s="62" t="s">
        <v>122</v>
      </c>
      <c r="F3618" s="62" t="s">
        <v>123</v>
      </c>
      <c r="G3618" s="62" t="s">
        <v>124</v>
      </c>
      <c r="H3618" s="62" t="s">
        <v>124</v>
      </c>
      <c r="I3618" s="62" t="s">
        <v>42</v>
      </c>
      <c r="J3618" s="62" t="s">
        <v>190</v>
      </c>
      <c r="K3618" s="62" t="s">
        <v>190</v>
      </c>
      <c r="L3618" s="62" t="s">
        <v>43</v>
      </c>
      <c r="M3618" s="62" t="s">
        <v>44</v>
      </c>
      <c r="N3618" s="62" t="s">
        <v>160</v>
      </c>
      <c r="O3618" s="62" t="s">
        <v>191</v>
      </c>
      <c r="P3618" s="62" t="s">
        <v>355</v>
      </c>
      <c r="Q3618" s="62" t="s">
        <v>2073</v>
      </c>
      <c r="R3618" s="62" t="s">
        <v>2074</v>
      </c>
      <c r="S3618" s="61">
        <v>201404</v>
      </c>
      <c r="T3618" s="62" t="s">
        <v>52</v>
      </c>
      <c r="U3618" s="61">
        <v>0</v>
      </c>
      <c r="V3618" s="60">
        <v>13</v>
      </c>
      <c r="W3618" s="62" t="s">
        <v>1152</v>
      </c>
      <c r="X3618" s="62" t="s">
        <v>1152</v>
      </c>
      <c r="Y3618" s="62" t="s">
        <v>1152</v>
      </c>
      <c r="Z3618" s="62" t="s">
        <v>48</v>
      </c>
      <c r="AA3618" s="62" t="s">
        <v>144</v>
      </c>
      <c r="AB3618" s="62" t="s">
        <v>42</v>
      </c>
      <c r="AC3618" s="62" t="s">
        <v>2075</v>
      </c>
      <c r="AD3618" s="62" t="s">
        <v>146</v>
      </c>
    </row>
    <row r="3619" spans="1:30" x14ac:dyDescent="0.25">
      <c r="A3619" s="62" t="s">
        <v>35</v>
      </c>
      <c r="B3619" s="62" t="s">
        <v>36</v>
      </c>
      <c r="C3619" s="62" t="s">
        <v>37</v>
      </c>
      <c r="D3619" s="62" t="s">
        <v>121</v>
      </c>
      <c r="E3619" s="62" t="s">
        <v>122</v>
      </c>
      <c r="F3619" s="62" t="s">
        <v>123</v>
      </c>
      <c r="G3619" s="62" t="s">
        <v>124</v>
      </c>
      <c r="H3619" s="62" t="s">
        <v>124</v>
      </c>
      <c r="I3619" s="62" t="s">
        <v>42</v>
      </c>
      <c r="J3619" s="62" t="s">
        <v>190</v>
      </c>
      <c r="K3619" s="62" t="s">
        <v>190</v>
      </c>
      <c r="L3619" s="62" t="s">
        <v>43</v>
      </c>
      <c r="M3619" s="62" t="s">
        <v>44</v>
      </c>
      <c r="N3619" s="62" t="s">
        <v>126</v>
      </c>
      <c r="O3619" s="62" t="s">
        <v>191</v>
      </c>
      <c r="P3619" s="62" t="s">
        <v>355</v>
      </c>
      <c r="Q3619" s="62" t="s">
        <v>167</v>
      </c>
      <c r="R3619" s="62" t="s">
        <v>2074</v>
      </c>
      <c r="S3619" s="61">
        <v>201404</v>
      </c>
      <c r="T3619" s="62" t="s">
        <v>52</v>
      </c>
      <c r="U3619" s="61">
        <v>0</v>
      </c>
      <c r="V3619" s="60">
        <v>24.64</v>
      </c>
      <c r="W3619" s="62" t="s">
        <v>1152</v>
      </c>
      <c r="X3619" s="62" t="s">
        <v>1152</v>
      </c>
      <c r="Y3619" s="62" t="s">
        <v>1152</v>
      </c>
      <c r="Z3619" s="62" t="s">
        <v>48</v>
      </c>
      <c r="AA3619" s="62" t="s">
        <v>168</v>
      </c>
      <c r="AB3619" s="62" t="s">
        <v>42</v>
      </c>
      <c r="AC3619" s="62" t="s">
        <v>2075</v>
      </c>
      <c r="AD3619" s="62" t="s">
        <v>146</v>
      </c>
    </row>
    <row r="3620" spans="1:30" x14ac:dyDescent="0.25">
      <c r="A3620" s="62" t="s">
        <v>35</v>
      </c>
      <c r="B3620" s="62" t="s">
        <v>36</v>
      </c>
      <c r="C3620" s="62" t="s">
        <v>37</v>
      </c>
      <c r="D3620" s="62" t="s">
        <v>121</v>
      </c>
      <c r="E3620" s="62" t="s">
        <v>122</v>
      </c>
      <c r="F3620" s="62" t="s">
        <v>123</v>
      </c>
      <c r="G3620" s="62" t="s">
        <v>124</v>
      </c>
      <c r="H3620" s="62" t="s">
        <v>124</v>
      </c>
      <c r="I3620" s="62" t="s">
        <v>42</v>
      </c>
      <c r="J3620" s="62" t="s">
        <v>190</v>
      </c>
      <c r="K3620" s="62" t="s">
        <v>190</v>
      </c>
      <c r="L3620" s="62" t="s">
        <v>43</v>
      </c>
      <c r="M3620" s="62" t="s">
        <v>44</v>
      </c>
      <c r="N3620" s="62" t="s">
        <v>126</v>
      </c>
      <c r="O3620" s="62" t="s">
        <v>191</v>
      </c>
      <c r="P3620" s="62" t="s">
        <v>355</v>
      </c>
      <c r="Q3620" s="62" t="s">
        <v>167</v>
      </c>
      <c r="R3620" s="62" t="s">
        <v>2074</v>
      </c>
      <c r="S3620" s="61">
        <v>201404</v>
      </c>
      <c r="T3620" s="62" t="s">
        <v>52</v>
      </c>
      <c r="U3620" s="97">
        <v>0</v>
      </c>
      <c r="V3620" s="60">
        <v>173.6</v>
      </c>
      <c r="W3620" s="62" t="s">
        <v>1152</v>
      </c>
      <c r="X3620" s="62" t="s">
        <v>1152</v>
      </c>
      <c r="Y3620" s="62" t="s">
        <v>1152</v>
      </c>
      <c r="Z3620" s="62" t="s">
        <v>48</v>
      </c>
      <c r="AA3620" s="62" t="s">
        <v>168</v>
      </c>
      <c r="AB3620" s="62" t="s">
        <v>42</v>
      </c>
      <c r="AC3620" s="62" t="s">
        <v>2075</v>
      </c>
      <c r="AD3620" s="62" t="s">
        <v>146</v>
      </c>
    </row>
    <row r="3621" spans="1:30" x14ac:dyDescent="0.25">
      <c r="A3621" s="62" t="s">
        <v>35</v>
      </c>
      <c r="B3621" s="62" t="s">
        <v>36</v>
      </c>
      <c r="C3621" s="62" t="s">
        <v>37</v>
      </c>
      <c r="D3621" s="62" t="s">
        <v>121</v>
      </c>
      <c r="E3621" s="62" t="s">
        <v>122</v>
      </c>
      <c r="F3621" s="62" t="s">
        <v>123</v>
      </c>
      <c r="G3621" s="62" t="s">
        <v>124</v>
      </c>
      <c r="H3621" s="62" t="s">
        <v>124</v>
      </c>
      <c r="I3621" s="62" t="s">
        <v>42</v>
      </c>
      <c r="J3621" s="62" t="s">
        <v>190</v>
      </c>
      <c r="K3621" s="62" t="s">
        <v>190</v>
      </c>
      <c r="L3621" s="62" t="s">
        <v>43</v>
      </c>
      <c r="M3621" s="62" t="s">
        <v>44</v>
      </c>
      <c r="N3621" s="62" t="s">
        <v>126</v>
      </c>
      <c r="O3621" s="62" t="s">
        <v>191</v>
      </c>
      <c r="P3621" s="62" t="s">
        <v>355</v>
      </c>
      <c r="Q3621" s="62" t="s">
        <v>167</v>
      </c>
      <c r="R3621" s="62" t="s">
        <v>2074</v>
      </c>
      <c r="S3621" s="61">
        <v>201404</v>
      </c>
      <c r="T3621" s="62" t="s">
        <v>52</v>
      </c>
      <c r="U3621" s="61">
        <v>0</v>
      </c>
      <c r="V3621" s="60">
        <v>22.4</v>
      </c>
      <c r="W3621" s="62" t="s">
        <v>1152</v>
      </c>
      <c r="X3621" s="62" t="s">
        <v>1152</v>
      </c>
      <c r="Y3621" s="62" t="s">
        <v>1152</v>
      </c>
      <c r="Z3621" s="62" t="s">
        <v>48</v>
      </c>
      <c r="AA3621" s="62" t="s">
        <v>168</v>
      </c>
      <c r="AB3621" s="62" t="s">
        <v>42</v>
      </c>
      <c r="AC3621" s="62" t="s">
        <v>2075</v>
      </c>
      <c r="AD3621" s="62" t="s">
        <v>146</v>
      </c>
    </row>
    <row r="3622" spans="1:30" x14ac:dyDescent="0.25">
      <c r="A3622" s="62" t="s">
        <v>35</v>
      </c>
      <c r="B3622" s="62" t="s">
        <v>36</v>
      </c>
      <c r="C3622" s="62" t="s">
        <v>37</v>
      </c>
      <c r="D3622" s="62" t="s">
        <v>121</v>
      </c>
      <c r="E3622" s="62" t="s">
        <v>122</v>
      </c>
      <c r="F3622" s="62" t="s">
        <v>123</v>
      </c>
      <c r="G3622" s="62" t="s">
        <v>124</v>
      </c>
      <c r="H3622" s="62" t="s">
        <v>124</v>
      </c>
      <c r="I3622" s="62" t="s">
        <v>42</v>
      </c>
      <c r="J3622" s="62" t="s">
        <v>190</v>
      </c>
      <c r="K3622" s="62" t="s">
        <v>190</v>
      </c>
      <c r="L3622" s="62" t="s">
        <v>43</v>
      </c>
      <c r="M3622" s="62" t="s">
        <v>44</v>
      </c>
      <c r="N3622" s="62" t="s">
        <v>126</v>
      </c>
      <c r="O3622" s="62" t="s">
        <v>191</v>
      </c>
      <c r="P3622" s="62" t="s">
        <v>355</v>
      </c>
      <c r="Q3622" s="62" t="s">
        <v>2033</v>
      </c>
      <c r="R3622" s="62" t="s">
        <v>2074</v>
      </c>
      <c r="S3622" s="61">
        <v>201404</v>
      </c>
      <c r="T3622" s="62" t="s">
        <v>52</v>
      </c>
      <c r="U3622" s="97">
        <v>0</v>
      </c>
      <c r="V3622" s="60">
        <v>9</v>
      </c>
      <c r="W3622" s="62" t="s">
        <v>1152</v>
      </c>
      <c r="X3622" s="62" t="s">
        <v>1152</v>
      </c>
      <c r="Y3622" s="62" t="s">
        <v>1152</v>
      </c>
      <c r="Z3622" s="62" t="s">
        <v>48</v>
      </c>
      <c r="AA3622" s="62" t="s">
        <v>144</v>
      </c>
      <c r="AB3622" s="62" t="s">
        <v>42</v>
      </c>
      <c r="AC3622" s="62" t="s">
        <v>2075</v>
      </c>
      <c r="AD3622" s="62" t="s">
        <v>146</v>
      </c>
    </row>
    <row r="3623" spans="1:30" x14ac:dyDescent="0.25">
      <c r="A3623" s="62" t="s">
        <v>35</v>
      </c>
      <c r="B3623" s="62" t="s">
        <v>36</v>
      </c>
      <c r="C3623" s="62" t="s">
        <v>37</v>
      </c>
      <c r="D3623" s="62" t="s">
        <v>121</v>
      </c>
      <c r="E3623" s="62" t="s">
        <v>122</v>
      </c>
      <c r="F3623" s="62" t="s">
        <v>123</v>
      </c>
      <c r="G3623" s="62" t="s">
        <v>124</v>
      </c>
      <c r="H3623" s="62" t="s">
        <v>124</v>
      </c>
      <c r="I3623" s="62" t="s">
        <v>42</v>
      </c>
      <c r="J3623" s="62" t="s">
        <v>190</v>
      </c>
      <c r="K3623" s="62" t="s">
        <v>190</v>
      </c>
      <c r="L3623" s="62" t="s">
        <v>43</v>
      </c>
      <c r="M3623" s="62" t="s">
        <v>44</v>
      </c>
      <c r="N3623" s="62" t="s">
        <v>131</v>
      </c>
      <c r="O3623" s="62" t="s">
        <v>191</v>
      </c>
      <c r="P3623" s="62" t="s">
        <v>355</v>
      </c>
      <c r="Q3623" s="62" t="s">
        <v>2076</v>
      </c>
      <c r="R3623" s="62" t="s">
        <v>2074</v>
      </c>
      <c r="S3623" s="61">
        <v>201404</v>
      </c>
      <c r="T3623" s="62" t="s">
        <v>52</v>
      </c>
      <c r="U3623" s="97">
        <v>0</v>
      </c>
      <c r="V3623" s="60">
        <v>75</v>
      </c>
      <c r="W3623" s="62" t="s">
        <v>1152</v>
      </c>
      <c r="X3623" s="62" t="s">
        <v>1152</v>
      </c>
      <c r="Y3623" s="62" t="s">
        <v>1152</v>
      </c>
      <c r="Z3623" s="62" t="s">
        <v>48</v>
      </c>
      <c r="AA3623" s="62" t="s">
        <v>144</v>
      </c>
      <c r="AB3623" s="62" t="s">
        <v>42</v>
      </c>
      <c r="AC3623" s="62" t="s">
        <v>2075</v>
      </c>
      <c r="AD3623" s="62" t="s">
        <v>146</v>
      </c>
    </row>
    <row r="3624" spans="1:30" x14ac:dyDescent="0.25">
      <c r="A3624" s="62" t="s">
        <v>35</v>
      </c>
      <c r="B3624" s="62" t="s">
        <v>36</v>
      </c>
      <c r="C3624" s="62" t="s">
        <v>37</v>
      </c>
      <c r="D3624" s="62" t="s">
        <v>121</v>
      </c>
      <c r="E3624" s="62" t="s">
        <v>122</v>
      </c>
      <c r="F3624" s="62" t="s">
        <v>123</v>
      </c>
      <c r="G3624" s="62" t="s">
        <v>124</v>
      </c>
      <c r="H3624" s="62" t="s">
        <v>124</v>
      </c>
      <c r="I3624" s="62" t="s">
        <v>42</v>
      </c>
      <c r="J3624" s="62" t="s">
        <v>298</v>
      </c>
      <c r="K3624" s="62" t="s">
        <v>298</v>
      </c>
      <c r="L3624" s="62" t="s">
        <v>43</v>
      </c>
      <c r="M3624" s="62" t="s">
        <v>44</v>
      </c>
      <c r="N3624" s="62" t="s">
        <v>134</v>
      </c>
      <c r="O3624" s="62" t="s">
        <v>42</v>
      </c>
      <c r="P3624" s="62" t="s">
        <v>851</v>
      </c>
      <c r="Q3624" s="62" t="s">
        <v>135</v>
      </c>
      <c r="R3624" s="62" t="s">
        <v>1644</v>
      </c>
      <c r="S3624" s="61">
        <v>201404</v>
      </c>
      <c r="T3624" s="62" t="s">
        <v>52</v>
      </c>
      <c r="U3624" s="97">
        <v>0</v>
      </c>
      <c r="V3624" s="60">
        <v>338.4</v>
      </c>
      <c r="W3624" s="62" t="s">
        <v>1152</v>
      </c>
      <c r="X3624" s="62" t="s">
        <v>1624</v>
      </c>
      <c r="Y3624" s="62" t="s">
        <v>1152</v>
      </c>
      <c r="Z3624" s="62" t="s">
        <v>48</v>
      </c>
      <c r="AA3624" s="62" t="s">
        <v>315</v>
      </c>
      <c r="AB3624" s="62" t="s">
        <v>42</v>
      </c>
      <c r="AC3624" s="62" t="s">
        <v>2077</v>
      </c>
      <c r="AD3624" s="62" t="s">
        <v>146</v>
      </c>
    </row>
    <row r="3625" spans="1:30" x14ac:dyDescent="0.25">
      <c r="A3625" s="62" t="s">
        <v>35</v>
      </c>
      <c r="B3625" s="62" t="s">
        <v>36</v>
      </c>
      <c r="C3625" s="62" t="s">
        <v>37</v>
      </c>
      <c r="D3625" s="62" t="s">
        <v>121</v>
      </c>
      <c r="E3625" s="62" t="s">
        <v>122</v>
      </c>
      <c r="F3625" s="62" t="s">
        <v>123</v>
      </c>
      <c r="G3625" s="62" t="s">
        <v>124</v>
      </c>
      <c r="H3625" s="62" t="s">
        <v>124</v>
      </c>
      <c r="I3625" s="62" t="s">
        <v>42</v>
      </c>
      <c r="J3625" s="62" t="s">
        <v>298</v>
      </c>
      <c r="K3625" s="62" t="s">
        <v>298</v>
      </c>
      <c r="L3625" s="62" t="s">
        <v>43</v>
      </c>
      <c r="M3625" s="62" t="s">
        <v>44</v>
      </c>
      <c r="N3625" s="62" t="s">
        <v>150</v>
      </c>
      <c r="O3625" s="62" t="s">
        <v>42</v>
      </c>
      <c r="P3625" s="62" t="s">
        <v>851</v>
      </c>
      <c r="Q3625" s="62" t="s">
        <v>1710</v>
      </c>
      <c r="R3625" s="62" t="s">
        <v>1644</v>
      </c>
      <c r="S3625" s="61">
        <v>201404</v>
      </c>
      <c r="T3625" s="62" t="s">
        <v>52</v>
      </c>
      <c r="U3625" s="63">
        <v>7050</v>
      </c>
      <c r="V3625" s="60">
        <v>7050</v>
      </c>
      <c r="W3625" s="62" t="s">
        <v>340</v>
      </c>
      <c r="X3625" s="62" t="s">
        <v>1624</v>
      </c>
      <c r="Y3625" s="62" t="s">
        <v>1152</v>
      </c>
      <c r="Z3625" s="62" t="s">
        <v>48</v>
      </c>
      <c r="AA3625" s="62" t="s">
        <v>315</v>
      </c>
      <c r="AB3625" s="62" t="s">
        <v>42</v>
      </c>
      <c r="AC3625" s="62" t="s">
        <v>2077</v>
      </c>
      <c r="AD3625" s="62" t="s">
        <v>146</v>
      </c>
    </row>
    <row r="3626" spans="1:30" x14ac:dyDescent="0.25">
      <c r="A3626" s="62" t="s">
        <v>35</v>
      </c>
      <c r="B3626" s="62" t="s">
        <v>36</v>
      </c>
      <c r="C3626" s="62" t="s">
        <v>37</v>
      </c>
      <c r="D3626" s="62" t="s">
        <v>121</v>
      </c>
      <c r="E3626" s="62" t="s">
        <v>122</v>
      </c>
      <c r="F3626" s="62" t="s">
        <v>123</v>
      </c>
      <c r="G3626" s="62" t="s">
        <v>124</v>
      </c>
      <c r="H3626" s="62" t="s">
        <v>124</v>
      </c>
      <c r="I3626" s="62" t="s">
        <v>42</v>
      </c>
      <c r="J3626" s="62" t="s">
        <v>174</v>
      </c>
      <c r="K3626" s="62" t="s">
        <v>174</v>
      </c>
      <c r="L3626" s="62" t="s">
        <v>43</v>
      </c>
      <c r="M3626" s="62" t="s">
        <v>44</v>
      </c>
      <c r="N3626" s="62" t="s">
        <v>150</v>
      </c>
      <c r="O3626" s="62" t="s">
        <v>42</v>
      </c>
      <c r="P3626" s="62" t="s">
        <v>522</v>
      </c>
      <c r="Q3626" s="62" t="s">
        <v>529</v>
      </c>
      <c r="R3626" s="62" t="s">
        <v>1663</v>
      </c>
      <c r="S3626" s="61">
        <v>201404</v>
      </c>
      <c r="T3626" s="62" t="s">
        <v>52</v>
      </c>
      <c r="U3626" s="67">
        <v>127536.76</v>
      </c>
      <c r="V3626" s="60">
        <v>127536.76</v>
      </c>
      <c r="W3626" s="62" t="s">
        <v>340</v>
      </c>
      <c r="X3626" s="62" t="s">
        <v>177</v>
      </c>
      <c r="Y3626" s="62" t="s">
        <v>1152</v>
      </c>
      <c r="Z3626" s="62" t="s">
        <v>48</v>
      </c>
      <c r="AA3626" s="62" t="s">
        <v>315</v>
      </c>
      <c r="AB3626" s="62" t="s">
        <v>42</v>
      </c>
      <c r="AC3626" s="62" t="s">
        <v>2078</v>
      </c>
      <c r="AD3626" s="62" t="s">
        <v>146</v>
      </c>
    </row>
    <row r="3627" spans="1:30" x14ac:dyDescent="0.25">
      <c r="A3627" s="62" t="s">
        <v>35</v>
      </c>
      <c r="B3627" s="62" t="s">
        <v>36</v>
      </c>
      <c r="C3627" s="62" t="s">
        <v>37</v>
      </c>
      <c r="D3627" s="62" t="s">
        <v>121</v>
      </c>
      <c r="E3627" s="62" t="s">
        <v>122</v>
      </c>
      <c r="F3627" s="62" t="s">
        <v>123</v>
      </c>
      <c r="G3627" s="62" t="s">
        <v>124</v>
      </c>
      <c r="H3627" s="62" t="s">
        <v>124</v>
      </c>
      <c r="I3627" s="62" t="s">
        <v>42</v>
      </c>
      <c r="J3627" s="62" t="s">
        <v>174</v>
      </c>
      <c r="K3627" s="62" t="s">
        <v>174</v>
      </c>
      <c r="L3627" s="62" t="s">
        <v>43</v>
      </c>
      <c r="M3627" s="62" t="s">
        <v>44</v>
      </c>
      <c r="N3627" s="62" t="s">
        <v>180</v>
      </c>
      <c r="O3627" s="62" t="s">
        <v>42</v>
      </c>
      <c r="P3627" s="62" t="s">
        <v>522</v>
      </c>
      <c r="Q3627" s="62" t="s">
        <v>523</v>
      </c>
      <c r="R3627" s="62" t="s">
        <v>1663</v>
      </c>
      <c r="S3627" s="61">
        <v>201404</v>
      </c>
      <c r="T3627" s="62" t="s">
        <v>52</v>
      </c>
      <c r="U3627" s="67">
        <v>150094</v>
      </c>
      <c r="V3627" s="60">
        <v>150094</v>
      </c>
      <c r="W3627" s="62" t="s">
        <v>340</v>
      </c>
      <c r="X3627" s="62" t="s">
        <v>177</v>
      </c>
      <c r="Y3627" s="62" t="s">
        <v>1152</v>
      </c>
      <c r="Z3627" s="62" t="s">
        <v>48</v>
      </c>
      <c r="AA3627" s="62" t="s">
        <v>315</v>
      </c>
      <c r="AB3627" s="62" t="s">
        <v>42</v>
      </c>
      <c r="AC3627" s="62" t="s">
        <v>2078</v>
      </c>
      <c r="AD3627" s="62" t="s">
        <v>146</v>
      </c>
    </row>
    <row r="3628" spans="1:30" x14ac:dyDescent="0.25">
      <c r="A3628" s="62" t="s">
        <v>35</v>
      </c>
      <c r="B3628" s="62" t="s">
        <v>36</v>
      </c>
      <c r="C3628" s="62" t="s">
        <v>37</v>
      </c>
      <c r="D3628" s="62" t="s">
        <v>121</v>
      </c>
      <c r="E3628" s="62" t="s">
        <v>122</v>
      </c>
      <c r="F3628" s="62" t="s">
        <v>123</v>
      </c>
      <c r="G3628" s="62" t="s">
        <v>124</v>
      </c>
      <c r="H3628" s="62" t="s">
        <v>124</v>
      </c>
      <c r="I3628" s="62" t="s">
        <v>42</v>
      </c>
      <c r="J3628" s="62" t="s">
        <v>190</v>
      </c>
      <c r="K3628" s="62" t="s">
        <v>190</v>
      </c>
      <c r="L3628" s="62" t="s">
        <v>43</v>
      </c>
      <c r="M3628" s="62" t="s">
        <v>44</v>
      </c>
      <c r="N3628" s="62" t="s">
        <v>150</v>
      </c>
      <c r="O3628" s="62" t="s">
        <v>42</v>
      </c>
      <c r="P3628" s="62" t="s">
        <v>522</v>
      </c>
      <c r="Q3628" s="62" t="s">
        <v>539</v>
      </c>
      <c r="R3628" s="62" t="s">
        <v>1663</v>
      </c>
      <c r="S3628" s="61">
        <v>201404</v>
      </c>
      <c r="T3628" s="62" t="s">
        <v>52</v>
      </c>
      <c r="U3628" s="67">
        <v>50000</v>
      </c>
      <c r="V3628" s="60">
        <v>50000</v>
      </c>
      <c r="W3628" s="62" t="s">
        <v>340</v>
      </c>
      <c r="X3628" s="62" t="s">
        <v>177</v>
      </c>
      <c r="Y3628" s="62" t="s">
        <v>1152</v>
      </c>
      <c r="Z3628" s="62" t="s">
        <v>48</v>
      </c>
      <c r="AA3628" s="62" t="s">
        <v>315</v>
      </c>
      <c r="AB3628" s="62" t="s">
        <v>42</v>
      </c>
      <c r="AC3628" s="62" t="s">
        <v>2078</v>
      </c>
      <c r="AD3628" s="62" t="s">
        <v>146</v>
      </c>
    </row>
    <row r="3629" spans="1:30" x14ac:dyDescent="0.25">
      <c r="A3629" s="62" t="s">
        <v>35</v>
      </c>
      <c r="B3629" s="62" t="s">
        <v>36</v>
      </c>
      <c r="C3629" s="62" t="s">
        <v>37</v>
      </c>
      <c r="D3629" s="62" t="s">
        <v>121</v>
      </c>
      <c r="E3629" s="62" t="s">
        <v>122</v>
      </c>
      <c r="F3629" s="62" t="s">
        <v>123</v>
      </c>
      <c r="G3629" s="62" t="s">
        <v>124</v>
      </c>
      <c r="H3629" s="62" t="s">
        <v>124</v>
      </c>
      <c r="I3629" s="62" t="s">
        <v>42</v>
      </c>
      <c r="J3629" s="62" t="s">
        <v>532</v>
      </c>
      <c r="K3629" s="62" t="s">
        <v>532</v>
      </c>
      <c r="L3629" s="62" t="s">
        <v>43</v>
      </c>
      <c r="M3629" s="62" t="s">
        <v>44</v>
      </c>
      <c r="N3629" s="62" t="s">
        <v>150</v>
      </c>
      <c r="O3629" s="62" t="s">
        <v>42</v>
      </c>
      <c r="P3629" s="62" t="s">
        <v>522</v>
      </c>
      <c r="Q3629" s="62" t="s">
        <v>653</v>
      </c>
      <c r="R3629" s="62" t="s">
        <v>1663</v>
      </c>
      <c r="S3629" s="61">
        <v>201404</v>
      </c>
      <c r="T3629" s="62" t="s">
        <v>52</v>
      </c>
      <c r="U3629" s="63">
        <v>15624.16</v>
      </c>
      <c r="V3629" s="60">
        <v>15624.16</v>
      </c>
      <c r="W3629" s="62" t="s">
        <v>340</v>
      </c>
      <c r="X3629" s="62" t="s">
        <v>177</v>
      </c>
      <c r="Y3629" s="62" t="s">
        <v>1152</v>
      </c>
      <c r="Z3629" s="62" t="s">
        <v>48</v>
      </c>
      <c r="AA3629" s="62" t="s">
        <v>315</v>
      </c>
      <c r="AB3629" s="62" t="s">
        <v>42</v>
      </c>
      <c r="AC3629" s="62" t="s">
        <v>2078</v>
      </c>
      <c r="AD3629" s="62" t="s">
        <v>146</v>
      </c>
    </row>
    <row r="3630" spans="1:30" x14ac:dyDescent="0.25">
      <c r="A3630" s="62" t="s">
        <v>35</v>
      </c>
      <c r="B3630" s="62" t="s">
        <v>36</v>
      </c>
      <c r="C3630" s="62" t="s">
        <v>37</v>
      </c>
      <c r="D3630" s="62" t="s">
        <v>121</v>
      </c>
      <c r="E3630" s="62" t="s">
        <v>122</v>
      </c>
      <c r="F3630" s="62" t="s">
        <v>123</v>
      </c>
      <c r="G3630" s="62" t="s">
        <v>124</v>
      </c>
      <c r="H3630" s="62" t="s">
        <v>124</v>
      </c>
      <c r="I3630" s="62" t="s">
        <v>42</v>
      </c>
      <c r="J3630" s="62" t="s">
        <v>532</v>
      </c>
      <c r="K3630" s="62" t="s">
        <v>532</v>
      </c>
      <c r="L3630" s="62" t="s">
        <v>43</v>
      </c>
      <c r="M3630" s="62" t="s">
        <v>44</v>
      </c>
      <c r="N3630" s="62" t="s">
        <v>180</v>
      </c>
      <c r="O3630" s="62" t="s">
        <v>42</v>
      </c>
      <c r="P3630" s="62" t="s">
        <v>522</v>
      </c>
      <c r="Q3630" s="62" t="s">
        <v>733</v>
      </c>
      <c r="R3630" s="62" t="s">
        <v>1663</v>
      </c>
      <c r="S3630" s="61">
        <v>201404</v>
      </c>
      <c r="T3630" s="62" t="s">
        <v>52</v>
      </c>
      <c r="U3630" s="63">
        <v>23672.799999999999</v>
      </c>
      <c r="V3630" s="60">
        <v>23672.799999999999</v>
      </c>
      <c r="W3630" s="62" t="s">
        <v>340</v>
      </c>
      <c r="X3630" s="62" t="s">
        <v>177</v>
      </c>
      <c r="Y3630" s="62" t="s">
        <v>1152</v>
      </c>
      <c r="Z3630" s="62" t="s">
        <v>48</v>
      </c>
      <c r="AA3630" s="62" t="s">
        <v>315</v>
      </c>
      <c r="AB3630" s="62" t="s">
        <v>42</v>
      </c>
      <c r="AC3630" s="62" t="s">
        <v>2078</v>
      </c>
      <c r="AD3630" s="62" t="s">
        <v>146</v>
      </c>
    </row>
    <row r="3631" spans="1:30" x14ac:dyDescent="0.25">
      <c r="A3631" s="62" t="s">
        <v>35</v>
      </c>
      <c r="B3631" s="62" t="s">
        <v>36</v>
      </c>
      <c r="C3631" s="62" t="s">
        <v>37</v>
      </c>
      <c r="D3631" s="62" t="s">
        <v>121</v>
      </c>
      <c r="E3631" s="62" t="s">
        <v>122</v>
      </c>
      <c r="F3631" s="62" t="s">
        <v>123</v>
      </c>
      <c r="G3631" s="62" t="s">
        <v>124</v>
      </c>
      <c r="H3631" s="62" t="s">
        <v>124</v>
      </c>
      <c r="I3631" s="62" t="s">
        <v>42</v>
      </c>
      <c r="J3631" s="62" t="s">
        <v>652</v>
      </c>
      <c r="K3631" s="62" t="s">
        <v>652</v>
      </c>
      <c r="L3631" s="62" t="s">
        <v>43</v>
      </c>
      <c r="M3631" s="62" t="s">
        <v>44</v>
      </c>
      <c r="N3631" s="62" t="s">
        <v>150</v>
      </c>
      <c r="O3631" s="62" t="s">
        <v>42</v>
      </c>
      <c r="P3631" s="62" t="s">
        <v>522</v>
      </c>
      <c r="Q3631" s="62" t="s">
        <v>732</v>
      </c>
      <c r="R3631" s="62" t="s">
        <v>1663</v>
      </c>
      <c r="S3631" s="61">
        <v>201404</v>
      </c>
      <c r="T3631" s="62" t="s">
        <v>52</v>
      </c>
      <c r="U3631" s="67">
        <v>28095.55</v>
      </c>
      <c r="V3631" s="60">
        <v>28095.55</v>
      </c>
      <c r="W3631" s="62" t="s">
        <v>340</v>
      </c>
      <c r="X3631" s="62" t="s">
        <v>177</v>
      </c>
      <c r="Y3631" s="62" t="s">
        <v>1152</v>
      </c>
      <c r="Z3631" s="62" t="s">
        <v>48</v>
      </c>
      <c r="AA3631" s="62" t="s">
        <v>315</v>
      </c>
      <c r="AB3631" s="62" t="s">
        <v>42</v>
      </c>
      <c r="AC3631" s="62" t="s">
        <v>2078</v>
      </c>
      <c r="AD3631" s="62" t="s">
        <v>146</v>
      </c>
    </row>
    <row r="3632" spans="1:30" x14ac:dyDescent="0.25">
      <c r="A3632" s="62" t="s">
        <v>35</v>
      </c>
      <c r="B3632" s="62" t="s">
        <v>36</v>
      </c>
      <c r="C3632" s="62" t="s">
        <v>37</v>
      </c>
      <c r="D3632" s="62" t="s">
        <v>121</v>
      </c>
      <c r="E3632" s="62" t="s">
        <v>122</v>
      </c>
      <c r="F3632" s="62" t="s">
        <v>123</v>
      </c>
      <c r="G3632" s="62" t="s">
        <v>124</v>
      </c>
      <c r="H3632" s="62" t="s">
        <v>124</v>
      </c>
      <c r="I3632" s="62" t="s">
        <v>42</v>
      </c>
      <c r="J3632" s="62" t="s">
        <v>652</v>
      </c>
      <c r="K3632" s="62" t="s">
        <v>652</v>
      </c>
      <c r="L3632" s="62" t="s">
        <v>43</v>
      </c>
      <c r="M3632" s="62" t="s">
        <v>44</v>
      </c>
      <c r="N3632" s="62" t="s">
        <v>180</v>
      </c>
      <c r="O3632" s="62" t="s">
        <v>42</v>
      </c>
      <c r="P3632" s="62" t="s">
        <v>522</v>
      </c>
      <c r="Q3632" s="62" t="s">
        <v>960</v>
      </c>
      <c r="R3632" s="62" t="s">
        <v>1663</v>
      </c>
      <c r="S3632" s="61">
        <v>201404</v>
      </c>
      <c r="T3632" s="62" t="s">
        <v>52</v>
      </c>
      <c r="U3632" s="63">
        <v>43061.49</v>
      </c>
      <c r="V3632" s="60">
        <v>43061.49</v>
      </c>
      <c r="W3632" s="62" t="s">
        <v>340</v>
      </c>
      <c r="X3632" s="62" t="s">
        <v>177</v>
      </c>
      <c r="Y3632" s="62" t="s">
        <v>1152</v>
      </c>
      <c r="Z3632" s="62" t="s">
        <v>48</v>
      </c>
      <c r="AA3632" s="62" t="s">
        <v>315</v>
      </c>
      <c r="AB3632" s="62" t="s">
        <v>42</v>
      </c>
      <c r="AC3632" s="62" t="s">
        <v>2078</v>
      </c>
      <c r="AD3632" s="62" t="s">
        <v>146</v>
      </c>
    </row>
    <row r="3633" spans="1:30" x14ac:dyDescent="0.25">
      <c r="A3633" s="62" t="s">
        <v>35</v>
      </c>
      <c r="B3633" s="62" t="s">
        <v>36</v>
      </c>
      <c r="C3633" s="62" t="s">
        <v>37</v>
      </c>
      <c r="D3633" s="62" t="s">
        <v>121</v>
      </c>
      <c r="E3633" s="62" t="s">
        <v>122</v>
      </c>
      <c r="F3633" s="62" t="s">
        <v>123</v>
      </c>
      <c r="G3633" s="62" t="s">
        <v>124</v>
      </c>
      <c r="H3633" s="62" t="s">
        <v>124</v>
      </c>
      <c r="I3633" s="62" t="s">
        <v>42</v>
      </c>
      <c r="J3633" s="62" t="s">
        <v>182</v>
      </c>
      <c r="K3633" s="62" t="s">
        <v>182</v>
      </c>
      <c r="L3633" s="62" t="s">
        <v>43</v>
      </c>
      <c r="M3633" s="62" t="s">
        <v>44</v>
      </c>
      <c r="N3633" s="62" t="s">
        <v>150</v>
      </c>
      <c r="O3633" s="62" t="s">
        <v>42</v>
      </c>
      <c r="P3633" s="62" t="s">
        <v>522</v>
      </c>
      <c r="Q3633" s="62" t="s">
        <v>531</v>
      </c>
      <c r="R3633" s="62" t="s">
        <v>1663</v>
      </c>
      <c r="S3633" s="61">
        <v>201404</v>
      </c>
      <c r="T3633" s="62" t="s">
        <v>52</v>
      </c>
      <c r="U3633" s="63">
        <v>186240.76</v>
      </c>
      <c r="V3633" s="60">
        <v>186240.76</v>
      </c>
      <c r="W3633" s="62" t="s">
        <v>340</v>
      </c>
      <c r="X3633" s="62" t="s">
        <v>177</v>
      </c>
      <c r="Y3633" s="62" t="s">
        <v>1152</v>
      </c>
      <c r="Z3633" s="62" t="s">
        <v>48</v>
      </c>
      <c r="AA3633" s="62" t="s">
        <v>315</v>
      </c>
      <c r="AB3633" s="62" t="s">
        <v>42</v>
      </c>
      <c r="AC3633" s="62" t="s">
        <v>2078</v>
      </c>
      <c r="AD3633" s="62" t="s">
        <v>146</v>
      </c>
    </row>
    <row r="3634" spans="1:30" x14ac:dyDescent="0.25">
      <c r="A3634" s="62" t="s">
        <v>35</v>
      </c>
      <c r="B3634" s="62" t="s">
        <v>36</v>
      </c>
      <c r="C3634" s="62" t="s">
        <v>37</v>
      </c>
      <c r="D3634" s="62" t="s">
        <v>121</v>
      </c>
      <c r="E3634" s="62" t="s">
        <v>122</v>
      </c>
      <c r="F3634" s="62" t="s">
        <v>123</v>
      </c>
      <c r="G3634" s="62" t="s">
        <v>124</v>
      </c>
      <c r="H3634" s="62" t="s">
        <v>124</v>
      </c>
      <c r="I3634" s="62" t="s">
        <v>42</v>
      </c>
      <c r="J3634" s="62" t="s">
        <v>182</v>
      </c>
      <c r="K3634" s="62" t="s">
        <v>182</v>
      </c>
      <c r="L3634" s="62" t="s">
        <v>43</v>
      </c>
      <c r="M3634" s="62" t="s">
        <v>44</v>
      </c>
      <c r="N3634" s="62" t="s">
        <v>180</v>
      </c>
      <c r="O3634" s="62" t="s">
        <v>42</v>
      </c>
      <c r="P3634" s="62" t="s">
        <v>522</v>
      </c>
      <c r="Q3634" s="62" t="s">
        <v>530</v>
      </c>
      <c r="R3634" s="62" t="s">
        <v>1663</v>
      </c>
      <c r="S3634" s="61">
        <v>201404</v>
      </c>
      <c r="T3634" s="62" t="s">
        <v>52</v>
      </c>
      <c r="U3634" s="63">
        <v>256905.29</v>
      </c>
      <c r="V3634" s="60">
        <v>256905.29</v>
      </c>
      <c r="W3634" s="62" t="s">
        <v>340</v>
      </c>
      <c r="X3634" s="62" t="s">
        <v>177</v>
      </c>
      <c r="Y3634" s="62" t="s">
        <v>1152</v>
      </c>
      <c r="Z3634" s="62" t="s">
        <v>48</v>
      </c>
      <c r="AA3634" s="62" t="s">
        <v>315</v>
      </c>
      <c r="AB3634" s="62" t="s">
        <v>42</v>
      </c>
      <c r="AC3634" s="62" t="s">
        <v>2078</v>
      </c>
      <c r="AD3634" s="62" t="s">
        <v>146</v>
      </c>
    </row>
    <row r="3635" spans="1:30" x14ac:dyDescent="0.25">
      <c r="A3635" s="62" t="s">
        <v>35</v>
      </c>
      <c r="B3635" s="62" t="s">
        <v>36</v>
      </c>
      <c r="C3635" s="62" t="s">
        <v>37</v>
      </c>
      <c r="D3635" s="62" t="s">
        <v>121</v>
      </c>
      <c r="E3635" s="62" t="s">
        <v>215</v>
      </c>
      <c r="F3635" s="62" t="s">
        <v>216</v>
      </c>
      <c r="G3635" s="62" t="s">
        <v>124</v>
      </c>
      <c r="H3635" s="62" t="s">
        <v>124</v>
      </c>
      <c r="I3635" s="62" t="s">
        <v>42</v>
      </c>
      <c r="J3635" s="62" t="s">
        <v>217</v>
      </c>
      <c r="K3635" s="62" t="s">
        <v>217</v>
      </c>
      <c r="L3635" s="62" t="s">
        <v>43</v>
      </c>
      <c r="M3635" s="62" t="s">
        <v>44</v>
      </c>
      <c r="N3635" s="62" t="s">
        <v>150</v>
      </c>
      <c r="O3635" s="62" t="s">
        <v>42</v>
      </c>
      <c r="P3635" s="62" t="s">
        <v>392</v>
      </c>
      <c r="Q3635" s="62" t="s">
        <v>393</v>
      </c>
      <c r="R3635" s="62" t="s">
        <v>2079</v>
      </c>
      <c r="S3635" s="61">
        <v>201404</v>
      </c>
      <c r="T3635" s="62" t="s">
        <v>52</v>
      </c>
      <c r="U3635" s="97">
        <v>231.26</v>
      </c>
      <c r="V3635" s="60">
        <v>231.26</v>
      </c>
      <c r="W3635" s="62" t="s">
        <v>340</v>
      </c>
      <c r="X3635" s="62" t="s">
        <v>384</v>
      </c>
      <c r="Y3635" s="62" t="s">
        <v>1152</v>
      </c>
      <c r="Z3635" s="62" t="s">
        <v>48</v>
      </c>
      <c r="AA3635" s="62" t="s">
        <v>315</v>
      </c>
      <c r="AB3635" s="62" t="s">
        <v>42</v>
      </c>
      <c r="AC3635" s="62" t="s">
        <v>2080</v>
      </c>
      <c r="AD3635" s="62" t="s">
        <v>146</v>
      </c>
    </row>
    <row r="3636" spans="1:30" x14ac:dyDescent="0.25">
      <c r="A3636" s="62" t="s">
        <v>35</v>
      </c>
      <c r="B3636" s="62" t="s">
        <v>36</v>
      </c>
      <c r="C3636" s="62" t="s">
        <v>37</v>
      </c>
      <c r="D3636" s="62" t="s">
        <v>121</v>
      </c>
      <c r="E3636" s="62" t="s">
        <v>215</v>
      </c>
      <c r="F3636" s="62" t="s">
        <v>216</v>
      </c>
      <c r="G3636" s="62" t="s">
        <v>124</v>
      </c>
      <c r="H3636" s="62" t="s">
        <v>124</v>
      </c>
      <c r="I3636" s="62" t="s">
        <v>42</v>
      </c>
      <c r="J3636" s="62" t="s">
        <v>217</v>
      </c>
      <c r="K3636" s="62" t="s">
        <v>217</v>
      </c>
      <c r="L3636" s="62" t="s">
        <v>43</v>
      </c>
      <c r="M3636" s="62" t="s">
        <v>44</v>
      </c>
      <c r="N3636" s="62" t="s">
        <v>150</v>
      </c>
      <c r="O3636" s="62" t="s">
        <v>42</v>
      </c>
      <c r="P3636" s="62" t="s">
        <v>392</v>
      </c>
      <c r="Q3636" s="62" t="s">
        <v>393</v>
      </c>
      <c r="R3636" s="62" t="s">
        <v>2081</v>
      </c>
      <c r="S3636" s="61">
        <v>201404</v>
      </c>
      <c r="T3636" s="62" t="s">
        <v>52</v>
      </c>
      <c r="U3636" s="61">
        <v>222.9</v>
      </c>
      <c r="V3636" s="60">
        <v>222.9</v>
      </c>
      <c r="W3636" s="62" t="s">
        <v>340</v>
      </c>
      <c r="X3636" s="62" t="s">
        <v>384</v>
      </c>
      <c r="Y3636" s="62" t="s">
        <v>1152</v>
      </c>
      <c r="Z3636" s="62" t="s">
        <v>48</v>
      </c>
      <c r="AA3636" s="62" t="s">
        <v>315</v>
      </c>
      <c r="AB3636" s="62" t="s">
        <v>42</v>
      </c>
      <c r="AC3636" s="62" t="s">
        <v>2080</v>
      </c>
      <c r="AD3636" s="62" t="s">
        <v>146</v>
      </c>
    </row>
    <row r="3637" spans="1:30" x14ac:dyDescent="0.25">
      <c r="A3637" s="62" t="s">
        <v>35</v>
      </c>
      <c r="B3637" s="62" t="s">
        <v>36</v>
      </c>
      <c r="C3637" s="62" t="s">
        <v>37</v>
      </c>
      <c r="D3637" s="62" t="s">
        <v>121</v>
      </c>
      <c r="E3637" s="62" t="s">
        <v>215</v>
      </c>
      <c r="F3637" s="62" t="s">
        <v>216</v>
      </c>
      <c r="G3637" s="62" t="s">
        <v>124</v>
      </c>
      <c r="H3637" s="62" t="s">
        <v>124</v>
      </c>
      <c r="I3637" s="62" t="s">
        <v>42</v>
      </c>
      <c r="J3637" s="62" t="s">
        <v>261</v>
      </c>
      <c r="K3637" s="62" t="s">
        <v>261</v>
      </c>
      <c r="L3637" s="62" t="s">
        <v>43</v>
      </c>
      <c r="M3637" s="62" t="s">
        <v>44</v>
      </c>
      <c r="N3637" s="62" t="s">
        <v>150</v>
      </c>
      <c r="O3637" s="62" t="s">
        <v>42</v>
      </c>
      <c r="P3637" s="62" t="s">
        <v>392</v>
      </c>
      <c r="Q3637" s="62" t="s">
        <v>393</v>
      </c>
      <c r="R3637" s="62" t="s">
        <v>2081</v>
      </c>
      <c r="S3637" s="61">
        <v>201404</v>
      </c>
      <c r="T3637" s="62" t="s">
        <v>52</v>
      </c>
      <c r="U3637" s="97">
        <v>208.04</v>
      </c>
      <c r="V3637" s="60">
        <v>208.04</v>
      </c>
      <c r="W3637" s="62" t="s">
        <v>340</v>
      </c>
      <c r="X3637" s="62" t="s">
        <v>384</v>
      </c>
      <c r="Y3637" s="62" t="s">
        <v>1152</v>
      </c>
      <c r="Z3637" s="62" t="s">
        <v>48</v>
      </c>
      <c r="AA3637" s="62" t="s">
        <v>315</v>
      </c>
      <c r="AB3637" s="62" t="s">
        <v>42</v>
      </c>
      <c r="AC3637" s="62" t="s">
        <v>2080</v>
      </c>
      <c r="AD3637" s="62" t="s">
        <v>146</v>
      </c>
    </row>
    <row r="3638" spans="1:30" x14ac:dyDescent="0.25">
      <c r="A3638" s="62" t="s">
        <v>35</v>
      </c>
      <c r="B3638" s="62" t="s">
        <v>36</v>
      </c>
      <c r="C3638" s="62" t="s">
        <v>37</v>
      </c>
      <c r="D3638" s="62" t="s">
        <v>121</v>
      </c>
      <c r="E3638" s="62" t="s">
        <v>215</v>
      </c>
      <c r="F3638" s="62" t="s">
        <v>216</v>
      </c>
      <c r="G3638" s="62" t="s">
        <v>124</v>
      </c>
      <c r="H3638" s="62" t="s">
        <v>124</v>
      </c>
      <c r="I3638" s="62" t="s">
        <v>42</v>
      </c>
      <c r="J3638" s="62" t="s">
        <v>261</v>
      </c>
      <c r="K3638" s="62" t="s">
        <v>261</v>
      </c>
      <c r="L3638" s="62" t="s">
        <v>43</v>
      </c>
      <c r="M3638" s="62" t="s">
        <v>44</v>
      </c>
      <c r="N3638" s="62" t="s">
        <v>150</v>
      </c>
      <c r="O3638" s="62" t="s">
        <v>42</v>
      </c>
      <c r="P3638" s="62" t="s">
        <v>392</v>
      </c>
      <c r="Q3638" s="62" t="s">
        <v>393</v>
      </c>
      <c r="R3638" s="62" t="s">
        <v>2079</v>
      </c>
      <c r="S3638" s="61">
        <v>201404</v>
      </c>
      <c r="T3638" s="62" t="s">
        <v>52</v>
      </c>
      <c r="U3638" s="97">
        <v>215.85</v>
      </c>
      <c r="V3638" s="60">
        <v>215.85</v>
      </c>
      <c r="W3638" s="62" t="s">
        <v>340</v>
      </c>
      <c r="X3638" s="62" t="s">
        <v>384</v>
      </c>
      <c r="Y3638" s="62" t="s">
        <v>1152</v>
      </c>
      <c r="Z3638" s="62" t="s">
        <v>48</v>
      </c>
      <c r="AA3638" s="62" t="s">
        <v>315</v>
      </c>
      <c r="AB3638" s="62" t="s">
        <v>42</v>
      </c>
      <c r="AC3638" s="62" t="s">
        <v>2080</v>
      </c>
      <c r="AD3638" s="62" t="s">
        <v>146</v>
      </c>
    </row>
    <row r="3639" spans="1:30" x14ac:dyDescent="0.25">
      <c r="A3639" s="62" t="s">
        <v>35</v>
      </c>
      <c r="B3639" s="62" t="s">
        <v>36</v>
      </c>
      <c r="C3639" s="62" t="s">
        <v>37</v>
      </c>
      <c r="D3639" s="62" t="s">
        <v>121</v>
      </c>
      <c r="E3639" s="62" t="s">
        <v>215</v>
      </c>
      <c r="F3639" s="62" t="s">
        <v>216</v>
      </c>
      <c r="G3639" s="62" t="s">
        <v>124</v>
      </c>
      <c r="H3639" s="62" t="s">
        <v>124</v>
      </c>
      <c r="I3639" s="62" t="s">
        <v>42</v>
      </c>
      <c r="J3639" s="62" t="s">
        <v>257</v>
      </c>
      <c r="K3639" s="62" t="s">
        <v>257</v>
      </c>
      <c r="L3639" s="62" t="s">
        <v>43</v>
      </c>
      <c r="M3639" s="62" t="s">
        <v>44</v>
      </c>
      <c r="N3639" s="62" t="s">
        <v>150</v>
      </c>
      <c r="O3639" s="62" t="s">
        <v>42</v>
      </c>
      <c r="P3639" s="62" t="s">
        <v>392</v>
      </c>
      <c r="Q3639" s="62" t="s">
        <v>393</v>
      </c>
      <c r="R3639" s="62" t="s">
        <v>2079</v>
      </c>
      <c r="S3639" s="61">
        <v>201404</v>
      </c>
      <c r="T3639" s="62" t="s">
        <v>52</v>
      </c>
      <c r="U3639" s="97">
        <v>215.84</v>
      </c>
      <c r="V3639" s="60">
        <v>215.84</v>
      </c>
      <c r="W3639" s="62" t="s">
        <v>340</v>
      </c>
      <c r="X3639" s="62" t="s">
        <v>384</v>
      </c>
      <c r="Y3639" s="62" t="s">
        <v>1152</v>
      </c>
      <c r="Z3639" s="62" t="s">
        <v>48</v>
      </c>
      <c r="AA3639" s="62" t="s">
        <v>315</v>
      </c>
      <c r="AB3639" s="62" t="s">
        <v>42</v>
      </c>
      <c r="AC3639" s="62" t="s">
        <v>2080</v>
      </c>
      <c r="AD3639" s="62" t="s">
        <v>146</v>
      </c>
    </row>
    <row r="3640" spans="1:30" x14ac:dyDescent="0.25">
      <c r="A3640" s="62" t="s">
        <v>35</v>
      </c>
      <c r="B3640" s="62" t="s">
        <v>36</v>
      </c>
      <c r="C3640" s="62" t="s">
        <v>37</v>
      </c>
      <c r="D3640" s="62" t="s">
        <v>121</v>
      </c>
      <c r="E3640" s="62" t="s">
        <v>215</v>
      </c>
      <c r="F3640" s="62" t="s">
        <v>216</v>
      </c>
      <c r="G3640" s="62" t="s">
        <v>124</v>
      </c>
      <c r="H3640" s="62" t="s">
        <v>124</v>
      </c>
      <c r="I3640" s="62" t="s">
        <v>42</v>
      </c>
      <c r="J3640" s="62" t="s">
        <v>257</v>
      </c>
      <c r="K3640" s="62" t="s">
        <v>257</v>
      </c>
      <c r="L3640" s="62" t="s">
        <v>43</v>
      </c>
      <c r="M3640" s="62" t="s">
        <v>44</v>
      </c>
      <c r="N3640" s="62" t="s">
        <v>150</v>
      </c>
      <c r="O3640" s="62" t="s">
        <v>42</v>
      </c>
      <c r="P3640" s="62" t="s">
        <v>392</v>
      </c>
      <c r="Q3640" s="62" t="s">
        <v>393</v>
      </c>
      <c r="R3640" s="62" t="s">
        <v>2081</v>
      </c>
      <c r="S3640" s="61">
        <v>201404</v>
      </c>
      <c r="T3640" s="62" t="s">
        <v>52</v>
      </c>
      <c r="U3640" s="61">
        <v>208.04</v>
      </c>
      <c r="V3640" s="60">
        <v>208.04</v>
      </c>
      <c r="W3640" s="62" t="s">
        <v>340</v>
      </c>
      <c r="X3640" s="62" t="s">
        <v>384</v>
      </c>
      <c r="Y3640" s="62" t="s">
        <v>1152</v>
      </c>
      <c r="Z3640" s="62" t="s">
        <v>48</v>
      </c>
      <c r="AA3640" s="62" t="s">
        <v>315</v>
      </c>
      <c r="AB3640" s="62" t="s">
        <v>42</v>
      </c>
      <c r="AC3640" s="62" t="s">
        <v>2080</v>
      </c>
      <c r="AD3640" s="62" t="s">
        <v>146</v>
      </c>
    </row>
    <row r="3641" spans="1:30" x14ac:dyDescent="0.25">
      <c r="A3641" s="62" t="s">
        <v>35</v>
      </c>
      <c r="B3641" s="62" t="s">
        <v>36</v>
      </c>
      <c r="C3641" s="62" t="s">
        <v>37</v>
      </c>
      <c r="D3641" s="62" t="s">
        <v>121</v>
      </c>
      <c r="E3641" s="62" t="s">
        <v>215</v>
      </c>
      <c r="F3641" s="62" t="s">
        <v>216</v>
      </c>
      <c r="G3641" s="62" t="s">
        <v>124</v>
      </c>
      <c r="H3641" s="62" t="s">
        <v>124</v>
      </c>
      <c r="I3641" s="62" t="s">
        <v>42</v>
      </c>
      <c r="J3641" s="62" t="s">
        <v>437</v>
      </c>
      <c r="K3641" s="62" t="s">
        <v>437</v>
      </c>
      <c r="L3641" s="62" t="s">
        <v>43</v>
      </c>
      <c r="M3641" s="62" t="s">
        <v>44</v>
      </c>
      <c r="N3641" s="62" t="s">
        <v>150</v>
      </c>
      <c r="O3641" s="62" t="s">
        <v>42</v>
      </c>
      <c r="P3641" s="62" t="s">
        <v>446</v>
      </c>
      <c r="Q3641" s="62" t="s">
        <v>575</v>
      </c>
      <c r="R3641" s="62" t="s">
        <v>2082</v>
      </c>
      <c r="S3641" s="61">
        <v>201404</v>
      </c>
      <c r="T3641" s="62" t="s">
        <v>52</v>
      </c>
      <c r="U3641" s="63">
        <v>10787.49</v>
      </c>
      <c r="V3641" s="60">
        <v>10787.49</v>
      </c>
      <c r="W3641" s="62" t="s">
        <v>340</v>
      </c>
      <c r="X3641" s="62" t="s">
        <v>577</v>
      </c>
      <c r="Y3641" s="62" t="s">
        <v>1152</v>
      </c>
      <c r="Z3641" s="62" t="s">
        <v>48</v>
      </c>
      <c r="AA3641" s="62" t="s">
        <v>315</v>
      </c>
      <c r="AB3641" s="62" t="s">
        <v>42</v>
      </c>
      <c r="AC3641" s="62" t="s">
        <v>2080</v>
      </c>
      <c r="AD3641" s="62" t="s">
        <v>146</v>
      </c>
    </row>
    <row r="3642" spans="1:30" x14ac:dyDescent="0.25">
      <c r="A3642" s="62" t="s">
        <v>35</v>
      </c>
      <c r="B3642" s="62" t="s">
        <v>36</v>
      </c>
      <c r="C3642" s="62" t="s">
        <v>37</v>
      </c>
      <c r="D3642" s="62" t="s">
        <v>121</v>
      </c>
      <c r="E3642" s="62" t="s">
        <v>215</v>
      </c>
      <c r="F3642" s="62" t="s">
        <v>216</v>
      </c>
      <c r="G3642" s="62" t="s">
        <v>124</v>
      </c>
      <c r="H3642" s="62" t="s">
        <v>124</v>
      </c>
      <c r="I3642" s="62" t="s">
        <v>42</v>
      </c>
      <c r="J3642" s="62" t="s">
        <v>437</v>
      </c>
      <c r="K3642" s="62" t="s">
        <v>437</v>
      </c>
      <c r="L3642" s="62" t="s">
        <v>43</v>
      </c>
      <c r="M3642" s="62" t="s">
        <v>44</v>
      </c>
      <c r="N3642" s="62" t="s">
        <v>150</v>
      </c>
      <c r="O3642" s="62" t="s">
        <v>42</v>
      </c>
      <c r="P3642" s="62" t="s">
        <v>392</v>
      </c>
      <c r="Q3642" s="62" t="s">
        <v>393</v>
      </c>
      <c r="R3642" s="62" t="s">
        <v>2081</v>
      </c>
      <c r="S3642" s="61">
        <v>201404</v>
      </c>
      <c r="T3642" s="62" t="s">
        <v>52</v>
      </c>
      <c r="U3642" s="61">
        <v>208.04</v>
      </c>
      <c r="V3642" s="60">
        <v>208.04</v>
      </c>
      <c r="W3642" s="62" t="s">
        <v>340</v>
      </c>
      <c r="X3642" s="62" t="s">
        <v>384</v>
      </c>
      <c r="Y3642" s="62" t="s">
        <v>1152</v>
      </c>
      <c r="Z3642" s="62" t="s">
        <v>48</v>
      </c>
      <c r="AA3642" s="62" t="s">
        <v>315</v>
      </c>
      <c r="AB3642" s="62" t="s">
        <v>42</v>
      </c>
      <c r="AC3642" s="62" t="s">
        <v>2080</v>
      </c>
      <c r="AD3642" s="62" t="s">
        <v>146</v>
      </c>
    </row>
    <row r="3643" spans="1:30" x14ac:dyDescent="0.25">
      <c r="A3643" s="62" t="s">
        <v>35</v>
      </c>
      <c r="B3643" s="62" t="s">
        <v>36</v>
      </c>
      <c r="C3643" s="62" t="s">
        <v>37</v>
      </c>
      <c r="D3643" s="62" t="s">
        <v>121</v>
      </c>
      <c r="E3643" s="62" t="s">
        <v>215</v>
      </c>
      <c r="F3643" s="62" t="s">
        <v>216</v>
      </c>
      <c r="G3643" s="62" t="s">
        <v>124</v>
      </c>
      <c r="H3643" s="62" t="s">
        <v>124</v>
      </c>
      <c r="I3643" s="62" t="s">
        <v>42</v>
      </c>
      <c r="J3643" s="62" t="s">
        <v>437</v>
      </c>
      <c r="K3643" s="62" t="s">
        <v>437</v>
      </c>
      <c r="L3643" s="62" t="s">
        <v>43</v>
      </c>
      <c r="M3643" s="62" t="s">
        <v>44</v>
      </c>
      <c r="N3643" s="62" t="s">
        <v>150</v>
      </c>
      <c r="O3643" s="62" t="s">
        <v>42</v>
      </c>
      <c r="P3643" s="62" t="s">
        <v>392</v>
      </c>
      <c r="Q3643" s="62" t="s">
        <v>393</v>
      </c>
      <c r="R3643" s="62" t="s">
        <v>2079</v>
      </c>
      <c r="S3643" s="61">
        <v>201404</v>
      </c>
      <c r="T3643" s="62" t="s">
        <v>52</v>
      </c>
      <c r="U3643" s="61">
        <v>215.84</v>
      </c>
      <c r="V3643" s="60">
        <v>215.84</v>
      </c>
      <c r="W3643" s="62" t="s">
        <v>340</v>
      </c>
      <c r="X3643" s="62" t="s">
        <v>384</v>
      </c>
      <c r="Y3643" s="62" t="s">
        <v>1152</v>
      </c>
      <c r="Z3643" s="62" t="s">
        <v>48</v>
      </c>
      <c r="AA3643" s="62" t="s">
        <v>315</v>
      </c>
      <c r="AB3643" s="62" t="s">
        <v>42</v>
      </c>
      <c r="AC3643" s="62" t="s">
        <v>2080</v>
      </c>
      <c r="AD3643" s="62" t="s">
        <v>146</v>
      </c>
    </row>
    <row r="3644" spans="1:30" x14ac:dyDescent="0.25">
      <c r="A3644" s="62" t="s">
        <v>35</v>
      </c>
      <c r="B3644" s="62" t="s">
        <v>36</v>
      </c>
      <c r="C3644" s="62" t="s">
        <v>37</v>
      </c>
      <c r="D3644" s="62" t="s">
        <v>121</v>
      </c>
      <c r="E3644" s="62" t="s">
        <v>215</v>
      </c>
      <c r="F3644" s="62" t="s">
        <v>216</v>
      </c>
      <c r="G3644" s="62" t="s">
        <v>124</v>
      </c>
      <c r="H3644" s="62" t="s">
        <v>124</v>
      </c>
      <c r="I3644" s="62" t="s">
        <v>42</v>
      </c>
      <c r="J3644" s="62" t="s">
        <v>250</v>
      </c>
      <c r="K3644" s="62" t="s">
        <v>250</v>
      </c>
      <c r="L3644" s="62" t="s">
        <v>43</v>
      </c>
      <c r="M3644" s="62" t="s">
        <v>44</v>
      </c>
      <c r="N3644" s="62" t="s">
        <v>150</v>
      </c>
      <c r="O3644" s="62" t="s">
        <v>42</v>
      </c>
      <c r="P3644" s="62" t="s">
        <v>392</v>
      </c>
      <c r="Q3644" s="62" t="s">
        <v>393</v>
      </c>
      <c r="R3644" s="62" t="s">
        <v>2079</v>
      </c>
      <c r="S3644" s="61">
        <v>201404</v>
      </c>
      <c r="T3644" s="62" t="s">
        <v>52</v>
      </c>
      <c r="U3644" s="61">
        <v>215.84</v>
      </c>
      <c r="V3644" s="60">
        <v>215.84</v>
      </c>
      <c r="W3644" s="62" t="s">
        <v>340</v>
      </c>
      <c r="X3644" s="62" t="s">
        <v>384</v>
      </c>
      <c r="Y3644" s="62" t="s">
        <v>1152</v>
      </c>
      <c r="Z3644" s="62" t="s">
        <v>48</v>
      </c>
      <c r="AA3644" s="62" t="s">
        <v>315</v>
      </c>
      <c r="AB3644" s="62" t="s">
        <v>42</v>
      </c>
      <c r="AC3644" s="62" t="s">
        <v>2080</v>
      </c>
      <c r="AD3644" s="62" t="s">
        <v>146</v>
      </c>
    </row>
    <row r="3645" spans="1:30" x14ac:dyDescent="0.25">
      <c r="A3645" s="62" t="s">
        <v>35</v>
      </c>
      <c r="B3645" s="62" t="s">
        <v>36</v>
      </c>
      <c r="C3645" s="62" t="s">
        <v>37</v>
      </c>
      <c r="D3645" s="62" t="s">
        <v>121</v>
      </c>
      <c r="E3645" s="62" t="s">
        <v>215</v>
      </c>
      <c r="F3645" s="62" t="s">
        <v>216</v>
      </c>
      <c r="G3645" s="62" t="s">
        <v>124</v>
      </c>
      <c r="H3645" s="62" t="s">
        <v>124</v>
      </c>
      <c r="I3645" s="62" t="s">
        <v>42</v>
      </c>
      <c r="J3645" s="62" t="s">
        <v>250</v>
      </c>
      <c r="K3645" s="62" t="s">
        <v>250</v>
      </c>
      <c r="L3645" s="62" t="s">
        <v>43</v>
      </c>
      <c r="M3645" s="62" t="s">
        <v>44</v>
      </c>
      <c r="N3645" s="62" t="s">
        <v>150</v>
      </c>
      <c r="O3645" s="62" t="s">
        <v>42</v>
      </c>
      <c r="P3645" s="62" t="s">
        <v>392</v>
      </c>
      <c r="Q3645" s="62" t="s">
        <v>393</v>
      </c>
      <c r="R3645" s="62" t="s">
        <v>2081</v>
      </c>
      <c r="S3645" s="61">
        <v>201404</v>
      </c>
      <c r="T3645" s="62" t="s">
        <v>52</v>
      </c>
      <c r="U3645" s="61">
        <v>208.04</v>
      </c>
      <c r="V3645" s="60">
        <v>208.04</v>
      </c>
      <c r="W3645" s="62" t="s">
        <v>340</v>
      </c>
      <c r="X3645" s="62" t="s">
        <v>384</v>
      </c>
      <c r="Y3645" s="62" t="s">
        <v>1152</v>
      </c>
      <c r="Z3645" s="62" t="s">
        <v>48</v>
      </c>
      <c r="AA3645" s="62" t="s">
        <v>315</v>
      </c>
      <c r="AB3645" s="62" t="s">
        <v>42</v>
      </c>
      <c r="AC3645" s="62" t="s">
        <v>2080</v>
      </c>
      <c r="AD3645" s="62" t="s">
        <v>146</v>
      </c>
    </row>
    <row r="3646" spans="1:30" x14ac:dyDescent="0.25">
      <c r="A3646" s="62" t="s">
        <v>35</v>
      </c>
      <c r="B3646" s="62" t="s">
        <v>36</v>
      </c>
      <c r="C3646" s="62" t="s">
        <v>37</v>
      </c>
      <c r="D3646" s="62" t="s">
        <v>121</v>
      </c>
      <c r="E3646" s="62" t="s">
        <v>215</v>
      </c>
      <c r="F3646" s="62" t="s">
        <v>216</v>
      </c>
      <c r="G3646" s="62" t="s">
        <v>124</v>
      </c>
      <c r="H3646" s="62" t="s">
        <v>124</v>
      </c>
      <c r="I3646" s="62" t="s">
        <v>42</v>
      </c>
      <c r="J3646" s="62" t="s">
        <v>237</v>
      </c>
      <c r="K3646" s="62" t="s">
        <v>237</v>
      </c>
      <c r="L3646" s="62" t="s">
        <v>43</v>
      </c>
      <c r="M3646" s="62" t="s">
        <v>44</v>
      </c>
      <c r="N3646" s="62" t="s">
        <v>150</v>
      </c>
      <c r="O3646" s="62" t="s">
        <v>42</v>
      </c>
      <c r="P3646" s="62" t="s">
        <v>392</v>
      </c>
      <c r="Q3646" s="62" t="s">
        <v>393</v>
      </c>
      <c r="R3646" s="62" t="s">
        <v>2081</v>
      </c>
      <c r="S3646" s="61">
        <v>201404</v>
      </c>
      <c r="T3646" s="62" t="s">
        <v>52</v>
      </c>
      <c r="U3646" s="61">
        <v>222.9</v>
      </c>
      <c r="V3646" s="60">
        <v>222.9</v>
      </c>
      <c r="W3646" s="62" t="s">
        <v>340</v>
      </c>
      <c r="X3646" s="62" t="s">
        <v>384</v>
      </c>
      <c r="Y3646" s="62" t="s">
        <v>1152</v>
      </c>
      <c r="Z3646" s="62" t="s">
        <v>48</v>
      </c>
      <c r="AA3646" s="62" t="s">
        <v>315</v>
      </c>
      <c r="AB3646" s="62" t="s">
        <v>42</v>
      </c>
      <c r="AC3646" s="62" t="s">
        <v>2080</v>
      </c>
      <c r="AD3646" s="62" t="s">
        <v>146</v>
      </c>
    </row>
    <row r="3647" spans="1:30" x14ac:dyDescent="0.25">
      <c r="A3647" s="62" t="s">
        <v>35</v>
      </c>
      <c r="B3647" s="62" t="s">
        <v>36</v>
      </c>
      <c r="C3647" s="62" t="s">
        <v>37</v>
      </c>
      <c r="D3647" s="62" t="s">
        <v>121</v>
      </c>
      <c r="E3647" s="62" t="s">
        <v>215</v>
      </c>
      <c r="F3647" s="62" t="s">
        <v>216</v>
      </c>
      <c r="G3647" s="62" t="s">
        <v>124</v>
      </c>
      <c r="H3647" s="62" t="s">
        <v>124</v>
      </c>
      <c r="I3647" s="62" t="s">
        <v>42</v>
      </c>
      <c r="J3647" s="62" t="s">
        <v>237</v>
      </c>
      <c r="K3647" s="62" t="s">
        <v>237</v>
      </c>
      <c r="L3647" s="62" t="s">
        <v>43</v>
      </c>
      <c r="M3647" s="62" t="s">
        <v>44</v>
      </c>
      <c r="N3647" s="62" t="s">
        <v>150</v>
      </c>
      <c r="O3647" s="62" t="s">
        <v>42</v>
      </c>
      <c r="P3647" s="62" t="s">
        <v>392</v>
      </c>
      <c r="Q3647" s="62" t="s">
        <v>393</v>
      </c>
      <c r="R3647" s="62" t="s">
        <v>2079</v>
      </c>
      <c r="S3647" s="61">
        <v>201404</v>
      </c>
      <c r="T3647" s="62" t="s">
        <v>52</v>
      </c>
      <c r="U3647" s="61">
        <v>231.26</v>
      </c>
      <c r="V3647" s="60">
        <v>231.26</v>
      </c>
      <c r="W3647" s="62" t="s">
        <v>340</v>
      </c>
      <c r="X3647" s="62" t="s">
        <v>384</v>
      </c>
      <c r="Y3647" s="62" t="s">
        <v>1152</v>
      </c>
      <c r="Z3647" s="62" t="s">
        <v>48</v>
      </c>
      <c r="AA3647" s="62" t="s">
        <v>315</v>
      </c>
      <c r="AB3647" s="62" t="s">
        <v>42</v>
      </c>
      <c r="AC3647" s="62" t="s">
        <v>2080</v>
      </c>
      <c r="AD3647" s="62" t="s">
        <v>146</v>
      </c>
    </row>
    <row r="3648" spans="1:30" x14ac:dyDescent="0.25">
      <c r="A3648" s="62" t="s">
        <v>35</v>
      </c>
      <c r="B3648" s="62" t="s">
        <v>36</v>
      </c>
      <c r="C3648" s="62" t="s">
        <v>37</v>
      </c>
      <c r="D3648" s="62" t="s">
        <v>121</v>
      </c>
      <c r="E3648" s="62" t="s">
        <v>215</v>
      </c>
      <c r="F3648" s="62" t="s">
        <v>216</v>
      </c>
      <c r="G3648" s="62" t="s">
        <v>124</v>
      </c>
      <c r="H3648" s="62" t="s">
        <v>124</v>
      </c>
      <c r="I3648" s="62" t="s">
        <v>42</v>
      </c>
      <c r="J3648" s="62" t="s">
        <v>231</v>
      </c>
      <c r="K3648" s="62" t="s">
        <v>231</v>
      </c>
      <c r="L3648" s="62" t="s">
        <v>43</v>
      </c>
      <c r="M3648" s="62" t="s">
        <v>44</v>
      </c>
      <c r="N3648" s="62" t="s">
        <v>150</v>
      </c>
      <c r="O3648" s="62" t="s">
        <v>42</v>
      </c>
      <c r="P3648" s="62" t="s">
        <v>392</v>
      </c>
      <c r="Q3648" s="62" t="s">
        <v>393</v>
      </c>
      <c r="R3648" s="62" t="s">
        <v>2079</v>
      </c>
      <c r="S3648" s="61">
        <v>201404</v>
      </c>
      <c r="T3648" s="62" t="s">
        <v>52</v>
      </c>
      <c r="U3648" s="97">
        <v>215.84</v>
      </c>
      <c r="V3648" s="60">
        <v>215.84</v>
      </c>
      <c r="W3648" s="62" t="s">
        <v>340</v>
      </c>
      <c r="X3648" s="62" t="s">
        <v>384</v>
      </c>
      <c r="Y3648" s="62" t="s">
        <v>1152</v>
      </c>
      <c r="Z3648" s="62" t="s">
        <v>48</v>
      </c>
      <c r="AA3648" s="62" t="s">
        <v>315</v>
      </c>
      <c r="AB3648" s="62" t="s">
        <v>42</v>
      </c>
      <c r="AC3648" s="62" t="s">
        <v>2080</v>
      </c>
      <c r="AD3648" s="62" t="s">
        <v>146</v>
      </c>
    </row>
    <row r="3649" spans="1:30" x14ac:dyDescent="0.25">
      <c r="A3649" s="62" t="s">
        <v>35</v>
      </c>
      <c r="B3649" s="62" t="s">
        <v>36</v>
      </c>
      <c r="C3649" s="62" t="s">
        <v>37</v>
      </c>
      <c r="D3649" s="62" t="s">
        <v>121</v>
      </c>
      <c r="E3649" s="62" t="s">
        <v>215</v>
      </c>
      <c r="F3649" s="62" t="s">
        <v>216</v>
      </c>
      <c r="G3649" s="62" t="s">
        <v>124</v>
      </c>
      <c r="H3649" s="62" t="s">
        <v>124</v>
      </c>
      <c r="I3649" s="62" t="s">
        <v>42</v>
      </c>
      <c r="J3649" s="62" t="s">
        <v>231</v>
      </c>
      <c r="K3649" s="62" t="s">
        <v>231</v>
      </c>
      <c r="L3649" s="62" t="s">
        <v>43</v>
      </c>
      <c r="M3649" s="62" t="s">
        <v>44</v>
      </c>
      <c r="N3649" s="62" t="s">
        <v>150</v>
      </c>
      <c r="O3649" s="62" t="s">
        <v>42</v>
      </c>
      <c r="P3649" s="62" t="s">
        <v>392</v>
      </c>
      <c r="Q3649" s="62" t="s">
        <v>393</v>
      </c>
      <c r="R3649" s="62" t="s">
        <v>2081</v>
      </c>
      <c r="S3649" s="61">
        <v>201404</v>
      </c>
      <c r="T3649" s="62" t="s">
        <v>52</v>
      </c>
      <c r="U3649" s="61">
        <v>208.04</v>
      </c>
      <c r="V3649" s="60">
        <v>208.04</v>
      </c>
      <c r="W3649" s="62" t="s">
        <v>340</v>
      </c>
      <c r="X3649" s="62" t="s">
        <v>384</v>
      </c>
      <c r="Y3649" s="62" t="s">
        <v>1152</v>
      </c>
      <c r="Z3649" s="62" t="s">
        <v>48</v>
      </c>
      <c r="AA3649" s="62" t="s">
        <v>315</v>
      </c>
      <c r="AB3649" s="62" t="s">
        <v>42</v>
      </c>
      <c r="AC3649" s="62" t="s">
        <v>2080</v>
      </c>
      <c r="AD3649" s="62" t="s">
        <v>146</v>
      </c>
    </row>
    <row r="3650" spans="1:30" x14ac:dyDescent="0.25">
      <c r="A3650" s="62" t="s">
        <v>35</v>
      </c>
      <c r="B3650" s="62" t="s">
        <v>36</v>
      </c>
      <c r="C3650" s="62" t="s">
        <v>37</v>
      </c>
      <c r="D3650" s="62" t="s">
        <v>121</v>
      </c>
      <c r="E3650" s="62" t="s">
        <v>122</v>
      </c>
      <c r="F3650" s="62" t="s">
        <v>123</v>
      </c>
      <c r="G3650" s="62" t="s">
        <v>124</v>
      </c>
      <c r="H3650" s="62" t="s">
        <v>124</v>
      </c>
      <c r="I3650" s="62" t="s">
        <v>42</v>
      </c>
      <c r="J3650" s="62" t="s">
        <v>156</v>
      </c>
      <c r="K3650" s="62" t="s">
        <v>156</v>
      </c>
      <c r="L3650" s="62" t="s">
        <v>43</v>
      </c>
      <c r="M3650" s="62" t="s">
        <v>44</v>
      </c>
      <c r="N3650" s="62" t="s">
        <v>150</v>
      </c>
      <c r="O3650" s="62" t="s">
        <v>42</v>
      </c>
      <c r="P3650" s="62" t="s">
        <v>944</v>
      </c>
      <c r="Q3650" s="62" t="s">
        <v>945</v>
      </c>
      <c r="R3650" s="62" t="s">
        <v>2083</v>
      </c>
      <c r="S3650" s="61">
        <v>201404</v>
      </c>
      <c r="T3650" s="62" t="s">
        <v>52</v>
      </c>
      <c r="U3650" s="63">
        <v>41000</v>
      </c>
      <c r="V3650" s="60">
        <v>41000</v>
      </c>
      <c r="W3650" s="62" t="s">
        <v>340</v>
      </c>
      <c r="X3650" s="62" t="s">
        <v>817</v>
      </c>
      <c r="Y3650" s="62" t="s">
        <v>1152</v>
      </c>
      <c r="Z3650" s="62" t="s">
        <v>48</v>
      </c>
      <c r="AA3650" s="62" t="s">
        <v>315</v>
      </c>
      <c r="AB3650" s="62" t="s">
        <v>42</v>
      </c>
      <c r="AC3650" s="62" t="s">
        <v>2080</v>
      </c>
      <c r="AD3650" s="62" t="s">
        <v>146</v>
      </c>
    </row>
    <row r="3651" spans="1:30" x14ac:dyDescent="0.25">
      <c r="A3651" s="62" t="s">
        <v>35</v>
      </c>
      <c r="B3651" s="62" t="s">
        <v>36</v>
      </c>
      <c r="C3651" s="62" t="s">
        <v>37</v>
      </c>
      <c r="D3651" s="62" t="s">
        <v>121</v>
      </c>
      <c r="E3651" s="62" t="s">
        <v>122</v>
      </c>
      <c r="F3651" s="62" t="s">
        <v>123</v>
      </c>
      <c r="G3651" s="62" t="s">
        <v>124</v>
      </c>
      <c r="H3651" s="62" t="s">
        <v>124</v>
      </c>
      <c r="I3651" s="62" t="s">
        <v>42</v>
      </c>
      <c r="J3651" s="62" t="s">
        <v>125</v>
      </c>
      <c r="K3651" s="62" t="s">
        <v>125</v>
      </c>
      <c r="L3651" s="62" t="s">
        <v>43</v>
      </c>
      <c r="M3651" s="62" t="s">
        <v>44</v>
      </c>
      <c r="N3651" s="62" t="s">
        <v>131</v>
      </c>
      <c r="O3651" s="62" t="s">
        <v>42</v>
      </c>
      <c r="P3651" s="62" t="s">
        <v>311</v>
      </c>
      <c r="Q3651" s="62" t="s">
        <v>2084</v>
      </c>
      <c r="R3651" s="62" t="s">
        <v>2085</v>
      </c>
      <c r="S3651" s="61">
        <v>201404</v>
      </c>
      <c r="T3651" s="62" t="s">
        <v>52</v>
      </c>
      <c r="U3651" s="61">
        <v>0</v>
      </c>
      <c r="V3651" s="60">
        <v>18.899999999999999</v>
      </c>
      <c r="W3651" s="62" t="s">
        <v>1152</v>
      </c>
      <c r="X3651" s="62" t="s">
        <v>2086</v>
      </c>
      <c r="Y3651" s="62" t="s">
        <v>1152</v>
      </c>
      <c r="Z3651" s="62" t="s">
        <v>48</v>
      </c>
      <c r="AA3651" s="62" t="s">
        <v>315</v>
      </c>
      <c r="AB3651" s="62" t="s">
        <v>42</v>
      </c>
      <c r="AC3651" s="62" t="s">
        <v>2080</v>
      </c>
      <c r="AD3651" s="62" t="s">
        <v>146</v>
      </c>
    </row>
    <row r="3652" spans="1:30" x14ac:dyDescent="0.25">
      <c r="A3652" s="62" t="s">
        <v>35</v>
      </c>
      <c r="B3652" s="62" t="s">
        <v>36</v>
      </c>
      <c r="C3652" s="62" t="s">
        <v>37</v>
      </c>
      <c r="D3652" s="62" t="s">
        <v>121</v>
      </c>
      <c r="E3652" s="62" t="s">
        <v>122</v>
      </c>
      <c r="F3652" s="62" t="s">
        <v>123</v>
      </c>
      <c r="G3652" s="62" t="s">
        <v>124</v>
      </c>
      <c r="H3652" s="62" t="s">
        <v>124</v>
      </c>
      <c r="I3652" s="62" t="s">
        <v>42</v>
      </c>
      <c r="J3652" s="62" t="s">
        <v>285</v>
      </c>
      <c r="K3652" s="62" t="s">
        <v>285</v>
      </c>
      <c r="L3652" s="62" t="s">
        <v>43</v>
      </c>
      <c r="M3652" s="62" t="s">
        <v>44</v>
      </c>
      <c r="N3652" s="62" t="s">
        <v>150</v>
      </c>
      <c r="O3652" s="62" t="s">
        <v>42</v>
      </c>
      <c r="P3652" s="62" t="s">
        <v>463</v>
      </c>
      <c r="Q3652" s="62" t="s">
        <v>464</v>
      </c>
      <c r="R3652" s="62" t="s">
        <v>1667</v>
      </c>
      <c r="S3652" s="61">
        <v>201404</v>
      </c>
      <c r="T3652" s="62" t="s">
        <v>52</v>
      </c>
      <c r="U3652" s="67">
        <v>45064.89</v>
      </c>
      <c r="V3652" s="60">
        <v>45064.89</v>
      </c>
      <c r="W3652" s="62" t="s">
        <v>340</v>
      </c>
      <c r="X3652" s="62" t="s">
        <v>288</v>
      </c>
      <c r="Y3652" s="62" t="s">
        <v>1152</v>
      </c>
      <c r="Z3652" s="62" t="s">
        <v>48</v>
      </c>
      <c r="AA3652" s="62" t="s">
        <v>315</v>
      </c>
      <c r="AB3652" s="62" t="s">
        <v>42</v>
      </c>
      <c r="AC3652" s="62" t="s">
        <v>2087</v>
      </c>
      <c r="AD3652" s="62" t="s">
        <v>146</v>
      </c>
    </row>
    <row r="3653" spans="1:30" x14ac:dyDescent="0.25">
      <c r="A3653" s="62" t="s">
        <v>35</v>
      </c>
      <c r="B3653" s="62" t="s">
        <v>36</v>
      </c>
      <c r="C3653" s="62" t="s">
        <v>37</v>
      </c>
      <c r="D3653" s="62" t="s">
        <v>121</v>
      </c>
      <c r="E3653" s="62" t="s">
        <v>122</v>
      </c>
      <c r="F3653" s="62" t="s">
        <v>123</v>
      </c>
      <c r="G3653" s="62" t="s">
        <v>124</v>
      </c>
      <c r="H3653" s="62" t="s">
        <v>124</v>
      </c>
      <c r="I3653" s="62" t="s">
        <v>42</v>
      </c>
      <c r="J3653" s="62" t="s">
        <v>125</v>
      </c>
      <c r="K3653" s="62" t="s">
        <v>125</v>
      </c>
      <c r="L3653" s="62" t="s">
        <v>43</v>
      </c>
      <c r="M3653" s="62" t="s">
        <v>44</v>
      </c>
      <c r="N3653" s="62" t="s">
        <v>604</v>
      </c>
      <c r="O3653" s="62" t="s">
        <v>597</v>
      </c>
      <c r="P3653" s="62" t="s">
        <v>1152</v>
      </c>
      <c r="Q3653" s="62" t="s">
        <v>605</v>
      </c>
      <c r="R3653" s="62" t="s">
        <v>1152</v>
      </c>
      <c r="S3653" s="61">
        <v>201404</v>
      </c>
      <c r="T3653" s="62" t="s">
        <v>52</v>
      </c>
      <c r="U3653" s="61">
        <v>0</v>
      </c>
      <c r="V3653" s="60">
        <v>96.67</v>
      </c>
      <c r="W3653" s="62" t="s">
        <v>1152</v>
      </c>
      <c r="X3653" s="62" t="s">
        <v>1152</v>
      </c>
      <c r="Y3653" s="62" t="s">
        <v>1152</v>
      </c>
      <c r="Z3653" s="62" t="s">
        <v>48</v>
      </c>
      <c r="AA3653" s="62" t="s">
        <v>600</v>
      </c>
      <c r="AB3653" s="62" t="s">
        <v>42</v>
      </c>
      <c r="AC3653" s="62" t="s">
        <v>2234</v>
      </c>
      <c r="AD3653" s="62" t="s">
        <v>602</v>
      </c>
    </row>
    <row r="3654" spans="1:30" x14ac:dyDescent="0.25">
      <c r="A3654" s="62" t="s">
        <v>35</v>
      </c>
      <c r="B3654" s="62" t="s">
        <v>36</v>
      </c>
      <c r="C3654" s="62" t="s">
        <v>37</v>
      </c>
      <c r="D3654" s="62" t="s">
        <v>121</v>
      </c>
      <c r="E3654" s="62" t="s">
        <v>122</v>
      </c>
      <c r="F3654" s="62" t="s">
        <v>123</v>
      </c>
      <c r="G3654" s="62" t="s">
        <v>124</v>
      </c>
      <c r="H3654" s="62" t="s">
        <v>124</v>
      </c>
      <c r="I3654" s="62" t="s">
        <v>42</v>
      </c>
      <c r="J3654" s="62" t="s">
        <v>125</v>
      </c>
      <c r="K3654" s="62" t="s">
        <v>125</v>
      </c>
      <c r="L3654" s="62" t="s">
        <v>43</v>
      </c>
      <c r="M3654" s="62" t="s">
        <v>44</v>
      </c>
      <c r="N3654" s="62" t="s">
        <v>604</v>
      </c>
      <c r="O3654" s="62" t="s">
        <v>597</v>
      </c>
      <c r="P3654" s="62" t="s">
        <v>1152</v>
      </c>
      <c r="Q3654" s="62" t="s">
        <v>605</v>
      </c>
      <c r="R3654" s="62" t="s">
        <v>1152</v>
      </c>
      <c r="S3654" s="61">
        <v>201404</v>
      </c>
      <c r="T3654" s="62" t="s">
        <v>52</v>
      </c>
      <c r="U3654" s="97">
        <v>0</v>
      </c>
      <c r="V3654" s="60">
        <v>0.99</v>
      </c>
      <c r="W3654" s="62" t="s">
        <v>1152</v>
      </c>
      <c r="X3654" s="62" t="s">
        <v>1152</v>
      </c>
      <c r="Y3654" s="62" t="s">
        <v>1152</v>
      </c>
      <c r="Z3654" s="62" t="s">
        <v>48</v>
      </c>
      <c r="AA3654" s="62" t="s">
        <v>600</v>
      </c>
      <c r="AB3654" s="62" t="s">
        <v>42</v>
      </c>
      <c r="AC3654" s="62" t="s">
        <v>2234</v>
      </c>
      <c r="AD3654" s="62" t="s">
        <v>602</v>
      </c>
    </row>
    <row r="3655" spans="1:30" x14ac:dyDescent="0.25">
      <c r="A3655" s="62" t="s">
        <v>35</v>
      </c>
      <c r="B3655" s="62" t="s">
        <v>36</v>
      </c>
      <c r="C3655" s="62" t="s">
        <v>37</v>
      </c>
      <c r="D3655" s="62" t="s">
        <v>121</v>
      </c>
      <c r="E3655" s="62" t="s">
        <v>122</v>
      </c>
      <c r="F3655" s="62" t="s">
        <v>123</v>
      </c>
      <c r="G3655" s="62" t="s">
        <v>124</v>
      </c>
      <c r="H3655" s="62" t="s">
        <v>124</v>
      </c>
      <c r="I3655" s="62" t="s">
        <v>42</v>
      </c>
      <c r="J3655" s="62" t="s">
        <v>125</v>
      </c>
      <c r="K3655" s="62" t="s">
        <v>125</v>
      </c>
      <c r="L3655" s="62" t="s">
        <v>43</v>
      </c>
      <c r="M3655" s="62" t="s">
        <v>44</v>
      </c>
      <c r="N3655" s="62" t="s">
        <v>131</v>
      </c>
      <c r="O3655" s="62" t="s">
        <v>597</v>
      </c>
      <c r="P3655" s="62" t="s">
        <v>1152</v>
      </c>
      <c r="Q3655" s="62" t="s">
        <v>2235</v>
      </c>
      <c r="R3655" s="62" t="s">
        <v>1152</v>
      </c>
      <c r="S3655" s="61">
        <v>201404</v>
      </c>
      <c r="T3655" s="62" t="s">
        <v>52</v>
      </c>
      <c r="U3655" s="61">
        <v>24</v>
      </c>
      <c r="V3655" s="60">
        <v>1074.1400000000001</v>
      </c>
      <c r="W3655" s="62" t="s">
        <v>599</v>
      </c>
      <c r="X3655" s="62" t="s">
        <v>1152</v>
      </c>
      <c r="Y3655" s="62" t="s">
        <v>1152</v>
      </c>
      <c r="Z3655" s="62" t="s">
        <v>48</v>
      </c>
      <c r="AA3655" s="62" t="s">
        <v>600</v>
      </c>
      <c r="AB3655" s="62" t="s">
        <v>42</v>
      </c>
      <c r="AC3655" s="62" t="s">
        <v>2234</v>
      </c>
      <c r="AD3655" s="62" t="s">
        <v>602</v>
      </c>
    </row>
    <row r="3656" spans="1:30" x14ac:dyDescent="0.25">
      <c r="A3656" s="62" t="s">
        <v>35</v>
      </c>
      <c r="B3656" s="62" t="s">
        <v>36</v>
      </c>
      <c r="C3656" s="62" t="s">
        <v>37</v>
      </c>
      <c r="D3656" s="62" t="s">
        <v>121</v>
      </c>
      <c r="E3656" s="62" t="s">
        <v>122</v>
      </c>
      <c r="F3656" s="62" t="s">
        <v>123</v>
      </c>
      <c r="G3656" s="62" t="s">
        <v>124</v>
      </c>
      <c r="H3656" s="62" t="s">
        <v>124</v>
      </c>
      <c r="I3656" s="62" t="s">
        <v>42</v>
      </c>
      <c r="J3656" s="62" t="s">
        <v>125</v>
      </c>
      <c r="K3656" s="62" t="s">
        <v>125</v>
      </c>
      <c r="L3656" s="62" t="s">
        <v>43</v>
      </c>
      <c r="M3656" s="62" t="s">
        <v>44</v>
      </c>
      <c r="N3656" s="62" t="s">
        <v>131</v>
      </c>
      <c r="O3656" s="62" t="s">
        <v>597</v>
      </c>
      <c r="P3656" s="62" t="s">
        <v>1152</v>
      </c>
      <c r="Q3656" s="62" t="s">
        <v>2236</v>
      </c>
      <c r="R3656" s="62" t="s">
        <v>1152</v>
      </c>
      <c r="S3656" s="61">
        <v>201404</v>
      </c>
      <c r="T3656" s="62" t="s">
        <v>52</v>
      </c>
      <c r="U3656" s="61">
        <v>3</v>
      </c>
      <c r="V3656" s="60">
        <v>11.05</v>
      </c>
      <c r="W3656" s="62" t="s">
        <v>599</v>
      </c>
      <c r="X3656" s="62" t="s">
        <v>1152</v>
      </c>
      <c r="Y3656" s="62" t="s">
        <v>1152</v>
      </c>
      <c r="Z3656" s="62" t="s">
        <v>48</v>
      </c>
      <c r="AA3656" s="62" t="s">
        <v>600</v>
      </c>
      <c r="AB3656" s="62" t="s">
        <v>42</v>
      </c>
      <c r="AC3656" s="62" t="s">
        <v>2234</v>
      </c>
      <c r="AD3656" s="62" t="s">
        <v>602</v>
      </c>
    </row>
    <row r="3657" spans="1:30" x14ac:dyDescent="0.25">
      <c r="A3657" s="62" t="s">
        <v>35</v>
      </c>
      <c r="B3657" s="62" t="s">
        <v>36</v>
      </c>
      <c r="C3657" s="62" t="s">
        <v>37</v>
      </c>
      <c r="D3657" s="62" t="s">
        <v>121</v>
      </c>
      <c r="E3657" s="62" t="s">
        <v>122</v>
      </c>
      <c r="F3657" s="62" t="s">
        <v>123</v>
      </c>
      <c r="G3657" s="62" t="s">
        <v>124</v>
      </c>
      <c r="H3657" s="62" t="s">
        <v>124</v>
      </c>
      <c r="I3657" s="62" t="s">
        <v>42</v>
      </c>
      <c r="J3657" s="62" t="s">
        <v>182</v>
      </c>
      <c r="K3657" s="62" t="s">
        <v>182</v>
      </c>
      <c r="L3657" s="62" t="s">
        <v>43</v>
      </c>
      <c r="M3657" s="62" t="s">
        <v>44</v>
      </c>
      <c r="N3657" s="62" t="s">
        <v>180</v>
      </c>
      <c r="O3657" s="62" t="s">
        <v>2289</v>
      </c>
      <c r="P3657" s="62" t="s">
        <v>1152</v>
      </c>
      <c r="Q3657" s="62" t="s">
        <v>645</v>
      </c>
      <c r="R3657" s="62" t="s">
        <v>1152</v>
      </c>
      <c r="S3657" s="61">
        <v>201404</v>
      </c>
      <c r="T3657" s="62" t="s">
        <v>52</v>
      </c>
      <c r="U3657" s="97">
        <v>0</v>
      </c>
      <c r="V3657" s="60">
        <v>203.4</v>
      </c>
      <c r="W3657" s="62" t="s">
        <v>1152</v>
      </c>
      <c r="X3657" s="62" t="s">
        <v>1152</v>
      </c>
      <c r="Y3657" s="62" t="s">
        <v>1152</v>
      </c>
      <c r="Z3657" s="62" t="s">
        <v>48</v>
      </c>
      <c r="AA3657" s="62" t="s">
        <v>646</v>
      </c>
      <c r="AB3657" s="62" t="s">
        <v>42</v>
      </c>
      <c r="AC3657" s="62" t="s">
        <v>2290</v>
      </c>
      <c r="AD3657" s="62" t="s">
        <v>648</v>
      </c>
    </row>
    <row r="3658" spans="1:30" x14ac:dyDescent="0.25">
      <c r="A3658" s="62" t="s">
        <v>35</v>
      </c>
      <c r="B3658" s="62" t="s">
        <v>36</v>
      </c>
      <c r="C3658" s="62" t="s">
        <v>37</v>
      </c>
      <c r="D3658" s="62" t="s">
        <v>121</v>
      </c>
      <c r="E3658" s="62" t="s">
        <v>122</v>
      </c>
      <c r="F3658" s="62" t="s">
        <v>123</v>
      </c>
      <c r="G3658" s="62" t="s">
        <v>124</v>
      </c>
      <c r="H3658" s="62" t="s">
        <v>124</v>
      </c>
      <c r="I3658" s="62" t="s">
        <v>42</v>
      </c>
      <c r="J3658" s="62" t="s">
        <v>182</v>
      </c>
      <c r="K3658" s="62" t="s">
        <v>182</v>
      </c>
      <c r="L3658" s="62" t="s">
        <v>43</v>
      </c>
      <c r="M3658" s="62" t="s">
        <v>44</v>
      </c>
      <c r="N3658" s="62" t="s">
        <v>180</v>
      </c>
      <c r="O3658" s="62" t="s">
        <v>2291</v>
      </c>
      <c r="P3658" s="62" t="s">
        <v>1152</v>
      </c>
      <c r="Q3658" s="62" t="s">
        <v>645</v>
      </c>
      <c r="R3658" s="62" t="s">
        <v>1152</v>
      </c>
      <c r="S3658" s="61">
        <v>201404</v>
      </c>
      <c r="T3658" s="62" t="s">
        <v>52</v>
      </c>
      <c r="U3658" s="61">
        <v>0</v>
      </c>
      <c r="V3658" s="60">
        <v>1318.26</v>
      </c>
      <c r="W3658" s="62" t="s">
        <v>1152</v>
      </c>
      <c r="X3658" s="62" t="s">
        <v>1152</v>
      </c>
      <c r="Y3658" s="62" t="s">
        <v>1152</v>
      </c>
      <c r="Z3658" s="62" t="s">
        <v>48</v>
      </c>
      <c r="AA3658" s="62" t="s">
        <v>646</v>
      </c>
      <c r="AB3658" s="62" t="s">
        <v>42</v>
      </c>
      <c r="AC3658" s="62" t="s">
        <v>2290</v>
      </c>
      <c r="AD3658" s="62" t="s">
        <v>648</v>
      </c>
    </row>
    <row r="3659" spans="1:30" x14ac:dyDescent="0.25">
      <c r="A3659" s="62" t="s">
        <v>35</v>
      </c>
      <c r="B3659" s="62" t="s">
        <v>36</v>
      </c>
      <c r="C3659" s="62" t="s">
        <v>37</v>
      </c>
      <c r="D3659" s="62" t="s">
        <v>121</v>
      </c>
      <c r="E3659" s="62" t="s">
        <v>122</v>
      </c>
      <c r="F3659" s="62" t="s">
        <v>123</v>
      </c>
      <c r="G3659" s="62" t="s">
        <v>124</v>
      </c>
      <c r="H3659" s="62" t="s">
        <v>124</v>
      </c>
      <c r="I3659" s="62" t="s">
        <v>42</v>
      </c>
      <c r="J3659" s="62" t="s">
        <v>182</v>
      </c>
      <c r="K3659" s="62" t="s">
        <v>182</v>
      </c>
      <c r="L3659" s="62" t="s">
        <v>43</v>
      </c>
      <c r="M3659" s="62" t="s">
        <v>44</v>
      </c>
      <c r="N3659" s="62" t="s">
        <v>180</v>
      </c>
      <c r="O3659" s="62" t="s">
        <v>2292</v>
      </c>
      <c r="P3659" s="62" t="s">
        <v>1152</v>
      </c>
      <c r="Q3659" s="62" t="s">
        <v>645</v>
      </c>
      <c r="R3659" s="62" t="s">
        <v>1152</v>
      </c>
      <c r="S3659" s="61">
        <v>201404</v>
      </c>
      <c r="T3659" s="62" t="s">
        <v>52</v>
      </c>
      <c r="U3659" s="97">
        <v>0</v>
      </c>
      <c r="V3659" s="60">
        <v>363.42</v>
      </c>
      <c r="W3659" s="62" t="s">
        <v>1152</v>
      </c>
      <c r="X3659" s="62" t="s">
        <v>1152</v>
      </c>
      <c r="Y3659" s="62" t="s">
        <v>1152</v>
      </c>
      <c r="Z3659" s="62" t="s">
        <v>48</v>
      </c>
      <c r="AA3659" s="62" t="s">
        <v>646</v>
      </c>
      <c r="AB3659" s="62" t="s">
        <v>42</v>
      </c>
      <c r="AC3659" s="62" t="s">
        <v>2290</v>
      </c>
      <c r="AD3659" s="62" t="s">
        <v>648</v>
      </c>
    </row>
    <row r="3660" spans="1:30" x14ac:dyDescent="0.25">
      <c r="A3660" s="62" t="s">
        <v>35</v>
      </c>
      <c r="B3660" s="62" t="s">
        <v>36</v>
      </c>
      <c r="C3660" s="62" t="s">
        <v>37</v>
      </c>
      <c r="D3660" s="62" t="s">
        <v>121</v>
      </c>
      <c r="E3660" s="62" t="s">
        <v>122</v>
      </c>
      <c r="F3660" s="62" t="s">
        <v>123</v>
      </c>
      <c r="G3660" s="62" t="s">
        <v>124</v>
      </c>
      <c r="H3660" s="62" t="s">
        <v>124</v>
      </c>
      <c r="I3660" s="62" t="s">
        <v>42</v>
      </c>
      <c r="J3660" s="62" t="s">
        <v>182</v>
      </c>
      <c r="K3660" s="62" t="s">
        <v>182</v>
      </c>
      <c r="L3660" s="62" t="s">
        <v>43</v>
      </c>
      <c r="M3660" s="62" t="s">
        <v>44</v>
      </c>
      <c r="N3660" s="62" t="s">
        <v>180</v>
      </c>
      <c r="O3660" s="62" t="s">
        <v>2293</v>
      </c>
      <c r="P3660" s="62" t="s">
        <v>1152</v>
      </c>
      <c r="Q3660" s="62" t="s">
        <v>645</v>
      </c>
      <c r="R3660" s="62" t="s">
        <v>1152</v>
      </c>
      <c r="S3660" s="61">
        <v>201404</v>
      </c>
      <c r="T3660" s="62" t="s">
        <v>52</v>
      </c>
      <c r="U3660" s="61">
        <v>0</v>
      </c>
      <c r="V3660" s="60">
        <v>174.12</v>
      </c>
      <c r="W3660" s="62" t="s">
        <v>1152</v>
      </c>
      <c r="X3660" s="62" t="s">
        <v>1152</v>
      </c>
      <c r="Y3660" s="62" t="s">
        <v>1152</v>
      </c>
      <c r="Z3660" s="62" t="s">
        <v>48</v>
      </c>
      <c r="AA3660" s="62" t="s">
        <v>646</v>
      </c>
      <c r="AB3660" s="62" t="s">
        <v>42</v>
      </c>
      <c r="AC3660" s="62" t="s">
        <v>2290</v>
      </c>
      <c r="AD3660" s="62" t="s">
        <v>648</v>
      </c>
    </row>
    <row r="3661" spans="1:30" x14ac:dyDescent="0.25">
      <c r="A3661" s="62" t="s">
        <v>35</v>
      </c>
      <c r="B3661" s="62" t="s">
        <v>36</v>
      </c>
      <c r="C3661" s="62" t="s">
        <v>37</v>
      </c>
      <c r="D3661" s="62" t="s">
        <v>121</v>
      </c>
      <c r="E3661" s="62" t="s">
        <v>122</v>
      </c>
      <c r="F3661" s="62" t="s">
        <v>123</v>
      </c>
      <c r="G3661" s="62" t="s">
        <v>124</v>
      </c>
      <c r="H3661" s="62" t="s">
        <v>124</v>
      </c>
      <c r="I3661" s="62" t="s">
        <v>42</v>
      </c>
      <c r="J3661" s="62" t="s">
        <v>182</v>
      </c>
      <c r="K3661" s="62" t="s">
        <v>182</v>
      </c>
      <c r="L3661" s="62" t="s">
        <v>43</v>
      </c>
      <c r="M3661" s="62" t="s">
        <v>44</v>
      </c>
      <c r="N3661" s="62" t="s">
        <v>180</v>
      </c>
      <c r="O3661" s="62" t="s">
        <v>2294</v>
      </c>
      <c r="P3661" s="62" t="s">
        <v>1152</v>
      </c>
      <c r="Q3661" s="62" t="s">
        <v>645</v>
      </c>
      <c r="R3661" s="62" t="s">
        <v>1152</v>
      </c>
      <c r="S3661" s="61">
        <v>201404</v>
      </c>
      <c r="T3661" s="62" t="s">
        <v>52</v>
      </c>
      <c r="U3661" s="61">
        <v>0</v>
      </c>
      <c r="V3661" s="60">
        <v>1163.04</v>
      </c>
      <c r="W3661" s="62" t="s">
        <v>1152</v>
      </c>
      <c r="X3661" s="62" t="s">
        <v>1152</v>
      </c>
      <c r="Y3661" s="62" t="s">
        <v>1152</v>
      </c>
      <c r="Z3661" s="62" t="s">
        <v>48</v>
      </c>
      <c r="AA3661" s="62" t="s">
        <v>646</v>
      </c>
      <c r="AB3661" s="62" t="s">
        <v>42</v>
      </c>
      <c r="AC3661" s="62" t="s">
        <v>2290</v>
      </c>
      <c r="AD3661" s="62" t="s">
        <v>648</v>
      </c>
    </row>
    <row r="3662" spans="1:30" x14ac:dyDescent="0.25">
      <c r="A3662" s="62" t="s">
        <v>35</v>
      </c>
      <c r="B3662" s="62" t="s">
        <v>36</v>
      </c>
      <c r="C3662" s="62" t="s">
        <v>37</v>
      </c>
      <c r="D3662" s="62" t="s">
        <v>121</v>
      </c>
      <c r="E3662" s="62" t="s">
        <v>122</v>
      </c>
      <c r="F3662" s="62" t="s">
        <v>123</v>
      </c>
      <c r="G3662" s="62" t="s">
        <v>124</v>
      </c>
      <c r="H3662" s="62" t="s">
        <v>124</v>
      </c>
      <c r="I3662" s="62" t="s">
        <v>42</v>
      </c>
      <c r="J3662" s="62" t="s">
        <v>182</v>
      </c>
      <c r="K3662" s="62" t="s">
        <v>182</v>
      </c>
      <c r="L3662" s="62" t="s">
        <v>43</v>
      </c>
      <c r="M3662" s="62" t="s">
        <v>44</v>
      </c>
      <c r="N3662" s="62" t="s">
        <v>180</v>
      </c>
      <c r="O3662" s="62" t="s">
        <v>2280</v>
      </c>
      <c r="P3662" s="62" t="s">
        <v>1152</v>
      </c>
      <c r="Q3662" s="62" t="s">
        <v>645</v>
      </c>
      <c r="R3662" s="62" t="s">
        <v>1152</v>
      </c>
      <c r="S3662" s="61">
        <v>201404</v>
      </c>
      <c r="T3662" s="62" t="s">
        <v>52</v>
      </c>
      <c r="U3662" s="61">
        <v>0</v>
      </c>
      <c r="V3662" s="60">
        <v>794.34</v>
      </c>
      <c r="W3662" s="62" t="s">
        <v>1152</v>
      </c>
      <c r="X3662" s="62" t="s">
        <v>1152</v>
      </c>
      <c r="Y3662" s="62" t="s">
        <v>1152</v>
      </c>
      <c r="Z3662" s="62" t="s">
        <v>48</v>
      </c>
      <c r="AA3662" s="62" t="s">
        <v>646</v>
      </c>
      <c r="AB3662" s="62" t="s">
        <v>42</v>
      </c>
      <c r="AC3662" s="62" t="s">
        <v>2290</v>
      </c>
      <c r="AD3662" s="62" t="s">
        <v>648</v>
      </c>
    </row>
    <row r="3663" spans="1:30" x14ac:dyDescent="0.25">
      <c r="A3663" s="62" t="s">
        <v>35</v>
      </c>
      <c r="B3663" s="62" t="s">
        <v>36</v>
      </c>
      <c r="C3663" s="62" t="s">
        <v>37</v>
      </c>
      <c r="D3663" s="62" t="s">
        <v>121</v>
      </c>
      <c r="E3663" s="62" t="s">
        <v>122</v>
      </c>
      <c r="F3663" s="62" t="s">
        <v>123</v>
      </c>
      <c r="G3663" s="62" t="s">
        <v>124</v>
      </c>
      <c r="H3663" s="62" t="s">
        <v>124</v>
      </c>
      <c r="I3663" s="62" t="s">
        <v>42</v>
      </c>
      <c r="J3663" s="62" t="s">
        <v>174</v>
      </c>
      <c r="K3663" s="62" t="s">
        <v>174</v>
      </c>
      <c r="L3663" s="62" t="s">
        <v>43</v>
      </c>
      <c r="M3663" s="62" t="s">
        <v>44</v>
      </c>
      <c r="N3663" s="62" t="s">
        <v>180</v>
      </c>
      <c r="O3663" s="62" t="s">
        <v>720</v>
      </c>
      <c r="P3663" s="62" t="s">
        <v>1152</v>
      </c>
      <c r="Q3663" s="62" t="s">
        <v>645</v>
      </c>
      <c r="R3663" s="62" t="s">
        <v>1152</v>
      </c>
      <c r="S3663" s="61">
        <v>201404</v>
      </c>
      <c r="T3663" s="62" t="s">
        <v>52</v>
      </c>
      <c r="U3663" s="61">
        <v>0</v>
      </c>
      <c r="V3663" s="60">
        <v>1683</v>
      </c>
      <c r="W3663" s="62" t="s">
        <v>1152</v>
      </c>
      <c r="X3663" s="62" t="s">
        <v>1152</v>
      </c>
      <c r="Y3663" s="62" t="s">
        <v>1152</v>
      </c>
      <c r="Z3663" s="62" t="s">
        <v>48</v>
      </c>
      <c r="AA3663" s="62" t="s">
        <v>646</v>
      </c>
      <c r="AB3663" s="62" t="s">
        <v>42</v>
      </c>
      <c r="AC3663" s="62" t="s">
        <v>2290</v>
      </c>
      <c r="AD3663" s="62" t="s">
        <v>648</v>
      </c>
    </row>
    <row r="3664" spans="1:30" x14ac:dyDescent="0.25">
      <c r="A3664" s="62" t="s">
        <v>35</v>
      </c>
      <c r="B3664" s="62" t="s">
        <v>36</v>
      </c>
      <c r="C3664" s="62" t="s">
        <v>37</v>
      </c>
      <c r="D3664" s="62" t="s">
        <v>121</v>
      </c>
      <c r="E3664" s="62" t="s">
        <v>122</v>
      </c>
      <c r="F3664" s="62" t="s">
        <v>123</v>
      </c>
      <c r="G3664" s="62" t="s">
        <v>124</v>
      </c>
      <c r="H3664" s="62" t="s">
        <v>124</v>
      </c>
      <c r="I3664" s="62" t="s">
        <v>42</v>
      </c>
      <c r="J3664" s="62" t="s">
        <v>174</v>
      </c>
      <c r="K3664" s="62" t="s">
        <v>174</v>
      </c>
      <c r="L3664" s="62" t="s">
        <v>43</v>
      </c>
      <c r="M3664" s="62" t="s">
        <v>44</v>
      </c>
      <c r="N3664" s="62" t="s">
        <v>180</v>
      </c>
      <c r="O3664" s="62" t="s">
        <v>2291</v>
      </c>
      <c r="P3664" s="62" t="s">
        <v>1152</v>
      </c>
      <c r="Q3664" s="62" t="s">
        <v>645</v>
      </c>
      <c r="R3664" s="62" t="s">
        <v>1152</v>
      </c>
      <c r="S3664" s="61">
        <v>201404</v>
      </c>
      <c r="T3664" s="62" t="s">
        <v>52</v>
      </c>
      <c r="U3664" s="61">
        <v>0</v>
      </c>
      <c r="V3664" s="60">
        <v>84</v>
      </c>
      <c r="W3664" s="62" t="s">
        <v>1152</v>
      </c>
      <c r="X3664" s="62" t="s">
        <v>1152</v>
      </c>
      <c r="Y3664" s="62" t="s">
        <v>1152</v>
      </c>
      <c r="Z3664" s="62" t="s">
        <v>48</v>
      </c>
      <c r="AA3664" s="62" t="s">
        <v>646</v>
      </c>
      <c r="AB3664" s="62" t="s">
        <v>42</v>
      </c>
      <c r="AC3664" s="62" t="s">
        <v>2290</v>
      </c>
      <c r="AD3664" s="62" t="s">
        <v>648</v>
      </c>
    </row>
    <row r="3665" spans="1:30" x14ac:dyDescent="0.25">
      <c r="A3665" s="62" t="s">
        <v>35</v>
      </c>
      <c r="B3665" s="62" t="s">
        <v>36</v>
      </c>
      <c r="C3665" s="62" t="s">
        <v>37</v>
      </c>
      <c r="D3665" s="62" t="s">
        <v>121</v>
      </c>
      <c r="E3665" s="62" t="s">
        <v>122</v>
      </c>
      <c r="F3665" s="62" t="s">
        <v>123</v>
      </c>
      <c r="G3665" s="62" t="s">
        <v>124</v>
      </c>
      <c r="H3665" s="62" t="s">
        <v>124</v>
      </c>
      <c r="I3665" s="62" t="s">
        <v>42</v>
      </c>
      <c r="J3665" s="62" t="s">
        <v>174</v>
      </c>
      <c r="K3665" s="62" t="s">
        <v>174</v>
      </c>
      <c r="L3665" s="62" t="s">
        <v>43</v>
      </c>
      <c r="M3665" s="62" t="s">
        <v>44</v>
      </c>
      <c r="N3665" s="62" t="s">
        <v>180</v>
      </c>
      <c r="O3665" s="62" t="s">
        <v>1145</v>
      </c>
      <c r="P3665" s="62" t="s">
        <v>1152</v>
      </c>
      <c r="Q3665" s="62" t="s">
        <v>645</v>
      </c>
      <c r="R3665" s="62" t="s">
        <v>1152</v>
      </c>
      <c r="S3665" s="61">
        <v>201404</v>
      </c>
      <c r="T3665" s="62" t="s">
        <v>52</v>
      </c>
      <c r="U3665" s="61">
        <v>0</v>
      </c>
      <c r="V3665" s="60">
        <v>3564</v>
      </c>
      <c r="W3665" s="62" t="s">
        <v>1152</v>
      </c>
      <c r="X3665" s="62" t="s">
        <v>1152</v>
      </c>
      <c r="Y3665" s="62" t="s">
        <v>1152</v>
      </c>
      <c r="Z3665" s="62" t="s">
        <v>48</v>
      </c>
      <c r="AA3665" s="62" t="s">
        <v>646</v>
      </c>
      <c r="AB3665" s="62" t="s">
        <v>42</v>
      </c>
      <c r="AC3665" s="62" t="s">
        <v>2290</v>
      </c>
      <c r="AD3665" s="62" t="s">
        <v>648</v>
      </c>
    </row>
    <row r="3666" spans="1:30" x14ac:dyDescent="0.25">
      <c r="A3666" s="62" t="s">
        <v>35</v>
      </c>
      <c r="B3666" s="62" t="s">
        <v>36</v>
      </c>
      <c r="C3666" s="62" t="s">
        <v>37</v>
      </c>
      <c r="D3666" s="62" t="s">
        <v>121</v>
      </c>
      <c r="E3666" s="62" t="s">
        <v>122</v>
      </c>
      <c r="F3666" s="62" t="s">
        <v>123</v>
      </c>
      <c r="G3666" s="62" t="s">
        <v>124</v>
      </c>
      <c r="H3666" s="62" t="s">
        <v>124</v>
      </c>
      <c r="I3666" s="62" t="s">
        <v>42</v>
      </c>
      <c r="J3666" s="62" t="s">
        <v>174</v>
      </c>
      <c r="K3666" s="62" t="s">
        <v>174</v>
      </c>
      <c r="L3666" s="62" t="s">
        <v>43</v>
      </c>
      <c r="M3666" s="62" t="s">
        <v>44</v>
      </c>
      <c r="N3666" s="62" t="s">
        <v>180</v>
      </c>
      <c r="O3666" s="62" t="s">
        <v>2335</v>
      </c>
      <c r="P3666" s="62" t="s">
        <v>1152</v>
      </c>
      <c r="Q3666" s="62" t="s">
        <v>645</v>
      </c>
      <c r="R3666" s="62" t="s">
        <v>1152</v>
      </c>
      <c r="S3666" s="61">
        <v>201404</v>
      </c>
      <c r="T3666" s="62" t="s">
        <v>52</v>
      </c>
      <c r="U3666" s="61">
        <v>0</v>
      </c>
      <c r="V3666" s="60">
        <v>330</v>
      </c>
      <c r="W3666" s="62" t="s">
        <v>1152</v>
      </c>
      <c r="X3666" s="62" t="s">
        <v>1152</v>
      </c>
      <c r="Y3666" s="62" t="s">
        <v>1152</v>
      </c>
      <c r="Z3666" s="62" t="s">
        <v>48</v>
      </c>
      <c r="AA3666" s="62" t="s">
        <v>646</v>
      </c>
      <c r="AB3666" s="62" t="s">
        <v>42</v>
      </c>
      <c r="AC3666" s="62" t="s">
        <v>2290</v>
      </c>
      <c r="AD3666" s="62" t="s">
        <v>648</v>
      </c>
    </row>
    <row r="3667" spans="1:30" x14ac:dyDescent="0.25">
      <c r="A3667" s="62" t="s">
        <v>35</v>
      </c>
      <c r="B3667" s="62" t="s">
        <v>36</v>
      </c>
      <c r="C3667" s="62" t="s">
        <v>37</v>
      </c>
      <c r="D3667" s="62" t="s">
        <v>121</v>
      </c>
      <c r="E3667" s="62" t="s">
        <v>122</v>
      </c>
      <c r="F3667" s="62" t="s">
        <v>123</v>
      </c>
      <c r="G3667" s="62" t="s">
        <v>124</v>
      </c>
      <c r="H3667" s="62" t="s">
        <v>124</v>
      </c>
      <c r="I3667" s="62" t="s">
        <v>42</v>
      </c>
      <c r="J3667" s="62" t="s">
        <v>174</v>
      </c>
      <c r="K3667" s="62" t="s">
        <v>174</v>
      </c>
      <c r="L3667" s="62" t="s">
        <v>43</v>
      </c>
      <c r="M3667" s="62" t="s">
        <v>44</v>
      </c>
      <c r="N3667" s="62" t="s">
        <v>180</v>
      </c>
      <c r="O3667" s="62" t="s">
        <v>2332</v>
      </c>
      <c r="P3667" s="62" t="s">
        <v>1152</v>
      </c>
      <c r="Q3667" s="62" t="s">
        <v>645</v>
      </c>
      <c r="R3667" s="62" t="s">
        <v>1152</v>
      </c>
      <c r="S3667" s="61">
        <v>201404</v>
      </c>
      <c r="T3667" s="62" t="s">
        <v>52</v>
      </c>
      <c r="U3667" s="61">
        <v>0</v>
      </c>
      <c r="V3667" s="60">
        <v>9790</v>
      </c>
      <c r="W3667" s="62" t="s">
        <v>1152</v>
      </c>
      <c r="X3667" s="62" t="s">
        <v>1152</v>
      </c>
      <c r="Y3667" s="62" t="s">
        <v>1152</v>
      </c>
      <c r="Z3667" s="62" t="s">
        <v>48</v>
      </c>
      <c r="AA3667" s="62" t="s">
        <v>646</v>
      </c>
      <c r="AB3667" s="62" t="s">
        <v>42</v>
      </c>
      <c r="AC3667" s="62" t="s">
        <v>2290</v>
      </c>
      <c r="AD3667" s="62" t="s">
        <v>648</v>
      </c>
    </row>
    <row r="3668" spans="1:30" x14ac:dyDescent="0.25">
      <c r="A3668" s="62" t="s">
        <v>35</v>
      </c>
      <c r="B3668" s="62" t="s">
        <v>36</v>
      </c>
      <c r="C3668" s="62" t="s">
        <v>37</v>
      </c>
      <c r="D3668" s="62" t="s">
        <v>121</v>
      </c>
      <c r="E3668" s="62" t="s">
        <v>122</v>
      </c>
      <c r="F3668" s="62" t="s">
        <v>123</v>
      </c>
      <c r="G3668" s="62" t="s">
        <v>124</v>
      </c>
      <c r="H3668" s="62" t="s">
        <v>124</v>
      </c>
      <c r="I3668" s="62" t="s">
        <v>42</v>
      </c>
      <c r="J3668" s="62" t="s">
        <v>174</v>
      </c>
      <c r="K3668" s="62" t="s">
        <v>174</v>
      </c>
      <c r="L3668" s="62" t="s">
        <v>43</v>
      </c>
      <c r="M3668" s="62" t="s">
        <v>44</v>
      </c>
      <c r="N3668" s="62" t="s">
        <v>180</v>
      </c>
      <c r="O3668" s="62" t="s">
        <v>2336</v>
      </c>
      <c r="P3668" s="62" t="s">
        <v>1152</v>
      </c>
      <c r="Q3668" s="62" t="s">
        <v>645</v>
      </c>
      <c r="R3668" s="62" t="s">
        <v>1152</v>
      </c>
      <c r="S3668" s="61">
        <v>201404</v>
      </c>
      <c r="T3668" s="62" t="s">
        <v>52</v>
      </c>
      <c r="U3668" s="61">
        <v>0</v>
      </c>
      <c r="V3668" s="60">
        <v>209</v>
      </c>
      <c r="W3668" s="62" t="s">
        <v>1152</v>
      </c>
      <c r="X3668" s="62" t="s">
        <v>1152</v>
      </c>
      <c r="Y3668" s="62" t="s">
        <v>1152</v>
      </c>
      <c r="Z3668" s="62" t="s">
        <v>48</v>
      </c>
      <c r="AA3668" s="62" t="s">
        <v>646</v>
      </c>
      <c r="AB3668" s="62" t="s">
        <v>42</v>
      </c>
      <c r="AC3668" s="62" t="s">
        <v>2290</v>
      </c>
      <c r="AD3668" s="62" t="s">
        <v>648</v>
      </c>
    </row>
    <row r="3669" spans="1:30" x14ac:dyDescent="0.25">
      <c r="A3669" s="62" t="s">
        <v>35</v>
      </c>
      <c r="B3669" s="62" t="s">
        <v>36</v>
      </c>
      <c r="C3669" s="62" t="s">
        <v>37</v>
      </c>
      <c r="D3669" s="62" t="s">
        <v>121</v>
      </c>
      <c r="E3669" s="62" t="s">
        <v>122</v>
      </c>
      <c r="F3669" s="62" t="s">
        <v>123</v>
      </c>
      <c r="G3669" s="62" t="s">
        <v>124</v>
      </c>
      <c r="H3669" s="62" t="s">
        <v>124</v>
      </c>
      <c r="I3669" s="62" t="s">
        <v>42</v>
      </c>
      <c r="J3669" s="62" t="s">
        <v>174</v>
      </c>
      <c r="K3669" s="62" t="s">
        <v>174</v>
      </c>
      <c r="L3669" s="62" t="s">
        <v>43</v>
      </c>
      <c r="M3669" s="62" t="s">
        <v>44</v>
      </c>
      <c r="N3669" s="62" t="s">
        <v>180</v>
      </c>
      <c r="O3669" s="62" t="s">
        <v>2237</v>
      </c>
      <c r="P3669" s="62" t="s">
        <v>1152</v>
      </c>
      <c r="Q3669" s="62" t="s">
        <v>645</v>
      </c>
      <c r="R3669" s="62" t="s">
        <v>1152</v>
      </c>
      <c r="S3669" s="61">
        <v>201404</v>
      </c>
      <c r="T3669" s="62" t="s">
        <v>52</v>
      </c>
      <c r="U3669" s="97">
        <v>0</v>
      </c>
      <c r="V3669" s="60">
        <v>605</v>
      </c>
      <c r="W3669" s="62" t="s">
        <v>1152</v>
      </c>
      <c r="X3669" s="62" t="s">
        <v>1152</v>
      </c>
      <c r="Y3669" s="62" t="s">
        <v>1152</v>
      </c>
      <c r="Z3669" s="62" t="s">
        <v>48</v>
      </c>
      <c r="AA3669" s="62" t="s">
        <v>646</v>
      </c>
      <c r="AB3669" s="62" t="s">
        <v>42</v>
      </c>
      <c r="AC3669" s="62" t="s">
        <v>2290</v>
      </c>
      <c r="AD3669" s="62" t="s">
        <v>648</v>
      </c>
    </row>
    <row r="3670" spans="1:30" x14ac:dyDescent="0.25">
      <c r="A3670" s="62" t="s">
        <v>35</v>
      </c>
      <c r="B3670" s="62" t="s">
        <v>36</v>
      </c>
      <c r="C3670" s="62" t="s">
        <v>37</v>
      </c>
      <c r="D3670" s="62" t="s">
        <v>121</v>
      </c>
      <c r="E3670" s="62" t="s">
        <v>122</v>
      </c>
      <c r="F3670" s="62" t="s">
        <v>123</v>
      </c>
      <c r="G3670" s="62" t="s">
        <v>124</v>
      </c>
      <c r="H3670" s="62" t="s">
        <v>124</v>
      </c>
      <c r="I3670" s="62" t="s">
        <v>42</v>
      </c>
      <c r="J3670" s="62" t="s">
        <v>174</v>
      </c>
      <c r="K3670" s="62" t="s">
        <v>174</v>
      </c>
      <c r="L3670" s="62" t="s">
        <v>43</v>
      </c>
      <c r="M3670" s="62" t="s">
        <v>44</v>
      </c>
      <c r="N3670" s="62" t="s">
        <v>180</v>
      </c>
      <c r="O3670" s="62" t="s">
        <v>2337</v>
      </c>
      <c r="P3670" s="62" t="s">
        <v>1152</v>
      </c>
      <c r="Q3670" s="62" t="s">
        <v>645</v>
      </c>
      <c r="R3670" s="62" t="s">
        <v>1152</v>
      </c>
      <c r="S3670" s="61">
        <v>201404</v>
      </c>
      <c r="T3670" s="62" t="s">
        <v>52</v>
      </c>
      <c r="U3670" s="97">
        <v>0</v>
      </c>
      <c r="V3670" s="60">
        <v>154</v>
      </c>
      <c r="W3670" s="62" t="s">
        <v>1152</v>
      </c>
      <c r="X3670" s="62" t="s">
        <v>1152</v>
      </c>
      <c r="Y3670" s="62" t="s">
        <v>1152</v>
      </c>
      <c r="Z3670" s="62" t="s">
        <v>48</v>
      </c>
      <c r="AA3670" s="62" t="s">
        <v>646</v>
      </c>
      <c r="AB3670" s="62" t="s">
        <v>42</v>
      </c>
      <c r="AC3670" s="62" t="s">
        <v>2290</v>
      </c>
      <c r="AD3670" s="62" t="s">
        <v>648</v>
      </c>
    </row>
    <row r="3671" spans="1:30" x14ac:dyDescent="0.25">
      <c r="A3671" s="62" t="s">
        <v>35</v>
      </c>
      <c r="B3671" s="62" t="s">
        <v>36</v>
      </c>
      <c r="C3671" s="62" t="s">
        <v>37</v>
      </c>
      <c r="D3671" s="62" t="s">
        <v>121</v>
      </c>
      <c r="E3671" s="62" t="s">
        <v>122</v>
      </c>
      <c r="F3671" s="62" t="s">
        <v>123</v>
      </c>
      <c r="G3671" s="62" t="s">
        <v>124</v>
      </c>
      <c r="H3671" s="62" t="s">
        <v>124</v>
      </c>
      <c r="I3671" s="62" t="s">
        <v>42</v>
      </c>
      <c r="J3671" s="62" t="s">
        <v>174</v>
      </c>
      <c r="K3671" s="62" t="s">
        <v>174</v>
      </c>
      <c r="L3671" s="62" t="s">
        <v>43</v>
      </c>
      <c r="M3671" s="62" t="s">
        <v>44</v>
      </c>
      <c r="N3671" s="62" t="s">
        <v>180</v>
      </c>
      <c r="O3671" s="62" t="s">
        <v>2338</v>
      </c>
      <c r="P3671" s="62" t="s">
        <v>1152</v>
      </c>
      <c r="Q3671" s="62" t="s">
        <v>645</v>
      </c>
      <c r="R3671" s="62" t="s">
        <v>1152</v>
      </c>
      <c r="S3671" s="61">
        <v>201404</v>
      </c>
      <c r="T3671" s="62" t="s">
        <v>52</v>
      </c>
      <c r="U3671" s="97">
        <v>0</v>
      </c>
      <c r="V3671" s="60">
        <v>154</v>
      </c>
      <c r="W3671" s="62" t="s">
        <v>1152</v>
      </c>
      <c r="X3671" s="62" t="s">
        <v>1152</v>
      </c>
      <c r="Y3671" s="62" t="s">
        <v>1152</v>
      </c>
      <c r="Z3671" s="62" t="s">
        <v>48</v>
      </c>
      <c r="AA3671" s="62" t="s">
        <v>646</v>
      </c>
      <c r="AB3671" s="62" t="s">
        <v>42</v>
      </c>
      <c r="AC3671" s="62" t="s">
        <v>2290</v>
      </c>
      <c r="AD3671" s="62" t="s">
        <v>648</v>
      </c>
    </row>
    <row r="3672" spans="1:30" x14ac:dyDescent="0.25">
      <c r="A3672" s="62" t="s">
        <v>35</v>
      </c>
      <c r="B3672" s="62" t="s">
        <v>36</v>
      </c>
      <c r="C3672" s="62" t="s">
        <v>37</v>
      </c>
      <c r="D3672" s="62" t="s">
        <v>121</v>
      </c>
      <c r="E3672" s="62" t="s">
        <v>122</v>
      </c>
      <c r="F3672" s="62" t="s">
        <v>123</v>
      </c>
      <c r="G3672" s="62" t="s">
        <v>124</v>
      </c>
      <c r="H3672" s="62" t="s">
        <v>124</v>
      </c>
      <c r="I3672" s="62" t="s">
        <v>42</v>
      </c>
      <c r="J3672" s="62" t="s">
        <v>174</v>
      </c>
      <c r="K3672" s="62" t="s">
        <v>174</v>
      </c>
      <c r="L3672" s="62" t="s">
        <v>43</v>
      </c>
      <c r="M3672" s="62" t="s">
        <v>44</v>
      </c>
      <c r="N3672" s="62" t="s">
        <v>180</v>
      </c>
      <c r="O3672" s="62" t="s">
        <v>2339</v>
      </c>
      <c r="P3672" s="62" t="s">
        <v>1152</v>
      </c>
      <c r="Q3672" s="62" t="s">
        <v>645</v>
      </c>
      <c r="R3672" s="62" t="s">
        <v>1152</v>
      </c>
      <c r="S3672" s="61">
        <v>201404</v>
      </c>
      <c r="T3672" s="62" t="s">
        <v>52</v>
      </c>
      <c r="U3672" s="97">
        <v>0</v>
      </c>
      <c r="V3672" s="60">
        <v>506</v>
      </c>
      <c r="W3672" s="62" t="s">
        <v>1152</v>
      </c>
      <c r="X3672" s="62" t="s">
        <v>1152</v>
      </c>
      <c r="Y3672" s="62" t="s">
        <v>1152</v>
      </c>
      <c r="Z3672" s="62" t="s">
        <v>48</v>
      </c>
      <c r="AA3672" s="62" t="s">
        <v>646</v>
      </c>
      <c r="AB3672" s="62" t="s">
        <v>42</v>
      </c>
      <c r="AC3672" s="62" t="s">
        <v>2290</v>
      </c>
      <c r="AD3672" s="62" t="s">
        <v>648</v>
      </c>
    </row>
    <row r="3673" spans="1:30" x14ac:dyDescent="0.25">
      <c r="A3673" s="62" t="s">
        <v>35</v>
      </c>
      <c r="B3673" s="62" t="s">
        <v>36</v>
      </c>
      <c r="C3673" s="62" t="s">
        <v>37</v>
      </c>
      <c r="D3673" s="62" t="s">
        <v>121</v>
      </c>
      <c r="E3673" s="62" t="s">
        <v>122</v>
      </c>
      <c r="F3673" s="62" t="s">
        <v>123</v>
      </c>
      <c r="G3673" s="62" t="s">
        <v>124</v>
      </c>
      <c r="H3673" s="62" t="s">
        <v>124</v>
      </c>
      <c r="I3673" s="62" t="s">
        <v>42</v>
      </c>
      <c r="J3673" s="62" t="s">
        <v>500</v>
      </c>
      <c r="K3673" s="62" t="s">
        <v>500</v>
      </c>
      <c r="L3673" s="62" t="s">
        <v>43</v>
      </c>
      <c r="M3673" s="62" t="s">
        <v>44</v>
      </c>
      <c r="N3673" s="62" t="s">
        <v>162</v>
      </c>
      <c r="O3673" s="62" t="s">
        <v>1578</v>
      </c>
      <c r="P3673" s="62" t="s">
        <v>1152</v>
      </c>
      <c r="Q3673" s="62" t="s">
        <v>806</v>
      </c>
      <c r="R3673" s="62" t="s">
        <v>1582</v>
      </c>
      <c r="S3673" s="61">
        <v>201405</v>
      </c>
      <c r="T3673" s="62" t="s">
        <v>52</v>
      </c>
      <c r="U3673" s="61">
        <v>0</v>
      </c>
      <c r="V3673" s="60">
        <v>42241.89</v>
      </c>
      <c r="W3673" s="62" t="s">
        <v>1152</v>
      </c>
      <c r="X3673" s="62" t="s">
        <v>807</v>
      </c>
      <c r="Y3673" s="62" t="s">
        <v>1152</v>
      </c>
      <c r="Z3673" s="62" t="s">
        <v>48</v>
      </c>
      <c r="AA3673" s="62" t="s">
        <v>129</v>
      </c>
      <c r="AB3673" s="62" t="s">
        <v>42</v>
      </c>
      <c r="AC3673" s="62" t="s">
        <v>1620</v>
      </c>
      <c r="AD3673" s="62" t="s">
        <v>51</v>
      </c>
    </row>
    <row r="3674" spans="1:30" x14ac:dyDescent="0.25">
      <c r="A3674" s="62" t="s">
        <v>35</v>
      </c>
      <c r="B3674" s="62" t="s">
        <v>36</v>
      </c>
      <c r="C3674" s="62" t="s">
        <v>37</v>
      </c>
      <c r="D3674" s="62" t="s">
        <v>121</v>
      </c>
      <c r="E3674" s="62" t="s">
        <v>215</v>
      </c>
      <c r="F3674" s="62" t="s">
        <v>216</v>
      </c>
      <c r="G3674" s="62" t="s">
        <v>124</v>
      </c>
      <c r="H3674" s="62" t="s">
        <v>124</v>
      </c>
      <c r="I3674" s="62" t="s">
        <v>42</v>
      </c>
      <c r="J3674" s="62" t="s">
        <v>231</v>
      </c>
      <c r="K3674" s="62" t="s">
        <v>231</v>
      </c>
      <c r="L3674" s="62" t="s">
        <v>43</v>
      </c>
      <c r="M3674" s="62" t="s">
        <v>44</v>
      </c>
      <c r="N3674" s="62" t="s">
        <v>150</v>
      </c>
      <c r="O3674" s="62" t="s">
        <v>1578</v>
      </c>
      <c r="P3674" s="62" t="s">
        <v>1152</v>
      </c>
      <c r="Q3674" s="62" t="s">
        <v>1588</v>
      </c>
      <c r="R3674" s="62" t="s">
        <v>1614</v>
      </c>
      <c r="S3674" s="61">
        <v>201405</v>
      </c>
      <c r="T3674" s="62" t="s">
        <v>52</v>
      </c>
      <c r="U3674" s="97">
        <v>0</v>
      </c>
      <c r="V3674" s="60">
        <v>53474.5</v>
      </c>
      <c r="W3674" s="62" t="s">
        <v>1152</v>
      </c>
      <c r="X3674" s="62" t="s">
        <v>236</v>
      </c>
      <c r="Y3674" s="62" t="s">
        <v>1152</v>
      </c>
      <c r="Z3674" s="62" t="s">
        <v>48</v>
      </c>
      <c r="AA3674" s="62" t="s">
        <v>129</v>
      </c>
      <c r="AB3674" s="62" t="s">
        <v>42</v>
      </c>
      <c r="AC3674" s="62" t="s">
        <v>1621</v>
      </c>
      <c r="AD3674" s="62" t="s">
        <v>51</v>
      </c>
    </row>
    <row r="3675" spans="1:30" x14ac:dyDescent="0.25">
      <c r="A3675" s="62" t="s">
        <v>35</v>
      </c>
      <c r="B3675" s="62" t="s">
        <v>36</v>
      </c>
      <c r="C3675" s="62" t="s">
        <v>37</v>
      </c>
      <c r="D3675" s="62" t="s">
        <v>121</v>
      </c>
      <c r="E3675" s="62" t="s">
        <v>215</v>
      </c>
      <c r="F3675" s="62" t="s">
        <v>216</v>
      </c>
      <c r="G3675" s="62" t="s">
        <v>124</v>
      </c>
      <c r="H3675" s="62" t="s">
        <v>124</v>
      </c>
      <c r="I3675" s="62" t="s">
        <v>42</v>
      </c>
      <c r="J3675" s="62" t="s">
        <v>217</v>
      </c>
      <c r="K3675" s="62" t="s">
        <v>217</v>
      </c>
      <c r="L3675" s="62" t="s">
        <v>43</v>
      </c>
      <c r="M3675" s="62" t="s">
        <v>44</v>
      </c>
      <c r="N3675" s="62" t="s">
        <v>150</v>
      </c>
      <c r="O3675" s="62" t="s">
        <v>1578</v>
      </c>
      <c r="P3675" s="62" t="s">
        <v>1152</v>
      </c>
      <c r="Q3675" s="62" t="s">
        <v>1588</v>
      </c>
      <c r="R3675" s="62" t="s">
        <v>1616</v>
      </c>
      <c r="S3675" s="61">
        <v>201405</v>
      </c>
      <c r="T3675" s="62" t="s">
        <v>52</v>
      </c>
      <c r="U3675" s="97">
        <v>0</v>
      </c>
      <c r="V3675" s="60">
        <v>217357.03</v>
      </c>
      <c r="W3675" s="62" t="s">
        <v>1152</v>
      </c>
      <c r="X3675" s="62" t="s">
        <v>230</v>
      </c>
      <c r="Y3675" s="62" t="s">
        <v>1152</v>
      </c>
      <c r="Z3675" s="62" t="s">
        <v>48</v>
      </c>
      <c r="AA3675" s="62" t="s">
        <v>129</v>
      </c>
      <c r="AB3675" s="62" t="s">
        <v>42</v>
      </c>
      <c r="AC3675" s="62" t="s">
        <v>1621</v>
      </c>
      <c r="AD3675" s="62" t="s">
        <v>51</v>
      </c>
    </row>
    <row r="3676" spans="1:30" x14ac:dyDescent="0.25">
      <c r="A3676" s="62" t="s">
        <v>35</v>
      </c>
      <c r="B3676" s="62" t="s">
        <v>36</v>
      </c>
      <c r="C3676" s="62" t="s">
        <v>37</v>
      </c>
      <c r="D3676" s="62" t="s">
        <v>121</v>
      </c>
      <c r="E3676" s="62" t="s">
        <v>122</v>
      </c>
      <c r="F3676" s="62" t="s">
        <v>123</v>
      </c>
      <c r="G3676" s="62" t="s">
        <v>124</v>
      </c>
      <c r="H3676" s="62" t="s">
        <v>124</v>
      </c>
      <c r="I3676" s="62" t="s">
        <v>42</v>
      </c>
      <c r="J3676" s="62" t="s">
        <v>500</v>
      </c>
      <c r="K3676" s="62" t="s">
        <v>500</v>
      </c>
      <c r="L3676" s="62" t="s">
        <v>43</v>
      </c>
      <c r="M3676" s="62" t="s">
        <v>44</v>
      </c>
      <c r="N3676" s="62" t="s">
        <v>162</v>
      </c>
      <c r="O3676" s="62" t="s">
        <v>1578</v>
      </c>
      <c r="P3676" s="62" t="s">
        <v>1152</v>
      </c>
      <c r="Q3676" s="62" t="s">
        <v>806</v>
      </c>
      <c r="R3676" s="62" t="s">
        <v>1617</v>
      </c>
      <c r="S3676" s="61">
        <v>201405</v>
      </c>
      <c r="T3676" s="62" t="s">
        <v>52</v>
      </c>
      <c r="U3676" s="97">
        <v>0</v>
      </c>
      <c r="V3676" s="60">
        <v>5790</v>
      </c>
      <c r="W3676" s="62" t="s">
        <v>1152</v>
      </c>
      <c r="X3676" s="62" t="s">
        <v>807</v>
      </c>
      <c r="Y3676" s="62" t="s">
        <v>1152</v>
      </c>
      <c r="Z3676" s="62" t="s">
        <v>48</v>
      </c>
      <c r="AA3676" s="62" t="s">
        <v>129</v>
      </c>
      <c r="AB3676" s="62" t="s">
        <v>42</v>
      </c>
      <c r="AC3676" s="62" t="s">
        <v>1621</v>
      </c>
      <c r="AD3676" s="62" t="s">
        <v>51</v>
      </c>
    </row>
    <row r="3677" spans="1:30" x14ac:dyDescent="0.25">
      <c r="A3677" s="62" t="s">
        <v>35</v>
      </c>
      <c r="B3677" s="62" t="s">
        <v>36</v>
      </c>
      <c r="C3677" s="62" t="s">
        <v>37</v>
      </c>
      <c r="D3677" s="62" t="s">
        <v>121</v>
      </c>
      <c r="E3677" s="62" t="s">
        <v>122</v>
      </c>
      <c r="F3677" s="62" t="s">
        <v>123</v>
      </c>
      <c r="G3677" s="62" t="s">
        <v>124</v>
      </c>
      <c r="H3677" s="62" t="s">
        <v>124</v>
      </c>
      <c r="I3677" s="62" t="s">
        <v>42</v>
      </c>
      <c r="J3677" s="62" t="s">
        <v>500</v>
      </c>
      <c r="K3677" s="62" t="s">
        <v>500</v>
      </c>
      <c r="L3677" s="62" t="s">
        <v>43</v>
      </c>
      <c r="M3677" s="62" t="s">
        <v>44</v>
      </c>
      <c r="N3677" s="62" t="s">
        <v>162</v>
      </c>
      <c r="O3677" s="62" t="s">
        <v>1578</v>
      </c>
      <c r="P3677" s="62" t="s">
        <v>1152</v>
      </c>
      <c r="Q3677" s="62" t="s">
        <v>806</v>
      </c>
      <c r="R3677" s="62" t="s">
        <v>1152</v>
      </c>
      <c r="S3677" s="61">
        <v>201405</v>
      </c>
      <c r="T3677" s="62" t="s">
        <v>52</v>
      </c>
      <c r="U3677" s="97">
        <v>0</v>
      </c>
      <c r="V3677" s="60">
        <v>5609</v>
      </c>
      <c r="W3677" s="62" t="s">
        <v>1152</v>
      </c>
      <c r="X3677" s="62" t="s">
        <v>807</v>
      </c>
      <c r="Y3677" s="62" t="s">
        <v>1152</v>
      </c>
      <c r="Z3677" s="62" t="s">
        <v>48</v>
      </c>
      <c r="AA3677" s="62" t="s">
        <v>129</v>
      </c>
      <c r="AB3677" s="62" t="s">
        <v>42</v>
      </c>
      <c r="AC3677" s="62" t="s">
        <v>1621</v>
      </c>
      <c r="AD3677" s="62" t="s">
        <v>51</v>
      </c>
    </row>
    <row r="3678" spans="1:30" x14ac:dyDescent="0.25">
      <c r="A3678" s="62" t="s">
        <v>35</v>
      </c>
      <c r="B3678" s="62" t="s">
        <v>36</v>
      </c>
      <c r="C3678" s="62" t="s">
        <v>37</v>
      </c>
      <c r="D3678" s="62" t="s">
        <v>121</v>
      </c>
      <c r="E3678" s="62" t="s">
        <v>122</v>
      </c>
      <c r="F3678" s="62" t="s">
        <v>123</v>
      </c>
      <c r="G3678" s="62" t="s">
        <v>124</v>
      </c>
      <c r="H3678" s="62" t="s">
        <v>124</v>
      </c>
      <c r="I3678" s="62" t="s">
        <v>42</v>
      </c>
      <c r="J3678" s="62" t="s">
        <v>283</v>
      </c>
      <c r="K3678" s="62" t="s">
        <v>283</v>
      </c>
      <c r="L3678" s="62" t="s">
        <v>43</v>
      </c>
      <c r="M3678" s="62" t="s">
        <v>44</v>
      </c>
      <c r="N3678" s="62" t="s">
        <v>150</v>
      </c>
      <c r="O3678" s="62" t="s">
        <v>1578</v>
      </c>
      <c r="P3678" s="62" t="s">
        <v>1152</v>
      </c>
      <c r="Q3678" s="62" t="s">
        <v>459</v>
      </c>
      <c r="R3678" s="62" t="s">
        <v>1152</v>
      </c>
      <c r="S3678" s="61">
        <v>201405</v>
      </c>
      <c r="T3678" s="62" t="s">
        <v>52</v>
      </c>
      <c r="U3678" s="97">
        <v>0</v>
      </c>
      <c r="V3678" s="60">
        <v>50935.47</v>
      </c>
      <c r="W3678" s="62" t="s">
        <v>1152</v>
      </c>
      <c r="X3678" s="62" t="s">
        <v>460</v>
      </c>
      <c r="Y3678" s="62" t="s">
        <v>1152</v>
      </c>
      <c r="Z3678" s="62" t="s">
        <v>48</v>
      </c>
      <c r="AA3678" s="62" t="s">
        <v>129</v>
      </c>
      <c r="AB3678" s="62" t="s">
        <v>42</v>
      </c>
      <c r="AC3678" s="62" t="s">
        <v>1621</v>
      </c>
      <c r="AD3678" s="62" t="s">
        <v>51</v>
      </c>
    </row>
    <row r="3679" spans="1:30" x14ac:dyDescent="0.25">
      <c r="A3679" s="62" t="s">
        <v>35</v>
      </c>
      <c r="B3679" s="62" t="s">
        <v>36</v>
      </c>
      <c r="C3679" s="62" t="s">
        <v>37</v>
      </c>
      <c r="D3679" s="62" t="s">
        <v>121</v>
      </c>
      <c r="E3679" s="62" t="s">
        <v>122</v>
      </c>
      <c r="F3679" s="62" t="s">
        <v>123</v>
      </c>
      <c r="G3679" s="62" t="s">
        <v>124</v>
      </c>
      <c r="H3679" s="62" t="s">
        <v>124</v>
      </c>
      <c r="I3679" s="62" t="s">
        <v>42</v>
      </c>
      <c r="J3679" s="62" t="s">
        <v>283</v>
      </c>
      <c r="K3679" s="62" t="s">
        <v>283</v>
      </c>
      <c r="L3679" s="62" t="s">
        <v>43</v>
      </c>
      <c r="M3679" s="62" t="s">
        <v>44</v>
      </c>
      <c r="N3679" s="62" t="s">
        <v>150</v>
      </c>
      <c r="O3679" s="62" t="s">
        <v>1578</v>
      </c>
      <c r="P3679" s="62" t="s">
        <v>1152</v>
      </c>
      <c r="Q3679" s="62" t="s">
        <v>459</v>
      </c>
      <c r="R3679" s="62" t="s">
        <v>1152</v>
      </c>
      <c r="S3679" s="61">
        <v>201405</v>
      </c>
      <c r="T3679" s="62" t="s">
        <v>52</v>
      </c>
      <c r="U3679" s="97">
        <v>0</v>
      </c>
      <c r="V3679" s="60">
        <v>159333.47</v>
      </c>
      <c r="W3679" s="62" t="s">
        <v>1152</v>
      </c>
      <c r="X3679" s="62" t="s">
        <v>460</v>
      </c>
      <c r="Y3679" s="62" t="s">
        <v>1152</v>
      </c>
      <c r="Z3679" s="62" t="s">
        <v>48</v>
      </c>
      <c r="AA3679" s="62" t="s">
        <v>129</v>
      </c>
      <c r="AB3679" s="62" t="s">
        <v>42</v>
      </c>
      <c r="AC3679" s="62" t="s">
        <v>1621</v>
      </c>
      <c r="AD3679" s="62" t="s">
        <v>51</v>
      </c>
    </row>
    <row r="3680" spans="1:30" x14ac:dyDescent="0.25">
      <c r="A3680" s="62" t="s">
        <v>35</v>
      </c>
      <c r="B3680" s="62" t="s">
        <v>36</v>
      </c>
      <c r="C3680" s="62" t="s">
        <v>37</v>
      </c>
      <c r="D3680" s="62" t="s">
        <v>121</v>
      </c>
      <c r="E3680" s="62" t="s">
        <v>122</v>
      </c>
      <c r="F3680" s="62" t="s">
        <v>123</v>
      </c>
      <c r="G3680" s="62" t="s">
        <v>124</v>
      </c>
      <c r="H3680" s="62" t="s">
        <v>124</v>
      </c>
      <c r="I3680" s="62" t="s">
        <v>42</v>
      </c>
      <c r="J3680" s="62" t="s">
        <v>285</v>
      </c>
      <c r="K3680" s="62" t="s">
        <v>285</v>
      </c>
      <c r="L3680" s="62" t="s">
        <v>43</v>
      </c>
      <c r="M3680" s="62" t="s">
        <v>44</v>
      </c>
      <c r="N3680" s="62" t="s">
        <v>150</v>
      </c>
      <c r="O3680" s="62" t="s">
        <v>1578</v>
      </c>
      <c r="P3680" s="62" t="s">
        <v>1152</v>
      </c>
      <c r="Q3680" s="62" t="s">
        <v>287</v>
      </c>
      <c r="R3680" s="62" t="s">
        <v>1618</v>
      </c>
      <c r="S3680" s="61">
        <v>201405</v>
      </c>
      <c r="T3680" s="62" t="s">
        <v>52</v>
      </c>
      <c r="U3680" s="97">
        <v>0</v>
      </c>
      <c r="V3680" s="60">
        <v>46954.14</v>
      </c>
      <c r="W3680" s="62" t="s">
        <v>1152</v>
      </c>
      <c r="X3680" s="62" t="s">
        <v>288</v>
      </c>
      <c r="Y3680" s="62" t="s">
        <v>1152</v>
      </c>
      <c r="Z3680" s="62" t="s">
        <v>48</v>
      </c>
      <c r="AA3680" s="62" t="s">
        <v>129</v>
      </c>
      <c r="AB3680" s="62" t="s">
        <v>42</v>
      </c>
      <c r="AC3680" s="62" t="s">
        <v>1621</v>
      </c>
      <c r="AD3680" s="62" t="s">
        <v>51</v>
      </c>
    </row>
    <row r="3681" spans="1:30" x14ac:dyDescent="0.25">
      <c r="A3681" s="62" t="s">
        <v>35</v>
      </c>
      <c r="B3681" s="62" t="s">
        <v>36</v>
      </c>
      <c r="C3681" s="62" t="s">
        <v>37</v>
      </c>
      <c r="D3681" s="62" t="s">
        <v>121</v>
      </c>
      <c r="E3681" s="62" t="s">
        <v>122</v>
      </c>
      <c r="F3681" s="62" t="s">
        <v>123</v>
      </c>
      <c r="G3681" s="62" t="s">
        <v>124</v>
      </c>
      <c r="H3681" s="62" t="s">
        <v>124</v>
      </c>
      <c r="I3681" s="62" t="s">
        <v>42</v>
      </c>
      <c r="J3681" s="62" t="s">
        <v>285</v>
      </c>
      <c r="K3681" s="62" t="s">
        <v>285</v>
      </c>
      <c r="L3681" s="62" t="s">
        <v>43</v>
      </c>
      <c r="M3681" s="62" t="s">
        <v>44</v>
      </c>
      <c r="N3681" s="62" t="s">
        <v>150</v>
      </c>
      <c r="O3681" s="62" t="s">
        <v>1578</v>
      </c>
      <c r="P3681" s="62" t="s">
        <v>1152</v>
      </c>
      <c r="Q3681" s="62" t="s">
        <v>287</v>
      </c>
      <c r="R3681" s="62" t="s">
        <v>1152</v>
      </c>
      <c r="S3681" s="61">
        <v>201405</v>
      </c>
      <c r="T3681" s="62" t="s">
        <v>52</v>
      </c>
      <c r="U3681" s="97">
        <v>0</v>
      </c>
      <c r="V3681" s="60">
        <v>41507.5</v>
      </c>
      <c r="W3681" s="62" t="s">
        <v>1152</v>
      </c>
      <c r="X3681" s="62" t="s">
        <v>288</v>
      </c>
      <c r="Y3681" s="62" t="s">
        <v>1152</v>
      </c>
      <c r="Z3681" s="62" t="s">
        <v>48</v>
      </c>
      <c r="AA3681" s="62" t="s">
        <v>129</v>
      </c>
      <c r="AB3681" s="62" t="s">
        <v>42</v>
      </c>
      <c r="AC3681" s="62" t="s">
        <v>1621</v>
      </c>
      <c r="AD3681" s="62" t="s">
        <v>51</v>
      </c>
    </row>
    <row r="3682" spans="1:30" x14ac:dyDescent="0.25">
      <c r="A3682" s="62" t="s">
        <v>35</v>
      </c>
      <c r="B3682" s="62" t="s">
        <v>36</v>
      </c>
      <c r="C3682" s="62" t="s">
        <v>37</v>
      </c>
      <c r="D3682" s="62" t="s">
        <v>121</v>
      </c>
      <c r="E3682" s="62" t="s">
        <v>122</v>
      </c>
      <c r="F3682" s="62" t="s">
        <v>123</v>
      </c>
      <c r="G3682" s="62" t="s">
        <v>124</v>
      </c>
      <c r="H3682" s="62" t="s">
        <v>124</v>
      </c>
      <c r="I3682" s="62" t="s">
        <v>42</v>
      </c>
      <c r="J3682" s="62" t="s">
        <v>190</v>
      </c>
      <c r="K3682" s="62" t="s">
        <v>190</v>
      </c>
      <c r="L3682" s="62" t="s">
        <v>43</v>
      </c>
      <c r="M3682" s="62" t="s">
        <v>44</v>
      </c>
      <c r="N3682" s="62" t="s">
        <v>150</v>
      </c>
      <c r="O3682" s="62" t="s">
        <v>1578</v>
      </c>
      <c r="P3682" s="62" t="s">
        <v>1152</v>
      </c>
      <c r="Q3682" s="62" t="s">
        <v>1584</v>
      </c>
      <c r="R3682" s="62" t="s">
        <v>1619</v>
      </c>
      <c r="S3682" s="61">
        <v>201405</v>
      </c>
      <c r="T3682" s="62" t="s">
        <v>52</v>
      </c>
      <c r="U3682" s="97">
        <v>0</v>
      </c>
      <c r="V3682" s="60">
        <v>50000</v>
      </c>
      <c r="W3682" s="62" t="s">
        <v>1152</v>
      </c>
      <c r="X3682" s="62" t="s">
        <v>177</v>
      </c>
      <c r="Y3682" s="62" t="s">
        <v>1152</v>
      </c>
      <c r="Z3682" s="62" t="s">
        <v>48</v>
      </c>
      <c r="AA3682" s="62" t="s">
        <v>129</v>
      </c>
      <c r="AB3682" s="62" t="s">
        <v>42</v>
      </c>
      <c r="AC3682" s="62" t="s">
        <v>1621</v>
      </c>
      <c r="AD3682" s="62" t="s">
        <v>51</v>
      </c>
    </row>
    <row r="3683" spans="1:30" x14ac:dyDescent="0.25">
      <c r="A3683" s="62" t="s">
        <v>35</v>
      </c>
      <c r="B3683" s="62" t="s">
        <v>36</v>
      </c>
      <c r="C3683" s="62" t="s">
        <v>37</v>
      </c>
      <c r="D3683" s="62" t="s">
        <v>121</v>
      </c>
      <c r="E3683" s="62" t="s">
        <v>122</v>
      </c>
      <c r="F3683" s="62" t="s">
        <v>123</v>
      </c>
      <c r="G3683" s="62" t="s">
        <v>124</v>
      </c>
      <c r="H3683" s="62" t="s">
        <v>124</v>
      </c>
      <c r="I3683" s="62" t="s">
        <v>42</v>
      </c>
      <c r="J3683" s="62" t="s">
        <v>174</v>
      </c>
      <c r="K3683" s="62" t="s">
        <v>174</v>
      </c>
      <c r="L3683" s="62" t="s">
        <v>43</v>
      </c>
      <c r="M3683" s="62" t="s">
        <v>44</v>
      </c>
      <c r="N3683" s="62" t="s">
        <v>180</v>
      </c>
      <c r="O3683" s="62" t="s">
        <v>1578</v>
      </c>
      <c r="P3683" s="62" t="s">
        <v>1152</v>
      </c>
      <c r="Q3683" s="62" t="s">
        <v>1584</v>
      </c>
      <c r="R3683" s="62" t="s">
        <v>1619</v>
      </c>
      <c r="S3683" s="61">
        <v>201405</v>
      </c>
      <c r="T3683" s="62" t="s">
        <v>52</v>
      </c>
      <c r="U3683" s="97">
        <v>0</v>
      </c>
      <c r="V3683" s="60">
        <v>94221</v>
      </c>
      <c r="W3683" s="62" t="s">
        <v>1152</v>
      </c>
      <c r="X3683" s="62" t="s">
        <v>177</v>
      </c>
      <c r="Y3683" s="62" t="s">
        <v>1152</v>
      </c>
      <c r="Z3683" s="62" t="s">
        <v>48</v>
      </c>
      <c r="AA3683" s="62" t="s">
        <v>129</v>
      </c>
      <c r="AB3683" s="62" t="s">
        <v>42</v>
      </c>
      <c r="AC3683" s="62" t="s">
        <v>1621</v>
      </c>
      <c r="AD3683" s="62" t="s">
        <v>51</v>
      </c>
    </row>
    <row r="3684" spans="1:30" x14ac:dyDescent="0.25">
      <c r="A3684" s="62" t="s">
        <v>35</v>
      </c>
      <c r="B3684" s="62" t="s">
        <v>36</v>
      </c>
      <c r="C3684" s="62" t="s">
        <v>37</v>
      </c>
      <c r="D3684" s="62" t="s">
        <v>121</v>
      </c>
      <c r="E3684" s="62" t="s">
        <v>122</v>
      </c>
      <c r="F3684" s="62" t="s">
        <v>123</v>
      </c>
      <c r="G3684" s="62" t="s">
        <v>124</v>
      </c>
      <c r="H3684" s="62" t="s">
        <v>124</v>
      </c>
      <c r="I3684" s="62" t="s">
        <v>42</v>
      </c>
      <c r="J3684" s="62" t="s">
        <v>652</v>
      </c>
      <c r="K3684" s="62" t="s">
        <v>652</v>
      </c>
      <c r="L3684" s="62" t="s">
        <v>43</v>
      </c>
      <c r="M3684" s="62" t="s">
        <v>44</v>
      </c>
      <c r="N3684" s="62" t="s">
        <v>150</v>
      </c>
      <c r="O3684" s="62" t="s">
        <v>1578</v>
      </c>
      <c r="P3684" s="62" t="s">
        <v>1152</v>
      </c>
      <c r="Q3684" s="62" t="s">
        <v>1584</v>
      </c>
      <c r="R3684" s="62" t="s">
        <v>1619</v>
      </c>
      <c r="S3684" s="61">
        <v>201405</v>
      </c>
      <c r="T3684" s="62" t="s">
        <v>52</v>
      </c>
      <c r="U3684" s="97">
        <v>0</v>
      </c>
      <c r="V3684" s="60">
        <v>33878.660000000003</v>
      </c>
      <c r="W3684" s="62" t="s">
        <v>1152</v>
      </c>
      <c r="X3684" s="62" t="s">
        <v>177</v>
      </c>
      <c r="Y3684" s="62" t="s">
        <v>1152</v>
      </c>
      <c r="Z3684" s="62" t="s">
        <v>48</v>
      </c>
      <c r="AA3684" s="62" t="s">
        <v>129</v>
      </c>
      <c r="AB3684" s="62" t="s">
        <v>42</v>
      </c>
      <c r="AC3684" s="62" t="s">
        <v>1621</v>
      </c>
      <c r="AD3684" s="62" t="s">
        <v>51</v>
      </c>
    </row>
    <row r="3685" spans="1:30" x14ac:dyDescent="0.25">
      <c r="A3685" s="62" t="s">
        <v>35</v>
      </c>
      <c r="B3685" s="62" t="s">
        <v>36</v>
      </c>
      <c r="C3685" s="62" t="s">
        <v>37</v>
      </c>
      <c r="D3685" s="62" t="s">
        <v>121</v>
      </c>
      <c r="E3685" s="62" t="s">
        <v>122</v>
      </c>
      <c r="F3685" s="62" t="s">
        <v>123</v>
      </c>
      <c r="G3685" s="62" t="s">
        <v>124</v>
      </c>
      <c r="H3685" s="62" t="s">
        <v>124</v>
      </c>
      <c r="I3685" s="62" t="s">
        <v>42</v>
      </c>
      <c r="J3685" s="62" t="s">
        <v>174</v>
      </c>
      <c r="K3685" s="62" t="s">
        <v>174</v>
      </c>
      <c r="L3685" s="62" t="s">
        <v>43</v>
      </c>
      <c r="M3685" s="62" t="s">
        <v>44</v>
      </c>
      <c r="N3685" s="62" t="s">
        <v>150</v>
      </c>
      <c r="O3685" s="62" t="s">
        <v>1578</v>
      </c>
      <c r="P3685" s="62" t="s">
        <v>1152</v>
      </c>
      <c r="Q3685" s="62" t="s">
        <v>1584</v>
      </c>
      <c r="R3685" s="62" t="s">
        <v>1619</v>
      </c>
      <c r="S3685" s="61">
        <v>201405</v>
      </c>
      <c r="T3685" s="62" t="s">
        <v>52</v>
      </c>
      <c r="U3685" s="97">
        <v>0</v>
      </c>
      <c r="V3685" s="60">
        <v>81910.77</v>
      </c>
      <c r="W3685" s="62" t="s">
        <v>1152</v>
      </c>
      <c r="X3685" s="62" t="s">
        <v>177</v>
      </c>
      <c r="Y3685" s="62" t="s">
        <v>1152</v>
      </c>
      <c r="Z3685" s="62" t="s">
        <v>48</v>
      </c>
      <c r="AA3685" s="62" t="s">
        <v>129</v>
      </c>
      <c r="AB3685" s="62" t="s">
        <v>42</v>
      </c>
      <c r="AC3685" s="62" t="s">
        <v>1621</v>
      </c>
      <c r="AD3685" s="62" t="s">
        <v>51</v>
      </c>
    </row>
    <row r="3686" spans="1:30" x14ac:dyDescent="0.25">
      <c r="A3686" s="62" t="s">
        <v>35</v>
      </c>
      <c r="B3686" s="62" t="s">
        <v>36</v>
      </c>
      <c r="C3686" s="62" t="s">
        <v>37</v>
      </c>
      <c r="D3686" s="62" t="s">
        <v>121</v>
      </c>
      <c r="E3686" s="62" t="s">
        <v>122</v>
      </c>
      <c r="F3686" s="62" t="s">
        <v>123</v>
      </c>
      <c r="G3686" s="62" t="s">
        <v>124</v>
      </c>
      <c r="H3686" s="62" t="s">
        <v>124</v>
      </c>
      <c r="I3686" s="62" t="s">
        <v>42</v>
      </c>
      <c r="J3686" s="62" t="s">
        <v>532</v>
      </c>
      <c r="K3686" s="62" t="s">
        <v>532</v>
      </c>
      <c r="L3686" s="62" t="s">
        <v>43</v>
      </c>
      <c r="M3686" s="62" t="s">
        <v>44</v>
      </c>
      <c r="N3686" s="62" t="s">
        <v>150</v>
      </c>
      <c r="O3686" s="62" t="s">
        <v>1578</v>
      </c>
      <c r="P3686" s="62" t="s">
        <v>1152</v>
      </c>
      <c r="Q3686" s="62" t="s">
        <v>1584</v>
      </c>
      <c r="R3686" s="62" t="s">
        <v>1619</v>
      </c>
      <c r="S3686" s="61">
        <v>201405</v>
      </c>
      <c r="T3686" s="62" t="s">
        <v>52</v>
      </c>
      <c r="U3686" s="97">
        <v>0</v>
      </c>
      <c r="V3686" s="60">
        <v>35782.32</v>
      </c>
      <c r="W3686" s="62" t="s">
        <v>1152</v>
      </c>
      <c r="X3686" s="62" t="s">
        <v>177</v>
      </c>
      <c r="Y3686" s="62" t="s">
        <v>1152</v>
      </c>
      <c r="Z3686" s="62" t="s">
        <v>48</v>
      </c>
      <c r="AA3686" s="62" t="s">
        <v>129</v>
      </c>
      <c r="AB3686" s="62" t="s">
        <v>42</v>
      </c>
      <c r="AC3686" s="62" t="s">
        <v>1621</v>
      </c>
      <c r="AD3686" s="62" t="s">
        <v>51</v>
      </c>
    </row>
    <row r="3687" spans="1:30" x14ac:dyDescent="0.25">
      <c r="A3687" s="62" t="s">
        <v>35</v>
      </c>
      <c r="B3687" s="62" t="s">
        <v>36</v>
      </c>
      <c r="C3687" s="62" t="s">
        <v>37</v>
      </c>
      <c r="D3687" s="62" t="s">
        <v>121</v>
      </c>
      <c r="E3687" s="62" t="s">
        <v>122</v>
      </c>
      <c r="F3687" s="62" t="s">
        <v>123</v>
      </c>
      <c r="G3687" s="62" t="s">
        <v>124</v>
      </c>
      <c r="H3687" s="62" t="s">
        <v>124</v>
      </c>
      <c r="I3687" s="62" t="s">
        <v>42</v>
      </c>
      <c r="J3687" s="62" t="s">
        <v>532</v>
      </c>
      <c r="K3687" s="62" t="s">
        <v>532</v>
      </c>
      <c r="L3687" s="62" t="s">
        <v>43</v>
      </c>
      <c r="M3687" s="62" t="s">
        <v>44</v>
      </c>
      <c r="N3687" s="62" t="s">
        <v>180</v>
      </c>
      <c r="O3687" s="62" t="s">
        <v>1578</v>
      </c>
      <c r="P3687" s="62" t="s">
        <v>1152</v>
      </c>
      <c r="Q3687" s="62" t="s">
        <v>1584</v>
      </c>
      <c r="R3687" s="62" t="s">
        <v>1619</v>
      </c>
      <c r="S3687" s="61">
        <v>201405</v>
      </c>
      <c r="T3687" s="62" t="s">
        <v>52</v>
      </c>
      <c r="U3687" s="97">
        <v>0</v>
      </c>
      <c r="V3687" s="60">
        <v>18326.37</v>
      </c>
      <c r="W3687" s="62" t="s">
        <v>1152</v>
      </c>
      <c r="X3687" s="62" t="s">
        <v>177</v>
      </c>
      <c r="Y3687" s="62" t="s">
        <v>1152</v>
      </c>
      <c r="Z3687" s="62" t="s">
        <v>48</v>
      </c>
      <c r="AA3687" s="62" t="s">
        <v>129</v>
      </c>
      <c r="AB3687" s="62" t="s">
        <v>42</v>
      </c>
      <c r="AC3687" s="62" t="s">
        <v>1621</v>
      </c>
      <c r="AD3687" s="62" t="s">
        <v>51</v>
      </c>
    </row>
    <row r="3688" spans="1:30" x14ac:dyDescent="0.25">
      <c r="A3688" s="62" t="s">
        <v>35</v>
      </c>
      <c r="B3688" s="62" t="s">
        <v>36</v>
      </c>
      <c r="C3688" s="62" t="s">
        <v>37</v>
      </c>
      <c r="D3688" s="62" t="s">
        <v>121</v>
      </c>
      <c r="E3688" s="62" t="s">
        <v>122</v>
      </c>
      <c r="F3688" s="62" t="s">
        <v>123</v>
      </c>
      <c r="G3688" s="62" t="s">
        <v>124</v>
      </c>
      <c r="H3688" s="62" t="s">
        <v>124</v>
      </c>
      <c r="I3688" s="62" t="s">
        <v>42</v>
      </c>
      <c r="J3688" s="62" t="s">
        <v>182</v>
      </c>
      <c r="K3688" s="62" t="s">
        <v>182</v>
      </c>
      <c r="L3688" s="62" t="s">
        <v>43</v>
      </c>
      <c r="M3688" s="62" t="s">
        <v>44</v>
      </c>
      <c r="N3688" s="62" t="s">
        <v>150</v>
      </c>
      <c r="O3688" s="62" t="s">
        <v>1578</v>
      </c>
      <c r="P3688" s="62" t="s">
        <v>1152</v>
      </c>
      <c r="Q3688" s="62" t="s">
        <v>1584</v>
      </c>
      <c r="R3688" s="62" t="s">
        <v>1619</v>
      </c>
      <c r="S3688" s="61">
        <v>201405</v>
      </c>
      <c r="T3688" s="62" t="s">
        <v>52</v>
      </c>
      <c r="U3688" s="97">
        <v>0</v>
      </c>
      <c r="V3688" s="60">
        <v>334631.37</v>
      </c>
      <c r="W3688" s="62" t="s">
        <v>1152</v>
      </c>
      <c r="X3688" s="62" t="s">
        <v>177</v>
      </c>
      <c r="Y3688" s="62" t="s">
        <v>1152</v>
      </c>
      <c r="Z3688" s="62" t="s">
        <v>48</v>
      </c>
      <c r="AA3688" s="62" t="s">
        <v>129</v>
      </c>
      <c r="AB3688" s="62" t="s">
        <v>42</v>
      </c>
      <c r="AC3688" s="62" t="s">
        <v>1621</v>
      </c>
      <c r="AD3688" s="62" t="s">
        <v>51</v>
      </c>
    </row>
    <row r="3689" spans="1:30" x14ac:dyDescent="0.25">
      <c r="A3689" s="62" t="s">
        <v>35</v>
      </c>
      <c r="B3689" s="62" t="s">
        <v>36</v>
      </c>
      <c r="C3689" s="62" t="s">
        <v>37</v>
      </c>
      <c r="D3689" s="62" t="s">
        <v>121</v>
      </c>
      <c r="E3689" s="62" t="s">
        <v>122</v>
      </c>
      <c r="F3689" s="62" t="s">
        <v>123</v>
      </c>
      <c r="G3689" s="62" t="s">
        <v>124</v>
      </c>
      <c r="H3689" s="62" t="s">
        <v>124</v>
      </c>
      <c r="I3689" s="62" t="s">
        <v>42</v>
      </c>
      <c r="J3689" s="62" t="s">
        <v>182</v>
      </c>
      <c r="K3689" s="62" t="s">
        <v>182</v>
      </c>
      <c r="L3689" s="62" t="s">
        <v>43</v>
      </c>
      <c r="M3689" s="62" t="s">
        <v>44</v>
      </c>
      <c r="N3689" s="62" t="s">
        <v>180</v>
      </c>
      <c r="O3689" s="62" t="s">
        <v>1578</v>
      </c>
      <c r="P3689" s="62" t="s">
        <v>1152</v>
      </c>
      <c r="Q3689" s="62" t="s">
        <v>1584</v>
      </c>
      <c r="R3689" s="62" t="s">
        <v>1619</v>
      </c>
      <c r="S3689" s="61">
        <v>201405</v>
      </c>
      <c r="T3689" s="62" t="s">
        <v>52</v>
      </c>
      <c r="U3689" s="61">
        <v>0</v>
      </c>
      <c r="V3689" s="60">
        <v>270706.86</v>
      </c>
      <c r="W3689" s="62" t="s">
        <v>1152</v>
      </c>
      <c r="X3689" s="62" t="s">
        <v>177</v>
      </c>
      <c r="Y3689" s="62" t="s">
        <v>1152</v>
      </c>
      <c r="Z3689" s="62" t="s">
        <v>48</v>
      </c>
      <c r="AA3689" s="62" t="s">
        <v>129</v>
      </c>
      <c r="AB3689" s="62" t="s">
        <v>42</v>
      </c>
      <c r="AC3689" s="62" t="s">
        <v>1621</v>
      </c>
      <c r="AD3689" s="62" t="s">
        <v>51</v>
      </c>
    </row>
    <row r="3690" spans="1:30" x14ac:dyDescent="0.25">
      <c r="A3690" s="62" t="s">
        <v>35</v>
      </c>
      <c r="B3690" s="62" t="s">
        <v>36</v>
      </c>
      <c r="C3690" s="62" t="s">
        <v>37</v>
      </c>
      <c r="D3690" s="62" t="s">
        <v>121</v>
      </c>
      <c r="E3690" s="62" t="s">
        <v>122</v>
      </c>
      <c r="F3690" s="62" t="s">
        <v>123</v>
      </c>
      <c r="G3690" s="62" t="s">
        <v>124</v>
      </c>
      <c r="H3690" s="62" t="s">
        <v>124</v>
      </c>
      <c r="I3690" s="62" t="s">
        <v>42</v>
      </c>
      <c r="J3690" s="62" t="s">
        <v>532</v>
      </c>
      <c r="K3690" s="62" t="s">
        <v>532</v>
      </c>
      <c r="L3690" s="62" t="s">
        <v>43</v>
      </c>
      <c r="M3690" s="62" t="s">
        <v>44</v>
      </c>
      <c r="N3690" s="62" t="s">
        <v>180</v>
      </c>
      <c r="O3690" s="62" t="s">
        <v>1578</v>
      </c>
      <c r="P3690" s="62" t="s">
        <v>1152</v>
      </c>
      <c r="Q3690" s="62" t="s">
        <v>1584</v>
      </c>
      <c r="R3690" s="62" t="s">
        <v>1152</v>
      </c>
      <c r="S3690" s="61">
        <v>201405</v>
      </c>
      <c r="T3690" s="62" t="s">
        <v>52</v>
      </c>
      <c r="U3690" s="61">
        <v>0</v>
      </c>
      <c r="V3690" s="60">
        <v>92467.46</v>
      </c>
      <c r="W3690" s="62" t="s">
        <v>1152</v>
      </c>
      <c r="X3690" s="62" t="s">
        <v>177</v>
      </c>
      <c r="Y3690" s="62" t="s">
        <v>1152</v>
      </c>
      <c r="Z3690" s="62" t="s">
        <v>48</v>
      </c>
      <c r="AA3690" s="62" t="s">
        <v>129</v>
      </c>
      <c r="AB3690" s="62" t="s">
        <v>42</v>
      </c>
      <c r="AC3690" s="62" t="s">
        <v>1621</v>
      </c>
      <c r="AD3690" s="62" t="s">
        <v>51</v>
      </c>
    </row>
    <row r="3691" spans="1:30" x14ac:dyDescent="0.25">
      <c r="A3691" s="62" t="s">
        <v>35</v>
      </c>
      <c r="B3691" s="62" t="s">
        <v>36</v>
      </c>
      <c r="C3691" s="62" t="s">
        <v>37</v>
      </c>
      <c r="D3691" s="62" t="s">
        <v>121</v>
      </c>
      <c r="E3691" s="62" t="s">
        <v>122</v>
      </c>
      <c r="F3691" s="62" t="s">
        <v>123</v>
      </c>
      <c r="G3691" s="62" t="s">
        <v>124</v>
      </c>
      <c r="H3691" s="62" t="s">
        <v>124</v>
      </c>
      <c r="I3691" s="62" t="s">
        <v>42</v>
      </c>
      <c r="J3691" s="62" t="s">
        <v>532</v>
      </c>
      <c r="K3691" s="62" t="s">
        <v>532</v>
      </c>
      <c r="L3691" s="62" t="s">
        <v>43</v>
      </c>
      <c r="M3691" s="62" t="s">
        <v>44</v>
      </c>
      <c r="N3691" s="62" t="s">
        <v>150</v>
      </c>
      <c r="O3691" s="62" t="s">
        <v>1578</v>
      </c>
      <c r="P3691" s="62" t="s">
        <v>1152</v>
      </c>
      <c r="Q3691" s="62" t="s">
        <v>1584</v>
      </c>
      <c r="R3691" s="62" t="s">
        <v>1152</v>
      </c>
      <c r="S3691" s="61">
        <v>201405</v>
      </c>
      <c r="T3691" s="62" t="s">
        <v>52</v>
      </c>
      <c r="U3691" s="61">
        <v>0</v>
      </c>
      <c r="V3691" s="60">
        <v>23005.48</v>
      </c>
      <c r="W3691" s="62" t="s">
        <v>1152</v>
      </c>
      <c r="X3691" s="62" t="s">
        <v>177</v>
      </c>
      <c r="Y3691" s="62" t="s">
        <v>1152</v>
      </c>
      <c r="Z3691" s="62" t="s">
        <v>48</v>
      </c>
      <c r="AA3691" s="62" t="s">
        <v>129</v>
      </c>
      <c r="AB3691" s="62" t="s">
        <v>42</v>
      </c>
      <c r="AC3691" s="62" t="s">
        <v>1621</v>
      </c>
      <c r="AD3691" s="62" t="s">
        <v>51</v>
      </c>
    </row>
    <row r="3692" spans="1:30" x14ac:dyDescent="0.25">
      <c r="A3692" s="62" t="s">
        <v>35</v>
      </c>
      <c r="B3692" s="62" t="s">
        <v>36</v>
      </c>
      <c r="C3692" s="62" t="s">
        <v>37</v>
      </c>
      <c r="D3692" s="62" t="s">
        <v>121</v>
      </c>
      <c r="E3692" s="62" t="s">
        <v>122</v>
      </c>
      <c r="F3692" s="62" t="s">
        <v>123</v>
      </c>
      <c r="G3692" s="62" t="s">
        <v>124</v>
      </c>
      <c r="H3692" s="62" t="s">
        <v>124</v>
      </c>
      <c r="I3692" s="62" t="s">
        <v>42</v>
      </c>
      <c r="J3692" s="62" t="s">
        <v>182</v>
      </c>
      <c r="K3692" s="62" t="s">
        <v>182</v>
      </c>
      <c r="L3692" s="62" t="s">
        <v>43</v>
      </c>
      <c r="M3692" s="62" t="s">
        <v>44</v>
      </c>
      <c r="N3692" s="62" t="s">
        <v>180</v>
      </c>
      <c r="O3692" s="62" t="s">
        <v>1578</v>
      </c>
      <c r="P3692" s="62" t="s">
        <v>1152</v>
      </c>
      <c r="Q3692" s="62" t="s">
        <v>1584</v>
      </c>
      <c r="R3692" s="62" t="s">
        <v>1152</v>
      </c>
      <c r="S3692" s="61">
        <v>201405</v>
      </c>
      <c r="T3692" s="62" t="s">
        <v>52</v>
      </c>
      <c r="U3692" s="61">
        <v>0</v>
      </c>
      <c r="V3692" s="60">
        <v>293222.73</v>
      </c>
      <c r="W3692" s="62" t="s">
        <v>1152</v>
      </c>
      <c r="X3692" s="62" t="s">
        <v>177</v>
      </c>
      <c r="Y3692" s="62" t="s">
        <v>1152</v>
      </c>
      <c r="Z3692" s="62" t="s">
        <v>48</v>
      </c>
      <c r="AA3692" s="62" t="s">
        <v>129</v>
      </c>
      <c r="AB3692" s="62" t="s">
        <v>42</v>
      </c>
      <c r="AC3692" s="62" t="s">
        <v>1621</v>
      </c>
      <c r="AD3692" s="62" t="s">
        <v>51</v>
      </c>
    </row>
    <row r="3693" spans="1:30" x14ac:dyDescent="0.25">
      <c r="A3693" s="62" t="s">
        <v>35</v>
      </c>
      <c r="B3693" s="62" t="s">
        <v>36</v>
      </c>
      <c r="C3693" s="62" t="s">
        <v>37</v>
      </c>
      <c r="D3693" s="62" t="s">
        <v>121</v>
      </c>
      <c r="E3693" s="62" t="s">
        <v>122</v>
      </c>
      <c r="F3693" s="62" t="s">
        <v>123</v>
      </c>
      <c r="G3693" s="62" t="s">
        <v>124</v>
      </c>
      <c r="H3693" s="62" t="s">
        <v>124</v>
      </c>
      <c r="I3693" s="62" t="s">
        <v>42</v>
      </c>
      <c r="J3693" s="62" t="s">
        <v>182</v>
      </c>
      <c r="K3693" s="62" t="s">
        <v>182</v>
      </c>
      <c r="L3693" s="62" t="s">
        <v>43</v>
      </c>
      <c r="M3693" s="62" t="s">
        <v>44</v>
      </c>
      <c r="N3693" s="62" t="s">
        <v>150</v>
      </c>
      <c r="O3693" s="62" t="s">
        <v>1578</v>
      </c>
      <c r="P3693" s="62" t="s">
        <v>1152</v>
      </c>
      <c r="Q3693" s="62" t="s">
        <v>1584</v>
      </c>
      <c r="R3693" s="62" t="s">
        <v>1152</v>
      </c>
      <c r="S3693" s="61">
        <v>201405</v>
      </c>
      <c r="T3693" s="62" t="s">
        <v>52</v>
      </c>
      <c r="U3693" s="61">
        <v>0</v>
      </c>
      <c r="V3693" s="60">
        <v>103194.44</v>
      </c>
      <c r="W3693" s="62" t="s">
        <v>1152</v>
      </c>
      <c r="X3693" s="62" t="s">
        <v>177</v>
      </c>
      <c r="Y3693" s="62" t="s">
        <v>1152</v>
      </c>
      <c r="Z3693" s="62" t="s">
        <v>48</v>
      </c>
      <c r="AA3693" s="62" t="s">
        <v>129</v>
      </c>
      <c r="AB3693" s="62" t="s">
        <v>42</v>
      </c>
      <c r="AC3693" s="62" t="s">
        <v>1621</v>
      </c>
      <c r="AD3693" s="62" t="s">
        <v>51</v>
      </c>
    </row>
    <row r="3694" spans="1:30" x14ac:dyDescent="0.25">
      <c r="A3694" s="62" t="s">
        <v>35</v>
      </c>
      <c r="B3694" s="62" t="s">
        <v>36</v>
      </c>
      <c r="C3694" s="62" t="s">
        <v>37</v>
      </c>
      <c r="D3694" s="62" t="s">
        <v>121</v>
      </c>
      <c r="E3694" s="62" t="s">
        <v>122</v>
      </c>
      <c r="F3694" s="62" t="s">
        <v>123</v>
      </c>
      <c r="G3694" s="62" t="s">
        <v>124</v>
      </c>
      <c r="H3694" s="62" t="s">
        <v>124</v>
      </c>
      <c r="I3694" s="62" t="s">
        <v>42</v>
      </c>
      <c r="J3694" s="62" t="s">
        <v>174</v>
      </c>
      <c r="K3694" s="62" t="s">
        <v>174</v>
      </c>
      <c r="L3694" s="62" t="s">
        <v>43</v>
      </c>
      <c r="M3694" s="62" t="s">
        <v>44</v>
      </c>
      <c r="N3694" s="62" t="s">
        <v>180</v>
      </c>
      <c r="O3694" s="62" t="s">
        <v>1578</v>
      </c>
      <c r="P3694" s="62" t="s">
        <v>1152</v>
      </c>
      <c r="Q3694" s="62" t="s">
        <v>1584</v>
      </c>
      <c r="R3694" s="62" t="s">
        <v>1152</v>
      </c>
      <c r="S3694" s="61">
        <v>201405</v>
      </c>
      <c r="T3694" s="62" t="s">
        <v>52</v>
      </c>
      <c r="U3694" s="61">
        <v>0</v>
      </c>
      <c r="V3694" s="60">
        <v>73958</v>
      </c>
      <c r="W3694" s="62" t="s">
        <v>1152</v>
      </c>
      <c r="X3694" s="62" t="s">
        <v>177</v>
      </c>
      <c r="Y3694" s="62" t="s">
        <v>1152</v>
      </c>
      <c r="Z3694" s="62" t="s">
        <v>48</v>
      </c>
      <c r="AA3694" s="62" t="s">
        <v>129</v>
      </c>
      <c r="AB3694" s="62" t="s">
        <v>42</v>
      </c>
      <c r="AC3694" s="62" t="s">
        <v>1621</v>
      </c>
      <c r="AD3694" s="62" t="s">
        <v>51</v>
      </c>
    </row>
    <row r="3695" spans="1:30" x14ac:dyDescent="0.25">
      <c r="A3695" s="62" t="s">
        <v>35</v>
      </c>
      <c r="B3695" s="62" t="s">
        <v>36</v>
      </c>
      <c r="C3695" s="62" t="s">
        <v>37</v>
      </c>
      <c r="D3695" s="62" t="s">
        <v>121</v>
      </c>
      <c r="E3695" s="62" t="s">
        <v>122</v>
      </c>
      <c r="F3695" s="62" t="s">
        <v>123</v>
      </c>
      <c r="G3695" s="62" t="s">
        <v>124</v>
      </c>
      <c r="H3695" s="62" t="s">
        <v>124</v>
      </c>
      <c r="I3695" s="62" t="s">
        <v>42</v>
      </c>
      <c r="J3695" s="62" t="s">
        <v>174</v>
      </c>
      <c r="K3695" s="62" t="s">
        <v>174</v>
      </c>
      <c r="L3695" s="62" t="s">
        <v>43</v>
      </c>
      <c r="M3695" s="62" t="s">
        <v>44</v>
      </c>
      <c r="N3695" s="62" t="s">
        <v>150</v>
      </c>
      <c r="O3695" s="62" t="s">
        <v>1578</v>
      </c>
      <c r="P3695" s="62" t="s">
        <v>1152</v>
      </c>
      <c r="Q3695" s="62" t="s">
        <v>1584</v>
      </c>
      <c r="R3695" s="62" t="s">
        <v>1152</v>
      </c>
      <c r="S3695" s="61">
        <v>201405</v>
      </c>
      <c r="T3695" s="62" t="s">
        <v>52</v>
      </c>
      <c r="U3695" s="97">
        <v>0</v>
      </c>
      <c r="V3695" s="60">
        <v>40961.82</v>
      </c>
      <c r="W3695" s="62" t="s">
        <v>1152</v>
      </c>
      <c r="X3695" s="62" t="s">
        <v>177</v>
      </c>
      <c r="Y3695" s="62" t="s">
        <v>1152</v>
      </c>
      <c r="Z3695" s="62" t="s">
        <v>48</v>
      </c>
      <c r="AA3695" s="62" t="s">
        <v>129</v>
      </c>
      <c r="AB3695" s="62" t="s">
        <v>42</v>
      </c>
      <c r="AC3695" s="62" t="s">
        <v>1621</v>
      </c>
      <c r="AD3695" s="62" t="s">
        <v>51</v>
      </c>
    </row>
    <row r="3696" spans="1:30" x14ac:dyDescent="0.25">
      <c r="A3696" s="62" t="s">
        <v>35</v>
      </c>
      <c r="B3696" s="62" t="s">
        <v>36</v>
      </c>
      <c r="C3696" s="62" t="s">
        <v>37</v>
      </c>
      <c r="D3696" s="62" t="s">
        <v>121</v>
      </c>
      <c r="E3696" s="62" t="s">
        <v>215</v>
      </c>
      <c r="F3696" s="62" t="s">
        <v>216</v>
      </c>
      <c r="G3696" s="62" t="s">
        <v>124</v>
      </c>
      <c r="H3696" s="62" t="s">
        <v>124</v>
      </c>
      <c r="I3696" s="62" t="s">
        <v>42</v>
      </c>
      <c r="J3696" s="62" t="s">
        <v>231</v>
      </c>
      <c r="K3696" s="62" t="s">
        <v>231</v>
      </c>
      <c r="L3696" s="62" t="s">
        <v>43</v>
      </c>
      <c r="M3696" s="62" t="s">
        <v>44</v>
      </c>
      <c r="N3696" s="62" t="s">
        <v>180</v>
      </c>
      <c r="O3696" s="62" t="s">
        <v>1578</v>
      </c>
      <c r="P3696" s="62" t="s">
        <v>1152</v>
      </c>
      <c r="Q3696" s="62" t="s">
        <v>840</v>
      </c>
      <c r="R3696" s="62" t="s">
        <v>1152</v>
      </c>
      <c r="S3696" s="61">
        <v>201405</v>
      </c>
      <c r="T3696" s="62" t="s">
        <v>52</v>
      </c>
      <c r="U3696" s="61">
        <v>0</v>
      </c>
      <c r="V3696" s="60">
        <v>2393.62</v>
      </c>
      <c r="W3696" s="62" t="s">
        <v>1152</v>
      </c>
      <c r="X3696" s="62" t="s">
        <v>975</v>
      </c>
      <c r="Y3696" s="62" t="s">
        <v>1152</v>
      </c>
      <c r="Z3696" s="62" t="s">
        <v>48</v>
      </c>
      <c r="AA3696" s="62" t="s">
        <v>129</v>
      </c>
      <c r="AB3696" s="62" t="s">
        <v>42</v>
      </c>
      <c r="AC3696" s="62" t="s">
        <v>1621</v>
      </c>
      <c r="AD3696" s="62" t="s">
        <v>51</v>
      </c>
    </row>
    <row r="3697" spans="1:30" x14ac:dyDescent="0.25">
      <c r="A3697" s="62" t="s">
        <v>35</v>
      </c>
      <c r="B3697" s="62" t="s">
        <v>36</v>
      </c>
      <c r="C3697" s="62" t="s">
        <v>37</v>
      </c>
      <c r="D3697" s="62" t="s">
        <v>121</v>
      </c>
      <c r="E3697" s="62" t="s">
        <v>215</v>
      </c>
      <c r="F3697" s="62" t="s">
        <v>216</v>
      </c>
      <c r="G3697" s="62" t="s">
        <v>124</v>
      </c>
      <c r="H3697" s="62" t="s">
        <v>124</v>
      </c>
      <c r="I3697" s="62" t="s">
        <v>42</v>
      </c>
      <c r="J3697" s="62" t="s">
        <v>261</v>
      </c>
      <c r="K3697" s="62" t="s">
        <v>261</v>
      </c>
      <c r="L3697" s="62" t="s">
        <v>43</v>
      </c>
      <c r="M3697" s="62" t="s">
        <v>44</v>
      </c>
      <c r="N3697" s="62" t="s">
        <v>150</v>
      </c>
      <c r="O3697" s="62" t="s">
        <v>1578</v>
      </c>
      <c r="P3697" s="62" t="s">
        <v>1152</v>
      </c>
      <c r="Q3697" s="62" t="s">
        <v>1586</v>
      </c>
      <c r="R3697" s="62" t="s">
        <v>1152</v>
      </c>
      <c r="S3697" s="61">
        <v>201405</v>
      </c>
      <c r="T3697" s="62" t="s">
        <v>52</v>
      </c>
      <c r="U3697" s="97">
        <v>0</v>
      </c>
      <c r="V3697" s="60">
        <v>130172</v>
      </c>
      <c r="W3697" s="62" t="s">
        <v>1152</v>
      </c>
      <c r="X3697" s="62" t="s">
        <v>267</v>
      </c>
      <c r="Y3697" s="62" t="s">
        <v>1152</v>
      </c>
      <c r="Z3697" s="62" t="s">
        <v>48</v>
      </c>
      <c r="AA3697" s="62" t="s">
        <v>129</v>
      </c>
      <c r="AB3697" s="62" t="s">
        <v>42</v>
      </c>
      <c r="AC3697" s="62" t="s">
        <v>1621</v>
      </c>
      <c r="AD3697" s="62" t="s">
        <v>51</v>
      </c>
    </row>
    <row r="3698" spans="1:30" x14ac:dyDescent="0.25">
      <c r="A3698" s="62" t="s">
        <v>35</v>
      </c>
      <c r="B3698" s="62" t="s">
        <v>36</v>
      </c>
      <c r="C3698" s="62" t="s">
        <v>37</v>
      </c>
      <c r="D3698" s="62" t="s">
        <v>121</v>
      </c>
      <c r="E3698" s="62" t="s">
        <v>215</v>
      </c>
      <c r="F3698" s="62" t="s">
        <v>216</v>
      </c>
      <c r="G3698" s="62" t="s">
        <v>124</v>
      </c>
      <c r="H3698" s="62" t="s">
        <v>124</v>
      </c>
      <c r="I3698" s="62" t="s">
        <v>42</v>
      </c>
      <c r="J3698" s="62" t="s">
        <v>437</v>
      </c>
      <c r="K3698" s="62" t="s">
        <v>437</v>
      </c>
      <c r="L3698" s="62" t="s">
        <v>43</v>
      </c>
      <c r="M3698" s="62" t="s">
        <v>44</v>
      </c>
      <c r="N3698" s="62" t="s">
        <v>150</v>
      </c>
      <c r="O3698" s="62" t="s">
        <v>1578</v>
      </c>
      <c r="P3698" s="62" t="s">
        <v>1152</v>
      </c>
      <c r="Q3698" s="62" t="s">
        <v>1586</v>
      </c>
      <c r="R3698" s="62" t="s">
        <v>1152</v>
      </c>
      <c r="S3698" s="61">
        <v>201405</v>
      </c>
      <c r="T3698" s="62" t="s">
        <v>52</v>
      </c>
      <c r="U3698" s="61">
        <v>0</v>
      </c>
      <c r="V3698" s="60">
        <v>4940.68</v>
      </c>
      <c r="W3698" s="62" t="s">
        <v>1152</v>
      </c>
      <c r="X3698" s="62" t="s">
        <v>577</v>
      </c>
      <c r="Y3698" s="62" t="s">
        <v>1152</v>
      </c>
      <c r="Z3698" s="62" t="s">
        <v>48</v>
      </c>
      <c r="AA3698" s="62" t="s">
        <v>129</v>
      </c>
      <c r="AB3698" s="62" t="s">
        <v>42</v>
      </c>
      <c r="AC3698" s="62" t="s">
        <v>1621</v>
      </c>
      <c r="AD3698" s="62" t="s">
        <v>51</v>
      </c>
    </row>
    <row r="3699" spans="1:30" x14ac:dyDescent="0.25">
      <c r="A3699" s="62" t="s">
        <v>35</v>
      </c>
      <c r="B3699" s="62" t="s">
        <v>36</v>
      </c>
      <c r="C3699" s="62" t="s">
        <v>37</v>
      </c>
      <c r="D3699" s="62" t="s">
        <v>121</v>
      </c>
      <c r="E3699" s="62" t="s">
        <v>215</v>
      </c>
      <c r="F3699" s="62" t="s">
        <v>216</v>
      </c>
      <c r="G3699" s="62" t="s">
        <v>124</v>
      </c>
      <c r="H3699" s="62" t="s">
        <v>124</v>
      </c>
      <c r="I3699" s="62" t="s">
        <v>42</v>
      </c>
      <c r="J3699" s="62" t="s">
        <v>250</v>
      </c>
      <c r="K3699" s="62" t="s">
        <v>250</v>
      </c>
      <c r="L3699" s="62" t="s">
        <v>43</v>
      </c>
      <c r="M3699" s="62" t="s">
        <v>44</v>
      </c>
      <c r="N3699" s="62" t="s">
        <v>150</v>
      </c>
      <c r="O3699" s="62" t="s">
        <v>1578</v>
      </c>
      <c r="P3699" s="62" t="s">
        <v>1152</v>
      </c>
      <c r="Q3699" s="62" t="s">
        <v>1318</v>
      </c>
      <c r="R3699" s="62" t="s">
        <v>1152</v>
      </c>
      <c r="S3699" s="61">
        <v>201405</v>
      </c>
      <c r="T3699" s="62" t="s">
        <v>52</v>
      </c>
      <c r="U3699" s="61">
        <v>0</v>
      </c>
      <c r="V3699" s="60">
        <v>64618</v>
      </c>
      <c r="W3699" s="62" t="s">
        <v>1152</v>
      </c>
      <c r="X3699" s="62" t="s">
        <v>433</v>
      </c>
      <c r="Y3699" s="62" t="s">
        <v>1152</v>
      </c>
      <c r="Z3699" s="62" t="s">
        <v>48</v>
      </c>
      <c r="AA3699" s="62" t="s">
        <v>129</v>
      </c>
      <c r="AB3699" s="62" t="s">
        <v>42</v>
      </c>
      <c r="AC3699" s="62" t="s">
        <v>1621</v>
      </c>
      <c r="AD3699" s="62" t="s">
        <v>51</v>
      </c>
    </row>
    <row r="3700" spans="1:30" x14ac:dyDescent="0.25">
      <c r="A3700" s="62" t="s">
        <v>35</v>
      </c>
      <c r="B3700" s="62" t="s">
        <v>36</v>
      </c>
      <c r="C3700" s="62" t="s">
        <v>37</v>
      </c>
      <c r="D3700" s="62" t="s">
        <v>121</v>
      </c>
      <c r="E3700" s="62" t="s">
        <v>215</v>
      </c>
      <c r="F3700" s="62" t="s">
        <v>216</v>
      </c>
      <c r="G3700" s="62" t="s">
        <v>124</v>
      </c>
      <c r="H3700" s="62" t="s">
        <v>124</v>
      </c>
      <c r="I3700" s="62" t="s">
        <v>42</v>
      </c>
      <c r="J3700" s="62" t="s">
        <v>257</v>
      </c>
      <c r="K3700" s="62" t="s">
        <v>257</v>
      </c>
      <c r="L3700" s="62" t="s">
        <v>43</v>
      </c>
      <c r="M3700" s="62" t="s">
        <v>44</v>
      </c>
      <c r="N3700" s="62" t="s">
        <v>150</v>
      </c>
      <c r="O3700" s="62" t="s">
        <v>1578</v>
      </c>
      <c r="P3700" s="62" t="s">
        <v>1152</v>
      </c>
      <c r="Q3700" s="62" t="s">
        <v>1587</v>
      </c>
      <c r="R3700" s="62" t="s">
        <v>1152</v>
      </c>
      <c r="S3700" s="61">
        <v>201405</v>
      </c>
      <c r="T3700" s="62" t="s">
        <v>52</v>
      </c>
      <c r="U3700" s="61">
        <v>0</v>
      </c>
      <c r="V3700" s="60">
        <v>25290</v>
      </c>
      <c r="W3700" s="62" t="s">
        <v>1152</v>
      </c>
      <c r="X3700" s="62" t="s">
        <v>440</v>
      </c>
      <c r="Y3700" s="62" t="s">
        <v>1152</v>
      </c>
      <c r="Z3700" s="62" t="s">
        <v>48</v>
      </c>
      <c r="AA3700" s="62" t="s">
        <v>129</v>
      </c>
      <c r="AB3700" s="62" t="s">
        <v>42</v>
      </c>
      <c r="AC3700" s="62" t="s">
        <v>1621</v>
      </c>
      <c r="AD3700" s="62" t="s">
        <v>51</v>
      </c>
    </row>
    <row r="3701" spans="1:30" x14ac:dyDescent="0.25">
      <c r="A3701" s="62" t="s">
        <v>35</v>
      </c>
      <c r="B3701" s="62" t="s">
        <v>36</v>
      </c>
      <c r="C3701" s="62" t="s">
        <v>37</v>
      </c>
      <c r="D3701" s="62" t="s">
        <v>121</v>
      </c>
      <c r="E3701" s="62" t="s">
        <v>215</v>
      </c>
      <c r="F3701" s="62" t="s">
        <v>216</v>
      </c>
      <c r="G3701" s="62" t="s">
        <v>124</v>
      </c>
      <c r="H3701" s="62" t="s">
        <v>124</v>
      </c>
      <c r="I3701" s="62" t="s">
        <v>42</v>
      </c>
      <c r="J3701" s="62" t="s">
        <v>237</v>
      </c>
      <c r="K3701" s="62" t="s">
        <v>237</v>
      </c>
      <c r="L3701" s="62" t="s">
        <v>43</v>
      </c>
      <c r="M3701" s="62" t="s">
        <v>44</v>
      </c>
      <c r="N3701" s="62" t="s">
        <v>150</v>
      </c>
      <c r="O3701" s="62" t="s">
        <v>1578</v>
      </c>
      <c r="P3701" s="62" t="s">
        <v>1152</v>
      </c>
      <c r="Q3701" s="62" t="s">
        <v>1587</v>
      </c>
      <c r="R3701" s="62" t="s">
        <v>1152</v>
      </c>
      <c r="S3701" s="61">
        <v>201405</v>
      </c>
      <c r="T3701" s="62" t="s">
        <v>52</v>
      </c>
      <c r="U3701" s="61">
        <v>0</v>
      </c>
      <c r="V3701" s="60">
        <v>171000</v>
      </c>
      <c r="W3701" s="62" t="s">
        <v>1152</v>
      </c>
      <c r="X3701" s="62" t="s">
        <v>422</v>
      </c>
      <c r="Y3701" s="62" t="s">
        <v>1152</v>
      </c>
      <c r="Z3701" s="62" t="s">
        <v>48</v>
      </c>
      <c r="AA3701" s="62" t="s">
        <v>129</v>
      </c>
      <c r="AB3701" s="62" t="s">
        <v>42</v>
      </c>
      <c r="AC3701" s="62" t="s">
        <v>1621</v>
      </c>
      <c r="AD3701" s="62" t="s">
        <v>51</v>
      </c>
    </row>
    <row r="3702" spans="1:30" x14ac:dyDescent="0.25">
      <c r="A3702" s="62" t="s">
        <v>35</v>
      </c>
      <c r="B3702" s="62" t="s">
        <v>36</v>
      </c>
      <c r="C3702" s="62" t="s">
        <v>37</v>
      </c>
      <c r="D3702" s="62" t="s">
        <v>121</v>
      </c>
      <c r="E3702" s="62" t="s">
        <v>215</v>
      </c>
      <c r="F3702" s="62" t="s">
        <v>216</v>
      </c>
      <c r="G3702" s="62" t="s">
        <v>124</v>
      </c>
      <c r="H3702" s="62" t="s">
        <v>124</v>
      </c>
      <c r="I3702" s="62" t="s">
        <v>42</v>
      </c>
      <c r="J3702" s="62" t="s">
        <v>231</v>
      </c>
      <c r="K3702" s="62" t="s">
        <v>231</v>
      </c>
      <c r="L3702" s="62" t="s">
        <v>43</v>
      </c>
      <c r="M3702" s="62" t="s">
        <v>44</v>
      </c>
      <c r="N3702" s="62" t="s">
        <v>150</v>
      </c>
      <c r="O3702" s="62" t="s">
        <v>1578</v>
      </c>
      <c r="P3702" s="62" t="s">
        <v>1152</v>
      </c>
      <c r="Q3702" s="62" t="s">
        <v>1588</v>
      </c>
      <c r="R3702" s="62" t="s">
        <v>1152</v>
      </c>
      <c r="S3702" s="61">
        <v>201405</v>
      </c>
      <c r="T3702" s="62" t="s">
        <v>52</v>
      </c>
      <c r="U3702" s="61">
        <v>0</v>
      </c>
      <c r="V3702" s="60">
        <v>60220.24</v>
      </c>
      <c r="W3702" s="62" t="s">
        <v>1152</v>
      </c>
      <c r="X3702" s="62" t="s">
        <v>236</v>
      </c>
      <c r="Y3702" s="62" t="s">
        <v>1152</v>
      </c>
      <c r="Z3702" s="62" t="s">
        <v>48</v>
      </c>
      <c r="AA3702" s="62" t="s">
        <v>129</v>
      </c>
      <c r="AB3702" s="62" t="s">
        <v>42</v>
      </c>
      <c r="AC3702" s="62" t="s">
        <v>1621</v>
      </c>
      <c r="AD3702" s="62" t="s">
        <v>51</v>
      </c>
    </row>
    <row r="3703" spans="1:30" x14ac:dyDescent="0.25">
      <c r="A3703" s="62" t="s">
        <v>35</v>
      </c>
      <c r="B3703" s="62" t="s">
        <v>36</v>
      </c>
      <c r="C3703" s="62" t="s">
        <v>37</v>
      </c>
      <c r="D3703" s="62" t="s">
        <v>121</v>
      </c>
      <c r="E3703" s="62" t="s">
        <v>215</v>
      </c>
      <c r="F3703" s="62" t="s">
        <v>216</v>
      </c>
      <c r="G3703" s="62" t="s">
        <v>124</v>
      </c>
      <c r="H3703" s="62" t="s">
        <v>124</v>
      </c>
      <c r="I3703" s="62" t="s">
        <v>42</v>
      </c>
      <c r="J3703" s="62" t="s">
        <v>217</v>
      </c>
      <c r="K3703" s="62" t="s">
        <v>217</v>
      </c>
      <c r="L3703" s="62" t="s">
        <v>43</v>
      </c>
      <c r="M3703" s="62" t="s">
        <v>44</v>
      </c>
      <c r="N3703" s="62" t="s">
        <v>150</v>
      </c>
      <c r="O3703" s="62" t="s">
        <v>1578</v>
      </c>
      <c r="P3703" s="62" t="s">
        <v>1152</v>
      </c>
      <c r="Q3703" s="62" t="s">
        <v>1588</v>
      </c>
      <c r="R3703" s="62" t="s">
        <v>1152</v>
      </c>
      <c r="S3703" s="61">
        <v>201405</v>
      </c>
      <c r="T3703" s="62" t="s">
        <v>52</v>
      </c>
      <c r="U3703" s="61">
        <v>0</v>
      </c>
      <c r="V3703" s="60">
        <v>195267.14</v>
      </c>
      <c r="W3703" s="62" t="s">
        <v>1152</v>
      </c>
      <c r="X3703" s="62" t="s">
        <v>230</v>
      </c>
      <c r="Y3703" s="62" t="s">
        <v>1152</v>
      </c>
      <c r="Z3703" s="62" t="s">
        <v>48</v>
      </c>
      <c r="AA3703" s="62" t="s">
        <v>129</v>
      </c>
      <c r="AB3703" s="62" t="s">
        <v>42</v>
      </c>
      <c r="AC3703" s="62" t="s">
        <v>1621</v>
      </c>
      <c r="AD3703" s="62" t="s">
        <v>51</v>
      </c>
    </row>
    <row r="3704" spans="1:30" x14ac:dyDescent="0.25">
      <c r="A3704" s="62" t="s">
        <v>35</v>
      </c>
      <c r="B3704" s="62" t="s">
        <v>36</v>
      </c>
      <c r="C3704" s="62" t="s">
        <v>37</v>
      </c>
      <c r="D3704" s="62" t="s">
        <v>121</v>
      </c>
      <c r="E3704" s="62" t="s">
        <v>215</v>
      </c>
      <c r="F3704" s="62" t="s">
        <v>216</v>
      </c>
      <c r="G3704" s="62" t="s">
        <v>124</v>
      </c>
      <c r="H3704" s="62" t="s">
        <v>124</v>
      </c>
      <c r="I3704" s="62" t="s">
        <v>42</v>
      </c>
      <c r="J3704" s="62" t="s">
        <v>261</v>
      </c>
      <c r="K3704" s="62" t="s">
        <v>261</v>
      </c>
      <c r="L3704" s="62" t="s">
        <v>43</v>
      </c>
      <c r="M3704" s="62" t="s">
        <v>44</v>
      </c>
      <c r="N3704" s="62" t="s">
        <v>180</v>
      </c>
      <c r="O3704" s="62" t="s">
        <v>1578</v>
      </c>
      <c r="P3704" s="62" t="s">
        <v>1152</v>
      </c>
      <c r="Q3704" s="62" t="s">
        <v>1333</v>
      </c>
      <c r="R3704" s="62" t="s">
        <v>1152</v>
      </c>
      <c r="S3704" s="61">
        <v>201405</v>
      </c>
      <c r="T3704" s="62" t="s">
        <v>52</v>
      </c>
      <c r="U3704" s="61">
        <v>0</v>
      </c>
      <c r="V3704" s="60">
        <v>686421</v>
      </c>
      <c r="W3704" s="62" t="s">
        <v>1152</v>
      </c>
      <c r="X3704" s="62" t="s">
        <v>1152</v>
      </c>
      <c r="Y3704" s="62" t="s">
        <v>1152</v>
      </c>
      <c r="Z3704" s="62" t="s">
        <v>48</v>
      </c>
      <c r="AA3704" s="62" t="s">
        <v>129</v>
      </c>
      <c r="AB3704" s="62" t="s">
        <v>42</v>
      </c>
      <c r="AC3704" s="62" t="s">
        <v>1621</v>
      </c>
      <c r="AD3704" s="62" t="s">
        <v>51</v>
      </c>
    </row>
    <row r="3705" spans="1:30" x14ac:dyDescent="0.25">
      <c r="A3705" s="62" t="s">
        <v>35</v>
      </c>
      <c r="B3705" s="62" t="s">
        <v>36</v>
      </c>
      <c r="C3705" s="62" t="s">
        <v>37</v>
      </c>
      <c r="D3705" s="62" t="s">
        <v>121</v>
      </c>
      <c r="E3705" s="62" t="s">
        <v>215</v>
      </c>
      <c r="F3705" s="62" t="s">
        <v>216</v>
      </c>
      <c r="G3705" s="62" t="s">
        <v>124</v>
      </c>
      <c r="H3705" s="62" t="s">
        <v>124</v>
      </c>
      <c r="I3705" s="62" t="s">
        <v>42</v>
      </c>
      <c r="J3705" s="62" t="s">
        <v>437</v>
      </c>
      <c r="K3705" s="62" t="s">
        <v>437</v>
      </c>
      <c r="L3705" s="62" t="s">
        <v>43</v>
      </c>
      <c r="M3705" s="62" t="s">
        <v>44</v>
      </c>
      <c r="N3705" s="62" t="s">
        <v>180</v>
      </c>
      <c r="O3705" s="62" t="s">
        <v>1578</v>
      </c>
      <c r="P3705" s="62" t="s">
        <v>1152</v>
      </c>
      <c r="Q3705" s="62" t="s">
        <v>1333</v>
      </c>
      <c r="R3705" s="62" t="s">
        <v>1152</v>
      </c>
      <c r="S3705" s="61">
        <v>201405</v>
      </c>
      <c r="T3705" s="62" t="s">
        <v>52</v>
      </c>
      <c r="U3705" s="97">
        <v>0</v>
      </c>
      <c r="V3705" s="60">
        <v>16117</v>
      </c>
      <c r="W3705" s="62" t="s">
        <v>1152</v>
      </c>
      <c r="X3705" s="62" t="s">
        <v>1152</v>
      </c>
      <c r="Y3705" s="62" t="s">
        <v>1152</v>
      </c>
      <c r="Z3705" s="62" t="s">
        <v>48</v>
      </c>
      <c r="AA3705" s="62" t="s">
        <v>129</v>
      </c>
      <c r="AB3705" s="62" t="s">
        <v>42</v>
      </c>
      <c r="AC3705" s="62" t="s">
        <v>1621</v>
      </c>
      <c r="AD3705" s="62" t="s">
        <v>51</v>
      </c>
    </row>
    <row r="3706" spans="1:30" x14ac:dyDescent="0.25">
      <c r="A3706" s="62" t="s">
        <v>35</v>
      </c>
      <c r="B3706" s="62" t="s">
        <v>36</v>
      </c>
      <c r="C3706" s="62" t="s">
        <v>37</v>
      </c>
      <c r="D3706" s="62" t="s">
        <v>121</v>
      </c>
      <c r="E3706" s="62" t="s">
        <v>215</v>
      </c>
      <c r="F3706" s="62" t="s">
        <v>216</v>
      </c>
      <c r="G3706" s="62" t="s">
        <v>124</v>
      </c>
      <c r="H3706" s="62" t="s">
        <v>124</v>
      </c>
      <c r="I3706" s="62" t="s">
        <v>42</v>
      </c>
      <c r="J3706" s="62" t="s">
        <v>250</v>
      </c>
      <c r="K3706" s="62" t="s">
        <v>250</v>
      </c>
      <c r="L3706" s="62" t="s">
        <v>43</v>
      </c>
      <c r="M3706" s="62" t="s">
        <v>44</v>
      </c>
      <c r="N3706" s="62" t="s">
        <v>150</v>
      </c>
      <c r="O3706" s="62" t="s">
        <v>1578</v>
      </c>
      <c r="P3706" s="62" t="s">
        <v>1152</v>
      </c>
      <c r="Q3706" s="62" t="s">
        <v>863</v>
      </c>
      <c r="R3706" s="62" t="s">
        <v>1152</v>
      </c>
      <c r="S3706" s="61">
        <v>201405</v>
      </c>
      <c r="T3706" s="62" t="s">
        <v>52</v>
      </c>
      <c r="U3706" s="61">
        <v>0</v>
      </c>
      <c r="V3706" s="60">
        <v>12900</v>
      </c>
      <c r="W3706" s="62" t="s">
        <v>1152</v>
      </c>
      <c r="X3706" s="62" t="s">
        <v>1152</v>
      </c>
      <c r="Y3706" s="62" t="s">
        <v>1152</v>
      </c>
      <c r="Z3706" s="62" t="s">
        <v>48</v>
      </c>
      <c r="AA3706" s="62" t="s">
        <v>129</v>
      </c>
      <c r="AB3706" s="62" t="s">
        <v>42</v>
      </c>
      <c r="AC3706" s="62" t="s">
        <v>1621</v>
      </c>
      <c r="AD3706" s="62" t="s">
        <v>51</v>
      </c>
    </row>
    <row r="3707" spans="1:30" x14ac:dyDescent="0.25">
      <c r="A3707" s="62" t="s">
        <v>35</v>
      </c>
      <c r="B3707" s="62" t="s">
        <v>36</v>
      </c>
      <c r="C3707" s="62" t="s">
        <v>37</v>
      </c>
      <c r="D3707" s="62" t="s">
        <v>121</v>
      </c>
      <c r="E3707" s="62" t="s">
        <v>215</v>
      </c>
      <c r="F3707" s="62" t="s">
        <v>216</v>
      </c>
      <c r="G3707" s="62" t="s">
        <v>124</v>
      </c>
      <c r="H3707" s="62" t="s">
        <v>124</v>
      </c>
      <c r="I3707" s="62" t="s">
        <v>42</v>
      </c>
      <c r="J3707" s="62" t="s">
        <v>250</v>
      </c>
      <c r="K3707" s="62" t="s">
        <v>250</v>
      </c>
      <c r="L3707" s="62" t="s">
        <v>43</v>
      </c>
      <c r="M3707" s="62" t="s">
        <v>44</v>
      </c>
      <c r="N3707" s="62" t="s">
        <v>180</v>
      </c>
      <c r="O3707" s="62" t="s">
        <v>1578</v>
      </c>
      <c r="P3707" s="62" t="s">
        <v>1152</v>
      </c>
      <c r="Q3707" s="62" t="s">
        <v>863</v>
      </c>
      <c r="R3707" s="62" t="s">
        <v>1152</v>
      </c>
      <c r="S3707" s="61">
        <v>201405</v>
      </c>
      <c r="T3707" s="62" t="s">
        <v>52</v>
      </c>
      <c r="U3707" s="61">
        <v>0</v>
      </c>
      <c r="V3707" s="60">
        <v>40800</v>
      </c>
      <c r="W3707" s="62" t="s">
        <v>1152</v>
      </c>
      <c r="X3707" s="62" t="s">
        <v>1152</v>
      </c>
      <c r="Y3707" s="62" t="s">
        <v>1152</v>
      </c>
      <c r="Z3707" s="62" t="s">
        <v>48</v>
      </c>
      <c r="AA3707" s="62" t="s">
        <v>129</v>
      </c>
      <c r="AB3707" s="62" t="s">
        <v>42</v>
      </c>
      <c r="AC3707" s="62" t="s">
        <v>1621</v>
      </c>
      <c r="AD3707" s="62" t="s">
        <v>51</v>
      </c>
    </row>
    <row r="3708" spans="1:30" x14ac:dyDescent="0.25">
      <c r="A3708" s="62" t="s">
        <v>35</v>
      </c>
      <c r="B3708" s="62" t="s">
        <v>36</v>
      </c>
      <c r="C3708" s="62" t="s">
        <v>37</v>
      </c>
      <c r="D3708" s="62" t="s">
        <v>121</v>
      </c>
      <c r="E3708" s="62" t="s">
        <v>215</v>
      </c>
      <c r="F3708" s="62" t="s">
        <v>216</v>
      </c>
      <c r="G3708" s="62" t="s">
        <v>124</v>
      </c>
      <c r="H3708" s="62" t="s">
        <v>124</v>
      </c>
      <c r="I3708" s="62" t="s">
        <v>42</v>
      </c>
      <c r="J3708" s="62" t="s">
        <v>237</v>
      </c>
      <c r="K3708" s="62" t="s">
        <v>237</v>
      </c>
      <c r="L3708" s="62" t="s">
        <v>43</v>
      </c>
      <c r="M3708" s="62" t="s">
        <v>44</v>
      </c>
      <c r="N3708" s="62" t="s">
        <v>180</v>
      </c>
      <c r="O3708" s="62" t="s">
        <v>1578</v>
      </c>
      <c r="P3708" s="62" t="s">
        <v>1152</v>
      </c>
      <c r="Q3708" s="62" t="s">
        <v>860</v>
      </c>
      <c r="R3708" s="62" t="s">
        <v>1152</v>
      </c>
      <c r="S3708" s="61">
        <v>201405</v>
      </c>
      <c r="T3708" s="62" t="s">
        <v>52</v>
      </c>
      <c r="U3708" s="61">
        <v>0</v>
      </c>
      <c r="V3708" s="60">
        <v>400450</v>
      </c>
      <c r="W3708" s="62" t="s">
        <v>1152</v>
      </c>
      <c r="X3708" s="62" t="s">
        <v>1152</v>
      </c>
      <c r="Y3708" s="62" t="s">
        <v>1152</v>
      </c>
      <c r="Z3708" s="62" t="s">
        <v>48</v>
      </c>
      <c r="AA3708" s="62" t="s">
        <v>129</v>
      </c>
      <c r="AB3708" s="62" t="s">
        <v>42</v>
      </c>
      <c r="AC3708" s="62" t="s">
        <v>1621</v>
      </c>
      <c r="AD3708" s="62" t="s">
        <v>51</v>
      </c>
    </row>
    <row r="3709" spans="1:30" x14ac:dyDescent="0.25">
      <c r="A3709" s="62" t="s">
        <v>35</v>
      </c>
      <c r="B3709" s="62" t="s">
        <v>36</v>
      </c>
      <c r="C3709" s="62" t="s">
        <v>37</v>
      </c>
      <c r="D3709" s="62" t="s">
        <v>121</v>
      </c>
      <c r="E3709" s="62" t="s">
        <v>215</v>
      </c>
      <c r="F3709" s="62" t="s">
        <v>216</v>
      </c>
      <c r="G3709" s="62" t="s">
        <v>124</v>
      </c>
      <c r="H3709" s="62" t="s">
        <v>124</v>
      </c>
      <c r="I3709" s="62" t="s">
        <v>42</v>
      </c>
      <c r="J3709" s="62" t="s">
        <v>231</v>
      </c>
      <c r="K3709" s="62" t="s">
        <v>231</v>
      </c>
      <c r="L3709" s="62" t="s">
        <v>43</v>
      </c>
      <c r="M3709" s="62" t="s">
        <v>44</v>
      </c>
      <c r="N3709" s="62" t="s">
        <v>180</v>
      </c>
      <c r="O3709" s="62" t="s">
        <v>1578</v>
      </c>
      <c r="P3709" s="62" t="s">
        <v>1152</v>
      </c>
      <c r="Q3709" s="62" t="s">
        <v>840</v>
      </c>
      <c r="R3709" s="62" t="s">
        <v>1152</v>
      </c>
      <c r="S3709" s="61">
        <v>201405</v>
      </c>
      <c r="T3709" s="62" t="s">
        <v>52</v>
      </c>
      <c r="U3709" s="61">
        <v>0</v>
      </c>
      <c r="V3709" s="60">
        <v>9899.6299999999992</v>
      </c>
      <c r="W3709" s="62" t="s">
        <v>1152</v>
      </c>
      <c r="X3709" s="62" t="s">
        <v>1152</v>
      </c>
      <c r="Y3709" s="62" t="s">
        <v>1152</v>
      </c>
      <c r="Z3709" s="62" t="s">
        <v>48</v>
      </c>
      <c r="AA3709" s="62" t="s">
        <v>129</v>
      </c>
      <c r="AB3709" s="62" t="s">
        <v>42</v>
      </c>
      <c r="AC3709" s="62" t="s">
        <v>1621</v>
      </c>
      <c r="AD3709" s="62" t="s">
        <v>51</v>
      </c>
    </row>
    <row r="3710" spans="1:30" x14ac:dyDescent="0.25">
      <c r="A3710" s="62" t="s">
        <v>35</v>
      </c>
      <c r="B3710" s="62" t="s">
        <v>36</v>
      </c>
      <c r="C3710" s="62" t="s">
        <v>37</v>
      </c>
      <c r="D3710" s="62" t="s">
        <v>121</v>
      </c>
      <c r="E3710" s="62" t="s">
        <v>215</v>
      </c>
      <c r="F3710" s="62" t="s">
        <v>216</v>
      </c>
      <c r="G3710" s="62" t="s">
        <v>124</v>
      </c>
      <c r="H3710" s="62" t="s">
        <v>124</v>
      </c>
      <c r="I3710" s="62" t="s">
        <v>42</v>
      </c>
      <c r="J3710" s="62" t="s">
        <v>217</v>
      </c>
      <c r="K3710" s="62" t="s">
        <v>217</v>
      </c>
      <c r="L3710" s="62" t="s">
        <v>43</v>
      </c>
      <c r="M3710" s="62" t="s">
        <v>44</v>
      </c>
      <c r="N3710" s="62" t="s">
        <v>180</v>
      </c>
      <c r="O3710" s="62" t="s">
        <v>1578</v>
      </c>
      <c r="P3710" s="62" t="s">
        <v>1152</v>
      </c>
      <c r="Q3710" s="62" t="s">
        <v>840</v>
      </c>
      <c r="R3710" s="62" t="s">
        <v>1152</v>
      </c>
      <c r="S3710" s="61">
        <v>201405</v>
      </c>
      <c r="T3710" s="62" t="s">
        <v>52</v>
      </c>
      <c r="U3710" s="61">
        <v>0</v>
      </c>
      <c r="V3710" s="60">
        <v>441619.35</v>
      </c>
      <c r="W3710" s="62" t="s">
        <v>1152</v>
      </c>
      <c r="X3710" s="62" t="s">
        <v>1152</v>
      </c>
      <c r="Y3710" s="62" t="s">
        <v>1152</v>
      </c>
      <c r="Z3710" s="62" t="s">
        <v>48</v>
      </c>
      <c r="AA3710" s="62" t="s">
        <v>129</v>
      </c>
      <c r="AB3710" s="62" t="s">
        <v>42</v>
      </c>
      <c r="AC3710" s="62" t="s">
        <v>1621</v>
      </c>
      <c r="AD3710" s="62" t="s">
        <v>51</v>
      </c>
    </row>
    <row r="3711" spans="1:30" x14ac:dyDescent="0.25">
      <c r="A3711" s="62" t="s">
        <v>35</v>
      </c>
      <c r="B3711" s="62" t="s">
        <v>36</v>
      </c>
      <c r="C3711" s="62" t="s">
        <v>37</v>
      </c>
      <c r="D3711" s="62" t="s">
        <v>121</v>
      </c>
      <c r="E3711" s="62" t="s">
        <v>215</v>
      </c>
      <c r="F3711" s="62" t="s">
        <v>216</v>
      </c>
      <c r="G3711" s="62" t="s">
        <v>124</v>
      </c>
      <c r="H3711" s="62" t="s">
        <v>124</v>
      </c>
      <c r="I3711" s="62" t="s">
        <v>42</v>
      </c>
      <c r="J3711" s="62" t="s">
        <v>250</v>
      </c>
      <c r="K3711" s="62" t="s">
        <v>250</v>
      </c>
      <c r="L3711" s="62" t="s">
        <v>43</v>
      </c>
      <c r="M3711" s="62" t="s">
        <v>44</v>
      </c>
      <c r="N3711" s="62" t="s">
        <v>150</v>
      </c>
      <c r="O3711" s="62" t="s">
        <v>1606</v>
      </c>
      <c r="P3711" s="62" t="s">
        <v>1152</v>
      </c>
      <c r="Q3711" s="62" t="s">
        <v>1610</v>
      </c>
      <c r="R3711" s="62" t="s">
        <v>1152</v>
      </c>
      <c r="S3711" s="61">
        <v>201405</v>
      </c>
      <c r="T3711" s="62" t="s">
        <v>52</v>
      </c>
      <c r="U3711" s="97">
        <v>0</v>
      </c>
      <c r="V3711" s="60">
        <v>17989</v>
      </c>
      <c r="W3711" s="62" t="s">
        <v>1152</v>
      </c>
      <c r="X3711" s="62" t="s">
        <v>1152</v>
      </c>
      <c r="Y3711" s="62" t="s">
        <v>1152</v>
      </c>
      <c r="Z3711" s="62" t="s">
        <v>48</v>
      </c>
      <c r="AA3711" s="62" t="s">
        <v>129</v>
      </c>
      <c r="AB3711" s="62" t="s">
        <v>42</v>
      </c>
      <c r="AC3711" s="62" t="s">
        <v>1622</v>
      </c>
      <c r="AD3711" s="62" t="s">
        <v>51</v>
      </c>
    </row>
    <row r="3712" spans="1:30" x14ac:dyDescent="0.25">
      <c r="A3712" s="62" t="s">
        <v>35</v>
      </c>
      <c r="B3712" s="62" t="s">
        <v>36</v>
      </c>
      <c r="C3712" s="62" t="s">
        <v>37</v>
      </c>
      <c r="D3712" s="62" t="s">
        <v>121</v>
      </c>
      <c r="E3712" s="62" t="s">
        <v>215</v>
      </c>
      <c r="F3712" s="62" t="s">
        <v>216</v>
      </c>
      <c r="G3712" s="62" t="s">
        <v>124</v>
      </c>
      <c r="H3712" s="62" t="s">
        <v>124</v>
      </c>
      <c r="I3712" s="62" t="s">
        <v>42</v>
      </c>
      <c r="J3712" s="62" t="s">
        <v>250</v>
      </c>
      <c r="K3712" s="62" t="s">
        <v>250</v>
      </c>
      <c r="L3712" s="62" t="s">
        <v>43</v>
      </c>
      <c r="M3712" s="62" t="s">
        <v>44</v>
      </c>
      <c r="N3712" s="62" t="s">
        <v>180</v>
      </c>
      <c r="O3712" s="62" t="s">
        <v>1606</v>
      </c>
      <c r="P3712" s="62" t="s">
        <v>1152</v>
      </c>
      <c r="Q3712" s="62" t="s">
        <v>863</v>
      </c>
      <c r="R3712" s="62" t="s">
        <v>1152</v>
      </c>
      <c r="S3712" s="61">
        <v>201405</v>
      </c>
      <c r="T3712" s="62" t="s">
        <v>52</v>
      </c>
      <c r="U3712" s="61">
        <v>0</v>
      </c>
      <c r="V3712" s="60">
        <v>41900</v>
      </c>
      <c r="W3712" s="62" t="s">
        <v>1152</v>
      </c>
      <c r="X3712" s="62" t="s">
        <v>1152</v>
      </c>
      <c r="Y3712" s="62" t="s">
        <v>1152</v>
      </c>
      <c r="Z3712" s="62" t="s">
        <v>48</v>
      </c>
      <c r="AA3712" s="62" t="s">
        <v>129</v>
      </c>
      <c r="AB3712" s="62" t="s">
        <v>42</v>
      </c>
      <c r="AC3712" s="62" t="s">
        <v>1622</v>
      </c>
      <c r="AD3712" s="62" t="s">
        <v>51</v>
      </c>
    </row>
    <row r="3713" spans="1:30" x14ac:dyDescent="0.25">
      <c r="A3713" s="62" t="s">
        <v>35</v>
      </c>
      <c r="B3713" s="62" t="s">
        <v>36</v>
      </c>
      <c r="C3713" s="62" t="s">
        <v>37</v>
      </c>
      <c r="D3713" s="62" t="s">
        <v>121</v>
      </c>
      <c r="E3713" s="62" t="s">
        <v>215</v>
      </c>
      <c r="F3713" s="62" t="s">
        <v>216</v>
      </c>
      <c r="G3713" s="62" t="s">
        <v>124</v>
      </c>
      <c r="H3713" s="62" t="s">
        <v>124</v>
      </c>
      <c r="I3713" s="62" t="s">
        <v>42</v>
      </c>
      <c r="J3713" s="62" t="s">
        <v>237</v>
      </c>
      <c r="K3713" s="62" t="s">
        <v>237</v>
      </c>
      <c r="L3713" s="62" t="s">
        <v>43</v>
      </c>
      <c r="M3713" s="62" t="s">
        <v>44</v>
      </c>
      <c r="N3713" s="62" t="s">
        <v>150</v>
      </c>
      <c r="O3713" s="62" t="s">
        <v>1606</v>
      </c>
      <c r="P3713" s="62" t="s">
        <v>1152</v>
      </c>
      <c r="Q3713" s="62" t="s">
        <v>1611</v>
      </c>
      <c r="R3713" s="62" t="s">
        <v>1152</v>
      </c>
      <c r="S3713" s="61">
        <v>201405</v>
      </c>
      <c r="T3713" s="62" t="s">
        <v>52</v>
      </c>
      <c r="U3713" s="61">
        <v>0</v>
      </c>
      <c r="V3713" s="60">
        <v>44738</v>
      </c>
      <c r="W3713" s="62" t="s">
        <v>1152</v>
      </c>
      <c r="X3713" s="62" t="s">
        <v>1152</v>
      </c>
      <c r="Y3713" s="62" t="s">
        <v>1152</v>
      </c>
      <c r="Z3713" s="62" t="s">
        <v>48</v>
      </c>
      <c r="AA3713" s="62" t="s">
        <v>129</v>
      </c>
      <c r="AB3713" s="62" t="s">
        <v>42</v>
      </c>
      <c r="AC3713" s="62" t="s">
        <v>1622</v>
      </c>
      <c r="AD3713" s="62" t="s">
        <v>51</v>
      </c>
    </row>
    <row r="3714" spans="1:30" x14ac:dyDescent="0.25">
      <c r="A3714" s="62" t="s">
        <v>35</v>
      </c>
      <c r="B3714" s="62" t="s">
        <v>36</v>
      </c>
      <c r="C3714" s="62" t="s">
        <v>37</v>
      </c>
      <c r="D3714" s="62" t="s">
        <v>121</v>
      </c>
      <c r="E3714" s="62" t="s">
        <v>215</v>
      </c>
      <c r="F3714" s="62" t="s">
        <v>216</v>
      </c>
      <c r="G3714" s="62" t="s">
        <v>124</v>
      </c>
      <c r="H3714" s="62" t="s">
        <v>124</v>
      </c>
      <c r="I3714" s="62" t="s">
        <v>42</v>
      </c>
      <c r="J3714" s="62" t="s">
        <v>237</v>
      </c>
      <c r="K3714" s="62" t="s">
        <v>237</v>
      </c>
      <c r="L3714" s="62" t="s">
        <v>43</v>
      </c>
      <c r="M3714" s="62" t="s">
        <v>44</v>
      </c>
      <c r="N3714" s="62" t="s">
        <v>180</v>
      </c>
      <c r="O3714" s="62" t="s">
        <v>1606</v>
      </c>
      <c r="P3714" s="62" t="s">
        <v>1152</v>
      </c>
      <c r="Q3714" s="62" t="s">
        <v>860</v>
      </c>
      <c r="R3714" s="62" t="s">
        <v>1152</v>
      </c>
      <c r="S3714" s="61">
        <v>201405</v>
      </c>
      <c r="T3714" s="62" t="s">
        <v>52</v>
      </c>
      <c r="U3714" s="61">
        <v>0</v>
      </c>
      <c r="V3714" s="60">
        <v>209735</v>
      </c>
      <c r="W3714" s="62" t="s">
        <v>1152</v>
      </c>
      <c r="X3714" s="62" t="s">
        <v>1152</v>
      </c>
      <c r="Y3714" s="62" t="s">
        <v>1152</v>
      </c>
      <c r="Z3714" s="62" t="s">
        <v>48</v>
      </c>
      <c r="AA3714" s="62" t="s">
        <v>129</v>
      </c>
      <c r="AB3714" s="62" t="s">
        <v>42</v>
      </c>
      <c r="AC3714" s="62" t="s">
        <v>1622</v>
      </c>
      <c r="AD3714" s="62" t="s">
        <v>51</v>
      </c>
    </row>
    <row r="3715" spans="1:30" x14ac:dyDescent="0.25">
      <c r="A3715" s="62" t="s">
        <v>35</v>
      </c>
      <c r="B3715" s="62" t="s">
        <v>36</v>
      </c>
      <c r="C3715" s="62" t="s">
        <v>37</v>
      </c>
      <c r="D3715" s="62" t="s">
        <v>121</v>
      </c>
      <c r="E3715" s="62" t="s">
        <v>215</v>
      </c>
      <c r="F3715" s="62" t="s">
        <v>216</v>
      </c>
      <c r="G3715" s="62" t="s">
        <v>124</v>
      </c>
      <c r="H3715" s="62" t="s">
        <v>124</v>
      </c>
      <c r="I3715" s="62" t="s">
        <v>42</v>
      </c>
      <c r="J3715" s="62" t="s">
        <v>231</v>
      </c>
      <c r="K3715" s="62" t="s">
        <v>231</v>
      </c>
      <c r="L3715" s="62" t="s">
        <v>43</v>
      </c>
      <c r="M3715" s="62" t="s">
        <v>44</v>
      </c>
      <c r="N3715" s="62" t="s">
        <v>180</v>
      </c>
      <c r="O3715" s="62" t="s">
        <v>1606</v>
      </c>
      <c r="P3715" s="62" t="s">
        <v>1152</v>
      </c>
      <c r="Q3715" s="62" t="s">
        <v>840</v>
      </c>
      <c r="R3715" s="62" t="s">
        <v>1152</v>
      </c>
      <c r="S3715" s="61">
        <v>201405</v>
      </c>
      <c r="T3715" s="62" t="s">
        <v>52</v>
      </c>
      <c r="U3715" s="61">
        <v>0</v>
      </c>
      <c r="V3715" s="60">
        <v>14313.04</v>
      </c>
      <c r="W3715" s="62" t="s">
        <v>1152</v>
      </c>
      <c r="X3715" s="62" t="s">
        <v>1152</v>
      </c>
      <c r="Y3715" s="62" t="s">
        <v>1152</v>
      </c>
      <c r="Z3715" s="62" t="s">
        <v>48</v>
      </c>
      <c r="AA3715" s="62" t="s">
        <v>129</v>
      </c>
      <c r="AB3715" s="62" t="s">
        <v>42</v>
      </c>
      <c r="AC3715" s="62" t="s">
        <v>1622</v>
      </c>
      <c r="AD3715" s="62" t="s">
        <v>51</v>
      </c>
    </row>
    <row r="3716" spans="1:30" x14ac:dyDescent="0.25">
      <c r="A3716" s="62" t="s">
        <v>35</v>
      </c>
      <c r="B3716" s="62" t="s">
        <v>36</v>
      </c>
      <c r="C3716" s="62" t="s">
        <v>37</v>
      </c>
      <c r="D3716" s="62" t="s">
        <v>121</v>
      </c>
      <c r="E3716" s="62" t="s">
        <v>215</v>
      </c>
      <c r="F3716" s="62" t="s">
        <v>216</v>
      </c>
      <c r="G3716" s="62" t="s">
        <v>124</v>
      </c>
      <c r="H3716" s="62" t="s">
        <v>124</v>
      </c>
      <c r="I3716" s="62" t="s">
        <v>42</v>
      </c>
      <c r="J3716" s="62" t="s">
        <v>217</v>
      </c>
      <c r="K3716" s="62" t="s">
        <v>217</v>
      </c>
      <c r="L3716" s="62" t="s">
        <v>43</v>
      </c>
      <c r="M3716" s="62" t="s">
        <v>44</v>
      </c>
      <c r="N3716" s="62" t="s">
        <v>180</v>
      </c>
      <c r="O3716" s="62" t="s">
        <v>1606</v>
      </c>
      <c r="P3716" s="62" t="s">
        <v>1152</v>
      </c>
      <c r="Q3716" s="62" t="s">
        <v>840</v>
      </c>
      <c r="R3716" s="62" t="s">
        <v>1152</v>
      </c>
      <c r="S3716" s="61">
        <v>201405</v>
      </c>
      <c r="T3716" s="62" t="s">
        <v>52</v>
      </c>
      <c r="U3716" s="61">
        <v>0</v>
      </c>
      <c r="V3716" s="60">
        <v>580883.18000000005</v>
      </c>
      <c r="W3716" s="62" t="s">
        <v>1152</v>
      </c>
      <c r="X3716" s="62" t="s">
        <v>1152</v>
      </c>
      <c r="Y3716" s="62" t="s">
        <v>1152</v>
      </c>
      <c r="Z3716" s="62" t="s">
        <v>48</v>
      </c>
      <c r="AA3716" s="62" t="s">
        <v>129</v>
      </c>
      <c r="AB3716" s="62" t="s">
        <v>42</v>
      </c>
      <c r="AC3716" s="62" t="s">
        <v>1622</v>
      </c>
      <c r="AD3716" s="62" t="s">
        <v>51</v>
      </c>
    </row>
    <row r="3717" spans="1:30" x14ac:dyDescent="0.25">
      <c r="A3717" s="62" t="s">
        <v>35</v>
      </c>
      <c r="B3717" s="62" t="s">
        <v>36</v>
      </c>
      <c r="C3717" s="62" t="s">
        <v>37</v>
      </c>
      <c r="D3717" s="62" t="s">
        <v>121</v>
      </c>
      <c r="E3717" s="62" t="s">
        <v>122</v>
      </c>
      <c r="F3717" s="62" t="s">
        <v>123</v>
      </c>
      <c r="G3717" s="62" t="s">
        <v>124</v>
      </c>
      <c r="H3717" s="62" t="s">
        <v>124</v>
      </c>
      <c r="I3717" s="62" t="s">
        <v>42</v>
      </c>
      <c r="J3717" s="62" t="s">
        <v>298</v>
      </c>
      <c r="K3717" s="62" t="s">
        <v>298</v>
      </c>
      <c r="L3717" s="62" t="s">
        <v>43</v>
      </c>
      <c r="M3717" s="62" t="s">
        <v>44</v>
      </c>
      <c r="N3717" s="62" t="s">
        <v>134</v>
      </c>
      <c r="O3717" s="62" t="s">
        <v>42</v>
      </c>
      <c r="P3717" s="62" t="s">
        <v>1152</v>
      </c>
      <c r="Q3717" s="62" t="s">
        <v>851</v>
      </c>
      <c r="R3717" s="62" t="s">
        <v>1623</v>
      </c>
      <c r="S3717" s="61">
        <v>201405</v>
      </c>
      <c r="T3717" s="62" t="s">
        <v>47</v>
      </c>
      <c r="U3717" s="61">
        <v>0</v>
      </c>
      <c r="V3717" s="60">
        <v>-224.48</v>
      </c>
      <c r="W3717" s="62" t="s">
        <v>1152</v>
      </c>
      <c r="X3717" s="62" t="s">
        <v>1624</v>
      </c>
      <c r="Y3717" s="62" t="s">
        <v>1152</v>
      </c>
      <c r="Z3717" s="62" t="s">
        <v>48</v>
      </c>
      <c r="AA3717" s="62" t="s">
        <v>129</v>
      </c>
      <c r="AB3717" s="62" t="s">
        <v>42</v>
      </c>
      <c r="AC3717" s="62" t="s">
        <v>1625</v>
      </c>
      <c r="AD3717" s="62" t="s">
        <v>51</v>
      </c>
    </row>
    <row r="3718" spans="1:30" x14ac:dyDescent="0.25">
      <c r="A3718" s="62" t="s">
        <v>35</v>
      </c>
      <c r="B3718" s="62" t="s">
        <v>36</v>
      </c>
      <c r="C3718" s="62" t="s">
        <v>37</v>
      </c>
      <c r="D3718" s="62" t="s">
        <v>1049</v>
      </c>
      <c r="E3718" s="62" t="s">
        <v>1050</v>
      </c>
      <c r="F3718" s="62" t="s">
        <v>1051</v>
      </c>
      <c r="G3718" s="62" t="s">
        <v>124</v>
      </c>
      <c r="H3718" s="62" t="s">
        <v>124</v>
      </c>
      <c r="I3718" s="62" t="s">
        <v>42</v>
      </c>
      <c r="J3718" s="62" t="s">
        <v>156</v>
      </c>
      <c r="K3718" s="62" t="s">
        <v>156</v>
      </c>
      <c r="L3718" s="62" t="s">
        <v>43</v>
      </c>
      <c r="M3718" s="62" t="s">
        <v>44</v>
      </c>
      <c r="N3718" s="62" t="s">
        <v>134</v>
      </c>
      <c r="O3718" s="62" t="s">
        <v>42</v>
      </c>
      <c r="P3718" s="62" t="s">
        <v>1152</v>
      </c>
      <c r="Q3718" s="62" t="s">
        <v>1082</v>
      </c>
      <c r="R3718" s="62" t="s">
        <v>1626</v>
      </c>
      <c r="S3718" s="61">
        <v>201405</v>
      </c>
      <c r="T3718" s="62" t="s">
        <v>47</v>
      </c>
      <c r="U3718" s="97">
        <v>0</v>
      </c>
      <c r="V3718" s="60">
        <v>-494.4</v>
      </c>
      <c r="W3718" s="62" t="s">
        <v>1152</v>
      </c>
      <c r="X3718" s="62" t="s">
        <v>1627</v>
      </c>
      <c r="Y3718" s="62" t="s">
        <v>1152</v>
      </c>
      <c r="Z3718" s="62" t="s">
        <v>48</v>
      </c>
      <c r="AA3718" s="62" t="s">
        <v>129</v>
      </c>
      <c r="AB3718" s="62" t="s">
        <v>42</v>
      </c>
      <c r="AC3718" s="62" t="s">
        <v>1625</v>
      </c>
      <c r="AD3718" s="62" t="s">
        <v>51</v>
      </c>
    </row>
    <row r="3719" spans="1:30" x14ac:dyDescent="0.25">
      <c r="A3719" s="62" t="s">
        <v>35</v>
      </c>
      <c r="B3719" s="62" t="s">
        <v>36</v>
      </c>
      <c r="C3719" s="62" t="s">
        <v>37</v>
      </c>
      <c r="D3719" s="62" t="s">
        <v>121</v>
      </c>
      <c r="E3719" s="62" t="s">
        <v>122</v>
      </c>
      <c r="F3719" s="62" t="s">
        <v>123</v>
      </c>
      <c r="G3719" s="62" t="s">
        <v>124</v>
      </c>
      <c r="H3719" s="62" t="s">
        <v>124</v>
      </c>
      <c r="I3719" s="62" t="s">
        <v>42</v>
      </c>
      <c r="J3719" s="62" t="s">
        <v>140</v>
      </c>
      <c r="K3719" s="62" t="s">
        <v>140</v>
      </c>
      <c r="L3719" s="62" t="s">
        <v>43</v>
      </c>
      <c r="M3719" s="62" t="s">
        <v>44</v>
      </c>
      <c r="N3719" s="62" t="s">
        <v>134</v>
      </c>
      <c r="O3719" s="62" t="s">
        <v>42</v>
      </c>
      <c r="P3719" s="62" t="s">
        <v>1152</v>
      </c>
      <c r="Q3719" s="62" t="s">
        <v>1628</v>
      </c>
      <c r="R3719" s="62" t="s">
        <v>1629</v>
      </c>
      <c r="S3719" s="61">
        <v>201405</v>
      </c>
      <c r="T3719" s="62" t="s">
        <v>47</v>
      </c>
      <c r="U3719" s="97">
        <v>0</v>
      </c>
      <c r="V3719" s="60">
        <v>-1700</v>
      </c>
      <c r="W3719" s="62" t="s">
        <v>1152</v>
      </c>
      <c r="X3719" s="62" t="s">
        <v>1630</v>
      </c>
      <c r="Y3719" s="62" t="s">
        <v>1152</v>
      </c>
      <c r="Z3719" s="62" t="s">
        <v>48</v>
      </c>
      <c r="AA3719" s="62" t="s">
        <v>129</v>
      </c>
      <c r="AB3719" s="62" t="s">
        <v>42</v>
      </c>
      <c r="AC3719" s="62" t="s">
        <v>1625</v>
      </c>
      <c r="AD3719" s="62" t="s">
        <v>51</v>
      </c>
    </row>
    <row r="3720" spans="1:30" x14ac:dyDescent="0.25">
      <c r="A3720" s="62" t="s">
        <v>35</v>
      </c>
      <c r="B3720" s="62" t="s">
        <v>36</v>
      </c>
      <c r="C3720" s="62" t="s">
        <v>37</v>
      </c>
      <c r="D3720" s="62" t="s">
        <v>121</v>
      </c>
      <c r="E3720" s="62" t="s">
        <v>215</v>
      </c>
      <c r="F3720" s="62" t="s">
        <v>216</v>
      </c>
      <c r="G3720" s="62" t="s">
        <v>124</v>
      </c>
      <c r="H3720" s="62" t="s">
        <v>124</v>
      </c>
      <c r="I3720" s="62" t="s">
        <v>42</v>
      </c>
      <c r="J3720" s="62" t="s">
        <v>261</v>
      </c>
      <c r="K3720" s="62" t="s">
        <v>261</v>
      </c>
      <c r="L3720" s="62" t="s">
        <v>43</v>
      </c>
      <c r="M3720" s="62" t="s">
        <v>44</v>
      </c>
      <c r="N3720" s="62" t="s">
        <v>180</v>
      </c>
      <c r="O3720" s="62" t="s">
        <v>1606</v>
      </c>
      <c r="P3720" s="62" t="s">
        <v>1152</v>
      </c>
      <c r="Q3720" s="62" t="s">
        <v>1333</v>
      </c>
      <c r="R3720" s="62" t="s">
        <v>1152</v>
      </c>
      <c r="S3720" s="61">
        <v>201405</v>
      </c>
      <c r="T3720" s="62" t="s">
        <v>52</v>
      </c>
      <c r="U3720" s="61">
        <v>0</v>
      </c>
      <c r="V3720" s="60">
        <v>245851.99</v>
      </c>
      <c r="W3720" s="62" t="s">
        <v>1152</v>
      </c>
      <c r="X3720" s="62" t="s">
        <v>1152</v>
      </c>
      <c r="Y3720" s="62" t="s">
        <v>1152</v>
      </c>
      <c r="Z3720" s="62" t="s">
        <v>48</v>
      </c>
      <c r="AA3720" s="62" t="s">
        <v>129</v>
      </c>
      <c r="AB3720" s="62" t="s">
        <v>42</v>
      </c>
      <c r="AC3720" s="62" t="s">
        <v>1622</v>
      </c>
      <c r="AD3720" s="62" t="s">
        <v>51</v>
      </c>
    </row>
    <row r="3721" spans="1:30" x14ac:dyDescent="0.25">
      <c r="A3721" s="62" t="s">
        <v>35</v>
      </c>
      <c r="B3721" s="62" t="s">
        <v>36</v>
      </c>
      <c r="C3721" s="62" t="s">
        <v>37</v>
      </c>
      <c r="D3721" s="62" t="s">
        <v>121</v>
      </c>
      <c r="E3721" s="62" t="s">
        <v>215</v>
      </c>
      <c r="F3721" s="62" t="s">
        <v>216</v>
      </c>
      <c r="G3721" s="62" t="s">
        <v>124</v>
      </c>
      <c r="H3721" s="62" t="s">
        <v>124</v>
      </c>
      <c r="I3721" s="62" t="s">
        <v>42</v>
      </c>
      <c r="J3721" s="62" t="s">
        <v>437</v>
      </c>
      <c r="K3721" s="62" t="s">
        <v>437</v>
      </c>
      <c r="L3721" s="62" t="s">
        <v>43</v>
      </c>
      <c r="M3721" s="62" t="s">
        <v>44</v>
      </c>
      <c r="N3721" s="62" t="s">
        <v>180</v>
      </c>
      <c r="O3721" s="62" t="s">
        <v>1606</v>
      </c>
      <c r="P3721" s="62" t="s">
        <v>1152</v>
      </c>
      <c r="Q3721" s="62" t="s">
        <v>1333</v>
      </c>
      <c r="R3721" s="62" t="s">
        <v>1152</v>
      </c>
      <c r="S3721" s="61">
        <v>201405</v>
      </c>
      <c r="T3721" s="62" t="s">
        <v>52</v>
      </c>
      <c r="U3721" s="97">
        <v>0</v>
      </c>
      <c r="V3721" s="60">
        <v>10862.43</v>
      </c>
      <c r="W3721" s="62" t="s">
        <v>1152</v>
      </c>
      <c r="X3721" s="62" t="s">
        <v>1152</v>
      </c>
      <c r="Y3721" s="62" t="s">
        <v>1152</v>
      </c>
      <c r="Z3721" s="62" t="s">
        <v>48</v>
      </c>
      <c r="AA3721" s="62" t="s">
        <v>129</v>
      </c>
      <c r="AB3721" s="62" t="s">
        <v>42</v>
      </c>
      <c r="AC3721" s="62" t="s">
        <v>1622</v>
      </c>
      <c r="AD3721" s="62" t="s">
        <v>51</v>
      </c>
    </row>
    <row r="3722" spans="1:30" x14ac:dyDescent="0.25">
      <c r="A3722" s="62" t="s">
        <v>35</v>
      </c>
      <c r="B3722" s="62" t="s">
        <v>36</v>
      </c>
      <c r="C3722" s="62" t="s">
        <v>37</v>
      </c>
      <c r="D3722" s="62" t="s">
        <v>121</v>
      </c>
      <c r="E3722" s="62" t="s">
        <v>215</v>
      </c>
      <c r="F3722" s="62" t="s">
        <v>216</v>
      </c>
      <c r="G3722" s="62" t="s">
        <v>124</v>
      </c>
      <c r="H3722" s="62" t="s">
        <v>124</v>
      </c>
      <c r="I3722" s="62" t="s">
        <v>42</v>
      </c>
      <c r="J3722" s="62" t="s">
        <v>231</v>
      </c>
      <c r="K3722" s="62" t="s">
        <v>231</v>
      </c>
      <c r="L3722" s="62" t="s">
        <v>43</v>
      </c>
      <c r="M3722" s="62" t="s">
        <v>44</v>
      </c>
      <c r="N3722" s="62" t="s">
        <v>180</v>
      </c>
      <c r="O3722" s="62" t="s">
        <v>1578</v>
      </c>
      <c r="P3722" s="62" t="s">
        <v>1152</v>
      </c>
      <c r="Q3722" s="62" t="s">
        <v>840</v>
      </c>
      <c r="R3722" s="62" t="s">
        <v>1631</v>
      </c>
      <c r="S3722" s="61">
        <v>201405</v>
      </c>
      <c r="T3722" s="62" t="s">
        <v>47</v>
      </c>
      <c r="U3722" s="97">
        <v>0</v>
      </c>
      <c r="V3722" s="60">
        <v>-9548.0300000000007</v>
      </c>
      <c r="W3722" s="62" t="s">
        <v>1152</v>
      </c>
      <c r="X3722" s="62" t="s">
        <v>975</v>
      </c>
      <c r="Y3722" s="62" t="s">
        <v>1152</v>
      </c>
      <c r="Z3722" s="62" t="s">
        <v>48</v>
      </c>
      <c r="AA3722" s="62" t="s">
        <v>129</v>
      </c>
      <c r="AB3722" s="62" t="s">
        <v>42</v>
      </c>
      <c r="AC3722" s="62" t="s">
        <v>1632</v>
      </c>
      <c r="AD3722" s="62" t="s">
        <v>51</v>
      </c>
    </row>
    <row r="3723" spans="1:30" x14ac:dyDescent="0.25">
      <c r="A3723" s="62" t="s">
        <v>35</v>
      </c>
      <c r="B3723" s="62" t="s">
        <v>36</v>
      </c>
      <c r="C3723" s="62" t="s">
        <v>37</v>
      </c>
      <c r="D3723" s="62" t="s">
        <v>121</v>
      </c>
      <c r="E3723" s="62" t="s">
        <v>215</v>
      </c>
      <c r="F3723" s="62" t="s">
        <v>216</v>
      </c>
      <c r="G3723" s="62" t="s">
        <v>124</v>
      </c>
      <c r="H3723" s="62" t="s">
        <v>124</v>
      </c>
      <c r="I3723" s="62" t="s">
        <v>42</v>
      </c>
      <c r="J3723" s="62" t="s">
        <v>231</v>
      </c>
      <c r="K3723" s="62" t="s">
        <v>231</v>
      </c>
      <c r="L3723" s="62" t="s">
        <v>43</v>
      </c>
      <c r="M3723" s="62" t="s">
        <v>44</v>
      </c>
      <c r="N3723" s="62" t="s">
        <v>180</v>
      </c>
      <c r="O3723" s="62" t="s">
        <v>1578</v>
      </c>
      <c r="P3723" s="62" t="s">
        <v>1152</v>
      </c>
      <c r="Q3723" s="62" t="s">
        <v>840</v>
      </c>
      <c r="R3723" s="62" t="s">
        <v>1633</v>
      </c>
      <c r="S3723" s="61">
        <v>201405</v>
      </c>
      <c r="T3723" s="62" t="s">
        <v>47</v>
      </c>
      <c r="U3723" s="97">
        <v>0</v>
      </c>
      <c r="V3723" s="60">
        <v>-28145.86</v>
      </c>
      <c r="W3723" s="62" t="s">
        <v>1152</v>
      </c>
      <c r="X3723" s="62" t="s">
        <v>975</v>
      </c>
      <c r="Y3723" s="62" t="s">
        <v>1152</v>
      </c>
      <c r="Z3723" s="62" t="s">
        <v>48</v>
      </c>
      <c r="AA3723" s="62" t="s">
        <v>129</v>
      </c>
      <c r="AB3723" s="62" t="s">
        <v>42</v>
      </c>
      <c r="AC3723" s="62" t="s">
        <v>1632</v>
      </c>
      <c r="AD3723" s="62" t="s">
        <v>51</v>
      </c>
    </row>
    <row r="3724" spans="1:30" x14ac:dyDescent="0.25">
      <c r="A3724" s="62" t="s">
        <v>35</v>
      </c>
      <c r="B3724" s="62" t="s">
        <v>36</v>
      </c>
      <c r="C3724" s="62" t="s">
        <v>37</v>
      </c>
      <c r="D3724" s="62" t="s">
        <v>121</v>
      </c>
      <c r="E3724" s="62" t="s">
        <v>215</v>
      </c>
      <c r="F3724" s="62" t="s">
        <v>216</v>
      </c>
      <c r="G3724" s="62" t="s">
        <v>124</v>
      </c>
      <c r="H3724" s="62" t="s">
        <v>124</v>
      </c>
      <c r="I3724" s="62" t="s">
        <v>42</v>
      </c>
      <c r="J3724" s="62" t="s">
        <v>231</v>
      </c>
      <c r="K3724" s="62" t="s">
        <v>231</v>
      </c>
      <c r="L3724" s="62" t="s">
        <v>43</v>
      </c>
      <c r="M3724" s="62" t="s">
        <v>44</v>
      </c>
      <c r="N3724" s="62" t="s">
        <v>180</v>
      </c>
      <c r="O3724" s="62" t="s">
        <v>1578</v>
      </c>
      <c r="P3724" s="62" t="s">
        <v>1152</v>
      </c>
      <c r="Q3724" s="62" t="s">
        <v>840</v>
      </c>
      <c r="R3724" s="62" t="s">
        <v>1634</v>
      </c>
      <c r="S3724" s="61">
        <v>201405</v>
      </c>
      <c r="T3724" s="62" t="s">
        <v>47</v>
      </c>
      <c r="U3724" s="97">
        <v>0</v>
      </c>
      <c r="V3724" s="60">
        <v>-6844.13</v>
      </c>
      <c r="W3724" s="62" t="s">
        <v>1152</v>
      </c>
      <c r="X3724" s="62" t="s">
        <v>975</v>
      </c>
      <c r="Y3724" s="62" t="s">
        <v>1152</v>
      </c>
      <c r="Z3724" s="62" t="s">
        <v>48</v>
      </c>
      <c r="AA3724" s="62" t="s">
        <v>129</v>
      </c>
      <c r="AB3724" s="62" t="s">
        <v>42</v>
      </c>
      <c r="AC3724" s="62" t="s">
        <v>1632</v>
      </c>
      <c r="AD3724" s="62" t="s">
        <v>51</v>
      </c>
    </row>
    <row r="3725" spans="1:30" x14ac:dyDescent="0.25">
      <c r="A3725" s="62" t="s">
        <v>35</v>
      </c>
      <c r="B3725" s="62" t="s">
        <v>36</v>
      </c>
      <c r="C3725" s="62" t="s">
        <v>37</v>
      </c>
      <c r="D3725" s="62" t="s">
        <v>121</v>
      </c>
      <c r="E3725" s="62" t="s">
        <v>215</v>
      </c>
      <c r="F3725" s="62" t="s">
        <v>216</v>
      </c>
      <c r="G3725" s="62" t="s">
        <v>124</v>
      </c>
      <c r="H3725" s="62" t="s">
        <v>124</v>
      </c>
      <c r="I3725" s="62" t="s">
        <v>42</v>
      </c>
      <c r="J3725" s="62" t="s">
        <v>217</v>
      </c>
      <c r="K3725" s="62" t="s">
        <v>217</v>
      </c>
      <c r="L3725" s="62" t="s">
        <v>43</v>
      </c>
      <c r="M3725" s="62" t="s">
        <v>44</v>
      </c>
      <c r="N3725" s="62" t="s">
        <v>180</v>
      </c>
      <c r="O3725" s="62" t="s">
        <v>1578</v>
      </c>
      <c r="P3725" s="62" t="s">
        <v>1152</v>
      </c>
      <c r="Q3725" s="62" t="s">
        <v>840</v>
      </c>
      <c r="R3725" s="62" t="s">
        <v>1152</v>
      </c>
      <c r="S3725" s="61">
        <v>201405</v>
      </c>
      <c r="T3725" s="62" t="s">
        <v>47</v>
      </c>
      <c r="U3725" s="97">
        <v>0</v>
      </c>
      <c r="V3725" s="60">
        <v>-19940.75</v>
      </c>
      <c r="W3725" s="62" t="s">
        <v>1152</v>
      </c>
      <c r="X3725" s="62" t="s">
        <v>752</v>
      </c>
      <c r="Y3725" s="62" t="s">
        <v>1152</v>
      </c>
      <c r="Z3725" s="62" t="s">
        <v>48</v>
      </c>
      <c r="AA3725" s="62" t="s">
        <v>129</v>
      </c>
      <c r="AB3725" s="62" t="s">
        <v>42</v>
      </c>
      <c r="AC3725" s="62" t="s">
        <v>1632</v>
      </c>
      <c r="AD3725" s="62" t="s">
        <v>51</v>
      </c>
    </row>
    <row r="3726" spans="1:30" x14ac:dyDescent="0.25">
      <c r="A3726" s="62" t="s">
        <v>35</v>
      </c>
      <c r="B3726" s="62" t="s">
        <v>36</v>
      </c>
      <c r="C3726" s="62" t="s">
        <v>37</v>
      </c>
      <c r="D3726" s="62" t="s">
        <v>121</v>
      </c>
      <c r="E3726" s="62" t="s">
        <v>215</v>
      </c>
      <c r="F3726" s="62" t="s">
        <v>216</v>
      </c>
      <c r="G3726" s="62" t="s">
        <v>124</v>
      </c>
      <c r="H3726" s="62" t="s">
        <v>124</v>
      </c>
      <c r="I3726" s="62" t="s">
        <v>42</v>
      </c>
      <c r="J3726" s="62" t="s">
        <v>261</v>
      </c>
      <c r="K3726" s="62" t="s">
        <v>261</v>
      </c>
      <c r="L3726" s="62" t="s">
        <v>43</v>
      </c>
      <c r="M3726" s="62" t="s">
        <v>44</v>
      </c>
      <c r="N3726" s="62" t="s">
        <v>150</v>
      </c>
      <c r="O3726" s="62" t="s">
        <v>1578</v>
      </c>
      <c r="P3726" s="62" t="s">
        <v>1152</v>
      </c>
      <c r="Q3726" s="62" t="s">
        <v>1586</v>
      </c>
      <c r="R3726" s="62" t="s">
        <v>1152</v>
      </c>
      <c r="S3726" s="61">
        <v>201405</v>
      </c>
      <c r="T3726" s="62" t="s">
        <v>47</v>
      </c>
      <c r="U3726" s="97">
        <v>0</v>
      </c>
      <c r="V3726" s="60">
        <v>-111640</v>
      </c>
      <c r="W3726" s="62" t="s">
        <v>1152</v>
      </c>
      <c r="X3726" s="62" t="s">
        <v>267</v>
      </c>
      <c r="Y3726" s="62" t="s">
        <v>1152</v>
      </c>
      <c r="Z3726" s="62" t="s">
        <v>48</v>
      </c>
      <c r="AA3726" s="62" t="s">
        <v>129</v>
      </c>
      <c r="AB3726" s="62" t="s">
        <v>42</v>
      </c>
      <c r="AC3726" s="62" t="s">
        <v>1632</v>
      </c>
      <c r="AD3726" s="62" t="s">
        <v>51</v>
      </c>
    </row>
    <row r="3727" spans="1:30" x14ac:dyDescent="0.25">
      <c r="A3727" s="62" t="s">
        <v>35</v>
      </c>
      <c r="B3727" s="62" t="s">
        <v>36</v>
      </c>
      <c r="C3727" s="62" t="s">
        <v>37</v>
      </c>
      <c r="D3727" s="62" t="s">
        <v>121</v>
      </c>
      <c r="E3727" s="62" t="s">
        <v>215</v>
      </c>
      <c r="F3727" s="62" t="s">
        <v>216</v>
      </c>
      <c r="G3727" s="62" t="s">
        <v>124</v>
      </c>
      <c r="H3727" s="62" t="s">
        <v>124</v>
      </c>
      <c r="I3727" s="62" t="s">
        <v>42</v>
      </c>
      <c r="J3727" s="62" t="s">
        <v>437</v>
      </c>
      <c r="K3727" s="62" t="s">
        <v>437</v>
      </c>
      <c r="L3727" s="62" t="s">
        <v>43</v>
      </c>
      <c r="M3727" s="62" t="s">
        <v>44</v>
      </c>
      <c r="N3727" s="62" t="s">
        <v>150</v>
      </c>
      <c r="O3727" s="62" t="s">
        <v>1578</v>
      </c>
      <c r="P3727" s="62" t="s">
        <v>1152</v>
      </c>
      <c r="Q3727" s="62" t="s">
        <v>1586</v>
      </c>
      <c r="R3727" s="62" t="s">
        <v>1635</v>
      </c>
      <c r="S3727" s="61">
        <v>201405</v>
      </c>
      <c r="T3727" s="62" t="s">
        <v>47</v>
      </c>
      <c r="U3727" s="97">
        <v>0</v>
      </c>
      <c r="V3727" s="60">
        <v>-4291.12</v>
      </c>
      <c r="W3727" s="62" t="s">
        <v>1152</v>
      </c>
      <c r="X3727" s="62" t="s">
        <v>577</v>
      </c>
      <c r="Y3727" s="62" t="s">
        <v>1152</v>
      </c>
      <c r="Z3727" s="62" t="s">
        <v>48</v>
      </c>
      <c r="AA3727" s="62" t="s">
        <v>129</v>
      </c>
      <c r="AB3727" s="62" t="s">
        <v>42</v>
      </c>
      <c r="AC3727" s="62" t="s">
        <v>1632</v>
      </c>
      <c r="AD3727" s="62" t="s">
        <v>51</v>
      </c>
    </row>
    <row r="3728" spans="1:30" x14ac:dyDescent="0.25">
      <c r="A3728" s="62" t="s">
        <v>35</v>
      </c>
      <c r="B3728" s="62" t="s">
        <v>36</v>
      </c>
      <c r="C3728" s="62" t="s">
        <v>37</v>
      </c>
      <c r="D3728" s="62" t="s">
        <v>121</v>
      </c>
      <c r="E3728" s="62" t="s">
        <v>215</v>
      </c>
      <c r="F3728" s="62" t="s">
        <v>216</v>
      </c>
      <c r="G3728" s="62" t="s">
        <v>124</v>
      </c>
      <c r="H3728" s="62" t="s">
        <v>124</v>
      </c>
      <c r="I3728" s="62" t="s">
        <v>42</v>
      </c>
      <c r="J3728" s="62" t="s">
        <v>437</v>
      </c>
      <c r="K3728" s="62" t="s">
        <v>437</v>
      </c>
      <c r="L3728" s="62" t="s">
        <v>43</v>
      </c>
      <c r="M3728" s="62" t="s">
        <v>44</v>
      </c>
      <c r="N3728" s="62" t="s">
        <v>150</v>
      </c>
      <c r="O3728" s="62" t="s">
        <v>1578</v>
      </c>
      <c r="P3728" s="62" t="s">
        <v>1152</v>
      </c>
      <c r="Q3728" s="62" t="s">
        <v>1586</v>
      </c>
      <c r="R3728" s="62" t="s">
        <v>1152</v>
      </c>
      <c r="S3728" s="61">
        <v>201405</v>
      </c>
      <c r="T3728" s="62" t="s">
        <v>47</v>
      </c>
      <c r="U3728" s="97">
        <v>0</v>
      </c>
      <c r="V3728" s="60">
        <v>-4554.01</v>
      </c>
      <c r="W3728" s="62" t="s">
        <v>1152</v>
      </c>
      <c r="X3728" s="62" t="s">
        <v>577</v>
      </c>
      <c r="Y3728" s="62" t="s">
        <v>1152</v>
      </c>
      <c r="Z3728" s="62" t="s">
        <v>48</v>
      </c>
      <c r="AA3728" s="62" t="s">
        <v>129</v>
      </c>
      <c r="AB3728" s="62" t="s">
        <v>42</v>
      </c>
      <c r="AC3728" s="62" t="s">
        <v>1632</v>
      </c>
      <c r="AD3728" s="62" t="s">
        <v>51</v>
      </c>
    </row>
    <row r="3729" spans="1:30" x14ac:dyDescent="0.25">
      <c r="A3729" s="62" t="s">
        <v>35</v>
      </c>
      <c r="B3729" s="62" t="s">
        <v>36</v>
      </c>
      <c r="C3729" s="62" t="s">
        <v>37</v>
      </c>
      <c r="D3729" s="62" t="s">
        <v>121</v>
      </c>
      <c r="E3729" s="62" t="s">
        <v>215</v>
      </c>
      <c r="F3729" s="62" t="s">
        <v>216</v>
      </c>
      <c r="G3729" s="62" t="s">
        <v>124</v>
      </c>
      <c r="H3729" s="62" t="s">
        <v>124</v>
      </c>
      <c r="I3729" s="62" t="s">
        <v>42</v>
      </c>
      <c r="J3729" s="62" t="s">
        <v>250</v>
      </c>
      <c r="K3729" s="62" t="s">
        <v>250</v>
      </c>
      <c r="L3729" s="62" t="s">
        <v>43</v>
      </c>
      <c r="M3729" s="62" t="s">
        <v>44</v>
      </c>
      <c r="N3729" s="62" t="s">
        <v>150</v>
      </c>
      <c r="O3729" s="62" t="s">
        <v>1578</v>
      </c>
      <c r="P3729" s="62" t="s">
        <v>1152</v>
      </c>
      <c r="Q3729" s="62" t="s">
        <v>1318</v>
      </c>
      <c r="R3729" s="62" t="s">
        <v>1152</v>
      </c>
      <c r="S3729" s="61">
        <v>201405</v>
      </c>
      <c r="T3729" s="62" t="s">
        <v>47</v>
      </c>
      <c r="U3729" s="61">
        <v>0</v>
      </c>
      <c r="V3729" s="60">
        <v>-69631.5</v>
      </c>
      <c r="W3729" s="62" t="s">
        <v>1152</v>
      </c>
      <c r="X3729" s="62" t="s">
        <v>433</v>
      </c>
      <c r="Y3729" s="62" t="s">
        <v>1152</v>
      </c>
      <c r="Z3729" s="62" t="s">
        <v>48</v>
      </c>
      <c r="AA3729" s="62" t="s">
        <v>129</v>
      </c>
      <c r="AB3729" s="62" t="s">
        <v>42</v>
      </c>
      <c r="AC3729" s="62" t="s">
        <v>1632</v>
      </c>
      <c r="AD3729" s="62" t="s">
        <v>51</v>
      </c>
    </row>
    <row r="3730" spans="1:30" x14ac:dyDescent="0.25">
      <c r="A3730" s="62" t="s">
        <v>35</v>
      </c>
      <c r="B3730" s="62" t="s">
        <v>36</v>
      </c>
      <c r="C3730" s="62" t="s">
        <v>37</v>
      </c>
      <c r="D3730" s="62" t="s">
        <v>121</v>
      </c>
      <c r="E3730" s="62" t="s">
        <v>215</v>
      </c>
      <c r="F3730" s="62" t="s">
        <v>216</v>
      </c>
      <c r="G3730" s="62" t="s">
        <v>124</v>
      </c>
      <c r="H3730" s="62" t="s">
        <v>124</v>
      </c>
      <c r="I3730" s="62" t="s">
        <v>42</v>
      </c>
      <c r="J3730" s="62" t="s">
        <v>257</v>
      </c>
      <c r="K3730" s="62" t="s">
        <v>257</v>
      </c>
      <c r="L3730" s="62" t="s">
        <v>43</v>
      </c>
      <c r="M3730" s="62" t="s">
        <v>44</v>
      </c>
      <c r="N3730" s="62" t="s">
        <v>150</v>
      </c>
      <c r="O3730" s="62" t="s">
        <v>1578</v>
      </c>
      <c r="P3730" s="62" t="s">
        <v>1152</v>
      </c>
      <c r="Q3730" s="62" t="s">
        <v>1587</v>
      </c>
      <c r="R3730" s="62" t="s">
        <v>1152</v>
      </c>
      <c r="S3730" s="61">
        <v>201405</v>
      </c>
      <c r="T3730" s="62" t="s">
        <v>47</v>
      </c>
      <c r="U3730" s="61">
        <v>0</v>
      </c>
      <c r="V3730" s="60">
        <v>-25290</v>
      </c>
      <c r="W3730" s="62" t="s">
        <v>1152</v>
      </c>
      <c r="X3730" s="62" t="s">
        <v>440</v>
      </c>
      <c r="Y3730" s="62" t="s">
        <v>1152</v>
      </c>
      <c r="Z3730" s="62" t="s">
        <v>48</v>
      </c>
      <c r="AA3730" s="62" t="s">
        <v>129</v>
      </c>
      <c r="AB3730" s="62" t="s">
        <v>42</v>
      </c>
      <c r="AC3730" s="62" t="s">
        <v>1632</v>
      </c>
      <c r="AD3730" s="62" t="s">
        <v>51</v>
      </c>
    </row>
    <row r="3731" spans="1:30" x14ac:dyDescent="0.25">
      <c r="A3731" s="62" t="s">
        <v>35</v>
      </c>
      <c r="B3731" s="62" t="s">
        <v>36</v>
      </c>
      <c r="C3731" s="62" t="s">
        <v>37</v>
      </c>
      <c r="D3731" s="62" t="s">
        <v>121</v>
      </c>
      <c r="E3731" s="62" t="s">
        <v>215</v>
      </c>
      <c r="F3731" s="62" t="s">
        <v>216</v>
      </c>
      <c r="G3731" s="62" t="s">
        <v>124</v>
      </c>
      <c r="H3731" s="62" t="s">
        <v>124</v>
      </c>
      <c r="I3731" s="62" t="s">
        <v>42</v>
      </c>
      <c r="J3731" s="62" t="s">
        <v>237</v>
      </c>
      <c r="K3731" s="62" t="s">
        <v>237</v>
      </c>
      <c r="L3731" s="62" t="s">
        <v>43</v>
      </c>
      <c r="M3731" s="62" t="s">
        <v>44</v>
      </c>
      <c r="N3731" s="62" t="s">
        <v>150</v>
      </c>
      <c r="O3731" s="62" t="s">
        <v>1578</v>
      </c>
      <c r="P3731" s="62" t="s">
        <v>1152</v>
      </c>
      <c r="Q3731" s="62" t="s">
        <v>1587</v>
      </c>
      <c r="R3731" s="62" t="s">
        <v>1152</v>
      </c>
      <c r="S3731" s="61">
        <v>201405</v>
      </c>
      <c r="T3731" s="62" t="s">
        <v>47</v>
      </c>
      <c r="U3731" s="61">
        <v>0</v>
      </c>
      <c r="V3731" s="60">
        <v>-171000</v>
      </c>
      <c r="W3731" s="62" t="s">
        <v>1152</v>
      </c>
      <c r="X3731" s="62" t="s">
        <v>422</v>
      </c>
      <c r="Y3731" s="62" t="s">
        <v>1152</v>
      </c>
      <c r="Z3731" s="62" t="s">
        <v>48</v>
      </c>
      <c r="AA3731" s="62" t="s">
        <v>129</v>
      </c>
      <c r="AB3731" s="62" t="s">
        <v>42</v>
      </c>
      <c r="AC3731" s="62" t="s">
        <v>1632</v>
      </c>
      <c r="AD3731" s="62" t="s">
        <v>51</v>
      </c>
    </row>
    <row r="3732" spans="1:30" x14ac:dyDescent="0.25">
      <c r="A3732" s="62" t="s">
        <v>35</v>
      </c>
      <c r="B3732" s="62" t="s">
        <v>36</v>
      </c>
      <c r="C3732" s="62" t="s">
        <v>37</v>
      </c>
      <c r="D3732" s="62" t="s">
        <v>121</v>
      </c>
      <c r="E3732" s="62" t="s">
        <v>215</v>
      </c>
      <c r="F3732" s="62" t="s">
        <v>216</v>
      </c>
      <c r="G3732" s="62" t="s">
        <v>124</v>
      </c>
      <c r="H3732" s="62" t="s">
        <v>124</v>
      </c>
      <c r="I3732" s="62" t="s">
        <v>42</v>
      </c>
      <c r="J3732" s="62" t="s">
        <v>231</v>
      </c>
      <c r="K3732" s="62" t="s">
        <v>231</v>
      </c>
      <c r="L3732" s="62" t="s">
        <v>43</v>
      </c>
      <c r="M3732" s="62" t="s">
        <v>44</v>
      </c>
      <c r="N3732" s="62" t="s">
        <v>150</v>
      </c>
      <c r="O3732" s="62" t="s">
        <v>1578</v>
      </c>
      <c r="P3732" s="62" t="s">
        <v>1152</v>
      </c>
      <c r="Q3732" s="62" t="s">
        <v>1588</v>
      </c>
      <c r="R3732" s="62" t="s">
        <v>1636</v>
      </c>
      <c r="S3732" s="61">
        <v>201405</v>
      </c>
      <c r="T3732" s="62" t="s">
        <v>47</v>
      </c>
      <c r="U3732" s="61">
        <v>0</v>
      </c>
      <c r="V3732" s="60">
        <v>-54118.57</v>
      </c>
      <c r="W3732" s="62" t="s">
        <v>1152</v>
      </c>
      <c r="X3732" s="62" t="s">
        <v>236</v>
      </c>
      <c r="Y3732" s="62" t="s">
        <v>1152</v>
      </c>
      <c r="Z3732" s="62" t="s">
        <v>48</v>
      </c>
      <c r="AA3732" s="62" t="s">
        <v>129</v>
      </c>
      <c r="AB3732" s="62" t="s">
        <v>42</v>
      </c>
      <c r="AC3732" s="62" t="s">
        <v>1632</v>
      </c>
      <c r="AD3732" s="62" t="s">
        <v>51</v>
      </c>
    </row>
    <row r="3733" spans="1:30" x14ac:dyDescent="0.25">
      <c r="A3733" s="62" t="s">
        <v>35</v>
      </c>
      <c r="B3733" s="62" t="s">
        <v>36</v>
      </c>
      <c r="C3733" s="62" t="s">
        <v>37</v>
      </c>
      <c r="D3733" s="62" t="s">
        <v>121</v>
      </c>
      <c r="E3733" s="62" t="s">
        <v>215</v>
      </c>
      <c r="F3733" s="62" t="s">
        <v>216</v>
      </c>
      <c r="G3733" s="62" t="s">
        <v>124</v>
      </c>
      <c r="H3733" s="62" t="s">
        <v>124</v>
      </c>
      <c r="I3733" s="62" t="s">
        <v>42</v>
      </c>
      <c r="J3733" s="62" t="s">
        <v>231</v>
      </c>
      <c r="K3733" s="62" t="s">
        <v>231</v>
      </c>
      <c r="L3733" s="62" t="s">
        <v>43</v>
      </c>
      <c r="M3733" s="62" t="s">
        <v>44</v>
      </c>
      <c r="N3733" s="62" t="s">
        <v>150</v>
      </c>
      <c r="O3733" s="62" t="s">
        <v>1578</v>
      </c>
      <c r="P3733" s="62" t="s">
        <v>1152</v>
      </c>
      <c r="Q3733" s="62" t="s">
        <v>1588</v>
      </c>
      <c r="R3733" s="62" t="s">
        <v>1152</v>
      </c>
      <c r="S3733" s="61">
        <v>201405</v>
      </c>
      <c r="T3733" s="62" t="s">
        <v>47</v>
      </c>
      <c r="U3733" s="61">
        <v>0</v>
      </c>
      <c r="V3733" s="60">
        <v>-53474.5</v>
      </c>
      <c r="W3733" s="62" t="s">
        <v>1152</v>
      </c>
      <c r="X3733" s="62" t="s">
        <v>236</v>
      </c>
      <c r="Y3733" s="62" t="s">
        <v>1152</v>
      </c>
      <c r="Z3733" s="62" t="s">
        <v>48</v>
      </c>
      <c r="AA3733" s="62" t="s">
        <v>129</v>
      </c>
      <c r="AB3733" s="62" t="s">
        <v>42</v>
      </c>
      <c r="AC3733" s="62" t="s">
        <v>1632</v>
      </c>
      <c r="AD3733" s="62" t="s">
        <v>51</v>
      </c>
    </row>
    <row r="3734" spans="1:30" x14ac:dyDescent="0.25">
      <c r="A3734" s="62" t="s">
        <v>35</v>
      </c>
      <c r="B3734" s="62" t="s">
        <v>36</v>
      </c>
      <c r="C3734" s="62" t="s">
        <v>37</v>
      </c>
      <c r="D3734" s="62" t="s">
        <v>121</v>
      </c>
      <c r="E3734" s="62" t="s">
        <v>215</v>
      </c>
      <c r="F3734" s="62" t="s">
        <v>216</v>
      </c>
      <c r="G3734" s="62" t="s">
        <v>124</v>
      </c>
      <c r="H3734" s="62" t="s">
        <v>124</v>
      </c>
      <c r="I3734" s="62" t="s">
        <v>42</v>
      </c>
      <c r="J3734" s="62" t="s">
        <v>217</v>
      </c>
      <c r="K3734" s="62" t="s">
        <v>217</v>
      </c>
      <c r="L3734" s="62" t="s">
        <v>43</v>
      </c>
      <c r="M3734" s="62" t="s">
        <v>44</v>
      </c>
      <c r="N3734" s="62" t="s">
        <v>150</v>
      </c>
      <c r="O3734" s="62" t="s">
        <v>1578</v>
      </c>
      <c r="P3734" s="62" t="s">
        <v>1152</v>
      </c>
      <c r="Q3734" s="62" t="s">
        <v>1588</v>
      </c>
      <c r="R3734" s="62" t="s">
        <v>1637</v>
      </c>
      <c r="S3734" s="61">
        <v>201405</v>
      </c>
      <c r="T3734" s="62" t="s">
        <v>47</v>
      </c>
      <c r="U3734" s="61">
        <v>0</v>
      </c>
      <c r="V3734" s="60">
        <v>-232335.99</v>
      </c>
      <c r="W3734" s="62" t="s">
        <v>1152</v>
      </c>
      <c r="X3734" s="62" t="s">
        <v>230</v>
      </c>
      <c r="Y3734" s="62" t="s">
        <v>1152</v>
      </c>
      <c r="Z3734" s="62" t="s">
        <v>48</v>
      </c>
      <c r="AA3734" s="62" t="s">
        <v>129</v>
      </c>
      <c r="AB3734" s="62" t="s">
        <v>42</v>
      </c>
      <c r="AC3734" s="62" t="s">
        <v>1632</v>
      </c>
      <c r="AD3734" s="62" t="s">
        <v>51</v>
      </c>
    </row>
    <row r="3735" spans="1:30" x14ac:dyDescent="0.25">
      <c r="A3735" s="62" t="s">
        <v>35</v>
      </c>
      <c r="B3735" s="62" t="s">
        <v>36</v>
      </c>
      <c r="C3735" s="62" t="s">
        <v>37</v>
      </c>
      <c r="D3735" s="62" t="s">
        <v>121</v>
      </c>
      <c r="E3735" s="62" t="s">
        <v>215</v>
      </c>
      <c r="F3735" s="62" t="s">
        <v>216</v>
      </c>
      <c r="G3735" s="62" t="s">
        <v>124</v>
      </c>
      <c r="H3735" s="62" t="s">
        <v>124</v>
      </c>
      <c r="I3735" s="62" t="s">
        <v>42</v>
      </c>
      <c r="J3735" s="62" t="s">
        <v>217</v>
      </c>
      <c r="K3735" s="62" t="s">
        <v>217</v>
      </c>
      <c r="L3735" s="62" t="s">
        <v>43</v>
      </c>
      <c r="M3735" s="62" t="s">
        <v>44</v>
      </c>
      <c r="N3735" s="62" t="s">
        <v>150</v>
      </c>
      <c r="O3735" s="62" t="s">
        <v>1578</v>
      </c>
      <c r="P3735" s="62" t="s">
        <v>1152</v>
      </c>
      <c r="Q3735" s="62" t="s">
        <v>1588</v>
      </c>
      <c r="R3735" s="62" t="s">
        <v>1152</v>
      </c>
      <c r="S3735" s="61">
        <v>201405</v>
      </c>
      <c r="T3735" s="62" t="s">
        <v>47</v>
      </c>
      <c r="U3735" s="61">
        <v>0</v>
      </c>
      <c r="V3735" s="60">
        <v>-217357.03</v>
      </c>
      <c r="W3735" s="62" t="s">
        <v>1152</v>
      </c>
      <c r="X3735" s="62" t="s">
        <v>230</v>
      </c>
      <c r="Y3735" s="62" t="s">
        <v>1152</v>
      </c>
      <c r="Z3735" s="62" t="s">
        <v>48</v>
      </c>
      <c r="AA3735" s="62" t="s">
        <v>129</v>
      </c>
      <c r="AB3735" s="62" t="s">
        <v>42</v>
      </c>
      <c r="AC3735" s="62" t="s">
        <v>1632</v>
      </c>
      <c r="AD3735" s="62" t="s">
        <v>51</v>
      </c>
    </row>
    <row r="3736" spans="1:30" x14ac:dyDescent="0.25">
      <c r="A3736" s="62" t="s">
        <v>35</v>
      </c>
      <c r="B3736" s="62" t="s">
        <v>36</v>
      </c>
      <c r="C3736" s="62" t="s">
        <v>37</v>
      </c>
      <c r="D3736" s="62" t="s">
        <v>121</v>
      </c>
      <c r="E3736" s="62" t="s">
        <v>215</v>
      </c>
      <c r="F3736" s="62" t="s">
        <v>216</v>
      </c>
      <c r="G3736" s="62" t="s">
        <v>124</v>
      </c>
      <c r="H3736" s="62" t="s">
        <v>124</v>
      </c>
      <c r="I3736" s="62" t="s">
        <v>42</v>
      </c>
      <c r="J3736" s="62" t="s">
        <v>261</v>
      </c>
      <c r="K3736" s="62" t="s">
        <v>261</v>
      </c>
      <c r="L3736" s="62" t="s">
        <v>43</v>
      </c>
      <c r="M3736" s="62" t="s">
        <v>44</v>
      </c>
      <c r="N3736" s="62" t="s">
        <v>180</v>
      </c>
      <c r="O3736" s="62" t="s">
        <v>1578</v>
      </c>
      <c r="P3736" s="62" t="s">
        <v>1152</v>
      </c>
      <c r="Q3736" s="62" t="s">
        <v>1333</v>
      </c>
      <c r="R3736" s="62" t="s">
        <v>1152</v>
      </c>
      <c r="S3736" s="61">
        <v>201405</v>
      </c>
      <c r="T3736" s="62" t="s">
        <v>47</v>
      </c>
      <c r="U3736" s="61">
        <v>0</v>
      </c>
      <c r="V3736" s="60">
        <v>-268647</v>
      </c>
      <c r="W3736" s="62" t="s">
        <v>1152</v>
      </c>
      <c r="X3736" s="62" t="s">
        <v>1152</v>
      </c>
      <c r="Y3736" s="62" t="s">
        <v>1152</v>
      </c>
      <c r="Z3736" s="62" t="s">
        <v>48</v>
      </c>
      <c r="AA3736" s="62" t="s">
        <v>129</v>
      </c>
      <c r="AB3736" s="62" t="s">
        <v>42</v>
      </c>
      <c r="AC3736" s="62" t="s">
        <v>1632</v>
      </c>
      <c r="AD3736" s="62" t="s">
        <v>51</v>
      </c>
    </row>
    <row r="3737" spans="1:30" x14ac:dyDescent="0.25">
      <c r="A3737" s="62" t="s">
        <v>35</v>
      </c>
      <c r="B3737" s="62" t="s">
        <v>36</v>
      </c>
      <c r="C3737" s="62" t="s">
        <v>37</v>
      </c>
      <c r="D3737" s="62" t="s">
        <v>121</v>
      </c>
      <c r="E3737" s="62" t="s">
        <v>215</v>
      </c>
      <c r="F3737" s="62" t="s">
        <v>216</v>
      </c>
      <c r="G3737" s="62" t="s">
        <v>124</v>
      </c>
      <c r="H3737" s="62" t="s">
        <v>124</v>
      </c>
      <c r="I3737" s="62" t="s">
        <v>42</v>
      </c>
      <c r="J3737" s="62" t="s">
        <v>437</v>
      </c>
      <c r="K3737" s="62" t="s">
        <v>437</v>
      </c>
      <c r="L3737" s="62" t="s">
        <v>43</v>
      </c>
      <c r="M3737" s="62" t="s">
        <v>44</v>
      </c>
      <c r="N3737" s="62" t="s">
        <v>180</v>
      </c>
      <c r="O3737" s="62" t="s">
        <v>1578</v>
      </c>
      <c r="P3737" s="62" t="s">
        <v>1152</v>
      </c>
      <c r="Q3737" s="62" t="s">
        <v>1333</v>
      </c>
      <c r="R3737" s="62" t="s">
        <v>1152</v>
      </c>
      <c r="S3737" s="61">
        <v>201405</v>
      </c>
      <c r="T3737" s="62" t="s">
        <v>47</v>
      </c>
      <c r="U3737" s="61">
        <v>0</v>
      </c>
      <c r="V3737" s="60">
        <v>-12055.92</v>
      </c>
      <c r="W3737" s="62" t="s">
        <v>1152</v>
      </c>
      <c r="X3737" s="62" t="s">
        <v>1152</v>
      </c>
      <c r="Y3737" s="62" t="s">
        <v>1152</v>
      </c>
      <c r="Z3737" s="62" t="s">
        <v>48</v>
      </c>
      <c r="AA3737" s="62" t="s">
        <v>129</v>
      </c>
      <c r="AB3737" s="62" t="s">
        <v>42</v>
      </c>
      <c r="AC3737" s="62" t="s">
        <v>1632</v>
      </c>
      <c r="AD3737" s="62" t="s">
        <v>51</v>
      </c>
    </row>
    <row r="3738" spans="1:30" x14ac:dyDescent="0.25">
      <c r="A3738" s="62" t="s">
        <v>35</v>
      </c>
      <c r="B3738" s="62" t="s">
        <v>36</v>
      </c>
      <c r="C3738" s="62" t="s">
        <v>37</v>
      </c>
      <c r="D3738" s="62" t="s">
        <v>121</v>
      </c>
      <c r="E3738" s="62" t="s">
        <v>215</v>
      </c>
      <c r="F3738" s="62" t="s">
        <v>216</v>
      </c>
      <c r="G3738" s="62" t="s">
        <v>124</v>
      </c>
      <c r="H3738" s="62" t="s">
        <v>124</v>
      </c>
      <c r="I3738" s="62" t="s">
        <v>42</v>
      </c>
      <c r="J3738" s="62" t="s">
        <v>250</v>
      </c>
      <c r="K3738" s="62" t="s">
        <v>250</v>
      </c>
      <c r="L3738" s="62" t="s">
        <v>43</v>
      </c>
      <c r="M3738" s="62" t="s">
        <v>44</v>
      </c>
      <c r="N3738" s="62" t="s">
        <v>150</v>
      </c>
      <c r="O3738" s="62" t="s">
        <v>1578</v>
      </c>
      <c r="P3738" s="62" t="s">
        <v>1152</v>
      </c>
      <c r="Q3738" s="62" t="s">
        <v>863</v>
      </c>
      <c r="R3738" s="62" t="s">
        <v>1152</v>
      </c>
      <c r="S3738" s="61">
        <v>201405</v>
      </c>
      <c r="T3738" s="62" t="s">
        <v>47</v>
      </c>
      <c r="U3738" s="61">
        <v>0</v>
      </c>
      <c r="V3738" s="60">
        <v>-1103.78</v>
      </c>
      <c r="W3738" s="62" t="s">
        <v>1152</v>
      </c>
      <c r="X3738" s="62" t="s">
        <v>1152</v>
      </c>
      <c r="Y3738" s="62" t="s">
        <v>1152</v>
      </c>
      <c r="Z3738" s="62" t="s">
        <v>48</v>
      </c>
      <c r="AA3738" s="62" t="s">
        <v>129</v>
      </c>
      <c r="AB3738" s="62" t="s">
        <v>42</v>
      </c>
      <c r="AC3738" s="62" t="s">
        <v>1632</v>
      </c>
      <c r="AD3738" s="62" t="s">
        <v>51</v>
      </c>
    </row>
    <row r="3739" spans="1:30" x14ac:dyDescent="0.25">
      <c r="A3739" s="62" t="s">
        <v>35</v>
      </c>
      <c r="B3739" s="62" t="s">
        <v>36</v>
      </c>
      <c r="C3739" s="62" t="s">
        <v>37</v>
      </c>
      <c r="D3739" s="62" t="s">
        <v>121</v>
      </c>
      <c r="E3739" s="62" t="s">
        <v>215</v>
      </c>
      <c r="F3739" s="62" t="s">
        <v>216</v>
      </c>
      <c r="G3739" s="62" t="s">
        <v>124</v>
      </c>
      <c r="H3739" s="62" t="s">
        <v>124</v>
      </c>
      <c r="I3739" s="62" t="s">
        <v>42</v>
      </c>
      <c r="J3739" s="62" t="s">
        <v>250</v>
      </c>
      <c r="K3739" s="62" t="s">
        <v>250</v>
      </c>
      <c r="L3739" s="62" t="s">
        <v>43</v>
      </c>
      <c r="M3739" s="62" t="s">
        <v>44</v>
      </c>
      <c r="N3739" s="62" t="s">
        <v>180</v>
      </c>
      <c r="O3739" s="62" t="s">
        <v>1578</v>
      </c>
      <c r="P3739" s="62" t="s">
        <v>1152</v>
      </c>
      <c r="Q3739" s="62" t="s">
        <v>863</v>
      </c>
      <c r="R3739" s="62" t="s">
        <v>1152</v>
      </c>
      <c r="S3739" s="61">
        <v>201405</v>
      </c>
      <c r="T3739" s="62" t="s">
        <v>47</v>
      </c>
      <c r="U3739" s="61">
        <v>0</v>
      </c>
      <c r="V3739" s="60">
        <v>-43750</v>
      </c>
      <c r="W3739" s="62" t="s">
        <v>1152</v>
      </c>
      <c r="X3739" s="62" t="s">
        <v>1152</v>
      </c>
      <c r="Y3739" s="62" t="s">
        <v>1152</v>
      </c>
      <c r="Z3739" s="62" t="s">
        <v>48</v>
      </c>
      <c r="AA3739" s="62" t="s">
        <v>129</v>
      </c>
      <c r="AB3739" s="62" t="s">
        <v>42</v>
      </c>
      <c r="AC3739" s="62" t="s">
        <v>1632</v>
      </c>
      <c r="AD3739" s="62" t="s">
        <v>51</v>
      </c>
    </row>
    <row r="3740" spans="1:30" x14ac:dyDescent="0.25">
      <c r="A3740" s="62" t="s">
        <v>35</v>
      </c>
      <c r="B3740" s="62" t="s">
        <v>36</v>
      </c>
      <c r="C3740" s="62" t="s">
        <v>37</v>
      </c>
      <c r="D3740" s="62" t="s">
        <v>121</v>
      </c>
      <c r="E3740" s="62" t="s">
        <v>215</v>
      </c>
      <c r="F3740" s="62" t="s">
        <v>216</v>
      </c>
      <c r="G3740" s="62" t="s">
        <v>124</v>
      </c>
      <c r="H3740" s="62" t="s">
        <v>124</v>
      </c>
      <c r="I3740" s="62" t="s">
        <v>42</v>
      </c>
      <c r="J3740" s="62" t="s">
        <v>237</v>
      </c>
      <c r="K3740" s="62" t="s">
        <v>237</v>
      </c>
      <c r="L3740" s="62" t="s">
        <v>43</v>
      </c>
      <c r="M3740" s="62" t="s">
        <v>44</v>
      </c>
      <c r="N3740" s="62" t="s">
        <v>180</v>
      </c>
      <c r="O3740" s="62" t="s">
        <v>1578</v>
      </c>
      <c r="P3740" s="62" t="s">
        <v>1152</v>
      </c>
      <c r="Q3740" s="62" t="s">
        <v>860</v>
      </c>
      <c r="R3740" s="62" t="s">
        <v>1152</v>
      </c>
      <c r="S3740" s="61">
        <v>201405</v>
      </c>
      <c r="T3740" s="62" t="s">
        <v>47</v>
      </c>
      <c r="U3740" s="97">
        <v>0</v>
      </c>
      <c r="V3740" s="60">
        <v>-212490</v>
      </c>
      <c r="W3740" s="62" t="s">
        <v>1152</v>
      </c>
      <c r="X3740" s="62" t="s">
        <v>1152</v>
      </c>
      <c r="Y3740" s="62" t="s">
        <v>1152</v>
      </c>
      <c r="Z3740" s="62" t="s">
        <v>48</v>
      </c>
      <c r="AA3740" s="62" t="s">
        <v>129</v>
      </c>
      <c r="AB3740" s="62" t="s">
        <v>42</v>
      </c>
      <c r="AC3740" s="62" t="s">
        <v>1632</v>
      </c>
      <c r="AD3740" s="62" t="s">
        <v>51</v>
      </c>
    </row>
    <row r="3741" spans="1:30" x14ac:dyDescent="0.25">
      <c r="A3741" s="62" t="s">
        <v>35</v>
      </c>
      <c r="B3741" s="62" t="s">
        <v>36</v>
      </c>
      <c r="C3741" s="62" t="s">
        <v>37</v>
      </c>
      <c r="D3741" s="62" t="s">
        <v>121</v>
      </c>
      <c r="E3741" s="62" t="s">
        <v>215</v>
      </c>
      <c r="F3741" s="62" t="s">
        <v>216</v>
      </c>
      <c r="G3741" s="62" t="s">
        <v>124</v>
      </c>
      <c r="H3741" s="62" t="s">
        <v>124</v>
      </c>
      <c r="I3741" s="62" t="s">
        <v>42</v>
      </c>
      <c r="J3741" s="62" t="s">
        <v>231</v>
      </c>
      <c r="K3741" s="62" t="s">
        <v>231</v>
      </c>
      <c r="L3741" s="62" t="s">
        <v>43</v>
      </c>
      <c r="M3741" s="62" t="s">
        <v>44</v>
      </c>
      <c r="N3741" s="62" t="s">
        <v>180</v>
      </c>
      <c r="O3741" s="62" t="s">
        <v>1578</v>
      </c>
      <c r="P3741" s="62" t="s">
        <v>1152</v>
      </c>
      <c r="Q3741" s="62" t="s">
        <v>840</v>
      </c>
      <c r="R3741" s="62" t="s">
        <v>1152</v>
      </c>
      <c r="S3741" s="61">
        <v>201405</v>
      </c>
      <c r="T3741" s="62" t="s">
        <v>47</v>
      </c>
      <c r="U3741" s="61">
        <v>0</v>
      </c>
      <c r="V3741" s="60">
        <v>-14313.04</v>
      </c>
      <c r="W3741" s="62" t="s">
        <v>1152</v>
      </c>
      <c r="X3741" s="62" t="s">
        <v>1152</v>
      </c>
      <c r="Y3741" s="62" t="s">
        <v>1152</v>
      </c>
      <c r="Z3741" s="62" t="s">
        <v>48</v>
      </c>
      <c r="AA3741" s="62" t="s">
        <v>129</v>
      </c>
      <c r="AB3741" s="62" t="s">
        <v>42</v>
      </c>
      <c r="AC3741" s="62" t="s">
        <v>1632</v>
      </c>
      <c r="AD3741" s="62" t="s">
        <v>51</v>
      </c>
    </row>
    <row r="3742" spans="1:30" x14ac:dyDescent="0.25">
      <c r="A3742" s="62" t="s">
        <v>35</v>
      </c>
      <c r="B3742" s="62" t="s">
        <v>36</v>
      </c>
      <c r="C3742" s="62" t="s">
        <v>37</v>
      </c>
      <c r="D3742" s="62" t="s">
        <v>121</v>
      </c>
      <c r="E3742" s="62" t="s">
        <v>215</v>
      </c>
      <c r="F3742" s="62" t="s">
        <v>216</v>
      </c>
      <c r="G3742" s="62" t="s">
        <v>124</v>
      </c>
      <c r="H3742" s="62" t="s">
        <v>124</v>
      </c>
      <c r="I3742" s="62" t="s">
        <v>42</v>
      </c>
      <c r="J3742" s="62" t="s">
        <v>217</v>
      </c>
      <c r="K3742" s="62" t="s">
        <v>217</v>
      </c>
      <c r="L3742" s="62" t="s">
        <v>43</v>
      </c>
      <c r="M3742" s="62" t="s">
        <v>44</v>
      </c>
      <c r="N3742" s="62" t="s">
        <v>180</v>
      </c>
      <c r="O3742" s="62" t="s">
        <v>1578</v>
      </c>
      <c r="P3742" s="62" t="s">
        <v>1152</v>
      </c>
      <c r="Q3742" s="62" t="s">
        <v>840</v>
      </c>
      <c r="R3742" s="62" t="s">
        <v>1152</v>
      </c>
      <c r="S3742" s="61">
        <v>201405</v>
      </c>
      <c r="T3742" s="62" t="s">
        <v>47</v>
      </c>
      <c r="U3742" s="61">
        <v>0</v>
      </c>
      <c r="V3742" s="60">
        <v>-580883.18000000005</v>
      </c>
      <c r="W3742" s="62" t="s">
        <v>1152</v>
      </c>
      <c r="X3742" s="62" t="s">
        <v>1152</v>
      </c>
      <c r="Y3742" s="62" t="s">
        <v>1152</v>
      </c>
      <c r="Z3742" s="62" t="s">
        <v>48</v>
      </c>
      <c r="AA3742" s="62" t="s">
        <v>129</v>
      </c>
      <c r="AB3742" s="62" t="s">
        <v>42</v>
      </c>
      <c r="AC3742" s="62" t="s">
        <v>1632</v>
      </c>
      <c r="AD3742" s="62" t="s">
        <v>51</v>
      </c>
    </row>
    <row r="3743" spans="1:30" x14ac:dyDescent="0.25">
      <c r="A3743" s="62" t="s">
        <v>35</v>
      </c>
      <c r="B3743" s="62" t="s">
        <v>36</v>
      </c>
      <c r="C3743" s="62" t="s">
        <v>37</v>
      </c>
      <c r="D3743" s="62" t="s">
        <v>121</v>
      </c>
      <c r="E3743" s="62" t="s">
        <v>122</v>
      </c>
      <c r="F3743" s="62" t="s">
        <v>123</v>
      </c>
      <c r="G3743" s="62" t="s">
        <v>124</v>
      </c>
      <c r="H3743" s="62" t="s">
        <v>124</v>
      </c>
      <c r="I3743" s="62" t="s">
        <v>42</v>
      </c>
      <c r="J3743" s="62" t="s">
        <v>500</v>
      </c>
      <c r="K3743" s="62" t="s">
        <v>500</v>
      </c>
      <c r="L3743" s="62" t="s">
        <v>43</v>
      </c>
      <c r="M3743" s="62" t="s">
        <v>44</v>
      </c>
      <c r="N3743" s="62" t="s">
        <v>162</v>
      </c>
      <c r="O3743" s="62" t="s">
        <v>1578</v>
      </c>
      <c r="P3743" s="62" t="s">
        <v>1152</v>
      </c>
      <c r="Q3743" s="62" t="s">
        <v>806</v>
      </c>
      <c r="R3743" s="62" t="s">
        <v>1582</v>
      </c>
      <c r="S3743" s="61">
        <v>201405</v>
      </c>
      <c r="T3743" s="62" t="s">
        <v>47</v>
      </c>
      <c r="U3743" s="61">
        <v>0</v>
      </c>
      <c r="V3743" s="60">
        <v>-42241.89</v>
      </c>
      <c r="W3743" s="62" t="s">
        <v>1152</v>
      </c>
      <c r="X3743" s="62" t="s">
        <v>807</v>
      </c>
      <c r="Y3743" s="62" t="s">
        <v>1152</v>
      </c>
      <c r="Z3743" s="62" t="s">
        <v>48</v>
      </c>
      <c r="AA3743" s="62" t="s">
        <v>129</v>
      </c>
      <c r="AB3743" s="62" t="s">
        <v>42</v>
      </c>
      <c r="AC3743" s="62" t="s">
        <v>1632</v>
      </c>
      <c r="AD3743" s="62" t="s">
        <v>51</v>
      </c>
    </row>
    <row r="3744" spans="1:30" x14ac:dyDescent="0.25">
      <c r="A3744" s="62" t="s">
        <v>35</v>
      </c>
      <c r="B3744" s="62" t="s">
        <v>36</v>
      </c>
      <c r="C3744" s="62" t="s">
        <v>37</v>
      </c>
      <c r="D3744" s="62" t="s">
        <v>121</v>
      </c>
      <c r="E3744" s="62" t="s">
        <v>122</v>
      </c>
      <c r="F3744" s="62" t="s">
        <v>123</v>
      </c>
      <c r="G3744" s="62" t="s">
        <v>124</v>
      </c>
      <c r="H3744" s="62" t="s">
        <v>124</v>
      </c>
      <c r="I3744" s="62" t="s">
        <v>42</v>
      </c>
      <c r="J3744" s="62" t="s">
        <v>500</v>
      </c>
      <c r="K3744" s="62" t="s">
        <v>500</v>
      </c>
      <c r="L3744" s="62" t="s">
        <v>43</v>
      </c>
      <c r="M3744" s="62" t="s">
        <v>44</v>
      </c>
      <c r="N3744" s="62" t="s">
        <v>162</v>
      </c>
      <c r="O3744" s="62" t="s">
        <v>1578</v>
      </c>
      <c r="P3744" s="62" t="s">
        <v>1152</v>
      </c>
      <c r="Q3744" s="62" t="s">
        <v>806</v>
      </c>
      <c r="R3744" s="62" t="s">
        <v>1638</v>
      </c>
      <c r="S3744" s="61">
        <v>201405</v>
      </c>
      <c r="T3744" s="62" t="s">
        <v>47</v>
      </c>
      <c r="U3744" s="61">
        <v>0</v>
      </c>
      <c r="V3744" s="60">
        <v>-78859.8</v>
      </c>
      <c r="W3744" s="62" t="s">
        <v>1152</v>
      </c>
      <c r="X3744" s="62" t="s">
        <v>807</v>
      </c>
      <c r="Y3744" s="62" t="s">
        <v>1152</v>
      </c>
      <c r="Z3744" s="62" t="s">
        <v>48</v>
      </c>
      <c r="AA3744" s="62" t="s">
        <v>129</v>
      </c>
      <c r="AB3744" s="62" t="s">
        <v>42</v>
      </c>
      <c r="AC3744" s="62" t="s">
        <v>1632</v>
      </c>
      <c r="AD3744" s="62" t="s">
        <v>51</v>
      </c>
    </row>
    <row r="3745" spans="1:30" x14ac:dyDescent="0.25">
      <c r="A3745" s="62" t="s">
        <v>35</v>
      </c>
      <c r="B3745" s="62" t="s">
        <v>36</v>
      </c>
      <c r="C3745" s="62" t="s">
        <v>37</v>
      </c>
      <c r="D3745" s="62" t="s">
        <v>121</v>
      </c>
      <c r="E3745" s="62" t="s">
        <v>122</v>
      </c>
      <c r="F3745" s="62" t="s">
        <v>123</v>
      </c>
      <c r="G3745" s="62" t="s">
        <v>124</v>
      </c>
      <c r="H3745" s="62" t="s">
        <v>124</v>
      </c>
      <c r="I3745" s="62" t="s">
        <v>42</v>
      </c>
      <c r="J3745" s="62" t="s">
        <v>283</v>
      </c>
      <c r="K3745" s="62" t="s">
        <v>283</v>
      </c>
      <c r="L3745" s="62" t="s">
        <v>43</v>
      </c>
      <c r="M3745" s="62" t="s">
        <v>44</v>
      </c>
      <c r="N3745" s="62" t="s">
        <v>150</v>
      </c>
      <c r="O3745" s="62" t="s">
        <v>1578</v>
      </c>
      <c r="P3745" s="62" t="s">
        <v>1152</v>
      </c>
      <c r="Q3745" s="62" t="s">
        <v>459</v>
      </c>
      <c r="R3745" s="62" t="s">
        <v>1639</v>
      </c>
      <c r="S3745" s="61">
        <v>201405</v>
      </c>
      <c r="T3745" s="62" t="s">
        <v>47</v>
      </c>
      <c r="U3745" s="61">
        <v>0</v>
      </c>
      <c r="V3745" s="60">
        <v>-84470.68</v>
      </c>
      <c r="W3745" s="62" t="s">
        <v>1152</v>
      </c>
      <c r="X3745" s="62" t="s">
        <v>460</v>
      </c>
      <c r="Y3745" s="62" t="s">
        <v>1152</v>
      </c>
      <c r="Z3745" s="62" t="s">
        <v>48</v>
      </c>
      <c r="AA3745" s="62" t="s">
        <v>129</v>
      </c>
      <c r="AB3745" s="62" t="s">
        <v>42</v>
      </c>
      <c r="AC3745" s="62" t="s">
        <v>1632</v>
      </c>
      <c r="AD3745" s="62" t="s">
        <v>51</v>
      </c>
    </row>
    <row r="3746" spans="1:30" x14ac:dyDescent="0.25">
      <c r="A3746" s="62" t="s">
        <v>35</v>
      </c>
      <c r="B3746" s="62" t="s">
        <v>36</v>
      </c>
      <c r="C3746" s="62" t="s">
        <v>37</v>
      </c>
      <c r="D3746" s="62" t="s">
        <v>121</v>
      </c>
      <c r="E3746" s="62" t="s">
        <v>122</v>
      </c>
      <c r="F3746" s="62" t="s">
        <v>123</v>
      </c>
      <c r="G3746" s="62" t="s">
        <v>124</v>
      </c>
      <c r="H3746" s="62" t="s">
        <v>124</v>
      </c>
      <c r="I3746" s="62" t="s">
        <v>42</v>
      </c>
      <c r="J3746" s="62" t="s">
        <v>283</v>
      </c>
      <c r="K3746" s="62" t="s">
        <v>283</v>
      </c>
      <c r="L3746" s="62" t="s">
        <v>43</v>
      </c>
      <c r="M3746" s="62" t="s">
        <v>44</v>
      </c>
      <c r="N3746" s="62" t="s">
        <v>150</v>
      </c>
      <c r="O3746" s="62" t="s">
        <v>1578</v>
      </c>
      <c r="P3746" s="62" t="s">
        <v>1152</v>
      </c>
      <c r="Q3746" s="62" t="s">
        <v>459</v>
      </c>
      <c r="R3746" s="62" t="s">
        <v>1152</v>
      </c>
      <c r="S3746" s="61">
        <v>201405</v>
      </c>
      <c r="T3746" s="62" t="s">
        <v>47</v>
      </c>
      <c r="U3746" s="61">
        <v>0</v>
      </c>
      <c r="V3746" s="60">
        <v>-50935.47</v>
      </c>
      <c r="W3746" s="62" t="s">
        <v>1152</v>
      </c>
      <c r="X3746" s="62" t="s">
        <v>460</v>
      </c>
      <c r="Y3746" s="62" t="s">
        <v>1152</v>
      </c>
      <c r="Z3746" s="62" t="s">
        <v>48</v>
      </c>
      <c r="AA3746" s="62" t="s">
        <v>129</v>
      </c>
      <c r="AB3746" s="62" t="s">
        <v>42</v>
      </c>
      <c r="AC3746" s="62" t="s">
        <v>1632</v>
      </c>
      <c r="AD3746" s="62" t="s">
        <v>51</v>
      </c>
    </row>
    <row r="3747" spans="1:30" x14ac:dyDescent="0.25">
      <c r="A3747" s="62" t="s">
        <v>35</v>
      </c>
      <c r="B3747" s="62" t="s">
        <v>36</v>
      </c>
      <c r="C3747" s="62" t="s">
        <v>37</v>
      </c>
      <c r="D3747" s="62" t="s">
        <v>121</v>
      </c>
      <c r="E3747" s="62" t="s">
        <v>122</v>
      </c>
      <c r="F3747" s="62" t="s">
        <v>123</v>
      </c>
      <c r="G3747" s="62" t="s">
        <v>124</v>
      </c>
      <c r="H3747" s="62" t="s">
        <v>124</v>
      </c>
      <c r="I3747" s="62" t="s">
        <v>42</v>
      </c>
      <c r="J3747" s="62" t="s">
        <v>285</v>
      </c>
      <c r="K3747" s="62" t="s">
        <v>285</v>
      </c>
      <c r="L3747" s="62" t="s">
        <v>43</v>
      </c>
      <c r="M3747" s="62" t="s">
        <v>44</v>
      </c>
      <c r="N3747" s="62" t="s">
        <v>150</v>
      </c>
      <c r="O3747" s="62" t="s">
        <v>1578</v>
      </c>
      <c r="P3747" s="62" t="s">
        <v>1152</v>
      </c>
      <c r="Q3747" s="62" t="s">
        <v>287</v>
      </c>
      <c r="R3747" s="62" t="s">
        <v>1152</v>
      </c>
      <c r="S3747" s="61">
        <v>201405</v>
      </c>
      <c r="T3747" s="62" t="s">
        <v>47</v>
      </c>
      <c r="U3747" s="97">
        <v>0</v>
      </c>
      <c r="V3747" s="60">
        <v>-42268.75</v>
      </c>
      <c r="W3747" s="62" t="s">
        <v>1152</v>
      </c>
      <c r="X3747" s="62" t="s">
        <v>288</v>
      </c>
      <c r="Y3747" s="62" t="s">
        <v>1152</v>
      </c>
      <c r="Z3747" s="62" t="s">
        <v>48</v>
      </c>
      <c r="AA3747" s="62" t="s">
        <v>129</v>
      </c>
      <c r="AB3747" s="62" t="s">
        <v>42</v>
      </c>
      <c r="AC3747" s="62" t="s">
        <v>1632</v>
      </c>
      <c r="AD3747" s="62" t="s">
        <v>51</v>
      </c>
    </row>
    <row r="3748" spans="1:30" x14ac:dyDescent="0.25">
      <c r="A3748" s="62" t="s">
        <v>35</v>
      </c>
      <c r="B3748" s="62" t="s">
        <v>36</v>
      </c>
      <c r="C3748" s="62" t="s">
        <v>37</v>
      </c>
      <c r="D3748" s="62" t="s">
        <v>121</v>
      </c>
      <c r="E3748" s="62" t="s">
        <v>122</v>
      </c>
      <c r="F3748" s="62" t="s">
        <v>123</v>
      </c>
      <c r="G3748" s="62" t="s">
        <v>124</v>
      </c>
      <c r="H3748" s="62" t="s">
        <v>124</v>
      </c>
      <c r="I3748" s="62" t="s">
        <v>42</v>
      </c>
      <c r="J3748" s="62" t="s">
        <v>285</v>
      </c>
      <c r="K3748" s="62" t="s">
        <v>285</v>
      </c>
      <c r="L3748" s="62" t="s">
        <v>43</v>
      </c>
      <c r="M3748" s="62" t="s">
        <v>44</v>
      </c>
      <c r="N3748" s="62" t="s">
        <v>150</v>
      </c>
      <c r="O3748" s="62" t="s">
        <v>1578</v>
      </c>
      <c r="P3748" s="62" t="s">
        <v>1152</v>
      </c>
      <c r="Q3748" s="62" t="s">
        <v>287</v>
      </c>
      <c r="R3748" s="62" t="s">
        <v>1640</v>
      </c>
      <c r="S3748" s="61">
        <v>201405</v>
      </c>
      <c r="T3748" s="62" t="s">
        <v>47</v>
      </c>
      <c r="U3748" s="61">
        <v>0</v>
      </c>
      <c r="V3748" s="60">
        <v>-49131.92</v>
      </c>
      <c r="W3748" s="62" t="s">
        <v>1152</v>
      </c>
      <c r="X3748" s="62" t="s">
        <v>288</v>
      </c>
      <c r="Y3748" s="62" t="s">
        <v>1152</v>
      </c>
      <c r="Z3748" s="62" t="s">
        <v>48</v>
      </c>
      <c r="AA3748" s="62" t="s">
        <v>129</v>
      </c>
      <c r="AB3748" s="62" t="s">
        <v>42</v>
      </c>
      <c r="AC3748" s="62" t="s">
        <v>1632</v>
      </c>
      <c r="AD3748" s="62" t="s">
        <v>51</v>
      </c>
    </row>
    <row r="3749" spans="1:30" x14ac:dyDescent="0.25">
      <c r="A3749" s="62" t="s">
        <v>35</v>
      </c>
      <c r="B3749" s="62" t="s">
        <v>36</v>
      </c>
      <c r="C3749" s="62" t="s">
        <v>37</v>
      </c>
      <c r="D3749" s="62" t="s">
        <v>121</v>
      </c>
      <c r="E3749" s="62" t="s">
        <v>122</v>
      </c>
      <c r="F3749" s="62" t="s">
        <v>123</v>
      </c>
      <c r="G3749" s="62" t="s">
        <v>124</v>
      </c>
      <c r="H3749" s="62" t="s">
        <v>124</v>
      </c>
      <c r="I3749" s="62" t="s">
        <v>42</v>
      </c>
      <c r="J3749" s="62" t="s">
        <v>190</v>
      </c>
      <c r="K3749" s="62" t="s">
        <v>190</v>
      </c>
      <c r="L3749" s="62" t="s">
        <v>43</v>
      </c>
      <c r="M3749" s="62" t="s">
        <v>44</v>
      </c>
      <c r="N3749" s="62" t="s">
        <v>150</v>
      </c>
      <c r="O3749" s="62" t="s">
        <v>1578</v>
      </c>
      <c r="P3749" s="62" t="s">
        <v>1152</v>
      </c>
      <c r="Q3749" s="62" t="s">
        <v>1584</v>
      </c>
      <c r="R3749" s="62" t="s">
        <v>1641</v>
      </c>
      <c r="S3749" s="61">
        <v>201405</v>
      </c>
      <c r="T3749" s="62" t="s">
        <v>47</v>
      </c>
      <c r="U3749" s="61">
        <v>0</v>
      </c>
      <c r="V3749" s="60">
        <v>-50000</v>
      </c>
      <c r="W3749" s="62" t="s">
        <v>1152</v>
      </c>
      <c r="X3749" s="62" t="s">
        <v>177</v>
      </c>
      <c r="Y3749" s="62" t="s">
        <v>1152</v>
      </c>
      <c r="Z3749" s="62" t="s">
        <v>48</v>
      </c>
      <c r="AA3749" s="62" t="s">
        <v>129</v>
      </c>
      <c r="AB3749" s="62" t="s">
        <v>42</v>
      </c>
      <c r="AC3749" s="62" t="s">
        <v>1632</v>
      </c>
      <c r="AD3749" s="62" t="s">
        <v>51</v>
      </c>
    </row>
    <row r="3750" spans="1:30" x14ac:dyDescent="0.25">
      <c r="A3750" s="62" t="s">
        <v>35</v>
      </c>
      <c r="B3750" s="62" t="s">
        <v>36</v>
      </c>
      <c r="C3750" s="62" t="s">
        <v>37</v>
      </c>
      <c r="D3750" s="62" t="s">
        <v>121</v>
      </c>
      <c r="E3750" s="62" t="s">
        <v>122</v>
      </c>
      <c r="F3750" s="62" t="s">
        <v>123</v>
      </c>
      <c r="G3750" s="62" t="s">
        <v>124</v>
      </c>
      <c r="H3750" s="62" t="s">
        <v>124</v>
      </c>
      <c r="I3750" s="62" t="s">
        <v>42</v>
      </c>
      <c r="J3750" s="62" t="s">
        <v>174</v>
      </c>
      <c r="K3750" s="62" t="s">
        <v>174</v>
      </c>
      <c r="L3750" s="62" t="s">
        <v>43</v>
      </c>
      <c r="M3750" s="62" t="s">
        <v>44</v>
      </c>
      <c r="N3750" s="62" t="s">
        <v>180</v>
      </c>
      <c r="O3750" s="62" t="s">
        <v>1578</v>
      </c>
      <c r="P3750" s="62" t="s">
        <v>1152</v>
      </c>
      <c r="Q3750" s="62" t="s">
        <v>1584</v>
      </c>
      <c r="R3750" s="62" t="s">
        <v>1641</v>
      </c>
      <c r="S3750" s="61">
        <v>201405</v>
      </c>
      <c r="T3750" s="62" t="s">
        <v>47</v>
      </c>
      <c r="U3750" s="97">
        <v>0</v>
      </c>
      <c r="V3750" s="60">
        <v>-122011</v>
      </c>
      <c r="W3750" s="62" t="s">
        <v>1152</v>
      </c>
      <c r="X3750" s="62" t="s">
        <v>177</v>
      </c>
      <c r="Y3750" s="62" t="s">
        <v>1152</v>
      </c>
      <c r="Z3750" s="62" t="s">
        <v>48</v>
      </c>
      <c r="AA3750" s="62" t="s">
        <v>129</v>
      </c>
      <c r="AB3750" s="62" t="s">
        <v>42</v>
      </c>
      <c r="AC3750" s="62" t="s">
        <v>1632</v>
      </c>
      <c r="AD3750" s="62" t="s">
        <v>51</v>
      </c>
    </row>
    <row r="3751" spans="1:30" x14ac:dyDescent="0.25">
      <c r="A3751" s="62" t="s">
        <v>35</v>
      </c>
      <c r="B3751" s="62" t="s">
        <v>36</v>
      </c>
      <c r="C3751" s="62" t="s">
        <v>37</v>
      </c>
      <c r="D3751" s="62" t="s">
        <v>121</v>
      </c>
      <c r="E3751" s="62" t="s">
        <v>122</v>
      </c>
      <c r="F3751" s="62" t="s">
        <v>123</v>
      </c>
      <c r="G3751" s="62" t="s">
        <v>124</v>
      </c>
      <c r="H3751" s="62" t="s">
        <v>124</v>
      </c>
      <c r="I3751" s="62" t="s">
        <v>42</v>
      </c>
      <c r="J3751" s="62" t="s">
        <v>652</v>
      </c>
      <c r="K3751" s="62" t="s">
        <v>652</v>
      </c>
      <c r="L3751" s="62" t="s">
        <v>43</v>
      </c>
      <c r="M3751" s="62" t="s">
        <v>44</v>
      </c>
      <c r="N3751" s="62" t="s">
        <v>150</v>
      </c>
      <c r="O3751" s="62" t="s">
        <v>1578</v>
      </c>
      <c r="P3751" s="62" t="s">
        <v>1152</v>
      </c>
      <c r="Q3751" s="62" t="s">
        <v>1584</v>
      </c>
      <c r="R3751" s="62" t="s">
        <v>1641</v>
      </c>
      <c r="S3751" s="61">
        <v>201405</v>
      </c>
      <c r="T3751" s="62" t="s">
        <v>47</v>
      </c>
      <c r="U3751" s="97">
        <v>0</v>
      </c>
      <c r="V3751" s="60">
        <v>-52014.879999999997</v>
      </c>
      <c r="W3751" s="62" t="s">
        <v>1152</v>
      </c>
      <c r="X3751" s="62" t="s">
        <v>177</v>
      </c>
      <c r="Y3751" s="62" t="s">
        <v>1152</v>
      </c>
      <c r="Z3751" s="62" t="s">
        <v>48</v>
      </c>
      <c r="AA3751" s="62" t="s">
        <v>129</v>
      </c>
      <c r="AB3751" s="62" t="s">
        <v>42</v>
      </c>
      <c r="AC3751" s="62" t="s">
        <v>1632</v>
      </c>
      <c r="AD3751" s="62" t="s">
        <v>51</v>
      </c>
    </row>
    <row r="3752" spans="1:30" x14ac:dyDescent="0.25">
      <c r="A3752" s="62" t="s">
        <v>35</v>
      </c>
      <c r="B3752" s="62" t="s">
        <v>36</v>
      </c>
      <c r="C3752" s="62" t="s">
        <v>37</v>
      </c>
      <c r="D3752" s="62" t="s">
        <v>121</v>
      </c>
      <c r="E3752" s="62" t="s">
        <v>122</v>
      </c>
      <c r="F3752" s="62" t="s">
        <v>123</v>
      </c>
      <c r="G3752" s="62" t="s">
        <v>124</v>
      </c>
      <c r="H3752" s="62" t="s">
        <v>124</v>
      </c>
      <c r="I3752" s="62" t="s">
        <v>42</v>
      </c>
      <c r="J3752" s="62" t="s">
        <v>652</v>
      </c>
      <c r="K3752" s="62" t="s">
        <v>652</v>
      </c>
      <c r="L3752" s="62" t="s">
        <v>43</v>
      </c>
      <c r="M3752" s="62" t="s">
        <v>44</v>
      </c>
      <c r="N3752" s="62" t="s">
        <v>180</v>
      </c>
      <c r="O3752" s="62" t="s">
        <v>1578</v>
      </c>
      <c r="P3752" s="62" t="s">
        <v>1152</v>
      </c>
      <c r="Q3752" s="62" t="s">
        <v>1584</v>
      </c>
      <c r="R3752" s="62" t="s">
        <v>1641</v>
      </c>
      <c r="S3752" s="61">
        <v>201405</v>
      </c>
      <c r="T3752" s="62" t="s">
        <v>47</v>
      </c>
      <c r="U3752" s="97">
        <v>0</v>
      </c>
      <c r="V3752" s="60">
        <v>-28065.360000000001</v>
      </c>
      <c r="W3752" s="62" t="s">
        <v>1152</v>
      </c>
      <c r="X3752" s="62" t="s">
        <v>177</v>
      </c>
      <c r="Y3752" s="62" t="s">
        <v>1152</v>
      </c>
      <c r="Z3752" s="62" t="s">
        <v>48</v>
      </c>
      <c r="AA3752" s="62" t="s">
        <v>129</v>
      </c>
      <c r="AB3752" s="62" t="s">
        <v>42</v>
      </c>
      <c r="AC3752" s="62" t="s">
        <v>1632</v>
      </c>
      <c r="AD3752" s="62" t="s">
        <v>51</v>
      </c>
    </row>
    <row r="3753" spans="1:30" x14ac:dyDescent="0.25">
      <c r="A3753" s="62" t="s">
        <v>35</v>
      </c>
      <c r="B3753" s="62" t="s">
        <v>36</v>
      </c>
      <c r="C3753" s="62" t="s">
        <v>37</v>
      </c>
      <c r="D3753" s="62" t="s">
        <v>121</v>
      </c>
      <c r="E3753" s="62" t="s">
        <v>122</v>
      </c>
      <c r="F3753" s="62" t="s">
        <v>123</v>
      </c>
      <c r="G3753" s="62" t="s">
        <v>124</v>
      </c>
      <c r="H3753" s="62" t="s">
        <v>124</v>
      </c>
      <c r="I3753" s="62" t="s">
        <v>42</v>
      </c>
      <c r="J3753" s="62" t="s">
        <v>174</v>
      </c>
      <c r="K3753" s="62" t="s">
        <v>174</v>
      </c>
      <c r="L3753" s="62" t="s">
        <v>43</v>
      </c>
      <c r="M3753" s="62" t="s">
        <v>44</v>
      </c>
      <c r="N3753" s="62" t="s">
        <v>150</v>
      </c>
      <c r="O3753" s="62" t="s">
        <v>1578</v>
      </c>
      <c r="P3753" s="62" t="s">
        <v>1152</v>
      </c>
      <c r="Q3753" s="62" t="s">
        <v>1584</v>
      </c>
      <c r="R3753" s="62" t="s">
        <v>1641</v>
      </c>
      <c r="S3753" s="61">
        <v>201405</v>
      </c>
      <c r="T3753" s="62" t="s">
        <v>47</v>
      </c>
      <c r="U3753" s="97">
        <v>0</v>
      </c>
      <c r="V3753" s="60">
        <v>-89045.34</v>
      </c>
      <c r="W3753" s="62" t="s">
        <v>1152</v>
      </c>
      <c r="X3753" s="62" t="s">
        <v>177</v>
      </c>
      <c r="Y3753" s="62" t="s">
        <v>1152</v>
      </c>
      <c r="Z3753" s="62" t="s">
        <v>48</v>
      </c>
      <c r="AA3753" s="62" t="s">
        <v>129</v>
      </c>
      <c r="AB3753" s="62" t="s">
        <v>42</v>
      </c>
      <c r="AC3753" s="62" t="s">
        <v>1632</v>
      </c>
      <c r="AD3753" s="62" t="s">
        <v>51</v>
      </c>
    </row>
    <row r="3754" spans="1:30" x14ac:dyDescent="0.25">
      <c r="A3754" s="62" t="s">
        <v>35</v>
      </c>
      <c r="B3754" s="62" t="s">
        <v>36</v>
      </c>
      <c r="C3754" s="62" t="s">
        <v>37</v>
      </c>
      <c r="D3754" s="62" t="s">
        <v>121</v>
      </c>
      <c r="E3754" s="62" t="s">
        <v>122</v>
      </c>
      <c r="F3754" s="62" t="s">
        <v>123</v>
      </c>
      <c r="G3754" s="62" t="s">
        <v>124</v>
      </c>
      <c r="H3754" s="62" t="s">
        <v>124</v>
      </c>
      <c r="I3754" s="62" t="s">
        <v>42</v>
      </c>
      <c r="J3754" s="62" t="s">
        <v>532</v>
      </c>
      <c r="K3754" s="62" t="s">
        <v>532</v>
      </c>
      <c r="L3754" s="62" t="s">
        <v>43</v>
      </c>
      <c r="M3754" s="62" t="s">
        <v>44</v>
      </c>
      <c r="N3754" s="62" t="s">
        <v>150</v>
      </c>
      <c r="O3754" s="62" t="s">
        <v>1578</v>
      </c>
      <c r="P3754" s="62" t="s">
        <v>1152</v>
      </c>
      <c r="Q3754" s="62" t="s">
        <v>1584</v>
      </c>
      <c r="R3754" s="62" t="s">
        <v>1641</v>
      </c>
      <c r="S3754" s="61">
        <v>201405</v>
      </c>
      <c r="T3754" s="62" t="s">
        <v>47</v>
      </c>
      <c r="U3754" s="97">
        <v>0</v>
      </c>
      <c r="V3754" s="60">
        <v>-8239.2199999999993</v>
      </c>
      <c r="W3754" s="62" t="s">
        <v>1152</v>
      </c>
      <c r="X3754" s="62" t="s">
        <v>177</v>
      </c>
      <c r="Y3754" s="62" t="s">
        <v>1152</v>
      </c>
      <c r="Z3754" s="62" t="s">
        <v>48</v>
      </c>
      <c r="AA3754" s="62" t="s">
        <v>129</v>
      </c>
      <c r="AB3754" s="62" t="s">
        <v>42</v>
      </c>
      <c r="AC3754" s="62" t="s">
        <v>1632</v>
      </c>
      <c r="AD3754" s="62" t="s">
        <v>51</v>
      </c>
    </row>
    <row r="3755" spans="1:30" x14ac:dyDescent="0.25">
      <c r="A3755" s="62" t="s">
        <v>35</v>
      </c>
      <c r="B3755" s="62" t="s">
        <v>36</v>
      </c>
      <c r="C3755" s="62" t="s">
        <v>37</v>
      </c>
      <c r="D3755" s="62" t="s">
        <v>121</v>
      </c>
      <c r="E3755" s="62" t="s">
        <v>122</v>
      </c>
      <c r="F3755" s="62" t="s">
        <v>123</v>
      </c>
      <c r="G3755" s="62" t="s">
        <v>124</v>
      </c>
      <c r="H3755" s="62" t="s">
        <v>124</v>
      </c>
      <c r="I3755" s="62" t="s">
        <v>42</v>
      </c>
      <c r="J3755" s="62" t="s">
        <v>532</v>
      </c>
      <c r="K3755" s="62" t="s">
        <v>532</v>
      </c>
      <c r="L3755" s="62" t="s">
        <v>43</v>
      </c>
      <c r="M3755" s="62" t="s">
        <v>44</v>
      </c>
      <c r="N3755" s="62" t="s">
        <v>180</v>
      </c>
      <c r="O3755" s="62" t="s">
        <v>1578</v>
      </c>
      <c r="P3755" s="62" t="s">
        <v>1152</v>
      </c>
      <c r="Q3755" s="62" t="s">
        <v>1584</v>
      </c>
      <c r="R3755" s="62" t="s">
        <v>1641</v>
      </c>
      <c r="S3755" s="61">
        <v>201405</v>
      </c>
      <c r="T3755" s="62" t="s">
        <v>47</v>
      </c>
      <c r="U3755" s="97">
        <v>0</v>
      </c>
      <c r="V3755" s="60">
        <v>-15883.58</v>
      </c>
      <c r="W3755" s="62" t="s">
        <v>1152</v>
      </c>
      <c r="X3755" s="62" t="s">
        <v>177</v>
      </c>
      <c r="Y3755" s="62" t="s">
        <v>1152</v>
      </c>
      <c r="Z3755" s="62" t="s">
        <v>48</v>
      </c>
      <c r="AA3755" s="62" t="s">
        <v>129</v>
      </c>
      <c r="AB3755" s="62" t="s">
        <v>42</v>
      </c>
      <c r="AC3755" s="62" t="s">
        <v>1632</v>
      </c>
      <c r="AD3755" s="62" t="s">
        <v>51</v>
      </c>
    </row>
    <row r="3756" spans="1:30" x14ac:dyDescent="0.25">
      <c r="A3756" s="62" t="s">
        <v>35</v>
      </c>
      <c r="B3756" s="62" t="s">
        <v>36</v>
      </c>
      <c r="C3756" s="62" t="s">
        <v>37</v>
      </c>
      <c r="D3756" s="62" t="s">
        <v>121</v>
      </c>
      <c r="E3756" s="62" t="s">
        <v>122</v>
      </c>
      <c r="F3756" s="62" t="s">
        <v>123</v>
      </c>
      <c r="G3756" s="62" t="s">
        <v>124</v>
      </c>
      <c r="H3756" s="62" t="s">
        <v>124</v>
      </c>
      <c r="I3756" s="62" t="s">
        <v>42</v>
      </c>
      <c r="J3756" s="62" t="s">
        <v>182</v>
      </c>
      <c r="K3756" s="62" t="s">
        <v>182</v>
      </c>
      <c r="L3756" s="62" t="s">
        <v>43</v>
      </c>
      <c r="M3756" s="62" t="s">
        <v>44</v>
      </c>
      <c r="N3756" s="62" t="s">
        <v>150</v>
      </c>
      <c r="O3756" s="62" t="s">
        <v>1578</v>
      </c>
      <c r="P3756" s="62" t="s">
        <v>1152</v>
      </c>
      <c r="Q3756" s="62" t="s">
        <v>1584</v>
      </c>
      <c r="R3756" s="62" t="s">
        <v>1641</v>
      </c>
      <c r="S3756" s="61">
        <v>201405</v>
      </c>
      <c r="T3756" s="62" t="s">
        <v>47</v>
      </c>
      <c r="U3756" s="97">
        <v>0</v>
      </c>
      <c r="V3756" s="60">
        <v>-238391.17</v>
      </c>
      <c r="W3756" s="62" t="s">
        <v>1152</v>
      </c>
      <c r="X3756" s="62" t="s">
        <v>177</v>
      </c>
      <c r="Y3756" s="62" t="s">
        <v>1152</v>
      </c>
      <c r="Z3756" s="62" t="s">
        <v>48</v>
      </c>
      <c r="AA3756" s="62" t="s">
        <v>129</v>
      </c>
      <c r="AB3756" s="62" t="s">
        <v>42</v>
      </c>
      <c r="AC3756" s="62" t="s">
        <v>1632</v>
      </c>
      <c r="AD3756" s="62" t="s">
        <v>51</v>
      </c>
    </row>
    <row r="3757" spans="1:30" x14ac:dyDescent="0.25">
      <c r="A3757" s="62" t="s">
        <v>35</v>
      </c>
      <c r="B3757" s="62" t="s">
        <v>36</v>
      </c>
      <c r="C3757" s="62" t="s">
        <v>37</v>
      </c>
      <c r="D3757" s="62" t="s">
        <v>121</v>
      </c>
      <c r="E3757" s="62" t="s">
        <v>122</v>
      </c>
      <c r="F3757" s="62" t="s">
        <v>123</v>
      </c>
      <c r="G3757" s="62" t="s">
        <v>124</v>
      </c>
      <c r="H3757" s="62" t="s">
        <v>124</v>
      </c>
      <c r="I3757" s="62" t="s">
        <v>42</v>
      </c>
      <c r="J3757" s="62" t="s">
        <v>182</v>
      </c>
      <c r="K3757" s="62" t="s">
        <v>182</v>
      </c>
      <c r="L3757" s="62" t="s">
        <v>43</v>
      </c>
      <c r="M3757" s="62" t="s">
        <v>44</v>
      </c>
      <c r="N3757" s="62" t="s">
        <v>180</v>
      </c>
      <c r="O3757" s="62" t="s">
        <v>1578</v>
      </c>
      <c r="P3757" s="62" t="s">
        <v>1152</v>
      </c>
      <c r="Q3757" s="62" t="s">
        <v>1584</v>
      </c>
      <c r="R3757" s="62" t="s">
        <v>1641</v>
      </c>
      <c r="S3757" s="61">
        <v>201405</v>
      </c>
      <c r="T3757" s="62" t="s">
        <v>47</v>
      </c>
      <c r="U3757" s="97">
        <v>0</v>
      </c>
      <c r="V3757" s="60">
        <v>-757303.57</v>
      </c>
      <c r="W3757" s="62" t="s">
        <v>1152</v>
      </c>
      <c r="X3757" s="62" t="s">
        <v>177</v>
      </c>
      <c r="Y3757" s="62" t="s">
        <v>1152</v>
      </c>
      <c r="Z3757" s="62" t="s">
        <v>48</v>
      </c>
      <c r="AA3757" s="62" t="s">
        <v>129</v>
      </c>
      <c r="AB3757" s="62" t="s">
        <v>42</v>
      </c>
      <c r="AC3757" s="62" t="s">
        <v>1632</v>
      </c>
      <c r="AD3757" s="62" t="s">
        <v>51</v>
      </c>
    </row>
    <row r="3758" spans="1:30" x14ac:dyDescent="0.25">
      <c r="A3758" s="62" t="s">
        <v>35</v>
      </c>
      <c r="B3758" s="62" t="s">
        <v>36</v>
      </c>
      <c r="C3758" s="62" t="s">
        <v>37</v>
      </c>
      <c r="D3758" s="62" t="s">
        <v>121</v>
      </c>
      <c r="E3758" s="62" t="s">
        <v>122</v>
      </c>
      <c r="F3758" s="62" t="s">
        <v>123</v>
      </c>
      <c r="G3758" s="62" t="s">
        <v>124</v>
      </c>
      <c r="H3758" s="62" t="s">
        <v>124</v>
      </c>
      <c r="I3758" s="62" t="s">
        <v>42</v>
      </c>
      <c r="J3758" s="62" t="s">
        <v>532</v>
      </c>
      <c r="K3758" s="62" t="s">
        <v>532</v>
      </c>
      <c r="L3758" s="62" t="s">
        <v>43</v>
      </c>
      <c r="M3758" s="62" t="s">
        <v>44</v>
      </c>
      <c r="N3758" s="62" t="s">
        <v>180</v>
      </c>
      <c r="O3758" s="62" t="s">
        <v>1578</v>
      </c>
      <c r="P3758" s="62" t="s">
        <v>1152</v>
      </c>
      <c r="Q3758" s="62" t="s">
        <v>1584</v>
      </c>
      <c r="R3758" s="62" t="s">
        <v>1152</v>
      </c>
      <c r="S3758" s="61">
        <v>201405</v>
      </c>
      <c r="T3758" s="62" t="s">
        <v>47</v>
      </c>
      <c r="U3758" s="97">
        <v>0</v>
      </c>
      <c r="V3758" s="60">
        <v>-1747.16</v>
      </c>
      <c r="W3758" s="62" t="s">
        <v>1152</v>
      </c>
      <c r="X3758" s="62" t="s">
        <v>177</v>
      </c>
      <c r="Y3758" s="62" t="s">
        <v>1152</v>
      </c>
      <c r="Z3758" s="62" t="s">
        <v>48</v>
      </c>
      <c r="AA3758" s="62" t="s">
        <v>129</v>
      </c>
      <c r="AB3758" s="62" t="s">
        <v>42</v>
      </c>
      <c r="AC3758" s="62" t="s">
        <v>1632</v>
      </c>
      <c r="AD3758" s="62" t="s">
        <v>51</v>
      </c>
    </row>
    <row r="3759" spans="1:30" x14ac:dyDescent="0.25">
      <c r="A3759" s="62" t="s">
        <v>35</v>
      </c>
      <c r="B3759" s="62" t="s">
        <v>36</v>
      </c>
      <c r="C3759" s="62" t="s">
        <v>37</v>
      </c>
      <c r="D3759" s="62" t="s">
        <v>121</v>
      </c>
      <c r="E3759" s="62" t="s">
        <v>122</v>
      </c>
      <c r="F3759" s="62" t="s">
        <v>123</v>
      </c>
      <c r="G3759" s="62" t="s">
        <v>124</v>
      </c>
      <c r="H3759" s="62" t="s">
        <v>124</v>
      </c>
      <c r="I3759" s="62" t="s">
        <v>42</v>
      </c>
      <c r="J3759" s="62" t="s">
        <v>532</v>
      </c>
      <c r="K3759" s="62" t="s">
        <v>532</v>
      </c>
      <c r="L3759" s="62" t="s">
        <v>43</v>
      </c>
      <c r="M3759" s="62" t="s">
        <v>44</v>
      </c>
      <c r="N3759" s="62" t="s">
        <v>150</v>
      </c>
      <c r="O3759" s="62" t="s">
        <v>1578</v>
      </c>
      <c r="P3759" s="62" t="s">
        <v>1152</v>
      </c>
      <c r="Q3759" s="62" t="s">
        <v>1584</v>
      </c>
      <c r="R3759" s="62" t="s">
        <v>1152</v>
      </c>
      <c r="S3759" s="61">
        <v>201405</v>
      </c>
      <c r="T3759" s="62" t="s">
        <v>47</v>
      </c>
      <c r="U3759" s="97">
        <v>0</v>
      </c>
      <c r="V3759" s="60">
        <v>-197.89</v>
      </c>
      <c r="W3759" s="62" t="s">
        <v>1152</v>
      </c>
      <c r="X3759" s="62" t="s">
        <v>177</v>
      </c>
      <c r="Y3759" s="62" t="s">
        <v>1152</v>
      </c>
      <c r="Z3759" s="62" t="s">
        <v>48</v>
      </c>
      <c r="AA3759" s="62" t="s">
        <v>129</v>
      </c>
      <c r="AB3759" s="62" t="s">
        <v>42</v>
      </c>
      <c r="AC3759" s="62" t="s">
        <v>1632</v>
      </c>
      <c r="AD3759" s="62" t="s">
        <v>51</v>
      </c>
    </row>
    <row r="3760" spans="1:30" x14ac:dyDescent="0.25">
      <c r="A3760" s="62" t="s">
        <v>35</v>
      </c>
      <c r="B3760" s="62" t="s">
        <v>36</v>
      </c>
      <c r="C3760" s="62" t="s">
        <v>37</v>
      </c>
      <c r="D3760" s="62" t="s">
        <v>121</v>
      </c>
      <c r="E3760" s="62" t="s">
        <v>122</v>
      </c>
      <c r="F3760" s="62" t="s">
        <v>123</v>
      </c>
      <c r="G3760" s="62" t="s">
        <v>124</v>
      </c>
      <c r="H3760" s="62" t="s">
        <v>124</v>
      </c>
      <c r="I3760" s="62" t="s">
        <v>42</v>
      </c>
      <c r="J3760" s="62" t="s">
        <v>182</v>
      </c>
      <c r="K3760" s="62" t="s">
        <v>182</v>
      </c>
      <c r="L3760" s="62" t="s">
        <v>43</v>
      </c>
      <c r="M3760" s="62" t="s">
        <v>44</v>
      </c>
      <c r="N3760" s="62" t="s">
        <v>180</v>
      </c>
      <c r="O3760" s="62" t="s">
        <v>1578</v>
      </c>
      <c r="P3760" s="62" t="s">
        <v>1152</v>
      </c>
      <c r="Q3760" s="62" t="s">
        <v>1584</v>
      </c>
      <c r="R3760" s="62" t="s">
        <v>1152</v>
      </c>
      <c r="S3760" s="61">
        <v>201405</v>
      </c>
      <c r="T3760" s="62" t="s">
        <v>47</v>
      </c>
      <c r="U3760" s="61">
        <v>0</v>
      </c>
      <c r="V3760" s="60">
        <v>-124983.3</v>
      </c>
      <c r="W3760" s="62" t="s">
        <v>1152</v>
      </c>
      <c r="X3760" s="62" t="s">
        <v>177</v>
      </c>
      <c r="Y3760" s="62" t="s">
        <v>1152</v>
      </c>
      <c r="Z3760" s="62" t="s">
        <v>48</v>
      </c>
      <c r="AA3760" s="62" t="s">
        <v>129</v>
      </c>
      <c r="AB3760" s="62" t="s">
        <v>42</v>
      </c>
      <c r="AC3760" s="62" t="s">
        <v>1632</v>
      </c>
      <c r="AD3760" s="62" t="s">
        <v>51</v>
      </c>
    </row>
    <row r="3761" spans="1:30" x14ac:dyDescent="0.25">
      <c r="A3761" s="62" t="s">
        <v>35</v>
      </c>
      <c r="B3761" s="62" t="s">
        <v>36</v>
      </c>
      <c r="C3761" s="62" t="s">
        <v>37</v>
      </c>
      <c r="D3761" s="62" t="s">
        <v>121</v>
      </c>
      <c r="E3761" s="62" t="s">
        <v>122</v>
      </c>
      <c r="F3761" s="62" t="s">
        <v>123</v>
      </c>
      <c r="G3761" s="62" t="s">
        <v>124</v>
      </c>
      <c r="H3761" s="62" t="s">
        <v>124</v>
      </c>
      <c r="I3761" s="62" t="s">
        <v>42</v>
      </c>
      <c r="J3761" s="62" t="s">
        <v>182</v>
      </c>
      <c r="K3761" s="62" t="s">
        <v>182</v>
      </c>
      <c r="L3761" s="62" t="s">
        <v>43</v>
      </c>
      <c r="M3761" s="62" t="s">
        <v>44</v>
      </c>
      <c r="N3761" s="62" t="s">
        <v>150</v>
      </c>
      <c r="O3761" s="62" t="s">
        <v>1578</v>
      </c>
      <c r="P3761" s="62" t="s">
        <v>1152</v>
      </c>
      <c r="Q3761" s="62" t="s">
        <v>1584</v>
      </c>
      <c r="R3761" s="62" t="s">
        <v>1152</v>
      </c>
      <c r="S3761" s="61">
        <v>201405</v>
      </c>
      <c r="T3761" s="62" t="s">
        <v>47</v>
      </c>
      <c r="U3761" s="97">
        <v>0</v>
      </c>
      <c r="V3761" s="60">
        <v>-71646.2</v>
      </c>
      <c r="W3761" s="62" t="s">
        <v>1152</v>
      </c>
      <c r="X3761" s="62" t="s">
        <v>177</v>
      </c>
      <c r="Y3761" s="62" t="s">
        <v>1152</v>
      </c>
      <c r="Z3761" s="62" t="s">
        <v>48</v>
      </c>
      <c r="AA3761" s="62" t="s">
        <v>129</v>
      </c>
      <c r="AB3761" s="62" t="s">
        <v>42</v>
      </c>
      <c r="AC3761" s="62" t="s">
        <v>1632</v>
      </c>
      <c r="AD3761" s="62" t="s">
        <v>51</v>
      </c>
    </row>
    <row r="3762" spans="1:30" x14ac:dyDescent="0.25">
      <c r="A3762" s="62" t="s">
        <v>35</v>
      </c>
      <c r="B3762" s="62" t="s">
        <v>36</v>
      </c>
      <c r="C3762" s="62" t="s">
        <v>37</v>
      </c>
      <c r="D3762" s="62" t="s">
        <v>121</v>
      </c>
      <c r="E3762" s="62" t="s">
        <v>122</v>
      </c>
      <c r="F3762" s="62" t="s">
        <v>123</v>
      </c>
      <c r="G3762" s="62" t="s">
        <v>124</v>
      </c>
      <c r="H3762" s="62" t="s">
        <v>124</v>
      </c>
      <c r="I3762" s="62" t="s">
        <v>42</v>
      </c>
      <c r="J3762" s="62" t="s">
        <v>174</v>
      </c>
      <c r="K3762" s="62" t="s">
        <v>174</v>
      </c>
      <c r="L3762" s="62" t="s">
        <v>43</v>
      </c>
      <c r="M3762" s="62" t="s">
        <v>44</v>
      </c>
      <c r="N3762" s="62" t="s">
        <v>180</v>
      </c>
      <c r="O3762" s="62" t="s">
        <v>1578</v>
      </c>
      <c r="P3762" s="62" t="s">
        <v>1152</v>
      </c>
      <c r="Q3762" s="62" t="s">
        <v>1584</v>
      </c>
      <c r="R3762" s="62" t="s">
        <v>1152</v>
      </c>
      <c r="S3762" s="61">
        <v>201405</v>
      </c>
      <c r="T3762" s="62" t="s">
        <v>47</v>
      </c>
      <c r="U3762" s="97">
        <v>0</v>
      </c>
      <c r="V3762" s="60">
        <v>-35015</v>
      </c>
      <c r="W3762" s="62" t="s">
        <v>1152</v>
      </c>
      <c r="X3762" s="62" t="s">
        <v>177</v>
      </c>
      <c r="Y3762" s="62" t="s">
        <v>1152</v>
      </c>
      <c r="Z3762" s="62" t="s">
        <v>48</v>
      </c>
      <c r="AA3762" s="62" t="s">
        <v>129</v>
      </c>
      <c r="AB3762" s="62" t="s">
        <v>42</v>
      </c>
      <c r="AC3762" s="62" t="s">
        <v>1632</v>
      </c>
      <c r="AD3762" s="62" t="s">
        <v>51</v>
      </c>
    </row>
    <row r="3763" spans="1:30" x14ac:dyDescent="0.25">
      <c r="A3763" s="62" t="s">
        <v>35</v>
      </c>
      <c r="B3763" s="62" t="s">
        <v>36</v>
      </c>
      <c r="C3763" s="62" t="s">
        <v>37</v>
      </c>
      <c r="D3763" s="62" t="s">
        <v>121</v>
      </c>
      <c r="E3763" s="62" t="s">
        <v>122</v>
      </c>
      <c r="F3763" s="62" t="s">
        <v>123</v>
      </c>
      <c r="G3763" s="62" t="s">
        <v>124</v>
      </c>
      <c r="H3763" s="62" t="s">
        <v>124</v>
      </c>
      <c r="I3763" s="62" t="s">
        <v>42</v>
      </c>
      <c r="J3763" s="62" t="s">
        <v>174</v>
      </c>
      <c r="K3763" s="62" t="s">
        <v>174</v>
      </c>
      <c r="L3763" s="62" t="s">
        <v>43</v>
      </c>
      <c r="M3763" s="62" t="s">
        <v>44</v>
      </c>
      <c r="N3763" s="62" t="s">
        <v>150</v>
      </c>
      <c r="O3763" s="62" t="s">
        <v>1578</v>
      </c>
      <c r="P3763" s="62" t="s">
        <v>1152</v>
      </c>
      <c r="Q3763" s="62" t="s">
        <v>1584</v>
      </c>
      <c r="R3763" s="62" t="s">
        <v>1152</v>
      </c>
      <c r="S3763" s="61">
        <v>201405</v>
      </c>
      <c r="T3763" s="62" t="s">
        <v>47</v>
      </c>
      <c r="U3763" s="97">
        <v>0</v>
      </c>
      <c r="V3763" s="60">
        <v>-27971.42</v>
      </c>
      <c r="W3763" s="62" t="s">
        <v>1152</v>
      </c>
      <c r="X3763" s="62" t="s">
        <v>177</v>
      </c>
      <c r="Y3763" s="62" t="s">
        <v>1152</v>
      </c>
      <c r="Z3763" s="62" t="s">
        <v>48</v>
      </c>
      <c r="AA3763" s="62" t="s">
        <v>129</v>
      </c>
      <c r="AB3763" s="62" t="s">
        <v>42</v>
      </c>
      <c r="AC3763" s="62" t="s">
        <v>1632</v>
      </c>
      <c r="AD3763" s="62" t="s">
        <v>51</v>
      </c>
    </row>
    <row r="3764" spans="1:30" x14ac:dyDescent="0.25">
      <c r="A3764" s="62" t="s">
        <v>35</v>
      </c>
      <c r="B3764" s="62" t="s">
        <v>36</v>
      </c>
      <c r="C3764" s="62" t="s">
        <v>37</v>
      </c>
      <c r="D3764" s="62" t="s">
        <v>121</v>
      </c>
      <c r="E3764" s="62" t="s">
        <v>215</v>
      </c>
      <c r="F3764" s="62" t="s">
        <v>216</v>
      </c>
      <c r="G3764" s="62" t="s">
        <v>124</v>
      </c>
      <c r="H3764" s="62" t="s">
        <v>124</v>
      </c>
      <c r="I3764" s="62" t="s">
        <v>42</v>
      </c>
      <c r="J3764" s="62" t="s">
        <v>231</v>
      </c>
      <c r="K3764" s="62" t="s">
        <v>231</v>
      </c>
      <c r="L3764" s="62" t="s">
        <v>43</v>
      </c>
      <c r="M3764" s="62" t="s">
        <v>44</v>
      </c>
      <c r="N3764" s="62" t="s">
        <v>180</v>
      </c>
      <c r="O3764" s="62" t="s">
        <v>1578</v>
      </c>
      <c r="P3764" s="62" t="s">
        <v>1152</v>
      </c>
      <c r="Q3764" s="62" t="s">
        <v>840</v>
      </c>
      <c r="R3764" s="62" t="s">
        <v>1642</v>
      </c>
      <c r="S3764" s="61">
        <v>201405</v>
      </c>
      <c r="T3764" s="62" t="s">
        <v>47</v>
      </c>
      <c r="U3764" s="97">
        <v>0</v>
      </c>
      <c r="V3764" s="60">
        <v>-89101</v>
      </c>
      <c r="W3764" s="62" t="s">
        <v>1152</v>
      </c>
      <c r="X3764" s="62" t="s">
        <v>975</v>
      </c>
      <c r="Y3764" s="62" t="s">
        <v>1152</v>
      </c>
      <c r="Z3764" s="62" t="s">
        <v>48</v>
      </c>
      <c r="AA3764" s="62" t="s">
        <v>129</v>
      </c>
      <c r="AB3764" s="62" t="s">
        <v>42</v>
      </c>
      <c r="AC3764" s="62" t="s">
        <v>1632</v>
      </c>
      <c r="AD3764" s="62" t="s">
        <v>51</v>
      </c>
    </row>
    <row r="3765" spans="1:30" x14ac:dyDescent="0.25">
      <c r="A3765" s="62" t="s">
        <v>35</v>
      </c>
      <c r="B3765" s="62" t="s">
        <v>36</v>
      </c>
      <c r="C3765" s="62" t="s">
        <v>37</v>
      </c>
      <c r="D3765" s="62" t="s">
        <v>121</v>
      </c>
      <c r="E3765" s="62" t="s">
        <v>215</v>
      </c>
      <c r="F3765" s="62" t="s">
        <v>216</v>
      </c>
      <c r="G3765" s="62" t="s">
        <v>124</v>
      </c>
      <c r="H3765" s="62" t="s">
        <v>124</v>
      </c>
      <c r="I3765" s="62" t="s">
        <v>42</v>
      </c>
      <c r="J3765" s="62" t="s">
        <v>217</v>
      </c>
      <c r="K3765" s="62" t="s">
        <v>217</v>
      </c>
      <c r="L3765" s="62" t="s">
        <v>43</v>
      </c>
      <c r="M3765" s="62" t="s">
        <v>44</v>
      </c>
      <c r="N3765" s="62" t="s">
        <v>150</v>
      </c>
      <c r="O3765" s="62" t="s">
        <v>42</v>
      </c>
      <c r="P3765" s="62" t="s">
        <v>392</v>
      </c>
      <c r="Q3765" s="62" t="s">
        <v>393</v>
      </c>
      <c r="R3765" s="62" t="s">
        <v>1984</v>
      </c>
      <c r="S3765" s="61">
        <v>201405</v>
      </c>
      <c r="T3765" s="62" t="s">
        <v>52</v>
      </c>
      <c r="U3765" s="61">
        <v>247.98</v>
      </c>
      <c r="V3765" s="60">
        <v>247.98</v>
      </c>
      <c r="W3765" s="62" t="s">
        <v>340</v>
      </c>
      <c r="X3765" s="62" t="s">
        <v>384</v>
      </c>
      <c r="Y3765" s="62" t="s">
        <v>1152</v>
      </c>
      <c r="Z3765" s="62" t="s">
        <v>48</v>
      </c>
      <c r="AA3765" s="62" t="s">
        <v>315</v>
      </c>
      <c r="AB3765" s="62" t="s">
        <v>42</v>
      </c>
      <c r="AC3765" s="62" t="s">
        <v>1985</v>
      </c>
      <c r="AD3765" s="62" t="s">
        <v>146</v>
      </c>
    </row>
    <row r="3766" spans="1:30" x14ac:dyDescent="0.25">
      <c r="A3766" s="62" t="s">
        <v>35</v>
      </c>
      <c r="B3766" s="62" t="s">
        <v>36</v>
      </c>
      <c r="C3766" s="62" t="s">
        <v>37</v>
      </c>
      <c r="D3766" s="62" t="s">
        <v>121</v>
      </c>
      <c r="E3766" s="62" t="s">
        <v>215</v>
      </c>
      <c r="F3766" s="62" t="s">
        <v>216</v>
      </c>
      <c r="G3766" s="62" t="s">
        <v>124</v>
      </c>
      <c r="H3766" s="62" t="s">
        <v>124</v>
      </c>
      <c r="I3766" s="62" t="s">
        <v>42</v>
      </c>
      <c r="J3766" s="62" t="s">
        <v>261</v>
      </c>
      <c r="K3766" s="62" t="s">
        <v>261</v>
      </c>
      <c r="L3766" s="62" t="s">
        <v>43</v>
      </c>
      <c r="M3766" s="62" t="s">
        <v>44</v>
      </c>
      <c r="N3766" s="62" t="s">
        <v>150</v>
      </c>
      <c r="O3766" s="62" t="s">
        <v>42</v>
      </c>
      <c r="P3766" s="62" t="s">
        <v>392</v>
      </c>
      <c r="Q3766" s="62" t="s">
        <v>393</v>
      </c>
      <c r="R3766" s="62" t="s">
        <v>1984</v>
      </c>
      <c r="S3766" s="61">
        <v>201405</v>
      </c>
      <c r="T3766" s="62" t="s">
        <v>52</v>
      </c>
      <c r="U3766" s="61">
        <v>231.43</v>
      </c>
      <c r="V3766" s="60">
        <v>231.43</v>
      </c>
      <c r="W3766" s="62" t="s">
        <v>340</v>
      </c>
      <c r="X3766" s="62" t="s">
        <v>384</v>
      </c>
      <c r="Y3766" s="62" t="s">
        <v>1152</v>
      </c>
      <c r="Z3766" s="62" t="s">
        <v>48</v>
      </c>
      <c r="AA3766" s="62" t="s">
        <v>315</v>
      </c>
      <c r="AB3766" s="62" t="s">
        <v>42</v>
      </c>
      <c r="AC3766" s="62" t="s">
        <v>1985</v>
      </c>
      <c r="AD3766" s="62" t="s">
        <v>146</v>
      </c>
    </row>
    <row r="3767" spans="1:30" x14ac:dyDescent="0.25">
      <c r="A3767" s="62" t="s">
        <v>35</v>
      </c>
      <c r="B3767" s="62" t="s">
        <v>36</v>
      </c>
      <c r="C3767" s="62" t="s">
        <v>37</v>
      </c>
      <c r="D3767" s="62" t="s">
        <v>121</v>
      </c>
      <c r="E3767" s="62" t="s">
        <v>215</v>
      </c>
      <c r="F3767" s="62" t="s">
        <v>216</v>
      </c>
      <c r="G3767" s="62" t="s">
        <v>124</v>
      </c>
      <c r="H3767" s="62" t="s">
        <v>124</v>
      </c>
      <c r="I3767" s="62" t="s">
        <v>42</v>
      </c>
      <c r="J3767" s="62" t="s">
        <v>257</v>
      </c>
      <c r="K3767" s="62" t="s">
        <v>257</v>
      </c>
      <c r="L3767" s="62" t="s">
        <v>43</v>
      </c>
      <c r="M3767" s="62" t="s">
        <v>44</v>
      </c>
      <c r="N3767" s="62" t="s">
        <v>150</v>
      </c>
      <c r="O3767" s="62" t="s">
        <v>42</v>
      </c>
      <c r="P3767" s="62" t="s">
        <v>392</v>
      </c>
      <c r="Q3767" s="62" t="s">
        <v>393</v>
      </c>
      <c r="R3767" s="62" t="s">
        <v>1984</v>
      </c>
      <c r="S3767" s="61">
        <v>201405</v>
      </c>
      <c r="T3767" s="62" t="s">
        <v>52</v>
      </c>
      <c r="U3767" s="61">
        <v>231.45</v>
      </c>
      <c r="V3767" s="60">
        <v>231.45</v>
      </c>
      <c r="W3767" s="62" t="s">
        <v>340</v>
      </c>
      <c r="X3767" s="62" t="s">
        <v>384</v>
      </c>
      <c r="Y3767" s="62" t="s">
        <v>1152</v>
      </c>
      <c r="Z3767" s="62" t="s">
        <v>48</v>
      </c>
      <c r="AA3767" s="62" t="s">
        <v>315</v>
      </c>
      <c r="AB3767" s="62" t="s">
        <v>42</v>
      </c>
      <c r="AC3767" s="62" t="s">
        <v>1985</v>
      </c>
      <c r="AD3767" s="62" t="s">
        <v>146</v>
      </c>
    </row>
    <row r="3768" spans="1:30" x14ac:dyDescent="0.25">
      <c r="A3768" s="62" t="s">
        <v>35</v>
      </c>
      <c r="B3768" s="62" t="s">
        <v>36</v>
      </c>
      <c r="C3768" s="62" t="s">
        <v>37</v>
      </c>
      <c r="D3768" s="62" t="s">
        <v>121</v>
      </c>
      <c r="E3768" s="62" t="s">
        <v>215</v>
      </c>
      <c r="F3768" s="62" t="s">
        <v>216</v>
      </c>
      <c r="G3768" s="62" t="s">
        <v>124</v>
      </c>
      <c r="H3768" s="62" t="s">
        <v>124</v>
      </c>
      <c r="I3768" s="62" t="s">
        <v>42</v>
      </c>
      <c r="J3768" s="62" t="s">
        <v>437</v>
      </c>
      <c r="K3768" s="62" t="s">
        <v>437</v>
      </c>
      <c r="L3768" s="62" t="s">
        <v>43</v>
      </c>
      <c r="M3768" s="62" t="s">
        <v>44</v>
      </c>
      <c r="N3768" s="62" t="s">
        <v>150</v>
      </c>
      <c r="O3768" s="62" t="s">
        <v>42</v>
      </c>
      <c r="P3768" s="62" t="s">
        <v>392</v>
      </c>
      <c r="Q3768" s="62" t="s">
        <v>393</v>
      </c>
      <c r="R3768" s="62" t="s">
        <v>1984</v>
      </c>
      <c r="S3768" s="61">
        <v>201405</v>
      </c>
      <c r="T3768" s="62" t="s">
        <v>52</v>
      </c>
      <c r="U3768" s="61">
        <v>231.45</v>
      </c>
      <c r="V3768" s="60">
        <v>231.45</v>
      </c>
      <c r="W3768" s="62" t="s">
        <v>340</v>
      </c>
      <c r="X3768" s="62" t="s">
        <v>384</v>
      </c>
      <c r="Y3768" s="62" t="s">
        <v>1152</v>
      </c>
      <c r="Z3768" s="62" t="s">
        <v>48</v>
      </c>
      <c r="AA3768" s="62" t="s">
        <v>315</v>
      </c>
      <c r="AB3768" s="62" t="s">
        <v>42</v>
      </c>
      <c r="AC3768" s="62" t="s">
        <v>1985</v>
      </c>
      <c r="AD3768" s="62" t="s">
        <v>146</v>
      </c>
    </row>
    <row r="3769" spans="1:30" x14ac:dyDescent="0.25">
      <c r="A3769" s="62" t="s">
        <v>35</v>
      </c>
      <c r="B3769" s="62" t="s">
        <v>36</v>
      </c>
      <c r="C3769" s="62" t="s">
        <v>37</v>
      </c>
      <c r="D3769" s="62" t="s">
        <v>121</v>
      </c>
      <c r="E3769" s="62" t="s">
        <v>215</v>
      </c>
      <c r="F3769" s="62" t="s">
        <v>216</v>
      </c>
      <c r="G3769" s="62" t="s">
        <v>124</v>
      </c>
      <c r="H3769" s="62" t="s">
        <v>124</v>
      </c>
      <c r="I3769" s="62" t="s">
        <v>42</v>
      </c>
      <c r="J3769" s="62" t="s">
        <v>250</v>
      </c>
      <c r="K3769" s="62" t="s">
        <v>250</v>
      </c>
      <c r="L3769" s="62" t="s">
        <v>43</v>
      </c>
      <c r="M3769" s="62" t="s">
        <v>44</v>
      </c>
      <c r="N3769" s="62" t="s">
        <v>150</v>
      </c>
      <c r="O3769" s="62" t="s">
        <v>42</v>
      </c>
      <c r="P3769" s="62" t="s">
        <v>392</v>
      </c>
      <c r="Q3769" s="62" t="s">
        <v>393</v>
      </c>
      <c r="R3769" s="62" t="s">
        <v>1984</v>
      </c>
      <c r="S3769" s="61">
        <v>201405</v>
      </c>
      <c r="T3769" s="62" t="s">
        <v>52</v>
      </c>
      <c r="U3769" s="61">
        <v>231.45</v>
      </c>
      <c r="V3769" s="60">
        <v>231.45</v>
      </c>
      <c r="W3769" s="62" t="s">
        <v>340</v>
      </c>
      <c r="X3769" s="62" t="s">
        <v>384</v>
      </c>
      <c r="Y3769" s="62" t="s">
        <v>1152</v>
      </c>
      <c r="Z3769" s="62" t="s">
        <v>48</v>
      </c>
      <c r="AA3769" s="62" t="s">
        <v>315</v>
      </c>
      <c r="AB3769" s="62" t="s">
        <v>42</v>
      </c>
      <c r="AC3769" s="62" t="s">
        <v>1985</v>
      </c>
      <c r="AD3769" s="62" t="s">
        <v>146</v>
      </c>
    </row>
    <row r="3770" spans="1:30" x14ac:dyDescent="0.25">
      <c r="A3770" s="62" t="s">
        <v>35</v>
      </c>
      <c r="B3770" s="62" t="s">
        <v>36</v>
      </c>
      <c r="C3770" s="62" t="s">
        <v>37</v>
      </c>
      <c r="D3770" s="62" t="s">
        <v>121</v>
      </c>
      <c r="E3770" s="62" t="s">
        <v>215</v>
      </c>
      <c r="F3770" s="62" t="s">
        <v>216</v>
      </c>
      <c r="G3770" s="62" t="s">
        <v>124</v>
      </c>
      <c r="H3770" s="62" t="s">
        <v>124</v>
      </c>
      <c r="I3770" s="62" t="s">
        <v>42</v>
      </c>
      <c r="J3770" s="62" t="s">
        <v>237</v>
      </c>
      <c r="K3770" s="62" t="s">
        <v>237</v>
      </c>
      <c r="L3770" s="62" t="s">
        <v>43</v>
      </c>
      <c r="M3770" s="62" t="s">
        <v>44</v>
      </c>
      <c r="N3770" s="62" t="s">
        <v>150</v>
      </c>
      <c r="O3770" s="62" t="s">
        <v>42</v>
      </c>
      <c r="P3770" s="62" t="s">
        <v>392</v>
      </c>
      <c r="Q3770" s="62" t="s">
        <v>393</v>
      </c>
      <c r="R3770" s="62" t="s">
        <v>1984</v>
      </c>
      <c r="S3770" s="61">
        <v>201405</v>
      </c>
      <c r="T3770" s="62" t="s">
        <v>52</v>
      </c>
      <c r="U3770" s="61">
        <v>247.98</v>
      </c>
      <c r="V3770" s="60">
        <v>247.98</v>
      </c>
      <c r="W3770" s="62" t="s">
        <v>340</v>
      </c>
      <c r="X3770" s="62" t="s">
        <v>384</v>
      </c>
      <c r="Y3770" s="62" t="s">
        <v>1152</v>
      </c>
      <c r="Z3770" s="62" t="s">
        <v>48</v>
      </c>
      <c r="AA3770" s="62" t="s">
        <v>315</v>
      </c>
      <c r="AB3770" s="62" t="s">
        <v>42</v>
      </c>
      <c r="AC3770" s="62" t="s">
        <v>1985</v>
      </c>
      <c r="AD3770" s="62" t="s">
        <v>146</v>
      </c>
    </row>
    <row r="3771" spans="1:30" x14ac:dyDescent="0.25">
      <c r="A3771" s="62" t="s">
        <v>35</v>
      </c>
      <c r="B3771" s="62" t="s">
        <v>36</v>
      </c>
      <c r="C3771" s="62" t="s">
        <v>37</v>
      </c>
      <c r="D3771" s="62" t="s">
        <v>121</v>
      </c>
      <c r="E3771" s="62" t="s">
        <v>215</v>
      </c>
      <c r="F3771" s="62" t="s">
        <v>216</v>
      </c>
      <c r="G3771" s="62" t="s">
        <v>124</v>
      </c>
      <c r="H3771" s="62" t="s">
        <v>124</v>
      </c>
      <c r="I3771" s="62" t="s">
        <v>42</v>
      </c>
      <c r="J3771" s="62" t="s">
        <v>231</v>
      </c>
      <c r="K3771" s="62" t="s">
        <v>231</v>
      </c>
      <c r="L3771" s="62" t="s">
        <v>43</v>
      </c>
      <c r="M3771" s="62" t="s">
        <v>44</v>
      </c>
      <c r="N3771" s="62" t="s">
        <v>150</v>
      </c>
      <c r="O3771" s="62" t="s">
        <v>42</v>
      </c>
      <c r="P3771" s="62" t="s">
        <v>392</v>
      </c>
      <c r="Q3771" s="62" t="s">
        <v>393</v>
      </c>
      <c r="R3771" s="62" t="s">
        <v>1984</v>
      </c>
      <c r="S3771" s="61">
        <v>201405</v>
      </c>
      <c r="T3771" s="62" t="s">
        <v>52</v>
      </c>
      <c r="U3771" s="61">
        <v>231.45</v>
      </c>
      <c r="V3771" s="60">
        <v>231.45</v>
      </c>
      <c r="W3771" s="62" t="s">
        <v>340</v>
      </c>
      <c r="X3771" s="62" t="s">
        <v>384</v>
      </c>
      <c r="Y3771" s="62" t="s">
        <v>1152</v>
      </c>
      <c r="Z3771" s="62" t="s">
        <v>48</v>
      </c>
      <c r="AA3771" s="62" t="s">
        <v>315</v>
      </c>
      <c r="AB3771" s="62" t="s">
        <v>42</v>
      </c>
      <c r="AC3771" s="62" t="s">
        <v>1985</v>
      </c>
      <c r="AD3771" s="62" t="s">
        <v>146</v>
      </c>
    </row>
    <row r="3772" spans="1:30" x14ac:dyDescent="0.25">
      <c r="A3772" s="62" t="s">
        <v>35</v>
      </c>
      <c r="B3772" s="62" t="s">
        <v>36</v>
      </c>
      <c r="C3772" s="62" t="s">
        <v>37</v>
      </c>
      <c r="D3772" s="62" t="s">
        <v>121</v>
      </c>
      <c r="E3772" s="62" t="s">
        <v>215</v>
      </c>
      <c r="F3772" s="62" t="s">
        <v>216</v>
      </c>
      <c r="G3772" s="62" t="s">
        <v>124</v>
      </c>
      <c r="H3772" s="62" t="s">
        <v>124</v>
      </c>
      <c r="I3772" s="62" t="s">
        <v>42</v>
      </c>
      <c r="J3772" s="62" t="s">
        <v>261</v>
      </c>
      <c r="K3772" s="62" t="s">
        <v>261</v>
      </c>
      <c r="L3772" s="62" t="s">
        <v>43</v>
      </c>
      <c r="M3772" s="62" t="s">
        <v>44</v>
      </c>
      <c r="N3772" s="62" t="s">
        <v>150</v>
      </c>
      <c r="O3772" s="62" t="s">
        <v>42</v>
      </c>
      <c r="P3772" s="62" t="s">
        <v>446</v>
      </c>
      <c r="Q3772" s="62" t="s">
        <v>447</v>
      </c>
      <c r="R3772" s="62" t="s">
        <v>1986</v>
      </c>
      <c r="S3772" s="61">
        <v>201405</v>
      </c>
      <c r="T3772" s="62" t="s">
        <v>52</v>
      </c>
      <c r="U3772" s="67">
        <v>63133.89</v>
      </c>
      <c r="V3772" s="60">
        <v>63133.89</v>
      </c>
      <c r="W3772" s="62" t="s">
        <v>340</v>
      </c>
      <c r="X3772" s="62" t="s">
        <v>267</v>
      </c>
      <c r="Y3772" s="62" t="s">
        <v>1152</v>
      </c>
      <c r="Z3772" s="62" t="s">
        <v>48</v>
      </c>
      <c r="AA3772" s="62" t="s">
        <v>315</v>
      </c>
      <c r="AB3772" s="62" t="s">
        <v>42</v>
      </c>
      <c r="AC3772" s="62" t="s">
        <v>1987</v>
      </c>
      <c r="AD3772" s="62" t="s">
        <v>146</v>
      </c>
    </row>
    <row r="3773" spans="1:30" x14ac:dyDescent="0.25">
      <c r="A3773" s="62" t="s">
        <v>35</v>
      </c>
      <c r="B3773" s="62" t="s">
        <v>36</v>
      </c>
      <c r="C3773" s="62" t="s">
        <v>37</v>
      </c>
      <c r="D3773" s="62" t="s">
        <v>121</v>
      </c>
      <c r="E3773" s="62" t="s">
        <v>215</v>
      </c>
      <c r="F3773" s="62" t="s">
        <v>216</v>
      </c>
      <c r="G3773" s="62" t="s">
        <v>124</v>
      </c>
      <c r="H3773" s="62" t="s">
        <v>124</v>
      </c>
      <c r="I3773" s="62" t="s">
        <v>42</v>
      </c>
      <c r="J3773" s="62" t="s">
        <v>257</v>
      </c>
      <c r="K3773" s="62" t="s">
        <v>257</v>
      </c>
      <c r="L3773" s="62" t="s">
        <v>43</v>
      </c>
      <c r="M3773" s="62" t="s">
        <v>44</v>
      </c>
      <c r="N3773" s="62" t="s">
        <v>150</v>
      </c>
      <c r="O3773" s="62" t="s">
        <v>42</v>
      </c>
      <c r="P3773" s="62" t="s">
        <v>424</v>
      </c>
      <c r="Q3773" s="62" t="s">
        <v>441</v>
      </c>
      <c r="R3773" s="62" t="s">
        <v>1988</v>
      </c>
      <c r="S3773" s="61">
        <v>201405</v>
      </c>
      <c r="T3773" s="62" t="s">
        <v>52</v>
      </c>
      <c r="U3773" s="67">
        <v>25290</v>
      </c>
      <c r="V3773" s="60">
        <v>25290</v>
      </c>
      <c r="W3773" s="62" t="s">
        <v>340</v>
      </c>
      <c r="X3773" s="62" t="s">
        <v>440</v>
      </c>
      <c r="Y3773" s="62" t="s">
        <v>1152</v>
      </c>
      <c r="Z3773" s="62" t="s">
        <v>48</v>
      </c>
      <c r="AA3773" s="62" t="s">
        <v>315</v>
      </c>
      <c r="AB3773" s="62" t="s">
        <v>42</v>
      </c>
      <c r="AC3773" s="62" t="s">
        <v>1987</v>
      </c>
      <c r="AD3773" s="62" t="s">
        <v>146</v>
      </c>
    </row>
    <row r="3774" spans="1:30" x14ac:dyDescent="0.25">
      <c r="A3774" s="62" t="s">
        <v>35</v>
      </c>
      <c r="B3774" s="62" t="s">
        <v>36</v>
      </c>
      <c r="C3774" s="62" t="s">
        <v>37</v>
      </c>
      <c r="D3774" s="62" t="s">
        <v>121</v>
      </c>
      <c r="E3774" s="62" t="s">
        <v>215</v>
      </c>
      <c r="F3774" s="62" t="s">
        <v>216</v>
      </c>
      <c r="G3774" s="62" t="s">
        <v>124</v>
      </c>
      <c r="H3774" s="62" t="s">
        <v>124</v>
      </c>
      <c r="I3774" s="62" t="s">
        <v>42</v>
      </c>
      <c r="J3774" s="62" t="s">
        <v>250</v>
      </c>
      <c r="K3774" s="62" t="s">
        <v>250</v>
      </c>
      <c r="L3774" s="62" t="s">
        <v>43</v>
      </c>
      <c r="M3774" s="62" t="s">
        <v>44</v>
      </c>
      <c r="N3774" s="62" t="s">
        <v>150</v>
      </c>
      <c r="O3774" s="62" t="s">
        <v>42</v>
      </c>
      <c r="P3774" s="62" t="s">
        <v>430</v>
      </c>
      <c r="Q3774" s="62" t="s">
        <v>431</v>
      </c>
      <c r="R3774" s="62" t="s">
        <v>1989</v>
      </c>
      <c r="S3774" s="61">
        <v>201405</v>
      </c>
      <c r="T3774" s="62" t="s">
        <v>52</v>
      </c>
      <c r="U3774" s="61">
        <v>145.5</v>
      </c>
      <c r="V3774" s="60">
        <v>145.5</v>
      </c>
      <c r="W3774" s="62" t="s">
        <v>340</v>
      </c>
      <c r="X3774" s="62" t="s">
        <v>433</v>
      </c>
      <c r="Y3774" s="62" t="s">
        <v>1152</v>
      </c>
      <c r="Z3774" s="62" t="s">
        <v>48</v>
      </c>
      <c r="AA3774" s="62" t="s">
        <v>315</v>
      </c>
      <c r="AB3774" s="62" t="s">
        <v>42</v>
      </c>
      <c r="AC3774" s="62" t="s">
        <v>1987</v>
      </c>
      <c r="AD3774" s="62" t="s">
        <v>146</v>
      </c>
    </row>
    <row r="3775" spans="1:30" x14ac:dyDescent="0.25">
      <c r="A3775" s="62" t="s">
        <v>35</v>
      </c>
      <c r="B3775" s="62" t="s">
        <v>36</v>
      </c>
      <c r="C3775" s="62" t="s">
        <v>37</v>
      </c>
      <c r="D3775" s="62" t="s">
        <v>121</v>
      </c>
      <c r="E3775" s="62" t="s">
        <v>215</v>
      </c>
      <c r="F3775" s="62" t="s">
        <v>216</v>
      </c>
      <c r="G3775" s="62" t="s">
        <v>124</v>
      </c>
      <c r="H3775" s="62" t="s">
        <v>124</v>
      </c>
      <c r="I3775" s="62" t="s">
        <v>42</v>
      </c>
      <c r="J3775" s="62" t="s">
        <v>250</v>
      </c>
      <c r="K3775" s="62" t="s">
        <v>250</v>
      </c>
      <c r="L3775" s="62" t="s">
        <v>43</v>
      </c>
      <c r="M3775" s="62" t="s">
        <v>44</v>
      </c>
      <c r="N3775" s="62" t="s">
        <v>150</v>
      </c>
      <c r="O3775" s="62" t="s">
        <v>42</v>
      </c>
      <c r="P3775" s="62" t="s">
        <v>430</v>
      </c>
      <c r="Q3775" s="62" t="s">
        <v>431</v>
      </c>
      <c r="R3775" s="62" t="s">
        <v>1990</v>
      </c>
      <c r="S3775" s="61">
        <v>201405</v>
      </c>
      <c r="T3775" s="62" t="s">
        <v>52</v>
      </c>
      <c r="U3775" s="63">
        <v>66371.5</v>
      </c>
      <c r="V3775" s="60">
        <v>66371.5</v>
      </c>
      <c r="W3775" s="62" t="s">
        <v>340</v>
      </c>
      <c r="X3775" s="62" t="s">
        <v>433</v>
      </c>
      <c r="Y3775" s="62" t="s">
        <v>1152</v>
      </c>
      <c r="Z3775" s="62" t="s">
        <v>48</v>
      </c>
      <c r="AA3775" s="62" t="s">
        <v>315</v>
      </c>
      <c r="AB3775" s="62" t="s">
        <v>42</v>
      </c>
      <c r="AC3775" s="62" t="s">
        <v>1987</v>
      </c>
      <c r="AD3775" s="62" t="s">
        <v>146</v>
      </c>
    </row>
    <row r="3776" spans="1:30" x14ac:dyDescent="0.25">
      <c r="A3776" s="62" t="s">
        <v>35</v>
      </c>
      <c r="B3776" s="62" t="s">
        <v>36</v>
      </c>
      <c r="C3776" s="62" t="s">
        <v>37</v>
      </c>
      <c r="D3776" s="62" t="s">
        <v>121</v>
      </c>
      <c r="E3776" s="62" t="s">
        <v>215</v>
      </c>
      <c r="F3776" s="62" t="s">
        <v>216</v>
      </c>
      <c r="G3776" s="62" t="s">
        <v>124</v>
      </c>
      <c r="H3776" s="62" t="s">
        <v>124</v>
      </c>
      <c r="I3776" s="62" t="s">
        <v>42</v>
      </c>
      <c r="J3776" s="62" t="s">
        <v>231</v>
      </c>
      <c r="K3776" s="62" t="s">
        <v>231</v>
      </c>
      <c r="L3776" s="62" t="s">
        <v>43</v>
      </c>
      <c r="M3776" s="62" t="s">
        <v>44</v>
      </c>
      <c r="N3776" s="62" t="s">
        <v>150</v>
      </c>
      <c r="O3776" s="62" t="s">
        <v>42</v>
      </c>
      <c r="P3776" s="62" t="s">
        <v>388</v>
      </c>
      <c r="Q3776" s="62" t="s">
        <v>417</v>
      </c>
      <c r="R3776" s="62" t="s">
        <v>1636</v>
      </c>
      <c r="S3776" s="61">
        <v>201405</v>
      </c>
      <c r="T3776" s="62" t="s">
        <v>52</v>
      </c>
      <c r="U3776" s="63">
        <v>54118.57</v>
      </c>
      <c r="V3776" s="60">
        <v>54118.57</v>
      </c>
      <c r="W3776" s="62" t="s">
        <v>340</v>
      </c>
      <c r="X3776" s="62" t="s">
        <v>236</v>
      </c>
      <c r="Y3776" s="62" t="s">
        <v>1152</v>
      </c>
      <c r="Z3776" s="62" t="s">
        <v>48</v>
      </c>
      <c r="AA3776" s="62" t="s">
        <v>315</v>
      </c>
      <c r="AB3776" s="62" t="s">
        <v>42</v>
      </c>
      <c r="AC3776" s="62" t="s">
        <v>1987</v>
      </c>
      <c r="AD3776" s="62" t="s">
        <v>146</v>
      </c>
    </row>
    <row r="3777" spans="1:30" x14ac:dyDescent="0.25">
      <c r="A3777" s="62" t="s">
        <v>35</v>
      </c>
      <c r="B3777" s="62" t="s">
        <v>36</v>
      </c>
      <c r="C3777" s="62" t="s">
        <v>37</v>
      </c>
      <c r="D3777" s="62" t="s">
        <v>121</v>
      </c>
      <c r="E3777" s="62" t="s">
        <v>122</v>
      </c>
      <c r="F3777" s="62" t="s">
        <v>123</v>
      </c>
      <c r="G3777" s="62" t="s">
        <v>124</v>
      </c>
      <c r="H3777" s="62" t="s">
        <v>124</v>
      </c>
      <c r="I3777" s="62" t="s">
        <v>42</v>
      </c>
      <c r="J3777" s="62" t="s">
        <v>190</v>
      </c>
      <c r="K3777" s="62" t="s">
        <v>190</v>
      </c>
      <c r="L3777" s="62" t="s">
        <v>43</v>
      </c>
      <c r="M3777" s="62" t="s">
        <v>44</v>
      </c>
      <c r="N3777" s="62" t="s">
        <v>126</v>
      </c>
      <c r="O3777" s="62" t="s">
        <v>42</v>
      </c>
      <c r="P3777" s="62" t="s">
        <v>510</v>
      </c>
      <c r="Q3777" s="62" t="s">
        <v>167</v>
      </c>
      <c r="R3777" s="62" t="s">
        <v>1991</v>
      </c>
      <c r="S3777" s="61">
        <v>201405</v>
      </c>
      <c r="T3777" s="62" t="s">
        <v>52</v>
      </c>
      <c r="U3777" s="97">
        <v>0</v>
      </c>
      <c r="V3777" s="60">
        <v>1.68</v>
      </c>
      <c r="W3777" s="62" t="s">
        <v>1152</v>
      </c>
      <c r="X3777" s="62" t="s">
        <v>1152</v>
      </c>
      <c r="Y3777" s="62" t="s">
        <v>1152</v>
      </c>
      <c r="Z3777" s="62" t="s">
        <v>48</v>
      </c>
      <c r="AA3777" s="62" t="s">
        <v>168</v>
      </c>
      <c r="AB3777" s="62" t="s">
        <v>42</v>
      </c>
      <c r="AC3777" s="62" t="s">
        <v>1987</v>
      </c>
      <c r="AD3777" s="62" t="s">
        <v>146</v>
      </c>
    </row>
    <row r="3778" spans="1:30" x14ac:dyDescent="0.25">
      <c r="A3778" s="62" t="s">
        <v>35</v>
      </c>
      <c r="B3778" s="62" t="s">
        <v>36</v>
      </c>
      <c r="C3778" s="62" t="s">
        <v>37</v>
      </c>
      <c r="D3778" s="62" t="s">
        <v>121</v>
      </c>
      <c r="E3778" s="62" t="s">
        <v>122</v>
      </c>
      <c r="F3778" s="62" t="s">
        <v>123</v>
      </c>
      <c r="G3778" s="62" t="s">
        <v>124</v>
      </c>
      <c r="H3778" s="62" t="s">
        <v>124</v>
      </c>
      <c r="I3778" s="62" t="s">
        <v>42</v>
      </c>
      <c r="J3778" s="62" t="s">
        <v>156</v>
      </c>
      <c r="K3778" s="62" t="s">
        <v>156</v>
      </c>
      <c r="L3778" s="62" t="s">
        <v>43</v>
      </c>
      <c r="M3778" s="62" t="s">
        <v>44</v>
      </c>
      <c r="N3778" s="62" t="s">
        <v>126</v>
      </c>
      <c r="O3778" s="62" t="s">
        <v>42</v>
      </c>
      <c r="P3778" s="62" t="s">
        <v>510</v>
      </c>
      <c r="Q3778" s="62" t="s">
        <v>167</v>
      </c>
      <c r="R3778" s="62" t="s">
        <v>1991</v>
      </c>
      <c r="S3778" s="61">
        <v>201405</v>
      </c>
      <c r="T3778" s="62" t="s">
        <v>52</v>
      </c>
      <c r="U3778" s="97">
        <v>0</v>
      </c>
      <c r="V3778" s="60">
        <v>3.92</v>
      </c>
      <c r="W3778" s="62" t="s">
        <v>1152</v>
      </c>
      <c r="X3778" s="62" t="s">
        <v>1152</v>
      </c>
      <c r="Y3778" s="62" t="s">
        <v>1152</v>
      </c>
      <c r="Z3778" s="62" t="s">
        <v>48</v>
      </c>
      <c r="AA3778" s="62" t="s">
        <v>168</v>
      </c>
      <c r="AB3778" s="62" t="s">
        <v>42</v>
      </c>
      <c r="AC3778" s="62" t="s">
        <v>1987</v>
      </c>
      <c r="AD3778" s="62" t="s">
        <v>146</v>
      </c>
    </row>
    <row r="3779" spans="1:30" x14ac:dyDescent="0.25">
      <c r="A3779" s="62" t="s">
        <v>35</v>
      </c>
      <c r="B3779" s="62" t="s">
        <v>36</v>
      </c>
      <c r="C3779" s="62" t="s">
        <v>37</v>
      </c>
      <c r="D3779" s="62" t="s">
        <v>121</v>
      </c>
      <c r="E3779" s="62" t="s">
        <v>122</v>
      </c>
      <c r="F3779" s="62" t="s">
        <v>123</v>
      </c>
      <c r="G3779" s="62" t="s">
        <v>124</v>
      </c>
      <c r="H3779" s="62" t="s">
        <v>124</v>
      </c>
      <c r="I3779" s="62" t="s">
        <v>42</v>
      </c>
      <c r="J3779" s="62" t="s">
        <v>156</v>
      </c>
      <c r="K3779" s="62" t="s">
        <v>156</v>
      </c>
      <c r="L3779" s="62" t="s">
        <v>43</v>
      </c>
      <c r="M3779" s="62" t="s">
        <v>44</v>
      </c>
      <c r="N3779" s="62" t="s">
        <v>126</v>
      </c>
      <c r="O3779" s="62" t="s">
        <v>42</v>
      </c>
      <c r="P3779" s="62" t="s">
        <v>510</v>
      </c>
      <c r="Q3779" s="62" t="s">
        <v>167</v>
      </c>
      <c r="R3779" s="62" t="s">
        <v>1991</v>
      </c>
      <c r="S3779" s="61">
        <v>201405</v>
      </c>
      <c r="T3779" s="62" t="s">
        <v>52</v>
      </c>
      <c r="U3779" s="97">
        <v>0</v>
      </c>
      <c r="V3779" s="60">
        <v>4.4800000000000004</v>
      </c>
      <c r="W3779" s="62" t="s">
        <v>1152</v>
      </c>
      <c r="X3779" s="62" t="s">
        <v>1152</v>
      </c>
      <c r="Y3779" s="62" t="s">
        <v>1152</v>
      </c>
      <c r="Z3779" s="62" t="s">
        <v>48</v>
      </c>
      <c r="AA3779" s="62" t="s">
        <v>168</v>
      </c>
      <c r="AB3779" s="62" t="s">
        <v>42</v>
      </c>
      <c r="AC3779" s="62" t="s">
        <v>1987</v>
      </c>
      <c r="AD3779" s="62" t="s">
        <v>146</v>
      </c>
    </row>
    <row r="3780" spans="1:30" x14ac:dyDescent="0.25">
      <c r="A3780" s="62" t="s">
        <v>35</v>
      </c>
      <c r="B3780" s="62" t="s">
        <v>36</v>
      </c>
      <c r="C3780" s="62" t="s">
        <v>37</v>
      </c>
      <c r="D3780" s="62" t="s">
        <v>121</v>
      </c>
      <c r="E3780" s="62" t="s">
        <v>122</v>
      </c>
      <c r="F3780" s="62" t="s">
        <v>123</v>
      </c>
      <c r="G3780" s="62" t="s">
        <v>124</v>
      </c>
      <c r="H3780" s="62" t="s">
        <v>124</v>
      </c>
      <c r="I3780" s="62" t="s">
        <v>42</v>
      </c>
      <c r="J3780" s="62" t="s">
        <v>289</v>
      </c>
      <c r="K3780" s="62" t="s">
        <v>289</v>
      </c>
      <c r="L3780" s="62" t="s">
        <v>43</v>
      </c>
      <c r="M3780" s="62" t="s">
        <v>44</v>
      </c>
      <c r="N3780" s="62" t="s">
        <v>126</v>
      </c>
      <c r="O3780" s="62" t="s">
        <v>42</v>
      </c>
      <c r="P3780" s="62" t="s">
        <v>510</v>
      </c>
      <c r="Q3780" s="62" t="s">
        <v>167</v>
      </c>
      <c r="R3780" s="62" t="s">
        <v>1991</v>
      </c>
      <c r="S3780" s="61">
        <v>201405</v>
      </c>
      <c r="T3780" s="62" t="s">
        <v>52</v>
      </c>
      <c r="U3780" s="61">
        <v>0</v>
      </c>
      <c r="V3780" s="60">
        <v>3.92</v>
      </c>
      <c r="W3780" s="62" t="s">
        <v>1152</v>
      </c>
      <c r="X3780" s="62" t="s">
        <v>1152</v>
      </c>
      <c r="Y3780" s="62" t="s">
        <v>1152</v>
      </c>
      <c r="Z3780" s="62" t="s">
        <v>48</v>
      </c>
      <c r="AA3780" s="62" t="s">
        <v>168</v>
      </c>
      <c r="AB3780" s="62" t="s">
        <v>42</v>
      </c>
      <c r="AC3780" s="62" t="s">
        <v>1987</v>
      </c>
      <c r="AD3780" s="62" t="s">
        <v>146</v>
      </c>
    </row>
    <row r="3781" spans="1:30" x14ac:dyDescent="0.25">
      <c r="A3781" s="62" t="s">
        <v>35</v>
      </c>
      <c r="B3781" s="62" t="s">
        <v>36</v>
      </c>
      <c r="C3781" s="62" t="s">
        <v>37</v>
      </c>
      <c r="D3781" s="62" t="s">
        <v>121</v>
      </c>
      <c r="E3781" s="62" t="s">
        <v>122</v>
      </c>
      <c r="F3781" s="62" t="s">
        <v>123</v>
      </c>
      <c r="G3781" s="62" t="s">
        <v>124</v>
      </c>
      <c r="H3781" s="62" t="s">
        <v>124</v>
      </c>
      <c r="I3781" s="62" t="s">
        <v>42</v>
      </c>
      <c r="J3781" s="62" t="s">
        <v>289</v>
      </c>
      <c r="K3781" s="62" t="s">
        <v>289</v>
      </c>
      <c r="L3781" s="62" t="s">
        <v>43</v>
      </c>
      <c r="M3781" s="62" t="s">
        <v>44</v>
      </c>
      <c r="N3781" s="62" t="s">
        <v>126</v>
      </c>
      <c r="O3781" s="62" t="s">
        <v>42</v>
      </c>
      <c r="P3781" s="62" t="s">
        <v>510</v>
      </c>
      <c r="Q3781" s="62" t="s">
        <v>167</v>
      </c>
      <c r="R3781" s="62" t="s">
        <v>1991</v>
      </c>
      <c r="S3781" s="61">
        <v>201405</v>
      </c>
      <c r="T3781" s="62" t="s">
        <v>52</v>
      </c>
      <c r="U3781" s="61">
        <v>0</v>
      </c>
      <c r="V3781" s="60">
        <v>7.28</v>
      </c>
      <c r="W3781" s="62" t="s">
        <v>1152</v>
      </c>
      <c r="X3781" s="62" t="s">
        <v>1152</v>
      </c>
      <c r="Y3781" s="62" t="s">
        <v>1152</v>
      </c>
      <c r="Z3781" s="62" t="s">
        <v>48</v>
      </c>
      <c r="AA3781" s="62" t="s">
        <v>168</v>
      </c>
      <c r="AB3781" s="62" t="s">
        <v>42</v>
      </c>
      <c r="AC3781" s="62" t="s">
        <v>1987</v>
      </c>
      <c r="AD3781" s="62" t="s">
        <v>146</v>
      </c>
    </row>
    <row r="3782" spans="1:30" x14ac:dyDescent="0.25">
      <c r="A3782" s="62" t="s">
        <v>35</v>
      </c>
      <c r="B3782" s="62" t="s">
        <v>36</v>
      </c>
      <c r="C3782" s="62" t="s">
        <v>37</v>
      </c>
      <c r="D3782" s="62" t="s">
        <v>121</v>
      </c>
      <c r="E3782" s="62" t="s">
        <v>215</v>
      </c>
      <c r="F3782" s="62" t="s">
        <v>216</v>
      </c>
      <c r="G3782" s="62" t="s">
        <v>124</v>
      </c>
      <c r="H3782" s="62" t="s">
        <v>124</v>
      </c>
      <c r="I3782" s="62" t="s">
        <v>42</v>
      </c>
      <c r="J3782" s="62" t="s">
        <v>437</v>
      </c>
      <c r="K3782" s="62" t="s">
        <v>437</v>
      </c>
      <c r="L3782" s="62" t="s">
        <v>43</v>
      </c>
      <c r="M3782" s="62" t="s">
        <v>44</v>
      </c>
      <c r="N3782" s="62" t="s">
        <v>150</v>
      </c>
      <c r="O3782" s="62" t="s">
        <v>42</v>
      </c>
      <c r="P3782" s="62" t="s">
        <v>446</v>
      </c>
      <c r="Q3782" s="62" t="s">
        <v>575</v>
      </c>
      <c r="R3782" s="62" t="s">
        <v>1992</v>
      </c>
      <c r="S3782" s="61">
        <v>201405</v>
      </c>
      <c r="T3782" s="62" t="s">
        <v>52</v>
      </c>
      <c r="U3782" s="63">
        <v>4291.12</v>
      </c>
      <c r="V3782" s="60">
        <v>4291.12</v>
      </c>
      <c r="W3782" s="62" t="s">
        <v>340</v>
      </c>
      <c r="X3782" s="62" t="s">
        <v>577</v>
      </c>
      <c r="Y3782" s="62" t="s">
        <v>1152</v>
      </c>
      <c r="Z3782" s="62" t="s">
        <v>48</v>
      </c>
      <c r="AA3782" s="62" t="s">
        <v>315</v>
      </c>
      <c r="AB3782" s="62" t="s">
        <v>42</v>
      </c>
      <c r="AC3782" s="62" t="s">
        <v>1993</v>
      </c>
      <c r="AD3782" s="62" t="s">
        <v>146</v>
      </c>
    </row>
    <row r="3783" spans="1:30" x14ac:dyDescent="0.25">
      <c r="A3783" s="62" t="s">
        <v>35</v>
      </c>
      <c r="B3783" s="62" t="s">
        <v>36</v>
      </c>
      <c r="C3783" s="62" t="s">
        <v>37</v>
      </c>
      <c r="D3783" s="62" t="s">
        <v>121</v>
      </c>
      <c r="E3783" s="62" t="s">
        <v>122</v>
      </c>
      <c r="F3783" s="62" t="s">
        <v>123</v>
      </c>
      <c r="G3783" s="62" t="s">
        <v>124</v>
      </c>
      <c r="H3783" s="62" t="s">
        <v>124</v>
      </c>
      <c r="I3783" s="62" t="s">
        <v>42</v>
      </c>
      <c r="J3783" s="62" t="s">
        <v>298</v>
      </c>
      <c r="K3783" s="62" t="s">
        <v>298</v>
      </c>
      <c r="L3783" s="62" t="s">
        <v>43</v>
      </c>
      <c r="M3783" s="62" t="s">
        <v>44</v>
      </c>
      <c r="N3783" s="62" t="s">
        <v>134</v>
      </c>
      <c r="O3783" s="62" t="s">
        <v>42</v>
      </c>
      <c r="P3783" s="62" t="s">
        <v>851</v>
      </c>
      <c r="Q3783" s="62" t="s">
        <v>135</v>
      </c>
      <c r="R3783" s="62" t="s">
        <v>1623</v>
      </c>
      <c r="S3783" s="61">
        <v>201405</v>
      </c>
      <c r="T3783" s="62" t="s">
        <v>52</v>
      </c>
      <c r="U3783" s="61">
        <v>0</v>
      </c>
      <c r="V3783" s="60">
        <v>224.48</v>
      </c>
      <c r="W3783" s="62" t="s">
        <v>1152</v>
      </c>
      <c r="X3783" s="62" t="s">
        <v>1624</v>
      </c>
      <c r="Y3783" s="62" t="s">
        <v>1152</v>
      </c>
      <c r="Z3783" s="62" t="s">
        <v>48</v>
      </c>
      <c r="AA3783" s="62" t="s">
        <v>315</v>
      </c>
      <c r="AB3783" s="62" t="s">
        <v>42</v>
      </c>
      <c r="AC3783" s="62" t="s">
        <v>1993</v>
      </c>
      <c r="AD3783" s="62" t="s">
        <v>146</v>
      </c>
    </row>
    <row r="3784" spans="1:30" x14ac:dyDescent="0.25">
      <c r="A3784" s="62" t="s">
        <v>35</v>
      </c>
      <c r="B3784" s="62" t="s">
        <v>36</v>
      </c>
      <c r="C3784" s="62" t="s">
        <v>37</v>
      </c>
      <c r="D3784" s="62" t="s">
        <v>121</v>
      </c>
      <c r="E3784" s="62" t="s">
        <v>122</v>
      </c>
      <c r="F3784" s="62" t="s">
        <v>123</v>
      </c>
      <c r="G3784" s="62" t="s">
        <v>124</v>
      </c>
      <c r="H3784" s="62" t="s">
        <v>124</v>
      </c>
      <c r="I3784" s="62" t="s">
        <v>42</v>
      </c>
      <c r="J3784" s="62" t="s">
        <v>298</v>
      </c>
      <c r="K3784" s="62" t="s">
        <v>298</v>
      </c>
      <c r="L3784" s="62" t="s">
        <v>43</v>
      </c>
      <c r="M3784" s="62" t="s">
        <v>44</v>
      </c>
      <c r="N3784" s="62" t="s">
        <v>150</v>
      </c>
      <c r="O3784" s="62" t="s">
        <v>42</v>
      </c>
      <c r="P3784" s="62" t="s">
        <v>851</v>
      </c>
      <c r="Q3784" s="62" t="s">
        <v>1710</v>
      </c>
      <c r="R3784" s="62" t="s">
        <v>1623</v>
      </c>
      <c r="S3784" s="61">
        <v>201405</v>
      </c>
      <c r="T3784" s="62" t="s">
        <v>52</v>
      </c>
      <c r="U3784" s="63">
        <v>46990.04</v>
      </c>
      <c r="V3784" s="60">
        <v>46990.04</v>
      </c>
      <c r="W3784" s="62" t="s">
        <v>340</v>
      </c>
      <c r="X3784" s="62" t="s">
        <v>1624</v>
      </c>
      <c r="Y3784" s="62" t="s">
        <v>1152</v>
      </c>
      <c r="Z3784" s="62" t="s">
        <v>48</v>
      </c>
      <c r="AA3784" s="62" t="s">
        <v>315</v>
      </c>
      <c r="AB3784" s="62" t="s">
        <v>42</v>
      </c>
      <c r="AC3784" s="62" t="s">
        <v>1993</v>
      </c>
      <c r="AD3784" s="62" t="s">
        <v>146</v>
      </c>
    </row>
    <row r="3785" spans="1:30" x14ac:dyDescent="0.25">
      <c r="A3785" s="62" t="s">
        <v>35</v>
      </c>
      <c r="B3785" s="62" t="s">
        <v>36</v>
      </c>
      <c r="C3785" s="62" t="s">
        <v>37</v>
      </c>
      <c r="D3785" s="62" t="s">
        <v>121</v>
      </c>
      <c r="E3785" s="62" t="s">
        <v>122</v>
      </c>
      <c r="F3785" s="62" t="s">
        <v>123</v>
      </c>
      <c r="G3785" s="62" t="s">
        <v>124</v>
      </c>
      <c r="H3785" s="62" t="s">
        <v>124</v>
      </c>
      <c r="I3785" s="62" t="s">
        <v>42</v>
      </c>
      <c r="J3785" s="62" t="s">
        <v>285</v>
      </c>
      <c r="K3785" s="62" t="s">
        <v>285</v>
      </c>
      <c r="L3785" s="62" t="s">
        <v>43</v>
      </c>
      <c r="M3785" s="62" t="s">
        <v>44</v>
      </c>
      <c r="N3785" s="62" t="s">
        <v>150</v>
      </c>
      <c r="O3785" s="62" t="s">
        <v>42</v>
      </c>
      <c r="P3785" s="62" t="s">
        <v>463</v>
      </c>
      <c r="Q3785" s="62" t="s">
        <v>464</v>
      </c>
      <c r="R3785" s="62" t="s">
        <v>1640</v>
      </c>
      <c r="S3785" s="61">
        <v>201405</v>
      </c>
      <c r="T3785" s="62" t="s">
        <v>52</v>
      </c>
      <c r="U3785" s="63">
        <v>44218.73</v>
      </c>
      <c r="V3785" s="60">
        <v>44218.73</v>
      </c>
      <c r="W3785" s="62" t="s">
        <v>340</v>
      </c>
      <c r="X3785" s="62" t="s">
        <v>288</v>
      </c>
      <c r="Y3785" s="62" t="s">
        <v>1152</v>
      </c>
      <c r="Z3785" s="62" t="s">
        <v>48</v>
      </c>
      <c r="AA3785" s="62" t="s">
        <v>315</v>
      </c>
      <c r="AB3785" s="62" t="s">
        <v>42</v>
      </c>
      <c r="AC3785" s="62" t="s">
        <v>1994</v>
      </c>
      <c r="AD3785" s="62" t="s">
        <v>146</v>
      </c>
    </row>
    <row r="3786" spans="1:30" x14ac:dyDescent="0.25">
      <c r="A3786" s="62" t="s">
        <v>35</v>
      </c>
      <c r="B3786" s="62" t="s">
        <v>36</v>
      </c>
      <c r="C3786" s="62" t="s">
        <v>37</v>
      </c>
      <c r="D3786" s="62" t="s">
        <v>121</v>
      </c>
      <c r="E3786" s="62" t="s">
        <v>215</v>
      </c>
      <c r="F3786" s="62" t="s">
        <v>216</v>
      </c>
      <c r="G3786" s="62" t="s">
        <v>124</v>
      </c>
      <c r="H3786" s="62" t="s">
        <v>124</v>
      </c>
      <c r="I3786" s="62" t="s">
        <v>42</v>
      </c>
      <c r="J3786" s="62" t="s">
        <v>217</v>
      </c>
      <c r="K3786" s="62" t="s">
        <v>217</v>
      </c>
      <c r="L3786" s="62" t="s">
        <v>43</v>
      </c>
      <c r="M3786" s="62" t="s">
        <v>44</v>
      </c>
      <c r="N3786" s="62" t="s">
        <v>180</v>
      </c>
      <c r="O3786" s="62" t="s">
        <v>42</v>
      </c>
      <c r="P3786" s="62" t="s">
        <v>388</v>
      </c>
      <c r="Q3786" s="62" t="s">
        <v>1101</v>
      </c>
      <c r="R3786" s="62" t="s">
        <v>1995</v>
      </c>
      <c r="S3786" s="61">
        <v>201405</v>
      </c>
      <c r="T3786" s="62" t="s">
        <v>52</v>
      </c>
      <c r="U3786" s="63">
        <v>11571.84</v>
      </c>
      <c r="V3786" s="60">
        <v>11571.84</v>
      </c>
      <c r="W3786" s="62" t="s">
        <v>340</v>
      </c>
      <c r="X3786" s="62" t="s">
        <v>752</v>
      </c>
      <c r="Y3786" s="62" t="s">
        <v>1152</v>
      </c>
      <c r="Z3786" s="62" t="s">
        <v>48</v>
      </c>
      <c r="AA3786" s="62" t="s">
        <v>315</v>
      </c>
      <c r="AB3786" s="62" t="s">
        <v>42</v>
      </c>
      <c r="AC3786" s="62" t="s">
        <v>1996</v>
      </c>
      <c r="AD3786" s="62" t="s">
        <v>146</v>
      </c>
    </row>
    <row r="3787" spans="1:30" x14ac:dyDescent="0.25">
      <c r="A3787" s="62" t="s">
        <v>35</v>
      </c>
      <c r="B3787" s="62" t="s">
        <v>36</v>
      </c>
      <c r="C3787" s="62" t="s">
        <v>37</v>
      </c>
      <c r="D3787" s="62" t="s">
        <v>121</v>
      </c>
      <c r="E3787" s="62" t="s">
        <v>215</v>
      </c>
      <c r="F3787" s="62" t="s">
        <v>216</v>
      </c>
      <c r="G3787" s="62" t="s">
        <v>124</v>
      </c>
      <c r="H3787" s="62" t="s">
        <v>124</v>
      </c>
      <c r="I3787" s="62" t="s">
        <v>42</v>
      </c>
      <c r="J3787" s="62" t="s">
        <v>217</v>
      </c>
      <c r="K3787" s="62" t="s">
        <v>217</v>
      </c>
      <c r="L3787" s="62" t="s">
        <v>43</v>
      </c>
      <c r="M3787" s="62" t="s">
        <v>44</v>
      </c>
      <c r="N3787" s="62" t="s">
        <v>180</v>
      </c>
      <c r="O3787" s="62" t="s">
        <v>42</v>
      </c>
      <c r="P3787" s="62" t="s">
        <v>388</v>
      </c>
      <c r="Q3787" s="62" t="s">
        <v>183</v>
      </c>
      <c r="R3787" s="62" t="s">
        <v>1995</v>
      </c>
      <c r="S3787" s="61">
        <v>201405</v>
      </c>
      <c r="T3787" s="62" t="s">
        <v>52</v>
      </c>
      <c r="U3787" s="97">
        <v>0</v>
      </c>
      <c r="V3787" s="60">
        <v>927.25</v>
      </c>
      <c r="W3787" s="62" t="s">
        <v>340</v>
      </c>
      <c r="X3787" s="62" t="s">
        <v>752</v>
      </c>
      <c r="Y3787" s="62" t="s">
        <v>1152</v>
      </c>
      <c r="Z3787" s="62" t="s">
        <v>48</v>
      </c>
      <c r="AA3787" s="62" t="s">
        <v>315</v>
      </c>
      <c r="AB3787" s="62" t="s">
        <v>42</v>
      </c>
      <c r="AC3787" s="62" t="s">
        <v>1996</v>
      </c>
      <c r="AD3787" s="62" t="s">
        <v>146</v>
      </c>
    </row>
    <row r="3788" spans="1:30" x14ac:dyDescent="0.25">
      <c r="A3788" s="62" t="s">
        <v>35</v>
      </c>
      <c r="B3788" s="62" t="s">
        <v>36</v>
      </c>
      <c r="C3788" s="62" t="s">
        <v>37</v>
      </c>
      <c r="D3788" s="62" t="s">
        <v>121</v>
      </c>
      <c r="E3788" s="62" t="s">
        <v>215</v>
      </c>
      <c r="F3788" s="62" t="s">
        <v>216</v>
      </c>
      <c r="G3788" s="62" t="s">
        <v>124</v>
      </c>
      <c r="H3788" s="62" t="s">
        <v>124</v>
      </c>
      <c r="I3788" s="62" t="s">
        <v>42</v>
      </c>
      <c r="J3788" s="62" t="s">
        <v>217</v>
      </c>
      <c r="K3788" s="62" t="s">
        <v>217</v>
      </c>
      <c r="L3788" s="62" t="s">
        <v>43</v>
      </c>
      <c r="M3788" s="62" t="s">
        <v>44</v>
      </c>
      <c r="N3788" s="62" t="s">
        <v>180</v>
      </c>
      <c r="O3788" s="62" t="s">
        <v>42</v>
      </c>
      <c r="P3788" s="62" t="s">
        <v>388</v>
      </c>
      <c r="Q3788" s="62" t="s">
        <v>183</v>
      </c>
      <c r="R3788" s="62" t="s">
        <v>1997</v>
      </c>
      <c r="S3788" s="61">
        <v>201405</v>
      </c>
      <c r="T3788" s="62" t="s">
        <v>52</v>
      </c>
      <c r="U3788" s="61">
        <v>0</v>
      </c>
      <c r="V3788" s="60">
        <v>301.66000000000003</v>
      </c>
      <c r="W3788" s="62" t="s">
        <v>340</v>
      </c>
      <c r="X3788" s="62" t="s">
        <v>752</v>
      </c>
      <c r="Y3788" s="62" t="s">
        <v>1152</v>
      </c>
      <c r="Z3788" s="62" t="s">
        <v>48</v>
      </c>
      <c r="AA3788" s="62" t="s">
        <v>315</v>
      </c>
      <c r="AB3788" s="62" t="s">
        <v>42</v>
      </c>
      <c r="AC3788" s="62" t="s">
        <v>1996</v>
      </c>
      <c r="AD3788" s="62" t="s">
        <v>146</v>
      </c>
    </row>
    <row r="3789" spans="1:30" x14ac:dyDescent="0.25">
      <c r="A3789" s="62" t="s">
        <v>35</v>
      </c>
      <c r="B3789" s="62" t="s">
        <v>36</v>
      </c>
      <c r="C3789" s="62" t="s">
        <v>37</v>
      </c>
      <c r="D3789" s="62" t="s">
        <v>121</v>
      </c>
      <c r="E3789" s="62" t="s">
        <v>215</v>
      </c>
      <c r="F3789" s="62" t="s">
        <v>216</v>
      </c>
      <c r="G3789" s="62" t="s">
        <v>124</v>
      </c>
      <c r="H3789" s="62" t="s">
        <v>124</v>
      </c>
      <c r="I3789" s="62" t="s">
        <v>42</v>
      </c>
      <c r="J3789" s="62" t="s">
        <v>217</v>
      </c>
      <c r="K3789" s="62" t="s">
        <v>217</v>
      </c>
      <c r="L3789" s="62" t="s">
        <v>43</v>
      </c>
      <c r="M3789" s="62" t="s">
        <v>44</v>
      </c>
      <c r="N3789" s="62" t="s">
        <v>180</v>
      </c>
      <c r="O3789" s="62" t="s">
        <v>42</v>
      </c>
      <c r="P3789" s="62" t="s">
        <v>388</v>
      </c>
      <c r="Q3789" s="62" t="s">
        <v>1101</v>
      </c>
      <c r="R3789" s="62" t="s">
        <v>1997</v>
      </c>
      <c r="S3789" s="61">
        <v>201405</v>
      </c>
      <c r="T3789" s="62" t="s">
        <v>52</v>
      </c>
      <c r="U3789" s="63">
        <v>7140</v>
      </c>
      <c r="V3789" s="60">
        <v>7140</v>
      </c>
      <c r="W3789" s="62" t="s">
        <v>340</v>
      </c>
      <c r="X3789" s="62" t="s">
        <v>752</v>
      </c>
      <c r="Y3789" s="62" t="s">
        <v>1152</v>
      </c>
      <c r="Z3789" s="62" t="s">
        <v>48</v>
      </c>
      <c r="AA3789" s="62" t="s">
        <v>315</v>
      </c>
      <c r="AB3789" s="62" t="s">
        <v>42</v>
      </c>
      <c r="AC3789" s="62" t="s">
        <v>1996</v>
      </c>
      <c r="AD3789" s="62" t="s">
        <v>146</v>
      </c>
    </row>
    <row r="3790" spans="1:30" x14ac:dyDescent="0.25">
      <c r="A3790" s="62" t="s">
        <v>35</v>
      </c>
      <c r="B3790" s="62" t="s">
        <v>36</v>
      </c>
      <c r="C3790" s="62" t="s">
        <v>37</v>
      </c>
      <c r="D3790" s="62" t="s">
        <v>121</v>
      </c>
      <c r="E3790" s="62" t="s">
        <v>122</v>
      </c>
      <c r="F3790" s="62" t="s">
        <v>123</v>
      </c>
      <c r="G3790" s="62" t="s">
        <v>124</v>
      </c>
      <c r="H3790" s="62" t="s">
        <v>124</v>
      </c>
      <c r="I3790" s="62" t="s">
        <v>42</v>
      </c>
      <c r="J3790" s="62" t="s">
        <v>125</v>
      </c>
      <c r="K3790" s="62" t="s">
        <v>125</v>
      </c>
      <c r="L3790" s="62" t="s">
        <v>43</v>
      </c>
      <c r="M3790" s="62" t="s">
        <v>44</v>
      </c>
      <c r="N3790" s="62" t="s">
        <v>131</v>
      </c>
      <c r="O3790" s="62" t="s">
        <v>138</v>
      </c>
      <c r="P3790" s="62" t="s">
        <v>1864</v>
      </c>
      <c r="Q3790" s="62" t="s">
        <v>1946</v>
      </c>
      <c r="R3790" s="62" t="s">
        <v>1998</v>
      </c>
      <c r="S3790" s="61">
        <v>201405</v>
      </c>
      <c r="T3790" s="62" t="s">
        <v>52</v>
      </c>
      <c r="U3790" s="61">
        <v>0</v>
      </c>
      <c r="V3790" s="60">
        <v>94.55</v>
      </c>
      <c r="W3790" s="62" t="s">
        <v>1152</v>
      </c>
      <c r="X3790" s="62" t="s">
        <v>1152</v>
      </c>
      <c r="Y3790" s="62" t="s">
        <v>1152</v>
      </c>
      <c r="Z3790" s="62" t="s">
        <v>48</v>
      </c>
      <c r="AA3790" s="62" t="s">
        <v>144</v>
      </c>
      <c r="AB3790" s="62" t="s">
        <v>42</v>
      </c>
      <c r="AC3790" s="62" t="s">
        <v>1999</v>
      </c>
      <c r="AD3790" s="62" t="s">
        <v>146</v>
      </c>
    </row>
    <row r="3791" spans="1:30" x14ac:dyDescent="0.25">
      <c r="A3791" s="62" t="s">
        <v>35</v>
      </c>
      <c r="B3791" s="62" t="s">
        <v>36</v>
      </c>
      <c r="C3791" s="62" t="s">
        <v>37</v>
      </c>
      <c r="D3791" s="62" t="s">
        <v>121</v>
      </c>
      <c r="E3791" s="62" t="s">
        <v>122</v>
      </c>
      <c r="F3791" s="62" t="s">
        <v>123</v>
      </c>
      <c r="G3791" s="62" t="s">
        <v>124</v>
      </c>
      <c r="H3791" s="62" t="s">
        <v>124</v>
      </c>
      <c r="I3791" s="62" t="s">
        <v>42</v>
      </c>
      <c r="J3791" s="62" t="s">
        <v>125</v>
      </c>
      <c r="K3791" s="62" t="s">
        <v>125</v>
      </c>
      <c r="L3791" s="62" t="s">
        <v>43</v>
      </c>
      <c r="M3791" s="62" t="s">
        <v>44</v>
      </c>
      <c r="N3791" s="62" t="s">
        <v>131</v>
      </c>
      <c r="O3791" s="62" t="s">
        <v>138</v>
      </c>
      <c r="P3791" s="62" t="s">
        <v>1864</v>
      </c>
      <c r="Q3791" s="62" t="s">
        <v>1946</v>
      </c>
      <c r="R3791" s="62" t="s">
        <v>1998</v>
      </c>
      <c r="S3791" s="61">
        <v>201405</v>
      </c>
      <c r="T3791" s="62" t="s">
        <v>52</v>
      </c>
      <c r="U3791" s="97">
        <v>0</v>
      </c>
      <c r="V3791" s="60">
        <v>38.04</v>
      </c>
      <c r="W3791" s="62" t="s">
        <v>1152</v>
      </c>
      <c r="X3791" s="62" t="s">
        <v>1152</v>
      </c>
      <c r="Y3791" s="62" t="s">
        <v>1152</v>
      </c>
      <c r="Z3791" s="62" t="s">
        <v>48</v>
      </c>
      <c r="AA3791" s="62" t="s">
        <v>144</v>
      </c>
      <c r="AB3791" s="62" t="s">
        <v>42</v>
      </c>
      <c r="AC3791" s="62" t="s">
        <v>1999</v>
      </c>
      <c r="AD3791" s="62" t="s">
        <v>146</v>
      </c>
    </row>
    <row r="3792" spans="1:30" x14ac:dyDescent="0.25">
      <c r="A3792" s="62" t="s">
        <v>35</v>
      </c>
      <c r="B3792" s="62" t="s">
        <v>36</v>
      </c>
      <c r="C3792" s="62" t="s">
        <v>37</v>
      </c>
      <c r="D3792" s="62" t="s">
        <v>121</v>
      </c>
      <c r="E3792" s="62" t="s">
        <v>122</v>
      </c>
      <c r="F3792" s="62" t="s">
        <v>123</v>
      </c>
      <c r="G3792" s="62" t="s">
        <v>124</v>
      </c>
      <c r="H3792" s="62" t="s">
        <v>124</v>
      </c>
      <c r="I3792" s="62" t="s">
        <v>42</v>
      </c>
      <c r="J3792" s="62" t="s">
        <v>125</v>
      </c>
      <c r="K3792" s="62" t="s">
        <v>125</v>
      </c>
      <c r="L3792" s="62" t="s">
        <v>43</v>
      </c>
      <c r="M3792" s="62" t="s">
        <v>44</v>
      </c>
      <c r="N3792" s="62" t="s">
        <v>131</v>
      </c>
      <c r="O3792" s="62" t="s">
        <v>290</v>
      </c>
      <c r="P3792" s="62" t="s">
        <v>455</v>
      </c>
      <c r="Q3792" s="62" t="s">
        <v>310</v>
      </c>
      <c r="R3792" s="62" t="s">
        <v>2000</v>
      </c>
      <c r="S3792" s="61">
        <v>201405</v>
      </c>
      <c r="T3792" s="62" t="s">
        <v>52</v>
      </c>
      <c r="U3792" s="61">
        <v>0</v>
      </c>
      <c r="V3792" s="60">
        <v>4918.26</v>
      </c>
      <c r="W3792" s="62" t="s">
        <v>1152</v>
      </c>
      <c r="X3792" s="62" t="s">
        <v>1152</v>
      </c>
      <c r="Y3792" s="62" t="s">
        <v>1152</v>
      </c>
      <c r="Z3792" s="62" t="s">
        <v>48</v>
      </c>
      <c r="AA3792" s="62" t="s">
        <v>144</v>
      </c>
      <c r="AB3792" s="62" t="s">
        <v>42</v>
      </c>
      <c r="AC3792" s="62" t="s">
        <v>1999</v>
      </c>
      <c r="AD3792" s="62" t="s">
        <v>146</v>
      </c>
    </row>
    <row r="3793" spans="1:30" x14ac:dyDescent="0.25">
      <c r="A3793" s="62" t="s">
        <v>35</v>
      </c>
      <c r="B3793" s="62" t="s">
        <v>36</v>
      </c>
      <c r="C3793" s="62" t="s">
        <v>37</v>
      </c>
      <c r="D3793" s="62" t="s">
        <v>121</v>
      </c>
      <c r="E3793" s="62" t="s">
        <v>122</v>
      </c>
      <c r="F3793" s="62" t="s">
        <v>123</v>
      </c>
      <c r="G3793" s="62" t="s">
        <v>124</v>
      </c>
      <c r="H3793" s="62" t="s">
        <v>124</v>
      </c>
      <c r="I3793" s="62" t="s">
        <v>42</v>
      </c>
      <c r="J3793" s="62" t="s">
        <v>190</v>
      </c>
      <c r="K3793" s="62" t="s">
        <v>190</v>
      </c>
      <c r="L3793" s="62" t="s">
        <v>43</v>
      </c>
      <c r="M3793" s="62" t="s">
        <v>44</v>
      </c>
      <c r="N3793" s="62" t="s">
        <v>131</v>
      </c>
      <c r="O3793" s="62" t="s">
        <v>191</v>
      </c>
      <c r="P3793" s="62" t="s">
        <v>1896</v>
      </c>
      <c r="Q3793" s="62" t="s">
        <v>1235</v>
      </c>
      <c r="R3793" s="62" t="s">
        <v>2001</v>
      </c>
      <c r="S3793" s="61">
        <v>201405</v>
      </c>
      <c r="T3793" s="62" t="s">
        <v>52</v>
      </c>
      <c r="U3793" s="97">
        <v>0</v>
      </c>
      <c r="V3793" s="60">
        <v>2500</v>
      </c>
      <c r="W3793" s="62" t="s">
        <v>1152</v>
      </c>
      <c r="X3793" s="62" t="s">
        <v>1152</v>
      </c>
      <c r="Y3793" s="62" t="s">
        <v>1152</v>
      </c>
      <c r="Z3793" s="62" t="s">
        <v>48</v>
      </c>
      <c r="AA3793" s="62" t="s">
        <v>144</v>
      </c>
      <c r="AB3793" s="62" t="s">
        <v>42</v>
      </c>
      <c r="AC3793" s="62" t="s">
        <v>1999</v>
      </c>
      <c r="AD3793" s="62" t="s">
        <v>146</v>
      </c>
    </row>
    <row r="3794" spans="1:30" x14ac:dyDescent="0.25">
      <c r="A3794" s="62" t="s">
        <v>35</v>
      </c>
      <c r="B3794" s="62" t="s">
        <v>36</v>
      </c>
      <c r="C3794" s="62" t="s">
        <v>37</v>
      </c>
      <c r="D3794" s="62" t="s">
        <v>121</v>
      </c>
      <c r="E3794" s="62" t="s">
        <v>122</v>
      </c>
      <c r="F3794" s="62" t="s">
        <v>123</v>
      </c>
      <c r="G3794" s="62" t="s">
        <v>124</v>
      </c>
      <c r="H3794" s="62" t="s">
        <v>124</v>
      </c>
      <c r="I3794" s="62" t="s">
        <v>42</v>
      </c>
      <c r="J3794" s="62" t="s">
        <v>289</v>
      </c>
      <c r="K3794" s="62" t="s">
        <v>289</v>
      </c>
      <c r="L3794" s="62" t="s">
        <v>43</v>
      </c>
      <c r="M3794" s="62" t="s">
        <v>44</v>
      </c>
      <c r="N3794" s="62" t="s">
        <v>160</v>
      </c>
      <c r="O3794" s="62" t="s">
        <v>290</v>
      </c>
      <c r="P3794" s="62" t="s">
        <v>455</v>
      </c>
      <c r="Q3794" s="62" t="s">
        <v>950</v>
      </c>
      <c r="R3794" s="62" t="s">
        <v>2000</v>
      </c>
      <c r="S3794" s="61">
        <v>201405</v>
      </c>
      <c r="T3794" s="62" t="s">
        <v>52</v>
      </c>
      <c r="U3794" s="61">
        <v>0</v>
      </c>
      <c r="V3794" s="60">
        <v>109.36</v>
      </c>
      <c r="W3794" s="62" t="s">
        <v>1152</v>
      </c>
      <c r="X3794" s="62" t="s">
        <v>1152</v>
      </c>
      <c r="Y3794" s="62" t="s">
        <v>1152</v>
      </c>
      <c r="Z3794" s="62" t="s">
        <v>48</v>
      </c>
      <c r="AA3794" s="62" t="s">
        <v>144</v>
      </c>
      <c r="AB3794" s="62" t="s">
        <v>42</v>
      </c>
      <c r="AC3794" s="62" t="s">
        <v>1999</v>
      </c>
      <c r="AD3794" s="62" t="s">
        <v>146</v>
      </c>
    </row>
    <row r="3795" spans="1:30" x14ac:dyDescent="0.25">
      <c r="A3795" s="62" t="s">
        <v>35</v>
      </c>
      <c r="B3795" s="62" t="s">
        <v>36</v>
      </c>
      <c r="C3795" s="62" t="s">
        <v>37</v>
      </c>
      <c r="D3795" s="62" t="s">
        <v>121</v>
      </c>
      <c r="E3795" s="62" t="s">
        <v>122</v>
      </c>
      <c r="F3795" s="62" t="s">
        <v>123</v>
      </c>
      <c r="G3795" s="62" t="s">
        <v>124</v>
      </c>
      <c r="H3795" s="62" t="s">
        <v>124</v>
      </c>
      <c r="I3795" s="62" t="s">
        <v>42</v>
      </c>
      <c r="J3795" s="62" t="s">
        <v>289</v>
      </c>
      <c r="K3795" s="62" t="s">
        <v>289</v>
      </c>
      <c r="L3795" s="62" t="s">
        <v>43</v>
      </c>
      <c r="M3795" s="62" t="s">
        <v>44</v>
      </c>
      <c r="N3795" s="62" t="s">
        <v>126</v>
      </c>
      <c r="O3795" s="62" t="s">
        <v>290</v>
      </c>
      <c r="P3795" s="62" t="s">
        <v>455</v>
      </c>
      <c r="Q3795" s="62" t="s">
        <v>2002</v>
      </c>
      <c r="R3795" s="62" t="s">
        <v>2000</v>
      </c>
      <c r="S3795" s="61">
        <v>201405</v>
      </c>
      <c r="T3795" s="62" t="s">
        <v>52</v>
      </c>
      <c r="U3795" s="61">
        <v>0</v>
      </c>
      <c r="V3795" s="60">
        <v>10</v>
      </c>
      <c r="W3795" s="62" t="s">
        <v>1152</v>
      </c>
      <c r="X3795" s="62" t="s">
        <v>1152</v>
      </c>
      <c r="Y3795" s="62" t="s">
        <v>1152</v>
      </c>
      <c r="Z3795" s="62" t="s">
        <v>48</v>
      </c>
      <c r="AA3795" s="62" t="s">
        <v>144</v>
      </c>
      <c r="AB3795" s="62" t="s">
        <v>42</v>
      </c>
      <c r="AC3795" s="62" t="s">
        <v>1999</v>
      </c>
      <c r="AD3795" s="62" t="s">
        <v>146</v>
      </c>
    </row>
    <row r="3796" spans="1:30" x14ac:dyDescent="0.25">
      <c r="A3796" s="62" t="s">
        <v>35</v>
      </c>
      <c r="B3796" s="62" t="s">
        <v>36</v>
      </c>
      <c r="C3796" s="62" t="s">
        <v>37</v>
      </c>
      <c r="D3796" s="62" t="s">
        <v>121</v>
      </c>
      <c r="E3796" s="62" t="s">
        <v>122</v>
      </c>
      <c r="F3796" s="62" t="s">
        <v>123</v>
      </c>
      <c r="G3796" s="62" t="s">
        <v>124</v>
      </c>
      <c r="H3796" s="62" t="s">
        <v>124</v>
      </c>
      <c r="I3796" s="62" t="s">
        <v>42</v>
      </c>
      <c r="J3796" s="62" t="s">
        <v>289</v>
      </c>
      <c r="K3796" s="62" t="s">
        <v>289</v>
      </c>
      <c r="L3796" s="62" t="s">
        <v>43</v>
      </c>
      <c r="M3796" s="62" t="s">
        <v>44</v>
      </c>
      <c r="N3796" s="62" t="s">
        <v>126</v>
      </c>
      <c r="O3796" s="62" t="s">
        <v>290</v>
      </c>
      <c r="P3796" s="62" t="s">
        <v>455</v>
      </c>
      <c r="Q3796" s="62" t="s">
        <v>2002</v>
      </c>
      <c r="R3796" s="62" t="s">
        <v>2000</v>
      </c>
      <c r="S3796" s="61">
        <v>201405</v>
      </c>
      <c r="T3796" s="62" t="s">
        <v>52</v>
      </c>
      <c r="U3796" s="61">
        <v>0</v>
      </c>
      <c r="V3796" s="60">
        <v>25</v>
      </c>
      <c r="W3796" s="62" t="s">
        <v>1152</v>
      </c>
      <c r="X3796" s="62" t="s">
        <v>1152</v>
      </c>
      <c r="Y3796" s="62" t="s">
        <v>1152</v>
      </c>
      <c r="Z3796" s="62" t="s">
        <v>48</v>
      </c>
      <c r="AA3796" s="62" t="s">
        <v>144</v>
      </c>
      <c r="AB3796" s="62" t="s">
        <v>42</v>
      </c>
      <c r="AC3796" s="62" t="s">
        <v>1999</v>
      </c>
      <c r="AD3796" s="62" t="s">
        <v>146</v>
      </c>
    </row>
    <row r="3797" spans="1:30" x14ac:dyDescent="0.25">
      <c r="A3797" s="62" t="s">
        <v>35</v>
      </c>
      <c r="B3797" s="62" t="s">
        <v>36</v>
      </c>
      <c r="C3797" s="62" t="s">
        <v>37</v>
      </c>
      <c r="D3797" s="62" t="s">
        <v>121</v>
      </c>
      <c r="E3797" s="62" t="s">
        <v>122</v>
      </c>
      <c r="F3797" s="62" t="s">
        <v>123</v>
      </c>
      <c r="G3797" s="62" t="s">
        <v>124</v>
      </c>
      <c r="H3797" s="62" t="s">
        <v>124</v>
      </c>
      <c r="I3797" s="62" t="s">
        <v>42</v>
      </c>
      <c r="J3797" s="62" t="s">
        <v>289</v>
      </c>
      <c r="K3797" s="62" t="s">
        <v>289</v>
      </c>
      <c r="L3797" s="62" t="s">
        <v>43</v>
      </c>
      <c r="M3797" s="62" t="s">
        <v>44</v>
      </c>
      <c r="N3797" s="62" t="s">
        <v>126</v>
      </c>
      <c r="O3797" s="62" t="s">
        <v>290</v>
      </c>
      <c r="P3797" s="62" t="s">
        <v>455</v>
      </c>
      <c r="Q3797" s="62" t="s">
        <v>2002</v>
      </c>
      <c r="R3797" s="62" t="s">
        <v>2000</v>
      </c>
      <c r="S3797" s="61">
        <v>201405</v>
      </c>
      <c r="T3797" s="62" t="s">
        <v>52</v>
      </c>
      <c r="U3797" s="61">
        <v>0</v>
      </c>
      <c r="V3797" s="60">
        <v>25</v>
      </c>
      <c r="W3797" s="62" t="s">
        <v>1152</v>
      </c>
      <c r="X3797" s="62" t="s">
        <v>1152</v>
      </c>
      <c r="Y3797" s="62" t="s">
        <v>1152</v>
      </c>
      <c r="Z3797" s="62" t="s">
        <v>48</v>
      </c>
      <c r="AA3797" s="62" t="s">
        <v>144</v>
      </c>
      <c r="AB3797" s="62" t="s">
        <v>42</v>
      </c>
      <c r="AC3797" s="62" t="s">
        <v>1999</v>
      </c>
      <c r="AD3797" s="62" t="s">
        <v>146</v>
      </c>
    </row>
    <row r="3798" spans="1:30" x14ac:dyDescent="0.25">
      <c r="A3798" s="62" t="s">
        <v>35</v>
      </c>
      <c r="B3798" s="62" t="s">
        <v>36</v>
      </c>
      <c r="C3798" s="62" t="s">
        <v>37</v>
      </c>
      <c r="D3798" s="62" t="s">
        <v>121</v>
      </c>
      <c r="E3798" s="62" t="s">
        <v>122</v>
      </c>
      <c r="F3798" s="62" t="s">
        <v>123</v>
      </c>
      <c r="G3798" s="62" t="s">
        <v>124</v>
      </c>
      <c r="H3798" s="62" t="s">
        <v>124</v>
      </c>
      <c r="I3798" s="62" t="s">
        <v>42</v>
      </c>
      <c r="J3798" s="62" t="s">
        <v>289</v>
      </c>
      <c r="K3798" s="62" t="s">
        <v>289</v>
      </c>
      <c r="L3798" s="62" t="s">
        <v>43</v>
      </c>
      <c r="M3798" s="62" t="s">
        <v>44</v>
      </c>
      <c r="N3798" s="62" t="s">
        <v>126</v>
      </c>
      <c r="O3798" s="62" t="s">
        <v>290</v>
      </c>
      <c r="P3798" s="62" t="s">
        <v>455</v>
      </c>
      <c r="Q3798" s="62" t="s">
        <v>2003</v>
      </c>
      <c r="R3798" s="62" t="s">
        <v>2000</v>
      </c>
      <c r="S3798" s="61">
        <v>201405</v>
      </c>
      <c r="T3798" s="62" t="s">
        <v>52</v>
      </c>
      <c r="U3798" s="61">
        <v>0</v>
      </c>
      <c r="V3798" s="60">
        <v>278</v>
      </c>
      <c r="W3798" s="62" t="s">
        <v>1152</v>
      </c>
      <c r="X3798" s="62" t="s">
        <v>1152</v>
      </c>
      <c r="Y3798" s="62" t="s">
        <v>1152</v>
      </c>
      <c r="Z3798" s="62" t="s">
        <v>48</v>
      </c>
      <c r="AA3798" s="62" t="s">
        <v>144</v>
      </c>
      <c r="AB3798" s="62" t="s">
        <v>42</v>
      </c>
      <c r="AC3798" s="62" t="s">
        <v>1999</v>
      </c>
      <c r="AD3798" s="62" t="s">
        <v>146</v>
      </c>
    </row>
    <row r="3799" spans="1:30" x14ac:dyDescent="0.25">
      <c r="A3799" s="62" t="s">
        <v>35</v>
      </c>
      <c r="B3799" s="62" t="s">
        <v>36</v>
      </c>
      <c r="C3799" s="62" t="s">
        <v>37</v>
      </c>
      <c r="D3799" s="62" t="s">
        <v>121</v>
      </c>
      <c r="E3799" s="62" t="s">
        <v>122</v>
      </c>
      <c r="F3799" s="62" t="s">
        <v>123</v>
      </c>
      <c r="G3799" s="62" t="s">
        <v>124</v>
      </c>
      <c r="H3799" s="62" t="s">
        <v>124</v>
      </c>
      <c r="I3799" s="62" t="s">
        <v>42</v>
      </c>
      <c r="J3799" s="62" t="s">
        <v>125</v>
      </c>
      <c r="K3799" s="62" t="s">
        <v>125</v>
      </c>
      <c r="L3799" s="62" t="s">
        <v>43</v>
      </c>
      <c r="M3799" s="62" t="s">
        <v>44</v>
      </c>
      <c r="N3799" s="62" t="s">
        <v>131</v>
      </c>
      <c r="O3799" s="62" t="s">
        <v>138</v>
      </c>
      <c r="P3799" s="62" t="s">
        <v>1864</v>
      </c>
      <c r="Q3799" s="62" t="s">
        <v>1867</v>
      </c>
      <c r="R3799" s="62" t="s">
        <v>1998</v>
      </c>
      <c r="S3799" s="61">
        <v>201405</v>
      </c>
      <c r="T3799" s="62" t="s">
        <v>52</v>
      </c>
      <c r="U3799" s="97">
        <v>0</v>
      </c>
      <c r="V3799" s="60">
        <v>2547.5300000000002</v>
      </c>
      <c r="W3799" s="62" t="s">
        <v>1152</v>
      </c>
      <c r="X3799" s="62" t="s">
        <v>1152</v>
      </c>
      <c r="Y3799" s="62" t="s">
        <v>1152</v>
      </c>
      <c r="Z3799" s="62" t="s">
        <v>48</v>
      </c>
      <c r="AA3799" s="62" t="s">
        <v>144</v>
      </c>
      <c r="AB3799" s="62" t="s">
        <v>42</v>
      </c>
      <c r="AC3799" s="62" t="s">
        <v>1999</v>
      </c>
      <c r="AD3799" s="62" t="s">
        <v>146</v>
      </c>
    </row>
    <row r="3800" spans="1:30" x14ac:dyDescent="0.25">
      <c r="A3800" s="62" t="s">
        <v>35</v>
      </c>
      <c r="B3800" s="62" t="s">
        <v>36</v>
      </c>
      <c r="C3800" s="62" t="s">
        <v>37</v>
      </c>
      <c r="D3800" s="62" t="s">
        <v>121</v>
      </c>
      <c r="E3800" s="62" t="s">
        <v>122</v>
      </c>
      <c r="F3800" s="62" t="s">
        <v>123</v>
      </c>
      <c r="G3800" s="62" t="s">
        <v>124</v>
      </c>
      <c r="H3800" s="62" t="s">
        <v>124</v>
      </c>
      <c r="I3800" s="62" t="s">
        <v>42</v>
      </c>
      <c r="J3800" s="62" t="s">
        <v>125</v>
      </c>
      <c r="K3800" s="62" t="s">
        <v>125</v>
      </c>
      <c r="L3800" s="62" t="s">
        <v>43</v>
      </c>
      <c r="M3800" s="62" t="s">
        <v>44</v>
      </c>
      <c r="N3800" s="62" t="s">
        <v>131</v>
      </c>
      <c r="O3800" s="62" t="s">
        <v>138</v>
      </c>
      <c r="P3800" s="62" t="s">
        <v>1864</v>
      </c>
      <c r="Q3800" s="62" t="s">
        <v>1868</v>
      </c>
      <c r="R3800" s="62" t="s">
        <v>1998</v>
      </c>
      <c r="S3800" s="61">
        <v>201405</v>
      </c>
      <c r="T3800" s="62" t="s">
        <v>52</v>
      </c>
      <c r="U3800" s="61">
        <v>0</v>
      </c>
      <c r="V3800" s="60">
        <v>25.07</v>
      </c>
      <c r="W3800" s="62" t="s">
        <v>1152</v>
      </c>
      <c r="X3800" s="62" t="s">
        <v>1152</v>
      </c>
      <c r="Y3800" s="62" t="s">
        <v>1152</v>
      </c>
      <c r="Z3800" s="62" t="s">
        <v>48</v>
      </c>
      <c r="AA3800" s="62" t="s">
        <v>144</v>
      </c>
      <c r="AB3800" s="62" t="s">
        <v>42</v>
      </c>
      <c r="AC3800" s="62" t="s">
        <v>1999</v>
      </c>
      <c r="AD3800" s="62" t="s">
        <v>146</v>
      </c>
    </row>
    <row r="3801" spans="1:30" x14ac:dyDescent="0.25">
      <c r="A3801" s="62" t="s">
        <v>35</v>
      </c>
      <c r="B3801" s="62" t="s">
        <v>36</v>
      </c>
      <c r="C3801" s="62" t="s">
        <v>37</v>
      </c>
      <c r="D3801" s="62" t="s">
        <v>121</v>
      </c>
      <c r="E3801" s="62" t="s">
        <v>122</v>
      </c>
      <c r="F3801" s="62" t="s">
        <v>123</v>
      </c>
      <c r="G3801" s="62" t="s">
        <v>124</v>
      </c>
      <c r="H3801" s="62" t="s">
        <v>124</v>
      </c>
      <c r="I3801" s="62" t="s">
        <v>42</v>
      </c>
      <c r="J3801" s="62" t="s">
        <v>500</v>
      </c>
      <c r="K3801" s="62" t="s">
        <v>500</v>
      </c>
      <c r="L3801" s="62" t="s">
        <v>43</v>
      </c>
      <c r="M3801" s="62" t="s">
        <v>44</v>
      </c>
      <c r="N3801" s="62" t="s">
        <v>162</v>
      </c>
      <c r="O3801" s="62" t="s">
        <v>42</v>
      </c>
      <c r="P3801" s="62" t="s">
        <v>808</v>
      </c>
      <c r="Q3801" s="62" t="s">
        <v>809</v>
      </c>
      <c r="R3801" s="62" t="s">
        <v>1638</v>
      </c>
      <c r="S3801" s="61">
        <v>201405</v>
      </c>
      <c r="T3801" s="62" t="s">
        <v>52</v>
      </c>
      <c r="U3801" s="63">
        <v>19714.95</v>
      </c>
      <c r="V3801" s="60">
        <v>19714.95</v>
      </c>
      <c r="W3801" s="62" t="s">
        <v>340</v>
      </c>
      <c r="X3801" s="62" t="s">
        <v>807</v>
      </c>
      <c r="Y3801" s="62" t="s">
        <v>1152</v>
      </c>
      <c r="Z3801" s="62" t="s">
        <v>48</v>
      </c>
      <c r="AA3801" s="62" t="s">
        <v>315</v>
      </c>
      <c r="AB3801" s="62" t="s">
        <v>42</v>
      </c>
      <c r="AC3801" s="62" t="s">
        <v>2004</v>
      </c>
      <c r="AD3801" s="62" t="s">
        <v>146</v>
      </c>
    </row>
    <row r="3802" spans="1:30" x14ac:dyDescent="0.25">
      <c r="A3802" s="62" t="s">
        <v>35</v>
      </c>
      <c r="B3802" s="62" t="s">
        <v>36</v>
      </c>
      <c r="C3802" s="62" t="s">
        <v>37</v>
      </c>
      <c r="D3802" s="62" t="s">
        <v>121</v>
      </c>
      <c r="E3802" s="62" t="s">
        <v>215</v>
      </c>
      <c r="F3802" s="62" t="s">
        <v>216</v>
      </c>
      <c r="G3802" s="62" t="s">
        <v>124</v>
      </c>
      <c r="H3802" s="62" t="s">
        <v>124</v>
      </c>
      <c r="I3802" s="62" t="s">
        <v>42</v>
      </c>
      <c r="J3802" s="62" t="s">
        <v>437</v>
      </c>
      <c r="K3802" s="62" t="s">
        <v>437</v>
      </c>
      <c r="L3802" s="62" t="s">
        <v>43</v>
      </c>
      <c r="M3802" s="62" t="s">
        <v>44</v>
      </c>
      <c r="N3802" s="62" t="s">
        <v>150</v>
      </c>
      <c r="O3802" s="62" t="s">
        <v>42</v>
      </c>
      <c r="P3802" s="62" t="s">
        <v>446</v>
      </c>
      <c r="Q3802" s="62" t="s">
        <v>575</v>
      </c>
      <c r="R3802" s="62" t="s">
        <v>2005</v>
      </c>
      <c r="S3802" s="61">
        <v>201405</v>
      </c>
      <c r="T3802" s="62" t="s">
        <v>52</v>
      </c>
      <c r="U3802" s="63">
        <v>4327.3900000000003</v>
      </c>
      <c r="V3802" s="60">
        <v>4327.3900000000003</v>
      </c>
      <c r="W3802" s="62" t="s">
        <v>340</v>
      </c>
      <c r="X3802" s="62" t="s">
        <v>577</v>
      </c>
      <c r="Y3802" s="62" t="s">
        <v>1152</v>
      </c>
      <c r="Z3802" s="62" t="s">
        <v>48</v>
      </c>
      <c r="AA3802" s="62" t="s">
        <v>315</v>
      </c>
      <c r="AB3802" s="62" t="s">
        <v>42</v>
      </c>
      <c r="AC3802" s="62" t="s">
        <v>2006</v>
      </c>
      <c r="AD3802" s="62" t="s">
        <v>146</v>
      </c>
    </row>
    <row r="3803" spans="1:30" x14ac:dyDescent="0.25">
      <c r="A3803" s="62" t="s">
        <v>35</v>
      </c>
      <c r="B3803" s="62" t="s">
        <v>36</v>
      </c>
      <c r="C3803" s="62" t="s">
        <v>37</v>
      </c>
      <c r="D3803" s="62" t="s">
        <v>121</v>
      </c>
      <c r="E3803" s="62" t="s">
        <v>122</v>
      </c>
      <c r="F3803" s="62" t="s">
        <v>123</v>
      </c>
      <c r="G3803" s="62" t="s">
        <v>124</v>
      </c>
      <c r="H3803" s="62" t="s">
        <v>124</v>
      </c>
      <c r="I3803" s="62" t="s">
        <v>42</v>
      </c>
      <c r="J3803" s="62" t="s">
        <v>190</v>
      </c>
      <c r="K3803" s="62" t="s">
        <v>190</v>
      </c>
      <c r="L3803" s="62" t="s">
        <v>43</v>
      </c>
      <c r="M3803" s="62" t="s">
        <v>44</v>
      </c>
      <c r="N3803" s="62" t="s">
        <v>131</v>
      </c>
      <c r="O3803" s="62" t="s">
        <v>198</v>
      </c>
      <c r="P3803" s="62" t="s">
        <v>369</v>
      </c>
      <c r="Q3803" s="62" t="s">
        <v>535</v>
      </c>
      <c r="R3803" s="62" t="s">
        <v>2007</v>
      </c>
      <c r="S3803" s="61">
        <v>201405</v>
      </c>
      <c r="T3803" s="62" t="s">
        <v>52</v>
      </c>
      <c r="U3803" s="97">
        <v>0</v>
      </c>
      <c r="V3803" s="60">
        <v>66</v>
      </c>
      <c r="W3803" s="62" t="s">
        <v>1152</v>
      </c>
      <c r="X3803" s="62" t="s">
        <v>1152</v>
      </c>
      <c r="Y3803" s="62" t="s">
        <v>1152</v>
      </c>
      <c r="Z3803" s="62" t="s">
        <v>48</v>
      </c>
      <c r="AA3803" s="62" t="s">
        <v>144</v>
      </c>
      <c r="AB3803" s="62" t="s">
        <v>42</v>
      </c>
      <c r="AC3803" s="62" t="s">
        <v>2006</v>
      </c>
      <c r="AD3803" s="62" t="s">
        <v>146</v>
      </c>
    </row>
    <row r="3804" spans="1:30" x14ac:dyDescent="0.25">
      <c r="A3804" s="62" t="s">
        <v>35</v>
      </c>
      <c r="B3804" s="62" t="s">
        <v>36</v>
      </c>
      <c r="C3804" s="62" t="s">
        <v>37</v>
      </c>
      <c r="D3804" s="62" t="s">
        <v>121</v>
      </c>
      <c r="E3804" s="62" t="s">
        <v>122</v>
      </c>
      <c r="F3804" s="62" t="s">
        <v>123</v>
      </c>
      <c r="G3804" s="62" t="s">
        <v>124</v>
      </c>
      <c r="H3804" s="62" t="s">
        <v>124</v>
      </c>
      <c r="I3804" s="62" t="s">
        <v>42</v>
      </c>
      <c r="J3804" s="62" t="s">
        <v>190</v>
      </c>
      <c r="K3804" s="62" t="s">
        <v>190</v>
      </c>
      <c r="L3804" s="62" t="s">
        <v>43</v>
      </c>
      <c r="M3804" s="62" t="s">
        <v>44</v>
      </c>
      <c r="N3804" s="62" t="s">
        <v>131</v>
      </c>
      <c r="O3804" s="62" t="s">
        <v>198</v>
      </c>
      <c r="P3804" s="62" t="s">
        <v>369</v>
      </c>
      <c r="Q3804" s="62" t="s">
        <v>2008</v>
      </c>
      <c r="R3804" s="62" t="s">
        <v>2007</v>
      </c>
      <c r="S3804" s="61">
        <v>201405</v>
      </c>
      <c r="T3804" s="62" t="s">
        <v>52</v>
      </c>
      <c r="U3804" s="97">
        <v>0</v>
      </c>
      <c r="V3804" s="60">
        <v>300</v>
      </c>
      <c r="W3804" s="62" t="s">
        <v>1152</v>
      </c>
      <c r="X3804" s="62" t="s">
        <v>1152</v>
      </c>
      <c r="Y3804" s="62" t="s">
        <v>1152</v>
      </c>
      <c r="Z3804" s="62" t="s">
        <v>48</v>
      </c>
      <c r="AA3804" s="62" t="s">
        <v>144</v>
      </c>
      <c r="AB3804" s="62" t="s">
        <v>42</v>
      </c>
      <c r="AC3804" s="62" t="s">
        <v>2006</v>
      </c>
      <c r="AD3804" s="62" t="s">
        <v>146</v>
      </c>
    </row>
    <row r="3805" spans="1:30" x14ac:dyDescent="0.25">
      <c r="A3805" s="62" t="s">
        <v>35</v>
      </c>
      <c r="B3805" s="62" t="s">
        <v>36</v>
      </c>
      <c r="C3805" s="62" t="s">
        <v>37</v>
      </c>
      <c r="D3805" s="62" t="s">
        <v>121</v>
      </c>
      <c r="E3805" s="62" t="s">
        <v>215</v>
      </c>
      <c r="F3805" s="62" t="s">
        <v>216</v>
      </c>
      <c r="G3805" s="62" t="s">
        <v>124</v>
      </c>
      <c r="H3805" s="62" t="s">
        <v>124</v>
      </c>
      <c r="I3805" s="62" t="s">
        <v>42</v>
      </c>
      <c r="J3805" s="62" t="s">
        <v>217</v>
      </c>
      <c r="K3805" s="62" t="s">
        <v>217</v>
      </c>
      <c r="L3805" s="62" t="s">
        <v>43</v>
      </c>
      <c r="M3805" s="62" t="s">
        <v>44</v>
      </c>
      <c r="N3805" s="62" t="s">
        <v>150</v>
      </c>
      <c r="O3805" s="62" t="s">
        <v>42</v>
      </c>
      <c r="P3805" s="62" t="s">
        <v>392</v>
      </c>
      <c r="Q3805" s="62" t="s">
        <v>393</v>
      </c>
      <c r="R3805" s="62" t="s">
        <v>2009</v>
      </c>
      <c r="S3805" s="61">
        <v>201405</v>
      </c>
      <c r="T3805" s="62" t="s">
        <v>52</v>
      </c>
      <c r="U3805" s="97">
        <v>222.9</v>
      </c>
      <c r="V3805" s="60">
        <v>222.9</v>
      </c>
      <c r="W3805" s="62" t="s">
        <v>340</v>
      </c>
      <c r="X3805" s="62" t="s">
        <v>384</v>
      </c>
      <c r="Y3805" s="62" t="s">
        <v>1152</v>
      </c>
      <c r="Z3805" s="62" t="s">
        <v>48</v>
      </c>
      <c r="AA3805" s="62" t="s">
        <v>315</v>
      </c>
      <c r="AB3805" s="62" t="s">
        <v>42</v>
      </c>
      <c r="AC3805" s="62" t="s">
        <v>2010</v>
      </c>
      <c r="AD3805" s="62" t="s">
        <v>146</v>
      </c>
    </row>
    <row r="3806" spans="1:30" x14ac:dyDescent="0.25">
      <c r="A3806" s="62" t="s">
        <v>35</v>
      </c>
      <c r="B3806" s="62" t="s">
        <v>36</v>
      </c>
      <c r="C3806" s="62" t="s">
        <v>37</v>
      </c>
      <c r="D3806" s="62" t="s">
        <v>121</v>
      </c>
      <c r="E3806" s="62" t="s">
        <v>215</v>
      </c>
      <c r="F3806" s="62" t="s">
        <v>216</v>
      </c>
      <c r="G3806" s="62" t="s">
        <v>124</v>
      </c>
      <c r="H3806" s="62" t="s">
        <v>124</v>
      </c>
      <c r="I3806" s="62" t="s">
        <v>42</v>
      </c>
      <c r="J3806" s="62" t="s">
        <v>217</v>
      </c>
      <c r="K3806" s="62" t="s">
        <v>217</v>
      </c>
      <c r="L3806" s="62" t="s">
        <v>43</v>
      </c>
      <c r="M3806" s="62" t="s">
        <v>44</v>
      </c>
      <c r="N3806" s="62" t="s">
        <v>150</v>
      </c>
      <c r="O3806" s="62" t="s">
        <v>42</v>
      </c>
      <c r="P3806" s="62" t="s">
        <v>392</v>
      </c>
      <c r="Q3806" s="62" t="s">
        <v>393</v>
      </c>
      <c r="R3806" s="62" t="s">
        <v>2011</v>
      </c>
      <c r="S3806" s="61">
        <v>201405</v>
      </c>
      <c r="T3806" s="62" t="s">
        <v>52</v>
      </c>
      <c r="U3806" s="97">
        <v>222.9</v>
      </c>
      <c r="V3806" s="60">
        <v>222.9</v>
      </c>
      <c r="W3806" s="62" t="s">
        <v>340</v>
      </c>
      <c r="X3806" s="62" t="s">
        <v>384</v>
      </c>
      <c r="Y3806" s="62" t="s">
        <v>1152</v>
      </c>
      <c r="Z3806" s="62" t="s">
        <v>48</v>
      </c>
      <c r="AA3806" s="62" t="s">
        <v>315</v>
      </c>
      <c r="AB3806" s="62" t="s">
        <v>42</v>
      </c>
      <c r="AC3806" s="62" t="s">
        <v>2010</v>
      </c>
      <c r="AD3806" s="62" t="s">
        <v>146</v>
      </c>
    </row>
    <row r="3807" spans="1:30" x14ac:dyDescent="0.25">
      <c r="A3807" s="62" t="s">
        <v>35</v>
      </c>
      <c r="B3807" s="62" t="s">
        <v>36</v>
      </c>
      <c r="C3807" s="62" t="s">
        <v>37</v>
      </c>
      <c r="D3807" s="62" t="s">
        <v>121</v>
      </c>
      <c r="E3807" s="62" t="s">
        <v>215</v>
      </c>
      <c r="F3807" s="62" t="s">
        <v>216</v>
      </c>
      <c r="G3807" s="62" t="s">
        <v>124</v>
      </c>
      <c r="H3807" s="62" t="s">
        <v>124</v>
      </c>
      <c r="I3807" s="62" t="s">
        <v>42</v>
      </c>
      <c r="J3807" s="62" t="s">
        <v>261</v>
      </c>
      <c r="K3807" s="62" t="s">
        <v>261</v>
      </c>
      <c r="L3807" s="62" t="s">
        <v>43</v>
      </c>
      <c r="M3807" s="62" t="s">
        <v>44</v>
      </c>
      <c r="N3807" s="62" t="s">
        <v>150</v>
      </c>
      <c r="O3807" s="62" t="s">
        <v>42</v>
      </c>
      <c r="P3807" s="62" t="s">
        <v>392</v>
      </c>
      <c r="Q3807" s="62" t="s">
        <v>393</v>
      </c>
      <c r="R3807" s="62" t="s">
        <v>2009</v>
      </c>
      <c r="S3807" s="61">
        <v>201405</v>
      </c>
      <c r="T3807" s="62" t="s">
        <v>52</v>
      </c>
      <c r="U3807" s="97">
        <v>208.04</v>
      </c>
      <c r="V3807" s="60">
        <v>208.04</v>
      </c>
      <c r="W3807" s="62" t="s">
        <v>340</v>
      </c>
      <c r="X3807" s="62" t="s">
        <v>384</v>
      </c>
      <c r="Y3807" s="62" t="s">
        <v>1152</v>
      </c>
      <c r="Z3807" s="62" t="s">
        <v>48</v>
      </c>
      <c r="AA3807" s="62" t="s">
        <v>315</v>
      </c>
      <c r="AB3807" s="62" t="s">
        <v>42</v>
      </c>
      <c r="AC3807" s="62" t="s">
        <v>2010</v>
      </c>
      <c r="AD3807" s="62" t="s">
        <v>146</v>
      </c>
    </row>
    <row r="3808" spans="1:30" x14ac:dyDescent="0.25">
      <c r="A3808" s="62" t="s">
        <v>35</v>
      </c>
      <c r="B3808" s="62" t="s">
        <v>36</v>
      </c>
      <c r="C3808" s="62" t="s">
        <v>37</v>
      </c>
      <c r="D3808" s="62" t="s">
        <v>121</v>
      </c>
      <c r="E3808" s="62" t="s">
        <v>215</v>
      </c>
      <c r="F3808" s="62" t="s">
        <v>216</v>
      </c>
      <c r="G3808" s="62" t="s">
        <v>124</v>
      </c>
      <c r="H3808" s="62" t="s">
        <v>124</v>
      </c>
      <c r="I3808" s="62" t="s">
        <v>42</v>
      </c>
      <c r="J3808" s="62" t="s">
        <v>261</v>
      </c>
      <c r="K3808" s="62" t="s">
        <v>261</v>
      </c>
      <c r="L3808" s="62" t="s">
        <v>43</v>
      </c>
      <c r="M3808" s="62" t="s">
        <v>44</v>
      </c>
      <c r="N3808" s="62" t="s">
        <v>150</v>
      </c>
      <c r="O3808" s="62" t="s">
        <v>42</v>
      </c>
      <c r="P3808" s="62" t="s">
        <v>392</v>
      </c>
      <c r="Q3808" s="62" t="s">
        <v>393</v>
      </c>
      <c r="R3808" s="62" t="s">
        <v>2011</v>
      </c>
      <c r="S3808" s="61">
        <v>201405</v>
      </c>
      <c r="T3808" s="62" t="s">
        <v>52</v>
      </c>
      <c r="U3808" s="97">
        <v>208.04</v>
      </c>
      <c r="V3808" s="60">
        <v>208.04</v>
      </c>
      <c r="W3808" s="62" t="s">
        <v>340</v>
      </c>
      <c r="X3808" s="62" t="s">
        <v>384</v>
      </c>
      <c r="Y3808" s="62" t="s">
        <v>1152</v>
      </c>
      <c r="Z3808" s="62" t="s">
        <v>48</v>
      </c>
      <c r="AA3808" s="62" t="s">
        <v>315</v>
      </c>
      <c r="AB3808" s="62" t="s">
        <v>42</v>
      </c>
      <c r="AC3808" s="62" t="s">
        <v>2010</v>
      </c>
      <c r="AD3808" s="62" t="s">
        <v>146</v>
      </c>
    </row>
    <row r="3809" spans="1:30" x14ac:dyDescent="0.25">
      <c r="A3809" s="62" t="s">
        <v>35</v>
      </c>
      <c r="B3809" s="62" t="s">
        <v>36</v>
      </c>
      <c r="C3809" s="62" t="s">
        <v>37</v>
      </c>
      <c r="D3809" s="62" t="s">
        <v>121</v>
      </c>
      <c r="E3809" s="62" t="s">
        <v>215</v>
      </c>
      <c r="F3809" s="62" t="s">
        <v>216</v>
      </c>
      <c r="G3809" s="62" t="s">
        <v>124</v>
      </c>
      <c r="H3809" s="62" t="s">
        <v>124</v>
      </c>
      <c r="I3809" s="62" t="s">
        <v>42</v>
      </c>
      <c r="J3809" s="62" t="s">
        <v>257</v>
      </c>
      <c r="K3809" s="62" t="s">
        <v>257</v>
      </c>
      <c r="L3809" s="62" t="s">
        <v>43</v>
      </c>
      <c r="M3809" s="62" t="s">
        <v>44</v>
      </c>
      <c r="N3809" s="62" t="s">
        <v>150</v>
      </c>
      <c r="O3809" s="62" t="s">
        <v>42</v>
      </c>
      <c r="P3809" s="62" t="s">
        <v>392</v>
      </c>
      <c r="Q3809" s="62" t="s">
        <v>393</v>
      </c>
      <c r="R3809" s="62" t="s">
        <v>2011</v>
      </c>
      <c r="S3809" s="61">
        <v>201405</v>
      </c>
      <c r="T3809" s="62" t="s">
        <v>52</v>
      </c>
      <c r="U3809" s="97">
        <v>208.04</v>
      </c>
      <c r="V3809" s="60">
        <v>208.04</v>
      </c>
      <c r="W3809" s="62" t="s">
        <v>340</v>
      </c>
      <c r="X3809" s="62" t="s">
        <v>384</v>
      </c>
      <c r="Y3809" s="62" t="s">
        <v>1152</v>
      </c>
      <c r="Z3809" s="62" t="s">
        <v>48</v>
      </c>
      <c r="AA3809" s="62" t="s">
        <v>315</v>
      </c>
      <c r="AB3809" s="62" t="s">
        <v>42</v>
      </c>
      <c r="AC3809" s="62" t="s">
        <v>2010</v>
      </c>
      <c r="AD3809" s="62" t="s">
        <v>146</v>
      </c>
    </row>
    <row r="3810" spans="1:30" x14ac:dyDescent="0.25">
      <c r="A3810" s="62" t="s">
        <v>35</v>
      </c>
      <c r="B3810" s="62" t="s">
        <v>36</v>
      </c>
      <c r="C3810" s="62" t="s">
        <v>37</v>
      </c>
      <c r="D3810" s="62" t="s">
        <v>121</v>
      </c>
      <c r="E3810" s="62" t="s">
        <v>215</v>
      </c>
      <c r="F3810" s="62" t="s">
        <v>216</v>
      </c>
      <c r="G3810" s="62" t="s">
        <v>124</v>
      </c>
      <c r="H3810" s="62" t="s">
        <v>124</v>
      </c>
      <c r="I3810" s="62" t="s">
        <v>42</v>
      </c>
      <c r="J3810" s="62" t="s">
        <v>257</v>
      </c>
      <c r="K3810" s="62" t="s">
        <v>257</v>
      </c>
      <c r="L3810" s="62" t="s">
        <v>43</v>
      </c>
      <c r="M3810" s="62" t="s">
        <v>44</v>
      </c>
      <c r="N3810" s="62" t="s">
        <v>150</v>
      </c>
      <c r="O3810" s="62" t="s">
        <v>42</v>
      </c>
      <c r="P3810" s="62" t="s">
        <v>392</v>
      </c>
      <c r="Q3810" s="62" t="s">
        <v>393</v>
      </c>
      <c r="R3810" s="62" t="s">
        <v>2009</v>
      </c>
      <c r="S3810" s="61">
        <v>201405</v>
      </c>
      <c r="T3810" s="62" t="s">
        <v>52</v>
      </c>
      <c r="U3810" s="61">
        <v>208.04</v>
      </c>
      <c r="V3810" s="60">
        <v>208.04</v>
      </c>
      <c r="W3810" s="62" t="s">
        <v>340</v>
      </c>
      <c r="X3810" s="62" t="s">
        <v>384</v>
      </c>
      <c r="Y3810" s="62" t="s">
        <v>1152</v>
      </c>
      <c r="Z3810" s="62" t="s">
        <v>48</v>
      </c>
      <c r="AA3810" s="62" t="s">
        <v>315</v>
      </c>
      <c r="AB3810" s="62" t="s">
        <v>42</v>
      </c>
      <c r="AC3810" s="62" t="s">
        <v>2010</v>
      </c>
      <c r="AD3810" s="62" t="s">
        <v>146</v>
      </c>
    </row>
    <row r="3811" spans="1:30" x14ac:dyDescent="0.25">
      <c r="A3811" s="62" t="s">
        <v>35</v>
      </c>
      <c r="B3811" s="62" t="s">
        <v>36</v>
      </c>
      <c r="C3811" s="62" t="s">
        <v>37</v>
      </c>
      <c r="D3811" s="62" t="s">
        <v>121</v>
      </c>
      <c r="E3811" s="62" t="s">
        <v>215</v>
      </c>
      <c r="F3811" s="62" t="s">
        <v>216</v>
      </c>
      <c r="G3811" s="62" t="s">
        <v>124</v>
      </c>
      <c r="H3811" s="62" t="s">
        <v>124</v>
      </c>
      <c r="I3811" s="62" t="s">
        <v>42</v>
      </c>
      <c r="J3811" s="62" t="s">
        <v>437</v>
      </c>
      <c r="K3811" s="62" t="s">
        <v>437</v>
      </c>
      <c r="L3811" s="62" t="s">
        <v>43</v>
      </c>
      <c r="M3811" s="62" t="s">
        <v>44</v>
      </c>
      <c r="N3811" s="62" t="s">
        <v>150</v>
      </c>
      <c r="O3811" s="62" t="s">
        <v>42</v>
      </c>
      <c r="P3811" s="62" t="s">
        <v>392</v>
      </c>
      <c r="Q3811" s="62" t="s">
        <v>393</v>
      </c>
      <c r="R3811" s="62" t="s">
        <v>2009</v>
      </c>
      <c r="S3811" s="61">
        <v>201405</v>
      </c>
      <c r="T3811" s="62" t="s">
        <v>52</v>
      </c>
      <c r="U3811" s="61">
        <v>208.04</v>
      </c>
      <c r="V3811" s="60">
        <v>208.04</v>
      </c>
      <c r="W3811" s="62" t="s">
        <v>340</v>
      </c>
      <c r="X3811" s="62" t="s">
        <v>384</v>
      </c>
      <c r="Y3811" s="62" t="s">
        <v>1152</v>
      </c>
      <c r="Z3811" s="62" t="s">
        <v>48</v>
      </c>
      <c r="AA3811" s="62" t="s">
        <v>315</v>
      </c>
      <c r="AB3811" s="62" t="s">
        <v>42</v>
      </c>
      <c r="AC3811" s="62" t="s">
        <v>2010</v>
      </c>
      <c r="AD3811" s="62" t="s">
        <v>146</v>
      </c>
    </row>
    <row r="3812" spans="1:30" x14ac:dyDescent="0.25">
      <c r="A3812" s="62" t="s">
        <v>35</v>
      </c>
      <c r="B3812" s="62" t="s">
        <v>36</v>
      </c>
      <c r="C3812" s="62" t="s">
        <v>37</v>
      </c>
      <c r="D3812" s="62" t="s">
        <v>121</v>
      </c>
      <c r="E3812" s="62" t="s">
        <v>215</v>
      </c>
      <c r="F3812" s="62" t="s">
        <v>216</v>
      </c>
      <c r="G3812" s="62" t="s">
        <v>124</v>
      </c>
      <c r="H3812" s="62" t="s">
        <v>124</v>
      </c>
      <c r="I3812" s="62" t="s">
        <v>42</v>
      </c>
      <c r="J3812" s="62" t="s">
        <v>437</v>
      </c>
      <c r="K3812" s="62" t="s">
        <v>437</v>
      </c>
      <c r="L3812" s="62" t="s">
        <v>43</v>
      </c>
      <c r="M3812" s="62" t="s">
        <v>44</v>
      </c>
      <c r="N3812" s="62" t="s">
        <v>150</v>
      </c>
      <c r="O3812" s="62" t="s">
        <v>42</v>
      </c>
      <c r="P3812" s="62" t="s">
        <v>392</v>
      </c>
      <c r="Q3812" s="62" t="s">
        <v>393</v>
      </c>
      <c r="R3812" s="62" t="s">
        <v>2011</v>
      </c>
      <c r="S3812" s="61">
        <v>201405</v>
      </c>
      <c r="T3812" s="62" t="s">
        <v>52</v>
      </c>
      <c r="U3812" s="61">
        <v>208.04</v>
      </c>
      <c r="V3812" s="60">
        <v>208.04</v>
      </c>
      <c r="W3812" s="62" t="s">
        <v>340</v>
      </c>
      <c r="X3812" s="62" t="s">
        <v>384</v>
      </c>
      <c r="Y3812" s="62" t="s">
        <v>1152</v>
      </c>
      <c r="Z3812" s="62" t="s">
        <v>48</v>
      </c>
      <c r="AA3812" s="62" t="s">
        <v>315</v>
      </c>
      <c r="AB3812" s="62" t="s">
        <v>42</v>
      </c>
      <c r="AC3812" s="62" t="s">
        <v>2010</v>
      </c>
      <c r="AD3812" s="62" t="s">
        <v>146</v>
      </c>
    </row>
    <row r="3813" spans="1:30" x14ac:dyDescent="0.25">
      <c r="A3813" s="62" t="s">
        <v>35</v>
      </c>
      <c r="B3813" s="62" t="s">
        <v>36</v>
      </c>
      <c r="C3813" s="62" t="s">
        <v>37</v>
      </c>
      <c r="D3813" s="62" t="s">
        <v>121</v>
      </c>
      <c r="E3813" s="62" t="s">
        <v>215</v>
      </c>
      <c r="F3813" s="62" t="s">
        <v>216</v>
      </c>
      <c r="G3813" s="62" t="s">
        <v>124</v>
      </c>
      <c r="H3813" s="62" t="s">
        <v>124</v>
      </c>
      <c r="I3813" s="62" t="s">
        <v>42</v>
      </c>
      <c r="J3813" s="62" t="s">
        <v>250</v>
      </c>
      <c r="K3813" s="62" t="s">
        <v>250</v>
      </c>
      <c r="L3813" s="62" t="s">
        <v>43</v>
      </c>
      <c r="M3813" s="62" t="s">
        <v>44</v>
      </c>
      <c r="N3813" s="62" t="s">
        <v>150</v>
      </c>
      <c r="O3813" s="62" t="s">
        <v>42</v>
      </c>
      <c r="P3813" s="62" t="s">
        <v>392</v>
      </c>
      <c r="Q3813" s="62" t="s">
        <v>393</v>
      </c>
      <c r="R3813" s="62" t="s">
        <v>2011</v>
      </c>
      <c r="S3813" s="61">
        <v>201405</v>
      </c>
      <c r="T3813" s="62" t="s">
        <v>52</v>
      </c>
      <c r="U3813" s="61">
        <v>208.04</v>
      </c>
      <c r="V3813" s="60">
        <v>208.04</v>
      </c>
      <c r="W3813" s="62" t="s">
        <v>340</v>
      </c>
      <c r="X3813" s="62" t="s">
        <v>384</v>
      </c>
      <c r="Y3813" s="62" t="s">
        <v>1152</v>
      </c>
      <c r="Z3813" s="62" t="s">
        <v>48</v>
      </c>
      <c r="AA3813" s="62" t="s">
        <v>315</v>
      </c>
      <c r="AB3813" s="62" t="s">
        <v>42</v>
      </c>
      <c r="AC3813" s="62" t="s">
        <v>2010</v>
      </c>
      <c r="AD3813" s="62" t="s">
        <v>146</v>
      </c>
    </row>
    <row r="3814" spans="1:30" x14ac:dyDescent="0.25">
      <c r="A3814" s="62" t="s">
        <v>35</v>
      </c>
      <c r="B3814" s="62" t="s">
        <v>36</v>
      </c>
      <c r="C3814" s="62" t="s">
        <v>37</v>
      </c>
      <c r="D3814" s="62" t="s">
        <v>121</v>
      </c>
      <c r="E3814" s="62" t="s">
        <v>215</v>
      </c>
      <c r="F3814" s="62" t="s">
        <v>216</v>
      </c>
      <c r="G3814" s="62" t="s">
        <v>124</v>
      </c>
      <c r="H3814" s="62" t="s">
        <v>124</v>
      </c>
      <c r="I3814" s="62" t="s">
        <v>42</v>
      </c>
      <c r="J3814" s="62" t="s">
        <v>250</v>
      </c>
      <c r="K3814" s="62" t="s">
        <v>250</v>
      </c>
      <c r="L3814" s="62" t="s">
        <v>43</v>
      </c>
      <c r="M3814" s="62" t="s">
        <v>44</v>
      </c>
      <c r="N3814" s="62" t="s">
        <v>150</v>
      </c>
      <c r="O3814" s="62" t="s">
        <v>42</v>
      </c>
      <c r="P3814" s="62" t="s">
        <v>392</v>
      </c>
      <c r="Q3814" s="62" t="s">
        <v>393</v>
      </c>
      <c r="R3814" s="62" t="s">
        <v>2009</v>
      </c>
      <c r="S3814" s="61">
        <v>201405</v>
      </c>
      <c r="T3814" s="62" t="s">
        <v>52</v>
      </c>
      <c r="U3814" s="61">
        <v>208.04</v>
      </c>
      <c r="V3814" s="60">
        <v>208.04</v>
      </c>
      <c r="W3814" s="62" t="s">
        <v>340</v>
      </c>
      <c r="X3814" s="62" t="s">
        <v>384</v>
      </c>
      <c r="Y3814" s="62" t="s">
        <v>1152</v>
      </c>
      <c r="Z3814" s="62" t="s">
        <v>48</v>
      </c>
      <c r="AA3814" s="62" t="s">
        <v>315</v>
      </c>
      <c r="AB3814" s="62" t="s">
        <v>42</v>
      </c>
      <c r="AC3814" s="62" t="s">
        <v>2010</v>
      </c>
      <c r="AD3814" s="62" t="s">
        <v>146</v>
      </c>
    </row>
    <row r="3815" spans="1:30" x14ac:dyDescent="0.25">
      <c r="A3815" s="62" t="s">
        <v>35</v>
      </c>
      <c r="B3815" s="62" t="s">
        <v>36</v>
      </c>
      <c r="C3815" s="62" t="s">
        <v>37</v>
      </c>
      <c r="D3815" s="62" t="s">
        <v>121</v>
      </c>
      <c r="E3815" s="62" t="s">
        <v>215</v>
      </c>
      <c r="F3815" s="62" t="s">
        <v>216</v>
      </c>
      <c r="G3815" s="62" t="s">
        <v>124</v>
      </c>
      <c r="H3815" s="62" t="s">
        <v>124</v>
      </c>
      <c r="I3815" s="62" t="s">
        <v>42</v>
      </c>
      <c r="J3815" s="62" t="s">
        <v>237</v>
      </c>
      <c r="K3815" s="62" t="s">
        <v>237</v>
      </c>
      <c r="L3815" s="62" t="s">
        <v>43</v>
      </c>
      <c r="M3815" s="62" t="s">
        <v>44</v>
      </c>
      <c r="N3815" s="62" t="s">
        <v>150</v>
      </c>
      <c r="O3815" s="62" t="s">
        <v>42</v>
      </c>
      <c r="P3815" s="62" t="s">
        <v>392</v>
      </c>
      <c r="Q3815" s="62" t="s">
        <v>393</v>
      </c>
      <c r="R3815" s="62" t="s">
        <v>2009</v>
      </c>
      <c r="S3815" s="61">
        <v>201405</v>
      </c>
      <c r="T3815" s="62" t="s">
        <v>52</v>
      </c>
      <c r="U3815" s="61">
        <v>222.9</v>
      </c>
      <c r="V3815" s="60">
        <v>222.9</v>
      </c>
      <c r="W3815" s="62" t="s">
        <v>340</v>
      </c>
      <c r="X3815" s="62" t="s">
        <v>384</v>
      </c>
      <c r="Y3815" s="62" t="s">
        <v>1152</v>
      </c>
      <c r="Z3815" s="62" t="s">
        <v>48</v>
      </c>
      <c r="AA3815" s="62" t="s">
        <v>315</v>
      </c>
      <c r="AB3815" s="62" t="s">
        <v>42</v>
      </c>
      <c r="AC3815" s="62" t="s">
        <v>2010</v>
      </c>
      <c r="AD3815" s="62" t="s">
        <v>146</v>
      </c>
    </row>
    <row r="3816" spans="1:30" x14ac:dyDescent="0.25">
      <c r="A3816" s="62" t="s">
        <v>35</v>
      </c>
      <c r="B3816" s="62" t="s">
        <v>36</v>
      </c>
      <c r="C3816" s="62" t="s">
        <v>37</v>
      </c>
      <c r="D3816" s="62" t="s">
        <v>121</v>
      </c>
      <c r="E3816" s="62" t="s">
        <v>215</v>
      </c>
      <c r="F3816" s="62" t="s">
        <v>216</v>
      </c>
      <c r="G3816" s="62" t="s">
        <v>124</v>
      </c>
      <c r="H3816" s="62" t="s">
        <v>124</v>
      </c>
      <c r="I3816" s="62" t="s">
        <v>42</v>
      </c>
      <c r="J3816" s="62" t="s">
        <v>237</v>
      </c>
      <c r="K3816" s="62" t="s">
        <v>237</v>
      </c>
      <c r="L3816" s="62" t="s">
        <v>43</v>
      </c>
      <c r="M3816" s="62" t="s">
        <v>44</v>
      </c>
      <c r="N3816" s="62" t="s">
        <v>150</v>
      </c>
      <c r="O3816" s="62" t="s">
        <v>42</v>
      </c>
      <c r="P3816" s="62" t="s">
        <v>392</v>
      </c>
      <c r="Q3816" s="62" t="s">
        <v>393</v>
      </c>
      <c r="R3816" s="62" t="s">
        <v>2011</v>
      </c>
      <c r="S3816" s="61">
        <v>201405</v>
      </c>
      <c r="T3816" s="62" t="s">
        <v>52</v>
      </c>
      <c r="U3816" s="61">
        <v>222.9</v>
      </c>
      <c r="V3816" s="60">
        <v>222.9</v>
      </c>
      <c r="W3816" s="62" t="s">
        <v>340</v>
      </c>
      <c r="X3816" s="62" t="s">
        <v>384</v>
      </c>
      <c r="Y3816" s="62" t="s">
        <v>1152</v>
      </c>
      <c r="Z3816" s="62" t="s">
        <v>48</v>
      </c>
      <c r="AA3816" s="62" t="s">
        <v>315</v>
      </c>
      <c r="AB3816" s="62" t="s">
        <v>42</v>
      </c>
      <c r="AC3816" s="62" t="s">
        <v>2010</v>
      </c>
      <c r="AD3816" s="62" t="s">
        <v>146</v>
      </c>
    </row>
    <row r="3817" spans="1:30" x14ac:dyDescent="0.25">
      <c r="A3817" s="62" t="s">
        <v>35</v>
      </c>
      <c r="B3817" s="62" t="s">
        <v>36</v>
      </c>
      <c r="C3817" s="62" t="s">
        <v>37</v>
      </c>
      <c r="D3817" s="62" t="s">
        <v>121</v>
      </c>
      <c r="E3817" s="62" t="s">
        <v>215</v>
      </c>
      <c r="F3817" s="62" t="s">
        <v>216</v>
      </c>
      <c r="G3817" s="62" t="s">
        <v>124</v>
      </c>
      <c r="H3817" s="62" t="s">
        <v>124</v>
      </c>
      <c r="I3817" s="62" t="s">
        <v>42</v>
      </c>
      <c r="J3817" s="62" t="s">
        <v>231</v>
      </c>
      <c r="K3817" s="62" t="s">
        <v>231</v>
      </c>
      <c r="L3817" s="62" t="s">
        <v>43</v>
      </c>
      <c r="M3817" s="62" t="s">
        <v>44</v>
      </c>
      <c r="N3817" s="62" t="s">
        <v>150</v>
      </c>
      <c r="O3817" s="62" t="s">
        <v>42</v>
      </c>
      <c r="P3817" s="62" t="s">
        <v>392</v>
      </c>
      <c r="Q3817" s="62" t="s">
        <v>393</v>
      </c>
      <c r="R3817" s="62" t="s">
        <v>2011</v>
      </c>
      <c r="S3817" s="61">
        <v>201405</v>
      </c>
      <c r="T3817" s="62" t="s">
        <v>52</v>
      </c>
      <c r="U3817" s="61">
        <v>208.04</v>
      </c>
      <c r="V3817" s="60">
        <v>208.04</v>
      </c>
      <c r="W3817" s="62" t="s">
        <v>340</v>
      </c>
      <c r="X3817" s="62" t="s">
        <v>384</v>
      </c>
      <c r="Y3817" s="62" t="s">
        <v>1152</v>
      </c>
      <c r="Z3817" s="62" t="s">
        <v>48</v>
      </c>
      <c r="AA3817" s="62" t="s">
        <v>315</v>
      </c>
      <c r="AB3817" s="62" t="s">
        <v>42</v>
      </c>
      <c r="AC3817" s="62" t="s">
        <v>2010</v>
      </c>
      <c r="AD3817" s="62" t="s">
        <v>146</v>
      </c>
    </row>
    <row r="3818" spans="1:30" x14ac:dyDescent="0.25">
      <c r="A3818" s="62" t="s">
        <v>35</v>
      </c>
      <c r="B3818" s="62" t="s">
        <v>36</v>
      </c>
      <c r="C3818" s="62" t="s">
        <v>37</v>
      </c>
      <c r="D3818" s="62" t="s">
        <v>121</v>
      </c>
      <c r="E3818" s="62" t="s">
        <v>215</v>
      </c>
      <c r="F3818" s="62" t="s">
        <v>216</v>
      </c>
      <c r="G3818" s="62" t="s">
        <v>124</v>
      </c>
      <c r="H3818" s="62" t="s">
        <v>124</v>
      </c>
      <c r="I3818" s="62" t="s">
        <v>42</v>
      </c>
      <c r="J3818" s="62" t="s">
        <v>231</v>
      </c>
      <c r="K3818" s="62" t="s">
        <v>231</v>
      </c>
      <c r="L3818" s="62" t="s">
        <v>43</v>
      </c>
      <c r="M3818" s="62" t="s">
        <v>44</v>
      </c>
      <c r="N3818" s="62" t="s">
        <v>150</v>
      </c>
      <c r="O3818" s="62" t="s">
        <v>42</v>
      </c>
      <c r="P3818" s="62" t="s">
        <v>392</v>
      </c>
      <c r="Q3818" s="62" t="s">
        <v>393</v>
      </c>
      <c r="R3818" s="62" t="s">
        <v>2009</v>
      </c>
      <c r="S3818" s="61">
        <v>201405</v>
      </c>
      <c r="T3818" s="62" t="s">
        <v>52</v>
      </c>
      <c r="U3818" s="61">
        <v>208.04</v>
      </c>
      <c r="V3818" s="60">
        <v>208.04</v>
      </c>
      <c r="W3818" s="62" t="s">
        <v>340</v>
      </c>
      <c r="X3818" s="62" t="s">
        <v>384</v>
      </c>
      <c r="Y3818" s="62" t="s">
        <v>1152</v>
      </c>
      <c r="Z3818" s="62" t="s">
        <v>48</v>
      </c>
      <c r="AA3818" s="62" t="s">
        <v>315</v>
      </c>
      <c r="AB3818" s="62" t="s">
        <v>42</v>
      </c>
      <c r="AC3818" s="62" t="s">
        <v>2010</v>
      </c>
      <c r="AD3818" s="62" t="s">
        <v>146</v>
      </c>
    </row>
    <row r="3819" spans="1:30" x14ac:dyDescent="0.25">
      <c r="A3819" s="62" t="s">
        <v>35</v>
      </c>
      <c r="B3819" s="62" t="s">
        <v>36</v>
      </c>
      <c r="C3819" s="62" t="s">
        <v>37</v>
      </c>
      <c r="D3819" s="62" t="s">
        <v>121</v>
      </c>
      <c r="E3819" s="62" t="s">
        <v>122</v>
      </c>
      <c r="F3819" s="62" t="s">
        <v>123</v>
      </c>
      <c r="G3819" s="62" t="s">
        <v>124</v>
      </c>
      <c r="H3819" s="62" t="s">
        <v>124</v>
      </c>
      <c r="I3819" s="62" t="s">
        <v>42</v>
      </c>
      <c r="J3819" s="62" t="s">
        <v>125</v>
      </c>
      <c r="K3819" s="62" t="s">
        <v>125</v>
      </c>
      <c r="L3819" s="62" t="s">
        <v>43</v>
      </c>
      <c r="M3819" s="62" t="s">
        <v>44</v>
      </c>
      <c r="N3819" s="62" t="s">
        <v>150</v>
      </c>
      <c r="O3819" s="62" t="s">
        <v>2012</v>
      </c>
      <c r="P3819" s="62" t="s">
        <v>624</v>
      </c>
      <c r="Q3819" s="62" t="s">
        <v>2013</v>
      </c>
      <c r="R3819" s="62" t="s">
        <v>2014</v>
      </c>
      <c r="S3819" s="61">
        <v>201405</v>
      </c>
      <c r="T3819" s="62" t="s">
        <v>52</v>
      </c>
      <c r="U3819" s="97">
        <v>406.32</v>
      </c>
      <c r="V3819" s="60">
        <v>406.32</v>
      </c>
      <c r="W3819" s="62" t="s">
        <v>599</v>
      </c>
      <c r="X3819" s="62" t="s">
        <v>626</v>
      </c>
      <c r="Y3819" s="62" t="s">
        <v>1152</v>
      </c>
      <c r="Z3819" s="62" t="s">
        <v>48</v>
      </c>
      <c r="AA3819" s="62" t="s">
        <v>315</v>
      </c>
      <c r="AB3819" s="62" t="s">
        <v>42</v>
      </c>
      <c r="AC3819" s="62" t="s">
        <v>2010</v>
      </c>
      <c r="AD3819" s="62" t="s">
        <v>146</v>
      </c>
    </row>
    <row r="3820" spans="1:30" x14ac:dyDescent="0.25">
      <c r="A3820" s="62" t="s">
        <v>35</v>
      </c>
      <c r="B3820" s="62" t="s">
        <v>36</v>
      </c>
      <c r="C3820" s="62" t="s">
        <v>37</v>
      </c>
      <c r="D3820" s="62" t="s">
        <v>121</v>
      </c>
      <c r="E3820" s="62" t="s">
        <v>122</v>
      </c>
      <c r="F3820" s="62" t="s">
        <v>123</v>
      </c>
      <c r="G3820" s="62" t="s">
        <v>124</v>
      </c>
      <c r="H3820" s="62" t="s">
        <v>124</v>
      </c>
      <c r="I3820" s="62" t="s">
        <v>42</v>
      </c>
      <c r="J3820" s="62" t="s">
        <v>298</v>
      </c>
      <c r="K3820" s="62" t="s">
        <v>298</v>
      </c>
      <c r="L3820" s="62" t="s">
        <v>43</v>
      </c>
      <c r="M3820" s="62" t="s">
        <v>44</v>
      </c>
      <c r="N3820" s="62" t="s">
        <v>150</v>
      </c>
      <c r="O3820" s="62" t="s">
        <v>42</v>
      </c>
      <c r="P3820" s="62" t="s">
        <v>506</v>
      </c>
      <c r="Q3820" s="62" t="s">
        <v>1713</v>
      </c>
      <c r="R3820" s="62" t="s">
        <v>2015</v>
      </c>
      <c r="S3820" s="61">
        <v>201405</v>
      </c>
      <c r="T3820" s="62" t="s">
        <v>52</v>
      </c>
      <c r="U3820" s="67">
        <v>15000</v>
      </c>
      <c r="V3820" s="60">
        <v>15000</v>
      </c>
      <c r="W3820" s="62" t="s">
        <v>340</v>
      </c>
      <c r="X3820" s="62" t="s">
        <v>1694</v>
      </c>
      <c r="Y3820" s="62" t="s">
        <v>1152</v>
      </c>
      <c r="Z3820" s="62" t="s">
        <v>48</v>
      </c>
      <c r="AA3820" s="62" t="s">
        <v>315</v>
      </c>
      <c r="AB3820" s="62" t="s">
        <v>42</v>
      </c>
      <c r="AC3820" s="62" t="s">
        <v>2016</v>
      </c>
      <c r="AD3820" s="62" t="s">
        <v>146</v>
      </c>
    </row>
    <row r="3821" spans="1:30" x14ac:dyDescent="0.25">
      <c r="A3821" s="62" t="s">
        <v>35</v>
      </c>
      <c r="B3821" s="62" t="s">
        <v>36</v>
      </c>
      <c r="C3821" s="62" t="s">
        <v>37</v>
      </c>
      <c r="D3821" s="62" t="s">
        <v>121</v>
      </c>
      <c r="E3821" s="62" t="s">
        <v>122</v>
      </c>
      <c r="F3821" s="62" t="s">
        <v>123</v>
      </c>
      <c r="G3821" s="62" t="s">
        <v>124</v>
      </c>
      <c r="H3821" s="62" t="s">
        <v>124</v>
      </c>
      <c r="I3821" s="62" t="s">
        <v>42</v>
      </c>
      <c r="J3821" s="62" t="s">
        <v>298</v>
      </c>
      <c r="K3821" s="62" t="s">
        <v>298</v>
      </c>
      <c r="L3821" s="62" t="s">
        <v>43</v>
      </c>
      <c r="M3821" s="62" t="s">
        <v>44</v>
      </c>
      <c r="N3821" s="62" t="s">
        <v>150</v>
      </c>
      <c r="O3821" s="62" t="s">
        <v>42</v>
      </c>
      <c r="P3821" s="62" t="s">
        <v>506</v>
      </c>
      <c r="Q3821" s="62" t="s">
        <v>1713</v>
      </c>
      <c r="R3821" s="62" t="s">
        <v>2017</v>
      </c>
      <c r="S3821" s="61">
        <v>201405</v>
      </c>
      <c r="T3821" s="62" t="s">
        <v>52</v>
      </c>
      <c r="U3821" s="67">
        <v>15000</v>
      </c>
      <c r="V3821" s="60">
        <v>15000</v>
      </c>
      <c r="W3821" s="62" t="s">
        <v>340</v>
      </c>
      <c r="X3821" s="62" t="s">
        <v>1694</v>
      </c>
      <c r="Y3821" s="62" t="s">
        <v>1152</v>
      </c>
      <c r="Z3821" s="62" t="s">
        <v>48</v>
      </c>
      <c r="AA3821" s="62" t="s">
        <v>315</v>
      </c>
      <c r="AB3821" s="62" t="s">
        <v>42</v>
      </c>
      <c r="AC3821" s="62" t="s">
        <v>2018</v>
      </c>
      <c r="AD3821" s="62" t="s">
        <v>146</v>
      </c>
    </row>
    <row r="3822" spans="1:30" x14ac:dyDescent="0.25">
      <c r="A3822" s="62" t="s">
        <v>35</v>
      </c>
      <c r="B3822" s="62" t="s">
        <v>36</v>
      </c>
      <c r="C3822" s="62" t="s">
        <v>37</v>
      </c>
      <c r="D3822" s="62" t="s">
        <v>121</v>
      </c>
      <c r="E3822" s="62" t="s">
        <v>122</v>
      </c>
      <c r="F3822" s="62" t="s">
        <v>123</v>
      </c>
      <c r="G3822" s="62" t="s">
        <v>124</v>
      </c>
      <c r="H3822" s="62" t="s">
        <v>124</v>
      </c>
      <c r="I3822" s="62" t="s">
        <v>42</v>
      </c>
      <c r="J3822" s="62" t="s">
        <v>298</v>
      </c>
      <c r="K3822" s="62" t="s">
        <v>298</v>
      </c>
      <c r="L3822" s="62" t="s">
        <v>43</v>
      </c>
      <c r="M3822" s="62" t="s">
        <v>44</v>
      </c>
      <c r="N3822" s="62" t="s">
        <v>150</v>
      </c>
      <c r="O3822" s="62" t="s">
        <v>42</v>
      </c>
      <c r="P3822" s="62" t="s">
        <v>506</v>
      </c>
      <c r="Q3822" s="62" t="s">
        <v>1713</v>
      </c>
      <c r="R3822" s="62" t="s">
        <v>2019</v>
      </c>
      <c r="S3822" s="61">
        <v>201405</v>
      </c>
      <c r="T3822" s="62" t="s">
        <v>52</v>
      </c>
      <c r="U3822" s="67">
        <v>2500</v>
      </c>
      <c r="V3822" s="60">
        <v>2500</v>
      </c>
      <c r="W3822" s="62" t="s">
        <v>340</v>
      </c>
      <c r="X3822" s="62" t="s">
        <v>1694</v>
      </c>
      <c r="Y3822" s="62" t="s">
        <v>1152</v>
      </c>
      <c r="Z3822" s="62" t="s">
        <v>48</v>
      </c>
      <c r="AA3822" s="62" t="s">
        <v>315</v>
      </c>
      <c r="AB3822" s="62" t="s">
        <v>42</v>
      </c>
      <c r="AC3822" s="62" t="s">
        <v>2018</v>
      </c>
      <c r="AD3822" s="62" t="s">
        <v>146</v>
      </c>
    </row>
    <row r="3823" spans="1:30" x14ac:dyDescent="0.25">
      <c r="A3823" s="62" t="s">
        <v>35</v>
      </c>
      <c r="B3823" s="62" t="s">
        <v>36</v>
      </c>
      <c r="C3823" s="62" t="s">
        <v>37</v>
      </c>
      <c r="D3823" s="62" t="s">
        <v>121</v>
      </c>
      <c r="E3823" s="62" t="s">
        <v>122</v>
      </c>
      <c r="F3823" s="62" t="s">
        <v>123</v>
      </c>
      <c r="G3823" s="62" t="s">
        <v>124</v>
      </c>
      <c r="H3823" s="62" t="s">
        <v>124</v>
      </c>
      <c r="I3823" s="62" t="s">
        <v>42</v>
      </c>
      <c r="J3823" s="62" t="s">
        <v>298</v>
      </c>
      <c r="K3823" s="62" t="s">
        <v>298</v>
      </c>
      <c r="L3823" s="62" t="s">
        <v>43</v>
      </c>
      <c r="M3823" s="62" t="s">
        <v>44</v>
      </c>
      <c r="N3823" s="62" t="s">
        <v>150</v>
      </c>
      <c r="O3823" s="62" t="s">
        <v>42</v>
      </c>
      <c r="P3823" s="62" t="s">
        <v>506</v>
      </c>
      <c r="Q3823" s="62" t="s">
        <v>1713</v>
      </c>
      <c r="R3823" s="62" t="s">
        <v>2020</v>
      </c>
      <c r="S3823" s="61">
        <v>201405</v>
      </c>
      <c r="T3823" s="62" t="s">
        <v>52</v>
      </c>
      <c r="U3823" s="67">
        <v>25000</v>
      </c>
      <c r="V3823" s="60">
        <v>25000</v>
      </c>
      <c r="W3823" s="62" t="s">
        <v>340</v>
      </c>
      <c r="X3823" s="62" t="s">
        <v>1694</v>
      </c>
      <c r="Y3823" s="62" t="s">
        <v>1152</v>
      </c>
      <c r="Z3823" s="62" t="s">
        <v>48</v>
      </c>
      <c r="AA3823" s="62" t="s">
        <v>315</v>
      </c>
      <c r="AB3823" s="62" t="s">
        <v>42</v>
      </c>
      <c r="AC3823" s="62" t="s">
        <v>2018</v>
      </c>
      <c r="AD3823" s="62" t="s">
        <v>146</v>
      </c>
    </row>
    <row r="3824" spans="1:30" x14ac:dyDescent="0.25">
      <c r="A3824" s="62" t="s">
        <v>35</v>
      </c>
      <c r="B3824" s="62" t="s">
        <v>36</v>
      </c>
      <c r="C3824" s="62" t="s">
        <v>37</v>
      </c>
      <c r="D3824" s="62" t="s">
        <v>121</v>
      </c>
      <c r="E3824" s="62" t="s">
        <v>122</v>
      </c>
      <c r="F3824" s="62" t="s">
        <v>123</v>
      </c>
      <c r="G3824" s="62" t="s">
        <v>124</v>
      </c>
      <c r="H3824" s="62" t="s">
        <v>124</v>
      </c>
      <c r="I3824" s="62" t="s">
        <v>42</v>
      </c>
      <c r="J3824" s="62" t="s">
        <v>298</v>
      </c>
      <c r="K3824" s="62" t="s">
        <v>298</v>
      </c>
      <c r="L3824" s="62" t="s">
        <v>43</v>
      </c>
      <c r="M3824" s="62" t="s">
        <v>44</v>
      </c>
      <c r="N3824" s="62" t="s">
        <v>150</v>
      </c>
      <c r="O3824" s="62" t="s">
        <v>42</v>
      </c>
      <c r="P3824" s="62" t="s">
        <v>506</v>
      </c>
      <c r="Q3824" s="62" t="s">
        <v>1713</v>
      </c>
      <c r="R3824" s="62" t="s">
        <v>2021</v>
      </c>
      <c r="S3824" s="61">
        <v>201405</v>
      </c>
      <c r="T3824" s="62" t="s">
        <v>52</v>
      </c>
      <c r="U3824" s="67">
        <v>17500</v>
      </c>
      <c r="V3824" s="60">
        <v>17500</v>
      </c>
      <c r="W3824" s="62" t="s">
        <v>340</v>
      </c>
      <c r="X3824" s="62" t="s">
        <v>1694</v>
      </c>
      <c r="Y3824" s="62" t="s">
        <v>1152</v>
      </c>
      <c r="Z3824" s="62" t="s">
        <v>48</v>
      </c>
      <c r="AA3824" s="62" t="s">
        <v>315</v>
      </c>
      <c r="AB3824" s="62" t="s">
        <v>42</v>
      </c>
      <c r="AC3824" s="62" t="s">
        <v>2018</v>
      </c>
      <c r="AD3824" s="62" t="s">
        <v>146</v>
      </c>
    </row>
    <row r="3825" spans="1:30" x14ac:dyDescent="0.25">
      <c r="A3825" s="62" t="s">
        <v>35</v>
      </c>
      <c r="B3825" s="62" t="s">
        <v>36</v>
      </c>
      <c r="C3825" s="62" t="s">
        <v>37</v>
      </c>
      <c r="D3825" s="62" t="s">
        <v>121</v>
      </c>
      <c r="E3825" s="62" t="s">
        <v>122</v>
      </c>
      <c r="F3825" s="62" t="s">
        <v>123</v>
      </c>
      <c r="G3825" s="62" t="s">
        <v>124</v>
      </c>
      <c r="H3825" s="62" t="s">
        <v>124</v>
      </c>
      <c r="I3825" s="62" t="s">
        <v>42</v>
      </c>
      <c r="J3825" s="62" t="s">
        <v>140</v>
      </c>
      <c r="K3825" s="62" t="s">
        <v>140</v>
      </c>
      <c r="L3825" s="62" t="s">
        <v>43</v>
      </c>
      <c r="M3825" s="62" t="s">
        <v>44</v>
      </c>
      <c r="N3825" s="62" t="s">
        <v>134</v>
      </c>
      <c r="O3825" s="62" t="s">
        <v>42</v>
      </c>
      <c r="P3825" s="62" t="s">
        <v>489</v>
      </c>
      <c r="Q3825" s="62" t="s">
        <v>135</v>
      </c>
      <c r="R3825" s="62" t="s">
        <v>1629</v>
      </c>
      <c r="S3825" s="61">
        <v>201405</v>
      </c>
      <c r="T3825" s="62" t="s">
        <v>52</v>
      </c>
      <c r="U3825" s="61">
        <v>0</v>
      </c>
      <c r="V3825" s="60">
        <v>1700</v>
      </c>
      <c r="W3825" s="62" t="s">
        <v>1152</v>
      </c>
      <c r="X3825" s="62" t="s">
        <v>1630</v>
      </c>
      <c r="Y3825" s="62" t="s">
        <v>1152</v>
      </c>
      <c r="Z3825" s="62" t="s">
        <v>48</v>
      </c>
      <c r="AA3825" s="62" t="s">
        <v>315</v>
      </c>
      <c r="AB3825" s="62" t="s">
        <v>42</v>
      </c>
      <c r="AC3825" s="62" t="s">
        <v>2018</v>
      </c>
      <c r="AD3825" s="62" t="s">
        <v>146</v>
      </c>
    </row>
    <row r="3826" spans="1:30" x14ac:dyDescent="0.25">
      <c r="A3826" s="62" t="s">
        <v>35</v>
      </c>
      <c r="B3826" s="62" t="s">
        <v>36</v>
      </c>
      <c r="C3826" s="62" t="s">
        <v>37</v>
      </c>
      <c r="D3826" s="62" t="s">
        <v>121</v>
      </c>
      <c r="E3826" s="62" t="s">
        <v>122</v>
      </c>
      <c r="F3826" s="62" t="s">
        <v>123</v>
      </c>
      <c r="G3826" s="62" t="s">
        <v>124</v>
      </c>
      <c r="H3826" s="62" t="s">
        <v>124</v>
      </c>
      <c r="I3826" s="62" t="s">
        <v>42</v>
      </c>
      <c r="J3826" s="62" t="s">
        <v>140</v>
      </c>
      <c r="K3826" s="62" t="s">
        <v>140</v>
      </c>
      <c r="L3826" s="62" t="s">
        <v>43</v>
      </c>
      <c r="M3826" s="62" t="s">
        <v>44</v>
      </c>
      <c r="N3826" s="62" t="s">
        <v>131</v>
      </c>
      <c r="O3826" s="62" t="s">
        <v>42</v>
      </c>
      <c r="P3826" s="62" t="s">
        <v>489</v>
      </c>
      <c r="Q3826" s="62" t="s">
        <v>2022</v>
      </c>
      <c r="R3826" s="62" t="s">
        <v>1629</v>
      </c>
      <c r="S3826" s="61">
        <v>201405</v>
      </c>
      <c r="T3826" s="62" t="s">
        <v>52</v>
      </c>
      <c r="U3826" s="67">
        <v>81518.070000000007</v>
      </c>
      <c r="V3826" s="60">
        <v>81518.070000000007</v>
      </c>
      <c r="W3826" s="62" t="s">
        <v>599</v>
      </c>
      <c r="X3826" s="62" t="s">
        <v>1630</v>
      </c>
      <c r="Y3826" s="62" t="s">
        <v>1152</v>
      </c>
      <c r="Z3826" s="62" t="s">
        <v>48</v>
      </c>
      <c r="AA3826" s="62" t="s">
        <v>315</v>
      </c>
      <c r="AB3826" s="62" t="s">
        <v>42</v>
      </c>
      <c r="AC3826" s="62" t="s">
        <v>2018</v>
      </c>
      <c r="AD3826" s="62" t="s">
        <v>146</v>
      </c>
    </row>
    <row r="3827" spans="1:30" x14ac:dyDescent="0.25">
      <c r="A3827" s="62" t="s">
        <v>35</v>
      </c>
      <c r="B3827" s="62" t="s">
        <v>36</v>
      </c>
      <c r="C3827" s="62" t="s">
        <v>37</v>
      </c>
      <c r="D3827" s="62" t="s">
        <v>121</v>
      </c>
      <c r="E3827" s="62" t="s">
        <v>122</v>
      </c>
      <c r="F3827" s="62" t="s">
        <v>123</v>
      </c>
      <c r="G3827" s="62" t="s">
        <v>124</v>
      </c>
      <c r="H3827" s="62" t="s">
        <v>124</v>
      </c>
      <c r="I3827" s="62" t="s">
        <v>42</v>
      </c>
      <c r="J3827" s="62" t="s">
        <v>140</v>
      </c>
      <c r="K3827" s="62" t="s">
        <v>140</v>
      </c>
      <c r="L3827" s="62" t="s">
        <v>43</v>
      </c>
      <c r="M3827" s="62" t="s">
        <v>44</v>
      </c>
      <c r="N3827" s="62" t="s">
        <v>131</v>
      </c>
      <c r="O3827" s="62" t="s">
        <v>42</v>
      </c>
      <c r="P3827" s="62" t="s">
        <v>489</v>
      </c>
      <c r="Q3827" s="62" t="s">
        <v>183</v>
      </c>
      <c r="R3827" s="62" t="s">
        <v>1629</v>
      </c>
      <c r="S3827" s="61">
        <v>201405</v>
      </c>
      <c r="T3827" s="62" t="s">
        <v>52</v>
      </c>
      <c r="U3827" s="61">
        <v>0</v>
      </c>
      <c r="V3827" s="60">
        <v>7021.16</v>
      </c>
      <c r="W3827" s="62" t="s">
        <v>599</v>
      </c>
      <c r="X3827" s="62" t="s">
        <v>1630</v>
      </c>
      <c r="Y3827" s="62" t="s">
        <v>1152</v>
      </c>
      <c r="Z3827" s="62" t="s">
        <v>48</v>
      </c>
      <c r="AA3827" s="62" t="s">
        <v>315</v>
      </c>
      <c r="AB3827" s="62" t="s">
        <v>42</v>
      </c>
      <c r="AC3827" s="62" t="s">
        <v>2018</v>
      </c>
      <c r="AD3827" s="62" t="s">
        <v>146</v>
      </c>
    </row>
    <row r="3828" spans="1:30" x14ac:dyDescent="0.25">
      <c r="A3828" s="62" t="s">
        <v>35</v>
      </c>
      <c r="B3828" s="62" t="s">
        <v>36</v>
      </c>
      <c r="C3828" s="62" t="s">
        <v>37</v>
      </c>
      <c r="D3828" s="62" t="s">
        <v>121</v>
      </c>
      <c r="E3828" s="62" t="s">
        <v>122</v>
      </c>
      <c r="F3828" s="62" t="s">
        <v>123</v>
      </c>
      <c r="G3828" s="62" t="s">
        <v>124</v>
      </c>
      <c r="H3828" s="62" t="s">
        <v>124</v>
      </c>
      <c r="I3828" s="62" t="s">
        <v>42</v>
      </c>
      <c r="J3828" s="62" t="s">
        <v>140</v>
      </c>
      <c r="K3828" s="62" t="s">
        <v>140</v>
      </c>
      <c r="L3828" s="62" t="s">
        <v>43</v>
      </c>
      <c r="M3828" s="62" t="s">
        <v>44</v>
      </c>
      <c r="N3828" s="62" t="s">
        <v>131</v>
      </c>
      <c r="O3828" s="62" t="s">
        <v>42</v>
      </c>
      <c r="P3828" s="62" t="s">
        <v>489</v>
      </c>
      <c r="Q3828" s="62" t="s">
        <v>2023</v>
      </c>
      <c r="R3828" s="62" t="s">
        <v>2024</v>
      </c>
      <c r="S3828" s="61">
        <v>201405</v>
      </c>
      <c r="T3828" s="62" t="s">
        <v>52</v>
      </c>
      <c r="U3828" s="61">
        <v>0</v>
      </c>
      <c r="V3828" s="60">
        <v>275.27</v>
      </c>
      <c r="W3828" s="62" t="s">
        <v>599</v>
      </c>
      <c r="X3828" s="62" t="s">
        <v>1630</v>
      </c>
      <c r="Y3828" s="62" t="s">
        <v>1152</v>
      </c>
      <c r="Z3828" s="62" t="s">
        <v>48</v>
      </c>
      <c r="AA3828" s="62" t="s">
        <v>315</v>
      </c>
      <c r="AB3828" s="62" t="s">
        <v>42</v>
      </c>
      <c r="AC3828" s="62" t="s">
        <v>2018</v>
      </c>
      <c r="AD3828" s="62" t="s">
        <v>146</v>
      </c>
    </row>
    <row r="3829" spans="1:30" x14ac:dyDescent="0.25">
      <c r="A3829" s="62" t="s">
        <v>35</v>
      </c>
      <c r="B3829" s="62" t="s">
        <v>36</v>
      </c>
      <c r="C3829" s="62" t="s">
        <v>37</v>
      </c>
      <c r="D3829" s="62" t="s">
        <v>121</v>
      </c>
      <c r="E3829" s="62" t="s">
        <v>122</v>
      </c>
      <c r="F3829" s="62" t="s">
        <v>123</v>
      </c>
      <c r="G3829" s="62" t="s">
        <v>124</v>
      </c>
      <c r="H3829" s="62" t="s">
        <v>124</v>
      </c>
      <c r="I3829" s="62" t="s">
        <v>42</v>
      </c>
      <c r="J3829" s="62" t="s">
        <v>140</v>
      </c>
      <c r="K3829" s="62" t="s">
        <v>140</v>
      </c>
      <c r="L3829" s="62" t="s">
        <v>43</v>
      </c>
      <c r="M3829" s="62" t="s">
        <v>44</v>
      </c>
      <c r="N3829" s="62" t="s">
        <v>131</v>
      </c>
      <c r="O3829" s="62" t="s">
        <v>42</v>
      </c>
      <c r="P3829" s="62" t="s">
        <v>489</v>
      </c>
      <c r="Q3829" s="62" t="s">
        <v>2022</v>
      </c>
      <c r="R3829" s="62" t="s">
        <v>2024</v>
      </c>
      <c r="S3829" s="61">
        <v>201405</v>
      </c>
      <c r="T3829" s="62" t="s">
        <v>52</v>
      </c>
      <c r="U3829" s="67">
        <v>69573.67</v>
      </c>
      <c r="V3829" s="60">
        <v>69573.67</v>
      </c>
      <c r="W3829" s="62" t="s">
        <v>599</v>
      </c>
      <c r="X3829" s="62" t="s">
        <v>1630</v>
      </c>
      <c r="Y3829" s="62" t="s">
        <v>1152</v>
      </c>
      <c r="Z3829" s="62" t="s">
        <v>48</v>
      </c>
      <c r="AA3829" s="62" t="s">
        <v>315</v>
      </c>
      <c r="AB3829" s="62" t="s">
        <v>42</v>
      </c>
      <c r="AC3829" s="62" t="s">
        <v>2018</v>
      </c>
      <c r="AD3829" s="62" t="s">
        <v>146</v>
      </c>
    </row>
    <row r="3830" spans="1:30" x14ac:dyDescent="0.25">
      <c r="A3830" s="62" t="s">
        <v>35</v>
      </c>
      <c r="B3830" s="62" t="s">
        <v>36</v>
      </c>
      <c r="C3830" s="62" t="s">
        <v>37</v>
      </c>
      <c r="D3830" s="62" t="s">
        <v>121</v>
      </c>
      <c r="E3830" s="62" t="s">
        <v>122</v>
      </c>
      <c r="F3830" s="62" t="s">
        <v>123</v>
      </c>
      <c r="G3830" s="62" t="s">
        <v>124</v>
      </c>
      <c r="H3830" s="62" t="s">
        <v>124</v>
      </c>
      <c r="I3830" s="62" t="s">
        <v>42</v>
      </c>
      <c r="J3830" s="62" t="s">
        <v>283</v>
      </c>
      <c r="K3830" s="62" t="s">
        <v>283</v>
      </c>
      <c r="L3830" s="62" t="s">
        <v>43</v>
      </c>
      <c r="M3830" s="62" t="s">
        <v>44</v>
      </c>
      <c r="N3830" s="62" t="s">
        <v>150</v>
      </c>
      <c r="O3830" s="62" t="s">
        <v>42</v>
      </c>
      <c r="P3830" s="62" t="s">
        <v>782</v>
      </c>
      <c r="Q3830" s="62" t="s">
        <v>783</v>
      </c>
      <c r="R3830" s="62" t="s">
        <v>1639</v>
      </c>
      <c r="S3830" s="61">
        <v>201405</v>
      </c>
      <c r="T3830" s="62" t="s">
        <v>52</v>
      </c>
      <c r="U3830" s="67">
        <v>76023.61</v>
      </c>
      <c r="V3830" s="60">
        <v>76023.61</v>
      </c>
      <c r="W3830" s="62" t="s">
        <v>340</v>
      </c>
      <c r="X3830" s="62" t="s">
        <v>460</v>
      </c>
      <c r="Y3830" s="62" t="s">
        <v>1152</v>
      </c>
      <c r="Z3830" s="62" t="s">
        <v>48</v>
      </c>
      <c r="AA3830" s="62" t="s">
        <v>315</v>
      </c>
      <c r="AB3830" s="62" t="s">
        <v>42</v>
      </c>
      <c r="AC3830" s="62" t="s">
        <v>2018</v>
      </c>
      <c r="AD3830" s="62" t="s">
        <v>146</v>
      </c>
    </row>
    <row r="3831" spans="1:30" x14ac:dyDescent="0.25">
      <c r="A3831" s="62" t="s">
        <v>35</v>
      </c>
      <c r="B3831" s="62" t="s">
        <v>36</v>
      </c>
      <c r="C3831" s="62" t="s">
        <v>37</v>
      </c>
      <c r="D3831" s="62" t="s">
        <v>121</v>
      </c>
      <c r="E3831" s="62" t="s">
        <v>215</v>
      </c>
      <c r="F3831" s="62" t="s">
        <v>216</v>
      </c>
      <c r="G3831" s="62" t="s">
        <v>124</v>
      </c>
      <c r="H3831" s="62" t="s">
        <v>124</v>
      </c>
      <c r="I3831" s="62" t="s">
        <v>42</v>
      </c>
      <c r="J3831" s="62" t="s">
        <v>217</v>
      </c>
      <c r="K3831" s="62" t="s">
        <v>217</v>
      </c>
      <c r="L3831" s="62" t="s">
        <v>43</v>
      </c>
      <c r="M3831" s="62" t="s">
        <v>44</v>
      </c>
      <c r="N3831" s="62" t="s">
        <v>150</v>
      </c>
      <c r="O3831" s="62" t="s">
        <v>42</v>
      </c>
      <c r="P3831" s="62" t="s">
        <v>388</v>
      </c>
      <c r="Q3831" s="62" t="s">
        <v>389</v>
      </c>
      <c r="R3831" s="62" t="s">
        <v>1637</v>
      </c>
      <c r="S3831" s="61">
        <v>201405</v>
      </c>
      <c r="T3831" s="62" t="s">
        <v>52</v>
      </c>
      <c r="U3831" s="67">
        <v>232335.99</v>
      </c>
      <c r="V3831" s="60">
        <v>232335.99</v>
      </c>
      <c r="W3831" s="62" t="s">
        <v>340</v>
      </c>
      <c r="X3831" s="62" t="s">
        <v>230</v>
      </c>
      <c r="Y3831" s="62" t="s">
        <v>1152</v>
      </c>
      <c r="Z3831" s="62" t="s">
        <v>48</v>
      </c>
      <c r="AA3831" s="62" t="s">
        <v>315</v>
      </c>
      <c r="AB3831" s="62" t="s">
        <v>42</v>
      </c>
      <c r="AC3831" s="62" t="s">
        <v>2025</v>
      </c>
      <c r="AD3831" s="62" t="s">
        <v>146</v>
      </c>
    </row>
    <row r="3832" spans="1:30" x14ac:dyDescent="0.25">
      <c r="A3832" s="62" t="s">
        <v>35</v>
      </c>
      <c r="B3832" s="62" t="s">
        <v>36</v>
      </c>
      <c r="C3832" s="62" t="s">
        <v>37</v>
      </c>
      <c r="D3832" s="62" t="s">
        <v>121</v>
      </c>
      <c r="E3832" s="62" t="s">
        <v>215</v>
      </c>
      <c r="F3832" s="62" t="s">
        <v>216</v>
      </c>
      <c r="G3832" s="62" t="s">
        <v>124</v>
      </c>
      <c r="H3832" s="62" t="s">
        <v>124</v>
      </c>
      <c r="I3832" s="62" t="s">
        <v>42</v>
      </c>
      <c r="J3832" s="62" t="s">
        <v>237</v>
      </c>
      <c r="K3832" s="62" t="s">
        <v>237</v>
      </c>
      <c r="L3832" s="62" t="s">
        <v>43</v>
      </c>
      <c r="M3832" s="62" t="s">
        <v>44</v>
      </c>
      <c r="N3832" s="62" t="s">
        <v>150</v>
      </c>
      <c r="O3832" s="62" t="s">
        <v>42</v>
      </c>
      <c r="P3832" s="62" t="s">
        <v>424</v>
      </c>
      <c r="Q3832" s="62" t="s">
        <v>425</v>
      </c>
      <c r="R3832" s="62" t="s">
        <v>2026</v>
      </c>
      <c r="S3832" s="61">
        <v>201405</v>
      </c>
      <c r="T3832" s="62" t="s">
        <v>52</v>
      </c>
      <c r="U3832" s="67">
        <v>172069.23</v>
      </c>
      <c r="V3832" s="60">
        <v>172069.23</v>
      </c>
      <c r="W3832" s="62" t="s">
        <v>340</v>
      </c>
      <c r="X3832" s="62" t="s">
        <v>422</v>
      </c>
      <c r="Y3832" s="62" t="s">
        <v>1152</v>
      </c>
      <c r="Z3832" s="62" t="s">
        <v>48</v>
      </c>
      <c r="AA3832" s="62" t="s">
        <v>315</v>
      </c>
      <c r="AB3832" s="62" t="s">
        <v>42</v>
      </c>
      <c r="AC3832" s="62" t="s">
        <v>2025</v>
      </c>
      <c r="AD3832" s="62" t="s">
        <v>146</v>
      </c>
    </row>
    <row r="3833" spans="1:30" x14ac:dyDescent="0.25">
      <c r="A3833" s="62" t="s">
        <v>35</v>
      </c>
      <c r="B3833" s="62" t="s">
        <v>36</v>
      </c>
      <c r="C3833" s="62" t="s">
        <v>37</v>
      </c>
      <c r="D3833" s="62" t="s">
        <v>121</v>
      </c>
      <c r="E3833" s="62" t="s">
        <v>215</v>
      </c>
      <c r="F3833" s="62" t="s">
        <v>216</v>
      </c>
      <c r="G3833" s="62" t="s">
        <v>124</v>
      </c>
      <c r="H3833" s="62" t="s">
        <v>124</v>
      </c>
      <c r="I3833" s="62" t="s">
        <v>42</v>
      </c>
      <c r="J3833" s="62" t="s">
        <v>231</v>
      </c>
      <c r="K3833" s="62" t="s">
        <v>231</v>
      </c>
      <c r="L3833" s="62" t="s">
        <v>43</v>
      </c>
      <c r="M3833" s="62" t="s">
        <v>44</v>
      </c>
      <c r="N3833" s="62" t="s">
        <v>180</v>
      </c>
      <c r="O3833" s="62" t="s">
        <v>42</v>
      </c>
      <c r="P3833" s="62" t="s">
        <v>388</v>
      </c>
      <c r="Q3833" s="62" t="s">
        <v>417</v>
      </c>
      <c r="R3833" s="62" t="s">
        <v>1633</v>
      </c>
      <c r="S3833" s="61">
        <v>201405</v>
      </c>
      <c r="T3833" s="62" t="s">
        <v>52</v>
      </c>
      <c r="U3833" s="67">
        <v>26057.85</v>
      </c>
      <c r="V3833" s="60">
        <v>26057.85</v>
      </c>
      <c r="W3833" s="62" t="s">
        <v>340</v>
      </c>
      <c r="X3833" s="62" t="s">
        <v>975</v>
      </c>
      <c r="Y3833" s="62" t="s">
        <v>1152</v>
      </c>
      <c r="Z3833" s="62" t="s">
        <v>48</v>
      </c>
      <c r="AA3833" s="62" t="s">
        <v>315</v>
      </c>
      <c r="AB3833" s="62" t="s">
        <v>42</v>
      </c>
      <c r="AC3833" s="62" t="s">
        <v>2025</v>
      </c>
      <c r="AD3833" s="62" t="s">
        <v>146</v>
      </c>
    </row>
    <row r="3834" spans="1:30" x14ac:dyDescent="0.25">
      <c r="A3834" s="62" t="s">
        <v>35</v>
      </c>
      <c r="B3834" s="62" t="s">
        <v>36</v>
      </c>
      <c r="C3834" s="62" t="s">
        <v>37</v>
      </c>
      <c r="D3834" s="62" t="s">
        <v>121</v>
      </c>
      <c r="E3834" s="62" t="s">
        <v>215</v>
      </c>
      <c r="F3834" s="62" t="s">
        <v>216</v>
      </c>
      <c r="G3834" s="62" t="s">
        <v>124</v>
      </c>
      <c r="H3834" s="62" t="s">
        <v>124</v>
      </c>
      <c r="I3834" s="62" t="s">
        <v>42</v>
      </c>
      <c r="J3834" s="62" t="s">
        <v>231</v>
      </c>
      <c r="K3834" s="62" t="s">
        <v>231</v>
      </c>
      <c r="L3834" s="62" t="s">
        <v>43</v>
      </c>
      <c r="M3834" s="62" t="s">
        <v>44</v>
      </c>
      <c r="N3834" s="62" t="s">
        <v>180</v>
      </c>
      <c r="O3834" s="62" t="s">
        <v>42</v>
      </c>
      <c r="P3834" s="62" t="s">
        <v>388</v>
      </c>
      <c r="Q3834" s="62" t="s">
        <v>183</v>
      </c>
      <c r="R3834" s="62" t="s">
        <v>1633</v>
      </c>
      <c r="S3834" s="61">
        <v>201405</v>
      </c>
      <c r="T3834" s="62" t="s">
        <v>52</v>
      </c>
      <c r="U3834" s="61">
        <v>0</v>
      </c>
      <c r="V3834" s="60">
        <v>2088.0100000000002</v>
      </c>
      <c r="W3834" s="62" t="s">
        <v>340</v>
      </c>
      <c r="X3834" s="62" t="s">
        <v>975</v>
      </c>
      <c r="Y3834" s="62" t="s">
        <v>1152</v>
      </c>
      <c r="Z3834" s="62" t="s">
        <v>48</v>
      </c>
      <c r="AA3834" s="62" t="s">
        <v>315</v>
      </c>
      <c r="AB3834" s="62" t="s">
        <v>42</v>
      </c>
      <c r="AC3834" s="62" t="s">
        <v>2025</v>
      </c>
      <c r="AD3834" s="62" t="s">
        <v>146</v>
      </c>
    </row>
    <row r="3835" spans="1:30" x14ac:dyDescent="0.25">
      <c r="A3835" s="62" t="s">
        <v>35</v>
      </c>
      <c r="B3835" s="62" t="s">
        <v>36</v>
      </c>
      <c r="C3835" s="62" t="s">
        <v>37</v>
      </c>
      <c r="D3835" s="62" t="s">
        <v>121</v>
      </c>
      <c r="E3835" s="62" t="s">
        <v>215</v>
      </c>
      <c r="F3835" s="62" t="s">
        <v>216</v>
      </c>
      <c r="G3835" s="62" t="s">
        <v>124</v>
      </c>
      <c r="H3835" s="62" t="s">
        <v>124</v>
      </c>
      <c r="I3835" s="62" t="s">
        <v>42</v>
      </c>
      <c r="J3835" s="62" t="s">
        <v>231</v>
      </c>
      <c r="K3835" s="62" t="s">
        <v>231</v>
      </c>
      <c r="L3835" s="62" t="s">
        <v>43</v>
      </c>
      <c r="M3835" s="62" t="s">
        <v>44</v>
      </c>
      <c r="N3835" s="62" t="s">
        <v>180</v>
      </c>
      <c r="O3835" s="62" t="s">
        <v>42</v>
      </c>
      <c r="P3835" s="62" t="s">
        <v>388</v>
      </c>
      <c r="Q3835" s="62" t="s">
        <v>417</v>
      </c>
      <c r="R3835" s="62" t="s">
        <v>1631</v>
      </c>
      <c r="S3835" s="61">
        <v>201405</v>
      </c>
      <c r="T3835" s="62" t="s">
        <v>52</v>
      </c>
      <c r="U3835" s="63">
        <v>8839.7000000000007</v>
      </c>
      <c r="V3835" s="60">
        <v>8839.7000000000007</v>
      </c>
      <c r="W3835" s="62" t="s">
        <v>340</v>
      </c>
      <c r="X3835" s="62" t="s">
        <v>975</v>
      </c>
      <c r="Y3835" s="62" t="s">
        <v>1152</v>
      </c>
      <c r="Z3835" s="62" t="s">
        <v>48</v>
      </c>
      <c r="AA3835" s="62" t="s">
        <v>315</v>
      </c>
      <c r="AB3835" s="62" t="s">
        <v>42</v>
      </c>
      <c r="AC3835" s="62" t="s">
        <v>2025</v>
      </c>
      <c r="AD3835" s="62" t="s">
        <v>146</v>
      </c>
    </row>
    <row r="3836" spans="1:30" x14ac:dyDescent="0.25">
      <c r="A3836" s="62" t="s">
        <v>35</v>
      </c>
      <c r="B3836" s="62" t="s">
        <v>36</v>
      </c>
      <c r="C3836" s="62" t="s">
        <v>37</v>
      </c>
      <c r="D3836" s="62" t="s">
        <v>121</v>
      </c>
      <c r="E3836" s="62" t="s">
        <v>215</v>
      </c>
      <c r="F3836" s="62" t="s">
        <v>216</v>
      </c>
      <c r="G3836" s="62" t="s">
        <v>124</v>
      </c>
      <c r="H3836" s="62" t="s">
        <v>124</v>
      </c>
      <c r="I3836" s="62" t="s">
        <v>42</v>
      </c>
      <c r="J3836" s="62" t="s">
        <v>231</v>
      </c>
      <c r="K3836" s="62" t="s">
        <v>231</v>
      </c>
      <c r="L3836" s="62" t="s">
        <v>43</v>
      </c>
      <c r="M3836" s="62" t="s">
        <v>44</v>
      </c>
      <c r="N3836" s="62" t="s">
        <v>180</v>
      </c>
      <c r="O3836" s="62" t="s">
        <v>42</v>
      </c>
      <c r="P3836" s="62" t="s">
        <v>388</v>
      </c>
      <c r="Q3836" s="62" t="s">
        <v>417</v>
      </c>
      <c r="R3836" s="62" t="s">
        <v>1634</v>
      </c>
      <c r="S3836" s="61">
        <v>201405</v>
      </c>
      <c r="T3836" s="62" t="s">
        <v>52</v>
      </c>
      <c r="U3836" s="67">
        <v>6336.4</v>
      </c>
      <c r="V3836" s="60">
        <v>6336.4</v>
      </c>
      <c r="W3836" s="62" t="s">
        <v>340</v>
      </c>
      <c r="X3836" s="62" t="s">
        <v>975</v>
      </c>
      <c r="Y3836" s="62" t="s">
        <v>1152</v>
      </c>
      <c r="Z3836" s="62" t="s">
        <v>48</v>
      </c>
      <c r="AA3836" s="62" t="s">
        <v>315</v>
      </c>
      <c r="AB3836" s="62" t="s">
        <v>42</v>
      </c>
      <c r="AC3836" s="62" t="s">
        <v>2025</v>
      </c>
      <c r="AD3836" s="62" t="s">
        <v>146</v>
      </c>
    </row>
    <row r="3837" spans="1:30" x14ac:dyDescent="0.25">
      <c r="A3837" s="62" t="s">
        <v>35</v>
      </c>
      <c r="B3837" s="62" t="s">
        <v>36</v>
      </c>
      <c r="C3837" s="62" t="s">
        <v>37</v>
      </c>
      <c r="D3837" s="62" t="s">
        <v>121</v>
      </c>
      <c r="E3837" s="62" t="s">
        <v>215</v>
      </c>
      <c r="F3837" s="62" t="s">
        <v>216</v>
      </c>
      <c r="G3837" s="62" t="s">
        <v>124</v>
      </c>
      <c r="H3837" s="62" t="s">
        <v>124</v>
      </c>
      <c r="I3837" s="62" t="s">
        <v>42</v>
      </c>
      <c r="J3837" s="62" t="s">
        <v>231</v>
      </c>
      <c r="K3837" s="62" t="s">
        <v>231</v>
      </c>
      <c r="L3837" s="62" t="s">
        <v>43</v>
      </c>
      <c r="M3837" s="62" t="s">
        <v>44</v>
      </c>
      <c r="N3837" s="62" t="s">
        <v>180</v>
      </c>
      <c r="O3837" s="62" t="s">
        <v>42</v>
      </c>
      <c r="P3837" s="62" t="s">
        <v>388</v>
      </c>
      <c r="Q3837" s="62" t="s">
        <v>183</v>
      </c>
      <c r="R3837" s="62" t="s">
        <v>1634</v>
      </c>
      <c r="S3837" s="61">
        <v>201405</v>
      </c>
      <c r="T3837" s="62" t="s">
        <v>52</v>
      </c>
      <c r="U3837" s="97">
        <v>0</v>
      </c>
      <c r="V3837" s="60">
        <v>507.73</v>
      </c>
      <c r="W3837" s="62" t="s">
        <v>340</v>
      </c>
      <c r="X3837" s="62" t="s">
        <v>975</v>
      </c>
      <c r="Y3837" s="62" t="s">
        <v>1152</v>
      </c>
      <c r="Z3837" s="62" t="s">
        <v>48</v>
      </c>
      <c r="AA3837" s="62" t="s">
        <v>315</v>
      </c>
      <c r="AB3837" s="62" t="s">
        <v>42</v>
      </c>
      <c r="AC3837" s="62" t="s">
        <v>2025</v>
      </c>
      <c r="AD3837" s="62" t="s">
        <v>146</v>
      </c>
    </row>
    <row r="3838" spans="1:30" x14ac:dyDescent="0.25">
      <c r="A3838" s="62" t="s">
        <v>35</v>
      </c>
      <c r="B3838" s="62" t="s">
        <v>36</v>
      </c>
      <c r="C3838" s="62" t="s">
        <v>37</v>
      </c>
      <c r="D3838" s="62" t="s">
        <v>121</v>
      </c>
      <c r="E3838" s="62" t="s">
        <v>215</v>
      </c>
      <c r="F3838" s="62" t="s">
        <v>216</v>
      </c>
      <c r="G3838" s="62" t="s">
        <v>124</v>
      </c>
      <c r="H3838" s="62" t="s">
        <v>124</v>
      </c>
      <c r="I3838" s="62" t="s">
        <v>42</v>
      </c>
      <c r="J3838" s="62" t="s">
        <v>231</v>
      </c>
      <c r="K3838" s="62" t="s">
        <v>231</v>
      </c>
      <c r="L3838" s="62" t="s">
        <v>43</v>
      </c>
      <c r="M3838" s="62" t="s">
        <v>44</v>
      </c>
      <c r="N3838" s="62" t="s">
        <v>180</v>
      </c>
      <c r="O3838" s="62" t="s">
        <v>42</v>
      </c>
      <c r="P3838" s="62" t="s">
        <v>388</v>
      </c>
      <c r="Q3838" s="62" t="s">
        <v>417</v>
      </c>
      <c r="R3838" s="62" t="s">
        <v>1642</v>
      </c>
      <c r="S3838" s="61">
        <v>201405</v>
      </c>
      <c r="T3838" s="62" t="s">
        <v>52</v>
      </c>
      <c r="U3838" s="67">
        <v>82491</v>
      </c>
      <c r="V3838" s="60">
        <v>82491</v>
      </c>
      <c r="W3838" s="62" t="s">
        <v>340</v>
      </c>
      <c r="X3838" s="62" t="s">
        <v>975</v>
      </c>
      <c r="Y3838" s="62" t="s">
        <v>1152</v>
      </c>
      <c r="Z3838" s="62" t="s">
        <v>48</v>
      </c>
      <c r="AA3838" s="62" t="s">
        <v>315</v>
      </c>
      <c r="AB3838" s="62" t="s">
        <v>42</v>
      </c>
      <c r="AC3838" s="62" t="s">
        <v>2025</v>
      </c>
      <c r="AD3838" s="62" t="s">
        <v>146</v>
      </c>
    </row>
    <row r="3839" spans="1:30" x14ac:dyDescent="0.25">
      <c r="A3839" s="62" t="s">
        <v>35</v>
      </c>
      <c r="B3839" s="62" t="s">
        <v>36</v>
      </c>
      <c r="C3839" s="62" t="s">
        <v>37</v>
      </c>
      <c r="D3839" s="62" t="s">
        <v>121</v>
      </c>
      <c r="E3839" s="62" t="s">
        <v>215</v>
      </c>
      <c r="F3839" s="62" t="s">
        <v>216</v>
      </c>
      <c r="G3839" s="62" t="s">
        <v>124</v>
      </c>
      <c r="H3839" s="62" t="s">
        <v>124</v>
      </c>
      <c r="I3839" s="62" t="s">
        <v>42</v>
      </c>
      <c r="J3839" s="62" t="s">
        <v>231</v>
      </c>
      <c r="K3839" s="62" t="s">
        <v>231</v>
      </c>
      <c r="L3839" s="62" t="s">
        <v>43</v>
      </c>
      <c r="M3839" s="62" t="s">
        <v>44</v>
      </c>
      <c r="N3839" s="62" t="s">
        <v>180</v>
      </c>
      <c r="O3839" s="62" t="s">
        <v>42</v>
      </c>
      <c r="P3839" s="62" t="s">
        <v>388</v>
      </c>
      <c r="Q3839" s="62" t="s">
        <v>183</v>
      </c>
      <c r="R3839" s="62" t="s">
        <v>1642</v>
      </c>
      <c r="S3839" s="61">
        <v>201405</v>
      </c>
      <c r="T3839" s="62" t="s">
        <v>52</v>
      </c>
      <c r="U3839" s="97">
        <v>0</v>
      </c>
      <c r="V3839" s="60">
        <v>6610</v>
      </c>
      <c r="W3839" s="62" t="s">
        <v>340</v>
      </c>
      <c r="X3839" s="62" t="s">
        <v>975</v>
      </c>
      <c r="Y3839" s="62" t="s">
        <v>1152</v>
      </c>
      <c r="Z3839" s="62" t="s">
        <v>48</v>
      </c>
      <c r="AA3839" s="62" t="s">
        <v>315</v>
      </c>
      <c r="AB3839" s="62" t="s">
        <v>42</v>
      </c>
      <c r="AC3839" s="62" t="s">
        <v>2025</v>
      </c>
      <c r="AD3839" s="62" t="s">
        <v>146</v>
      </c>
    </row>
    <row r="3840" spans="1:30" x14ac:dyDescent="0.25">
      <c r="A3840" s="62" t="s">
        <v>35</v>
      </c>
      <c r="B3840" s="62" t="s">
        <v>36</v>
      </c>
      <c r="C3840" s="62" t="s">
        <v>37</v>
      </c>
      <c r="D3840" s="62" t="s">
        <v>121</v>
      </c>
      <c r="E3840" s="62" t="s">
        <v>215</v>
      </c>
      <c r="F3840" s="62" t="s">
        <v>216</v>
      </c>
      <c r="G3840" s="62" t="s">
        <v>124</v>
      </c>
      <c r="H3840" s="62" t="s">
        <v>124</v>
      </c>
      <c r="I3840" s="62" t="s">
        <v>42</v>
      </c>
      <c r="J3840" s="62" t="s">
        <v>231</v>
      </c>
      <c r="K3840" s="62" t="s">
        <v>231</v>
      </c>
      <c r="L3840" s="62" t="s">
        <v>43</v>
      </c>
      <c r="M3840" s="62" t="s">
        <v>44</v>
      </c>
      <c r="N3840" s="62" t="s">
        <v>180</v>
      </c>
      <c r="O3840" s="62" t="s">
        <v>42</v>
      </c>
      <c r="P3840" s="62" t="s">
        <v>388</v>
      </c>
      <c r="Q3840" s="62" t="s">
        <v>183</v>
      </c>
      <c r="R3840" s="62" t="s">
        <v>1631</v>
      </c>
      <c r="S3840" s="61">
        <v>201405</v>
      </c>
      <c r="T3840" s="62" t="s">
        <v>52</v>
      </c>
      <c r="U3840" s="97">
        <v>0</v>
      </c>
      <c r="V3840" s="60">
        <v>708.33</v>
      </c>
      <c r="W3840" s="62" t="s">
        <v>340</v>
      </c>
      <c r="X3840" s="62" t="s">
        <v>975</v>
      </c>
      <c r="Y3840" s="62" t="s">
        <v>1152</v>
      </c>
      <c r="Z3840" s="62" t="s">
        <v>48</v>
      </c>
      <c r="AA3840" s="62" t="s">
        <v>315</v>
      </c>
      <c r="AB3840" s="62" t="s">
        <v>42</v>
      </c>
      <c r="AC3840" s="62" t="s">
        <v>2025</v>
      </c>
      <c r="AD3840" s="62" t="s">
        <v>146</v>
      </c>
    </row>
    <row r="3841" spans="1:30" x14ac:dyDescent="0.25">
      <c r="A3841" s="62" t="s">
        <v>35</v>
      </c>
      <c r="B3841" s="62" t="s">
        <v>36</v>
      </c>
      <c r="C3841" s="62" t="s">
        <v>37</v>
      </c>
      <c r="D3841" s="62" t="s">
        <v>121</v>
      </c>
      <c r="E3841" s="62" t="s">
        <v>122</v>
      </c>
      <c r="F3841" s="62" t="s">
        <v>123</v>
      </c>
      <c r="G3841" s="62" t="s">
        <v>124</v>
      </c>
      <c r="H3841" s="62" t="s">
        <v>124</v>
      </c>
      <c r="I3841" s="62" t="s">
        <v>42</v>
      </c>
      <c r="J3841" s="62" t="s">
        <v>190</v>
      </c>
      <c r="K3841" s="62" t="s">
        <v>190</v>
      </c>
      <c r="L3841" s="62" t="s">
        <v>43</v>
      </c>
      <c r="M3841" s="62" t="s">
        <v>44</v>
      </c>
      <c r="N3841" s="62" t="s">
        <v>150</v>
      </c>
      <c r="O3841" s="62" t="s">
        <v>42</v>
      </c>
      <c r="P3841" s="62" t="s">
        <v>522</v>
      </c>
      <c r="Q3841" s="62" t="s">
        <v>539</v>
      </c>
      <c r="R3841" s="62" t="s">
        <v>1641</v>
      </c>
      <c r="S3841" s="61">
        <v>201405</v>
      </c>
      <c r="T3841" s="62" t="s">
        <v>52</v>
      </c>
      <c r="U3841" s="63">
        <v>50000</v>
      </c>
      <c r="V3841" s="60">
        <v>50000</v>
      </c>
      <c r="W3841" s="62" t="s">
        <v>340</v>
      </c>
      <c r="X3841" s="62" t="s">
        <v>177</v>
      </c>
      <c r="Y3841" s="62" t="s">
        <v>1152</v>
      </c>
      <c r="Z3841" s="62" t="s">
        <v>48</v>
      </c>
      <c r="AA3841" s="62" t="s">
        <v>315</v>
      </c>
      <c r="AB3841" s="62" t="s">
        <v>42</v>
      </c>
      <c r="AC3841" s="62" t="s">
        <v>2025</v>
      </c>
      <c r="AD3841" s="62" t="s">
        <v>146</v>
      </c>
    </row>
    <row r="3842" spans="1:30" x14ac:dyDescent="0.25">
      <c r="A3842" s="62" t="s">
        <v>35</v>
      </c>
      <c r="B3842" s="62" t="s">
        <v>36</v>
      </c>
      <c r="C3842" s="62" t="s">
        <v>37</v>
      </c>
      <c r="D3842" s="62" t="s">
        <v>121</v>
      </c>
      <c r="E3842" s="62" t="s">
        <v>122</v>
      </c>
      <c r="F3842" s="62" t="s">
        <v>123</v>
      </c>
      <c r="G3842" s="62" t="s">
        <v>124</v>
      </c>
      <c r="H3842" s="62" t="s">
        <v>124</v>
      </c>
      <c r="I3842" s="62" t="s">
        <v>42</v>
      </c>
      <c r="J3842" s="62" t="s">
        <v>532</v>
      </c>
      <c r="K3842" s="62" t="s">
        <v>532</v>
      </c>
      <c r="L3842" s="62" t="s">
        <v>43</v>
      </c>
      <c r="M3842" s="62" t="s">
        <v>44</v>
      </c>
      <c r="N3842" s="62" t="s">
        <v>150</v>
      </c>
      <c r="O3842" s="62" t="s">
        <v>42</v>
      </c>
      <c r="P3842" s="62" t="s">
        <v>522</v>
      </c>
      <c r="Q3842" s="62" t="s">
        <v>653</v>
      </c>
      <c r="R3842" s="62" t="s">
        <v>1641</v>
      </c>
      <c r="S3842" s="61">
        <v>201405</v>
      </c>
      <c r="T3842" s="62" t="s">
        <v>52</v>
      </c>
      <c r="U3842" s="63">
        <v>8239.2199999999993</v>
      </c>
      <c r="V3842" s="60">
        <v>8239.2199999999993</v>
      </c>
      <c r="W3842" s="62" t="s">
        <v>340</v>
      </c>
      <c r="X3842" s="62" t="s">
        <v>177</v>
      </c>
      <c r="Y3842" s="62" t="s">
        <v>1152</v>
      </c>
      <c r="Z3842" s="62" t="s">
        <v>48</v>
      </c>
      <c r="AA3842" s="62" t="s">
        <v>315</v>
      </c>
      <c r="AB3842" s="62" t="s">
        <v>42</v>
      </c>
      <c r="AC3842" s="62" t="s">
        <v>2025</v>
      </c>
      <c r="AD3842" s="62" t="s">
        <v>146</v>
      </c>
    </row>
    <row r="3843" spans="1:30" x14ac:dyDescent="0.25">
      <c r="A3843" s="62" t="s">
        <v>35</v>
      </c>
      <c r="B3843" s="62" t="s">
        <v>36</v>
      </c>
      <c r="C3843" s="62" t="s">
        <v>37</v>
      </c>
      <c r="D3843" s="62" t="s">
        <v>121</v>
      </c>
      <c r="E3843" s="62" t="s">
        <v>122</v>
      </c>
      <c r="F3843" s="62" t="s">
        <v>123</v>
      </c>
      <c r="G3843" s="62" t="s">
        <v>124</v>
      </c>
      <c r="H3843" s="62" t="s">
        <v>124</v>
      </c>
      <c r="I3843" s="62" t="s">
        <v>42</v>
      </c>
      <c r="J3843" s="62" t="s">
        <v>532</v>
      </c>
      <c r="K3843" s="62" t="s">
        <v>532</v>
      </c>
      <c r="L3843" s="62" t="s">
        <v>43</v>
      </c>
      <c r="M3843" s="62" t="s">
        <v>44</v>
      </c>
      <c r="N3843" s="62" t="s">
        <v>180</v>
      </c>
      <c r="O3843" s="62" t="s">
        <v>42</v>
      </c>
      <c r="P3843" s="62" t="s">
        <v>522</v>
      </c>
      <c r="Q3843" s="62" t="s">
        <v>733</v>
      </c>
      <c r="R3843" s="62" t="s">
        <v>1641</v>
      </c>
      <c r="S3843" s="61">
        <v>201405</v>
      </c>
      <c r="T3843" s="62" t="s">
        <v>52</v>
      </c>
      <c r="U3843" s="63">
        <v>15883.58</v>
      </c>
      <c r="V3843" s="60">
        <v>15883.58</v>
      </c>
      <c r="W3843" s="62" t="s">
        <v>340</v>
      </c>
      <c r="X3843" s="62" t="s">
        <v>177</v>
      </c>
      <c r="Y3843" s="62" t="s">
        <v>1152</v>
      </c>
      <c r="Z3843" s="62" t="s">
        <v>48</v>
      </c>
      <c r="AA3843" s="62" t="s">
        <v>315</v>
      </c>
      <c r="AB3843" s="62" t="s">
        <v>42</v>
      </c>
      <c r="AC3843" s="62" t="s">
        <v>2025</v>
      </c>
      <c r="AD3843" s="62" t="s">
        <v>146</v>
      </c>
    </row>
    <row r="3844" spans="1:30" x14ac:dyDescent="0.25">
      <c r="A3844" s="62" t="s">
        <v>35</v>
      </c>
      <c r="B3844" s="62" t="s">
        <v>36</v>
      </c>
      <c r="C3844" s="62" t="s">
        <v>37</v>
      </c>
      <c r="D3844" s="62" t="s">
        <v>121</v>
      </c>
      <c r="E3844" s="62" t="s">
        <v>122</v>
      </c>
      <c r="F3844" s="62" t="s">
        <v>123</v>
      </c>
      <c r="G3844" s="62" t="s">
        <v>124</v>
      </c>
      <c r="H3844" s="62" t="s">
        <v>124</v>
      </c>
      <c r="I3844" s="62" t="s">
        <v>42</v>
      </c>
      <c r="J3844" s="62" t="s">
        <v>652</v>
      </c>
      <c r="K3844" s="62" t="s">
        <v>652</v>
      </c>
      <c r="L3844" s="62" t="s">
        <v>43</v>
      </c>
      <c r="M3844" s="62" t="s">
        <v>44</v>
      </c>
      <c r="N3844" s="62" t="s">
        <v>150</v>
      </c>
      <c r="O3844" s="62" t="s">
        <v>42</v>
      </c>
      <c r="P3844" s="62" t="s">
        <v>522</v>
      </c>
      <c r="Q3844" s="62" t="s">
        <v>732</v>
      </c>
      <c r="R3844" s="62" t="s">
        <v>1641</v>
      </c>
      <c r="S3844" s="61">
        <v>201405</v>
      </c>
      <c r="T3844" s="62" t="s">
        <v>52</v>
      </c>
      <c r="U3844" s="63">
        <v>52014.879999999997</v>
      </c>
      <c r="V3844" s="60">
        <v>52014.879999999997</v>
      </c>
      <c r="W3844" s="62" t="s">
        <v>340</v>
      </c>
      <c r="X3844" s="62" t="s">
        <v>177</v>
      </c>
      <c r="Y3844" s="62" t="s">
        <v>1152</v>
      </c>
      <c r="Z3844" s="62" t="s">
        <v>48</v>
      </c>
      <c r="AA3844" s="62" t="s">
        <v>315</v>
      </c>
      <c r="AB3844" s="62" t="s">
        <v>42</v>
      </c>
      <c r="AC3844" s="62" t="s">
        <v>2025</v>
      </c>
      <c r="AD3844" s="62" t="s">
        <v>146</v>
      </c>
    </row>
    <row r="3845" spans="1:30" x14ac:dyDescent="0.25">
      <c r="A3845" s="62" t="s">
        <v>35</v>
      </c>
      <c r="B3845" s="62" t="s">
        <v>36</v>
      </c>
      <c r="C3845" s="62" t="s">
        <v>37</v>
      </c>
      <c r="D3845" s="62" t="s">
        <v>121</v>
      </c>
      <c r="E3845" s="62" t="s">
        <v>122</v>
      </c>
      <c r="F3845" s="62" t="s">
        <v>123</v>
      </c>
      <c r="G3845" s="62" t="s">
        <v>124</v>
      </c>
      <c r="H3845" s="62" t="s">
        <v>124</v>
      </c>
      <c r="I3845" s="62" t="s">
        <v>42</v>
      </c>
      <c r="J3845" s="62" t="s">
        <v>652</v>
      </c>
      <c r="K3845" s="62" t="s">
        <v>652</v>
      </c>
      <c r="L3845" s="62" t="s">
        <v>43</v>
      </c>
      <c r="M3845" s="62" t="s">
        <v>44</v>
      </c>
      <c r="N3845" s="62" t="s">
        <v>180</v>
      </c>
      <c r="O3845" s="62" t="s">
        <v>42</v>
      </c>
      <c r="P3845" s="62" t="s">
        <v>522</v>
      </c>
      <c r="Q3845" s="62" t="s">
        <v>960</v>
      </c>
      <c r="R3845" s="62" t="s">
        <v>1641</v>
      </c>
      <c r="S3845" s="61">
        <v>201405</v>
      </c>
      <c r="T3845" s="62" t="s">
        <v>52</v>
      </c>
      <c r="U3845" s="67">
        <v>28065.360000000001</v>
      </c>
      <c r="V3845" s="60">
        <v>28065.360000000001</v>
      </c>
      <c r="W3845" s="62" t="s">
        <v>340</v>
      </c>
      <c r="X3845" s="62" t="s">
        <v>177</v>
      </c>
      <c r="Y3845" s="62" t="s">
        <v>1152</v>
      </c>
      <c r="Z3845" s="62" t="s">
        <v>48</v>
      </c>
      <c r="AA3845" s="62" t="s">
        <v>315</v>
      </c>
      <c r="AB3845" s="62" t="s">
        <v>42</v>
      </c>
      <c r="AC3845" s="62" t="s">
        <v>2025</v>
      </c>
      <c r="AD3845" s="62" t="s">
        <v>146</v>
      </c>
    </row>
    <row r="3846" spans="1:30" x14ac:dyDescent="0.25">
      <c r="A3846" s="62" t="s">
        <v>35</v>
      </c>
      <c r="B3846" s="62" t="s">
        <v>36</v>
      </c>
      <c r="C3846" s="62" t="s">
        <v>37</v>
      </c>
      <c r="D3846" s="62" t="s">
        <v>121</v>
      </c>
      <c r="E3846" s="62" t="s">
        <v>122</v>
      </c>
      <c r="F3846" s="62" t="s">
        <v>123</v>
      </c>
      <c r="G3846" s="62" t="s">
        <v>124</v>
      </c>
      <c r="H3846" s="62" t="s">
        <v>124</v>
      </c>
      <c r="I3846" s="62" t="s">
        <v>42</v>
      </c>
      <c r="J3846" s="62" t="s">
        <v>182</v>
      </c>
      <c r="K3846" s="62" t="s">
        <v>182</v>
      </c>
      <c r="L3846" s="62" t="s">
        <v>43</v>
      </c>
      <c r="M3846" s="62" t="s">
        <v>44</v>
      </c>
      <c r="N3846" s="62" t="s">
        <v>150</v>
      </c>
      <c r="O3846" s="62" t="s">
        <v>42</v>
      </c>
      <c r="P3846" s="62" t="s">
        <v>522</v>
      </c>
      <c r="Q3846" s="62" t="s">
        <v>531</v>
      </c>
      <c r="R3846" s="62" t="s">
        <v>1641</v>
      </c>
      <c r="S3846" s="61">
        <v>201405</v>
      </c>
      <c r="T3846" s="62" t="s">
        <v>52</v>
      </c>
      <c r="U3846" s="63">
        <v>238391.17</v>
      </c>
      <c r="V3846" s="60">
        <v>238391.17</v>
      </c>
      <c r="W3846" s="62" t="s">
        <v>340</v>
      </c>
      <c r="X3846" s="62" t="s">
        <v>177</v>
      </c>
      <c r="Y3846" s="62" t="s">
        <v>1152</v>
      </c>
      <c r="Z3846" s="62" t="s">
        <v>48</v>
      </c>
      <c r="AA3846" s="62" t="s">
        <v>315</v>
      </c>
      <c r="AB3846" s="62" t="s">
        <v>42</v>
      </c>
      <c r="AC3846" s="62" t="s">
        <v>2025</v>
      </c>
      <c r="AD3846" s="62" t="s">
        <v>146</v>
      </c>
    </row>
    <row r="3847" spans="1:30" x14ac:dyDescent="0.25">
      <c r="A3847" s="62" t="s">
        <v>35</v>
      </c>
      <c r="B3847" s="62" t="s">
        <v>36</v>
      </c>
      <c r="C3847" s="62" t="s">
        <v>37</v>
      </c>
      <c r="D3847" s="62" t="s">
        <v>121</v>
      </c>
      <c r="E3847" s="62" t="s">
        <v>122</v>
      </c>
      <c r="F3847" s="62" t="s">
        <v>123</v>
      </c>
      <c r="G3847" s="62" t="s">
        <v>124</v>
      </c>
      <c r="H3847" s="62" t="s">
        <v>124</v>
      </c>
      <c r="I3847" s="62" t="s">
        <v>42</v>
      </c>
      <c r="J3847" s="62" t="s">
        <v>182</v>
      </c>
      <c r="K3847" s="62" t="s">
        <v>182</v>
      </c>
      <c r="L3847" s="62" t="s">
        <v>43</v>
      </c>
      <c r="M3847" s="62" t="s">
        <v>44</v>
      </c>
      <c r="N3847" s="62" t="s">
        <v>180</v>
      </c>
      <c r="O3847" s="62" t="s">
        <v>42</v>
      </c>
      <c r="P3847" s="62" t="s">
        <v>522</v>
      </c>
      <c r="Q3847" s="62" t="s">
        <v>530</v>
      </c>
      <c r="R3847" s="62" t="s">
        <v>1641</v>
      </c>
      <c r="S3847" s="61">
        <v>201405</v>
      </c>
      <c r="T3847" s="62" t="s">
        <v>52</v>
      </c>
      <c r="U3847" s="67">
        <v>757303.57</v>
      </c>
      <c r="V3847" s="60">
        <v>757303.57</v>
      </c>
      <c r="W3847" s="62" t="s">
        <v>340</v>
      </c>
      <c r="X3847" s="62" t="s">
        <v>177</v>
      </c>
      <c r="Y3847" s="62" t="s">
        <v>1152</v>
      </c>
      <c r="Z3847" s="62" t="s">
        <v>48</v>
      </c>
      <c r="AA3847" s="62" t="s">
        <v>315</v>
      </c>
      <c r="AB3847" s="62" t="s">
        <v>42</v>
      </c>
      <c r="AC3847" s="62" t="s">
        <v>2025</v>
      </c>
      <c r="AD3847" s="62" t="s">
        <v>146</v>
      </c>
    </row>
    <row r="3848" spans="1:30" x14ac:dyDescent="0.25">
      <c r="A3848" s="62" t="s">
        <v>35</v>
      </c>
      <c r="B3848" s="62" t="s">
        <v>36</v>
      </c>
      <c r="C3848" s="62" t="s">
        <v>37</v>
      </c>
      <c r="D3848" s="62" t="s">
        <v>121</v>
      </c>
      <c r="E3848" s="62" t="s">
        <v>122</v>
      </c>
      <c r="F3848" s="62" t="s">
        <v>123</v>
      </c>
      <c r="G3848" s="62" t="s">
        <v>124</v>
      </c>
      <c r="H3848" s="62" t="s">
        <v>124</v>
      </c>
      <c r="I3848" s="62" t="s">
        <v>42</v>
      </c>
      <c r="J3848" s="62" t="s">
        <v>174</v>
      </c>
      <c r="K3848" s="62" t="s">
        <v>174</v>
      </c>
      <c r="L3848" s="62" t="s">
        <v>43</v>
      </c>
      <c r="M3848" s="62" t="s">
        <v>44</v>
      </c>
      <c r="N3848" s="62" t="s">
        <v>150</v>
      </c>
      <c r="O3848" s="62" t="s">
        <v>42</v>
      </c>
      <c r="P3848" s="62" t="s">
        <v>522</v>
      </c>
      <c r="Q3848" s="62" t="s">
        <v>529</v>
      </c>
      <c r="R3848" s="62" t="s">
        <v>1641</v>
      </c>
      <c r="S3848" s="61">
        <v>201405</v>
      </c>
      <c r="T3848" s="62" t="s">
        <v>52</v>
      </c>
      <c r="U3848" s="63">
        <v>89045.34</v>
      </c>
      <c r="V3848" s="60">
        <v>89045.34</v>
      </c>
      <c r="W3848" s="62" t="s">
        <v>340</v>
      </c>
      <c r="X3848" s="62" t="s">
        <v>177</v>
      </c>
      <c r="Y3848" s="62" t="s">
        <v>1152</v>
      </c>
      <c r="Z3848" s="62" t="s">
        <v>48</v>
      </c>
      <c r="AA3848" s="62" t="s">
        <v>315</v>
      </c>
      <c r="AB3848" s="62" t="s">
        <v>42</v>
      </c>
      <c r="AC3848" s="62" t="s">
        <v>2025</v>
      </c>
      <c r="AD3848" s="62" t="s">
        <v>146</v>
      </c>
    </row>
    <row r="3849" spans="1:30" x14ac:dyDescent="0.25">
      <c r="A3849" s="62" t="s">
        <v>35</v>
      </c>
      <c r="B3849" s="62" t="s">
        <v>36</v>
      </c>
      <c r="C3849" s="62" t="s">
        <v>37</v>
      </c>
      <c r="D3849" s="62" t="s">
        <v>121</v>
      </c>
      <c r="E3849" s="62" t="s">
        <v>122</v>
      </c>
      <c r="F3849" s="62" t="s">
        <v>123</v>
      </c>
      <c r="G3849" s="62" t="s">
        <v>124</v>
      </c>
      <c r="H3849" s="62" t="s">
        <v>124</v>
      </c>
      <c r="I3849" s="62" t="s">
        <v>42</v>
      </c>
      <c r="J3849" s="62" t="s">
        <v>174</v>
      </c>
      <c r="K3849" s="62" t="s">
        <v>174</v>
      </c>
      <c r="L3849" s="62" t="s">
        <v>43</v>
      </c>
      <c r="M3849" s="62" t="s">
        <v>44</v>
      </c>
      <c r="N3849" s="62" t="s">
        <v>180</v>
      </c>
      <c r="O3849" s="62" t="s">
        <v>42</v>
      </c>
      <c r="P3849" s="62" t="s">
        <v>522</v>
      </c>
      <c r="Q3849" s="62" t="s">
        <v>523</v>
      </c>
      <c r="R3849" s="62" t="s">
        <v>1641</v>
      </c>
      <c r="S3849" s="61">
        <v>201405</v>
      </c>
      <c r="T3849" s="62" t="s">
        <v>52</v>
      </c>
      <c r="U3849" s="63">
        <v>122011</v>
      </c>
      <c r="V3849" s="60">
        <v>122011</v>
      </c>
      <c r="W3849" s="62" t="s">
        <v>340</v>
      </c>
      <c r="X3849" s="62" t="s">
        <v>177</v>
      </c>
      <c r="Y3849" s="62" t="s">
        <v>1152</v>
      </c>
      <c r="Z3849" s="62" t="s">
        <v>48</v>
      </c>
      <c r="AA3849" s="62" t="s">
        <v>315</v>
      </c>
      <c r="AB3849" s="62" t="s">
        <v>42</v>
      </c>
      <c r="AC3849" s="62" t="s">
        <v>2025</v>
      </c>
      <c r="AD3849" s="62" t="s">
        <v>146</v>
      </c>
    </row>
    <row r="3850" spans="1:30" x14ac:dyDescent="0.25">
      <c r="A3850" s="62" t="s">
        <v>35</v>
      </c>
      <c r="B3850" s="62" t="s">
        <v>36</v>
      </c>
      <c r="C3850" s="62" t="s">
        <v>37</v>
      </c>
      <c r="D3850" s="62" t="s">
        <v>1049</v>
      </c>
      <c r="E3850" s="62" t="s">
        <v>1050</v>
      </c>
      <c r="F3850" s="62" t="s">
        <v>1051</v>
      </c>
      <c r="G3850" s="62" t="s">
        <v>124</v>
      </c>
      <c r="H3850" s="62" t="s">
        <v>124</v>
      </c>
      <c r="I3850" s="62" t="s">
        <v>42</v>
      </c>
      <c r="J3850" s="62" t="s">
        <v>156</v>
      </c>
      <c r="K3850" s="62" t="s">
        <v>156</v>
      </c>
      <c r="L3850" s="62" t="s">
        <v>43</v>
      </c>
      <c r="M3850" s="62" t="s">
        <v>44</v>
      </c>
      <c r="N3850" s="62" t="s">
        <v>134</v>
      </c>
      <c r="O3850" s="62" t="s">
        <v>42</v>
      </c>
      <c r="P3850" s="62" t="s">
        <v>1082</v>
      </c>
      <c r="Q3850" s="62" t="s">
        <v>135</v>
      </c>
      <c r="R3850" s="62" t="s">
        <v>1626</v>
      </c>
      <c r="S3850" s="61">
        <v>201405</v>
      </c>
      <c r="T3850" s="62" t="s">
        <v>52</v>
      </c>
      <c r="U3850" s="61">
        <v>0</v>
      </c>
      <c r="V3850" s="60">
        <v>494.4</v>
      </c>
      <c r="W3850" s="62" t="s">
        <v>1152</v>
      </c>
      <c r="X3850" s="62" t="s">
        <v>1627</v>
      </c>
      <c r="Y3850" s="62" t="s">
        <v>1152</v>
      </c>
      <c r="Z3850" s="62" t="s">
        <v>48</v>
      </c>
      <c r="AA3850" s="62" t="s">
        <v>315</v>
      </c>
      <c r="AB3850" s="62" t="s">
        <v>42</v>
      </c>
      <c r="AC3850" s="62" t="s">
        <v>1985</v>
      </c>
      <c r="AD3850" s="62" t="s">
        <v>146</v>
      </c>
    </row>
    <row r="3851" spans="1:30" x14ac:dyDescent="0.25">
      <c r="A3851" s="62" t="s">
        <v>35</v>
      </c>
      <c r="B3851" s="62" t="s">
        <v>36</v>
      </c>
      <c r="C3851" s="62" t="s">
        <v>37</v>
      </c>
      <c r="D3851" s="62" t="s">
        <v>1049</v>
      </c>
      <c r="E3851" s="62" t="s">
        <v>1050</v>
      </c>
      <c r="F3851" s="62" t="s">
        <v>1051</v>
      </c>
      <c r="G3851" s="62" t="s">
        <v>124</v>
      </c>
      <c r="H3851" s="62" t="s">
        <v>124</v>
      </c>
      <c r="I3851" s="62" t="s">
        <v>42</v>
      </c>
      <c r="J3851" s="62" t="s">
        <v>156</v>
      </c>
      <c r="K3851" s="62" t="s">
        <v>156</v>
      </c>
      <c r="L3851" s="62" t="s">
        <v>43</v>
      </c>
      <c r="M3851" s="62" t="s">
        <v>44</v>
      </c>
      <c r="N3851" s="62" t="s">
        <v>1081</v>
      </c>
      <c r="O3851" s="62" t="s">
        <v>42</v>
      </c>
      <c r="P3851" s="62" t="s">
        <v>1082</v>
      </c>
      <c r="Q3851" s="62" t="s">
        <v>2027</v>
      </c>
      <c r="R3851" s="62" t="s">
        <v>1626</v>
      </c>
      <c r="S3851" s="61">
        <v>201405</v>
      </c>
      <c r="T3851" s="62" t="s">
        <v>52</v>
      </c>
      <c r="U3851" s="63">
        <v>10300</v>
      </c>
      <c r="V3851" s="60">
        <v>10300</v>
      </c>
      <c r="W3851" s="62" t="s">
        <v>340</v>
      </c>
      <c r="X3851" s="62" t="s">
        <v>1627</v>
      </c>
      <c r="Y3851" s="62" t="s">
        <v>1152</v>
      </c>
      <c r="Z3851" s="62" t="s">
        <v>48</v>
      </c>
      <c r="AA3851" s="62" t="s">
        <v>315</v>
      </c>
      <c r="AB3851" s="62" t="s">
        <v>42</v>
      </c>
      <c r="AC3851" s="62" t="s">
        <v>1985</v>
      </c>
      <c r="AD3851" s="62" t="s">
        <v>146</v>
      </c>
    </row>
    <row r="3852" spans="1:30" x14ac:dyDescent="0.25">
      <c r="A3852" s="62" t="s">
        <v>35</v>
      </c>
      <c r="B3852" s="62" t="s">
        <v>36</v>
      </c>
      <c r="C3852" s="62" t="s">
        <v>37</v>
      </c>
      <c r="D3852" s="62" t="s">
        <v>121</v>
      </c>
      <c r="E3852" s="62" t="s">
        <v>122</v>
      </c>
      <c r="F3852" s="62" t="s">
        <v>123</v>
      </c>
      <c r="G3852" s="62" t="s">
        <v>124</v>
      </c>
      <c r="H3852" s="62" t="s">
        <v>124</v>
      </c>
      <c r="I3852" s="62" t="s">
        <v>42</v>
      </c>
      <c r="J3852" s="62" t="s">
        <v>652</v>
      </c>
      <c r="K3852" s="62" t="s">
        <v>652</v>
      </c>
      <c r="L3852" s="62" t="s">
        <v>43</v>
      </c>
      <c r="M3852" s="62" t="s">
        <v>44</v>
      </c>
      <c r="N3852" s="62" t="s">
        <v>180</v>
      </c>
      <c r="O3852" s="62" t="s">
        <v>2237</v>
      </c>
      <c r="P3852" s="62" t="s">
        <v>1152</v>
      </c>
      <c r="Q3852" s="62" t="s">
        <v>645</v>
      </c>
      <c r="R3852" s="62" t="s">
        <v>1152</v>
      </c>
      <c r="S3852" s="61">
        <v>201405</v>
      </c>
      <c r="T3852" s="62" t="s">
        <v>52</v>
      </c>
      <c r="U3852" s="61">
        <v>0</v>
      </c>
      <c r="V3852" s="60">
        <v>880</v>
      </c>
      <c r="W3852" s="62" t="s">
        <v>1152</v>
      </c>
      <c r="X3852" s="62" t="s">
        <v>1152</v>
      </c>
      <c r="Y3852" s="62" t="s">
        <v>1152</v>
      </c>
      <c r="Z3852" s="62" t="s">
        <v>48</v>
      </c>
      <c r="AA3852" s="62" t="s">
        <v>646</v>
      </c>
      <c r="AB3852" s="62" t="s">
        <v>42</v>
      </c>
      <c r="AC3852" s="62" t="s">
        <v>2238</v>
      </c>
      <c r="AD3852" s="62" t="s">
        <v>648</v>
      </c>
    </row>
    <row r="3853" spans="1:30" x14ac:dyDescent="0.25">
      <c r="A3853" s="62" t="s">
        <v>35</v>
      </c>
      <c r="B3853" s="62" t="s">
        <v>36</v>
      </c>
      <c r="C3853" s="62" t="s">
        <v>37</v>
      </c>
      <c r="D3853" s="62" t="s">
        <v>121</v>
      </c>
      <c r="E3853" s="62" t="s">
        <v>122</v>
      </c>
      <c r="F3853" s="62" t="s">
        <v>123</v>
      </c>
      <c r="G3853" s="62" t="s">
        <v>124</v>
      </c>
      <c r="H3853" s="62" t="s">
        <v>124</v>
      </c>
      <c r="I3853" s="62" t="s">
        <v>42</v>
      </c>
      <c r="J3853" s="62" t="s">
        <v>182</v>
      </c>
      <c r="K3853" s="62" t="s">
        <v>182</v>
      </c>
      <c r="L3853" s="62" t="s">
        <v>43</v>
      </c>
      <c r="M3853" s="62" t="s">
        <v>44</v>
      </c>
      <c r="N3853" s="62" t="s">
        <v>180</v>
      </c>
      <c r="O3853" s="62" t="s">
        <v>2283</v>
      </c>
      <c r="P3853" s="62" t="s">
        <v>1152</v>
      </c>
      <c r="Q3853" s="62" t="s">
        <v>645</v>
      </c>
      <c r="R3853" s="62" t="s">
        <v>1152</v>
      </c>
      <c r="S3853" s="61">
        <v>201405</v>
      </c>
      <c r="T3853" s="62" t="s">
        <v>52</v>
      </c>
      <c r="U3853" s="61">
        <v>0</v>
      </c>
      <c r="V3853" s="60">
        <v>338.4</v>
      </c>
      <c r="W3853" s="62" t="s">
        <v>1152</v>
      </c>
      <c r="X3853" s="62" t="s">
        <v>1152</v>
      </c>
      <c r="Y3853" s="62" t="s">
        <v>1152</v>
      </c>
      <c r="Z3853" s="62" t="s">
        <v>48</v>
      </c>
      <c r="AA3853" s="62" t="s">
        <v>646</v>
      </c>
      <c r="AB3853" s="62" t="s">
        <v>42</v>
      </c>
      <c r="AC3853" s="62" t="s">
        <v>2238</v>
      </c>
      <c r="AD3853" s="62" t="s">
        <v>648</v>
      </c>
    </row>
    <row r="3854" spans="1:30" x14ac:dyDescent="0.25">
      <c r="A3854" s="62" t="s">
        <v>35</v>
      </c>
      <c r="B3854" s="62" t="s">
        <v>36</v>
      </c>
      <c r="C3854" s="62" t="s">
        <v>37</v>
      </c>
      <c r="D3854" s="62" t="s">
        <v>121</v>
      </c>
      <c r="E3854" s="62" t="s">
        <v>122</v>
      </c>
      <c r="F3854" s="62" t="s">
        <v>123</v>
      </c>
      <c r="G3854" s="62" t="s">
        <v>124</v>
      </c>
      <c r="H3854" s="62" t="s">
        <v>124</v>
      </c>
      <c r="I3854" s="62" t="s">
        <v>42</v>
      </c>
      <c r="J3854" s="62" t="s">
        <v>182</v>
      </c>
      <c r="K3854" s="62" t="s">
        <v>182</v>
      </c>
      <c r="L3854" s="62" t="s">
        <v>43</v>
      </c>
      <c r="M3854" s="62" t="s">
        <v>44</v>
      </c>
      <c r="N3854" s="62" t="s">
        <v>180</v>
      </c>
      <c r="O3854" s="62" t="s">
        <v>2284</v>
      </c>
      <c r="P3854" s="62" t="s">
        <v>1152</v>
      </c>
      <c r="Q3854" s="62" t="s">
        <v>645</v>
      </c>
      <c r="R3854" s="62" t="s">
        <v>1152</v>
      </c>
      <c r="S3854" s="61">
        <v>201405</v>
      </c>
      <c r="T3854" s="62" t="s">
        <v>52</v>
      </c>
      <c r="U3854" s="61">
        <v>0</v>
      </c>
      <c r="V3854" s="60">
        <v>1372.68</v>
      </c>
      <c r="W3854" s="62" t="s">
        <v>1152</v>
      </c>
      <c r="X3854" s="62" t="s">
        <v>1152</v>
      </c>
      <c r="Y3854" s="62" t="s">
        <v>1152</v>
      </c>
      <c r="Z3854" s="62" t="s">
        <v>48</v>
      </c>
      <c r="AA3854" s="62" t="s">
        <v>646</v>
      </c>
      <c r="AB3854" s="62" t="s">
        <v>42</v>
      </c>
      <c r="AC3854" s="62" t="s">
        <v>2238</v>
      </c>
      <c r="AD3854" s="62" t="s">
        <v>648</v>
      </c>
    </row>
    <row r="3855" spans="1:30" x14ac:dyDescent="0.25">
      <c r="A3855" s="62" t="s">
        <v>35</v>
      </c>
      <c r="B3855" s="62" t="s">
        <v>36</v>
      </c>
      <c r="C3855" s="62" t="s">
        <v>37</v>
      </c>
      <c r="D3855" s="62" t="s">
        <v>121</v>
      </c>
      <c r="E3855" s="62" t="s">
        <v>122</v>
      </c>
      <c r="F3855" s="62" t="s">
        <v>123</v>
      </c>
      <c r="G3855" s="62" t="s">
        <v>124</v>
      </c>
      <c r="H3855" s="62" t="s">
        <v>124</v>
      </c>
      <c r="I3855" s="62" t="s">
        <v>42</v>
      </c>
      <c r="J3855" s="62" t="s">
        <v>182</v>
      </c>
      <c r="K3855" s="62" t="s">
        <v>182</v>
      </c>
      <c r="L3855" s="62" t="s">
        <v>43</v>
      </c>
      <c r="M3855" s="62" t="s">
        <v>44</v>
      </c>
      <c r="N3855" s="62" t="s">
        <v>180</v>
      </c>
      <c r="O3855" s="62" t="s">
        <v>2285</v>
      </c>
      <c r="P3855" s="62" t="s">
        <v>1152</v>
      </c>
      <c r="Q3855" s="62" t="s">
        <v>645</v>
      </c>
      <c r="R3855" s="62" t="s">
        <v>1152</v>
      </c>
      <c r="S3855" s="61">
        <v>201405</v>
      </c>
      <c r="T3855" s="62" t="s">
        <v>52</v>
      </c>
      <c r="U3855" s="61">
        <v>0</v>
      </c>
      <c r="V3855" s="60">
        <v>3302.34</v>
      </c>
      <c r="W3855" s="62" t="s">
        <v>1152</v>
      </c>
      <c r="X3855" s="62" t="s">
        <v>1152</v>
      </c>
      <c r="Y3855" s="62" t="s">
        <v>1152</v>
      </c>
      <c r="Z3855" s="62" t="s">
        <v>48</v>
      </c>
      <c r="AA3855" s="62" t="s">
        <v>646</v>
      </c>
      <c r="AB3855" s="62" t="s">
        <v>42</v>
      </c>
      <c r="AC3855" s="62" t="s">
        <v>2238</v>
      </c>
      <c r="AD3855" s="62" t="s">
        <v>648</v>
      </c>
    </row>
    <row r="3856" spans="1:30" x14ac:dyDescent="0.25">
      <c r="A3856" s="62" t="s">
        <v>35</v>
      </c>
      <c r="B3856" s="62" t="s">
        <v>36</v>
      </c>
      <c r="C3856" s="62" t="s">
        <v>37</v>
      </c>
      <c r="D3856" s="62" t="s">
        <v>121</v>
      </c>
      <c r="E3856" s="62" t="s">
        <v>122</v>
      </c>
      <c r="F3856" s="62" t="s">
        <v>123</v>
      </c>
      <c r="G3856" s="62" t="s">
        <v>124</v>
      </c>
      <c r="H3856" s="62" t="s">
        <v>124</v>
      </c>
      <c r="I3856" s="62" t="s">
        <v>42</v>
      </c>
      <c r="J3856" s="62" t="s">
        <v>182</v>
      </c>
      <c r="K3856" s="62" t="s">
        <v>182</v>
      </c>
      <c r="L3856" s="62" t="s">
        <v>43</v>
      </c>
      <c r="M3856" s="62" t="s">
        <v>44</v>
      </c>
      <c r="N3856" s="62" t="s">
        <v>180</v>
      </c>
      <c r="O3856" s="62" t="s">
        <v>2286</v>
      </c>
      <c r="P3856" s="62" t="s">
        <v>1152</v>
      </c>
      <c r="Q3856" s="62" t="s">
        <v>645</v>
      </c>
      <c r="R3856" s="62" t="s">
        <v>1152</v>
      </c>
      <c r="S3856" s="61">
        <v>201405</v>
      </c>
      <c r="T3856" s="62" t="s">
        <v>52</v>
      </c>
      <c r="U3856" s="61">
        <v>0</v>
      </c>
      <c r="V3856" s="60">
        <v>789.12</v>
      </c>
      <c r="W3856" s="62" t="s">
        <v>1152</v>
      </c>
      <c r="X3856" s="62" t="s">
        <v>1152</v>
      </c>
      <c r="Y3856" s="62" t="s">
        <v>1152</v>
      </c>
      <c r="Z3856" s="62" t="s">
        <v>48</v>
      </c>
      <c r="AA3856" s="62" t="s">
        <v>646</v>
      </c>
      <c r="AB3856" s="62" t="s">
        <v>42</v>
      </c>
      <c r="AC3856" s="62" t="s">
        <v>2238</v>
      </c>
      <c r="AD3856" s="62" t="s">
        <v>648</v>
      </c>
    </row>
    <row r="3857" spans="1:30" x14ac:dyDescent="0.25">
      <c r="A3857" s="62" t="s">
        <v>35</v>
      </c>
      <c r="B3857" s="62" t="s">
        <v>36</v>
      </c>
      <c r="C3857" s="62" t="s">
        <v>37</v>
      </c>
      <c r="D3857" s="62" t="s">
        <v>121</v>
      </c>
      <c r="E3857" s="62" t="s">
        <v>122</v>
      </c>
      <c r="F3857" s="62" t="s">
        <v>123</v>
      </c>
      <c r="G3857" s="62" t="s">
        <v>124</v>
      </c>
      <c r="H3857" s="62" t="s">
        <v>124</v>
      </c>
      <c r="I3857" s="62" t="s">
        <v>42</v>
      </c>
      <c r="J3857" s="62" t="s">
        <v>182</v>
      </c>
      <c r="K3857" s="62" t="s">
        <v>182</v>
      </c>
      <c r="L3857" s="62" t="s">
        <v>43</v>
      </c>
      <c r="M3857" s="62" t="s">
        <v>44</v>
      </c>
      <c r="N3857" s="62" t="s">
        <v>180</v>
      </c>
      <c r="O3857" s="62" t="s">
        <v>2287</v>
      </c>
      <c r="P3857" s="62" t="s">
        <v>1152</v>
      </c>
      <c r="Q3857" s="62" t="s">
        <v>645</v>
      </c>
      <c r="R3857" s="62" t="s">
        <v>1152</v>
      </c>
      <c r="S3857" s="61">
        <v>201405</v>
      </c>
      <c r="T3857" s="62" t="s">
        <v>52</v>
      </c>
      <c r="U3857" s="61">
        <v>0</v>
      </c>
      <c r="V3857" s="60">
        <v>538.44000000000005</v>
      </c>
      <c r="W3857" s="62" t="s">
        <v>1152</v>
      </c>
      <c r="X3857" s="62" t="s">
        <v>1152</v>
      </c>
      <c r="Y3857" s="62" t="s">
        <v>1152</v>
      </c>
      <c r="Z3857" s="62" t="s">
        <v>48</v>
      </c>
      <c r="AA3857" s="62" t="s">
        <v>646</v>
      </c>
      <c r="AB3857" s="62" t="s">
        <v>42</v>
      </c>
      <c r="AC3857" s="62" t="s">
        <v>2238</v>
      </c>
      <c r="AD3857" s="62" t="s">
        <v>648</v>
      </c>
    </row>
    <row r="3858" spans="1:30" x14ac:dyDescent="0.25">
      <c r="A3858" s="62" t="s">
        <v>35</v>
      </c>
      <c r="B3858" s="62" t="s">
        <v>36</v>
      </c>
      <c r="C3858" s="62" t="s">
        <v>37</v>
      </c>
      <c r="D3858" s="62" t="s">
        <v>121</v>
      </c>
      <c r="E3858" s="62" t="s">
        <v>122</v>
      </c>
      <c r="F3858" s="62" t="s">
        <v>123</v>
      </c>
      <c r="G3858" s="62" t="s">
        <v>124</v>
      </c>
      <c r="H3858" s="62" t="s">
        <v>124</v>
      </c>
      <c r="I3858" s="62" t="s">
        <v>42</v>
      </c>
      <c r="J3858" s="62" t="s">
        <v>182</v>
      </c>
      <c r="K3858" s="62" t="s">
        <v>182</v>
      </c>
      <c r="L3858" s="62" t="s">
        <v>43</v>
      </c>
      <c r="M3858" s="62" t="s">
        <v>44</v>
      </c>
      <c r="N3858" s="62" t="s">
        <v>180</v>
      </c>
      <c r="O3858" s="62" t="s">
        <v>822</v>
      </c>
      <c r="P3858" s="62" t="s">
        <v>1152</v>
      </c>
      <c r="Q3858" s="62" t="s">
        <v>645</v>
      </c>
      <c r="R3858" s="62" t="s">
        <v>1152</v>
      </c>
      <c r="S3858" s="61">
        <v>201405</v>
      </c>
      <c r="T3858" s="62" t="s">
        <v>52</v>
      </c>
      <c r="U3858" s="61">
        <v>0</v>
      </c>
      <c r="V3858" s="60">
        <v>485.64</v>
      </c>
      <c r="W3858" s="62" t="s">
        <v>1152</v>
      </c>
      <c r="X3858" s="62" t="s">
        <v>1152</v>
      </c>
      <c r="Y3858" s="62" t="s">
        <v>1152</v>
      </c>
      <c r="Z3858" s="62" t="s">
        <v>48</v>
      </c>
      <c r="AA3858" s="62" t="s">
        <v>646</v>
      </c>
      <c r="AB3858" s="62" t="s">
        <v>42</v>
      </c>
      <c r="AC3858" s="62" t="s">
        <v>2238</v>
      </c>
      <c r="AD3858" s="62" t="s">
        <v>648</v>
      </c>
    </row>
    <row r="3859" spans="1:30" x14ac:dyDescent="0.25">
      <c r="A3859" s="62" t="s">
        <v>35</v>
      </c>
      <c r="B3859" s="62" t="s">
        <v>36</v>
      </c>
      <c r="C3859" s="62" t="s">
        <v>37</v>
      </c>
      <c r="D3859" s="62" t="s">
        <v>121</v>
      </c>
      <c r="E3859" s="62" t="s">
        <v>122</v>
      </c>
      <c r="F3859" s="62" t="s">
        <v>123</v>
      </c>
      <c r="G3859" s="62" t="s">
        <v>124</v>
      </c>
      <c r="H3859" s="62" t="s">
        <v>124</v>
      </c>
      <c r="I3859" s="62" t="s">
        <v>42</v>
      </c>
      <c r="J3859" s="62" t="s">
        <v>182</v>
      </c>
      <c r="K3859" s="62" t="s">
        <v>182</v>
      </c>
      <c r="L3859" s="62" t="s">
        <v>43</v>
      </c>
      <c r="M3859" s="62" t="s">
        <v>44</v>
      </c>
      <c r="N3859" s="62" t="s">
        <v>180</v>
      </c>
      <c r="O3859" s="62" t="s">
        <v>2288</v>
      </c>
      <c r="P3859" s="62" t="s">
        <v>1152</v>
      </c>
      <c r="Q3859" s="62" t="s">
        <v>645</v>
      </c>
      <c r="R3859" s="62" t="s">
        <v>1152</v>
      </c>
      <c r="S3859" s="61">
        <v>201405</v>
      </c>
      <c r="T3859" s="62" t="s">
        <v>52</v>
      </c>
      <c r="U3859" s="61">
        <v>0</v>
      </c>
      <c r="V3859" s="60">
        <v>530.70000000000005</v>
      </c>
      <c r="W3859" s="62" t="s">
        <v>1152</v>
      </c>
      <c r="X3859" s="62" t="s">
        <v>1152</v>
      </c>
      <c r="Y3859" s="62" t="s">
        <v>1152</v>
      </c>
      <c r="Z3859" s="62" t="s">
        <v>48</v>
      </c>
      <c r="AA3859" s="62" t="s">
        <v>646</v>
      </c>
      <c r="AB3859" s="62" t="s">
        <v>42</v>
      </c>
      <c r="AC3859" s="62" t="s">
        <v>2238</v>
      </c>
      <c r="AD3859" s="62" t="s">
        <v>648</v>
      </c>
    </row>
    <row r="3860" spans="1:30" x14ac:dyDescent="0.25">
      <c r="A3860" s="62" t="s">
        <v>35</v>
      </c>
      <c r="B3860" s="62" t="s">
        <v>36</v>
      </c>
      <c r="C3860" s="62" t="s">
        <v>37</v>
      </c>
      <c r="D3860" s="62" t="s">
        <v>121</v>
      </c>
      <c r="E3860" s="62" t="s">
        <v>122</v>
      </c>
      <c r="F3860" s="62" t="s">
        <v>123</v>
      </c>
      <c r="G3860" s="62" t="s">
        <v>124</v>
      </c>
      <c r="H3860" s="62" t="s">
        <v>124</v>
      </c>
      <c r="I3860" s="62" t="s">
        <v>42</v>
      </c>
      <c r="J3860" s="62" t="s">
        <v>174</v>
      </c>
      <c r="K3860" s="62" t="s">
        <v>174</v>
      </c>
      <c r="L3860" s="62" t="s">
        <v>43</v>
      </c>
      <c r="M3860" s="62" t="s">
        <v>44</v>
      </c>
      <c r="N3860" s="62" t="s">
        <v>180</v>
      </c>
      <c r="O3860" s="62" t="s">
        <v>2284</v>
      </c>
      <c r="P3860" s="62" t="s">
        <v>1152</v>
      </c>
      <c r="Q3860" s="62" t="s">
        <v>645</v>
      </c>
      <c r="R3860" s="62" t="s">
        <v>1152</v>
      </c>
      <c r="S3860" s="61">
        <v>201405</v>
      </c>
      <c r="T3860" s="62" t="s">
        <v>52</v>
      </c>
      <c r="U3860" s="61">
        <v>0</v>
      </c>
      <c r="V3860" s="60">
        <v>105</v>
      </c>
      <c r="W3860" s="62" t="s">
        <v>1152</v>
      </c>
      <c r="X3860" s="62" t="s">
        <v>1152</v>
      </c>
      <c r="Y3860" s="62" t="s">
        <v>1152</v>
      </c>
      <c r="Z3860" s="62" t="s">
        <v>48</v>
      </c>
      <c r="AA3860" s="62" t="s">
        <v>646</v>
      </c>
      <c r="AB3860" s="62" t="s">
        <v>42</v>
      </c>
      <c r="AC3860" s="62" t="s">
        <v>2238</v>
      </c>
      <c r="AD3860" s="62" t="s">
        <v>648</v>
      </c>
    </row>
    <row r="3861" spans="1:30" x14ac:dyDescent="0.25">
      <c r="A3861" s="62" t="s">
        <v>35</v>
      </c>
      <c r="B3861" s="62" t="s">
        <v>36</v>
      </c>
      <c r="C3861" s="62" t="s">
        <v>37</v>
      </c>
      <c r="D3861" s="62" t="s">
        <v>121</v>
      </c>
      <c r="E3861" s="62" t="s">
        <v>122</v>
      </c>
      <c r="F3861" s="62" t="s">
        <v>123</v>
      </c>
      <c r="G3861" s="62" t="s">
        <v>124</v>
      </c>
      <c r="H3861" s="62" t="s">
        <v>124</v>
      </c>
      <c r="I3861" s="62" t="s">
        <v>42</v>
      </c>
      <c r="J3861" s="62" t="s">
        <v>174</v>
      </c>
      <c r="K3861" s="62" t="s">
        <v>174</v>
      </c>
      <c r="L3861" s="62" t="s">
        <v>43</v>
      </c>
      <c r="M3861" s="62" t="s">
        <v>44</v>
      </c>
      <c r="N3861" s="62" t="s">
        <v>180</v>
      </c>
      <c r="O3861" s="62" t="s">
        <v>2320</v>
      </c>
      <c r="P3861" s="62" t="s">
        <v>1152</v>
      </c>
      <c r="Q3861" s="62" t="s">
        <v>645</v>
      </c>
      <c r="R3861" s="62" t="s">
        <v>1152</v>
      </c>
      <c r="S3861" s="61">
        <v>201405</v>
      </c>
      <c r="T3861" s="62" t="s">
        <v>52</v>
      </c>
      <c r="U3861" s="61">
        <v>0</v>
      </c>
      <c r="V3861" s="60">
        <v>946</v>
      </c>
      <c r="W3861" s="62" t="s">
        <v>1152</v>
      </c>
      <c r="X3861" s="62" t="s">
        <v>1152</v>
      </c>
      <c r="Y3861" s="62" t="s">
        <v>1152</v>
      </c>
      <c r="Z3861" s="62" t="s">
        <v>48</v>
      </c>
      <c r="AA3861" s="62" t="s">
        <v>646</v>
      </c>
      <c r="AB3861" s="62" t="s">
        <v>42</v>
      </c>
      <c r="AC3861" s="62" t="s">
        <v>2238</v>
      </c>
      <c r="AD3861" s="62" t="s">
        <v>648</v>
      </c>
    </row>
    <row r="3862" spans="1:30" x14ac:dyDescent="0.25">
      <c r="A3862" s="62" t="s">
        <v>35</v>
      </c>
      <c r="B3862" s="62" t="s">
        <v>36</v>
      </c>
      <c r="C3862" s="62" t="s">
        <v>37</v>
      </c>
      <c r="D3862" s="62" t="s">
        <v>121</v>
      </c>
      <c r="E3862" s="62" t="s">
        <v>122</v>
      </c>
      <c r="F3862" s="62" t="s">
        <v>123</v>
      </c>
      <c r="G3862" s="62" t="s">
        <v>124</v>
      </c>
      <c r="H3862" s="62" t="s">
        <v>124</v>
      </c>
      <c r="I3862" s="62" t="s">
        <v>42</v>
      </c>
      <c r="J3862" s="62" t="s">
        <v>174</v>
      </c>
      <c r="K3862" s="62" t="s">
        <v>174</v>
      </c>
      <c r="L3862" s="62" t="s">
        <v>43</v>
      </c>
      <c r="M3862" s="62" t="s">
        <v>44</v>
      </c>
      <c r="N3862" s="62" t="s">
        <v>180</v>
      </c>
      <c r="O3862" s="62" t="s">
        <v>2286</v>
      </c>
      <c r="P3862" s="62" t="s">
        <v>1152</v>
      </c>
      <c r="Q3862" s="62" t="s">
        <v>645</v>
      </c>
      <c r="R3862" s="62" t="s">
        <v>1152</v>
      </c>
      <c r="S3862" s="61">
        <v>201405</v>
      </c>
      <c r="T3862" s="62" t="s">
        <v>52</v>
      </c>
      <c r="U3862" s="97">
        <v>0</v>
      </c>
      <c r="V3862" s="60">
        <v>945</v>
      </c>
      <c r="W3862" s="62" t="s">
        <v>1152</v>
      </c>
      <c r="X3862" s="62" t="s">
        <v>1152</v>
      </c>
      <c r="Y3862" s="62" t="s">
        <v>1152</v>
      </c>
      <c r="Z3862" s="62" t="s">
        <v>48</v>
      </c>
      <c r="AA3862" s="62" t="s">
        <v>646</v>
      </c>
      <c r="AB3862" s="62" t="s">
        <v>42</v>
      </c>
      <c r="AC3862" s="62" t="s">
        <v>2238</v>
      </c>
      <c r="AD3862" s="62" t="s">
        <v>648</v>
      </c>
    </row>
    <row r="3863" spans="1:30" x14ac:dyDescent="0.25">
      <c r="A3863" s="62" t="s">
        <v>35</v>
      </c>
      <c r="B3863" s="62" t="s">
        <v>36</v>
      </c>
      <c r="C3863" s="62" t="s">
        <v>37</v>
      </c>
      <c r="D3863" s="62" t="s">
        <v>121</v>
      </c>
      <c r="E3863" s="62" t="s">
        <v>122</v>
      </c>
      <c r="F3863" s="62" t="s">
        <v>123</v>
      </c>
      <c r="G3863" s="62" t="s">
        <v>124</v>
      </c>
      <c r="H3863" s="62" t="s">
        <v>124</v>
      </c>
      <c r="I3863" s="62" t="s">
        <v>42</v>
      </c>
      <c r="J3863" s="62" t="s">
        <v>174</v>
      </c>
      <c r="K3863" s="62" t="s">
        <v>174</v>
      </c>
      <c r="L3863" s="62" t="s">
        <v>43</v>
      </c>
      <c r="M3863" s="62" t="s">
        <v>44</v>
      </c>
      <c r="N3863" s="62" t="s">
        <v>180</v>
      </c>
      <c r="O3863" s="62" t="s">
        <v>2287</v>
      </c>
      <c r="P3863" s="62" t="s">
        <v>1152</v>
      </c>
      <c r="Q3863" s="62" t="s">
        <v>645</v>
      </c>
      <c r="R3863" s="62" t="s">
        <v>1152</v>
      </c>
      <c r="S3863" s="61">
        <v>201405</v>
      </c>
      <c r="T3863" s="62" t="s">
        <v>52</v>
      </c>
      <c r="U3863" s="97">
        <v>0</v>
      </c>
      <c r="V3863" s="60">
        <v>11</v>
      </c>
      <c r="W3863" s="62" t="s">
        <v>1152</v>
      </c>
      <c r="X3863" s="62" t="s">
        <v>1152</v>
      </c>
      <c r="Y3863" s="62" t="s">
        <v>1152</v>
      </c>
      <c r="Z3863" s="62" t="s">
        <v>48</v>
      </c>
      <c r="AA3863" s="62" t="s">
        <v>646</v>
      </c>
      <c r="AB3863" s="62" t="s">
        <v>42</v>
      </c>
      <c r="AC3863" s="62" t="s">
        <v>2238</v>
      </c>
      <c r="AD3863" s="62" t="s">
        <v>648</v>
      </c>
    </row>
    <row r="3864" spans="1:30" x14ac:dyDescent="0.25">
      <c r="A3864" s="62" t="s">
        <v>35</v>
      </c>
      <c r="B3864" s="62" t="s">
        <v>36</v>
      </c>
      <c r="C3864" s="62" t="s">
        <v>37</v>
      </c>
      <c r="D3864" s="62" t="s">
        <v>121</v>
      </c>
      <c r="E3864" s="62" t="s">
        <v>122</v>
      </c>
      <c r="F3864" s="62" t="s">
        <v>123</v>
      </c>
      <c r="G3864" s="62" t="s">
        <v>124</v>
      </c>
      <c r="H3864" s="62" t="s">
        <v>124</v>
      </c>
      <c r="I3864" s="62" t="s">
        <v>42</v>
      </c>
      <c r="J3864" s="62" t="s">
        <v>174</v>
      </c>
      <c r="K3864" s="62" t="s">
        <v>174</v>
      </c>
      <c r="L3864" s="62" t="s">
        <v>43</v>
      </c>
      <c r="M3864" s="62" t="s">
        <v>44</v>
      </c>
      <c r="N3864" s="62" t="s">
        <v>180</v>
      </c>
      <c r="O3864" s="62" t="s">
        <v>2333</v>
      </c>
      <c r="P3864" s="62" t="s">
        <v>1152</v>
      </c>
      <c r="Q3864" s="62" t="s">
        <v>645</v>
      </c>
      <c r="R3864" s="62" t="s">
        <v>1152</v>
      </c>
      <c r="S3864" s="61">
        <v>201405</v>
      </c>
      <c r="T3864" s="62" t="s">
        <v>52</v>
      </c>
      <c r="U3864" s="97">
        <v>0</v>
      </c>
      <c r="V3864" s="60">
        <v>495</v>
      </c>
      <c r="W3864" s="62" t="s">
        <v>1152</v>
      </c>
      <c r="X3864" s="62" t="s">
        <v>1152</v>
      </c>
      <c r="Y3864" s="62" t="s">
        <v>1152</v>
      </c>
      <c r="Z3864" s="62" t="s">
        <v>48</v>
      </c>
      <c r="AA3864" s="62" t="s">
        <v>646</v>
      </c>
      <c r="AB3864" s="62" t="s">
        <v>42</v>
      </c>
      <c r="AC3864" s="62" t="s">
        <v>2238</v>
      </c>
      <c r="AD3864" s="62" t="s">
        <v>648</v>
      </c>
    </row>
    <row r="3865" spans="1:30" x14ac:dyDescent="0.25">
      <c r="A3865" s="62" t="s">
        <v>35</v>
      </c>
      <c r="B3865" s="62" t="s">
        <v>36</v>
      </c>
      <c r="C3865" s="62" t="s">
        <v>37</v>
      </c>
      <c r="D3865" s="62" t="s">
        <v>121</v>
      </c>
      <c r="E3865" s="62" t="s">
        <v>122</v>
      </c>
      <c r="F3865" s="62" t="s">
        <v>123</v>
      </c>
      <c r="G3865" s="62" t="s">
        <v>124</v>
      </c>
      <c r="H3865" s="62" t="s">
        <v>124</v>
      </c>
      <c r="I3865" s="62" t="s">
        <v>42</v>
      </c>
      <c r="J3865" s="62" t="s">
        <v>174</v>
      </c>
      <c r="K3865" s="62" t="s">
        <v>174</v>
      </c>
      <c r="L3865" s="62" t="s">
        <v>43</v>
      </c>
      <c r="M3865" s="62" t="s">
        <v>44</v>
      </c>
      <c r="N3865" s="62" t="s">
        <v>180</v>
      </c>
      <c r="O3865" s="62" t="s">
        <v>2334</v>
      </c>
      <c r="P3865" s="62" t="s">
        <v>1152</v>
      </c>
      <c r="Q3865" s="62" t="s">
        <v>645</v>
      </c>
      <c r="R3865" s="62" t="s">
        <v>1152</v>
      </c>
      <c r="S3865" s="61">
        <v>201405</v>
      </c>
      <c r="T3865" s="62" t="s">
        <v>52</v>
      </c>
      <c r="U3865" s="61">
        <v>0</v>
      </c>
      <c r="V3865" s="60">
        <v>462</v>
      </c>
      <c r="W3865" s="62" t="s">
        <v>1152</v>
      </c>
      <c r="X3865" s="62" t="s">
        <v>1152</v>
      </c>
      <c r="Y3865" s="62" t="s">
        <v>1152</v>
      </c>
      <c r="Z3865" s="62" t="s">
        <v>48</v>
      </c>
      <c r="AA3865" s="62" t="s">
        <v>646</v>
      </c>
      <c r="AB3865" s="62" t="s">
        <v>42</v>
      </c>
      <c r="AC3865" s="62" t="s">
        <v>2238</v>
      </c>
      <c r="AD3865" s="62" t="s">
        <v>648</v>
      </c>
    </row>
    <row r="3866" spans="1:30" x14ac:dyDescent="0.25">
      <c r="A3866" s="62" t="s">
        <v>35</v>
      </c>
      <c r="B3866" s="62" t="s">
        <v>36</v>
      </c>
      <c r="C3866" s="62" t="s">
        <v>37</v>
      </c>
      <c r="D3866" s="62" t="s">
        <v>121</v>
      </c>
      <c r="E3866" s="62" t="s">
        <v>122</v>
      </c>
      <c r="F3866" s="62" t="s">
        <v>123</v>
      </c>
      <c r="G3866" s="62" t="s">
        <v>124</v>
      </c>
      <c r="H3866" s="62" t="s">
        <v>124</v>
      </c>
      <c r="I3866" s="62" t="s">
        <v>42</v>
      </c>
      <c r="J3866" s="62" t="s">
        <v>298</v>
      </c>
      <c r="K3866" s="62" t="s">
        <v>298</v>
      </c>
      <c r="L3866" s="62" t="s">
        <v>43</v>
      </c>
      <c r="M3866" s="62" t="s">
        <v>44</v>
      </c>
      <c r="N3866" s="62" t="s">
        <v>134</v>
      </c>
      <c r="O3866" s="62" t="s">
        <v>42</v>
      </c>
      <c r="P3866" s="62" t="s">
        <v>1152</v>
      </c>
      <c r="Q3866" s="62" t="s">
        <v>1592</v>
      </c>
      <c r="R3866" s="62" t="s">
        <v>1593</v>
      </c>
      <c r="S3866" s="61">
        <v>201406</v>
      </c>
      <c r="T3866" s="62" t="s">
        <v>47</v>
      </c>
      <c r="U3866" s="97">
        <v>0</v>
      </c>
      <c r="V3866" s="60">
        <v>-458.82</v>
      </c>
      <c r="W3866" s="62" t="s">
        <v>1152</v>
      </c>
      <c r="X3866" s="62" t="s">
        <v>1594</v>
      </c>
      <c r="Y3866" s="62" t="s">
        <v>1152</v>
      </c>
      <c r="Z3866" s="62" t="s">
        <v>48</v>
      </c>
      <c r="AA3866" s="62" t="s">
        <v>129</v>
      </c>
      <c r="AB3866" s="62" t="s">
        <v>42</v>
      </c>
      <c r="AC3866" s="62" t="s">
        <v>1595</v>
      </c>
      <c r="AD3866" s="62" t="s">
        <v>51</v>
      </c>
    </row>
    <row r="3867" spans="1:30" x14ac:dyDescent="0.25">
      <c r="A3867" s="62" t="s">
        <v>35</v>
      </c>
      <c r="B3867" s="62" t="s">
        <v>36</v>
      </c>
      <c r="C3867" s="62" t="s">
        <v>37</v>
      </c>
      <c r="D3867" s="62" t="s">
        <v>121</v>
      </c>
      <c r="E3867" s="62" t="s">
        <v>122</v>
      </c>
      <c r="F3867" s="62" t="s">
        <v>123</v>
      </c>
      <c r="G3867" s="62" t="s">
        <v>124</v>
      </c>
      <c r="H3867" s="62" t="s">
        <v>124</v>
      </c>
      <c r="I3867" s="62" t="s">
        <v>42</v>
      </c>
      <c r="J3867" s="62" t="s">
        <v>298</v>
      </c>
      <c r="K3867" s="62" t="s">
        <v>298</v>
      </c>
      <c r="L3867" s="62" t="s">
        <v>43</v>
      </c>
      <c r="M3867" s="62" t="s">
        <v>44</v>
      </c>
      <c r="N3867" s="62" t="s">
        <v>134</v>
      </c>
      <c r="O3867" s="62" t="s">
        <v>42</v>
      </c>
      <c r="P3867" s="62" t="s">
        <v>1152</v>
      </c>
      <c r="Q3867" s="62" t="s">
        <v>1592</v>
      </c>
      <c r="R3867" s="62" t="s">
        <v>1596</v>
      </c>
      <c r="S3867" s="61">
        <v>201406</v>
      </c>
      <c r="T3867" s="62" t="s">
        <v>47</v>
      </c>
      <c r="U3867" s="97">
        <v>0</v>
      </c>
      <c r="V3867" s="60">
        <v>-1068.3800000000001</v>
      </c>
      <c r="W3867" s="62" t="s">
        <v>1152</v>
      </c>
      <c r="X3867" s="62" t="s">
        <v>1594</v>
      </c>
      <c r="Y3867" s="62" t="s">
        <v>1152</v>
      </c>
      <c r="Z3867" s="62" t="s">
        <v>48</v>
      </c>
      <c r="AA3867" s="62" t="s">
        <v>129</v>
      </c>
      <c r="AB3867" s="62" t="s">
        <v>42</v>
      </c>
      <c r="AC3867" s="62" t="s">
        <v>1595</v>
      </c>
      <c r="AD3867" s="62" t="s">
        <v>51</v>
      </c>
    </row>
    <row r="3868" spans="1:30" x14ac:dyDescent="0.25">
      <c r="A3868" s="62" t="s">
        <v>35</v>
      </c>
      <c r="B3868" s="62" t="s">
        <v>36</v>
      </c>
      <c r="C3868" s="62" t="s">
        <v>37</v>
      </c>
      <c r="D3868" s="62" t="s">
        <v>121</v>
      </c>
      <c r="E3868" s="62" t="s">
        <v>122</v>
      </c>
      <c r="F3868" s="62" t="s">
        <v>123</v>
      </c>
      <c r="G3868" s="62" t="s">
        <v>124</v>
      </c>
      <c r="H3868" s="62" t="s">
        <v>124</v>
      </c>
      <c r="I3868" s="62" t="s">
        <v>42</v>
      </c>
      <c r="J3868" s="62" t="s">
        <v>298</v>
      </c>
      <c r="K3868" s="62" t="s">
        <v>298</v>
      </c>
      <c r="L3868" s="62" t="s">
        <v>43</v>
      </c>
      <c r="M3868" s="62" t="s">
        <v>44</v>
      </c>
      <c r="N3868" s="62" t="s">
        <v>134</v>
      </c>
      <c r="O3868" s="62" t="s">
        <v>42</v>
      </c>
      <c r="P3868" s="62" t="s">
        <v>1152</v>
      </c>
      <c r="Q3868" s="62" t="s">
        <v>1592</v>
      </c>
      <c r="R3868" s="62" t="s">
        <v>1597</v>
      </c>
      <c r="S3868" s="61">
        <v>201406</v>
      </c>
      <c r="T3868" s="62" t="s">
        <v>47</v>
      </c>
      <c r="U3868" s="97">
        <v>0</v>
      </c>
      <c r="V3868" s="60">
        <v>-100.8</v>
      </c>
      <c r="W3868" s="62" t="s">
        <v>1152</v>
      </c>
      <c r="X3868" s="62" t="s">
        <v>1594</v>
      </c>
      <c r="Y3868" s="62" t="s">
        <v>1152</v>
      </c>
      <c r="Z3868" s="62" t="s">
        <v>48</v>
      </c>
      <c r="AA3868" s="62" t="s">
        <v>129</v>
      </c>
      <c r="AB3868" s="62" t="s">
        <v>42</v>
      </c>
      <c r="AC3868" s="62" t="s">
        <v>1595</v>
      </c>
      <c r="AD3868" s="62" t="s">
        <v>51</v>
      </c>
    </row>
    <row r="3869" spans="1:30" x14ac:dyDescent="0.25">
      <c r="A3869" s="62" t="s">
        <v>35</v>
      </c>
      <c r="B3869" s="62" t="s">
        <v>36</v>
      </c>
      <c r="C3869" s="62" t="s">
        <v>37</v>
      </c>
      <c r="D3869" s="62" t="s">
        <v>121</v>
      </c>
      <c r="E3869" s="62" t="s">
        <v>122</v>
      </c>
      <c r="F3869" s="62" t="s">
        <v>123</v>
      </c>
      <c r="G3869" s="62" t="s">
        <v>124</v>
      </c>
      <c r="H3869" s="62" t="s">
        <v>124</v>
      </c>
      <c r="I3869" s="62" t="s">
        <v>42</v>
      </c>
      <c r="J3869" s="62" t="s">
        <v>298</v>
      </c>
      <c r="K3869" s="62" t="s">
        <v>298</v>
      </c>
      <c r="L3869" s="62" t="s">
        <v>43</v>
      </c>
      <c r="M3869" s="62" t="s">
        <v>44</v>
      </c>
      <c r="N3869" s="62" t="s">
        <v>134</v>
      </c>
      <c r="O3869" s="62" t="s">
        <v>42</v>
      </c>
      <c r="P3869" s="62" t="s">
        <v>1152</v>
      </c>
      <c r="Q3869" s="62" t="s">
        <v>1592</v>
      </c>
      <c r="R3869" s="62" t="s">
        <v>1598</v>
      </c>
      <c r="S3869" s="61">
        <v>201406</v>
      </c>
      <c r="T3869" s="62" t="s">
        <v>47</v>
      </c>
      <c r="U3869" s="97">
        <v>0</v>
      </c>
      <c r="V3869" s="60">
        <v>-72</v>
      </c>
      <c r="W3869" s="62" t="s">
        <v>1152</v>
      </c>
      <c r="X3869" s="62" t="s">
        <v>1594</v>
      </c>
      <c r="Y3869" s="62" t="s">
        <v>1152</v>
      </c>
      <c r="Z3869" s="62" t="s">
        <v>48</v>
      </c>
      <c r="AA3869" s="62" t="s">
        <v>129</v>
      </c>
      <c r="AB3869" s="62" t="s">
        <v>42</v>
      </c>
      <c r="AC3869" s="62" t="s">
        <v>1595</v>
      </c>
      <c r="AD3869" s="62" t="s">
        <v>51</v>
      </c>
    </row>
    <row r="3870" spans="1:30" x14ac:dyDescent="0.25">
      <c r="A3870" s="62" t="s">
        <v>35</v>
      </c>
      <c r="B3870" s="62" t="s">
        <v>36</v>
      </c>
      <c r="C3870" s="62" t="s">
        <v>37</v>
      </c>
      <c r="D3870" s="62" t="s">
        <v>121</v>
      </c>
      <c r="E3870" s="62" t="s">
        <v>215</v>
      </c>
      <c r="F3870" s="62" t="s">
        <v>216</v>
      </c>
      <c r="G3870" s="62" t="s">
        <v>124</v>
      </c>
      <c r="H3870" s="62" t="s">
        <v>124</v>
      </c>
      <c r="I3870" s="62" t="s">
        <v>42</v>
      </c>
      <c r="J3870" s="62" t="s">
        <v>237</v>
      </c>
      <c r="K3870" s="62" t="s">
        <v>237</v>
      </c>
      <c r="L3870" s="62" t="s">
        <v>43</v>
      </c>
      <c r="M3870" s="62" t="s">
        <v>44</v>
      </c>
      <c r="N3870" s="62" t="s">
        <v>134</v>
      </c>
      <c r="O3870" s="62" t="s">
        <v>42</v>
      </c>
      <c r="P3870" s="62" t="s">
        <v>1152</v>
      </c>
      <c r="Q3870" s="62" t="s">
        <v>1599</v>
      </c>
      <c r="R3870" s="62" t="s">
        <v>1600</v>
      </c>
      <c r="S3870" s="61">
        <v>201406</v>
      </c>
      <c r="T3870" s="62" t="s">
        <v>47</v>
      </c>
      <c r="U3870" s="97">
        <v>0</v>
      </c>
      <c r="V3870" s="60">
        <v>-203.71</v>
      </c>
      <c r="W3870" s="62" t="s">
        <v>1152</v>
      </c>
      <c r="X3870" s="62" t="s">
        <v>1601</v>
      </c>
      <c r="Y3870" s="62" t="s">
        <v>1152</v>
      </c>
      <c r="Z3870" s="62" t="s">
        <v>48</v>
      </c>
      <c r="AA3870" s="62" t="s">
        <v>129</v>
      </c>
      <c r="AB3870" s="62" t="s">
        <v>42</v>
      </c>
      <c r="AC3870" s="62" t="s">
        <v>1595</v>
      </c>
      <c r="AD3870" s="62" t="s">
        <v>51</v>
      </c>
    </row>
    <row r="3871" spans="1:30" x14ac:dyDescent="0.25">
      <c r="A3871" s="62" t="s">
        <v>35</v>
      </c>
      <c r="B3871" s="62" t="s">
        <v>36</v>
      </c>
      <c r="C3871" s="62" t="s">
        <v>37</v>
      </c>
      <c r="D3871" s="62" t="s">
        <v>121</v>
      </c>
      <c r="E3871" s="62" t="s">
        <v>122</v>
      </c>
      <c r="F3871" s="62" t="s">
        <v>123</v>
      </c>
      <c r="G3871" s="62" t="s">
        <v>124</v>
      </c>
      <c r="H3871" s="62" t="s">
        <v>124</v>
      </c>
      <c r="I3871" s="62" t="s">
        <v>42</v>
      </c>
      <c r="J3871" s="62" t="s">
        <v>298</v>
      </c>
      <c r="K3871" s="62" t="s">
        <v>298</v>
      </c>
      <c r="L3871" s="62" t="s">
        <v>43</v>
      </c>
      <c r="M3871" s="62" t="s">
        <v>44</v>
      </c>
      <c r="N3871" s="62" t="s">
        <v>150</v>
      </c>
      <c r="O3871" s="62" t="s">
        <v>42</v>
      </c>
      <c r="P3871" s="62" t="s">
        <v>1152</v>
      </c>
      <c r="Q3871" s="62" t="s">
        <v>1602</v>
      </c>
      <c r="R3871" s="62" t="s">
        <v>1603</v>
      </c>
      <c r="S3871" s="61">
        <v>201406</v>
      </c>
      <c r="T3871" s="62" t="s">
        <v>52</v>
      </c>
      <c r="U3871" s="97">
        <v>0</v>
      </c>
      <c r="V3871" s="60">
        <v>20</v>
      </c>
      <c r="W3871" s="62" t="s">
        <v>1152</v>
      </c>
      <c r="X3871" s="62" t="s">
        <v>1152</v>
      </c>
      <c r="Y3871" s="62" t="s">
        <v>1152</v>
      </c>
      <c r="Z3871" s="62" t="s">
        <v>48</v>
      </c>
      <c r="AA3871" s="62" t="s">
        <v>186</v>
      </c>
      <c r="AB3871" s="62" t="s">
        <v>42</v>
      </c>
      <c r="AC3871" s="62" t="s">
        <v>1604</v>
      </c>
      <c r="AD3871" s="62" t="s">
        <v>51</v>
      </c>
    </row>
    <row r="3872" spans="1:30" x14ac:dyDescent="0.25">
      <c r="A3872" s="62" t="s">
        <v>35</v>
      </c>
      <c r="B3872" s="62" t="s">
        <v>36</v>
      </c>
      <c r="C3872" s="62" t="s">
        <v>37</v>
      </c>
      <c r="D3872" s="62" t="s">
        <v>121</v>
      </c>
      <c r="E3872" s="62" t="s">
        <v>122</v>
      </c>
      <c r="F3872" s="62" t="s">
        <v>123</v>
      </c>
      <c r="G3872" s="62" t="s">
        <v>124</v>
      </c>
      <c r="H3872" s="62" t="s">
        <v>124</v>
      </c>
      <c r="I3872" s="62" t="s">
        <v>42</v>
      </c>
      <c r="J3872" s="62" t="s">
        <v>298</v>
      </c>
      <c r="K3872" s="62" t="s">
        <v>298</v>
      </c>
      <c r="L3872" s="62" t="s">
        <v>43</v>
      </c>
      <c r="M3872" s="62" t="s">
        <v>44</v>
      </c>
      <c r="N3872" s="62" t="s">
        <v>150</v>
      </c>
      <c r="O3872" s="62" t="s">
        <v>42</v>
      </c>
      <c r="P3872" s="62" t="s">
        <v>1152</v>
      </c>
      <c r="Q3872" s="62" t="s">
        <v>1602</v>
      </c>
      <c r="R3872" s="62" t="s">
        <v>1603</v>
      </c>
      <c r="S3872" s="61">
        <v>201406</v>
      </c>
      <c r="T3872" s="62" t="s">
        <v>52</v>
      </c>
      <c r="U3872" s="97">
        <v>0</v>
      </c>
      <c r="V3872" s="60">
        <v>170.53</v>
      </c>
      <c r="W3872" s="62" t="s">
        <v>1152</v>
      </c>
      <c r="X3872" s="62" t="s">
        <v>1152</v>
      </c>
      <c r="Y3872" s="62" t="s">
        <v>1152</v>
      </c>
      <c r="Z3872" s="62" t="s">
        <v>48</v>
      </c>
      <c r="AA3872" s="62" t="s">
        <v>186</v>
      </c>
      <c r="AB3872" s="62" t="s">
        <v>42</v>
      </c>
      <c r="AC3872" s="62" t="s">
        <v>1604</v>
      </c>
      <c r="AD3872" s="62" t="s">
        <v>51</v>
      </c>
    </row>
    <row r="3873" spans="1:30" x14ac:dyDescent="0.25">
      <c r="A3873" s="62" t="s">
        <v>35</v>
      </c>
      <c r="B3873" s="62" t="s">
        <v>36</v>
      </c>
      <c r="C3873" s="62" t="s">
        <v>37</v>
      </c>
      <c r="D3873" s="62" t="s">
        <v>121</v>
      </c>
      <c r="E3873" s="62" t="s">
        <v>215</v>
      </c>
      <c r="F3873" s="62" t="s">
        <v>216</v>
      </c>
      <c r="G3873" s="62" t="s">
        <v>124</v>
      </c>
      <c r="H3873" s="62" t="s">
        <v>124</v>
      </c>
      <c r="I3873" s="62" t="s">
        <v>42</v>
      </c>
      <c r="J3873" s="62" t="s">
        <v>217</v>
      </c>
      <c r="K3873" s="62" t="s">
        <v>217</v>
      </c>
      <c r="L3873" s="62" t="s">
        <v>43</v>
      </c>
      <c r="M3873" s="62" t="s">
        <v>44</v>
      </c>
      <c r="N3873" s="62" t="s">
        <v>150</v>
      </c>
      <c r="O3873" s="62" t="s">
        <v>1578</v>
      </c>
      <c r="P3873" s="62" t="s">
        <v>1152</v>
      </c>
      <c r="Q3873" s="62" t="s">
        <v>223</v>
      </c>
      <c r="R3873" s="62" t="s">
        <v>1579</v>
      </c>
      <c r="S3873" s="61">
        <v>201406</v>
      </c>
      <c r="T3873" s="62" t="s">
        <v>52</v>
      </c>
      <c r="U3873" s="97">
        <v>0</v>
      </c>
      <c r="V3873" s="60">
        <v>181675.31</v>
      </c>
      <c r="W3873" s="62" t="s">
        <v>1152</v>
      </c>
      <c r="X3873" s="62" t="s">
        <v>230</v>
      </c>
      <c r="Y3873" s="62" t="s">
        <v>1152</v>
      </c>
      <c r="Z3873" s="62" t="s">
        <v>48</v>
      </c>
      <c r="AA3873" s="62" t="s">
        <v>129</v>
      </c>
      <c r="AB3873" s="62" t="s">
        <v>42</v>
      </c>
      <c r="AC3873" s="62" t="s">
        <v>1605</v>
      </c>
      <c r="AD3873" s="62" t="s">
        <v>51</v>
      </c>
    </row>
    <row r="3874" spans="1:30" x14ac:dyDescent="0.25">
      <c r="A3874" s="62" t="s">
        <v>35</v>
      </c>
      <c r="B3874" s="62" t="s">
        <v>36</v>
      </c>
      <c r="C3874" s="62" t="s">
        <v>37</v>
      </c>
      <c r="D3874" s="62" t="s">
        <v>121</v>
      </c>
      <c r="E3874" s="62" t="s">
        <v>215</v>
      </c>
      <c r="F3874" s="62" t="s">
        <v>216</v>
      </c>
      <c r="G3874" s="62" t="s">
        <v>124</v>
      </c>
      <c r="H3874" s="62" t="s">
        <v>124</v>
      </c>
      <c r="I3874" s="62" t="s">
        <v>42</v>
      </c>
      <c r="J3874" s="62" t="s">
        <v>231</v>
      </c>
      <c r="K3874" s="62" t="s">
        <v>231</v>
      </c>
      <c r="L3874" s="62" t="s">
        <v>43</v>
      </c>
      <c r="M3874" s="62" t="s">
        <v>44</v>
      </c>
      <c r="N3874" s="62" t="s">
        <v>150</v>
      </c>
      <c r="O3874" s="62" t="s">
        <v>1578</v>
      </c>
      <c r="P3874" s="62" t="s">
        <v>1152</v>
      </c>
      <c r="Q3874" s="62" t="s">
        <v>223</v>
      </c>
      <c r="R3874" s="62" t="s">
        <v>1581</v>
      </c>
      <c r="S3874" s="61">
        <v>201406</v>
      </c>
      <c r="T3874" s="62" t="s">
        <v>52</v>
      </c>
      <c r="U3874" s="97">
        <v>0</v>
      </c>
      <c r="V3874" s="60">
        <v>52490.67</v>
      </c>
      <c r="W3874" s="62" t="s">
        <v>1152</v>
      </c>
      <c r="X3874" s="62" t="s">
        <v>236</v>
      </c>
      <c r="Y3874" s="62" t="s">
        <v>1152</v>
      </c>
      <c r="Z3874" s="62" t="s">
        <v>48</v>
      </c>
      <c r="AA3874" s="62" t="s">
        <v>129</v>
      </c>
      <c r="AB3874" s="62" t="s">
        <v>42</v>
      </c>
      <c r="AC3874" s="62" t="s">
        <v>1605</v>
      </c>
      <c r="AD3874" s="62" t="s">
        <v>51</v>
      </c>
    </row>
    <row r="3875" spans="1:30" x14ac:dyDescent="0.25">
      <c r="A3875" s="62" t="s">
        <v>35</v>
      </c>
      <c r="B3875" s="62" t="s">
        <v>36</v>
      </c>
      <c r="C3875" s="62" t="s">
        <v>37</v>
      </c>
      <c r="D3875" s="62" t="s">
        <v>121</v>
      </c>
      <c r="E3875" s="62" t="s">
        <v>122</v>
      </c>
      <c r="F3875" s="62" t="s">
        <v>123</v>
      </c>
      <c r="G3875" s="62" t="s">
        <v>124</v>
      </c>
      <c r="H3875" s="62" t="s">
        <v>124</v>
      </c>
      <c r="I3875" s="62" t="s">
        <v>42</v>
      </c>
      <c r="J3875" s="62" t="s">
        <v>500</v>
      </c>
      <c r="K3875" s="62" t="s">
        <v>500</v>
      </c>
      <c r="L3875" s="62" t="s">
        <v>43</v>
      </c>
      <c r="M3875" s="62" t="s">
        <v>44</v>
      </c>
      <c r="N3875" s="62" t="s">
        <v>162</v>
      </c>
      <c r="O3875" s="62" t="s">
        <v>1578</v>
      </c>
      <c r="P3875" s="62" t="s">
        <v>1152</v>
      </c>
      <c r="Q3875" s="62" t="s">
        <v>806</v>
      </c>
      <c r="R3875" s="62" t="s">
        <v>1152</v>
      </c>
      <c r="S3875" s="61">
        <v>201406</v>
      </c>
      <c r="T3875" s="62" t="s">
        <v>52</v>
      </c>
      <c r="U3875" s="97">
        <v>0</v>
      </c>
      <c r="V3875" s="60">
        <v>15380</v>
      </c>
      <c r="W3875" s="62" t="s">
        <v>1152</v>
      </c>
      <c r="X3875" s="62" t="s">
        <v>807</v>
      </c>
      <c r="Y3875" s="62" t="s">
        <v>1152</v>
      </c>
      <c r="Z3875" s="62" t="s">
        <v>48</v>
      </c>
      <c r="AA3875" s="62" t="s">
        <v>129</v>
      </c>
      <c r="AB3875" s="62" t="s">
        <v>42</v>
      </c>
      <c r="AC3875" s="62" t="s">
        <v>1605</v>
      </c>
      <c r="AD3875" s="62" t="s">
        <v>51</v>
      </c>
    </row>
    <row r="3876" spans="1:30" x14ac:dyDescent="0.25">
      <c r="A3876" s="62" t="s">
        <v>35</v>
      </c>
      <c r="B3876" s="62" t="s">
        <v>36</v>
      </c>
      <c r="C3876" s="62" t="s">
        <v>37</v>
      </c>
      <c r="D3876" s="62" t="s">
        <v>121</v>
      </c>
      <c r="E3876" s="62" t="s">
        <v>122</v>
      </c>
      <c r="F3876" s="62" t="s">
        <v>123</v>
      </c>
      <c r="G3876" s="62" t="s">
        <v>124</v>
      </c>
      <c r="H3876" s="62" t="s">
        <v>124</v>
      </c>
      <c r="I3876" s="62" t="s">
        <v>42</v>
      </c>
      <c r="J3876" s="62" t="s">
        <v>500</v>
      </c>
      <c r="K3876" s="62" t="s">
        <v>500</v>
      </c>
      <c r="L3876" s="62" t="s">
        <v>43</v>
      </c>
      <c r="M3876" s="62" t="s">
        <v>44</v>
      </c>
      <c r="N3876" s="62" t="s">
        <v>162</v>
      </c>
      <c r="O3876" s="62" t="s">
        <v>1578</v>
      </c>
      <c r="P3876" s="62" t="s">
        <v>1152</v>
      </c>
      <c r="Q3876" s="62" t="s">
        <v>806</v>
      </c>
      <c r="R3876" s="62" t="s">
        <v>1582</v>
      </c>
      <c r="S3876" s="61">
        <v>201406</v>
      </c>
      <c r="T3876" s="62" t="s">
        <v>52</v>
      </c>
      <c r="U3876" s="97">
        <v>0</v>
      </c>
      <c r="V3876" s="60">
        <v>42241.89</v>
      </c>
      <c r="W3876" s="62" t="s">
        <v>1152</v>
      </c>
      <c r="X3876" s="62" t="s">
        <v>807</v>
      </c>
      <c r="Y3876" s="62" t="s">
        <v>1152</v>
      </c>
      <c r="Z3876" s="62" t="s">
        <v>48</v>
      </c>
      <c r="AA3876" s="62" t="s">
        <v>129</v>
      </c>
      <c r="AB3876" s="62" t="s">
        <v>42</v>
      </c>
      <c r="AC3876" s="62" t="s">
        <v>1605</v>
      </c>
      <c r="AD3876" s="62" t="s">
        <v>51</v>
      </c>
    </row>
    <row r="3877" spans="1:30" x14ac:dyDescent="0.25">
      <c r="A3877" s="62" t="s">
        <v>35</v>
      </c>
      <c r="B3877" s="62" t="s">
        <v>36</v>
      </c>
      <c r="C3877" s="62" t="s">
        <v>37</v>
      </c>
      <c r="D3877" s="62" t="s">
        <v>121</v>
      </c>
      <c r="E3877" s="62" t="s">
        <v>122</v>
      </c>
      <c r="F3877" s="62" t="s">
        <v>123</v>
      </c>
      <c r="G3877" s="62" t="s">
        <v>124</v>
      </c>
      <c r="H3877" s="62" t="s">
        <v>124</v>
      </c>
      <c r="I3877" s="62" t="s">
        <v>42</v>
      </c>
      <c r="J3877" s="62" t="s">
        <v>283</v>
      </c>
      <c r="K3877" s="62" t="s">
        <v>283</v>
      </c>
      <c r="L3877" s="62" t="s">
        <v>43</v>
      </c>
      <c r="M3877" s="62" t="s">
        <v>44</v>
      </c>
      <c r="N3877" s="62" t="s">
        <v>150</v>
      </c>
      <c r="O3877" s="62" t="s">
        <v>1578</v>
      </c>
      <c r="P3877" s="62" t="s">
        <v>1152</v>
      </c>
      <c r="Q3877" s="62" t="s">
        <v>459</v>
      </c>
      <c r="R3877" s="62" t="s">
        <v>1152</v>
      </c>
      <c r="S3877" s="61">
        <v>201406</v>
      </c>
      <c r="T3877" s="62" t="s">
        <v>52</v>
      </c>
      <c r="U3877" s="97">
        <v>0</v>
      </c>
      <c r="V3877" s="60">
        <v>54779.87</v>
      </c>
      <c r="W3877" s="62" t="s">
        <v>1152</v>
      </c>
      <c r="X3877" s="62" t="s">
        <v>460</v>
      </c>
      <c r="Y3877" s="62" t="s">
        <v>1152</v>
      </c>
      <c r="Z3877" s="62" t="s">
        <v>48</v>
      </c>
      <c r="AA3877" s="62" t="s">
        <v>129</v>
      </c>
      <c r="AB3877" s="62" t="s">
        <v>42</v>
      </c>
      <c r="AC3877" s="62" t="s">
        <v>1605</v>
      </c>
      <c r="AD3877" s="62" t="s">
        <v>51</v>
      </c>
    </row>
    <row r="3878" spans="1:30" x14ac:dyDescent="0.25">
      <c r="A3878" s="62" t="s">
        <v>35</v>
      </c>
      <c r="B3878" s="62" t="s">
        <v>36</v>
      </c>
      <c r="C3878" s="62" t="s">
        <v>37</v>
      </c>
      <c r="D3878" s="62" t="s">
        <v>121</v>
      </c>
      <c r="E3878" s="62" t="s">
        <v>122</v>
      </c>
      <c r="F3878" s="62" t="s">
        <v>123</v>
      </c>
      <c r="G3878" s="62" t="s">
        <v>124</v>
      </c>
      <c r="H3878" s="62" t="s">
        <v>124</v>
      </c>
      <c r="I3878" s="62" t="s">
        <v>42</v>
      </c>
      <c r="J3878" s="62" t="s">
        <v>285</v>
      </c>
      <c r="K3878" s="62" t="s">
        <v>285</v>
      </c>
      <c r="L3878" s="62" t="s">
        <v>43</v>
      </c>
      <c r="M3878" s="62" t="s">
        <v>44</v>
      </c>
      <c r="N3878" s="62" t="s">
        <v>150</v>
      </c>
      <c r="O3878" s="62" t="s">
        <v>1578</v>
      </c>
      <c r="P3878" s="62" t="s">
        <v>1152</v>
      </c>
      <c r="Q3878" s="62" t="s">
        <v>1583</v>
      </c>
      <c r="R3878" s="62" t="s">
        <v>1152</v>
      </c>
      <c r="S3878" s="61">
        <v>201406</v>
      </c>
      <c r="T3878" s="62" t="s">
        <v>52</v>
      </c>
      <c r="U3878" s="97">
        <v>0</v>
      </c>
      <c r="V3878" s="60">
        <v>50781.75</v>
      </c>
      <c r="W3878" s="62" t="s">
        <v>1152</v>
      </c>
      <c r="X3878" s="62" t="s">
        <v>288</v>
      </c>
      <c r="Y3878" s="62" t="s">
        <v>1152</v>
      </c>
      <c r="Z3878" s="62" t="s">
        <v>48</v>
      </c>
      <c r="AA3878" s="62" t="s">
        <v>129</v>
      </c>
      <c r="AB3878" s="62" t="s">
        <v>42</v>
      </c>
      <c r="AC3878" s="62" t="s">
        <v>1605</v>
      </c>
      <c r="AD3878" s="62" t="s">
        <v>51</v>
      </c>
    </row>
    <row r="3879" spans="1:30" x14ac:dyDescent="0.25">
      <c r="A3879" s="62" t="s">
        <v>35</v>
      </c>
      <c r="B3879" s="62" t="s">
        <v>36</v>
      </c>
      <c r="C3879" s="62" t="s">
        <v>37</v>
      </c>
      <c r="D3879" s="62" t="s">
        <v>121</v>
      </c>
      <c r="E3879" s="62" t="s">
        <v>122</v>
      </c>
      <c r="F3879" s="62" t="s">
        <v>123</v>
      </c>
      <c r="G3879" s="62" t="s">
        <v>124</v>
      </c>
      <c r="H3879" s="62" t="s">
        <v>124</v>
      </c>
      <c r="I3879" s="62" t="s">
        <v>42</v>
      </c>
      <c r="J3879" s="62" t="s">
        <v>532</v>
      </c>
      <c r="K3879" s="62" t="s">
        <v>532</v>
      </c>
      <c r="L3879" s="62" t="s">
        <v>43</v>
      </c>
      <c r="M3879" s="62" t="s">
        <v>44</v>
      </c>
      <c r="N3879" s="62" t="s">
        <v>180</v>
      </c>
      <c r="O3879" s="62" t="s">
        <v>1578</v>
      </c>
      <c r="P3879" s="62" t="s">
        <v>1152</v>
      </c>
      <c r="Q3879" s="62" t="s">
        <v>1584</v>
      </c>
      <c r="R3879" s="62" t="s">
        <v>1152</v>
      </c>
      <c r="S3879" s="61">
        <v>201406</v>
      </c>
      <c r="T3879" s="62" t="s">
        <v>52</v>
      </c>
      <c r="U3879" s="97">
        <v>0</v>
      </c>
      <c r="V3879" s="60">
        <v>206827.18</v>
      </c>
      <c r="W3879" s="62" t="s">
        <v>1152</v>
      </c>
      <c r="X3879" s="62" t="s">
        <v>177</v>
      </c>
      <c r="Y3879" s="62" t="s">
        <v>1152</v>
      </c>
      <c r="Z3879" s="62" t="s">
        <v>48</v>
      </c>
      <c r="AA3879" s="62" t="s">
        <v>129</v>
      </c>
      <c r="AB3879" s="62" t="s">
        <v>42</v>
      </c>
      <c r="AC3879" s="62" t="s">
        <v>1605</v>
      </c>
      <c r="AD3879" s="62" t="s">
        <v>51</v>
      </c>
    </row>
    <row r="3880" spans="1:30" x14ac:dyDescent="0.25">
      <c r="A3880" s="62" t="s">
        <v>35</v>
      </c>
      <c r="B3880" s="62" t="s">
        <v>36</v>
      </c>
      <c r="C3880" s="62" t="s">
        <v>37</v>
      </c>
      <c r="D3880" s="62" t="s">
        <v>121</v>
      </c>
      <c r="E3880" s="62" t="s">
        <v>122</v>
      </c>
      <c r="F3880" s="62" t="s">
        <v>123</v>
      </c>
      <c r="G3880" s="62" t="s">
        <v>124</v>
      </c>
      <c r="H3880" s="62" t="s">
        <v>124</v>
      </c>
      <c r="I3880" s="62" t="s">
        <v>42</v>
      </c>
      <c r="J3880" s="62" t="s">
        <v>532</v>
      </c>
      <c r="K3880" s="62" t="s">
        <v>532</v>
      </c>
      <c r="L3880" s="62" t="s">
        <v>43</v>
      </c>
      <c r="M3880" s="62" t="s">
        <v>44</v>
      </c>
      <c r="N3880" s="62" t="s">
        <v>150</v>
      </c>
      <c r="O3880" s="62" t="s">
        <v>1578</v>
      </c>
      <c r="P3880" s="62" t="s">
        <v>1152</v>
      </c>
      <c r="Q3880" s="62" t="s">
        <v>1584</v>
      </c>
      <c r="R3880" s="62" t="s">
        <v>1152</v>
      </c>
      <c r="S3880" s="61">
        <v>201406</v>
      </c>
      <c r="T3880" s="62" t="s">
        <v>52</v>
      </c>
      <c r="U3880" s="97">
        <v>0</v>
      </c>
      <c r="V3880" s="60">
        <v>48724.800000000003</v>
      </c>
      <c r="W3880" s="62" t="s">
        <v>1152</v>
      </c>
      <c r="X3880" s="62" t="s">
        <v>177</v>
      </c>
      <c r="Y3880" s="62" t="s">
        <v>1152</v>
      </c>
      <c r="Z3880" s="62" t="s">
        <v>48</v>
      </c>
      <c r="AA3880" s="62" t="s">
        <v>129</v>
      </c>
      <c r="AB3880" s="62" t="s">
        <v>42</v>
      </c>
      <c r="AC3880" s="62" t="s">
        <v>1605</v>
      </c>
      <c r="AD3880" s="62" t="s">
        <v>51</v>
      </c>
    </row>
    <row r="3881" spans="1:30" x14ac:dyDescent="0.25">
      <c r="A3881" s="62" t="s">
        <v>35</v>
      </c>
      <c r="B3881" s="62" t="s">
        <v>36</v>
      </c>
      <c r="C3881" s="62" t="s">
        <v>37</v>
      </c>
      <c r="D3881" s="62" t="s">
        <v>121</v>
      </c>
      <c r="E3881" s="62" t="s">
        <v>122</v>
      </c>
      <c r="F3881" s="62" t="s">
        <v>123</v>
      </c>
      <c r="G3881" s="62" t="s">
        <v>124</v>
      </c>
      <c r="H3881" s="62" t="s">
        <v>124</v>
      </c>
      <c r="I3881" s="62" t="s">
        <v>42</v>
      </c>
      <c r="J3881" s="62" t="s">
        <v>182</v>
      </c>
      <c r="K3881" s="62" t="s">
        <v>182</v>
      </c>
      <c r="L3881" s="62" t="s">
        <v>43</v>
      </c>
      <c r="M3881" s="62" t="s">
        <v>44</v>
      </c>
      <c r="N3881" s="62" t="s">
        <v>180</v>
      </c>
      <c r="O3881" s="62" t="s">
        <v>1578</v>
      </c>
      <c r="P3881" s="62" t="s">
        <v>1152</v>
      </c>
      <c r="Q3881" s="62" t="s">
        <v>1584</v>
      </c>
      <c r="R3881" s="62" t="s">
        <v>1152</v>
      </c>
      <c r="S3881" s="61">
        <v>201406</v>
      </c>
      <c r="T3881" s="62" t="s">
        <v>52</v>
      </c>
      <c r="U3881" s="97">
        <v>0</v>
      </c>
      <c r="V3881" s="60">
        <v>368388.73</v>
      </c>
      <c r="W3881" s="62" t="s">
        <v>1152</v>
      </c>
      <c r="X3881" s="62" t="s">
        <v>177</v>
      </c>
      <c r="Y3881" s="62" t="s">
        <v>1152</v>
      </c>
      <c r="Z3881" s="62" t="s">
        <v>48</v>
      </c>
      <c r="AA3881" s="62" t="s">
        <v>129</v>
      </c>
      <c r="AB3881" s="62" t="s">
        <v>42</v>
      </c>
      <c r="AC3881" s="62" t="s">
        <v>1605</v>
      </c>
      <c r="AD3881" s="62" t="s">
        <v>51</v>
      </c>
    </row>
    <row r="3882" spans="1:30" x14ac:dyDescent="0.25">
      <c r="A3882" s="62" t="s">
        <v>35</v>
      </c>
      <c r="B3882" s="62" t="s">
        <v>36</v>
      </c>
      <c r="C3882" s="62" t="s">
        <v>37</v>
      </c>
      <c r="D3882" s="62" t="s">
        <v>121</v>
      </c>
      <c r="E3882" s="62" t="s">
        <v>122</v>
      </c>
      <c r="F3882" s="62" t="s">
        <v>123</v>
      </c>
      <c r="G3882" s="62" t="s">
        <v>124</v>
      </c>
      <c r="H3882" s="62" t="s">
        <v>124</v>
      </c>
      <c r="I3882" s="62" t="s">
        <v>42</v>
      </c>
      <c r="J3882" s="62" t="s">
        <v>182</v>
      </c>
      <c r="K3882" s="62" t="s">
        <v>182</v>
      </c>
      <c r="L3882" s="62" t="s">
        <v>43</v>
      </c>
      <c r="M3882" s="62" t="s">
        <v>44</v>
      </c>
      <c r="N3882" s="62" t="s">
        <v>150</v>
      </c>
      <c r="O3882" s="62" t="s">
        <v>1578</v>
      </c>
      <c r="P3882" s="62" t="s">
        <v>1152</v>
      </c>
      <c r="Q3882" s="62" t="s">
        <v>1584</v>
      </c>
      <c r="R3882" s="62" t="s">
        <v>1152</v>
      </c>
      <c r="S3882" s="61">
        <v>201406</v>
      </c>
      <c r="T3882" s="62" t="s">
        <v>52</v>
      </c>
      <c r="U3882" s="97">
        <v>0</v>
      </c>
      <c r="V3882" s="60">
        <v>117903.47</v>
      </c>
      <c r="W3882" s="62" t="s">
        <v>1152</v>
      </c>
      <c r="X3882" s="62" t="s">
        <v>177</v>
      </c>
      <c r="Y3882" s="62" t="s">
        <v>1152</v>
      </c>
      <c r="Z3882" s="62" t="s">
        <v>48</v>
      </c>
      <c r="AA3882" s="62" t="s">
        <v>129</v>
      </c>
      <c r="AB3882" s="62" t="s">
        <v>42</v>
      </c>
      <c r="AC3882" s="62" t="s">
        <v>1605</v>
      </c>
      <c r="AD3882" s="62" t="s">
        <v>51</v>
      </c>
    </row>
    <row r="3883" spans="1:30" x14ac:dyDescent="0.25">
      <c r="A3883" s="62" t="s">
        <v>35</v>
      </c>
      <c r="B3883" s="62" t="s">
        <v>36</v>
      </c>
      <c r="C3883" s="62" t="s">
        <v>37</v>
      </c>
      <c r="D3883" s="62" t="s">
        <v>121</v>
      </c>
      <c r="E3883" s="62" t="s">
        <v>122</v>
      </c>
      <c r="F3883" s="62" t="s">
        <v>123</v>
      </c>
      <c r="G3883" s="62" t="s">
        <v>124</v>
      </c>
      <c r="H3883" s="62" t="s">
        <v>124</v>
      </c>
      <c r="I3883" s="62" t="s">
        <v>42</v>
      </c>
      <c r="J3883" s="62" t="s">
        <v>174</v>
      </c>
      <c r="K3883" s="62" t="s">
        <v>174</v>
      </c>
      <c r="L3883" s="62" t="s">
        <v>43</v>
      </c>
      <c r="M3883" s="62" t="s">
        <v>44</v>
      </c>
      <c r="N3883" s="62" t="s">
        <v>180</v>
      </c>
      <c r="O3883" s="62" t="s">
        <v>1578</v>
      </c>
      <c r="P3883" s="62" t="s">
        <v>1152</v>
      </c>
      <c r="Q3883" s="62" t="s">
        <v>1584</v>
      </c>
      <c r="R3883" s="62" t="s">
        <v>1152</v>
      </c>
      <c r="S3883" s="61">
        <v>201406</v>
      </c>
      <c r="T3883" s="62" t="s">
        <v>52</v>
      </c>
      <c r="U3883" s="97">
        <v>0</v>
      </c>
      <c r="V3883" s="60">
        <v>109619.6</v>
      </c>
      <c r="W3883" s="62" t="s">
        <v>1152</v>
      </c>
      <c r="X3883" s="62" t="s">
        <v>177</v>
      </c>
      <c r="Y3883" s="62" t="s">
        <v>1152</v>
      </c>
      <c r="Z3883" s="62" t="s">
        <v>48</v>
      </c>
      <c r="AA3883" s="62" t="s">
        <v>129</v>
      </c>
      <c r="AB3883" s="62" t="s">
        <v>42</v>
      </c>
      <c r="AC3883" s="62" t="s">
        <v>1605</v>
      </c>
      <c r="AD3883" s="62" t="s">
        <v>51</v>
      </c>
    </row>
    <row r="3884" spans="1:30" x14ac:dyDescent="0.25">
      <c r="A3884" s="62" t="s">
        <v>35</v>
      </c>
      <c r="B3884" s="62" t="s">
        <v>36</v>
      </c>
      <c r="C3884" s="62" t="s">
        <v>37</v>
      </c>
      <c r="D3884" s="62" t="s">
        <v>121</v>
      </c>
      <c r="E3884" s="62" t="s">
        <v>122</v>
      </c>
      <c r="F3884" s="62" t="s">
        <v>123</v>
      </c>
      <c r="G3884" s="62" t="s">
        <v>124</v>
      </c>
      <c r="H3884" s="62" t="s">
        <v>124</v>
      </c>
      <c r="I3884" s="62" t="s">
        <v>42</v>
      </c>
      <c r="J3884" s="62" t="s">
        <v>174</v>
      </c>
      <c r="K3884" s="62" t="s">
        <v>174</v>
      </c>
      <c r="L3884" s="62" t="s">
        <v>43</v>
      </c>
      <c r="M3884" s="62" t="s">
        <v>44</v>
      </c>
      <c r="N3884" s="62" t="s">
        <v>150</v>
      </c>
      <c r="O3884" s="62" t="s">
        <v>1578</v>
      </c>
      <c r="P3884" s="62" t="s">
        <v>1152</v>
      </c>
      <c r="Q3884" s="62" t="s">
        <v>1584</v>
      </c>
      <c r="R3884" s="62" t="s">
        <v>1152</v>
      </c>
      <c r="S3884" s="61">
        <v>201406</v>
      </c>
      <c r="T3884" s="62" t="s">
        <v>52</v>
      </c>
      <c r="U3884" s="97">
        <v>0</v>
      </c>
      <c r="V3884" s="60">
        <v>35878.620000000003</v>
      </c>
      <c r="W3884" s="62" t="s">
        <v>1152</v>
      </c>
      <c r="X3884" s="62" t="s">
        <v>177</v>
      </c>
      <c r="Y3884" s="62" t="s">
        <v>1152</v>
      </c>
      <c r="Z3884" s="62" t="s">
        <v>48</v>
      </c>
      <c r="AA3884" s="62" t="s">
        <v>129</v>
      </c>
      <c r="AB3884" s="62" t="s">
        <v>42</v>
      </c>
      <c r="AC3884" s="62" t="s">
        <v>1605</v>
      </c>
      <c r="AD3884" s="62" t="s">
        <v>51</v>
      </c>
    </row>
    <row r="3885" spans="1:30" x14ac:dyDescent="0.25">
      <c r="A3885" s="62" t="s">
        <v>35</v>
      </c>
      <c r="B3885" s="62" t="s">
        <v>36</v>
      </c>
      <c r="C3885" s="62" t="s">
        <v>37</v>
      </c>
      <c r="D3885" s="62" t="s">
        <v>121</v>
      </c>
      <c r="E3885" s="62" t="s">
        <v>122</v>
      </c>
      <c r="F3885" s="62" t="s">
        <v>123</v>
      </c>
      <c r="G3885" s="62" t="s">
        <v>124</v>
      </c>
      <c r="H3885" s="62" t="s">
        <v>124</v>
      </c>
      <c r="I3885" s="62" t="s">
        <v>42</v>
      </c>
      <c r="J3885" s="62" t="s">
        <v>174</v>
      </c>
      <c r="K3885" s="62" t="s">
        <v>174</v>
      </c>
      <c r="L3885" s="62" t="s">
        <v>43</v>
      </c>
      <c r="M3885" s="62" t="s">
        <v>44</v>
      </c>
      <c r="N3885" s="62" t="s">
        <v>150</v>
      </c>
      <c r="O3885" s="62" t="s">
        <v>1578</v>
      </c>
      <c r="P3885" s="62" t="s">
        <v>1152</v>
      </c>
      <c r="Q3885" s="62" t="s">
        <v>1584</v>
      </c>
      <c r="R3885" s="62" t="s">
        <v>1585</v>
      </c>
      <c r="S3885" s="61">
        <v>201406</v>
      </c>
      <c r="T3885" s="62" t="s">
        <v>52</v>
      </c>
      <c r="U3885" s="97">
        <v>0</v>
      </c>
      <c r="V3885" s="60">
        <v>100058.82</v>
      </c>
      <c r="W3885" s="62" t="s">
        <v>1152</v>
      </c>
      <c r="X3885" s="62" t="s">
        <v>177</v>
      </c>
      <c r="Y3885" s="62" t="s">
        <v>1152</v>
      </c>
      <c r="Z3885" s="62" t="s">
        <v>48</v>
      </c>
      <c r="AA3885" s="62" t="s">
        <v>129</v>
      </c>
      <c r="AB3885" s="62" t="s">
        <v>42</v>
      </c>
      <c r="AC3885" s="62" t="s">
        <v>1605</v>
      </c>
      <c r="AD3885" s="62" t="s">
        <v>51</v>
      </c>
    </row>
    <row r="3886" spans="1:30" x14ac:dyDescent="0.25">
      <c r="A3886" s="62" t="s">
        <v>35</v>
      </c>
      <c r="B3886" s="62" t="s">
        <v>36</v>
      </c>
      <c r="C3886" s="62" t="s">
        <v>37</v>
      </c>
      <c r="D3886" s="62" t="s">
        <v>121</v>
      </c>
      <c r="E3886" s="62" t="s">
        <v>122</v>
      </c>
      <c r="F3886" s="62" t="s">
        <v>123</v>
      </c>
      <c r="G3886" s="62" t="s">
        <v>124</v>
      </c>
      <c r="H3886" s="62" t="s">
        <v>124</v>
      </c>
      <c r="I3886" s="62" t="s">
        <v>42</v>
      </c>
      <c r="J3886" s="62" t="s">
        <v>174</v>
      </c>
      <c r="K3886" s="62" t="s">
        <v>174</v>
      </c>
      <c r="L3886" s="62" t="s">
        <v>43</v>
      </c>
      <c r="M3886" s="62" t="s">
        <v>44</v>
      </c>
      <c r="N3886" s="62" t="s">
        <v>180</v>
      </c>
      <c r="O3886" s="62" t="s">
        <v>1578</v>
      </c>
      <c r="P3886" s="62" t="s">
        <v>1152</v>
      </c>
      <c r="Q3886" s="62" t="s">
        <v>1584</v>
      </c>
      <c r="R3886" s="62" t="s">
        <v>1585</v>
      </c>
      <c r="S3886" s="61">
        <v>201406</v>
      </c>
      <c r="T3886" s="62" t="s">
        <v>52</v>
      </c>
      <c r="U3886" s="61">
        <v>0</v>
      </c>
      <c r="V3886" s="60">
        <v>130007</v>
      </c>
      <c r="W3886" s="62" t="s">
        <v>1152</v>
      </c>
      <c r="X3886" s="62" t="s">
        <v>177</v>
      </c>
      <c r="Y3886" s="62" t="s">
        <v>1152</v>
      </c>
      <c r="Z3886" s="62" t="s">
        <v>48</v>
      </c>
      <c r="AA3886" s="62" t="s">
        <v>129</v>
      </c>
      <c r="AB3886" s="62" t="s">
        <v>42</v>
      </c>
      <c r="AC3886" s="62" t="s">
        <v>1605</v>
      </c>
      <c r="AD3886" s="62" t="s">
        <v>51</v>
      </c>
    </row>
    <row r="3887" spans="1:30" x14ac:dyDescent="0.25">
      <c r="A3887" s="62" t="s">
        <v>35</v>
      </c>
      <c r="B3887" s="62" t="s">
        <v>36</v>
      </c>
      <c r="C3887" s="62" t="s">
        <v>37</v>
      </c>
      <c r="D3887" s="62" t="s">
        <v>121</v>
      </c>
      <c r="E3887" s="62" t="s">
        <v>122</v>
      </c>
      <c r="F3887" s="62" t="s">
        <v>123</v>
      </c>
      <c r="G3887" s="62" t="s">
        <v>124</v>
      </c>
      <c r="H3887" s="62" t="s">
        <v>124</v>
      </c>
      <c r="I3887" s="62" t="s">
        <v>42</v>
      </c>
      <c r="J3887" s="62" t="s">
        <v>652</v>
      </c>
      <c r="K3887" s="62" t="s">
        <v>652</v>
      </c>
      <c r="L3887" s="62" t="s">
        <v>43</v>
      </c>
      <c r="M3887" s="62" t="s">
        <v>44</v>
      </c>
      <c r="N3887" s="62" t="s">
        <v>150</v>
      </c>
      <c r="O3887" s="62" t="s">
        <v>1578</v>
      </c>
      <c r="P3887" s="62" t="s">
        <v>1152</v>
      </c>
      <c r="Q3887" s="62" t="s">
        <v>1584</v>
      </c>
      <c r="R3887" s="62" t="s">
        <v>1585</v>
      </c>
      <c r="S3887" s="61">
        <v>201406</v>
      </c>
      <c r="T3887" s="62" t="s">
        <v>52</v>
      </c>
      <c r="U3887" s="61">
        <v>0</v>
      </c>
      <c r="V3887" s="60">
        <v>2959.68</v>
      </c>
      <c r="W3887" s="62" t="s">
        <v>1152</v>
      </c>
      <c r="X3887" s="62" t="s">
        <v>177</v>
      </c>
      <c r="Y3887" s="62" t="s">
        <v>1152</v>
      </c>
      <c r="Z3887" s="62" t="s">
        <v>48</v>
      </c>
      <c r="AA3887" s="62" t="s">
        <v>129</v>
      </c>
      <c r="AB3887" s="62" t="s">
        <v>42</v>
      </c>
      <c r="AC3887" s="62" t="s">
        <v>1605</v>
      </c>
      <c r="AD3887" s="62" t="s">
        <v>51</v>
      </c>
    </row>
    <row r="3888" spans="1:30" x14ac:dyDescent="0.25">
      <c r="A3888" s="62" t="s">
        <v>35</v>
      </c>
      <c r="B3888" s="62" t="s">
        <v>36</v>
      </c>
      <c r="C3888" s="62" t="s">
        <v>37</v>
      </c>
      <c r="D3888" s="62" t="s">
        <v>121</v>
      </c>
      <c r="E3888" s="62" t="s">
        <v>122</v>
      </c>
      <c r="F3888" s="62" t="s">
        <v>123</v>
      </c>
      <c r="G3888" s="62" t="s">
        <v>124</v>
      </c>
      <c r="H3888" s="62" t="s">
        <v>124</v>
      </c>
      <c r="I3888" s="62" t="s">
        <v>42</v>
      </c>
      <c r="J3888" s="62" t="s">
        <v>190</v>
      </c>
      <c r="K3888" s="62" t="s">
        <v>190</v>
      </c>
      <c r="L3888" s="62" t="s">
        <v>43</v>
      </c>
      <c r="M3888" s="62" t="s">
        <v>44</v>
      </c>
      <c r="N3888" s="62" t="s">
        <v>150</v>
      </c>
      <c r="O3888" s="62" t="s">
        <v>1578</v>
      </c>
      <c r="P3888" s="62" t="s">
        <v>1152</v>
      </c>
      <c r="Q3888" s="62" t="s">
        <v>1584</v>
      </c>
      <c r="R3888" s="62" t="s">
        <v>1585</v>
      </c>
      <c r="S3888" s="61">
        <v>201406</v>
      </c>
      <c r="T3888" s="62" t="s">
        <v>52</v>
      </c>
      <c r="U3888" s="61">
        <v>0</v>
      </c>
      <c r="V3888" s="60">
        <v>50000</v>
      </c>
      <c r="W3888" s="62" t="s">
        <v>1152</v>
      </c>
      <c r="X3888" s="62" t="s">
        <v>177</v>
      </c>
      <c r="Y3888" s="62" t="s">
        <v>1152</v>
      </c>
      <c r="Z3888" s="62" t="s">
        <v>48</v>
      </c>
      <c r="AA3888" s="62" t="s">
        <v>129</v>
      </c>
      <c r="AB3888" s="62" t="s">
        <v>42</v>
      </c>
      <c r="AC3888" s="62" t="s">
        <v>1605</v>
      </c>
      <c r="AD3888" s="62" t="s">
        <v>51</v>
      </c>
    </row>
    <row r="3889" spans="1:30" x14ac:dyDescent="0.25">
      <c r="A3889" s="62" t="s">
        <v>35</v>
      </c>
      <c r="B3889" s="62" t="s">
        <v>36</v>
      </c>
      <c r="C3889" s="62" t="s">
        <v>37</v>
      </c>
      <c r="D3889" s="62" t="s">
        <v>121</v>
      </c>
      <c r="E3889" s="62" t="s">
        <v>122</v>
      </c>
      <c r="F3889" s="62" t="s">
        <v>123</v>
      </c>
      <c r="G3889" s="62" t="s">
        <v>124</v>
      </c>
      <c r="H3889" s="62" t="s">
        <v>124</v>
      </c>
      <c r="I3889" s="62" t="s">
        <v>42</v>
      </c>
      <c r="J3889" s="62" t="s">
        <v>532</v>
      </c>
      <c r="K3889" s="62" t="s">
        <v>532</v>
      </c>
      <c r="L3889" s="62" t="s">
        <v>43</v>
      </c>
      <c r="M3889" s="62" t="s">
        <v>44</v>
      </c>
      <c r="N3889" s="62" t="s">
        <v>150</v>
      </c>
      <c r="O3889" s="62" t="s">
        <v>1578</v>
      </c>
      <c r="P3889" s="62" t="s">
        <v>1152</v>
      </c>
      <c r="Q3889" s="62" t="s">
        <v>1584</v>
      </c>
      <c r="R3889" s="62" t="s">
        <v>1585</v>
      </c>
      <c r="S3889" s="61">
        <v>201406</v>
      </c>
      <c r="T3889" s="62" t="s">
        <v>52</v>
      </c>
      <c r="U3889" s="61">
        <v>0</v>
      </c>
      <c r="V3889" s="60">
        <v>58454.13</v>
      </c>
      <c r="W3889" s="62" t="s">
        <v>1152</v>
      </c>
      <c r="X3889" s="62" t="s">
        <v>177</v>
      </c>
      <c r="Y3889" s="62" t="s">
        <v>1152</v>
      </c>
      <c r="Z3889" s="62" t="s">
        <v>48</v>
      </c>
      <c r="AA3889" s="62" t="s">
        <v>129</v>
      </c>
      <c r="AB3889" s="62" t="s">
        <v>42</v>
      </c>
      <c r="AC3889" s="62" t="s">
        <v>1605</v>
      </c>
      <c r="AD3889" s="62" t="s">
        <v>51</v>
      </c>
    </row>
    <row r="3890" spans="1:30" x14ac:dyDescent="0.25">
      <c r="A3890" s="62" t="s">
        <v>35</v>
      </c>
      <c r="B3890" s="62" t="s">
        <v>36</v>
      </c>
      <c r="C3890" s="62" t="s">
        <v>37</v>
      </c>
      <c r="D3890" s="62" t="s">
        <v>121</v>
      </c>
      <c r="E3890" s="62" t="s">
        <v>122</v>
      </c>
      <c r="F3890" s="62" t="s">
        <v>123</v>
      </c>
      <c r="G3890" s="62" t="s">
        <v>124</v>
      </c>
      <c r="H3890" s="62" t="s">
        <v>124</v>
      </c>
      <c r="I3890" s="62" t="s">
        <v>42</v>
      </c>
      <c r="J3890" s="62" t="s">
        <v>532</v>
      </c>
      <c r="K3890" s="62" t="s">
        <v>532</v>
      </c>
      <c r="L3890" s="62" t="s">
        <v>43</v>
      </c>
      <c r="M3890" s="62" t="s">
        <v>44</v>
      </c>
      <c r="N3890" s="62" t="s">
        <v>180</v>
      </c>
      <c r="O3890" s="62" t="s">
        <v>1578</v>
      </c>
      <c r="P3890" s="62" t="s">
        <v>1152</v>
      </c>
      <c r="Q3890" s="62" t="s">
        <v>1584</v>
      </c>
      <c r="R3890" s="62" t="s">
        <v>1585</v>
      </c>
      <c r="S3890" s="61">
        <v>201406</v>
      </c>
      <c r="T3890" s="62" t="s">
        <v>52</v>
      </c>
      <c r="U3890" s="61">
        <v>0</v>
      </c>
      <c r="V3890" s="60">
        <v>94733.69</v>
      </c>
      <c r="W3890" s="62" t="s">
        <v>1152</v>
      </c>
      <c r="X3890" s="62" t="s">
        <v>177</v>
      </c>
      <c r="Y3890" s="62" t="s">
        <v>1152</v>
      </c>
      <c r="Z3890" s="62" t="s">
        <v>48</v>
      </c>
      <c r="AA3890" s="62" t="s">
        <v>129</v>
      </c>
      <c r="AB3890" s="62" t="s">
        <v>42</v>
      </c>
      <c r="AC3890" s="62" t="s">
        <v>1605</v>
      </c>
      <c r="AD3890" s="62" t="s">
        <v>51</v>
      </c>
    </row>
    <row r="3891" spans="1:30" x14ac:dyDescent="0.25">
      <c r="A3891" s="62" t="s">
        <v>35</v>
      </c>
      <c r="B3891" s="62" t="s">
        <v>36</v>
      </c>
      <c r="C3891" s="62" t="s">
        <v>37</v>
      </c>
      <c r="D3891" s="62" t="s">
        <v>121</v>
      </c>
      <c r="E3891" s="62" t="s">
        <v>122</v>
      </c>
      <c r="F3891" s="62" t="s">
        <v>123</v>
      </c>
      <c r="G3891" s="62" t="s">
        <v>124</v>
      </c>
      <c r="H3891" s="62" t="s">
        <v>124</v>
      </c>
      <c r="I3891" s="62" t="s">
        <v>42</v>
      </c>
      <c r="J3891" s="62" t="s">
        <v>182</v>
      </c>
      <c r="K3891" s="62" t="s">
        <v>182</v>
      </c>
      <c r="L3891" s="62" t="s">
        <v>43</v>
      </c>
      <c r="M3891" s="62" t="s">
        <v>44</v>
      </c>
      <c r="N3891" s="62" t="s">
        <v>150</v>
      </c>
      <c r="O3891" s="62" t="s">
        <v>1578</v>
      </c>
      <c r="P3891" s="62" t="s">
        <v>1152</v>
      </c>
      <c r="Q3891" s="62" t="s">
        <v>1584</v>
      </c>
      <c r="R3891" s="62" t="s">
        <v>1585</v>
      </c>
      <c r="S3891" s="61">
        <v>201406</v>
      </c>
      <c r="T3891" s="62" t="s">
        <v>52</v>
      </c>
      <c r="U3891" s="61">
        <v>0</v>
      </c>
      <c r="V3891" s="60">
        <v>324444.27</v>
      </c>
      <c r="W3891" s="62" t="s">
        <v>1152</v>
      </c>
      <c r="X3891" s="62" t="s">
        <v>177</v>
      </c>
      <c r="Y3891" s="62" t="s">
        <v>1152</v>
      </c>
      <c r="Z3891" s="62" t="s">
        <v>48</v>
      </c>
      <c r="AA3891" s="62" t="s">
        <v>129</v>
      </c>
      <c r="AB3891" s="62" t="s">
        <v>42</v>
      </c>
      <c r="AC3891" s="62" t="s">
        <v>1605</v>
      </c>
      <c r="AD3891" s="62" t="s">
        <v>51</v>
      </c>
    </row>
    <row r="3892" spans="1:30" x14ac:dyDescent="0.25">
      <c r="A3892" s="62" t="s">
        <v>35</v>
      </c>
      <c r="B3892" s="62" t="s">
        <v>36</v>
      </c>
      <c r="C3892" s="62" t="s">
        <v>37</v>
      </c>
      <c r="D3892" s="62" t="s">
        <v>121</v>
      </c>
      <c r="E3892" s="62" t="s">
        <v>122</v>
      </c>
      <c r="F3892" s="62" t="s">
        <v>123</v>
      </c>
      <c r="G3892" s="62" t="s">
        <v>124</v>
      </c>
      <c r="H3892" s="62" t="s">
        <v>124</v>
      </c>
      <c r="I3892" s="62" t="s">
        <v>42</v>
      </c>
      <c r="J3892" s="62" t="s">
        <v>182</v>
      </c>
      <c r="K3892" s="62" t="s">
        <v>182</v>
      </c>
      <c r="L3892" s="62" t="s">
        <v>43</v>
      </c>
      <c r="M3892" s="62" t="s">
        <v>44</v>
      </c>
      <c r="N3892" s="62" t="s">
        <v>180</v>
      </c>
      <c r="O3892" s="62" t="s">
        <v>1578</v>
      </c>
      <c r="P3892" s="62" t="s">
        <v>1152</v>
      </c>
      <c r="Q3892" s="62" t="s">
        <v>1584</v>
      </c>
      <c r="R3892" s="62" t="s">
        <v>1585</v>
      </c>
      <c r="S3892" s="61">
        <v>201406</v>
      </c>
      <c r="T3892" s="62" t="s">
        <v>52</v>
      </c>
      <c r="U3892" s="61">
        <v>0</v>
      </c>
      <c r="V3892" s="60">
        <v>343609.39</v>
      </c>
      <c r="W3892" s="62" t="s">
        <v>1152</v>
      </c>
      <c r="X3892" s="62" t="s">
        <v>177</v>
      </c>
      <c r="Y3892" s="62" t="s">
        <v>1152</v>
      </c>
      <c r="Z3892" s="62" t="s">
        <v>48</v>
      </c>
      <c r="AA3892" s="62" t="s">
        <v>129</v>
      </c>
      <c r="AB3892" s="62" t="s">
        <v>42</v>
      </c>
      <c r="AC3892" s="62" t="s">
        <v>1605</v>
      </c>
      <c r="AD3892" s="62" t="s">
        <v>51</v>
      </c>
    </row>
    <row r="3893" spans="1:30" x14ac:dyDescent="0.25">
      <c r="A3893" s="62" t="s">
        <v>35</v>
      </c>
      <c r="B3893" s="62" t="s">
        <v>36</v>
      </c>
      <c r="C3893" s="62" t="s">
        <v>37</v>
      </c>
      <c r="D3893" s="62" t="s">
        <v>121</v>
      </c>
      <c r="E3893" s="62" t="s">
        <v>215</v>
      </c>
      <c r="F3893" s="62" t="s">
        <v>216</v>
      </c>
      <c r="G3893" s="62" t="s">
        <v>124</v>
      </c>
      <c r="H3893" s="62" t="s">
        <v>124</v>
      </c>
      <c r="I3893" s="62" t="s">
        <v>42</v>
      </c>
      <c r="J3893" s="62" t="s">
        <v>231</v>
      </c>
      <c r="K3893" s="62" t="s">
        <v>231</v>
      </c>
      <c r="L3893" s="62" t="s">
        <v>43</v>
      </c>
      <c r="M3893" s="62" t="s">
        <v>44</v>
      </c>
      <c r="N3893" s="62" t="s">
        <v>180</v>
      </c>
      <c r="O3893" s="62" t="s">
        <v>1578</v>
      </c>
      <c r="P3893" s="62" t="s">
        <v>1152</v>
      </c>
      <c r="Q3893" s="62" t="s">
        <v>840</v>
      </c>
      <c r="R3893" s="62" t="s">
        <v>1152</v>
      </c>
      <c r="S3893" s="61">
        <v>201406</v>
      </c>
      <c r="T3893" s="62" t="s">
        <v>52</v>
      </c>
      <c r="U3893" s="97">
        <v>0</v>
      </c>
      <c r="V3893" s="60">
        <v>1455.26</v>
      </c>
      <c r="W3893" s="62" t="s">
        <v>1152</v>
      </c>
      <c r="X3893" s="62" t="s">
        <v>975</v>
      </c>
      <c r="Y3893" s="62" t="s">
        <v>1152</v>
      </c>
      <c r="Z3893" s="62" t="s">
        <v>48</v>
      </c>
      <c r="AA3893" s="62" t="s">
        <v>129</v>
      </c>
      <c r="AB3893" s="62" t="s">
        <v>42</v>
      </c>
      <c r="AC3893" s="62" t="s">
        <v>1605</v>
      </c>
      <c r="AD3893" s="62" t="s">
        <v>51</v>
      </c>
    </row>
    <row r="3894" spans="1:30" x14ac:dyDescent="0.25">
      <c r="A3894" s="62" t="s">
        <v>35</v>
      </c>
      <c r="B3894" s="62" t="s">
        <v>36</v>
      </c>
      <c r="C3894" s="62" t="s">
        <v>37</v>
      </c>
      <c r="D3894" s="62" t="s">
        <v>121</v>
      </c>
      <c r="E3894" s="62" t="s">
        <v>215</v>
      </c>
      <c r="F3894" s="62" t="s">
        <v>216</v>
      </c>
      <c r="G3894" s="62" t="s">
        <v>124</v>
      </c>
      <c r="H3894" s="62" t="s">
        <v>124</v>
      </c>
      <c r="I3894" s="62" t="s">
        <v>42</v>
      </c>
      <c r="J3894" s="62" t="s">
        <v>217</v>
      </c>
      <c r="K3894" s="62" t="s">
        <v>217</v>
      </c>
      <c r="L3894" s="62" t="s">
        <v>43</v>
      </c>
      <c r="M3894" s="62" t="s">
        <v>44</v>
      </c>
      <c r="N3894" s="62" t="s">
        <v>180</v>
      </c>
      <c r="O3894" s="62" t="s">
        <v>1578</v>
      </c>
      <c r="P3894" s="62" t="s">
        <v>1152</v>
      </c>
      <c r="Q3894" s="62" t="s">
        <v>840</v>
      </c>
      <c r="R3894" s="62" t="s">
        <v>1152</v>
      </c>
      <c r="S3894" s="61">
        <v>201406</v>
      </c>
      <c r="T3894" s="62" t="s">
        <v>52</v>
      </c>
      <c r="U3894" s="97">
        <v>0</v>
      </c>
      <c r="V3894" s="60">
        <v>8681.32</v>
      </c>
      <c r="W3894" s="62" t="s">
        <v>1152</v>
      </c>
      <c r="X3894" s="62" t="s">
        <v>752</v>
      </c>
      <c r="Y3894" s="62" t="s">
        <v>1152</v>
      </c>
      <c r="Z3894" s="62" t="s">
        <v>48</v>
      </c>
      <c r="AA3894" s="62" t="s">
        <v>129</v>
      </c>
      <c r="AB3894" s="62" t="s">
        <v>42</v>
      </c>
      <c r="AC3894" s="62" t="s">
        <v>1605</v>
      </c>
      <c r="AD3894" s="62" t="s">
        <v>51</v>
      </c>
    </row>
    <row r="3895" spans="1:30" x14ac:dyDescent="0.25">
      <c r="A3895" s="62" t="s">
        <v>35</v>
      </c>
      <c r="B3895" s="62" t="s">
        <v>36</v>
      </c>
      <c r="C3895" s="62" t="s">
        <v>37</v>
      </c>
      <c r="D3895" s="62" t="s">
        <v>121</v>
      </c>
      <c r="E3895" s="62" t="s">
        <v>215</v>
      </c>
      <c r="F3895" s="62" t="s">
        <v>216</v>
      </c>
      <c r="G3895" s="62" t="s">
        <v>124</v>
      </c>
      <c r="H3895" s="62" t="s">
        <v>124</v>
      </c>
      <c r="I3895" s="62" t="s">
        <v>42</v>
      </c>
      <c r="J3895" s="62" t="s">
        <v>261</v>
      </c>
      <c r="K3895" s="62" t="s">
        <v>261</v>
      </c>
      <c r="L3895" s="62" t="s">
        <v>43</v>
      </c>
      <c r="M3895" s="62" t="s">
        <v>44</v>
      </c>
      <c r="N3895" s="62" t="s">
        <v>150</v>
      </c>
      <c r="O3895" s="62" t="s">
        <v>1578</v>
      </c>
      <c r="P3895" s="62" t="s">
        <v>1152</v>
      </c>
      <c r="Q3895" s="62" t="s">
        <v>1586</v>
      </c>
      <c r="R3895" s="62" t="s">
        <v>1152</v>
      </c>
      <c r="S3895" s="61">
        <v>201406</v>
      </c>
      <c r="T3895" s="62" t="s">
        <v>52</v>
      </c>
      <c r="U3895" s="61">
        <v>0</v>
      </c>
      <c r="V3895" s="60">
        <v>60618</v>
      </c>
      <c r="W3895" s="62" t="s">
        <v>1152</v>
      </c>
      <c r="X3895" s="62" t="s">
        <v>267</v>
      </c>
      <c r="Y3895" s="62" t="s">
        <v>1152</v>
      </c>
      <c r="Z3895" s="62" t="s">
        <v>48</v>
      </c>
      <c r="AA3895" s="62" t="s">
        <v>129</v>
      </c>
      <c r="AB3895" s="62" t="s">
        <v>42</v>
      </c>
      <c r="AC3895" s="62" t="s">
        <v>1605</v>
      </c>
      <c r="AD3895" s="62" t="s">
        <v>51</v>
      </c>
    </row>
    <row r="3896" spans="1:30" x14ac:dyDescent="0.25">
      <c r="A3896" s="62" t="s">
        <v>35</v>
      </c>
      <c r="B3896" s="62" t="s">
        <v>36</v>
      </c>
      <c r="C3896" s="62" t="s">
        <v>37</v>
      </c>
      <c r="D3896" s="62" t="s">
        <v>121</v>
      </c>
      <c r="E3896" s="62" t="s">
        <v>215</v>
      </c>
      <c r="F3896" s="62" t="s">
        <v>216</v>
      </c>
      <c r="G3896" s="62" t="s">
        <v>124</v>
      </c>
      <c r="H3896" s="62" t="s">
        <v>124</v>
      </c>
      <c r="I3896" s="62" t="s">
        <v>42</v>
      </c>
      <c r="J3896" s="62" t="s">
        <v>437</v>
      </c>
      <c r="K3896" s="62" t="s">
        <v>437</v>
      </c>
      <c r="L3896" s="62" t="s">
        <v>43</v>
      </c>
      <c r="M3896" s="62" t="s">
        <v>44</v>
      </c>
      <c r="N3896" s="62" t="s">
        <v>150</v>
      </c>
      <c r="O3896" s="62" t="s">
        <v>1578</v>
      </c>
      <c r="P3896" s="62" t="s">
        <v>1152</v>
      </c>
      <c r="Q3896" s="62" t="s">
        <v>1586</v>
      </c>
      <c r="R3896" s="62" t="s">
        <v>1152</v>
      </c>
      <c r="S3896" s="61">
        <v>201406</v>
      </c>
      <c r="T3896" s="62" t="s">
        <v>52</v>
      </c>
      <c r="U3896" s="97">
        <v>0</v>
      </c>
      <c r="V3896" s="60">
        <v>12223.56</v>
      </c>
      <c r="W3896" s="62" t="s">
        <v>1152</v>
      </c>
      <c r="X3896" s="62" t="s">
        <v>577</v>
      </c>
      <c r="Y3896" s="62" t="s">
        <v>1152</v>
      </c>
      <c r="Z3896" s="62" t="s">
        <v>48</v>
      </c>
      <c r="AA3896" s="62" t="s">
        <v>129</v>
      </c>
      <c r="AB3896" s="62" t="s">
        <v>42</v>
      </c>
      <c r="AC3896" s="62" t="s">
        <v>1605</v>
      </c>
      <c r="AD3896" s="62" t="s">
        <v>51</v>
      </c>
    </row>
    <row r="3897" spans="1:30" x14ac:dyDescent="0.25">
      <c r="A3897" s="62" t="s">
        <v>35</v>
      </c>
      <c r="B3897" s="62" t="s">
        <v>36</v>
      </c>
      <c r="C3897" s="62" t="s">
        <v>37</v>
      </c>
      <c r="D3897" s="62" t="s">
        <v>121</v>
      </c>
      <c r="E3897" s="62" t="s">
        <v>215</v>
      </c>
      <c r="F3897" s="62" t="s">
        <v>216</v>
      </c>
      <c r="G3897" s="62" t="s">
        <v>124</v>
      </c>
      <c r="H3897" s="62" t="s">
        <v>124</v>
      </c>
      <c r="I3897" s="62" t="s">
        <v>42</v>
      </c>
      <c r="J3897" s="62" t="s">
        <v>250</v>
      </c>
      <c r="K3897" s="62" t="s">
        <v>250</v>
      </c>
      <c r="L3897" s="62" t="s">
        <v>43</v>
      </c>
      <c r="M3897" s="62" t="s">
        <v>44</v>
      </c>
      <c r="N3897" s="62" t="s">
        <v>150</v>
      </c>
      <c r="O3897" s="62" t="s">
        <v>1578</v>
      </c>
      <c r="P3897" s="62" t="s">
        <v>1152</v>
      </c>
      <c r="Q3897" s="62" t="s">
        <v>1318</v>
      </c>
      <c r="R3897" s="62" t="s">
        <v>1152</v>
      </c>
      <c r="S3897" s="61">
        <v>201406</v>
      </c>
      <c r="T3897" s="62" t="s">
        <v>52</v>
      </c>
      <c r="U3897" s="97">
        <v>0</v>
      </c>
      <c r="V3897" s="60">
        <v>61234.5</v>
      </c>
      <c r="W3897" s="62" t="s">
        <v>1152</v>
      </c>
      <c r="X3897" s="62" t="s">
        <v>433</v>
      </c>
      <c r="Y3897" s="62" t="s">
        <v>1152</v>
      </c>
      <c r="Z3897" s="62" t="s">
        <v>48</v>
      </c>
      <c r="AA3897" s="62" t="s">
        <v>129</v>
      </c>
      <c r="AB3897" s="62" t="s">
        <v>42</v>
      </c>
      <c r="AC3897" s="62" t="s">
        <v>1605</v>
      </c>
      <c r="AD3897" s="62" t="s">
        <v>51</v>
      </c>
    </row>
    <row r="3898" spans="1:30" x14ac:dyDescent="0.25">
      <c r="A3898" s="62" t="s">
        <v>35</v>
      </c>
      <c r="B3898" s="62" t="s">
        <v>36</v>
      </c>
      <c r="C3898" s="62" t="s">
        <v>37</v>
      </c>
      <c r="D3898" s="62" t="s">
        <v>121</v>
      </c>
      <c r="E3898" s="62" t="s">
        <v>215</v>
      </c>
      <c r="F3898" s="62" t="s">
        <v>216</v>
      </c>
      <c r="G3898" s="62" t="s">
        <v>124</v>
      </c>
      <c r="H3898" s="62" t="s">
        <v>124</v>
      </c>
      <c r="I3898" s="62" t="s">
        <v>42</v>
      </c>
      <c r="J3898" s="62" t="s">
        <v>257</v>
      </c>
      <c r="K3898" s="62" t="s">
        <v>257</v>
      </c>
      <c r="L3898" s="62" t="s">
        <v>43</v>
      </c>
      <c r="M3898" s="62" t="s">
        <v>44</v>
      </c>
      <c r="N3898" s="62" t="s">
        <v>150</v>
      </c>
      <c r="O3898" s="62" t="s">
        <v>1578</v>
      </c>
      <c r="P3898" s="62" t="s">
        <v>1152</v>
      </c>
      <c r="Q3898" s="62" t="s">
        <v>1587</v>
      </c>
      <c r="R3898" s="62" t="s">
        <v>1152</v>
      </c>
      <c r="S3898" s="61">
        <v>201406</v>
      </c>
      <c r="T3898" s="62" t="s">
        <v>52</v>
      </c>
      <c r="U3898" s="61">
        <v>0</v>
      </c>
      <c r="V3898" s="60">
        <v>33624</v>
      </c>
      <c r="W3898" s="62" t="s">
        <v>1152</v>
      </c>
      <c r="X3898" s="62" t="s">
        <v>440</v>
      </c>
      <c r="Y3898" s="62" t="s">
        <v>1152</v>
      </c>
      <c r="Z3898" s="62" t="s">
        <v>48</v>
      </c>
      <c r="AA3898" s="62" t="s">
        <v>129</v>
      </c>
      <c r="AB3898" s="62" t="s">
        <v>42</v>
      </c>
      <c r="AC3898" s="62" t="s">
        <v>1605</v>
      </c>
      <c r="AD3898" s="62" t="s">
        <v>51</v>
      </c>
    </row>
    <row r="3899" spans="1:30" x14ac:dyDescent="0.25">
      <c r="A3899" s="62" t="s">
        <v>35</v>
      </c>
      <c r="B3899" s="62" t="s">
        <v>36</v>
      </c>
      <c r="C3899" s="62" t="s">
        <v>37</v>
      </c>
      <c r="D3899" s="62" t="s">
        <v>121</v>
      </c>
      <c r="E3899" s="62" t="s">
        <v>215</v>
      </c>
      <c r="F3899" s="62" t="s">
        <v>216</v>
      </c>
      <c r="G3899" s="62" t="s">
        <v>124</v>
      </c>
      <c r="H3899" s="62" t="s">
        <v>124</v>
      </c>
      <c r="I3899" s="62" t="s">
        <v>42</v>
      </c>
      <c r="J3899" s="62" t="s">
        <v>237</v>
      </c>
      <c r="K3899" s="62" t="s">
        <v>237</v>
      </c>
      <c r="L3899" s="62" t="s">
        <v>43</v>
      </c>
      <c r="M3899" s="62" t="s">
        <v>44</v>
      </c>
      <c r="N3899" s="62" t="s">
        <v>150</v>
      </c>
      <c r="O3899" s="62" t="s">
        <v>1578</v>
      </c>
      <c r="P3899" s="62" t="s">
        <v>1152</v>
      </c>
      <c r="Q3899" s="62" t="s">
        <v>1587</v>
      </c>
      <c r="R3899" s="62" t="s">
        <v>1152</v>
      </c>
      <c r="S3899" s="61">
        <v>201406</v>
      </c>
      <c r="T3899" s="62" t="s">
        <v>52</v>
      </c>
      <c r="U3899" s="61">
        <v>0</v>
      </c>
      <c r="V3899" s="60">
        <v>171000</v>
      </c>
      <c r="W3899" s="62" t="s">
        <v>1152</v>
      </c>
      <c r="X3899" s="62" t="s">
        <v>422</v>
      </c>
      <c r="Y3899" s="62" t="s">
        <v>1152</v>
      </c>
      <c r="Z3899" s="62" t="s">
        <v>48</v>
      </c>
      <c r="AA3899" s="62" t="s">
        <v>129</v>
      </c>
      <c r="AB3899" s="62" t="s">
        <v>42</v>
      </c>
      <c r="AC3899" s="62" t="s">
        <v>1605</v>
      </c>
      <c r="AD3899" s="62" t="s">
        <v>51</v>
      </c>
    </row>
    <row r="3900" spans="1:30" x14ac:dyDescent="0.25">
      <c r="A3900" s="62" t="s">
        <v>35</v>
      </c>
      <c r="B3900" s="62" t="s">
        <v>36</v>
      </c>
      <c r="C3900" s="62" t="s">
        <v>37</v>
      </c>
      <c r="D3900" s="62" t="s">
        <v>121</v>
      </c>
      <c r="E3900" s="62" t="s">
        <v>215</v>
      </c>
      <c r="F3900" s="62" t="s">
        <v>216</v>
      </c>
      <c r="G3900" s="62" t="s">
        <v>124</v>
      </c>
      <c r="H3900" s="62" t="s">
        <v>124</v>
      </c>
      <c r="I3900" s="62" t="s">
        <v>42</v>
      </c>
      <c r="J3900" s="62" t="s">
        <v>231</v>
      </c>
      <c r="K3900" s="62" t="s">
        <v>231</v>
      </c>
      <c r="L3900" s="62" t="s">
        <v>43</v>
      </c>
      <c r="M3900" s="62" t="s">
        <v>44</v>
      </c>
      <c r="N3900" s="62" t="s">
        <v>150</v>
      </c>
      <c r="O3900" s="62" t="s">
        <v>1578</v>
      </c>
      <c r="P3900" s="62" t="s">
        <v>1152</v>
      </c>
      <c r="Q3900" s="62" t="s">
        <v>1588</v>
      </c>
      <c r="R3900" s="62" t="s">
        <v>1152</v>
      </c>
      <c r="S3900" s="61">
        <v>201406</v>
      </c>
      <c r="T3900" s="62" t="s">
        <v>52</v>
      </c>
      <c r="U3900" s="61">
        <v>0</v>
      </c>
      <c r="V3900" s="60">
        <v>52300.24</v>
      </c>
      <c r="W3900" s="62" t="s">
        <v>1152</v>
      </c>
      <c r="X3900" s="62" t="s">
        <v>236</v>
      </c>
      <c r="Y3900" s="62" t="s">
        <v>1152</v>
      </c>
      <c r="Z3900" s="62" t="s">
        <v>48</v>
      </c>
      <c r="AA3900" s="62" t="s">
        <v>129</v>
      </c>
      <c r="AB3900" s="62" t="s">
        <v>42</v>
      </c>
      <c r="AC3900" s="62" t="s">
        <v>1605</v>
      </c>
      <c r="AD3900" s="62" t="s">
        <v>51</v>
      </c>
    </row>
    <row r="3901" spans="1:30" x14ac:dyDescent="0.25">
      <c r="A3901" s="62" t="s">
        <v>35</v>
      </c>
      <c r="B3901" s="62" t="s">
        <v>36</v>
      </c>
      <c r="C3901" s="62" t="s">
        <v>37</v>
      </c>
      <c r="D3901" s="62" t="s">
        <v>121</v>
      </c>
      <c r="E3901" s="62" t="s">
        <v>215</v>
      </c>
      <c r="F3901" s="62" t="s">
        <v>216</v>
      </c>
      <c r="G3901" s="62" t="s">
        <v>124</v>
      </c>
      <c r="H3901" s="62" t="s">
        <v>124</v>
      </c>
      <c r="I3901" s="62" t="s">
        <v>42</v>
      </c>
      <c r="J3901" s="62" t="s">
        <v>217</v>
      </c>
      <c r="K3901" s="62" t="s">
        <v>217</v>
      </c>
      <c r="L3901" s="62" t="s">
        <v>43</v>
      </c>
      <c r="M3901" s="62" t="s">
        <v>44</v>
      </c>
      <c r="N3901" s="62" t="s">
        <v>150</v>
      </c>
      <c r="O3901" s="62" t="s">
        <v>1578</v>
      </c>
      <c r="P3901" s="62" t="s">
        <v>1152</v>
      </c>
      <c r="Q3901" s="62" t="s">
        <v>1588</v>
      </c>
      <c r="R3901" s="62" t="s">
        <v>1152</v>
      </c>
      <c r="S3901" s="61">
        <v>201406</v>
      </c>
      <c r="T3901" s="62" t="s">
        <v>52</v>
      </c>
      <c r="U3901" s="61">
        <v>0</v>
      </c>
      <c r="V3901" s="60">
        <v>206277.34</v>
      </c>
      <c r="W3901" s="62" t="s">
        <v>1152</v>
      </c>
      <c r="X3901" s="62" t="s">
        <v>230</v>
      </c>
      <c r="Y3901" s="62" t="s">
        <v>1152</v>
      </c>
      <c r="Z3901" s="62" t="s">
        <v>48</v>
      </c>
      <c r="AA3901" s="62" t="s">
        <v>129</v>
      </c>
      <c r="AB3901" s="62" t="s">
        <v>42</v>
      </c>
      <c r="AC3901" s="62" t="s">
        <v>1605</v>
      </c>
      <c r="AD3901" s="62" t="s">
        <v>51</v>
      </c>
    </row>
    <row r="3902" spans="1:30" x14ac:dyDescent="0.25">
      <c r="A3902" s="62" t="s">
        <v>35</v>
      </c>
      <c r="B3902" s="62" t="s">
        <v>36</v>
      </c>
      <c r="C3902" s="62" t="s">
        <v>37</v>
      </c>
      <c r="D3902" s="62" t="s">
        <v>121</v>
      </c>
      <c r="E3902" s="62" t="s">
        <v>215</v>
      </c>
      <c r="F3902" s="62" t="s">
        <v>216</v>
      </c>
      <c r="G3902" s="62" t="s">
        <v>124</v>
      </c>
      <c r="H3902" s="62" t="s">
        <v>124</v>
      </c>
      <c r="I3902" s="62" t="s">
        <v>42</v>
      </c>
      <c r="J3902" s="62" t="s">
        <v>261</v>
      </c>
      <c r="K3902" s="62" t="s">
        <v>261</v>
      </c>
      <c r="L3902" s="62" t="s">
        <v>43</v>
      </c>
      <c r="M3902" s="62" t="s">
        <v>44</v>
      </c>
      <c r="N3902" s="62" t="s">
        <v>180</v>
      </c>
      <c r="O3902" s="62" t="s">
        <v>1578</v>
      </c>
      <c r="P3902" s="62" t="s">
        <v>1152</v>
      </c>
      <c r="Q3902" s="62" t="s">
        <v>1333</v>
      </c>
      <c r="R3902" s="62" t="s">
        <v>1152</v>
      </c>
      <c r="S3902" s="61">
        <v>201406</v>
      </c>
      <c r="T3902" s="62" t="s">
        <v>52</v>
      </c>
      <c r="U3902" s="61">
        <v>0</v>
      </c>
      <c r="V3902" s="60">
        <v>348918</v>
      </c>
      <c r="W3902" s="62" t="s">
        <v>1152</v>
      </c>
      <c r="X3902" s="62" t="s">
        <v>1152</v>
      </c>
      <c r="Y3902" s="62" t="s">
        <v>1152</v>
      </c>
      <c r="Z3902" s="62" t="s">
        <v>48</v>
      </c>
      <c r="AA3902" s="62" t="s">
        <v>129</v>
      </c>
      <c r="AB3902" s="62" t="s">
        <v>42</v>
      </c>
      <c r="AC3902" s="62" t="s">
        <v>1605</v>
      </c>
      <c r="AD3902" s="62" t="s">
        <v>51</v>
      </c>
    </row>
    <row r="3903" spans="1:30" x14ac:dyDescent="0.25">
      <c r="A3903" s="62" t="s">
        <v>35</v>
      </c>
      <c r="B3903" s="62" t="s">
        <v>36</v>
      </c>
      <c r="C3903" s="62" t="s">
        <v>37</v>
      </c>
      <c r="D3903" s="62" t="s">
        <v>121</v>
      </c>
      <c r="E3903" s="62" t="s">
        <v>215</v>
      </c>
      <c r="F3903" s="62" t="s">
        <v>216</v>
      </c>
      <c r="G3903" s="62" t="s">
        <v>124</v>
      </c>
      <c r="H3903" s="62" t="s">
        <v>124</v>
      </c>
      <c r="I3903" s="62" t="s">
        <v>42</v>
      </c>
      <c r="J3903" s="62" t="s">
        <v>437</v>
      </c>
      <c r="K3903" s="62" t="s">
        <v>437</v>
      </c>
      <c r="L3903" s="62" t="s">
        <v>43</v>
      </c>
      <c r="M3903" s="62" t="s">
        <v>44</v>
      </c>
      <c r="N3903" s="62" t="s">
        <v>180</v>
      </c>
      <c r="O3903" s="62" t="s">
        <v>1578</v>
      </c>
      <c r="P3903" s="62" t="s">
        <v>1152</v>
      </c>
      <c r="Q3903" s="62" t="s">
        <v>1333</v>
      </c>
      <c r="R3903" s="62" t="s">
        <v>1152</v>
      </c>
      <c r="S3903" s="61">
        <v>201406</v>
      </c>
      <c r="T3903" s="62" t="s">
        <v>52</v>
      </c>
      <c r="U3903" s="97">
        <v>0</v>
      </c>
      <c r="V3903" s="60">
        <v>21892.78</v>
      </c>
      <c r="W3903" s="62" t="s">
        <v>1152</v>
      </c>
      <c r="X3903" s="62" t="s">
        <v>1152</v>
      </c>
      <c r="Y3903" s="62" t="s">
        <v>1152</v>
      </c>
      <c r="Z3903" s="62" t="s">
        <v>48</v>
      </c>
      <c r="AA3903" s="62" t="s">
        <v>129</v>
      </c>
      <c r="AB3903" s="62" t="s">
        <v>42</v>
      </c>
      <c r="AC3903" s="62" t="s">
        <v>1605</v>
      </c>
      <c r="AD3903" s="62" t="s">
        <v>51</v>
      </c>
    </row>
    <row r="3904" spans="1:30" x14ac:dyDescent="0.25">
      <c r="A3904" s="62" t="s">
        <v>35</v>
      </c>
      <c r="B3904" s="62" t="s">
        <v>36</v>
      </c>
      <c r="C3904" s="62" t="s">
        <v>37</v>
      </c>
      <c r="D3904" s="62" t="s">
        <v>121</v>
      </c>
      <c r="E3904" s="62" t="s">
        <v>215</v>
      </c>
      <c r="F3904" s="62" t="s">
        <v>216</v>
      </c>
      <c r="G3904" s="62" t="s">
        <v>124</v>
      </c>
      <c r="H3904" s="62" t="s">
        <v>124</v>
      </c>
      <c r="I3904" s="62" t="s">
        <v>42</v>
      </c>
      <c r="J3904" s="62" t="s">
        <v>250</v>
      </c>
      <c r="K3904" s="62" t="s">
        <v>250</v>
      </c>
      <c r="L3904" s="62" t="s">
        <v>43</v>
      </c>
      <c r="M3904" s="62" t="s">
        <v>44</v>
      </c>
      <c r="N3904" s="62" t="s">
        <v>150</v>
      </c>
      <c r="O3904" s="62" t="s">
        <v>1578</v>
      </c>
      <c r="P3904" s="62" t="s">
        <v>1152</v>
      </c>
      <c r="Q3904" s="62" t="s">
        <v>1319</v>
      </c>
      <c r="R3904" s="62" t="s">
        <v>1152</v>
      </c>
      <c r="S3904" s="61">
        <v>201406</v>
      </c>
      <c r="T3904" s="62" t="s">
        <v>52</v>
      </c>
      <c r="U3904" s="61">
        <v>0</v>
      </c>
      <c r="V3904" s="60">
        <v>34026.639999999999</v>
      </c>
      <c r="W3904" s="62" t="s">
        <v>1152</v>
      </c>
      <c r="X3904" s="62" t="s">
        <v>1152</v>
      </c>
      <c r="Y3904" s="62" t="s">
        <v>1152</v>
      </c>
      <c r="Z3904" s="62" t="s">
        <v>48</v>
      </c>
      <c r="AA3904" s="62" t="s">
        <v>129</v>
      </c>
      <c r="AB3904" s="62" t="s">
        <v>42</v>
      </c>
      <c r="AC3904" s="62" t="s">
        <v>1605</v>
      </c>
      <c r="AD3904" s="62" t="s">
        <v>51</v>
      </c>
    </row>
    <row r="3905" spans="1:30" x14ac:dyDescent="0.25">
      <c r="A3905" s="62" t="s">
        <v>35</v>
      </c>
      <c r="B3905" s="62" t="s">
        <v>36</v>
      </c>
      <c r="C3905" s="62" t="s">
        <v>37</v>
      </c>
      <c r="D3905" s="62" t="s">
        <v>121</v>
      </c>
      <c r="E3905" s="62" t="s">
        <v>215</v>
      </c>
      <c r="F3905" s="62" t="s">
        <v>216</v>
      </c>
      <c r="G3905" s="62" t="s">
        <v>124</v>
      </c>
      <c r="H3905" s="62" t="s">
        <v>124</v>
      </c>
      <c r="I3905" s="62" t="s">
        <v>42</v>
      </c>
      <c r="J3905" s="62" t="s">
        <v>250</v>
      </c>
      <c r="K3905" s="62" t="s">
        <v>250</v>
      </c>
      <c r="L3905" s="62" t="s">
        <v>43</v>
      </c>
      <c r="M3905" s="62" t="s">
        <v>44</v>
      </c>
      <c r="N3905" s="62" t="s">
        <v>180</v>
      </c>
      <c r="O3905" s="62" t="s">
        <v>1578</v>
      </c>
      <c r="P3905" s="62" t="s">
        <v>1152</v>
      </c>
      <c r="Q3905" s="62" t="s">
        <v>863</v>
      </c>
      <c r="R3905" s="62" t="s">
        <v>1152</v>
      </c>
      <c r="S3905" s="61">
        <v>201406</v>
      </c>
      <c r="T3905" s="62" t="s">
        <v>52</v>
      </c>
      <c r="U3905" s="97">
        <v>0</v>
      </c>
      <c r="V3905" s="60">
        <v>38650</v>
      </c>
      <c r="W3905" s="62" t="s">
        <v>1152</v>
      </c>
      <c r="X3905" s="62" t="s">
        <v>1152</v>
      </c>
      <c r="Y3905" s="62" t="s">
        <v>1152</v>
      </c>
      <c r="Z3905" s="62" t="s">
        <v>48</v>
      </c>
      <c r="AA3905" s="62" t="s">
        <v>129</v>
      </c>
      <c r="AB3905" s="62" t="s">
        <v>42</v>
      </c>
      <c r="AC3905" s="62" t="s">
        <v>1605</v>
      </c>
      <c r="AD3905" s="62" t="s">
        <v>51</v>
      </c>
    </row>
    <row r="3906" spans="1:30" x14ac:dyDescent="0.25">
      <c r="A3906" s="62" t="s">
        <v>35</v>
      </c>
      <c r="B3906" s="62" t="s">
        <v>36</v>
      </c>
      <c r="C3906" s="62" t="s">
        <v>37</v>
      </c>
      <c r="D3906" s="62" t="s">
        <v>121</v>
      </c>
      <c r="E3906" s="62" t="s">
        <v>215</v>
      </c>
      <c r="F3906" s="62" t="s">
        <v>216</v>
      </c>
      <c r="G3906" s="62" t="s">
        <v>124</v>
      </c>
      <c r="H3906" s="62" t="s">
        <v>124</v>
      </c>
      <c r="I3906" s="62" t="s">
        <v>42</v>
      </c>
      <c r="J3906" s="62" t="s">
        <v>237</v>
      </c>
      <c r="K3906" s="62" t="s">
        <v>237</v>
      </c>
      <c r="L3906" s="62" t="s">
        <v>43</v>
      </c>
      <c r="M3906" s="62" t="s">
        <v>44</v>
      </c>
      <c r="N3906" s="62" t="s">
        <v>180</v>
      </c>
      <c r="O3906" s="62" t="s">
        <v>1578</v>
      </c>
      <c r="P3906" s="62" t="s">
        <v>1152</v>
      </c>
      <c r="Q3906" s="62" t="s">
        <v>860</v>
      </c>
      <c r="R3906" s="62" t="s">
        <v>1152</v>
      </c>
      <c r="S3906" s="61">
        <v>201406</v>
      </c>
      <c r="T3906" s="62" t="s">
        <v>52</v>
      </c>
      <c r="U3906" s="97">
        <v>0</v>
      </c>
      <c r="V3906" s="60">
        <v>568405</v>
      </c>
      <c r="W3906" s="62" t="s">
        <v>1152</v>
      </c>
      <c r="X3906" s="62" t="s">
        <v>1152</v>
      </c>
      <c r="Y3906" s="62" t="s">
        <v>1152</v>
      </c>
      <c r="Z3906" s="62" t="s">
        <v>48</v>
      </c>
      <c r="AA3906" s="62" t="s">
        <v>129</v>
      </c>
      <c r="AB3906" s="62" t="s">
        <v>42</v>
      </c>
      <c r="AC3906" s="62" t="s">
        <v>1605</v>
      </c>
      <c r="AD3906" s="62" t="s">
        <v>51</v>
      </c>
    </row>
    <row r="3907" spans="1:30" x14ac:dyDescent="0.25">
      <c r="A3907" s="62" t="s">
        <v>35</v>
      </c>
      <c r="B3907" s="62" t="s">
        <v>36</v>
      </c>
      <c r="C3907" s="62" t="s">
        <v>37</v>
      </c>
      <c r="D3907" s="62" t="s">
        <v>121</v>
      </c>
      <c r="E3907" s="62" t="s">
        <v>215</v>
      </c>
      <c r="F3907" s="62" t="s">
        <v>216</v>
      </c>
      <c r="G3907" s="62" t="s">
        <v>124</v>
      </c>
      <c r="H3907" s="62" t="s">
        <v>124</v>
      </c>
      <c r="I3907" s="62" t="s">
        <v>42</v>
      </c>
      <c r="J3907" s="62" t="s">
        <v>231</v>
      </c>
      <c r="K3907" s="62" t="s">
        <v>231</v>
      </c>
      <c r="L3907" s="62" t="s">
        <v>43</v>
      </c>
      <c r="M3907" s="62" t="s">
        <v>44</v>
      </c>
      <c r="N3907" s="62" t="s">
        <v>180</v>
      </c>
      <c r="O3907" s="62" t="s">
        <v>1578</v>
      </c>
      <c r="P3907" s="62" t="s">
        <v>1152</v>
      </c>
      <c r="Q3907" s="62" t="s">
        <v>840</v>
      </c>
      <c r="R3907" s="62" t="s">
        <v>1152</v>
      </c>
      <c r="S3907" s="61">
        <v>201406</v>
      </c>
      <c r="T3907" s="62" t="s">
        <v>52</v>
      </c>
      <c r="U3907" s="97">
        <v>0</v>
      </c>
      <c r="V3907" s="60">
        <v>11285.78</v>
      </c>
      <c r="W3907" s="62" t="s">
        <v>1152</v>
      </c>
      <c r="X3907" s="62" t="s">
        <v>1152</v>
      </c>
      <c r="Y3907" s="62" t="s">
        <v>1152</v>
      </c>
      <c r="Z3907" s="62" t="s">
        <v>48</v>
      </c>
      <c r="AA3907" s="62" t="s">
        <v>129</v>
      </c>
      <c r="AB3907" s="62" t="s">
        <v>42</v>
      </c>
      <c r="AC3907" s="62" t="s">
        <v>1605</v>
      </c>
      <c r="AD3907" s="62" t="s">
        <v>51</v>
      </c>
    </row>
    <row r="3908" spans="1:30" x14ac:dyDescent="0.25">
      <c r="A3908" s="62" t="s">
        <v>35</v>
      </c>
      <c r="B3908" s="62" t="s">
        <v>36</v>
      </c>
      <c r="C3908" s="62" t="s">
        <v>37</v>
      </c>
      <c r="D3908" s="62" t="s">
        <v>121</v>
      </c>
      <c r="E3908" s="62" t="s">
        <v>215</v>
      </c>
      <c r="F3908" s="62" t="s">
        <v>216</v>
      </c>
      <c r="G3908" s="62" t="s">
        <v>124</v>
      </c>
      <c r="H3908" s="62" t="s">
        <v>124</v>
      </c>
      <c r="I3908" s="62" t="s">
        <v>42</v>
      </c>
      <c r="J3908" s="62" t="s">
        <v>217</v>
      </c>
      <c r="K3908" s="62" t="s">
        <v>217</v>
      </c>
      <c r="L3908" s="62" t="s">
        <v>43</v>
      </c>
      <c r="M3908" s="62" t="s">
        <v>44</v>
      </c>
      <c r="N3908" s="62" t="s">
        <v>180</v>
      </c>
      <c r="O3908" s="62" t="s">
        <v>1578</v>
      </c>
      <c r="P3908" s="62" t="s">
        <v>1152</v>
      </c>
      <c r="Q3908" s="62" t="s">
        <v>840</v>
      </c>
      <c r="R3908" s="62" t="s">
        <v>1152</v>
      </c>
      <c r="S3908" s="61">
        <v>201406</v>
      </c>
      <c r="T3908" s="62" t="s">
        <v>52</v>
      </c>
      <c r="U3908" s="61">
        <v>0</v>
      </c>
      <c r="V3908" s="60">
        <v>558243.85</v>
      </c>
      <c r="W3908" s="62" t="s">
        <v>1152</v>
      </c>
      <c r="X3908" s="62" t="s">
        <v>1152</v>
      </c>
      <c r="Y3908" s="62" t="s">
        <v>1152</v>
      </c>
      <c r="Z3908" s="62" t="s">
        <v>48</v>
      </c>
      <c r="AA3908" s="62" t="s">
        <v>129</v>
      </c>
      <c r="AB3908" s="62" t="s">
        <v>42</v>
      </c>
      <c r="AC3908" s="62" t="s">
        <v>1605</v>
      </c>
      <c r="AD3908" s="62" t="s">
        <v>51</v>
      </c>
    </row>
    <row r="3909" spans="1:30" x14ac:dyDescent="0.25">
      <c r="A3909" s="62" t="s">
        <v>35</v>
      </c>
      <c r="B3909" s="62" t="s">
        <v>36</v>
      </c>
      <c r="C3909" s="62" t="s">
        <v>37</v>
      </c>
      <c r="D3909" s="62" t="s">
        <v>121</v>
      </c>
      <c r="E3909" s="62" t="s">
        <v>215</v>
      </c>
      <c r="F3909" s="62" t="s">
        <v>216</v>
      </c>
      <c r="G3909" s="62" t="s">
        <v>124</v>
      </c>
      <c r="H3909" s="62" t="s">
        <v>124</v>
      </c>
      <c r="I3909" s="62" t="s">
        <v>42</v>
      </c>
      <c r="J3909" s="62" t="s">
        <v>217</v>
      </c>
      <c r="K3909" s="62" t="s">
        <v>217</v>
      </c>
      <c r="L3909" s="62" t="s">
        <v>43</v>
      </c>
      <c r="M3909" s="62" t="s">
        <v>44</v>
      </c>
      <c r="N3909" s="62" t="s">
        <v>180</v>
      </c>
      <c r="O3909" s="62" t="s">
        <v>1606</v>
      </c>
      <c r="P3909" s="62" t="s">
        <v>1152</v>
      </c>
      <c r="Q3909" s="62" t="s">
        <v>840</v>
      </c>
      <c r="R3909" s="62" t="s">
        <v>1152</v>
      </c>
      <c r="S3909" s="61">
        <v>201406</v>
      </c>
      <c r="T3909" s="62" t="s">
        <v>52</v>
      </c>
      <c r="U3909" s="61">
        <v>0</v>
      </c>
      <c r="V3909" s="60">
        <v>441619.35</v>
      </c>
      <c r="W3909" s="62" t="s">
        <v>1152</v>
      </c>
      <c r="X3909" s="62" t="s">
        <v>1152</v>
      </c>
      <c r="Y3909" s="62" t="s">
        <v>1152</v>
      </c>
      <c r="Z3909" s="62" t="s">
        <v>48</v>
      </c>
      <c r="AA3909" s="62" t="s">
        <v>129</v>
      </c>
      <c r="AB3909" s="62" t="s">
        <v>42</v>
      </c>
      <c r="AC3909" s="62" t="s">
        <v>1607</v>
      </c>
      <c r="AD3909" s="62" t="s">
        <v>51</v>
      </c>
    </row>
    <row r="3910" spans="1:30" x14ac:dyDescent="0.25">
      <c r="A3910" s="62" t="s">
        <v>35</v>
      </c>
      <c r="B3910" s="62" t="s">
        <v>36</v>
      </c>
      <c r="C3910" s="62" t="s">
        <v>37</v>
      </c>
      <c r="D3910" s="62" t="s">
        <v>121</v>
      </c>
      <c r="E3910" s="62" t="s">
        <v>122</v>
      </c>
      <c r="F3910" s="62" t="s">
        <v>123</v>
      </c>
      <c r="G3910" s="62" t="s">
        <v>124</v>
      </c>
      <c r="H3910" s="62" t="s">
        <v>124</v>
      </c>
      <c r="I3910" s="62" t="s">
        <v>42</v>
      </c>
      <c r="J3910" s="62" t="s">
        <v>500</v>
      </c>
      <c r="K3910" s="62" t="s">
        <v>500</v>
      </c>
      <c r="L3910" s="62" t="s">
        <v>43</v>
      </c>
      <c r="M3910" s="62" t="s">
        <v>44</v>
      </c>
      <c r="N3910" s="62" t="s">
        <v>162</v>
      </c>
      <c r="O3910" s="62" t="s">
        <v>42</v>
      </c>
      <c r="P3910" s="62" t="s">
        <v>1152</v>
      </c>
      <c r="Q3910" s="62" t="s">
        <v>806</v>
      </c>
      <c r="R3910" s="62" t="s">
        <v>1608</v>
      </c>
      <c r="S3910" s="61">
        <v>201406</v>
      </c>
      <c r="T3910" s="62" t="s">
        <v>52</v>
      </c>
      <c r="U3910" s="97">
        <v>0</v>
      </c>
      <c r="V3910" s="60">
        <v>78859.8</v>
      </c>
      <c r="W3910" s="62" t="s">
        <v>1152</v>
      </c>
      <c r="X3910" s="62" t="s">
        <v>807</v>
      </c>
      <c r="Y3910" s="62" t="s">
        <v>1152</v>
      </c>
      <c r="Z3910" s="62" t="s">
        <v>48</v>
      </c>
      <c r="AA3910" s="62" t="s">
        <v>129</v>
      </c>
      <c r="AB3910" s="62" t="s">
        <v>42</v>
      </c>
      <c r="AC3910" s="62" t="s">
        <v>1609</v>
      </c>
      <c r="AD3910" s="62" t="s">
        <v>51</v>
      </c>
    </row>
    <row r="3911" spans="1:30" x14ac:dyDescent="0.25">
      <c r="A3911" s="62" t="s">
        <v>35</v>
      </c>
      <c r="B3911" s="62" t="s">
        <v>36</v>
      </c>
      <c r="C3911" s="62" t="s">
        <v>37</v>
      </c>
      <c r="D3911" s="62" t="s">
        <v>121</v>
      </c>
      <c r="E3911" s="62" t="s">
        <v>122</v>
      </c>
      <c r="F3911" s="62" t="s">
        <v>123</v>
      </c>
      <c r="G3911" s="62" t="s">
        <v>124</v>
      </c>
      <c r="H3911" s="62" t="s">
        <v>124</v>
      </c>
      <c r="I3911" s="62" t="s">
        <v>42</v>
      </c>
      <c r="J3911" s="62" t="s">
        <v>500</v>
      </c>
      <c r="K3911" s="62" t="s">
        <v>500</v>
      </c>
      <c r="L3911" s="62" t="s">
        <v>43</v>
      </c>
      <c r="M3911" s="62" t="s">
        <v>44</v>
      </c>
      <c r="N3911" s="62" t="s">
        <v>162</v>
      </c>
      <c r="O3911" s="62" t="s">
        <v>42</v>
      </c>
      <c r="P3911" s="62" t="s">
        <v>1152</v>
      </c>
      <c r="Q3911" s="62" t="s">
        <v>806</v>
      </c>
      <c r="R3911" s="62" t="s">
        <v>1608</v>
      </c>
      <c r="S3911" s="61">
        <v>201406</v>
      </c>
      <c r="T3911" s="62" t="s">
        <v>47</v>
      </c>
      <c r="U3911" s="61">
        <v>0</v>
      </c>
      <c r="V3911" s="60">
        <v>-19714.95</v>
      </c>
      <c r="W3911" s="62" t="s">
        <v>1152</v>
      </c>
      <c r="X3911" s="62" t="s">
        <v>807</v>
      </c>
      <c r="Y3911" s="62" t="s">
        <v>1152</v>
      </c>
      <c r="Z3911" s="62" t="s">
        <v>48</v>
      </c>
      <c r="AA3911" s="62" t="s">
        <v>129</v>
      </c>
      <c r="AB3911" s="62" t="s">
        <v>42</v>
      </c>
      <c r="AC3911" s="62" t="s">
        <v>1609</v>
      </c>
      <c r="AD3911" s="62" t="s">
        <v>51</v>
      </c>
    </row>
    <row r="3912" spans="1:30" x14ac:dyDescent="0.25">
      <c r="A3912" s="62" t="s">
        <v>35</v>
      </c>
      <c r="B3912" s="62" t="s">
        <v>36</v>
      </c>
      <c r="C3912" s="62" t="s">
        <v>37</v>
      </c>
      <c r="D3912" s="62" t="s">
        <v>121</v>
      </c>
      <c r="E3912" s="62" t="s">
        <v>215</v>
      </c>
      <c r="F3912" s="62" t="s">
        <v>216</v>
      </c>
      <c r="G3912" s="62" t="s">
        <v>124</v>
      </c>
      <c r="H3912" s="62" t="s">
        <v>124</v>
      </c>
      <c r="I3912" s="62" t="s">
        <v>42</v>
      </c>
      <c r="J3912" s="62" t="s">
        <v>261</v>
      </c>
      <c r="K3912" s="62" t="s">
        <v>261</v>
      </c>
      <c r="L3912" s="62" t="s">
        <v>43</v>
      </c>
      <c r="M3912" s="62" t="s">
        <v>44</v>
      </c>
      <c r="N3912" s="62" t="s">
        <v>180</v>
      </c>
      <c r="O3912" s="62" t="s">
        <v>1606</v>
      </c>
      <c r="P3912" s="62" t="s">
        <v>1152</v>
      </c>
      <c r="Q3912" s="62" t="s">
        <v>1333</v>
      </c>
      <c r="R3912" s="62" t="s">
        <v>1152</v>
      </c>
      <c r="S3912" s="61">
        <v>201406</v>
      </c>
      <c r="T3912" s="62" t="s">
        <v>52</v>
      </c>
      <c r="U3912" s="61">
        <v>0</v>
      </c>
      <c r="V3912" s="60">
        <v>629436.94999999995</v>
      </c>
      <c r="W3912" s="62" t="s">
        <v>1152</v>
      </c>
      <c r="X3912" s="62" t="s">
        <v>1152</v>
      </c>
      <c r="Y3912" s="62" t="s">
        <v>1152</v>
      </c>
      <c r="Z3912" s="62" t="s">
        <v>48</v>
      </c>
      <c r="AA3912" s="62" t="s">
        <v>129</v>
      </c>
      <c r="AB3912" s="62" t="s">
        <v>42</v>
      </c>
      <c r="AC3912" s="62" t="s">
        <v>1607</v>
      </c>
      <c r="AD3912" s="62" t="s">
        <v>51</v>
      </c>
    </row>
    <row r="3913" spans="1:30" x14ac:dyDescent="0.25">
      <c r="A3913" s="62" t="s">
        <v>35</v>
      </c>
      <c r="B3913" s="62" t="s">
        <v>36</v>
      </c>
      <c r="C3913" s="62" t="s">
        <v>37</v>
      </c>
      <c r="D3913" s="62" t="s">
        <v>121</v>
      </c>
      <c r="E3913" s="62" t="s">
        <v>215</v>
      </c>
      <c r="F3913" s="62" t="s">
        <v>216</v>
      </c>
      <c r="G3913" s="62" t="s">
        <v>124</v>
      </c>
      <c r="H3913" s="62" t="s">
        <v>124</v>
      </c>
      <c r="I3913" s="62" t="s">
        <v>42</v>
      </c>
      <c r="J3913" s="62" t="s">
        <v>437</v>
      </c>
      <c r="K3913" s="62" t="s">
        <v>437</v>
      </c>
      <c r="L3913" s="62" t="s">
        <v>43</v>
      </c>
      <c r="M3913" s="62" t="s">
        <v>44</v>
      </c>
      <c r="N3913" s="62" t="s">
        <v>180</v>
      </c>
      <c r="O3913" s="62" t="s">
        <v>1606</v>
      </c>
      <c r="P3913" s="62" t="s">
        <v>1152</v>
      </c>
      <c r="Q3913" s="62" t="s">
        <v>1333</v>
      </c>
      <c r="R3913" s="62" t="s">
        <v>1152</v>
      </c>
      <c r="S3913" s="61">
        <v>201406</v>
      </c>
      <c r="T3913" s="62" t="s">
        <v>52</v>
      </c>
      <c r="U3913" s="61">
        <v>0</v>
      </c>
      <c r="V3913" s="60">
        <v>19501.46</v>
      </c>
      <c r="W3913" s="62" t="s">
        <v>1152</v>
      </c>
      <c r="X3913" s="62" t="s">
        <v>1152</v>
      </c>
      <c r="Y3913" s="62" t="s">
        <v>1152</v>
      </c>
      <c r="Z3913" s="62" t="s">
        <v>48</v>
      </c>
      <c r="AA3913" s="62" t="s">
        <v>129</v>
      </c>
      <c r="AB3913" s="62" t="s">
        <v>42</v>
      </c>
      <c r="AC3913" s="62" t="s">
        <v>1607</v>
      </c>
      <c r="AD3913" s="62" t="s">
        <v>51</v>
      </c>
    </row>
    <row r="3914" spans="1:30" x14ac:dyDescent="0.25">
      <c r="A3914" s="62" t="s">
        <v>35</v>
      </c>
      <c r="B3914" s="62" t="s">
        <v>36</v>
      </c>
      <c r="C3914" s="62" t="s">
        <v>37</v>
      </c>
      <c r="D3914" s="62" t="s">
        <v>121</v>
      </c>
      <c r="E3914" s="62" t="s">
        <v>215</v>
      </c>
      <c r="F3914" s="62" t="s">
        <v>216</v>
      </c>
      <c r="G3914" s="62" t="s">
        <v>124</v>
      </c>
      <c r="H3914" s="62" t="s">
        <v>124</v>
      </c>
      <c r="I3914" s="62" t="s">
        <v>42</v>
      </c>
      <c r="J3914" s="62" t="s">
        <v>250</v>
      </c>
      <c r="K3914" s="62" t="s">
        <v>250</v>
      </c>
      <c r="L3914" s="62" t="s">
        <v>43</v>
      </c>
      <c r="M3914" s="62" t="s">
        <v>44</v>
      </c>
      <c r="N3914" s="62" t="s">
        <v>150</v>
      </c>
      <c r="O3914" s="62" t="s">
        <v>1606</v>
      </c>
      <c r="P3914" s="62" t="s">
        <v>1152</v>
      </c>
      <c r="Q3914" s="62" t="s">
        <v>1610</v>
      </c>
      <c r="R3914" s="62" t="s">
        <v>1152</v>
      </c>
      <c r="S3914" s="61">
        <v>201406</v>
      </c>
      <c r="T3914" s="62" t="s">
        <v>52</v>
      </c>
      <c r="U3914" s="61">
        <v>0</v>
      </c>
      <c r="V3914" s="60">
        <v>12900</v>
      </c>
      <c r="W3914" s="62" t="s">
        <v>1152</v>
      </c>
      <c r="X3914" s="62" t="s">
        <v>1152</v>
      </c>
      <c r="Y3914" s="62" t="s">
        <v>1152</v>
      </c>
      <c r="Z3914" s="62" t="s">
        <v>48</v>
      </c>
      <c r="AA3914" s="62" t="s">
        <v>129</v>
      </c>
      <c r="AB3914" s="62" t="s">
        <v>42</v>
      </c>
      <c r="AC3914" s="62" t="s">
        <v>1607</v>
      </c>
      <c r="AD3914" s="62" t="s">
        <v>51</v>
      </c>
    </row>
    <row r="3915" spans="1:30" x14ac:dyDescent="0.25">
      <c r="A3915" s="62" t="s">
        <v>35</v>
      </c>
      <c r="B3915" s="62" t="s">
        <v>36</v>
      </c>
      <c r="C3915" s="62" t="s">
        <v>37</v>
      </c>
      <c r="D3915" s="62" t="s">
        <v>121</v>
      </c>
      <c r="E3915" s="62" t="s">
        <v>215</v>
      </c>
      <c r="F3915" s="62" t="s">
        <v>216</v>
      </c>
      <c r="G3915" s="62" t="s">
        <v>124</v>
      </c>
      <c r="H3915" s="62" t="s">
        <v>124</v>
      </c>
      <c r="I3915" s="62" t="s">
        <v>42</v>
      </c>
      <c r="J3915" s="62" t="s">
        <v>250</v>
      </c>
      <c r="K3915" s="62" t="s">
        <v>250</v>
      </c>
      <c r="L3915" s="62" t="s">
        <v>43</v>
      </c>
      <c r="M3915" s="62" t="s">
        <v>44</v>
      </c>
      <c r="N3915" s="62" t="s">
        <v>180</v>
      </c>
      <c r="O3915" s="62" t="s">
        <v>1606</v>
      </c>
      <c r="P3915" s="62" t="s">
        <v>1152</v>
      </c>
      <c r="Q3915" s="62" t="s">
        <v>863</v>
      </c>
      <c r="R3915" s="62" t="s">
        <v>1152</v>
      </c>
      <c r="S3915" s="61">
        <v>201406</v>
      </c>
      <c r="T3915" s="62" t="s">
        <v>52</v>
      </c>
      <c r="U3915" s="61">
        <v>0</v>
      </c>
      <c r="V3915" s="60">
        <v>40900</v>
      </c>
      <c r="W3915" s="62" t="s">
        <v>1152</v>
      </c>
      <c r="X3915" s="62" t="s">
        <v>1152</v>
      </c>
      <c r="Y3915" s="62" t="s">
        <v>1152</v>
      </c>
      <c r="Z3915" s="62" t="s">
        <v>48</v>
      </c>
      <c r="AA3915" s="62" t="s">
        <v>129</v>
      </c>
      <c r="AB3915" s="62" t="s">
        <v>42</v>
      </c>
      <c r="AC3915" s="62" t="s">
        <v>1607</v>
      </c>
      <c r="AD3915" s="62" t="s">
        <v>51</v>
      </c>
    </row>
    <row r="3916" spans="1:30" x14ac:dyDescent="0.25">
      <c r="A3916" s="62" t="s">
        <v>35</v>
      </c>
      <c r="B3916" s="62" t="s">
        <v>36</v>
      </c>
      <c r="C3916" s="62" t="s">
        <v>37</v>
      </c>
      <c r="D3916" s="62" t="s">
        <v>121</v>
      </c>
      <c r="E3916" s="62" t="s">
        <v>215</v>
      </c>
      <c r="F3916" s="62" t="s">
        <v>216</v>
      </c>
      <c r="G3916" s="62" t="s">
        <v>124</v>
      </c>
      <c r="H3916" s="62" t="s">
        <v>124</v>
      </c>
      <c r="I3916" s="62" t="s">
        <v>42</v>
      </c>
      <c r="J3916" s="62" t="s">
        <v>237</v>
      </c>
      <c r="K3916" s="62" t="s">
        <v>237</v>
      </c>
      <c r="L3916" s="62" t="s">
        <v>43</v>
      </c>
      <c r="M3916" s="62" t="s">
        <v>44</v>
      </c>
      <c r="N3916" s="62" t="s">
        <v>150</v>
      </c>
      <c r="O3916" s="62" t="s">
        <v>1606</v>
      </c>
      <c r="P3916" s="62" t="s">
        <v>1152</v>
      </c>
      <c r="Q3916" s="62" t="s">
        <v>1611</v>
      </c>
      <c r="R3916" s="62" t="s">
        <v>1152</v>
      </c>
      <c r="S3916" s="61">
        <v>201406</v>
      </c>
      <c r="T3916" s="62" t="s">
        <v>52</v>
      </c>
      <c r="U3916" s="61">
        <v>0</v>
      </c>
      <c r="V3916" s="60">
        <v>583</v>
      </c>
      <c r="W3916" s="62" t="s">
        <v>1152</v>
      </c>
      <c r="X3916" s="62" t="s">
        <v>1152</v>
      </c>
      <c r="Y3916" s="62" t="s">
        <v>1152</v>
      </c>
      <c r="Z3916" s="62" t="s">
        <v>48</v>
      </c>
      <c r="AA3916" s="62" t="s">
        <v>129</v>
      </c>
      <c r="AB3916" s="62" t="s">
        <v>42</v>
      </c>
      <c r="AC3916" s="62" t="s">
        <v>1607</v>
      </c>
      <c r="AD3916" s="62" t="s">
        <v>51</v>
      </c>
    </row>
    <row r="3917" spans="1:30" x14ac:dyDescent="0.25">
      <c r="A3917" s="62" t="s">
        <v>35</v>
      </c>
      <c r="B3917" s="62" t="s">
        <v>36</v>
      </c>
      <c r="C3917" s="62" t="s">
        <v>37</v>
      </c>
      <c r="D3917" s="62" t="s">
        <v>121</v>
      </c>
      <c r="E3917" s="62" t="s">
        <v>215</v>
      </c>
      <c r="F3917" s="62" t="s">
        <v>216</v>
      </c>
      <c r="G3917" s="62" t="s">
        <v>124</v>
      </c>
      <c r="H3917" s="62" t="s">
        <v>124</v>
      </c>
      <c r="I3917" s="62" t="s">
        <v>42</v>
      </c>
      <c r="J3917" s="62" t="s">
        <v>237</v>
      </c>
      <c r="K3917" s="62" t="s">
        <v>237</v>
      </c>
      <c r="L3917" s="62" t="s">
        <v>43</v>
      </c>
      <c r="M3917" s="62" t="s">
        <v>44</v>
      </c>
      <c r="N3917" s="62" t="s">
        <v>180</v>
      </c>
      <c r="O3917" s="62" t="s">
        <v>1606</v>
      </c>
      <c r="P3917" s="62" t="s">
        <v>1152</v>
      </c>
      <c r="Q3917" s="62" t="s">
        <v>860</v>
      </c>
      <c r="R3917" s="62" t="s">
        <v>1152</v>
      </c>
      <c r="S3917" s="61">
        <v>201406</v>
      </c>
      <c r="T3917" s="62" t="s">
        <v>52</v>
      </c>
      <c r="U3917" s="61">
        <v>0</v>
      </c>
      <c r="V3917" s="60">
        <v>441025</v>
      </c>
      <c r="W3917" s="62" t="s">
        <v>1152</v>
      </c>
      <c r="X3917" s="62" t="s">
        <v>1152</v>
      </c>
      <c r="Y3917" s="62" t="s">
        <v>1152</v>
      </c>
      <c r="Z3917" s="62" t="s">
        <v>48</v>
      </c>
      <c r="AA3917" s="62" t="s">
        <v>129</v>
      </c>
      <c r="AB3917" s="62" t="s">
        <v>42</v>
      </c>
      <c r="AC3917" s="62" t="s">
        <v>1607</v>
      </c>
      <c r="AD3917" s="62" t="s">
        <v>51</v>
      </c>
    </row>
    <row r="3918" spans="1:30" x14ac:dyDescent="0.25">
      <c r="A3918" s="62" t="s">
        <v>35</v>
      </c>
      <c r="B3918" s="62" t="s">
        <v>36</v>
      </c>
      <c r="C3918" s="62" t="s">
        <v>37</v>
      </c>
      <c r="D3918" s="62" t="s">
        <v>121</v>
      </c>
      <c r="E3918" s="62" t="s">
        <v>215</v>
      </c>
      <c r="F3918" s="62" t="s">
        <v>216</v>
      </c>
      <c r="G3918" s="62" t="s">
        <v>124</v>
      </c>
      <c r="H3918" s="62" t="s">
        <v>124</v>
      </c>
      <c r="I3918" s="62" t="s">
        <v>42</v>
      </c>
      <c r="J3918" s="62" t="s">
        <v>231</v>
      </c>
      <c r="K3918" s="62" t="s">
        <v>231</v>
      </c>
      <c r="L3918" s="62" t="s">
        <v>43</v>
      </c>
      <c r="M3918" s="62" t="s">
        <v>44</v>
      </c>
      <c r="N3918" s="62" t="s">
        <v>180</v>
      </c>
      <c r="O3918" s="62" t="s">
        <v>1606</v>
      </c>
      <c r="P3918" s="62" t="s">
        <v>1152</v>
      </c>
      <c r="Q3918" s="62" t="s">
        <v>840</v>
      </c>
      <c r="R3918" s="62" t="s">
        <v>1152</v>
      </c>
      <c r="S3918" s="61">
        <v>201406</v>
      </c>
      <c r="T3918" s="62" t="s">
        <v>52</v>
      </c>
      <c r="U3918" s="61">
        <v>0</v>
      </c>
      <c r="V3918" s="60">
        <v>9899.6299999999992</v>
      </c>
      <c r="W3918" s="62" t="s">
        <v>1152</v>
      </c>
      <c r="X3918" s="62" t="s">
        <v>1152</v>
      </c>
      <c r="Y3918" s="62" t="s">
        <v>1152</v>
      </c>
      <c r="Z3918" s="62" t="s">
        <v>48</v>
      </c>
      <c r="AA3918" s="62" t="s">
        <v>129</v>
      </c>
      <c r="AB3918" s="62" t="s">
        <v>42</v>
      </c>
      <c r="AC3918" s="62" t="s">
        <v>1607</v>
      </c>
      <c r="AD3918" s="62" t="s">
        <v>51</v>
      </c>
    </row>
    <row r="3919" spans="1:30" x14ac:dyDescent="0.25">
      <c r="A3919" s="62" t="s">
        <v>35</v>
      </c>
      <c r="B3919" s="62" t="s">
        <v>36</v>
      </c>
      <c r="C3919" s="62" t="s">
        <v>37</v>
      </c>
      <c r="D3919" s="62" t="s">
        <v>121</v>
      </c>
      <c r="E3919" s="62" t="s">
        <v>122</v>
      </c>
      <c r="F3919" s="62" t="s">
        <v>123</v>
      </c>
      <c r="G3919" s="62" t="s">
        <v>124</v>
      </c>
      <c r="H3919" s="62" t="s">
        <v>124</v>
      </c>
      <c r="I3919" s="62" t="s">
        <v>42</v>
      </c>
      <c r="J3919" s="62" t="s">
        <v>174</v>
      </c>
      <c r="K3919" s="62" t="s">
        <v>174</v>
      </c>
      <c r="L3919" s="62" t="s">
        <v>43</v>
      </c>
      <c r="M3919" s="62" t="s">
        <v>44</v>
      </c>
      <c r="N3919" s="62" t="s">
        <v>45</v>
      </c>
      <c r="O3919" s="62" t="s">
        <v>42</v>
      </c>
      <c r="P3919" s="62" t="s">
        <v>1152</v>
      </c>
      <c r="Q3919" s="62" t="s">
        <v>181</v>
      </c>
      <c r="R3919" s="62" t="s">
        <v>1152</v>
      </c>
      <c r="S3919" s="61">
        <v>201406</v>
      </c>
      <c r="T3919" s="62" t="s">
        <v>47</v>
      </c>
      <c r="U3919" s="61">
        <v>0</v>
      </c>
      <c r="V3919" s="60">
        <v>-78320</v>
      </c>
      <c r="W3919" s="62" t="s">
        <v>1152</v>
      </c>
      <c r="X3919" s="62" t="s">
        <v>1152</v>
      </c>
      <c r="Y3919" s="62" t="s">
        <v>1152</v>
      </c>
      <c r="Z3919" s="62" t="s">
        <v>48</v>
      </c>
      <c r="AA3919" s="62" t="s">
        <v>1261</v>
      </c>
      <c r="AB3919" s="62" t="s">
        <v>42</v>
      </c>
      <c r="AC3919" s="62" t="s">
        <v>1612</v>
      </c>
      <c r="AD3919" s="62" t="s">
        <v>51</v>
      </c>
    </row>
    <row r="3920" spans="1:30" x14ac:dyDescent="0.25">
      <c r="A3920" s="62" t="s">
        <v>35</v>
      </c>
      <c r="B3920" s="62" t="s">
        <v>36</v>
      </c>
      <c r="C3920" s="62" t="s">
        <v>37</v>
      </c>
      <c r="D3920" s="62" t="s">
        <v>121</v>
      </c>
      <c r="E3920" s="62" t="s">
        <v>122</v>
      </c>
      <c r="F3920" s="62" t="s">
        <v>123</v>
      </c>
      <c r="G3920" s="62" t="s">
        <v>124</v>
      </c>
      <c r="H3920" s="62" t="s">
        <v>124</v>
      </c>
      <c r="I3920" s="62" t="s">
        <v>42</v>
      </c>
      <c r="J3920" s="62" t="s">
        <v>500</v>
      </c>
      <c r="K3920" s="62" t="s">
        <v>500</v>
      </c>
      <c r="L3920" s="62" t="s">
        <v>43</v>
      </c>
      <c r="M3920" s="62" t="s">
        <v>44</v>
      </c>
      <c r="N3920" s="62" t="s">
        <v>162</v>
      </c>
      <c r="O3920" s="62" t="s">
        <v>1578</v>
      </c>
      <c r="P3920" s="62" t="s">
        <v>1152</v>
      </c>
      <c r="Q3920" s="62" t="s">
        <v>806</v>
      </c>
      <c r="R3920" s="62" t="s">
        <v>1582</v>
      </c>
      <c r="S3920" s="61">
        <v>201406</v>
      </c>
      <c r="T3920" s="62" t="s">
        <v>47</v>
      </c>
      <c r="U3920" s="61">
        <v>0</v>
      </c>
      <c r="V3920" s="60">
        <v>-42241.89</v>
      </c>
      <c r="W3920" s="62" t="s">
        <v>1152</v>
      </c>
      <c r="X3920" s="62" t="s">
        <v>807</v>
      </c>
      <c r="Y3920" s="62" t="s">
        <v>1152</v>
      </c>
      <c r="Z3920" s="62" t="s">
        <v>48</v>
      </c>
      <c r="AA3920" s="62" t="s">
        <v>129</v>
      </c>
      <c r="AB3920" s="62" t="s">
        <v>42</v>
      </c>
      <c r="AC3920" s="62" t="s">
        <v>1613</v>
      </c>
      <c r="AD3920" s="62" t="s">
        <v>51</v>
      </c>
    </row>
    <row r="3921" spans="1:30" x14ac:dyDescent="0.25">
      <c r="A3921" s="62" t="s">
        <v>35</v>
      </c>
      <c r="B3921" s="62" t="s">
        <v>36</v>
      </c>
      <c r="C3921" s="62" t="s">
        <v>37</v>
      </c>
      <c r="D3921" s="62" t="s">
        <v>121</v>
      </c>
      <c r="E3921" s="62" t="s">
        <v>215</v>
      </c>
      <c r="F3921" s="62" t="s">
        <v>216</v>
      </c>
      <c r="G3921" s="62" t="s">
        <v>124</v>
      </c>
      <c r="H3921" s="62" t="s">
        <v>124</v>
      </c>
      <c r="I3921" s="62" t="s">
        <v>42</v>
      </c>
      <c r="J3921" s="62" t="s">
        <v>231</v>
      </c>
      <c r="K3921" s="62" t="s">
        <v>231</v>
      </c>
      <c r="L3921" s="62" t="s">
        <v>43</v>
      </c>
      <c r="M3921" s="62" t="s">
        <v>44</v>
      </c>
      <c r="N3921" s="62" t="s">
        <v>150</v>
      </c>
      <c r="O3921" s="62" t="s">
        <v>1578</v>
      </c>
      <c r="P3921" s="62" t="s">
        <v>1152</v>
      </c>
      <c r="Q3921" s="62" t="s">
        <v>1588</v>
      </c>
      <c r="R3921" s="62" t="s">
        <v>1614</v>
      </c>
      <c r="S3921" s="61">
        <v>201406</v>
      </c>
      <c r="T3921" s="62" t="s">
        <v>47</v>
      </c>
      <c r="U3921" s="61">
        <v>0</v>
      </c>
      <c r="V3921" s="60">
        <v>-53474.5</v>
      </c>
      <c r="W3921" s="62" t="s">
        <v>1152</v>
      </c>
      <c r="X3921" s="62" t="s">
        <v>236</v>
      </c>
      <c r="Y3921" s="62" t="s">
        <v>1152</v>
      </c>
      <c r="Z3921" s="62" t="s">
        <v>48</v>
      </c>
      <c r="AA3921" s="62" t="s">
        <v>129</v>
      </c>
      <c r="AB3921" s="62" t="s">
        <v>42</v>
      </c>
      <c r="AC3921" s="62" t="s">
        <v>1615</v>
      </c>
      <c r="AD3921" s="62" t="s">
        <v>51</v>
      </c>
    </row>
    <row r="3922" spans="1:30" x14ac:dyDescent="0.25">
      <c r="A3922" s="62" t="s">
        <v>35</v>
      </c>
      <c r="B3922" s="62" t="s">
        <v>36</v>
      </c>
      <c r="C3922" s="62" t="s">
        <v>37</v>
      </c>
      <c r="D3922" s="62" t="s">
        <v>121</v>
      </c>
      <c r="E3922" s="62" t="s">
        <v>215</v>
      </c>
      <c r="F3922" s="62" t="s">
        <v>216</v>
      </c>
      <c r="G3922" s="62" t="s">
        <v>124</v>
      </c>
      <c r="H3922" s="62" t="s">
        <v>124</v>
      </c>
      <c r="I3922" s="62" t="s">
        <v>42</v>
      </c>
      <c r="J3922" s="62" t="s">
        <v>217</v>
      </c>
      <c r="K3922" s="62" t="s">
        <v>217</v>
      </c>
      <c r="L3922" s="62" t="s">
        <v>43</v>
      </c>
      <c r="M3922" s="62" t="s">
        <v>44</v>
      </c>
      <c r="N3922" s="62" t="s">
        <v>150</v>
      </c>
      <c r="O3922" s="62" t="s">
        <v>1578</v>
      </c>
      <c r="P3922" s="62" t="s">
        <v>1152</v>
      </c>
      <c r="Q3922" s="62" t="s">
        <v>1588</v>
      </c>
      <c r="R3922" s="62" t="s">
        <v>1616</v>
      </c>
      <c r="S3922" s="61">
        <v>201406</v>
      </c>
      <c r="T3922" s="62" t="s">
        <v>47</v>
      </c>
      <c r="U3922" s="97">
        <v>0</v>
      </c>
      <c r="V3922" s="60">
        <v>-217357.03</v>
      </c>
      <c r="W3922" s="62" t="s">
        <v>1152</v>
      </c>
      <c r="X3922" s="62" t="s">
        <v>230</v>
      </c>
      <c r="Y3922" s="62" t="s">
        <v>1152</v>
      </c>
      <c r="Z3922" s="62" t="s">
        <v>48</v>
      </c>
      <c r="AA3922" s="62" t="s">
        <v>129</v>
      </c>
      <c r="AB3922" s="62" t="s">
        <v>42</v>
      </c>
      <c r="AC3922" s="62" t="s">
        <v>1615</v>
      </c>
      <c r="AD3922" s="62" t="s">
        <v>51</v>
      </c>
    </row>
    <row r="3923" spans="1:30" x14ac:dyDescent="0.25">
      <c r="A3923" s="62" t="s">
        <v>35</v>
      </c>
      <c r="B3923" s="62" t="s">
        <v>36</v>
      </c>
      <c r="C3923" s="62" t="s">
        <v>37</v>
      </c>
      <c r="D3923" s="62" t="s">
        <v>121</v>
      </c>
      <c r="E3923" s="62" t="s">
        <v>122</v>
      </c>
      <c r="F3923" s="62" t="s">
        <v>123</v>
      </c>
      <c r="G3923" s="62" t="s">
        <v>124</v>
      </c>
      <c r="H3923" s="62" t="s">
        <v>124</v>
      </c>
      <c r="I3923" s="62" t="s">
        <v>42</v>
      </c>
      <c r="J3923" s="62" t="s">
        <v>500</v>
      </c>
      <c r="K3923" s="62" t="s">
        <v>500</v>
      </c>
      <c r="L3923" s="62" t="s">
        <v>43</v>
      </c>
      <c r="M3923" s="62" t="s">
        <v>44</v>
      </c>
      <c r="N3923" s="62" t="s">
        <v>162</v>
      </c>
      <c r="O3923" s="62" t="s">
        <v>1578</v>
      </c>
      <c r="P3923" s="62" t="s">
        <v>1152</v>
      </c>
      <c r="Q3923" s="62" t="s">
        <v>806</v>
      </c>
      <c r="R3923" s="62" t="s">
        <v>1617</v>
      </c>
      <c r="S3923" s="61">
        <v>201406</v>
      </c>
      <c r="T3923" s="62" t="s">
        <v>47</v>
      </c>
      <c r="U3923" s="97">
        <v>0</v>
      </c>
      <c r="V3923" s="60">
        <v>-5790</v>
      </c>
      <c r="W3923" s="62" t="s">
        <v>1152</v>
      </c>
      <c r="X3923" s="62" t="s">
        <v>807</v>
      </c>
      <c r="Y3923" s="62" t="s">
        <v>1152</v>
      </c>
      <c r="Z3923" s="62" t="s">
        <v>48</v>
      </c>
      <c r="AA3923" s="62" t="s">
        <v>129</v>
      </c>
      <c r="AB3923" s="62" t="s">
        <v>42</v>
      </c>
      <c r="AC3923" s="62" t="s">
        <v>1615</v>
      </c>
      <c r="AD3923" s="62" t="s">
        <v>51</v>
      </c>
    </row>
    <row r="3924" spans="1:30" x14ac:dyDescent="0.25">
      <c r="A3924" s="62" t="s">
        <v>35</v>
      </c>
      <c r="B3924" s="62" t="s">
        <v>36</v>
      </c>
      <c r="C3924" s="62" t="s">
        <v>37</v>
      </c>
      <c r="D3924" s="62" t="s">
        <v>121</v>
      </c>
      <c r="E3924" s="62" t="s">
        <v>122</v>
      </c>
      <c r="F3924" s="62" t="s">
        <v>123</v>
      </c>
      <c r="G3924" s="62" t="s">
        <v>124</v>
      </c>
      <c r="H3924" s="62" t="s">
        <v>124</v>
      </c>
      <c r="I3924" s="62" t="s">
        <v>42</v>
      </c>
      <c r="J3924" s="62" t="s">
        <v>500</v>
      </c>
      <c r="K3924" s="62" t="s">
        <v>500</v>
      </c>
      <c r="L3924" s="62" t="s">
        <v>43</v>
      </c>
      <c r="M3924" s="62" t="s">
        <v>44</v>
      </c>
      <c r="N3924" s="62" t="s">
        <v>162</v>
      </c>
      <c r="O3924" s="62" t="s">
        <v>1578</v>
      </c>
      <c r="P3924" s="62" t="s">
        <v>1152</v>
      </c>
      <c r="Q3924" s="62" t="s">
        <v>806</v>
      </c>
      <c r="R3924" s="62" t="s">
        <v>1152</v>
      </c>
      <c r="S3924" s="61">
        <v>201406</v>
      </c>
      <c r="T3924" s="62" t="s">
        <v>47</v>
      </c>
      <c r="U3924" s="61">
        <v>0</v>
      </c>
      <c r="V3924" s="60">
        <v>-5609</v>
      </c>
      <c r="W3924" s="62" t="s">
        <v>1152</v>
      </c>
      <c r="X3924" s="62" t="s">
        <v>807</v>
      </c>
      <c r="Y3924" s="62" t="s">
        <v>1152</v>
      </c>
      <c r="Z3924" s="62" t="s">
        <v>48</v>
      </c>
      <c r="AA3924" s="62" t="s">
        <v>129</v>
      </c>
      <c r="AB3924" s="62" t="s">
        <v>42</v>
      </c>
      <c r="AC3924" s="62" t="s">
        <v>1615</v>
      </c>
      <c r="AD3924" s="62" t="s">
        <v>51</v>
      </c>
    </row>
    <row r="3925" spans="1:30" x14ac:dyDescent="0.25">
      <c r="A3925" s="62" t="s">
        <v>35</v>
      </c>
      <c r="B3925" s="62" t="s">
        <v>36</v>
      </c>
      <c r="C3925" s="62" t="s">
        <v>37</v>
      </c>
      <c r="D3925" s="62" t="s">
        <v>121</v>
      </c>
      <c r="E3925" s="62" t="s">
        <v>122</v>
      </c>
      <c r="F3925" s="62" t="s">
        <v>123</v>
      </c>
      <c r="G3925" s="62" t="s">
        <v>124</v>
      </c>
      <c r="H3925" s="62" t="s">
        <v>124</v>
      </c>
      <c r="I3925" s="62" t="s">
        <v>42</v>
      </c>
      <c r="J3925" s="62" t="s">
        <v>283</v>
      </c>
      <c r="K3925" s="62" t="s">
        <v>283</v>
      </c>
      <c r="L3925" s="62" t="s">
        <v>43</v>
      </c>
      <c r="M3925" s="62" t="s">
        <v>44</v>
      </c>
      <c r="N3925" s="62" t="s">
        <v>150</v>
      </c>
      <c r="O3925" s="62" t="s">
        <v>1578</v>
      </c>
      <c r="P3925" s="62" t="s">
        <v>1152</v>
      </c>
      <c r="Q3925" s="62" t="s">
        <v>459</v>
      </c>
      <c r="R3925" s="62" t="s">
        <v>1152</v>
      </c>
      <c r="S3925" s="61">
        <v>201406</v>
      </c>
      <c r="T3925" s="62" t="s">
        <v>47</v>
      </c>
      <c r="U3925" s="61">
        <v>0</v>
      </c>
      <c r="V3925" s="60">
        <v>-50935.47</v>
      </c>
      <c r="W3925" s="62" t="s">
        <v>1152</v>
      </c>
      <c r="X3925" s="62" t="s">
        <v>460</v>
      </c>
      <c r="Y3925" s="62" t="s">
        <v>1152</v>
      </c>
      <c r="Z3925" s="62" t="s">
        <v>48</v>
      </c>
      <c r="AA3925" s="62" t="s">
        <v>129</v>
      </c>
      <c r="AB3925" s="62" t="s">
        <v>42</v>
      </c>
      <c r="AC3925" s="62" t="s">
        <v>1615</v>
      </c>
      <c r="AD3925" s="62" t="s">
        <v>51</v>
      </c>
    </row>
    <row r="3926" spans="1:30" x14ac:dyDescent="0.25">
      <c r="A3926" s="62" t="s">
        <v>35</v>
      </c>
      <c r="B3926" s="62" t="s">
        <v>36</v>
      </c>
      <c r="C3926" s="62" t="s">
        <v>37</v>
      </c>
      <c r="D3926" s="62" t="s">
        <v>121</v>
      </c>
      <c r="E3926" s="62" t="s">
        <v>122</v>
      </c>
      <c r="F3926" s="62" t="s">
        <v>123</v>
      </c>
      <c r="G3926" s="62" t="s">
        <v>124</v>
      </c>
      <c r="H3926" s="62" t="s">
        <v>124</v>
      </c>
      <c r="I3926" s="62" t="s">
        <v>42</v>
      </c>
      <c r="J3926" s="62" t="s">
        <v>283</v>
      </c>
      <c r="K3926" s="62" t="s">
        <v>283</v>
      </c>
      <c r="L3926" s="62" t="s">
        <v>43</v>
      </c>
      <c r="M3926" s="62" t="s">
        <v>44</v>
      </c>
      <c r="N3926" s="62" t="s">
        <v>150</v>
      </c>
      <c r="O3926" s="62" t="s">
        <v>1578</v>
      </c>
      <c r="P3926" s="62" t="s">
        <v>1152</v>
      </c>
      <c r="Q3926" s="62" t="s">
        <v>459</v>
      </c>
      <c r="R3926" s="62" t="s">
        <v>1152</v>
      </c>
      <c r="S3926" s="61">
        <v>201406</v>
      </c>
      <c r="T3926" s="62" t="s">
        <v>47</v>
      </c>
      <c r="U3926" s="61">
        <v>0</v>
      </c>
      <c r="V3926" s="60">
        <v>-159333.47</v>
      </c>
      <c r="W3926" s="62" t="s">
        <v>1152</v>
      </c>
      <c r="X3926" s="62" t="s">
        <v>460</v>
      </c>
      <c r="Y3926" s="62" t="s">
        <v>1152</v>
      </c>
      <c r="Z3926" s="62" t="s">
        <v>48</v>
      </c>
      <c r="AA3926" s="62" t="s">
        <v>129</v>
      </c>
      <c r="AB3926" s="62" t="s">
        <v>42</v>
      </c>
      <c r="AC3926" s="62" t="s">
        <v>1615</v>
      </c>
      <c r="AD3926" s="62" t="s">
        <v>51</v>
      </c>
    </row>
    <row r="3927" spans="1:30" x14ac:dyDescent="0.25">
      <c r="A3927" s="62" t="s">
        <v>35</v>
      </c>
      <c r="B3927" s="62" t="s">
        <v>36</v>
      </c>
      <c r="C3927" s="62" t="s">
        <v>37</v>
      </c>
      <c r="D3927" s="62" t="s">
        <v>121</v>
      </c>
      <c r="E3927" s="62" t="s">
        <v>122</v>
      </c>
      <c r="F3927" s="62" t="s">
        <v>123</v>
      </c>
      <c r="G3927" s="62" t="s">
        <v>124</v>
      </c>
      <c r="H3927" s="62" t="s">
        <v>124</v>
      </c>
      <c r="I3927" s="62" t="s">
        <v>42</v>
      </c>
      <c r="J3927" s="62" t="s">
        <v>285</v>
      </c>
      <c r="K3927" s="62" t="s">
        <v>285</v>
      </c>
      <c r="L3927" s="62" t="s">
        <v>43</v>
      </c>
      <c r="M3927" s="62" t="s">
        <v>44</v>
      </c>
      <c r="N3927" s="62" t="s">
        <v>150</v>
      </c>
      <c r="O3927" s="62" t="s">
        <v>1578</v>
      </c>
      <c r="P3927" s="62" t="s">
        <v>1152</v>
      </c>
      <c r="Q3927" s="62" t="s">
        <v>287</v>
      </c>
      <c r="R3927" s="62" t="s">
        <v>1618</v>
      </c>
      <c r="S3927" s="61">
        <v>201406</v>
      </c>
      <c r="T3927" s="62" t="s">
        <v>47</v>
      </c>
      <c r="U3927" s="61">
        <v>0</v>
      </c>
      <c r="V3927" s="60">
        <v>-46954.14</v>
      </c>
      <c r="W3927" s="62" t="s">
        <v>1152</v>
      </c>
      <c r="X3927" s="62" t="s">
        <v>288</v>
      </c>
      <c r="Y3927" s="62" t="s">
        <v>1152</v>
      </c>
      <c r="Z3927" s="62" t="s">
        <v>48</v>
      </c>
      <c r="AA3927" s="62" t="s">
        <v>129</v>
      </c>
      <c r="AB3927" s="62" t="s">
        <v>42</v>
      </c>
      <c r="AC3927" s="62" t="s">
        <v>1615</v>
      </c>
      <c r="AD3927" s="62" t="s">
        <v>51</v>
      </c>
    </row>
    <row r="3928" spans="1:30" x14ac:dyDescent="0.25">
      <c r="A3928" s="62" t="s">
        <v>35</v>
      </c>
      <c r="B3928" s="62" t="s">
        <v>36</v>
      </c>
      <c r="C3928" s="62" t="s">
        <v>37</v>
      </c>
      <c r="D3928" s="62" t="s">
        <v>121</v>
      </c>
      <c r="E3928" s="62" t="s">
        <v>122</v>
      </c>
      <c r="F3928" s="62" t="s">
        <v>123</v>
      </c>
      <c r="G3928" s="62" t="s">
        <v>124</v>
      </c>
      <c r="H3928" s="62" t="s">
        <v>124</v>
      </c>
      <c r="I3928" s="62" t="s">
        <v>42</v>
      </c>
      <c r="J3928" s="62" t="s">
        <v>285</v>
      </c>
      <c r="K3928" s="62" t="s">
        <v>285</v>
      </c>
      <c r="L3928" s="62" t="s">
        <v>43</v>
      </c>
      <c r="M3928" s="62" t="s">
        <v>44</v>
      </c>
      <c r="N3928" s="62" t="s">
        <v>150</v>
      </c>
      <c r="O3928" s="62" t="s">
        <v>1578</v>
      </c>
      <c r="P3928" s="62" t="s">
        <v>1152</v>
      </c>
      <c r="Q3928" s="62" t="s">
        <v>287</v>
      </c>
      <c r="R3928" s="62" t="s">
        <v>1152</v>
      </c>
      <c r="S3928" s="61">
        <v>201406</v>
      </c>
      <c r="T3928" s="62" t="s">
        <v>47</v>
      </c>
      <c r="U3928" s="61">
        <v>0</v>
      </c>
      <c r="V3928" s="60">
        <v>-41507.5</v>
      </c>
      <c r="W3928" s="62" t="s">
        <v>1152</v>
      </c>
      <c r="X3928" s="62" t="s">
        <v>288</v>
      </c>
      <c r="Y3928" s="62" t="s">
        <v>1152</v>
      </c>
      <c r="Z3928" s="62" t="s">
        <v>48</v>
      </c>
      <c r="AA3928" s="62" t="s">
        <v>129</v>
      </c>
      <c r="AB3928" s="62" t="s">
        <v>42</v>
      </c>
      <c r="AC3928" s="62" t="s">
        <v>1615</v>
      </c>
      <c r="AD3928" s="62" t="s">
        <v>51</v>
      </c>
    </row>
    <row r="3929" spans="1:30" x14ac:dyDescent="0.25">
      <c r="A3929" s="62" t="s">
        <v>35</v>
      </c>
      <c r="B3929" s="62" t="s">
        <v>36</v>
      </c>
      <c r="C3929" s="62" t="s">
        <v>37</v>
      </c>
      <c r="D3929" s="62" t="s">
        <v>121</v>
      </c>
      <c r="E3929" s="62" t="s">
        <v>122</v>
      </c>
      <c r="F3929" s="62" t="s">
        <v>123</v>
      </c>
      <c r="G3929" s="62" t="s">
        <v>124</v>
      </c>
      <c r="H3929" s="62" t="s">
        <v>124</v>
      </c>
      <c r="I3929" s="62" t="s">
        <v>42</v>
      </c>
      <c r="J3929" s="62" t="s">
        <v>190</v>
      </c>
      <c r="K3929" s="62" t="s">
        <v>190</v>
      </c>
      <c r="L3929" s="62" t="s">
        <v>43</v>
      </c>
      <c r="M3929" s="62" t="s">
        <v>44</v>
      </c>
      <c r="N3929" s="62" t="s">
        <v>150</v>
      </c>
      <c r="O3929" s="62" t="s">
        <v>1578</v>
      </c>
      <c r="P3929" s="62" t="s">
        <v>1152</v>
      </c>
      <c r="Q3929" s="62" t="s">
        <v>1584</v>
      </c>
      <c r="R3929" s="62" t="s">
        <v>1619</v>
      </c>
      <c r="S3929" s="61">
        <v>201406</v>
      </c>
      <c r="T3929" s="62" t="s">
        <v>47</v>
      </c>
      <c r="U3929" s="61">
        <v>0</v>
      </c>
      <c r="V3929" s="60">
        <v>-50000</v>
      </c>
      <c r="W3929" s="62" t="s">
        <v>1152</v>
      </c>
      <c r="X3929" s="62" t="s">
        <v>177</v>
      </c>
      <c r="Y3929" s="62" t="s">
        <v>1152</v>
      </c>
      <c r="Z3929" s="62" t="s">
        <v>48</v>
      </c>
      <c r="AA3929" s="62" t="s">
        <v>129</v>
      </c>
      <c r="AB3929" s="62" t="s">
        <v>42</v>
      </c>
      <c r="AC3929" s="62" t="s">
        <v>1615</v>
      </c>
      <c r="AD3929" s="62" t="s">
        <v>51</v>
      </c>
    </row>
    <row r="3930" spans="1:30" x14ac:dyDescent="0.25">
      <c r="A3930" s="62" t="s">
        <v>35</v>
      </c>
      <c r="B3930" s="62" t="s">
        <v>36</v>
      </c>
      <c r="C3930" s="62" t="s">
        <v>37</v>
      </c>
      <c r="D3930" s="62" t="s">
        <v>121</v>
      </c>
      <c r="E3930" s="62" t="s">
        <v>122</v>
      </c>
      <c r="F3930" s="62" t="s">
        <v>123</v>
      </c>
      <c r="G3930" s="62" t="s">
        <v>124</v>
      </c>
      <c r="H3930" s="62" t="s">
        <v>124</v>
      </c>
      <c r="I3930" s="62" t="s">
        <v>42</v>
      </c>
      <c r="J3930" s="62" t="s">
        <v>174</v>
      </c>
      <c r="K3930" s="62" t="s">
        <v>174</v>
      </c>
      <c r="L3930" s="62" t="s">
        <v>43</v>
      </c>
      <c r="M3930" s="62" t="s">
        <v>44</v>
      </c>
      <c r="N3930" s="62" t="s">
        <v>180</v>
      </c>
      <c r="O3930" s="62" t="s">
        <v>1578</v>
      </c>
      <c r="P3930" s="62" t="s">
        <v>1152</v>
      </c>
      <c r="Q3930" s="62" t="s">
        <v>1584</v>
      </c>
      <c r="R3930" s="62" t="s">
        <v>1619</v>
      </c>
      <c r="S3930" s="61">
        <v>201406</v>
      </c>
      <c r="T3930" s="62" t="s">
        <v>47</v>
      </c>
      <c r="U3930" s="61">
        <v>0</v>
      </c>
      <c r="V3930" s="60">
        <v>-94221</v>
      </c>
      <c r="W3930" s="62" t="s">
        <v>1152</v>
      </c>
      <c r="X3930" s="62" t="s">
        <v>177</v>
      </c>
      <c r="Y3930" s="62" t="s">
        <v>1152</v>
      </c>
      <c r="Z3930" s="62" t="s">
        <v>48</v>
      </c>
      <c r="AA3930" s="62" t="s">
        <v>129</v>
      </c>
      <c r="AB3930" s="62" t="s">
        <v>42</v>
      </c>
      <c r="AC3930" s="62" t="s">
        <v>1615</v>
      </c>
      <c r="AD3930" s="62" t="s">
        <v>51</v>
      </c>
    </row>
    <row r="3931" spans="1:30" x14ac:dyDescent="0.25">
      <c r="A3931" s="62" t="s">
        <v>35</v>
      </c>
      <c r="B3931" s="62" t="s">
        <v>36</v>
      </c>
      <c r="C3931" s="62" t="s">
        <v>37</v>
      </c>
      <c r="D3931" s="62" t="s">
        <v>121</v>
      </c>
      <c r="E3931" s="62" t="s">
        <v>122</v>
      </c>
      <c r="F3931" s="62" t="s">
        <v>123</v>
      </c>
      <c r="G3931" s="62" t="s">
        <v>124</v>
      </c>
      <c r="H3931" s="62" t="s">
        <v>124</v>
      </c>
      <c r="I3931" s="62" t="s">
        <v>42</v>
      </c>
      <c r="J3931" s="62" t="s">
        <v>652</v>
      </c>
      <c r="K3931" s="62" t="s">
        <v>652</v>
      </c>
      <c r="L3931" s="62" t="s">
        <v>43</v>
      </c>
      <c r="M3931" s="62" t="s">
        <v>44</v>
      </c>
      <c r="N3931" s="62" t="s">
        <v>150</v>
      </c>
      <c r="O3931" s="62" t="s">
        <v>1578</v>
      </c>
      <c r="P3931" s="62" t="s">
        <v>1152</v>
      </c>
      <c r="Q3931" s="62" t="s">
        <v>1584</v>
      </c>
      <c r="R3931" s="62" t="s">
        <v>1619</v>
      </c>
      <c r="S3931" s="61">
        <v>201406</v>
      </c>
      <c r="T3931" s="62" t="s">
        <v>47</v>
      </c>
      <c r="U3931" s="61">
        <v>0</v>
      </c>
      <c r="V3931" s="60">
        <v>-33878.660000000003</v>
      </c>
      <c r="W3931" s="62" t="s">
        <v>1152</v>
      </c>
      <c r="X3931" s="62" t="s">
        <v>177</v>
      </c>
      <c r="Y3931" s="62" t="s">
        <v>1152</v>
      </c>
      <c r="Z3931" s="62" t="s">
        <v>48</v>
      </c>
      <c r="AA3931" s="62" t="s">
        <v>129</v>
      </c>
      <c r="AB3931" s="62" t="s">
        <v>42</v>
      </c>
      <c r="AC3931" s="62" t="s">
        <v>1615</v>
      </c>
      <c r="AD3931" s="62" t="s">
        <v>51</v>
      </c>
    </row>
    <row r="3932" spans="1:30" x14ac:dyDescent="0.25">
      <c r="A3932" s="62" t="s">
        <v>35</v>
      </c>
      <c r="B3932" s="62" t="s">
        <v>36</v>
      </c>
      <c r="C3932" s="62" t="s">
        <v>37</v>
      </c>
      <c r="D3932" s="62" t="s">
        <v>121</v>
      </c>
      <c r="E3932" s="62" t="s">
        <v>122</v>
      </c>
      <c r="F3932" s="62" t="s">
        <v>123</v>
      </c>
      <c r="G3932" s="62" t="s">
        <v>124</v>
      </c>
      <c r="H3932" s="62" t="s">
        <v>124</v>
      </c>
      <c r="I3932" s="62" t="s">
        <v>42</v>
      </c>
      <c r="J3932" s="62" t="s">
        <v>174</v>
      </c>
      <c r="K3932" s="62" t="s">
        <v>174</v>
      </c>
      <c r="L3932" s="62" t="s">
        <v>43</v>
      </c>
      <c r="M3932" s="62" t="s">
        <v>44</v>
      </c>
      <c r="N3932" s="62" t="s">
        <v>150</v>
      </c>
      <c r="O3932" s="62" t="s">
        <v>1578</v>
      </c>
      <c r="P3932" s="62" t="s">
        <v>1152</v>
      </c>
      <c r="Q3932" s="62" t="s">
        <v>1584</v>
      </c>
      <c r="R3932" s="62" t="s">
        <v>1619</v>
      </c>
      <c r="S3932" s="61">
        <v>201406</v>
      </c>
      <c r="T3932" s="62" t="s">
        <v>47</v>
      </c>
      <c r="U3932" s="61">
        <v>0</v>
      </c>
      <c r="V3932" s="60">
        <v>-81910.77</v>
      </c>
      <c r="W3932" s="62" t="s">
        <v>1152</v>
      </c>
      <c r="X3932" s="62" t="s">
        <v>177</v>
      </c>
      <c r="Y3932" s="62" t="s">
        <v>1152</v>
      </c>
      <c r="Z3932" s="62" t="s">
        <v>48</v>
      </c>
      <c r="AA3932" s="62" t="s">
        <v>129</v>
      </c>
      <c r="AB3932" s="62" t="s">
        <v>42</v>
      </c>
      <c r="AC3932" s="62" t="s">
        <v>1615</v>
      </c>
      <c r="AD3932" s="62" t="s">
        <v>51</v>
      </c>
    </row>
    <row r="3933" spans="1:30" x14ac:dyDescent="0.25">
      <c r="A3933" s="62" t="s">
        <v>35</v>
      </c>
      <c r="B3933" s="62" t="s">
        <v>36</v>
      </c>
      <c r="C3933" s="62" t="s">
        <v>37</v>
      </c>
      <c r="D3933" s="62" t="s">
        <v>121</v>
      </c>
      <c r="E3933" s="62" t="s">
        <v>122</v>
      </c>
      <c r="F3933" s="62" t="s">
        <v>123</v>
      </c>
      <c r="G3933" s="62" t="s">
        <v>124</v>
      </c>
      <c r="H3933" s="62" t="s">
        <v>124</v>
      </c>
      <c r="I3933" s="62" t="s">
        <v>42</v>
      </c>
      <c r="J3933" s="62" t="s">
        <v>532</v>
      </c>
      <c r="K3933" s="62" t="s">
        <v>532</v>
      </c>
      <c r="L3933" s="62" t="s">
        <v>43</v>
      </c>
      <c r="M3933" s="62" t="s">
        <v>44</v>
      </c>
      <c r="N3933" s="62" t="s">
        <v>150</v>
      </c>
      <c r="O3933" s="62" t="s">
        <v>1578</v>
      </c>
      <c r="P3933" s="62" t="s">
        <v>1152</v>
      </c>
      <c r="Q3933" s="62" t="s">
        <v>1584</v>
      </c>
      <c r="R3933" s="62" t="s">
        <v>1619</v>
      </c>
      <c r="S3933" s="61">
        <v>201406</v>
      </c>
      <c r="T3933" s="62" t="s">
        <v>47</v>
      </c>
      <c r="U3933" s="61">
        <v>0</v>
      </c>
      <c r="V3933" s="60">
        <v>-35782.32</v>
      </c>
      <c r="W3933" s="62" t="s">
        <v>1152</v>
      </c>
      <c r="X3933" s="62" t="s">
        <v>177</v>
      </c>
      <c r="Y3933" s="62" t="s">
        <v>1152</v>
      </c>
      <c r="Z3933" s="62" t="s">
        <v>48</v>
      </c>
      <c r="AA3933" s="62" t="s">
        <v>129</v>
      </c>
      <c r="AB3933" s="62" t="s">
        <v>42</v>
      </c>
      <c r="AC3933" s="62" t="s">
        <v>1615</v>
      </c>
      <c r="AD3933" s="62" t="s">
        <v>51</v>
      </c>
    </row>
    <row r="3934" spans="1:30" x14ac:dyDescent="0.25">
      <c r="A3934" s="62" t="s">
        <v>35</v>
      </c>
      <c r="B3934" s="62" t="s">
        <v>36</v>
      </c>
      <c r="C3934" s="62" t="s">
        <v>37</v>
      </c>
      <c r="D3934" s="62" t="s">
        <v>121</v>
      </c>
      <c r="E3934" s="62" t="s">
        <v>122</v>
      </c>
      <c r="F3934" s="62" t="s">
        <v>123</v>
      </c>
      <c r="G3934" s="62" t="s">
        <v>124</v>
      </c>
      <c r="H3934" s="62" t="s">
        <v>124</v>
      </c>
      <c r="I3934" s="62" t="s">
        <v>42</v>
      </c>
      <c r="J3934" s="62" t="s">
        <v>532</v>
      </c>
      <c r="K3934" s="62" t="s">
        <v>532</v>
      </c>
      <c r="L3934" s="62" t="s">
        <v>43</v>
      </c>
      <c r="M3934" s="62" t="s">
        <v>44</v>
      </c>
      <c r="N3934" s="62" t="s">
        <v>180</v>
      </c>
      <c r="O3934" s="62" t="s">
        <v>1578</v>
      </c>
      <c r="P3934" s="62" t="s">
        <v>1152</v>
      </c>
      <c r="Q3934" s="62" t="s">
        <v>1584</v>
      </c>
      <c r="R3934" s="62" t="s">
        <v>1619</v>
      </c>
      <c r="S3934" s="61">
        <v>201406</v>
      </c>
      <c r="T3934" s="62" t="s">
        <v>47</v>
      </c>
      <c r="U3934" s="61">
        <v>0</v>
      </c>
      <c r="V3934" s="60">
        <v>-18326.37</v>
      </c>
      <c r="W3934" s="62" t="s">
        <v>1152</v>
      </c>
      <c r="X3934" s="62" t="s">
        <v>177</v>
      </c>
      <c r="Y3934" s="62" t="s">
        <v>1152</v>
      </c>
      <c r="Z3934" s="62" t="s">
        <v>48</v>
      </c>
      <c r="AA3934" s="62" t="s">
        <v>129</v>
      </c>
      <c r="AB3934" s="62" t="s">
        <v>42</v>
      </c>
      <c r="AC3934" s="62" t="s">
        <v>1615</v>
      </c>
      <c r="AD3934" s="62" t="s">
        <v>51</v>
      </c>
    </row>
    <row r="3935" spans="1:30" x14ac:dyDescent="0.25">
      <c r="A3935" s="62" t="s">
        <v>35</v>
      </c>
      <c r="B3935" s="62" t="s">
        <v>36</v>
      </c>
      <c r="C3935" s="62" t="s">
        <v>37</v>
      </c>
      <c r="D3935" s="62" t="s">
        <v>121</v>
      </c>
      <c r="E3935" s="62" t="s">
        <v>122</v>
      </c>
      <c r="F3935" s="62" t="s">
        <v>123</v>
      </c>
      <c r="G3935" s="62" t="s">
        <v>124</v>
      </c>
      <c r="H3935" s="62" t="s">
        <v>124</v>
      </c>
      <c r="I3935" s="62" t="s">
        <v>42</v>
      </c>
      <c r="J3935" s="62" t="s">
        <v>182</v>
      </c>
      <c r="K3935" s="62" t="s">
        <v>182</v>
      </c>
      <c r="L3935" s="62" t="s">
        <v>43</v>
      </c>
      <c r="M3935" s="62" t="s">
        <v>44</v>
      </c>
      <c r="N3935" s="62" t="s">
        <v>150</v>
      </c>
      <c r="O3935" s="62" t="s">
        <v>1578</v>
      </c>
      <c r="P3935" s="62" t="s">
        <v>1152</v>
      </c>
      <c r="Q3935" s="62" t="s">
        <v>1584</v>
      </c>
      <c r="R3935" s="62" t="s">
        <v>1619</v>
      </c>
      <c r="S3935" s="61">
        <v>201406</v>
      </c>
      <c r="T3935" s="62" t="s">
        <v>47</v>
      </c>
      <c r="U3935" s="61">
        <v>0</v>
      </c>
      <c r="V3935" s="60">
        <v>-334631.37</v>
      </c>
      <c r="W3935" s="62" t="s">
        <v>1152</v>
      </c>
      <c r="X3935" s="62" t="s">
        <v>177</v>
      </c>
      <c r="Y3935" s="62" t="s">
        <v>1152</v>
      </c>
      <c r="Z3935" s="62" t="s">
        <v>48</v>
      </c>
      <c r="AA3935" s="62" t="s">
        <v>129</v>
      </c>
      <c r="AB3935" s="62" t="s">
        <v>42</v>
      </c>
      <c r="AC3935" s="62" t="s">
        <v>1615</v>
      </c>
      <c r="AD3935" s="62" t="s">
        <v>51</v>
      </c>
    </row>
    <row r="3936" spans="1:30" x14ac:dyDescent="0.25">
      <c r="A3936" s="62" t="s">
        <v>35</v>
      </c>
      <c r="B3936" s="62" t="s">
        <v>36</v>
      </c>
      <c r="C3936" s="62" t="s">
        <v>37</v>
      </c>
      <c r="D3936" s="62" t="s">
        <v>121</v>
      </c>
      <c r="E3936" s="62" t="s">
        <v>122</v>
      </c>
      <c r="F3936" s="62" t="s">
        <v>123</v>
      </c>
      <c r="G3936" s="62" t="s">
        <v>124</v>
      </c>
      <c r="H3936" s="62" t="s">
        <v>124</v>
      </c>
      <c r="I3936" s="62" t="s">
        <v>42</v>
      </c>
      <c r="J3936" s="62" t="s">
        <v>182</v>
      </c>
      <c r="K3936" s="62" t="s">
        <v>182</v>
      </c>
      <c r="L3936" s="62" t="s">
        <v>43</v>
      </c>
      <c r="M3936" s="62" t="s">
        <v>44</v>
      </c>
      <c r="N3936" s="62" t="s">
        <v>180</v>
      </c>
      <c r="O3936" s="62" t="s">
        <v>1578</v>
      </c>
      <c r="P3936" s="62" t="s">
        <v>1152</v>
      </c>
      <c r="Q3936" s="62" t="s">
        <v>1584</v>
      </c>
      <c r="R3936" s="62" t="s">
        <v>1619</v>
      </c>
      <c r="S3936" s="61">
        <v>201406</v>
      </c>
      <c r="T3936" s="62" t="s">
        <v>47</v>
      </c>
      <c r="U3936" s="61">
        <v>0</v>
      </c>
      <c r="V3936" s="60">
        <v>-270706.86</v>
      </c>
      <c r="W3936" s="62" t="s">
        <v>1152</v>
      </c>
      <c r="X3936" s="62" t="s">
        <v>177</v>
      </c>
      <c r="Y3936" s="62" t="s">
        <v>1152</v>
      </c>
      <c r="Z3936" s="62" t="s">
        <v>48</v>
      </c>
      <c r="AA3936" s="62" t="s">
        <v>129</v>
      </c>
      <c r="AB3936" s="62" t="s">
        <v>42</v>
      </c>
      <c r="AC3936" s="62" t="s">
        <v>1615</v>
      </c>
      <c r="AD3936" s="62" t="s">
        <v>51</v>
      </c>
    </row>
    <row r="3937" spans="1:30" x14ac:dyDescent="0.25">
      <c r="A3937" s="62" t="s">
        <v>35</v>
      </c>
      <c r="B3937" s="62" t="s">
        <v>36</v>
      </c>
      <c r="C3937" s="62" t="s">
        <v>37</v>
      </c>
      <c r="D3937" s="62" t="s">
        <v>121</v>
      </c>
      <c r="E3937" s="62" t="s">
        <v>122</v>
      </c>
      <c r="F3937" s="62" t="s">
        <v>123</v>
      </c>
      <c r="G3937" s="62" t="s">
        <v>124</v>
      </c>
      <c r="H3937" s="62" t="s">
        <v>124</v>
      </c>
      <c r="I3937" s="62" t="s">
        <v>42</v>
      </c>
      <c r="J3937" s="62" t="s">
        <v>532</v>
      </c>
      <c r="K3937" s="62" t="s">
        <v>532</v>
      </c>
      <c r="L3937" s="62" t="s">
        <v>43</v>
      </c>
      <c r="M3937" s="62" t="s">
        <v>44</v>
      </c>
      <c r="N3937" s="62" t="s">
        <v>180</v>
      </c>
      <c r="O3937" s="62" t="s">
        <v>1578</v>
      </c>
      <c r="P3937" s="62" t="s">
        <v>1152</v>
      </c>
      <c r="Q3937" s="62" t="s">
        <v>1584</v>
      </c>
      <c r="R3937" s="62" t="s">
        <v>1152</v>
      </c>
      <c r="S3937" s="61">
        <v>201406</v>
      </c>
      <c r="T3937" s="62" t="s">
        <v>47</v>
      </c>
      <c r="U3937" s="61">
        <v>0</v>
      </c>
      <c r="V3937" s="60">
        <v>-92467.46</v>
      </c>
      <c r="W3937" s="62" t="s">
        <v>1152</v>
      </c>
      <c r="X3937" s="62" t="s">
        <v>177</v>
      </c>
      <c r="Y3937" s="62" t="s">
        <v>1152</v>
      </c>
      <c r="Z3937" s="62" t="s">
        <v>48</v>
      </c>
      <c r="AA3937" s="62" t="s">
        <v>129</v>
      </c>
      <c r="AB3937" s="62" t="s">
        <v>42</v>
      </c>
      <c r="AC3937" s="62" t="s">
        <v>1615</v>
      </c>
      <c r="AD3937" s="62" t="s">
        <v>51</v>
      </c>
    </row>
    <row r="3938" spans="1:30" x14ac:dyDescent="0.25">
      <c r="A3938" s="62" t="s">
        <v>35</v>
      </c>
      <c r="B3938" s="62" t="s">
        <v>36</v>
      </c>
      <c r="C3938" s="62" t="s">
        <v>37</v>
      </c>
      <c r="D3938" s="62" t="s">
        <v>121</v>
      </c>
      <c r="E3938" s="62" t="s">
        <v>122</v>
      </c>
      <c r="F3938" s="62" t="s">
        <v>123</v>
      </c>
      <c r="G3938" s="62" t="s">
        <v>124</v>
      </c>
      <c r="H3938" s="62" t="s">
        <v>124</v>
      </c>
      <c r="I3938" s="62" t="s">
        <v>42</v>
      </c>
      <c r="J3938" s="62" t="s">
        <v>532</v>
      </c>
      <c r="K3938" s="62" t="s">
        <v>532</v>
      </c>
      <c r="L3938" s="62" t="s">
        <v>43</v>
      </c>
      <c r="M3938" s="62" t="s">
        <v>44</v>
      </c>
      <c r="N3938" s="62" t="s">
        <v>150</v>
      </c>
      <c r="O3938" s="62" t="s">
        <v>1578</v>
      </c>
      <c r="P3938" s="62" t="s">
        <v>1152</v>
      </c>
      <c r="Q3938" s="62" t="s">
        <v>1584</v>
      </c>
      <c r="R3938" s="62" t="s">
        <v>1152</v>
      </c>
      <c r="S3938" s="61">
        <v>201406</v>
      </c>
      <c r="T3938" s="62" t="s">
        <v>47</v>
      </c>
      <c r="U3938" s="61">
        <v>0</v>
      </c>
      <c r="V3938" s="60">
        <v>-23005.48</v>
      </c>
      <c r="W3938" s="62" t="s">
        <v>1152</v>
      </c>
      <c r="X3938" s="62" t="s">
        <v>177</v>
      </c>
      <c r="Y3938" s="62" t="s">
        <v>1152</v>
      </c>
      <c r="Z3938" s="62" t="s">
        <v>48</v>
      </c>
      <c r="AA3938" s="62" t="s">
        <v>129</v>
      </c>
      <c r="AB3938" s="62" t="s">
        <v>42</v>
      </c>
      <c r="AC3938" s="62" t="s">
        <v>1615</v>
      </c>
      <c r="AD3938" s="62" t="s">
        <v>51</v>
      </c>
    </row>
    <row r="3939" spans="1:30" x14ac:dyDescent="0.25">
      <c r="A3939" s="62" t="s">
        <v>35</v>
      </c>
      <c r="B3939" s="62" t="s">
        <v>36</v>
      </c>
      <c r="C3939" s="62" t="s">
        <v>37</v>
      </c>
      <c r="D3939" s="62" t="s">
        <v>121</v>
      </c>
      <c r="E3939" s="62" t="s">
        <v>122</v>
      </c>
      <c r="F3939" s="62" t="s">
        <v>123</v>
      </c>
      <c r="G3939" s="62" t="s">
        <v>124</v>
      </c>
      <c r="H3939" s="62" t="s">
        <v>124</v>
      </c>
      <c r="I3939" s="62" t="s">
        <v>42</v>
      </c>
      <c r="J3939" s="62" t="s">
        <v>182</v>
      </c>
      <c r="K3939" s="62" t="s">
        <v>182</v>
      </c>
      <c r="L3939" s="62" t="s">
        <v>43</v>
      </c>
      <c r="M3939" s="62" t="s">
        <v>44</v>
      </c>
      <c r="N3939" s="62" t="s">
        <v>180</v>
      </c>
      <c r="O3939" s="62" t="s">
        <v>1578</v>
      </c>
      <c r="P3939" s="62" t="s">
        <v>1152</v>
      </c>
      <c r="Q3939" s="62" t="s">
        <v>1584</v>
      </c>
      <c r="R3939" s="62" t="s">
        <v>1152</v>
      </c>
      <c r="S3939" s="61">
        <v>201406</v>
      </c>
      <c r="T3939" s="62" t="s">
        <v>47</v>
      </c>
      <c r="U3939" s="61">
        <v>0</v>
      </c>
      <c r="V3939" s="60">
        <v>-293222.73</v>
      </c>
      <c r="W3939" s="62" t="s">
        <v>1152</v>
      </c>
      <c r="X3939" s="62" t="s">
        <v>177</v>
      </c>
      <c r="Y3939" s="62" t="s">
        <v>1152</v>
      </c>
      <c r="Z3939" s="62" t="s">
        <v>48</v>
      </c>
      <c r="AA3939" s="62" t="s">
        <v>129</v>
      </c>
      <c r="AB3939" s="62" t="s">
        <v>42</v>
      </c>
      <c r="AC3939" s="62" t="s">
        <v>1615</v>
      </c>
      <c r="AD3939" s="62" t="s">
        <v>51</v>
      </c>
    </row>
    <row r="3940" spans="1:30" x14ac:dyDescent="0.25">
      <c r="A3940" s="62" t="s">
        <v>35</v>
      </c>
      <c r="B3940" s="62" t="s">
        <v>36</v>
      </c>
      <c r="C3940" s="62" t="s">
        <v>37</v>
      </c>
      <c r="D3940" s="62" t="s">
        <v>121</v>
      </c>
      <c r="E3940" s="62" t="s">
        <v>122</v>
      </c>
      <c r="F3940" s="62" t="s">
        <v>123</v>
      </c>
      <c r="G3940" s="62" t="s">
        <v>124</v>
      </c>
      <c r="H3940" s="62" t="s">
        <v>124</v>
      </c>
      <c r="I3940" s="62" t="s">
        <v>42</v>
      </c>
      <c r="J3940" s="62" t="s">
        <v>182</v>
      </c>
      <c r="K3940" s="62" t="s">
        <v>182</v>
      </c>
      <c r="L3940" s="62" t="s">
        <v>43</v>
      </c>
      <c r="M3940" s="62" t="s">
        <v>44</v>
      </c>
      <c r="N3940" s="62" t="s">
        <v>150</v>
      </c>
      <c r="O3940" s="62" t="s">
        <v>1578</v>
      </c>
      <c r="P3940" s="62" t="s">
        <v>1152</v>
      </c>
      <c r="Q3940" s="62" t="s">
        <v>1584</v>
      </c>
      <c r="R3940" s="62" t="s">
        <v>1152</v>
      </c>
      <c r="S3940" s="61">
        <v>201406</v>
      </c>
      <c r="T3940" s="62" t="s">
        <v>47</v>
      </c>
      <c r="U3940" s="61">
        <v>0</v>
      </c>
      <c r="V3940" s="60">
        <v>-103194.44</v>
      </c>
      <c r="W3940" s="62" t="s">
        <v>1152</v>
      </c>
      <c r="X3940" s="62" t="s">
        <v>177</v>
      </c>
      <c r="Y3940" s="62" t="s">
        <v>1152</v>
      </c>
      <c r="Z3940" s="62" t="s">
        <v>48</v>
      </c>
      <c r="AA3940" s="62" t="s">
        <v>129</v>
      </c>
      <c r="AB3940" s="62" t="s">
        <v>42</v>
      </c>
      <c r="AC3940" s="62" t="s">
        <v>1615</v>
      </c>
      <c r="AD3940" s="62" t="s">
        <v>51</v>
      </c>
    </row>
    <row r="3941" spans="1:30" x14ac:dyDescent="0.25">
      <c r="A3941" s="62" t="s">
        <v>35</v>
      </c>
      <c r="B3941" s="62" t="s">
        <v>36</v>
      </c>
      <c r="C3941" s="62" t="s">
        <v>37</v>
      </c>
      <c r="D3941" s="62" t="s">
        <v>121</v>
      </c>
      <c r="E3941" s="62" t="s">
        <v>122</v>
      </c>
      <c r="F3941" s="62" t="s">
        <v>123</v>
      </c>
      <c r="G3941" s="62" t="s">
        <v>124</v>
      </c>
      <c r="H3941" s="62" t="s">
        <v>124</v>
      </c>
      <c r="I3941" s="62" t="s">
        <v>42</v>
      </c>
      <c r="J3941" s="62" t="s">
        <v>174</v>
      </c>
      <c r="K3941" s="62" t="s">
        <v>174</v>
      </c>
      <c r="L3941" s="62" t="s">
        <v>43</v>
      </c>
      <c r="M3941" s="62" t="s">
        <v>44</v>
      </c>
      <c r="N3941" s="62" t="s">
        <v>180</v>
      </c>
      <c r="O3941" s="62" t="s">
        <v>1578</v>
      </c>
      <c r="P3941" s="62" t="s">
        <v>1152</v>
      </c>
      <c r="Q3941" s="62" t="s">
        <v>1584</v>
      </c>
      <c r="R3941" s="62" t="s">
        <v>1152</v>
      </c>
      <c r="S3941" s="61">
        <v>201406</v>
      </c>
      <c r="T3941" s="62" t="s">
        <v>47</v>
      </c>
      <c r="U3941" s="97">
        <v>0</v>
      </c>
      <c r="V3941" s="60">
        <v>-73958</v>
      </c>
      <c r="W3941" s="62" t="s">
        <v>1152</v>
      </c>
      <c r="X3941" s="62" t="s">
        <v>177</v>
      </c>
      <c r="Y3941" s="62" t="s">
        <v>1152</v>
      </c>
      <c r="Z3941" s="62" t="s">
        <v>48</v>
      </c>
      <c r="AA3941" s="62" t="s">
        <v>129</v>
      </c>
      <c r="AB3941" s="62" t="s">
        <v>42</v>
      </c>
      <c r="AC3941" s="62" t="s">
        <v>1615</v>
      </c>
      <c r="AD3941" s="62" t="s">
        <v>51</v>
      </c>
    </row>
    <row r="3942" spans="1:30" x14ac:dyDescent="0.25">
      <c r="A3942" s="62" t="s">
        <v>35</v>
      </c>
      <c r="B3942" s="62" t="s">
        <v>36</v>
      </c>
      <c r="C3942" s="62" t="s">
        <v>37</v>
      </c>
      <c r="D3942" s="62" t="s">
        <v>121</v>
      </c>
      <c r="E3942" s="62" t="s">
        <v>122</v>
      </c>
      <c r="F3942" s="62" t="s">
        <v>123</v>
      </c>
      <c r="G3942" s="62" t="s">
        <v>124</v>
      </c>
      <c r="H3942" s="62" t="s">
        <v>124</v>
      </c>
      <c r="I3942" s="62" t="s">
        <v>42</v>
      </c>
      <c r="J3942" s="62" t="s">
        <v>174</v>
      </c>
      <c r="K3942" s="62" t="s">
        <v>174</v>
      </c>
      <c r="L3942" s="62" t="s">
        <v>43</v>
      </c>
      <c r="M3942" s="62" t="s">
        <v>44</v>
      </c>
      <c r="N3942" s="62" t="s">
        <v>150</v>
      </c>
      <c r="O3942" s="62" t="s">
        <v>1578</v>
      </c>
      <c r="P3942" s="62" t="s">
        <v>1152</v>
      </c>
      <c r="Q3942" s="62" t="s">
        <v>1584</v>
      </c>
      <c r="R3942" s="62" t="s">
        <v>1152</v>
      </c>
      <c r="S3942" s="61">
        <v>201406</v>
      </c>
      <c r="T3942" s="62" t="s">
        <v>47</v>
      </c>
      <c r="U3942" s="97">
        <v>0</v>
      </c>
      <c r="V3942" s="60">
        <v>-40961.82</v>
      </c>
      <c r="W3942" s="62" t="s">
        <v>1152</v>
      </c>
      <c r="X3942" s="62" t="s">
        <v>177</v>
      </c>
      <c r="Y3942" s="62" t="s">
        <v>1152</v>
      </c>
      <c r="Z3942" s="62" t="s">
        <v>48</v>
      </c>
      <c r="AA3942" s="62" t="s">
        <v>129</v>
      </c>
      <c r="AB3942" s="62" t="s">
        <v>42</v>
      </c>
      <c r="AC3942" s="62" t="s">
        <v>1615</v>
      </c>
      <c r="AD3942" s="62" t="s">
        <v>51</v>
      </c>
    </row>
    <row r="3943" spans="1:30" x14ac:dyDescent="0.25">
      <c r="A3943" s="62" t="s">
        <v>35</v>
      </c>
      <c r="B3943" s="62" t="s">
        <v>36</v>
      </c>
      <c r="C3943" s="62" t="s">
        <v>37</v>
      </c>
      <c r="D3943" s="62" t="s">
        <v>121</v>
      </c>
      <c r="E3943" s="62" t="s">
        <v>215</v>
      </c>
      <c r="F3943" s="62" t="s">
        <v>216</v>
      </c>
      <c r="G3943" s="62" t="s">
        <v>124</v>
      </c>
      <c r="H3943" s="62" t="s">
        <v>124</v>
      </c>
      <c r="I3943" s="62" t="s">
        <v>42</v>
      </c>
      <c r="J3943" s="62" t="s">
        <v>231</v>
      </c>
      <c r="K3943" s="62" t="s">
        <v>231</v>
      </c>
      <c r="L3943" s="62" t="s">
        <v>43</v>
      </c>
      <c r="M3943" s="62" t="s">
        <v>44</v>
      </c>
      <c r="N3943" s="62" t="s">
        <v>180</v>
      </c>
      <c r="O3943" s="62" t="s">
        <v>1578</v>
      </c>
      <c r="P3943" s="62" t="s">
        <v>1152</v>
      </c>
      <c r="Q3943" s="62" t="s">
        <v>840</v>
      </c>
      <c r="R3943" s="62" t="s">
        <v>1152</v>
      </c>
      <c r="S3943" s="61">
        <v>201406</v>
      </c>
      <c r="T3943" s="62" t="s">
        <v>47</v>
      </c>
      <c r="U3943" s="97">
        <v>0</v>
      </c>
      <c r="V3943" s="60">
        <v>-2393.62</v>
      </c>
      <c r="W3943" s="62" t="s">
        <v>1152</v>
      </c>
      <c r="X3943" s="62" t="s">
        <v>975</v>
      </c>
      <c r="Y3943" s="62" t="s">
        <v>1152</v>
      </c>
      <c r="Z3943" s="62" t="s">
        <v>48</v>
      </c>
      <c r="AA3943" s="62" t="s">
        <v>129</v>
      </c>
      <c r="AB3943" s="62" t="s">
        <v>42</v>
      </c>
      <c r="AC3943" s="62" t="s">
        <v>1615</v>
      </c>
      <c r="AD3943" s="62" t="s">
        <v>51</v>
      </c>
    </row>
    <row r="3944" spans="1:30" x14ac:dyDescent="0.25">
      <c r="A3944" s="62" t="s">
        <v>35</v>
      </c>
      <c r="B3944" s="62" t="s">
        <v>36</v>
      </c>
      <c r="C3944" s="62" t="s">
        <v>37</v>
      </c>
      <c r="D3944" s="62" t="s">
        <v>121</v>
      </c>
      <c r="E3944" s="62" t="s">
        <v>215</v>
      </c>
      <c r="F3944" s="62" t="s">
        <v>216</v>
      </c>
      <c r="G3944" s="62" t="s">
        <v>124</v>
      </c>
      <c r="H3944" s="62" t="s">
        <v>124</v>
      </c>
      <c r="I3944" s="62" t="s">
        <v>42</v>
      </c>
      <c r="J3944" s="62" t="s">
        <v>261</v>
      </c>
      <c r="K3944" s="62" t="s">
        <v>261</v>
      </c>
      <c r="L3944" s="62" t="s">
        <v>43</v>
      </c>
      <c r="M3944" s="62" t="s">
        <v>44</v>
      </c>
      <c r="N3944" s="62" t="s">
        <v>150</v>
      </c>
      <c r="O3944" s="62" t="s">
        <v>1578</v>
      </c>
      <c r="P3944" s="62" t="s">
        <v>1152</v>
      </c>
      <c r="Q3944" s="62" t="s">
        <v>1586</v>
      </c>
      <c r="R3944" s="62" t="s">
        <v>1152</v>
      </c>
      <c r="S3944" s="61">
        <v>201406</v>
      </c>
      <c r="T3944" s="62" t="s">
        <v>47</v>
      </c>
      <c r="U3944" s="97">
        <v>0</v>
      </c>
      <c r="V3944" s="60">
        <v>-130172</v>
      </c>
      <c r="W3944" s="62" t="s">
        <v>1152</v>
      </c>
      <c r="X3944" s="62" t="s">
        <v>267</v>
      </c>
      <c r="Y3944" s="62" t="s">
        <v>1152</v>
      </c>
      <c r="Z3944" s="62" t="s">
        <v>48</v>
      </c>
      <c r="AA3944" s="62" t="s">
        <v>129</v>
      </c>
      <c r="AB3944" s="62" t="s">
        <v>42</v>
      </c>
      <c r="AC3944" s="62" t="s">
        <v>1615</v>
      </c>
      <c r="AD3944" s="62" t="s">
        <v>51</v>
      </c>
    </row>
    <row r="3945" spans="1:30" x14ac:dyDescent="0.25">
      <c r="A3945" s="62" t="s">
        <v>35</v>
      </c>
      <c r="B3945" s="62" t="s">
        <v>36</v>
      </c>
      <c r="C3945" s="62" t="s">
        <v>37</v>
      </c>
      <c r="D3945" s="62" t="s">
        <v>121</v>
      </c>
      <c r="E3945" s="62" t="s">
        <v>215</v>
      </c>
      <c r="F3945" s="62" t="s">
        <v>216</v>
      </c>
      <c r="G3945" s="62" t="s">
        <v>124</v>
      </c>
      <c r="H3945" s="62" t="s">
        <v>124</v>
      </c>
      <c r="I3945" s="62" t="s">
        <v>42</v>
      </c>
      <c r="J3945" s="62" t="s">
        <v>437</v>
      </c>
      <c r="K3945" s="62" t="s">
        <v>437</v>
      </c>
      <c r="L3945" s="62" t="s">
        <v>43</v>
      </c>
      <c r="M3945" s="62" t="s">
        <v>44</v>
      </c>
      <c r="N3945" s="62" t="s">
        <v>150</v>
      </c>
      <c r="O3945" s="62" t="s">
        <v>1578</v>
      </c>
      <c r="P3945" s="62" t="s">
        <v>1152</v>
      </c>
      <c r="Q3945" s="62" t="s">
        <v>1586</v>
      </c>
      <c r="R3945" s="62" t="s">
        <v>1152</v>
      </c>
      <c r="S3945" s="61">
        <v>201406</v>
      </c>
      <c r="T3945" s="62" t="s">
        <v>47</v>
      </c>
      <c r="U3945" s="97">
        <v>0</v>
      </c>
      <c r="V3945" s="60">
        <v>-4940.68</v>
      </c>
      <c r="W3945" s="62" t="s">
        <v>1152</v>
      </c>
      <c r="X3945" s="62" t="s">
        <v>577</v>
      </c>
      <c r="Y3945" s="62" t="s">
        <v>1152</v>
      </c>
      <c r="Z3945" s="62" t="s">
        <v>48</v>
      </c>
      <c r="AA3945" s="62" t="s">
        <v>129</v>
      </c>
      <c r="AB3945" s="62" t="s">
        <v>42</v>
      </c>
      <c r="AC3945" s="62" t="s">
        <v>1615</v>
      </c>
      <c r="AD3945" s="62" t="s">
        <v>51</v>
      </c>
    </row>
    <row r="3946" spans="1:30" x14ac:dyDescent="0.25">
      <c r="A3946" s="62" t="s">
        <v>35</v>
      </c>
      <c r="B3946" s="62" t="s">
        <v>36</v>
      </c>
      <c r="C3946" s="62" t="s">
        <v>37</v>
      </c>
      <c r="D3946" s="62" t="s">
        <v>121</v>
      </c>
      <c r="E3946" s="62" t="s">
        <v>215</v>
      </c>
      <c r="F3946" s="62" t="s">
        <v>216</v>
      </c>
      <c r="G3946" s="62" t="s">
        <v>124</v>
      </c>
      <c r="H3946" s="62" t="s">
        <v>124</v>
      </c>
      <c r="I3946" s="62" t="s">
        <v>42</v>
      </c>
      <c r="J3946" s="62" t="s">
        <v>250</v>
      </c>
      <c r="K3946" s="62" t="s">
        <v>250</v>
      </c>
      <c r="L3946" s="62" t="s">
        <v>43</v>
      </c>
      <c r="M3946" s="62" t="s">
        <v>44</v>
      </c>
      <c r="N3946" s="62" t="s">
        <v>150</v>
      </c>
      <c r="O3946" s="62" t="s">
        <v>1578</v>
      </c>
      <c r="P3946" s="62" t="s">
        <v>1152</v>
      </c>
      <c r="Q3946" s="62" t="s">
        <v>1318</v>
      </c>
      <c r="R3946" s="62" t="s">
        <v>1152</v>
      </c>
      <c r="S3946" s="61">
        <v>201406</v>
      </c>
      <c r="T3946" s="62" t="s">
        <v>47</v>
      </c>
      <c r="U3946" s="61">
        <v>0</v>
      </c>
      <c r="V3946" s="60">
        <v>-64618</v>
      </c>
      <c r="W3946" s="62" t="s">
        <v>1152</v>
      </c>
      <c r="X3946" s="62" t="s">
        <v>433</v>
      </c>
      <c r="Y3946" s="62" t="s">
        <v>1152</v>
      </c>
      <c r="Z3946" s="62" t="s">
        <v>48</v>
      </c>
      <c r="AA3946" s="62" t="s">
        <v>129</v>
      </c>
      <c r="AB3946" s="62" t="s">
        <v>42</v>
      </c>
      <c r="AC3946" s="62" t="s">
        <v>1615</v>
      </c>
      <c r="AD3946" s="62" t="s">
        <v>51</v>
      </c>
    </row>
    <row r="3947" spans="1:30" x14ac:dyDescent="0.25">
      <c r="A3947" s="62" t="s">
        <v>35</v>
      </c>
      <c r="B3947" s="62" t="s">
        <v>36</v>
      </c>
      <c r="C3947" s="62" t="s">
        <v>37</v>
      </c>
      <c r="D3947" s="62" t="s">
        <v>121</v>
      </c>
      <c r="E3947" s="62" t="s">
        <v>215</v>
      </c>
      <c r="F3947" s="62" t="s">
        <v>216</v>
      </c>
      <c r="G3947" s="62" t="s">
        <v>124</v>
      </c>
      <c r="H3947" s="62" t="s">
        <v>124</v>
      </c>
      <c r="I3947" s="62" t="s">
        <v>42</v>
      </c>
      <c r="J3947" s="62" t="s">
        <v>257</v>
      </c>
      <c r="K3947" s="62" t="s">
        <v>257</v>
      </c>
      <c r="L3947" s="62" t="s">
        <v>43</v>
      </c>
      <c r="M3947" s="62" t="s">
        <v>44</v>
      </c>
      <c r="N3947" s="62" t="s">
        <v>150</v>
      </c>
      <c r="O3947" s="62" t="s">
        <v>1578</v>
      </c>
      <c r="P3947" s="62" t="s">
        <v>1152</v>
      </c>
      <c r="Q3947" s="62" t="s">
        <v>1587</v>
      </c>
      <c r="R3947" s="62" t="s">
        <v>1152</v>
      </c>
      <c r="S3947" s="61">
        <v>201406</v>
      </c>
      <c r="T3947" s="62" t="s">
        <v>47</v>
      </c>
      <c r="U3947" s="97">
        <v>0</v>
      </c>
      <c r="V3947" s="60">
        <v>-25290</v>
      </c>
      <c r="W3947" s="62" t="s">
        <v>1152</v>
      </c>
      <c r="X3947" s="62" t="s">
        <v>440</v>
      </c>
      <c r="Y3947" s="62" t="s">
        <v>1152</v>
      </c>
      <c r="Z3947" s="62" t="s">
        <v>48</v>
      </c>
      <c r="AA3947" s="62" t="s">
        <v>129</v>
      </c>
      <c r="AB3947" s="62" t="s">
        <v>42</v>
      </c>
      <c r="AC3947" s="62" t="s">
        <v>1615</v>
      </c>
      <c r="AD3947" s="62" t="s">
        <v>51</v>
      </c>
    </row>
    <row r="3948" spans="1:30" x14ac:dyDescent="0.25">
      <c r="A3948" s="62" t="s">
        <v>35</v>
      </c>
      <c r="B3948" s="62" t="s">
        <v>36</v>
      </c>
      <c r="C3948" s="62" t="s">
        <v>37</v>
      </c>
      <c r="D3948" s="62" t="s">
        <v>121</v>
      </c>
      <c r="E3948" s="62" t="s">
        <v>215</v>
      </c>
      <c r="F3948" s="62" t="s">
        <v>216</v>
      </c>
      <c r="G3948" s="62" t="s">
        <v>124</v>
      </c>
      <c r="H3948" s="62" t="s">
        <v>124</v>
      </c>
      <c r="I3948" s="62" t="s">
        <v>42</v>
      </c>
      <c r="J3948" s="62" t="s">
        <v>237</v>
      </c>
      <c r="K3948" s="62" t="s">
        <v>237</v>
      </c>
      <c r="L3948" s="62" t="s">
        <v>43</v>
      </c>
      <c r="M3948" s="62" t="s">
        <v>44</v>
      </c>
      <c r="N3948" s="62" t="s">
        <v>150</v>
      </c>
      <c r="O3948" s="62" t="s">
        <v>1578</v>
      </c>
      <c r="P3948" s="62" t="s">
        <v>1152</v>
      </c>
      <c r="Q3948" s="62" t="s">
        <v>1587</v>
      </c>
      <c r="R3948" s="62" t="s">
        <v>1152</v>
      </c>
      <c r="S3948" s="61">
        <v>201406</v>
      </c>
      <c r="T3948" s="62" t="s">
        <v>47</v>
      </c>
      <c r="U3948" s="61">
        <v>0</v>
      </c>
      <c r="V3948" s="60">
        <v>-171000</v>
      </c>
      <c r="W3948" s="62" t="s">
        <v>1152</v>
      </c>
      <c r="X3948" s="62" t="s">
        <v>422</v>
      </c>
      <c r="Y3948" s="62" t="s">
        <v>1152</v>
      </c>
      <c r="Z3948" s="62" t="s">
        <v>48</v>
      </c>
      <c r="AA3948" s="62" t="s">
        <v>129</v>
      </c>
      <c r="AB3948" s="62" t="s">
        <v>42</v>
      </c>
      <c r="AC3948" s="62" t="s">
        <v>1615</v>
      </c>
      <c r="AD3948" s="62" t="s">
        <v>51</v>
      </c>
    </row>
    <row r="3949" spans="1:30" x14ac:dyDescent="0.25">
      <c r="A3949" s="62" t="s">
        <v>35</v>
      </c>
      <c r="B3949" s="62" t="s">
        <v>36</v>
      </c>
      <c r="C3949" s="62" t="s">
        <v>37</v>
      </c>
      <c r="D3949" s="62" t="s">
        <v>121</v>
      </c>
      <c r="E3949" s="62" t="s">
        <v>215</v>
      </c>
      <c r="F3949" s="62" t="s">
        <v>216</v>
      </c>
      <c r="G3949" s="62" t="s">
        <v>124</v>
      </c>
      <c r="H3949" s="62" t="s">
        <v>124</v>
      </c>
      <c r="I3949" s="62" t="s">
        <v>42</v>
      </c>
      <c r="J3949" s="62" t="s">
        <v>231</v>
      </c>
      <c r="K3949" s="62" t="s">
        <v>231</v>
      </c>
      <c r="L3949" s="62" t="s">
        <v>43</v>
      </c>
      <c r="M3949" s="62" t="s">
        <v>44</v>
      </c>
      <c r="N3949" s="62" t="s">
        <v>150</v>
      </c>
      <c r="O3949" s="62" t="s">
        <v>1578</v>
      </c>
      <c r="P3949" s="62" t="s">
        <v>1152</v>
      </c>
      <c r="Q3949" s="62" t="s">
        <v>1588</v>
      </c>
      <c r="R3949" s="62" t="s">
        <v>1152</v>
      </c>
      <c r="S3949" s="61">
        <v>201406</v>
      </c>
      <c r="T3949" s="62" t="s">
        <v>47</v>
      </c>
      <c r="U3949" s="61">
        <v>0</v>
      </c>
      <c r="V3949" s="60">
        <v>-60220.24</v>
      </c>
      <c r="W3949" s="62" t="s">
        <v>1152</v>
      </c>
      <c r="X3949" s="62" t="s">
        <v>236</v>
      </c>
      <c r="Y3949" s="62" t="s">
        <v>1152</v>
      </c>
      <c r="Z3949" s="62" t="s">
        <v>48</v>
      </c>
      <c r="AA3949" s="62" t="s">
        <v>129</v>
      </c>
      <c r="AB3949" s="62" t="s">
        <v>42</v>
      </c>
      <c r="AC3949" s="62" t="s">
        <v>1615</v>
      </c>
      <c r="AD3949" s="62" t="s">
        <v>51</v>
      </c>
    </row>
    <row r="3950" spans="1:30" x14ac:dyDescent="0.25">
      <c r="A3950" s="62" t="s">
        <v>35</v>
      </c>
      <c r="B3950" s="62" t="s">
        <v>36</v>
      </c>
      <c r="C3950" s="62" t="s">
        <v>37</v>
      </c>
      <c r="D3950" s="62" t="s">
        <v>121</v>
      </c>
      <c r="E3950" s="62" t="s">
        <v>215</v>
      </c>
      <c r="F3950" s="62" t="s">
        <v>216</v>
      </c>
      <c r="G3950" s="62" t="s">
        <v>124</v>
      </c>
      <c r="H3950" s="62" t="s">
        <v>124</v>
      </c>
      <c r="I3950" s="62" t="s">
        <v>42</v>
      </c>
      <c r="J3950" s="62" t="s">
        <v>217</v>
      </c>
      <c r="K3950" s="62" t="s">
        <v>217</v>
      </c>
      <c r="L3950" s="62" t="s">
        <v>43</v>
      </c>
      <c r="M3950" s="62" t="s">
        <v>44</v>
      </c>
      <c r="N3950" s="62" t="s">
        <v>150</v>
      </c>
      <c r="O3950" s="62" t="s">
        <v>1578</v>
      </c>
      <c r="P3950" s="62" t="s">
        <v>1152</v>
      </c>
      <c r="Q3950" s="62" t="s">
        <v>1588</v>
      </c>
      <c r="R3950" s="62" t="s">
        <v>1152</v>
      </c>
      <c r="S3950" s="61">
        <v>201406</v>
      </c>
      <c r="T3950" s="62" t="s">
        <v>47</v>
      </c>
      <c r="U3950" s="97">
        <v>0</v>
      </c>
      <c r="V3950" s="60">
        <v>-195267.14</v>
      </c>
      <c r="W3950" s="62" t="s">
        <v>1152</v>
      </c>
      <c r="X3950" s="62" t="s">
        <v>230</v>
      </c>
      <c r="Y3950" s="62" t="s">
        <v>1152</v>
      </c>
      <c r="Z3950" s="62" t="s">
        <v>48</v>
      </c>
      <c r="AA3950" s="62" t="s">
        <v>129</v>
      </c>
      <c r="AB3950" s="62" t="s">
        <v>42</v>
      </c>
      <c r="AC3950" s="62" t="s">
        <v>1615</v>
      </c>
      <c r="AD3950" s="62" t="s">
        <v>51</v>
      </c>
    </row>
    <row r="3951" spans="1:30" x14ac:dyDescent="0.25">
      <c r="A3951" s="62" t="s">
        <v>35</v>
      </c>
      <c r="B3951" s="62" t="s">
        <v>36</v>
      </c>
      <c r="C3951" s="62" t="s">
        <v>37</v>
      </c>
      <c r="D3951" s="62" t="s">
        <v>121</v>
      </c>
      <c r="E3951" s="62" t="s">
        <v>215</v>
      </c>
      <c r="F3951" s="62" t="s">
        <v>216</v>
      </c>
      <c r="G3951" s="62" t="s">
        <v>124</v>
      </c>
      <c r="H3951" s="62" t="s">
        <v>124</v>
      </c>
      <c r="I3951" s="62" t="s">
        <v>42</v>
      </c>
      <c r="J3951" s="62" t="s">
        <v>261</v>
      </c>
      <c r="K3951" s="62" t="s">
        <v>261</v>
      </c>
      <c r="L3951" s="62" t="s">
        <v>43</v>
      </c>
      <c r="M3951" s="62" t="s">
        <v>44</v>
      </c>
      <c r="N3951" s="62" t="s">
        <v>180</v>
      </c>
      <c r="O3951" s="62" t="s">
        <v>1578</v>
      </c>
      <c r="P3951" s="62" t="s">
        <v>1152</v>
      </c>
      <c r="Q3951" s="62" t="s">
        <v>1333</v>
      </c>
      <c r="R3951" s="62" t="s">
        <v>1152</v>
      </c>
      <c r="S3951" s="61">
        <v>201406</v>
      </c>
      <c r="T3951" s="62" t="s">
        <v>47</v>
      </c>
      <c r="U3951" s="97">
        <v>0</v>
      </c>
      <c r="V3951" s="60">
        <v>-686421</v>
      </c>
      <c r="W3951" s="62" t="s">
        <v>1152</v>
      </c>
      <c r="X3951" s="62" t="s">
        <v>1152</v>
      </c>
      <c r="Y3951" s="62" t="s">
        <v>1152</v>
      </c>
      <c r="Z3951" s="62" t="s">
        <v>48</v>
      </c>
      <c r="AA3951" s="62" t="s">
        <v>129</v>
      </c>
      <c r="AB3951" s="62" t="s">
        <v>42</v>
      </c>
      <c r="AC3951" s="62" t="s">
        <v>1615</v>
      </c>
      <c r="AD3951" s="62" t="s">
        <v>51</v>
      </c>
    </row>
    <row r="3952" spans="1:30" x14ac:dyDescent="0.25">
      <c r="A3952" s="62" t="s">
        <v>35</v>
      </c>
      <c r="B3952" s="62" t="s">
        <v>36</v>
      </c>
      <c r="C3952" s="62" t="s">
        <v>37</v>
      </c>
      <c r="D3952" s="62" t="s">
        <v>121</v>
      </c>
      <c r="E3952" s="62" t="s">
        <v>215</v>
      </c>
      <c r="F3952" s="62" t="s">
        <v>216</v>
      </c>
      <c r="G3952" s="62" t="s">
        <v>124</v>
      </c>
      <c r="H3952" s="62" t="s">
        <v>124</v>
      </c>
      <c r="I3952" s="62" t="s">
        <v>42</v>
      </c>
      <c r="J3952" s="62" t="s">
        <v>437</v>
      </c>
      <c r="K3952" s="62" t="s">
        <v>437</v>
      </c>
      <c r="L3952" s="62" t="s">
        <v>43</v>
      </c>
      <c r="M3952" s="62" t="s">
        <v>44</v>
      </c>
      <c r="N3952" s="62" t="s">
        <v>180</v>
      </c>
      <c r="O3952" s="62" t="s">
        <v>1578</v>
      </c>
      <c r="P3952" s="62" t="s">
        <v>1152</v>
      </c>
      <c r="Q3952" s="62" t="s">
        <v>1333</v>
      </c>
      <c r="R3952" s="62" t="s">
        <v>1152</v>
      </c>
      <c r="S3952" s="61">
        <v>201406</v>
      </c>
      <c r="T3952" s="62" t="s">
        <v>47</v>
      </c>
      <c r="U3952" s="97">
        <v>0</v>
      </c>
      <c r="V3952" s="60">
        <v>-16117</v>
      </c>
      <c r="W3952" s="62" t="s">
        <v>1152</v>
      </c>
      <c r="X3952" s="62" t="s">
        <v>1152</v>
      </c>
      <c r="Y3952" s="62" t="s">
        <v>1152</v>
      </c>
      <c r="Z3952" s="62" t="s">
        <v>48</v>
      </c>
      <c r="AA3952" s="62" t="s">
        <v>129</v>
      </c>
      <c r="AB3952" s="62" t="s">
        <v>42</v>
      </c>
      <c r="AC3952" s="62" t="s">
        <v>1615</v>
      </c>
      <c r="AD3952" s="62" t="s">
        <v>51</v>
      </c>
    </row>
    <row r="3953" spans="1:30" x14ac:dyDescent="0.25">
      <c r="A3953" s="62" t="s">
        <v>35</v>
      </c>
      <c r="B3953" s="62" t="s">
        <v>36</v>
      </c>
      <c r="C3953" s="62" t="s">
        <v>37</v>
      </c>
      <c r="D3953" s="62" t="s">
        <v>121</v>
      </c>
      <c r="E3953" s="62" t="s">
        <v>215</v>
      </c>
      <c r="F3953" s="62" t="s">
        <v>216</v>
      </c>
      <c r="G3953" s="62" t="s">
        <v>124</v>
      </c>
      <c r="H3953" s="62" t="s">
        <v>124</v>
      </c>
      <c r="I3953" s="62" t="s">
        <v>42</v>
      </c>
      <c r="J3953" s="62" t="s">
        <v>250</v>
      </c>
      <c r="K3953" s="62" t="s">
        <v>250</v>
      </c>
      <c r="L3953" s="62" t="s">
        <v>43</v>
      </c>
      <c r="M3953" s="62" t="s">
        <v>44</v>
      </c>
      <c r="N3953" s="62" t="s">
        <v>150</v>
      </c>
      <c r="O3953" s="62" t="s">
        <v>1578</v>
      </c>
      <c r="P3953" s="62" t="s">
        <v>1152</v>
      </c>
      <c r="Q3953" s="62" t="s">
        <v>863</v>
      </c>
      <c r="R3953" s="62" t="s">
        <v>1152</v>
      </c>
      <c r="S3953" s="61">
        <v>201406</v>
      </c>
      <c r="T3953" s="62" t="s">
        <v>47</v>
      </c>
      <c r="U3953" s="97">
        <v>0</v>
      </c>
      <c r="V3953" s="60">
        <v>-12900</v>
      </c>
      <c r="W3953" s="62" t="s">
        <v>1152</v>
      </c>
      <c r="X3953" s="62" t="s">
        <v>1152</v>
      </c>
      <c r="Y3953" s="62" t="s">
        <v>1152</v>
      </c>
      <c r="Z3953" s="62" t="s">
        <v>48</v>
      </c>
      <c r="AA3953" s="62" t="s">
        <v>129</v>
      </c>
      <c r="AB3953" s="62" t="s">
        <v>42</v>
      </c>
      <c r="AC3953" s="62" t="s">
        <v>1615</v>
      </c>
      <c r="AD3953" s="62" t="s">
        <v>51</v>
      </c>
    </row>
    <row r="3954" spans="1:30" x14ac:dyDescent="0.25">
      <c r="A3954" s="62" t="s">
        <v>35</v>
      </c>
      <c r="B3954" s="62" t="s">
        <v>36</v>
      </c>
      <c r="C3954" s="62" t="s">
        <v>37</v>
      </c>
      <c r="D3954" s="62" t="s">
        <v>121</v>
      </c>
      <c r="E3954" s="62" t="s">
        <v>215</v>
      </c>
      <c r="F3954" s="62" t="s">
        <v>216</v>
      </c>
      <c r="G3954" s="62" t="s">
        <v>124</v>
      </c>
      <c r="H3954" s="62" t="s">
        <v>124</v>
      </c>
      <c r="I3954" s="62" t="s">
        <v>42</v>
      </c>
      <c r="J3954" s="62" t="s">
        <v>250</v>
      </c>
      <c r="K3954" s="62" t="s">
        <v>250</v>
      </c>
      <c r="L3954" s="62" t="s">
        <v>43</v>
      </c>
      <c r="M3954" s="62" t="s">
        <v>44</v>
      </c>
      <c r="N3954" s="62" t="s">
        <v>180</v>
      </c>
      <c r="O3954" s="62" t="s">
        <v>1578</v>
      </c>
      <c r="P3954" s="62" t="s">
        <v>1152</v>
      </c>
      <c r="Q3954" s="62" t="s">
        <v>863</v>
      </c>
      <c r="R3954" s="62" t="s">
        <v>1152</v>
      </c>
      <c r="S3954" s="61">
        <v>201406</v>
      </c>
      <c r="T3954" s="62" t="s">
        <v>47</v>
      </c>
      <c r="U3954" s="97">
        <v>0</v>
      </c>
      <c r="V3954" s="60">
        <v>-40800</v>
      </c>
      <c r="W3954" s="62" t="s">
        <v>1152</v>
      </c>
      <c r="X3954" s="62" t="s">
        <v>1152</v>
      </c>
      <c r="Y3954" s="62" t="s">
        <v>1152</v>
      </c>
      <c r="Z3954" s="62" t="s">
        <v>48</v>
      </c>
      <c r="AA3954" s="62" t="s">
        <v>129</v>
      </c>
      <c r="AB3954" s="62" t="s">
        <v>42</v>
      </c>
      <c r="AC3954" s="62" t="s">
        <v>1615</v>
      </c>
      <c r="AD3954" s="62" t="s">
        <v>51</v>
      </c>
    </row>
    <row r="3955" spans="1:30" x14ac:dyDescent="0.25">
      <c r="A3955" s="62" t="s">
        <v>35</v>
      </c>
      <c r="B3955" s="62" t="s">
        <v>36</v>
      </c>
      <c r="C3955" s="62" t="s">
        <v>37</v>
      </c>
      <c r="D3955" s="62" t="s">
        <v>121</v>
      </c>
      <c r="E3955" s="62" t="s">
        <v>215</v>
      </c>
      <c r="F3955" s="62" t="s">
        <v>216</v>
      </c>
      <c r="G3955" s="62" t="s">
        <v>124</v>
      </c>
      <c r="H3955" s="62" t="s">
        <v>124</v>
      </c>
      <c r="I3955" s="62" t="s">
        <v>42</v>
      </c>
      <c r="J3955" s="62" t="s">
        <v>237</v>
      </c>
      <c r="K3955" s="62" t="s">
        <v>237</v>
      </c>
      <c r="L3955" s="62" t="s">
        <v>43</v>
      </c>
      <c r="M3955" s="62" t="s">
        <v>44</v>
      </c>
      <c r="N3955" s="62" t="s">
        <v>180</v>
      </c>
      <c r="O3955" s="62" t="s">
        <v>1578</v>
      </c>
      <c r="P3955" s="62" t="s">
        <v>1152</v>
      </c>
      <c r="Q3955" s="62" t="s">
        <v>860</v>
      </c>
      <c r="R3955" s="62" t="s">
        <v>1152</v>
      </c>
      <c r="S3955" s="61">
        <v>201406</v>
      </c>
      <c r="T3955" s="62" t="s">
        <v>47</v>
      </c>
      <c r="U3955" s="61">
        <v>0</v>
      </c>
      <c r="V3955" s="60">
        <v>-400450</v>
      </c>
      <c r="W3955" s="62" t="s">
        <v>1152</v>
      </c>
      <c r="X3955" s="62" t="s">
        <v>1152</v>
      </c>
      <c r="Y3955" s="62" t="s">
        <v>1152</v>
      </c>
      <c r="Z3955" s="62" t="s">
        <v>48</v>
      </c>
      <c r="AA3955" s="62" t="s">
        <v>129</v>
      </c>
      <c r="AB3955" s="62" t="s">
        <v>42</v>
      </c>
      <c r="AC3955" s="62" t="s">
        <v>1615</v>
      </c>
      <c r="AD3955" s="62" t="s">
        <v>51</v>
      </c>
    </row>
    <row r="3956" spans="1:30" x14ac:dyDescent="0.25">
      <c r="A3956" s="62" t="s">
        <v>35</v>
      </c>
      <c r="B3956" s="62" t="s">
        <v>36</v>
      </c>
      <c r="C3956" s="62" t="s">
        <v>37</v>
      </c>
      <c r="D3956" s="62" t="s">
        <v>121</v>
      </c>
      <c r="E3956" s="62" t="s">
        <v>215</v>
      </c>
      <c r="F3956" s="62" t="s">
        <v>216</v>
      </c>
      <c r="G3956" s="62" t="s">
        <v>124</v>
      </c>
      <c r="H3956" s="62" t="s">
        <v>124</v>
      </c>
      <c r="I3956" s="62" t="s">
        <v>42</v>
      </c>
      <c r="J3956" s="62" t="s">
        <v>231</v>
      </c>
      <c r="K3956" s="62" t="s">
        <v>231</v>
      </c>
      <c r="L3956" s="62" t="s">
        <v>43</v>
      </c>
      <c r="M3956" s="62" t="s">
        <v>44</v>
      </c>
      <c r="N3956" s="62" t="s">
        <v>180</v>
      </c>
      <c r="O3956" s="62" t="s">
        <v>1578</v>
      </c>
      <c r="P3956" s="62" t="s">
        <v>1152</v>
      </c>
      <c r="Q3956" s="62" t="s">
        <v>840</v>
      </c>
      <c r="R3956" s="62" t="s">
        <v>1152</v>
      </c>
      <c r="S3956" s="61">
        <v>201406</v>
      </c>
      <c r="T3956" s="62" t="s">
        <v>47</v>
      </c>
      <c r="U3956" s="97">
        <v>0</v>
      </c>
      <c r="V3956" s="60">
        <v>-9899.6299999999992</v>
      </c>
      <c r="W3956" s="62" t="s">
        <v>1152</v>
      </c>
      <c r="X3956" s="62" t="s">
        <v>1152</v>
      </c>
      <c r="Y3956" s="62" t="s">
        <v>1152</v>
      </c>
      <c r="Z3956" s="62" t="s">
        <v>48</v>
      </c>
      <c r="AA3956" s="62" t="s">
        <v>129</v>
      </c>
      <c r="AB3956" s="62" t="s">
        <v>42</v>
      </c>
      <c r="AC3956" s="62" t="s">
        <v>1615</v>
      </c>
      <c r="AD3956" s="62" t="s">
        <v>51</v>
      </c>
    </row>
    <row r="3957" spans="1:30" x14ac:dyDescent="0.25">
      <c r="A3957" s="62" t="s">
        <v>35</v>
      </c>
      <c r="B3957" s="62" t="s">
        <v>36</v>
      </c>
      <c r="C3957" s="62" t="s">
        <v>37</v>
      </c>
      <c r="D3957" s="62" t="s">
        <v>121</v>
      </c>
      <c r="E3957" s="62" t="s">
        <v>215</v>
      </c>
      <c r="F3957" s="62" t="s">
        <v>216</v>
      </c>
      <c r="G3957" s="62" t="s">
        <v>124</v>
      </c>
      <c r="H3957" s="62" t="s">
        <v>124</v>
      </c>
      <c r="I3957" s="62" t="s">
        <v>42</v>
      </c>
      <c r="J3957" s="62" t="s">
        <v>217</v>
      </c>
      <c r="K3957" s="62" t="s">
        <v>217</v>
      </c>
      <c r="L3957" s="62" t="s">
        <v>43</v>
      </c>
      <c r="M3957" s="62" t="s">
        <v>44</v>
      </c>
      <c r="N3957" s="62" t="s">
        <v>180</v>
      </c>
      <c r="O3957" s="62" t="s">
        <v>1578</v>
      </c>
      <c r="P3957" s="62" t="s">
        <v>1152</v>
      </c>
      <c r="Q3957" s="62" t="s">
        <v>840</v>
      </c>
      <c r="R3957" s="62" t="s">
        <v>1152</v>
      </c>
      <c r="S3957" s="61">
        <v>201406</v>
      </c>
      <c r="T3957" s="62" t="s">
        <v>47</v>
      </c>
      <c r="U3957" s="97">
        <v>0</v>
      </c>
      <c r="V3957" s="60">
        <v>-441619.35</v>
      </c>
      <c r="W3957" s="62" t="s">
        <v>1152</v>
      </c>
      <c r="X3957" s="62" t="s">
        <v>1152</v>
      </c>
      <c r="Y3957" s="62" t="s">
        <v>1152</v>
      </c>
      <c r="Z3957" s="62" t="s">
        <v>48</v>
      </c>
      <c r="AA3957" s="62" t="s">
        <v>129</v>
      </c>
      <c r="AB3957" s="62" t="s">
        <v>42</v>
      </c>
      <c r="AC3957" s="62" t="s">
        <v>1615</v>
      </c>
      <c r="AD3957" s="62" t="s">
        <v>51</v>
      </c>
    </row>
    <row r="3958" spans="1:30" x14ac:dyDescent="0.25">
      <c r="A3958" s="62" t="s">
        <v>35</v>
      </c>
      <c r="B3958" s="62" t="s">
        <v>36</v>
      </c>
      <c r="C3958" s="62" t="s">
        <v>37</v>
      </c>
      <c r="D3958" s="62" t="s">
        <v>121</v>
      </c>
      <c r="E3958" s="62" t="s">
        <v>215</v>
      </c>
      <c r="F3958" s="62" t="s">
        <v>216</v>
      </c>
      <c r="G3958" s="62" t="s">
        <v>124</v>
      </c>
      <c r="H3958" s="62" t="s">
        <v>124</v>
      </c>
      <c r="I3958" s="62" t="s">
        <v>42</v>
      </c>
      <c r="J3958" s="62" t="s">
        <v>217</v>
      </c>
      <c r="K3958" s="62" t="s">
        <v>217</v>
      </c>
      <c r="L3958" s="62" t="s">
        <v>43</v>
      </c>
      <c r="M3958" s="62" t="s">
        <v>44</v>
      </c>
      <c r="N3958" s="62" t="s">
        <v>150</v>
      </c>
      <c r="O3958" s="62" t="s">
        <v>42</v>
      </c>
      <c r="P3958" s="62" t="s">
        <v>388</v>
      </c>
      <c r="Q3958" s="62" t="s">
        <v>389</v>
      </c>
      <c r="R3958" s="62" t="s">
        <v>1918</v>
      </c>
      <c r="S3958" s="61">
        <v>201406</v>
      </c>
      <c r="T3958" s="62" t="s">
        <v>52</v>
      </c>
      <c r="U3958" s="67">
        <v>14000</v>
      </c>
      <c r="V3958" s="60">
        <v>14000</v>
      </c>
      <c r="W3958" s="62" t="s">
        <v>340</v>
      </c>
      <c r="X3958" s="62" t="s">
        <v>230</v>
      </c>
      <c r="Y3958" s="62" t="s">
        <v>1152</v>
      </c>
      <c r="Z3958" s="62" t="s">
        <v>48</v>
      </c>
      <c r="AA3958" s="62" t="s">
        <v>315</v>
      </c>
      <c r="AB3958" s="62" t="s">
        <v>42</v>
      </c>
      <c r="AC3958" s="62" t="s">
        <v>1919</v>
      </c>
      <c r="AD3958" s="62" t="s">
        <v>146</v>
      </c>
    </row>
    <row r="3959" spans="1:30" x14ac:dyDescent="0.25">
      <c r="A3959" s="62" t="s">
        <v>35</v>
      </c>
      <c r="B3959" s="62" t="s">
        <v>36</v>
      </c>
      <c r="C3959" s="62" t="s">
        <v>37</v>
      </c>
      <c r="D3959" s="62" t="s">
        <v>121</v>
      </c>
      <c r="E3959" s="62" t="s">
        <v>215</v>
      </c>
      <c r="F3959" s="62" t="s">
        <v>216</v>
      </c>
      <c r="G3959" s="62" t="s">
        <v>124</v>
      </c>
      <c r="H3959" s="62" t="s">
        <v>124</v>
      </c>
      <c r="I3959" s="62" t="s">
        <v>42</v>
      </c>
      <c r="J3959" s="62" t="s">
        <v>261</v>
      </c>
      <c r="K3959" s="62" t="s">
        <v>261</v>
      </c>
      <c r="L3959" s="62" t="s">
        <v>43</v>
      </c>
      <c r="M3959" s="62" t="s">
        <v>44</v>
      </c>
      <c r="N3959" s="62" t="s">
        <v>150</v>
      </c>
      <c r="O3959" s="62" t="s">
        <v>42</v>
      </c>
      <c r="P3959" s="62" t="s">
        <v>446</v>
      </c>
      <c r="Q3959" s="62" t="s">
        <v>447</v>
      </c>
      <c r="R3959" s="62" t="s">
        <v>1920</v>
      </c>
      <c r="S3959" s="61">
        <v>201406</v>
      </c>
      <c r="T3959" s="62" t="s">
        <v>52</v>
      </c>
      <c r="U3959" s="63">
        <v>86643.31</v>
      </c>
      <c r="V3959" s="60">
        <v>86643.31</v>
      </c>
      <c r="W3959" s="62" t="s">
        <v>340</v>
      </c>
      <c r="X3959" s="62" t="s">
        <v>267</v>
      </c>
      <c r="Y3959" s="62" t="s">
        <v>1152</v>
      </c>
      <c r="Z3959" s="62" t="s">
        <v>48</v>
      </c>
      <c r="AA3959" s="62" t="s">
        <v>315</v>
      </c>
      <c r="AB3959" s="62" t="s">
        <v>42</v>
      </c>
      <c r="AC3959" s="62" t="s">
        <v>1919</v>
      </c>
      <c r="AD3959" s="62" t="s">
        <v>146</v>
      </c>
    </row>
    <row r="3960" spans="1:30" x14ac:dyDescent="0.25">
      <c r="A3960" s="62" t="s">
        <v>35</v>
      </c>
      <c r="B3960" s="62" t="s">
        <v>36</v>
      </c>
      <c r="C3960" s="62" t="s">
        <v>37</v>
      </c>
      <c r="D3960" s="62" t="s">
        <v>121</v>
      </c>
      <c r="E3960" s="62" t="s">
        <v>215</v>
      </c>
      <c r="F3960" s="62" t="s">
        <v>216</v>
      </c>
      <c r="G3960" s="62" t="s">
        <v>124</v>
      </c>
      <c r="H3960" s="62" t="s">
        <v>124</v>
      </c>
      <c r="I3960" s="62" t="s">
        <v>42</v>
      </c>
      <c r="J3960" s="62" t="s">
        <v>231</v>
      </c>
      <c r="K3960" s="62" t="s">
        <v>231</v>
      </c>
      <c r="L3960" s="62" t="s">
        <v>43</v>
      </c>
      <c r="M3960" s="62" t="s">
        <v>44</v>
      </c>
      <c r="N3960" s="62" t="s">
        <v>150</v>
      </c>
      <c r="O3960" s="62" t="s">
        <v>42</v>
      </c>
      <c r="P3960" s="62" t="s">
        <v>388</v>
      </c>
      <c r="Q3960" s="62" t="s">
        <v>417</v>
      </c>
      <c r="R3960" s="62" t="s">
        <v>1921</v>
      </c>
      <c r="S3960" s="61">
        <v>201406</v>
      </c>
      <c r="T3960" s="62" t="s">
        <v>52</v>
      </c>
      <c r="U3960" s="67">
        <v>8000</v>
      </c>
      <c r="V3960" s="60">
        <v>8000</v>
      </c>
      <c r="W3960" s="62" t="s">
        <v>340</v>
      </c>
      <c r="X3960" s="62" t="s">
        <v>236</v>
      </c>
      <c r="Y3960" s="62" t="s">
        <v>1152</v>
      </c>
      <c r="Z3960" s="62" t="s">
        <v>48</v>
      </c>
      <c r="AA3960" s="62" t="s">
        <v>315</v>
      </c>
      <c r="AB3960" s="62" t="s">
        <v>42</v>
      </c>
      <c r="AC3960" s="62" t="s">
        <v>1919</v>
      </c>
      <c r="AD3960" s="62" t="s">
        <v>146</v>
      </c>
    </row>
    <row r="3961" spans="1:30" x14ac:dyDescent="0.25">
      <c r="A3961" s="62" t="s">
        <v>35</v>
      </c>
      <c r="B3961" s="62" t="s">
        <v>36</v>
      </c>
      <c r="C3961" s="62" t="s">
        <v>37</v>
      </c>
      <c r="D3961" s="62" t="s">
        <v>121</v>
      </c>
      <c r="E3961" s="62" t="s">
        <v>122</v>
      </c>
      <c r="F3961" s="62" t="s">
        <v>123</v>
      </c>
      <c r="G3961" s="62" t="s">
        <v>124</v>
      </c>
      <c r="H3961" s="62" t="s">
        <v>124</v>
      </c>
      <c r="I3961" s="62" t="s">
        <v>42</v>
      </c>
      <c r="J3961" s="62" t="s">
        <v>298</v>
      </c>
      <c r="K3961" s="62" t="s">
        <v>298</v>
      </c>
      <c r="L3961" s="62" t="s">
        <v>43</v>
      </c>
      <c r="M3961" s="62" t="s">
        <v>44</v>
      </c>
      <c r="N3961" s="62" t="s">
        <v>150</v>
      </c>
      <c r="O3961" s="62" t="s">
        <v>42</v>
      </c>
      <c r="P3961" s="62" t="s">
        <v>851</v>
      </c>
      <c r="Q3961" s="62" t="s">
        <v>1710</v>
      </c>
      <c r="R3961" s="62" t="s">
        <v>1922</v>
      </c>
      <c r="S3961" s="61">
        <v>201406</v>
      </c>
      <c r="T3961" s="62" t="s">
        <v>52</v>
      </c>
      <c r="U3961" s="67">
        <v>46596</v>
      </c>
      <c r="V3961" s="60">
        <v>46596</v>
      </c>
      <c r="W3961" s="62" t="s">
        <v>340</v>
      </c>
      <c r="X3961" s="62" t="s">
        <v>1624</v>
      </c>
      <c r="Y3961" s="62" t="s">
        <v>1152</v>
      </c>
      <c r="Z3961" s="62" t="s">
        <v>48</v>
      </c>
      <c r="AA3961" s="62" t="s">
        <v>315</v>
      </c>
      <c r="AB3961" s="62" t="s">
        <v>42</v>
      </c>
      <c r="AC3961" s="62" t="s">
        <v>1919</v>
      </c>
      <c r="AD3961" s="62" t="s">
        <v>146</v>
      </c>
    </row>
    <row r="3962" spans="1:30" x14ac:dyDescent="0.25">
      <c r="A3962" s="62" t="s">
        <v>35</v>
      </c>
      <c r="B3962" s="62" t="s">
        <v>36</v>
      </c>
      <c r="C3962" s="62" t="s">
        <v>37</v>
      </c>
      <c r="D3962" s="62" t="s">
        <v>121</v>
      </c>
      <c r="E3962" s="62" t="s">
        <v>122</v>
      </c>
      <c r="F3962" s="62" t="s">
        <v>123</v>
      </c>
      <c r="G3962" s="62" t="s">
        <v>124</v>
      </c>
      <c r="H3962" s="62" t="s">
        <v>124</v>
      </c>
      <c r="I3962" s="62" t="s">
        <v>42</v>
      </c>
      <c r="J3962" s="62" t="s">
        <v>500</v>
      </c>
      <c r="K3962" s="62" t="s">
        <v>500</v>
      </c>
      <c r="L3962" s="62" t="s">
        <v>43</v>
      </c>
      <c r="M3962" s="62" t="s">
        <v>44</v>
      </c>
      <c r="N3962" s="62" t="s">
        <v>150</v>
      </c>
      <c r="O3962" s="62" t="s">
        <v>42</v>
      </c>
      <c r="P3962" s="62" t="s">
        <v>808</v>
      </c>
      <c r="Q3962" s="62" t="s">
        <v>1923</v>
      </c>
      <c r="R3962" s="62" t="s">
        <v>1924</v>
      </c>
      <c r="S3962" s="61">
        <v>201406</v>
      </c>
      <c r="T3962" s="62" t="s">
        <v>52</v>
      </c>
      <c r="U3962" s="63">
        <v>22811.25</v>
      </c>
      <c r="V3962" s="60">
        <v>22811.25</v>
      </c>
      <c r="W3962" s="62" t="s">
        <v>340</v>
      </c>
      <c r="X3962" s="62" t="s">
        <v>807</v>
      </c>
      <c r="Y3962" s="62" t="s">
        <v>1152</v>
      </c>
      <c r="Z3962" s="62" t="s">
        <v>48</v>
      </c>
      <c r="AA3962" s="62" t="s">
        <v>315</v>
      </c>
      <c r="AB3962" s="62" t="s">
        <v>42</v>
      </c>
      <c r="AC3962" s="62" t="s">
        <v>1919</v>
      </c>
      <c r="AD3962" s="62" t="s">
        <v>146</v>
      </c>
    </row>
    <row r="3963" spans="1:30" x14ac:dyDescent="0.25">
      <c r="A3963" s="62" t="s">
        <v>35</v>
      </c>
      <c r="B3963" s="62" t="s">
        <v>36</v>
      </c>
      <c r="C3963" s="62" t="s">
        <v>37</v>
      </c>
      <c r="D3963" s="62" t="s">
        <v>121</v>
      </c>
      <c r="E3963" s="62" t="s">
        <v>122</v>
      </c>
      <c r="F3963" s="62" t="s">
        <v>123</v>
      </c>
      <c r="G3963" s="62" t="s">
        <v>124</v>
      </c>
      <c r="H3963" s="62" t="s">
        <v>124</v>
      </c>
      <c r="I3963" s="62" t="s">
        <v>42</v>
      </c>
      <c r="J3963" s="62" t="s">
        <v>500</v>
      </c>
      <c r="K3963" s="62" t="s">
        <v>500</v>
      </c>
      <c r="L3963" s="62" t="s">
        <v>43</v>
      </c>
      <c r="M3963" s="62" t="s">
        <v>44</v>
      </c>
      <c r="N3963" s="62" t="s">
        <v>150</v>
      </c>
      <c r="O3963" s="62" t="s">
        <v>42</v>
      </c>
      <c r="P3963" s="62" t="s">
        <v>808</v>
      </c>
      <c r="Q3963" s="62" t="s">
        <v>938</v>
      </c>
      <c r="R3963" s="62" t="s">
        <v>1924</v>
      </c>
      <c r="S3963" s="61">
        <v>201406</v>
      </c>
      <c r="T3963" s="62" t="s">
        <v>47</v>
      </c>
      <c r="U3963" s="97">
        <v>0</v>
      </c>
      <c r="V3963" s="60">
        <v>-456.23</v>
      </c>
      <c r="W3963" s="62" t="s">
        <v>340</v>
      </c>
      <c r="X3963" s="62" t="s">
        <v>807</v>
      </c>
      <c r="Y3963" s="62" t="s">
        <v>1152</v>
      </c>
      <c r="Z3963" s="62" t="s">
        <v>48</v>
      </c>
      <c r="AA3963" s="62" t="s">
        <v>315</v>
      </c>
      <c r="AB3963" s="62" t="s">
        <v>42</v>
      </c>
      <c r="AC3963" s="62" t="s">
        <v>1919</v>
      </c>
      <c r="AD3963" s="62" t="s">
        <v>146</v>
      </c>
    </row>
    <row r="3964" spans="1:30" x14ac:dyDescent="0.25">
      <c r="A3964" s="62" t="s">
        <v>35</v>
      </c>
      <c r="B3964" s="62" t="s">
        <v>36</v>
      </c>
      <c r="C3964" s="62" t="s">
        <v>37</v>
      </c>
      <c r="D3964" s="62" t="s">
        <v>121</v>
      </c>
      <c r="E3964" s="62" t="s">
        <v>215</v>
      </c>
      <c r="F3964" s="62" t="s">
        <v>216</v>
      </c>
      <c r="G3964" s="62" t="s">
        <v>124</v>
      </c>
      <c r="H3964" s="62" t="s">
        <v>124</v>
      </c>
      <c r="I3964" s="62" t="s">
        <v>42</v>
      </c>
      <c r="J3964" s="62" t="s">
        <v>237</v>
      </c>
      <c r="K3964" s="62" t="s">
        <v>237</v>
      </c>
      <c r="L3964" s="62" t="s">
        <v>43</v>
      </c>
      <c r="M3964" s="62" t="s">
        <v>44</v>
      </c>
      <c r="N3964" s="62" t="s">
        <v>134</v>
      </c>
      <c r="O3964" s="62" t="s">
        <v>42</v>
      </c>
      <c r="P3964" s="62" t="s">
        <v>1599</v>
      </c>
      <c r="Q3964" s="62" t="s">
        <v>135</v>
      </c>
      <c r="R3964" s="62" t="s">
        <v>1600</v>
      </c>
      <c r="S3964" s="61">
        <v>201406</v>
      </c>
      <c r="T3964" s="62" t="s">
        <v>52</v>
      </c>
      <c r="U3964" s="97">
        <v>0</v>
      </c>
      <c r="V3964" s="60">
        <v>203.71</v>
      </c>
      <c r="W3964" s="62" t="s">
        <v>1152</v>
      </c>
      <c r="X3964" s="62" t="s">
        <v>1601</v>
      </c>
      <c r="Y3964" s="62" t="s">
        <v>1152</v>
      </c>
      <c r="Z3964" s="62" t="s">
        <v>48</v>
      </c>
      <c r="AA3964" s="62" t="s">
        <v>315</v>
      </c>
      <c r="AB3964" s="62" t="s">
        <v>42</v>
      </c>
      <c r="AC3964" s="62" t="s">
        <v>1925</v>
      </c>
      <c r="AD3964" s="62" t="s">
        <v>146</v>
      </c>
    </row>
    <row r="3965" spans="1:30" x14ac:dyDescent="0.25">
      <c r="A3965" s="62" t="s">
        <v>35</v>
      </c>
      <c r="B3965" s="62" t="s">
        <v>36</v>
      </c>
      <c r="C3965" s="62" t="s">
        <v>37</v>
      </c>
      <c r="D3965" s="62" t="s">
        <v>121</v>
      </c>
      <c r="E3965" s="62" t="s">
        <v>215</v>
      </c>
      <c r="F3965" s="62" t="s">
        <v>216</v>
      </c>
      <c r="G3965" s="62" t="s">
        <v>124</v>
      </c>
      <c r="H3965" s="62" t="s">
        <v>124</v>
      </c>
      <c r="I3965" s="62" t="s">
        <v>42</v>
      </c>
      <c r="J3965" s="62" t="s">
        <v>237</v>
      </c>
      <c r="K3965" s="62" t="s">
        <v>237</v>
      </c>
      <c r="L3965" s="62" t="s">
        <v>43</v>
      </c>
      <c r="M3965" s="62" t="s">
        <v>44</v>
      </c>
      <c r="N3965" s="62" t="s">
        <v>150</v>
      </c>
      <c r="O3965" s="62" t="s">
        <v>42</v>
      </c>
      <c r="P3965" s="62" t="s">
        <v>1599</v>
      </c>
      <c r="Q3965" s="62" t="s">
        <v>1926</v>
      </c>
      <c r="R3965" s="62" t="s">
        <v>1600</v>
      </c>
      <c r="S3965" s="61">
        <v>201406</v>
      </c>
      <c r="T3965" s="62" t="s">
        <v>52</v>
      </c>
      <c r="U3965" s="63">
        <v>4244</v>
      </c>
      <c r="V3965" s="60">
        <v>4244</v>
      </c>
      <c r="W3965" s="62" t="s">
        <v>340</v>
      </c>
      <c r="X3965" s="62" t="s">
        <v>1601</v>
      </c>
      <c r="Y3965" s="62" t="s">
        <v>1152</v>
      </c>
      <c r="Z3965" s="62" t="s">
        <v>48</v>
      </c>
      <c r="AA3965" s="62" t="s">
        <v>315</v>
      </c>
      <c r="AB3965" s="62" t="s">
        <v>42</v>
      </c>
      <c r="AC3965" s="62" t="s">
        <v>1925</v>
      </c>
      <c r="AD3965" s="62" t="s">
        <v>146</v>
      </c>
    </row>
    <row r="3966" spans="1:30" x14ac:dyDescent="0.25">
      <c r="A3966" s="62" t="s">
        <v>35</v>
      </c>
      <c r="B3966" s="62" t="s">
        <v>36</v>
      </c>
      <c r="C3966" s="62" t="s">
        <v>37</v>
      </c>
      <c r="D3966" s="62" t="s">
        <v>121</v>
      </c>
      <c r="E3966" s="62" t="s">
        <v>215</v>
      </c>
      <c r="F3966" s="62" t="s">
        <v>216</v>
      </c>
      <c r="G3966" s="62" t="s">
        <v>124</v>
      </c>
      <c r="H3966" s="62" t="s">
        <v>124</v>
      </c>
      <c r="I3966" s="62" t="s">
        <v>42</v>
      </c>
      <c r="J3966" s="62" t="s">
        <v>268</v>
      </c>
      <c r="K3966" s="62" t="s">
        <v>268</v>
      </c>
      <c r="L3966" s="62" t="s">
        <v>43</v>
      </c>
      <c r="M3966" s="62" t="s">
        <v>44</v>
      </c>
      <c r="N3966" s="62" t="s">
        <v>160</v>
      </c>
      <c r="O3966" s="62" t="s">
        <v>42</v>
      </c>
      <c r="P3966" s="62" t="s">
        <v>141</v>
      </c>
      <c r="Q3966" s="62" t="s">
        <v>1927</v>
      </c>
      <c r="R3966" s="62" t="s">
        <v>1928</v>
      </c>
      <c r="S3966" s="61">
        <v>201406</v>
      </c>
      <c r="T3966" s="62" t="s">
        <v>52</v>
      </c>
      <c r="U3966" s="97">
        <v>0</v>
      </c>
      <c r="V3966" s="60">
        <v>80.38</v>
      </c>
      <c r="W3966" s="62" t="s">
        <v>1152</v>
      </c>
      <c r="X3966" s="62" t="s">
        <v>1152</v>
      </c>
      <c r="Y3966" s="62" t="s">
        <v>1152</v>
      </c>
      <c r="Z3966" s="62" t="s">
        <v>48</v>
      </c>
      <c r="AA3966" s="62" t="s">
        <v>144</v>
      </c>
      <c r="AB3966" s="62" t="s">
        <v>42</v>
      </c>
      <c r="AC3966" s="62" t="s">
        <v>1929</v>
      </c>
      <c r="AD3966" s="62" t="s">
        <v>146</v>
      </c>
    </row>
    <row r="3967" spans="1:30" x14ac:dyDescent="0.25">
      <c r="A3967" s="62" t="s">
        <v>35</v>
      </c>
      <c r="B3967" s="62" t="s">
        <v>36</v>
      </c>
      <c r="C3967" s="62" t="s">
        <v>37</v>
      </c>
      <c r="D3967" s="62" t="s">
        <v>121</v>
      </c>
      <c r="E3967" s="62" t="s">
        <v>215</v>
      </c>
      <c r="F3967" s="62" t="s">
        <v>216</v>
      </c>
      <c r="G3967" s="62" t="s">
        <v>124</v>
      </c>
      <c r="H3967" s="62" t="s">
        <v>124</v>
      </c>
      <c r="I3967" s="62" t="s">
        <v>42</v>
      </c>
      <c r="J3967" s="62" t="s">
        <v>237</v>
      </c>
      <c r="K3967" s="62" t="s">
        <v>237</v>
      </c>
      <c r="L3967" s="62" t="s">
        <v>43</v>
      </c>
      <c r="M3967" s="62" t="s">
        <v>44</v>
      </c>
      <c r="N3967" s="62" t="s">
        <v>150</v>
      </c>
      <c r="O3967" s="62" t="s">
        <v>42</v>
      </c>
      <c r="P3967" s="62" t="s">
        <v>424</v>
      </c>
      <c r="Q3967" s="62" t="s">
        <v>425</v>
      </c>
      <c r="R3967" s="62" t="s">
        <v>1930</v>
      </c>
      <c r="S3967" s="61">
        <v>201406</v>
      </c>
      <c r="T3967" s="62" t="s">
        <v>52</v>
      </c>
      <c r="U3967" s="63">
        <v>171013.94</v>
      </c>
      <c r="V3967" s="60">
        <v>171013.94</v>
      </c>
      <c r="W3967" s="62" t="s">
        <v>340</v>
      </c>
      <c r="X3967" s="62" t="s">
        <v>422</v>
      </c>
      <c r="Y3967" s="62" t="s">
        <v>1152</v>
      </c>
      <c r="Z3967" s="62" t="s">
        <v>48</v>
      </c>
      <c r="AA3967" s="62" t="s">
        <v>315</v>
      </c>
      <c r="AB3967" s="62" t="s">
        <v>42</v>
      </c>
      <c r="AC3967" s="62" t="s">
        <v>1929</v>
      </c>
      <c r="AD3967" s="62" t="s">
        <v>146</v>
      </c>
    </row>
    <row r="3968" spans="1:30" x14ac:dyDescent="0.25">
      <c r="A3968" s="62" t="s">
        <v>35</v>
      </c>
      <c r="B3968" s="62" t="s">
        <v>36</v>
      </c>
      <c r="C3968" s="62" t="s">
        <v>37</v>
      </c>
      <c r="D3968" s="62" t="s">
        <v>121</v>
      </c>
      <c r="E3968" s="62" t="s">
        <v>122</v>
      </c>
      <c r="F3968" s="62" t="s">
        <v>123</v>
      </c>
      <c r="G3968" s="62" t="s">
        <v>124</v>
      </c>
      <c r="H3968" s="62" t="s">
        <v>124</v>
      </c>
      <c r="I3968" s="62" t="s">
        <v>42</v>
      </c>
      <c r="J3968" s="62" t="s">
        <v>298</v>
      </c>
      <c r="K3968" s="62" t="s">
        <v>298</v>
      </c>
      <c r="L3968" s="62" t="s">
        <v>43</v>
      </c>
      <c r="M3968" s="62" t="s">
        <v>44</v>
      </c>
      <c r="N3968" s="62" t="s">
        <v>150</v>
      </c>
      <c r="O3968" s="62" t="s">
        <v>42</v>
      </c>
      <c r="P3968" s="62" t="s">
        <v>1592</v>
      </c>
      <c r="Q3968" s="62" t="s">
        <v>1732</v>
      </c>
      <c r="R3968" s="62" t="s">
        <v>1931</v>
      </c>
      <c r="S3968" s="61">
        <v>201406</v>
      </c>
      <c r="T3968" s="62" t="s">
        <v>52</v>
      </c>
      <c r="U3968" s="63">
        <v>301285.05</v>
      </c>
      <c r="V3968" s="60">
        <v>301285.05</v>
      </c>
      <c r="W3968" s="62" t="s">
        <v>340</v>
      </c>
      <c r="X3968" s="62" t="s">
        <v>1594</v>
      </c>
      <c r="Y3968" s="62" t="s">
        <v>1152</v>
      </c>
      <c r="Z3968" s="62" t="s">
        <v>48</v>
      </c>
      <c r="AA3968" s="62" t="s">
        <v>315</v>
      </c>
      <c r="AB3968" s="62" t="s">
        <v>42</v>
      </c>
      <c r="AC3968" s="62" t="s">
        <v>1929</v>
      </c>
      <c r="AD3968" s="62" t="s">
        <v>146</v>
      </c>
    </row>
    <row r="3969" spans="1:30" x14ac:dyDescent="0.25">
      <c r="A3969" s="62" t="s">
        <v>35</v>
      </c>
      <c r="B3969" s="62" t="s">
        <v>36</v>
      </c>
      <c r="C3969" s="62" t="s">
        <v>37</v>
      </c>
      <c r="D3969" s="62" t="s">
        <v>121</v>
      </c>
      <c r="E3969" s="62" t="s">
        <v>122</v>
      </c>
      <c r="F3969" s="62" t="s">
        <v>123</v>
      </c>
      <c r="G3969" s="62" t="s">
        <v>124</v>
      </c>
      <c r="H3969" s="62" t="s">
        <v>124</v>
      </c>
      <c r="I3969" s="62" t="s">
        <v>42</v>
      </c>
      <c r="J3969" s="62" t="s">
        <v>298</v>
      </c>
      <c r="K3969" s="62" t="s">
        <v>298</v>
      </c>
      <c r="L3969" s="62" t="s">
        <v>43</v>
      </c>
      <c r="M3969" s="62" t="s">
        <v>44</v>
      </c>
      <c r="N3969" s="62" t="s">
        <v>150</v>
      </c>
      <c r="O3969" s="62" t="s">
        <v>42</v>
      </c>
      <c r="P3969" s="62" t="s">
        <v>851</v>
      </c>
      <c r="Q3969" s="62" t="s">
        <v>1710</v>
      </c>
      <c r="R3969" s="62" t="s">
        <v>1932</v>
      </c>
      <c r="S3969" s="61">
        <v>201406</v>
      </c>
      <c r="T3969" s="62" t="s">
        <v>52</v>
      </c>
      <c r="U3969" s="63">
        <v>25734.799999999999</v>
      </c>
      <c r="V3969" s="60">
        <v>25734.799999999999</v>
      </c>
      <c r="W3969" s="62" t="s">
        <v>340</v>
      </c>
      <c r="X3969" s="62" t="s">
        <v>1624</v>
      </c>
      <c r="Y3969" s="62" t="s">
        <v>1152</v>
      </c>
      <c r="Z3969" s="62" t="s">
        <v>48</v>
      </c>
      <c r="AA3969" s="62" t="s">
        <v>315</v>
      </c>
      <c r="AB3969" s="62" t="s">
        <v>42</v>
      </c>
      <c r="AC3969" s="62" t="s">
        <v>1933</v>
      </c>
      <c r="AD3969" s="62" t="s">
        <v>146</v>
      </c>
    </row>
    <row r="3970" spans="1:30" x14ac:dyDescent="0.25">
      <c r="A3970" s="62" t="s">
        <v>35</v>
      </c>
      <c r="B3970" s="62" t="s">
        <v>36</v>
      </c>
      <c r="C3970" s="62" t="s">
        <v>37</v>
      </c>
      <c r="D3970" s="62" t="s">
        <v>121</v>
      </c>
      <c r="E3970" s="62" t="s">
        <v>215</v>
      </c>
      <c r="F3970" s="62" t="s">
        <v>216</v>
      </c>
      <c r="G3970" s="62" t="s">
        <v>124</v>
      </c>
      <c r="H3970" s="62" t="s">
        <v>124</v>
      </c>
      <c r="I3970" s="62" t="s">
        <v>42</v>
      </c>
      <c r="J3970" s="62" t="s">
        <v>217</v>
      </c>
      <c r="K3970" s="62" t="s">
        <v>217</v>
      </c>
      <c r="L3970" s="62" t="s">
        <v>43</v>
      </c>
      <c r="M3970" s="62" t="s">
        <v>44</v>
      </c>
      <c r="N3970" s="62" t="s">
        <v>150</v>
      </c>
      <c r="O3970" s="62" t="s">
        <v>42</v>
      </c>
      <c r="P3970" s="62" t="s">
        <v>388</v>
      </c>
      <c r="Q3970" s="62" t="s">
        <v>389</v>
      </c>
      <c r="R3970" s="62" t="s">
        <v>1616</v>
      </c>
      <c r="S3970" s="61">
        <v>201406</v>
      </c>
      <c r="T3970" s="62" t="s">
        <v>52</v>
      </c>
      <c r="U3970" s="63">
        <v>217357.03</v>
      </c>
      <c r="V3970" s="60">
        <v>217357.03</v>
      </c>
      <c r="W3970" s="62" t="s">
        <v>340</v>
      </c>
      <c r="X3970" s="62" t="s">
        <v>230</v>
      </c>
      <c r="Y3970" s="62" t="s">
        <v>1152</v>
      </c>
      <c r="Z3970" s="62" t="s">
        <v>48</v>
      </c>
      <c r="AA3970" s="62" t="s">
        <v>315</v>
      </c>
      <c r="AB3970" s="62" t="s">
        <v>42</v>
      </c>
      <c r="AC3970" s="62" t="s">
        <v>1934</v>
      </c>
      <c r="AD3970" s="62" t="s">
        <v>146</v>
      </c>
    </row>
    <row r="3971" spans="1:30" x14ac:dyDescent="0.25">
      <c r="A3971" s="62" t="s">
        <v>35</v>
      </c>
      <c r="B3971" s="62" t="s">
        <v>36</v>
      </c>
      <c r="C3971" s="62" t="s">
        <v>37</v>
      </c>
      <c r="D3971" s="62" t="s">
        <v>121</v>
      </c>
      <c r="E3971" s="62" t="s">
        <v>215</v>
      </c>
      <c r="F3971" s="62" t="s">
        <v>216</v>
      </c>
      <c r="G3971" s="62" t="s">
        <v>124</v>
      </c>
      <c r="H3971" s="62" t="s">
        <v>124</v>
      </c>
      <c r="I3971" s="62" t="s">
        <v>42</v>
      </c>
      <c r="J3971" s="62" t="s">
        <v>217</v>
      </c>
      <c r="K3971" s="62" t="s">
        <v>217</v>
      </c>
      <c r="L3971" s="62" t="s">
        <v>43</v>
      </c>
      <c r="M3971" s="62" t="s">
        <v>44</v>
      </c>
      <c r="N3971" s="62" t="s">
        <v>150</v>
      </c>
      <c r="O3971" s="62" t="s">
        <v>42</v>
      </c>
      <c r="P3971" s="62" t="s">
        <v>392</v>
      </c>
      <c r="Q3971" s="62" t="s">
        <v>393</v>
      </c>
      <c r="R3971" s="62" t="s">
        <v>1935</v>
      </c>
      <c r="S3971" s="61">
        <v>201406</v>
      </c>
      <c r="T3971" s="62" t="s">
        <v>52</v>
      </c>
      <c r="U3971" s="61">
        <v>222.9</v>
      </c>
      <c r="V3971" s="60">
        <v>222.9</v>
      </c>
      <c r="W3971" s="62" t="s">
        <v>340</v>
      </c>
      <c r="X3971" s="62" t="s">
        <v>384</v>
      </c>
      <c r="Y3971" s="62" t="s">
        <v>1152</v>
      </c>
      <c r="Z3971" s="62" t="s">
        <v>48</v>
      </c>
      <c r="AA3971" s="62" t="s">
        <v>315</v>
      </c>
      <c r="AB3971" s="62" t="s">
        <v>42</v>
      </c>
      <c r="AC3971" s="62" t="s">
        <v>1934</v>
      </c>
      <c r="AD3971" s="62" t="s">
        <v>146</v>
      </c>
    </row>
    <row r="3972" spans="1:30" x14ac:dyDescent="0.25">
      <c r="A3972" s="62" t="s">
        <v>35</v>
      </c>
      <c r="B3972" s="62" t="s">
        <v>36</v>
      </c>
      <c r="C3972" s="62" t="s">
        <v>37</v>
      </c>
      <c r="D3972" s="62" t="s">
        <v>121</v>
      </c>
      <c r="E3972" s="62" t="s">
        <v>215</v>
      </c>
      <c r="F3972" s="62" t="s">
        <v>216</v>
      </c>
      <c r="G3972" s="62" t="s">
        <v>124</v>
      </c>
      <c r="H3972" s="62" t="s">
        <v>124</v>
      </c>
      <c r="I3972" s="62" t="s">
        <v>42</v>
      </c>
      <c r="J3972" s="62" t="s">
        <v>217</v>
      </c>
      <c r="K3972" s="62" t="s">
        <v>217</v>
      </c>
      <c r="L3972" s="62" t="s">
        <v>43</v>
      </c>
      <c r="M3972" s="62" t="s">
        <v>44</v>
      </c>
      <c r="N3972" s="62" t="s">
        <v>180</v>
      </c>
      <c r="O3972" s="62" t="s">
        <v>42</v>
      </c>
      <c r="P3972" s="62" t="s">
        <v>388</v>
      </c>
      <c r="Q3972" s="62" t="s">
        <v>1101</v>
      </c>
      <c r="R3972" s="62" t="s">
        <v>1936</v>
      </c>
      <c r="S3972" s="61">
        <v>201406</v>
      </c>
      <c r="T3972" s="62" t="s">
        <v>52</v>
      </c>
      <c r="U3972" s="63">
        <v>2892.96</v>
      </c>
      <c r="V3972" s="60">
        <v>2892.96</v>
      </c>
      <c r="W3972" s="62" t="s">
        <v>340</v>
      </c>
      <c r="X3972" s="62" t="s">
        <v>752</v>
      </c>
      <c r="Y3972" s="62" t="s">
        <v>1152</v>
      </c>
      <c r="Z3972" s="62" t="s">
        <v>48</v>
      </c>
      <c r="AA3972" s="62" t="s">
        <v>315</v>
      </c>
      <c r="AB3972" s="62" t="s">
        <v>42</v>
      </c>
      <c r="AC3972" s="62" t="s">
        <v>1934</v>
      </c>
      <c r="AD3972" s="62" t="s">
        <v>146</v>
      </c>
    </row>
    <row r="3973" spans="1:30" x14ac:dyDescent="0.25">
      <c r="A3973" s="62" t="s">
        <v>35</v>
      </c>
      <c r="B3973" s="62" t="s">
        <v>36</v>
      </c>
      <c r="C3973" s="62" t="s">
        <v>37</v>
      </c>
      <c r="D3973" s="62" t="s">
        <v>121</v>
      </c>
      <c r="E3973" s="62" t="s">
        <v>215</v>
      </c>
      <c r="F3973" s="62" t="s">
        <v>216</v>
      </c>
      <c r="G3973" s="62" t="s">
        <v>124</v>
      </c>
      <c r="H3973" s="62" t="s">
        <v>124</v>
      </c>
      <c r="I3973" s="62" t="s">
        <v>42</v>
      </c>
      <c r="J3973" s="62" t="s">
        <v>217</v>
      </c>
      <c r="K3973" s="62" t="s">
        <v>217</v>
      </c>
      <c r="L3973" s="62" t="s">
        <v>43</v>
      </c>
      <c r="M3973" s="62" t="s">
        <v>44</v>
      </c>
      <c r="N3973" s="62" t="s">
        <v>180</v>
      </c>
      <c r="O3973" s="62" t="s">
        <v>42</v>
      </c>
      <c r="P3973" s="62" t="s">
        <v>388</v>
      </c>
      <c r="Q3973" s="62" t="s">
        <v>183</v>
      </c>
      <c r="R3973" s="62" t="s">
        <v>1936</v>
      </c>
      <c r="S3973" s="61">
        <v>201406</v>
      </c>
      <c r="T3973" s="62" t="s">
        <v>52</v>
      </c>
      <c r="U3973" s="61">
        <v>0</v>
      </c>
      <c r="V3973" s="60">
        <v>122.22</v>
      </c>
      <c r="W3973" s="62" t="s">
        <v>340</v>
      </c>
      <c r="X3973" s="62" t="s">
        <v>752</v>
      </c>
      <c r="Y3973" s="62" t="s">
        <v>1152</v>
      </c>
      <c r="Z3973" s="62" t="s">
        <v>48</v>
      </c>
      <c r="AA3973" s="62" t="s">
        <v>315</v>
      </c>
      <c r="AB3973" s="62" t="s">
        <v>42</v>
      </c>
      <c r="AC3973" s="62" t="s">
        <v>1934</v>
      </c>
      <c r="AD3973" s="62" t="s">
        <v>146</v>
      </c>
    </row>
    <row r="3974" spans="1:30" x14ac:dyDescent="0.25">
      <c r="A3974" s="62" t="s">
        <v>35</v>
      </c>
      <c r="B3974" s="62" t="s">
        <v>36</v>
      </c>
      <c r="C3974" s="62" t="s">
        <v>37</v>
      </c>
      <c r="D3974" s="62" t="s">
        <v>121</v>
      </c>
      <c r="E3974" s="62" t="s">
        <v>215</v>
      </c>
      <c r="F3974" s="62" t="s">
        <v>216</v>
      </c>
      <c r="G3974" s="62" t="s">
        <v>124</v>
      </c>
      <c r="H3974" s="62" t="s">
        <v>124</v>
      </c>
      <c r="I3974" s="62" t="s">
        <v>42</v>
      </c>
      <c r="J3974" s="62" t="s">
        <v>217</v>
      </c>
      <c r="K3974" s="62" t="s">
        <v>217</v>
      </c>
      <c r="L3974" s="62" t="s">
        <v>43</v>
      </c>
      <c r="M3974" s="62" t="s">
        <v>44</v>
      </c>
      <c r="N3974" s="62" t="s">
        <v>180</v>
      </c>
      <c r="O3974" s="62" t="s">
        <v>42</v>
      </c>
      <c r="P3974" s="62" t="s">
        <v>388</v>
      </c>
      <c r="Q3974" s="62" t="s">
        <v>1101</v>
      </c>
      <c r="R3974" s="62" t="s">
        <v>1937</v>
      </c>
      <c r="S3974" s="61">
        <v>201406</v>
      </c>
      <c r="T3974" s="62" t="s">
        <v>52</v>
      </c>
      <c r="U3974" s="63">
        <v>2387.84</v>
      </c>
      <c r="V3974" s="60">
        <v>2387.84</v>
      </c>
      <c r="W3974" s="62" t="s">
        <v>340</v>
      </c>
      <c r="X3974" s="62" t="s">
        <v>752</v>
      </c>
      <c r="Y3974" s="62" t="s">
        <v>1152</v>
      </c>
      <c r="Z3974" s="62" t="s">
        <v>48</v>
      </c>
      <c r="AA3974" s="62" t="s">
        <v>315</v>
      </c>
      <c r="AB3974" s="62" t="s">
        <v>42</v>
      </c>
      <c r="AC3974" s="62" t="s">
        <v>1934</v>
      </c>
      <c r="AD3974" s="62" t="s">
        <v>146</v>
      </c>
    </row>
    <row r="3975" spans="1:30" x14ac:dyDescent="0.25">
      <c r="A3975" s="62" t="s">
        <v>35</v>
      </c>
      <c r="B3975" s="62" t="s">
        <v>36</v>
      </c>
      <c r="C3975" s="62" t="s">
        <v>37</v>
      </c>
      <c r="D3975" s="62" t="s">
        <v>121</v>
      </c>
      <c r="E3975" s="62" t="s">
        <v>215</v>
      </c>
      <c r="F3975" s="62" t="s">
        <v>216</v>
      </c>
      <c r="G3975" s="62" t="s">
        <v>124</v>
      </c>
      <c r="H3975" s="62" t="s">
        <v>124</v>
      </c>
      <c r="I3975" s="62" t="s">
        <v>42</v>
      </c>
      <c r="J3975" s="62" t="s">
        <v>217</v>
      </c>
      <c r="K3975" s="62" t="s">
        <v>217</v>
      </c>
      <c r="L3975" s="62" t="s">
        <v>43</v>
      </c>
      <c r="M3975" s="62" t="s">
        <v>44</v>
      </c>
      <c r="N3975" s="62" t="s">
        <v>180</v>
      </c>
      <c r="O3975" s="62" t="s">
        <v>42</v>
      </c>
      <c r="P3975" s="62" t="s">
        <v>388</v>
      </c>
      <c r="Q3975" s="62" t="s">
        <v>183</v>
      </c>
      <c r="R3975" s="62" t="s">
        <v>1937</v>
      </c>
      <c r="S3975" s="61">
        <v>201406</v>
      </c>
      <c r="T3975" s="62" t="s">
        <v>52</v>
      </c>
      <c r="U3975" s="97">
        <v>0</v>
      </c>
      <c r="V3975" s="60">
        <v>191.33</v>
      </c>
      <c r="W3975" s="62" t="s">
        <v>340</v>
      </c>
      <c r="X3975" s="62" t="s">
        <v>752</v>
      </c>
      <c r="Y3975" s="62" t="s">
        <v>1152</v>
      </c>
      <c r="Z3975" s="62" t="s">
        <v>48</v>
      </c>
      <c r="AA3975" s="62" t="s">
        <v>315</v>
      </c>
      <c r="AB3975" s="62" t="s">
        <v>42</v>
      </c>
      <c r="AC3975" s="62" t="s">
        <v>1934</v>
      </c>
      <c r="AD3975" s="62" t="s">
        <v>146</v>
      </c>
    </row>
    <row r="3976" spans="1:30" x14ac:dyDescent="0.25">
      <c r="A3976" s="62" t="s">
        <v>35</v>
      </c>
      <c r="B3976" s="62" t="s">
        <v>36</v>
      </c>
      <c r="C3976" s="62" t="s">
        <v>37</v>
      </c>
      <c r="D3976" s="62" t="s">
        <v>121</v>
      </c>
      <c r="E3976" s="62" t="s">
        <v>215</v>
      </c>
      <c r="F3976" s="62" t="s">
        <v>216</v>
      </c>
      <c r="G3976" s="62" t="s">
        <v>124</v>
      </c>
      <c r="H3976" s="62" t="s">
        <v>124</v>
      </c>
      <c r="I3976" s="62" t="s">
        <v>42</v>
      </c>
      <c r="J3976" s="62" t="s">
        <v>261</v>
      </c>
      <c r="K3976" s="62" t="s">
        <v>261</v>
      </c>
      <c r="L3976" s="62" t="s">
        <v>43</v>
      </c>
      <c r="M3976" s="62" t="s">
        <v>44</v>
      </c>
      <c r="N3976" s="62" t="s">
        <v>150</v>
      </c>
      <c r="O3976" s="62" t="s">
        <v>42</v>
      </c>
      <c r="P3976" s="62" t="s">
        <v>446</v>
      </c>
      <c r="Q3976" s="62" t="s">
        <v>447</v>
      </c>
      <c r="R3976" s="62" t="s">
        <v>1938</v>
      </c>
      <c r="S3976" s="61">
        <v>201406</v>
      </c>
      <c r="T3976" s="62" t="s">
        <v>52</v>
      </c>
      <c r="U3976" s="67">
        <v>39759.22</v>
      </c>
      <c r="V3976" s="60">
        <v>39759.22</v>
      </c>
      <c r="W3976" s="62" t="s">
        <v>340</v>
      </c>
      <c r="X3976" s="62" t="s">
        <v>267</v>
      </c>
      <c r="Y3976" s="62" t="s">
        <v>1152</v>
      </c>
      <c r="Z3976" s="62" t="s">
        <v>48</v>
      </c>
      <c r="AA3976" s="62" t="s">
        <v>315</v>
      </c>
      <c r="AB3976" s="62" t="s">
        <v>42</v>
      </c>
      <c r="AC3976" s="62" t="s">
        <v>1934</v>
      </c>
      <c r="AD3976" s="62" t="s">
        <v>146</v>
      </c>
    </row>
    <row r="3977" spans="1:30" x14ac:dyDescent="0.25">
      <c r="A3977" s="62" t="s">
        <v>35</v>
      </c>
      <c r="B3977" s="62" t="s">
        <v>36</v>
      </c>
      <c r="C3977" s="62" t="s">
        <v>37</v>
      </c>
      <c r="D3977" s="62" t="s">
        <v>121</v>
      </c>
      <c r="E3977" s="62" t="s">
        <v>215</v>
      </c>
      <c r="F3977" s="62" t="s">
        <v>216</v>
      </c>
      <c r="G3977" s="62" t="s">
        <v>124</v>
      </c>
      <c r="H3977" s="62" t="s">
        <v>124</v>
      </c>
      <c r="I3977" s="62" t="s">
        <v>42</v>
      </c>
      <c r="J3977" s="62" t="s">
        <v>261</v>
      </c>
      <c r="K3977" s="62" t="s">
        <v>261</v>
      </c>
      <c r="L3977" s="62" t="s">
        <v>43</v>
      </c>
      <c r="M3977" s="62" t="s">
        <v>44</v>
      </c>
      <c r="N3977" s="62" t="s">
        <v>150</v>
      </c>
      <c r="O3977" s="62" t="s">
        <v>42</v>
      </c>
      <c r="P3977" s="62" t="s">
        <v>392</v>
      </c>
      <c r="Q3977" s="62" t="s">
        <v>393</v>
      </c>
      <c r="R3977" s="62" t="s">
        <v>1935</v>
      </c>
      <c r="S3977" s="61">
        <v>201406</v>
      </c>
      <c r="T3977" s="62" t="s">
        <v>52</v>
      </c>
      <c r="U3977" s="61">
        <v>208.04</v>
      </c>
      <c r="V3977" s="60">
        <v>208.04</v>
      </c>
      <c r="W3977" s="62" t="s">
        <v>340</v>
      </c>
      <c r="X3977" s="62" t="s">
        <v>384</v>
      </c>
      <c r="Y3977" s="62" t="s">
        <v>1152</v>
      </c>
      <c r="Z3977" s="62" t="s">
        <v>48</v>
      </c>
      <c r="AA3977" s="62" t="s">
        <v>315</v>
      </c>
      <c r="AB3977" s="62" t="s">
        <v>42</v>
      </c>
      <c r="AC3977" s="62" t="s">
        <v>1934</v>
      </c>
      <c r="AD3977" s="62" t="s">
        <v>146</v>
      </c>
    </row>
    <row r="3978" spans="1:30" x14ac:dyDescent="0.25">
      <c r="A3978" s="62" t="s">
        <v>35</v>
      </c>
      <c r="B3978" s="62" t="s">
        <v>36</v>
      </c>
      <c r="C3978" s="62" t="s">
        <v>37</v>
      </c>
      <c r="D3978" s="62" t="s">
        <v>121</v>
      </c>
      <c r="E3978" s="62" t="s">
        <v>215</v>
      </c>
      <c r="F3978" s="62" t="s">
        <v>216</v>
      </c>
      <c r="G3978" s="62" t="s">
        <v>124</v>
      </c>
      <c r="H3978" s="62" t="s">
        <v>124</v>
      </c>
      <c r="I3978" s="62" t="s">
        <v>42</v>
      </c>
      <c r="J3978" s="62" t="s">
        <v>257</v>
      </c>
      <c r="K3978" s="62" t="s">
        <v>257</v>
      </c>
      <c r="L3978" s="62" t="s">
        <v>43</v>
      </c>
      <c r="M3978" s="62" t="s">
        <v>44</v>
      </c>
      <c r="N3978" s="62" t="s">
        <v>150</v>
      </c>
      <c r="O3978" s="62" t="s">
        <v>42</v>
      </c>
      <c r="P3978" s="62" t="s">
        <v>392</v>
      </c>
      <c r="Q3978" s="62" t="s">
        <v>393</v>
      </c>
      <c r="R3978" s="62" t="s">
        <v>1935</v>
      </c>
      <c r="S3978" s="61">
        <v>201406</v>
      </c>
      <c r="T3978" s="62" t="s">
        <v>52</v>
      </c>
      <c r="U3978" s="61">
        <v>208.04</v>
      </c>
      <c r="V3978" s="60">
        <v>208.04</v>
      </c>
      <c r="W3978" s="62" t="s">
        <v>340</v>
      </c>
      <c r="X3978" s="62" t="s">
        <v>384</v>
      </c>
      <c r="Y3978" s="62" t="s">
        <v>1152</v>
      </c>
      <c r="Z3978" s="62" t="s">
        <v>48</v>
      </c>
      <c r="AA3978" s="62" t="s">
        <v>315</v>
      </c>
      <c r="AB3978" s="62" t="s">
        <v>42</v>
      </c>
      <c r="AC3978" s="62" t="s">
        <v>1934</v>
      </c>
      <c r="AD3978" s="62" t="s">
        <v>146</v>
      </c>
    </row>
    <row r="3979" spans="1:30" x14ac:dyDescent="0.25">
      <c r="A3979" s="62" t="s">
        <v>35</v>
      </c>
      <c r="B3979" s="62" t="s">
        <v>36</v>
      </c>
      <c r="C3979" s="62" t="s">
        <v>37</v>
      </c>
      <c r="D3979" s="62" t="s">
        <v>121</v>
      </c>
      <c r="E3979" s="62" t="s">
        <v>215</v>
      </c>
      <c r="F3979" s="62" t="s">
        <v>216</v>
      </c>
      <c r="G3979" s="62" t="s">
        <v>124</v>
      </c>
      <c r="H3979" s="62" t="s">
        <v>124</v>
      </c>
      <c r="I3979" s="62" t="s">
        <v>42</v>
      </c>
      <c r="J3979" s="62" t="s">
        <v>437</v>
      </c>
      <c r="K3979" s="62" t="s">
        <v>437</v>
      </c>
      <c r="L3979" s="62" t="s">
        <v>43</v>
      </c>
      <c r="M3979" s="62" t="s">
        <v>44</v>
      </c>
      <c r="N3979" s="62" t="s">
        <v>150</v>
      </c>
      <c r="O3979" s="62" t="s">
        <v>42</v>
      </c>
      <c r="P3979" s="62" t="s">
        <v>392</v>
      </c>
      <c r="Q3979" s="62" t="s">
        <v>393</v>
      </c>
      <c r="R3979" s="62" t="s">
        <v>1935</v>
      </c>
      <c r="S3979" s="61">
        <v>201406</v>
      </c>
      <c r="T3979" s="62" t="s">
        <v>52</v>
      </c>
      <c r="U3979" s="61">
        <v>208.04</v>
      </c>
      <c r="V3979" s="60">
        <v>208.04</v>
      </c>
      <c r="W3979" s="62" t="s">
        <v>340</v>
      </c>
      <c r="X3979" s="62" t="s">
        <v>384</v>
      </c>
      <c r="Y3979" s="62" t="s">
        <v>1152</v>
      </c>
      <c r="Z3979" s="62" t="s">
        <v>48</v>
      </c>
      <c r="AA3979" s="62" t="s">
        <v>315</v>
      </c>
      <c r="AB3979" s="62" t="s">
        <v>42</v>
      </c>
      <c r="AC3979" s="62" t="s">
        <v>1934</v>
      </c>
      <c r="AD3979" s="62" t="s">
        <v>146</v>
      </c>
    </row>
    <row r="3980" spans="1:30" x14ac:dyDescent="0.25">
      <c r="A3980" s="62" t="s">
        <v>35</v>
      </c>
      <c r="B3980" s="62" t="s">
        <v>36</v>
      </c>
      <c r="C3980" s="62" t="s">
        <v>37</v>
      </c>
      <c r="D3980" s="62" t="s">
        <v>121</v>
      </c>
      <c r="E3980" s="62" t="s">
        <v>215</v>
      </c>
      <c r="F3980" s="62" t="s">
        <v>216</v>
      </c>
      <c r="G3980" s="62" t="s">
        <v>124</v>
      </c>
      <c r="H3980" s="62" t="s">
        <v>124</v>
      </c>
      <c r="I3980" s="62" t="s">
        <v>42</v>
      </c>
      <c r="J3980" s="62" t="s">
        <v>250</v>
      </c>
      <c r="K3980" s="62" t="s">
        <v>250</v>
      </c>
      <c r="L3980" s="62" t="s">
        <v>43</v>
      </c>
      <c r="M3980" s="62" t="s">
        <v>44</v>
      </c>
      <c r="N3980" s="62" t="s">
        <v>150</v>
      </c>
      <c r="O3980" s="62" t="s">
        <v>42</v>
      </c>
      <c r="P3980" s="62" t="s">
        <v>392</v>
      </c>
      <c r="Q3980" s="62" t="s">
        <v>393</v>
      </c>
      <c r="R3980" s="62" t="s">
        <v>1935</v>
      </c>
      <c r="S3980" s="61">
        <v>201406</v>
      </c>
      <c r="T3980" s="62" t="s">
        <v>52</v>
      </c>
      <c r="U3980" s="61">
        <v>208.04</v>
      </c>
      <c r="V3980" s="60">
        <v>208.04</v>
      </c>
      <c r="W3980" s="62" t="s">
        <v>340</v>
      </c>
      <c r="X3980" s="62" t="s">
        <v>384</v>
      </c>
      <c r="Y3980" s="62" t="s">
        <v>1152</v>
      </c>
      <c r="Z3980" s="62" t="s">
        <v>48</v>
      </c>
      <c r="AA3980" s="62" t="s">
        <v>315</v>
      </c>
      <c r="AB3980" s="62" t="s">
        <v>42</v>
      </c>
      <c r="AC3980" s="62" t="s">
        <v>1934</v>
      </c>
      <c r="AD3980" s="62" t="s">
        <v>146</v>
      </c>
    </row>
    <row r="3981" spans="1:30" x14ac:dyDescent="0.25">
      <c r="A3981" s="62" t="s">
        <v>35</v>
      </c>
      <c r="B3981" s="62" t="s">
        <v>36</v>
      </c>
      <c r="C3981" s="62" t="s">
        <v>37</v>
      </c>
      <c r="D3981" s="62" t="s">
        <v>121</v>
      </c>
      <c r="E3981" s="62" t="s">
        <v>215</v>
      </c>
      <c r="F3981" s="62" t="s">
        <v>216</v>
      </c>
      <c r="G3981" s="62" t="s">
        <v>124</v>
      </c>
      <c r="H3981" s="62" t="s">
        <v>124</v>
      </c>
      <c r="I3981" s="62" t="s">
        <v>42</v>
      </c>
      <c r="J3981" s="62" t="s">
        <v>237</v>
      </c>
      <c r="K3981" s="62" t="s">
        <v>237</v>
      </c>
      <c r="L3981" s="62" t="s">
        <v>43</v>
      </c>
      <c r="M3981" s="62" t="s">
        <v>44</v>
      </c>
      <c r="N3981" s="62" t="s">
        <v>150</v>
      </c>
      <c r="O3981" s="62" t="s">
        <v>42</v>
      </c>
      <c r="P3981" s="62" t="s">
        <v>392</v>
      </c>
      <c r="Q3981" s="62" t="s">
        <v>393</v>
      </c>
      <c r="R3981" s="62" t="s">
        <v>1935</v>
      </c>
      <c r="S3981" s="61">
        <v>201406</v>
      </c>
      <c r="T3981" s="62" t="s">
        <v>52</v>
      </c>
      <c r="U3981" s="61">
        <v>222.9</v>
      </c>
      <c r="V3981" s="60">
        <v>222.9</v>
      </c>
      <c r="W3981" s="62" t="s">
        <v>340</v>
      </c>
      <c r="X3981" s="62" t="s">
        <v>384</v>
      </c>
      <c r="Y3981" s="62" t="s">
        <v>1152</v>
      </c>
      <c r="Z3981" s="62" t="s">
        <v>48</v>
      </c>
      <c r="AA3981" s="62" t="s">
        <v>315</v>
      </c>
      <c r="AB3981" s="62" t="s">
        <v>42</v>
      </c>
      <c r="AC3981" s="62" t="s">
        <v>1934</v>
      </c>
      <c r="AD3981" s="62" t="s">
        <v>146</v>
      </c>
    </row>
    <row r="3982" spans="1:30" x14ac:dyDescent="0.25">
      <c r="A3982" s="62" t="s">
        <v>35</v>
      </c>
      <c r="B3982" s="62" t="s">
        <v>36</v>
      </c>
      <c r="C3982" s="62" t="s">
        <v>37</v>
      </c>
      <c r="D3982" s="62" t="s">
        <v>121</v>
      </c>
      <c r="E3982" s="62" t="s">
        <v>215</v>
      </c>
      <c r="F3982" s="62" t="s">
        <v>216</v>
      </c>
      <c r="G3982" s="62" t="s">
        <v>124</v>
      </c>
      <c r="H3982" s="62" t="s">
        <v>124</v>
      </c>
      <c r="I3982" s="62" t="s">
        <v>42</v>
      </c>
      <c r="J3982" s="62" t="s">
        <v>231</v>
      </c>
      <c r="K3982" s="62" t="s">
        <v>231</v>
      </c>
      <c r="L3982" s="62" t="s">
        <v>43</v>
      </c>
      <c r="M3982" s="62" t="s">
        <v>44</v>
      </c>
      <c r="N3982" s="62" t="s">
        <v>150</v>
      </c>
      <c r="O3982" s="62" t="s">
        <v>42</v>
      </c>
      <c r="P3982" s="62" t="s">
        <v>388</v>
      </c>
      <c r="Q3982" s="62" t="s">
        <v>417</v>
      </c>
      <c r="R3982" s="62" t="s">
        <v>1614</v>
      </c>
      <c r="S3982" s="61">
        <v>201406</v>
      </c>
      <c r="T3982" s="62" t="s">
        <v>52</v>
      </c>
      <c r="U3982" s="67">
        <v>53474.5</v>
      </c>
      <c r="V3982" s="60">
        <v>53474.5</v>
      </c>
      <c r="W3982" s="62" t="s">
        <v>340</v>
      </c>
      <c r="X3982" s="62" t="s">
        <v>236</v>
      </c>
      <c r="Y3982" s="62" t="s">
        <v>1152</v>
      </c>
      <c r="Z3982" s="62" t="s">
        <v>48</v>
      </c>
      <c r="AA3982" s="62" t="s">
        <v>315</v>
      </c>
      <c r="AB3982" s="62" t="s">
        <v>42</v>
      </c>
      <c r="AC3982" s="62" t="s">
        <v>1934</v>
      </c>
      <c r="AD3982" s="62" t="s">
        <v>146</v>
      </c>
    </row>
    <row r="3983" spans="1:30" x14ac:dyDescent="0.25">
      <c r="A3983" s="62" t="s">
        <v>35</v>
      </c>
      <c r="B3983" s="62" t="s">
        <v>36</v>
      </c>
      <c r="C3983" s="62" t="s">
        <v>37</v>
      </c>
      <c r="D3983" s="62" t="s">
        <v>121</v>
      </c>
      <c r="E3983" s="62" t="s">
        <v>215</v>
      </c>
      <c r="F3983" s="62" t="s">
        <v>216</v>
      </c>
      <c r="G3983" s="62" t="s">
        <v>124</v>
      </c>
      <c r="H3983" s="62" t="s">
        <v>124</v>
      </c>
      <c r="I3983" s="62" t="s">
        <v>42</v>
      </c>
      <c r="J3983" s="62" t="s">
        <v>231</v>
      </c>
      <c r="K3983" s="62" t="s">
        <v>231</v>
      </c>
      <c r="L3983" s="62" t="s">
        <v>43</v>
      </c>
      <c r="M3983" s="62" t="s">
        <v>44</v>
      </c>
      <c r="N3983" s="62" t="s">
        <v>150</v>
      </c>
      <c r="O3983" s="62" t="s">
        <v>42</v>
      </c>
      <c r="P3983" s="62" t="s">
        <v>392</v>
      </c>
      <c r="Q3983" s="62" t="s">
        <v>393</v>
      </c>
      <c r="R3983" s="62" t="s">
        <v>1935</v>
      </c>
      <c r="S3983" s="61">
        <v>201406</v>
      </c>
      <c r="T3983" s="62" t="s">
        <v>52</v>
      </c>
      <c r="U3983" s="61">
        <v>208.04</v>
      </c>
      <c r="V3983" s="60">
        <v>208.04</v>
      </c>
      <c r="W3983" s="62" t="s">
        <v>340</v>
      </c>
      <c r="X3983" s="62" t="s">
        <v>384</v>
      </c>
      <c r="Y3983" s="62" t="s">
        <v>1152</v>
      </c>
      <c r="Z3983" s="62" t="s">
        <v>48</v>
      </c>
      <c r="AA3983" s="62" t="s">
        <v>315</v>
      </c>
      <c r="AB3983" s="62" t="s">
        <v>42</v>
      </c>
      <c r="AC3983" s="62" t="s">
        <v>1934</v>
      </c>
      <c r="AD3983" s="62" t="s">
        <v>146</v>
      </c>
    </row>
    <row r="3984" spans="1:30" x14ac:dyDescent="0.25">
      <c r="A3984" s="62" t="s">
        <v>35</v>
      </c>
      <c r="B3984" s="62" t="s">
        <v>36</v>
      </c>
      <c r="C3984" s="62" t="s">
        <v>37</v>
      </c>
      <c r="D3984" s="62" t="s">
        <v>121</v>
      </c>
      <c r="E3984" s="62" t="s">
        <v>122</v>
      </c>
      <c r="F3984" s="62" t="s">
        <v>123</v>
      </c>
      <c r="G3984" s="62" t="s">
        <v>124</v>
      </c>
      <c r="H3984" s="62" t="s">
        <v>124</v>
      </c>
      <c r="I3984" s="62" t="s">
        <v>42</v>
      </c>
      <c r="J3984" s="62" t="s">
        <v>298</v>
      </c>
      <c r="K3984" s="62" t="s">
        <v>298</v>
      </c>
      <c r="L3984" s="62" t="s">
        <v>43</v>
      </c>
      <c r="M3984" s="62" t="s">
        <v>44</v>
      </c>
      <c r="N3984" s="62" t="s">
        <v>150</v>
      </c>
      <c r="O3984" s="62" t="s">
        <v>42</v>
      </c>
      <c r="P3984" s="62" t="s">
        <v>506</v>
      </c>
      <c r="Q3984" s="62" t="s">
        <v>1713</v>
      </c>
      <c r="R3984" s="62" t="s">
        <v>1939</v>
      </c>
      <c r="S3984" s="61">
        <v>201406</v>
      </c>
      <c r="T3984" s="62" t="s">
        <v>52</v>
      </c>
      <c r="U3984" s="67">
        <v>5000</v>
      </c>
      <c r="V3984" s="60">
        <v>5000</v>
      </c>
      <c r="W3984" s="62" t="s">
        <v>340</v>
      </c>
      <c r="X3984" s="62" t="s">
        <v>1694</v>
      </c>
      <c r="Y3984" s="62" t="s">
        <v>1152</v>
      </c>
      <c r="Z3984" s="62" t="s">
        <v>48</v>
      </c>
      <c r="AA3984" s="62" t="s">
        <v>315</v>
      </c>
      <c r="AB3984" s="62" t="s">
        <v>42</v>
      </c>
      <c r="AC3984" s="62" t="s">
        <v>1934</v>
      </c>
      <c r="AD3984" s="62" t="s">
        <v>146</v>
      </c>
    </row>
    <row r="3985" spans="1:30" x14ac:dyDescent="0.25">
      <c r="A3985" s="62" t="s">
        <v>35</v>
      </c>
      <c r="B3985" s="62" t="s">
        <v>36</v>
      </c>
      <c r="C3985" s="62" t="s">
        <v>37</v>
      </c>
      <c r="D3985" s="62" t="s">
        <v>121</v>
      </c>
      <c r="E3985" s="62" t="s">
        <v>122</v>
      </c>
      <c r="F3985" s="62" t="s">
        <v>123</v>
      </c>
      <c r="G3985" s="62" t="s">
        <v>124</v>
      </c>
      <c r="H3985" s="62" t="s">
        <v>124</v>
      </c>
      <c r="I3985" s="62" t="s">
        <v>42</v>
      </c>
      <c r="J3985" s="62" t="s">
        <v>190</v>
      </c>
      <c r="K3985" s="62" t="s">
        <v>190</v>
      </c>
      <c r="L3985" s="62" t="s">
        <v>43</v>
      </c>
      <c r="M3985" s="62" t="s">
        <v>44</v>
      </c>
      <c r="N3985" s="62" t="s">
        <v>150</v>
      </c>
      <c r="O3985" s="62" t="s">
        <v>42</v>
      </c>
      <c r="P3985" s="62" t="s">
        <v>522</v>
      </c>
      <c r="Q3985" s="62" t="s">
        <v>539</v>
      </c>
      <c r="R3985" s="62" t="s">
        <v>1619</v>
      </c>
      <c r="S3985" s="61">
        <v>201406</v>
      </c>
      <c r="T3985" s="62" t="s">
        <v>47</v>
      </c>
      <c r="U3985" s="67">
        <v>-50000</v>
      </c>
      <c r="V3985" s="60">
        <v>-50000</v>
      </c>
      <c r="W3985" s="62" t="s">
        <v>340</v>
      </c>
      <c r="X3985" s="62" t="s">
        <v>177</v>
      </c>
      <c r="Y3985" s="62" t="s">
        <v>1152</v>
      </c>
      <c r="Z3985" s="62" t="s">
        <v>48</v>
      </c>
      <c r="AA3985" s="62" t="s">
        <v>315</v>
      </c>
      <c r="AB3985" s="62" t="s">
        <v>42</v>
      </c>
      <c r="AC3985" s="62" t="s">
        <v>1940</v>
      </c>
      <c r="AD3985" s="62" t="s">
        <v>146</v>
      </c>
    </row>
    <row r="3986" spans="1:30" x14ac:dyDescent="0.25">
      <c r="A3986" s="62" t="s">
        <v>35</v>
      </c>
      <c r="B3986" s="62" t="s">
        <v>36</v>
      </c>
      <c r="C3986" s="62" t="s">
        <v>37</v>
      </c>
      <c r="D3986" s="62" t="s">
        <v>121</v>
      </c>
      <c r="E3986" s="62" t="s">
        <v>122</v>
      </c>
      <c r="F3986" s="62" t="s">
        <v>123</v>
      </c>
      <c r="G3986" s="62" t="s">
        <v>124</v>
      </c>
      <c r="H3986" s="62" t="s">
        <v>124</v>
      </c>
      <c r="I3986" s="62" t="s">
        <v>42</v>
      </c>
      <c r="J3986" s="62" t="s">
        <v>532</v>
      </c>
      <c r="K3986" s="62" t="s">
        <v>532</v>
      </c>
      <c r="L3986" s="62" t="s">
        <v>43</v>
      </c>
      <c r="M3986" s="62" t="s">
        <v>44</v>
      </c>
      <c r="N3986" s="62" t="s">
        <v>150</v>
      </c>
      <c r="O3986" s="62" t="s">
        <v>42</v>
      </c>
      <c r="P3986" s="62" t="s">
        <v>522</v>
      </c>
      <c r="Q3986" s="62" t="s">
        <v>653</v>
      </c>
      <c r="R3986" s="62" t="s">
        <v>1619</v>
      </c>
      <c r="S3986" s="61">
        <v>201406</v>
      </c>
      <c r="T3986" s="62" t="s">
        <v>47</v>
      </c>
      <c r="U3986" s="67">
        <v>-35782.32</v>
      </c>
      <c r="V3986" s="60">
        <v>-35782.32</v>
      </c>
      <c r="W3986" s="62" t="s">
        <v>340</v>
      </c>
      <c r="X3986" s="62" t="s">
        <v>177</v>
      </c>
      <c r="Y3986" s="62" t="s">
        <v>1152</v>
      </c>
      <c r="Z3986" s="62" t="s">
        <v>48</v>
      </c>
      <c r="AA3986" s="62" t="s">
        <v>315</v>
      </c>
      <c r="AB3986" s="62" t="s">
        <v>42</v>
      </c>
      <c r="AC3986" s="62" t="s">
        <v>1940</v>
      </c>
      <c r="AD3986" s="62" t="s">
        <v>146</v>
      </c>
    </row>
    <row r="3987" spans="1:30" x14ac:dyDescent="0.25">
      <c r="A3987" s="62" t="s">
        <v>35</v>
      </c>
      <c r="B3987" s="62" t="s">
        <v>36</v>
      </c>
      <c r="C3987" s="62" t="s">
        <v>37</v>
      </c>
      <c r="D3987" s="62" t="s">
        <v>121</v>
      </c>
      <c r="E3987" s="62" t="s">
        <v>122</v>
      </c>
      <c r="F3987" s="62" t="s">
        <v>123</v>
      </c>
      <c r="G3987" s="62" t="s">
        <v>124</v>
      </c>
      <c r="H3987" s="62" t="s">
        <v>124</v>
      </c>
      <c r="I3987" s="62" t="s">
        <v>42</v>
      </c>
      <c r="J3987" s="62" t="s">
        <v>532</v>
      </c>
      <c r="K3987" s="62" t="s">
        <v>532</v>
      </c>
      <c r="L3987" s="62" t="s">
        <v>43</v>
      </c>
      <c r="M3987" s="62" t="s">
        <v>44</v>
      </c>
      <c r="N3987" s="62" t="s">
        <v>180</v>
      </c>
      <c r="O3987" s="62" t="s">
        <v>42</v>
      </c>
      <c r="P3987" s="62" t="s">
        <v>522</v>
      </c>
      <c r="Q3987" s="62" t="s">
        <v>733</v>
      </c>
      <c r="R3987" s="62" t="s">
        <v>1619</v>
      </c>
      <c r="S3987" s="61">
        <v>201406</v>
      </c>
      <c r="T3987" s="62" t="s">
        <v>47</v>
      </c>
      <c r="U3987" s="67">
        <v>-18326.37</v>
      </c>
      <c r="V3987" s="60">
        <v>-18326.37</v>
      </c>
      <c r="W3987" s="62" t="s">
        <v>340</v>
      </c>
      <c r="X3987" s="62" t="s">
        <v>177</v>
      </c>
      <c r="Y3987" s="62" t="s">
        <v>1152</v>
      </c>
      <c r="Z3987" s="62" t="s">
        <v>48</v>
      </c>
      <c r="AA3987" s="62" t="s">
        <v>315</v>
      </c>
      <c r="AB3987" s="62" t="s">
        <v>42</v>
      </c>
      <c r="AC3987" s="62" t="s">
        <v>1940</v>
      </c>
      <c r="AD3987" s="62" t="s">
        <v>146</v>
      </c>
    </row>
    <row r="3988" spans="1:30" x14ac:dyDescent="0.25">
      <c r="A3988" s="62" t="s">
        <v>35</v>
      </c>
      <c r="B3988" s="62" t="s">
        <v>36</v>
      </c>
      <c r="C3988" s="62" t="s">
        <v>37</v>
      </c>
      <c r="D3988" s="62" t="s">
        <v>121</v>
      </c>
      <c r="E3988" s="62" t="s">
        <v>122</v>
      </c>
      <c r="F3988" s="62" t="s">
        <v>123</v>
      </c>
      <c r="G3988" s="62" t="s">
        <v>124</v>
      </c>
      <c r="H3988" s="62" t="s">
        <v>124</v>
      </c>
      <c r="I3988" s="62" t="s">
        <v>42</v>
      </c>
      <c r="J3988" s="62" t="s">
        <v>652</v>
      </c>
      <c r="K3988" s="62" t="s">
        <v>652</v>
      </c>
      <c r="L3988" s="62" t="s">
        <v>43</v>
      </c>
      <c r="M3988" s="62" t="s">
        <v>44</v>
      </c>
      <c r="N3988" s="62" t="s">
        <v>150</v>
      </c>
      <c r="O3988" s="62" t="s">
        <v>42</v>
      </c>
      <c r="P3988" s="62" t="s">
        <v>522</v>
      </c>
      <c r="Q3988" s="62" t="s">
        <v>732</v>
      </c>
      <c r="R3988" s="62" t="s">
        <v>1619</v>
      </c>
      <c r="S3988" s="61">
        <v>201406</v>
      </c>
      <c r="T3988" s="62" t="s">
        <v>47</v>
      </c>
      <c r="U3988" s="67">
        <v>-33878.660000000003</v>
      </c>
      <c r="V3988" s="60">
        <v>-33878.660000000003</v>
      </c>
      <c r="W3988" s="62" t="s">
        <v>340</v>
      </c>
      <c r="X3988" s="62" t="s">
        <v>177</v>
      </c>
      <c r="Y3988" s="62" t="s">
        <v>1152</v>
      </c>
      <c r="Z3988" s="62" t="s">
        <v>48</v>
      </c>
      <c r="AA3988" s="62" t="s">
        <v>315</v>
      </c>
      <c r="AB3988" s="62" t="s">
        <v>42</v>
      </c>
      <c r="AC3988" s="62" t="s">
        <v>1940</v>
      </c>
      <c r="AD3988" s="62" t="s">
        <v>146</v>
      </c>
    </row>
    <row r="3989" spans="1:30" x14ac:dyDescent="0.25">
      <c r="A3989" s="62" t="s">
        <v>35</v>
      </c>
      <c r="B3989" s="62" t="s">
        <v>36</v>
      </c>
      <c r="C3989" s="62" t="s">
        <v>37</v>
      </c>
      <c r="D3989" s="62" t="s">
        <v>121</v>
      </c>
      <c r="E3989" s="62" t="s">
        <v>122</v>
      </c>
      <c r="F3989" s="62" t="s">
        <v>123</v>
      </c>
      <c r="G3989" s="62" t="s">
        <v>124</v>
      </c>
      <c r="H3989" s="62" t="s">
        <v>124</v>
      </c>
      <c r="I3989" s="62" t="s">
        <v>42</v>
      </c>
      <c r="J3989" s="62" t="s">
        <v>182</v>
      </c>
      <c r="K3989" s="62" t="s">
        <v>182</v>
      </c>
      <c r="L3989" s="62" t="s">
        <v>43</v>
      </c>
      <c r="M3989" s="62" t="s">
        <v>44</v>
      </c>
      <c r="N3989" s="62" t="s">
        <v>150</v>
      </c>
      <c r="O3989" s="62" t="s">
        <v>42</v>
      </c>
      <c r="P3989" s="62" t="s">
        <v>522</v>
      </c>
      <c r="Q3989" s="62" t="s">
        <v>531</v>
      </c>
      <c r="R3989" s="62" t="s">
        <v>1619</v>
      </c>
      <c r="S3989" s="61">
        <v>201406</v>
      </c>
      <c r="T3989" s="62" t="s">
        <v>47</v>
      </c>
      <c r="U3989" s="63">
        <v>-334631.37</v>
      </c>
      <c r="V3989" s="60">
        <v>-334631.37</v>
      </c>
      <c r="W3989" s="62" t="s">
        <v>340</v>
      </c>
      <c r="X3989" s="62" t="s">
        <v>177</v>
      </c>
      <c r="Y3989" s="62" t="s">
        <v>1152</v>
      </c>
      <c r="Z3989" s="62" t="s">
        <v>48</v>
      </c>
      <c r="AA3989" s="62" t="s">
        <v>315</v>
      </c>
      <c r="AB3989" s="62" t="s">
        <v>42</v>
      </c>
      <c r="AC3989" s="62" t="s">
        <v>1940</v>
      </c>
      <c r="AD3989" s="62" t="s">
        <v>146</v>
      </c>
    </row>
    <row r="3990" spans="1:30" x14ac:dyDescent="0.25">
      <c r="A3990" s="62" t="s">
        <v>35</v>
      </c>
      <c r="B3990" s="62" t="s">
        <v>36</v>
      </c>
      <c r="C3990" s="62" t="s">
        <v>37</v>
      </c>
      <c r="D3990" s="62" t="s">
        <v>121</v>
      </c>
      <c r="E3990" s="62" t="s">
        <v>122</v>
      </c>
      <c r="F3990" s="62" t="s">
        <v>123</v>
      </c>
      <c r="G3990" s="62" t="s">
        <v>124</v>
      </c>
      <c r="H3990" s="62" t="s">
        <v>124</v>
      </c>
      <c r="I3990" s="62" t="s">
        <v>42</v>
      </c>
      <c r="J3990" s="62" t="s">
        <v>182</v>
      </c>
      <c r="K3990" s="62" t="s">
        <v>182</v>
      </c>
      <c r="L3990" s="62" t="s">
        <v>43</v>
      </c>
      <c r="M3990" s="62" t="s">
        <v>44</v>
      </c>
      <c r="N3990" s="62" t="s">
        <v>180</v>
      </c>
      <c r="O3990" s="62" t="s">
        <v>42</v>
      </c>
      <c r="P3990" s="62" t="s">
        <v>522</v>
      </c>
      <c r="Q3990" s="62" t="s">
        <v>530</v>
      </c>
      <c r="R3990" s="62" t="s">
        <v>1619</v>
      </c>
      <c r="S3990" s="61">
        <v>201406</v>
      </c>
      <c r="T3990" s="62" t="s">
        <v>47</v>
      </c>
      <c r="U3990" s="67">
        <v>-270706.86</v>
      </c>
      <c r="V3990" s="60">
        <v>-270706.86</v>
      </c>
      <c r="W3990" s="62" t="s">
        <v>340</v>
      </c>
      <c r="X3990" s="62" t="s">
        <v>177</v>
      </c>
      <c r="Y3990" s="62" t="s">
        <v>1152</v>
      </c>
      <c r="Z3990" s="62" t="s">
        <v>48</v>
      </c>
      <c r="AA3990" s="62" t="s">
        <v>315</v>
      </c>
      <c r="AB3990" s="62" t="s">
        <v>42</v>
      </c>
      <c r="AC3990" s="62" t="s">
        <v>1940</v>
      </c>
      <c r="AD3990" s="62" t="s">
        <v>146</v>
      </c>
    </row>
    <row r="3991" spans="1:30" x14ac:dyDescent="0.25">
      <c r="A3991" s="62" t="s">
        <v>35</v>
      </c>
      <c r="B3991" s="62" t="s">
        <v>36</v>
      </c>
      <c r="C3991" s="62" t="s">
        <v>37</v>
      </c>
      <c r="D3991" s="62" t="s">
        <v>121</v>
      </c>
      <c r="E3991" s="62" t="s">
        <v>122</v>
      </c>
      <c r="F3991" s="62" t="s">
        <v>123</v>
      </c>
      <c r="G3991" s="62" t="s">
        <v>124</v>
      </c>
      <c r="H3991" s="62" t="s">
        <v>124</v>
      </c>
      <c r="I3991" s="62" t="s">
        <v>42</v>
      </c>
      <c r="J3991" s="62" t="s">
        <v>174</v>
      </c>
      <c r="K3991" s="62" t="s">
        <v>174</v>
      </c>
      <c r="L3991" s="62" t="s">
        <v>43</v>
      </c>
      <c r="M3991" s="62" t="s">
        <v>44</v>
      </c>
      <c r="N3991" s="62" t="s">
        <v>150</v>
      </c>
      <c r="O3991" s="62" t="s">
        <v>42</v>
      </c>
      <c r="P3991" s="62" t="s">
        <v>522</v>
      </c>
      <c r="Q3991" s="62" t="s">
        <v>529</v>
      </c>
      <c r="R3991" s="62" t="s">
        <v>1619</v>
      </c>
      <c r="S3991" s="61">
        <v>201406</v>
      </c>
      <c r="T3991" s="62" t="s">
        <v>47</v>
      </c>
      <c r="U3991" s="67">
        <v>-81910.77</v>
      </c>
      <c r="V3991" s="60">
        <v>-81910.77</v>
      </c>
      <c r="W3991" s="62" t="s">
        <v>340</v>
      </c>
      <c r="X3991" s="62" t="s">
        <v>177</v>
      </c>
      <c r="Y3991" s="62" t="s">
        <v>1152</v>
      </c>
      <c r="Z3991" s="62" t="s">
        <v>48</v>
      </c>
      <c r="AA3991" s="62" t="s">
        <v>315</v>
      </c>
      <c r="AB3991" s="62" t="s">
        <v>42</v>
      </c>
      <c r="AC3991" s="62" t="s">
        <v>1940</v>
      </c>
      <c r="AD3991" s="62" t="s">
        <v>146</v>
      </c>
    </row>
    <row r="3992" spans="1:30" x14ac:dyDescent="0.25">
      <c r="A3992" s="62" t="s">
        <v>35</v>
      </c>
      <c r="B3992" s="62" t="s">
        <v>36</v>
      </c>
      <c r="C3992" s="62" t="s">
        <v>37</v>
      </c>
      <c r="D3992" s="62" t="s">
        <v>121</v>
      </c>
      <c r="E3992" s="62" t="s">
        <v>122</v>
      </c>
      <c r="F3992" s="62" t="s">
        <v>123</v>
      </c>
      <c r="G3992" s="62" t="s">
        <v>124</v>
      </c>
      <c r="H3992" s="62" t="s">
        <v>124</v>
      </c>
      <c r="I3992" s="62" t="s">
        <v>42</v>
      </c>
      <c r="J3992" s="62" t="s">
        <v>174</v>
      </c>
      <c r="K3992" s="62" t="s">
        <v>174</v>
      </c>
      <c r="L3992" s="62" t="s">
        <v>43</v>
      </c>
      <c r="M3992" s="62" t="s">
        <v>44</v>
      </c>
      <c r="N3992" s="62" t="s">
        <v>180</v>
      </c>
      <c r="O3992" s="62" t="s">
        <v>42</v>
      </c>
      <c r="P3992" s="62" t="s">
        <v>522</v>
      </c>
      <c r="Q3992" s="62" t="s">
        <v>523</v>
      </c>
      <c r="R3992" s="62" t="s">
        <v>1619</v>
      </c>
      <c r="S3992" s="61">
        <v>201406</v>
      </c>
      <c r="T3992" s="62" t="s">
        <v>47</v>
      </c>
      <c r="U3992" s="67">
        <v>-94221</v>
      </c>
      <c r="V3992" s="60">
        <v>-94221</v>
      </c>
      <c r="W3992" s="62" t="s">
        <v>340</v>
      </c>
      <c r="X3992" s="62" t="s">
        <v>177</v>
      </c>
      <c r="Y3992" s="62" t="s">
        <v>1152</v>
      </c>
      <c r="Z3992" s="62" t="s">
        <v>48</v>
      </c>
      <c r="AA3992" s="62" t="s">
        <v>315</v>
      </c>
      <c r="AB3992" s="62" t="s">
        <v>42</v>
      </c>
      <c r="AC3992" s="62" t="s">
        <v>1940</v>
      </c>
      <c r="AD3992" s="62" t="s">
        <v>146</v>
      </c>
    </row>
    <row r="3993" spans="1:30" x14ac:dyDescent="0.25">
      <c r="A3993" s="62" t="s">
        <v>35</v>
      </c>
      <c r="B3993" s="62" t="s">
        <v>36</v>
      </c>
      <c r="C3993" s="62" t="s">
        <v>37</v>
      </c>
      <c r="D3993" s="62" t="s">
        <v>121</v>
      </c>
      <c r="E3993" s="62" t="s">
        <v>215</v>
      </c>
      <c r="F3993" s="62" t="s">
        <v>216</v>
      </c>
      <c r="G3993" s="62" t="s">
        <v>124</v>
      </c>
      <c r="H3993" s="62" t="s">
        <v>124</v>
      </c>
      <c r="I3993" s="62" t="s">
        <v>42</v>
      </c>
      <c r="J3993" s="62" t="s">
        <v>217</v>
      </c>
      <c r="K3993" s="62" t="s">
        <v>217</v>
      </c>
      <c r="L3993" s="62" t="s">
        <v>43</v>
      </c>
      <c r="M3993" s="62" t="s">
        <v>44</v>
      </c>
      <c r="N3993" s="62" t="s">
        <v>150</v>
      </c>
      <c r="O3993" s="62" t="s">
        <v>42</v>
      </c>
      <c r="P3993" s="62" t="s">
        <v>392</v>
      </c>
      <c r="Q3993" s="62" t="s">
        <v>393</v>
      </c>
      <c r="R3993" s="62" t="s">
        <v>1941</v>
      </c>
      <c r="S3993" s="61">
        <v>201406</v>
      </c>
      <c r="T3993" s="62" t="s">
        <v>52</v>
      </c>
      <c r="U3993" s="61">
        <v>256.33999999999997</v>
      </c>
      <c r="V3993" s="60">
        <v>256.33999999999997</v>
      </c>
      <c r="W3993" s="62" t="s">
        <v>340</v>
      </c>
      <c r="X3993" s="62" t="s">
        <v>384</v>
      </c>
      <c r="Y3993" s="62" t="s">
        <v>1152</v>
      </c>
      <c r="Z3993" s="62" t="s">
        <v>48</v>
      </c>
      <c r="AA3993" s="62" t="s">
        <v>315</v>
      </c>
      <c r="AB3993" s="62" t="s">
        <v>42</v>
      </c>
      <c r="AC3993" s="62" t="s">
        <v>1942</v>
      </c>
      <c r="AD3993" s="62" t="s">
        <v>146</v>
      </c>
    </row>
    <row r="3994" spans="1:30" x14ac:dyDescent="0.25">
      <c r="A3994" s="62" t="s">
        <v>35</v>
      </c>
      <c r="B3994" s="62" t="s">
        <v>36</v>
      </c>
      <c r="C3994" s="62" t="s">
        <v>37</v>
      </c>
      <c r="D3994" s="62" t="s">
        <v>121</v>
      </c>
      <c r="E3994" s="62" t="s">
        <v>215</v>
      </c>
      <c r="F3994" s="62" t="s">
        <v>216</v>
      </c>
      <c r="G3994" s="62" t="s">
        <v>124</v>
      </c>
      <c r="H3994" s="62" t="s">
        <v>124</v>
      </c>
      <c r="I3994" s="62" t="s">
        <v>42</v>
      </c>
      <c r="J3994" s="62" t="s">
        <v>261</v>
      </c>
      <c r="K3994" s="62" t="s">
        <v>261</v>
      </c>
      <c r="L3994" s="62" t="s">
        <v>43</v>
      </c>
      <c r="M3994" s="62" t="s">
        <v>44</v>
      </c>
      <c r="N3994" s="62" t="s">
        <v>150</v>
      </c>
      <c r="O3994" s="62" t="s">
        <v>42</v>
      </c>
      <c r="P3994" s="62" t="s">
        <v>392</v>
      </c>
      <c r="Q3994" s="62" t="s">
        <v>393</v>
      </c>
      <c r="R3994" s="62" t="s">
        <v>1941</v>
      </c>
      <c r="S3994" s="61">
        <v>201406</v>
      </c>
      <c r="T3994" s="62" t="s">
        <v>52</v>
      </c>
      <c r="U3994" s="61">
        <v>239.24</v>
      </c>
      <c r="V3994" s="60">
        <v>239.24</v>
      </c>
      <c r="W3994" s="62" t="s">
        <v>340</v>
      </c>
      <c r="X3994" s="62" t="s">
        <v>384</v>
      </c>
      <c r="Y3994" s="62" t="s">
        <v>1152</v>
      </c>
      <c r="Z3994" s="62" t="s">
        <v>48</v>
      </c>
      <c r="AA3994" s="62" t="s">
        <v>315</v>
      </c>
      <c r="AB3994" s="62" t="s">
        <v>42</v>
      </c>
      <c r="AC3994" s="62" t="s">
        <v>1942</v>
      </c>
      <c r="AD3994" s="62" t="s">
        <v>146</v>
      </c>
    </row>
    <row r="3995" spans="1:30" x14ac:dyDescent="0.25">
      <c r="A3995" s="62" t="s">
        <v>35</v>
      </c>
      <c r="B3995" s="62" t="s">
        <v>36</v>
      </c>
      <c r="C3995" s="62" t="s">
        <v>37</v>
      </c>
      <c r="D3995" s="62" t="s">
        <v>121</v>
      </c>
      <c r="E3995" s="62" t="s">
        <v>215</v>
      </c>
      <c r="F3995" s="62" t="s">
        <v>216</v>
      </c>
      <c r="G3995" s="62" t="s">
        <v>124</v>
      </c>
      <c r="H3995" s="62" t="s">
        <v>124</v>
      </c>
      <c r="I3995" s="62" t="s">
        <v>42</v>
      </c>
      <c r="J3995" s="62" t="s">
        <v>257</v>
      </c>
      <c r="K3995" s="62" t="s">
        <v>257</v>
      </c>
      <c r="L3995" s="62" t="s">
        <v>43</v>
      </c>
      <c r="M3995" s="62" t="s">
        <v>44</v>
      </c>
      <c r="N3995" s="62" t="s">
        <v>150</v>
      </c>
      <c r="O3995" s="62" t="s">
        <v>42</v>
      </c>
      <c r="P3995" s="62" t="s">
        <v>392</v>
      </c>
      <c r="Q3995" s="62" t="s">
        <v>393</v>
      </c>
      <c r="R3995" s="62" t="s">
        <v>1941</v>
      </c>
      <c r="S3995" s="61">
        <v>201406</v>
      </c>
      <c r="T3995" s="62" t="s">
        <v>52</v>
      </c>
      <c r="U3995" s="61">
        <v>239.25</v>
      </c>
      <c r="V3995" s="60">
        <v>239.25</v>
      </c>
      <c r="W3995" s="62" t="s">
        <v>340</v>
      </c>
      <c r="X3995" s="62" t="s">
        <v>384</v>
      </c>
      <c r="Y3995" s="62" t="s">
        <v>1152</v>
      </c>
      <c r="Z3995" s="62" t="s">
        <v>48</v>
      </c>
      <c r="AA3995" s="62" t="s">
        <v>315</v>
      </c>
      <c r="AB3995" s="62" t="s">
        <v>42</v>
      </c>
      <c r="AC3995" s="62" t="s">
        <v>1942</v>
      </c>
      <c r="AD3995" s="62" t="s">
        <v>146</v>
      </c>
    </row>
    <row r="3996" spans="1:30" x14ac:dyDescent="0.25">
      <c r="A3996" s="62" t="s">
        <v>35</v>
      </c>
      <c r="B3996" s="62" t="s">
        <v>36</v>
      </c>
      <c r="C3996" s="62" t="s">
        <v>37</v>
      </c>
      <c r="D3996" s="62" t="s">
        <v>121</v>
      </c>
      <c r="E3996" s="62" t="s">
        <v>215</v>
      </c>
      <c r="F3996" s="62" t="s">
        <v>216</v>
      </c>
      <c r="G3996" s="62" t="s">
        <v>124</v>
      </c>
      <c r="H3996" s="62" t="s">
        <v>124</v>
      </c>
      <c r="I3996" s="62" t="s">
        <v>42</v>
      </c>
      <c r="J3996" s="62" t="s">
        <v>437</v>
      </c>
      <c r="K3996" s="62" t="s">
        <v>437</v>
      </c>
      <c r="L3996" s="62" t="s">
        <v>43</v>
      </c>
      <c r="M3996" s="62" t="s">
        <v>44</v>
      </c>
      <c r="N3996" s="62" t="s">
        <v>150</v>
      </c>
      <c r="O3996" s="62" t="s">
        <v>42</v>
      </c>
      <c r="P3996" s="62" t="s">
        <v>392</v>
      </c>
      <c r="Q3996" s="62" t="s">
        <v>393</v>
      </c>
      <c r="R3996" s="62" t="s">
        <v>1941</v>
      </c>
      <c r="S3996" s="61">
        <v>201406</v>
      </c>
      <c r="T3996" s="62" t="s">
        <v>52</v>
      </c>
      <c r="U3996" s="61">
        <v>239.25</v>
      </c>
      <c r="V3996" s="60">
        <v>239.25</v>
      </c>
      <c r="W3996" s="62" t="s">
        <v>340</v>
      </c>
      <c r="X3996" s="62" t="s">
        <v>384</v>
      </c>
      <c r="Y3996" s="62" t="s">
        <v>1152</v>
      </c>
      <c r="Z3996" s="62" t="s">
        <v>48</v>
      </c>
      <c r="AA3996" s="62" t="s">
        <v>315</v>
      </c>
      <c r="AB3996" s="62" t="s">
        <v>42</v>
      </c>
      <c r="AC3996" s="62" t="s">
        <v>1942</v>
      </c>
      <c r="AD3996" s="62" t="s">
        <v>146</v>
      </c>
    </row>
    <row r="3997" spans="1:30" x14ac:dyDescent="0.25">
      <c r="A3997" s="62" t="s">
        <v>35</v>
      </c>
      <c r="B3997" s="62" t="s">
        <v>36</v>
      </c>
      <c r="C3997" s="62" t="s">
        <v>37</v>
      </c>
      <c r="D3997" s="62" t="s">
        <v>121</v>
      </c>
      <c r="E3997" s="62" t="s">
        <v>215</v>
      </c>
      <c r="F3997" s="62" t="s">
        <v>216</v>
      </c>
      <c r="G3997" s="62" t="s">
        <v>124</v>
      </c>
      <c r="H3997" s="62" t="s">
        <v>124</v>
      </c>
      <c r="I3997" s="62" t="s">
        <v>42</v>
      </c>
      <c r="J3997" s="62" t="s">
        <v>250</v>
      </c>
      <c r="K3997" s="62" t="s">
        <v>250</v>
      </c>
      <c r="L3997" s="62" t="s">
        <v>43</v>
      </c>
      <c r="M3997" s="62" t="s">
        <v>44</v>
      </c>
      <c r="N3997" s="62" t="s">
        <v>150</v>
      </c>
      <c r="O3997" s="62" t="s">
        <v>42</v>
      </c>
      <c r="P3997" s="62" t="s">
        <v>392</v>
      </c>
      <c r="Q3997" s="62" t="s">
        <v>393</v>
      </c>
      <c r="R3997" s="62" t="s">
        <v>1941</v>
      </c>
      <c r="S3997" s="61">
        <v>201406</v>
      </c>
      <c r="T3997" s="62" t="s">
        <v>52</v>
      </c>
      <c r="U3997" s="61">
        <v>239.25</v>
      </c>
      <c r="V3997" s="60">
        <v>239.25</v>
      </c>
      <c r="W3997" s="62" t="s">
        <v>340</v>
      </c>
      <c r="X3997" s="62" t="s">
        <v>384</v>
      </c>
      <c r="Y3997" s="62" t="s">
        <v>1152</v>
      </c>
      <c r="Z3997" s="62" t="s">
        <v>48</v>
      </c>
      <c r="AA3997" s="62" t="s">
        <v>315</v>
      </c>
      <c r="AB3997" s="62" t="s">
        <v>42</v>
      </c>
      <c r="AC3997" s="62" t="s">
        <v>1942</v>
      </c>
      <c r="AD3997" s="62" t="s">
        <v>146</v>
      </c>
    </row>
    <row r="3998" spans="1:30" x14ac:dyDescent="0.25">
      <c r="A3998" s="62" t="s">
        <v>35</v>
      </c>
      <c r="B3998" s="62" t="s">
        <v>36</v>
      </c>
      <c r="C3998" s="62" t="s">
        <v>37</v>
      </c>
      <c r="D3998" s="62" t="s">
        <v>121</v>
      </c>
      <c r="E3998" s="62" t="s">
        <v>215</v>
      </c>
      <c r="F3998" s="62" t="s">
        <v>216</v>
      </c>
      <c r="G3998" s="62" t="s">
        <v>124</v>
      </c>
      <c r="H3998" s="62" t="s">
        <v>124</v>
      </c>
      <c r="I3998" s="62" t="s">
        <v>42</v>
      </c>
      <c r="J3998" s="62" t="s">
        <v>237</v>
      </c>
      <c r="K3998" s="62" t="s">
        <v>237</v>
      </c>
      <c r="L3998" s="62" t="s">
        <v>43</v>
      </c>
      <c r="M3998" s="62" t="s">
        <v>44</v>
      </c>
      <c r="N3998" s="62" t="s">
        <v>150</v>
      </c>
      <c r="O3998" s="62" t="s">
        <v>42</v>
      </c>
      <c r="P3998" s="62" t="s">
        <v>392</v>
      </c>
      <c r="Q3998" s="62" t="s">
        <v>393</v>
      </c>
      <c r="R3998" s="62" t="s">
        <v>1941</v>
      </c>
      <c r="S3998" s="61">
        <v>201406</v>
      </c>
      <c r="T3998" s="62" t="s">
        <v>52</v>
      </c>
      <c r="U3998" s="97">
        <v>256.33999999999997</v>
      </c>
      <c r="V3998" s="60">
        <v>256.33999999999997</v>
      </c>
      <c r="W3998" s="62" t="s">
        <v>340</v>
      </c>
      <c r="X3998" s="62" t="s">
        <v>384</v>
      </c>
      <c r="Y3998" s="62" t="s">
        <v>1152</v>
      </c>
      <c r="Z3998" s="62" t="s">
        <v>48</v>
      </c>
      <c r="AA3998" s="62" t="s">
        <v>315</v>
      </c>
      <c r="AB3998" s="62" t="s">
        <v>42</v>
      </c>
      <c r="AC3998" s="62" t="s">
        <v>1942</v>
      </c>
      <c r="AD3998" s="62" t="s">
        <v>146</v>
      </c>
    </row>
    <row r="3999" spans="1:30" x14ac:dyDescent="0.25">
      <c r="A3999" s="62" t="s">
        <v>35</v>
      </c>
      <c r="B3999" s="62" t="s">
        <v>36</v>
      </c>
      <c r="C3999" s="62" t="s">
        <v>37</v>
      </c>
      <c r="D3999" s="62" t="s">
        <v>121</v>
      </c>
      <c r="E3999" s="62" t="s">
        <v>215</v>
      </c>
      <c r="F3999" s="62" t="s">
        <v>216</v>
      </c>
      <c r="G3999" s="62" t="s">
        <v>124</v>
      </c>
      <c r="H3999" s="62" t="s">
        <v>124</v>
      </c>
      <c r="I3999" s="62" t="s">
        <v>42</v>
      </c>
      <c r="J3999" s="62" t="s">
        <v>231</v>
      </c>
      <c r="K3999" s="62" t="s">
        <v>231</v>
      </c>
      <c r="L3999" s="62" t="s">
        <v>43</v>
      </c>
      <c r="M3999" s="62" t="s">
        <v>44</v>
      </c>
      <c r="N3999" s="62" t="s">
        <v>150</v>
      </c>
      <c r="O3999" s="62" t="s">
        <v>42</v>
      </c>
      <c r="P3999" s="62" t="s">
        <v>392</v>
      </c>
      <c r="Q3999" s="62" t="s">
        <v>393</v>
      </c>
      <c r="R3999" s="62" t="s">
        <v>1941</v>
      </c>
      <c r="S3999" s="61">
        <v>201406</v>
      </c>
      <c r="T3999" s="62" t="s">
        <v>52</v>
      </c>
      <c r="U3999" s="61">
        <v>239.25</v>
      </c>
      <c r="V3999" s="60">
        <v>239.25</v>
      </c>
      <c r="W3999" s="62" t="s">
        <v>340</v>
      </c>
      <c r="X3999" s="62" t="s">
        <v>384</v>
      </c>
      <c r="Y3999" s="62" t="s">
        <v>1152</v>
      </c>
      <c r="Z3999" s="62" t="s">
        <v>48</v>
      </c>
      <c r="AA3999" s="62" t="s">
        <v>315</v>
      </c>
      <c r="AB3999" s="62" t="s">
        <v>42</v>
      </c>
      <c r="AC3999" s="62" t="s">
        <v>1942</v>
      </c>
      <c r="AD3999" s="62" t="s">
        <v>146</v>
      </c>
    </row>
    <row r="4000" spans="1:30" x14ac:dyDescent="0.25">
      <c r="A4000" s="62" t="s">
        <v>35</v>
      </c>
      <c r="B4000" s="62" t="s">
        <v>36</v>
      </c>
      <c r="C4000" s="62" t="s">
        <v>37</v>
      </c>
      <c r="D4000" s="62" t="s">
        <v>121</v>
      </c>
      <c r="E4000" s="62" t="s">
        <v>122</v>
      </c>
      <c r="F4000" s="62" t="s">
        <v>123</v>
      </c>
      <c r="G4000" s="62" t="s">
        <v>124</v>
      </c>
      <c r="H4000" s="62" t="s">
        <v>124</v>
      </c>
      <c r="I4000" s="62" t="s">
        <v>42</v>
      </c>
      <c r="J4000" s="62" t="s">
        <v>190</v>
      </c>
      <c r="K4000" s="62" t="s">
        <v>190</v>
      </c>
      <c r="L4000" s="62" t="s">
        <v>43</v>
      </c>
      <c r="M4000" s="62" t="s">
        <v>44</v>
      </c>
      <c r="N4000" s="62" t="s">
        <v>131</v>
      </c>
      <c r="O4000" s="62" t="s">
        <v>42</v>
      </c>
      <c r="P4000" s="62" t="s">
        <v>1943</v>
      </c>
      <c r="Q4000" s="62" t="s">
        <v>1944</v>
      </c>
      <c r="R4000" s="62" t="s">
        <v>1945</v>
      </c>
      <c r="S4000" s="61">
        <v>201406</v>
      </c>
      <c r="T4000" s="62" t="s">
        <v>52</v>
      </c>
      <c r="U4000" s="61">
        <v>0</v>
      </c>
      <c r="V4000" s="60">
        <v>2500</v>
      </c>
      <c r="W4000" s="62" t="s">
        <v>1152</v>
      </c>
      <c r="X4000" s="62" t="s">
        <v>1152</v>
      </c>
      <c r="Y4000" s="62" t="s">
        <v>1152</v>
      </c>
      <c r="Z4000" s="62" t="s">
        <v>48</v>
      </c>
      <c r="AA4000" s="62" t="s">
        <v>315</v>
      </c>
      <c r="AB4000" s="62" t="s">
        <v>42</v>
      </c>
      <c r="AC4000" s="62" t="s">
        <v>1942</v>
      </c>
      <c r="AD4000" s="62" t="s">
        <v>146</v>
      </c>
    </row>
    <row r="4001" spans="1:30" x14ac:dyDescent="0.25">
      <c r="A4001" s="62" t="s">
        <v>35</v>
      </c>
      <c r="B4001" s="62" t="s">
        <v>36</v>
      </c>
      <c r="C4001" s="62" t="s">
        <v>37</v>
      </c>
      <c r="D4001" s="62" t="s">
        <v>121</v>
      </c>
      <c r="E4001" s="62" t="s">
        <v>122</v>
      </c>
      <c r="F4001" s="62" t="s">
        <v>123</v>
      </c>
      <c r="G4001" s="62" t="s">
        <v>124</v>
      </c>
      <c r="H4001" s="62" t="s">
        <v>124</v>
      </c>
      <c r="I4001" s="62" t="s">
        <v>42</v>
      </c>
      <c r="J4001" s="62" t="s">
        <v>125</v>
      </c>
      <c r="K4001" s="62" t="s">
        <v>125</v>
      </c>
      <c r="L4001" s="62" t="s">
        <v>43</v>
      </c>
      <c r="M4001" s="62" t="s">
        <v>44</v>
      </c>
      <c r="N4001" s="62" t="s">
        <v>131</v>
      </c>
      <c r="O4001" s="62" t="s">
        <v>1777</v>
      </c>
      <c r="P4001" s="62" t="s">
        <v>350</v>
      </c>
      <c r="Q4001" s="62" t="s">
        <v>1946</v>
      </c>
      <c r="R4001" s="62" t="s">
        <v>1947</v>
      </c>
      <c r="S4001" s="61">
        <v>201406</v>
      </c>
      <c r="T4001" s="62" t="s">
        <v>52</v>
      </c>
      <c r="U4001" s="61">
        <v>0</v>
      </c>
      <c r="V4001" s="60">
        <v>49.5</v>
      </c>
      <c r="W4001" s="62" t="s">
        <v>1152</v>
      </c>
      <c r="X4001" s="62" t="s">
        <v>1152</v>
      </c>
      <c r="Y4001" s="62" t="s">
        <v>1152</v>
      </c>
      <c r="Z4001" s="62" t="s">
        <v>48</v>
      </c>
      <c r="AA4001" s="62" t="s">
        <v>144</v>
      </c>
      <c r="AB4001" s="62" t="s">
        <v>42</v>
      </c>
      <c r="AC4001" s="62" t="s">
        <v>1942</v>
      </c>
      <c r="AD4001" s="62" t="s">
        <v>146</v>
      </c>
    </row>
    <row r="4002" spans="1:30" x14ac:dyDescent="0.25">
      <c r="A4002" s="62" t="s">
        <v>35</v>
      </c>
      <c r="B4002" s="62" t="s">
        <v>36</v>
      </c>
      <c r="C4002" s="62" t="s">
        <v>37</v>
      </c>
      <c r="D4002" s="62" t="s">
        <v>121</v>
      </c>
      <c r="E4002" s="62" t="s">
        <v>122</v>
      </c>
      <c r="F4002" s="62" t="s">
        <v>123</v>
      </c>
      <c r="G4002" s="62" t="s">
        <v>124</v>
      </c>
      <c r="H4002" s="62" t="s">
        <v>124</v>
      </c>
      <c r="I4002" s="62" t="s">
        <v>42</v>
      </c>
      <c r="J4002" s="62" t="s">
        <v>285</v>
      </c>
      <c r="K4002" s="62" t="s">
        <v>285</v>
      </c>
      <c r="L4002" s="62" t="s">
        <v>43</v>
      </c>
      <c r="M4002" s="62" t="s">
        <v>44</v>
      </c>
      <c r="N4002" s="62" t="s">
        <v>150</v>
      </c>
      <c r="O4002" s="62" t="s">
        <v>42</v>
      </c>
      <c r="P4002" s="62" t="s">
        <v>463</v>
      </c>
      <c r="Q4002" s="62" t="s">
        <v>464</v>
      </c>
      <c r="R4002" s="62" t="s">
        <v>1948</v>
      </c>
      <c r="S4002" s="61">
        <v>201406</v>
      </c>
      <c r="T4002" s="62" t="s">
        <v>52</v>
      </c>
      <c r="U4002" s="67">
        <v>48148.2</v>
      </c>
      <c r="V4002" s="60">
        <v>48148.2</v>
      </c>
      <c r="W4002" s="62" t="s">
        <v>340</v>
      </c>
      <c r="X4002" s="62" t="s">
        <v>288</v>
      </c>
      <c r="Y4002" s="62" t="s">
        <v>1152</v>
      </c>
      <c r="Z4002" s="62" t="s">
        <v>48</v>
      </c>
      <c r="AA4002" s="62" t="s">
        <v>315</v>
      </c>
      <c r="AB4002" s="62" t="s">
        <v>42</v>
      </c>
      <c r="AC4002" s="62" t="s">
        <v>1949</v>
      </c>
      <c r="AD4002" s="62" t="s">
        <v>146</v>
      </c>
    </row>
    <row r="4003" spans="1:30" x14ac:dyDescent="0.25">
      <c r="A4003" s="62" t="s">
        <v>35</v>
      </c>
      <c r="B4003" s="62" t="s">
        <v>36</v>
      </c>
      <c r="C4003" s="62" t="s">
        <v>37</v>
      </c>
      <c r="D4003" s="62" t="s">
        <v>121</v>
      </c>
      <c r="E4003" s="62" t="s">
        <v>215</v>
      </c>
      <c r="F4003" s="62" t="s">
        <v>216</v>
      </c>
      <c r="G4003" s="62" t="s">
        <v>124</v>
      </c>
      <c r="H4003" s="62" t="s">
        <v>124</v>
      </c>
      <c r="I4003" s="62" t="s">
        <v>42</v>
      </c>
      <c r="J4003" s="62" t="s">
        <v>217</v>
      </c>
      <c r="K4003" s="62" t="s">
        <v>217</v>
      </c>
      <c r="L4003" s="62" t="s">
        <v>43</v>
      </c>
      <c r="M4003" s="62" t="s">
        <v>44</v>
      </c>
      <c r="N4003" s="62" t="s">
        <v>150</v>
      </c>
      <c r="O4003" s="62" t="s">
        <v>42</v>
      </c>
      <c r="P4003" s="62" t="s">
        <v>392</v>
      </c>
      <c r="Q4003" s="62" t="s">
        <v>393</v>
      </c>
      <c r="R4003" s="62" t="s">
        <v>1950</v>
      </c>
      <c r="S4003" s="61">
        <v>201406</v>
      </c>
      <c r="T4003" s="62" t="s">
        <v>52</v>
      </c>
      <c r="U4003" s="61">
        <v>222.9</v>
      </c>
      <c r="V4003" s="60">
        <v>222.9</v>
      </c>
      <c r="W4003" s="62" t="s">
        <v>340</v>
      </c>
      <c r="X4003" s="62" t="s">
        <v>384</v>
      </c>
      <c r="Y4003" s="62" t="s">
        <v>1152</v>
      </c>
      <c r="Z4003" s="62" t="s">
        <v>48</v>
      </c>
      <c r="AA4003" s="62" t="s">
        <v>315</v>
      </c>
      <c r="AB4003" s="62" t="s">
        <v>42</v>
      </c>
      <c r="AC4003" s="62" t="s">
        <v>1951</v>
      </c>
      <c r="AD4003" s="62" t="s">
        <v>146</v>
      </c>
    </row>
    <row r="4004" spans="1:30" x14ac:dyDescent="0.25">
      <c r="A4004" s="62" t="s">
        <v>35</v>
      </c>
      <c r="B4004" s="62" t="s">
        <v>36</v>
      </c>
      <c r="C4004" s="62" t="s">
        <v>37</v>
      </c>
      <c r="D4004" s="62" t="s">
        <v>121</v>
      </c>
      <c r="E4004" s="62" t="s">
        <v>215</v>
      </c>
      <c r="F4004" s="62" t="s">
        <v>216</v>
      </c>
      <c r="G4004" s="62" t="s">
        <v>124</v>
      </c>
      <c r="H4004" s="62" t="s">
        <v>124</v>
      </c>
      <c r="I4004" s="62" t="s">
        <v>42</v>
      </c>
      <c r="J4004" s="62" t="s">
        <v>217</v>
      </c>
      <c r="K4004" s="62" t="s">
        <v>217</v>
      </c>
      <c r="L4004" s="62" t="s">
        <v>43</v>
      </c>
      <c r="M4004" s="62" t="s">
        <v>44</v>
      </c>
      <c r="N4004" s="62" t="s">
        <v>150</v>
      </c>
      <c r="O4004" s="62" t="s">
        <v>42</v>
      </c>
      <c r="P4004" s="62" t="s">
        <v>392</v>
      </c>
      <c r="Q4004" s="62" t="s">
        <v>393</v>
      </c>
      <c r="R4004" s="62" t="s">
        <v>1952</v>
      </c>
      <c r="S4004" s="61">
        <v>201406</v>
      </c>
      <c r="T4004" s="62" t="s">
        <v>52</v>
      </c>
      <c r="U4004" s="97">
        <v>222.9</v>
      </c>
      <c r="V4004" s="60">
        <v>222.9</v>
      </c>
      <c r="W4004" s="62" t="s">
        <v>340</v>
      </c>
      <c r="X4004" s="62" t="s">
        <v>384</v>
      </c>
      <c r="Y4004" s="62" t="s">
        <v>1152</v>
      </c>
      <c r="Z4004" s="62" t="s">
        <v>48</v>
      </c>
      <c r="AA4004" s="62" t="s">
        <v>315</v>
      </c>
      <c r="AB4004" s="62" t="s">
        <v>42</v>
      </c>
      <c r="AC4004" s="62" t="s">
        <v>1951</v>
      </c>
      <c r="AD4004" s="62" t="s">
        <v>146</v>
      </c>
    </row>
    <row r="4005" spans="1:30" x14ac:dyDescent="0.25">
      <c r="A4005" s="62" t="s">
        <v>35</v>
      </c>
      <c r="B4005" s="62" t="s">
        <v>36</v>
      </c>
      <c r="C4005" s="62" t="s">
        <v>37</v>
      </c>
      <c r="D4005" s="62" t="s">
        <v>121</v>
      </c>
      <c r="E4005" s="62" t="s">
        <v>215</v>
      </c>
      <c r="F4005" s="62" t="s">
        <v>216</v>
      </c>
      <c r="G4005" s="62" t="s">
        <v>124</v>
      </c>
      <c r="H4005" s="62" t="s">
        <v>124</v>
      </c>
      <c r="I4005" s="62" t="s">
        <v>42</v>
      </c>
      <c r="J4005" s="62" t="s">
        <v>261</v>
      </c>
      <c r="K4005" s="62" t="s">
        <v>261</v>
      </c>
      <c r="L4005" s="62" t="s">
        <v>43</v>
      </c>
      <c r="M4005" s="62" t="s">
        <v>44</v>
      </c>
      <c r="N4005" s="62" t="s">
        <v>150</v>
      </c>
      <c r="O4005" s="62" t="s">
        <v>42</v>
      </c>
      <c r="P4005" s="62" t="s">
        <v>392</v>
      </c>
      <c r="Q4005" s="62" t="s">
        <v>393</v>
      </c>
      <c r="R4005" s="62" t="s">
        <v>1952</v>
      </c>
      <c r="S4005" s="61">
        <v>201406</v>
      </c>
      <c r="T4005" s="62" t="s">
        <v>52</v>
      </c>
      <c r="U4005" s="61">
        <v>208.04</v>
      </c>
      <c r="V4005" s="60">
        <v>208.04</v>
      </c>
      <c r="W4005" s="62" t="s">
        <v>340</v>
      </c>
      <c r="X4005" s="62" t="s">
        <v>384</v>
      </c>
      <c r="Y4005" s="62" t="s">
        <v>1152</v>
      </c>
      <c r="Z4005" s="62" t="s">
        <v>48</v>
      </c>
      <c r="AA4005" s="62" t="s">
        <v>315</v>
      </c>
      <c r="AB4005" s="62" t="s">
        <v>42</v>
      </c>
      <c r="AC4005" s="62" t="s">
        <v>1951</v>
      </c>
      <c r="AD4005" s="62" t="s">
        <v>146</v>
      </c>
    </row>
    <row r="4006" spans="1:30" x14ac:dyDescent="0.25">
      <c r="A4006" s="62" t="s">
        <v>35</v>
      </c>
      <c r="B4006" s="62" t="s">
        <v>36</v>
      </c>
      <c r="C4006" s="62" t="s">
        <v>37</v>
      </c>
      <c r="D4006" s="62" t="s">
        <v>121</v>
      </c>
      <c r="E4006" s="62" t="s">
        <v>215</v>
      </c>
      <c r="F4006" s="62" t="s">
        <v>216</v>
      </c>
      <c r="G4006" s="62" t="s">
        <v>124</v>
      </c>
      <c r="H4006" s="62" t="s">
        <v>124</v>
      </c>
      <c r="I4006" s="62" t="s">
        <v>42</v>
      </c>
      <c r="J4006" s="62" t="s">
        <v>261</v>
      </c>
      <c r="K4006" s="62" t="s">
        <v>261</v>
      </c>
      <c r="L4006" s="62" t="s">
        <v>43</v>
      </c>
      <c r="M4006" s="62" t="s">
        <v>44</v>
      </c>
      <c r="N4006" s="62" t="s">
        <v>150</v>
      </c>
      <c r="O4006" s="62" t="s">
        <v>42</v>
      </c>
      <c r="P4006" s="62" t="s">
        <v>392</v>
      </c>
      <c r="Q4006" s="62" t="s">
        <v>393</v>
      </c>
      <c r="R4006" s="62" t="s">
        <v>1950</v>
      </c>
      <c r="S4006" s="61">
        <v>201406</v>
      </c>
      <c r="T4006" s="62" t="s">
        <v>52</v>
      </c>
      <c r="U4006" s="61">
        <v>208.04</v>
      </c>
      <c r="V4006" s="60">
        <v>208.04</v>
      </c>
      <c r="W4006" s="62" t="s">
        <v>340</v>
      </c>
      <c r="X4006" s="62" t="s">
        <v>384</v>
      </c>
      <c r="Y4006" s="62" t="s">
        <v>1152</v>
      </c>
      <c r="Z4006" s="62" t="s">
        <v>48</v>
      </c>
      <c r="AA4006" s="62" t="s">
        <v>315</v>
      </c>
      <c r="AB4006" s="62" t="s">
        <v>42</v>
      </c>
      <c r="AC4006" s="62" t="s">
        <v>1951</v>
      </c>
      <c r="AD4006" s="62" t="s">
        <v>146</v>
      </c>
    </row>
    <row r="4007" spans="1:30" x14ac:dyDescent="0.25">
      <c r="A4007" s="62" t="s">
        <v>35</v>
      </c>
      <c r="B4007" s="62" t="s">
        <v>36</v>
      </c>
      <c r="C4007" s="62" t="s">
        <v>37</v>
      </c>
      <c r="D4007" s="62" t="s">
        <v>121</v>
      </c>
      <c r="E4007" s="62" t="s">
        <v>215</v>
      </c>
      <c r="F4007" s="62" t="s">
        <v>216</v>
      </c>
      <c r="G4007" s="62" t="s">
        <v>124</v>
      </c>
      <c r="H4007" s="62" t="s">
        <v>124</v>
      </c>
      <c r="I4007" s="62" t="s">
        <v>42</v>
      </c>
      <c r="J4007" s="62" t="s">
        <v>257</v>
      </c>
      <c r="K4007" s="62" t="s">
        <v>257</v>
      </c>
      <c r="L4007" s="62" t="s">
        <v>43</v>
      </c>
      <c r="M4007" s="62" t="s">
        <v>44</v>
      </c>
      <c r="N4007" s="62" t="s">
        <v>150</v>
      </c>
      <c r="O4007" s="62" t="s">
        <v>42</v>
      </c>
      <c r="P4007" s="62" t="s">
        <v>392</v>
      </c>
      <c r="Q4007" s="62" t="s">
        <v>393</v>
      </c>
      <c r="R4007" s="62" t="s">
        <v>1950</v>
      </c>
      <c r="S4007" s="61">
        <v>201406</v>
      </c>
      <c r="T4007" s="62" t="s">
        <v>52</v>
      </c>
      <c r="U4007" s="61">
        <v>208.04</v>
      </c>
      <c r="V4007" s="60">
        <v>208.04</v>
      </c>
      <c r="W4007" s="62" t="s">
        <v>340</v>
      </c>
      <c r="X4007" s="62" t="s">
        <v>384</v>
      </c>
      <c r="Y4007" s="62" t="s">
        <v>1152</v>
      </c>
      <c r="Z4007" s="62" t="s">
        <v>48</v>
      </c>
      <c r="AA4007" s="62" t="s">
        <v>315</v>
      </c>
      <c r="AB4007" s="62" t="s">
        <v>42</v>
      </c>
      <c r="AC4007" s="62" t="s">
        <v>1951</v>
      </c>
      <c r="AD4007" s="62" t="s">
        <v>146</v>
      </c>
    </row>
    <row r="4008" spans="1:30" x14ac:dyDescent="0.25">
      <c r="A4008" s="62" t="s">
        <v>35</v>
      </c>
      <c r="B4008" s="62" t="s">
        <v>36</v>
      </c>
      <c r="C4008" s="62" t="s">
        <v>37</v>
      </c>
      <c r="D4008" s="62" t="s">
        <v>121</v>
      </c>
      <c r="E4008" s="62" t="s">
        <v>215</v>
      </c>
      <c r="F4008" s="62" t="s">
        <v>216</v>
      </c>
      <c r="G4008" s="62" t="s">
        <v>124</v>
      </c>
      <c r="H4008" s="62" t="s">
        <v>124</v>
      </c>
      <c r="I4008" s="62" t="s">
        <v>42</v>
      </c>
      <c r="J4008" s="62" t="s">
        <v>257</v>
      </c>
      <c r="K4008" s="62" t="s">
        <v>257</v>
      </c>
      <c r="L4008" s="62" t="s">
        <v>43</v>
      </c>
      <c r="M4008" s="62" t="s">
        <v>44</v>
      </c>
      <c r="N4008" s="62" t="s">
        <v>150</v>
      </c>
      <c r="O4008" s="62" t="s">
        <v>42</v>
      </c>
      <c r="P4008" s="62" t="s">
        <v>392</v>
      </c>
      <c r="Q4008" s="62" t="s">
        <v>393</v>
      </c>
      <c r="R4008" s="62" t="s">
        <v>1952</v>
      </c>
      <c r="S4008" s="61">
        <v>201406</v>
      </c>
      <c r="T4008" s="62" t="s">
        <v>52</v>
      </c>
      <c r="U4008" s="61">
        <v>208.04</v>
      </c>
      <c r="V4008" s="60">
        <v>208.04</v>
      </c>
      <c r="W4008" s="62" t="s">
        <v>340</v>
      </c>
      <c r="X4008" s="62" t="s">
        <v>384</v>
      </c>
      <c r="Y4008" s="62" t="s">
        <v>1152</v>
      </c>
      <c r="Z4008" s="62" t="s">
        <v>48</v>
      </c>
      <c r="AA4008" s="62" t="s">
        <v>315</v>
      </c>
      <c r="AB4008" s="62" t="s">
        <v>42</v>
      </c>
      <c r="AC4008" s="62" t="s">
        <v>1951</v>
      </c>
      <c r="AD4008" s="62" t="s">
        <v>146</v>
      </c>
    </row>
    <row r="4009" spans="1:30" x14ac:dyDescent="0.25">
      <c r="A4009" s="62" t="s">
        <v>35</v>
      </c>
      <c r="B4009" s="62" t="s">
        <v>36</v>
      </c>
      <c r="C4009" s="62" t="s">
        <v>37</v>
      </c>
      <c r="D4009" s="62" t="s">
        <v>121</v>
      </c>
      <c r="E4009" s="62" t="s">
        <v>215</v>
      </c>
      <c r="F4009" s="62" t="s">
        <v>216</v>
      </c>
      <c r="G4009" s="62" t="s">
        <v>124</v>
      </c>
      <c r="H4009" s="62" t="s">
        <v>124</v>
      </c>
      <c r="I4009" s="62" t="s">
        <v>42</v>
      </c>
      <c r="J4009" s="62" t="s">
        <v>437</v>
      </c>
      <c r="K4009" s="62" t="s">
        <v>437</v>
      </c>
      <c r="L4009" s="62" t="s">
        <v>43</v>
      </c>
      <c r="M4009" s="62" t="s">
        <v>44</v>
      </c>
      <c r="N4009" s="62" t="s">
        <v>150</v>
      </c>
      <c r="O4009" s="62" t="s">
        <v>42</v>
      </c>
      <c r="P4009" s="62" t="s">
        <v>392</v>
      </c>
      <c r="Q4009" s="62" t="s">
        <v>393</v>
      </c>
      <c r="R4009" s="62" t="s">
        <v>1952</v>
      </c>
      <c r="S4009" s="61">
        <v>201406</v>
      </c>
      <c r="T4009" s="62" t="s">
        <v>52</v>
      </c>
      <c r="U4009" s="61">
        <v>208.04</v>
      </c>
      <c r="V4009" s="60">
        <v>208.04</v>
      </c>
      <c r="W4009" s="62" t="s">
        <v>340</v>
      </c>
      <c r="X4009" s="62" t="s">
        <v>384</v>
      </c>
      <c r="Y4009" s="62" t="s">
        <v>1152</v>
      </c>
      <c r="Z4009" s="62" t="s">
        <v>48</v>
      </c>
      <c r="AA4009" s="62" t="s">
        <v>315</v>
      </c>
      <c r="AB4009" s="62" t="s">
        <v>42</v>
      </c>
      <c r="AC4009" s="62" t="s">
        <v>1951</v>
      </c>
      <c r="AD4009" s="62" t="s">
        <v>146</v>
      </c>
    </row>
    <row r="4010" spans="1:30" x14ac:dyDescent="0.25">
      <c r="A4010" s="62" t="s">
        <v>35</v>
      </c>
      <c r="B4010" s="62" t="s">
        <v>36</v>
      </c>
      <c r="C4010" s="62" t="s">
        <v>37</v>
      </c>
      <c r="D4010" s="62" t="s">
        <v>121</v>
      </c>
      <c r="E4010" s="62" t="s">
        <v>215</v>
      </c>
      <c r="F4010" s="62" t="s">
        <v>216</v>
      </c>
      <c r="G4010" s="62" t="s">
        <v>124</v>
      </c>
      <c r="H4010" s="62" t="s">
        <v>124</v>
      </c>
      <c r="I4010" s="62" t="s">
        <v>42</v>
      </c>
      <c r="J4010" s="62" t="s">
        <v>437</v>
      </c>
      <c r="K4010" s="62" t="s">
        <v>437</v>
      </c>
      <c r="L4010" s="62" t="s">
        <v>43</v>
      </c>
      <c r="M4010" s="62" t="s">
        <v>44</v>
      </c>
      <c r="N4010" s="62" t="s">
        <v>150</v>
      </c>
      <c r="O4010" s="62" t="s">
        <v>42</v>
      </c>
      <c r="P4010" s="62" t="s">
        <v>392</v>
      </c>
      <c r="Q4010" s="62" t="s">
        <v>393</v>
      </c>
      <c r="R4010" s="62" t="s">
        <v>1950</v>
      </c>
      <c r="S4010" s="61">
        <v>201406</v>
      </c>
      <c r="T4010" s="62" t="s">
        <v>52</v>
      </c>
      <c r="U4010" s="61">
        <v>208.04</v>
      </c>
      <c r="V4010" s="60">
        <v>208.04</v>
      </c>
      <c r="W4010" s="62" t="s">
        <v>340</v>
      </c>
      <c r="X4010" s="62" t="s">
        <v>384</v>
      </c>
      <c r="Y4010" s="62" t="s">
        <v>1152</v>
      </c>
      <c r="Z4010" s="62" t="s">
        <v>48</v>
      </c>
      <c r="AA4010" s="62" t="s">
        <v>315</v>
      </c>
      <c r="AB4010" s="62" t="s">
        <v>42</v>
      </c>
      <c r="AC4010" s="62" t="s">
        <v>1951</v>
      </c>
      <c r="AD4010" s="62" t="s">
        <v>146</v>
      </c>
    </row>
    <row r="4011" spans="1:30" x14ac:dyDescent="0.25">
      <c r="A4011" s="62" t="s">
        <v>35</v>
      </c>
      <c r="B4011" s="62" t="s">
        <v>36</v>
      </c>
      <c r="C4011" s="62" t="s">
        <v>37</v>
      </c>
      <c r="D4011" s="62" t="s">
        <v>121</v>
      </c>
      <c r="E4011" s="62" t="s">
        <v>215</v>
      </c>
      <c r="F4011" s="62" t="s">
        <v>216</v>
      </c>
      <c r="G4011" s="62" t="s">
        <v>124</v>
      </c>
      <c r="H4011" s="62" t="s">
        <v>124</v>
      </c>
      <c r="I4011" s="62" t="s">
        <v>42</v>
      </c>
      <c r="J4011" s="62" t="s">
        <v>250</v>
      </c>
      <c r="K4011" s="62" t="s">
        <v>250</v>
      </c>
      <c r="L4011" s="62" t="s">
        <v>43</v>
      </c>
      <c r="M4011" s="62" t="s">
        <v>44</v>
      </c>
      <c r="N4011" s="62" t="s">
        <v>150</v>
      </c>
      <c r="O4011" s="62" t="s">
        <v>42</v>
      </c>
      <c r="P4011" s="62" t="s">
        <v>392</v>
      </c>
      <c r="Q4011" s="62" t="s">
        <v>393</v>
      </c>
      <c r="R4011" s="62" t="s">
        <v>1950</v>
      </c>
      <c r="S4011" s="61">
        <v>201406</v>
      </c>
      <c r="T4011" s="62" t="s">
        <v>52</v>
      </c>
      <c r="U4011" s="97">
        <v>208.04</v>
      </c>
      <c r="V4011" s="60">
        <v>208.04</v>
      </c>
      <c r="W4011" s="62" t="s">
        <v>340</v>
      </c>
      <c r="X4011" s="62" t="s">
        <v>384</v>
      </c>
      <c r="Y4011" s="62" t="s">
        <v>1152</v>
      </c>
      <c r="Z4011" s="62" t="s">
        <v>48</v>
      </c>
      <c r="AA4011" s="62" t="s">
        <v>315</v>
      </c>
      <c r="AB4011" s="62" t="s">
        <v>42</v>
      </c>
      <c r="AC4011" s="62" t="s">
        <v>1951</v>
      </c>
      <c r="AD4011" s="62" t="s">
        <v>146</v>
      </c>
    </row>
    <row r="4012" spans="1:30" x14ac:dyDescent="0.25">
      <c r="A4012" s="62" t="s">
        <v>35</v>
      </c>
      <c r="B4012" s="62" t="s">
        <v>36</v>
      </c>
      <c r="C4012" s="62" t="s">
        <v>37</v>
      </c>
      <c r="D4012" s="62" t="s">
        <v>121</v>
      </c>
      <c r="E4012" s="62" t="s">
        <v>215</v>
      </c>
      <c r="F4012" s="62" t="s">
        <v>216</v>
      </c>
      <c r="G4012" s="62" t="s">
        <v>124</v>
      </c>
      <c r="H4012" s="62" t="s">
        <v>124</v>
      </c>
      <c r="I4012" s="62" t="s">
        <v>42</v>
      </c>
      <c r="J4012" s="62" t="s">
        <v>250</v>
      </c>
      <c r="K4012" s="62" t="s">
        <v>250</v>
      </c>
      <c r="L4012" s="62" t="s">
        <v>43</v>
      </c>
      <c r="M4012" s="62" t="s">
        <v>44</v>
      </c>
      <c r="N4012" s="62" t="s">
        <v>150</v>
      </c>
      <c r="O4012" s="62" t="s">
        <v>42</v>
      </c>
      <c r="P4012" s="62" t="s">
        <v>392</v>
      </c>
      <c r="Q4012" s="62" t="s">
        <v>393</v>
      </c>
      <c r="R4012" s="62" t="s">
        <v>1952</v>
      </c>
      <c r="S4012" s="61">
        <v>201406</v>
      </c>
      <c r="T4012" s="62" t="s">
        <v>52</v>
      </c>
      <c r="U4012" s="61">
        <v>208.04</v>
      </c>
      <c r="V4012" s="60">
        <v>208.04</v>
      </c>
      <c r="W4012" s="62" t="s">
        <v>340</v>
      </c>
      <c r="X4012" s="62" t="s">
        <v>384</v>
      </c>
      <c r="Y4012" s="62" t="s">
        <v>1152</v>
      </c>
      <c r="Z4012" s="62" t="s">
        <v>48</v>
      </c>
      <c r="AA4012" s="62" t="s">
        <v>315</v>
      </c>
      <c r="AB4012" s="62" t="s">
        <v>42</v>
      </c>
      <c r="AC4012" s="62" t="s">
        <v>1951</v>
      </c>
      <c r="AD4012" s="62" t="s">
        <v>146</v>
      </c>
    </row>
    <row r="4013" spans="1:30" x14ac:dyDescent="0.25">
      <c r="A4013" s="62" t="s">
        <v>35</v>
      </c>
      <c r="B4013" s="62" t="s">
        <v>36</v>
      </c>
      <c r="C4013" s="62" t="s">
        <v>37</v>
      </c>
      <c r="D4013" s="62" t="s">
        <v>121</v>
      </c>
      <c r="E4013" s="62" t="s">
        <v>215</v>
      </c>
      <c r="F4013" s="62" t="s">
        <v>216</v>
      </c>
      <c r="G4013" s="62" t="s">
        <v>124</v>
      </c>
      <c r="H4013" s="62" t="s">
        <v>124</v>
      </c>
      <c r="I4013" s="62" t="s">
        <v>42</v>
      </c>
      <c r="J4013" s="62" t="s">
        <v>237</v>
      </c>
      <c r="K4013" s="62" t="s">
        <v>237</v>
      </c>
      <c r="L4013" s="62" t="s">
        <v>43</v>
      </c>
      <c r="M4013" s="62" t="s">
        <v>44</v>
      </c>
      <c r="N4013" s="62" t="s">
        <v>150</v>
      </c>
      <c r="O4013" s="62" t="s">
        <v>42</v>
      </c>
      <c r="P4013" s="62" t="s">
        <v>392</v>
      </c>
      <c r="Q4013" s="62" t="s">
        <v>393</v>
      </c>
      <c r="R4013" s="62" t="s">
        <v>1952</v>
      </c>
      <c r="S4013" s="61">
        <v>201406</v>
      </c>
      <c r="T4013" s="62" t="s">
        <v>52</v>
      </c>
      <c r="U4013" s="61">
        <v>222.9</v>
      </c>
      <c r="V4013" s="60">
        <v>222.9</v>
      </c>
      <c r="W4013" s="62" t="s">
        <v>340</v>
      </c>
      <c r="X4013" s="62" t="s">
        <v>384</v>
      </c>
      <c r="Y4013" s="62" t="s">
        <v>1152</v>
      </c>
      <c r="Z4013" s="62" t="s">
        <v>48</v>
      </c>
      <c r="AA4013" s="62" t="s">
        <v>315</v>
      </c>
      <c r="AB4013" s="62" t="s">
        <v>42</v>
      </c>
      <c r="AC4013" s="62" t="s">
        <v>1951</v>
      </c>
      <c r="AD4013" s="62" t="s">
        <v>146</v>
      </c>
    </row>
    <row r="4014" spans="1:30" x14ac:dyDescent="0.25">
      <c r="A4014" s="62" t="s">
        <v>35</v>
      </c>
      <c r="B4014" s="62" t="s">
        <v>36</v>
      </c>
      <c r="C4014" s="62" t="s">
        <v>37</v>
      </c>
      <c r="D4014" s="62" t="s">
        <v>121</v>
      </c>
      <c r="E4014" s="62" t="s">
        <v>215</v>
      </c>
      <c r="F4014" s="62" t="s">
        <v>216</v>
      </c>
      <c r="G4014" s="62" t="s">
        <v>124</v>
      </c>
      <c r="H4014" s="62" t="s">
        <v>124</v>
      </c>
      <c r="I4014" s="62" t="s">
        <v>42</v>
      </c>
      <c r="J4014" s="62" t="s">
        <v>237</v>
      </c>
      <c r="K4014" s="62" t="s">
        <v>237</v>
      </c>
      <c r="L4014" s="62" t="s">
        <v>43</v>
      </c>
      <c r="M4014" s="62" t="s">
        <v>44</v>
      </c>
      <c r="N4014" s="62" t="s">
        <v>150</v>
      </c>
      <c r="O4014" s="62" t="s">
        <v>42</v>
      </c>
      <c r="P4014" s="62" t="s">
        <v>392</v>
      </c>
      <c r="Q4014" s="62" t="s">
        <v>393</v>
      </c>
      <c r="R4014" s="62" t="s">
        <v>1950</v>
      </c>
      <c r="S4014" s="61">
        <v>201406</v>
      </c>
      <c r="T4014" s="62" t="s">
        <v>52</v>
      </c>
      <c r="U4014" s="97">
        <v>222.9</v>
      </c>
      <c r="V4014" s="60">
        <v>222.9</v>
      </c>
      <c r="W4014" s="62" t="s">
        <v>340</v>
      </c>
      <c r="X4014" s="62" t="s">
        <v>384</v>
      </c>
      <c r="Y4014" s="62" t="s">
        <v>1152</v>
      </c>
      <c r="Z4014" s="62" t="s">
        <v>48</v>
      </c>
      <c r="AA4014" s="62" t="s">
        <v>315</v>
      </c>
      <c r="AB4014" s="62" t="s">
        <v>42</v>
      </c>
      <c r="AC4014" s="62" t="s">
        <v>1951</v>
      </c>
      <c r="AD4014" s="62" t="s">
        <v>146</v>
      </c>
    </row>
    <row r="4015" spans="1:30" x14ac:dyDescent="0.25">
      <c r="A4015" s="62" t="s">
        <v>35</v>
      </c>
      <c r="B4015" s="62" t="s">
        <v>36</v>
      </c>
      <c r="C4015" s="62" t="s">
        <v>37</v>
      </c>
      <c r="D4015" s="62" t="s">
        <v>121</v>
      </c>
      <c r="E4015" s="62" t="s">
        <v>215</v>
      </c>
      <c r="F4015" s="62" t="s">
        <v>216</v>
      </c>
      <c r="G4015" s="62" t="s">
        <v>124</v>
      </c>
      <c r="H4015" s="62" t="s">
        <v>124</v>
      </c>
      <c r="I4015" s="62" t="s">
        <v>42</v>
      </c>
      <c r="J4015" s="62" t="s">
        <v>231</v>
      </c>
      <c r="K4015" s="62" t="s">
        <v>231</v>
      </c>
      <c r="L4015" s="62" t="s">
        <v>43</v>
      </c>
      <c r="M4015" s="62" t="s">
        <v>44</v>
      </c>
      <c r="N4015" s="62" t="s">
        <v>150</v>
      </c>
      <c r="O4015" s="62" t="s">
        <v>42</v>
      </c>
      <c r="P4015" s="62" t="s">
        <v>392</v>
      </c>
      <c r="Q4015" s="62" t="s">
        <v>393</v>
      </c>
      <c r="R4015" s="62" t="s">
        <v>1950</v>
      </c>
      <c r="S4015" s="61">
        <v>201406</v>
      </c>
      <c r="T4015" s="62" t="s">
        <v>52</v>
      </c>
      <c r="U4015" s="61">
        <v>208.04</v>
      </c>
      <c r="V4015" s="60">
        <v>208.04</v>
      </c>
      <c r="W4015" s="62" t="s">
        <v>340</v>
      </c>
      <c r="X4015" s="62" t="s">
        <v>384</v>
      </c>
      <c r="Y4015" s="62" t="s">
        <v>1152</v>
      </c>
      <c r="Z4015" s="62" t="s">
        <v>48</v>
      </c>
      <c r="AA4015" s="62" t="s">
        <v>315</v>
      </c>
      <c r="AB4015" s="62" t="s">
        <v>42</v>
      </c>
      <c r="AC4015" s="62" t="s">
        <v>1951</v>
      </c>
      <c r="AD4015" s="62" t="s">
        <v>146</v>
      </c>
    </row>
    <row r="4016" spans="1:30" x14ac:dyDescent="0.25">
      <c r="A4016" s="62" t="s">
        <v>35</v>
      </c>
      <c r="B4016" s="62" t="s">
        <v>36</v>
      </c>
      <c r="C4016" s="62" t="s">
        <v>37</v>
      </c>
      <c r="D4016" s="62" t="s">
        <v>121</v>
      </c>
      <c r="E4016" s="62" t="s">
        <v>215</v>
      </c>
      <c r="F4016" s="62" t="s">
        <v>216</v>
      </c>
      <c r="G4016" s="62" t="s">
        <v>124</v>
      </c>
      <c r="H4016" s="62" t="s">
        <v>124</v>
      </c>
      <c r="I4016" s="62" t="s">
        <v>42</v>
      </c>
      <c r="J4016" s="62" t="s">
        <v>231</v>
      </c>
      <c r="K4016" s="62" t="s">
        <v>231</v>
      </c>
      <c r="L4016" s="62" t="s">
        <v>43</v>
      </c>
      <c r="M4016" s="62" t="s">
        <v>44</v>
      </c>
      <c r="N4016" s="62" t="s">
        <v>150</v>
      </c>
      <c r="O4016" s="62" t="s">
        <v>42</v>
      </c>
      <c r="P4016" s="62" t="s">
        <v>392</v>
      </c>
      <c r="Q4016" s="62" t="s">
        <v>393</v>
      </c>
      <c r="R4016" s="62" t="s">
        <v>1952</v>
      </c>
      <c r="S4016" s="61">
        <v>201406</v>
      </c>
      <c r="T4016" s="62" t="s">
        <v>52</v>
      </c>
      <c r="U4016" s="61">
        <v>208.04</v>
      </c>
      <c r="V4016" s="60">
        <v>208.04</v>
      </c>
      <c r="W4016" s="62" t="s">
        <v>340</v>
      </c>
      <c r="X4016" s="62" t="s">
        <v>384</v>
      </c>
      <c r="Y4016" s="62" t="s">
        <v>1152</v>
      </c>
      <c r="Z4016" s="62" t="s">
        <v>48</v>
      </c>
      <c r="AA4016" s="62" t="s">
        <v>315</v>
      </c>
      <c r="AB4016" s="62" t="s">
        <v>42</v>
      </c>
      <c r="AC4016" s="62" t="s">
        <v>1951</v>
      </c>
      <c r="AD4016" s="62" t="s">
        <v>146</v>
      </c>
    </row>
    <row r="4017" spans="1:30" x14ac:dyDescent="0.25">
      <c r="A4017" s="62" t="s">
        <v>35</v>
      </c>
      <c r="B4017" s="62" t="s">
        <v>36</v>
      </c>
      <c r="C4017" s="62" t="s">
        <v>37</v>
      </c>
      <c r="D4017" s="62" t="s">
        <v>121</v>
      </c>
      <c r="E4017" s="62" t="s">
        <v>122</v>
      </c>
      <c r="F4017" s="62" t="s">
        <v>123</v>
      </c>
      <c r="G4017" s="62" t="s">
        <v>124</v>
      </c>
      <c r="H4017" s="62" t="s">
        <v>124</v>
      </c>
      <c r="I4017" s="62" t="s">
        <v>42</v>
      </c>
      <c r="J4017" s="62" t="s">
        <v>298</v>
      </c>
      <c r="K4017" s="62" t="s">
        <v>298</v>
      </c>
      <c r="L4017" s="62" t="s">
        <v>43</v>
      </c>
      <c r="M4017" s="62" t="s">
        <v>44</v>
      </c>
      <c r="N4017" s="62" t="s">
        <v>134</v>
      </c>
      <c r="O4017" s="62" t="s">
        <v>42</v>
      </c>
      <c r="P4017" s="62" t="s">
        <v>1592</v>
      </c>
      <c r="Q4017" s="62" t="s">
        <v>135</v>
      </c>
      <c r="R4017" s="62" t="s">
        <v>1593</v>
      </c>
      <c r="S4017" s="61">
        <v>201406</v>
      </c>
      <c r="T4017" s="62" t="s">
        <v>52</v>
      </c>
      <c r="U4017" s="61">
        <v>0</v>
      </c>
      <c r="V4017" s="60">
        <v>458.82</v>
      </c>
      <c r="W4017" s="62" t="s">
        <v>1152</v>
      </c>
      <c r="X4017" s="62" t="s">
        <v>1594</v>
      </c>
      <c r="Y4017" s="62" t="s">
        <v>1152</v>
      </c>
      <c r="Z4017" s="62" t="s">
        <v>48</v>
      </c>
      <c r="AA4017" s="62" t="s">
        <v>315</v>
      </c>
      <c r="AB4017" s="62" t="s">
        <v>42</v>
      </c>
      <c r="AC4017" s="62" t="s">
        <v>1953</v>
      </c>
      <c r="AD4017" s="62" t="s">
        <v>146</v>
      </c>
    </row>
    <row r="4018" spans="1:30" x14ac:dyDescent="0.25">
      <c r="A4018" s="62" t="s">
        <v>35</v>
      </c>
      <c r="B4018" s="62" t="s">
        <v>36</v>
      </c>
      <c r="C4018" s="62" t="s">
        <v>37</v>
      </c>
      <c r="D4018" s="62" t="s">
        <v>121</v>
      </c>
      <c r="E4018" s="62" t="s">
        <v>122</v>
      </c>
      <c r="F4018" s="62" t="s">
        <v>123</v>
      </c>
      <c r="G4018" s="62" t="s">
        <v>124</v>
      </c>
      <c r="H4018" s="62" t="s">
        <v>124</v>
      </c>
      <c r="I4018" s="62" t="s">
        <v>42</v>
      </c>
      <c r="J4018" s="62" t="s">
        <v>298</v>
      </c>
      <c r="K4018" s="62" t="s">
        <v>298</v>
      </c>
      <c r="L4018" s="62" t="s">
        <v>43</v>
      </c>
      <c r="M4018" s="62" t="s">
        <v>44</v>
      </c>
      <c r="N4018" s="62" t="s">
        <v>150</v>
      </c>
      <c r="O4018" s="62" t="s">
        <v>42</v>
      </c>
      <c r="P4018" s="62" t="s">
        <v>1592</v>
      </c>
      <c r="Q4018" s="62" t="s">
        <v>1732</v>
      </c>
      <c r="R4018" s="62" t="s">
        <v>1593</v>
      </c>
      <c r="S4018" s="61">
        <v>201406</v>
      </c>
      <c r="T4018" s="62" t="s">
        <v>52</v>
      </c>
      <c r="U4018" s="67">
        <v>9558.66</v>
      </c>
      <c r="V4018" s="60">
        <v>9558.66</v>
      </c>
      <c r="W4018" s="62" t="s">
        <v>340</v>
      </c>
      <c r="X4018" s="62" t="s">
        <v>1594</v>
      </c>
      <c r="Y4018" s="62" t="s">
        <v>1152</v>
      </c>
      <c r="Z4018" s="62" t="s">
        <v>48</v>
      </c>
      <c r="AA4018" s="62" t="s">
        <v>315</v>
      </c>
      <c r="AB4018" s="62" t="s">
        <v>42</v>
      </c>
      <c r="AC4018" s="62" t="s">
        <v>1953</v>
      </c>
      <c r="AD4018" s="62" t="s">
        <v>146</v>
      </c>
    </row>
    <row r="4019" spans="1:30" x14ac:dyDescent="0.25">
      <c r="A4019" s="62" t="s">
        <v>35</v>
      </c>
      <c r="B4019" s="62" t="s">
        <v>36</v>
      </c>
      <c r="C4019" s="62" t="s">
        <v>37</v>
      </c>
      <c r="D4019" s="62" t="s">
        <v>121</v>
      </c>
      <c r="E4019" s="62" t="s">
        <v>122</v>
      </c>
      <c r="F4019" s="62" t="s">
        <v>123</v>
      </c>
      <c r="G4019" s="62" t="s">
        <v>124</v>
      </c>
      <c r="H4019" s="62" t="s">
        <v>124</v>
      </c>
      <c r="I4019" s="62" t="s">
        <v>42</v>
      </c>
      <c r="J4019" s="62" t="s">
        <v>298</v>
      </c>
      <c r="K4019" s="62" t="s">
        <v>298</v>
      </c>
      <c r="L4019" s="62" t="s">
        <v>43</v>
      </c>
      <c r="M4019" s="62" t="s">
        <v>44</v>
      </c>
      <c r="N4019" s="62" t="s">
        <v>134</v>
      </c>
      <c r="O4019" s="62" t="s">
        <v>42</v>
      </c>
      <c r="P4019" s="62" t="s">
        <v>1592</v>
      </c>
      <c r="Q4019" s="62" t="s">
        <v>135</v>
      </c>
      <c r="R4019" s="62" t="s">
        <v>1596</v>
      </c>
      <c r="S4019" s="61">
        <v>201406</v>
      </c>
      <c r="T4019" s="62" t="s">
        <v>52</v>
      </c>
      <c r="U4019" s="61">
        <v>0</v>
      </c>
      <c r="V4019" s="60">
        <v>1068.3800000000001</v>
      </c>
      <c r="W4019" s="62" t="s">
        <v>1152</v>
      </c>
      <c r="X4019" s="62" t="s">
        <v>1594</v>
      </c>
      <c r="Y4019" s="62" t="s">
        <v>1152</v>
      </c>
      <c r="Z4019" s="62" t="s">
        <v>48</v>
      </c>
      <c r="AA4019" s="62" t="s">
        <v>315</v>
      </c>
      <c r="AB4019" s="62" t="s">
        <v>42</v>
      </c>
      <c r="AC4019" s="62" t="s">
        <v>1953</v>
      </c>
      <c r="AD4019" s="62" t="s">
        <v>146</v>
      </c>
    </row>
    <row r="4020" spans="1:30" x14ac:dyDescent="0.25">
      <c r="A4020" s="62" t="s">
        <v>35</v>
      </c>
      <c r="B4020" s="62" t="s">
        <v>36</v>
      </c>
      <c r="C4020" s="62" t="s">
        <v>37</v>
      </c>
      <c r="D4020" s="62" t="s">
        <v>121</v>
      </c>
      <c r="E4020" s="62" t="s">
        <v>122</v>
      </c>
      <c r="F4020" s="62" t="s">
        <v>123</v>
      </c>
      <c r="G4020" s="62" t="s">
        <v>124</v>
      </c>
      <c r="H4020" s="62" t="s">
        <v>124</v>
      </c>
      <c r="I4020" s="62" t="s">
        <v>42</v>
      </c>
      <c r="J4020" s="62" t="s">
        <v>298</v>
      </c>
      <c r="K4020" s="62" t="s">
        <v>298</v>
      </c>
      <c r="L4020" s="62" t="s">
        <v>43</v>
      </c>
      <c r="M4020" s="62" t="s">
        <v>44</v>
      </c>
      <c r="N4020" s="62" t="s">
        <v>150</v>
      </c>
      <c r="O4020" s="62" t="s">
        <v>42</v>
      </c>
      <c r="P4020" s="62" t="s">
        <v>1592</v>
      </c>
      <c r="Q4020" s="62" t="s">
        <v>1732</v>
      </c>
      <c r="R4020" s="62" t="s">
        <v>1596</v>
      </c>
      <c r="S4020" s="61">
        <v>201406</v>
      </c>
      <c r="T4020" s="62" t="s">
        <v>52</v>
      </c>
      <c r="U4020" s="67">
        <v>31653.46</v>
      </c>
      <c r="V4020" s="60">
        <v>31653.46</v>
      </c>
      <c r="W4020" s="62" t="s">
        <v>340</v>
      </c>
      <c r="X4020" s="62" t="s">
        <v>1594</v>
      </c>
      <c r="Y4020" s="62" t="s">
        <v>1152</v>
      </c>
      <c r="Z4020" s="62" t="s">
        <v>48</v>
      </c>
      <c r="AA4020" s="62" t="s">
        <v>315</v>
      </c>
      <c r="AB4020" s="62" t="s">
        <v>42</v>
      </c>
      <c r="AC4020" s="62" t="s">
        <v>1953</v>
      </c>
      <c r="AD4020" s="62" t="s">
        <v>146</v>
      </c>
    </row>
    <row r="4021" spans="1:30" x14ac:dyDescent="0.25">
      <c r="A4021" s="62" t="s">
        <v>35</v>
      </c>
      <c r="B4021" s="62" t="s">
        <v>36</v>
      </c>
      <c r="C4021" s="62" t="s">
        <v>37</v>
      </c>
      <c r="D4021" s="62" t="s">
        <v>121</v>
      </c>
      <c r="E4021" s="62" t="s">
        <v>122</v>
      </c>
      <c r="F4021" s="62" t="s">
        <v>123</v>
      </c>
      <c r="G4021" s="62" t="s">
        <v>124</v>
      </c>
      <c r="H4021" s="62" t="s">
        <v>124</v>
      </c>
      <c r="I4021" s="62" t="s">
        <v>42</v>
      </c>
      <c r="J4021" s="62" t="s">
        <v>298</v>
      </c>
      <c r="K4021" s="62" t="s">
        <v>298</v>
      </c>
      <c r="L4021" s="62" t="s">
        <v>43</v>
      </c>
      <c r="M4021" s="62" t="s">
        <v>44</v>
      </c>
      <c r="N4021" s="62" t="s">
        <v>134</v>
      </c>
      <c r="O4021" s="62" t="s">
        <v>42</v>
      </c>
      <c r="P4021" s="62" t="s">
        <v>1592</v>
      </c>
      <c r="Q4021" s="62" t="s">
        <v>135</v>
      </c>
      <c r="R4021" s="62" t="s">
        <v>1597</v>
      </c>
      <c r="S4021" s="61">
        <v>201406</v>
      </c>
      <c r="T4021" s="62" t="s">
        <v>52</v>
      </c>
      <c r="U4021" s="97">
        <v>0</v>
      </c>
      <c r="V4021" s="60">
        <v>100.8</v>
      </c>
      <c r="W4021" s="62" t="s">
        <v>1152</v>
      </c>
      <c r="X4021" s="62" t="s">
        <v>1594</v>
      </c>
      <c r="Y4021" s="62" t="s">
        <v>1152</v>
      </c>
      <c r="Z4021" s="62" t="s">
        <v>48</v>
      </c>
      <c r="AA4021" s="62" t="s">
        <v>315</v>
      </c>
      <c r="AB4021" s="62" t="s">
        <v>42</v>
      </c>
      <c r="AC4021" s="62" t="s">
        <v>1953</v>
      </c>
      <c r="AD4021" s="62" t="s">
        <v>146</v>
      </c>
    </row>
    <row r="4022" spans="1:30" x14ac:dyDescent="0.25">
      <c r="A4022" s="62" t="s">
        <v>35</v>
      </c>
      <c r="B4022" s="62" t="s">
        <v>36</v>
      </c>
      <c r="C4022" s="62" t="s">
        <v>37</v>
      </c>
      <c r="D4022" s="62" t="s">
        <v>121</v>
      </c>
      <c r="E4022" s="62" t="s">
        <v>122</v>
      </c>
      <c r="F4022" s="62" t="s">
        <v>123</v>
      </c>
      <c r="G4022" s="62" t="s">
        <v>124</v>
      </c>
      <c r="H4022" s="62" t="s">
        <v>124</v>
      </c>
      <c r="I4022" s="62" t="s">
        <v>42</v>
      </c>
      <c r="J4022" s="62" t="s">
        <v>298</v>
      </c>
      <c r="K4022" s="62" t="s">
        <v>298</v>
      </c>
      <c r="L4022" s="62" t="s">
        <v>43</v>
      </c>
      <c r="M4022" s="62" t="s">
        <v>44</v>
      </c>
      <c r="N4022" s="62" t="s">
        <v>150</v>
      </c>
      <c r="O4022" s="62" t="s">
        <v>42</v>
      </c>
      <c r="P4022" s="62" t="s">
        <v>1592</v>
      </c>
      <c r="Q4022" s="62" t="s">
        <v>1732</v>
      </c>
      <c r="R4022" s="62" t="s">
        <v>1597</v>
      </c>
      <c r="S4022" s="61">
        <v>201406</v>
      </c>
      <c r="T4022" s="62" t="s">
        <v>52</v>
      </c>
      <c r="U4022" s="63">
        <v>2100</v>
      </c>
      <c r="V4022" s="60">
        <v>2100</v>
      </c>
      <c r="W4022" s="62" t="s">
        <v>340</v>
      </c>
      <c r="X4022" s="62" t="s">
        <v>1594</v>
      </c>
      <c r="Y4022" s="62" t="s">
        <v>1152</v>
      </c>
      <c r="Z4022" s="62" t="s">
        <v>48</v>
      </c>
      <c r="AA4022" s="62" t="s">
        <v>315</v>
      </c>
      <c r="AB4022" s="62" t="s">
        <v>42</v>
      </c>
      <c r="AC4022" s="62" t="s">
        <v>1953</v>
      </c>
      <c r="AD4022" s="62" t="s">
        <v>146</v>
      </c>
    </row>
    <row r="4023" spans="1:30" x14ac:dyDescent="0.25">
      <c r="A4023" s="62" t="s">
        <v>35</v>
      </c>
      <c r="B4023" s="62" t="s">
        <v>36</v>
      </c>
      <c r="C4023" s="62" t="s">
        <v>37</v>
      </c>
      <c r="D4023" s="62" t="s">
        <v>121</v>
      </c>
      <c r="E4023" s="62" t="s">
        <v>122</v>
      </c>
      <c r="F4023" s="62" t="s">
        <v>123</v>
      </c>
      <c r="G4023" s="62" t="s">
        <v>124</v>
      </c>
      <c r="H4023" s="62" t="s">
        <v>124</v>
      </c>
      <c r="I4023" s="62" t="s">
        <v>42</v>
      </c>
      <c r="J4023" s="62" t="s">
        <v>298</v>
      </c>
      <c r="K4023" s="62" t="s">
        <v>298</v>
      </c>
      <c r="L4023" s="62" t="s">
        <v>43</v>
      </c>
      <c r="M4023" s="62" t="s">
        <v>44</v>
      </c>
      <c r="N4023" s="62" t="s">
        <v>150</v>
      </c>
      <c r="O4023" s="62" t="s">
        <v>42</v>
      </c>
      <c r="P4023" s="62" t="s">
        <v>1592</v>
      </c>
      <c r="Q4023" s="62" t="s">
        <v>1732</v>
      </c>
      <c r="R4023" s="62" t="s">
        <v>1954</v>
      </c>
      <c r="S4023" s="61">
        <v>201406</v>
      </c>
      <c r="T4023" s="62" t="s">
        <v>52</v>
      </c>
      <c r="U4023" s="63">
        <v>16234</v>
      </c>
      <c r="V4023" s="60">
        <v>16234</v>
      </c>
      <c r="W4023" s="62" t="s">
        <v>340</v>
      </c>
      <c r="X4023" s="62" t="s">
        <v>1594</v>
      </c>
      <c r="Y4023" s="62" t="s">
        <v>1152</v>
      </c>
      <c r="Z4023" s="62" t="s">
        <v>48</v>
      </c>
      <c r="AA4023" s="62" t="s">
        <v>315</v>
      </c>
      <c r="AB4023" s="62" t="s">
        <v>42</v>
      </c>
      <c r="AC4023" s="62" t="s">
        <v>1953</v>
      </c>
      <c r="AD4023" s="62" t="s">
        <v>146</v>
      </c>
    </row>
    <row r="4024" spans="1:30" x14ac:dyDescent="0.25">
      <c r="A4024" s="62" t="s">
        <v>35</v>
      </c>
      <c r="B4024" s="62" t="s">
        <v>36</v>
      </c>
      <c r="C4024" s="62" t="s">
        <v>37</v>
      </c>
      <c r="D4024" s="62" t="s">
        <v>121</v>
      </c>
      <c r="E4024" s="62" t="s">
        <v>122</v>
      </c>
      <c r="F4024" s="62" t="s">
        <v>123</v>
      </c>
      <c r="G4024" s="62" t="s">
        <v>124</v>
      </c>
      <c r="H4024" s="62" t="s">
        <v>124</v>
      </c>
      <c r="I4024" s="62" t="s">
        <v>42</v>
      </c>
      <c r="J4024" s="62" t="s">
        <v>298</v>
      </c>
      <c r="K4024" s="62" t="s">
        <v>298</v>
      </c>
      <c r="L4024" s="62" t="s">
        <v>43</v>
      </c>
      <c r="M4024" s="62" t="s">
        <v>44</v>
      </c>
      <c r="N4024" s="62" t="s">
        <v>150</v>
      </c>
      <c r="O4024" s="62" t="s">
        <v>42</v>
      </c>
      <c r="P4024" s="62" t="s">
        <v>1592</v>
      </c>
      <c r="Q4024" s="62" t="s">
        <v>1732</v>
      </c>
      <c r="R4024" s="62" t="s">
        <v>1955</v>
      </c>
      <c r="S4024" s="61">
        <v>201406</v>
      </c>
      <c r="T4024" s="62" t="s">
        <v>52</v>
      </c>
      <c r="U4024" s="67">
        <v>1200</v>
      </c>
      <c r="V4024" s="60">
        <v>1200</v>
      </c>
      <c r="W4024" s="62" t="s">
        <v>340</v>
      </c>
      <c r="X4024" s="62" t="s">
        <v>1594</v>
      </c>
      <c r="Y4024" s="62" t="s">
        <v>1152</v>
      </c>
      <c r="Z4024" s="62" t="s">
        <v>48</v>
      </c>
      <c r="AA4024" s="62" t="s">
        <v>315</v>
      </c>
      <c r="AB4024" s="62" t="s">
        <v>42</v>
      </c>
      <c r="AC4024" s="62" t="s">
        <v>1953</v>
      </c>
      <c r="AD4024" s="62" t="s">
        <v>146</v>
      </c>
    </row>
    <row r="4025" spans="1:30" x14ac:dyDescent="0.25">
      <c r="A4025" s="62" t="s">
        <v>35</v>
      </c>
      <c r="B4025" s="62" t="s">
        <v>36</v>
      </c>
      <c r="C4025" s="62" t="s">
        <v>37</v>
      </c>
      <c r="D4025" s="62" t="s">
        <v>121</v>
      </c>
      <c r="E4025" s="62" t="s">
        <v>122</v>
      </c>
      <c r="F4025" s="62" t="s">
        <v>123</v>
      </c>
      <c r="G4025" s="62" t="s">
        <v>124</v>
      </c>
      <c r="H4025" s="62" t="s">
        <v>124</v>
      </c>
      <c r="I4025" s="62" t="s">
        <v>42</v>
      </c>
      <c r="J4025" s="62" t="s">
        <v>298</v>
      </c>
      <c r="K4025" s="62" t="s">
        <v>298</v>
      </c>
      <c r="L4025" s="62" t="s">
        <v>43</v>
      </c>
      <c r="M4025" s="62" t="s">
        <v>44</v>
      </c>
      <c r="N4025" s="62" t="s">
        <v>150</v>
      </c>
      <c r="O4025" s="62" t="s">
        <v>42</v>
      </c>
      <c r="P4025" s="62" t="s">
        <v>1592</v>
      </c>
      <c r="Q4025" s="62" t="s">
        <v>1732</v>
      </c>
      <c r="R4025" s="62" t="s">
        <v>1956</v>
      </c>
      <c r="S4025" s="61">
        <v>201406</v>
      </c>
      <c r="T4025" s="62" t="s">
        <v>52</v>
      </c>
      <c r="U4025" s="67">
        <v>11948.33</v>
      </c>
      <c r="V4025" s="60">
        <v>11948.33</v>
      </c>
      <c r="W4025" s="62" t="s">
        <v>340</v>
      </c>
      <c r="X4025" s="62" t="s">
        <v>1594</v>
      </c>
      <c r="Y4025" s="62" t="s">
        <v>1152</v>
      </c>
      <c r="Z4025" s="62" t="s">
        <v>48</v>
      </c>
      <c r="AA4025" s="62" t="s">
        <v>315</v>
      </c>
      <c r="AB4025" s="62" t="s">
        <v>42</v>
      </c>
      <c r="AC4025" s="62" t="s">
        <v>1953</v>
      </c>
      <c r="AD4025" s="62" t="s">
        <v>146</v>
      </c>
    </row>
    <row r="4026" spans="1:30" x14ac:dyDescent="0.25">
      <c r="A4026" s="62" t="s">
        <v>35</v>
      </c>
      <c r="B4026" s="62" t="s">
        <v>36</v>
      </c>
      <c r="C4026" s="62" t="s">
        <v>37</v>
      </c>
      <c r="D4026" s="62" t="s">
        <v>121</v>
      </c>
      <c r="E4026" s="62" t="s">
        <v>122</v>
      </c>
      <c r="F4026" s="62" t="s">
        <v>123</v>
      </c>
      <c r="G4026" s="62" t="s">
        <v>124</v>
      </c>
      <c r="H4026" s="62" t="s">
        <v>124</v>
      </c>
      <c r="I4026" s="62" t="s">
        <v>42</v>
      </c>
      <c r="J4026" s="62" t="s">
        <v>298</v>
      </c>
      <c r="K4026" s="62" t="s">
        <v>298</v>
      </c>
      <c r="L4026" s="62" t="s">
        <v>43</v>
      </c>
      <c r="M4026" s="62" t="s">
        <v>44</v>
      </c>
      <c r="N4026" s="62" t="s">
        <v>150</v>
      </c>
      <c r="O4026" s="62" t="s">
        <v>42</v>
      </c>
      <c r="P4026" s="62" t="s">
        <v>1592</v>
      </c>
      <c r="Q4026" s="62" t="s">
        <v>1732</v>
      </c>
      <c r="R4026" s="62" t="s">
        <v>1957</v>
      </c>
      <c r="S4026" s="61">
        <v>201406</v>
      </c>
      <c r="T4026" s="62" t="s">
        <v>52</v>
      </c>
      <c r="U4026" s="67">
        <v>44473.11</v>
      </c>
      <c r="V4026" s="60">
        <v>44473.11</v>
      </c>
      <c r="W4026" s="62" t="s">
        <v>340</v>
      </c>
      <c r="X4026" s="62" t="s">
        <v>1594</v>
      </c>
      <c r="Y4026" s="62" t="s">
        <v>1152</v>
      </c>
      <c r="Z4026" s="62" t="s">
        <v>48</v>
      </c>
      <c r="AA4026" s="62" t="s">
        <v>315</v>
      </c>
      <c r="AB4026" s="62" t="s">
        <v>42</v>
      </c>
      <c r="AC4026" s="62" t="s">
        <v>1953</v>
      </c>
      <c r="AD4026" s="62" t="s">
        <v>146</v>
      </c>
    </row>
    <row r="4027" spans="1:30" x14ac:dyDescent="0.25">
      <c r="A4027" s="62" t="s">
        <v>35</v>
      </c>
      <c r="B4027" s="62" t="s">
        <v>36</v>
      </c>
      <c r="C4027" s="62" t="s">
        <v>37</v>
      </c>
      <c r="D4027" s="62" t="s">
        <v>121</v>
      </c>
      <c r="E4027" s="62" t="s">
        <v>122</v>
      </c>
      <c r="F4027" s="62" t="s">
        <v>123</v>
      </c>
      <c r="G4027" s="62" t="s">
        <v>124</v>
      </c>
      <c r="H4027" s="62" t="s">
        <v>124</v>
      </c>
      <c r="I4027" s="62" t="s">
        <v>42</v>
      </c>
      <c r="J4027" s="62" t="s">
        <v>298</v>
      </c>
      <c r="K4027" s="62" t="s">
        <v>298</v>
      </c>
      <c r="L4027" s="62" t="s">
        <v>43</v>
      </c>
      <c r="M4027" s="62" t="s">
        <v>44</v>
      </c>
      <c r="N4027" s="62" t="s">
        <v>150</v>
      </c>
      <c r="O4027" s="62" t="s">
        <v>42</v>
      </c>
      <c r="P4027" s="62" t="s">
        <v>1592</v>
      </c>
      <c r="Q4027" s="62" t="s">
        <v>1732</v>
      </c>
      <c r="R4027" s="62" t="s">
        <v>1958</v>
      </c>
      <c r="S4027" s="61">
        <v>201406</v>
      </c>
      <c r="T4027" s="62" t="s">
        <v>52</v>
      </c>
      <c r="U4027" s="67">
        <v>1500</v>
      </c>
      <c r="V4027" s="60">
        <v>1500</v>
      </c>
      <c r="W4027" s="62" t="s">
        <v>340</v>
      </c>
      <c r="X4027" s="62" t="s">
        <v>1594</v>
      </c>
      <c r="Y4027" s="62" t="s">
        <v>1152</v>
      </c>
      <c r="Z4027" s="62" t="s">
        <v>48</v>
      </c>
      <c r="AA4027" s="62" t="s">
        <v>315</v>
      </c>
      <c r="AB4027" s="62" t="s">
        <v>42</v>
      </c>
      <c r="AC4027" s="62" t="s">
        <v>1953</v>
      </c>
      <c r="AD4027" s="62" t="s">
        <v>146</v>
      </c>
    </row>
    <row r="4028" spans="1:30" x14ac:dyDescent="0.25">
      <c r="A4028" s="62" t="s">
        <v>35</v>
      </c>
      <c r="B4028" s="62" t="s">
        <v>36</v>
      </c>
      <c r="C4028" s="62" t="s">
        <v>37</v>
      </c>
      <c r="D4028" s="62" t="s">
        <v>121</v>
      </c>
      <c r="E4028" s="62" t="s">
        <v>122</v>
      </c>
      <c r="F4028" s="62" t="s">
        <v>123</v>
      </c>
      <c r="G4028" s="62" t="s">
        <v>124</v>
      </c>
      <c r="H4028" s="62" t="s">
        <v>124</v>
      </c>
      <c r="I4028" s="62" t="s">
        <v>42</v>
      </c>
      <c r="J4028" s="62" t="s">
        <v>298</v>
      </c>
      <c r="K4028" s="62" t="s">
        <v>298</v>
      </c>
      <c r="L4028" s="62" t="s">
        <v>43</v>
      </c>
      <c r="M4028" s="62" t="s">
        <v>44</v>
      </c>
      <c r="N4028" s="62" t="s">
        <v>134</v>
      </c>
      <c r="O4028" s="62" t="s">
        <v>42</v>
      </c>
      <c r="P4028" s="62" t="s">
        <v>1592</v>
      </c>
      <c r="Q4028" s="62" t="s">
        <v>135</v>
      </c>
      <c r="R4028" s="62" t="s">
        <v>1598</v>
      </c>
      <c r="S4028" s="61">
        <v>201406</v>
      </c>
      <c r="T4028" s="62" t="s">
        <v>52</v>
      </c>
      <c r="U4028" s="61">
        <v>0</v>
      </c>
      <c r="V4028" s="60">
        <v>72</v>
      </c>
      <c r="W4028" s="62" t="s">
        <v>1152</v>
      </c>
      <c r="X4028" s="62" t="s">
        <v>1594</v>
      </c>
      <c r="Y4028" s="62" t="s">
        <v>1152</v>
      </c>
      <c r="Z4028" s="62" t="s">
        <v>48</v>
      </c>
      <c r="AA4028" s="62" t="s">
        <v>315</v>
      </c>
      <c r="AB4028" s="62" t="s">
        <v>42</v>
      </c>
      <c r="AC4028" s="62" t="s">
        <v>1953</v>
      </c>
      <c r="AD4028" s="62" t="s">
        <v>146</v>
      </c>
    </row>
    <row r="4029" spans="1:30" x14ac:dyDescent="0.25">
      <c r="A4029" s="62" t="s">
        <v>35</v>
      </c>
      <c r="B4029" s="62" t="s">
        <v>36</v>
      </c>
      <c r="C4029" s="62" t="s">
        <v>37</v>
      </c>
      <c r="D4029" s="62" t="s">
        <v>121</v>
      </c>
      <c r="E4029" s="62" t="s">
        <v>122</v>
      </c>
      <c r="F4029" s="62" t="s">
        <v>123</v>
      </c>
      <c r="G4029" s="62" t="s">
        <v>124</v>
      </c>
      <c r="H4029" s="62" t="s">
        <v>124</v>
      </c>
      <c r="I4029" s="62" t="s">
        <v>42</v>
      </c>
      <c r="J4029" s="62" t="s">
        <v>298</v>
      </c>
      <c r="K4029" s="62" t="s">
        <v>298</v>
      </c>
      <c r="L4029" s="62" t="s">
        <v>43</v>
      </c>
      <c r="M4029" s="62" t="s">
        <v>44</v>
      </c>
      <c r="N4029" s="62" t="s">
        <v>150</v>
      </c>
      <c r="O4029" s="62" t="s">
        <v>42</v>
      </c>
      <c r="P4029" s="62" t="s">
        <v>1592</v>
      </c>
      <c r="Q4029" s="62" t="s">
        <v>1732</v>
      </c>
      <c r="R4029" s="62" t="s">
        <v>1598</v>
      </c>
      <c r="S4029" s="61">
        <v>201406</v>
      </c>
      <c r="T4029" s="62" t="s">
        <v>52</v>
      </c>
      <c r="U4029" s="67">
        <v>1500</v>
      </c>
      <c r="V4029" s="60">
        <v>1500</v>
      </c>
      <c r="W4029" s="62" t="s">
        <v>340</v>
      </c>
      <c r="X4029" s="62" t="s">
        <v>1594</v>
      </c>
      <c r="Y4029" s="62" t="s">
        <v>1152</v>
      </c>
      <c r="Z4029" s="62" t="s">
        <v>48</v>
      </c>
      <c r="AA4029" s="62" t="s">
        <v>315</v>
      </c>
      <c r="AB4029" s="62" t="s">
        <v>42</v>
      </c>
      <c r="AC4029" s="62" t="s">
        <v>1953</v>
      </c>
      <c r="AD4029" s="62" t="s">
        <v>146</v>
      </c>
    </row>
    <row r="4030" spans="1:30" x14ac:dyDescent="0.25">
      <c r="A4030" s="62" t="s">
        <v>35</v>
      </c>
      <c r="B4030" s="62" t="s">
        <v>36</v>
      </c>
      <c r="C4030" s="62" t="s">
        <v>37</v>
      </c>
      <c r="D4030" s="62" t="s">
        <v>121</v>
      </c>
      <c r="E4030" s="62" t="s">
        <v>122</v>
      </c>
      <c r="F4030" s="62" t="s">
        <v>123</v>
      </c>
      <c r="G4030" s="62" t="s">
        <v>124</v>
      </c>
      <c r="H4030" s="62" t="s">
        <v>124</v>
      </c>
      <c r="I4030" s="62" t="s">
        <v>42</v>
      </c>
      <c r="J4030" s="62" t="s">
        <v>298</v>
      </c>
      <c r="K4030" s="62" t="s">
        <v>298</v>
      </c>
      <c r="L4030" s="62" t="s">
        <v>43</v>
      </c>
      <c r="M4030" s="62" t="s">
        <v>44</v>
      </c>
      <c r="N4030" s="62" t="s">
        <v>150</v>
      </c>
      <c r="O4030" s="62" t="s">
        <v>42</v>
      </c>
      <c r="P4030" s="62" t="s">
        <v>851</v>
      </c>
      <c r="Q4030" s="62" t="s">
        <v>1488</v>
      </c>
      <c r="R4030" s="62" t="s">
        <v>1959</v>
      </c>
      <c r="S4030" s="61">
        <v>201406</v>
      </c>
      <c r="T4030" s="62" t="s">
        <v>52</v>
      </c>
      <c r="U4030" s="61">
        <v>0</v>
      </c>
      <c r="V4030" s="60">
        <v>500</v>
      </c>
      <c r="W4030" s="62" t="s">
        <v>340</v>
      </c>
      <c r="X4030" s="62" t="s">
        <v>1624</v>
      </c>
      <c r="Y4030" s="62" t="s">
        <v>1152</v>
      </c>
      <c r="Z4030" s="62" t="s">
        <v>48</v>
      </c>
      <c r="AA4030" s="62" t="s">
        <v>315</v>
      </c>
      <c r="AB4030" s="62" t="s">
        <v>42</v>
      </c>
      <c r="AC4030" s="62" t="s">
        <v>1960</v>
      </c>
      <c r="AD4030" s="62" t="s">
        <v>146</v>
      </c>
    </row>
    <row r="4031" spans="1:30" x14ac:dyDescent="0.25">
      <c r="A4031" s="62" t="s">
        <v>35</v>
      </c>
      <c r="B4031" s="62" t="s">
        <v>36</v>
      </c>
      <c r="C4031" s="62" t="s">
        <v>37</v>
      </c>
      <c r="D4031" s="62" t="s">
        <v>121</v>
      </c>
      <c r="E4031" s="62" t="s">
        <v>122</v>
      </c>
      <c r="F4031" s="62" t="s">
        <v>123</v>
      </c>
      <c r="G4031" s="62" t="s">
        <v>124</v>
      </c>
      <c r="H4031" s="62" t="s">
        <v>124</v>
      </c>
      <c r="I4031" s="62" t="s">
        <v>42</v>
      </c>
      <c r="J4031" s="62" t="s">
        <v>298</v>
      </c>
      <c r="K4031" s="62" t="s">
        <v>298</v>
      </c>
      <c r="L4031" s="62" t="s">
        <v>43</v>
      </c>
      <c r="M4031" s="62" t="s">
        <v>44</v>
      </c>
      <c r="N4031" s="62" t="s">
        <v>150</v>
      </c>
      <c r="O4031" s="62" t="s">
        <v>42</v>
      </c>
      <c r="P4031" s="62" t="s">
        <v>851</v>
      </c>
      <c r="Q4031" s="62" t="s">
        <v>1710</v>
      </c>
      <c r="R4031" s="62" t="s">
        <v>1961</v>
      </c>
      <c r="S4031" s="61">
        <v>201406</v>
      </c>
      <c r="T4031" s="62" t="s">
        <v>52</v>
      </c>
      <c r="U4031" s="67">
        <v>27207.040000000001</v>
      </c>
      <c r="V4031" s="60">
        <v>27207.040000000001</v>
      </c>
      <c r="W4031" s="62" t="s">
        <v>340</v>
      </c>
      <c r="X4031" s="62" t="s">
        <v>1624</v>
      </c>
      <c r="Y4031" s="62" t="s">
        <v>1152</v>
      </c>
      <c r="Z4031" s="62" t="s">
        <v>48</v>
      </c>
      <c r="AA4031" s="62" t="s">
        <v>315</v>
      </c>
      <c r="AB4031" s="62" t="s">
        <v>42</v>
      </c>
      <c r="AC4031" s="62" t="s">
        <v>1960</v>
      </c>
      <c r="AD4031" s="62" t="s">
        <v>146</v>
      </c>
    </row>
    <row r="4032" spans="1:30" x14ac:dyDescent="0.25">
      <c r="A4032" s="62" t="s">
        <v>35</v>
      </c>
      <c r="B4032" s="62" t="s">
        <v>36</v>
      </c>
      <c r="C4032" s="62" t="s">
        <v>37</v>
      </c>
      <c r="D4032" s="62" t="s">
        <v>121</v>
      </c>
      <c r="E4032" s="62" t="s">
        <v>122</v>
      </c>
      <c r="F4032" s="62" t="s">
        <v>123</v>
      </c>
      <c r="G4032" s="62" t="s">
        <v>124</v>
      </c>
      <c r="H4032" s="62" t="s">
        <v>124</v>
      </c>
      <c r="I4032" s="62" t="s">
        <v>42</v>
      </c>
      <c r="J4032" s="62" t="s">
        <v>298</v>
      </c>
      <c r="K4032" s="62" t="s">
        <v>298</v>
      </c>
      <c r="L4032" s="62" t="s">
        <v>43</v>
      </c>
      <c r="M4032" s="62" t="s">
        <v>44</v>
      </c>
      <c r="N4032" s="62" t="s">
        <v>150</v>
      </c>
      <c r="O4032" s="62" t="s">
        <v>42</v>
      </c>
      <c r="P4032" s="62" t="s">
        <v>851</v>
      </c>
      <c r="Q4032" s="62" t="s">
        <v>1710</v>
      </c>
      <c r="R4032" s="62" t="s">
        <v>1959</v>
      </c>
      <c r="S4032" s="61">
        <v>201406</v>
      </c>
      <c r="T4032" s="62" t="s">
        <v>52</v>
      </c>
      <c r="U4032" s="67">
        <v>28460.75</v>
      </c>
      <c r="V4032" s="60">
        <v>28460.75</v>
      </c>
      <c r="W4032" s="62" t="s">
        <v>340</v>
      </c>
      <c r="X4032" s="62" t="s">
        <v>1624</v>
      </c>
      <c r="Y4032" s="62" t="s">
        <v>1152</v>
      </c>
      <c r="Z4032" s="62" t="s">
        <v>48</v>
      </c>
      <c r="AA4032" s="62" t="s">
        <v>315</v>
      </c>
      <c r="AB4032" s="62" t="s">
        <v>42</v>
      </c>
      <c r="AC4032" s="62" t="s">
        <v>1960</v>
      </c>
      <c r="AD4032" s="62" t="s">
        <v>146</v>
      </c>
    </row>
    <row r="4033" spans="1:30" x14ac:dyDescent="0.25">
      <c r="A4033" s="62" t="s">
        <v>35</v>
      </c>
      <c r="B4033" s="62" t="s">
        <v>36</v>
      </c>
      <c r="C4033" s="62" t="s">
        <v>37</v>
      </c>
      <c r="D4033" s="62" t="s">
        <v>121</v>
      </c>
      <c r="E4033" s="62" t="s">
        <v>122</v>
      </c>
      <c r="F4033" s="62" t="s">
        <v>123</v>
      </c>
      <c r="G4033" s="62" t="s">
        <v>124</v>
      </c>
      <c r="H4033" s="62" t="s">
        <v>124</v>
      </c>
      <c r="I4033" s="62" t="s">
        <v>42</v>
      </c>
      <c r="J4033" s="62" t="s">
        <v>125</v>
      </c>
      <c r="K4033" s="62" t="s">
        <v>125</v>
      </c>
      <c r="L4033" s="62" t="s">
        <v>43</v>
      </c>
      <c r="M4033" s="62" t="s">
        <v>44</v>
      </c>
      <c r="N4033" s="62" t="s">
        <v>150</v>
      </c>
      <c r="O4033" s="62" t="s">
        <v>42</v>
      </c>
      <c r="P4033" s="62" t="s">
        <v>898</v>
      </c>
      <c r="Q4033" s="62" t="s">
        <v>1962</v>
      </c>
      <c r="R4033" s="62" t="s">
        <v>1963</v>
      </c>
      <c r="S4033" s="61">
        <v>201406</v>
      </c>
      <c r="T4033" s="62" t="s">
        <v>52</v>
      </c>
      <c r="U4033" s="61">
        <v>0</v>
      </c>
      <c r="V4033" s="60">
        <v>280</v>
      </c>
      <c r="W4033" s="62" t="s">
        <v>1152</v>
      </c>
      <c r="X4033" s="62" t="s">
        <v>1152</v>
      </c>
      <c r="Y4033" s="62" t="s">
        <v>1152</v>
      </c>
      <c r="Z4033" s="62" t="s">
        <v>48</v>
      </c>
      <c r="AA4033" s="62" t="s">
        <v>315</v>
      </c>
      <c r="AB4033" s="62" t="s">
        <v>42</v>
      </c>
      <c r="AC4033" s="62" t="s">
        <v>1960</v>
      </c>
      <c r="AD4033" s="62" t="s">
        <v>146</v>
      </c>
    </row>
    <row r="4034" spans="1:30" x14ac:dyDescent="0.25">
      <c r="A4034" s="62" t="s">
        <v>35</v>
      </c>
      <c r="B4034" s="62" t="s">
        <v>36</v>
      </c>
      <c r="C4034" s="62" t="s">
        <v>37</v>
      </c>
      <c r="D4034" s="62" t="s">
        <v>121</v>
      </c>
      <c r="E4034" s="62" t="s">
        <v>122</v>
      </c>
      <c r="F4034" s="62" t="s">
        <v>123</v>
      </c>
      <c r="G4034" s="62" t="s">
        <v>124</v>
      </c>
      <c r="H4034" s="62" t="s">
        <v>124</v>
      </c>
      <c r="I4034" s="62" t="s">
        <v>42</v>
      </c>
      <c r="J4034" s="62" t="s">
        <v>500</v>
      </c>
      <c r="K4034" s="62" t="s">
        <v>500</v>
      </c>
      <c r="L4034" s="62" t="s">
        <v>43</v>
      </c>
      <c r="M4034" s="62" t="s">
        <v>44</v>
      </c>
      <c r="N4034" s="62" t="s">
        <v>150</v>
      </c>
      <c r="O4034" s="62" t="s">
        <v>42</v>
      </c>
      <c r="P4034" s="62" t="s">
        <v>808</v>
      </c>
      <c r="Q4034" s="62" t="s">
        <v>1923</v>
      </c>
      <c r="R4034" s="62" t="s">
        <v>1617</v>
      </c>
      <c r="S4034" s="61">
        <v>201406</v>
      </c>
      <c r="T4034" s="62" t="s">
        <v>52</v>
      </c>
      <c r="U4034" s="67">
        <v>5790</v>
      </c>
      <c r="V4034" s="60">
        <v>5790</v>
      </c>
      <c r="W4034" s="62" t="s">
        <v>340</v>
      </c>
      <c r="X4034" s="62" t="s">
        <v>807</v>
      </c>
      <c r="Y4034" s="62" t="s">
        <v>1152</v>
      </c>
      <c r="Z4034" s="62" t="s">
        <v>48</v>
      </c>
      <c r="AA4034" s="62" t="s">
        <v>315</v>
      </c>
      <c r="AB4034" s="62" t="s">
        <v>42</v>
      </c>
      <c r="AC4034" s="62" t="s">
        <v>1964</v>
      </c>
      <c r="AD4034" s="62" t="s">
        <v>146</v>
      </c>
    </row>
    <row r="4035" spans="1:30" x14ac:dyDescent="0.25">
      <c r="A4035" s="62" t="s">
        <v>35</v>
      </c>
      <c r="B4035" s="62" t="s">
        <v>36</v>
      </c>
      <c r="C4035" s="62" t="s">
        <v>37</v>
      </c>
      <c r="D4035" s="62" t="s">
        <v>121</v>
      </c>
      <c r="E4035" s="62" t="s">
        <v>215</v>
      </c>
      <c r="F4035" s="62" t="s">
        <v>216</v>
      </c>
      <c r="G4035" s="62" t="s">
        <v>124</v>
      </c>
      <c r="H4035" s="62" t="s">
        <v>124</v>
      </c>
      <c r="I4035" s="62" t="s">
        <v>42</v>
      </c>
      <c r="J4035" s="62" t="s">
        <v>217</v>
      </c>
      <c r="K4035" s="62" t="s">
        <v>217</v>
      </c>
      <c r="L4035" s="62" t="s">
        <v>43</v>
      </c>
      <c r="M4035" s="62" t="s">
        <v>44</v>
      </c>
      <c r="N4035" s="62" t="s">
        <v>131</v>
      </c>
      <c r="O4035" s="62" t="s">
        <v>242</v>
      </c>
      <c r="P4035" s="62" t="s">
        <v>681</v>
      </c>
      <c r="Q4035" s="62" t="s">
        <v>1965</v>
      </c>
      <c r="R4035" s="62" t="s">
        <v>1966</v>
      </c>
      <c r="S4035" s="61">
        <v>201406</v>
      </c>
      <c r="T4035" s="62" t="s">
        <v>52</v>
      </c>
      <c r="U4035" s="97">
        <v>0</v>
      </c>
      <c r="V4035" s="60">
        <v>1198.33</v>
      </c>
      <c r="W4035" s="62" t="s">
        <v>1152</v>
      </c>
      <c r="X4035" s="62" t="s">
        <v>1152</v>
      </c>
      <c r="Y4035" s="62" t="s">
        <v>1152</v>
      </c>
      <c r="Z4035" s="62" t="s">
        <v>48</v>
      </c>
      <c r="AA4035" s="62" t="s">
        <v>144</v>
      </c>
      <c r="AB4035" s="62" t="s">
        <v>42</v>
      </c>
      <c r="AC4035" s="62" t="s">
        <v>1967</v>
      </c>
      <c r="AD4035" s="62" t="s">
        <v>146</v>
      </c>
    </row>
    <row r="4036" spans="1:30" x14ac:dyDescent="0.25">
      <c r="A4036" s="62" t="s">
        <v>35</v>
      </c>
      <c r="B4036" s="62" t="s">
        <v>36</v>
      </c>
      <c r="C4036" s="62" t="s">
        <v>37</v>
      </c>
      <c r="D4036" s="62" t="s">
        <v>121</v>
      </c>
      <c r="E4036" s="62" t="s">
        <v>215</v>
      </c>
      <c r="F4036" s="62" t="s">
        <v>216</v>
      </c>
      <c r="G4036" s="62" t="s">
        <v>124</v>
      </c>
      <c r="H4036" s="62" t="s">
        <v>124</v>
      </c>
      <c r="I4036" s="62" t="s">
        <v>42</v>
      </c>
      <c r="J4036" s="62" t="s">
        <v>250</v>
      </c>
      <c r="K4036" s="62" t="s">
        <v>250</v>
      </c>
      <c r="L4036" s="62" t="s">
        <v>43</v>
      </c>
      <c r="M4036" s="62" t="s">
        <v>44</v>
      </c>
      <c r="N4036" s="62" t="s">
        <v>131</v>
      </c>
      <c r="O4036" s="62" t="s">
        <v>242</v>
      </c>
      <c r="P4036" s="62" t="s">
        <v>681</v>
      </c>
      <c r="Q4036" s="62" t="s">
        <v>1965</v>
      </c>
      <c r="R4036" s="62" t="s">
        <v>1966</v>
      </c>
      <c r="S4036" s="61">
        <v>201406</v>
      </c>
      <c r="T4036" s="62" t="s">
        <v>52</v>
      </c>
      <c r="U4036" s="97">
        <v>0</v>
      </c>
      <c r="V4036" s="60">
        <v>1198.3399999999999</v>
      </c>
      <c r="W4036" s="62" t="s">
        <v>1152</v>
      </c>
      <c r="X4036" s="62" t="s">
        <v>1152</v>
      </c>
      <c r="Y4036" s="62" t="s">
        <v>1152</v>
      </c>
      <c r="Z4036" s="62" t="s">
        <v>48</v>
      </c>
      <c r="AA4036" s="62" t="s">
        <v>144</v>
      </c>
      <c r="AB4036" s="62" t="s">
        <v>42</v>
      </c>
      <c r="AC4036" s="62" t="s">
        <v>1967</v>
      </c>
      <c r="AD4036" s="62" t="s">
        <v>146</v>
      </c>
    </row>
    <row r="4037" spans="1:30" x14ac:dyDescent="0.25">
      <c r="A4037" s="62" t="s">
        <v>35</v>
      </c>
      <c r="B4037" s="62" t="s">
        <v>36</v>
      </c>
      <c r="C4037" s="62" t="s">
        <v>37</v>
      </c>
      <c r="D4037" s="62" t="s">
        <v>121</v>
      </c>
      <c r="E4037" s="62" t="s">
        <v>215</v>
      </c>
      <c r="F4037" s="62" t="s">
        <v>216</v>
      </c>
      <c r="G4037" s="62" t="s">
        <v>124</v>
      </c>
      <c r="H4037" s="62" t="s">
        <v>124</v>
      </c>
      <c r="I4037" s="62" t="s">
        <v>42</v>
      </c>
      <c r="J4037" s="62" t="s">
        <v>237</v>
      </c>
      <c r="K4037" s="62" t="s">
        <v>237</v>
      </c>
      <c r="L4037" s="62" t="s">
        <v>43</v>
      </c>
      <c r="M4037" s="62" t="s">
        <v>44</v>
      </c>
      <c r="N4037" s="62" t="s">
        <v>131</v>
      </c>
      <c r="O4037" s="62" t="s">
        <v>242</v>
      </c>
      <c r="P4037" s="62" t="s">
        <v>681</v>
      </c>
      <c r="Q4037" s="62" t="s">
        <v>1965</v>
      </c>
      <c r="R4037" s="62" t="s">
        <v>1966</v>
      </c>
      <c r="S4037" s="61">
        <v>201406</v>
      </c>
      <c r="T4037" s="62" t="s">
        <v>52</v>
      </c>
      <c r="U4037" s="97">
        <v>0</v>
      </c>
      <c r="V4037" s="60">
        <v>1198.33</v>
      </c>
      <c r="W4037" s="62" t="s">
        <v>1152</v>
      </c>
      <c r="X4037" s="62" t="s">
        <v>1152</v>
      </c>
      <c r="Y4037" s="62" t="s">
        <v>1152</v>
      </c>
      <c r="Z4037" s="62" t="s">
        <v>48</v>
      </c>
      <c r="AA4037" s="62" t="s">
        <v>144</v>
      </c>
      <c r="AB4037" s="62" t="s">
        <v>42</v>
      </c>
      <c r="AC4037" s="62" t="s">
        <v>1967</v>
      </c>
      <c r="AD4037" s="62" t="s">
        <v>146</v>
      </c>
    </row>
    <row r="4038" spans="1:30" x14ac:dyDescent="0.25">
      <c r="A4038" s="62" t="s">
        <v>35</v>
      </c>
      <c r="B4038" s="62" t="s">
        <v>36</v>
      </c>
      <c r="C4038" s="62" t="s">
        <v>37</v>
      </c>
      <c r="D4038" s="62" t="s">
        <v>121</v>
      </c>
      <c r="E4038" s="62" t="s">
        <v>122</v>
      </c>
      <c r="F4038" s="62" t="s">
        <v>123</v>
      </c>
      <c r="G4038" s="62" t="s">
        <v>124</v>
      </c>
      <c r="H4038" s="62" t="s">
        <v>124</v>
      </c>
      <c r="I4038" s="62" t="s">
        <v>42</v>
      </c>
      <c r="J4038" s="62" t="s">
        <v>190</v>
      </c>
      <c r="K4038" s="62" t="s">
        <v>190</v>
      </c>
      <c r="L4038" s="62" t="s">
        <v>43</v>
      </c>
      <c r="M4038" s="62" t="s">
        <v>44</v>
      </c>
      <c r="N4038" s="62" t="s">
        <v>126</v>
      </c>
      <c r="O4038" s="62" t="s">
        <v>42</v>
      </c>
      <c r="P4038" s="62" t="s">
        <v>1896</v>
      </c>
      <c r="Q4038" s="62" t="s">
        <v>167</v>
      </c>
      <c r="R4038" s="62" t="s">
        <v>1968</v>
      </c>
      <c r="S4038" s="61">
        <v>201406</v>
      </c>
      <c r="T4038" s="62" t="s">
        <v>52</v>
      </c>
      <c r="U4038" s="97">
        <v>0</v>
      </c>
      <c r="V4038" s="60">
        <v>24.64</v>
      </c>
      <c r="W4038" s="62" t="s">
        <v>1152</v>
      </c>
      <c r="X4038" s="62" t="s">
        <v>1152</v>
      </c>
      <c r="Y4038" s="62" t="s">
        <v>1152</v>
      </c>
      <c r="Z4038" s="62" t="s">
        <v>48</v>
      </c>
      <c r="AA4038" s="62" t="s">
        <v>168</v>
      </c>
      <c r="AB4038" s="62" t="s">
        <v>42</v>
      </c>
      <c r="AC4038" s="62" t="s">
        <v>1967</v>
      </c>
      <c r="AD4038" s="62" t="s">
        <v>146</v>
      </c>
    </row>
    <row r="4039" spans="1:30" x14ac:dyDescent="0.25">
      <c r="A4039" s="62" t="s">
        <v>35</v>
      </c>
      <c r="B4039" s="62" t="s">
        <v>36</v>
      </c>
      <c r="C4039" s="62" t="s">
        <v>37</v>
      </c>
      <c r="D4039" s="62" t="s">
        <v>121</v>
      </c>
      <c r="E4039" s="62" t="s">
        <v>122</v>
      </c>
      <c r="F4039" s="62" t="s">
        <v>123</v>
      </c>
      <c r="G4039" s="62" t="s">
        <v>124</v>
      </c>
      <c r="H4039" s="62" t="s">
        <v>124</v>
      </c>
      <c r="I4039" s="62" t="s">
        <v>42</v>
      </c>
      <c r="J4039" s="62" t="s">
        <v>190</v>
      </c>
      <c r="K4039" s="62" t="s">
        <v>190</v>
      </c>
      <c r="L4039" s="62" t="s">
        <v>43</v>
      </c>
      <c r="M4039" s="62" t="s">
        <v>44</v>
      </c>
      <c r="N4039" s="62" t="s">
        <v>126</v>
      </c>
      <c r="O4039" s="62" t="s">
        <v>42</v>
      </c>
      <c r="P4039" s="62" t="s">
        <v>1896</v>
      </c>
      <c r="Q4039" s="62" t="s">
        <v>167</v>
      </c>
      <c r="R4039" s="62" t="s">
        <v>1968</v>
      </c>
      <c r="S4039" s="61">
        <v>201406</v>
      </c>
      <c r="T4039" s="62" t="s">
        <v>52</v>
      </c>
      <c r="U4039" s="97">
        <v>0</v>
      </c>
      <c r="V4039" s="60">
        <v>164.64</v>
      </c>
      <c r="W4039" s="62" t="s">
        <v>1152</v>
      </c>
      <c r="X4039" s="62" t="s">
        <v>1152</v>
      </c>
      <c r="Y4039" s="62" t="s">
        <v>1152</v>
      </c>
      <c r="Z4039" s="62" t="s">
        <v>48</v>
      </c>
      <c r="AA4039" s="62" t="s">
        <v>168</v>
      </c>
      <c r="AB4039" s="62" t="s">
        <v>42</v>
      </c>
      <c r="AC4039" s="62" t="s">
        <v>1967</v>
      </c>
      <c r="AD4039" s="62" t="s">
        <v>146</v>
      </c>
    </row>
    <row r="4040" spans="1:30" x14ac:dyDescent="0.25">
      <c r="A4040" s="62" t="s">
        <v>35</v>
      </c>
      <c r="B4040" s="62" t="s">
        <v>36</v>
      </c>
      <c r="C4040" s="62" t="s">
        <v>37</v>
      </c>
      <c r="D4040" s="62" t="s">
        <v>121</v>
      </c>
      <c r="E4040" s="62" t="s">
        <v>122</v>
      </c>
      <c r="F4040" s="62" t="s">
        <v>123</v>
      </c>
      <c r="G4040" s="62" t="s">
        <v>124</v>
      </c>
      <c r="H4040" s="62" t="s">
        <v>124</v>
      </c>
      <c r="I4040" s="62" t="s">
        <v>42</v>
      </c>
      <c r="J4040" s="62" t="s">
        <v>190</v>
      </c>
      <c r="K4040" s="62" t="s">
        <v>190</v>
      </c>
      <c r="L4040" s="62" t="s">
        <v>43</v>
      </c>
      <c r="M4040" s="62" t="s">
        <v>44</v>
      </c>
      <c r="N4040" s="62" t="s">
        <v>126</v>
      </c>
      <c r="O4040" s="62" t="s">
        <v>42</v>
      </c>
      <c r="P4040" s="62" t="s">
        <v>1896</v>
      </c>
      <c r="Q4040" s="62" t="s">
        <v>167</v>
      </c>
      <c r="R4040" s="62" t="s">
        <v>1968</v>
      </c>
      <c r="S4040" s="61">
        <v>201406</v>
      </c>
      <c r="T4040" s="62" t="s">
        <v>52</v>
      </c>
      <c r="U4040" s="97">
        <v>0</v>
      </c>
      <c r="V4040" s="60">
        <v>6.16</v>
      </c>
      <c r="W4040" s="62" t="s">
        <v>1152</v>
      </c>
      <c r="X4040" s="62" t="s">
        <v>1152</v>
      </c>
      <c r="Y4040" s="62" t="s">
        <v>1152</v>
      </c>
      <c r="Z4040" s="62" t="s">
        <v>48</v>
      </c>
      <c r="AA4040" s="62" t="s">
        <v>168</v>
      </c>
      <c r="AB4040" s="62" t="s">
        <v>42</v>
      </c>
      <c r="AC4040" s="62" t="s">
        <v>1967</v>
      </c>
      <c r="AD4040" s="62" t="s">
        <v>146</v>
      </c>
    </row>
    <row r="4041" spans="1:30" x14ac:dyDescent="0.25">
      <c r="A4041" s="62" t="s">
        <v>35</v>
      </c>
      <c r="B4041" s="62" t="s">
        <v>36</v>
      </c>
      <c r="C4041" s="62" t="s">
        <v>37</v>
      </c>
      <c r="D4041" s="62" t="s">
        <v>121</v>
      </c>
      <c r="E4041" s="62" t="s">
        <v>122</v>
      </c>
      <c r="F4041" s="62" t="s">
        <v>123</v>
      </c>
      <c r="G4041" s="62" t="s">
        <v>124</v>
      </c>
      <c r="H4041" s="62" t="s">
        <v>124</v>
      </c>
      <c r="I4041" s="62" t="s">
        <v>42</v>
      </c>
      <c r="J4041" s="62" t="s">
        <v>190</v>
      </c>
      <c r="K4041" s="62" t="s">
        <v>190</v>
      </c>
      <c r="L4041" s="62" t="s">
        <v>43</v>
      </c>
      <c r="M4041" s="62" t="s">
        <v>44</v>
      </c>
      <c r="N4041" s="62" t="s">
        <v>126</v>
      </c>
      <c r="O4041" s="62" t="s">
        <v>42</v>
      </c>
      <c r="P4041" s="62" t="s">
        <v>1896</v>
      </c>
      <c r="Q4041" s="62" t="s">
        <v>167</v>
      </c>
      <c r="R4041" s="62" t="s">
        <v>1968</v>
      </c>
      <c r="S4041" s="61">
        <v>201406</v>
      </c>
      <c r="T4041" s="62" t="s">
        <v>52</v>
      </c>
      <c r="U4041" s="61">
        <v>0</v>
      </c>
      <c r="V4041" s="60">
        <v>7.84</v>
      </c>
      <c r="W4041" s="62" t="s">
        <v>1152</v>
      </c>
      <c r="X4041" s="62" t="s">
        <v>1152</v>
      </c>
      <c r="Y4041" s="62" t="s">
        <v>1152</v>
      </c>
      <c r="Z4041" s="62" t="s">
        <v>48</v>
      </c>
      <c r="AA4041" s="62" t="s">
        <v>168</v>
      </c>
      <c r="AB4041" s="62" t="s">
        <v>42</v>
      </c>
      <c r="AC4041" s="62" t="s">
        <v>1967</v>
      </c>
      <c r="AD4041" s="62" t="s">
        <v>146</v>
      </c>
    </row>
    <row r="4042" spans="1:30" x14ac:dyDescent="0.25">
      <c r="A4042" s="62" t="s">
        <v>35</v>
      </c>
      <c r="B4042" s="62" t="s">
        <v>36</v>
      </c>
      <c r="C4042" s="62" t="s">
        <v>37</v>
      </c>
      <c r="D4042" s="62" t="s">
        <v>121</v>
      </c>
      <c r="E4042" s="62" t="s">
        <v>122</v>
      </c>
      <c r="F4042" s="62" t="s">
        <v>123</v>
      </c>
      <c r="G4042" s="62" t="s">
        <v>124</v>
      </c>
      <c r="H4042" s="62" t="s">
        <v>124</v>
      </c>
      <c r="I4042" s="62" t="s">
        <v>42</v>
      </c>
      <c r="J4042" s="62" t="s">
        <v>125</v>
      </c>
      <c r="K4042" s="62" t="s">
        <v>125</v>
      </c>
      <c r="L4042" s="62" t="s">
        <v>43</v>
      </c>
      <c r="M4042" s="62" t="s">
        <v>44</v>
      </c>
      <c r="N4042" s="62" t="s">
        <v>150</v>
      </c>
      <c r="O4042" s="62" t="s">
        <v>42</v>
      </c>
      <c r="P4042" s="62" t="s">
        <v>903</v>
      </c>
      <c r="Q4042" s="62" t="s">
        <v>1969</v>
      </c>
      <c r="R4042" s="62" t="s">
        <v>1970</v>
      </c>
      <c r="S4042" s="61">
        <v>201406</v>
      </c>
      <c r="T4042" s="62" t="s">
        <v>52</v>
      </c>
      <c r="U4042" s="97">
        <v>0</v>
      </c>
      <c r="V4042" s="60">
        <v>320</v>
      </c>
      <c r="W4042" s="62" t="s">
        <v>1152</v>
      </c>
      <c r="X4042" s="62" t="s">
        <v>1152</v>
      </c>
      <c r="Y4042" s="62" t="s">
        <v>1152</v>
      </c>
      <c r="Z4042" s="62" t="s">
        <v>48</v>
      </c>
      <c r="AA4042" s="62" t="s">
        <v>315</v>
      </c>
      <c r="AB4042" s="62" t="s">
        <v>42</v>
      </c>
      <c r="AC4042" s="62" t="s">
        <v>1967</v>
      </c>
      <c r="AD4042" s="62" t="s">
        <v>146</v>
      </c>
    </row>
    <row r="4043" spans="1:30" x14ac:dyDescent="0.25">
      <c r="A4043" s="62" t="s">
        <v>35</v>
      </c>
      <c r="B4043" s="62" t="s">
        <v>36</v>
      </c>
      <c r="C4043" s="62" t="s">
        <v>37</v>
      </c>
      <c r="D4043" s="62" t="s">
        <v>121</v>
      </c>
      <c r="E4043" s="62" t="s">
        <v>122</v>
      </c>
      <c r="F4043" s="62" t="s">
        <v>123</v>
      </c>
      <c r="G4043" s="62" t="s">
        <v>124</v>
      </c>
      <c r="H4043" s="62" t="s">
        <v>124</v>
      </c>
      <c r="I4043" s="62" t="s">
        <v>42</v>
      </c>
      <c r="J4043" s="62" t="s">
        <v>125</v>
      </c>
      <c r="K4043" s="62" t="s">
        <v>125</v>
      </c>
      <c r="L4043" s="62" t="s">
        <v>43</v>
      </c>
      <c r="M4043" s="62" t="s">
        <v>44</v>
      </c>
      <c r="N4043" s="62" t="s">
        <v>131</v>
      </c>
      <c r="O4043" s="62" t="s">
        <v>127</v>
      </c>
      <c r="P4043" s="62" t="s">
        <v>472</v>
      </c>
      <c r="Q4043" s="62" t="s">
        <v>1971</v>
      </c>
      <c r="R4043" s="62" t="s">
        <v>1972</v>
      </c>
      <c r="S4043" s="61">
        <v>201406</v>
      </c>
      <c r="T4043" s="62" t="s">
        <v>52</v>
      </c>
      <c r="U4043" s="61">
        <v>0</v>
      </c>
      <c r="V4043" s="60">
        <v>1000</v>
      </c>
      <c r="W4043" s="62" t="s">
        <v>1152</v>
      </c>
      <c r="X4043" s="62" t="s">
        <v>1152</v>
      </c>
      <c r="Y4043" s="62" t="s">
        <v>1152</v>
      </c>
      <c r="Z4043" s="62" t="s">
        <v>48</v>
      </c>
      <c r="AA4043" s="62" t="s">
        <v>144</v>
      </c>
      <c r="AB4043" s="62" t="s">
        <v>42</v>
      </c>
      <c r="AC4043" s="62" t="s">
        <v>1967</v>
      </c>
      <c r="AD4043" s="62" t="s">
        <v>146</v>
      </c>
    </row>
    <row r="4044" spans="1:30" x14ac:dyDescent="0.25">
      <c r="A4044" s="62" t="s">
        <v>35</v>
      </c>
      <c r="B4044" s="62" t="s">
        <v>36</v>
      </c>
      <c r="C4044" s="62" t="s">
        <v>37</v>
      </c>
      <c r="D4044" s="62" t="s">
        <v>121</v>
      </c>
      <c r="E4044" s="62" t="s">
        <v>215</v>
      </c>
      <c r="F4044" s="62" t="s">
        <v>216</v>
      </c>
      <c r="G4044" s="62" t="s">
        <v>124</v>
      </c>
      <c r="H4044" s="62" t="s">
        <v>124</v>
      </c>
      <c r="I4044" s="62" t="s">
        <v>42</v>
      </c>
      <c r="J4044" s="62" t="s">
        <v>217</v>
      </c>
      <c r="K4044" s="62" t="s">
        <v>217</v>
      </c>
      <c r="L4044" s="62" t="s">
        <v>43</v>
      </c>
      <c r="M4044" s="62" t="s">
        <v>44</v>
      </c>
      <c r="N4044" s="62" t="s">
        <v>180</v>
      </c>
      <c r="O4044" s="62" t="s">
        <v>42</v>
      </c>
      <c r="P4044" s="62" t="s">
        <v>388</v>
      </c>
      <c r="Q4044" s="62" t="s">
        <v>183</v>
      </c>
      <c r="R4044" s="62" t="s">
        <v>1973</v>
      </c>
      <c r="S4044" s="61">
        <v>201406</v>
      </c>
      <c r="T4044" s="62" t="s">
        <v>52</v>
      </c>
      <c r="U4044" s="97">
        <v>0</v>
      </c>
      <c r="V4044" s="60">
        <v>124.16</v>
      </c>
      <c r="W4044" s="62" t="s">
        <v>340</v>
      </c>
      <c r="X4044" s="62" t="s">
        <v>752</v>
      </c>
      <c r="Y4044" s="62" t="s">
        <v>1152</v>
      </c>
      <c r="Z4044" s="62" t="s">
        <v>48</v>
      </c>
      <c r="AA4044" s="62" t="s">
        <v>315</v>
      </c>
      <c r="AB4044" s="62" t="s">
        <v>42</v>
      </c>
      <c r="AC4044" s="62" t="s">
        <v>1974</v>
      </c>
      <c r="AD4044" s="62" t="s">
        <v>146</v>
      </c>
    </row>
    <row r="4045" spans="1:30" x14ac:dyDescent="0.25">
      <c r="A4045" s="62" t="s">
        <v>35</v>
      </c>
      <c r="B4045" s="62" t="s">
        <v>36</v>
      </c>
      <c r="C4045" s="62" t="s">
        <v>37</v>
      </c>
      <c r="D4045" s="62" t="s">
        <v>121</v>
      </c>
      <c r="E4045" s="62" t="s">
        <v>215</v>
      </c>
      <c r="F4045" s="62" t="s">
        <v>216</v>
      </c>
      <c r="G4045" s="62" t="s">
        <v>124</v>
      </c>
      <c r="H4045" s="62" t="s">
        <v>124</v>
      </c>
      <c r="I4045" s="62" t="s">
        <v>42</v>
      </c>
      <c r="J4045" s="62" t="s">
        <v>257</v>
      </c>
      <c r="K4045" s="62" t="s">
        <v>257</v>
      </c>
      <c r="L4045" s="62" t="s">
        <v>43</v>
      </c>
      <c r="M4045" s="62" t="s">
        <v>44</v>
      </c>
      <c r="N4045" s="62" t="s">
        <v>150</v>
      </c>
      <c r="O4045" s="62" t="s">
        <v>42</v>
      </c>
      <c r="P4045" s="62" t="s">
        <v>424</v>
      </c>
      <c r="Q4045" s="62" t="s">
        <v>441</v>
      </c>
      <c r="R4045" s="62" t="s">
        <v>1975</v>
      </c>
      <c r="S4045" s="61">
        <v>201406</v>
      </c>
      <c r="T4045" s="62" t="s">
        <v>52</v>
      </c>
      <c r="U4045" s="67">
        <v>25290</v>
      </c>
      <c r="V4045" s="60">
        <v>25290</v>
      </c>
      <c r="W4045" s="62" t="s">
        <v>340</v>
      </c>
      <c r="X4045" s="62" t="s">
        <v>440</v>
      </c>
      <c r="Y4045" s="62" t="s">
        <v>1152</v>
      </c>
      <c r="Z4045" s="62" t="s">
        <v>48</v>
      </c>
      <c r="AA4045" s="62" t="s">
        <v>315</v>
      </c>
      <c r="AB4045" s="62" t="s">
        <v>42</v>
      </c>
      <c r="AC4045" s="62" t="s">
        <v>1974</v>
      </c>
      <c r="AD4045" s="62" t="s">
        <v>146</v>
      </c>
    </row>
    <row r="4046" spans="1:30" x14ac:dyDescent="0.25">
      <c r="A4046" s="62" t="s">
        <v>35</v>
      </c>
      <c r="B4046" s="62" t="s">
        <v>36</v>
      </c>
      <c r="C4046" s="62" t="s">
        <v>37</v>
      </c>
      <c r="D4046" s="62" t="s">
        <v>121</v>
      </c>
      <c r="E4046" s="62" t="s">
        <v>215</v>
      </c>
      <c r="F4046" s="62" t="s">
        <v>216</v>
      </c>
      <c r="G4046" s="62" t="s">
        <v>124</v>
      </c>
      <c r="H4046" s="62" t="s">
        <v>124</v>
      </c>
      <c r="I4046" s="62" t="s">
        <v>42</v>
      </c>
      <c r="J4046" s="62" t="s">
        <v>437</v>
      </c>
      <c r="K4046" s="62" t="s">
        <v>437</v>
      </c>
      <c r="L4046" s="62" t="s">
        <v>43</v>
      </c>
      <c r="M4046" s="62" t="s">
        <v>44</v>
      </c>
      <c r="N4046" s="62" t="s">
        <v>150</v>
      </c>
      <c r="O4046" s="62" t="s">
        <v>42</v>
      </c>
      <c r="P4046" s="62" t="s">
        <v>446</v>
      </c>
      <c r="Q4046" s="62" t="s">
        <v>575</v>
      </c>
      <c r="R4046" s="62" t="s">
        <v>1976</v>
      </c>
      <c r="S4046" s="61">
        <v>201406</v>
      </c>
      <c r="T4046" s="62" t="s">
        <v>52</v>
      </c>
      <c r="U4046" s="67">
        <v>5071.99</v>
      </c>
      <c r="V4046" s="60">
        <v>5071.99</v>
      </c>
      <c r="W4046" s="62" t="s">
        <v>340</v>
      </c>
      <c r="X4046" s="62" t="s">
        <v>577</v>
      </c>
      <c r="Y4046" s="62" t="s">
        <v>1152</v>
      </c>
      <c r="Z4046" s="62" t="s">
        <v>48</v>
      </c>
      <c r="AA4046" s="62" t="s">
        <v>315</v>
      </c>
      <c r="AB4046" s="62" t="s">
        <v>42</v>
      </c>
      <c r="AC4046" s="62" t="s">
        <v>1974</v>
      </c>
      <c r="AD4046" s="62" t="s">
        <v>146</v>
      </c>
    </row>
    <row r="4047" spans="1:30" x14ac:dyDescent="0.25">
      <c r="A4047" s="62" t="s">
        <v>35</v>
      </c>
      <c r="B4047" s="62" t="s">
        <v>36</v>
      </c>
      <c r="C4047" s="62" t="s">
        <v>37</v>
      </c>
      <c r="D4047" s="62" t="s">
        <v>121</v>
      </c>
      <c r="E4047" s="62" t="s">
        <v>215</v>
      </c>
      <c r="F4047" s="62" t="s">
        <v>216</v>
      </c>
      <c r="G4047" s="62" t="s">
        <v>124</v>
      </c>
      <c r="H4047" s="62" t="s">
        <v>124</v>
      </c>
      <c r="I4047" s="62" t="s">
        <v>42</v>
      </c>
      <c r="J4047" s="62" t="s">
        <v>250</v>
      </c>
      <c r="K4047" s="62" t="s">
        <v>250</v>
      </c>
      <c r="L4047" s="62" t="s">
        <v>43</v>
      </c>
      <c r="M4047" s="62" t="s">
        <v>44</v>
      </c>
      <c r="N4047" s="62" t="s">
        <v>150</v>
      </c>
      <c r="O4047" s="62" t="s">
        <v>42</v>
      </c>
      <c r="P4047" s="62" t="s">
        <v>430</v>
      </c>
      <c r="Q4047" s="62" t="s">
        <v>431</v>
      </c>
      <c r="R4047" s="62" t="s">
        <v>1977</v>
      </c>
      <c r="S4047" s="61">
        <v>201406</v>
      </c>
      <c r="T4047" s="62" t="s">
        <v>52</v>
      </c>
      <c r="U4047" s="67">
        <v>63801.5</v>
      </c>
      <c r="V4047" s="60">
        <v>63801.5</v>
      </c>
      <c r="W4047" s="62" t="s">
        <v>340</v>
      </c>
      <c r="X4047" s="62" t="s">
        <v>433</v>
      </c>
      <c r="Y4047" s="62" t="s">
        <v>1152</v>
      </c>
      <c r="Z4047" s="62" t="s">
        <v>48</v>
      </c>
      <c r="AA4047" s="62" t="s">
        <v>315</v>
      </c>
      <c r="AB4047" s="62" t="s">
        <v>42</v>
      </c>
      <c r="AC4047" s="62" t="s">
        <v>1974</v>
      </c>
      <c r="AD4047" s="62" t="s">
        <v>146</v>
      </c>
    </row>
    <row r="4048" spans="1:30" x14ac:dyDescent="0.25">
      <c r="A4048" s="62" t="s">
        <v>35</v>
      </c>
      <c r="B4048" s="62" t="s">
        <v>36</v>
      </c>
      <c r="C4048" s="62" t="s">
        <v>37</v>
      </c>
      <c r="D4048" s="62" t="s">
        <v>121</v>
      </c>
      <c r="E4048" s="62" t="s">
        <v>215</v>
      </c>
      <c r="F4048" s="62" t="s">
        <v>216</v>
      </c>
      <c r="G4048" s="62" t="s">
        <v>124</v>
      </c>
      <c r="H4048" s="62" t="s">
        <v>124</v>
      </c>
      <c r="I4048" s="62" t="s">
        <v>42</v>
      </c>
      <c r="J4048" s="62" t="s">
        <v>250</v>
      </c>
      <c r="K4048" s="62" t="s">
        <v>250</v>
      </c>
      <c r="L4048" s="62" t="s">
        <v>43</v>
      </c>
      <c r="M4048" s="62" t="s">
        <v>44</v>
      </c>
      <c r="N4048" s="62" t="s">
        <v>150</v>
      </c>
      <c r="O4048" s="62" t="s">
        <v>42</v>
      </c>
      <c r="P4048" s="62" t="s">
        <v>430</v>
      </c>
      <c r="Q4048" s="62" t="s">
        <v>431</v>
      </c>
      <c r="R4048" s="62" t="s">
        <v>1978</v>
      </c>
      <c r="S4048" s="61">
        <v>201406</v>
      </c>
      <c r="T4048" s="62" t="s">
        <v>52</v>
      </c>
      <c r="U4048" s="61">
        <v>436.5</v>
      </c>
      <c r="V4048" s="60">
        <v>436.5</v>
      </c>
      <c r="W4048" s="62" t="s">
        <v>340</v>
      </c>
      <c r="X4048" s="62" t="s">
        <v>433</v>
      </c>
      <c r="Y4048" s="62" t="s">
        <v>1152</v>
      </c>
      <c r="Z4048" s="62" t="s">
        <v>48</v>
      </c>
      <c r="AA4048" s="62" t="s">
        <v>315</v>
      </c>
      <c r="AB4048" s="62" t="s">
        <v>42</v>
      </c>
      <c r="AC4048" s="62" t="s">
        <v>1974</v>
      </c>
      <c r="AD4048" s="62" t="s">
        <v>146</v>
      </c>
    </row>
    <row r="4049" spans="1:30" x14ac:dyDescent="0.25">
      <c r="A4049" s="62" t="s">
        <v>35</v>
      </c>
      <c r="B4049" s="62" t="s">
        <v>36</v>
      </c>
      <c r="C4049" s="62" t="s">
        <v>37</v>
      </c>
      <c r="D4049" s="62" t="s">
        <v>121</v>
      </c>
      <c r="E4049" s="62" t="s">
        <v>122</v>
      </c>
      <c r="F4049" s="62" t="s">
        <v>123</v>
      </c>
      <c r="G4049" s="62" t="s">
        <v>124</v>
      </c>
      <c r="H4049" s="62" t="s">
        <v>124</v>
      </c>
      <c r="I4049" s="62" t="s">
        <v>42</v>
      </c>
      <c r="J4049" s="62" t="s">
        <v>283</v>
      </c>
      <c r="K4049" s="62" t="s">
        <v>283</v>
      </c>
      <c r="L4049" s="62" t="s">
        <v>43</v>
      </c>
      <c r="M4049" s="62" t="s">
        <v>44</v>
      </c>
      <c r="N4049" s="62" t="s">
        <v>150</v>
      </c>
      <c r="O4049" s="62" t="s">
        <v>42</v>
      </c>
      <c r="P4049" s="62" t="s">
        <v>782</v>
      </c>
      <c r="Q4049" s="62" t="s">
        <v>783</v>
      </c>
      <c r="R4049" s="62" t="s">
        <v>1979</v>
      </c>
      <c r="S4049" s="61">
        <v>201406</v>
      </c>
      <c r="T4049" s="62" t="s">
        <v>52</v>
      </c>
      <c r="U4049" s="67">
        <v>61732.6</v>
      </c>
      <c r="V4049" s="60">
        <v>61732.6</v>
      </c>
      <c r="W4049" s="62" t="s">
        <v>340</v>
      </c>
      <c r="X4049" s="62" t="s">
        <v>460</v>
      </c>
      <c r="Y4049" s="62" t="s">
        <v>1152</v>
      </c>
      <c r="Z4049" s="62" t="s">
        <v>48</v>
      </c>
      <c r="AA4049" s="62" t="s">
        <v>315</v>
      </c>
      <c r="AB4049" s="62" t="s">
        <v>42</v>
      </c>
      <c r="AC4049" s="62" t="s">
        <v>1974</v>
      </c>
      <c r="AD4049" s="62" t="s">
        <v>146</v>
      </c>
    </row>
    <row r="4050" spans="1:30" x14ac:dyDescent="0.25">
      <c r="A4050" s="62" t="s">
        <v>35</v>
      </c>
      <c r="B4050" s="62" t="s">
        <v>36</v>
      </c>
      <c r="C4050" s="62" t="s">
        <v>37</v>
      </c>
      <c r="D4050" s="62" t="s">
        <v>121</v>
      </c>
      <c r="E4050" s="62" t="s">
        <v>215</v>
      </c>
      <c r="F4050" s="62" t="s">
        <v>216</v>
      </c>
      <c r="G4050" s="62" t="s">
        <v>124</v>
      </c>
      <c r="H4050" s="62" t="s">
        <v>124</v>
      </c>
      <c r="I4050" s="62" t="s">
        <v>42</v>
      </c>
      <c r="J4050" s="62" t="s">
        <v>217</v>
      </c>
      <c r="K4050" s="62" t="s">
        <v>217</v>
      </c>
      <c r="L4050" s="62" t="s">
        <v>43</v>
      </c>
      <c r="M4050" s="62" t="s">
        <v>44</v>
      </c>
      <c r="N4050" s="62" t="s">
        <v>180</v>
      </c>
      <c r="O4050" s="62" t="s">
        <v>42</v>
      </c>
      <c r="P4050" s="62" t="s">
        <v>388</v>
      </c>
      <c r="Q4050" s="62" t="s">
        <v>1101</v>
      </c>
      <c r="R4050" s="62" t="s">
        <v>1973</v>
      </c>
      <c r="S4050" s="61">
        <v>201406</v>
      </c>
      <c r="T4050" s="62" t="s">
        <v>52</v>
      </c>
      <c r="U4050" s="67">
        <v>2938.88</v>
      </c>
      <c r="V4050" s="60">
        <v>2938.88</v>
      </c>
      <c r="W4050" s="62" t="s">
        <v>340</v>
      </c>
      <c r="X4050" s="62" t="s">
        <v>752</v>
      </c>
      <c r="Y4050" s="62" t="s">
        <v>1152</v>
      </c>
      <c r="Z4050" s="62" t="s">
        <v>48</v>
      </c>
      <c r="AA4050" s="62" t="s">
        <v>315</v>
      </c>
      <c r="AB4050" s="62" t="s">
        <v>42</v>
      </c>
      <c r="AC4050" s="62" t="s">
        <v>1974</v>
      </c>
      <c r="AD4050" s="62" t="s">
        <v>146</v>
      </c>
    </row>
    <row r="4051" spans="1:30" x14ac:dyDescent="0.25">
      <c r="A4051" s="62" t="s">
        <v>35</v>
      </c>
      <c r="B4051" s="62" t="s">
        <v>36</v>
      </c>
      <c r="C4051" s="62" t="s">
        <v>37</v>
      </c>
      <c r="D4051" s="62" t="s">
        <v>121</v>
      </c>
      <c r="E4051" s="62" t="s">
        <v>122</v>
      </c>
      <c r="F4051" s="62" t="s">
        <v>123</v>
      </c>
      <c r="G4051" s="62" t="s">
        <v>124</v>
      </c>
      <c r="H4051" s="62" t="s">
        <v>124</v>
      </c>
      <c r="I4051" s="62" t="s">
        <v>42</v>
      </c>
      <c r="J4051" s="62" t="s">
        <v>190</v>
      </c>
      <c r="K4051" s="62" t="s">
        <v>190</v>
      </c>
      <c r="L4051" s="62" t="s">
        <v>43</v>
      </c>
      <c r="M4051" s="62" t="s">
        <v>44</v>
      </c>
      <c r="N4051" s="62" t="s">
        <v>150</v>
      </c>
      <c r="O4051" s="62" t="s">
        <v>42</v>
      </c>
      <c r="P4051" s="62" t="s">
        <v>522</v>
      </c>
      <c r="Q4051" s="62" t="s">
        <v>539</v>
      </c>
      <c r="R4051" s="62" t="s">
        <v>1619</v>
      </c>
      <c r="S4051" s="61">
        <v>201406</v>
      </c>
      <c r="T4051" s="62" t="s">
        <v>52</v>
      </c>
      <c r="U4051" s="67">
        <v>50000</v>
      </c>
      <c r="V4051" s="60">
        <v>50000</v>
      </c>
      <c r="W4051" s="62" t="s">
        <v>340</v>
      </c>
      <c r="X4051" s="62" t="s">
        <v>177</v>
      </c>
      <c r="Y4051" s="62" t="s">
        <v>1152</v>
      </c>
      <c r="Z4051" s="62" t="s">
        <v>48</v>
      </c>
      <c r="AA4051" s="62" t="s">
        <v>315</v>
      </c>
      <c r="AB4051" s="62" t="s">
        <v>42</v>
      </c>
      <c r="AC4051" s="62" t="s">
        <v>1980</v>
      </c>
      <c r="AD4051" s="62" t="s">
        <v>146</v>
      </c>
    </row>
    <row r="4052" spans="1:30" x14ac:dyDescent="0.25">
      <c r="A4052" s="62" t="s">
        <v>35</v>
      </c>
      <c r="B4052" s="62" t="s">
        <v>36</v>
      </c>
      <c r="C4052" s="62" t="s">
        <v>37</v>
      </c>
      <c r="D4052" s="62" t="s">
        <v>121</v>
      </c>
      <c r="E4052" s="62" t="s">
        <v>122</v>
      </c>
      <c r="F4052" s="62" t="s">
        <v>123</v>
      </c>
      <c r="G4052" s="62" t="s">
        <v>124</v>
      </c>
      <c r="H4052" s="62" t="s">
        <v>124</v>
      </c>
      <c r="I4052" s="62" t="s">
        <v>42</v>
      </c>
      <c r="J4052" s="62" t="s">
        <v>532</v>
      </c>
      <c r="K4052" s="62" t="s">
        <v>532</v>
      </c>
      <c r="L4052" s="62" t="s">
        <v>43</v>
      </c>
      <c r="M4052" s="62" t="s">
        <v>44</v>
      </c>
      <c r="N4052" s="62" t="s">
        <v>150</v>
      </c>
      <c r="O4052" s="62" t="s">
        <v>42</v>
      </c>
      <c r="P4052" s="62" t="s">
        <v>522</v>
      </c>
      <c r="Q4052" s="62" t="s">
        <v>653</v>
      </c>
      <c r="R4052" s="62" t="s">
        <v>1619</v>
      </c>
      <c r="S4052" s="61">
        <v>201406</v>
      </c>
      <c r="T4052" s="62" t="s">
        <v>52</v>
      </c>
      <c r="U4052" s="63">
        <v>35782.32</v>
      </c>
      <c r="V4052" s="60">
        <v>35782.32</v>
      </c>
      <c r="W4052" s="62" t="s">
        <v>340</v>
      </c>
      <c r="X4052" s="62" t="s">
        <v>177</v>
      </c>
      <c r="Y4052" s="62" t="s">
        <v>1152</v>
      </c>
      <c r="Z4052" s="62" t="s">
        <v>48</v>
      </c>
      <c r="AA4052" s="62" t="s">
        <v>315</v>
      </c>
      <c r="AB4052" s="62" t="s">
        <v>42</v>
      </c>
      <c r="AC4052" s="62" t="s">
        <v>1980</v>
      </c>
      <c r="AD4052" s="62" t="s">
        <v>146</v>
      </c>
    </row>
    <row r="4053" spans="1:30" x14ac:dyDescent="0.25">
      <c r="A4053" s="62" t="s">
        <v>35</v>
      </c>
      <c r="B4053" s="62" t="s">
        <v>36</v>
      </c>
      <c r="C4053" s="62" t="s">
        <v>37</v>
      </c>
      <c r="D4053" s="62" t="s">
        <v>121</v>
      </c>
      <c r="E4053" s="62" t="s">
        <v>122</v>
      </c>
      <c r="F4053" s="62" t="s">
        <v>123</v>
      </c>
      <c r="G4053" s="62" t="s">
        <v>124</v>
      </c>
      <c r="H4053" s="62" t="s">
        <v>124</v>
      </c>
      <c r="I4053" s="62" t="s">
        <v>42</v>
      </c>
      <c r="J4053" s="62" t="s">
        <v>532</v>
      </c>
      <c r="K4053" s="62" t="s">
        <v>532</v>
      </c>
      <c r="L4053" s="62" t="s">
        <v>43</v>
      </c>
      <c r="M4053" s="62" t="s">
        <v>44</v>
      </c>
      <c r="N4053" s="62" t="s">
        <v>180</v>
      </c>
      <c r="O4053" s="62" t="s">
        <v>42</v>
      </c>
      <c r="P4053" s="62" t="s">
        <v>522</v>
      </c>
      <c r="Q4053" s="62" t="s">
        <v>733</v>
      </c>
      <c r="R4053" s="62" t="s">
        <v>1619</v>
      </c>
      <c r="S4053" s="61">
        <v>201406</v>
      </c>
      <c r="T4053" s="62" t="s">
        <v>52</v>
      </c>
      <c r="U4053" s="63">
        <v>18326.37</v>
      </c>
      <c r="V4053" s="60">
        <v>18326.37</v>
      </c>
      <c r="W4053" s="62" t="s">
        <v>340</v>
      </c>
      <c r="X4053" s="62" t="s">
        <v>177</v>
      </c>
      <c r="Y4053" s="62" t="s">
        <v>1152</v>
      </c>
      <c r="Z4053" s="62" t="s">
        <v>48</v>
      </c>
      <c r="AA4053" s="62" t="s">
        <v>315</v>
      </c>
      <c r="AB4053" s="62" t="s">
        <v>42</v>
      </c>
      <c r="AC4053" s="62" t="s">
        <v>1980</v>
      </c>
      <c r="AD4053" s="62" t="s">
        <v>146</v>
      </c>
    </row>
    <row r="4054" spans="1:30" x14ac:dyDescent="0.25">
      <c r="A4054" s="62" t="s">
        <v>35</v>
      </c>
      <c r="B4054" s="62" t="s">
        <v>36</v>
      </c>
      <c r="C4054" s="62" t="s">
        <v>37</v>
      </c>
      <c r="D4054" s="62" t="s">
        <v>121</v>
      </c>
      <c r="E4054" s="62" t="s">
        <v>122</v>
      </c>
      <c r="F4054" s="62" t="s">
        <v>123</v>
      </c>
      <c r="G4054" s="62" t="s">
        <v>124</v>
      </c>
      <c r="H4054" s="62" t="s">
        <v>124</v>
      </c>
      <c r="I4054" s="62" t="s">
        <v>42</v>
      </c>
      <c r="J4054" s="62" t="s">
        <v>652</v>
      </c>
      <c r="K4054" s="62" t="s">
        <v>652</v>
      </c>
      <c r="L4054" s="62" t="s">
        <v>43</v>
      </c>
      <c r="M4054" s="62" t="s">
        <v>44</v>
      </c>
      <c r="N4054" s="62" t="s">
        <v>150</v>
      </c>
      <c r="O4054" s="62" t="s">
        <v>42</v>
      </c>
      <c r="P4054" s="62" t="s">
        <v>522</v>
      </c>
      <c r="Q4054" s="62" t="s">
        <v>732</v>
      </c>
      <c r="R4054" s="62" t="s">
        <v>1619</v>
      </c>
      <c r="S4054" s="61">
        <v>201406</v>
      </c>
      <c r="T4054" s="62" t="s">
        <v>52</v>
      </c>
      <c r="U4054" s="63">
        <v>33878.660000000003</v>
      </c>
      <c r="V4054" s="60">
        <v>33878.660000000003</v>
      </c>
      <c r="W4054" s="62" t="s">
        <v>340</v>
      </c>
      <c r="X4054" s="62" t="s">
        <v>177</v>
      </c>
      <c r="Y4054" s="62" t="s">
        <v>1152</v>
      </c>
      <c r="Z4054" s="62" t="s">
        <v>48</v>
      </c>
      <c r="AA4054" s="62" t="s">
        <v>315</v>
      </c>
      <c r="AB4054" s="62" t="s">
        <v>42</v>
      </c>
      <c r="AC4054" s="62" t="s">
        <v>1980</v>
      </c>
      <c r="AD4054" s="62" t="s">
        <v>146</v>
      </c>
    </row>
    <row r="4055" spans="1:30" x14ac:dyDescent="0.25">
      <c r="A4055" s="62" t="s">
        <v>35</v>
      </c>
      <c r="B4055" s="62" t="s">
        <v>36</v>
      </c>
      <c r="C4055" s="62" t="s">
        <v>37</v>
      </c>
      <c r="D4055" s="62" t="s">
        <v>121</v>
      </c>
      <c r="E4055" s="62" t="s">
        <v>122</v>
      </c>
      <c r="F4055" s="62" t="s">
        <v>123</v>
      </c>
      <c r="G4055" s="62" t="s">
        <v>124</v>
      </c>
      <c r="H4055" s="62" t="s">
        <v>124</v>
      </c>
      <c r="I4055" s="62" t="s">
        <v>42</v>
      </c>
      <c r="J4055" s="62" t="s">
        <v>182</v>
      </c>
      <c r="K4055" s="62" t="s">
        <v>182</v>
      </c>
      <c r="L4055" s="62" t="s">
        <v>43</v>
      </c>
      <c r="M4055" s="62" t="s">
        <v>44</v>
      </c>
      <c r="N4055" s="62" t="s">
        <v>150</v>
      </c>
      <c r="O4055" s="62" t="s">
        <v>42</v>
      </c>
      <c r="P4055" s="62" t="s">
        <v>522</v>
      </c>
      <c r="Q4055" s="62" t="s">
        <v>531</v>
      </c>
      <c r="R4055" s="62" t="s">
        <v>1619</v>
      </c>
      <c r="S4055" s="61">
        <v>201406</v>
      </c>
      <c r="T4055" s="62" t="s">
        <v>52</v>
      </c>
      <c r="U4055" s="63">
        <v>334631.37</v>
      </c>
      <c r="V4055" s="60">
        <v>334631.37</v>
      </c>
      <c r="W4055" s="62" t="s">
        <v>340</v>
      </c>
      <c r="X4055" s="62" t="s">
        <v>177</v>
      </c>
      <c r="Y4055" s="62" t="s">
        <v>1152</v>
      </c>
      <c r="Z4055" s="62" t="s">
        <v>48</v>
      </c>
      <c r="AA4055" s="62" t="s">
        <v>315</v>
      </c>
      <c r="AB4055" s="62" t="s">
        <v>42</v>
      </c>
      <c r="AC4055" s="62" t="s">
        <v>1980</v>
      </c>
      <c r="AD4055" s="62" t="s">
        <v>146</v>
      </c>
    </row>
    <row r="4056" spans="1:30" x14ac:dyDescent="0.25">
      <c r="A4056" s="62" t="s">
        <v>35</v>
      </c>
      <c r="B4056" s="62" t="s">
        <v>36</v>
      </c>
      <c r="C4056" s="62" t="s">
        <v>37</v>
      </c>
      <c r="D4056" s="62" t="s">
        <v>121</v>
      </c>
      <c r="E4056" s="62" t="s">
        <v>122</v>
      </c>
      <c r="F4056" s="62" t="s">
        <v>123</v>
      </c>
      <c r="G4056" s="62" t="s">
        <v>124</v>
      </c>
      <c r="H4056" s="62" t="s">
        <v>124</v>
      </c>
      <c r="I4056" s="62" t="s">
        <v>42</v>
      </c>
      <c r="J4056" s="62" t="s">
        <v>182</v>
      </c>
      <c r="K4056" s="62" t="s">
        <v>182</v>
      </c>
      <c r="L4056" s="62" t="s">
        <v>43</v>
      </c>
      <c r="M4056" s="62" t="s">
        <v>44</v>
      </c>
      <c r="N4056" s="62" t="s">
        <v>180</v>
      </c>
      <c r="O4056" s="62" t="s">
        <v>42</v>
      </c>
      <c r="P4056" s="62" t="s">
        <v>522</v>
      </c>
      <c r="Q4056" s="62" t="s">
        <v>530</v>
      </c>
      <c r="R4056" s="62" t="s">
        <v>1619</v>
      </c>
      <c r="S4056" s="61">
        <v>201406</v>
      </c>
      <c r="T4056" s="62" t="s">
        <v>52</v>
      </c>
      <c r="U4056" s="63">
        <v>270706.86</v>
      </c>
      <c r="V4056" s="60">
        <v>270706.86</v>
      </c>
      <c r="W4056" s="62" t="s">
        <v>340</v>
      </c>
      <c r="X4056" s="62" t="s">
        <v>177</v>
      </c>
      <c r="Y4056" s="62" t="s">
        <v>1152</v>
      </c>
      <c r="Z4056" s="62" t="s">
        <v>48</v>
      </c>
      <c r="AA4056" s="62" t="s">
        <v>315</v>
      </c>
      <c r="AB4056" s="62" t="s">
        <v>42</v>
      </c>
      <c r="AC4056" s="62" t="s">
        <v>1980</v>
      </c>
      <c r="AD4056" s="62" t="s">
        <v>146</v>
      </c>
    </row>
    <row r="4057" spans="1:30" x14ac:dyDescent="0.25">
      <c r="A4057" s="62" t="s">
        <v>35</v>
      </c>
      <c r="B4057" s="62" t="s">
        <v>36</v>
      </c>
      <c r="C4057" s="62" t="s">
        <v>37</v>
      </c>
      <c r="D4057" s="62" t="s">
        <v>121</v>
      </c>
      <c r="E4057" s="62" t="s">
        <v>122</v>
      </c>
      <c r="F4057" s="62" t="s">
        <v>123</v>
      </c>
      <c r="G4057" s="62" t="s">
        <v>124</v>
      </c>
      <c r="H4057" s="62" t="s">
        <v>124</v>
      </c>
      <c r="I4057" s="62" t="s">
        <v>42</v>
      </c>
      <c r="J4057" s="62" t="s">
        <v>174</v>
      </c>
      <c r="K4057" s="62" t="s">
        <v>174</v>
      </c>
      <c r="L4057" s="62" t="s">
        <v>43</v>
      </c>
      <c r="M4057" s="62" t="s">
        <v>44</v>
      </c>
      <c r="N4057" s="62" t="s">
        <v>150</v>
      </c>
      <c r="O4057" s="62" t="s">
        <v>42</v>
      </c>
      <c r="P4057" s="62" t="s">
        <v>522</v>
      </c>
      <c r="Q4057" s="62" t="s">
        <v>529</v>
      </c>
      <c r="R4057" s="62" t="s">
        <v>1619</v>
      </c>
      <c r="S4057" s="61">
        <v>201406</v>
      </c>
      <c r="T4057" s="62" t="s">
        <v>52</v>
      </c>
      <c r="U4057" s="63">
        <v>81910.77</v>
      </c>
      <c r="V4057" s="60">
        <v>81910.77</v>
      </c>
      <c r="W4057" s="62" t="s">
        <v>340</v>
      </c>
      <c r="X4057" s="62" t="s">
        <v>177</v>
      </c>
      <c r="Y4057" s="62" t="s">
        <v>1152</v>
      </c>
      <c r="Z4057" s="62" t="s">
        <v>48</v>
      </c>
      <c r="AA4057" s="62" t="s">
        <v>315</v>
      </c>
      <c r="AB4057" s="62" t="s">
        <v>42</v>
      </c>
      <c r="AC4057" s="62" t="s">
        <v>1980</v>
      </c>
      <c r="AD4057" s="62" t="s">
        <v>146</v>
      </c>
    </row>
    <row r="4058" spans="1:30" x14ac:dyDescent="0.25">
      <c r="A4058" s="62" t="s">
        <v>35</v>
      </c>
      <c r="B4058" s="62" t="s">
        <v>36</v>
      </c>
      <c r="C4058" s="62" t="s">
        <v>37</v>
      </c>
      <c r="D4058" s="62" t="s">
        <v>121</v>
      </c>
      <c r="E4058" s="62" t="s">
        <v>122</v>
      </c>
      <c r="F4058" s="62" t="s">
        <v>123</v>
      </c>
      <c r="G4058" s="62" t="s">
        <v>124</v>
      </c>
      <c r="H4058" s="62" t="s">
        <v>124</v>
      </c>
      <c r="I4058" s="62" t="s">
        <v>42</v>
      </c>
      <c r="J4058" s="62" t="s">
        <v>174</v>
      </c>
      <c r="K4058" s="62" t="s">
        <v>174</v>
      </c>
      <c r="L4058" s="62" t="s">
        <v>43</v>
      </c>
      <c r="M4058" s="62" t="s">
        <v>44</v>
      </c>
      <c r="N4058" s="62" t="s">
        <v>180</v>
      </c>
      <c r="O4058" s="62" t="s">
        <v>42</v>
      </c>
      <c r="P4058" s="62" t="s">
        <v>522</v>
      </c>
      <c r="Q4058" s="62" t="s">
        <v>523</v>
      </c>
      <c r="R4058" s="62" t="s">
        <v>1619</v>
      </c>
      <c r="S4058" s="61">
        <v>201406</v>
      </c>
      <c r="T4058" s="62" t="s">
        <v>52</v>
      </c>
      <c r="U4058" s="63">
        <v>94221</v>
      </c>
      <c r="V4058" s="60">
        <v>94221</v>
      </c>
      <c r="W4058" s="62" t="s">
        <v>340</v>
      </c>
      <c r="X4058" s="62" t="s">
        <v>177</v>
      </c>
      <c r="Y4058" s="62" t="s">
        <v>1152</v>
      </c>
      <c r="Z4058" s="62" t="s">
        <v>48</v>
      </c>
      <c r="AA4058" s="62" t="s">
        <v>315</v>
      </c>
      <c r="AB4058" s="62" t="s">
        <v>42</v>
      </c>
      <c r="AC4058" s="62" t="s">
        <v>1980</v>
      </c>
      <c r="AD4058" s="62" t="s">
        <v>146</v>
      </c>
    </row>
    <row r="4059" spans="1:30" x14ac:dyDescent="0.25">
      <c r="A4059" s="62" t="s">
        <v>35</v>
      </c>
      <c r="B4059" s="62" t="s">
        <v>36</v>
      </c>
      <c r="C4059" s="62" t="s">
        <v>37</v>
      </c>
      <c r="D4059" s="62" t="s">
        <v>121</v>
      </c>
      <c r="E4059" s="62" t="s">
        <v>122</v>
      </c>
      <c r="F4059" s="62" t="s">
        <v>123</v>
      </c>
      <c r="G4059" s="62" t="s">
        <v>124</v>
      </c>
      <c r="H4059" s="62" t="s">
        <v>124</v>
      </c>
      <c r="I4059" s="62" t="s">
        <v>42</v>
      </c>
      <c r="J4059" s="62" t="s">
        <v>190</v>
      </c>
      <c r="K4059" s="62" t="s">
        <v>190</v>
      </c>
      <c r="L4059" s="62" t="s">
        <v>43</v>
      </c>
      <c r="M4059" s="62" t="s">
        <v>44</v>
      </c>
      <c r="N4059" s="62" t="s">
        <v>150</v>
      </c>
      <c r="O4059" s="62" t="s">
        <v>42</v>
      </c>
      <c r="P4059" s="62" t="s">
        <v>522</v>
      </c>
      <c r="Q4059" s="62" t="s">
        <v>539</v>
      </c>
      <c r="R4059" s="62" t="s">
        <v>1619</v>
      </c>
      <c r="S4059" s="61">
        <v>201406</v>
      </c>
      <c r="T4059" s="62" t="s">
        <v>52</v>
      </c>
      <c r="U4059" s="63">
        <v>50000</v>
      </c>
      <c r="V4059" s="60">
        <v>50000</v>
      </c>
      <c r="W4059" s="62" t="s">
        <v>340</v>
      </c>
      <c r="X4059" s="62" t="s">
        <v>177</v>
      </c>
      <c r="Y4059" s="62" t="s">
        <v>1152</v>
      </c>
      <c r="Z4059" s="62" t="s">
        <v>48</v>
      </c>
      <c r="AA4059" s="62" t="s">
        <v>315</v>
      </c>
      <c r="AB4059" s="62" t="s">
        <v>42</v>
      </c>
      <c r="AC4059" s="62" t="s">
        <v>1974</v>
      </c>
      <c r="AD4059" s="62" t="s">
        <v>146</v>
      </c>
    </row>
    <row r="4060" spans="1:30" x14ac:dyDescent="0.25">
      <c r="A4060" s="62" t="s">
        <v>35</v>
      </c>
      <c r="B4060" s="62" t="s">
        <v>36</v>
      </c>
      <c r="C4060" s="62" t="s">
        <v>37</v>
      </c>
      <c r="D4060" s="62" t="s">
        <v>121</v>
      </c>
      <c r="E4060" s="62" t="s">
        <v>122</v>
      </c>
      <c r="F4060" s="62" t="s">
        <v>123</v>
      </c>
      <c r="G4060" s="62" t="s">
        <v>124</v>
      </c>
      <c r="H4060" s="62" t="s">
        <v>124</v>
      </c>
      <c r="I4060" s="62" t="s">
        <v>42</v>
      </c>
      <c r="J4060" s="62" t="s">
        <v>532</v>
      </c>
      <c r="K4060" s="62" t="s">
        <v>532</v>
      </c>
      <c r="L4060" s="62" t="s">
        <v>43</v>
      </c>
      <c r="M4060" s="62" t="s">
        <v>44</v>
      </c>
      <c r="N4060" s="62" t="s">
        <v>150</v>
      </c>
      <c r="O4060" s="62" t="s">
        <v>42</v>
      </c>
      <c r="P4060" s="62" t="s">
        <v>522</v>
      </c>
      <c r="Q4060" s="62" t="s">
        <v>653</v>
      </c>
      <c r="R4060" s="62" t="s">
        <v>1619</v>
      </c>
      <c r="S4060" s="61">
        <v>201406</v>
      </c>
      <c r="T4060" s="62" t="s">
        <v>52</v>
      </c>
      <c r="U4060" s="63">
        <v>35782.32</v>
      </c>
      <c r="V4060" s="60">
        <v>35782.32</v>
      </c>
      <c r="W4060" s="62" t="s">
        <v>340</v>
      </c>
      <c r="X4060" s="62" t="s">
        <v>177</v>
      </c>
      <c r="Y4060" s="62" t="s">
        <v>1152</v>
      </c>
      <c r="Z4060" s="62" t="s">
        <v>48</v>
      </c>
      <c r="AA4060" s="62" t="s">
        <v>315</v>
      </c>
      <c r="AB4060" s="62" t="s">
        <v>42</v>
      </c>
      <c r="AC4060" s="62" t="s">
        <v>1974</v>
      </c>
      <c r="AD4060" s="62" t="s">
        <v>146</v>
      </c>
    </row>
    <row r="4061" spans="1:30" x14ac:dyDescent="0.25">
      <c r="A4061" s="62" t="s">
        <v>35</v>
      </c>
      <c r="B4061" s="62" t="s">
        <v>36</v>
      </c>
      <c r="C4061" s="62" t="s">
        <v>37</v>
      </c>
      <c r="D4061" s="62" t="s">
        <v>121</v>
      </c>
      <c r="E4061" s="62" t="s">
        <v>122</v>
      </c>
      <c r="F4061" s="62" t="s">
        <v>123</v>
      </c>
      <c r="G4061" s="62" t="s">
        <v>124</v>
      </c>
      <c r="H4061" s="62" t="s">
        <v>124</v>
      </c>
      <c r="I4061" s="62" t="s">
        <v>42</v>
      </c>
      <c r="J4061" s="62" t="s">
        <v>532</v>
      </c>
      <c r="K4061" s="62" t="s">
        <v>532</v>
      </c>
      <c r="L4061" s="62" t="s">
        <v>43</v>
      </c>
      <c r="M4061" s="62" t="s">
        <v>44</v>
      </c>
      <c r="N4061" s="62" t="s">
        <v>180</v>
      </c>
      <c r="O4061" s="62" t="s">
        <v>42</v>
      </c>
      <c r="P4061" s="62" t="s">
        <v>522</v>
      </c>
      <c r="Q4061" s="62" t="s">
        <v>733</v>
      </c>
      <c r="R4061" s="62" t="s">
        <v>1619</v>
      </c>
      <c r="S4061" s="61">
        <v>201406</v>
      </c>
      <c r="T4061" s="62" t="s">
        <v>52</v>
      </c>
      <c r="U4061" s="63">
        <v>18326.37</v>
      </c>
      <c r="V4061" s="60">
        <v>18326.37</v>
      </c>
      <c r="W4061" s="62" t="s">
        <v>340</v>
      </c>
      <c r="X4061" s="62" t="s">
        <v>177</v>
      </c>
      <c r="Y4061" s="62" t="s">
        <v>1152</v>
      </c>
      <c r="Z4061" s="62" t="s">
        <v>48</v>
      </c>
      <c r="AA4061" s="62" t="s">
        <v>315</v>
      </c>
      <c r="AB4061" s="62" t="s">
        <v>42</v>
      </c>
      <c r="AC4061" s="62" t="s">
        <v>1974</v>
      </c>
      <c r="AD4061" s="62" t="s">
        <v>146</v>
      </c>
    </row>
    <row r="4062" spans="1:30" x14ac:dyDescent="0.25">
      <c r="A4062" s="62" t="s">
        <v>35</v>
      </c>
      <c r="B4062" s="62" t="s">
        <v>36</v>
      </c>
      <c r="C4062" s="62" t="s">
        <v>37</v>
      </c>
      <c r="D4062" s="62" t="s">
        <v>121</v>
      </c>
      <c r="E4062" s="62" t="s">
        <v>122</v>
      </c>
      <c r="F4062" s="62" t="s">
        <v>123</v>
      </c>
      <c r="G4062" s="62" t="s">
        <v>124</v>
      </c>
      <c r="H4062" s="62" t="s">
        <v>124</v>
      </c>
      <c r="I4062" s="62" t="s">
        <v>42</v>
      </c>
      <c r="J4062" s="62" t="s">
        <v>652</v>
      </c>
      <c r="K4062" s="62" t="s">
        <v>652</v>
      </c>
      <c r="L4062" s="62" t="s">
        <v>43</v>
      </c>
      <c r="M4062" s="62" t="s">
        <v>44</v>
      </c>
      <c r="N4062" s="62" t="s">
        <v>150</v>
      </c>
      <c r="O4062" s="62" t="s">
        <v>42</v>
      </c>
      <c r="P4062" s="62" t="s">
        <v>522</v>
      </c>
      <c r="Q4062" s="62" t="s">
        <v>732</v>
      </c>
      <c r="R4062" s="62" t="s">
        <v>1619</v>
      </c>
      <c r="S4062" s="61">
        <v>201406</v>
      </c>
      <c r="T4062" s="62" t="s">
        <v>52</v>
      </c>
      <c r="U4062" s="67">
        <v>33878.660000000003</v>
      </c>
      <c r="V4062" s="60">
        <v>33878.660000000003</v>
      </c>
      <c r="W4062" s="62" t="s">
        <v>340</v>
      </c>
      <c r="X4062" s="62" t="s">
        <v>177</v>
      </c>
      <c r="Y4062" s="62" t="s">
        <v>1152</v>
      </c>
      <c r="Z4062" s="62" t="s">
        <v>48</v>
      </c>
      <c r="AA4062" s="62" t="s">
        <v>315</v>
      </c>
      <c r="AB4062" s="62" t="s">
        <v>42</v>
      </c>
      <c r="AC4062" s="62" t="s">
        <v>1974</v>
      </c>
      <c r="AD4062" s="62" t="s">
        <v>146</v>
      </c>
    </row>
    <row r="4063" spans="1:30" x14ac:dyDescent="0.25">
      <c r="A4063" s="62" t="s">
        <v>35</v>
      </c>
      <c r="B4063" s="62" t="s">
        <v>36</v>
      </c>
      <c r="C4063" s="62" t="s">
        <v>37</v>
      </c>
      <c r="D4063" s="62" t="s">
        <v>121</v>
      </c>
      <c r="E4063" s="62" t="s">
        <v>122</v>
      </c>
      <c r="F4063" s="62" t="s">
        <v>123</v>
      </c>
      <c r="G4063" s="62" t="s">
        <v>124</v>
      </c>
      <c r="H4063" s="62" t="s">
        <v>124</v>
      </c>
      <c r="I4063" s="62" t="s">
        <v>42</v>
      </c>
      <c r="J4063" s="62" t="s">
        <v>182</v>
      </c>
      <c r="K4063" s="62" t="s">
        <v>182</v>
      </c>
      <c r="L4063" s="62" t="s">
        <v>43</v>
      </c>
      <c r="M4063" s="62" t="s">
        <v>44</v>
      </c>
      <c r="N4063" s="62" t="s">
        <v>150</v>
      </c>
      <c r="O4063" s="62" t="s">
        <v>42</v>
      </c>
      <c r="P4063" s="62" t="s">
        <v>522</v>
      </c>
      <c r="Q4063" s="62" t="s">
        <v>531</v>
      </c>
      <c r="R4063" s="62" t="s">
        <v>1619</v>
      </c>
      <c r="S4063" s="61">
        <v>201406</v>
      </c>
      <c r="T4063" s="62" t="s">
        <v>52</v>
      </c>
      <c r="U4063" s="67">
        <v>334631.37</v>
      </c>
      <c r="V4063" s="60">
        <v>334631.37</v>
      </c>
      <c r="W4063" s="62" t="s">
        <v>340</v>
      </c>
      <c r="X4063" s="62" t="s">
        <v>177</v>
      </c>
      <c r="Y4063" s="62" t="s">
        <v>1152</v>
      </c>
      <c r="Z4063" s="62" t="s">
        <v>48</v>
      </c>
      <c r="AA4063" s="62" t="s">
        <v>315</v>
      </c>
      <c r="AB4063" s="62" t="s">
        <v>42</v>
      </c>
      <c r="AC4063" s="62" t="s">
        <v>1974</v>
      </c>
      <c r="AD4063" s="62" t="s">
        <v>146</v>
      </c>
    </row>
    <row r="4064" spans="1:30" x14ac:dyDescent="0.25">
      <c r="A4064" s="62" t="s">
        <v>35</v>
      </c>
      <c r="B4064" s="62" t="s">
        <v>36</v>
      </c>
      <c r="C4064" s="62" t="s">
        <v>37</v>
      </c>
      <c r="D4064" s="62" t="s">
        <v>121</v>
      </c>
      <c r="E4064" s="62" t="s">
        <v>122</v>
      </c>
      <c r="F4064" s="62" t="s">
        <v>123</v>
      </c>
      <c r="G4064" s="62" t="s">
        <v>124</v>
      </c>
      <c r="H4064" s="62" t="s">
        <v>124</v>
      </c>
      <c r="I4064" s="62" t="s">
        <v>42</v>
      </c>
      <c r="J4064" s="62" t="s">
        <v>182</v>
      </c>
      <c r="K4064" s="62" t="s">
        <v>182</v>
      </c>
      <c r="L4064" s="62" t="s">
        <v>43</v>
      </c>
      <c r="M4064" s="62" t="s">
        <v>44</v>
      </c>
      <c r="N4064" s="62" t="s">
        <v>180</v>
      </c>
      <c r="O4064" s="62" t="s">
        <v>42</v>
      </c>
      <c r="P4064" s="62" t="s">
        <v>522</v>
      </c>
      <c r="Q4064" s="62" t="s">
        <v>530</v>
      </c>
      <c r="R4064" s="62" t="s">
        <v>1619</v>
      </c>
      <c r="S4064" s="61">
        <v>201406</v>
      </c>
      <c r="T4064" s="62" t="s">
        <v>52</v>
      </c>
      <c r="U4064" s="67">
        <v>270706.86</v>
      </c>
      <c r="V4064" s="60">
        <v>270706.86</v>
      </c>
      <c r="W4064" s="62" t="s">
        <v>340</v>
      </c>
      <c r="X4064" s="62" t="s">
        <v>177</v>
      </c>
      <c r="Y4064" s="62" t="s">
        <v>1152</v>
      </c>
      <c r="Z4064" s="62" t="s">
        <v>48</v>
      </c>
      <c r="AA4064" s="62" t="s">
        <v>315</v>
      </c>
      <c r="AB4064" s="62" t="s">
        <v>42</v>
      </c>
      <c r="AC4064" s="62" t="s">
        <v>1974</v>
      </c>
      <c r="AD4064" s="62" t="s">
        <v>146</v>
      </c>
    </row>
    <row r="4065" spans="1:30" x14ac:dyDescent="0.25">
      <c r="A4065" s="62" t="s">
        <v>35</v>
      </c>
      <c r="B4065" s="62" t="s">
        <v>36</v>
      </c>
      <c r="C4065" s="62" t="s">
        <v>37</v>
      </c>
      <c r="D4065" s="62" t="s">
        <v>121</v>
      </c>
      <c r="E4065" s="62" t="s">
        <v>122</v>
      </c>
      <c r="F4065" s="62" t="s">
        <v>123</v>
      </c>
      <c r="G4065" s="62" t="s">
        <v>124</v>
      </c>
      <c r="H4065" s="62" t="s">
        <v>124</v>
      </c>
      <c r="I4065" s="62" t="s">
        <v>42</v>
      </c>
      <c r="J4065" s="62" t="s">
        <v>174</v>
      </c>
      <c r="K4065" s="62" t="s">
        <v>174</v>
      </c>
      <c r="L4065" s="62" t="s">
        <v>43</v>
      </c>
      <c r="M4065" s="62" t="s">
        <v>44</v>
      </c>
      <c r="N4065" s="62" t="s">
        <v>150</v>
      </c>
      <c r="O4065" s="62" t="s">
        <v>42</v>
      </c>
      <c r="P4065" s="62" t="s">
        <v>522</v>
      </c>
      <c r="Q4065" s="62" t="s">
        <v>529</v>
      </c>
      <c r="R4065" s="62" t="s">
        <v>1619</v>
      </c>
      <c r="S4065" s="61">
        <v>201406</v>
      </c>
      <c r="T4065" s="62" t="s">
        <v>52</v>
      </c>
      <c r="U4065" s="67">
        <v>81910.77</v>
      </c>
      <c r="V4065" s="60">
        <v>81910.77</v>
      </c>
      <c r="W4065" s="62" t="s">
        <v>340</v>
      </c>
      <c r="X4065" s="62" t="s">
        <v>177</v>
      </c>
      <c r="Y4065" s="62" t="s">
        <v>1152</v>
      </c>
      <c r="Z4065" s="62" t="s">
        <v>48</v>
      </c>
      <c r="AA4065" s="62" t="s">
        <v>315</v>
      </c>
      <c r="AB4065" s="62" t="s">
        <v>42</v>
      </c>
      <c r="AC4065" s="62" t="s">
        <v>1974</v>
      </c>
      <c r="AD4065" s="62" t="s">
        <v>146</v>
      </c>
    </row>
    <row r="4066" spans="1:30" x14ac:dyDescent="0.25">
      <c r="A4066" s="62" t="s">
        <v>35</v>
      </c>
      <c r="B4066" s="62" t="s">
        <v>36</v>
      </c>
      <c r="C4066" s="62" t="s">
        <v>37</v>
      </c>
      <c r="D4066" s="62" t="s">
        <v>121</v>
      </c>
      <c r="E4066" s="62" t="s">
        <v>122</v>
      </c>
      <c r="F4066" s="62" t="s">
        <v>123</v>
      </c>
      <c r="G4066" s="62" t="s">
        <v>124</v>
      </c>
      <c r="H4066" s="62" t="s">
        <v>124</v>
      </c>
      <c r="I4066" s="62" t="s">
        <v>42</v>
      </c>
      <c r="J4066" s="62" t="s">
        <v>174</v>
      </c>
      <c r="K4066" s="62" t="s">
        <v>174</v>
      </c>
      <c r="L4066" s="62" t="s">
        <v>43</v>
      </c>
      <c r="M4066" s="62" t="s">
        <v>44</v>
      </c>
      <c r="N4066" s="62" t="s">
        <v>180</v>
      </c>
      <c r="O4066" s="62" t="s">
        <v>42</v>
      </c>
      <c r="P4066" s="62" t="s">
        <v>522</v>
      </c>
      <c r="Q4066" s="62" t="s">
        <v>523</v>
      </c>
      <c r="R4066" s="62" t="s">
        <v>1619</v>
      </c>
      <c r="S4066" s="61">
        <v>201406</v>
      </c>
      <c r="T4066" s="62" t="s">
        <v>52</v>
      </c>
      <c r="U4066" s="67">
        <v>94221</v>
      </c>
      <c r="V4066" s="60">
        <v>94221</v>
      </c>
      <c r="W4066" s="62" t="s">
        <v>340</v>
      </c>
      <c r="X4066" s="62" t="s">
        <v>177</v>
      </c>
      <c r="Y4066" s="62" t="s">
        <v>1152</v>
      </c>
      <c r="Z4066" s="62" t="s">
        <v>48</v>
      </c>
      <c r="AA4066" s="62" t="s">
        <v>315</v>
      </c>
      <c r="AB4066" s="62" t="s">
        <v>42</v>
      </c>
      <c r="AC4066" s="62" t="s">
        <v>1974</v>
      </c>
      <c r="AD4066" s="62" t="s">
        <v>146</v>
      </c>
    </row>
    <row r="4067" spans="1:30" x14ac:dyDescent="0.25">
      <c r="A4067" s="62" t="s">
        <v>35</v>
      </c>
      <c r="B4067" s="62" t="s">
        <v>36</v>
      </c>
      <c r="C4067" s="62" t="s">
        <v>37</v>
      </c>
      <c r="D4067" s="62" t="s">
        <v>121</v>
      </c>
      <c r="E4067" s="62" t="s">
        <v>122</v>
      </c>
      <c r="F4067" s="62" t="s">
        <v>123</v>
      </c>
      <c r="G4067" s="62" t="s">
        <v>124</v>
      </c>
      <c r="H4067" s="62" t="s">
        <v>124</v>
      </c>
      <c r="I4067" s="62" t="s">
        <v>42</v>
      </c>
      <c r="J4067" s="62" t="s">
        <v>285</v>
      </c>
      <c r="K4067" s="62" t="s">
        <v>285</v>
      </c>
      <c r="L4067" s="62" t="s">
        <v>43</v>
      </c>
      <c r="M4067" s="62" t="s">
        <v>44</v>
      </c>
      <c r="N4067" s="62" t="s">
        <v>150</v>
      </c>
      <c r="O4067" s="62" t="s">
        <v>42</v>
      </c>
      <c r="P4067" s="62" t="s">
        <v>463</v>
      </c>
      <c r="Q4067" s="62" t="s">
        <v>464</v>
      </c>
      <c r="R4067" s="62" t="s">
        <v>1618</v>
      </c>
      <c r="S4067" s="61">
        <v>201406</v>
      </c>
      <c r="T4067" s="62" t="s">
        <v>52</v>
      </c>
      <c r="U4067" s="67">
        <v>42258.73</v>
      </c>
      <c r="V4067" s="60">
        <v>42258.73</v>
      </c>
      <c r="W4067" s="62" t="s">
        <v>340</v>
      </c>
      <c r="X4067" s="62" t="s">
        <v>288</v>
      </c>
      <c r="Y4067" s="62" t="s">
        <v>1152</v>
      </c>
      <c r="Z4067" s="62" t="s">
        <v>48</v>
      </c>
      <c r="AA4067" s="62" t="s">
        <v>315</v>
      </c>
      <c r="AB4067" s="62" t="s">
        <v>42</v>
      </c>
      <c r="AC4067" s="62" t="s">
        <v>1981</v>
      </c>
      <c r="AD4067" s="62" t="s">
        <v>146</v>
      </c>
    </row>
    <row r="4068" spans="1:30" x14ac:dyDescent="0.25">
      <c r="A4068" s="62" t="s">
        <v>35</v>
      </c>
      <c r="B4068" s="62" t="s">
        <v>36</v>
      </c>
      <c r="C4068" s="62" t="s">
        <v>37</v>
      </c>
      <c r="D4068" s="62" t="s">
        <v>121</v>
      </c>
      <c r="E4068" s="62" t="s">
        <v>122</v>
      </c>
      <c r="F4068" s="62" t="s">
        <v>123</v>
      </c>
      <c r="G4068" s="62" t="s">
        <v>124</v>
      </c>
      <c r="H4068" s="62" t="s">
        <v>124</v>
      </c>
      <c r="I4068" s="62" t="s">
        <v>42</v>
      </c>
      <c r="J4068" s="62" t="s">
        <v>298</v>
      </c>
      <c r="K4068" s="62" t="s">
        <v>298</v>
      </c>
      <c r="L4068" s="62" t="s">
        <v>43</v>
      </c>
      <c r="M4068" s="62" t="s">
        <v>44</v>
      </c>
      <c r="N4068" s="62" t="s">
        <v>150</v>
      </c>
      <c r="O4068" s="62" t="s">
        <v>42</v>
      </c>
      <c r="P4068" s="62" t="s">
        <v>506</v>
      </c>
      <c r="Q4068" s="62" t="s">
        <v>1713</v>
      </c>
      <c r="R4068" s="62" t="s">
        <v>1982</v>
      </c>
      <c r="S4068" s="61">
        <v>201406</v>
      </c>
      <c r="T4068" s="62" t="s">
        <v>52</v>
      </c>
      <c r="U4068" s="63">
        <v>18000</v>
      </c>
      <c r="V4068" s="60">
        <v>18000</v>
      </c>
      <c r="W4068" s="62" t="s">
        <v>340</v>
      </c>
      <c r="X4068" s="62" t="s">
        <v>1694</v>
      </c>
      <c r="Y4068" s="62" t="s">
        <v>1152</v>
      </c>
      <c r="Z4068" s="62" t="s">
        <v>48</v>
      </c>
      <c r="AA4068" s="62" t="s">
        <v>315</v>
      </c>
      <c r="AB4068" s="62" t="s">
        <v>42</v>
      </c>
      <c r="AC4068" s="62" t="s">
        <v>1983</v>
      </c>
      <c r="AD4068" s="62" t="s">
        <v>146</v>
      </c>
    </row>
    <row r="4069" spans="1:30" x14ac:dyDescent="0.25">
      <c r="A4069" s="62" t="s">
        <v>35</v>
      </c>
      <c r="B4069" s="62" t="s">
        <v>36</v>
      </c>
      <c r="C4069" s="62" t="s">
        <v>37</v>
      </c>
      <c r="D4069" s="62" t="s">
        <v>121</v>
      </c>
      <c r="E4069" s="62" t="s">
        <v>122</v>
      </c>
      <c r="F4069" s="62" t="s">
        <v>123</v>
      </c>
      <c r="G4069" s="62" t="s">
        <v>124</v>
      </c>
      <c r="H4069" s="62" t="s">
        <v>124</v>
      </c>
      <c r="I4069" s="62" t="s">
        <v>42</v>
      </c>
      <c r="J4069" s="62" t="s">
        <v>182</v>
      </c>
      <c r="K4069" s="62" t="s">
        <v>182</v>
      </c>
      <c r="L4069" s="62" t="s">
        <v>43</v>
      </c>
      <c r="M4069" s="62" t="s">
        <v>44</v>
      </c>
      <c r="N4069" s="62" t="s">
        <v>180</v>
      </c>
      <c r="O4069" s="62" t="s">
        <v>2273</v>
      </c>
      <c r="P4069" s="62" t="s">
        <v>1152</v>
      </c>
      <c r="Q4069" s="62" t="s">
        <v>645</v>
      </c>
      <c r="R4069" s="62" t="s">
        <v>1152</v>
      </c>
      <c r="S4069" s="61">
        <v>201406</v>
      </c>
      <c r="T4069" s="62" t="s">
        <v>52</v>
      </c>
      <c r="U4069" s="61">
        <v>0</v>
      </c>
      <c r="V4069" s="60">
        <v>10075.94</v>
      </c>
      <c r="W4069" s="62" t="s">
        <v>1152</v>
      </c>
      <c r="X4069" s="62" t="s">
        <v>1152</v>
      </c>
      <c r="Y4069" s="62" t="s">
        <v>1152</v>
      </c>
      <c r="Z4069" s="62" t="s">
        <v>48</v>
      </c>
      <c r="AA4069" s="62" t="s">
        <v>646</v>
      </c>
      <c r="AB4069" s="62" t="s">
        <v>42</v>
      </c>
      <c r="AC4069" s="62" t="s">
        <v>2274</v>
      </c>
      <c r="AD4069" s="62" t="s">
        <v>648</v>
      </c>
    </row>
    <row r="4070" spans="1:30" x14ac:dyDescent="0.25">
      <c r="A4070" s="62" t="s">
        <v>35</v>
      </c>
      <c r="B4070" s="62" t="s">
        <v>36</v>
      </c>
      <c r="C4070" s="62" t="s">
        <v>37</v>
      </c>
      <c r="D4070" s="62" t="s">
        <v>121</v>
      </c>
      <c r="E4070" s="62" t="s">
        <v>122</v>
      </c>
      <c r="F4070" s="62" t="s">
        <v>123</v>
      </c>
      <c r="G4070" s="62" t="s">
        <v>124</v>
      </c>
      <c r="H4070" s="62" t="s">
        <v>124</v>
      </c>
      <c r="I4070" s="62" t="s">
        <v>42</v>
      </c>
      <c r="J4070" s="62" t="s">
        <v>182</v>
      </c>
      <c r="K4070" s="62" t="s">
        <v>182</v>
      </c>
      <c r="L4070" s="62" t="s">
        <v>43</v>
      </c>
      <c r="M4070" s="62" t="s">
        <v>44</v>
      </c>
      <c r="N4070" s="62" t="s">
        <v>180</v>
      </c>
      <c r="O4070" s="62" t="s">
        <v>2275</v>
      </c>
      <c r="P4070" s="62" t="s">
        <v>1152</v>
      </c>
      <c r="Q4070" s="62" t="s">
        <v>645</v>
      </c>
      <c r="R4070" s="62" t="s">
        <v>1152</v>
      </c>
      <c r="S4070" s="61">
        <v>201406</v>
      </c>
      <c r="T4070" s="62" t="s">
        <v>52</v>
      </c>
      <c r="U4070" s="61">
        <v>0</v>
      </c>
      <c r="V4070" s="60">
        <v>1168.56</v>
      </c>
      <c r="W4070" s="62" t="s">
        <v>1152</v>
      </c>
      <c r="X4070" s="62" t="s">
        <v>1152</v>
      </c>
      <c r="Y4070" s="62" t="s">
        <v>1152</v>
      </c>
      <c r="Z4070" s="62" t="s">
        <v>48</v>
      </c>
      <c r="AA4070" s="62" t="s">
        <v>646</v>
      </c>
      <c r="AB4070" s="62" t="s">
        <v>42</v>
      </c>
      <c r="AC4070" s="62" t="s">
        <v>2274</v>
      </c>
      <c r="AD4070" s="62" t="s">
        <v>648</v>
      </c>
    </row>
    <row r="4071" spans="1:30" x14ac:dyDescent="0.25">
      <c r="A4071" s="62" t="s">
        <v>35</v>
      </c>
      <c r="B4071" s="62" t="s">
        <v>36</v>
      </c>
      <c r="C4071" s="62" t="s">
        <v>37</v>
      </c>
      <c r="D4071" s="62" t="s">
        <v>121</v>
      </c>
      <c r="E4071" s="62" t="s">
        <v>122</v>
      </c>
      <c r="F4071" s="62" t="s">
        <v>123</v>
      </c>
      <c r="G4071" s="62" t="s">
        <v>124</v>
      </c>
      <c r="H4071" s="62" t="s">
        <v>124</v>
      </c>
      <c r="I4071" s="62" t="s">
        <v>42</v>
      </c>
      <c r="J4071" s="62" t="s">
        <v>182</v>
      </c>
      <c r="K4071" s="62" t="s">
        <v>182</v>
      </c>
      <c r="L4071" s="62" t="s">
        <v>43</v>
      </c>
      <c r="M4071" s="62" t="s">
        <v>44</v>
      </c>
      <c r="N4071" s="62" t="s">
        <v>180</v>
      </c>
      <c r="O4071" s="62" t="s">
        <v>2276</v>
      </c>
      <c r="P4071" s="62" t="s">
        <v>1152</v>
      </c>
      <c r="Q4071" s="62" t="s">
        <v>645</v>
      </c>
      <c r="R4071" s="62" t="s">
        <v>1152</v>
      </c>
      <c r="S4071" s="61">
        <v>201406</v>
      </c>
      <c r="T4071" s="62" t="s">
        <v>52</v>
      </c>
      <c r="U4071" s="61">
        <v>0</v>
      </c>
      <c r="V4071" s="60">
        <v>69.36</v>
      </c>
      <c r="W4071" s="62" t="s">
        <v>1152</v>
      </c>
      <c r="X4071" s="62" t="s">
        <v>1152</v>
      </c>
      <c r="Y4071" s="62" t="s">
        <v>1152</v>
      </c>
      <c r="Z4071" s="62" t="s">
        <v>48</v>
      </c>
      <c r="AA4071" s="62" t="s">
        <v>646</v>
      </c>
      <c r="AB4071" s="62" t="s">
        <v>42</v>
      </c>
      <c r="AC4071" s="62" t="s">
        <v>2274</v>
      </c>
      <c r="AD4071" s="62" t="s">
        <v>648</v>
      </c>
    </row>
    <row r="4072" spans="1:30" x14ac:dyDescent="0.25">
      <c r="A4072" s="62" t="s">
        <v>35</v>
      </c>
      <c r="B4072" s="62" t="s">
        <v>36</v>
      </c>
      <c r="C4072" s="62" t="s">
        <v>37</v>
      </c>
      <c r="D4072" s="62" t="s">
        <v>121</v>
      </c>
      <c r="E4072" s="62" t="s">
        <v>122</v>
      </c>
      <c r="F4072" s="62" t="s">
        <v>123</v>
      </c>
      <c r="G4072" s="62" t="s">
        <v>124</v>
      </c>
      <c r="H4072" s="62" t="s">
        <v>124</v>
      </c>
      <c r="I4072" s="62" t="s">
        <v>42</v>
      </c>
      <c r="J4072" s="62" t="s">
        <v>182</v>
      </c>
      <c r="K4072" s="62" t="s">
        <v>182</v>
      </c>
      <c r="L4072" s="62" t="s">
        <v>43</v>
      </c>
      <c r="M4072" s="62" t="s">
        <v>44</v>
      </c>
      <c r="N4072" s="62" t="s">
        <v>180</v>
      </c>
      <c r="O4072" s="62" t="s">
        <v>1138</v>
      </c>
      <c r="P4072" s="62" t="s">
        <v>1152</v>
      </c>
      <c r="Q4072" s="62" t="s">
        <v>645</v>
      </c>
      <c r="R4072" s="62" t="s">
        <v>1152</v>
      </c>
      <c r="S4072" s="61">
        <v>201406</v>
      </c>
      <c r="T4072" s="62" t="s">
        <v>52</v>
      </c>
      <c r="U4072" s="61">
        <v>0</v>
      </c>
      <c r="V4072" s="60">
        <v>15935.7</v>
      </c>
      <c r="W4072" s="62" t="s">
        <v>1152</v>
      </c>
      <c r="X4072" s="62" t="s">
        <v>1152</v>
      </c>
      <c r="Y4072" s="62" t="s">
        <v>1152</v>
      </c>
      <c r="Z4072" s="62" t="s">
        <v>48</v>
      </c>
      <c r="AA4072" s="62" t="s">
        <v>646</v>
      </c>
      <c r="AB4072" s="62" t="s">
        <v>42</v>
      </c>
      <c r="AC4072" s="62" t="s">
        <v>2274</v>
      </c>
      <c r="AD4072" s="62" t="s">
        <v>648</v>
      </c>
    </row>
    <row r="4073" spans="1:30" x14ac:dyDescent="0.25">
      <c r="A4073" s="62" t="s">
        <v>35</v>
      </c>
      <c r="B4073" s="62" t="s">
        <v>36</v>
      </c>
      <c r="C4073" s="62" t="s">
        <v>37</v>
      </c>
      <c r="D4073" s="62" t="s">
        <v>121</v>
      </c>
      <c r="E4073" s="62" t="s">
        <v>122</v>
      </c>
      <c r="F4073" s="62" t="s">
        <v>123</v>
      </c>
      <c r="G4073" s="62" t="s">
        <v>124</v>
      </c>
      <c r="H4073" s="62" t="s">
        <v>124</v>
      </c>
      <c r="I4073" s="62" t="s">
        <v>42</v>
      </c>
      <c r="J4073" s="62" t="s">
        <v>182</v>
      </c>
      <c r="K4073" s="62" t="s">
        <v>182</v>
      </c>
      <c r="L4073" s="62" t="s">
        <v>43</v>
      </c>
      <c r="M4073" s="62" t="s">
        <v>44</v>
      </c>
      <c r="N4073" s="62" t="s">
        <v>180</v>
      </c>
      <c r="O4073" s="62" t="s">
        <v>2277</v>
      </c>
      <c r="P4073" s="62" t="s">
        <v>1152</v>
      </c>
      <c r="Q4073" s="62" t="s">
        <v>645</v>
      </c>
      <c r="R4073" s="62" t="s">
        <v>1152</v>
      </c>
      <c r="S4073" s="61">
        <v>201406</v>
      </c>
      <c r="T4073" s="62" t="s">
        <v>52</v>
      </c>
      <c r="U4073" s="61">
        <v>0</v>
      </c>
      <c r="V4073" s="60">
        <v>723.48</v>
      </c>
      <c r="W4073" s="62" t="s">
        <v>1152</v>
      </c>
      <c r="X4073" s="62" t="s">
        <v>1152</v>
      </c>
      <c r="Y4073" s="62" t="s">
        <v>1152</v>
      </c>
      <c r="Z4073" s="62" t="s">
        <v>48</v>
      </c>
      <c r="AA4073" s="62" t="s">
        <v>646</v>
      </c>
      <c r="AB4073" s="62" t="s">
        <v>42</v>
      </c>
      <c r="AC4073" s="62" t="s">
        <v>2274</v>
      </c>
      <c r="AD4073" s="62" t="s">
        <v>648</v>
      </c>
    </row>
    <row r="4074" spans="1:30" x14ac:dyDescent="0.25">
      <c r="A4074" s="62" t="s">
        <v>35</v>
      </c>
      <c r="B4074" s="62" t="s">
        <v>36</v>
      </c>
      <c r="C4074" s="62" t="s">
        <v>37</v>
      </c>
      <c r="D4074" s="62" t="s">
        <v>121</v>
      </c>
      <c r="E4074" s="62" t="s">
        <v>122</v>
      </c>
      <c r="F4074" s="62" t="s">
        <v>123</v>
      </c>
      <c r="G4074" s="62" t="s">
        <v>124</v>
      </c>
      <c r="H4074" s="62" t="s">
        <v>124</v>
      </c>
      <c r="I4074" s="62" t="s">
        <v>42</v>
      </c>
      <c r="J4074" s="62" t="s">
        <v>182</v>
      </c>
      <c r="K4074" s="62" t="s">
        <v>182</v>
      </c>
      <c r="L4074" s="62" t="s">
        <v>43</v>
      </c>
      <c r="M4074" s="62" t="s">
        <v>44</v>
      </c>
      <c r="N4074" s="62" t="s">
        <v>180</v>
      </c>
      <c r="O4074" s="62" t="s">
        <v>2278</v>
      </c>
      <c r="P4074" s="62" t="s">
        <v>1152</v>
      </c>
      <c r="Q4074" s="62" t="s">
        <v>645</v>
      </c>
      <c r="R4074" s="62" t="s">
        <v>1152</v>
      </c>
      <c r="S4074" s="61">
        <v>201406</v>
      </c>
      <c r="T4074" s="62" t="s">
        <v>52</v>
      </c>
      <c r="U4074" s="61">
        <v>0</v>
      </c>
      <c r="V4074" s="60">
        <v>194.1</v>
      </c>
      <c r="W4074" s="62" t="s">
        <v>1152</v>
      </c>
      <c r="X4074" s="62" t="s">
        <v>1152</v>
      </c>
      <c r="Y4074" s="62" t="s">
        <v>1152</v>
      </c>
      <c r="Z4074" s="62" t="s">
        <v>48</v>
      </c>
      <c r="AA4074" s="62" t="s">
        <v>646</v>
      </c>
      <c r="AB4074" s="62" t="s">
        <v>42</v>
      </c>
      <c r="AC4074" s="62" t="s">
        <v>2274</v>
      </c>
      <c r="AD4074" s="62" t="s">
        <v>648</v>
      </c>
    </row>
    <row r="4075" spans="1:30" x14ac:dyDescent="0.25">
      <c r="A4075" s="62" t="s">
        <v>35</v>
      </c>
      <c r="B4075" s="62" t="s">
        <v>36</v>
      </c>
      <c r="C4075" s="62" t="s">
        <v>37</v>
      </c>
      <c r="D4075" s="62" t="s">
        <v>121</v>
      </c>
      <c r="E4075" s="62" t="s">
        <v>122</v>
      </c>
      <c r="F4075" s="62" t="s">
        <v>123</v>
      </c>
      <c r="G4075" s="62" t="s">
        <v>124</v>
      </c>
      <c r="H4075" s="62" t="s">
        <v>124</v>
      </c>
      <c r="I4075" s="62" t="s">
        <v>42</v>
      </c>
      <c r="J4075" s="62" t="s">
        <v>182</v>
      </c>
      <c r="K4075" s="62" t="s">
        <v>182</v>
      </c>
      <c r="L4075" s="62" t="s">
        <v>43</v>
      </c>
      <c r="M4075" s="62" t="s">
        <v>44</v>
      </c>
      <c r="N4075" s="62" t="s">
        <v>180</v>
      </c>
      <c r="O4075" s="62" t="s">
        <v>2279</v>
      </c>
      <c r="P4075" s="62" t="s">
        <v>1152</v>
      </c>
      <c r="Q4075" s="62" t="s">
        <v>645</v>
      </c>
      <c r="R4075" s="62" t="s">
        <v>1152</v>
      </c>
      <c r="S4075" s="61">
        <v>201406</v>
      </c>
      <c r="T4075" s="62" t="s">
        <v>52</v>
      </c>
      <c r="U4075" s="61">
        <v>0</v>
      </c>
      <c r="V4075" s="60">
        <v>5400.3</v>
      </c>
      <c r="W4075" s="62" t="s">
        <v>1152</v>
      </c>
      <c r="X4075" s="62" t="s">
        <v>1152</v>
      </c>
      <c r="Y4075" s="62" t="s">
        <v>1152</v>
      </c>
      <c r="Z4075" s="62" t="s">
        <v>48</v>
      </c>
      <c r="AA4075" s="62" t="s">
        <v>646</v>
      </c>
      <c r="AB4075" s="62" t="s">
        <v>42</v>
      </c>
      <c r="AC4075" s="62" t="s">
        <v>2274</v>
      </c>
      <c r="AD4075" s="62" t="s">
        <v>648</v>
      </c>
    </row>
    <row r="4076" spans="1:30" x14ac:dyDescent="0.25">
      <c r="A4076" s="62" t="s">
        <v>35</v>
      </c>
      <c r="B4076" s="62" t="s">
        <v>36</v>
      </c>
      <c r="C4076" s="62" t="s">
        <v>37</v>
      </c>
      <c r="D4076" s="62" t="s">
        <v>121</v>
      </c>
      <c r="E4076" s="62" t="s">
        <v>122</v>
      </c>
      <c r="F4076" s="62" t="s">
        <v>123</v>
      </c>
      <c r="G4076" s="62" t="s">
        <v>124</v>
      </c>
      <c r="H4076" s="62" t="s">
        <v>124</v>
      </c>
      <c r="I4076" s="62" t="s">
        <v>42</v>
      </c>
      <c r="J4076" s="62" t="s">
        <v>182</v>
      </c>
      <c r="K4076" s="62" t="s">
        <v>182</v>
      </c>
      <c r="L4076" s="62" t="s">
        <v>43</v>
      </c>
      <c r="M4076" s="62" t="s">
        <v>44</v>
      </c>
      <c r="N4076" s="62" t="s">
        <v>180</v>
      </c>
      <c r="O4076" s="62" t="s">
        <v>2280</v>
      </c>
      <c r="P4076" s="62" t="s">
        <v>1152</v>
      </c>
      <c r="Q4076" s="62" t="s">
        <v>645</v>
      </c>
      <c r="R4076" s="62" t="s">
        <v>1152</v>
      </c>
      <c r="S4076" s="61">
        <v>201406</v>
      </c>
      <c r="T4076" s="62" t="s">
        <v>52</v>
      </c>
      <c r="U4076" s="61">
        <v>0</v>
      </c>
      <c r="V4076" s="60">
        <v>4930.5</v>
      </c>
      <c r="W4076" s="62" t="s">
        <v>1152</v>
      </c>
      <c r="X4076" s="62" t="s">
        <v>1152</v>
      </c>
      <c r="Y4076" s="62" t="s">
        <v>1152</v>
      </c>
      <c r="Z4076" s="62" t="s">
        <v>48</v>
      </c>
      <c r="AA4076" s="62" t="s">
        <v>646</v>
      </c>
      <c r="AB4076" s="62" t="s">
        <v>42</v>
      </c>
      <c r="AC4076" s="62" t="s">
        <v>2274</v>
      </c>
      <c r="AD4076" s="62" t="s">
        <v>648</v>
      </c>
    </row>
    <row r="4077" spans="1:30" x14ac:dyDescent="0.25">
      <c r="A4077" s="62" t="s">
        <v>35</v>
      </c>
      <c r="B4077" s="62" t="s">
        <v>36</v>
      </c>
      <c r="C4077" s="62" t="s">
        <v>37</v>
      </c>
      <c r="D4077" s="62" t="s">
        <v>121</v>
      </c>
      <c r="E4077" s="62" t="s">
        <v>122</v>
      </c>
      <c r="F4077" s="62" t="s">
        <v>123</v>
      </c>
      <c r="G4077" s="62" t="s">
        <v>124</v>
      </c>
      <c r="H4077" s="62" t="s">
        <v>124</v>
      </c>
      <c r="I4077" s="62" t="s">
        <v>42</v>
      </c>
      <c r="J4077" s="62" t="s">
        <v>182</v>
      </c>
      <c r="K4077" s="62" t="s">
        <v>182</v>
      </c>
      <c r="L4077" s="62" t="s">
        <v>43</v>
      </c>
      <c r="M4077" s="62" t="s">
        <v>44</v>
      </c>
      <c r="N4077" s="62" t="s">
        <v>180</v>
      </c>
      <c r="O4077" s="62" t="s">
        <v>2281</v>
      </c>
      <c r="P4077" s="62" t="s">
        <v>1152</v>
      </c>
      <c r="Q4077" s="62" t="s">
        <v>645</v>
      </c>
      <c r="R4077" s="62" t="s">
        <v>1152</v>
      </c>
      <c r="S4077" s="61">
        <v>201406</v>
      </c>
      <c r="T4077" s="62" t="s">
        <v>52</v>
      </c>
      <c r="U4077" s="97">
        <v>0</v>
      </c>
      <c r="V4077" s="60">
        <v>858.9</v>
      </c>
      <c r="W4077" s="62" t="s">
        <v>1152</v>
      </c>
      <c r="X4077" s="62" t="s">
        <v>1152</v>
      </c>
      <c r="Y4077" s="62" t="s">
        <v>1152</v>
      </c>
      <c r="Z4077" s="62" t="s">
        <v>48</v>
      </c>
      <c r="AA4077" s="62" t="s">
        <v>646</v>
      </c>
      <c r="AB4077" s="62" t="s">
        <v>42</v>
      </c>
      <c r="AC4077" s="62" t="s">
        <v>2274</v>
      </c>
      <c r="AD4077" s="62" t="s">
        <v>648</v>
      </c>
    </row>
    <row r="4078" spans="1:30" x14ac:dyDescent="0.25">
      <c r="A4078" s="62" t="s">
        <v>35</v>
      </c>
      <c r="B4078" s="62" t="s">
        <v>36</v>
      </c>
      <c r="C4078" s="62" t="s">
        <v>37</v>
      </c>
      <c r="D4078" s="62" t="s">
        <v>121</v>
      </c>
      <c r="E4078" s="62" t="s">
        <v>122</v>
      </c>
      <c r="F4078" s="62" t="s">
        <v>123</v>
      </c>
      <c r="G4078" s="62" t="s">
        <v>124</v>
      </c>
      <c r="H4078" s="62" t="s">
        <v>124</v>
      </c>
      <c r="I4078" s="62" t="s">
        <v>42</v>
      </c>
      <c r="J4078" s="62" t="s">
        <v>182</v>
      </c>
      <c r="K4078" s="62" t="s">
        <v>182</v>
      </c>
      <c r="L4078" s="62" t="s">
        <v>43</v>
      </c>
      <c r="M4078" s="62" t="s">
        <v>44</v>
      </c>
      <c r="N4078" s="62" t="s">
        <v>180</v>
      </c>
      <c r="O4078" s="62" t="s">
        <v>2282</v>
      </c>
      <c r="P4078" s="62" t="s">
        <v>1152</v>
      </c>
      <c r="Q4078" s="62" t="s">
        <v>645</v>
      </c>
      <c r="R4078" s="62" t="s">
        <v>1152</v>
      </c>
      <c r="S4078" s="61">
        <v>201406</v>
      </c>
      <c r="T4078" s="62" t="s">
        <v>52</v>
      </c>
      <c r="U4078" s="61">
        <v>0</v>
      </c>
      <c r="V4078" s="60">
        <v>1263.5999999999999</v>
      </c>
      <c r="W4078" s="62" t="s">
        <v>1152</v>
      </c>
      <c r="X4078" s="62" t="s">
        <v>1152</v>
      </c>
      <c r="Y4078" s="62" t="s">
        <v>1152</v>
      </c>
      <c r="Z4078" s="62" t="s">
        <v>48</v>
      </c>
      <c r="AA4078" s="62" t="s">
        <v>646</v>
      </c>
      <c r="AB4078" s="62" t="s">
        <v>42</v>
      </c>
      <c r="AC4078" s="62" t="s">
        <v>2274</v>
      </c>
      <c r="AD4078" s="62" t="s">
        <v>648</v>
      </c>
    </row>
    <row r="4079" spans="1:30" x14ac:dyDescent="0.25">
      <c r="A4079" s="62" t="s">
        <v>35</v>
      </c>
      <c r="B4079" s="62" t="s">
        <v>36</v>
      </c>
      <c r="C4079" s="62" t="s">
        <v>37</v>
      </c>
      <c r="D4079" s="62" t="s">
        <v>121</v>
      </c>
      <c r="E4079" s="62" t="s">
        <v>122</v>
      </c>
      <c r="F4079" s="62" t="s">
        <v>123</v>
      </c>
      <c r="G4079" s="62" t="s">
        <v>124</v>
      </c>
      <c r="H4079" s="62" t="s">
        <v>124</v>
      </c>
      <c r="I4079" s="62" t="s">
        <v>42</v>
      </c>
      <c r="J4079" s="62" t="s">
        <v>174</v>
      </c>
      <c r="K4079" s="62" t="s">
        <v>174</v>
      </c>
      <c r="L4079" s="62" t="s">
        <v>43</v>
      </c>
      <c r="M4079" s="62" t="s">
        <v>44</v>
      </c>
      <c r="N4079" s="62" t="s">
        <v>180</v>
      </c>
      <c r="O4079" s="62" t="s">
        <v>2330</v>
      </c>
      <c r="P4079" s="62" t="s">
        <v>1152</v>
      </c>
      <c r="Q4079" s="62" t="s">
        <v>645</v>
      </c>
      <c r="R4079" s="62" t="s">
        <v>1152</v>
      </c>
      <c r="S4079" s="61">
        <v>201406</v>
      </c>
      <c r="T4079" s="62" t="s">
        <v>52</v>
      </c>
      <c r="U4079" s="97">
        <v>0</v>
      </c>
      <c r="V4079" s="60">
        <v>840</v>
      </c>
      <c r="W4079" s="62" t="s">
        <v>1152</v>
      </c>
      <c r="X4079" s="62" t="s">
        <v>1152</v>
      </c>
      <c r="Y4079" s="62" t="s">
        <v>1152</v>
      </c>
      <c r="Z4079" s="62" t="s">
        <v>48</v>
      </c>
      <c r="AA4079" s="62" t="s">
        <v>646</v>
      </c>
      <c r="AB4079" s="62" t="s">
        <v>42</v>
      </c>
      <c r="AC4079" s="62" t="s">
        <v>2274</v>
      </c>
      <c r="AD4079" s="62" t="s">
        <v>648</v>
      </c>
    </row>
    <row r="4080" spans="1:30" x14ac:dyDescent="0.25">
      <c r="A4080" s="62" t="s">
        <v>35</v>
      </c>
      <c r="B4080" s="62" t="s">
        <v>36</v>
      </c>
      <c r="C4080" s="62" t="s">
        <v>37</v>
      </c>
      <c r="D4080" s="62" t="s">
        <v>121</v>
      </c>
      <c r="E4080" s="62" t="s">
        <v>122</v>
      </c>
      <c r="F4080" s="62" t="s">
        <v>123</v>
      </c>
      <c r="G4080" s="62" t="s">
        <v>124</v>
      </c>
      <c r="H4080" s="62" t="s">
        <v>124</v>
      </c>
      <c r="I4080" s="62" t="s">
        <v>42</v>
      </c>
      <c r="J4080" s="62" t="s">
        <v>174</v>
      </c>
      <c r="K4080" s="62" t="s">
        <v>174</v>
      </c>
      <c r="L4080" s="62" t="s">
        <v>43</v>
      </c>
      <c r="M4080" s="62" t="s">
        <v>44</v>
      </c>
      <c r="N4080" s="62" t="s">
        <v>180</v>
      </c>
      <c r="O4080" s="62" t="s">
        <v>2329</v>
      </c>
      <c r="P4080" s="62" t="s">
        <v>1152</v>
      </c>
      <c r="Q4080" s="62" t="s">
        <v>645</v>
      </c>
      <c r="R4080" s="62" t="s">
        <v>1152</v>
      </c>
      <c r="S4080" s="61">
        <v>201406</v>
      </c>
      <c r="T4080" s="62" t="s">
        <v>52</v>
      </c>
      <c r="U4080" s="61">
        <v>0</v>
      </c>
      <c r="V4080" s="60">
        <v>1408</v>
      </c>
      <c r="W4080" s="62" t="s">
        <v>1152</v>
      </c>
      <c r="X4080" s="62" t="s">
        <v>1152</v>
      </c>
      <c r="Y4080" s="62" t="s">
        <v>1152</v>
      </c>
      <c r="Z4080" s="62" t="s">
        <v>48</v>
      </c>
      <c r="AA4080" s="62" t="s">
        <v>646</v>
      </c>
      <c r="AB4080" s="62" t="s">
        <v>42</v>
      </c>
      <c r="AC4080" s="62" t="s">
        <v>2274</v>
      </c>
      <c r="AD4080" s="62" t="s">
        <v>648</v>
      </c>
    </row>
    <row r="4081" spans="1:30" x14ac:dyDescent="0.25">
      <c r="A4081" s="62" t="s">
        <v>35</v>
      </c>
      <c r="B4081" s="62" t="s">
        <v>36</v>
      </c>
      <c r="C4081" s="62" t="s">
        <v>37</v>
      </c>
      <c r="D4081" s="62" t="s">
        <v>121</v>
      </c>
      <c r="E4081" s="62" t="s">
        <v>122</v>
      </c>
      <c r="F4081" s="62" t="s">
        <v>123</v>
      </c>
      <c r="G4081" s="62" t="s">
        <v>124</v>
      </c>
      <c r="H4081" s="62" t="s">
        <v>124</v>
      </c>
      <c r="I4081" s="62" t="s">
        <v>42</v>
      </c>
      <c r="J4081" s="62" t="s">
        <v>174</v>
      </c>
      <c r="K4081" s="62" t="s">
        <v>174</v>
      </c>
      <c r="L4081" s="62" t="s">
        <v>43</v>
      </c>
      <c r="M4081" s="62" t="s">
        <v>44</v>
      </c>
      <c r="N4081" s="62" t="s">
        <v>180</v>
      </c>
      <c r="O4081" s="62" t="s">
        <v>2282</v>
      </c>
      <c r="P4081" s="62" t="s">
        <v>1152</v>
      </c>
      <c r="Q4081" s="62" t="s">
        <v>645</v>
      </c>
      <c r="R4081" s="62" t="s">
        <v>1152</v>
      </c>
      <c r="S4081" s="61">
        <v>201406</v>
      </c>
      <c r="T4081" s="62" t="s">
        <v>52</v>
      </c>
      <c r="U4081" s="61">
        <v>0</v>
      </c>
      <c r="V4081" s="60">
        <v>210</v>
      </c>
      <c r="W4081" s="62" t="s">
        <v>1152</v>
      </c>
      <c r="X4081" s="62" t="s">
        <v>1152</v>
      </c>
      <c r="Y4081" s="62" t="s">
        <v>1152</v>
      </c>
      <c r="Z4081" s="62" t="s">
        <v>48</v>
      </c>
      <c r="AA4081" s="62" t="s">
        <v>646</v>
      </c>
      <c r="AB4081" s="62" t="s">
        <v>42</v>
      </c>
      <c r="AC4081" s="62" t="s">
        <v>2274</v>
      </c>
      <c r="AD4081" s="62" t="s">
        <v>648</v>
      </c>
    </row>
    <row r="4082" spans="1:30" x14ac:dyDescent="0.25">
      <c r="A4082" s="62" t="s">
        <v>35</v>
      </c>
      <c r="B4082" s="62" t="s">
        <v>36</v>
      </c>
      <c r="C4082" s="62" t="s">
        <v>37</v>
      </c>
      <c r="D4082" s="62" t="s">
        <v>121</v>
      </c>
      <c r="E4082" s="62" t="s">
        <v>122</v>
      </c>
      <c r="F4082" s="62" t="s">
        <v>123</v>
      </c>
      <c r="G4082" s="62" t="s">
        <v>124</v>
      </c>
      <c r="H4082" s="62" t="s">
        <v>124</v>
      </c>
      <c r="I4082" s="62" t="s">
        <v>42</v>
      </c>
      <c r="J4082" s="62" t="s">
        <v>174</v>
      </c>
      <c r="K4082" s="62" t="s">
        <v>174</v>
      </c>
      <c r="L4082" s="62" t="s">
        <v>43</v>
      </c>
      <c r="M4082" s="62" t="s">
        <v>44</v>
      </c>
      <c r="N4082" s="62" t="s">
        <v>180</v>
      </c>
      <c r="O4082" s="62" t="s">
        <v>2331</v>
      </c>
      <c r="P4082" s="62" t="s">
        <v>1152</v>
      </c>
      <c r="Q4082" s="62" t="s">
        <v>645</v>
      </c>
      <c r="R4082" s="62" t="s">
        <v>1152</v>
      </c>
      <c r="S4082" s="61">
        <v>201406</v>
      </c>
      <c r="T4082" s="62" t="s">
        <v>52</v>
      </c>
      <c r="U4082" s="61">
        <v>0</v>
      </c>
      <c r="V4082" s="60">
        <v>484</v>
      </c>
      <c r="W4082" s="62" t="s">
        <v>1152</v>
      </c>
      <c r="X4082" s="62" t="s">
        <v>1152</v>
      </c>
      <c r="Y4082" s="62" t="s">
        <v>1152</v>
      </c>
      <c r="Z4082" s="62" t="s">
        <v>48</v>
      </c>
      <c r="AA4082" s="62" t="s">
        <v>646</v>
      </c>
      <c r="AB4082" s="62" t="s">
        <v>42</v>
      </c>
      <c r="AC4082" s="62" t="s">
        <v>2274</v>
      </c>
      <c r="AD4082" s="62" t="s">
        <v>648</v>
      </c>
    </row>
    <row r="4083" spans="1:30" x14ac:dyDescent="0.25">
      <c r="A4083" s="62" t="s">
        <v>35</v>
      </c>
      <c r="B4083" s="62" t="s">
        <v>36</v>
      </c>
      <c r="C4083" s="62" t="s">
        <v>37</v>
      </c>
      <c r="D4083" s="62" t="s">
        <v>121</v>
      </c>
      <c r="E4083" s="62" t="s">
        <v>122</v>
      </c>
      <c r="F4083" s="62" t="s">
        <v>123</v>
      </c>
      <c r="G4083" s="62" t="s">
        <v>124</v>
      </c>
      <c r="H4083" s="62" t="s">
        <v>124</v>
      </c>
      <c r="I4083" s="62" t="s">
        <v>42</v>
      </c>
      <c r="J4083" s="62" t="s">
        <v>174</v>
      </c>
      <c r="K4083" s="62" t="s">
        <v>174</v>
      </c>
      <c r="L4083" s="62" t="s">
        <v>43</v>
      </c>
      <c r="M4083" s="62" t="s">
        <v>44</v>
      </c>
      <c r="N4083" s="62" t="s">
        <v>180</v>
      </c>
      <c r="O4083" s="62" t="s">
        <v>1145</v>
      </c>
      <c r="P4083" s="62" t="s">
        <v>1152</v>
      </c>
      <c r="Q4083" s="62" t="s">
        <v>645</v>
      </c>
      <c r="R4083" s="62" t="s">
        <v>1152</v>
      </c>
      <c r="S4083" s="61">
        <v>201406</v>
      </c>
      <c r="T4083" s="62" t="s">
        <v>52</v>
      </c>
      <c r="U4083" s="97">
        <v>0</v>
      </c>
      <c r="V4083" s="60">
        <v>4378</v>
      </c>
      <c r="W4083" s="62" t="s">
        <v>1152</v>
      </c>
      <c r="X4083" s="62" t="s">
        <v>1152</v>
      </c>
      <c r="Y4083" s="62" t="s">
        <v>1152</v>
      </c>
      <c r="Z4083" s="62" t="s">
        <v>48</v>
      </c>
      <c r="AA4083" s="62" t="s">
        <v>646</v>
      </c>
      <c r="AB4083" s="62" t="s">
        <v>42</v>
      </c>
      <c r="AC4083" s="62" t="s">
        <v>2274</v>
      </c>
      <c r="AD4083" s="62" t="s">
        <v>648</v>
      </c>
    </row>
    <row r="4084" spans="1:30" x14ac:dyDescent="0.25">
      <c r="A4084" s="62" t="s">
        <v>35</v>
      </c>
      <c r="B4084" s="62" t="s">
        <v>36</v>
      </c>
      <c r="C4084" s="62" t="s">
        <v>37</v>
      </c>
      <c r="D4084" s="62" t="s">
        <v>121</v>
      </c>
      <c r="E4084" s="62" t="s">
        <v>122</v>
      </c>
      <c r="F4084" s="62" t="s">
        <v>123</v>
      </c>
      <c r="G4084" s="62" t="s">
        <v>124</v>
      </c>
      <c r="H4084" s="62" t="s">
        <v>124</v>
      </c>
      <c r="I4084" s="62" t="s">
        <v>42</v>
      </c>
      <c r="J4084" s="62" t="s">
        <v>174</v>
      </c>
      <c r="K4084" s="62" t="s">
        <v>174</v>
      </c>
      <c r="L4084" s="62" t="s">
        <v>43</v>
      </c>
      <c r="M4084" s="62" t="s">
        <v>44</v>
      </c>
      <c r="N4084" s="62" t="s">
        <v>180</v>
      </c>
      <c r="O4084" s="62" t="s">
        <v>2275</v>
      </c>
      <c r="P4084" s="62" t="s">
        <v>1152</v>
      </c>
      <c r="Q4084" s="62" t="s">
        <v>645</v>
      </c>
      <c r="R4084" s="62" t="s">
        <v>1152</v>
      </c>
      <c r="S4084" s="61">
        <v>201406</v>
      </c>
      <c r="T4084" s="62" t="s">
        <v>52</v>
      </c>
      <c r="U4084" s="97">
        <v>0</v>
      </c>
      <c r="V4084" s="60">
        <v>484</v>
      </c>
      <c r="W4084" s="62" t="s">
        <v>1152</v>
      </c>
      <c r="X4084" s="62" t="s">
        <v>1152</v>
      </c>
      <c r="Y4084" s="62" t="s">
        <v>1152</v>
      </c>
      <c r="Z4084" s="62" t="s">
        <v>48</v>
      </c>
      <c r="AA4084" s="62" t="s">
        <v>646</v>
      </c>
      <c r="AB4084" s="62" t="s">
        <v>42</v>
      </c>
      <c r="AC4084" s="62" t="s">
        <v>2274</v>
      </c>
      <c r="AD4084" s="62" t="s">
        <v>648</v>
      </c>
    </row>
    <row r="4085" spans="1:30" x14ac:dyDescent="0.25">
      <c r="A4085" s="62" t="s">
        <v>35</v>
      </c>
      <c r="B4085" s="62" t="s">
        <v>36</v>
      </c>
      <c r="C4085" s="62" t="s">
        <v>37</v>
      </c>
      <c r="D4085" s="62" t="s">
        <v>121</v>
      </c>
      <c r="E4085" s="62" t="s">
        <v>122</v>
      </c>
      <c r="F4085" s="62" t="s">
        <v>123</v>
      </c>
      <c r="G4085" s="62" t="s">
        <v>124</v>
      </c>
      <c r="H4085" s="62" t="s">
        <v>124</v>
      </c>
      <c r="I4085" s="62" t="s">
        <v>42</v>
      </c>
      <c r="J4085" s="62" t="s">
        <v>174</v>
      </c>
      <c r="K4085" s="62" t="s">
        <v>174</v>
      </c>
      <c r="L4085" s="62" t="s">
        <v>43</v>
      </c>
      <c r="M4085" s="62" t="s">
        <v>44</v>
      </c>
      <c r="N4085" s="62" t="s">
        <v>180</v>
      </c>
      <c r="O4085" s="62" t="s">
        <v>2276</v>
      </c>
      <c r="P4085" s="62" t="s">
        <v>1152</v>
      </c>
      <c r="Q4085" s="62" t="s">
        <v>645</v>
      </c>
      <c r="R4085" s="62" t="s">
        <v>1152</v>
      </c>
      <c r="S4085" s="61">
        <v>201406</v>
      </c>
      <c r="T4085" s="62" t="s">
        <v>52</v>
      </c>
      <c r="U4085" s="61">
        <v>0</v>
      </c>
      <c r="V4085" s="60">
        <v>90</v>
      </c>
      <c r="W4085" s="62" t="s">
        <v>1152</v>
      </c>
      <c r="X4085" s="62" t="s">
        <v>1152</v>
      </c>
      <c r="Y4085" s="62" t="s">
        <v>1152</v>
      </c>
      <c r="Z4085" s="62" t="s">
        <v>48</v>
      </c>
      <c r="AA4085" s="62" t="s">
        <v>646</v>
      </c>
      <c r="AB4085" s="62" t="s">
        <v>42</v>
      </c>
      <c r="AC4085" s="62" t="s">
        <v>2274</v>
      </c>
      <c r="AD4085" s="62" t="s">
        <v>648</v>
      </c>
    </row>
    <row r="4086" spans="1:30" x14ac:dyDescent="0.25">
      <c r="A4086" s="62" t="s">
        <v>35</v>
      </c>
      <c r="B4086" s="62" t="s">
        <v>36</v>
      </c>
      <c r="C4086" s="62" t="s">
        <v>37</v>
      </c>
      <c r="D4086" s="62" t="s">
        <v>121</v>
      </c>
      <c r="E4086" s="62" t="s">
        <v>122</v>
      </c>
      <c r="F4086" s="62" t="s">
        <v>123</v>
      </c>
      <c r="G4086" s="62" t="s">
        <v>124</v>
      </c>
      <c r="H4086" s="62" t="s">
        <v>124</v>
      </c>
      <c r="I4086" s="62" t="s">
        <v>42</v>
      </c>
      <c r="J4086" s="62" t="s">
        <v>174</v>
      </c>
      <c r="K4086" s="62" t="s">
        <v>174</v>
      </c>
      <c r="L4086" s="62" t="s">
        <v>43</v>
      </c>
      <c r="M4086" s="62" t="s">
        <v>44</v>
      </c>
      <c r="N4086" s="62" t="s">
        <v>180</v>
      </c>
      <c r="O4086" s="62" t="s">
        <v>2332</v>
      </c>
      <c r="P4086" s="62" t="s">
        <v>1152</v>
      </c>
      <c r="Q4086" s="62" t="s">
        <v>645</v>
      </c>
      <c r="R4086" s="62" t="s">
        <v>1152</v>
      </c>
      <c r="S4086" s="61">
        <v>201406</v>
      </c>
      <c r="T4086" s="62" t="s">
        <v>52</v>
      </c>
      <c r="U4086" s="97">
        <v>0</v>
      </c>
      <c r="V4086" s="60">
        <v>68530</v>
      </c>
      <c r="W4086" s="62" t="s">
        <v>1152</v>
      </c>
      <c r="X4086" s="62" t="s">
        <v>1152</v>
      </c>
      <c r="Y4086" s="62" t="s">
        <v>1152</v>
      </c>
      <c r="Z4086" s="62" t="s">
        <v>48</v>
      </c>
      <c r="AA4086" s="62" t="s">
        <v>646</v>
      </c>
      <c r="AB4086" s="62" t="s">
        <v>42</v>
      </c>
      <c r="AC4086" s="62" t="s">
        <v>2274</v>
      </c>
      <c r="AD4086" s="62" t="s">
        <v>648</v>
      </c>
    </row>
    <row r="4087" spans="1:30" x14ac:dyDescent="0.25">
      <c r="A4087" s="62" t="s">
        <v>35</v>
      </c>
      <c r="B4087" s="62" t="s">
        <v>36</v>
      </c>
      <c r="C4087" s="62" t="s">
        <v>37</v>
      </c>
      <c r="D4087" s="62" t="s">
        <v>121</v>
      </c>
      <c r="E4087" s="62" t="s">
        <v>122</v>
      </c>
      <c r="F4087" s="62" t="s">
        <v>123</v>
      </c>
      <c r="G4087" s="62" t="s">
        <v>124</v>
      </c>
      <c r="H4087" s="62" t="s">
        <v>124</v>
      </c>
      <c r="I4087" s="62" t="s">
        <v>42</v>
      </c>
      <c r="J4087" s="62" t="s">
        <v>174</v>
      </c>
      <c r="K4087" s="62" t="s">
        <v>174</v>
      </c>
      <c r="L4087" s="62" t="s">
        <v>43</v>
      </c>
      <c r="M4087" s="62" t="s">
        <v>44</v>
      </c>
      <c r="N4087" s="62" t="s">
        <v>180</v>
      </c>
      <c r="O4087" s="62" t="s">
        <v>1138</v>
      </c>
      <c r="P4087" s="62" t="s">
        <v>1152</v>
      </c>
      <c r="Q4087" s="62" t="s">
        <v>645</v>
      </c>
      <c r="R4087" s="62" t="s">
        <v>1152</v>
      </c>
      <c r="S4087" s="61">
        <v>201406</v>
      </c>
      <c r="T4087" s="62" t="s">
        <v>52</v>
      </c>
      <c r="U4087" s="97">
        <v>0</v>
      </c>
      <c r="V4087" s="60">
        <v>3815</v>
      </c>
      <c r="W4087" s="62" t="s">
        <v>1152</v>
      </c>
      <c r="X4087" s="62" t="s">
        <v>1152</v>
      </c>
      <c r="Y4087" s="62" t="s">
        <v>1152</v>
      </c>
      <c r="Z4087" s="62" t="s">
        <v>48</v>
      </c>
      <c r="AA4087" s="62" t="s">
        <v>646</v>
      </c>
      <c r="AB4087" s="62" t="s">
        <v>42</v>
      </c>
      <c r="AC4087" s="62" t="s">
        <v>2274</v>
      </c>
      <c r="AD4087" s="62" t="s">
        <v>648</v>
      </c>
    </row>
    <row r="4088" spans="1:30" x14ac:dyDescent="0.25">
      <c r="A4088" s="62" t="s">
        <v>35</v>
      </c>
      <c r="B4088" s="62" t="s">
        <v>36</v>
      </c>
      <c r="C4088" s="62" t="s">
        <v>37</v>
      </c>
      <c r="D4088" s="62" t="s">
        <v>121</v>
      </c>
      <c r="E4088" s="62" t="s">
        <v>122</v>
      </c>
      <c r="F4088" s="62" t="s">
        <v>123</v>
      </c>
      <c r="G4088" s="62" t="s">
        <v>124</v>
      </c>
      <c r="H4088" s="62" t="s">
        <v>124</v>
      </c>
      <c r="I4088" s="62" t="s">
        <v>42</v>
      </c>
      <c r="J4088" s="62" t="s">
        <v>174</v>
      </c>
      <c r="K4088" s="62" t="s">
        <v>174</v>
      </c>
      <c r="L4088" s="62" t="s">
        <v>43</v>
      </c>
      <c r="M4088" s="62" t="s">
        <v>44</v>
      </c>
      <c r="N4088" s="62" t="s">
        <v>180</v>
      </c>
      <c r="O4088" s="62" t="s">
        <v>1532</v>
      </c>
      <c r="P4088" s="62" t="s">
        <v>1152</v>
      </c>
      <c r="Q4088" s="62" t="s">
        <v>645</v>
      </c>
      <c r="R4088" s="62" t="s">
        <v>1152</v>
      </c>
      <c r="S4088" s="61">
        <v>201406</v>
      </c>
      <c r="T4088" s="62" t="s">
        <v>52</v>
      </c>
      <c r="U4088" s="97">
        <v>0</v>
      </c>
      <c r="V4088" s="60">
        <v>154</v>
      </c>
      <c r="W4088" s="62" t="s">
        <v>1152</v>
      </c>
      <c r="X4088" s="62" t="s">
        <v>1152</v>
      </c>
      <c r="Y4088" s="62" t="s">
        <v>1152</v>
      </c>
      <c r="Z4088" s="62" t="s">
        <v>48</v>
      </c>
      <c r="AA4088" s="62" t="s">
        <v>646</v>
      </c>
      <c r="AB4088" s="62" t="s">
        <v>42</v>
      </c>
      <c r="AC4088" s="62" t="s">
        <v>2274</v>
      </c>
      <c r="AD4088" s="62" t="s">
        <v>648</v>
      </c>
    </row>
    <row r="4089" spans="1:30" x14ac:dyDescent="0.25">
      <c r="A4089" s="62" t="s">
        <v>35</v>
      </c>
      <c r="B4089" s="62" t="s">
        <v>36</v>
      </c>
      <c r="C4089" s="62" t="s">
        <v>37</v>
      </c>
      <c r="D4089" s="62" t="s">
        <v>121</v>
      </c>
      <c r="E4089" s="62" t="s">
        <v>122</v>
      </c>
      <c r="F4089" s="62" t="s">
        <v>123</v>
      </c>
      <c r="G4089" s="62" t="s">
        <v>124</v>
      </c>
      <c r="H4089" s="62" t="s">
        <v>124</v>
      </c>
      <c r="I4089" s="62" t="s">
        <v>42</v>
      </c>
      <c r="J4089" s="62" t="s">
        <v>298</v>
      </c>
      <c r="K4089" s="62" t="s">
        <v>298</v>
      </c>
      <c r="L4089" s="62" t="s">
        <v>43</v>
      </c>
      <c r="M4089" s="62" t="s">
        <v>44</v>
      </c>
      <c r="N4089" s="62" t="s">
        <v>150</v>
      </c>
      <c r="O4089" s="62" t="s">
        <v>1562</v>
      </c>
      <c r="P4089" s="62" t="s">
        <v>1152</v>
      </c>
      <c r="Q4089" s="62" t="s">
        <v>1572</v>
      </c>
      <c r="R4089" s="62" t="s">
        <v>1573</v>
      </c>
      <c r="S4089" s="61">
        <v>201407</v>
      </c>
      <c r="T4089" s="62" t="s">
        <v>52</v>
      </c>
      <c r="U4089" s="97">
        <v>0</v>
      </c>
      <c r="V4089" s="60">
        <v>930.06</v>
      </c>
      <c r="W4089" s="62" t="s">
        <v>1152</v>
      </c>
      <c r="X4089" s="62" t="s">
        <v>1152</v>
      </c>
      <c r="Y4089" s="62" t="s">
        <v>1152</v>
      </c>
      <c r="Z4089" s="62" t="s">
        <v>48</v>
      </c>
      <c r="AA4089" s="62" t="s">
        <v>186</v>
      </c>
      <c r="AB4089" s="62" t="s">
        <v>42</v>
      </c>
      <c r="AC4089" s="62" t="s">
        <v>1574</v>
      </c>
      <c r="AD4089" s="62" t="s">
        <v>51</v>
      </c>
    </row>
    <row r="4090" spans="1:30" x14ac:dyDescent="0.25">
      <c r="A4090" s="62" t="s">
        <v>35</v>
      </c>
      <c r="B4090" s="62" t="s">
        <v>36</v>
      </c>
      <c r="C4090" s="62" t="s">
        <v>37</v>
      </c>
      <c r="D4090" s="62" t="s">
        <v>121</v>
      </c>
      <c r="E4090" s="62" t="s">
        <v>215</v>
      </c>
      <c r="F4090" s="62" t="s">
        <v>216</v>
      </c>
      <c r="G4090" s="62" t="s">
        <v>124</v>
      </c>
      <c r="H4090" s="62" t="s">
        <v>124</v>
      </c>
      <c r="I4090" s="62" t="s">
        <v>42</v>
      </c>
      <c r="J4090" s="62" t="s">
        <v>250</v>
      </c>
      <c r="K4090" s="62" t="s">
        <v>250</v>
      </c>
      <c r="L4090" s="62" t="s">
        <v>43</v>
      </c>
      <c r="M4090" s="62" t="s">
        <v>44</v>
      </c>
      <c r="N4090" s="62" t="s">
        <v>150</v>
      </c>
      <c r="O4090" s="62" t="s">
        <v>1555</v>
      </c>
      <c r="P4090" s="62" t="s">
        <v>1152</v>
      </c>
      <c r="Q4090" s="62" t="s">
        <v>1575</v>
      </c>
      <c r="R4090" s="62" t="s">
        <v>1152</v>
      </c>
      <c r="S4090" s="61">
        <v>201407</v>
      </c>
      <c r="T4090" s="62" t="s">
        <v>52</v>
      </c>
      <c r="U4090" s="97">
        <v>0</v>
      </c>
      <c r="V4090" s="60">
        <v>34026</v>
      </c>
      <c r="W4090" s="62" t="s">
        <v>1152</v>
      </c>
      <c r="X4090" s="62" t="s">
        <v>1152</v>
      </c>
      <c r="Y4090" s="62" t="s">
        <v>1152</v>
      </c>
      <c r="Z4090" s="62" t="s">
        <v>48</v>
      </c>
      <c r="AA4090" s="62" t="s">
        <v>129</v>
      </c>
      <c r="AB4090" s="62" t="s">
        <v>42</v>
      </c>
      <c r="AC4090" s="62" t="s">
        <v>1576</v>
      </c>
      <c r="AD4090" s="62" t="s">
        <v>51</v>
      </c>
    </row>
    <row r="4091" spans="1:30" x14ac:dyDescent="0.25">
      <c r="A4091" s="62" t="s">
        <v>35</v>
      </c>
      <c r="B4091" s="62" t="s">
        <v>36</v>
      </c>
      <c r="C4091" s="62" t="s">
        <v>37</v>
      </c>
      <c r="D4091" s="62" t="s">
        <v>121</v>
      </c>
      <c r="E4091" s="62" t="s">
        <v>215</v>
      </c>
      <c r="F4091" s="62" t="s">
        <v>216</v>
      </c>
      <c r="G4091" s="62" t="s">
        <v>124</v>
      </c>
      <c r="H4091" s="62" t="s">
        <v>124</v>
      </c>
      <c r="I4091" s="62" t="s">
        <v>42</v>
      </c>
      <c r="J4091" s="62" t="s">
        <v>237</v>
      </c>
      <c r="K4091" s="62" t="s">
        <v>237</v>
      </c>
      <c r="L4091" s="62" t="s">
        <v>43</v>
      </c>
      <c r="M4091" s="62" t="s">
        <v>44</v>
      </c>
      <c r="N4091" s="62" t="s">
        <v>150</v>
      </c>
      <c r="O4091" s="62" t="s">
        <v>1555</v>
      </c>
      <c r="P4091" s="62" t="s">
        <v>1152</v>
      </c>
      <c r="Q4091" s="62" t="s">
        <v>1557</v>
      </c>
      <c r="R4091" s="62" t="s">
        <v>1152</v>
      </c>
      <c r="S4091" s="61">
        <v>201407</v>
      </c>
      <c r="T4091" s="62" t="s">
        <v>52</v>
      </c>
      <c r="U4091" s="97">
        <v>0</v>
      </c>
      <c r="V4091" s="60">
        <v>854.15</v>
      </c>
      <c r="W4091" s="62" t="s">
        <v>1152</v>
      </c>
      <c r="X4091" s="62" t="s">
        <v>1152</v>
      </c>
      <c r="Y4091" s="62" t="s">
        <v>1152</v>
      </c>
      <c r="Z4091" s="62" t="s">
        <v>48</v>
      </c>
      <c r="AA4091" s="62" t="s">
        <v>129</v>
      </c>
      <c r="AB4091" s="62" t="s">
        <v>42</v>
      </c>
      <c r="AC4091" s="62" t="s">
        <v>1576</v>
      </c>
      <c r="AD4091" s="62" t="s">
        <v>51</v>
      </c>
    </row>
    <row r="4092" spans="1:30" x14ac:dyDescent="0.25">
      <c r="A4092" s="62" t="s">
        <v>35</v>
      </c>
      <c r="B4092" s="62" t="s">
        <v>36</v>
      </c>
      <c r="C4092" s="62" t="s">
        <v>37</v>
      </c>
      <c r="D4092" s="62" t="s">
        <v>121</v>
      </c>
      <c r="E4092" s="62" t="s">
        <v>215</v>
      </c>
      <c r="F4092" s="62" t="s">
        <v>216</v>
      </c>
      <c r="G4092" s="62" t="s">
        <v>124</v>
      </c>
      <c r="H4092" s="62" t="s">
        <v>124</v>
      </c>
      <c r="I4092" s="62" t="s">
        <v>42</v>
      </c>
      <c r="J4092" s="62" t="s">
        <v>237</v>
      </c>
      <c r="K4092" s="62" t="s">
        <v>237</v>
      </c>
      <c r="L4092" s="62" t="s">
        <v>43</v>
      </c>
      <c r="M4092" s="62" t="s">
        <v>44</v>
      </c>
      <c r="N4092" s="62" t="s">
        <v>180</v>
      </c>
      <c r="O4092" s="62" t="s">
        <v>1555</v>
      </c>
      <c r="P4092" s="62" t="s">
        <v>1152</v>
      </c>
      <c r="Q4092" s="62" t="s">
        <v>1544</v>
      </c>
      <c r="R4092" s="62" t="s">
        <v>1152</v>
      </c>
      <c r="S4092" s="61">
        <v>201407</v>
      </c>
      <c r="T4092" s="62" t="s">
        <v>52</v>
      </c>
      <c r="U4092" s="97">
        <v>0</v>
      </c>
      <c r="V4092" s="60">
        <v>448055</v>
      </c>
      <c r="W4092" s="62" t="s">
        <v>1152</v>
      </c>
      <c r="X4092" s="62" t="s">
        <v>1152</v>
      </c>
      <c r="Y4092" s="62" t="s">
        <v>1152</v>
      </c>
      <c r="Z4092" s="62" t="s">
        <v>48</v>
      </c>
      <c r="AA4092" s="62" t="s">
        <v>129</v>
      </c>
      <c r="AB4092" s="62" t="s">
        <v>42</v>
      </c>
      <c r="AC4092" s="62" t="s">
        <v>1576</v>
      </c>
      <c r="AD4092" s="62" t="s">
        <v>51</v>
      </c>
    </row>
    <row r="4093" spans="1:30" x14ac:dyDescent="0.25">
      <c r="A4093" s="62" t="s">
        <v>35</v>
      </c>
      <c r="B4093" s="62" t="s">
        <v>36</v>
      </c>
      <c r="C4093" s="62" t="s">
        <v>37</v>
      </c>
      <c r="D4093" s="62" t="s">
        <v>121</v>
      </c>
      <c r="E4093" s="62" t="s">
        <v>215</v>
      </c>
      <c r="F4093" s="62" t="s">
        <v>216</v>
      </c>
      <c r="G4093" s="62" t="s">
        <v>124</v>
      </c>
      <c r="H4093" s="62" t="s">
        <v>124</v>
      </c>
      <c r="I4093" s="62" t="s">
        <v>42</v>
      </c>
      <c r="J4093" s="62" t="s">
        <v>261</v>
      </c>
      <c r="K4093" s="62" t="s">
        <v>261</v>
      </c>
      <c r="L4093" s="62" t="s">
        <v>43</v>
      </c>
      <c r="M4093" s="62" t="s">
        <v>44</v>
      </c>
      <c r="N4093" s="62" t="s">
        <v>180</v>
      </c>
      <c r="O4093" s="62" t="s">
        <v>1555</v>
      </c>
      <c r="P4093" s="62" t="s">
        <v>1152</v>
      </c>
      <c r="Q4093" s="62" t="s">
        <v>1547</v>
      </c>
      <c r="R4093" s="62" t="s">
        <v>1152</v>
      </c>
      <c r="S4093" s="61">
        <v>201407</v>
      </c>
      <c r="T4093" s="62" t="s">
        <v>52</v>
      </c>
      <c r="U4093" s="97">
        <v>0</v>
      </c>
      <c r="V4093" s="60">
        <v>334134.26</v>
      </c>
      <c r="W4093" s="62" t="s">
        <v>1152</v>
      </c>
      <c r="X4093" s="62" t="s">
        <v>1152</v>
      </c>
      <c r="Y4093" s="62" t="s">
        <v>1152</v>
      </c>
      <c r="Z4093" s="62" t="s">
        <v>48</v>
      </c>
      <c r="AA4093" s="62" t="s">
        <v>129</v>
      </c>
      <c r="AB4093" s="62" t="s">
        <v>42</v>
      </c>
      <c r="AC4093" s="62" t="s">
        <v>1576</v>
      </c>
      <c r="AD4093" s="62" t="s">
        <v>51</v>
      </c>
    </row>
    <row r="4094" spans="1:30" x14ac:dyDescent="0.25">
      <c r="A4094" s="62" t="s">
        <v>35</v>
      </c>
      <c r="B4094" s="62" t="s">
        <v>36</v>
      </c>
      <c r="C4094" s="62" t="s">
        <v>37</v>
      </c>
      <c r="D4094" s="62" t="s">
        <v>121</v>
      </c>
      <c r="E4094" s="62" t="s">
        <v>215</v>
      </c>
      <c r="F4094" s="62" t="s">
        <v>216</v>
      </c>
      <c r="G4094" s="62" t="s">
        <v>124</v>
      </c>
      <c r="H4094" s="62" t="s">
        <v>124</v>
      </c>
      <c r="I4094" s="62" t="s">
        <v>42</v>
      </c>
      <c r="J4094" s="62" t="s">
        <v>250</v>
      </c>
      <c r="K4094" s="62" t="s">
        <v>250</v>
      </c>
      <c r="L4094" s="62" t="s">
        <v>43</v>
      </c>
      <c r="M4094" s="62" t="s">
        <v>44</v>
      </c>
      <c r="N4094" s="62" t="s">
        <v>180</v>
      </c>
      <c r="O4094" s="62" t="s">
        <v>1555</v>
      </c>
      <c r="P4094" s="62" t="s">
        <v>1152</v>
      </c>
      <c r="Q4094" s="62" t="s">
        <v>1545</v>
      </c>
      <c r="R4094" s="62" t="s">
        <v>1152</v>
      </c>
      <c r="S4094" s="61">
        <v>201407</v>
      </c>
      <c r="T4094" s="62" t="s">
        <v>52</v>
      </c>
      <c r="U4094" s="97">
        <v>0</v>
      </c>
      <c r="V4094" s="60">
        <v>36100</v>
      </c>
      <c r="W4094" s="62" t="s">
        <v>1152</v>
      </c>
      <c r="X4094" s="62" t="s">
        <v>1152</v>
      </c>
      <c r="Y4094" s="62" t="s">
        <v>1152</v>
      </c>
      <c r="Z4094" s="62" t="s">
        <v>48</v>
      </c>
      <c r="AA4094" s="62" t="s">
        <v>129</v>
      </c>
      <c r="AB4094" s="62" t="s">
        <v>42</v>
      </c>
      <c r="AC4094" s="62" t="s">
        <v>1576</v>
      </c>
      <c r="AD4094" s="62" t="s">
        <v>51</v>
      </c>
    </row>
    <row r="4095" spans="1:30" x14ac:dyDescent="0.25">
      <c r="A4095" s="62" t="s">
        <v>35</v>
      </c>
      <c r="B4095" s="62" t="s">
        <v>36</v>
      </c>
      <c r="C4095" s="62" t="s">
        <v>37</v>
      </c>
      <c r="D4095" s="62" t="s">
        <v>121</v>
      </c>
      <c r="E4095" s="62" t="s">
        <v>215</v>
      </c>
      <c r="F4095" s="62" t="s">
        <v>216</v>
      </c>
      <c r="G4095" s="62" t="s">
        <v>124</v>
      </c>
      <c r="H4095" s="62" t="s">
        <v>124</v>
      </c>
      <c r="I4095" s="62" t="s">
        <v>42</v>
      </c>
      <c r="J4095" s="62" t="s">
        <v>437</v>
      </c>
      <c r="K4095" s="62" t="s">
        <v>437</v>
      </c>
      <c r="L4095" s="62" t="s">
        <v>43</v>
      </c>
      <c r="M4095" s="62" t="s">
        <v>44</v>
      </c>
      <c r="N4095" s="62" t="s">
        <v>180</v>
      </c>
      <c r="O4095" s="62" t="s">
        <v>1555</v>
      </c>
      <c r="P4095" s="62" t="s">
        <v>1152</v>
      </c>
      <c r="Q4095" s="62" t="s">
        <v>1547</v>
      </c>
      <c r="R4095" s="62" t="s">
        <v>1152</v>
      </c>
      <c r="S4095" s="61">
        <v>201407</v>
      </c>
      <c r="T4095" s="62" t="s">
        <v>52</v>
      </c>
      <c r="U4095" s="97">
        <v>0</v>
      </c>
      <c r="V4095" s="60">
        <v>22757.22</v>
      </c>
      <c r="W4095" s="62" t="s">
        <v>1152</v>
      </c>
      <c r="X4095" s="62" t="s">
        <v>1152</v>
      </c>
      <c r="Y4095" s="62" t="s">
        <v>1152</v>
      </c>
      <c r="Z4095" s="62" t="s">
        <v>48</v>
      </c>
      <c r="AA4095" s="62" t="s">
        <v>129</v>
      </c>
      <c r="AB4095" s="62" t="s">
        <v>42</v>
      </c>
      <c r="AC4095" s="62" t="s">
        <v>1576</v>
      </c>
      <c r="AD4095" s="62" t="s">
        <v>51</v>
      </c>
    </row>
    <row r="4096" spans="1:30" x14ac:dyDescent="0.25">
      <c r="A4096" s="62" t="s">
        <v>35</v>
      </c>
      <c r="B4096" s="62" t="s">
        <v>36</v>
      </c>
      <c r="C4096" s="62" t="s">
        <v>37</v>
      </c>
      <c r="D4096" s="62" t="s">
        <v>121</v>
      </c>
      <c r="E4096" s="62" t="s">
        <v>215</v>
      </c>
      <c r="F4096" s="62" t="s">
        <v>216</v>
      </c>
      <c r="G4096" s="62" t="s">
        <v>124</v>
      </c>
      <c r="H4096" s="62" t="s">
        <v>124</v>
      </c>
      <c r="I4096" s="62" t="s">
        <v>42</v>
      </c>
      <c r="J4096" s="62" t="s">
        <v>231</v>
      </c>
      <c r="K4096" s="62" t="s">
        <v>231</v>
      </c>
      <c r="L4096" s="62" t="s">
        <v>43</v>
      </c>
      <c r="M4096" s="62" t="s">
        <v>44</v>
      </c>
      <c r="N4096" s="62" t="s">
        <v>180</v>
      </c>
      <c r="O4096" s="62" t="s">
        <v>1555</v>
      </c>
      <c r="P4096" s="62" t="s">
        <v>1152</v>
      </c>
      <c r="Q4096" s="62" t="s">
        <v>1546</v>
      </c>
      <c r="R4096" s="62" t="s">
        <v>1152</v>
      </c>
      <c r="S4096" s="61">
        <v>201407</v>
      </c>
      <c r="T4096" s="62" t="s">
        <v>52</v>
      </c>
      <c r="U4096" s="97">
        <v>0</v>
      </c>
      <c r="V4096" s="60">
        <v>11286</v>
      </c>
      <c r="W4096" s="62" t="s">
        <v>1152</v>
      </c>
      <c r="X4096" s="62" t="s">
        <v>1152</v>
      </c>
      <c r="Y4096" s="62" t="s">
        <v>1152</v>
      </c>
      <c r="Z4096" s="62" t="s">
        <v>48</v>
      </c>
      <c r="AA4096" s="62" t="s">
        <v>129</v>
      </c>
      <c r="AB4096" s="62" t="s">
        <v>42</v>
      </c>
      <c r="AC4096" s="62" t="s">
        <v>1576</v>
      </c>
      <c r="AD4096" s="62" t="s">
        <v>51</v>
      </c>
    </row>
    <row r="4097" spans="1:30" x14ac:dyDescent="0.25">
      <c r="A4097" s="62" t="s">
        <v>35</v>
      </c>
      <c r="B4097" s="62" t="s">
        <v>36</v>
      </c>
      <c r="C4097" s="62" t="s">
        <v>37</v>
      </c>
      <c r="D4097" s="62" t="s">
        <v>121</v>
      </c>
      <c r="E4097" s="62" t="s">
        <v>215</v>
      </c>
      <c r="F4097" s="62" t="s">
        <v>216</v>
      </c>
      <c r="G4097" s="62" t="s">
        <v>124</v>
      </c>
      <c r="H4097" s="62" t="s">
        <v>124</v>
      </c>
      <c r="I4097" s="62" t="s">
        <v>42</v>
      </c>
      <c r="J4097" s="62" t="s">
        <v>217</v>
      </c>
      <c r="K4097" s="62" t="s">
        <v>217</v>
      </c>
      <c r="L4097" s="62" t="s">
        <v>43</v>
      </c>
      <c r="M4097" s="62" t="s">
        <v>44</v>
      </c>
      <c r="N4097" s="62" t="s">
        <v>180</v>
      </c>
      <c r="O4097" s="62" t="s">
        <v>1555</v>
      </c>
      <c r="P4097" s="62" t="s">
        <v>1152</v>
      </c>
      <c r="Q4097" s="62" t="s">
        <v>1546</v>
      </c>
      <c r="R4097" s="62" t="s">
        <v>1152</v>
      </c>
      <c r="S4097" s="61">
        <v>201407</v>
      </c>
      <c r="T4097" s="62" t="s">
        <v>52</v>
      </c>
      <c r="U4097" s="61">
        <v>0</v>
      </c>
      <c r="V4097" s="60">
        <v>558243.85</v>
      </c>
      <c r="W4097" s="62" t="s">
        <v>1152</v>
      </c>
      <c r="X4097" s="62" t="s">
        <v>1152</v>
      </c>
      <c r="Y4097" s="62" t="s">
        <v>1152</v>
      </c>
      <c r="Z4097" s="62" t="s">
        <v>48</v>
      </c>
      <c r="AA4097" s="62" t="s">
        <v>129</v>
      </c>
      <c r="AB4097" s="62" t="s">
        <v>42</v>
      </c>
      <c r="AC4097" s="62" t="s">
        <v>1576</v>
      </c>
      <c r="AD4097" s="62" t="s">
        <v>51</v>
      </c>
    </row>
    <row r="4098" spans="1:30" x14ac:dyDescent="0.25">
      <c r="A4098" s="62" t="s">
        <v>35</v>
      </c>
      <c r="B4098" s="62" t="s">
        <v>36</v>
      </c>
      <c r="C4098" s="62" t="s">
        <v>37</v>
      </c>
      <c r="D4098" s="62" t="s">
        <v>121</v>
      </c>
      <c r="E4098" s="62" t="s">
        <v>122</v>
      </c>
      <c r="F4098" s="62" t="s">
        <v>123</v>
      </c>
      <c r="G4098" s="62" t="s">
        <v>124</v>
      </c>
      <c r="H4098" s="62" t="s">
        <v>124</v>
      </c>
      <c r="I4098" s="62" t="s">
        <v>42</v>
      </c>
      <c r="J4098" s="62" t="s">
        <v>182</v>
      </c>
      <c r="K4098" s="62" t="s">
        <v>182</v>
      </c>
      <c r="L4098" s="62" t="s">
        <v>43</v>
      </c>
      <c r="M4098" s="62" t="s">
        <v>44</v>
      </c>
      <c r="N4098" s="62" t="s">
        <v>150</v>
      </c>
      <c r="O4098" s="62" t="s">
        <v>1534</v>
      </c>
      <c r="P4098" s="62" t="s">
        <v>1152</v>
      </c>
      <c r="Q4098" s="62" t="s">
        <v>1535</v>
      </c>
      <c r="R4098" s="62" t="s">
        <v>1152</v>
      </c>
      <c r="S4098" s="61">
        <v>201407</v>
      </c>
      <c r="T4098" s="62" t="s">
        <v>52</v>
      </c>
      <c r="U4098" s="97">
        <v>0</v>
      </c>
      <c r="V4098" s="60">
        <v>213555.51</v>
      </c>
      <c r="W4098" s="62" t="s">
        <v>1152</v>
      </c>
      <c r="X4098" s="62" t="s">
        <v>1152</v>
      </c>
      <c r="Y4098" s="62" t="s">
        <v>1152</v>
      </c>
      <c r="Z4098" s="62" t="s">
        <v>48</v>
      </c>
      <c r="AA4098" s="62" t="s">
        <v>129</v>
      </c>
      <c r="AB4098" s="62" t="s">
        <v>42</v>
      </c>
      <c r="AC4098" s="62" t="s">
        <v>1577</v>
      </c>
      <c r="AD4098" s="62" t="s">
        <v>51</v>
      </c>
    </row>
    <row r="4099" spans="1:30" x14ac:dyDescent="0.25">
      <c r="A4099" s="62" t="s">
        <v>35</v>
      </c>
      <c r="B4099" s="62" t="s">
        <v>36</v>
      </c>
      <c r="C4099" s="62" t="s">
        <v>37</v>
      </c>
      <c r="D4099" s="62" t="s">
        <v>121</v>
      </c>
      <c r="E4099" s="62" t="s">
        <v>122</v>
      </c>
      <c r="F4099" s="62" t="s">
        <v>123</v>
      </c>
      <c r="G4099" s="62" t="s">
        <v>124</v>
      </c>
      <c r="H4099" s="62" t="s">
        <v>124</v>
      </c>
      <c r="I4099" s="62" t="s">
        <v>42</v>
      </c>
      <c r="J4099" s="62" t="s">
        <v>182</v>
      </c>
      <c r="K4099" s="62" t="s">
        <v>182</v>
      </c>
      <c r="L4099" s="62" t="s">
        <v>43</v>
      </c>
      <c r="M4099" s="62" t="s">
        <v>44</v>
      </c>
      <c r="N4099" s="62" t="s">
        <v>150</v>
      </c>
      <c r="O4099" s="62" t="s">
        <v>1534</v>
      </c>
      <c r="P4099" s="62" t="s">
        <v>1152</v>
      </c>
      <c r="Q4099" s="62" t="s">
        <v>1535</v>
      </c>
      <c r="R4099" s="62" t="s">
        <v>1152</v>
      </c>
      <c r="S4099" s="61">
        <v>201407</v>
      </c>
      <c r="T4099" s="62" t="s">
        <v>52</v>
      </c>
      <c r="U4099" s="97">
        <v>0</v>
      </c>
      <c r="V4099" s="60">
        <v>183858.7</v>
      </c>
      <c r="W4099" s="62" t="s">
        <v>1152</v>
      </c>
      <c r="X4099" s="62" t="s">
        <v>1152</v>
      </c>
      <c r="Y4099" s="62" t="s">
        <v>1152</v>
      </c>
      <c r="Z4099" s="62" t="s">
        <v>48</v>
      </c>
      <c r="AA4099" s="62" t="s">
        <v>129</v>
      </c>
      <c r="AB4099" s="62" t="s">
        <v>42</v>
      </c>
      <c r="AC4099" s="62" t="s">
        <v>1577</v>
      </c>
      <c r="AD4099" s="62" t="s">
        <v>51</v>
      </c>
    </row>
    <row r="4100" spans="1:30" x14ac:dyDescent="0.25">
      <c r="A4100" s="62" t="s">
        <v>35</v>
      </c>
      <c r="B4100" s="62" t="s">
        <v>36</v>
      </c>
      <c r="C4100" s="62" t="s">
        <v>37</v>
      </c>
      <c r="D4100" s="62" t="s">
        <v>121</v>
      </c>
      <c r="E4100" s="62" t="s">
        <v>122</v>
      </c>
      <c r="F4100" s="62" t="s">
        <v>123</v>
      </c>
      <c r="G4100" s="62" t="s">
        <v>124</v>
      </c>
      <c r="H4100" s="62" t="s">
        <v>124</v>
      </c>
      <c r="I4100" s="62" t="s">
        <v>42</v>
      </c>
      <c r="J4100" s="62" t="s">
        <v>532</v>
      </c>
      <c r="K4100" s="62" t="s">
        <v>532</v>
      </c>
      <c r="L4100" s="62" t="s">
        <v>43</v>
      </c>
      <c r="M4100" s="62" t="s">
        <v>44</v>
      </c>
      <c r="N4100" s="62" t="s">
        <v>150</v>
      </c>
      <c r="O4100" s="62" t="s">
        <v>1534</v>
      </c>
      <c r="P4100" s="62" t="s">
        <v>1152</v>
      </c>
      <c r="Q4100" s="62" t="s">
        <v>1535</v>
      </c>
      <c r="R4100" s="62" t="s">
        <v>1152</v>
      </c>
      <c r="S4100" s="61">
        <v>201407</v>
      </c>
      <c r="T4100" s="62" t="s">
        <v>52</v>
      </c>
      <c r="U4100" s="97">
        <v>0</v>
      </c>
      <c r="V4100" s="60">
        <v>134155.53</v>
      </c>
      <c r="W4100" s="62" t="s">
        <v>1152</v>
      </c>
      <c r="X4100" s="62" t="s">
        <v>1152</v>
      </c>
      <c r="Y4100" s="62" t="s">
        <v>1152</v>
      </c>
      <c r="Z4100" s="62" t="s">
        <v>48</v>
      </c>
      <c r="AA4100" s="62" t="s">
        <v>129</v>
      </c>
      <c r="AB4100" s="62" t="s">
        <v>42</v>
      </c>
      <c r="AC4100" s="62" t="s">
        <v>1577</v>
      </c>
      <c r="AD4100" s="62" t="s">
        <v>51</v>
      </c>
    </row>
    <row r="4101" spans="1:30" x14ac:dyDescent="0.25">
      <c r="A4101" s="62" t="s">
        <v>35</v>
      </c>
      <c r="B4101" s="62" t="s">
        <v>36</v>
      </c>
      <c r="C4101" s="62" t="s">
        <v>37</v>
      </c>
      <c r="D4101" s="62" t="s">
        <v>121</v>
      </c>
      <c r="E4101" s="62" t="s">
        <v>122</v>
      </c>
      <c r="F4101" s="62" t="s">
        <v>123</v>
      </c>
      <c r="G4101" s="62" t="s">
        <v>124</v>
      </c>
      <c r="H4101" s="62" t="s">
        <v>124</v>
      </c>
      <c r="I4101" s="62" t="s">
        <v>42</v>
      </c>
      <c r="J4101" s="62" t="s">
        <v>174</v>
      </c>
      <c r="K4101" s="62" t="s">
        <v>174</v>
      </c>
      <c r="L4101" s="62" t="s">
        <v>43</v>
      </c>
      <c r="M4101" s="62" t="s">
        <v>44</v>
      </c>
      <c r="N4101" s="62" t="s">
        <v>150</v>
      </c>
      <c r="O4101" s="62" t="s">
        <v>1534</v>
      </c>
      <c r="P4101" s="62" t="s">
        <v>1152</v>
      </c>
      <c r="Q4101" s="62" t="s">
        <v>1535</v>
      </c>
      <c r="R4101" s="62" t="s">
        <v>1152</v>
      </c>
      <c r="S4101" s="61">
        <v>201407</v>
      </c>
      <c r="T4101" s="62" t="s">
        <v>52</v>
      </c>
      <c r="U4101" s="97">
        <v>0</v>
      </c>
      <c r="V4101" s="60">
        <v>103864.61</v>
      </c>
      <c r="W4101" s="62" t="s">
        <v>1152</v>
      </c>
      <c r="X4101" s="62" t="s">
        <v>1152</v>
      </c>
      <c r="Y4101" s="62" t="s">
        <v>1152</v>
      </c>
      <c r="Z4101" s="62" t="s">
        <v>48</v>
      </c>
      <c r="AA4101" s="62" t="s">
        <v>129</v>
      </c>
      <c r="AB4101" s="62" t="s">
        <v>42</v>
      </c>
      <c r="AC4101" s="62" t="s">
        <v>1577</v>
      </c>
      <c r="AD4101" s="62" t="s">
        <v>51</v>
      </c>
    </row>
    <row r="4102" spans="1:30" x14ac:dyDescent="0.25">
      <c r="A4102" s="62" t="s">
        <v>35</v>
      </c>
      <c r="B4102" s="62" t="s">
        <v>36</v>
      </c>
      <c r="C4102" s="62" t="s">
        <v>37</v>
      </c>
      <c r="D4102" s="62" t="s">
        <v>121</v>
      </c>
      <c r="E4102" s="62" t="s">
        <v>122</v>
      </c>
      <c r="F4102" s="62" t="s">
        <v>123</v>
      </c>
      <c r="G4102" s="62" t="s">
        <v>124</v>
      </c>
      <c r="H4102" s="62" t="s">
        <v>124</v>
      </c>
      <c r="I4102" s="62" t="s">
        <v>42</v>
      </c>
      <c r="J4102" s="62" t="s">
        <v>532</v>
      </c>
      <c r="K4102" s="62" t="s">
        <v>532</v>
      </c>
      <c r="L4102" s="62" t="s">
        <v>43</v>
      </c>
      <c r="M4102" s="62" t="s">
        <v>44</v>
      </c>
      <c r="N4102" s="62" t="s">
        <v>150</v>
      </c>
      <c r="O4102" s="62" t="s">
        <v>1534</v>
      </c>
      <c r="P4102" s="62" t="s">
        <v>1152</v>
      </c>
      <c r="Q4102" s="62" t="s">
        <v>1535</v>
      </c>
      <c r="R4102" s="62" t="s">
        <v>1152</v>
      </c>
      <c r="S4102" s="61">
        <v>201407</v>
      </c>
      <c r="T4102" s="62" t="s">
        <v>52</v>
      </c>
      <c r="U4102" s="97">
        <v>0</v>
      </c>
      <c r="V4102" s="60">
        <v>96474.4</v>
      </c>
      <c r="W4102" s="62" t="s">
        <v>1152</v>
      </c>
      <c r="X4102" s="62" t="s">
        <v>1152</v>
      </c>
      <c r="Y4102" s="62" t="s">
        <v>1152</v>
      </c>
      <c r="Z4102" s="62" t="s">
        <v>48</v>
      </c>
      <c r="AA4102" s="62" t="s">
        <v>129</v>
      </c>
      <c r="AB4102" s="62" t="s">
        <v>42</v>
      </c>
      <c r="AC4102" s="62" t="s">
        <v>1577</v>
      </c>
      <c r="AD4102" s="62" t="s">
        <v>51</v>
      </c>
    </row>
    <row r="4103" spans="1:30" x14ac:dyDescent="0.25">
      <c r="A4103" s="62" t="s">
        <v>35</v>
      </c>
      <c r="B4103" s="62" t="s">
        <v>36</v>
      </c>
      <c r="C4103" s="62" t="s">
        <v>37</v>
      </c>
      <c r="D4103" s="62" t="s">
        <v>121</v>
      </c>
      <c r="E4103" s="62" t="s">
        <v>122</v>
      </c>
      <c r="F4103" s="62" t="s">
        <v>123</v>
      </c>
      <c r="G4103" s="62" t="s">
        <v>124</v>
      </c>
      <c r="H4103" s="62" t="s">
        <v>124</v>
      </c>
      <c r="I4103" s="62" t="s">
        <v>42</v>
      </c>
      <c r="J4103" s="62" t="s">
        <v>652</v>
      </c>
      <c r="K4103" s="62" t="s">
        <v>652</v>
      </c>
      <c r="L4103" s="62" t="s">
        <v>43</v>
      </c>
      <c r="M4103" s="62" t="s">
        <v>44</v>
      </c>
      <c r="N4103" s="62" t="s">
        <v>150</v>
      </c>
      <c r="O4103" s="62" t="s">
        <v>1534</v>
      </c>
      <c r="P4103" s="62" t="s">
        <v>1152</v>
      </c>
      <c r="Q4103" s="62" t="s">
        <v>1535</v>
      </c>
      <c r="R4103" s="62" t="s">
        <v>1152</v>
      </c>
      <c r="S4103" s="61">
        <v>201407</v>
      </c>
      <c r="T4103" s="62" t="s">
        <v>52</v>
      </c>
      <c r="U4103" s="97">
        <v>0</v>
      </c>
      <c r="V4103" s="60">
        <v>76023.27</v>
      </c>
      <c r="W4103" s="62" t="s">
        <v>1152</v>
      </c>
      <c r="X4103" s="62" t="s">
        <v>1152</v>
      </c>
      <c r="Y4103" s="62" t="s">
        <v>1152</v>
      </c>
      <c r="Z4103" s="62" t="s">
        <v>48</v>
      </c>
      <c r="AA4103" s="62" t="s">
        <v>129</v>
      </c>
      <c r="AB4103" s="62" t="s">
        <v>42</v>
      </c>
      <c r="AC4103" s="62" t="s">
        <v>1577</v>
      </c>
      <c r="AD4103" s="62" t="s">
        <v>51</v>
      </c>
    </row>
    <row r="4104" spans="1:30" x14ac:dyDescent="0.25">
      <c r="A4104" s="62" t="s">
        <v>35</v>
      </c>
      <c r="B4104" s="62" t="s">
        <v>36</v>
      </c>
      <c r="C4104" s="62" t="s">
        <v>37</v>
      </c>
      <c r="D4104" s="62" t="s">
        <v>121</v>
      </c>
      <c r="E4104" s="62" t="s">
        <v>122</v>
      </c>
      <c r="F4104" s="62" t="s">
        <v>123</v>
      </c>
      <c r="G4104" s="62" t="s">
        <v>124</v>
      </c>
      <c r="H4104" s="62" t="s">
        <v>124</v>
      </c>
      <c r="I4104" s="62" t="s">
        <v>42</v>
      </c>
      <c r="J4104" s="62" t="s">
        <v>283</v>
      </c>
      <c r="K4104" s="62" t="s">
        <v>283</v>
      </c>
      <c r="L4104" s="62" t="s">
        <v>43</v>
      </c>
      <c r="M4104" s="62" t="s">
        <v>44</v>
      </c>
      <c r="N4104" s="62" t="s">
        <v>150</v>
      </c>
      <c r="O4104" s="62" t="s">
        <v>1534</v>
      </c>
      <c r="P4104" s="62" t="s">
        <v>1152</v>
      </c>
      <c r="Q4104" s="62" t="s">
        <v>1539</v>
      </c>
      <c r="R4104" s="62" t="s">
        <v>1152</v>
      </c>
      <c r="S4104" s="61">
        <v>201407</v>
      </c>
      <c r="T4104" s="62" t="s">
        <v>52</v>
      </c>
      <c r="U4104" s="97">
        <v>0</v>
      </c>
      <c r="V4104" s="60">
        <v>56742.400000000001</v>
      </c>
      <c r="W4104" s="62" t="s">
        <v>1152</v>
      </c>
      <c r="X4104" s="62" t="s">
        <v>1152</v>
      </c>
      <c r="Y4104" s="62" t="s">
        <v>1152</v>
      </c>
      <c r="Z4104" s="62" t="s">
        <v>48</v>
      </c>
      <c r="AA4104" s="62" t="s">
        <v>129</v>
      </c>
      <c r="AB4104" s="62" t="s">
        <v>42</v>
      </c>
      <c r="AC4104" s="62" t="s">
        <v>1577</v>
      </c>
      <c r="AD4104" s="62" t="s">
        <v>51</v>
      </c>
    </row>
    <row r="4105" spans="1:30" x14ac:dyDescent="0.25">
      <c r="A4105" s="62" t="s">
        <v>35</v>
      </c>
      <c r="B4105" s="62" t="s">
        <v>36</v>
      </c>
      <c r="C4105" s="62" t="s">
        <v>37</v>
      </c>
      <c r="D4105" s="62" t="s">
        <v>121</v>
      </c>
      <c r="E4105" s="62" t="s">
        <v>122</v>
      </c>
      <c r="F4105" s="62" t="s">
        <v>123</v>
      </c>
      <c r="G4105" s="62" t="s">
        <v>124</v>
      </c>
      <c r="H4105" s="62" t="s">
        <v>124</v>
      </c>
      <c r="I4105" s="62" t="s">
        <v>42</v>
      </c>
      <c r="J4105" s="62" t="s">
        <v>285</v>
      </c>
      <c r="K4105" s="62" t="s">
        <v>285</v>
      </c>
      <c r="L4105" s="62" t="s">
        <v>43</v>
      </c>
      <c r="M4105" s="62" t="s">
        <v>44</v>
      </c>
      <c r="N4105" s="62" t="s">
        <v>150</v>
      </c>
      <c r="O4105" s="62" t="s">
        <v>1534</v>
      </c>
      <c r="P4105" s="62" t="s">
        <v>1152</v>
      </c>
      <c r="Q4105" s="62" t="s">
        <v>1550</v>
      </c>
      <c r="R4105" s="62" t="s">
        <v>1152</v>
      </c>
      <c r="S4105" s="61">
        <v>201407</v>
      </c>
      <c r="T4105" s="62" t="s">
        <v>52</v>
      </c>
      <c r="U4105" s="97">
        <v>0</v>
      </c>
      <c r="V4105" s="60">
        <v>54570</v>
      </c>
      <c r="W4105" s="62" t="s">
        <v>1152</v>
      </c>
      <c r="X4105" s="62" t="s">
        <v>1152</v>
      </c>
      <c r="Y4105" s="62" t="s">
        <v>1152</v>
      </c>
      <c r="Z4105" s="62" t="s">
        <v>48</v>
      </c>
      <c r="AA4105" s="62" t="s">
        <v>129</v>
      </c>
      <c r="AB4105" s="62" t="s">
        <v>42</v>
      </c>
      <c r="AC4105" s="62" t="s">
        <v>1577</v>
      </c>
      <c r="AD4105" s="62" t="s">
        <v>51</v>
      </c>
    </row>
    <row r="4106" spans="1:30" x14ac:dyDescent="0.25">
      <c r="A4106" s="62" t="s">
        <v>35</v>
      </c>
      <c r="B4106" s="62" t="s">
        <v>36</v>
      </c>
      <c r="C4106" s="62" t="s">
        <v>37</v>
      </c>
      <c r="D4106" s="62" t="s">
        <v>121</v>
      </c>
      <c r="E4106" s="62" t="s">
        <v>122</v>
      </c>
      <c r="F4106" s="62" t="s">
        <v>123</v>
      </c>
      <c r="G4106" s="62" t="s">
        <v>124</v>
      </c>
      <c r="H4106" s="62" t="s">
        <v>124</v>
      </c>
      <c r="I4106" s="62" t="s">
        <v>42</v>
      </c>
      <c r="J4106" s="62" t="s">
        <v>190</v>
      </c>
      <c r="K4106" s="62" t="s">
        <v>190</v>
      </c>
      <c r="L4106" s="62" t="s">
        <v>43</v>
      </c>
      <c r="M4106" s="62" t="s">
        <v>44</v>
      </c>
      <c r="N4106" s="62" t="s">
        <v>150</v>
      </c>
      <c r="O4106" s="62" t="s">
        <v>1534</v>
      </c>
      <c r="P4106" s="62" t="s">
        <v>1152</v>
      </c>
      <c r="Q4106" s="62" t="s">
        <v>1535</v>
      </c>
      <c r="R4106" s="62" t="s">
        <v>1152</v>
      </c>
      <c r="S4106" s="61">
        <v>201407</v>
      </c>
      <c r="T4106" s="62" t="s">
        <v>52</v>
      </c>
      <c r="U4106" s="97">
        <v>0</v>
      </c>
      <c r="V4106" s="60">
        <v>50000</v>
      </c>
      <c r="W4106" s="62" t="s">
        <v>1152</v>
      </c>
      <c r="X4106" s="62" t="s">
        <v>1152</v>
      </c>
      <c r="Y4106" s="62" t="s">
        <v>1152</v>
      </c>
      <c r="Z4106" s="62" t="s">
        <v>48</v>
      </c>
      <c r="AA4106" s="62" t="s">
        <v>129</v>
      </c>
      <c r="AB4106" s="62" t="s">
        <v>42</v>
      </c>
      <c r="AC4106" s="62" t="s">
        <v>1577</v>
      </c>
      <c r="AD4106" s="62" t="s">
        <v>51</v>
      </c>
    </row>
    <row r="4107" spans="1:30" x14ac:dyDescent="0.25">
      <c r="A4107" s="62" t="s">
        <v>35</v>
      </c>
      <c r="B4107" s="62" t="s">
        <v>36</v>
      </c>
      <c r="C4107" s="62" t="s">
        <v>37</v>
      </c>
      <c r="D4107" s="62" t="s">
        <v>121</v>
      </c>
      <c r="E4107" s="62" t="s">
        <v>122</v>
      </c>
      <c r="F4107" s="62" t="s">
        <v>123</v>
      </c>
      <c r="G4107" s="62" t="s">
        <v>124</v>
      </c>
      <c r="H4107" s="62" t="s">
        <v>124</v>
      </c>
      <c r="I4107" s="62" t="s">
        <v>42</v>
      </c>
      <c r="J4107" s="62" t="s">
        <v>174</v>
      </c>
      <c r="K4107" s="62" t="s">
        <v>174</v>
      </c>
      <c r="L4107" s="62" t="s">
        <v>43</v>
      </c>
      <c r="M4107" s="62" t="s">
        <v>44</v>
      </c>
      <c r="N4107" s="62" t="s">
        <v>150</v>
      </c>
      <c r="O4107" s="62" t="s">
        <v>1534</v>
      </c>
      <c r="P4107" s="62" t="s">
        <v>1152</v>
      </c>
      <c r="Q4107" s="62" t="s">
        <v>1535</v>
      </c>
      <c r="R4107" s="62" t="s">
        <v>1152</v>
      </c>
      <c r="S4107" s="61">
        <v>201407</v>
      </c>
      <c r="T4107" s="62" t="s">
        <v>52</v>
      </c>
      <c r="U4107" s="61">
        <v>0</v>
      </c>
      <c r="V4107" s="60">
        <v>33425.5</v>
      </c>
      <c r="W4107" s="62" t="s">
        <v>1152</v>
      </c>
      <c r="X4107" s="62" t="s">
        <v>1152</v>
      </c>
      <c r="Y4107" s="62" t="s">
        <v>1152</v>
      </c>
      <c r="Z4107" s="62" t="s">
        <v>48</v>
      </c>
      <c r="AA4107" s="62" t="s">
        <v>129</v>
      </c>
      <c r="AB4107" s="62" t="s">
        <v>42</v>
      </c>
      <c r="AC4107" s="62" t="s">
        <v>1577</v>
      </c>
      <c r="AD4107" s="62" t="s">
        <v>51</v>
      </c>
    </row>
    <row r="4108" spans="1:30" x14ac:dyDescent="0.25">
      <c r="A4108" s="62" t="s">
        <v>35</v>
      </c>
      <c r="B4108" s="62" t="s">
        <v>36</v>
      </c>
      <c r="C4108" s="62" t="s">
        <v>37</v>
      </c>
      <c r="D4108" s="62" t="s">
        <v>121</v>
      </c>
      <c r="E4108" s="62" t="s">
        <v>122</v>
      </c>
      <c r="F4108" s="62" t="s">
        <v>123</v>
      </c>
      <c r="G4108" s="62" t="s">
        <v>124</v>
      </c>
      <c r="H4108" s="62" t="s">
        <v>124</v>
      </c>
      <c r="I4108" s="62" t="s">
        <v>42</v>
      </c>
      <c r="J4108" s="62" t="s">
        <v>298</v>
      </c>
      <c r="K4108" s="62" t="s">
        <v>298</v>
      </c>
      <c r="L4108" s="62" t="s">
        <v>43</v>
      </c>
      <c r="M4108" s="62" t="s">
        <v>44</v>
      </c>
      <c r="N4108" s="62" t="s">
        <v>150</v>
      </c>
      <c r="O4108" s="62" t="s">
        <v>1534</v>
      </c>
      <c r="P4108" s="62" t="s">
        <v>1152</v>
      </c>
      <c r="Q4108" s="62" t="s">
        <v>1561</v>
      </c>
      <c r="R4108" s="62" t="s">
        <v>1152</v>
      </c>
      <c r="S4108" s="61">
        <v>201407</v>
      </c>
      <c r="T4108" s="62" t="s">
        <v>52</v>
      </c>
      <c r="U4108" s="61">
        <v>0</v>
      </c>
      <c r="V4108" s="60">
        <v>25078.15</v>
      </c>
      <c r="W4108" s="62" t="s">
        <v>1152</v>
      </c>
      <c r="X4108" s="62" t="s">
        <v>1152</v>
      </c>
      <c r="Y4108" s="62" t="s">
        <v>1152</v>
      </c>
      <c r="Z4108" s="62" t="s">
        <v>48</v>
      </c>
      <c r="AA4108" s="62" t="s">
        <v>129</v>
      </c>
      <c r="AB4108" s="62" t="s">
        <v>42</v>
      </c>
      <c r="AC4108" s="62" t="s">
        <v>1577</v>
      </c>
      <c r="AD4108" s="62" t="s">
        <v>51</v>
      </c>
    </row>
    <row r="4109" spans="1:30" x14ac:dyDescent="0.25">
      <c r="A4109" s="62" t="s">
        <v>35</v>
      </c>
      <c r="B4109" s="62" t="s">
        <v>36</v>
      </c>
      <c r="C4109" s="62" t="s">
        <v>37</v>
      </c>
      <c r="D4109" s="62" t="s">
        <v>121</v>
      </c>
      <c r="E4109" s="62" t="s">
        <v>122</v>
      </c>
      <c r="F4109" s="62" t="s">
        <v>123</v>
      </c>
      <c r="G4109" s="62" t="s">
        <v>124</v>
      </c>
      <c r="H4109" s="62" t="s">
        <v>124</v>
      </c>
      <c r="I4109" s="62" t="s">
        <v>42</v>
      </c>
      <c r="J4109" s="62" t="s">
        <v>182</v>
      </c>
      <c r="K4109" s="62" t="s">
        <v>182</v>
      </c>
      <c r="L4109" s="62" t="s">
        <v>43</v>
      </c>
      <c r="M4109" s="62" t="s">
        <v>44</v>
      </c>
      <c r="N4109" s="62" t="s">
        <v>180</v>
      </c>
      <c r="O4109" s="62" t="s">
        <v>1534</v>
      </c>
      <c r="P4109" s="62" t="s">
        <v>1152</v>
      </c>
      <c r="Q4109" s="62" t="s">
        <v>1535</v>
      </c>
      <c r="R4109" s="62" t="s">
        <v>1152</v>
      </c>
      <c r="S4109" s="61">
        <v>201407</v>
      </c>
      <c r="T4109" s="62" t="s">
        <v>52</v>
      </c>
      <c r="U4109" s="97">
        <v>0</v>
      </c>
      <c r="V4109" s="60">
        <v>415005.93</v>
      </c>
      <c r="W4109" s="62" t="s">
        <v>1152</v>
      </c>
      <c r="X4109" s="62" t="s">
        <v>1152</v>
      </c>
      <c r="Y4109" s="62" t="s">
        <v>1152</v>
      </c>
      <c r="Z4109" s="62" t="s">
        <v>48</v>
      </c>
      <c r="AA4109" s="62" t="s">
        <v>129</v>
      </c>
      <c r="AB4109" s="62" t="s">
        <v>42</v>
      </c>
      <c r="AC4109" s="62" t="s">
        <v>1577</v>
      </c>
      <c r="AD4109" s="62" t="s">
        <v>51</v>
      </c>
    </row>
    <row r="4110" spans="1:30" x14ac:dyDescent="0.25">
      <c r="A4110" s="62" t="s">
        <v>35</v>
      </c>
      <c r="B4110" s="62" t="s">
        <v>36</v>
      </c>
      <c r="C4110" s="62" t="s">
        <v>37</v>
      </c>
      <c r="D4110" s="62" t="s">
        <v>121</v>
      </c>
      <c r="E4110" s="62" t="s">
        <v>122</v>
      </c>
      <c r="F4110" s="62" t="s">
        <v>123</v>
      </c>
      <c r="G4110" s="62" t="s">
        <v>124</v>
      </c>
      <c r="H4110" s="62" t="s">
        <v>124</v>
      </c>
      <c r="I4110" s="62" t="s">
        <v>42</v>
      </c>
      <c r="J4110" s="62" t="s">
        <v>182</v>
      </c>
      <c r="K4110" s="62" t="s">
        <v>182</v>
      </c>
      <c r="L4110" s="62" t="s">
        <v>43</v>
      </c>
      <c r="M4110" s="62" t="s">
        <v>44</v>
      </c>
      <c r="N4110" s="62" t="s">
        <v>180</v>
      </c>
      <c r="O4110" s="62" t="s">
        <v>1534</v>
      </c>
      <c r="P4110" s="62" t="s">
        <v>1152</v>
      </c>
      <c r="Q4110" s="62" t="s">
        <v>1535</v>
      </c>
      <c r="R4110" s="62" t="s">
        <v>1152</v>
      </c>
      <c r="S4110" s="61">
        <v>201407</v>
      </c>
      <c r="T4110" s="62" t="s">
        <v>52</v>
      </c>
      <c r="U4110" s="97">
        <v>0</v>
      </c>
      <c r="V4110" s="60">
        <v>334233.07</v>
      </c>
      <c r="W4110" s="62" t="s">
        <v>1152</v>
      </c>
      <c r="X4110" s="62" t="s">
        <v>1152</v>
      </c>
      <c r="Y4110" s="62" t="s">
        <v>1152</v>
      </c>
      <c r="Z4110" s="62" t="s">
        <v>48</v>
      </c>
      <c r="AA4110" s="62" t="s">
        <v>129</v>
      </c>
      <c r="AB4110" s="62" t="s">
        <v>42</v>
      </c>
      <c r="AC4110" s="62" t="s">
        <v>1577</v>
      </c>
      <c r="AD4110" s="62" t="s">
        <v>51</v>
      </c>
    </row>
    <row r="4111" spans="1:30" x14ac:dyDescent="0.25">
      <c r="A4111" s="62" t="s">
        <v>35</v>
      </c>
      <c r="B4111" s="62" t="s">
        <v>36</v>
      </c>
      <c r="C4111" s="62" t="s">
        <v>37</v>
      </c>
      <c r="D4111" s="62" t="s">
        <v>121</v>
      </c>
      <c r="E4111" s="62" t="s">
        <v>122</v>
      </c>
      <c r="F4111" s="62" t="s">
        <v>123</v>
      </c>
      <c r="G4111" s="62" t="s">
        <v>124</v>
      </c>
      <c r="H4111" s="62" t="s">
        <v>124</v>
      </c>
      <c r="I4111" s="62" t="s">
        <v>42</v>
      </c>
      <c r="J4111" s="62" t="s">
        <v>532</v>
      </c>
      <c r="K4111" s="62" t="s">
        <v>532</v>
      </c>
      <c r="L4111" s="62" t="s">
        <v>43</v>
      </c>
      <c r="M4111" s="62" t="s">
        <v>44</v>
      </c>
      <c r="N4111" s="62" t="s">
        <v>180</v>
      </c>
      <c r="O4111" s="62" t="s">
        <v>1534</v>
      </c>
      <c r="P4111" s="62" t="s">
        <v>1152</v>
      </c>
      <c r="Q4111" s="62" t="s">
        <v>1535</v>
      </c>
      <c r="R4111" s="62" t="s">
        <v>1152</v>
      </c>
      <c r="S4111" s="61">
        <v>201407</v>
      </c>
      <c r="T4111" s="62" t="s">
        <v>52</v>
      </c>
      <c r="U4111" s="61">
        <v>0</v>
      </c>
      <c r="V4111" s="60">
        <v>211333.91</v>
      </c>
      <c r="W4111" s="62" t="s">
        <v>1152</v>
      </c>
      <c r="X4111" s="62" t="s">
        <v>1152</v>
      </c>
      <c r="Y4111" s="62" t="s">
        <v>1152</v>
      </c>
      <c r="Z4111" s="62" t="s">
        <v>48</v>
      </c>
      <c r="AA4111" s="62" t="s">
        <v>129</v>
      </c>
      <c r="AB4111" s="62" t="s">
        <v>42</v>
      </c>
      <c r="AC4111" s="62" t="s">
        <v>1577</v>
      </c>
      <c r="AD4111" s="62" t="s">
        <v>51</v>
      </c>
    </row>
    <row r="4112" spans="1:30" x14ac:dyDescent="0.25">
      <c r="A4112" s="62" t="s">
        <v>35</v>
      </c>
      <c r="B4112" s="62" t="s">
        <v>36</v>
      </c>
      <c r="C4112" s="62" t="s">
        <v>37</v>
      </c>
      <c r="D4112" s="62" t="s">
        <v>121</v>
      </c>
      <c r="E4112" s="62" t="s">
        <v>122</v>
      </c>
      <c r="F4112" s="62" t="s">
        <v>123</v>
      </c>
      <c r="G4112" s="62" t="s">
        <v>124</v>
      </c>
      <c r="H4112" s="62" t="s">
        <v>124</v>
      </c>
      <c r="I4112" s="62" t="s">
        <v>42</v>
      </c>
      <c r="J4112" s="62" t="s">
        <v>532</v>
      </c>
      <c r="K4112" s="62" t="s">
        <v>532</v>
      </c>
      <c r="L4112" s="62" t="s">
        <v>43</v>
      </c>
      <c r="M4112" s="62" t="s">
        <v>44</v>
      </c>
      <c r="N4112" s="62" t="s">
        <v>180</v>
      </c>
      <c r="O4112" s="62" t="s">
        <v>1534</v>
      </c>
      <c r="P4112" s="62" t="s">
        <v>1152</v>
      </c>
      <c r="Q4112" s="62" t="s">
        <v>1535</v>
      </c>
      <c r="R4112" s="62" t="s">
        <v>1152</v>
      </c>
      <c r="S4112" s="61">
        <v>201407</v>
      </c>
      <c r="T4112" s="62" t="s">
        <v>52</v>
      </c>
      <c r="U4112" s="61">
        <v>0</v>
      </c>
      <c r="V4112" s="60">
        <v>150285.72</v>
      </c>
      <c r="W4112" s="62" t="s">
        <v>1152</v>
      </c>
      <c r="X4112" s="62" t="s">
        <v>1152</v>
      </c>
      <c r="Y4112" s="62" t="s">
        <v>1152</v>
      </c>
      <c r="Z4112" s="62" t="s">
        <v>48</v>
      </c>
      <c r="AA4112" s="62" t="s">
        <v>129</v>
      </c>
      <c r="AB4112" s="62" t="s">
        <v>42</v>
      </c>
      <c r="AC4112" s="62" t="s">
        <v>1577</v>
      </c>
      <c r="AD4112" s="62" t="s">
        <v>51</v>
      </c>
    </row>
    <row r="4113" spans="1:30" x14ac:dyDescent="0.25">
      <c r="A4113" s="62" t="s">
        <v>35</v>
      </c>
      <c r="B4113" s="62" t="s">
        <v>36</v>
      </c>
      <c r="C4113" s="62" t="s">
        <v>37</v>
      </c>
      <c r="D4113" s="62" t="s">
        <v>121</v>
      </c>
      <c r="E4113" s="62" t="s">
        <v>122</v>
      </c>
      <c r="F4113" s="62" t="s">
        <v>123</v>
      </c>
      <c r="G4113" s="62" t="s">
        <v>124</v>
      </c>
      <c r="H4113" s="62" t="s">
        <v>124</v>
      </c>
      <c r="I4113" s="62" t="s">
        <v>42</v>
      </c>
      <c r="J4113" s="62" t="s">
        <v>174</v>
      </c>
      <c r="K4113" s="62" t="s">
        <v>174</v>
      </c>
      <c r="L4113" s="62" t="s">
        <v>43</v>
      </c>
      <c r="M4113" s="62" t="s">
        <v>44</v>
      </c>
      <c r="N4113" s="62" t="s">
        <v>180</v>
      </c>
      <c r="O4113" s="62" t="s">
        <v>1534</v>
      </c>
      <c r="P4113" s="62" t="s">
        <v>1152</v>
      </c>
      <c r="Q4113" s="62" t="s">
        <v>1535</v>
      </c>
      <c r="R4113" s="62" t="s">
        <v>1152</v>
      </c>
      <c r="S4113" s="61">
        <v>201407</v>
      </c>
      <c r="T4113" s="62" t="s">
        <v>52</v>
      </c>
      <c r="U4113" s="61">
        <v>0</v>
      </c>
      <c r="V4113" s="60">
        <v>102544.6</v>
      </c>
      <c r="W4113" s="62" t="s">
        <v>1152</v>
      </c>
      <c r="X4113" s="62" t="s">
        <v>1152</v>
      </c>
      <c r="Y4113" s="62" t="s">
        <v>1152</v>
      </c>
      <c r="Z4113" s="62" t="s">
        <v>48</v>
      </c>
      <c r="AA4113" s="62" t="s">
        <v>129</v>
      </c>
      <c r="AB4113" s="62" t="s">
        <v>42</v>
      </c>
      <c r="AC4113" s="62" t="s">
        <v>1577</v>
      </c>
      <c r="AD4113" s="62" t="s">
        <v>51</v>
      </c>
    </row>
    <row r="4114" spans="1:30" x14ac:dyDescent="0.25">
      <c r="A4114" s="62" t="s">
        <v>35</v>
      </c>
      <c r="B4114" s="62" t="s">
        <v>36</v>
      </c>
      <c r="C4114" s="62" t="s">
        <v>37</v>
      </c>
      <c r="D4114" s="62" t="s">
        <v>121</v>
      </c>
      <c r="E4114" s="62" t="s">
        <v>122</v>
      </c>
      <c r="F4114" s="62" t="s">
        <v>123</v>
      </c>
      <c r="G4114" s="62" t="s">
        <v>124</v>
      </c>
      <c r="H4114" s="62" t="s">
        <v>124</v>
      </c>
      <c r="I4114" s="62" t="s">
        <v>42</v>
      </c>
      <c r="J4114" s="62" t="s">
        <v>174</v>
      </c>
      <c r="K4114" s="62" t="s">
        <v>174</v>
      </c>
      <c r="L4114" s="62" t="s">
        <v>43</v>
      </c>
      <c r="M4114" s="62" t="s">
        <v>44</v>
      </c>
      <c r="N4114" s="62" t="s">
        <v>180</v>
      </c>
      <c r="O4114" s="62" t="s">
        <v>1534</v>
      </c>
      <c r="P4114" s="62" t="s">
        <v>1152</v>
      </c>
      <c r="Q4114" s="62" t="s">
        <v>1535</v>
      </c>
      <c r="R4114" s="62" t="s">
        <v>1152</v>
      </c>
      <c r="S4114" s="61">
        <v>201407</v>
      </c>
      <c r="T4114" s="62" t="s">
        <v>52</v>
      </c>
      <c r="U4114" s="97">
        <v>0</v>
      </c>
      <c r="V4114" s="60">
        <v>100746.64</v>
      </c>
      <c r="W4114" s="62" t="s">
        <v>1152</v>
      </c>
      <c r="X4114" s="62" t="s">
        <v>1152</v>
      </c>
      <c r="Y4114" s="62" t="s">
        <v>1152</v>
      </c>
      <c r="Z4114" s="62" t="s">
        <v>48</v>
      </c>
      <c r="AA4114" s="62" t="s">
        <v>129</v>
      </c>
      <c r="AB4114" s="62" t="s">
        <v>42</v>
      </c>
      <c r="AC4114" s="62" t="s">
        <v>1577</v>
      </c>
      <c r="AD4114" s="62" t="s">
        <v>51</v>
      </c>
    </row>
    <row r="4115" spans="1:30" x14ac:dyDescent="0.25">
      <c r="A4115" s="62" t="s">
        <v>35</v>
      </c>
      <c r="B4115" s="62" t="s">
        <v>36</v>
      </c>
      <c r="C4115" s="62" t="s">
        <v>37</v>
      </c>
      <c r="D4115" s="62" t="s">
        <v>121</v>
      </c>
      <c r="E4115" s="62" t="s">
        <v>122</v>
      </c>
      <c r="F4115" s="62" t="s">
        <v>123</v>
      </c>
      <c r="G4115" s="62" t="s">
        <v>124</v>
      </c>
      <c r="H4115" s="62" t="s">
        <v>124</v>
      </c>
      <c r="I4115" s="62" t="s">
        <v>42</v>
      </c>
      <c r="J4115" s="62" t="s">
        <v>652</v>
      </c>
      <c r="K4115" s="62" t="s">
        <v>652</v>
      </c>
      <c r="L4115" s="62" t="s">
        <v>43</v>
      </c>
      <c r="M4115" s="62" t="s">
        <v>44</v>
      </c>
      <c r="N4115" s="62" t="s">
        <v>180</v>
      </c>
      <c r="O4115" s="62" t="s">
        <v>1534</v>
      </c>
      <c r="P4115" s="62" t="s">
        <v>1152</v>
      </c>
      <c r="Q4115" s="62" t="s">
        <v>1535</v>
      </c>
      <c r="R4115" s="62" t="s">
        <v>1152</v>
      </c>
      <c r="S4115" s="61">
        <v>201407</v>
      </c>
      <c r="T4115" s="62" t="s">
        <v>52</v>
      </c>
      <c r="U4115" s="61">
        <v>0</v>
      </c>
      <c r="V4115" s="60">
        <v>3197.52</v>
      </c>
      <c r="W4115" s="62" t="s">
        <v>1152</v>
      </c>
      <c r="X4115" s="62" t="s">
        <v>1152</v>
      </c>
      <c r="Y4115" s="62" t="s">
        <v>1152</v>
      </c>
      <c r="Z4115" s="62" t="s">
        <v>48</v>
      </c>
      <c r="AA4115" s="62" t="s">
        <v>129</v>
      </c>
      <c r="AB4115" s="62" t="s">
        <v>42</v>
      </c>
      <c r="AC4115" s="62" t="s">
        <v>1577</v>
      </c>
      <c r="AD4115" s="62" t="s">
        <v>51</v>
      </c>
    </row>
    <row r="4116" spans="1:30" x14ac:dyDescent="0.25">
      <c r="A4116" s="62" t="s">
        <v>35</v>
      </c>
      <c r="B4116" s="62" t="s">
        <v>36</v>
      </c>
      <c r="C4116" s="62" t="s">
        <v>37</v>
      </c>
      <c r="D4116" s="62" t="s">
        <v>121</v>
      </c>
      <c r="E4116" s="62" t="s">
        <v>122</v>
      </c>
      <c r="F4116" s="62" t="s">
        <v>123</v>
      </c>
      <c r="G4116" s="62" t="s">
        <v>124</v>
      </c>
      <c r="H4116" s="62" t="s">
        <v>124</v>
      </c>
      <c r="I4116" s="62" t="s">
        <v>42</v>
      </c>
      <c r="J4116" s="62" t="s">
        <v>500</v>
      </c>
      <c r="K4116" s="62" t="s">
        <v>500</v>
      </c>
      <c r="L4116" s="62" t="s">
        <v>43</v>
      </c>
      <c r="M4116" s="62" t="s">
        <v>44</v>
      </c>
      <c r="N4116" s="62" t="s">
        <v>162</v>
      </c>
      <c r="O4116" s="62" t="s">
        <v>1534</v>
      </c>
      <c r="P4116" s="62" t="s">
        <v>1152</v>
      </c>
      <c r="Q4116" s="62" t="s">
        <v>806</v>
      </c>
      <c r="R4116" s="62" t="s">
        <v>1152</v>
      </c>
      <c r="S4116" s="61">
        <v>201407</v>
      </c>
      <c r="T4116" s="62" t="s">
        <v>52</v>
      </c>
      <c r="U4116" s="61">
        <v>0</v>
      </c>
      <c r="V4116" s="60">
        <v>8567.75</v>
      </c>
      <c r="W4116" s="62" t="s">
        <v>1152</v>
      </c>
      <c r="X4116" s="62" t="s">
        <v>1152</v>
      </c>
      <c r="Y4116" s="62" t="s">
        <v>1152</v>
      </c>
      <c r="Z4116" s="62" t="s">
        <v>48</v>
      </c>
      <c r="AA4116" s="62" t="s">
        <v>129</v>
      </c>
      <c r="AB4116" s="62" t="s">
        <v>42</v>
      </c>
      <c r="AC4116" s="62" t="s">
        <v>1577</v>
      </c>
      <c r="AD4116" s="62" t="s">
        <v>51</v>
      </c>
    </row>
    <row r="4117" spans="1:30" x14ac:dyDescent="0.25">
      <c r="A4117" s="62" t="s">
        <v>35</v>
      </c>
      <c r="B4117" s="62" t="s">
        <v>36</v>
      </c>
      <c r="C4117" s="62" t="s">
        <v>37</v>
      </c>
      <c r="D4117" s="62" t="s">
        <v>121</v>
      </c>
      <c r="E4117" s="62" t="s">
        <v>215</v>
      </c>
      <c r="F4117" s="62" t="s">
        <v>216</v>
      </c>
      <c r="G4117" s="62" t="s">
        <v>124</v>
      </c>
      <c r="H4117" s="62" t="s">
        <v>124</v>
      </c>
      <c r="I4117" s="62" t="s">
        <v>42</v>
      </c>
      <c r="J4117" s="62" t="s">
        <v>217</v>
      </c>
      <c r="K4117" s="62" t="s">
        <v>217</v>
      </c>
      <c r="L4117" s="62" t="s">
        <v>43</v>
      </c>
      <c r="M4117" s="62" t="s">
        <v>44</v>
      </c>
      <c r="N4117" s="62" t="s">
        <v>150</v>
      </c>
      <c r="O4117" s="62" t="s">
        <v>1534</v>
      </c>
      <c r="P4117" s="62" t="s">
        <v>1152</v>
      </c>
      <c r="Q4117" s="62" t="s">
        <v>1542</v>
      </c>
      <c r="R4117" s="62" t="s">
        <v>1152</v>
      </c>
      <c r="S4117" s="61">
        <v>201407</v>
      </c>
      <c r="T4117" s="62" t="s">
        <v>52</v>
      </c>
      <c r="U4117" s="61">
        <v>0</v>
      </c>
      <c r="V4117" s="60">
        <v>208369.34</v>
      </c>
      <c r="W4117" s="62" t="s">
        <v>1152</v>
      </c>
      <c r="X4117" s="62" t="s">
        <v>1152</v>
      </c>
      <c r="Y4117" s="62" t="s">
        <v>1152</v>
      </c>
      <c r="Z4117" s="62" t="s">
        <v>48</v>
      </c>
      <c r="AA4117" s="62" t="s">
        <v>129</v>
      </c>
      <c r="AB4117" s="62" t="s">
        <v>42</v>
      </c>
      <c r="AC4117" s="62" t="s">
        <v>1577</v>
      </c>
      <c r="AD4117" s="62" t="s">
        <v>51</v>
      </c>
    </row>
    <row r="4118" spans="1:30" x14ac:dyDescent="0.25">
      <c r="A4118" s="62" t="s">
        <v>35</v>
      </c>
      <c r="B4118" s="62" t="s">
        <v>36</v>
      </c>
      <c r="C4118" s="62" t="s">
        <v>37</v>
      </c>
      <c r="D4118" s="62" t="s">
        <v>121</v>
      </c>
      <c r="E4118" s="62" t="s">
        <v>215</v>
      </c>
      <c r="F4118" s="62" t="s">
        <v>216</v>
      </c>
      <c r="G4118" s="62" t="s">
        <v>124</v>
      </c>
      <c r="H4118" s="62" t="s">
        <v>124</v>
      </c>
      <c r="I4118" s="62" t="s">
        <v>42</v>
      </c>
      <c r="J4118" s="62" t="s">
        <v>217</v>
      </c>
      <c r="K4118" s="62" t="s">
        <v>217</v>
      </c>
      <c r="L4118" s="62" t="s">
        <v>43</v>
      </c>
      <c r="M4118" s="62" t="s">
        <v>44</v>
      </c>
      <c r="N4118" s="62" t="s">
        <v>150</v>
      </c>
      <c r="O4118" s="62" t="s">
        <v>1534</v>
      </c>
      <c r="P4118" s="62" t="s">
        <v>1152</v>
      </c>
      <c r="Q4118" s="62" t="s">
        <v>1542</v>
      </c>
      <c r="R4118" s="62" t="s">
        <v>1152</v>
      </c>
      <c r="S4118" s="61">
        <v>201407</v>
      </c>
      <c r="T4118" s="62" t="s">
        <v>52</v>
      </c>
      <c r="U4118" s="61">
        <v>0</v>
      </c>
      <c r="V4118" s="60">
        <v>198171.59</v>
      </c>
      <c r="W4118" s="62" t="s">
        <v>1152</v>
      </c>
      <c r="X4118" s="62" t="s">
        <v>1152</v>
      </c>
      <c r="Y4118" s="62" t="s">
        <v>1152</v>
      </c>
      <c r="Z4118" s="62" t="s">
        <v>48</v>
      </c>
      <c r="AA4118" s="62" t="s">
        <v>129</v>
      </c>
      <c r="AB4118" s="62" t="s">
        <v>42</v>
      </c>
      <c r="AC4118" s="62" t="s">
        <v>1577</v>
      </c>
      <c r="AD4118" s="62" t="s">
        <v>51</v>
      </c>
    </row>
    <row r="4119" spans="1:30" x14ac:dyDescent="0.25">
      <c r="A4119" s="62" t="s">
        <v>35</v>
      </c>
      <c r="B4119" s="62" t="s">
        <v>36</v>
      </c>
      <c r="C4119" s="62" t="s">
        <v>37</v>
      </c>
      <c r="D4119" s="62" t="s">
        <v>121</v>
      </c>
      <c r="E4119" s="62" t="s">
        <v>215</v>
      </c>
      <c r="F4119" s="62" t="s">
        <v>216</v>
      </c>
      <c r="G4119" s="62" t="s">
        <v>124</v>
      </c>
      <c r="H4119" s="62" t="s">
        <v>124</v>
      </c>
      <c r="I4119" s="62" t="s">
        <v>42</v>
      </c>
      <c r="J4119" s="62" t="s">
        <v>237</v>
      </c>
      <c r="K4119" s="62" t="s">
        <v>237</v>
      </c>
      <c r="L4119" s="62" t="s">
        <v>43</v>
      </c>
      <c r="M4119" s="62" t="s">
        <v>44</v>
      </c>
      <c r="N4119" s="62" t="s">
        <v>150</v>
      </c>
      <c r="O4119" s="62" t="s">
        <v>1534</v>
      </c>
      <c r="P4119" s="62" t="s">
        <v>1152</v>
      </c>
      <c r="Q4119" s="62" t="s">
        <v>1540</v>
      </c>
      <c r="R4119" s="62" t="s">
        <v>1152</v>
      </c>
      <c r="S4119" s="61">
        <v>201407</v>
      </c>
      <c r="T4119" s="62" t="s">
        <v>52</v>
      </c>
      <c r="U4119" s="61">
        <v>0</v>
      </c>
      <c r="V4119" s="60">
        <v>171000</v>
      </c>
      <c r="W4119" s="62" t="s">
        <v>1152</v>
      </c>
      <c r="X4119" s="62" t="s">
        <v>1152</v>
      </c>
      <c r="Y4119" s="62" t="s">
        <v>1152</v>
      </c>
      <c r="Z4119" s="62" t="s">
        <v>48</v>
      </c>
      <c r="AA4119" s="62" t="s">
        <v>129</v>
      </c>
      <c r="AB4119" s="62" t="s">
        <v>42</v>
      </c>
      <c r="AC4119" s="62" t="s">
        <v>1577</v>
      </c>
      <c r="AD4119" s="62" t="s">
        <v>51</v>
      </c>
    </row>
    <row r="4120" spans="1:30" x14ac:dyDescent="0.25">
      <c r="A4120" s="62" t="s">
        <v>35</v>
      </c>
      <c r="B4120" s="62" t="s">
        <v>36</v>
      </c>
      <c r="C4120" s="62" t="s">
        <v>37</v>
      </c>
      <c r="D4120" s="62" t="s">
        <v>121</v>
      </c>
      <c r="E4120" s="62" t="s">
        <v>215</v>
      </c>
      <c r="F4120" s="62" t="s">
        <v>216</v>
      </c>
      <c r="G4120" s="62" t="s">
        <v>124</v>
      </c>
      <c r="H4120" s="62" t="s">
        <v>124</v>
      </c>
      <c r="I4120" s="62" t="s">
        <v>42</v>
      </c>
      <c r="J4120" s="62" t="s">
        <v>250</v>
      </c>
      <c r="K4120" s="62" t="s">
        <v>250</v>
      </c>
      <c r="L4120" s="62" t="s">
        <v>43</v>
      </c>
      <c r="M4120" s="62" t="s">
        <v>44</v>
      </c>
      <c r="N4120" s="62" t="s">
        <v>150</v>
      </c>
      <c r="O4120" s="62" t="s">
        <v>1534</v>
      </c>
      <c r="P4120" s="62" t="s">
        <v>1152</v>
      </c>
      <c r="Q4120" s="62" t="s">
        <v>1541</v>
      </c>
      <c r="R4120" s="62" t="s">
        <v>1152</v>
      </c>
      <c r="S4120" s="61">
        <v>201407</v>
      </c>
      <c r="T4120" s="62" t="s">
        <v>52</v>
      </c>
      <c r="U4120" s="61">
        <v>0</v>
      </c>
      <c r="V4120" s="60">
        <v>89065</v>
      </c>
      <c r="W4120" s="62" t="s">
        <v>1152</v>
      </c>
      <c r="X4120" s="62" t="s">
        <v>1152</v>
      </c>
      <c r="Y4120" s="62" t="s">
        <v>1152</v>
      </c>
      <c r="Z4120" s="62" t="s">
        <v>48</v>
      </c>
      <c r="AA4120" s="62" t="s">
        <v>129</v>
      </c>
      <c r="AB4120" s="62" t="s">
        <v>42</v>
      </c>
      <c r="AC4120" s="62" t="s">
        <v>1577</v>
      </c>
      <c r="AD4120" s="62" t="s">
        <v>51</v>
      </c>
    </row>
    <row r="4121" spans="1:30" x14ac:dyDescent="0.25">
      <c r="A4121" s="62" t="s">
        <v>35</v>
      </c>
      <c r="B4121" s="62" t="s">
        <v>36</v>
      </c>
      <c r="C4121" s="62" t="s">
        <v>37</v>
      </c>
      <c r="D4121" s="62" t="s">
        <v>121</v>
      </c>
      <c r="E4121" s="62" t="s">
        <v>215</v>
      </c>
      <c r="F4121" s="62" t="s">
        <v>216</v>
      </c>
      <c r="G4121" s="62" t="s">
        <v>124</v>
      </c>
      <c r="H4121" s="62" t="s">
        <v>124</v>
      </c>
      <c r="I4121" s="62" t="s">
        <v>42</v>
      </c>
      <c r="J4121" s="62" t="s">
        <v>231</v>
      </c>
      <c r="K4121" s="62" t="s">
        <v>231</v>
      </c>
      <c r="L4121" s="62" t="s">
        <v>43</v>
      </c>
      <c r="M4121" s="62" t="s">
        <v>44</v>
      </c>
      <c r="N4121" s="62" t="s">
        <v>150</v>
      </c>
      <c r="O4121" s="62" t="s">
        <v>1534</v>
      </c>
      <c r="P4121" s="62" t="s">
        <v>1152</v>
      </c>
      <c r="Q4121" s="62" t="s">
        <v>1542</v>
      </c>
      <c r="R4121" s="62" t="s">
        <v>1152</v>
      </c>
      <c r="S4121" s="61">
        <v>201407</v>
      </c>
      <c r="T4121" s="62" t="s">
        <v>52</v>
      </c>
      <c r="U4121" s="61">
        <v>0</v>
      </c>
      <c r="V4121" s="60">
        <v>55615.92</v>
      </c>
      <c r="W4121" s="62" t="s">
        <v>1152</v>
      </c>
      <c r="X4121" s="62" t="s">
        <v>1152</v>
      </c>
      <c r="Y4121" s="62" t="s">
        <v>1152</v>
      </c>
      <c r="Z4121" s="62" t="s">
        <v>48</v>
      </c>
      <c r="AA4121" s="62" t="s">
        <v>129</v>
      </c>
      <c r="AB4121" s="62" t="s">
        <v>42</v>
      </c>
      <c r="AC4121" s="62" t="s">
        <v>1577</v>
      </c>
      <c r="AD4121" s="62" t="s">
        <v>51</v>
      </c>
    </row>
    <row r="4122" spans="1:30" x14ac:dyDescent="0.25">
      <c r="A4122" s="62" t="s">
        <v>35</v>
      </c>
      <c r="B4122" s="62" t="s">
        <v>36</v>
      </c>
      <c r="C4122" s="62" t="s">
        <v>37</v>
      </c>
      <c r="D4122" s="62" t="s">
        <v>121</v>
      </c>
      <c r="E4122" s="62" t="s">
        <v>215</v>
      </c>
      <c r="F4122" s="62" t="s">
        <v>216</v>
      </c>
      <c r="G4122" s="62" t="s">
        <v>124</v>
      </c>
      <c r="H4122" s="62" t="s">
        <v>124</v>
      </c>
      <c r="I4122" s="62" t="s">
        <v>42</v>
      </c>
      <c r="J4122" s="62" t="s">
        <v>231</v>
      </c>
      <c r="K4122" s="62" t="s">
        <v>231</v>
      </c>
      <c r="L4122" s="62" t="s">
        <v>43</v>
      </c>
      <c r="M4122" s="62" t="s">
        <v>44</v>
      </c>
      <c r="N4122" s="62" t="s">
        <v>150</v>
      </c>
      <c r="O4122" s="62" t="s">
        <v>1534</v>
      </c>
      <c r="P4122" s="62" t="s">
        <v>1152</v>
      </c>
      <c r="Q4122" s="62" t="s">
        <v>1542</v>
      </c>
      <c r="R4122" s="62" t="s">
        <v>1152</v>
      </c>
      <c r="S4122" s="61">
        <v>201407</v>
      </c>
      <c r="T4122" s="62" t="s">
        <v>52</v>
      </c>
      <c r="U4122" s="97">
        <v>0</v>
      </c>
      <c r="V4122" s="60">
        <v>52300.24</v>
      </c>
      <c r="W4122" s="62" t="s">
        <v>1152</v>
      </c>
      <c r="X4122" s="62" t="s">
        <v>1152</v>
      </c>
      <c r="Y4122" s="62" t="s">
        <v>1152</v>
      </c>
      <c r="Z4122" s="62" t="s">
        <v>48</v>
      </c>
      <c r="AA4122" s="62" t="s">
        <v>129</v>
      </c>
      <c r="AB4122" s="62" t="s">
        <v>42</v>
      </c>
      <c r="AC4122" s="62" t="s">
        <v>1577</v>
      </c>
      <c r="AD4122" s="62" t="s">
        <v>51</v>
      </c>
    </row>
    <row r="4123" spans="1:30" x14ac:dyDescent="0.25">
      <c r="A4123" s="62" t="s">
        <v>35</v>
      </c>
      <c r="B4123" s="62" t="s">
        <v>36</v>
      </c>
      <c r="C4123" s="62" t="s">
        <v>37</v>
      </c>
      <c r="D4123" s="62" t="s">
        <v>121</v>
      </c>
      <c r="E4123" s="62" t="s">
        <v>215</v>
      </c>
      <c r="F4123" s="62" t="s">
        <v>216</v>
      </c>
      <c r="G4123" s="62" t="s">
        <v>124</v>
      </c>
      <c r="H4123" s="62" t="s">
        <v>124</v>
      </c>
      <c r="I4123" s="62" t="s">
        <v>42</v>
      </c>
      <c r="J4123" s="62" t="s">
        <v>261</v>
      </c>
      <c r="K4123" s="62" t="s">
        <v>261</v>
      </c>
      <c r="L4123" s="62" t="s">
        <v>43</v>
      </c>
      <c r="M4123" s="62" t="s">
        <v>44</v>
      </c>
      <c r="N4123" s="62" t="s">
        <v>150</v>
      </c>
      <c r="O4123" s="62" t="s">
        <v>1534</v>
      </c>
      <c r="P4123" s="62" t="s">
        <v>1152</v>
      </c>
      <c r="Q4123" s="62" t="s">
        <v>1543</v>
      </c>
      <c r="R4123" s="62" t="s">
        <v>1152</v>
      </c>
      <c r="S4123" s="61">
        <v>201407</v>
      </c>
      <c r="T4123" s="62" t="s">
        <v>52</v>
      </c>
      <c r="U4123" s="61">
        <v>0</v>
      </c>
      <c r="V4123" s="60">
        <v>49344</v>
      </c>
      <c r="W4123" s="62" t="s">
        <v>1152</v>
      </c>
      <c r="X4123" s="62" t="s">
        <v>1152</v>
      </c>
      <c r="Y4123" s="62" t="s">
        <v>1152</v>
      </c>
      <c r="Z4123" s="62" t="s">
        <v>48</v>
      </c>
      <c r="AA4123" s="62" t="s">
        <v>129</v>
      </c>
      <c r="AB4123" s="62" t="s">
        <v>42</v>
      </c>
      <c r="AC4123" s="62" t="s">
        <v>1577</v>
      </c>
      <c r="AD4123" s="62" t="s">
        <v>51</v>
      </c>
    </row>
    <row r="4124" spans="1:30" x14ac:dyDescent="0.25">
      <c r="A4124" s="62" t="s">
        <v>35</v>
      </c>
      <c r="B4124" s="62" t="s">
        <v>36</v>
      </c>
      <c r="C4124" s="62" t="s">
        <v>37</v>
      </c>
      <c r="D4124" s="62" t="s">
        <v>121</v>
      </c>
      <c r="E4124" s="62" t="s">
        <v>215</v>
      </c>
      <c r="F4124" s="62" t="s">
        <v>216</v>
      </c>
      <c r="G4124" s="62" t="s">
        <v>124</v>
      </c>
      <c r="H4124" s="62" t="s">
        <v>124</v>
      </c>
      <c r="I4124" s="62" t="s">
        <v>42</v>
      </c>
      <c r="J4124" s="62" t="s">
        <v>257</v>
      </c>
      <c r="K4124" s="62" t="s">
        <v>257</v>
      </c>
      <c r="L4124" s="62" t="s">
        <v>43</v>
      </c>
      <c r="M4124" s="62" t="s">
        <v>44</v>
      </c>
      <c r="N4124" s="62" t="s">
        <v>150</v>
      </c>
      <c r="O4124" s="62" t="s">
        <v>1534</v>
      </c>
      <c r="P4124" s="62" t="s">
        <v>1152</v>
      </c>
      <c r="Q4124" s="62" t="s">
        <v>1540</v>
      </c>
      <c r="R4124" s="62" t="s">
        <v>1152</v>
      </c>
      <c r="S4124" s="61">
        <v>201407</v>
      </c>
      <c r="T4124" s="62" t="s">
        <v>52</v>
      </c>
      <c r="U4124" s="61">
        <v>0</v>
      </c>
      <c r="V4124" s="60">
        <v>25290</v>
      </c>
      <c r="W4124" s="62" t="s">
        <v>1152</v>
      </c>
      <c r="X4124" s="62" t="s">
        <v>1152</v>
      </c>
      <c r="Y4124" s="62" t="s">
        <v>1152</v>
      </c>
      <c r="Z4124" s="62" t="s">
        <v>48</v>
      </c>
      <c r="AA4124" s="62" t="s">
        <v>129</v>
      </c>
      <c r="AB4124" s="62" t="s">
        <v>42</v>
      </c>
      <c r="AC4124" s="62" t="s">
        <v>1577</v>
      </c>
      <c r="AD4124" s="62" t="s">
        <v>51</v>
      </c>
    </row>
    <row r="4125" spans="1:30" x14ac:dyDescent="0.25">
      <c r="A4125" s="62" t="s">
        <v>35</v>
      </c>
      <c r="B4125" s="62" t="s">
        <v>36</v>
      </c>
      <c r="C4125" s="62" t="s">
        <v>37</v>
      </c>
      <c r="D4125" s="62" t="s">
        <v>121</v>
      </c>
      <c r="E4125" s="62" t="s">
        <v>215</v>
      </c>
      <c r="F4125" s="62" t="s">
        <v>216</v>
      </c>
      <c r="G4125" s="62" t="s">
        <v>124</v>
      </c>
      <c r="H4125" s="62" t="s">
        <v>124</v>
      </c>
      <c r="I4125" s="62" t="s">
        <v>42</v>
      </c>
      <c r="J4125" s="62" t="s">
        <v>437</v>
      </c>
      <c r="K4125" s="62" t="s">
        <v>437</v>
      </c>
      <c r="L4125" s="62" t="s">
        <v>43</v>
      </c>
      <c r="M4125" s="62" t="s">
        <v>44</v>
      </c>
      <c r="N4125" s="62" t="s">
        <v>150</v>
      </c>
      <c r="O4125" s="62" t="s">
        <v>1534</v>
      </c>
      <c r="P4125" s="62" t="s">
        <v>1152</v>
      </c>
      <c r="Q4125" s="62" t="s">
        <v>1543</v>
      </c>
      <c r="R4125" s="62" t="s">
        <v>1152</v>
      </c>
      <c r="S4125" s="61">
        <v>201407</v>
      </c>
      <c r="T4125" s="62" t="s">
        <v>52</v>
      </c>
      <c r="U4125" s="61">
        <v>0</v>
      </c>
      <c r="V4125" s="60">
        <v>12222.14</v>
      </c>
      <c r="W4125" s="62" t="s">
        <v>1152</v>
      </c>
      <c r="X4125" s="62" t="s">
        <v>1152</v>
      </c>
      <c r="Y4125" s="62" t="s">
        <v>1152</v>
      </c>
      <c r="Z4125" s="62" t="s">
        <v>48</v>
      </c>
      <c r="AA4125" s="62" t="s">
        <v>129</v>
      </c>
      <c r="AB4125" s="62" t="s">
        <v>42</v>
      </c>
      <c r="AC4125" s="62" t="s">
        <v>1577</v>
      </c>
      <c r="AD4125" s="62" t="s">
        <v>51</v>
      </c>
    </row>
    <row r="4126" spans="1:30" x14ac:dyDescent="0.25">
      <c r="A4126" s="62" t="s">
        <v>35</v>
      </c>
      <c r="B4126" s="62" t="s">
        <v>36</v>
      </c>
      <c r="C4126" s="62" t="s">
        <v>37</v>
      </c>
      <c r="D4126" s="62" t="s">
        <v>121</v>
      </c>
      <c r="E4126" s="62" t="s">
        <v>215</v>
      </c>
      <c r="F4126" s="62" t="s">
        <v>216</v>
      </c>
      <c r="G4126" s="62" t="s">
        <v>124</v>
      </c>
      <c r="H4126" s="62" t="s">
        <v>124</v>
      </c>
      <c r="I4126" s="62" t="s">
        <v>42</v>
      </c>
      <c r="J4126" s="62" t="s">
        <v>437</v>
      </c>
      <c r="K4126" s="62" t="s">
        <v>437</v>
      </c>
      <c r="L4126" s="62" t="s">
        <v>43</v>
      </c>
      <c r="M4126" s="62" t="s">
        <v>44</v>
      </c>
      <c r="N4126" s="62" t="s">
        <v>150</v>
      </c>
      <c r="O4126" s="62" t="s">
        <v>1534</v>
      </c>
      <c r="P4126" s="62" t="s">
        <v>1152</v>
      </c>
      <c r="Q4126" s="62" t="s">
        <v>1543</v>
      </c>
      <c r="R4126" s="62" t="s">
        <v>1152</v>
      </c>
      <c r="S4126" s="61">
        <v>201407</v>
      </c>
      <c r="T4126" s="62" t="s">
        <v>52</v>
      </c>
      <c r="U4126" s="61">
        <v>0</v>
      </c>
      <c r="V4126" s="60">
        <v>5355.81</v>
      </c>
      <c r="W4126" s="62" t="s">
        <v>1152</v>
      </c>
      <c r="X4126" s="62" t="s">
        <v>1152</v>
      </c>
      <c r="Y4126" s="62" t="s">
        <v>1152</v>
      </c>
      <c r="Z4126" s="62" t="s">
        <v>48</v>
      </c>
      <c r="AA4126" s="62" t="s">
        <v>129</v>
      </c>
      <c r="AB4126" s="62" t="s">
        <v>42</v>
      </c>
      <c r="AC4126" s="62" t="s">
        <v>1577</v>
      </c>
      <c r="AD4126" s="62" t="s">
        <v>51</v>
      </c>
    </row>
    <row r="4127" spans="1:30" x14ac:dyDescent="0.25">
      <c r="A4127" s="62" t="s">
        <v>35</v>
      </c>
      <c r="B4127" s="62" t="s">
        <v>36</v>
      </c>
      <c r="C4127" s="62" t="s">
        <v>37</v>
      </c>
      <c r="D4127" s="62" t="s">
        <v>121</v>
      </c>
      <c r="E4127" s="62" t="s">
        <v>215</v>
      </c>
      <c r="F4127" s="62" t="s">
        <v>216</v>
      </c>
      <c r="G4127" s="62" t="s">
        <v>124</v>
      </c>
      <c r="H4127" s="62" t="s">
        <v>124</v>
      </c>
      <c r="I4127" s="62" t="s">
        <v>42</v>
      </c>
      <c r="J4127" s="62" t="s">
        <v>250</v>
      </c>
      <c r="K4127" s="62" t="s">
        <v>250</v>
      </c>
      <c r="L4127" s="62" t="s">
        <v>43</v>
      </c>
      <c r="M4127" s="62" t="s">
        <v>44</v>
      </c>
      <c r="N4127" s="62" t="s">
        <v>150</v>
      </c>
      <c r="O4127" s="62" t="s">
        <v>1534</v>
      </c>
      <c r="P4127" s="62" t="s">
        <v>1152</v>
      </c>
      <c r="Q4127" s="62" t="s">
        <v>1559</v>
      </c>
      <c r="R4127" s="62" t="s">
        <v>1152</v>
      </c>
      <c r="S4127" s="61">
        <v>201407</v>
      </c>
      <c r="T4127" s="62" t="s">
        <v>52</v>
      </c>
      <c r="U4127" s="61">
        <v>0</v>
      </c>
      <c r="V4127" s="60">
        <v>400</v>
      </c>
      <c r="W4127" s="62" t="s">
        <v>1152</v>
      </c>
      <c r="X4127" s="62" t="s">
        <v>1152</v>
      </c>
      <c r="Y4127" s="62" t="s">
        <v>1152</v>
      </c>
      <c r="Z4127" s="62" t="s">
        <v>48</v>
      </c>
      <c r="AA4127" s="62" t="s">
        <v>129</v>
      </c>
      <c r="AB4127" s="62" t="s">
        <v>42</v>
      </c>
      <c r="AC4127" s="62" t="s">
        <v>1577</v>
      </c>
      <c r="AD4127" s="62" t="s">
        <v>51</v>
      </c>
    </row>
    <row r="4128" spans="1:30" x14ac:dyDescent="0.25">
      <c r="A4128" s="62" t="s">
        <v>35</v>
      </c>
      <c r="B4128" s="62" t="s">
        <v>36</v>
      </c>
      <c r="C4128" s="62" t="s">
        <v>37</v>
      </c>
      <c r="D4128" s="62" t="s">
        <v>121</v>
      </c>
      <c r="E4128" s="62" t="s">
        <v>215</v>
      </c>
      <c r="F4128" s="62" t="s">
        <v>216</v>
      </c>
      <c r="G4128" s="62" t="s">
        <v>124</v>
      </c>
      <c r="H4128" s="62" t="s">
        <v>124</v>
      </c>
      <c r="I4128" s="62" t="s">
        <v>42</v>
      </c>
      <c r="J4128" s="62" t="s">
        <v>237</v>
      </c>
      <c r="K4128" s="62" t="s">
        <v>237</v>
      </c>
      <c r="L4128" s="62" t="s">
        <v>43</v>
      </c>
      <c r="M4128" s="62" t="s">
        <v>44</v>
      </c>
      <c r="N4128" s="62" t="s">
        <v>180</v>
      </c>
      <c r="O4128" s="62" t="s">
        <v>1534</v>
      </c>
      <c r="P4128" s="62" t="s">
        <v>1152</v>
      </c>
      <c r="Q4128" s="62" t="s">
        <v>1544</v>
      </c>
      <c r="R4128" s="62" t="s">
        <v>1152</v>
      </c>
      <c r="S4128" s="61">
        <v>201407</v>
      </c>
      <c r="T4128" s="62" t="s">
        <v>52</v>
      </c>
      <c r="U4128" s="61">
        <v>0</v>
      </c>
      <c r="V4128" s="60">
        <v>916220</v>
      </c>
      <c r="W4128" s="62" t="s">
        <v>1152</v>
      </c>
      <c r="X4128" s="62" t="s">
        <v>1152</v>
      </c>
      <c r="Y4128" s="62" t="s">
        <v>1152</v>
      </c>
      <c r="Z4128" s="62" t="s">
        <v>48</v>
      </c>
      <c r="AA4128" s="62" t="s">
        <v>129</v>
      </c>
      <c r="AB4128" s="62" t="s">
        <v>42</v>
      </c>
      <c r="AC4128" s="62" t="s">
        <v>1577</v>
      </c>
      <c r="AD4128" s="62" t="s">
        <v>51</v>
      </c>
    </row>
    <row r="4129" spans="1:30" x14ac:dyDescent="0.25">
      <c r="A4129" s="62" t="s">
        <v>35</v>
      </c>
      <c r="B4129" s="62" t="s">
        <v>36</v>
      </c>
      <c r="C4129" s="62" t="s">
        <v>37</v>
      </c>
      <c r="D4129" s="62" t="s">
        <v>121</v>
      </c>
      <c r="E4129" s="62" t="s">
        <v>215</v>
      </c>
      <c r="F4129" s="62" t="s">
        <v>216</v>
      </c>
      <c r="G4129" s="62" t="s">
        <v>124</v>
      </c>
      <c r="H4129" s="62" t="s">
        <v>124</v>
      </c>
      <c r="I4129" s="62" t="s">
        <v>42</v>
      </c>
      <c r="J4129" s="62" t="s">
        <v>217</v>
      </c>
      <c r="K4129" s="62" t="s">
        <v>217</v>
      </c>
      <c r="L4129" s="62" t="s">
        <v>43</v>
      </c>
      <c r="M4129" s="62" t="s">
        <v>44</v>
      </c>
      <c r="N4129" s="62" t="s">
        <v>180</v>
      </c>
      <c r="O4129" s="62" t="s">
        <v>1534</v>
      </c>
      <c r="P4129" s="62" t="s">
        <v>1152</v>
      </c>
      <c r="Q4129" s="62" t="s">
        <v>1546</v>
      </c>
      <c r="R4129" s="62" t="s">
        <v>1152</v>
      </c>
      <c r="S4129" s="61">
        <v>201407</v>
      </c>
      <c r="T4129" s="62" t="s">
        <v>52</v>
      </c>
      <c r="U4129" s="61">
        <v>0</v>
      </c>
      <c r="V4129" s="60">
        <v>485300.72</v>
      </c>
      <c r="W4129" s="62" t="s">
        <v>1152</v>
      </c>
      <c r="X4129" s="62" t="s">
        <v>1152</v>
      </c>
      <c r="Y4129" s="62" t="s">
        <v>1152</v>
      </c>
      <c r="Z4129" s="62" t="s">
        <v>48</v>
      </c>
      <c r="AA4129" s="62" t="s">
        <v>129</v>
      </c>
      <c r="AB4129" s="62" t="s">
        <v>42</v>
      </c>
      <c r="AC4129" s="62" t="s">
        <v>1577</v>
      </c>
      <c r="AD4129" s="62" t="s">
        <v>51</v>
      </c>
    </row>
    <row r="4130" spans="1:30" x14ac:dyDescent="0.25">
      <c r="A4130" s="62" t="s">
        <v>35</v>
      </c>
      <c r="B4130" s="62" t="s">
        <v>36</v>
      </c>
      <c r="C4130" s="62" t="s">
        <v>37</v>
      </c>
      <c r="D4130" s="62" t="s">
        <v>121</v>
      </c>
      <c r="E4130" s="62" t="s">
        <v>215</v>
      </c>
      <c r="F4130" s="62" t="s">
        <v>216</v>
      </c>
      <c r="G4130" s="62" t="s">
        <v>124</v>
      </c>
      <c r="H4130" s="62" t="s">
        <v>124</v>
      </c>
      <c r="I4130" s="62" t="s">
        <v>42</v>
      </c>
      <c r="J4130" s="62" t="s">
        <v>261</v>
      </c>
      <c r="K4130" s="62" t="s">
        <v>261</v>
      </c>
      <c r="L4130" s="62" t="s">
        <v>43</v>
      </c>
      <c r="M4130" s="62" t="s">
        <v>44</v>
      </c>
      <c r="N4130" s="62" t="s">
        <v>180</v>
      </c>
      <c r="O4130" s="62" t="s">
        <v>1534</v>
      </c>
      <c r="P4130" s="62" t="s">
        <v>1152</v>
      </c>
      <c r="Q4130" s="62" t="s">
        <v>1547</v>
      </c>
      <c r="R4130" s="62" t="s">
        <v>1152</v>
      </c>
      <c r="S4130" s="61">
        <v>201407</v>
      </c>
      <c r="T4130" s="62" t="s">
        <v>52</v>
      </c>
      <c r="U4130" s="61">
        <v>0</v>
      </c>
      <c r="V4130" s="60">
        <v>265054</v>
      </c>
      <c r="W4130" s="62" t="s">
        <v>1152</v>
      </c>
      <c r="X4130" s="62" t="s">
        <v>1152</v>
      </c>
      <c r="Y4130" s="62" t="s">
        <v>1152</v>
      </c>
      <c r="Z4130" s="62" t="s">
        <v>48</v>
      </c>
      <c r="AA4130" s="62" t="s">
        <v>129</v>
      </c>
      <c r="AB4130" s="62" t="s">
        <v>42</v>
      </c>
      <c r="AC4130" s="62" t="s">
        <v>1577</v>
      </c>
      <c r="AD4130" s="62" t="s">
        <v>51</v>
      </c>
    </row>
    <row r="4131" spans="1:30" x14ac:dyDescent="0.25">
      <c r="A4131" s="62" t="s">
        <v>35</v>
      </c>
      <c r="B4131" s="62" t="s">
        <v>36</v>
      </c>
      <c r="C4131" s="62" t="s">
        <v>37</v>
      </c>
      <c r="D4131" s="62" t="s">
        <v>121</v>
      </c>
      <c r="E4131" s="62" t="s">
        <v>215</v>
      </c>
      <c r="F4131" s="62" t="s">
        <v>216</v>
      </c>
      <c r="G4131" s="62" t="s">
        <v>124</v>
      </c>
      <c r="H4131" s="62" t="s">
        <v>124</v>
      </c>
      <c r="I4131" s="62" t="s">
        <v>42</v>
      </c>
      <c r="J4131" s="62" t="s">
        <v>217</v>
      </c>
      <c r="K4131" s="62" t="s">
        <v>217</v>
      </c>
      <c r="L4131" s="62" t="s">
        <v>43</v>
      </c>
      <c r="M4131" s="62" t="s">
        <v>44</v>
      </c>
      <c r="N4131" s="62" t="s">
        <v>180</v>
      </c>
      <c r="O4131" s="62" t="s">
        <v>1534</v>
      </c>
      <c r="P4131" s="62" t="s">
        <v>1152</v>
      </c>
      <c r="Q4131" s="62" t="s">
        <v>1546</v>
      </c>
      <c r="R4131" s="62" t="s">
        <v>1152</v>
      </c>
      <c r="S4131" s="61">
        <v>201407</v>
      </c>
      <c r="T4131" s="62" t="s">
        <v>52</v>
      </c>
      <c r="U4131" s="61">
        <v>0</v>
      </c>
      <c r="V4131" s="60">
        <v>97957.19</v>
      </c>
      <c r="W4131" s="62" t="s">
        <v>1152</v>
      </c>
      <c r="X4131" s="62" t="s">
        <v>1152</v>
      </c>
      <c r="Y4131" s="62" t="s">
        <v>1152</v>
      </c>
      <c r="Z4131" s="62" t="s">
        <v>48</v>
      </c>
      <c r="AA4131" s="62" t="s">
        <v>129</v>
      </c>
      <c r="AB4131" s="62" t="s">
        <v>42</v>
      </c>
      <c r="AC4131" s="62" t="s">
        <v>1577</v>
      </c>
      <c r="AD4131" s="62" t="s">
        <v>51</v>
      </c>
    </row>
    <row r="4132" spans="1:30" x14ac:dyDescent="0.25">
      <c r="A4132" s="62" t="s">
        <v>35</v>
      </c>
      <c r="B4132" s="62" t="s">
        <v>36</v>
      </c>
      <c r="C4132" s="62" t="s">
        <v>37</v>
      </c>
      <c r="D4132" s="62" t="s">
        <v>121</v>
      </c>
      <c r="E4132" s="62" t="s">
        <v>215</v>
      </c>
      <c r="F4132" s="62" t="s">
        <v>216</v>
      </c>
      <c r="G4132" s="62" t="s">
        <v>124</v>
      </c>
      <c r="H4132" s="62" t="s">
        <v>124</v>
      </c>
      <c r="I4132" s="62" t="s">
        <v>42</v>
      </c>
      <c r="J4132" s="62" t="s">
        <v>250</v>
      </c>
      <c r="K4132" s="62" t="s">
        <v>250</v>
      </c>
      <c r="L4132" s="62" t="s">
        <v>43</v>
      </c>
      <c r="M4132" s="62" t="s">
        <v>44</v>
      </c>
      <c r="N4132" s="62" t="s">
        <v>180</v>
      </c>
      <c r="O4132" s="62" t="s">
        <v>1534</v>
      </c>
      <c r="P4132" s="62" t="s">
        <v>1152</v>
      </c>
      <c r="Q4132" s="62" t="s">
        <v>1545</v>
      </c>
      <c r="R4132" s="62" t="s">
        <v>1152</v>
      </c>
      <c r="S4132" s="61">
        <v>201407</v>
      </c>
      <c r="T4132" s="62" t="s">
        <v>52</v>
      </c>
      <c r="U4132" s="61">
        <v>0</v>
      </c>
      <c r="V4132" s="60">
        <v>56050</v>
      </c>
      <c r="W4132" s="62" t="s">
        <v>1152</v>
      </c>
      <c r="X4132" s="62" t="s">
        <v>1152</v>
      </c>
      <c r="Y4132" s="62" t="s">
        <v>1152</v>
      </c>
      <c r="Z4132" s="62" t="s">
        <v>48</v>
      </c>
      <c r="AA4132" s="62" t="s">
        <v>129</v>
      </c>
      <c r="AB4132" s="62" t="s">
        <v>42</v>
      </c>
      <c r="AC4132" s="62" t="s">
        <v>1577</v>
      </c>
      <c r="AD4132" s="62" t="s">
        <v>51</v>
      </c>
    </row>
    <row r="4133" spans="1:30" x14ac:dyDescent="0.25">
      <c r="A4133" s="62" t="s">
        <v>35</v>
      </c>
      <c r="B4133" s="62" t="s">
        <v>36</v>
      </c>
      <c r="C4133" s="62" t="s">
        <v>37</v>
      </c>
      <c r="D4133" s="62" t="s">
        <v>121</v>
      </c>
      <c r="E4133" s="62" t="s">
        <v>215</v>
      </c>
      <c r="F4133" s="62" t="s">
        <v>216</v>
      </c>
      <c r="G4133" s="62" t="s">
        <v>124</v>
      </c>
      <c r="H4133" s="62" t="s">
        <v>124</v>
      </c>
      <c r="I4133" s="62" t="s">
        <v>42</v>
      </c>
      <c r="J4133" s="62" t="s">
        <v>437</v>
      </c>
      <c r="K4133" s="62" t="s">
        <v>437</v>
      </c>
      <c r="L4133" s="62" t="s">
        <v>43</v>
      </c>
      <c r="M4133" s="62" t="s">
        <v>44</v>
      </c>
      <c r="N4133" s="62" t="s">
        <v>180</v>
      </c>
      <c r="O4133" s="62" t="s">
        <v>1534</v>
      </c>
      <c r="P4133" s="62" t="s">
        <v>1152</v>
      </c>
      <c r="Q4133" s="62" t="s">
        <v>1547</v>
      </c>
      <c r="R4133" s="62" t="s">
        <v>1152</v>
      </c>
      <c r="S4133" s="61">
        <v>201407</v>
      </c>
      <c r="T4133" s="62" t="s">
        <v>52</v>
      </c>
      <c r="U4133" s="97">
        <v>0</v>
      </c>
      <c r="V4133" s="60">
        <v>26645.08</v>
      </c>
      <c r="W4133" s="62" t="s">
        <v>1152</v>
      </c>
      <c r="X4133" s="62" t="s">
        <v>1152</v>
      </c>
      <c r="Y4133" s="62" t="s">
        <v>1152</v>
      </c>
      <c r="Z4133" s="62" t="s">
        <v>48</v>
      </c>
      <c r="AA4133" s="62" t="s">
        <v>129</v>
      </c>
      <c r="AB4133" s="62" t="s">
        <v>42</v>
      </c>
      <c r="AC4133" s="62" t="s">
        <v>1577</v>
      </c>
      <c r="AD4133" s="62" t="s">
        <v>51</v>
      </c>
    </row>
    <row r="4134" spans="1:30" x14ac:dyDescent="0.25">
      <c r="A4134" s="62" t="s">
        <v>35</v>
      </c>
      <c r="B4134" s="62" t="s">
        <v>36</v>
      </c>
      <c r="C4134" s="62" t="s">
        <v>37</v>
      </c>
      <c r="D4134" s="62" t="s">
        <v>121</v>
      </c>
      <c r="E4134" s="62" t="s">
        <v>215</v>
      </c>
      <c r="F4134" s="62" t="s">
        <v>216</v>
      </c>
      <c r="G4134" s="62" t="s">
        <v>124</v>
      </c>
      <c r="H4134" s="62" t="s">
        <v>124</v>
      </c>
      <c r="I4134" s="62" t="s">
        <v>42</v>
      </c>
      <c r="J4134" s="62" t="s">
        <v>231</v>
      </c>
      <c r="K4134" s="62" t="s">
        <v>231</v>
      </c>
      <c r="L4134" s="62" t="s">
        <v>43</v>
      </c>
      <c r="M4134" s="62" t="s">
        <v>44</v>
      </c>
      <c r="N4134" s="62" t="s">
        <v>180</v>
      </c>
      <c r="O4134" s="62" t="s">
        <v>1534</v>
      </c>
      <c r="P4134" s="62" t="s">
        <v>1152</v>
      </c>
      <c r="Q4134" s="62" t="s">
        <v>1546</v>
      </c>
      <c r="R4134" s="62" t="s">
        <v>1152</v>
      </c>
      <c r="S4134" s="61">
        <v>201407</v>
      </c>
      <c r="T4134" s="62" t="s">
        <v>52</v>
      </c>
      <c r="U4134" s="61">
        <v>0</v>
      </c>
      <c r="V4134" s="60">
        <v>24057.95</v>
      </c>
      <c r="W4134" s="62" t="s">
        <v>1152</v>
      </c>
      <c r="X4134" s="62" t="s">
        <v>1152</v>
      </c>
      <c r="Y4134" s="62" t="s">
        <v>1152</v>
      </c>
      <c r="Z4134" s="62" t="s">
        <v>48</v>
      </c>
      <c r="AA4134" s="62" t="s">
        <v>129</v>
      </c>
      <c r="AB4134" s="62" t="s">
        <v>42</v>
      </c>
      <c r="AC4134" s="62" t="s">
        <v>1577</v>
      </c>
      <c r="AD4134" s="62" t="s">
        <v>51</v>
      </c>
    </row>
    <row r="4135" spans="1:30" x14ac:dyDescent="0.25">
      <c r="A4135" s="62" t="s">
        <v>35</v>
      </c>
      <c r="B4135" s="62" t="s">
        <v>36</v>
      </c>
      <c r="C4135" s="62" t="s">
        <v>37</v>
      </c>
      <c r="D4135" s="62" t="s">
        <v>121</v>
      </c>
      <c r="E4135" s="62" t="s">
        <v>215</v>
      </c>
      <c r="F4135" s="62" t="s">
        <v>216</v>
      </c>
      <c r="G4135" s="62" t="s">
        <v>124</v>
      </c>
      <c r="H4135" s="62" t="s">
        <v>124</v>
      </c>
      <c r="I4135" s="62" t="s">
        <v>42</v>
      </c>
      <c r="J4135" s="62" t="s">
        <v>231</v>
      </c>
      <c r="K4135" s="62" t="s">
        <v>231</v>
      </c>
      <c r="L4135" s="62" t="s">
        <v>43</v>
      </c>
      <c r="M4135" s="62" t="s">
        <v>44</v>
      </c>
      <c r="N4135" s="62" t="s">
        <v>180</v>
      </c>
      <c r="O4135" s="62" t="s">
        <v>1534</v>
      </c>
      <c r="P4135" s="62" t="s">
        <v>1152</v>
      </c>
      <c r="Q4135" s="62" t="s">
        <v>1546</v>
      </c>
      <c r="R4135" s="62" t="s">
        <v>1152</v>
      </c>
      <c r="S4135" s="61">
        <v>201407</v>
      </c>
      <c r="T4135" s="62" t="s">
        <v>52</v>
      </c>
      <c r="U4135" s="61">
        <v>0</v>
      </c>
      <c r="V4135" s="60">
        <v>15458.37</v>
      </c>
      <c r="W4135" s="62" t="s">
        <v>1152</v>
      </c>
      <c r="X4135" s="62" t="s">
        <v>1152</v>
      </c>
      <c r="Y4135" s="62" t="s">
        <v>1152</v>
      </c>
      <c r="Z4135" s="62" t="s">
        <v>48</v>
      </c>
      <c r="AA4135" s="62" t="s">
        <v>129</v>
      </c>
      <c r="AB4135" s="62" t="s">
        <v>42</v>
      </c>
      <c r="AC4135" s="62" t="s">
        <v>1577</v>
      </c>
      <c r="AD4135" s="62" t="s">
        <v>51</v>
      </c>
    </row>
    <row r="4136" spans="1:30" x14ac:dyDescent="0.25">
      <c r="A4136" s="62" t="s">
        <v>35</v>
      </c>
      <c r="B4136" s="62" t="s">
        <v>36</v>
      </c>
      <c r="C4136" s="62" t="s">
        <v>37</v>
      </c>
      <c r="D4136" s="62" t="s">
        <v>121</v>
      </c>
      <c r="E4136" s="62" t="s">
        <v>215</v>
      </c>
      <c r="F4136" s="62" t="s">
        <v>216</v>
      </c>
      <c r="G4136" s="62" t="s">
        <v>124</v>
      </c>
      <c r="H4136" s="62" t="s">
        <v>124</v>
      </c>
      <c r="I4136" s="62" t="s">
        <v>42</v>
      </c>
      <c r="J4136" s="62" t="s">
        <v>217</v>
      </c>
      <c r="K4136" s="62" t="s">
        <v>217</v>
      </c>
      <c r="L4136" s="62" t="s">
        <v>43</v>
      </c>
      <c r="M4136" s="62" t="s">
        <v>44</v>
      </c>
      <c r="N4136" s="62" t="s">
        <v>150</v>
      </c>
      <c r="O4136" s="62" t="s">
        <v>1578</v>
      </c>
      <c r="P4136" s="62" t="s">
        <v>1152</v>
      </c>
      <c r="Q4136" s="62" t="s">
        <v>223</v>
      </c>
      <c r="R4136" s="62" t="s">
        <v>1579</v>
      </c>
      <c r="S4136" s="61">
        <v>201407</v>
      </c>
      <c r="T4136" s="62" t="s">
        <v>47</v>
      </c>
      <c r="U4136" s="61">
        <v>0</v>
      </c>
      <c r="V4136" s="60">
        <v>-181675.31</v>
      </c>
      <c r="W4136" s="62" t="s">
        <v>1152</v>
      </c>
      <c r="X4136" s="62" t="s">
        <v>230</v>
      </c>
      <c r="Y4136" s="62" t="s">
        <v>1152</v>
      </c>
      <c r="Z4136" s="62" t="s">
        <v>48</v>
      </c>
      <c r="AA4136" s="62" t="s">
        <v>129</v>
      </c>
      <c r="AB4136" s="62" t="s">
        <v>42</v>
      </c>
      <c r="AC4136" s="62" t="s">
        <v>1580</v>
      </c>
      <c r="AD4136" s="62" t="s">
        <v>51</v>
      </c>
    </row>
    <row r="4137" spans="1:30" x14ac:dyDescent="0.25">
      <c r="A4137" s="62" t="s">
        <v>35</v>
      </c>
      <c r="B4137" s="62" t="s">
        <v>36</v>
      </c>
      <c r="C4137" s="62" t="s">
        <v>37</v>
      </c>
      <c r="D4137" s="62" t="s">
        <v>121</v>
      </c>
      <c r="E4137" s="62" t="s">
        <v>215</v>
      </c>
      <c r="F4137" s="62" t="s">
        <v>216</v>
      </c>
      <c r="G4137" s="62" t="s">
        <v>124</v>
      </c>
      <c r="H4137" s="62" t="s">
        <v>124</v>
      </c>
      <c r="I4137" s="62" t="s">
        <v>42</v>
      </c>
      <c r="J4137" s="62" t="s">
        <v>231</v>
      </c>
      <c r="K4137" s="62" t="s">
        <v>231</v>
      </c>
      <c r="L4137" s="62" t="s">
        <v>43</v>
      </c>
      <c r="M4137" s="62" t="s">
        <v>44</v>
      </c>
      <c r="N4137" s="62" t="s">
        <v>150</v>
      </c>
      <c r="O4137" s="62" t="s">
        <v>1578</v>
      </c>
      <c r="P4137" s="62" t="s">
        <v>1152</v>
      </c>
      <c r="Q4137" s="62" t="s">
        <v>223</v>
      </c>
      <c r="R4137" s="62" t="s">
        <v>1581</v>
      </c>
      <c r="S4137" s="61">
        <v>201407</v>
      </c>
      <c r="T4137" s="62" t="s">
        <v>47</v>
      </c>
      <c r="U4137" s="61">
        <v>0</v>
      </c>
      <c r="V4137" s="60">
        <v>-52490.67</v>
      </c>
      <c r="W4137" s="62" t="s">
        <v>1152</v>
      </c>
      <c r="X4137" s="62" t="s">
        <v>236</v>
      </c>
      <c r="Y4137" s="62" t="s">
        <v>1152</v>
      </c>
      <c r="Z4137" s="62" t="s">
        <v>48</v>
      </c>
      <c r="AA4137" s="62" t="s">
        <v>129</v>
      </c>
      <c r="AB4137" s="62" t="s">
        <v>42</v>
      </c>
      <c r="AC4137" s="62" t="s">
        <v>1580</v>
      </c>
      <c r="AD4137" s="62" t="s">
        <v>51</v>
      </c>
    </row>
    <row r="4138" spans="1:30" x14ac:dyDescent="0.25">
      <c r="A4138" s="62" t="s">
        <v>35</v>
      </c>
      <c r="B4138" s="62" t="s">
        <v>36</v>
      </c>
      <c r="C4138" s="62" t="s">
        <v>37</v>
      </c>
      <c r="D4138" s="62" t="s">
        <v>121</v>
      </c>
      <c r="E4138" s="62" t="s">
        <v>122</v>
      </c>
      <c r="F4138" s="62" t="s">
        <v>123</v>
      </c>
      <c r="G4138" s="62" t="s">
        <v>124</v>
      </c>
      <c r="H4138" s="62" t="s">
        <v>124</v>
      </c>
      <c r="I4138" s="62" t="s">
        <v>42</v>
      </c>
      <c r="J4138" s="62" t="s">
        <v>500</v>
      </c>
      <c r="K4138" s="62" t="s">
        <v>500</v>
      </c>
      <c r="L4138" s="62" t="s">
        <v>43</v>
      </c>
      <c r="M4138" s="62" t="s">
        <v>44</v>
      </c>
      <c r="N4138" s="62" t="s">
        <v>162</v>
      </c>
      <c r="O4138" s="62" t="s">
        <v>1578</v>
      </c>
      <c r="P4138" s="62" t="s">
        <v>1152</v>
      </c>
      <c r="Q4138" s="62" t="s">
        <v>806</v>
      </c>
      <c r="R4138" s="62" t="s">
        <v>1152</v>
      </c>
      <c r="S4138" s="61">
        <v>201407</v>
      </c>
      <c r="T4138" s="62" t="s">
        <v>47</v>
      </c>
      <c r="U4138" s="61">
        <v>0</v>
      </c>
      <c r="V4138" s="60">
        <v>-15380</v>
      </c>
      <c r="W4138" s="62" t="s">
        <v>1152</v>
      </c>
      <c r="X4138" s="62" t="s">
        <v>807</v>
      </c>
      <c r="Y4138" s="62" t="s">
        <v>1152</v>
      </c>
      <c r="Z4138" s="62" t="s">
        <v>48</v>
      </c>
      <c r="AA4138" s="62" t="s">
        <v>129</v>
      </c>
      <c r="AB4138" s="62" t="s">
        <v>42</v>
      </c>
      <c r="AC4138" s="62" t="s">
        <v>1580</v>
      </c>
      <c r="AD4138" s="62" t="s">
        <v>51</v>
      </c>
    </row>
    <row r="4139" spans="1:30" x14ac:dyDescent="0.25">
      <c r="A4139" s="62" t="s">
        <v>35</v>
      </c>
      <c r="B4139" s="62" t="s">
        <v>36</v>
      </c>
      <c r="C4139" s="62" t="s">
        <v>37</v>
      </c>
      <c r="D4139" s="62" t="s">
        <v>121</v>
      </c>
      <c r="E4139" s="62" t="s">
        <v>122</v>
      </c>
      <c r="F4139" s="62" t="s">
        <v>123</v>
      </c>
      <c r="G4139" s="62" t="s">
        <v>124</v>
      </c>
      <c r="H4139" s="62" t="s">
        <v>124</v>
      </c>
      <c r="I4139" s="62" t="s">
        <v>42</v>
      </c>
      <c r="J4139" s="62" t="s">
        <v>500</v>
      </c>
      <c r="K4139" s="62" t="s">
        <v>500</v>
      </c>
      <c r="L4139" s="62" t="s">
        <v>43</v>
      </c>
      <c r="M4139" s="62" t="s">
        <v>44</v>
      </c>
      <c r="N4139" s="62" t="s">
        <v>162</v>
      </c>
      <c r="O4139" s="62" t="s">
        <v>1578</v>
      </c>
      <c r="P4139" s="62" t="s">
        <v>1152</v>
      </c>
      <c r="Q4139" s="62" t="s">
        <v>806</v>
      </c>
      <c r="R4139" s="62" t="s">
        <v>1582</v>
      </c>
      <c r="S4139" s="61">
        <v>201407</v>
      </c>
      <c r="T4139" s="62" t="s">
        <v>47</v>
      </c>
      <c r="U4139" s="61">
        <v>0</v>
      </c>
      <c r="V4139" s="60">
        <v>-42241.89</v>
      </c>
      <c r="W4139" s="62" t="s">
        <v>1152</v>
      </c>
      <c r="X4139" s="62" t="s">
        <v>807</v>
      </c>
      <c r="Y4139" s="62" t="s">
        <v>1152</v>
      </c>
      <c r="Z4139" s="62" t="s">
        <v>48</v>
      </c>
      <c r="AA4139" s="62" t="s">
        <v>129</v>
      </c>
      <c r="AB4139" s="62" t="s">
        <v>42</v>
      </c>
      <c r="AC4139" s="62" t="s">
        <v>1580</v>
      </c>
      <c r="AD4139" s="62" t="s">
        <v>51</v>
      </c>
    </row>
    <row r="4140" spans="1:30" x14ac:dyDescent="0.25">
      <c r="A4140" s="62" t="s">
        <v>35</v>
      </c>
      <c r="B4140" s="62" t="s">
        <v>36</v>
      </c>
      <c r="C4140" s="62" t="s">
        <v>37</v>
      </c>
      <c r="D4140" s="62" t="s">
        <v>121</v>
      </c>
      <c r="E4140" s="62" t="s">
        <v>122</v>
      </c>
      <c r="F4140" s="62" t="s">
        <v>123</v>
      </c>
      <c r="G4140" s="62" t="s">
        <v>124</v>
      </c>
      <c r="H4140" s="62" t="s">
        <v>124</v>
      </c>
      <c r="I4140" s="62" t="s">
        <v>42</v>
      </c>
      <c r="J4140" s="62" t="s">
        <v>283</v>
      </c>
      <c r="K4140" s="62" t="s">
        <v>283</v>
      </c>
      <c r="L4140" s="62" t="s">
        <v>43</v>
      </c>
      <c r="M4140" s="62" t="s">
        <v>44</v>
      </c>
      <c r="N4140" s="62" t="s">
        <v>150</v>
      </c>
      <c r="O4140" s="62" t="s">
        <v>1578</v>
      </c>
      <c r="P4140" s="62" t="s">
        <v>1152</v>
      </c>
      <c r="Q4140" s="62" t="s">
        <v>459</v>
      </c>
      <c r="R4140" s="62" t="s">
        <v>1152</v>
      </c>
      <c r="S4140" s="61">
        <v>201407</v>
      </c>
      <c r="T4140" s="62" t="s">
        <v>47</v>
      </c>
      <c r="U4140" s="61">
        <v>0</v>
      </c>
      <c r="V4140" s="60">
        <v>-54779.87</v>
      </c>
      <c r="W4140" s="62" t="s">
        <v>1152</v>
      </c>
      <c r="X4140" s="62" t="s">
        <v>460</v>
      </c>
      <c r="Y4140" s="62" t="s">
        <v>1152</v>
      </c>
      <c r="Z4140" s="62" t="s">
        <v>48</v>
      </c>
      <c r="AA4140" s="62" t="s">
        <v>129</v>
      </c>
      <c r="AB4140" s="62" t="s">
        <v>42</v>
      </c>
      <c r="AC4140" s="62" t="s">
        <v>1580</v>
      </c>
      <c r="AD4140" s="62" t="s">
        <v>51</v>
      </c>
    </row>
    <row r="4141" spans="1:30" x14ac:dyDescent="0.25">
      <c r="A4141" s="62" t="s">
        <v>35</v>
      </c>
      <c r="B4141" s="62" t="s">
        <v>36</v>
      </c>
      <c r="C4141" s="62" t="s">
        <v>37</v>
      </c>
      <c r="D4141" s="62" t="s">
        <v>121</v>
      </c>
      <c r="E4141" s="62" t="s">
        <v>122</v>
      </c>
      <c r="F4141" s="62" t="s">
        <v>123</v>
      </c>
      <c r="G4141" s="62" t="s">
        <v>124</v>
      </c>
      <c r="H4141" s="62" t="s">
        <v>124</v>
      </c>
      <c r="I4141" s="62" t="s">
        <v>42</v>
      </c>
      <c r="J4141" s="62" t="s">
        <v>285</v>
      </c>
      <c r="K4141" s="62" t="s">
        <v>285</v>
      </c>
      <c r="L4141" s="62" t="s">
        <v>43</v>
      </c>
      <c r="M4141" s="62" t="s">
        <v>44</v>
      </c>
      <c r="N4141" s="62" t="s">
        <v>150</v>
      </c>
      <c r="O4141" s="62" t="s">
        <v>1578</v>
      </c>
      <c r="P4141" s="62" t="s">
        <v>1152</v>
      </c>
      <c r="Q4141" s="62" t="s">
        <v>1583</v>
      </c>
      <c r="R4141" s="62" t="s">
        <v>1152</v>
      </c>
      <c r="S4141" s="61">
        <v>201407</v>
      </c>
      <c r="T4141" s="62" t="s">
        <v>47</v>
      </c>
      <c r="U4141" s="61">
        <v>0</v>
      </c>
      <c r="V4141" s="60">
        <v>-50781.75</v>
      </c>
      <c r="W4141" s="62" t="s">
        <v>1152</v>
      </c>
      <c r="X4141" s="62" t="s">
        <v>288</v>
      </c>
      <c r="Y4141" s="62" t="s">
        <v>1152</v>
      </c>
      <c r="Z4141" s="62" t="s">
        <v>48</v>
      </c>
      <c r="AA4141" s="62" t="s">
        <v>129</v>
      </c>
      <c r="AB4141" s="62" t="s">
        <v>42</v>
      </c>
      <c r="AC4141" s="62" t="s">
        <v>1580</v>
      </c>
      <c r="AD4141" s="62" t="s">
        <v>51</v>
      </c>
    </row>
    <row r="4142" spans="1:30" x14ac:dyDescent="0.25">
      <c r="A4142" s="62" t="s">
        <v>35</v>
      </c>
      <c r="B4142" s="62" t="s">
        <v>36</v>
      </c>
      <c r="C4142" s="62" t="s">
        <v>37</v>
      </c>
      <c r="D4142" s="62" t="s">
        <v>121</v>
      </c>
      <c r="E4142" s="62" t="s">
        <v>122</v>
      </c>
      <c r="F4142" s="62" t="s">
        <v>123</v>
      </c>
      <c r="G4142" s="62" t="s">
        <v>124</v>
      </c>
      <c r="H4142" s="62" t="s">
        <v>124</v>
      </c>
      <c r="I4142" s="62" t="s">
        <v>42</v>
      </c>
      <c r="J4142" s="62" t="s">
        <v>532</v>
      </c>
      <c r="K4142" s="62" t="s">
        <v>532</v>
      </c>
      <c r="L4142" s="62" t="s">
        <v>43</v>
      </c>
      <c r="M4142" s="62" t="s">
        <v>44</v>
      </c>
      <c r="N4142" s="62" t="s">
        <v>180</v>
      </c>
      <c r="O4142" s="62" t="s">
        <v>1578</v>
      </c>
      <c r="P4142" s="62" t="s">
        <v>1152</v>
      </c>
      <c r="Q4142" s="62" t="s">
        <v>1584</v>
      </c>
      <c r="R4142" s="62" t="s">
        <v>1152</v>
      </c>
      <c r="S4142" s="61">
        <v>201407</v>
      </c>
      <c r="T4142" s="62" t="s">
        <v>47</v>
      </c>
      <c r="U4142" s="61">
        <v>0</v>
      </c>
      <c r="V4142" s="60">
        <v>-206827.18</v>
      </c>
      <c r="W4142" s="62" t="s">
        <v>1152</v>
      </c>
      <c r="X4142" s="62" t="s">
        <v>177</v>
      </c>
      <c r="Y4142" s="62" t="s">
        <v>1152</v>
      </c>
      <c r="Z4142" s="62" t="s">
        <v>48</v>
      </c>
      <c r="AA4142" s="62" t="s">
        <v>129</v>
      </c>
      <c r="AB4142" s="62" t="s">
        <v>42</v>
      </c>
      <c r="AC4142" s="62" t="s">
        <v>1580</v>
      </c>
      <c r="AD4142" s="62" t="s">
        <v>51</v>
      </c>
    </row>
    <row r="4143" spans="1:30" x14ac:dyDescent="0.25">
      <c r="A4143" s="62" t="s">
        <v>35</v>
      </c>
      <c r="B4143" s="62" t="s">
        <v>36</v>
      </c>
      <c r="C4143" s="62" t="s">
        <v>37</v>
      </c>
      <c r="D4143" s="62" t="s">
        <v>121</v>
      </c>
      <c r="E4143" s="62" t="s">
        <v>122</v>
      </c>
      <c r="F4143" s="62" t="s">
        <v>123</v>
      </c>
      <c r="G4143" s="62" t="s">
        <v>124</v>
      </c>
      <c r="H4143" s="62" t="s">
        <v>124</v>
      </c>
      <c r="I4143" s="62" t="s">
        <v>42</v>
      </c>
      <c r="J4143" s="62" t="s">
        <v>532</v>
      </c>
      <c r="K4143" s="62" t="s">
        <v>532</v>
      </c>
      <c r="L4143" s="62" t="s">
        <v>43</v>
      </c>
      <c r="M4143" s="62" t="s">
        <v>44</v>
      </c>
      <c r="N4143" s="62" t="s">
        <v>150</v>
      </c>
      <c r="O4143" s="62" t="s">
        <v>1578</v>
      </c>
      <c r="P4143" s="62" t="s">
        <v>1152</v>
      </c>
      <c r="Q4143" s="62" t="s">
        <v>1584</v>
      </c>
      <c r="R4143" s="62" t="s">
        <v>1152</v>
      </c>
      <c r="S4143" s="61">
        <v>201407</v>
      </c>
      <c r="T4143" s="62" t="s">
        <v>47</v>
      </c>
      <c r="U4143" s="97">
        <v>0</v>
      </c>
      <c r="V4143" s="60">
        <v>-48724.800000000003</v>
      </c>
      <c r="W4143" s="62" t="s">
        <v>1152</v>
      </c>
      <c r="X4143" s="62" t="s">
        <v>177</v>
      </c>
      <c r="Y4143" s="62" t="s">
        <v>1152</v>
      </c>
      <c r="Z4143" s="62" t="s">
        <v>48</v>
      </c>
      <c r="AA4143" s="62" t="s">
        <v>129</v>
      </c>
      <c r="AB4143" s="62" t="s">
        <v>42</v>
      </c>
      <c r="AC4143" s="62" t="s">
        <v>1580</v>
      </c>
      <c r="AD4143" s="62" t="s">
        <v>51</v>
      </c>
    </row>
    <row r="4144" spans="1:30" x14ac:dyDescent="0.25">
      <c r="A4144" s="62" t="s">
        <v>35</v>
      </c>
      <c r="B4144" s="62" t="s">
        <v>36</v>
      </c>
      <c r="C4144" s="62" t="s">
        <v>37</v>
      </c>
      <c r="D4144" s="62" t="s">
        <v>121</v>
      </c>
      <c r="E4144" s="62" t="s">
        <v>122</v>
      </c>
      <c r="F4144" s="62" t="s">
        <v>123</v>
      </c>
      <c r="G4144" s="62" t="s">
        <v>124</v>
      </c>
      <c r="H4144" s="62" t="s">
        <v>124</v>
      </c>
      <c r="I4144" s="62" t="s">
        <v>42</v>
      </c>
      <c r="J4144" s="62" t="s">
        <v>182</v>
      </c>
      <c r="K4144" s="62" t="s">
        <v>182</v>
      </c>
      <c r="L4144" s="62" t="s">
        <v>43</v>
      </c>
      <c r="M4144" s="62" t="s">
        <v>44</v>
      </c>
      <c r="N4144" s="62" t="s">
        <v>180</v>
      </c>
      <c r="O4144" s="62" t="s">
        <v>1578</v>
      </c>
      <c r="P4144" s="62" t="s">
        <v>1152</v>
      </c>
      <c r="Q4144" s="62" t="s">
        <v>1584</v>
      </c>
      <c r="R4144" s="62" t="s">
        <v>1152</v>
      </c>
      <c r="S4144" s="61">
        <v>201407</v>
      </c>
      <c r="T4144" s="62" t="s">
        <v>47</v>
      </c>
      <c r="U4144" s="97">
        <v>0</v>
      </c>
      <c r="V4144" s="60">
        <v>-368388.73</v>
      </c>
      <c r="W4144" s="62" t="s">
        <v>1152</v>
      </c>
      <c r="X4144" s="62" t="s">
        <v>177</v>
      </c>
      <c r="Y4144" s="62" t="s">
        <v>1152</v>
      </c>
      <c r="Z4144" s="62" t="s">
        <v>48</v>
      </c>
      <c r="AA4144" s="62" t="s">
        <v>129</v>
      </c>
      <c r="AB4144" s="62" t="s">
        <v>42</v>
      </c>
      <c r="AC4144" s="62" t="s">
        <v>1580</v>
      </c>
      <c r="AD4144" s="62" t="s">
        <v>51</v>
      </c>
    </row>
    <row r="4145" spans="1:30" x14ac:dyDescent="0.25">
      <c r="A4145" s="62" t="s">
        <v>35</v>
      </c>
      <c r="B4145" s="62" t="s">
        <v>36</v>
      </c>
      <c r="C4145" s="62" t="s">
        <v>37</v>
      </c>
      <c r="D4145" s="62" t="s">
        <v>121</v>
      </c>
      <c r="E4145" s="62" t="s">
        <v>122</v>
      </c>
      <c r="F4145" s="62" t="s">
        <v>123</v>
      </c>
      <c r="G4145" s="62" t="s">
        <v>124</v>
      </c>
      <c r="H4145" s="62" t="s">
        <v>124</v>
      </c>
      <c r="I4145" s="62" t="s">
        <v>42</v>
      </c>
      <c r="J4145" s="62" t="s">
        <v>182</v>
      </c>
      <c r="K4145" s="62" t="s">
        <v>182</v>
      </c>
      <c r="L4145" s="62" t="s">
        <v>43</v>
      </c>
      <c r="M4145" s="62" t="s">
        <v>44</v>
      </c>
      <c r="N4145" s="62" t="s">
        <v>150</v>
      </c>
      <c r="O4145" s="62" t="s">
        <v>1578</v>
      </c>
      <c r="P4145" s="62" t="s">
        <v>1152</v>
      </c>
      <c r="Q4145" s="62" t="s">
        <v>1584</v>
      </c>
      <c r="R4145" s="62" t="s">
        <v>1152</v>
      </c>
      <c r="S4145" s="61">
        <v>201407</v>
      </c>
      <c r="T4145" s="62" t="s">
        <v>47</v>
      </c>
      <c r="U4145" s="61">
        <v>0</v>
      </c>
      <c r="V4145" s="60">
        <v>-117903.47</v>
      </c>
      <c r="W4145" s="62" t="s">
        <v>1152</v>
      </c>
      <c r="X4145" s="62" t="s">
        <v>177</v>
      </c>
      <c r="Y4145" s="62" t="s">
        <v>1152</v>
      </c>
      <c r="Z4145" s="62" t="s">
        <v>48</v>
      </c>
      <c r="AA4145" s="62" t="s">
        <v>129</v>
      </c>
      <c r="AB4145" s="62" t="s">
        <v>42</v>
      </c>
      <c r="AC4145" s="62" t="s">
        <v>1580</v>
      </c>
      <c r="AD4145" s="62" t="s">
        <v>51</v>
      </c>
    </row>
    <row r="4146" spans="1:30" x14ac:dyDescent="0.25">
      <c r="A4146" s="62" t="s">
        <v>35</v>
      </c>
      <c r="B4146" s="62" t="s">
        <v>36</v>
      </c>
      <c r="C4146" s="62" t="s">
        <v>37</v>
      </c>
      <c r="D4146" s="62" t="s">
        <v>121</v>
      </c>
      <c r="E4146" s="62" t="s">
        <v>122</v>
      </c>
      <c r="F4146" s="62" t="s">
        <v>123</v>
      </c>
      <c r="G4146" s="62" t="s">
        <v>124</v>
      </c>
      <c r="H4146" s="62" t="s">
        <v>124</v>
      </c>
      <c r="I4146" s="62" t="s">
        <v>42</v>
      </c>
      <c r="J4146" s="62" t="s">
        <v>174</v>
      </c>
      <c r="K4146" s="62" t="s">
        <v>174</v>
      </c>
      <c r="L4146" s="62" t="s">
        <v>43</v>
      </c>
      <c r="M4146" s="62" t="s">
        <v>44</v>
      </c>
      <c r="N4146" s="62" t="s">
        <v>180</v>
      </c>
      <c r="O4146" s="62" t="s">
        <v>1578</v>
      </c>
      <c r="P4146" s="62" t="s">
        <v>1152</v>
      </c>
      <c r="Q4146" s="62" t="s">
        <v>1584</v>
      </c>
      <c r="R4146" s="62" t="s">
        <v>1152</v>
      </c>
      <c r="S4146" s="61">
        <v>201407</v>
      </c>
      <c r="T4146" s="62" t="s">
        <v>47</v>
      </c>
      <c r="U4146" s="61">
        <v>0</v>
      </c>
      <c r="V4146" s="60">
        <v>-109619.6</v>
      </c>
      <c r="W4146" s="62" t="s">
        <v>1152</v>
      </c>
      <c r="X4146" s="62" t="s">
        <v>177</v>
      </c>
      <c r="Y4146" s="62" t="s">
        <v>1152</v>
      </c>
      <c r="Z4146" s="62" t="s">
        <v>48</v>
      </c>
      <c r="AA4146" s="62" t="s">
        <v>129</v>
      </c>
      <c r="AB4146" s="62" t="s">
        <v>42</v>
      </c>
      <c r="AC4146" s="62" t="s">
        <v>1580</v>
      </c>
      <c r="AD4146" s="62" t="s">
        <v>51</v>
      </c>
    </row>
    <row r="4147" spans="1:30" x14ac:dyDescent="0.25">
      <c r="A4147" s="62" t="s">
        <v>35</v>
      </c>
      <c r="B4147" s="62" t="s">
        <v>36</v>
      </c>
      <c r="C4147" s="62" t="s">
        <v>37</v>
      </c>
      <c r="D4147" s="62" t="s">
        <v>121</v>
      </c>
      <c r="E4147" s="62" t="s">
        <v>122</v>
      </c>
      <c r="F4147" s="62" t="s">
        <v>123</v>
      </c>
      <c r="G4147" s="62" t="s">
        <v>124</v>
      </c>
      <c r="H4147" s="62" t="s">
        <v>124</v>
      </c>
      <c r="I4147" s="62" t="s">
        <v>42</v>
      </c>
      <c r="J4147" s="62" t="s">
        <v>174</v>
      </c>
      <c r="K4147" s="62" t="s">
        <v>174</v>
      </c>
      <c r="L4147" s="62" t="s">
        <v>43</v>
      </c>
      <c r="M4147" s="62" t="s">
        <v>44</v>
      </c>
      <c r="N4147" s="62" t="s">
        <v>150</v>
      </c>
      <c r="O4147" s="62" t="s">
        <v>1578</v>
      </c>
      <c r="P4147" s="62" t="s">
        <v>1152</v>
      </c>
      <c r="Q4147" s="62" t="s">
        <v>1584</v>
      </c>
      <c r="R4147" s="62" t="s">
        <v>1152</v>
      </c>
      <c r="S4147" s="61">
        <v>201407</v>
      </c>
      <c r="T4147" s="62" t="s">
        <v>47</v>
      </c>
      <c r="U4147" s="61">
        <v>0</v>
      </c>
      <c r="V4147" s="60">
        <v>-35878.620000000003</v>
      </c>
      <c r="W4147" s="62" t="s">
        <v>1152</v>
      </c>
      <c r="X4147" s="62" t="s">
        <v>177</v>
      </c>
      <c r="Y4147" s="62" t="s">
        <v>1152</v>
      </c>
      <c r="Z4147" s="62" t="s">
        <v>48</v>
      </c>
      <c r="AA4147" s="62" t="s">
        <v>129</v>
      </c>
      <c r="AB4147" s="62" t="s">
        <v>42</v>
      </c>
      <c r="AC4147" s="62" t="s">
        <v>1580</v>
      </c>
      <c r="AD4147" s="62" t="s">
        <v>51</v>
      </c>
    </row>
    <row r="4148" spans="1:30" x14ac:dyDescent="0.25">
      <c r="A4148" s="62" t="s">
        <v>35</v>
      </c>
      <c r="B4148" s="62" t="s">
        <v>36</v>
      </c>
      <c r="C4148" s="62" t="s">
        <v>37</v>
      </c>
      <c r="D4148" s="62" t="s">
        <v>121</v>
      </c>
      <c r="E4148" s="62" t="s">
        <v>122</v>
      </c>
      <c r="F4148" s="62" t="s">
        <v>123</v>
      </c>
      <c r="G4148" s="62" t="s">
        <v>124</v>
      </c>
      <c r="H4148" s="62" t="s">
        <v>124</v>
      </c>
      <c r="I4148" s="62" t="s">
        <v>42</v>
      </c>
      <c r="J4148" s="62" t="s">
        <v>174</v>
      </c>
      <c r="K4148" s="62" t="s">
        <v>174</v>
      </c>
      <c r="L4148" s="62" t="s">
        <v>43</v>
      </c>
      <c r="M4148" s="62" t="s">
        <v>44</v>
      </c>
      <c r="N4148" s="62" t="s">
        <v>150</v>
      </c>
      <c r="O4148" s="62" t="s">
        <v>1578</v>
      </c>
      <c r="P4148" s="62" t="s">
        <v>1152</v>
      </c>
      <c r="Q4148" s="62" t="s">
        <v>1584</v>
      </c>
      <c r="R4148" s="62" t="s">
        <v>1585</v>
      </c>
      <c r="S4148" s="61">
        <v>201407</v>
      </c>
      <c r="T4148" s="62" t="s">
        <v>47</v>
      </c>
      <c r="U4148" s="61">
        <v>0</v>
      </c>
      <c r="V4148" s="60">
        <v>-100058.82</v>
      </c>
      <c r="W4148" s="62" t="s">
        <v>1152</v>
      </c>
      <c r="X4148" s="62" t="s">
        <v>177</v>
      </c>
      <c r="Y4148" s="62" t="s">
        <v>1152</v>
      </c>
      <c r="Z4148" s="62" t="s">
        <v>48</v>
      </c>
      <c r="AA4148" s="62" t="s">
        <v>129</v>
      </c>
      <c r="AB4148" s="62" t="s">
        <v>42</v>
      </c>
      <c r="AC4148" s="62" t="s">
        <v>1580</v>
      </c>
      <c r="AD4148" s="62" t="s">
        <v>51</v>
      </c>
    </row>
    <row r="4149" spans="1:30" x14ac:dyDescent="0.25">
      <c r="A4149" s="62" t="s">
        <v>35</v>
      </c>
      <c r="B4149" s="62" t="s">
        <v>36</v>
      </c>
      <c r="C4149" s="62" t="s">
        <v>37</v>
      </c>
      <c r="D4149" s="62" t="s">
        <v>121</v>
      </c>
      <c r="E4149" s="62" t="s">
        <v>122</v>
      </c>
      <c r="F4149" s="62" t="s">
        <v>123</v>
      </c>
      <c r="G4149" s="62" t="s">
        <v>124</v>
      </c>
      <c r="H4149" s="62" t="s">
        <v>124</v>
      </c>
      <c r="I4149" s="62" t="s">
        <v>42</v>
      </c>
      <c r="J4149" s="62" t="s">
        <v>174</v>
      </c>
      <c r="K4149" s="62" t="s">
        <v>174</v>
      </c>
      <c r="L4149" s="62" t="s">
        <v>43</v>
      </c>
      <c r="M4149" s="62" t="s">
        <v>44</v>
      </c>
      <c r="N4149" s="62" t="s">
        <v>180</v>
      </c>
      <c r="O4149" s="62" t="s">
        <v>1578</v>
      </c>
      <c r="P4149" s="62" t="s">
        <v>1152</v>
      </c>
      <c r="Q4149" s="62" t="s">
        <v>1584</v>
      </c>
      <c r="R4149" s="62" t="s">
        <v>1585</v>
      </c>
      <c r="S4149" s="61">
        <v>201407</v>
      </c>
      <c r="T4149" s="62" t="s">
        <v>47</v>
      </c>
      <c r="U4149" s="61">
        <v>0</v>
      </c>
      <c r="V4149" s="60">
        <v>-130007</v>
      </c>
      <c r="W4149" s="62" t="s">
        <v>1152</v>
      </c>
      <c r="X4149" s="62" t="s">
        <v>177</v>
      </c>
      <c r="Y4149" s="62" t="s">
        <v>1152</v>
      </c>
      <c r="Z4149" s="62" t="s">
        <v>48</v>
      </c>
      <c r="AA4149" s="62" t="s">
        <v>129</v>
      </c>
      <c r="AB4149" s="62" t="s">
        <v>42</v>
      </c>
      <c r="AC4149" s="62" t="s">
        <v>1580</v>
      </c>
      <c r="AD4149" s="62" t="s">
        <v>51</v>
      </c>
    </row>
    <row r="4150" spans="1:30" x14ac:dyDescent="0.25">
      <c r="A4150" s="62" t="s">
        <v>35</v>
      </c>
      <c r="B4150" s="62" t="s">
        <v>36</v>
      </c>
      <c r="C4150" s="62" t="s">
        <v>37</v>
      </c>
      <c r="D4150" s="62" t="s">
        <v>121</v>
      </c>
      <c r="E4150" s="62" t="s">
        <v>122</v>
      </c>
      <c r="F4150" s="62" t="s">
        <v>123</v>
      </c>
      <c r="G4150" s="62" t="s">
        <v>124</v>
      </c>
      <c r="H4150" s="62" t="s">
        <v>124</v>
      </c>
      <c r="I4150" s="62" t="s">
        <v>42</v>
      </c>
      <c r="J4150" s="62" t="s">
        <v>652</v>
      </c>
      <c r="K4150" s="62" t="s">
        <v>652</v>
      </c>
      <c r="L4150" s="62" t="s">
        <v>43</v>
      </c>
      <c r="M4150" s="62" t="s">
        <v>44</v>
      </c>
      <c r="N4150" s="62" t="s">
        <v>150</v>
      </c>
      <c r="O4150" s="62" t="s">
        <v>1578</v>
      </c>
      <c r="P4150" s="62" t="s">
        <v>1152</v>
      </c>
      <c r="Q4150" s="62" t="s">
        <v>1584</v>
      </c>
      <c r="R4150" s="62" t="s">
        <v>1585</v>
      </c>
      <c r="S4150" s="61">
        <v>201407</v>
      </c>
      <c r="T4150" s="62" t="s">
        <v>47</v>
      </c>
      <c r="U4150" s="61">
        <v>0</v>
      </c>
      <c r="V4150" s="60">
        <v>-2959.68</v>
      </c>
      <c r="W4150" s="62" t="s">
        <v>1152</v>
      </c>
      <c r="X4150" s="62" t="s">
        <v>177</v>
      </c>
      <c r="Y4150" s="62" t="s">
        <v>1152</v>
      </c>
      <c r="Z4150" s="62" t="s">
        <v>48</v>
      </c>
      <c r="AA4150" s="62" t="s">
        <v>129</v>
      </c>
      <c r="AB4150" s="62" t="s">
        <v>42</v>
      </c>
      <c r="AC4150" s="62" t="s">
        <v>1580</v>
      </c>
      <c r="AD4150" s="62" t="s">
        <v>51</v>
      </c>
    </row>
    <row r="4151" spans="1:30" x14ac:dyDescent="0.25">
      <c r="A4151" s="62" t="s">
        <v>35</v>
      </c>
      <c r="B4151" s="62" t="s">
        <v>36</v>
      </c>
      <c r="C4151" s="62" t="s">
        <v>37</v>
      </c>
      <c r="D4151" s="62" t="s">
        <v>121</v>
      </c>
      <c r="E4151" s="62" t="s">
        <v>122</v>
      </c>
      <c r="F4151" s="62" t="s">
        <v>123</v>
      </c>
      <c r="G4151" s="62" t="s">
        <v>124</v>
      </c>
      <c r="H4151" s="62" t="s">
        <v>124</v>
      </c>
      <c r="I4151" s="62" t="s">
        <v>42</v>
      </c>
      <c r="J4151" s="62" t="s">
        <v>190</v>
      </c>
      <c r="K4151" s="62" t="s">
        <v>190</v>
      </c>
      <c r="L4151" s="62" t="s">
        <v>43</v>
      </c>
      <c r="M4151" s="62" t="s">
        <v>44</v>
      </c>
      <c r="N4151" s="62" t="s">
        <v>150</v>
      </c>
      <c r="O4151" s="62" t="s">
        <v>1578</v>
      </c>
      <c r="P4151" s="62" t="s">
        <v>1152</v>
      </c>
      <c r="Q4151" s="62" t="s">
        <v>1584</v>
      </c>
      <c r="R4151" s="62" t="s">
        <v>1585</v>
      </c>
      <c r="S4151" s="61">
        <v>201407</v>
      </c>
      <c r="T4151" s="62" t="s">
        <v>47</v>
      </c>
      <c r="U4151" s="61">
        <v>0</v>
      </c>
      <c r="V4151" s="60">
        <v>-50000</v>
      </c>
      <c r="W4151" s="62" t="s">
        <v>1152</v>
      </c>
      <c r="X4151" s="62" t="s">
        <v>177</v>
      </c>
      <c r="Y4151" s="62" t="s">
        <v>1152</v>
      </c>
      <c r="Z4151" s="62" t="s">
        <v>48</v>
      </c>
      <c r="AA4151" s="62" t="s">
        <v>129</v>
      </c>
      <c r="AB4151" s="62" t="s">
        <v>42</v>
      </c>
      <c r="AC4151" s="62" t="s">
        <v>1580</v>
      </c>
      <c r="AD4151" s="62" t="s">
        <v>51</v>
      </c>
    </row>
    <row r="4152" spans="1:30" x14ac:dyDescent="0.25">
      <c r="A4152" s="62" t="s">
        <v>35</v>
      </c>
      <c r="B4152" s="62" t="s">
        <v>36</v>
      </c>
      <c r="C4152" s="62" t="s">
        <v>37</v>
      </c>
      <c r="D4152" s="62" t="s">
        <v>121</v>
      </c>
      <c r="E4152" s="62" t="s">
        <v>122</v>
      </c>
      <c r="F4152" s="62" t="s">
        <v>123</v>
      </c>
      <c r="G4152" s="62" t="s">
        <v>124</v>
      </c>
      <c r="H4152" s="62" t="s">
        <v>124</v>
      </c>
      <c r="I4152" s="62" t="s">
        <v>42</v>
      </c>
      <c r="J4152" s="62" t="s">
        <v>532</v>
      </c>
      <c r="K4152" s="62" t="s">
        <v>532</v>
      </c>
      <c r="L4152" s="62" t="s">
        <v>43</v>
      </c>
      <c r="M4152" s="62" t="s">
        <v>44</v>
      </c>
      <c r="N4152" s="62" t="s">
        <v>150</v>
      </c>
      <c r="O4152" s="62" t="s">
        <v>1578</v>
      </c>
      <c r="P4152" s="62" t="s">
        <v>1152</v>
      </c>
      <c r="Q4152" s="62" t="s">
        <v>1584</v>
      </c>
      <c r="R4152" s="62" t="s">
        <v>1585</v>
      </c>
      <c r="S4152" s="61">
        <v>201407</v>
      </c>
      <c r="T4152" s="62" t="s">
        <v>47</v>
      </c>
      <c r="U4152" s="61">
        <v>0</v>
      </c>
      <c r="V4152" s="60">
        <v>-58454.13</v>
      </c>
      <c r="W4152" s="62" t="s">
        <v>1152</v>
      </c>
      <c r="X4152" s="62" t="s">
        <v>177</v>
      </c>
      <c r="Y4152" s="62" t="s">
        <v>1152</v>
      </c>
      <c r="Z4152" s="62" t="s">
        <v>48</v>
      </c>
      <c r="AA4152" s="62" t="s">
        <v>129</v>
      </c>
      <c r="AB4152" s="62" t="s">
        <v>42</v>
      </c>
      <c r="AC4152" s="62" t="s">
        <v>1580</v>
      </c>
      <c r="AD4152" s="62" t="s">
        <v>51</v>
      </c>
    </row>
    <row r="4153" spans="1:30" x14ac:dyDescent="0.25">
      <c r="A4153" s="62" t="s">
        <v>35</v>
      </c>
      <c r="B4153" s="62" t="s">
        <v>36</v>
      </c>
      <c r="C4153" s="62" t="s">
        <v>37</v>
      </c>
      <c r="D4153" s="62" t="s">
        <v>121</v>
      </c>
      <c r="E4153" s="62" t="s">
        <v>122</v>
      </c>
      <c r="F4153" s="62" t="s">
        <v>123</v>
      </c>
      <c r="G4153" s="62" t="s">
        <v>124</v>
      </c>
      <c r="H4153" s="62" t="s">
        <v>124</v>
      </c>
      <c r="I4153" s="62" t="s">
        <v>42</v>
      </c>
      <c r="J4153" s="62" t="s">
        <v>532</v>
      </c>
      <c r="K4153" s="62" t="s">
        <v>532</v>
      </c>
      <c r="L4153" s="62" t="s">
        <v>43</v>
      </c>
      <c r="M4153" s="62" t="s">
        <v>44</v>
      </c>
      <c r="N4153" s="62" t="s">
        <v>180</v>
      </c>
      <c r="O4153" s="62" t="s">
        <v>1578</v>
      </c>
      <c r="P4153" s="62" t="s">
        <v>1152</v>
      </c>
      <c r="Q4153" s="62" t="s">
        <v>1584</v>
      </c>
      <c r="R4153" s="62" t="s">
        <v>1585</v>
      </c>
      <c r="S4153" s="61">
        <v>201407</v>
      </c>
      <c r="T4153" s="62" t="s">
        <v>47</v>
      </c>
      <c r="U4153" s="97">
        <v>0</v>
      </c>
      <c r="V4153" s="60">
        <v>-94733.69</v>
      </c>
      <c r="W4153" s="62" t="s">
        <v>1152</v>
      </c>
      <c r="X4153" s="62" t="s">
        <v>177</v>
      </c>
      <c r="Y4153" s="62" t="s">
        <v>1152</v>
      </c>
      <c r="Z4153" s="62" t="s">
        <v>48</v>
      </c>
      <c r="AA4153" s="62" t="s">
        <v>129</v>
      </c>
      <c r="AB4153" s="62" t="s">
        <v>42</v>
      </c>
      <c r="AC4153" s="62" t="s">
        <v>1580</v>
      </c>
      <c r="AD4153" s="62" t="s">
        <v>51</v>
      </c>
    </row>
    <row r="4154" spans="1:30" x14ac:dyDescent="0.25">
      <c r="A4154" s="62" t="s">
        <v>35</v>
      </c>
      <c r="B4154" s="62" t="s">
        <v>36</v>
      </c>
      <c r="C4154" s="62" t="s">
        <v>37</v>
      </c>
      <c r="D4154" s="62" t="s">
        <v>121</v>
      </c>
      <c r="E4154" s="62" t="s">
        <v>122</v>
      </c>
      <c r="F4154" s="62" t="s">
        <v>123</v>
      </c>
      <c r="G4154" s="62" t="s">
        <v>124</v>
      </c>
      <c r="H4154" s="62" t="s">
        <v>124</v>
      </c>
      <c r="I4154" s="62" t="s">
        <v>42</v>
      </c>
      <c r="J4154" s="62" t="s">
        <v>182</v>
      </c>
      <c r="K4154" s="62" t="s">
        <v>182</v>
      </c>
      <c r="L4154" s="62" t="s">
        <v>43</v>
      </c>
      <c r="M4154" s="62" t="s">
        <v>44</v>
      </c>
      <c r="N4154" s="62" t="s">
        <v>150</v>
      </c>
      <c r="O4154" s="62" t="s">
        <v>1578</v>
      </c>
      <c r="P4154" s="62" t="s">
        <v>1152</v>
      </c>
      <c r="Q4154" s="62" t="s">
        <v>1584</v>
      </c>
      <c r="R4154" s="62" t="s">
        <v>1585</v>
      </c>
      <c r="S4154" s="61">
        <v>201407</v>
      </c>
      <c r="T4154" s="62" t="s">
        <v>47</v>
      </c>
      <c r="U4154" s="97">
        <v>0</v>
      </c>
      <c r="V4154" s="60">
        <v>-324444.27</v>
      </c>
      <c r="W4154" s="62" t="s">
        <v>1152</v>
      </c>
      <c r="X4154" s="62" t="s">
        <v>177</v>
      </c>
      <c r="Y4154" s="62" t="s">
        <v>1152</v>
      </c>
      <c r="Z4154" s="62" t="s">
        <v>48</v>
      </c>
      <c r="AA4154" s="62" t="s">
        <v>129</v>
      </c>
      <c r="AB4154" s="62" t="s">
        <v>42</v>
      </c>
      <c r="AC4154" s="62" t="s">
        <v>1580</v>
      </c>
      <c r="AD4154" s="62" t="s">
        <v>51</v>
      </c>
    </row>
    <row r="4155" spans="1:30" x14ac:dyDescent="0.25">
      <c r="A4155" s="62" t="s">
        <v>35</v>
      </c>
      <c r="B4155" s="62" t="s">
        <v>36</v>
      </c>
      <c r="C4155" s="62" t="s">
        <v>37</v>
      </c>
      <c r="D4155" s="62" t="s">
        <v>121</v>
      </c>
      <c r="E4155" s="62" t="s">
        <v>122</v>
      </c>
      <c r="F4155" s="62" t="s">
        <v>123</v>
      </c>
      <c r="G4155" s="62" t="s">
        <v>124</v>
      </c>
      <c r="H4155" s="62" t="s">
        <v>124</v>
      </c>
      <c r="I4155" s="62" t="s">
        <v>42</v>
      </c>
      <c r="J4155" s="62" t="s">
        <v>182</v>
      </c>
      <c r="K4155" s="62" t="s">
        <v>182</v>
      </c>
      <c r="L4155" s="62" t="s">
        <v>43</v>
      </c>
      <c r="M4155" s="62" t="s">
        <v>44</v>
      </c>
      <c r="N4155" s="62" t="s">
        <v>180</v>
      </c>
      <c r="O4155" s="62" t="s">
        <v>1578</v>
      </c>
      <c r="P4155" s="62" t="s">
        <v>1152</v>
      </c>
      <c r="Q4155" s="62" t="s">
        <v>1584</v>
      </c>
      <c r="R4155" s="62" t="s">
        <v>1585</v>
      </c>
      <c r="S4155" s="61">
        <v>201407</v>
      </c>
      <c r="T4155" s="62" t="s">
        <v>47</v>
      </c>
      <c r="U4155" s="97">
        <v>0</v>
      </c>
      <c r="V4155" s="60">
        <v>-343609.39</v>
      </c>
      <c r="W4155" s="62" t="s">
        <v>1152</v>
      </c>
      <c r="X4155" s="62" t="s">
        <v>177</v>
      </c>
      <c r="Y4155" s="62" t="s">
        <v>1152</v>
      </c>
      <c r="Z4155" s="62" t="s">
        <v>48</v>
      </c>
      <c r="AA4155" s="62" t="s">
        <v>129</v>
      </c>
      <c r="AB4155" s="62" t="s">
        <v>42</v>
      </c>
      <c r="AC4155" s="62" t="s">
        <v>1580</v>
      </c>
      <c r="AD4155" s="62" t="s">
        <v>51</v>
      </c>
    </row>
    <row r="4156" spans="1:30" x14ac:dyDescent="0.25">
      <c r="A4156" s="62" t="s">
        <v>35</v>
      </c>
      <c r="B4156" s="62" t="s">
        <v>36</v>
      </c>
      <c r="C4156" s="62" t="s">
        <v>37</v>
      </c>
      <c r="D4156" s="62" t="s">
        <v>121</v>
      </c>
      <c r="E4156" s="62" t="s">
        <v>215</v>
      </c>
      <c r="F4156" s="62" t="s">
        <v>216</v>
      </c>
      <c r="G4156" s="62" t="s">
        <v>124</v>
      </c>
      <c r="H4156" s="62" t="s">
        <v>124</v>
      </c>
      <c r="I4156" s="62" t="s">
        <v>42</v>
      </c>
      <c r="J4156" s="62" t="s">
        <v>231</v>
      </c>
      <c r="K4156" s="62" t="s">
        <v>231</v>
      </c>
      <c r="L4156" s="62" t="s">
        <v>43</v>
      </c>
      <c r="M4156" s="62" t="s">
        <v>44</v>
      </c>
      <c r="N4156" s="62" t="s">
        <v>180</v>
      </c>
      <c r="O4156" s="62" t="s">
        <v>1578</v>
      </c>
      <c r="P4156" s="62" t="s">
        <v>1152</v>
      </c>
      <c r="Q4156" s="62" t="s">
        <v>840</v>
      </c>
      <c r="R4156" s="62" t="s">
        <v>1152</v>
      </c>
      <c r="S4156" s="61">
        <v>201407</v>
      </c>
      <c r="T4156" s="62" t="s">
        <v>47</v>
      </c>
      <c r="U4156" s="97">
        <v>0</v>
      </c>
      <c r="V4156" s="60">
        <v>-1455.26</v>
      </c>
      <c r="W4156" s="62" t="s">
        <v>1152</v>
      </c>
      <c r="X4156" s="62" t="s">
        <v>975</v>
      </c>
      <c r="Y4156" s="62" t="s">
        <v>1152</v>
      </c>
      <c r="Z4156" s="62" t="s">
        <v>48</v>
      </c>
      <c r="AA4156" s="62" t="s">
        <v>129</v>
      </c>
      <c r="AB4156" s="62" t="s">
        <v>42</v>
      </c>
      <c r="AC4156" s="62" t="s">
        <v>1580</v>
      </c>
      <c r="AD4156" s="62" t="s">
        <v>51</v>
      </c>
    </row>
    <row r="4157" spans="1:30" x14ac:dyDescent="0.25">
      <c r="A4157" s="62" t="s">
        <v>35</v>
      </c>
      <c r="B4157" s="62" t="s">
        <v>36</v>
      </c>
      <c r="C4157" s="62" t="s">
        <v>37</v>
      </c>
      <c r="D4157" s="62" t="s">
        <v>121</v>
      </c>
      <c r="E4157" s="62" t="s">
        <v>215</v>
      </c>
      <c r="F4157" s="62" t="s">
        <v>216</v>
      </c>
      <c r="G4157" s="62" t="s">
        <v>124</v>
      </c>
      <c r="H4157" s="62" t="s">
        <v>124</v>
      </c>
      <c r="I4157" s="62" t="s">
        <v>42</v>
      </c>
      <c r="J4157" s="62" t="s">
        <v>217</v>
      </c>
      <c r="K4157" s="62" t="s">
        <v>217</v>
      </c>
      <c r="L4157" s="62" t="s">
        <v>43</v>
      </c>
      <c r="M4157" s="62" t="s">
        <v>44</v>
      </c>
      <c r="N4157" s="62" t="s">
        <v>180</v>
      </c>
      <c r="O4157" s="62" t="s">
        <v>1578</v>
      </c>
      <c r="P4157" s="62" t="s">
        <v>1152</v>
      </c>
      <c r="Q4157" s="62" t="s">
        <v>840</v>
      </c>
      <c r="R4157" s="62" t="s">
        <v>1152</v>
      </c>
      <c r="S4157" s="61">
        <v>201407</v>
      </c>
      <c r="T4157" s="62" t="s">
        <v>47</v>
      </c>
      <c r="U4157" s="97">
        <v>0</v>
      </c>
      <c r="V4157" s="60">
        <v>-8681.32</v>
      </c>
      <c r="W4157" s="62" t="s">
        <v>1152</v>
      </c>
      <c r="X4157" s="62" t="s">
        <v>752</v>
      </c>
      <c r="Y4157" s="62" t="s">
        <v>1152</v>
      </c>
      <c r="Z4157" s="62" t="s">
        <v>48</v>
      </c>
      <c r="AA4157" s="62" t="s">
        <v>129</v>
      </c>
      <c r="AB4157" s="62" t="s">
        <v>42</v>
      </c>
      <c r="AC4157" s="62" t="s">
        <v>1580</v>
      </c>
      <c r="AD4157" s="62" t="s">
        <v>51</v>
      </c>
    </row>
    <row r="4158" spans="1:30" x14ac:dyDescent="0.25">
      <c r="A4158" s="62" t="s">
        <v>35</v>
      </c>
      <c r="B4158" s="62" t="s">
        <v>36</v>
      </c>
      <c r="C4158" s="62" t="s">
        <v>37</v>
      </c>
      <c r="D4158" s="62" t="s">
        <v>121</v>
      </c>
      <c r="E4158" s="62" t="s">
        <v>215</v>
      </c>
      <c r="F4158" s="62" t="s">
        <v>216</v>
      </c>
      <c r="G4158" s="62" t="s">
        <v>124</v>
      </c>
      <c r="H4158" s="62" t="s">
        <v>124</v>
      </c>
      <c r="I4158" s="62" t="s">
        <v>42</v>
      </c>
      <c r="J4158" s="62" t="s">
        <v>261</v>
      </c>
      <c r="K4158" s="62" t="s">
        <v>261</v>
      </c>
      <c r="L4158" s="62" t="s">
        <v>43</v>
      </c>
      <c r="M4158" s="62" t="s">
        <v>44</v>
      </c>
      <c r="N4158" s="62" t="s">
        <v>150</v>
      </c>
      <c r="O4158" s="62" t="s">
        <v>1578</v>
      </c>
      <c r="P4158" s="62" t="s">
        <v>1152</v>
      </c>
      <c r="Q4158" s="62" t="s">
        <v>1586</v>
      </c>
      <c r="R4158" s="62" t="s">
        <v>1152</v>
      </c>
      <c r="S4158" s="61">
        <v>201407</v>
      </c>
      <c r="T4158" s="62" t="s">
        <v>47</v>
      </c>
      <c r="U4158" s="97">
        <v>0</v>
      </c>
      <c r="V4158" s="60">
        <v>-60618</v>
      </c>
      <c r="W4158" s="62" t="s">
        <v>1152</v>
      </c>
      <c r="X4158" s="62" t="s">
        <v>267</v>
      </c>
      <c r="Y4158" s="62" t="s">
        <v>1152</v>
      </c>
      <c r="Z4158" s="62" t="s">
        <v>48</v>
      </c>
      <c r="AA4158" s="62" t="s">
        <v>129</v>
      </c>
      <c r="AB4158" s="62" t="s">
        <v>42</v>
      </c>
      <c r="AC4158" s="62" t="s">
        <v>1580</v>
      </c>
      <c r="AD4158" s="62" t="s">
        <v>51</v>
      </c>
    </row>
    <row r="4159" spans="1:30" x14ac:dyDescent="0.25">
      <c r="A4159" s="62" t="s">
        <v>35</v>
      </c>
      <c r="B4159" s="62" t="s">
        <v>36</v>
      </c>
      <c r="C4159" s="62" t="s">
        <v>37</v>
      </c>
      <c r="D4159" s="62" t="s">
        <v>121</v>
      </c>
      <c r="E4159" s="62" t="s">
        <v>215</v>
      </c>
      <c r="F4159" s="62" t="s">
        <v>216</v>
      </c>
      <c r="G4159" s="62" t="s">
        <v>124</v>
      </c>
      <c r="H4159" s="62" t="s">
        <v>124</v>
      </c>
      <c r="I4159" s="62" t="s">
        <v>42</v>
      </c>
      <c r="J4159" s="62" t="s">
        <v>437</v>
      </c>
      <c r="K4159" s="62" t="s">
        <v>437</v>
      </c>
      <c r="L4159" s="62" t="s">
        <v>43</v>
      </c>
      <c r="M4159" s="62" t="s">
        <v>44</v>
      </c>
      <c r="N4159" s="62" t="s">
        <v>150</v>
      </c>
      <c r="O4159" s="62" t="s">
        <v>1578</v>
      </c>
      <c r="P4159" s="62" t="s">
        <v>1152</v>
      </c>
      <c r="Q4159" s="62" t="s">
        <v>1586</v>
      </c>
      <c r="R4159" s="62" t="s">
        <v>1152</v>
      </c>
      <c r="S4159" s="61">
        <v>201407</v>
      </c>
      <c r="T4159" s="62" t="s">
        <v>47</v>
      </c>
      <c r="U4159" s="97">
        <v>0</v>
      </c>
      <c r="V4159" s="60">
        <v>-12223.56</v>
      </c>
      <c r="W4159" s="62" t="s">
        <v>1152</v>
      </c>
      <c r="X4159" s="62" t="s">
        <v>577</v>
      </c>
      <c r="Y4159" s="62" t="s">
        <v>1152</v>
      </c>
      <c r="Z4159" s="62" t="s">
        <v>48</v>
      </c>
      <c r="AA4159" s="62" t="s">
        <v>129</v>
      </c>
      <c r="AB4159" s="62" t="s">
        <v>42</v>
      </c>
      <c r="AC4159" s="62" t="s">
        <v>1580</v>
      </c>
      <c r="AD4159" s="62" t="s">
        <v>51</v>
      </c>
    </row>
    <row r="4160" spans="1:30" x14ac:dyDescent="0.25">
      <c r="A4160" s="62" t="s">
        <v>35</v>
      </c>
      <c r="B4160" s="62" t="s">
        <v>36</v>
      </c>
      <c r="C4160" s="62" t="s">
        <v>37</v>
      </c>
      <c r="D4160" s="62" t="s">
        <v>121</v>
      </c>
      <c r="E4160" s="62" t="s">
        <v>215</v>
      </c>
      <c r="F4160" s="62" t="s">
        <v>216</v>
      </c>
      <c r="G4160" s="62" t="s">
        <v>124</v>
      </c>
      <c r="H4160" s="62" t="s">
        <v>124</v>
      </c>
      <c r="I4160" s="62" t="s">
        <v>42</v>
      </c>
      <c r="J4160" s="62" t="s">
        <v>250</v>
      </c>
      <c r="K4160" s="62" t="s">
        <v>250</v>
      </c>
      <c r="L4160" s="62" t="s">
        <v>43</v>
      </c>
      <c r="M4160" s="62" t="s">
        <v>44</v>
      </c>
      <c r="N4160" s="62" t="s">
        <v>150</v>
      </c>
      <c r="O4160" s="62" t="s">
        <v>1578</v>
      </c>
      <c r="P4160" s="62" t="s">
        <v>1152</v>
      </c>
      <c r="Q4160" s="62" t="s">
        <v>1318</v>
      </c>
      <c r="R4160" s="62" t="s">
        <v>1152</v>
      </c>
      <c r="S4160" s="61">
        <v>201407</v>
      </c>
      <c r="T4160" s="62" t="s">
        <v>47</v>
      </c>
      <c r="U4160" s="97">
        <v>0</v>
      </c>
      <c r="V4160" s="60">
        <v>-61234.5</v>
      </c>
      <c r="W4160" s="62" t="s">
        <v>1152</v>
      </c>
      <c r="X4160" s="62" t="s">
        <v>433</v>
      </c>
      <c r="Y4160" s="62" t="s">
        <v>1152</v>
      </c>
      <c r="Z4160" s="62" t="s">
        <v>48</v>
      </c>
      <c r="AA4160" s="62" t="s">
        <v>129</v>
      </c>
      <c r="AB4160" s="62" t="s">
        <v>42</v>
      </c>
      <c r="AC4160" s="62" t="s">
        <v>1580</v>
      </c>
      <c r="AD4160" s="62" t="s">
        <v>51</v>
      </c>
    </row>
    <row r="4161" spans="1:30" x14ac:dyDescent="0.25">
      <c r="A4161" s="62" t="s">
        <v>35</v>
      </c>
      <c r="B4161" s="62" t="s">
        <v>36</v>
      </c>
      <c r="C4161" s="62" t="s">
        <v>37</v>
      </c>
      <c r="D4161" s="62" t="s">
        <v>121</v>
      </c>
      <c r="E4161" s="62" t="s">
        <v>215</v>
      </c>
      <c r="F4161" s="62" t="s">
        <v>216</v>
      </c>
      <c r="G4161" s="62" t="s">
        <v>124</v>
      </c>
      <c r="H4161" s="62" t="s">
        <v>124</v>
      </c>
      <c r="I4161" s="62" t="s">
        <v>42</v>
      </c>
      <c r="J4161" s="62" t="s">
        <v>257</v>
      </c>
      <c r="K4161" s="62" t="s">
        <v>257</v>
      </c>
      <c r="L4161" s="62" t="s">
        <v>43</v>
      </c>
      <c r="M4161" s="62" t="s">
        <v>44</v>
      </c>
      <c r="N4161" s="62" t="s">
        <v>150</v>
      </c>
      <c r="O4161" s="62" t="s">
        <v>1578</v>
      </c>
      <c r="P4161" s="62" t="s">
        <v>1152</v>
      </c>
      <c r="Q4161" s="62" t="s">
        <v>1587</v>
      </c>
      <c r="R4161" s="62" t="s">
        <v>1152</v>
      </c>
      <c r="S4161" s="61">
        <v>201407</v>
      </c>
      <c r="T4161" s="62" t="s">
        <v>47</v>
      </c>
      <c r="U4161" s="97">
        <v>0</v>
      </c>
      <c r="V4161" s="60">
        <v>-33624</v>
      </c>
      <c r="W4161" s="62" t="s">
        <v>1152</v>
      </c>
      <c r="X4161" s="62" t="s">
        <v>440</v>
      </c>
      <c r="Y4161" s="62" t="s">
        <v>1152</v>
      </c>
      <c r="Z4161" s="62" t="s">
        <v>48</v>
      </c>
      <c r="AA4161" s="62" t="s">
        <v>129</v>
      </c>
      <c r="AB4161" s="62" t="s">
        <v>42</v>
      </c>
      <c r="AC4161" s="62" t="s">
        <v>1580</v>
      </c>
      <c r="AD4161" s="62" t="s">
        <v>51</v>
      </c>
    </row>
    <row r="4162" spans="1:30" x14ac:dyDescent="0.25">
      <c r="A4162" s="62" t="s">
        <v>35</v>
      </c>
      <c r="B4162" s="62" t="s">
        <v>36</v>
      </c>
      <c r="C4162" s="62" t="s">
        <v>37</v>
      </c>
      <c r="D4162" s="62" t="s">
        <v>121</v>
      </c>
      <c r="E4162" s="62" t="s">
        <v>215</v>
      </c>
      <c r="F4162" s="62" t="s">
        <v>216</v>
      </c>
      <c r="G4162" s="62" t="s">
        <v>124</v>
      </c>
      <c r="H4162" s="62" t="s">
        <v>124</v>
      </c>
      <c r="I4162" s="62" t="s">
        <v>42</v>
      </c>
      <c r="J4162" s="62" t="s">
        <v>237</v>
      </c>
      <c r="K4162" s="62" t="s">
        <v>237</v>
      </c>
      <c r="L4162" s="62" t="s">
        <v>43</v>
      </c>
      <c r="M4162" s="62" t="s">
        <v>44</v>
      </c>
      <c r="N4162" s="62" t="s">
        <v>150</v>
      </c>
      <c r="O4162" s="62" t="s">
        <v>1578</v>
      </c>
      <c r="P4162" s="62" t="s">
        <v>1152</v>
      </c>
      <c r="Q4162" s="62" t="s">
        <v>1587</v>
      </c>
      <c r="R4162" s="62" t="s">
        <v>1152</v>
      </c>
      <c r="S4162" s="61">
        <v>201407</v>
      </c>
      <c r="T4162" s="62" t="s">
        <v>47</v>
      </c>
      <c r="U4162" s="97">
        <v>0</v>
      </c>
      <c r="V4162" s="60">
        <v>-171000</v>
      </c>
      <c r="W4162" s="62" t="s">
        <v>1152</v>
      </c>
      <c r="X4162" s="62" t="s">
        <v>422</v>
      </c>
      <c r="Y4162" s="62" t="s">
        <v>1152</v>
      </c>
      <c r="Z4162" s="62" t="s">
        <v>48</v>
      </c>
      <c r="AA4162" s="62" t="s">
        <v>129</v>
      </c>
      <c r="AB4162" s="62" t="s">
        <v>42</v>
      </c>
      <c r="AC4162" s="62" t="s">
        <v>1580</v>
      </c>
      <c r="AD4162" s="62" t="s">
        <v>51</v>
      </c>
    </row>
    <row r="4163" spans="1:30" x14ac:dyDescent="0.25">
      <c r="A4163" s="62" t="s">
        <v>35</v>
      </c>
      <c r="B4163" s="62" t="s">
        <v>36</v>
      </c>
      <c r="C4163" s="62" t="s">
        <v>37</v>
      </c>
      <c r="D4163" s="62" t="s">
        <v>121</v>
      </c>
      <c r="E4163" s="62" t="s">
        <v>215</v>
      </c>
      <c r="F4163" s="62" t="s">
        <v>216</v>
      </c>
      <c r="G4163" s="62" t="s">
        <v>124</v>
      </c>
      <c r="H4163" s="62" t="s">
        <v>124</v>
      </c>
      <c r="I4163" s="62" t="s">
        <v>42</v>
      </c>
      <c r="J4163" s="62" t="s">
        <v>231</v>
      </c>
      <c r="K4163" s="62" t="s">
        <v>231</v>
      </c>
      <c r="L4163" s="62" t="s">
        <v>43</v>
      </c>
      <c r="M4163" s="62" t="s">
        <v>44</v>
      </c>
      <c r="N4163" s="62" t="s">
        <v>150</v>
      </c>
      <c r="O4163" s="62" t="s">
        <v>1578</v>
      </c>
      <c r="P4163" s="62" t="s">
        <v>1152</v>
      </c>
      <c r="Q4163" s="62" t="s">
        <v>1588</v>
      </c>
      <c r="R4163" s="62" t="s">
        <v>1152</v>
      </c>
      <c r="S4163" s="61">
        <v>201407</v>
      </c>
      <c r="T4163" s="62" t="s">
        <v>47</v>
      </c>
      <c r="U4163" s="97">
        <v>0</v>
      </c>
      <c r="V4163" s="60">
        <v>-52300.24</v>
      </c>
      <c r="W4163" s="62" t="s">
        <v>1152</v>
      </c>
      <c r="X4163" s="62" t="s">
        <v>236</v>
      </c>
      <c r="Y4163" s="62" t="s">
        <v>1152</v>
      </c>
      <c r="Z4163" s="62" t="s">
        <v>48</v>
      </c>
      <c r="AA4163" s="62" t="s">
        <v>129</v>
      </c>
      <c r="AB4163" s="62" t="s">
        <v>42</v>
      </c>
      <c r="AC4163" s="62" t="s">
        <v>1580</v>
      </c>
      <c r="AD4163" s="62" t="s">
        <v>51</v>
      </c>
    </row>
    <row r="4164" spans="1:30" x14ac:dyDescent="0.25">
      <c r="A4164" s="62" t="s">
        <v>35</v>
      </c>
      <c r="B4164" s="62" t="s">
        <v>36</v>
      </c>
      <c r="C4164" s="62" t="s">
        <v>37</v>
      </c>
      <c r="D4164" s="62" t="s">
        <v>121</v>
      </c>
      <c r="E4164" s="62" t="s">
        <v>215</v>
      </c>
      <c r="F4164" s="62" t="s">
        <v>216</v>
      </c>
      <c r="G4164" s="62" t="s">
        <v>124</v>
      </c>
      <c r="H4164" s="62" t="s">
        <v>124</v>
      </c>
      <c r="I4164" s="62" t="s">
        <v>42</v>
      </c>
      <c r="J4164" s="62" t="s">
        <v>217</v>
      </c>
      <c r="K4164" s="62" t="s">
        <v>217</v>
      </c>
      <c r="L4164" s="62" t="s">
        <v>43</v>
      </c>
      <c r="M4164" s="62" t="s">
        <v>44</v>
      </c>
      <c r="N4164" s="62" t="s">
        <v>150</v>
      </c>
      <c r="O4164" s="62" t="s">
        <v>1578</v>
      </c>
      <c r="P4164" s="62" t="s">
        <v>1152</v>
      </c>
      <c r="Q4164" s="62" t="s">
        <v>1588</v>
      </c>
      <c r="R4164" s="62" t="s">
        <v>1152</v>
      </c>
      <c r="S4164" s="61">
        <v>201407</v>
      </c>
      <c r="T4164" s="62" t="s">
        <v>47</v>
      </c>
      <c r="U4164" s="97">
        <v>0</v>
      </c>
      <c r="V4164" s="60">
        <v>-206277.34</v>
      </c>
      <c r="W4164" s="62" t="s">
        <v>1152</v>
      </c>
      <c r="X4164" s="62" t="s">
        <v>230</v>
      </c>
      <c r="Y4164" s="62" t="s">
        <v>1152</v>
      </c>
      <c r="Z4164" s="62" t="s">
        <v>48</v>
      </c>
      <c r="AA4164" s="62" t="s">
        <v>129</v>
      </c>
      <c r="AB4164" s="62" t="s">
        <v>42</v>
      </c>
      <c r="AC4164" s="62" t="s">
        <v>1580</v>
      </c>
      <c r="AD4164" s="62" t="s">
        <v>51</v>
      </c>
    </row>
    <row r="4165" spans="1:30" x14ac:dyDescent="0.25">
      <c r="A4165" s="62" t="s">
        <v>35</v>
      </c>
      <c r="B4165" s="62" t="s">
        <v>36</v>
      </c>
      <c r="C4165" s="62" t="s">
        <v>37</v>
      </c>
      <c r="D4165" s="62" t="s">
        <v>121</v>
      </c>
      <c r="E4165" s="62" t="s">
        <v>215</v>
      </c>
      <c r="F4165" s="62" t="s">
        <v>216</v>
      </c>
      <c r="G4165" s="62" t="s">
        <v>124</v>
      </c>
      <c r="H4165" s="62" t="s">
        <v>124</v>
      </c>
      <c r="I4165" s="62" t="s">
        <v>42</v>
      </c>
      <c r="J4165" s="62" t="s">
        <v>261</v>
      </c>
      <c r="K4165" s="62" t="s">
        <v>261</v>
      </c>
      <c r="L4165" s="62" t="s">
        <v>43</v>
      </c>
      <c r="M4165" s="62" t="s">
        <v>44</v>
      </c>
      <c r="N4165" s="62" t="s">
        <v>180</v>
      </c>
      <c r="O4165" s="62" t="s">
        <v>1578</v>
      </c>
      <c r="P4165" s="62" t="s">
        <v>1152</v>
      </c>
      <c r="Q4165" s="62" t="s">
        <v>1333</v>
      </c>
      <c r="R4165" s="62" t="s">
        <v>1152</v>
      </c>
      <c r="S4165" s="61">
        <v>201407</v>
      </c>
      <c r="T4165" s="62" t="s">
        <v>47</v>
      </c>
      <c r="U4165" s="61">
        <v>0</v>
      </c>
      <c r="V4165" s="60">
        <v>-348918</v>
      </c>
      <c r="W4165" s="62" t="s">
        <v>1152</v>
      </c>
      <c r="X4165" s="62" t="s">
        <v>1152</v>
      </c>
      <c r="Y4165" s="62" t="s">
        <v>1152</v>
      </c>
      <c r="Z4165" s="62" t="s">
        <v>48</v>
      </c>
      <c r="AA4165" s="62" t="s">
        <v>129</v>
      </c>
      <c r="AB4165" s="62" t="s">
        <v>42</v>
      </c>
      <c r="AC4165" s="62" t="s">
        <v>1580</v>
      </c>
      <c r="AD4165" s="62" t="s">
        <v>51</v>
      </c>
    </row>
    <row r="4166" spans="1:30" x14ac:dyDescent="0.25">
      <c r="A4166" s="62" t="s">
        <v>35</v>
      </c>
      <c r="B4166" s="62" t="s">
        <v>36</v>
      </c>
      <c r="C4166" s="62" t="s">
        <v>37</v>
      </c>
      <c r="D4166" s="62" t="s">
        <v>121</v>
      </c>
      <c r="E4166" s="62" t="s">
        <v>215</v>
      </c>
      <c r="F4166" s="62" t="s">
        <v>216</v>
      </c>
      <c r="G4166" s="62" t="s">
        <v>124</v>
      </c>
      <c r="H4166" s="62" t="s">
        <v>124</v>
      </c>
      <c r="I4166" s="62" t="s">
        <v>42</v>
      </c>
      <c r="J4166" s="62" t="s">
        <v>437</v>
      </c>
      <c r="K4166" s="62" t="s">
        <v>437</v>
      </c>
      <c r="L4166" s="62" t="s">
        <v>43</v>
      </c>
      <c r="M4166" s="62" t="s">
        <v>44</v>
      </c>
      <c r="N4166" s="62" t="s">
        <v>180</v>
      </c>
      <c r="O4166" s="62" t="s">
        <v>1578</v>
      </c>
      <c r="P4166" s="62" t="s">
        <v>1152</v>
      </c>
      <c r="Q4166" s="62" t="s">
        <v>1333</v>
      </c>
      <c r="R4166" s="62" t="s">
        <v>1152</v>
      </c>
      <c r="S4166" s="61">
        <v>201407</v>
      </c>
      <c r="T4166" s="62" t="s">
        <v>47</v>
      </c>
      <c r="U4166" s="61">
        <v>0</v>
      </c>
      <c r="V4166" s="60">
        <v>-21892.78</v>
      </c>
      <c r="W4166" s="62" t="s">
        <v>1152</v>
      </c>
      <c r="X4166" s="62" t="s">
        <v>1152</v>
      </c>
      <c r="Y4166" s="62" t="s">
        <v>1152</v>
      </c>
      <c r="Z4166" s="62" t="s">
        <v>48</v>
      </c>
      <c r="AA4166" s="62" t="s">
        <v>129</v>
      </c>
      <c r="AB4166" s="62" t="s">
        <v>42</v>
      </c>
      <c r="AC4166" s="62" t="s">
        <v>1580</v>
      </c>
      <c r="AD4166" s="62" t="s">
        <v>51</v>
      </c>
    </row>
    <row r="4167" spans="1:30" x14ac:dyDescent="0.25">
      <c r="A4167" s="62" t="s">
        <v>35</v>
      </c>
      <c r="B4167" s="62" t="s">
        <v>36</v>
      </c>
      <c r="C4167" s="62" t="s">
        <v>37</v>
      </c>
      <c r="D4167" s="62" t="s">
        <v>121</v>
      </c>
      <c r="E4167" s="62" t="s">
        <v>215</v>
      </c>
      <c r="F4167" s="62" t="s">
        <v>216</v>
      </c>
      <c r="G4167" s="62" t="s">
        <v>124</v>
      </c>
      <c r="H4167" s="62" t="s">
        <v>124</v>
      </c>
      <c r="I4167" s="62" t="s">
        <v>42</v>
      </c>
      <c r="J4167" s="62" t="s">
        <v>250</v>
      </c>
      <c r="K4167" s="62" t="s">
        <v>250</v>
      </c>
      <c r="L4167" s="62" t="s">
        <v>43</v>
      </c>
      <c r="M4167" s="62" t="s">
        <v>44</v>
      </c>
      <c r="N4167" s="62" t="s">
        <v>150</v>
      </c>
      <c r="O4167" s="62" t="s">
        <v>1578</v>
      </c>
      <c r="P4167" s="62" t="s">
        <v>1152</v>
      </c>
      <c r="Q4167" s="62" t="s">
        <v>1319</v>
      </c>
      <c r="R4167" s="62" t="s">
        <v>1152</v>
      </c>
      <c r="S4167" s="61">
        <v>201407</v>
      </c>
      <c r="T4167" s="62" t="s">
        <v>47</v>
      </c>
      <c r="U4167" s="61">
        <v>0</v>
      </c>
      <c r="V4167" s="60">
        <v>-34026.639999999999</v>
      </c>
      <c r="W4167" s="62" t="s">
        <v>1152</v>
      </c>
      <c r="X4167" s="62" t="s">
        <v>1152</v>
      </c>
      <c r="Y4167" s="62" t="s">
        <v>1152</v>
      </c>
      <c r="Z4167" s="62" t="s">
        <v>48</v>
      </c>
      <c r="AA4167" s="62" t="s">
        <v>129</v>
      </c>
      <c r="AB4167" s="62" t="s">
        <v>42</v>
      </c>
      <c r="AC4167" s="62" t="s">
        <v>1580</v>
      </c>
      <c r="AD4167" s="62" t="s">
        <v>51</v>
      </c>
    </row>
    <row r="4168" spans="1:30" x14ac:dyDescent="0.25">
      <c r="A4168" s="62" t="s">
        <v>35</v>
      </c>
      <c r="B4168" s="62" t="s">
        <v>36</v>
      </c>
      <c r="C4168" s="62" t="s">
        <v>37</v>
      </c>
      <c r="D4168" s="62" t="s">
        <v>121</v>
      </c>
      <c r="E4168" s="62" t="s">
        <v>215</v>
      </c>
      <c r="F4168" s="62" t="s">
        <v>216</v>
      </c>
      <c r="G4168" s="62" t="s">
        <v>124</v>
      </c>
      <c r="H4168" s="62" t="s">
        <v>124</v>
      </c>
      <c r="I4168" s="62" t="s">
        <v>42</v>
      </c>
      <c r="J4168" s="62" t="s">
        <v>250</v>
      </c>
      <c r="K4168" s="62" t="s">
        <v>250</v>
      </c>
      <c r="L4168" s="62" t="s">
        <v>43</v>
      </c>
      <c r="M4168" s="62" t="s">
        <v>44</v>
      </c>
      <c r="N4168" s="62" t="s">
        <v>180</v>
      </c>
      <c r="O4168" s="62" t="s">
        <v>1578</v>
      </c>
      <c r="P4168" s="62" t="s">
        <v>1152</v>
      </c>
      <c r="Q4168" s="62" t="s">
        <v>863</v>
      </c>
      <c r="R4168" s="62" t="s">
        <v>1152</v>
      </c>
      <c r="S4168" s="61">
        <v>201407</v>
      </c>
      <c r="T4168" s="62" t="s">
        <v>47</v>
      </c>
      <c r="U4168" s="61">
        <v>0</v>
      </c>
      <c r="V4168" s="60">
        <v>-38650</v>
      </c>
      <c r="W4168" s="62" t="s">
        <v>1152</v>
      </c>
      <c r="X4168" s="62" t="s">
        <v>1152</v>
      </c>
      <c r="Y4168" s="62" t="s">
        <v>1152</v>
      </c>
      <c r="Z4168" s="62" t="s">
        <v>48</v>
      </c>
      <c r="AA4168" s="62" t="s">
        <v>129</v>
      </c>
      <c r="AB4168" s="62" t="s">
        <v>42</v>
      </c>
      <c r="AC4168" s="62" t="s">
        <v>1580</v>
      </c>
      <c r="AD4168" s="62" t="s">
        <v>51</v>
      </c>
    </row>
    <row r="4169" spans="1:30" x14ac:dyDescent="0.25">
      <c r="A4169" s="62" t="s">
        <v>35</v>
      </c>
      <c r="B4169" s="62" t="s">
        <v>36</v>
      </c>
      <c r="C4169" s="62" t="s">
        <v>37</v>
      </c>
      <c r="D4169" s="62" t="s">
        <v>121</v>
      </c>
      <c r="E4169" s="62" t="s">
        <v>215</v>
      </c>
      <c r="F4169" s="62" t="s">
        <v>216</v>
      </c>
      <c r="G4169" s="62" t="s">
        <v>124</v>
      </c>
      <c r="H4169" s="62" t="s">
        <v>124</v>
      </c>
      <c r="I4169" s="62" t="s">
        <v>42</v>
      </c>
      <c r="J4169" s="62" t="s">
        <v>237</v>
      </c>
      <c r="K4169" s="62" t="s">
        <v>237</v>
      </c>
      <c r="L4169" s="62" t="s">
        <v>43</v>
      </c>
      <c r="M4169" s="62" t="s">
        <v>44</v>
      </c>
      <c r="N4169" s="62" t="s">
        <v>180</v>
      </c>
      <c r="O4169" s="62" t="s">
        <v>1578</v>
      </c>
      <c r="P4169" s="62" t="s">
        <v>1152</v>
      </c>
      <c r="Q4169" s="62" t="s">
        <v>860</v>
      </c>
      <c r="R4169" s="62" t="s">
        <v>1152</v>
      </c>
      <c r="S4169" s="61">
        <v>201407</v>
      </c>
      <c r="T4169" s="62" t="s">
        <v>47</v>
      </c>
      <c r="U4169" s="61">
        <v>0</v>
      </c>
      <c r="V4169" s="60">
        <v>-568405</v>
      </c>
      <c r="W4169" s="62" t="s">
        <v>1152</v>
      </c>
      <c r="X4169" s="62" t="s">
        <v>1152</v>
      </c>
      <c r="Y4169" s="62" t="s">
        <v>1152</v>
      </c>
      <c r="Z4169" s="62" t="s">
        <v>48</v>
      </c>
      <c r="AA4169" s="62" t="s">
        <v>129</v>
      </c>
      <c r="AB4169" s="62" t="s">
        <v>42</v>
      </c>
      <c r="AC4169" s="62" t="s">
        <v>1580</v>
      </c>
      <c r="AD4169" s="62" t="s">
        <v>51</v>
      </c>
    </row>
    <row r="4170" spans="1:30" x14ac:dyDescent="0.25">
      <c r="A4170" s="62" t="s">
        <v>35</v>
      </c>
      <c r="B4170" s="62" t="s">
        <v>36</v>
      </c>
      <c r="C4170" s="62" t="s">
        <v>37</v>
      </c>
      <c r="D4170" s="62" t="s">
        <v>121</v>
      </c>
      <c r="E4170" s="62" t="s">
        <v>215</v>
      </c>
      <c r="F4170" s="62" t="s">
        <v>216</v>
      </c>
      <c r="G4170" s="62" t="s">
        <v>124</v>
      </c>
      <c r="H4170" s="62" t="s">
        <v>124</v>
      </c>
      <c r="I4170" s="62" t="s">
        <v>42</v>
      </c>
      <c r="J4170" s="62" t="s">
        <v>231</v>
      </c>
      <c r="K4170" s="62" t="s">
        <v>231</v>
      </c>
      <c r="L4170" s="62" t="s">
        <v>43</v>
      </c>
      <c r="M4170" s="62" t="s">
        <v>44</v>
      </c>
      <c r="N4170" s="62" t="s">
        <v>180</v>
      </c>
      <c r="O4170" s="62" t="s">
        <v>1578</v>
      </c>
      <c r="P4170" s="62" t="s">
        <v>1152</v>
      </c>
      <c r="Q4170" s="62" t="s">
        <v>840</v>
      </c>
      <c r="R4170" s="62" t="s">
        <v>1152</v>
      </c>
      <c r="S4170" s="61">
        <v>201407</v>
      </c>
      <c r="T4170" s="62" t="s">
        <v>47</v>
      </c>
      <c r="U4170" s="61">
        <v>0</v>
      </c>
      <c r="V4170" s="60">
        <v>-11285.78</v>
      </c>
      <c r="W4170" s="62" t="s">
        <v>1152</v>
      </c>
      <c r="X4170" s="62" t="s">
        <v>1152</v>
      </c>
      <c r="Y4170" s="62" t="s">
        <v>1152</v>
      </c>
      <c r="Z4170" s="62" t="s">
        <v>48</v>
      </c>
      <c r="AA4170" s="62" t="s">
        <v>129</v>
      </c>
      <c r="AB4170" s="62" t="s">
        <v>42</v>
      </c>
      <c r="AC4170" s="62" t="s">
        <v>1580</v>
      </c>
      <c r="AD4170" s="62" t="s">
        <v>51</v>
      </c>
    </row>
    <row r="4171" spans="1:30" x14ac:dyDescent="0.25">
      <c r="A4171" s="62" t="s">
        <v>35</v>
      </c>
      <c r="B4171" s="62" t="s">
        <v>36</v>
      </c>
      <c r="C4171" s="62" t="s">
        <v>37</v>
      </c>
      <c r="D4171" s="62" t="s">
        <v>121</v>
      </c>
      <c r="E4171" s="62" t="s">
        <v>215</v>
      </c>
      <c r="F4171" s="62" t="s">
        <v>216</v>
      </c>
      <c r="G4171" s="62" t="s">
        <v>124</v>
      </c>
      <c r="H4171" s="62" t="s">
        <v>124</v>
      </c>
      <c r="I4171" s="62" t="s">
        <v>42</v>
      </c>
      <c r="J4171" s="62" t="s">
        <v>217</v>
      </c>
      <c r="K4171" s="62" t="s">
        <v>217</v>
      </c>
      <c r="L4171" s="62" t="s">
        <v>43</v>
      </c>
      <c r="M4171" s="62" t="s">
        <v>44</v>
      </c>
      <c r="N4171" s="62" t="s">
        <v>180</v>
      </c>
      <c r="O4171" s="62" t="s">
        <v>1578</v>
      </c>
      <c r="P4171" s="62" t="s">
        <v>1152</v>
      </c>
      <c r="Q4171" s="62" t="s">
        <v>840</v>
      </c>
      <c r="R4171" s="62" t="s">
        <v>1152</v>
      </c>
      <c r="S4171" s="61">
        <v>201407</v>
      </c>
      <c r="T4171" s="62" t="s">
        <v>47</v>
      </c>
      <c r="U4171" s="61">
        <v>0</v>
      </c>
      <c r="V4171" s="60">
        <v>-558243.85</v>
      </c>
      <c r="W4171" s="62" t="s">
        <v>1152</v>
      </c>
      <c r="X4171" s="62" t="s">
        <v>1152</v>
      </c>
      <c r="Y4171" s="62" t="s">
        <v>1152</v>
      </c>
      <c r="Z4171" s="62" t="s">
        <v>48</v>
      </c>
      <c r="AA4171" s="62" t="s">
        <v>129</v>
      </c>
      <c r="AB4171" s="62" t="s">
        <v>42</v>
      </c>
      <c r="AC4171" s="62" t="s">
        <v>1580</v>
      </c>
      <c r="AD4171" s="62" t="s">
        <v>51</v>
      </c>
    </row>
    <row r="4172" spans="1:30" x14ac:dyDescent="0.25">
      <c r="A4172" s="62" t="s">
        <v>35</v>
      </c>
      <c r="B4172" s="62" t="s">
        <v>36</v>
      </c>
      <c r="C4172" s="62" t="s">
        <v>37</v>
      </c>
      <c r="D4172" s="62" t="s">
        <v>121</v>
      </c>
      <c r="E4172" s="62" t="s">
        <v>122</v>
      </c>
      <c r="F4172" s="62" t="s">
        <v>123</v>
      </c>
      <c r="G4172" s="62" t="s">
        <v>124</v>
      </c>
      <c r="H4172" s="62" t="s">
        <v>124</v>
      </c>
      <c r="I4172" s="62" t="s">
        <v>42</v>
      </c>
      <c r="J4172" s="62" t="s">
        <v>298</v>
      </c>
      <c r="K4172" s="62" t="s">
        <v>298</v>
      </c>
      <c r="L4172" s="62" t="s">
        <v>43</v>
      </c>
      <c r="M4172" s="62" t="s">
        <v>44</v>
      </c>
      <c r="N4172" s="62" t="s">
        <v>150</v>
      </c>
      <c r="O4172" s="62" t="s">
        <v>1562</v>
      </c>
      <c r="P4172" s="62" t="s">
        <v>1152</v>
      </c>
      <c r="Q4172" s="62" t="s">
        <v>1589</v>
      </c>
      <c r="R4172" s="62" t="s">
        <v>1590</v>
      </c>
      <c r="S4172" s="61">
        <v>201407</v>
      </c>
      <c r="T4172" s="62" t="s">
        <v>52</v>
      </c>
      <c r="U4172" s="61">
        <v>0</v>
      </c>
      <c r="V4172" s="60">
        <v>239.8</v>
      </c>
      <c r="W4172" s="62" t="s">
        <v>1152</v>
      </c>
      <c r="X4172" s="62" t="s">
        <v>1152</v>
      </c>
      <c r="Y4172" s="62" t="s">
        <v>1152</v>
      </c>
      <c r="Z4172" s="62" t="s">
        <v>48</v>
      </c>
      <c r="AA4172" s="62" t="s">
        <v>186</v>
      </c>
      <c r="AB4172" s="62" t="s">
        <v>42</v>
      </c>
      <c r="AC4172" s="62" t="s">
        <v>1591</v>
      </c>
      <c r="AD4172" s="62" t="s">
        <v>51</v>
      </c>
    </row>
    <row r="4173" spans="1:30" x14ac:dyDescent="0.25">
      <c r="A4173" s="62" t="s">
        <v>35</v>
      </c>
      <c r="B4173" s="62" t="s">
        <v>36</v>
      </c>
      <c r="C4173" s="62" t="s">
        <v>37</v>
      </c>
      <c r="D4173" s="62" t="s">
        <v>121</v>
      </c>
      <c r="E4173" s="62" t="s">
        <v>122</v>
      </c>
      <c r="F4173" s="62" t="s">
        <v>123</v>
      </c>
      <c r="G4173" s="62" t="s">
        <v>124</v>
      </c>
      <c r="H4173" s="62" t="s">
        <v>124</v>
      </c>
      <c r="I4173" s="62" t="s">
        <v>42</v>
      </c>
      <c r="J4173" s="62" t="s">
        <v>298</v>
      </c>
      <c r="K4173" s="62" t="s">
        <v>298</v>
      </c>
      <c r="L4173" s="62" t="s">
        <v>43</v>
      </c>
      <c r="M4173" s="62" t="s">
        <v>44</v>
      </c>
      <c r="N4173" s="62" t="s">
        <v>150</v>
      </c>
      <c r="O4173" s="62" t="s">
        <v>42</v>
      </c>
      <c r="P4173" s="62" t="s">
        <v>506</v>
      </c>
      <c r="Q4173" s="62" t="s">
        <v>1713</v>
      </c>
      <c r="R4173" s="62" t="s">
        <v>1862</v>
      </c>
      <c r="S4173" s="61">
        <v>201407</v>
      </c>
      <c r="T4173" s="62" t="s">
        <v>52</v>
      </c>
      <c r="U4173" s="67">
        <v>15000</v>
      </c>
      <c r="V4173" s="60">
        <v>15000</v>
      </c>
      <c r="W4173" s="62" t="s">
        <v>340</v>
      </c>
      <c r="X4173" s="62" t="s">
        <v>1694</v>
      </c>
      <c r="Y4173" s="62" t="s">
        <v>1152</v>
      </c>
      <c r="Z4173" s="62" t="s">
        <v>48</v>
      </c>
      <c r="AA4173" s="62" t="s">
        <v>315</v>
      </c>
      <c r="AB4173" s="62" t="s">
        <v>42</v>
      </c>
      <c r="AC4173" s="62" t="s">
        <v>1863</v>
      </c>
      <c r="AD4173" s="62" t="s">
        <v>146</v>
      </c>
    </row>
    <row r="4174" spans="1:30" x14ac:dyDescent="0.25">
      <c r="A4174" s="62" t="s">
        <v>35</v>
      </c>
      <c r="B4174" s="62" t="s">
        <v>36</v>
      </c>
      <c r="C4174" s="62" t="s">
        <v>37</v>
      </c>
      <c r="D4174" s="62" t="s">
        <v>121</v>
      </c>
      <c r="E4174" s="62" t="s">
        <v>122</v>
      </c>
      <c r="F4174" s="62" t="s">
        <v>123</v>
      </c>
      <c r="G4174" s="62" t="s">
        <v>124</v>
      </c>
      <c r="H4174" s="62" t="s">
        <v>124</v>
      </c>
      <c r="I4174" s="62" t="s">
        <v>42</v>
      </c>
      <c r="J4174" s="62" t="s">
        <v>125</v>
      </c>
      <c r="K4174" s="62" t="s">
        <v>125</v>
      </c>
      <c r="L4174" s="62" t="s">
        <v>43</v>
      </c>
      <c r="M4174" s="62" t="s">
        <v>44</v>
      </c>
      <c r="N4174" s="62" t="s">
        <v>131</v>
      </c>
      <c r="O4174" s="62" t="s">
        <v>138</v>
      </c>
      <c r="P4174" s="62" t="s">
        <v>1864</v>
      </c>
      <c r="Q4174" s="62" t="s">
        <v>893</v>
      </c>
      <c r="R4174" s="62" t="s">
        <v>1865</v>
      </c>
      <c r="S4174" s="61">
        <v>201407</v>
      </c>
      <c r="T4174" s="62" t="s">
        <v>52</v>
      </c>
      <c r="U4174" s="61">
        <v>0</v>
      </c>
      <c r="V4174" s="60">
        <v>22.76</v>
      </c>
      <c r="W4174" s="62" t="s">
        <v>1152</v>
      </c>
      <c r="X4174" s="62" t="s">
        <v>1152</v>
      </c>
      <c r="Y4174" s="62" t="s">
        <v>1152</v>
      </c>
      <c r="Z4174" s="62" t="s">
        <v>48</v>
      </c>
      <c r="AA4174" s="62" t="s">
        <v>144</v>
      </c>
      <c r="AB4174" s="62" t="s">
        <v>42</v>
      </c>
      <c r="AC4174" s="62" t="s">
        <v>1866</v>
      </c>
      <c r="AD4174" s="62" t="s">
        <v>146</v>
      </c>
    </row>
    <row r="4175" spans="1:30" x14ac:dyDescent="0.25">
      <c r="A4175" s="62" t="s">
        <v>35</v>
      </c>
      <c r="B4175" s="62" t="s">
        <v>36</v>
      </c>
      <c r="C4175" s="62" t="s">
        <v>37</v>
      </c>
      <c r="D4175" s="62" t="s">
        <v>121</v>
      </c>
      <c r="E4175" s="62" t="s">
        <v>122</v>
      </c>
      <c r="F4175" s="62" t="s">
        <v>123</v>
      </c>
      <c r="G4175" s="62" t="s">
        <v>124</v>
      </c>
      <c r="H4175" s="62" t="s">
        <v>124</v>
      </c>
      <c r="I4175" s="62" t="s">
        <v>42</v>
      </c>
      <c r="J4175" s="62" t="s">
        <v>125</v>
      </c>
      <c r="K4175" s="62" t="s">
        <v>125</v>
      </c>
      <c r="L4175" s="62" t="s">
        <v>43</v>
      </c>
      <c r="M4175" s="62" t="s">
        <v>44</v>
      </c>
      <c r="N4175" s="62" t="s">
        <v>131</v>
      </c>
      <c r="O4175" s="62" t="s">
        <v>138</v>
      </c>
      <c r="P4175" s="62" t="s">
        <v>1864</v>
      </c>
      <c r="Q4175" s="62" t="s">
        <v>1867</v>
      </c>
      <c r="R4175" s="62" t="s">
        <v>1865</v>
      </c>
      <c r="S4175" s="61">
        <v>201407</v>
      </c>
      <c r="T4175" s="62" t="s">
        <v>52</v>
      </c>
      <c r="U4175" s="61">
        <v>0</v>
      </c>
      <c r="V4175" s="60">
        <v>2308.34</v>
      </c>
      <c r="W4175" s="62" t="s">
        <v>1152</v>
      </c>
      <c r="X4175" s="62" t="s">
        <v>1152</v>
      </c>
      <c r="Y4175" s="62" t="s">
        <v>1152</v>
      </c>
      <c r="Z4175" s="62" t="s">
        <v>48</v>
      </c>
      <c r="AA4175" s="62" t="s">
        <v>144</v>
      </c>
      <c r="AB4175" s="62" t="s">
        <v>42</v>
      </c>
      <c r="AC4175" s="62" t="s">
        <v>1866</v>
      </c>
      <c r="AD4175" s="62" t="s">
        <v>146</v>
      </c>
    </row>
    <row r="4176" spans="1:30" x14ac:dyDescent="0.25">
      <c r="A4176" s="62" t="s">
        <v>35</v>
      </c>
      <c r="B4176" s="62" t="s">
        <v>36</v>
      </c>
      <c r="C4176" s="62" t="s">
        <v>37</v>
      </c>
      <c r="D4176" s="62" t="s">
        <v>121</v>
      </c>
      <c r="E4176" s="62" t="s">
        <v>122</v>
      </c>
      <c r="F4176" s="62" t="s">
        <v>123</v>
      </c>
      <c r="G4176" s="62" t="s">
        <v>124</v>
      </c>
      <c r="H4176" s="62" t="s">
        <v>124</v>
      </c>
      <c r="I4176" s="62" t="s">
        <v>42</v>
      </c>
      <c r="J4176" s="62" t="s">
        <v>125</v>
      </c>
      <c r="K4176" s="62" t="s">
        <v>125</v>
      </c>
      <c r="L4176" s="62" t="s">
        <v>43</v>
      </c>
      <c r="M4176" s="62" t="s">
        <v>44</v>
      </c>
      <c r="N4176" s="62" t="s">
        <v>131</v>
      </c>
      <c r="O4176" s="62" t="s">
        <v>138</v>
      </c>
      <c r="P4176" s="62" t="s">
        <v>1864</v>
      </c>
      <c r="Q4176" s="62" t="s">
        <v>1868</v>
      </c>
      <c r="R4176" s="62" t="s">
        <v>1865</v>
      </c>
      <c r="S4176" s="61">
        <v>201407</v>
      </c>
      <c r="T4176" s="62" t="s">
        <v>52</v>
      </c>
      <c r="U4176" s="61">
        <v>0</v>
      </c>
      <c r="V4176" s="60">
        <v>39.08</v>
      </c>
      <c r="W4176" s="62" t="s">
        <v>1152</v>
      </c>
      <c r="X4176" s="62" t="s">
        <v>1152</v>
      </c>
      <c r="Y4176" s="62" t="s">
        <v>1152</v>
      </c>
      <c r="Z4176" s="62" t="s">
        <v>48</v>
      </c>
      <c r="AA4176" s="62" t="s">
        <v>144</v>
      </c>
      <c r="AB4176" s="62" t="s">
        <v>42</v>
      </c>
      <c r="AC4176" s="62" t="s">
        <v>1866</v>
      </c>
      <c r="AD4176" s="62" t="s">
        <v>146</v>
      </c>
    </row>
    <row r="4177" spans="1:30" x14ac:dyDescent="0.25">
      <c r="A4177" s="62" t="s">
        <v>35</v>
      </c>
      <c r="B4177" s="62" t="s">
        <v>36</v>
      </c>
      <c r="C4177" s="62" t="s">
        <v>37</v>
      </c>
      <c r="D4177" s="62" t="s">
        <v>121</v>
      </c>
      <c r="E4177" s="62" t="s">
        <v>215</v>
      </c>
      <c r="F4177" s="62" t="s">
        <v>216</v>
      </c>
      <c r="G4177" s="62" t="s">
        <v>124</v>
      </c>
      <c r="H4177" s="62" t="s">
        <v>124</v>
      </c>
      <c r="I4177" s="62" t="s">
        <v>42</v>
      </c>
      <c r="J4177" s="62" t="s">
        <v>217</v>
      </c>
      <c r="K4177" s="62" t="s">
        <v>217</v>
      </c>
      <c r="L4177" s="62" t="s">
        <v>43</v>
      </c>
      <c r="M4177" s="62" t="s">
        <v>44</v>
      </c>
      <c r="N4177" s="62" t="s">
        <v>150</v>
      </c>
      <c r="O4177" s="62" t="s">
        <v>42</v>
      </c>
      <c r="P4177" s="62" t="s">
        <v>392</v>
      </c>
      <c r="Q4177" s="62" t="s">
        <v>393</v>
      </c>
      <c r="R4177" s="62" t="s">
        <v>1869</v>
      </c>
      <c r="S4177" s="61">
        <v>201407</v>
      </c>
      <c r="T4177" s="62" t="s">
        <v>52</v>
      </c>
      <c r="U4177" s="61">
        <v>222.9</v>
      </c>
      <c r="V4177" s="60">
        <v>222.9</v>
      </c>
      <c r="W4177" s="62" t="s">
        <v>340</v>
      </c>
      <c r="X4177" s="62" t="s">
        <v>384</v>
      </c>
      <c r="Y4177" s="62" t="s">
        <v>1152</v>
      </c>
      <c r="Z4177" s="62" t="s">
        <v>48</v>
      </c>
      <c r="AA4177" s="62" t="s">
        <v>315</v>
      </c>
      <c r="AB4177" s="62" t="s">
        <v>42</v>
      </c>
      <c r="AC4177" s="62" t="s">
        <v>1870</v>
      </c>
      <c r="AD4177" s="62" t="s">
        <v>146</v>
      </c>
    </row>
    <row r="4178" spans="1:30" x14ac:dyDescent="0.25">
      <c r="A4178" s="62" t="s">
        <v>35</v>
      </c>
      <c r="B4178" s="62" t="s">
        <v>36</v>
      </c>
      <c r="C4178" s="62" t="s">
        <v>37</v>
      </c>
      <c r="D4178" s="62" t="s">
        <v>121</v>
      </c>
      <c r="E4178" s="62" t="s">
        <v>215</v>
      </c>
      <c r="F4178" s="62" t="s">
        <v>216</v>
      </c>
      <c r="G4178" s="62" t="s">
        <v>124</v>
      </c>
      <c r="H4178" s="62" t="s">
        <v>124</v>
      </c>
      <c r="I4178" s="62" t="s">
        <v>42</v>
      </c>
      <c r="J4178" s="62" t="s">
        <v>261</v>
      </c>
      <c r="K4178" s="62" t="s">
        <v>261</v>
      </c>
      <c r="L4178" s="62" t="s">
        <v>43</v>
      </c>
      <c r="M4178" s="62" t="s">
        <v>44</v>
      </c>
      <c r="N4178" s="62" t="s">
        <v>150</v>
      </c>
      <c r="O4178" s="62" t="s">
        <v>42</v>
      </c>
      <c r="P4178" s="62" t="s">
        <v>392</v>
      </c>
      <c r="Q4178" s="62" t="s">
        <v>393</v>
      </c>
      <c r="R4178" s="62" t="s">
        <v>1869</v>
      </c>
      <c r="S4178" s="61">
        <v>201407</v>
      </c>
      <c r="T4178" s="62" t="s">
        <v>52</v>
      </c>
      <c r="U4178" s="61">
        <v>208.04</v>
      </c>
      <c r="V4178" s="60">
        <v>208.04</v>
      </c>
      <c r="W4178" s="62" t="s">
        <v>340</v>
      </c>
      <c r="X4178" s="62" t="s">
        <v>384</v>
      </c>
      <c r="Y4178" s="62" t="s">
        <v>1152</v>
      </c>
      <c r="Z4178" s="62" t="s">
        <v>48</v>
      </c>
      <c r="AA4178" s="62" t="s">
        <v>315</v>
      </c>
      <c r="AB4178" s="62" t="s">
        <v>42</v>
      </c>
      <c r="AC4178" s="62" t="s">
        <v>1870</v>
      </c>
      <c r="AD4178" s="62" t="s">
        <v>146</v>
      </c>
    </row>
    <row r="4179" spans="1:30" x14ac:dyDescent="0.25">
      <c r="A4179" s="62" t="s">
        <v>35</v>
      </c>
      <c r="B4179" s="62" t="s">
        <v>36</v>
      </c>
      <c r="C4179" s="62" t="s">
        <v>37</v>
      </c>
      <c r="D4179" s="62" t="s">
        <v>121</v>
      </c>
      <c r="E4179" s="62" t="s">
        <v>215</v>
      </c>
      <c r="F4179" s="62" t="s">
        <v>216</v>
      </c>
      <c r="G4179" s="62" t="s">
        <v>124</v>
      </c>
      <c r="H4179" s="62" t="s">
        <v>124</v>
      </c>
      <c r="I4179" s="62" t="s">
        <v>42</v>
      </c>
      <c r="J4179" s="62" t="s">
        <v>257</v>
      </c>
      <c r="K4179" s="62" t="s">
        <v>257</v>
      </c>
      <c r="L4179" s="62" t="s">
        <v>43</v>
      </c>
      <c r="M4179" s="62" t="s">
        <v>44</v>
      </c>
      <c r="N4179" s="62" t="s">
        <v>150</v>
      </c>
      <c r="O4179" s="62" t="s">
        <v>42</v>
      </c>
      <c r="P4179" s="62" t="s">
        <v>424</v>
      </c>
      <c r="Q4179" s="62" t="s">
        <v>441</v>
      </c>
      <c r="R4179" s="62" t="s">
        <v>1871</v>
      </c>
      <c r="S4179" s="61">
        <v>201407</v>
      </c>
      <c r="T4179" s="62" t="s">
        <v>52</v>
      </c>
      <c r="U4179" s="67">
        <v>25290</v>
      </c>
      <c r="V4179" s="60">
        <v>25290</v>
      </c>
      <c r="W4179" s="62" t="s">
        <v>340</v>
      </c>
      <c r="X4179" s="62" t="s">
        <v>440</v>
      </c>
      <c r="Y4179" s="62" t="s">
        <v>1152</v>
      </c>
      <c r="Z4179" s="62" t="s">
        <v>48</v>
      </c>
      <c r="AA4179" s="62" t="s">
        <v>315</v>
      </c>
      <c r="AB4179" s="62" t="s">
        <v>42</v>
      </c>
      <c r="AC4179" s="62" t="s">
        <v>1870</v>
      </c>
      <c r="AD4179" s="62" t="s">
        <v>146</v>
      </c>
    </row>
    <row r="4180" spans="1:30" x14ac:dyDescent="0.25">
      <c r="A4180" s="62" t="s">
        <v>35</v>
      </c>
      <c r="B4180" s="62" t="s">
        <v>36</v>
      </c>
      <c r="C4180" s="62" t="s">
        <v>37</v>
      </c>
      <c r="D4180" s="62" t="s">
        <v>121</v>
      </c>
      <c r="E4180" s="62" t="s">
        <v>215</v>
      </c>
      <c r="F4180" s="62" t="s">
        <v>216</v>
      </c>
      <c r="G4180" s="62" t="s">
        <v>124</v>
      </c>
      <c r="H4180" s="62" t="s">
        <v>124</v>
      </c>
      <c r="I4180" s="62" t="s">
        <v>42</v>
      </c>
      <c r="J4180" s="62" t="s">
        <v>257</v>
      </c>
      <c r="K4180" s="62" t="s">
        <v>257</v>
      </c>
      <c r="L4180" s="62" t="s">
        <v>43</v>
      </c>
      <c r="M4180" s="62" t="s">
        <v>44</v>
      </c>
      <c r="N4180" s="62" t="s">
        <v>150</v>
      </c>
      <c r="O4180" s="62" t="s">
        <v>42</v>
      </c>
      <c r="P4180" s="62" t="s">
        <v>392</v>
      </c>
      <c r="Q4180" s="62" t="s">
        <v>393</v>
      </c>
      <c r="R4180" s="62" t="s">
        <v>1869</v>
      </c>
      <c r="S4180" s="61">
        <v>201407</v>
      </c>
      <c r="T4180" s="62" t="s">
        <v>52</v>
      </c>
      <c r="U4180" s="61">
        <v>208.04</v>
      </c>
      <c r="V4180" s="60">
        <v>208.04</v>
      </c>
      <c r="W4180" s="62" t="s">
        <v>340</v>
      </c>
      <c r="X4180" s="62" t="s">
        <v>384</v>
      </c>
      <c r="Y4180" s="62" t="s">
        <v>1152</v>
      </c>
      <c r="Z4180" s="62" t="s">
        <v>48</v>
      </c>
      <c r="AA4180" s="62" t="s">
        <v>315</v>
      </c>
      <c r="AB4180" s="62" t="s">
        <v>42</v>
      </c>
      <c r="AC4180" s="62" t="s">
        <v>1870</v>
      </c>
      <c r="AD4180" s="62" t="s">
        <v>146</v>
      </c>
    </row>
    <row r="4181" spans="1:30" x14ac:dyDescent="0.25">
      <c r="A4181" s="62" t="s">
        <v>35</v>
      </c>
      <c r="B4181" s="62" t="s">
        <v>36</v>
      </c>
      <c r="C4181" s="62" t="s">
        <v>37</v>
      </c>
      <c r="D4181" s="62" t="s">
        <v>121</v>
      </c>
      <c r="E4181" s="62" t="s">
        <v>215</v>
      </c>
      <c r="F4181" s="62" t="s">
        <v>216</v>
      </c>
      <c r="G4181" s="62" t="s">
        <v>124</v>
      </c>
      <c r="H4181" s="62" t="s">
        <v>124</v>
      </c>
      <c r="I4181" s="62" t="s">
        <v>42</v>
      </c>
      <c r="J4181" s="62" t="s">
        <v>437</v>
      </c>
      <c r="K4181" s="62" t="s">
        <v>437</v>
      </c>
      <c r="L4181" s="62" t="s">
        <v>43</v>
      </c>
      <c r="M4181" s="62" t="s">
        <v>44</v>
      </c>
      <c r="N4181" s="62" t="s">
        <v>150</v>
      </c>
      <c r="O4181" s="62" t="s">
        <v>42</v>
      </c>
      <c r="P4181" s="62" t="s">
        <v>392</v>
      </c>
      <c r="Q4181" s="62" t="s">
        <v>393</v>
      </c>
      <c r="R4181" s="62" t="s">
        <v>1869</v>
      </c>
      <c r="S4181" s="61">
        <v>201407</v>
      </c>
      <c r="T4181" s="62" t="s">
        <v>52</v>
      </c>
      <c r="U4181" s="61">
        <v>208.04</v>
      </c>
      <c r="V4181" s="60">
        <v>208.04</v>
      </c>
      <c r="W4181" s="62" t="s">
        <v>340</v>
      </c>
      <c r="X4181" s="62" t="s">
        <v>384</v>
      </c>
      <c r="Y4181" s="62" t="s">
        <v>1152</v>
      </c>
      <c r="Z4181" s="62" t="s">
        <v>48</v>
      </c>
      <c r="AA4181" s="62" t="s">
        <v>315</v>
      </c>
      <c r="AB4181" s="62" t="s">
        <v>42</v>
      </c>
      <c r="AC4181" s="62" t="s">
        <v>1870</v>
      </c>
      <c r="AD4181" s="62" t="s">
        <v>146</v>
      </c>
    </row>
    <row r="4182" spans="1:30" x14ac:dyDescent="0.25">
      <c r="A4182" s="62" t="s">
        <v>35</v>
      </c>
      <c r="B4182" s="62" t="s">
        <v>36</v>
      </c>
      <c r="C4182" s="62" t="s">
        <v>37</v>
      </c>
      <c r="D4182" s="62" t="s">
        <v>121</v>
      </c>
      <c r="E4182" s="62" t="s">
        <v>215</v>
      </c>
      <c r="F4182" s="62" t="s">
        <v>216</v>
      </c>
      <c r="G4182" s="62" t="s">
        <v>124</v>
      </c>
      <c r="H4182" s="62" t="s">
        <v>124</v>
      </c>
      <c r="I4182" s="62" t="s">
        <v>42</v>
      </c>
      <c r="J4182" s="62" t="s">
        <v>250</v>
      </c>
      <c r="K4182" s="62" t="s">
        <v>250</v>
      </c>
      <c r="L4182" s="62" t="s">
        <v>43</v>
      </c>
      <c r="M4182" s="62" t="s">
        <v>44</v>
      </c>
      <c r="N4182" s="62" t="s">
        <v>150</v>
      </c>
      <c r="O4182" s="62" t="s">
        <v>42</v>
      </c>
      <c r="P4182" s="62" t="s">
        <v>430</v>
      </c>
      <c r="Q4182" s="62" t="s">
        <v>431</v>
      </c>
      <c r="R4182" s="62" t="s">
        <v>1872</v>
      </c>
      <c r="S4182" s="61">
        <v>201407</v>
      </c>
      <c r="T4182" s="62" t="s">
        <v>52</v>
      </c>
      <c r="U4182" s="97">
        <v>485</v>
      </c>
      <c r="V4182" s="60">
        <v>485</v>
      </c>
      <c r="W4182" s="62" t="s">
        <v>340</v>
      </c>
      <c r="X4182" s="62" t="s">
        <v>433</v>
      </c>
      <c r="Y4182" s="62" t="s">
        <v>1152</v>
      </c>
      <c r="Z4182" s="62" t="s">
        <v>48</v>
      </c>
      <c r="AA4182" s="62" t="s">
        <v>315</v>
      </c>
      <c r="AB4182" s="62" t="s">
        <v>42</v>
      </c>
      <c r="AC4182" s="62" t="s">
        <v>1870</v>
      </c>
      <c r="AD4182" s="62" t="s">
        <v>146</v>
      </c>
    </row>
    <row r="4183" spans="1:30" x14ac:dyDescent="0.25">
      <c r="A4183" s="62" t="s">
        <v>35</v>
      </c>
      <c r="B4183" s="62" t="s">
        <v>36</v>
      </c>
      <c r="C4183" s="62" t="s">
        <v>37</v>
      </c>
      <c r="D4183" s="62" t="s">
        <v>121</v>
      </c>
      <c r="E4183" s="62" t="s">
        <v>215</v>
      </c>
      <c r="F4183" s="62" t="s">
        <v>216</v>
      </c>
      <c r="G4183" s="62" t="s">
        <v>124</v>
      </c>
      <c r="H4183" s="62" t="s">
        <v>124</v>
      </c>
      <c r="I4183" s="62" t="s">
        <v>42</v>
      </c>
      <c r="J4183" s="62" t="s">
        <v>250</v>
      </c>
      <c r="K4183" s="62" t="s">
        <v>250</v>
      </c>
      <c r="L4183" s="62" t="s">
        <v>43</v>
      </c>
      <c r="M4183" s="62" t="s">
        <v>44</v>
      </c>
      <c r="N4183" s="62" t="s">
        <v>150</v>
      </c>
      <c r="O4183" s="62" t="s">
        <v>42</v>
      </c>
      <c r="P4183" s="62" t="s">
        <v>392</v>
      </c>
      <c r="Q4183" s="62" t="s">
        <v>393</v>
      </c>
      <c r="R4183" s="62" t="s">
        <v>1869</v>
      </c>
      <c r="S4183" s="61">
        <v>201407</v>
      </c>
      <c r="T4183" s="62" t="s">
        <v>52</v>
      </c>
      <c r="U4183" s="61">
        <v>208.04</v>
      </c>
      <c r="V4183" s="60">
        <v>208.04</v>
      </c>
      <c r="W4183" s="62" t="s">
        <v>340</v>
      </c>
      <c r="X4183" s="62" t="s">
        <v>384</v>
      </c>
      <c r="Y4183" s="62" t="s">
        <v>1152</v>
      </c>
      <c r="Z4183" s="62" t="s">
        <v>48</v>
      </c>
      <c r="AA4183" s="62" t="s">
        <v>315</v>
      </c>
      <c r="AB4183" s="62" t="s">
        <v>42</v>
      </c>
      <c r="AC4183" s="62" t="s">
        <v>1870</v>
      </c>
      <c r="AD4183" s="62" t="s">
        <v>146</v>
      </c>
    </row>
    <row r="4184" spans="1:30" x14ac:dyDescent="0.25">
      <c r="A4184" s="62" t="s">
        <v>35</v>
      </c>
      <c r="B4184" s="62" t="s">
        <v>36</v>
      </c>
      <c r="C4184" s="62" t="s">
        <v>37</v>
      </c>
      <c r="D4184" s="62" t="s">
        <v>121</v>
      </c>
      <c r="E4184" s="62" t="s">
        <v>215</v>
      </c>
      <c r="F4184" s="62" t="s">
        <v>216</v>
      </c>
      <c r="G4184" s="62" t="s">
        <v>124</v>
      </c>
      <c r="H4184" s="62" t="s">
        <v>124</v>
      </c>
      <c r="I4184" s="62" t="s">
        <v>42</v>
      </c>
      <c r="J4184" s="62" t="s">
        <v>237</v>
      </c>
      <c r="K4184" s="62" t="s">
        <v>237</v>
      </c>
      <c r="L4184" s="62" t="s">
        <v>43</v>
      </c>
      <c r="M4184" s="62" t="s">
        <v>44</v>
      </c>
      <c r="N4184" s="62" t="s">
        <v>150</v>
      </c>
      <c r="O4184" s="62" t="s">
        <v>42</v>
      </c>
      <c r="P4184" s="62" t="s">
        <v>392</v>
      </c>
      <c r="Q4184" s="62" t="s">
        <v>393</v>
      </c>
      <c r="R4184" s="62" t="s">
        <v>1869</v>
      </c>
      <c r="S4184" s="61">
        <v>201407</v>
      </c>
      <c r="T4184" s="62" t="s">
        <v>52</v>
      </c>
      <c r="U4184" s="61">
        <v>222.9</v>
      </c>
      <c r="V4184" s="60">
        <v>222.9</v>
      </c>
      <c r="W4184" s="62" t="s">
        <v>340</v>
      </c>
      <c r="X4184" s="62" t="s">
        <v>384</v>
      </c>
      <c r="Y4184" s="62" t="s">
        <v>1152</v>
      </c>
      <c r="Z4184" s="62" t="s">
        <v>48</v>
      </c>
      <c r="AA4184" s="62" t="s">
        <v>315</v>
      </c>
      <c r="AB4184" s="62" t="s">
        <v>42</v>
      </c>
      <c r="AC4184" s="62" t="s">
        <v>1870</v>
      </c>
      <c r="AD4184" s="62" t="s">
        <v>146</v>
      </c>
    </row>
    <row r="4185" spans="1:30" x14ac:dyDescent="0.25">
      <c r="A4185" s="62" t="s">
        <v>35</v>
      </c>
      <c r="B4185" s="62" t="s">
        <v>36</v>
      </c>
      <c r="C4185" s="62" t="s">
        <v>37</v>
      </c>
      <c r="D4185" s="62" t="s">
        <v>121</v>
      </c>
      <c r="E4185" s="62" t="s">
        <v>215</v>
      </c>
      <c r="F4185" s="62" t="s">
        <v>216</v>
      </c>
      <c r="G4185" s="62" t="s">
        <v>124</v>
      </c>
      <c r="H4185" s="62" t="s">
        <v>124</v>
      </c>
      <c r="I4185" s="62" t="s">
        <v>42</v>
      </c>
      <c r="J4185" s="62" t="s">
        <v>231</v>
      </c>
      <c r="K4185" s="62" t="s">
        <v>231</v>
      </c>
      <c r="L4185" s="62" t="s">
        <v>43</v>
      </c>
      <c r="M4185" s="62" t="s">
        <v>44</v>
      </c>
      <c r="N4185" s="62" t="s">
        <v>150</v>
      </c>
      <c r="O4185" s="62" t="s">
        <v>42</v>
      </c>
      <c r="P4185" s="62" t="s">
        <v>392</v>
      </c>
      <c r="Q4185" s="62" t="s">
        <v>393</v>
      </c>
      <c r="R4185" s="62" t="s">
        <v>1869</v>
      </c>
      <c r="S4185" s="61">
        <v>201407</v>
      </c>
      <c r="T4185" s="62" t="s">
        <v>52</v>
      </c>
      <c r="U4185" s="61">
        <v>208.04</v>
      </c>
      <c r="V4185" s="60">
        <v>208.04</v>
      </c>
      <c r="W4185" s="62" t="s">
        <v>340</v>
      </c>
      <c r="X4185" s="62" t="s">
        <v>384</v>
      </c>
      <c r="Y4185" s="62" t="s">
        <v>1152</v>
      </c>
      <c r="Z4185" s="62" t="s">
        <v>48</v>
      </c>
      <c r="AA4185" s="62" t="s">
        <v>315</v>
      </c>
      <c r="AB4185" s="62" t="s">
        <v>42</v>
      </c>
      <c r="AC4185" s="62" t="s">
        <v>1870</v>
      </c>
      <c r="AD4185" s="62" t="s">
        <v>146</v>
      </c>
    </row>
    <row r="4186" spans="1:30" x14ac:dyDescent="0.25">
      <c r="A4186" s="62" t="s">
        <v>35</v>
      </c>
      <c r="B4186" s="62" t="s">
        <v>36</v>
      </c>
      <c r="C4186" s="62" t="s">
        <v>37</v>
      </c>
      <c r="D4186" s="62" t="s">
        <v>121</v>
      </c>
      <c r="E4186" s="62" t="s">
        <v>122</v>
      </c>
      <c r="F4186" s="62" t="s">
        <v>123</v>
      </c>
      <c r="G4186" s="62" t="s">
        <v>124</v>
      </c>
      <c r="H4186" s="62" t="s">
        <v>124</v>
      </c>
      <c r="I4186" s="62" t="s">
        <v>42</v>
      </c>
      <c r="J4186" s="62" t="s">
        <v>298</v>
      </c>
      <c r="K4186" s="62" t="s">
        <v>298</v>
      </c>
      <c r="L4186" s="62" t="s">
        <v>43</v>
      </c>
      <c r="M4186" s="62" t="s">
        <v>44</v>
      </c>
      <c r="N4186" s="62" t="s">
        <v>150</v>
      </c>
      <c r="O4186" s="62" t="s">
        <v>42</v>
      </c>
      <c r="P4186" s="62" t="s">
        <v>1592</v>
      </c>
      <c r="Q4186" s="62" t="s">
        <v>1732</v>
      </c>
      <c r="R4186" s="62" t="s">
        <v>1873</v>
      </c>
      <c r="S4186" s="61">
        <v>201407</v>
      </c>
      <c r="T4186" s="62" t="s">
        <v>52</v>
      </c>
      <c r="U4186" s="67">
        <v>7168.7</v>
      </c>
      <c r="V4186" s="60">
        <v>7168.7</v>
      </c>
      <c r="W4186" s="62" t="s">
        <v>340</v>
      </c>
      <c r="X4186" s="62" t="s">
        <v>1594</v>
      </c>
      <c r="Y4186" s="62" t="s">
        <v>1152</v>
      </c>
      <c r="Z4186" s="62" t="s">
        <v>48</v>
      </c>
      <c r="AA4186" s="62" t="s">
        <v>315</v>
      </c>
      <c r="AB4186" s="62" t="s">
        <v>42</v>
      </c>
      <c r="AC4186" s="62" t="s">
        <v>1870</v>
      </c>
      <c r="AD4186" s="62" t="s">
        <v>146</v>
      </c>
    </row>
    <row r="4187" spans="1:30" x14ac:dyDescent="0.25">
      <c r="A4187" s="62" t="s">
        <v>35</v>
      </c>
      <c r="B4187" s="62" t="s">
        <v>36</v>
      </c>
      <c r="C4187" s="62" t="s">
        <v>37</v>
      </c>
      <c r="D4187" s="62" t="s">
        <v>121</v>
      </c>
      <c r="E4187" s="62" t="s">
        <v>122</v>
      </c>
      <c r="F4187" s="62" t="s">
        <v>123</v>
      </c>
      <c r="G4187" s="62" t="s">
        <v>124</v>
      </c>
      <c r="H4187" s="62" t="s">
        <v>124</v>
      </c>
      <c r="I4187" s="62" t="s">
        <v>42</v>
      </c>
      <c r="J4187" s="62" t="s">
        <v>500</v>
      </c>
      <c r="K4187" s="62" t="s">
        <v>500</v>
      </c>
      <c r="L4187" s="62" t="s">
        <v>43</v>
      </c>
      <c r="M4187" s="62" t="s">
        <v>44</v>
      </c>
      <c r="N4187" s="62" t="s">
        <v>150</v>
      </c>
      <c r="O4187" s="62" t="s">
        <v>42</v>
      </c>
      <c r="P4187" s="62" t="s">
        <v>808</v>
      </c>
      <c r="Q4187" s="62" t="s">
        <v>1789</v>
      </c>
      <c r="R4187" s="62" t="s">
        <v>1874</v>
      </c>
      <c r="S4187" s="61">
        <v>201407</v>
      </c>
      <c r="T4187" s="62" t="s">
        <v>52</v>
      </c>
      <c r="U4187" s="67">
        <v>11874.25</v>
      </c>
      <c r="V4187" s="60">
        <v>11874.25</v>
      </c>
      <c r="W4187" s="62" t="s">
        <v>340</v>
      </c>
      <c r="X4187" s="62" t="s">
        <v>807</v>
      </c>
      <c r="Y4187" s="62" t="s">
        <v>1152</v>
      </c>
      <c r="Z4187" s="62" t="s">
        <v>48</v>
      </c>
      <c r="AA4187" s="62" t="s">
        <v>315</v>
      </c>
      <c r="AB4187" s="62" t="s">
        <v>42</v>
      </c>
      <c r="AC4187" s="62" t="s">
        <v>1870</v>
      </c>
      <c r="AD4187" s="62" t="s">
        <v>146</v>
      </c>
    </row>
    <row r="4188" spans="1:30" x14ac:dyDescent="0.25">
      <c r="A4188" s="62" t="s">
        <v>35</v>
      </c>
      <c r="B4188" s="62" t="s">
        <v>36</v>
      </c>
      <c r="C4188" s="62" t="s">
        <v>37</v>
      </c>
      <c r="D4188" s="62" t="s">
        <v>1049</v>
      </c>
      <c r="E4188" s="62" t="s">
        <v>1050</v>
      </c>
      <c r="F4188" s="62" t="s">
        <v>1051</v>
      </c>
      <c r="G4188" s="62" t="s">
        <v>124</v>
      </c>
      <c r="H4188" s="62" t="s">
        <v>124</v>
      </c>
      <c r="I4188" s="62" t="s">
        <v>42</v>
      </c>
      <c r="J4188" s="62" t="s">
        <v>156</v>
      </c>
      <c r="K4188" s="62" t="s">
        <v>156</v>
      </c>
      <c r="L4188" s="62" t="s">
        <v>43</v>
      </c>
      <c r="M4188" s="62" t="s">
        <v>44</v>
      </c>
      <c r="N4188" s="62" t="s">
        <v>1081</v>
      </c>
      <c r="O4188" s="62" t="s">
        <v>42</v>
      </c>
      <c r="P4188" s="62" t="s">
        <v>141</v>
      </c>
      <c r="Q4188" s="62" t="s">
        <v>1875</v>
      </c>
      <c r="R4188" s="62" t="s">
        <v>1876</v>
      </c>
      <c r="S4188" s="61">
        <v>201407</v>
      </c>
      <c r="T4188" s="62" t="s">
        <v>52</v>
      </c>
      <c r="U4188" s="61">
        <v>0</v>
      </c>
      <c r="V4188" s="60">
        <v>5000</v>
      </c>
      <c r="W4188" s="62" t="s">
        <v>1152</v>
      </c>
      <c r="X4188" s="62" t="s">
        <v>1152</v>
      </c>
      <c r="Y4188" s="62" t="s">
        <v>1152</v>
      </c>
      <c r="Z4188" s="62" t="s">
        <v>48</v>
      </c>
      <c r="AA4188" s="62" t="s">
        <v>144</v>
      </c>
      <c r="AB4188" s="62" t="s">
        <v>42</v>
      </c>
      <c r="AC4188" s="62" t="s">
        <v>1870</v>
      </c>
      <c r="AD4188" s="62" t="s">
        <v>146</v>
      </c>
    </row>
    <row r="4189" spans="1:30" x14ac:dyDescent="0.25">
      <c r="A4189" s="62" t="s">
        <v>35</v>
      </c>
      <c r="B4189" s="62" t="s">
        <v>36</v>
      </c>
      <c r="C4189" s="62" t="s">
        <v>37</v>
      </c>
      <c r="D4189" s="62" t="s">
        <v>121</v>
      </c>
      <c r="E4189" s="62" t="s">
        <v>122</v>
      </c>
      <c r="F4189" s="62" t="s">
        <v>123</v>
      </c>
      <c r="G4189" s="62" t="s">
        <v>124</v>
      </c>
      <c r="H4189" s="62" t="s">
        <v>124</v>
      </c>
      <c r="I4189" s="62" t="s">
        <v>42</v>
      </c>
      <c r="J4189" s="62" t="s">
        <v>298</v>
      </c>
      <c r="K4189" s="62" t="s">
        <v>298</v>
      </c>
      <c r="L4189" s="62" t="s">
        <v>43</v>
      </c>
      <c r="M4189" s="62" t="s">
        <v>44</v>
      </c>
      <c r="N4189" s="62" t="s">
        <v>150</v>
      </c>
      <c r="O4189" s="62" t="s">
        <v>42</v>
      </c>
      <c r="P4189" s="62" t="s">
        <v>851</v>
      </c>
      <c r="Q4189" s="62" t="s">
        <v>1710</v>
      </c>
      <c r="R4189" s="62" t="s">
        <v>1877</v>
      </c>
      <c r="S4189" s="61">
        <v>201407</v>
      </c>
      <c r="T4189" s="62" t="s">
        <v>52</v>
      </c>
      <c r="U4189" s="67">
        <v>13028.25</v>
      </c>
      <c r="V4189" s="60">
        <v>13028.25</v>
      </c>
      <c r="W4189" s="62" t="s">
        <v>340</v>
      </c>
      <c r="X4189" s="62" t="s">
        <v>1624</v>
      </c>
      <c r="Y4189" s="62" t="s">
        <v>1152</v>
      </c>
      <c r="Z4189" s="62" t="s">
        <v>48</v>
      </c>
      <c r="AA4189" s="62" t="s">
        <v>315</v>
      </c>
      <c r="AB4189" s="62" t="s">
        <v>42</v>
      </c>
      <c r="AC4189" s="62" t="s">
        <v>1878</v>
      </c>
      <c r="AD4189" s="62" t="s">
        <v>146</v>
      </c>
    </row>
    <row r="4190" spans="1:30" x14ac:dyDescent="0.25">
      <c r="A4190" s="62" t="s">
        <v>35</v>
      </c>
      <c r="B4190" s="62" t="s">
        <v>36</v>
      </c>
      <c r="C4190" s="62" t="s">
        <v>37</v>
      </c>
      <c r="D4190" s="62" t="s">
        <v>121</v>
      </c>
      <c r="E4190" s="62" t="s">
        <v>122</v>
      </c>
      <c r="F4190" s="62" t="s">
        <v>123</v>
      </c>
      <c r="G4190" s="62" t="s">
        <v>124</v>
      </c>
      <c r="H4190" s="62" t="s">
        <v>124</v>
      </c>
      <c r="I4190" s="62" t="s">
        <v>42</v>
      </c>
      <c r="J4190" s="62" t="s">
        <v>298</v>
      </c>
      <c r="K4190" s="62" t="s">
        <v>298</v>
      </c>
      <c r="L4190" s="62" t="s">
        <v>43</v>
      </c>
      <c r="M4190" s="62" t="s">
        <v>44</v>
      </c>
      <c r="N4190" s="62" t="s">
        <v>150</v>
      </c>
      <c r="O4190" s="62" t="s">
        <v>42</v>
      </c>
      <c r="P4190" s="62" t="s">
        <v>851</v>
      </c>
      <c r="Q4190" s="62" t="s">
        <v>1710</v>
      </c>
      <c r="R4190" s="62" t="s">
        <v>1879</v>
      </c>
      <c r="S4190" s="61">
        <v>201407</v>
      </c>
      <c r="T4190" s="62" t="s">
        <v>52</v>
      </c>
      <c r="U4190" s="67">
        <v>18668.650000000001</v>
      </c>
      <c r="V4190" s="60">
        <v>18668.650000000001</v>
      </c>
      <c r="W4190" s="62" t="s">
        <v>340</v>
      </c>
      <c r="X4190" s="62" t="s">
        <v>1624</v>
      </c>
      <c r="Y4190" s="62" t="s">
        <v>1152</v>
      </c>
      <c r="Z4190" s="62" t="s">
        <v>48</v>
      </c>
      <c r="AA4190" s="62" t="s">
        <v>315</v>
      </c>
      <c r="AB4190" s="62" t="s">
        <v>42</v>
      </c>
      <c r="AC4190" s="62" t="s">
        <v>1878</v>
      </c>
      <c r="AD4190" s="62" t="s">
        <v>146</v>
      </c>
    </row>
    <row r="4191" spans="1:30" x14ac:dyDescent="0.25">
      <c r="A4191" s="62" t="s">
        <v>35</v>
      </c>
      <c r="B4191" s="62" t="s">
        <v>36</v>
      </c>
      <c r="C4191" s="62" t="s">
        <v>37</v>
      </c>
      <c r="D4191" s="62" t="s">
        <v>121</v>
      </c>
      <c r="E4191" s="62" t="s">
        <v>122</v>
      </c>
      <c r="F4191" s="62" t="s">
        <v>123</v>
      </c>
      <c r="G4191" s="62" t="s">
        <v>124</v>
      </c>
      <c r="H4191" s="62" t="s">
        <v>124</v>
      </c>
      <c r="I4191" s="62" t="s">
        <v>42</v>
      </c>
      <c r="J4191" s="62" t="s">
        <v>285</v>
      </c>
      <c r="K4191" s="62" t="s">
        <v>285</v>
      </c>
      <c r="L4191" s="62" t="s">
        <v>43</v>
      </c>
      <c r="M4191" s="62" t="s">
        <v>44</v>
      </c>
      <c r="N4191" s="62" t="s">
        <v>150</v>
      </c>
      <c r="O4191" s="62" t="s">
        <v>42</v>
      </c>
      <c r="P4191" s="62" t="s">
        <v>463</v>
      </c>
      <c r="Q4191" s="62" t="s">
        <v>464</v>
      </c>
      <c r="R4191" s="62" t="s">
        <v>1880</v>
      </c>
      <c r="S4191" s="61">
        <v>201407</v>
      </c>
      <c r="T4191" s="62" t="s">
        <v>52</v>
      </c>
      <c r="U4191" s="67">
        <v>42893.55</v>
      </c>
      <c r="V4191" s="60">
        <v>42893.55</v>
      </c>
      <c r="W4191" s="62" t="s">
        <v>340</v>
      </c>
      <c r="X4191" s="62" t="s">
        <v>288</v>
      </c>
      <c r="Y4191" s="62" t="s">
        <v>1152</v>
      </c>
      <c r="Z4191" s="62" t="s">
        <v>48</v>
      </c>
      <c r="AA4191" s="62" t="s">
        <v>315</v>
      </c>
      <c r="AB4191" s="62" t="s">
        <v>42</v>
      </c>
      <c r="AC4191" s="62" t="s">
        <v>1878</v>
      </c>
      <c r="AD4191" s="62" t="s">
        <v>146</v>
      </c>
    </row>
    <row r="4192" spans="1:30" x14ac:dyDescent="0.25">
      <c r="A4192" s="62" t="s">
        <v>35</v>
      </c>
      <c r="B4192" s="62" t="s">
        <v>36</v>
      </c>
      <c r="C4192" s="62" t="s">
        <v>37</v>
      </c>
      <c r="D4192" s="62" t="s">
        <v>121</v>
      </c>
      <c r="E4192" s="62" t="s">
        <v>122</v>
      </c>
      <c r="F4192" s="62" t="s">
        <v>123</v>
      </c>
      <c r="G4192" s="62" t="s">
        <v>124</v>
      </c>
      <c r="H4192" s="62" t="s">
        <v>124</v>
      </c>
      <c r="I4192" s="62" t="s">
        <v>42</v>
      </c>
      <c r="J4192" s="62" t="s">
        <v>140</v>
      </c>
      <c r="K4192" s="62" t="s">
        <v>140</v>
      </c>
      <c r="L4192" s="62" t="s">
        <v>43</v>
      </c>
      <c r="M4192" s="62" t="s">
        <v>44</v>
      </c>
      <c r="N4192" s="62" t="s">
        <v>150</v>
      </c>
      <c r="O4192" s="62" t="s">
        <v>42</v>
      </c>
      <c r="P4192" s="62" t="s">
        <v>690</v>
      </c>
      <c r="Q4192" s="62" t="s">
        <v>691</v>
      </c>
      <c r="R4192" s="62" t="s">
        <v>1881</v>
      </c>
      <c r="S4192" s="61">
        <v>201407</v>
      </c>
      <c r="T4192" s="62" t="s">
        <v>52</v>
      </c>
      <c r="U4192" s="67">
        <v>9611</v>
      </c>
      <c r="V4192" s="60">
        <v>9611</v>
      </c>
      <c r="W4192" s="62" t="s">
        <v>340</v>
      </c>
      <c r="X4192" s="62" t="s">
        <v>693</v>
      </c>
      <c r="Y4192" s="62" t="s">
        <v>1152</v>
      </c>
      <c r="Z4192" s="62" t="s">
        <v>48</v>
      </c>
      <c r="AA4192" s="62" t="s">
        <v>315</v>
      </c>
      <c r="AB4192" s="62" t="s">
        <v>42</v>
      </c>
      <c r="AC4192" s="62" t="s">
        <v>1882</v>
      </c>
      <c r="AD4192" s="62" t="s">
        <v>146</v>
      </c>
    </row>
    <row r="4193" spans="1:30" x14ac:dyDescent="0.25">
      <c r="A4193" s="62" t="s">
        <v>35</v>
      </c>
      <c r="B4193" s="62" t="s">
        <v>36</v>
      </c>
      <c r="C4193" s="62" t="s">
        <v>37</v>
      </c>
      <c r="D4193" s="62" t="s">
        <v>121</v>
      </c>
      <c r="E4193" s="62" t="s">
        <v>122</v>
      </c>
      <c r="F4193" s="62" t="s">
        <v>123</v>
      </c>
      <c r="G4193" s="62" t="s">
        <v>124</v>
      </c>
      <c r="H4193" s="62" t="s">
        <v>124</v>
      </c>
      <c r="I4193" s="62" t="s">
        <v>42</v>
      </c>
      <c r="J4193" s="62" t="s">
        <v>140</v>
      </c>
      <c r="K4193" s="62" t="s">
        <v>140</v>
      </c>
      <c r="L4193" s="62" t="s">
        <v>43</v>
      </c>
      <c r="M4193" s="62" t="s">
        <v>44</v>
      </c>
      <c r="N4193" s="62" t="s">
        <v>150</v>
      </c>
      <c r="O4193" s="62" t="s">
        <v>42</v>
      </c>
      <c r="P4193" s="62" t="s">
        <v>690</v>
      </c>
      <c r="Q4193" s="62" t="s">
        <v>691</v>
      </c>
      <c r="R4193" s="62" t="s">
        <v>1883</v>
      </c>
      <c r="S4193" s="61">
        <v>201407</v>
      </c>
      <c r="T4193" s="62" t="s">
        <v>52</v>
      </c>
      <c r="U4193" s="67">
        <v>9611</v>
      </c>
      <c r="V4193" s="60">
        <v>9611</v>
      </c>
      <c r="W4193" s="62" t="s">
        <v>340</v>
      </c>
      <c r="X4193" s="62" t="s">
        <v>693</v>
      </c>
      <c r="Y4193" s="62" t="s">
        <v>1152</v>
      </c>
      <c r="Z4193" s="62" t="s">
        <v>48</v>
      </c>
      <c r="AA4193" s="62" t="s">
        <v>315</v>
      </c>
      <c r="AB4193" s="62" t="s">
        <v>42</v>
      </c>
      <c r="AC4193" s="62" t="s">
        <v>1882</v>
      </c>
      <c r="AD4193" s="62" t="s">
        <v>146</v>
      </c>
    </row>
    <row r="4194" spans="1:30" x14ac:dyDescent="0.25">
      <c r="A4194" s="62" t="s">
        <v>35</v>
      </c>
      <c r="B4194" s="62" t="s">
        <v>36</v>
      </c>
      <c r="C4194" s="62" t="s">
        <v>37</v>
      </c>
      <c r="D4194" s="62" t="s">
        <v>121</v>
      </c>
      <c r="E4194" s="62" t="s">
        <v>122</v>
      </c>
      <c r="F4194" s="62" t="s">
        <v>123</v>
      </c>
      <c r="G4194" s="62" t="s">
        <v>124</v>
      </c>
      <c r="H4194" s="62" t="s">
        <v>124</v>
      </c>
      <c r="I4194" s="62" t="s">
        <v>42</v>
      </c>
      <c r="J4194" s="62" t="s">
        <v>140</v>
      </c>
      <c r="K4194" s="62" t="s">
        <v>140</v>
      </c>
      <c r="L4194" s="62" t="s">
        <v>43</v>
      </c>
      <c r="M4194" s="62" t="s">
        <v>44</v>
      </c>
      <c r="N4194" s="62" t="s">
        <v>150</v>
      </c>
      <c r="O4194" s="62" t="s">
        <v>42</v>
      </c>
      <c r="P4194" s="62" t="s">
        <v>690</v>
      </c>
      <c r="Q4194" s="62" t="s">
        <v>691</v>
      </c>
      <c r="R4194" s="62" t="s">
        <v>1884</v>
      </c>
      <c r="S4194" s="61">
        <v>201407</v>
      </c>
      <c r="T4194" s="62" t="s">
        <v>52</v>
      </c>
      <c r="U4194" s="67">
        <v>2000</v>
      </c>
      <c r="V4194" s="60">
        <v>2000</v>
      </c>
      <c r="W4194" s="62" t="s">
        <v>340</v>
      </c>
      <c r="X4194" s="62" t="s">
        <v>693</v>
      </c>
      <c r="Y4194" s="62" t="s">
        <v>1152</v>
      </c>
      <c r="Z4194" s="62" t="s">
        <v>48</v>
      </c>
      <c r="AA4194" s="62" t="s">
        <v>315</v>
      </c>
      <c r="AB4194" s="62" t="s">
        <v>42</v>
      </c>
      <c r="AC4194" s="62" t="s">
        <v>1885</v>
      </c>
      <c r="AD4194" s="62" t="s">
        <v>146</v>
      </c>
    </row>
    <row r="4195" spans="1:30" x14ac:dyDescent="0.25">
      <c r="A4195" s="62" t="s">
        <v>35</v>
      </c>
      <c r="B4195" s="62" t="s">
        <v>36</v>
      </c>
      <c r="C4195" s="62" t="s">
        <v>37</v>
      </c>
      <c r="D4195" s="62" t="s">
        <v>121</v>
      </c>
      <c r="E4195" s="62" t="s">
        <v>122</v>
      </c>
      <c r="F4195" s="62" t="s">
        <v>123</v>
      </c>
      <c r="G4195" s="62" t="s">
        <v>124</v>
      </c>
      <c r="H4195" s="62" t="s">
        <v>124</v>
      </c>
      <c r="I4195" s="62" t="s">
        <v>42</v>
      </c>
      <c r="J4195" s="62" t="s">
        <v>140</v>
      </c>
      <c r="K4195" s="62" t="s">
        <v>140</v>
      </c>
      <c r="L4195" s="62" t="s">
        <v>43</v>
      </c>
      <c r="M4195" s="62" t="s">
        <v>44</v>
      </c>
      <c r="N4195" s="62" t="s">
        <v>150</v>
      </c>
      <c r="O4195" s="62" t="s">
        <v>42</v>
      </c>
      <c r="P4195" s="62" t="s">
        <v>690</v>
      </c>
      <c r="Q4195" s="62" t="s">
        <v>691</v>
      </c>
      <c r="R4195" s="62" t="s">
        <v>1886</v>
      </c>
      <c r="S4195" s="61">
        <v>201407</v>
      </c>
      <c r="T4195" s="62" t="s">
        <v>52</v>
      </c>
      <c r="U4195" s="67">
        <v>9612</v>
      </c>
      <c r="V4195" s="60">
        <v>9612</v>
      </c>
      <c r="W4195" s="62" t="s">
        <v>340</v>
      </c>
      <c r="X4195" s="62" t="s">
        <v>693</v>
      </c>
      <c r="Y4195" s="62" t="s">
        <v>1152</v>
      </c>
      <c r="Z4195" s="62" t="s">
        <v>48</v>
      </c>
      <c r="AA4195" s="62" t="s">
        <v>315</v>
      </c>
      <c r="AB4195" s="62" t="s">
        <v>42</v>
      </c>
      <c r="AC4195" s="62" t="s">
        <v>1885</v>
      </c>
      <c r="AD4195" s="62" t="s">
        <v>146</v>
      </c>
    </row>
    <row r="4196" spans="1:30" x14ac:dyDescent="0.25">
      <c r="A4196" s="62" t="s">
        <v>35</v>
      </c>
      <c r="B4196" s="62" t="s">
        <v>36</v>
      </c>
      <c r="C4196" s="62" t="s">
        <v>37</v>
      </c>
      <c r="D4196" s="62" t="s">
        <v>121</v>
      </c>
      <c r="E4196" s="62" t="s">
        <v>122</v>
      </c>
      <c r="F4196" s="62" t="s">
        <v>123</v>
      </c>
      <c r="G4196" s="62" t="s">
        <v>124</v>
      </c>
      <c r="H4196" s="62" t="s">
        <v>124</v>
      </c>
      <c r="I4196" s="62" t="s">
        <v>42</v>
      </c>
      <c r="J4196" s="62" t="s">
        <v>500</v>
      </c>
      <c r="K4196" s="62" t="s">
        <v>500</v>
      </c>
      <c r="L4196" s="62" t="s">
        <v>43</v>
      </c>
      <c r="M4196" s="62" t="s">
        <v>44</v>
      </c>
      <c r="N4196" s="62" t="s">
        <v>162</v>
      </c>
      <c r="O4196" s="62" t="s">
        <v>42</v>
      </c>
      <c r="P4196" s="62" t="s">
        <v>808</v>
      </c>
      <c r="Q4196" s="62" t="s">
        <v>809</v>
      </c>
      <c r="R4196" s="62" t="s">
        <v>1582</v>
      </c>
      <c r="S4196" s="61">
        <v>201407</v>
      </c>
      <c r="T4196" s="62" t="s">
        <v>52</v>
      </c>
      <c r="U4196" s="67">
        <v>42241.89</v>
      </c>
      <c r="V4196" s="60">
        <v>42241.89</v>
      </c>
      <c r="W4196" s="62" t="s">
        <v>340</v>
      </c>
      <c r="X4196" s="62" t="s">
        <v>807</v>
      </c>
      <c r="Y4196" s="62" t="s">
        <v>1152</v>
      </c>
      <c r="Z4196" s="62" t="s">
        <v>48</v>
      </c>
      <c r="AA4196" s="62" t="s">
        <v>315</v>
      </c>
      <c r="AB4196" s="62" t="s">
        <v>42</v>
      </c>
      <c r="AC4196" s="62" t="s">
        <v>1887</v>
      </c>
      <c r="AD4196" s="62" t="s">
        <v>146</v>
      </c>
    </row>
    <row r="4197" spans="1:30" x14ac:dyDescent="0.25">
      <c r="A4197" s="62" t="s">
        <v>35</v>
      </c>
      <c r="B4197" s="62" t="s">
        <v>36</v>
      </c>
      <c r="C4197" s="62" t="s">
        <v>37</v>
      </c>
      <c r="D4197" s="62" t="s">
        <v>121</v>
      </c>
      <c r="E4197" s="62" t="s">
        <v>215</v>
      </c>
      <c r="F4197" s="62" t="s">
        <v>216</v>
      </c>
      <c r="G4197" s="62" t="s">
        <v>124</v>
      </c>
      <c r="H4197" s="62" t="s">
        <v>124</v>
      </c>
      <c r="I4197" s="62" t="s">
        <v>42</v>
      </c>
      <c r="J4197" s="62" t="s">
        <v>217</v>
      </c>
      <c r="K4197" s="62" t="s">
        <v>217</v>
      </c>
      <c r="L4197" s="62" t="s">
        <v>43</v>
      </c>
      <c r="M4197" s="62" t="s">
        <v>44</v>
      </c>
      <c r="N4197" s="62" t="s">
        <v>150</v>
      </c>
      <c r="O4197" s="62" t="s">
        <v>42</v>
      </c>
      <c r="P4197" s="62" t="s">
        <v>392</v>
      </c>
      <c r="Q4197" s="62" t="s">
        <v>393</v>
      </c>
      <c r="R4197" s="62" t="s">
        <v>1888</v>
      </c>
      <c r="S4197" s="61">
        <v>201407</v>
      </c>
      <c r="T4197" s="62" t="s">
        <v>52</v>
      </c>
      <c r="U4197" s="61">
        <v>222.9</v>
      </c>
      <c r="V4197" s="60">
        <v>222.9</v>
      </c>
      <c r="W4197" s="62" t="s">
        <v>340</v>
      </c>
      <c r="X4197" s="62" t="s">
        <v>384</v>
      </c>
      <c r="Y4197" s="62" t="s">
        <v>1152</v>
      </c>
      <c r="Z4197" s="62" t="s">
        <v>48</v>
      </c>
      <c r="AA4197" s="62" t="s">
        <v>315</v>
      </c>
      <c r="AB4197" s="62" t="s">
        <v>42</v>
      </c>
      <c r="AC4197" s="62" t="s">
        <v>1889</v>
      </c>
      <c r="AD4197" s="62" t="s">
        <v>146</v>
      </c>
    </row>
    <row r="4198" spans="1:30" x14ac:dyDescent="0.25">
      <c r="A4198" s="62" t="s">
        <v>35</v>
      </c>
      <c r="B4198" s="62" t="s">
        <v>36</v>
      </c>
      <c r="C4198" s="62" t="s">
        <v>37</v>
      </c>
      <c r="D4198" s="62" t="s">
        <v>121</v>
      </c>
      <c r="E4198" s="62" t="s">
        <v>215</v>
      </c>
      <c r="F4198" s="62" t="s">
        <v>216</v>
      </c>
      <c r="G4198" s="62" t="s">
        <v>124</v>
      </c>
      <c r="H4198" s="62" t="s">
        <v>124</v>
      </c>
      <c r="I4198" s="62" t="s">
        <v>42</v>
      </c>
      <c r="J4198" s="62" t="s">
        <v>217</v>
      </c>
      <c r="K4198" s="62" t="s">
        <v>217</v>
      </c>
      <c r="L4198" s="62" t="s">
        <v>43</v>
      </c>
      <c r="M4198" s="62" t="s">
        <v>44</v>
      </c>
      <c r="N4198" s="62" t="s">
        <v>150</v>
      </c>
      <c r="O4198" s="62" t="s">
        <v>42</v>
      </c>
      <c r="P4198" s="62" t="s">
        <v>392</v>
      </c>
      <c r="Q4198" s="62" t="s">
        <v>393</v>
      </c>
      <c r="R4198" s="62" t="s">
        <v>1890</v>
      </c>
      <c r="S4198" s="61">
        <v>201407</v>
      </c>
      <c r="T4198" s="62" t="s">
        <v>52</v>
      </c>
      <c r="U4198" s="61">
        <v>222.9</v>
      </c>
      <c r="V4198" s="60">
        <v>222.9</v>
      </c>
      <c r="W4198" s="62" t="s">
        <v>340</v>
      </c>
      <c r="X4198" s="62" t="s">
        <v>384</v>
      </c>
      <c r="Y4198" s="62" t="s">
        <v>1152</v>
      </c>
      <c r="Z4198" s="62" t="s">
        <v>48</v>
      </c>
      <c r="AA4198" s="62" t="s">
        <v>315</v>
      </c>
      <c r="AB4198" s="62" t="s">
        <v>42</v>
      </c>
      <c r="AC4198" s="62" t="s">
        <v>1889</v>
      </c>
      <c r="AD4198" s="62" t="s">
        <v>146</v>
      </c>
    </row>
    <row r="4199" spans="1:30" x14ac:dyDescent="0.25">
      <c r="A4199" s="62" t="s">
        <v>35</v>
      </c>
      <c r="B4199" s="62" t="s">
        <v>36</v>
      </c>
      <c r="C4199" s="62" t="s">
        <v>37</v>
      </c>
      <c r="D4199" s="62" t="s">
        <v>121</v>
      </c>
      <c r="E4199" s="62" t="s">
        <v>215</v>
      </c>
      <c r="F4199" s="62" t="s">
        <v>216</v>
      </c>
      <c r="G4199" s="62" t="s">
        <v>124</v>
      </c>
      <c r="H4199" s="62" t="s">
        <v>124</v>
      </c>
      <c r="I4199" s="62" t="s">
        <v>42</v>
      </c>
      <c r="J4199" s="62" t="s">
        <v>261</v>
      </c>
      <c r="K4199" s="62" t="s">
        <v>261</v>
      </c>
      <c r="L4199" s="62" t="s">
        <v>43</v>
      </c>
      <c r="M4199" s="62" t="s">
        <v>44</v>
      </c>
      <c r="N4199" s="62" t="s">
        <v>160</v>
      </c>
      <c r="O4199" s="62" t="s">
        <v>221</v>
      </c>
      <c r="P4199" s="62" t="s">
        <v>413</v>
      </c>
      <c r="Q4199" s="62" t="s">
        <v>1891</v>
      </c>
      <c r="R4199" s="62" t="s">
        <v>1892</v>
      </c>
      <c r="S4199" s="61">
        <v>201407</v>
      </c>
      <c r="T4199" s="62" t="s">
        <v>52</v>
      </c>
      <c r="U4199" s="61">
        <v>0</v>
      </c>
      <c r="V4199" s="60">
        <v>34.24</v>
      </c>
      <c r="W4199" s="62" t="s">
        <v>1152</v>
      </c>
      <c r="X4199" s="62" t="s">
        <v>1152</v>
      </c>
      <c r="Y4199" s="62" t="s">
        <v>1152</v>
      </c>
      <c r="Z4199" s="62" t="s">
        <v>48</v>
      </c>
      <c r="AA4199" s="62" t="s">
        <v>144</v>
      </c>
      <c r="AB4199" s="62" t="s">
        <v>42</v>
      </c>
      <c r="AC4199" s="62" t="s">
        <v>1889</v>
      </c>
      <c r="AD4199" s="62" t="s">
        <v>146</v>
      </c>
    </row>
    <row r="4200" spans="1:30" x14ac:dyDescent="0.25">
      <c r="A4200" s="62" t="s">
        <v>35</v>
      </c>
      <c r="B4200" s="62" t="s">
        <v>36</v>
      </c>
      <c r="C4200" s="62" t="s">
        <v>37</v>
      </c>
      <c r="D4200" s="62" t="s">
        <v>121</v>
      </c>
      <c r="E4200" s="62" t="s">
        <v>215</v>
      </c>
      <c r="F4200" s="62" t="s">
        <v>216</v>
      </c>
      <c r="G4200" s="62" t="s">
        <v>124</v>
      </c>
      <c r="H4200" s="62" t="s">
        <v>124</v>
      </c>
      <c r="I4200" s="62" t="s">
        <v>42</v>
      </c>
      <c r="J4200" s="62" t="s">
        <v>261</v>
      </c>
      <c r="K4200" s="62" t="s">
        <v>261</v>
      </c>
      <c r="L4200" s="62" t="s">
        <v>43</v>
      </c>
      <c r="M4200" s="62" t="s">
        <v>44</v>
      </c>
      <c r="N4200" s="62" t="s">
        <v>126</v>
      </c>
      <c r="O4200" s="62" t="s">
        <v>221</v>
      </c>
      <c r="P4200" s="62" t="s">
        <v>413</v>
      </c>
      <c r="Q4200" s="62" t="s">
        <v>1893</v>
      </c>
      <c r="R4200" s="62" t="s">
        <v>1892</v>
      </c>
      <c r="S4200" s="61">
        <v>201407</v>
      </c>
      <c r="T4200" s="62" t="s">
        <v>52</v>
      </c>
      <c r="U4200" s="61">
        <v>0</v>
      </c>
      <c r="V4200" s="60">
        <v>8.27</v>
      </c>
      <c r="W4200" s="62" t="s">
        <v>1152</v>
      </c>
      <c r="X4200" s="62" t="s">
        <v>1152</v>
      </c>
      <c r="Y4200" s="62" t="s">
        <v>1152</v>
      </c>
      <c r="Z4200" s="62" t="s">
        <v>48</v>
      </c>
      <c r="AA4200" s="62" t="s">
        <v>144</v>
      </c>
      <c r="AB4200" s="62" t="s">
        <v>42</v>
      </c>
      <c r="AC4200" s="62" t="s">
        <v>1889</v>
      </c>
      <c r="AD4200" s="62" t="s">
        <v>146</v>
      </c>
    </row>
    <row r="4201" spans="1:30" x14ac:dyDescent="0.25">
      <c r="A4201" s="62" t="s">
        <v>35</v>
      </c>
      <c r="B4201" s="62" t="s">
        <v>36</v>
      </c>
      <c r="C4201" s="62" t="s">
        <v>37</v>
      </c>
      <c r="D4201" s="62" t="s">
        <v>121</v>
      </c>
      <c r="E4201" s="62" t="s">
        <v>215</v>
      </c>
      <c r="F4201" s="62" t="s">
        <v>216</v>
      </c>
      <c r="G4201" s="62" t="s">
        <v>124</v>
      </c>
      <c r="H4201" s="62" t="s">
        <v>124</v>
      </c>
      <c r="I4201" s="62" t="s">
        <v>42</v>
      </c>
      <c r="J4201" s="62" t="s">
        <v>261</v>
      </c>
      <c r="K4201" s="62" t="s">
        <v>261</v>
      </c>
      <c r="L4201" s="62" t="s">
        <v>43</v>
      </c>
      <c r="M4201" s="62" t="s">
        <v>44</v>
      </c>
      <c r="N4201" s="62" t="s">
        <v>126</v>
      </c>
      <c r="O4201" s="62" t="s">
        <v>221</v>
      </c>
      <c r="P4201" s="62" t="s">
        <v>413</v>
      </c>
      <c r="Q4201" s="62" t="s">
        <v>1894</v>
      </c>
      <c r="R4201" s="62" t="s">
        <v>1892</v>
      </c>
      <c r="S4201" s="61">
        <v>201407</v>
      </c>
      <c r="T4201" s="62" t="s">
        <v>52</v>
      </c>
      <c r="U4201" s="61">
        <v>0</v>
      </c>
      <c r="V4201" s="60">
        <v>83</v>
      </c>
      <c r="W4201" s="62" t="s">
        <v>1152</v>
      </c>
      <c r="X4201" s="62" t="s">
        <v>1152</v>
      </c>
      <c r="Y4201" s="62" t="s">
        <v>1152</v>
      </c>
      <c r="Z4201" s="62" t="s">
        <v>48</v>
      </c>
      <c r="AA4201" s="62" t="s">
        <v>144</v>
      </c>
      <c r="AB4201" s="62" t="s">
        <v>42</v>
      </c>
      <c r="AC4201" s="62" t="s">
        <v>1889</v>
      </c>
      <c r="AD4201" s="62" t="s">
        <v>146</v>
      </c>
    </row>
    <row r="4202" spans="1:30" x14ac:dyDescent="0.25">
      <c r="A4202" s="62" t="s">
        <v>35</v>
      </c>
      <c r="B4202" s="62" t="s">
        <v>36</v>
      </c>
      <c r="C4202" s="62" t="s">
        <v>37</v>
      </c>
      <c r="D4202" s="62" t="s">
        <v>121</v>
      </c>
      <c r="E4202" s="62" t="s">
        <v>215</v>
      </c>
      <c r="F4202" s="62" t="s">
        <v>216</v>
      </c>
      <c r="G4202" s="62" t="s">
        <v>124</v>
      </c>
      <c r="H4202" s="62" t="s">
        <v>124</v>
      </c>
      <c r="I4202" s="62" t="s">
        <v>42</v>
      </c>
      <c r="J4202" s="62" t="s">
        <v>261</v>
      </c>
      <c r="K4202" s="62" t="s">
        <v>261</v>
      </c>
      <c r="L4202" s="62" t="s">
        <v>43</v>
      </c>
      <c r="M4202" s="62" t="s">
        <v>44</v>
      </c>
      <c r="N4202" s="62" t="s">
        <v>150</v>
      </c>
      <c r="O4202" s="62" t="s">
        <v>42</v>
      </c>
      <c r="P4202" s="62" t="s">
        <v>392</v>
      </c>
      <c r="Q4202" s="62" t="s">
        <v>393</v>
      </c>
      <c r="R4202" s="62" t="s">
        <v>1888</v>
      </c>
      <c r="S4202" s="61">
        <v>201407</v>
      </c>
      <c r="T4202" s="62" t="s">
        <v>52</v>
      </c>
      <c r="U4202" s="97">
        <v>208.04</v>
      </c>
      <c r="V4202" s="60">
        <v>208.04</v>
      </c>
      <c r="W4202" s="62" t="s">
        <v>340</v>
      </c>
      <c r="X4202" s="62" t="s">
        <v>384</v>
      </c>
      <c r="Y4202" s="62" t="s">
        <v>1152</v>
      </c>
      <c r="Z4202" s="62" t="s">
        <v>48</v>
      </c>
      <c r="AA4202" s="62" t="s">
        <v>315</v>
      </c>
      <c r="AB4202" s="62" t="s">
        <v>42</v>
      </c>
      <c r="AC4202" s="62" t="s">
        <v>1889</v>
      </c>
      <c r="AD4202" s="62" t="s">
        <v>146</v>
      </c>
    </row>
    <row r="4203" spans="1:30" x14ac:dyDescent="0.25">
      <c r="A4203" s="62" t="s">
        <v>35</v>
      </c>
      <c r="B4203" s="62" t="s">
        <v>36</v>
      </c>
      <c r="C4203" s="62" t="s">
        <v>37</v>
      </c>
      <c r="D4203" s="62" t="s">
        <v>121</v>
      </c>
      <c r="E4203" s="62" t="s">
        <v>215</v>
      </c>
      <c r="F4203" s="62" t="s">
        <v>216</v>
      </c>
      <c r="G4203" s="62" t="s">
        <v>124</v>
      </c>
      <c r="H4203" s="62" t="s">
        <v>124</v>
      </c>
      <c r="I4203" s="62" t="s">
        <v>42</v>
      </c>
      <c r="J4203" s="62" t="s">
        <v>261</v>
      </c>
      <c r="K4203" s="62" t="s">
        <v>261</v>
      </c>
      <c r="L4203" s="62" t="s">
        <v>43</v>
      </c>
      <c r="M4203" s="62" t="s">
        <v>44</v>
      </c>
      <c r="N4203" s="62" t="s">
        <v>150</v>
      </c>
      <c r="O4203" s="62" t="s">
        <v>42</v>
      </c>
      <c r="P4203" s="62" t="s">
        <v>392</v>
      </c>
      <c r="Q4203" s="62" t="s">
        <v>393</v>
      </c>
      <c r="R4203" s="62" t="s">
        <v>1890</v>
      </c>
      <c r="S4203" s="61">
        <v>201407</v>
      </c>
      <c r="T4203" s="62" t="s">
        <v>52</v>
      </c>
      <c r="U4203" s="61">
        <v>208.04</v>
      </c>
      <c r="V4203" s="60">
        <v>208.04</v>
      </c>
      <c r="W4203" s="62" t="s">
        <v>340</v>
      </c>
      <c r="X4203" s="62" t="s">
        <v>384</v>
      </c>
      <c r="Y4203" s="62" t="s">
        <v>1152</v>
      </c>
      <c r="Z4203" s="62" t="s">
        <v>48</v>
      </c>
      <c r="AA4203" s="62" t="s">
        <v>315</v>
      </c>
      <c r="AB4203" s="62" t="s">
        <v>42</v>
      </c>
      <c r="AC4203" s="62" t="s">
        <v>1889</v>
      </c>
      <c r="AD4203" s="62" t="s">
        <v>146</v>
      </c>
    </row>
    <row r="4204" spans="1:30" x14ac:dyDescent="0.25">
      <c r="A4204" s="62" t="s">
        <v>35</v>
      </c>
      <c r="B4204" s="62" t="s">
        <v>36</v>
      </c>
      <c r="C4204" s="62" t="s">
        <v>37</v>
      </c>
      <c r="D4204" s="62" t="s">
        <v>121</v>
      </c>
      <c r="E4204" s="62" t="s">
        <v>215</v>
      </c>
      <c r="F4204" s="62" t="s">
        <v>216</v>
      </c>
      <c r="G4204" s="62" t="s">
        <v>124</v>
      </c>
      <c r="H4204" s="62" t="s">
        <v>124</v>
      </c>
      <c r="I4204" s="62" t="s">
        <v>42</v>
      </c>
      <c r="J4204" s="62" t="s">
        <v>257</v>
      </c>
      <c r="K4204" s="62" t="s">
        <v>257</v>
      </c>
      <c r="L4204" s="62" t="s">
        <v>43</v>
      </c>
      <c r="M4204" s="62" t="s">
        <v>44</v>
      </c>
      <c r="N4204" s="62" t="s">
        <v>150</v>
      </c>
      <c r="O4204" s="62" t="s">
        <v>42</v>
      </c>
      <c r="P4204" s="62" t="s">
        <v>392</v>
      </c>
      <c r="Q4204" s="62" t="s">
        <v>393</v>
      </c>
      <c r="R4204" s="62" t="s">
        <v>1890</v>
      </c>
      <c r="S4204" s="61">
        <v>201407</v>
      </c>
      <c r="T4204" s="62" t="s">
        <v>52</v>
      </c>
      <c r="U4204" s="61">
        <v>208.04</v>
      </c>
      <c r="V4204" s="60">
        <v>208.04</v>
      </c>
      <c r="W4204" s="62" t="s">
        <v>340</v>
      </c>
      <c r="X4204" s="62" t="s">
        <v>384</v>
      </c>
      <c r="Y4204" s="62" t="s">
        <v>1152</v>
      </c>
      <c r="Z4204" s="62" t="s">
        <v>48</v>
      </c>
      <c r="AA4204" s="62" t="s">
        <v>315</v>
      </c>
      <c r="AB4204" s="62" t="s">
        <v>42</v>
      </c>
      <c r="AC4204" s="62" t="s">
        <v>1889</v>
      </c>
      <c r="AD4204" s="62" t="s">
        <v>146</v>
      </c>
    </row>
    <row r="4205" spans="1:30" x14ac:dyDescent="0.25">
      <c r="A4205" s="62" t="s">
        <v>35</v>
      </c>
      <c r="B4205" s="62" t="s">
        <v>36</v>
      </c>
      <c r="C4205" s="62" t="s">
        <v>37</v>
      </c>
      <c r="D4205" s="62" t="s">
        <v>121</v>
      </c>
      <c r="E4205" s="62" t="s">
        <v>215</v>
      </c>
      <c r="F4205" s="62" t="s">
        <v>216</v>
      </c>
      <c r="G4205" s="62" t="s">
        <v>124</v>
      </c>
      <c r="H4205" s="62" t="s">
        <v>124</v>
      </c>
      <c r="I4205" s="62" t="s">
        <v>42</v>
      </c>
      <c r="J4205" s="62" t="s">
        <v>257</v>
      </c>
      <c r="K4205" s="62" t="s">
        <v>257</v>
      </c>
      <c r="L4205" s="62" t="s">
        <v>43</v>
      </c>
      <c r="M4205" s="62" t="s">
        <v>44</v>
      </c>
      <c r="N4205" s="62" t="s">
        <v>150</v>
      </c>
      <c r="O4205" s="62" t="s">
        <v>42</v>
      </c>
      <c r="P4205" s="62" t="s">
        <v>392</v>
      </c>
      <c r="Q4205" s="62" t="s">
        <v>393</v>
      </c>
      <c r="R4205" s="62" t="s">
        <v>1888</v>
      </c>
      <c r="S4205" s="61">
        <v>201407</v>
      </c>
      <c r="T4205" s="62" t="s">
        <v>52</v>
      </c>
      <c r="U4205" s="61">
        <v>208.04</v>
      </c>
      <c r="V4205" s="60">
        <v>208.04</v>
      </c>
      <c r="W4205" s="62" t="s">
        <v>340</v>
      </c>
      <c r="X4205" s="62" t="s">
        <v>384</v>
      </c>
      <c r="Y4205" s="62" t="s">
        <v>1152</v>
      </c>
      <c r="Z4205" s="62" t="s">
        <v>48</v>
      </c>
      <c r="AA4205" s="62" t="s">
        <v>315</v>
      </c>
      <c r="AB4205" s="62" t="s">
        <v>42</v>
      </c>
      <c r="AC4205" s="62" t="s">
        <v>1889</v>
      </c>
      <c r="AD4205" s="62" t="s">
        <v>146</v>
      </c>
    </row>
    <row r="4206" spans="1:30" x14ac:dyDescent="0.25">
      <c r="A4206" s="62" t="s">
        <v>35</v>
      </c>
      <c r="B4206" s="62" t="s">
        <v>36</v>
      </c>
      <c r="C4206" s="62" t="s">
        <v>37</v>
      </c>
      <c r="D4206" s="62" t="s">
        <v>121</v>
      </c>
      <c r="E4206" s="62" t="s">
        <v>215</v>
      </c>
      <c r="F4206" s="62" t="s">
        <v>216</v>
      </c>
      <c r="G4206" s="62" t="s">
        <v>124</v>
      </c>
      <c r="H4206" s="62" t="s">
        <v>124</v>
      </c>
      <c r="I4206" s="62" t="s">
        <v>42</v>
      </c>
      <c r="J4206" s="62" t="s">
        <v>437</v>
      </c>
      <c r="K4206" s="62" t="s">
        <v>437</v>
      </c>
      <c r="L4206" s="62" t="s">
        <v>43</v>
      </c>
      <c r="M4206" s="62" t="s">
        <v>44</v>
      </c>
      <c r="N4206" s="62" t="s">
        <v>150</v>
      </c>
      <c r="O4206" s="62" t="s">
        <v>42</v>
      </c>
      <c r="P4206" s="62" t="s">
        <v>392</v>
      </c>
      <c r="Q4206" s="62" t="s">
        <v>393</v>
      </c>
      <c r="R4206" s="62" t="s">
        <v>1888</v>
      </c>
      <c r="S4206" s="61">
        <v>201407</v>
      </c>
      <c r="T4206" s="62" t="s">
        <v>52</v>
      </c>
      <c r="U4206" s="61">
        <v>208.04</v>
      </c>
      <c r="V4206" s="60">
        <v>208.04</v>
      </c>
      <c r="W4206" s="62" t="s">
        <v>340</v>
      </c>
      <c r="X4206" s="62" t="s">
        <v>384</v>
      </c>
      <c r="Y4206" s="62" t="s">
        <v>1152</v>
      </c>
      <c r="Z4206" s="62" t="s">
        <v>48</v>
      </c>
      <c r="AA4206" s="62" t="s">
        <v>315</v>
      </c>
      <c r="AB4206" s="62" t="s">
        <v>42</v>
      </c>
      <c r="AC4206" s="62" t="s">
        <v>1889</v>
      </c>
      <c r="AD4206" s="62" t="s">
        <v>146</v>
      </c>
    </row>
    <row r="4207" spans="1:30" x14ac:dyDescent="0.25">
      <c r="A4207" s="62" t="s">
        <v>35</v>
      </c>
      <c r="B4207" s="62" t="s">
        <v>36</v>
      </c>
      <c r="C4207" s="62" t="s">
        <v>37</v>
      </c>
      <c r="D4207" s="62" t="s">
        <v>121</v>
      </c>
      <c r="E4207" s="62" t="s">
        <v>215</v>
      </c>
      <c r="F4207" s="62" t="s">
        <v>216</v>
      </c>
      <c r="G4207" s="62" t="s">
        <v>124</v>
      </c>
      <c r="H4207" s="62" t="s">
        <v>124</v>
      </c>
      <c r="I4207" s="62" t="s">
        <v>42</v>
      </c>
      <c r="J4207" s="62" t="s">
        <v>437</v>
      </c>
      <c r="K4207" s="62" t="s">
        <v>437</v>
      </c>
      <c r="L4207" s="62" t="s">
        <v>43</v>
      </c>
      <c r="M4207" s="62" t="s">
        <v>44</v>
      </c>
      <c r="N4207" s="62" t="s">
        <v>150</v>
      </c>
      <c r="O4207" s="62" t="s">
        <v>42</v>
      </c>
      <c r="P4207" s="62" t="s">
        <v>392</v>
      </c>
      <c r="Q4207" s="62" t="s">
        <v>393</v>
      </c>
      <c r="R4207" s="62" t="s">
        <v>1890</v>
      </c>
      <c r="S4207" s="61">
        <v>201407</v>
      </c>
      <c r="T4207" s="62" t="s">
        <v>52</v>
      </c>
      <c r="U4207" s="61">
        <v>208.04</v>
      </c>
      <c r="V4207" s="60">
        <v>208.04</v>
      </c>
      <c r="W4207" s="62" t="s">
        <v>340</v>
      </c>
      <c r="X4207" s="62" t="s">
        <v>384</v>
      </c>
      <c r="Y4207" s="62" t="s">
        <v>1152</v>
      </c>
      <c r="Z4207" s="62" t="s">
        <v>48</v>
      </c>
      <c r="AA4207" s="62" t="s">
        <v>315</v>
      </c>
      <c r="AB4207" s="62" t="s">
        <v>42</v>
      </c>
      <c r="AC4207" s="62" t="s">
        <v>1889</v>
      </c>
      <c r="AD4207" s="62" t="s">
        <v>146</v>
      </c>
    </row>
    <row r="4208" spans="1:30" x14ac:dyDescent="0.25">
      <c r="A4208" s="62" t="s">
        <v>35</v>
      </c>
      <c r="B4208" s="62" t="s">
        <v>36</v>
      </c>
      <c r="C4208" s="62" t="s">
        <v>37</v>
      </c>
      <c r="D4208" s="62" t="s">
        <v>121</v>
      </c>
      <c r="E4208" s="62" t="s">
        <v>215</v>
      </c>
      <c r="F4208" s="62" t="s">
        <v>216</v>
      </c>
      <c r="G4208" s="62" t="s">
        <v>124</v>
      </c>
      <c r="H4208" s="62" t="s">
        <v>124</v>
      </c>
      <c r="I4208" s="62" t="s">
        <v>42</v>
      </c>
      <c r="J4208" s="62" t="s">
        <v>250</v>
      </c>
      <c r="K4208" s="62" t="s">
        <v>250</v>
      </c>
      <c r="L4208" s="62" t="s">
        <v>43</v>
      </c>
      <c r="M4208" s="62" t="s">
        <v>44</v>
      </c>
      <c r="N4208" s="62" t="s">
        <v>150</v>
      </c>
      <c r="O4208" s="62" t="s">
        <v>42</v>
      </c>
      <c r="P4208" s="62" t="s">
        <v>430</v>
      </c>
      <c r="Q4208" s="62" t="s">
        <v>431</v>
      </c>
      <c r="R4208" s="62" t="s">
        <v>1895</v>
      </c>
      <c r="S4208" s="61">
        <v>201407</v>
      </c>
      <c r="T4208" s="62" t="s">
        <v>52</v>
      </c>
      <c r="U4208" s="67">
        <v>56757</v>
      </c>
      <c r="V4208" s="60">
        <v>56757</v>
      </c>
      <c r="W4208" s="62" t="s">
        <v>340</v>
      </c>
      <c r="X4208" s="62" t="s">
        <v>433</v>
      </c>
      <c r="Y4208" s="62" t="s">
        <v>1152</v>
      </c>
      <c r="Z4208" s="62" t="s">
        <v>48</v>
      </c>
      <c r="AA4208" s="62" t="s">
        <v>315</v>
      </c>
      <c r="AB4208" s="62" t="s">
        <v>42</v>
      </c>
      <c r="AC4208" s="62" t="s">
        <v>1889</v>
      </c>
      <c r="AD4208" s="62" t="s">
        <v>146</v>
      </c>
    </row>
    <row r="4209" spans="1:30" x14ac:dyDescent="0.25">
      <c r="A4209" s="62" t="s">
        <v>35</v>
      </c>
      <c r="B4209" s="62" t="s">
        <v>36</v>
      </c>
      <c r="C4209" s="62" t="s">
        <v>37</v>
      </c>
      <c r="D4209" s="62" t="s">
        <v>121</v>
      </c>
      <c r="E4209" s="62" t="s">
        <v>215</v>
      </c>
      <c r="F4209" s="62" t="s">
        <v>216</v>
      </c>
      <c r="G4209" s="62" t="s">
        <v>124</v>
      </c>
      <c r="H4209" s="62" t="s">
        <v>124</v>
      </c>
      <c r="I4209" s="62" t="s">
        <v>42</v>
      </c>
      <c r="J4209" s="62" t="s">
        <v>250</v>
      </c>
      <c r="K4209" s="62" t="s">
        <v>250</v>
      </c>
      <c r="L4209" s="62" t="s">
        <v>43</v>
      </c>
      <c r="M4209" s="62" t="s">
        <v>44</v>
      </c>
      <c r="N4209" s="62" t="s">
        <v>150</v>
      </c>
      <c r="O4209" s="62" t="s">
        <v>42</v>
      </c>
      <c r="P4209" s="62" t="s">
        <v>392</v>
      </c>
      <c r="Q4209" s="62" t="s">
        <v>393</v>
      </c>
      <c r="R4209" s="62" t="s">
        <v>1890</v>
      </c>
      <c r="S4209" s="61">
        <v>201407</v>
      </c>
      <c r="T4209" s="62" t="s">
        <v>52</v>
      </c>
      <c r="U4209" s="61">
        <v>208.04</v>
      </c>
      <c r="V4209" s="60">
        <v>208.04</v>
      </c>
      <c r="W4209" s="62" t="s">
        <v>340</v>
      </c>
      <c r="X4209" s="62" t="s">
        <v>384</v>
      </c>
      <c r="Y4209" s="62" t="s">
        <v>1152</v>
      </c>
      <c r="Z4209" s="62" t="s">
        <v>48</v>
      </c>
      <c r="AA4209" s="62" t="s">
        <v>315</v>
      </c>
      <c r="AB4209" s="62" t="s">
        <v>42</v>
      </c>
      <c r="AC4209" s="62" t="s">
        <v>1889</v>
      </c>
      <c r="AD4209" s="62" t="s">
        <v>146</v>
      </c>
    </row>
    <row r="4210" spans="1:30" x14ac:dyDescent="0.25">
      <c r="A4210" s="62" t="s">
        <v>35</v>
      </c>
      <c r="B4210" s="62" t="s">
        <v>36</v>
      </c>
      <c r="C4210" s="62" t="s">
        <v>37</v>
      </c>
      <c r="D4210" s="62" t="s">
        <v>121</v>
      </c>
      <c r="E4210" s="62" t="s">
        <v>215</v>
      </c>
      <c r="F4210" s="62" t="s">
        <v>216</v>
      </c>
      <c r="G4210" s="62" t="s">
        <v>124</v>
      </c>
      <c r="H4210" s="62" t="s">
        <v>124</v>
      </c>
      <c r="I4210" s="62" t="s">
        <v>42</v>
      </c>
      <c r="J4210" s="62" t="s">
        <v>250</v>
      </c>
      <c r="K4210" s="62" t="s">
        <v>250</v>
      </c>
      <c r="L4210" s="62" t="s">
        <v>43</v>
      </c>
      <c r="M4210" s="62" t="s">
        <v>44</v>
      </c>
      <c r="N4210" s="62" t="s">
        <v>150</v>
      </c>
      <c r="O4210" s="62" t="s">
        <v>42</v>
      </c>
      <c r="P4210" s="62" t="s">
        <v>392</v>
      </c>
      <c r="Q4210" s="62" t="s">
        <v>393</v>
      </c>
      <c r="R4210" s="62" t="s">
        <v>1888</v>
      </c>
      <c r="S4210" s="61">
        <v>201407</v>
      </c>
      <c r="T4210" s="62" t="s">
        <v>52</v>
      </c>
      <c r="U4210" s="61">
        <v>208.04</v>
      </c>
      <c r="V4210" s="60">
        <v>208.04</v>
      </c>
      <c r="W4210" s="62" t="s">
        <v>340</v>
      </c>
      <c r="X4210" s="62" t="s">
        <v>384</v>
      </c>
      <c r="Y4210" s="62" t="s">
        <v>1152</v>
      </c>
      <c r="Z4210" s="62" t="s">
        <v>48</v>
      </c>
      <c r="AA4210" s="62" t="s">
        <v>315</v>
      </c>
      <c r="AB4210" s="62" t="s">
        <v>42</v>
      </c>
      <c r="AC4210" s="62" t="s">
        <v>1889</v>
      </c>
      <c r="AD4210" s="62" t="s">
        <v>146</v>
      </c>
    </row>
    <row r="4211" spans="1:30" x14ac:dyDescent="0.25">
      <c r="A4211" s="62" t="s">
        <v>35</v>
      </c>
      <c r="B4211" s="62" t="s">
        <v>36</v>
      </c>
      <c r="C4211" s="62" t="s">
        <v>37</v>
      </c>
      <c r="D4211" s="62" t="s">
        <v>121</v>
      </c>
      <c r="E4211" s="62" t="s">
        <v>215</v>
      </c>
      <c r="F4211" s="62" t="s">
        <v>216</v>
      </c>
      <c r="G4211" s="62" t="s">
        <v>124</v>
      </c>
      <c r="H4211" s="62" t="s">
        <v>124</v>
      </c>
      <c r="I4211" s="62" t="s">
        <v>42</v>
      </c>
      <c r="J4211" s="62" t="s">
        <v>237</v>
      </c>
      <c r="K4211" s="62" t="s">
        <v>237</v>
      </c>
      <c r="L4211" s="62" t="s">
        <v>43</v>
      </c>
      <c r="M4211" s="62" t="s">
        <v>44</v>
      </c>
      <c r="N4211" s="62" t="s">
        <v>150</v>
      </c>
      <c r="O4211" s="62" t="s">
        <v>42</v>
      </c>
      <c r="P4211" s="62" t="s">
        <v>392</v>
      </c>
      <c r="Q4211" s="62" t="s">
        <v>393</v>
      </c>
      <c r="R4211" s="62" t="s">
        <v>1888</v>
      </c>
      <c r="S4211" s="61">
        <v>201407</v>
      </c>
      <c r="T4211" s="62" t="s">
        <v>52</v>
      </c>
      <c r="U4211" s="97">
        <v>222.9</v>
      </c>
      <c r="V4211" s="60">
        <v>222.9</v>
      </c>
      <c r="W4211" s="62" t="s">
        <v>340</v>
      </c>
      <c r="X4211" s="62" t="s">
        <v>384</v>
      </c>
      <c r="Y4211" s="62" t="s">
        <v>1152</v>
      </c>
      <c r="Z4211" s="62" t="s">
        <v>48</v>
      </c>
      <c r="AA4211" s="62" t="s">
        <v>315</v>
      </c>
      <c r="AB4211" s="62" t="s">
        <v>42</v>
      </c>
      <c r="AC4211" s="62" t="s">
        <v>1889</v>
      </c>
      <c r="AD4211" s="62" t="s">
        <v>146</v>
      </c>
    </row>
    <row r="4212" spans="1:30" x14ac:dyDescent="0.25">
      <c r="A4212" s="62" t="s">
        <v>35</v>
      </c>
      <c r="B4212" s="62" t="s">
        <v>36</v>
      </c>
      <c r="C4212" s="62" t="s">
        <v>37</v>
      </c>
      <c r="D4212" s="62" t="s">
        <v>121</v>
      </c>
      <c r="E4212" s="62" t="s">
        <v>215</v>
      </c>
      <c r="F4212" s="62" t="s">
        <v>216</v>
      </c>
      <c r="G4212" s="62" t="s">
        <v>124</v>
      </c>
      <c r="H4212" s="62" t="s">
        <v>124</v>
      </c>
      <c r="I4212" s="62" t="s">
        <v>42</v>
      </c>
      <c r="J4212" s="62" t="s">
        <v>237</v>
      </c>
      <c r="K4212" s="62" t="s">
        <v>237</v>
      </c>
      <c r="L4212" s="62" t="s">
        <v>43</v>
      </c>
      <c r="M4212" s="62" t="s">
        <v>44</v>
      </c>
      <c r="N4212" s="62" t="s">
        <v>150</v>
      </c>
      <c r="O4212" s="62" t="s">
        <v>42</v>
      </c>
      <c r="P4212" s="62" t="s">
        <v>392</v>
      </c>
      <c r="Q4212" s="62" t="s">
        <v>393</v>
      </c>
      <c r="R4212" s="62" t="s">
        <v>1890</v>
      </c>
      <c r="S4212" s="61">
        <v>201407</v>
      </c>
      <c r="T4212" s="62" t="s">
        <v>52</v>
      </c>
      <c r="U4212" s="61">
        <v>222.9</v>
      </c>
      <c r="V4212" s="60">
        <v>222.9</v>
      </c>
      <c r="W4212" s="62" t="s">
        <v>340</v>
      </c>
      <c r="X4212" s="62" t="s">
        <v>384</v>
      </c>
      <c r="Y4212" s="62" t="s">
        <v>1152</v>
      </c>
      <c r="Z4212" s="62" t="s">
        <v>48</v>
      </c>
      <c r="AA4212" s="62" t="s">
        <v>315</v>
      </c>
      <c r="AB4212" s="62" t="s">
        <v>42</v>
      </c>
      <c r="AC4212" s="62" t="s">
        <v>1889</v>
      </c>
      <c r="AD4212" s="62" t="s">
        <v>146</v>
      </c>
    </row>
    <row r="4213" spans="1:30" x14ac:dyDescent="0.25">
      <c r="A4213" s="62" t="s">
        <v>35</v>
      </c>
      <c r="B4213" s="62" t="s">
        <v>36</v>
      </c>
      <c r="C4213" s="62" t="s">
        <v>37</v>
      </c>
      <c r="D4213" s="62" t="s">
        <v>121</v>
      </c>
      <c r="E4213" s="62" t="s">
        <v>215</v>
      </c>
      <c r="F4213" s="62" t="s">
        <v>216</v>
      </c>
      <c r="G4213" s="62" t="s">
        <v>124</v>
      </c>
      <c r="H4213" s="62" t="s">
        <v>124</v>
      </c>
      <c r="I4213" s="62" t="s">
        <v>42</v>
      </c>
      <c r="J4213" s="62" t="s">
        <v>231</v>
      </c>
      <c r="K4213" s="62" t="s">
        <v>231</v>
      </c>
      <c r="L4213" s="62" t="s">
        <v>43</v>
      </c>
      <c r="M4213" s="62" t="s">
        <v>44</v>
      </c>
      <c r="N4213" s="62" t="s">
        <v>150</v>
      </c>
      <c r="O4213" s="62" t="s">
        <v>42</v>
      </c>
      <c r="P4213" s="62" t="s">
        <v>392</v>
      </c>
      <c r="Q4213" s="62" t="s">
        <v>393</v>
      </c>
      <c r="R4213" s="62" t="s">
        <v>1890</v>
      </c>
      <c r="S4213" s="61">
        <v>201407</v>
      </c>
      <c r="T4213" s="62" t="s">
        <v>52</v>
      </c>
      <c r="U4213" s="61">
        <v>208.04</v>
      </c>
      <c r="V4213" s="60">
        <v>208.04</v>
      </c>
      <c r="W4213" s="62" t="s">
        <v>340</v>
      </c>
      <c r="X4213" s="62" t="s">
        <v>384</v>
      </c>
      <c r="Y4213" s="62" t="s">
        <v>1152</v>
      </c>
      <c r="Z4213" s="62" t="s">
        <v>48</v>
      </c>
      <c r="AA4213" s="62" t="s">
        <v>315</v>
      </c>
      <c r="AB4213" s="62" t="s">
        <v>42</v>
      </c>
      <c r="AC4213" s="62" t="s">
        <v>1889</v>
      </c>
      <c r="AD4213" s="62" t="s">
        <v>146</v>
      </c>
    </row>
    <row r="4214" spans="1:30" x14ac:dyDescent="0.25">
      <c r="A4214" s="62" t="s">
        <v>35</v>
      </c>
      <c r="B4214" s="62" t="s">
        <v>36</v>
      </c>
      <c r="C4214" s="62" t="s">
        <v>37</v>
      </c>
      <c r="D4214" s="62" t="s">
        <v>121</v>
      </c>
      <c r="E4214" s="62" t="s">
        <v>215</v>
      </c>
      <c r="F4214" s="62" t="s">
        <v>216</v>
      </c>
      <c r="G4214" s="62" t="s">
        <v>124</v>
      </c>
      <c r="H4214" s="62" t="s">
        <v>124</v>
      </c>
      <c r="I4214" s="62" t="s">
        <v>42</v>
      </c>
      <c r="J4214" s="62" t="s">
        <v>231</v>
      </c>
      <c r="K4214" s="62" t="s">
        <v>231</v>
      </c>
      <c r="L4214" s="62" t="s">
        <v>43</v>
      </c>
      <c r="M4214" s="62" t="s">
        <v>44</v>
      </c>
      <c r="N4214" s="62" t="s">
        <v>150</v>
      </c>
      <c r="O4214" s="62" t="s">
        <v>42</v>
      </c>
      <c r="P4214" s="62" t="s">
        <v>392</v>
      </c>
      <c r="Q4214" s="62" t="s">
        <v>393</v>
      </c>
      <c r="R4214" s="62" t="s">
        <v>1888</v>
      </c>
      <c r="S4214" s="61">
        <v>201407</v>
      </c>
      <c r="T4214" s="62" t="s">
        <v>52</v>
      </c>
      <c r="U4214" s="61">
        <v>208.04</v>
      </c>
      <c r="V4214" s="60">
        <v>208.04</v>
      </c>
      <c r="W4214" s="62" t="s">
        <v>340</v>
      </c>
      <c r="X4214" s="62" t="s">
        <v>384</v>
      </c>
      <c r="Y4214" s="62" t="s">
        <v>1152</v>
      </c>
      <c r="Z4214" s="62" t="s">
        <v>48</v>
      </c>
      <c r="AA4214" s="62" t="s">
        <v>315</v>
      </c>
      <c r="AB4214" s="62" t="s">
        <v>42</v>
      </c>
      <c r="AC4214" s="62" t="s">
        <v>1889</v>
      </c>
      <c r="AD4214" s="62" t="s">
        <v>146</v>
      </c>
    </row>
    <row r="4215" spans="1:30" x14ac:dyDescent="0.25">
      <c r="A4215" s="62" t="s">
        <v>35</v>
      </c>
      <c r="B4215" s="62" t="s">
        <v>36</v>
      </c>
      <c r="C4215" s="62" t="s">
        <v>37</v>
      </c>
      <c r="D4215" s="62" t="s">
        <v>121</v>
      </c>
      <c r="E4215" s="62" t="s">
        <v>215</v>
      </c>
      <c r="F4215" s="62" t="s">
        <v>216</v>
      </c>
      <c r="G4215" s="62" t="s">
        <v>124</v>
      </c>
      <c r="H4215" s="62" t="s">
        <v>124</v>
      </c>
      <c r="I4215" s="62" t="s">
        <v>42</v>
      </c>
      <c r="J4215" s="62" t="s">
        <v>231</v>
      </c>
      <c r="K4215" s="62" t="s">
        <v>231</v>
      </c>
      <c r="L4215" s="62" t="s">
        <v>43</v>
      </c>
      <c r="M4215" s="62" t="s">
        <v>44</v>
      </c>
      <c r="N4215" s="62" t="s">
        <v>150</v>
      </c>
      <c r="O4215" s="62" t="s">
        <v>42</v>
      </c>
      <c r="P4215" s="62" t="s">
        <v>388</v>
      </c>
      <c r="Q4215" s="62" t="s">
        <v>417</v>
      </c>
      <c r="R4215" s="62" t="s">
        <v>1581</v>
      </c>
      <c r="S4215" s="61">
        <v>201407</v>
      </c>
      <c r="T4215" s="62" t="s">
        <v>52</v>
      </c>
      <c r="U4215" s="63">
        <v>52490.67</v>
      </c>
      <c r="V4215" s="60">
        <v>52490.67</v>
      </c>
      <c r="W4215" s="62" t="s">
        <v>340</v>
      </c>
      <c r="X4215" s="62" t="s">
        <v>236</v>
      </c>
      <c r="Y4215" s="62" t="s">
        <v>1152</v>
      </c>
      <c r="Z4215" s="62" t="s">
        <v>48</v>
      </c>
      <c r="AA4215" s="62" t="s">
        <v>315</v>
      </c>
      <c r="AB4215" s="62" t="s">
        <v>42</v>
      </c>
      <c r="AC4215" s="62" t="s">
        <v>1889</v>
      </c>
      <c r="AD4215" s="62" t="s">
        <v>146</v>
      </c>
    </row>
    <row r="4216" spans="1:30" x14ac:dyDescent="0.25">
      <c r="A4216" s="62" t="s">
        <v>35</v>
      </c>
      <c r="B4216" s="62" t="s">
        <v>36</v>
      </c>
      <c r="C4216" s="62" t="s">
        <v>37</v>
      </c>
      <c r="D4216" s="62" t="s">
        <v>121</v>
      </c>
      <c r="E4216" s="62" t="s">
        <v>122</v>
      </c>
      <c r="F4216" s="62" t="s">
        <v>123</v>
      </c>
      <c r="G4216" s="62" t="s">
        <v>124</v>
      </c>
      <c r="H4216" s="62" t="s">
        <v>124</v>
      </c>
      <c r="I4216" s="62" t="s">
        <v>42</v>
      </c>
      <c r="J4216" s="62" t="s">
        <v>190</v>
      </c>
      <c r="K4216" s="62" t="s">
        <v>190</v>
      </c>
      <c r="L4216" s="62" t="s">
        <v>43</v>
      </c>
      <c r="M4216" s="62" t="s">
        <v>44</v>
      </c>
      <c r="N4216" s="62" t="s">
        <v>131</v>
      </c>
      <c r="O4216" s="62" t="s">
        <v>191</v>
      </c>
      <c r="P4216" s="62" t="s">
        <v>1896</v>
      </c>
      <c r="Q4216" s="62" t="s">
        <v>1235</v>
      </c>
      <c r="R4216" s="62" t="s">
        <v>1897</v>
      </c>
      <c r="S4216" s="61">
        <v>201407</v>
      </c>
      <c r="T4216" s="62" t="s">
        <v>52</v>
      </c>
      <c r="U4216" s="61">
        <v>0</v>
      </c>
      <c r="V4216" s="60">
        <v>2500</v>
      </c>
      <c r="W4216" s="62" t="s">
        <v>1152</v>
      </c>
      <c r="X4216" s="62" t="s">
        <v>1152</v>
      </c>
      <c r="Y4216" s="62" t="s">
        <v>1152</v>
      </c>
      <c r="Z4216" s="62" t="s">
        <v>48</v>
      </c>
      <c r="AA4216" s="62" t="s">
        <v>144</v>
      </c>
      <c r="AB4216" s="62" t="s">
        <v>42</v>
      </c>
      <c r="AC4216" s="62" t="s">
        <v>1889</v>
      </c>
      <c r="AD4216" s="62" t="s">
        <v>146</v>
      </c>
    </row>
    <row r="4217" spans="1:30" x14ac:dyDescent="0.25">
      <c r="A4217" s="62" t="s">
        <v>35</v>
      </c>
      <c r="B4217" s="62" t="s">
        <v>36</v>
      </c>
      <c r="C4217" s="62" t="s">
        <v>37</v>
      </c>
      <c r="D4217" s="62" t="s">
        <v>121</v>
      </c>
      <c r="E4217" s="62" t="s">
        <v>122</v>
      </c>
      <c r="F4217" s="62" t="s">
        <v>123</v>
      </c>
      <c r="G4217" s="62" t="s">
        <v>124</v>
      </c>
      <c r="H4217" s="62" t="s">
        <v>124</v>
      </c>
      <c r="I4217" s="62" t="s">
        <v>42</v>
      </c>
      <c r="J4217" s="62" t="s">
        <v>140</v>
      </c>
      <c r="K4217" s="62" t="s">
        <v>140</v>
      </c>
      <c r="L4217" s="62" t="s">
        <v>43</v>
      </c>
      <c r="M4217" s="62" t="s">
        <v>44</v>
      </c>
      <c r="N4217" s="62" t="s">
        <v>131</v>
      </c>
      <c r="O4217" s="62" t="s">
        <v>191</v>
      </c>
      <c r="P4217" s="62" t="s">
        <v>1896</v>
      </c>
      <c r="Q4217" s="62" t="s">
        <v>1898</v>
      </c>
      <c r="R4217" s="62" t="s">
        <v>1897</v>
      </c>
      <c r="S4217" s="61">
        <v>201407</v>
      </c>
      <c r="T4217" s="62" t="s">
        <v>52</v>
      </c>
      <c r="U4217" s="61">
        <v>0</v>
      </c>
      <c r="V4217" s="60">
        <v>821.55</v>
      </c>
      <c r="W4217" s="62" t="s">
        <v>1152</v>
      </c>
      <c r="X4217" s="62" t="s">
        <v>1152</v>
      </c>
      <c r="Y4217" s="62" t="s">
        <v>1152</v>
      </c>
      <c r="Z4217" s="62" t="s">
        <v>48</v>
      </c>
      <c r="AA4217" s="62" t="s">
        <v>144</v>
      </c>
      <c r="AB4217" s="62" t="s">
        <v>42</v>
      </c>
      <c r="AC4217" s="62" t="s">
        <v>1889</v>
      </c>
      <c r="AD4217" s="62" t="s">
        <v>146</v>
      </c>
    </row>
    <row r="4218" spans="1:30" x14ac:dyDescent="0.25">
      <c r="A4218" s="62" t="s">
        <v>35</v>
      </c>
      <c r="B4218" s="62" t="s">
        <v>36</v>
      </c>
      <c r="C4218" s="62" t="s">
        <v>37</v>
      </c>
      <c r="D4218" s="62" t="s">
        <v>121</v>
      </c>
      <c r="E4218" s="62" t="s">
        <v>122</v>
      </c>
      <c r="F4218" s="62" t="s">
        <v>123</v>
      </c>
      <c r="G4218" s="62" t="s">
        <v>124</v>
      </c>
      <c r="H4218" s="62" t="s">
        <v>124</v>
      </c>
      <c r="I4218" s="62" t="s">
        <v>42</v>
      </c>
      <c r="J4218" s="62" t="s">
        <v>298</v>
      </c>
      <c r="K4218" s="62" t="s">
        <v>298</v>
      </c>
      <c r="L4218" s="62" t="s">
        <v>43</v>
      </c>
      <c r="M4218" s="62" t="s">
        <v>44</v>
      </c>
      <c r="N4218" s="62" t="s">
        <v>150</v>
      </c>
      <c r="O4218" s="62" t="s">
        <v>1562</v>
      </c>
      <c r="P4218" s="62" t="s">
        <v>1592</v>
      </c>
      <c r="Q4218" s="62" t="s">
        <v>1732</v>
      </c>
      <c r="R4218" s="62" t="s">
        <v>1833</v>
      </c>
      <c r="S4218" s="61">
        <v>201407</v>
      </c>
      <c r="T4218" s="62" t="s">
        <v>52</v>
      </c>
      <c r="U4218" s="67">
        <v>12758.8</v>
      </c>
      <c r="V4218" s="60">
        <v>12758.8</v>
      </c>
      <c r="W4218" s="62" t="s">
        <v>340</v>
      </c>
      <c r="X4218" s="62" t="s">
        <v>1594</v>
      </c>
      <c r="Y4218" s="62" t="s">
        <v>1152</v>
      </c>
      <c r="Z4218" s="62" t="s">
        <v>48</v>
      </c>
      <c r="AA4218" s="62" t="s">
        <v>315</v>
      </c>
      <c r="AB4218" s="62" t="s">
        <v>42</v>
      </c>
      <c r="AC4218" s="62" t="s">
        <v>1899</v>
      </c>
      <c r="AD4218" s="62" t="s">
        <v>146</v>
      </c>
    </row>
    <row r="4219" spans="1:30" x14ac:dyDescent="0.25">
      <c r="A4219" s="62" t="s">
        <v>35</v>
      </c>
      <c r="B4219" s="62" t="s">
        <v>36</v>
      </c>
      <c r="C4219" s="62" t="s">
        <v>37</v>
      </c>
      <c r="D4219" s="62" t="s">
        <v>121</v>
      </c>
      <c r="E4219" s="62" t="s">
        <v>122</v>
      </c>
      <c r="F4219" s="62" t="s">
        <v>123</v>
      </c>
      <c r="G4219" s="62" t="s">
        <v>124</v>
      </c>
      <c r="H4219" s="62" t="s">
        <v>124</v>
      </c>
      <c r="I4219" s="62" t="s">
        <v>42</v>
      </c>
      <c r="J4219" s="62" t="s">
        <v>190</v>
      </c>
      <c r="K4219" s="62" t="s">
        <v>190</v>
      </c>
      <c r="L4219" s="62" t="s">
        <v>43</v>
      </c>
      <c r="M4219" s="62" t="s">
        <v>44</v>
      </c>
      <c r="N4219" s="62" t="s">
        <v>150</v>
      </c>
      <c r="O4219" s="62" t="s">
        <v>42</v>
      </c>
      <c r="P4219" s="62" t="s">
        <v>522</v>
      </c>
      <c r="Q4219" s="62" t="s">
        <v>539</v>
      </c>
      <c r="R4219" s="62" t="s">
        <v>1585</v>
      </c>
      <c r="S4219" s="61">
        <v>201407</v>
      </c>
      <c r="T4219" s="62" t="s">
        <v>52</v>
      </c>
      <c r="U4219" s="67">
        <v>50000</v>
      </c>
      <c r="V4219" s="60">
        <v>50000</v>
      </c>
      <c r="W4219" s="62" t="s">
        <v>340</v>
      </c>
      <c r="X4219" s="62" t="s">
        <v>177</v>
      </c>
      <c r="Y4219" s="62" t="s">
        <v>1152</v>
      </c>
      <c r="Z4219" s="62" t="s">
        <v>48</v>
      </c>
      <c r="AA4219" s="62" t="s">
        <v>315</v>
      </c>
      <c r="AB4219" s="62" t="s">
        <v>42</v>
      </c>
      <c r="AC4219" s="62" t="s">
        <v>1900</v>
      </c>
      <c r="AD4219" s="62" t="s">
        <v>146</v>
      </c>
    </row>
    <row r="4220" spans="1:30" x14ac:dyDescent="0.25">
      <c r="A4220" s="62" t="s">
        <v>35</v>
      </c>
      <c r="B4220" s="62" t="s">
        <v>36</v>
      </c>
      <c r="C4220" s="62" t="s">
        <v>37</v>
      </c>
      <c r="D4220" s="62" t="s">
        <v>121</v>
      </c>
      <c r="E4220" s="62" t="s">
        <v>122</v>
      </c>
      <c r="F4220" s="62" t="s">
        <v>123</v>
      </c>
      <c r="G4220" s="62" t="s">
        <v>124</v>
      </c>
      <c r="H4220" s="62" t="s">
        <v>124</v>
      </c>
      <c r="I4220" s="62" t="s">
        <v>42</v>
      </c>
      <c r="J4220" s="62" t="s">
        <v>532</v>
      </c>
      <c r="K4220" s="62" t="s">
        <v>532</v>
      </c>
      <c r="L4220" s="62" t="s">
        <v>43</v>
      </c>
      <c r="M4220" s="62" t="s">
        <v>44</v>
      </c>
      <c r="N4220" s="62" t="s">
        <v>150</v>
      </c>
      <c r="O4220" s="62" t="s">
        <v>42</v>
      </c>
      <c r="P4220" s="62" t="s">
        <v>522</v>
      </c>
      <c r="Q4220" s="62" t="s">
        <v>653</v>
      </c>
      <c r="R4220" s="62" t="s">
        <v>1585</v>
      </c>
      <c r="S4220" s="61">
        <v>201407</v>
      </c>
      <c r="T4220" s="62" t="s">
        <v>52</v>
      </c>
      <c r="U4220" s="67">
        <v>58454.13</v>
      </c>
      <c r="V4220" s="60">
        <v>58454.13</v>
      </c>
      <c r="W4220" s="62" t="s">
        <v>340</v>
      </c>
      <c r="X4220" s="62" t="s">
        <v>177</v>
      </c>
      <c r="Y4220" s="62" t="s">
        <v>1152</v>
      </c>
      <c r="Z4220" s="62" t="s">
        <v>48</v>
      </c>
      <c r="AA4220" s="62" t="s">
        <v>315</v>
      </c>
      <c r="AB4220" s="62" t="s">
        <v>42</v>
      </c>
      <c r="AC4220" s="62" t="s">
        <v>1900</v>
      </c>
      <c r="AD4220" s="62" t="s">
        <v>146</v>
      </c>
    </row>
    <row r="4221" spans="1:30" x14ac:dyDescent="0.25">
      <c r="A4221" s="62" t="s">
        <v>35</v>
      </c>
      <c r="B4221" s="62" t="s">
        <v>36</v>
      </c>
      <c r="C4221" s="62" t="s">
        <v>37</v>
      </c>
      <c r="D4221" s="62" t="s">
        <v>121</v>
      </c>
      <c r="E4221" s="62" t="s">
        <v>122</v>
      </c>
      <c r="F4221" s="62" t="s">
        <v>123</v>
      </c>
      <c r="G4221" s="62" t="s">
        <v>124</v>
      </c>
      <c r="H4221" s="62" t="s">
        <v>124</v>
      </c>
      <c r="I4221" s="62" t="s">
        <v>42</v>
      </c>
      <c r="J4221" s="62" t="s">
        <v>532</v>
      </c>
      <c r="K4221" s="62" t="s">
        <v>532</v>
      </c>
      <c r="L4221" s="62" t="s">
        <v>43</v>
      </c>
      <c r="M4221" s="62" t="s">
        <v>44</v>
      </c>
      <c r="N4221" s="62" t="s">
        <v>180</v>
      </c>
      <c r="O4221" s="62" t="s">
        <v>42</v>
      </c>
      <c r="P4221" s="62" t="s">
        <v>522</v>
      </c>
      <c r="Q4221" s="62" t="s">
        <v>733</v>
      </c>
      <c r="R4221" s="62" t="s">
        <v>1585</v>
      </c>
      <c r="S4221" s="61">
        <v>201407</v>
      </c>
      <c r="T4221" s="62" t="s">
        <v>52</v>
      </c>
      <c r="U4221" s="67">
        <v>94733.69</v>
      </c>
      <c r="V4221" s="60">
        <v>94733.69</v>
      </c>
      <c r="W4221" s="62" t="s">
        <v>340</v>
      </c>
      <c r="X4221" s="62" t="s">
        <v>177</v>
      </c>
      <c r="Y4221" s="62" t="s">
        <v>1152</v>
      </c>
      <c r="Z4221" s="62" t="s">
        <v>48</v>
      </c>
      <c r="AA4221" s="62" t="s">
        <v>315</v>
      </c>
      <c r="AB4221" s="62" t="s">
        <v>42</v>
      </c>
      <c r="AC4221" s="62" t="s">
        <v>1900</v>
      </c>
      <c r="AD4221" s="62" t="s">
        <v>146</v>
      </c>
    </row>
    <row r="4222" spans="1:30" x14ac:dyDescent="0.25">
      <c r="A4222" s="62" t="s">
        <v>35</v>
      </c>
      <c r="B4222" s="62" t="s">
        <v>36</v>
      </c>
      <c r="C4222" s="62" t="s">
        <v>37</v>
      </c>
      <c r="D4222" s="62" t="s">
        <v>121</v>
      </c>
      <c r="E4222" s="62" t="s">
        <v>122</v>
      </c>
      <c r="F4222" s="62" t="s">
        <v>123</v>
      </c>
      <c r="G4222" s="62" t="s">
        <v>124</v>
      </c>
      <c r="H4222" s="62" t="s">
        <v>124</v>
      </c>
      <c r="I4222" s="62" t="s">
        <v>42</v>
      </c>
      <c r="J4222" s="62" t="s">
        <v>652</v>
      </c>
      <c r="K4222" s="62" t="s">
        <v>652</v>
      </c>
      <c r="L4222" s="62" t="s">
        <v>43</v>
      </c>
      <c r="M4222" s="62" t="s">
        <v>44</v>
      </c>
      <c r="N4222" s="62" t="s">
        <v>150</v>
      </c>
      <c r="O4222" s="62" t="s">
        <v>42</v>
      </c>
      <c r="P4222" s="62" t="s">
        <v>522</v>
      </c>
      <c r="Q4222" s="62" t="s">
        <v>732</v>
      </c>
      <c r="R4222" s="62" t="s">
        <v>1585</v>
      </c>
      <c r="S4222" s="61">
        <v>201407</v>
      </c>
      <c r="T4222" s="62" t="s">
        <v>52</v>
      </c>
      <c r="U4222" s="67">
        <v>2959.68</v>
      </c>
      <c r="V4222" s="60">
        <v>2959.68</v>
      </c>
      <c r="W4222" s="62" t="s">
        <v>340</v>
      </c>
      <c r="X4222" s="62" t="s">
        <v>177</v>
      </c>
      <c r="Y4222" s="62" t="s">
        <v>1152</v>
      </c>
      <c r="Z4222" s="62" t="s">
        <v>48</v>
      </c>
      <c r="AA4222" s="62" t="s">
        <v>315</v>
      </c>
      <c r="AB4222" s="62" t="s">
        <v>42</v>
      </c>
      <c r="AC4222" s="62" t="s">
        <v>1900</v>
      </c>
      <c r="AD4222" s="62" t="s">
        <v>146</v>
      </c>
    </row>
    <row r="4223" spans="1:30" x14ac:dyDescent="0.25">
      <c r="A4223" s="62" t="s">
        <v>35</v>
      </c>
      <c r="B4223" s="62" t="s">
        <v>36</v>
      </c>
      <c r="C4223" s="62" t="s">
        <v>37</v>
      </c>
      <c r="D4223" s="62" t="s">
        <v>121</v>
      </c>
      <c r="E4223" s="62" t="s">
        <v>122</v>
      </c>
      <c r="F4223" s="62" t="s">
        <v>123</v>
      </c>
      <c r="G4223" s="62" t="s">
        <v>124</v>
      </c>
      <c r="H4223" s="62" t="s">
        <v>124</v>
      </c>
      <c r="I4223" s="62" t="s">
        <v>42</v>
      </c>
      <c r="J4223" s="62" t="s">
        <v>182</v>
      </c>
      <c r="K4223" s="62" t="s">
        <v>182</v>
      </c>
      <c r="L4223" s="62" t="s">
        <v>43</v>
      </c>
      <c r="M4223" s="62" t="s">
        <v>44</v>
      </c>
      <c r="N4223" s="62" t="s">
        <v>150</v>
      </c>
      <c r="O4223" s="62" t="s">
        <v>42</v>
      </c>
      <c r="P4223" s="62" t="s">
        <v>522</v>
      </c>
      <c r="Q4223" s="62" t="s">
        <v>531</v>
      </c>
      <c r="R4223" s="62" t="s">
        <v>1585</v>
      </c>
      <c r="S4223" s="61">
        <v>201407</v>
      </c>
      <c r="T4223" s="62" t="s">
        <v>52</v>
      </c>
      <c r="U4223" s="67">
        <v>324444.27</v>
      </c>
      <c r="V4223" s="60">
        <v>324444.27</v>
      </c>
      <c r="W4223" s="62" t="s">
        <v>340</v>
      </c>
      <c r="X4223" s="62" t="s">
        <v>177</v>
      </c>
      <c r="Y4223" s="62" t="s">
        <v>1152</v>
      </c>
      <c r="Z4223" s="62" t="s">
        <v>48</v>
      </c>
      <c r="AA4223" s="62" t="s">
        <v>315</v>
      </c>
      <c r="AB4223" s="62" t="s">
        <v>42</v>
      </c>
      <c r="AC4223" s="62" t="s">
        <v>1900</v>
      </c>
      <c r="AD4223" s="62" t="s">
        <v>146</v>
      </c>
    </row>
    <row r="4224" spans="1:30" x14ac:dyDescent="0.25">
      <c r="A4224" s="62" t="s">
        <v>35</v>
      </c>
      <c r="B4224" s="62" t="s">
        <v>36</v>
      </c>
      <c r="C4224" s="62" t="s">
        <v>37</v>
      </c>
      <c r="D4224" s="62" t="s">
        <v>121</v>
      </c>
      <c r="E4224" s="62" t="s">
        <v>122</v>
      </c>
      <c r="F4224" s="62" t="s">
        <v>123</v>
      </c>
      <c r="G4224" s="62" t="s">
        <v>124</v>
      </c>
      <c r="H4224" s="62" t="s">
        <v>124</v>
      </c>
      <c r="I4224" s="62" t="s">
        <v>42</v>
      </c>
      <c r="J4224" s="62" t="s">
        <v>182</v>
      </c>
      <c r="K4224" s="62" t="s">
        <v>182</v>
      </c>
      <c r="L4224" s="62" t="s">
        <v>43</v>
      </c>
      <c r="M4224" s="62" t="s">
        <v>44</v>
      </c>
      <c r="N4224" s="62" t="s">
        <v>180</v>
      </c>
      <c r="O4224" s="62" t="s">
        <v>42</v>
      </c>
      <c r="P4224" s="62" t="s">
        <v>522</v>
      </c>
      <c r="Q4224" s="62" t="s">
        <v>530</v>
      </c>
      <c r="R4224" s="62" t="s">
        <v>1585</v>
      </c>
      <c r="S4224" s="61">
        <v>201407</v>
      </c>
      <c r="T4224" s="62" t="s">
        <v>52</v>
      </c>
      <c r="U4224" s="67">
        <v>343609.39</v>
      </c>
      <c r="V4224" s="60">
        <v>343609.39</v>
      </c>
      <c r="W4224" s="62" t="s">
        <v>340</v>
      </c>
      <c r="X4224" s="62" t="s">
        <v>177</v>
      </c>
      <c r="Y4224" s="62" t="s">
        <v>1152</v>
      </c>
      <c r="Z4224" s="62" t="s">
        <v>48</v>
      </c>
      <c r="AA4224" s="62" t="s">
        <v>315</v>
      </c>
      <c r="AB4224" s="62" t="s">
        <v>42</v>
      </c>
      <c r="AC4224" s="62" t="s">
        <v>1900</v>
      </c>
      <c r="AD4224" s="62" t="s">
        <v>146</v>
      </c>
    </row>
    <row r="4225" spans="1:30" x14ac:dyDescent="0.25">
      <c r="A4225" s="62" t="s">
        <v>35</v>
      </c>
      <c r="B4225" s="62" t="s">
        <v>36</v>
      </c>
      <c r="C4225" s="62" t="s">
        <v>37</v>
      </c>
      <c r="D4225" s="62" t="s">
        <v>121</v>
      </c>
      <c r="E4225" s="62" t="s">
        <v>122</v>
      </c>
      <c r="F4225" s="62" t="s">
        <v>123</v>
      </c>
      <c r="G4225" s="62" t="s">
        <v>124</v>
      </c>
      <c r="H4225" s="62" t="s">
        <v>124</v>
      </c>
      <c r="I4225" s="62" t="s">
        <v>42</v>
      </c>
      <c r="J4225" s="62" t="s">
        <v>174</v>
      </c>
      <c r="K4225" s="62" t="s">
        <v>174</v>
      </c>
      <c r="L4225" s="62" t="s">
        <v>43</v>
      </c>
      <c r="M4225" s="62" t="s">
        <v>44</v>
      </c>
      <c r="N4225" s="62" t="s">
        <v>150</v>
      </c>
      <c r="O4225" s="62" t="s">
        <v>42</v>
      </c>
      <c r="P4225" s="62" t="s">
        <v>522</v>
      </c>
      <c r="Q4225" s="62" t="s">
        <v>529</v>
      </c>
      <c r="R4225" s="62" t="s">
        <v>1585</v>
      </c>
      <c r="S4225" s="61">
        <v>201407</v>
      </c>
      <c r="T4225" s="62" t="s">
        <v>52</v>
      </c>
      <c r="U4225" s="67">
        <v>100058.82</v>
      </c>
      <c r="V4225" s="60">
        <v>100058.82</v>
      </c>
      <c r="W4225" s="62" t="s">
        <v>340</v>
      </c>
      <c r="X4225" s="62" t="s">
        <v>177</v>
      </c>
      <c r="Y4225" s="62" t="s">
        <v>1152</v>
      </c>
      <c r="Z4225" s="62" t="s">
        <v>48</v>
      </c>
      <c r="AA4225" s="62" t="s">
        <v>315</v>
      </c>
      <c r="AB4225" s="62" t="s">
        <v>42</v>
      </c>
      <c r="AC4225" s="62" t="s">
        <v>1900</v>
      </c>
      <c r="AD4225" s="62" t="s">
        <v>146</v>
      </c>
    </row>
    <row r="4226" spans="1:30" x14ac:dyDescent="0.25">
      <c r="A4226" s="62" t="s">
        <v>35</v>
      </c>
      <c r="B4226" s="62" t="s">
        <v>36</v>
      </c>
      <c r="C4226" s="62" t="s">
        <v>37</v>
      </c>
      <c r="D4226" s="62" t="s">
        <v>121</v>
      </c>
      <c r="E4226" s="62" t="s">
        <v>122</v>
      </c>
      <c r="F4226" s="62" t="s">
        <v>123</v>
      </c>
      <c r="G4226" s="62" t="s">
        <v>124</v>
      </c>
      <c r="H4226" s="62" t="s">
        <v>124</v>
      </c>
      <c r="I4226" s="62" t="s">
        <v>42</v>
      </c>
      <c r="J4226" s="62" t="s">
        <v>174</v>
      </c>
      <c r="K4226" s="62" t="s">
        <v>174</v>
      </c>
      <c r="L4226" s="62" t="s">
        <v>43</v>
      </c>
      <c r="M4226" s="62" t="s">
        <v>44</v>
      </c>
      <c r="N4226" s="62" t="s">
        <v>180</v>
      </c>
      <c r="O4226" s="62" t="s">
        <v>42</v>
      </c>
      <c r="P4226" s="62" t="s">
        <v>522</v>
      </c>
      <c r="Q4226" s="62" t="s">
        <v>523</v>
      </c>
      <c r="R4226" s="62" t="s">
        <v>1585</v>
      </c>
      <c r="S4226" s="61">
        <v>201407</v>
      </c>
      <c r="T4226" s="62" t="s">
        <v>52</v>
      </c>
      <c r="U4226" s="63">
        <v>130007</v>
      </c>
      <c r="V4226" s="60">
        <v>130007</v>
      </c>
      <c r="W4226" s="62" t="s">
        <v>340</v>
      </c>
      <c r="X4226" s="62" t="s">
        <v>177</v>
      </c>
      <c r="Y4226" s="62" t="s">
        <v>1152</v>
      </c>
      <c r="Z4226" s="62" t="s">
        <v>48</v>
      </c>
      <c r="AA4226" s="62" t="s">
        <v>315</v>
      </c>
      <c r="AB4226" s="62" t="s">
        <v>42</v>
      </c>
      <c r="AC4226" s="62" t="s">
        <v>1900</v>
      </c>
      <c r="AD4226" s="62" t="s">
        <v>146</v>
      </c>
    </row>
    <row r="4227" spans="1:30" x14ac:dyDescent="0.25">
      <c r="A4227" s="62" t="s">
        <v>35</v>
      </c>
      <c r="B4227" s="62" t="s">
        <v>36</v>
      </c>
      <c r="C4227" s="62" t="s">
        <v>37</v>
      </c>
      <c r="D4227" s="62" t="s">
        <v>121</v>
      </c>
      <c r="E4227" s="62" t="s">
        <v>122</v>
      </c>
      <c r="F4227" s="62" t="s">
        <v>123</v>
      </c>
      <c r="G4227" s="62" t="s">
        <v>124</v>
      </c>
      <c r="H4227" s="62" t="s">
        <v>124</v>
      </c>
      <c r="I4227" s="62" t="s">
        <v>42</v>
      </c>
      <c r="J4227" s="62" t="s">
        <v>298</v>
      </c>
      <c r="K4227" s="62" t="s">
        <v>298</v>
      </c>
      <c r="L4227" s="62" t="s">
        <v>43</v>
      </c>
      <c r="M4227" s="62" t="s">
        <v>44</v>
      </c>
      <c r="N4227" s="62" t="s">
        <v>150</v>
      </c>
      <c r="O4227" s="62" t="s">
        <v>1562</v>
      </c>
      <c r="P4227" s="62" t="s">
        <v>1592</v>
      </c>
      <c r="Q4227" s="62" t="s">
        <v>1732</v>
      </c>
      <c r="R4227" s="62" t="s">
        <v>1901</v>
      </c>
      <c r="S4227" s="61">
        <v>201407</v>
      </c>
      <c r="T4227" s="62" t="s">
        <v>52</v>
      </c>
      <c r="U4227" s="63">
        <v>1779.9</v>
      </c>
      <c r="V4227" s="60">
        <v>1779.9</v>
      </c>
      <c r="W4227" s="62" t="s">
        <v>340</v>
      </c>
      <c r="X4227" s="62" t="s">
        <v>1594</v>
      </c>
      <c r="Y4227" s="62" t="s">
        <v>1152</v>
      </c>
      <c r="Z4227" s="62" t="s">
        <v>48</v>
      </c>
      <c r="AA4227" s="62" t="s">
        <v>315</v>
      </c>
      <c r="AB4227" s="62" t="s">
        <v>42</v>
      </c>
      <c r="AC4227" s="62" t="s">
        <v>1902</v>
      </c>
      <c r="AD4227" s="62" t="s">
        <v>146</v>
      </c>
    </row>
    <row r="4228" spans="1:30" x14ac:dyDescent="0.25">
      <c r="A4228" s="62" t="s">
        <v>35</v>
      </c>
      <c r="B4228" s="62" t="s">
        <v>36</v>
      </c>
      <c r="C4228" s="62" t="s">
        <v>37</v>
      </c>
      <c r="D4228" s="62" t="s">
        <v>121</v>
      </c>
      <c r="E4228" s="62" t="s">
        <v>122</v>
      </c>
      <c r="F4228" s="62" t="s">
        <v>123</v>
      </c>
      <c r="G4228" s="62" t="s">
        <v>124</v>
      </c>
      <c r="H4228" s="62" t="s">
        <v>124</v>
      </c>
      <c r="I4228" s="62" t="s">
        <v>42</v>
      </c>
      <c r="J4228" s="62" t="s">
        <v>190</v>
      </c>
      <c r="K4228" s="62" t="s">
        <v>190</v>
      </c>
      <c r="L4228" s="62" t="s">
        <v>43</v>
      </c>
      <c r="M4228" s="62" t="s">
        <v>44</v>
      </c>
      <c r="N4228" s="62" t="s">
        <v>131</v>
      </c>
      <c r="O4228" s="62" t="s">
        <v>198</v>
      </c>
      <c r="P4228" s="62" t="s">
        <v>369</v>
      </c>
      <c r="Q4228" s="62" t="s">
        <v>535</v>
      </c>
      <c r="R4228" s="62" t="s">
        <v>1903</v>
      </c>
      <c r="S4228" s="61">
        <v>201407</v>
      </c>
      <c r="T4228" s="62" t="s">
        <v>52</v>
      </c>
      <c r="U4228" s="97">
        <v>0</v>
      </c>
      <c r="V4228" s="60">
        <v>71.900000000000006</v>
      </c>
      <c r="W4228" s="62" t="s">
        <v>1152</v>
      </c>
      <c r="X4228" s="62" t="s">
        <v>1152</v>
      </c>
      <c r="Y4228" s="62" t="s">
        <v>1152</v>
      </c>
      <c r="Z4228" s="62" t="s">
        <v>48</v>
      </c>
      <c r="AA4228" s="62" t="s">
        <v>144</v>
      </c>
      <c r="AB4228" s="62" t="s">
        <v>42</v>
      </c>
      <c r="AC4228" s="62" t="s">
        <v>1904</v>
      </c>
      <c r="AD4228" s="62" t="s">
        <v>146</v>
      </c>
    </row>
    <row r="4229" spans="1:30" x14ac:dyDescent="0.25">
      <c r="A4229" s="62" t="s">
        <v>35</v>
      </c>
      <c r="B4229" s="62" t="s">
        <v>36</v>
      </c>
      <c r="C4229" s="62" t="s">
        <v>37</v>
      </c>
      <c r="D4229" s="62" t="s">
        <v>121</v>
      </c>
      <c r="E4229" s="62" t="s">
        <v>122</v>
      </c>
      <c r="F4229" s="62" t="s">
        <v>123</v>
      </c>
      <c r="G4229" s="62" t="s">
        <v>124</v>
      </c>
      <c r="H4229" s="62" t="s">
        <v>124</v>
      </c>
      <c r="I4229" s="62" t="s">
        <v>42</v>
      </c>
      <c r="J4229" s="62" t="s">
        <v>283</v>
      </c>
      <c r="K4229" s="62" t="s">
        <v>283</v>
      </c>
      <c r="L4229" s="62" t="s">
        <v>43</v>
      </c>
      <c r="M4229" s="62" t="s">
        <v>44</v>
      </c>
      <c r="N4229" s="62" t="s">
        <v>150</v>
      </c>
      <c r="O4229" s="62" t="s">
        <v>1562</v>
      </c>
      <c r="P4229" s="62" t="s">
        <v>782</v>
      </c>
      <c r="Q4229" s="62" t="s">
        <v>783</v>
      </c>
      <c r="R4229" s="62" t="s">
        <v>1905</v>
      </c>
      <c r="S4229" s="61">
        <v>201407</v>
      </c>
      <c r="T4229" s="62" t="s">
        <v>52</v>
      </c>
      <c r="U4229" s="63">
        <v>108839.51</v>
      </c>
      <c r="V4229" s="60">
        <v>108839.51</v>
      </c>
      <c r="W4229" s="62" t="s">
        <v>340</v>
      </c>
      <c r="X4229" s="62" t="s">
        <v>460</v>
      </c>
      <c r="Y4229" s="62" t="s">
        <v>1152</v>
      </c>
      <c r="Z4229" s="62" t="s">
        <v>48</v>
      </c>
      <c r="AA4229" s="62" t="s">
        <v>315</v>
      </c>
      <c r="AB4229" s="62" t="s">
        <v>42</v>
      </c>
      <c r="AC4229" s="62" t="s">
        <v>1902</v>
      </c>
      <c r="AD4229" s="62" t="s">
        <v>146</v>
      </c>
    </row>
    <row r="4230" spans="1:30" x14ac:dyDescent="0.25">
      <c r="A4230" s="62" t="s">
        <v>35</v>
      </c>
      <c r="B4230" s="62" t="s">
        <v>36</v>
      </c>
      <c r="C4230" s="62" t="s">
        <v>37</v>
      </c>
      <c r="D4230" s="62" t="s">
        <v>121</v>
      </c>
      <c r="E4230" s="62" t="s">
        <v>122</v>
      </c>
      <c r="F4230" s="62" t="s">
        <v>123</v>
      </c>
      <c r="G4230" s="62" t="s">
        <v>124</v>
      </c>
      <c r="H4230" s="62" t="s">
        <v>124</v>
      </c>
      <c r="I4230" s="62" t="s">
        <v>42</v>
      </c>
      <c r="J4230" s="62" t="s">
        <v>283</v>
      </c>
      <c r="K4230" s="62" t="s">
        <v>283</v>
      </c>
      <c r="L4230" s="62" t="s">
        <v>43</v>
      </c>
      <c r="M4230" s="62" t="s">
        <v>44</v>
      </c>
      <c r="N4230" s="62" t="s">
        <v>150</v>
      </c>
      <c r="O4230" s="62" t="s">
        <v>1562</v>
      </c>
      <c r="P4230" s="62" t="s">
        <v>782</v>
      </c>
      <c r="Q4230" s="62" t="s">
        <v>783</v>
      </c>
      <c r="R4230" s="62" t="s">
        <v>1906</v>
      </c>
      <c r="S4230" s="61">
        <v>201407</v>
      </c>
      <c r="T4230" s="62" t="s">
        <v>52</v>
      </c>
      <c r="U4230" s="67">
        <v>164878.16</v>
      </c>
      <c r="V4230" s="60">
        <v>164878.16</v>
      </c>
      <c r="W4230" s="62" t="s">
        <v>340</v>
      </c>
      <c r="X4230" s="62" t="s">
        <v>460</v>
      </c>
      <c r="Y4230" s="62" t="s">
        <v>1152</v>
      </c>
      <c r="Z4230" s="62" t="s">
        <v>48</v>
      </c>
      <c r="AA4230" s="62" t="s">
        <v>315</v>
      </c>
      <c r="AB4230" s="62" t="s">
        <v>42</v>
      </c>
      <c r="AC4230" s="62" t="s">
        <v>1902</v>
      </c>
      <c r="AD4230" s="62" t="s">
        <v>146</v>
      </c>
    </row>
    <row r="4231" spans="1:30" x14ac:dyDescent="0.25">
      <c r="A4231" s="62" t="s">
        <v>35</v>
      </c>
      <c r="B4231" s="62" t="s">
        <v>36</v>
      </c>
      <c r="C4231" s="62" t="s">
        <v>37</v>
      </c>
      <c r="D4231" s="62" t="s">
        <v>121</v>
      </c>
      <c r="E4231" s="62" t="s">
        <v>215</v>
      </c>
      <c r="F4231" s="62" t="s">
        <v>216</v>
      </c>
      <c r="G4231" s="62" t="s">
        <v>124</v>
      </c>
      <c r="H4231" s="62" t="s">
        <v>124</v>
      </c>
      <c r="I4231" s="62" t="s">
        <v>42</v>
      </c>
      <c r="J4231" s="62" t="s">
        <v>237</v>
      </c>
      <c r="K4231" s="62" t="s">
        <v>237</v>
      </c>
      <c r="L4231" s="62" t="s">
        <v>43</v>
      </c>
      <c r="M4231" s="62" t="s">
        <v>44</v>
      </c>
      <c r="N4231" s="62" t="s">
        <v>150</v>
      </c>
      <c r="O4231" s="62" t="s">
        <v>1562</v>
      </c>
      <c r="P4231" s="62" t="s">
        <v>424</v>
      </c>
      <c r="Q4231" s="62" t="s">
        <v>425</v>
      </c>
      <c r="R4231" s="62" t="s">
        <v>1907</v>
      </c>
      <c r="S4231" s="61">
        <v>201407</v>
      </c>
      <c r="T4231" s="62" t="s">
        <v>52</v>
      </c>
      <c r="U4231" s="67">
        <v>171020.41</v>
      </c>
      <c r="V4231" s="60">
        <v>171020.41</v>
      </c>
      <c r="W4231" s="62" t="s">
        <v>340</v>
      </c>
      <c r="X4231" s="62" t="s">
        <v>422</v>
      </c>
      <c r="Y4231" s="62" t="s">
        <v>1152</v>
      </c>
      <c r="Z4231" s="62" t="s">
        <v>48</v>
      </c>
      <c r="AA4231" s="62" t="s">
        <v>315</v>
      </c>
      <c r="AB4231" s="62" t="s">
        <v>42</v>
      </c>
      <c r="AC4231" s="62" t="s">
        <v>1902</v>
      </c>
      <c r="AD4231" s="62" t="s">
        <v>146</v>
      </c>
    </row>
    <row r="4232" spans="1:30" x14ac:dyDescent="0.25">
      <c r="A4232" s="62" t="s">
        <v>35</v>
      </c>
      <c r="B4232" s="62" t="s">
        <v>36</v>
      </c>
      <c r="C4232" s="62" t="s">
        <v>37</v>
      </c>
      <c r="D4232" s="62" t="s">
        <v>121</v>
      </c>
      <c r="E4232" s="62" t="s">
        <v>215</v>
      </c>
      <c r="F4232" s="62" t="s">
        <v>216</v>
      </c>
      <c r="G4232" s="62" t="s">
        <v>124</v>
      </c>
      <c r="H4232" s="62" t="s">
        <v>124</v>
      </c>
      <c r="I4232" s="62" t="s">
        <v>42</v>
      </c>
      <c r="J4232" s="62" t="s">
        <v>217</v>
      </c>
      <c r="K4232" s="62" t="s">
        <v>217</v>
      </c>
      <c r="L4232" s="62" t="s">
        <v>43</v>
      </c>
      <c r="M4232" s="62" t="s">
        <v>44</v>
      </c>
      <c r="N4232" s="62" t="s">
        <v>150</v>
      </c>
      <c r="O4232" s="62" t="s">
        <v>42</v>
      </c>
      <c r="P4232" s="62" t="s">
        <v>388</v>
      </c>
      <c r="Q4232" s="62" t="s">
        <v>389</v>
      </c>
      <c r="R4232" s="62" t="s">
        <v>1579</v>
      </c>
      <c r="S4232" s="61">
        <v>201407</v>
      </c>
      <c r="T4232" s="62" t="s">
        <v>52</v>
      </c>
      <c r="U4232" s="67">
        <v>181675.31</v>
      </c>
      <c r="V4232" s="60">
        <v>181675.31</v>
      </c>
      <c r="W4232" s="62" t="s">
        <v>340</v>
      </c>
      <c r="X4232" s="62" t="s">
        <v>230</v>
      </c>
      <c r="Y4232" s="62" t="s">
        <v>1152</v>
      </c>
      <c r="Z4232" s="62" t="s">
        <v>48</v>
      </c>
      <c r="AA4232" s="62" t="s">
        <v>315</v>
      </c>
      <c r="AB4232" s="62" t="s">
        <v>42</v>
      </c>
      <c r="AC4232" s="62" t="s">
        <v>1908</v>
      </c>
      <c r="AD4232" s="62" t="s">
        <v>146</v>
      </c>
    </row>
    <row r="4233" spans="1:30" x14ac:dyDescent="0.25">
      <c r="A4233" s="62" t="s">
        <v>35</v>
      </c>
      <c r="B4233" s="62" t="s">
        <v>36</v>
      </c>
      <c r="C4233" s="62" t="s">
        <v>37</v>
      </c>
      <c r="D4233" s="62" t="s">
        <v>121</v>
      </c>
      <c r="E4233" s="62" t="s">
        <v>122</v>
      </c>
      <c r="F4233" s="62" t="s">
        <v>123</v>
      </c>
      <c r="G4233" s="62" t="s">
        <v>124</v>
      </c>
      <c r="H4233" s="62" t="s">
        <v>124</v>
      </c>
      <c r="I4233" s="62" t="s">
        <v>42</v>
      </c>
      <c r="J4233" s="62" t="s">
        <v>190</v>
      </c>
      <c r="K4233" s="62" t="s">
        <v>190</v>
      </c>
      <c r="L4233" s="62" t="s">
        <v>43</v>
      </c>
      <c r="M4233" s="62" t="s">
        <v>44</v>
      </c>
      <c r="N4233" s="62" t="s">
        <v>131</v>
      </c>
      <c r="O4233" s="62" t="s">
        <v>198</v>
      </c>
      <c r="P4233" s="62" t="s">
        <v>369</v>
      </c>
      <c r="Q4233" s="62" t="s">
        <v>535</v>
      </c>
      <c r="R4233" s="62" t="s">
        <v>1909</v>
      </c>
      <c r="S4233" s="61">
        <v>201407</v>
      </c>
      <c r="T4233" s="62" t="s">
        <v>52</v>
      </c>
      <c r="U4233" s="61">
        <v>0</v>
      </c>
      <c r="V4233" s="60">
        <v>69</v>
      </c>
      <c r="W4233" s="62" t="s">
        <v>1910</v>
      </c>
      <c r="X4233" s="62" t="s">
        <v>1911</v>
      </c>
      <c r="Y4233" s="62" t="s">
        <v>1152</v>
      </c>
      <c r="Z4233" s="62" t="s">
        <v>48</v>
      </c>
      <c r="AA4233" s="62" t="s">
        <v>144</v>
      </c>
      <c r="AB4233" s="62" t="s">
        <v>42</v>
      </c>
      <c r="AC4233" s="62" t="s">
        <v>1912</v>
      </c>
      <c r="AD4233" s="62" t="s">
        <v>146</v>
      </c>
    </row>
    <row r="4234" spans="1:30" x14ac:dyDescent="0.25">
      <c r="A4234" s="62" t="s">
        <v>35</v>
      </c>
      <c r="B4234" s="62" t="s">
        <v>36</v>
      </c>
      <c r="C4234" s="62" t="s">
        <v>37</v>
      </c>
      <c r="D4234" s="62" t="s">
        <v>121</v>
      </c>
      <c r="E4234" s="62" t="s">
        <v>122</v>
      </c>
      <c r="F4234" s="62" t="s">
        <v>123</v>
      </c>
      <c r="G4234" s="62" t="s">
        <v>124</v>
      </c>
      <c r="H4234" s="62" t="s">
        <v>124</v>
      </c>
      <c r="I4234" s="62" t="s">
        <v>42</v>
      </c>
      <c r="J4234" s="62" t="s">
        <v>190</v>
      </c>
      <c r="K4234" s="62" t="s">
        <v>190</v>
      </c>
      <c r="L4234" s="62" t="s">
        <v>43</v>
      </c>
      <c r="M4234" s="62" t="s">
        <v>44</v>
      </c>
      <c r="N4234" s="62" t="s">
        <v>131</v>
      </c>
      <c r="O4234" s="62" t="s">
        <v>191</v>
      </c>
      <c r="P4234" s="62" t="s">
        <v>1896</v>
      </c>
      <c r="Q4234" s="62" t="s">
        <v>1235</v>
      </c>
      <c r="R4234" s="62" t="s">
        <v>1913</v>
      </c>
      <c r="S4234" s="61">
        <v>201407</v>
      </c>
      <c r="T4234" s="62" t="s">
        <v>52</v>
      </c>
      <c r="U4234" s="97">
        <v>0</v>
      </c>
      <c r="V4234" s="60">
        <v>2500</v>
      </c>
      <c r="W4234" s="62" t="s">
        <v>1152</v>
      </c>
      <c r="X4234" s="62" t="s">
        <v>1152</v>
      </c>
      <c r="Y4234" s="62" t="s">
        <v>1152</v>
      </c>
      <c r="Z4234" s="62" t="s">
        <v>48</v>
      </c>
      <c r="AA4234" s="62" t="s">
        <v>144</v>
      </c>
      <c r="AB4234" s="62" t="s">
        <v>42</v>
      </c>
      <c r="AC4234" s="62" t="s">
        <v>1914</v>
      </c>
      <c r="AD4234" s="62" t="s">
        <v>146</v>
      </c>
    </row>
    <row r="4235" spans="1:30" x14ac:dyDescent="0.25">
      <c r="A4235" s="62" t="s">
        <v>35</v>
      </c>
      <c r="B4235" s="62" t="s">
        <v>36</v>
      </c>
      <c r="C4235" s="62" t="s">
        <v>37</v>
      </c>
      <c r="D4235" s="62" t="s">
        <v>121</v>
      </c>
      <c r="E4235" s="62" t="s">
        <v>122</v>
      </c>
      <c r="F4235" s="62" t="s">
        <v>123</v>
      </c>
      <c r="G4235" s="62" t="s">
        <v>124</v>
      </c>
      <c r="H4235" s="62" t="s">
        <v>124</v>
      </c>
      <c r="I4235" s="62" t="s">
        <v>42</v>
      </c>
      <c r="J4235" s="62" t="s">
        <v>500</v>
      </c>
      <c r="K4235" s="62" t="s">
        <v>500</v>
      </c>
      <c r="L4235" s="62" t="s">
        <v>43</v>
      </c>
      <c r="M4235" s="62" t="s">
        <v>44</v>
      </c>
      <c r="N4235" s="62" t="s">
        <v>150</v>
      </c>
      <c r="O4235" s="62" t="s">
        <v>42</v>
      </c>
      <c r="P4235" s="62" t="s">
        <v>808</v>
      </c>
      <c r="Q4235" s="62" t="s">
        <v>938</v>
      </c>
      <c r="R4235" s="62" t="s">
        <v>1874</v>
      </c>
      <c r="S4235" s="61">
        <v>201407</v>
      </c>
      <c r="T4235" s="62" t="s">
        <v>47</v>
      </c>
      <c r="U4235" s="97">
        <v>0</v>
      </c>
      <c r="V4235" s="60">
        <v>-237.49</v>
      </c>
      <c r="W4235" s="62" t="s">
        <v>340</v>
      </c>
      <c r="X4235" s="62" t="s">
        <v>807</v>
      </c>
      <c r="Y4235" s="62" t="s">
        <v>1152</v>
      </c>
      <c r="Z4235" s="62" t="s">
        <v>48</v>
      </c>
      <c r="AA4235" s="62" t="s">
        <v>315</v>
      </c>
      <c r="AB4235" s="62" t="s">
        <v>42</v>
      </c>
      <c r="AC4235" s="62" t="s">
        <v>1915</v>
      </c>
      <c r="AD4235" s="62" t="s">
        <v>146</v>
      </c>
    </row>
    <row r="4236" spans="1:30" x14ac:dyDescent="0.25">
      <c r="A4236" s="62" t="s">
        <v>35</v>
      </c>
      <c r="B4236" s="62" t="s">
        <v>36</v>
      </c>
      <c r="C4236" s="62" t="s">
        <v>37</v>
      </c>
      <c r="D4236" s="62" t="s">
        <v>121</v>
      </c>
      <c r="E4236" s="62" t="s">
        <v>215</v>
      </c>
      <c r="F4236" s="62" t="s">
        <v>216</v>
      </c>
      <c r="G4236" s="62" t="s">
        <v>124</v>
      </c>
      <c r="H4236" s="62" t="s">
        <v>124</v>
      </c>
      <c r="I4236" s="62" t="s">
        <v>42</v>
      </c>
      <c r="J4236" s="62" t="s">
        <v>217</v>
      </c>
      <c r="K4236" s="62" t="s">
        <v>217</v>
      </c>
      <c r="L4236" s="62" t="s">
        <v>43</v>
      </c>
      <c r="M4236" s="62" t="s">
        <v>44</v>
      </c>
      <c r="N4236" s="62" t="s">
        <v>150</v>
      </c>
      <c r="O4236" s="62" t="s">
        <v>42</v>
      </c>
      <c r="P4236" s="62" t="s">
        <v>392</v>
      </c>
      <c r="Q4236" s="62" t="s">
        <v>393</v>
      </c>
      <c r="R4236" s="62" t="s">
        <v>1916</v>
      </c>
      <c r="S4236" s="61">
        <v>201407</v>
      </c>
      <c r="T4236" s="62" t="s">
        <v>52</v>
      </c>
      <c r="U4236" s="61">
        <v>231.26</v>
      </c>
      <c r="V4236" s="60">
        <v>231.26</v>
      </c>
      <c r="W4236" s="62" t="s">
        <v>340</v>
      </c>
      <c r="X4236" s="62" t="s">
        <v>384</v>
      </c>
      <c r="Y4236" s="62" t="s">
        <v>1152</v>
      </c>
      <c r="Z4236" s="62" t="s">
        <v>48</v>
      </c>
      <c r="AA4236" s="62" t="s">
        <v>315</v>
      </c>
      <c r="AB4236" s="62" t="s">
        <v>42</v>
      </c>
      <c r="AC4236" s="62" t="s">
        <v>1917</v>
      </c>
      <c r="AD4236" s="62" t="s">
        <v>146</v>
      </c>
    </row>
    <row r="4237" spans="1:30" x14ac:dyDescent="0.25">
      <c r="A4237" s="62" t="s">
        <v>35</v>
      </c>
      <c r="B4237" s="62" t="s">
        <v>36</v>
      </c>
      <c r="C4237" s="62" t="s">
        <v>37</v>
      </c>
      <c r="D4237" s="62" t="s">
        <v>121</v>
      </c>
      <c r="E4237" s="62" t="s">
        <v>215</v>
      </c>
      <c r="F4237" s="62" t="s">
        <v>216</v>
      </c>
      <c r="G4237" s="62" t="s">
        <v>124</v>
      </c>
      <c r="H4237" s="62" t="s">
        <v>124</v>
      </c>
      <c r="I4237" s="62" t="s">
        <v>42</v>
      </c>
      <c r="J4237" s="62" t="s">
        <v>261</v>
      </c>
      <c r="K4237" s="62" t="s">
        <v>261</v>
      </c>
      <c r="L4237" s="62" t="s">
        <v>43</v>
      </c>
      <c r="M4237" s="62" t="s">
        <v>44</v>
      </c>
      <c r="N4237" s="62" t="s">
        <v>150</v>
      </c>
      <c r="O4237" s="62" t="s">
        <v>42</v>
      </c>
      <c r="P4237" s="62" t="s">
        <v>392</v>
      </c>
      <c r="Q4237" s="62" t="s">
        <v>393</v>
      </c>
      <c r="R4237" s="62" t="s">
        <v>1916</v>
      </c>
      <c r="S4237" s="61">
        <v>201407</v>
      </c>
      <c r="T4237" s="62" t="s">
        <v>52</v>
      </c>
      <c r="U4237" s="61">
        <v>215.85</v>
      </c>
      <c r="V4237" s="60">
        <v>215.85</v>
      </c>
      <c r="W4237" s="62" t="s">
        <v>340</v>
      </c>
      <c r="X4237" s="62" t="s">
        <v>384</v>
      </c>
      <c r="Y4237" s="62" t="s">
        <v>1152</v>
      </c>
      <c r="Z4237" s="62" t="s">
        <v>48</v>
      </c>
      <c r="AA4237" s="62" t="s">
        <v>315</v>
      </c>
      <c r="AB4237" s="62" t="s">
        <v>42</v>
      </c>
      <c r="AC4237" s="62" t="s">
        <v>1917</v>
      </c>
      <c r="AD4237" s="62" t="s">
        <v>146</v>
      </c>
    </row>
    <row r="4238" spans="1:30" x14ac:dyDescent="0.25">
      <c r="A4238" s="62" t="s">
        <v>35</v>
      </c>
      <c r="B4238" s="62" t="s">
        <v>36</v>
      </c>
      <c r="C4238" s="62" t="s">
        <v>37</v>
      </c>
      <c r="D4238" s="62" t="s">
        <v>121</v>
      </c>
      <c r="E4238" s="62" t="s">
        <v>215</v>
      </c>
      <c r="F4238" s="62" t="s">
        <v>216</v>
      </c>
      <c r="G4238" s="62" t="s">
        <v>124</v>
      </c>
      <c r="H4238" s="62" t="s">
        <v>124</v>
      </c>
      <c r="I4238" s="62" t="s">
        <v>42</v>
      </c>
      <c r="J4238" s="62" t="s">
        <v>257</v>
      </c>
      <c r="K4238" s="62" t="s">
        <v>257</v>
      </c>
      <c r="L4238" s="62" t="s">
        <v>43</v>
      </c>
      <c r="M4238" s="62" t="s">
        <v>44</v>
      </c>
      <c r="N4238" s="62" t="s">
        <v>150</v>
      </c>
      <c r="O4238" s="62" t="s">
        <v>42</v>
      </c>
      <c r="P4238" s="62" t="s">
        <v>392</v>
      </c>
      <c r="Q4238" s="62" t="s">
        <v>393</v>
      </c>
      <c r="R4238" s="62" t="s">
        <v>1916</v>
      </c>
      <c r="S4238" s="61">
        <v>201407</v>
      </c>
      <c r="T4238" s="62" t="s">
        <v>52</v>
      </c>
      <c r="U4238" s="61">
        <v>215.84</v>
      </c>
      <c r="V4238" s="60">
        <v>215.84</v>
      </c>
      <c r="W4238" s="62" t="s">
        <v>340</v>
      </c>
      <c r="X4238" s="62" t="s">
        <v>384</v>
      </c>
      <c r="Y4238" s="62" t="s">
        <v>1152</v>
      </c>
      <c r="Z4238" s="62" t="s">
        <v>48</v>
      </c>
      <c r="AA4238" s="62" t="s">
        <v>315</v>
      </c>
      <c r="AB4238" s="62" t="s">
        <v>42</v>
      </c>
      <c r="AC4238" s="62" t="s">
        <v>1917</v>
      </c>
      <c r="AD4238" s="62" t="s">
        <v>146</v>
      </c>
    </row>
    <row r="4239" spans="1:30" x14ac:dyDescent="0.25">
      <c r="A4239" s="62" t="s">
        <v>35</v>
      </c>
      <c r="B4239" s="62" t="s">
        <v>36</v>
      </c>
      <c r="C4239" s="62" t="s">
        <v>37</v>
      </c>
      <c r="D4239" s="62" t="s">
        <v>121</v>
      </c>
      <c r="E4239" s="62" t="s">
        <v>215</v>
      </c>
      <c r="F4239" s="62" t="s">
        <v>216</v>
      </c>
      <c r="G4239" s="62" t="s">
        <v>124</v>
      </c>
      <c r="H4239" s="62" t="s">
        <v>124</v>
      </c>
      <c r="I4239" s="62" t="s">
        <v>42</v>
      </c>
      <c r="J4239" s="62" t="s">
        <v>437</v>
      </c>
      <c r="K4239" s="62" t="s">
        <v>437</v>
      </c>
      <c r="L4239" s="62" t="s">
        <v>43</v>
      </c>
      <c r="M4239" s="62" t="s">
        <v>44</v>
      </c>
      <c r="N4239" s="62" t="s">
        <v>150</v>
      </c>
      <c r="O4239" s="62" t="s">
        <v>42</v>
      </c>
      <c r="P4239" s="62" t="s">
        <v>392</v>
      </c>
      <c r="Q4239" s="62" t="s">
        <v>393</v>
      </c>
      <c r="R4239" s="62" t="s">
        <v>1916</v>
      </c>
      <c r="S4239" s="61">
        <v>201407</v>
      </c>
      <c r="T4239" s="62" t="s">
        <v>52</v>
      </c>
      <c r="U4239" s="61">
        <v>215.84</v>
      </c>
      <c r="V4239" s="60">
        <v>215.84</v>
      </c>
      <c r="W4239" s="62" t="s">
        <v>340</v>
      </c>
      <c r="X4239" s="62" t="s">
        <v>384</v>
      </c>
      <c r="Y4239" s="62" t="s">
        <v>1152</v>
      </c>
      <c r="Z4239" s="62" t="s">
        <v>48</v>
      </c>
      <c r="AA4239" s="62" t="s">
        <v>315</v>
      </c>
      <c r="AB4239" s="62" t="s">
        <v>42</v>
      </c>
      <c r="AC4239" s="62" t="s">
        <v>1917</v>
      </c>
      <c r="AD4239" s="62" t="s">
        <v>146</v>
      </c>
    </row>
    <row r="4240" spans="1:30" x14ac:dyDescent="0.25">
      <c r="A4240" s="62" t="s">
        <v>35</v>
      </c>
      <c r="B4240" s="62" t="s">
        <v>36</v>
      </c>
      <c r="C4240" s="62" t="s">
        <v>37</v>
      </c>
      <c r="D4240" s="62" t="s">
        <v>121</v>
      </c>
      <c r="E4240" s="62" t="s">
        <v>215</v>
      </c>
      <c r="F4240" s="62" t="s">
        <v>216</v>
      </c>
      <c r="G4240" s="62" t="s">
        <v>124</v>
      </c>
      <c r="H4240" s="62" t="s">
        <v>124</v>
      </c>
      <c r="I4240" s="62" t="s">
        <v>42</v>
      </c>
      <c r="J4240" s="62" t="s">
        <v>250</v>
      </c>
      <c r="K4240" s="62" t="s">
        <v>250</v>
      </c>
      <c r="L4240" s="62" t="s">
        <v>43</v>
      </c>
      <c r="M4240" s="62" t="s">
        <v>44</v>
      </c>
      <c r="N4240" s="62" t="s">
        <v>150</v>
      </c>
      <c r="O4240" s="62" t="s">
        <v>42</v>
      </c>
      <c r="P4240" s="62" t="s">
        <v>392</v>
      </c>
      <c r="Q4240" s="62" t="s">
        <v>393</v>
      </c>
      <c r="R4240" s="62" t="s">
        <v>1916</v>
      </c>
      <c r="S4240" s="61">
        <v>201407</v>
      </c>
      <c r="T4240" s="62" t="s">
        <v>52</v>
      </c>
      <c r="U4240" s="61">
        <v>215.84</v>
      </c>
      <c r="V4240" s="60">
        <v>215.84</v>
      </c>
      <c r="W4240" s="62" t="s">
        <v>340</v>
      </c>
      <c r="X4240" s="62" t="s">
        <v>384</v>
      </c>
      <c r="Y4240" s="62" t="s">
        <v>1152</v>
      </c>
      <c r="Z4240" s="62" t="s">
        <v>48</v>
      </c>
      <c r="AA4240" s="62" t="s">
        <v>315</v>
      </c>
      <c r="AB4240" s="62" t="s">
        <v>42</v>
      </c>
      <c r="AC4240" s="62" t="s">
        <v>1917</v>
      </c>
      <c r="AD4240" s="62" t="s">
        <v>146</v>
      </c>
    </row>
    <row r="4241" spans="1:30" x14ac:dyDescent="0.25">
      <c r="A4241" s="62" t="s">
        <v>35</v>
      </c>
      <c r="B4241" s="62" t="s">
        <v>36</v>
      </c>
      <c r="C4241" s="62" t="s">
        <v>37</v>
      </c>
      <c r="D4241" s="62" t="s">
        <v>121</v>
      </c>
      <c r="E4241" s="62" t="s">
        <v>215</v>
      </c>
      <c r="F4241" s="62" t="s">
        <v>216</v>
      </c>
      <c r="G4241" s="62" t="s">
        <v>124</v>
      </c>
      <c r="H4241" s="62" t="s">
        <v>124</v>
      </c>
      <c r="I4241" s="62" t="s">
        <v>42</v>
      </c>
      <c r="J4241" s="62" t="s">
        <v>237</v>
      </c>
      <c r="K4241" s="62" t="s">
        <v>237</v>
      </c>
      <c r="L4241" s="62" t="s">
        <v>43</v>
      </c>
      <c r="M4241" s="62" t="s">
        <v>44</v>
      </c>
      <c r="N4241" s="62" t="s">
        <v>150</v>
      </c>
      <c r="O4241" s="62" t="s">
        <v>42</v>
      </c>
      <c r="P4241" s="62" t="s">
        <v>392</v>
      </c>
      <c r="Q4241" s="62" t="s">
        <v>393</v>
      </c>
      <c r="R4241" s="62" t="s">
        <v>1916</v>
      </c>
      <c r="S4241" s="61">
        <v>201407</v>
      </c>
      <c r="T4241" s="62" t="s">
        <v>52</v>
      </c>
      <c r="U4241" s="61">
        <v>231.26</v>
      </c>
      <c r="V4241" s="60">
        <v>231.26</v>
      </c>
      <c r="W4241" s="62" t="s">
        <v>340</v>
      </c>
      <c r="X4241" s="62" t="s">
        <v>384</v>
      </c>
      <c r="Y4241" s="62" t="s">
        <v>1152</v>
      </c>
      <c r="Z4241" s="62" t="s">
        <v>48</v>
      </c>
      <c r="AA4241" s="62" t="s">
        <v>315</v>
      </c>
      <c r="AB4241" s="62" t="s">
        <v>42</v>
      </c>
      <c r="AC4241" s="62" t="s">
        <v>1917</v>
      </c>
      <c r="AD4241" s="62" t="s">
        <v>146</v>
      </c>
    </row>
    <row r="4242" spans="1:30" x14ac:dyDescent="0.25">
      <c r="A4242" s="62" t="s">
        <v>35</v>
      </c>
      <c r="B4242" s="62" t="s">
        <v>36</v>
      </c>
      <c r="C4242" s="62" t="s">
        <v>37</v>
      </c>
      <c r="D4242" s="62" t="s">
        <v>121</v>
      </c>
      <c r="E4242" s="62" t="s">
        <v>215</v>
      </c>
      <c r="F4242" s="62" t="s">
        <v>216</v>
      </c>
      <c r="G4242" s="62" t="s">
        <v>124</v>
      </c>
      <c r="H4242" s="62" t="s">
        <v>124</v>
      </c>
      <c r="I4242" s="62" t="s">
        <v>42</v>
      </c>
      <c r="J4242" s="62" t="s">
        <v>231</v>
      </c>
      <c r="K4242" s="62" t="s">
        <v>231</v>
      </c>
      <c r="L4242" s="62" t="s">
        <v>43</v>
      </c>
      <c r="M4242" s="62" t="s">
        <v>44</v>
      </c>
      <c r="N4242" s="62" t="s">
        <v>150</v>
      </c>
      <c r="O4242" s="62" t="s">
        <v>42</v>
      </c>
      <c r="P4242" s="62" t="s">
        <v>392</v>
      </c>
      <c r="Q4242" s="62" t="s">
        <v>393</v>
      </c>
      <c r="R4242" s="62" t="s">
        <v>1916</v>
      </c>
      <c r="S4242" s="61">
        <v>201407</v>
      </c>
      <c r="T4242" s="62" t="s">
        <v>52</v>
      </c>
      <c r="U4242" s="61">
        <v>215.84</v>
      </c>
      <c r="V4242" s="60">
        <v>215.84</v>
      </c>
      <c r="W4242" s="62" t="s">
        <v>340</v>
      </c>
      <c r="X4242" s="62" t="s">
        <v>384</v>
      </c>
      <c r="Y4242" s="62" t="s">
        <v>1152</v>
      </c>
      <c r="Z4242" s="62" t="s">
        <v>48</v>
      </c>
      <c r="AA4242" s="62" t="s">
        <v>315</v>
      </c>
      <c r="AB4242" s="62" t="s">
        <v>42</v>
      </c>
      <c r="AC4242" s="62" t="s">
        <v>1917</v>
      </c>
      <c r="AD4242" s="62" t="s">
        <v>146</v>
      </c>
    </row>
    <row r="4243" spans="1:30" x14ac:dyDescent="0.25">
      <c r="A4243" s="62" t="s">
        <v>35</v>
      </c>
      <c r="B4243" s="62" t="s">
        <v>36</v>
      </c>
      <c r="C4243" s="62" t="s">
        <v>37</v>
      </c>
      <c r="D4243" s="62" t="s">
        <v>121</v>
      </c>
      <c r="E4243" s="62" t="s">
        <v>122</v>
      </c>
      <c r="F4243" s="62" t="s">
        <v>123</v>
      </c>
      <c r="G4243" s="62" t="s">
        <v>124</v>
      </c>
      <c r="H4243" s="62" t="s">
        <v>124</v>
      </c>
      <c r="I4243" s="62" t="s">
        <v>42</v>
      </c>
      <c r="J4243" s="62" t="s">
        <v>182</v>
      </c>
      <c r="K4243" s="62" t="s">
        <v>182</v>
      </c>
      <c r="L4243" s="62" t="s">
        <v>43</v>
      </c>
      <c r="M4243" s="62" t="s">
        <v>44</v>
      </c>
      <c r="N4243" s="62" t="s">
        <v>180</v>
      </c>
      <c r="O4243" s="62" t="s">
        <v>2258</v>
      </c>
      <c r="P4243" s="62" t="s">
        <v>1152</v>
      </c>
      <c r="Q4243" s="62" t="s">
        <v>645</v>
      </c>
      <c r="R4243" s="62" t="s">
        <v>1152</v>
      </c>
      <c r="S4243" s="61">
        <v>201407</v>
      </c>
      <c r="T4243" s="62" t="s">
        <v>52</v>
      </c>
      <c r="U4243" s="97">
        <v>0</v>
      </c>
      <c r="V4243" s="60">
        <v>1185.78</v>
      </c>
      <c r="W4243" s="62" t="s">
        <v>1152</v>
      </c>
      <c r="X4243" s="62" t="s">
        <v>1152</v>
      </c>
      <c r="Y4243" s="62" t="s">
        <v>1152</v>
      </c>
      <c r="Z4243" s="62" t="s">
        <v>48</v>
      </c>
      <c r="AA4243" s="62" t="s">
        <v>646</v>
      </c>
      <c r="AB4243" s="62" t="s">
        <v>42</v>
      </c>
      <c r="AC4243" s="62" t="s">
        <v>2259</v>
      </c>
      <c r="AD4243" s="62" t="s">
        <v>648</v>
      </c>
    </row>
    <row r="4244" spans="1:30" x14ac:dyDescent="0.25">
      <c r="A4244" s="62" t="s">
        <v>35</v>
      </c>
      <c r="B4244" s="62" t="s">
        <v>36</v>
      </c>
      <c r="C4244" s="62" t="s">
        <v>37</v>
      </c>
      <c r="D4244" s="62" t="s">
        <v>121</v>
      </c>
      <c r="E4244" s="62" t="s">
        <v>122</v>
      </c>
      <c r="F4244" s="62" t="s">
        <v>123</v>
      </c>
      <c r="G4244" s="62" t="s">
        <v>124</v>
      </c>
      <c r="H4244" s="62" t="s">
        <v>124</v>
      </c>
      <c r="I4244" s="62" t="s">
        <v>42</v>
      </c>
      <c r="J4244" s="62" t="s">
        <v>182</v>
      </c>
      <c r="K4244" s="62" t="s">
        <v>182</v>
      </c>
      <c r="L4244" s="62" t="s">
        <v>43</v>
      </c>
      <c r="M4244" s="62" t="s">
        <v>44</v>
      </c>
      <c r="N4244" s="62" t="s">
        <v>180</v>
      </c>
      <c r="O4244" s="62" t="s">
        <v>2260</v>
      </c>
      <c r="P4244" s="62" t="s">
        <v>1152</v>
      </c>
      <c r="Q4244" s="62" t="s">
        <v>645</v>
      </c>
      <c r="R4244" s="62" t="s">
        <v>1152</v>
      </c>
      <c r="S4244" s="61">
        <v>201407</v>
      </c>
      <c r="T4244" s="62" t="s">
        <v>52</v>
      </c>
      <c r="U4244" s="61">
        <v>0</v>
      </c>
      <c r="V4244" s="60">
        <v>1072.8</v>
      </c>
      <c r="W4244" s="62" t="s">
        <v>1152</v>
      </c>
      <c r="X4244" s="62" t="s">
        <v>1152</v>
      </c>
      <c r="Y4244" s="62" t="s">
        <v>1152</v>
      </c>
      <c r="Z4244" s="62" t="s">
        <v>48</v>
      </c>
      <c r="AA4244" s="62" t="s">
        <v>646</v>
      </c>
      <c r="AB4244" s="62" t="s">
        <v>42</v>
      </c>
      <c r="AC4244" s="62" t="s">
        <v>2259</v>
      </c>
      <c r="AD4244" s="62" t="s">
        <v>648</v>
      </c>
    </row>
    <row r="4245" spans="1:30" x14ac:dyDescent="0.25">
      <c r="A4245" s="62" t="s">
        <v>35</v>
      </c>
      <c r="B4245" s="62" t="s">
        <v>36</v>
      </c>
      <c r="C4245" s="62" t="s">
        <v>37</v>
      </c>
      <c r="D4245" s="62" t="s">
        <v>121</v>
      </c>
      <c r="E4245" s="62" t="s">
        <v>122</v>
      </c>
      <c r="F4245" s="62" t="s">
        <v>123</v>
      </c>
      <c r="G4245" s="62" t="s">
        <v>124</v>
      </c>
      <c r="H4245" s="62" t="s">
        <v>124</v>
      </c>
      <c r="I4245" s="62" t="s">
        <v>42</v>
      </c>
      <c r="J4245" s="62" t="s">
        <v>182</v>
      </c>
      <c r="K4245" s="62" t="s">
        <v>182</v>
      </c>
      <c r="L4245" s="62" t="s">
        <v>43</v>
      </c>
      <c r="M4245" s="62" t="s">
        <v>44</v>
      </c>
      <c r="N4245" s="62" t="s">
        <v>180</v>
      </c>
      <c r="O4245" s="62" t="s">
        <v>2261</v>
      </c>
      <c r="P4245" s="62" t="s">
        <v>1152</v>
      </c>
      <c r="Q4245" s="62" t="s">
        <v>645</v>
      </c>
      <c r="R4245" s="62" t="s">
        <v>1152</v>
      </c>
      <c r="S4245" s="61">
        <v>201407</v>
      </c>
      <c r="T4245" s="62" t="s">
        <v>52</v>
      </c>
      <c r="U4245" s="61">
        <v>0</v>
      </c>
      <c r="V4245" s="60">
        <v>2120.8200000000002</v>
      </c>
      <c r="W4245" s="62" t="s">
        <v>1152</v>
      </c>
      <c r="X4245" s="62" t="s">
        <v>1152</v>
      </c>
      <c r="Y4245" s="62" t="s">
        <v>1152</v>
      </c>
      <c r="Z4245" s="62" t="s">
        <v>48</v>
      </c>
      <c r="AA4245" s="62" t="s">
        <v>646</v>
      </c>
      <c r="AB4245" s="62" t="s">
        <v>42</v>
      </c>
      <c r="AC4245" s="62" t="s">
        <v>2259</v>
      </c>
      <c r="AD4245" s="62" t="s">
        <v>648</v>
      </c>
    </row>
    <row r="4246" spans="1:30" x14ac:dyDescent="0.25">
      <c r="A4246" s="62" t="s">
        <v>35</v>
      </c>
      <c r="B4246" s="62" t="s">
        <v>36</v>
      </c>
      <c r="C4246" s="62" t="s">
        <v>37</v>
      </c>
      <c r="D4246" s="62" t="s">
        <v>121</v>
      </c>
      <c r="E4246" s="62" t="s">
        <v>122</v>
      </c>
      <c r="F4246" s="62" t="s">
        <v>123</v>
      </c>
      <c r="G4246" s="62" t="s">
        <v>124</v>
      </c>
      <c r="H4246" s="62" t="s">
        <v>124</v>
      </c>
      <c r="I4246" s="62" t="s">
        <v>42</v>
      </c>
      <c r="J4246" s="62" t="s">
        <v>182</v>
      </c>
      <c r="K4246" s="62" t="s">
        <v>182</v>
      </c>
      <c r="L4246" s="62" t="s">
        <v>43</v>
      </c>
      <c r="M4246" s="62" t="s">
        <v>44</v>
      </c>
      <c r="N4246" s="62" t="s">
        <v>180</v>
      </c>
      <c r="O4246" s="62" t="s">
        <v>2262</v>
      </c>
      <c r="P4246" s="62" t="s">
        <v>1152</v>
      </c>
      <c r="Q4246" s="62" t="s">
        <v>645</v>
      </c>
      <c r="R4246" s="62" t="s">
        <v>1152</v>
      </c>
      <c r="S4246" s="61">
        <v>201407</v>
      </c>
      <c r="T4246" s="62" t="s">
        <v>52</v>
      </c>
      <c r="U4246" s="61">
        <v>0</v>
      </c>
      <c r="V4246" s="60">
        <v>1150.32</v>
      </c>
      <c r="W4246" s="62" t="s">
        <v>1152</v>
      </c>
      <c r="X4246" s="62" t="s">
        <v>1152</v>
      </c>
      <c r="Y4246" s="62" t="s">
        <v>1152</v>
      </c>
      <c r="Z4246" s="62" t="s">
        <v>48</v>
      </c>
      <c r="AA4246" s="62" t="s">
        <v>646</v>
      </c>
      <c r="AB4246" s="62" t="s">
        <v>42</v>
      </c>
      <c r="AC4246" s="62" t="s">
        <v>2259</v>
      </c>
      <c r="AD4246" s="62" t="s">
        <v>648</v>
      </c>
    </row>
    <row r="4247" spans="1:30" x14ac:dyDescent="0.25">
      <c r="A4247" s="62" t="s">
        <v>35</v>
      </c>
      <c r="B4247" s="62" t="s">
        <v>36</v>
      </c>
      <c r="C4247" s="62" t="s">
        <v>37</v>
      </c>
      <c r="D4247" s="62" t="s">
        <v>121</v>
      </c>
      <c r="E4247" s="62" t="s">
        <v>122</v>
      </c>
      <c r="F4247" s="62" t="s">
        <v>123</v>
      </c>
      <c r="G4247" s="62" t="s">
        <v>124</v>
      </c>
      <c r="H4247" s="62" t="s">
        <v>124</v>
      </c>
      <c r="I4247" s="62" t="s">
        <v>42</v>
      </c>
      <c r="J4247" s="62" t="s">
        <v>182</v>
      </c>
      <c r="K4247" s="62" t="s">
        <v>182</v>
      </c>
      <c r="L4247" s="62" t="s">
        <v>43</v>
      </c>
      <c r="M4247" s="62" t="s">
        <v>44</v>
      </c>
      <c r="N4247" s="62" t="s">
        <v>180</v>
      </c>
      <c r="O4247" s="62" t="s">
        <v>2263</v>
      </c>
      <c r="P4247" s="62" t="s">
        <v>1152</v>
      </c>
      <c r="Q4247" s="62" t="s">
        <v>645</v>
      </c>
      <c r="R4247" s="62" t="s">
        <v>1152</v>
      </c>
      <c r="S4247" s="61">
        <v>201407</v>
      </c>
      <c r="T4247" s="62" t="s">
        <v>52</v>
      </c>
      <c r="U4247" s="97">
        <v>0</v>
      </c>
      <c r="V4247" s="60">
        <v>2607.3000000000002</v>
      </c>
      <c r="W4247" s="62" t="s">
        <v>1152</v>
      </c>
      <c r="X4247" s="62" t="s">
        <v>1152</v>
      </c>
      <c r="Y4247" s="62" t="s">
        <v>1152</v>
      </c>
      <c r="Z4247" s="62" t="s">
        <v>48</v>
      </c>
      <c r="AA4247" s="62" t="s">
        <v>646</v>
      </c>
      <c r="AB4247" s="62" t="s">
        <v>42</v>
      </c>
      <c r="AC4247" s="62" t="s">
        <v>2259</v>
      </c>
      <c r="AD4247" s="62" t="s">
        <v>648</v>
      </c>
    </row>
    <row r="4248" spans="1:30" x14ac:dyDescent="0.25">
      <c r="A4248" s="62" t="s">
        <v>35</v>
      </c>
      <c r="B4248" s="62" t="s">
        <v>36</v>
      </c>
      <c r="C4248" s="62" t="s">
        <v>37</v>
      </c>
      <c r="D4248" s="62" t="s">
        <v>121</v>
      </c>
      <c r="E4248" s="62" t="s">
        <v>122</v>
      </c>
      <c r="F4248" s="62" t="s">
        <v>123</v>
      </c>
      <c r="G4248" s="62" t="s">
        <v>124</v>
      </c>
      <c r="H4248" s="62" t="s">
        <v>124</v>
      </c>
      <c r="I4248" s="62" t="s">
        <v>42</v>
      </c>
      <c r="J4248" s="62" t="s">
        <v>182</v>
      </c>
      <c r="K4248" s="62" t="s">
        <v>182</v>
      </c>
      <c r="L4248" s="62" t="s">
        <v>43</v>
      </c>
      <c r="M4248" s="62" t="s">
        <v>44</v>
      </c>
      <c r="N4248" s="62" t="s">
        <v>180</v>
      </c>
      <c r="O4248" s="62" t="s">
        <v>2264</v>
      </c>
      <c r="P4248" s="62" t="s">
        <v>1152</v>
      </c>
      <c r="Q4248" s="62" t="s">
        <v>645</v>
      </c>
      <c r="R4248" s="62" t="s">
        <v>1152</v>
      </c>
      <c r="S4248" s="61">
        <v>201407</v>
      </c>
      <c r="T4248" s="62" t="s">
        <v>52</v>
      </c>
      <c r="U4248" s="97">
        <v>0</v>
      </c>
      <c r="V4248" s="60">
        <v>123.18</v>
      </c>
      <c r="W4248" s="62" t="s">
        <v>1152</v>
      </c>
      <c r="X4248" s="62" t="s">
        <v>1152</v>
      </c>
      <c r="Y4248" s="62" t="s">
        <v>1152</v>
      </c>
      <c r="Z4248" s="62" t="s">
        <v>48</v>
      </c>
      <c r="AA4248" s="62" t="s">
        <v>646</v>
      </c>
      <c r="AB4248" s="62" t="s">
        <v>42</v>
      </c>
      <c r="AC4248" s="62" t="s">
        <v>2259</v>
      </c>
      <c r="AD4248" s="62" t="s">
        <v>648</v>
      </c>
    </row>
    <row r="4249" spans="1:30" x14ac:dyDescent="0.25">
      <c r="A4249" s="62" t="s">
        <v>35</v>
      </c>
      <c r="B4249" s="62" t="s">
        <v>36</v>
      </c>
      <c r="C4249" s="62" t="s">
        <v>37</v>
      </c>
      <c r="D4249" s="62" t="s">
        <v>121</v>
      </c>
      <c r="E4249" s="62" t="s">
        <v>122</v>
      </c>
      <c r="F4249" s="62" t="s">
        <v>123</v>
      </c>
      <c r="G4249" s="62" t="s">
        <v>124</v>
      </c>
      <c r="H4249" s="62" t="s">
        <v>124</v>
      </c>
      <c r="I4249" s="62" t="s">
        <v>42</v>
      </c>
      <c r="J4249" s="62" t="s">
        <v>182</v>
      </c>
      <c r="K4249" s="62" t="s">
        <v>182</v>
      </c>
      <c r="L4249" s="62" t="s">
        <v>43</v>
      </c>
      <c r="M4249" s="62" t="s">
        <v>44</v>
      </c>
      <c r="N4249" s="62" t="s">
        <v>180</v>
      </c>
      <c r="O4249" s="62" t="s">
        <v>2265</v>
      </c>
      <c r="P4249" s="62" t="s">
        <v>1152</v>
      </c>
      <c r="Q4249" s="62" t="s">
        <v>645</v>
      </c>
      <c r="R4249" s="62" t="s">
        <v>1152</v>
      </c>
      <c r="S4249" s="61">
        <v>201407</v>
      </c>
      <c r="T4249" s="62" t="s">
        <v>52</v>
      </c>
      <c r="U4249" s="61">
        <v>0</v>
      </c>
      <c r="V4249" s="60">
        <v>4777.68</v>
      </c>
      <c r="W4249" s="62" t="s">
        <v>1152</v>
      </c>
      <c r="X4249" s="62" t="s">
        <v>1152</v>
      </c>
      <c r="Y4249" s="62" t="s">
        <v>1152</v>
      </c>
      <c r="Z4249" s="62" t="s">
        <v>48</v>
      </c>
      <c r="AA4249" s="62" t="s">
        <v>646</v>
      </c>
      <c r="AB4249" s="62" t="s">
        <v>42</v>
      </c>
      <c r="AC4249" s="62" t="s">
        <v>2259</v>
      </c>
      <c r="AD4249" s="62" t="s">
        <v>648</v>
      </c>
    </row>
    <row r="4250" spans="1:30" x14ac:dyDescent="0.25">
      <c r="A4250" s="62" t="s">
        <v>35</v>
      </c>
      <c r="B4250" s="62" t="s">
        <v>36</v>
      </c>
      <c r="C4250" s="62" t="s">
        <v>37</v>
      </c>
      <c r="D4250" s="62" t="s">
        <v>121</v>
      </c>
      <c r="E4250" s="62" t="s">
        <v>122</v>
      </c>
      <c r="F4250" s="62" t="s">
        <v>123</v>
      </c>
      <c r="G4250" s="62" t="s">
        <v>124</v>
      </c>
      <c r="H4250" s="62" t="s">
        <v>124</v>
      </c>
      <c r="I4250" s="62" t="s">
        <v>42</v>
      </c>
      <c r="J4250" s="62" t="s">
        <v>182</v>
      </c>
      <c r="K4250" s="62" t="s">
        <v>182</v>
      </c>
      <c r="L4250" s="62" t="s">
        <v>43</v>
      </c>
      <c r="M4250" s="62" t="s">
        <v>44</v>
      </c>
      <c r="N4250" s="62" t="s">
        <v>180</v>
      </c>
      <c r="O4250" s="62" t="s">
        <v>2266</v>
      </c>
      <c r="P4250" s="62" t="s">
        <v>1152</v>
      </c>
      <c r="Q4250" s="62" t="s">
        <v>645</v>
      </c>
      <c r="R4250" s="62" t="s">
        <v>1152</v>
      </c>
      <c r="S4250" s="61">
        <v>201407</v>
      </c>
      <c r="T4250" s="62" t="s">
        <v>52</v>
      </c>
      <c r="U4250" s="97">
        <v>0</v>
      </c>
      <c r="V4250" s="60">
        <v>1740.3</v>
      </c>
      <c r="W4250" s="62" t="s">
        <v>1152</v>
      </c>
      <c r="X4250" s="62" t="s">
        <v>1152</v>
      </c>
      <c r="Y4250" s="62" t="s">
        <v>1152</v>
      </c>
      <c r="Z4250" s="62" t="s">
        <v>48</v>
      </c>
      <c r="AA4250" s="62" t="s">
        <v>646</v>
      </c>
      <c r="AB4250" s="62" t="s">
        <v>42</v>
      </c>
      <c r="AC4250" s="62" t="s">
        <v>2259</v>
      </c>
      <c r="AD4250" s="62" t="s">
        <v>648</v>
      </c>
    </row>
    <row r="4251" spans="1:30" x14ac:dyDescent="0.25">
      <c r="A4251" s="62" t="s">
        <v>35</v>
      </c>
      <c r="B4251" s="62" t="s">
        <v>36</v>
      </c>
      <c r="C4251" s="62" t="s">
        <v>37</v>
      </c>
      <c r="D4251" s="62" t="s">
        <v>121</v>
      </c>
      <c r="E4251" s="62" t="s">
        <v>122</v>
      </c>
      <c r="F4251" s="62" t="s">
        <v>123</v>
      </c>
      <c r="G4251" s="62" t="s">
        <v>124</v>
      </c>
      <c r="H4251" s="62" t="s">
        <v>124</v>
      </c>
      <c r="I4251" s="62" t="s">
        <v>42</v>
      </c>
      <c r="J4251" s="62" t="s">
        <v>182</v>
      </c>
      <c r="K4251" s="62" t="s">
        <v>182</v>
      </c>
      <c r="L4251" s="62" t="s">
        <v>43</v>
      </c>
      <c r="M4251" s="62" t="s">
        <v>44</v>
      </c>
      <c r="N4251" s="62" t="s">
        <v>180</v>
      </c>
      <c r="O4251" s="62" t="s">
        <v>2267</v>
      </c>
      <c r="P4251" s="62" t="s">
        <v>1152</v>
      </c>
      <c r="Q4251" s="62" t="s">
        <v>645</v>
      </c>
      <c r="R4251" s="62" t="s">
        <v>1152</v>
      </c>
      <c r="S4251" s="61">
        <v>201407</v>
      </c>
      <c r="T4251" s="62" t="s">
        <v>52</v>
      </c>
      <c r="U4251" s="97">
        <v>0</v>
      </c>
      <c r="V4251" s="60">
        <v>4023.18</v>
      </c>
      <c r="W4251" s="62" t="s">
        <v>1152</v>
      </c>
      <c r="X4251" s="62" t="s">
        <v>1152</v>
      </c>
      <c r="Y4251" s="62" t="s">
        <v>1152</v>
      </c>
      <c r="Z4251" s="62" t="s">
        <v>48</v>
      </c>
      <c r="AA4251" s="62" t="s">
        <v>646</v>
      </c>
      <c r="AB4251" s="62" t="s">
        <v>42</v>
      </c>
      <c r="AC4251" s="62" t="s">
        <v>2259</v>
      </c>
      <c r="AD4251" s="62" t="s">
        <v>648</v>
      </c>
    </row>
    <row r="4252" spans="1:30" x14ac:dyDescent="0.25">
      <c r="A4252" s="62" t="s">
        <v>35</v>
      </c>
      <c r="B4252" s="62" t="s">
        <v>36</v>
      </c>
      <c r="C4252" s="62" t="s">
        <v>37</v>
      </c>
      <c r="D4252" s="62" t="s">
        <v>121</v>
      </c>
      <c r="E4252" s="62" t="s">
        <v>122</v>
      </c>
      <c r="F4252" s="62" t="s">
        <v>123</v>
      </c>
      <c r="G4252" s="62" t="s">
        <v>124</v>
      </c>
      <c r="H4252" s="62" t="s">
        <v>124</v>
      </c>
      <c r="I4252" s="62" t="s">
        <v>42</v>
      </c>
      <c r="J4252" s="62" t="s">
        <v>182</v>
      </c>
      <c r="K4252" s="62" t="s">
        <v>182</v>
      </c>
      <c r="L4252" s="62" t="s">
        <v>43</v>
      </c>
      <c r="M4252" s="62" t="s">
        <v>44</v>
      </c>
      <c r="N4252" s="62" t="s">
        <v>180</v>
      </c>
      <c r="O4252" s="62" t="s">
        <v>2268</v>
      </c>
      <c r="P4252" s="62" t="s">
        <v>1152</v>
      </c>
      <c r="Q4252" s="62" t="s">
        <v>645</v>
      </c>
      <c r="R4252" s="62" t="s">
        <v>1152</v>
      </c>
      <c r="S4252" s="61">
        <v>201407</v>
      </c>
      <c r="T4252" s="62" t="s">
        <v>52</v>
      </c>
      <c r="U4252" s="97">
        <v>0</v>
      </c>
      <c r="V4252" s="60">
        <v>956.16</v>
      </c>
      <c r="W4252" s="62" t="s">
        <v>1152</v>
      </c>
      <c r="X4252" s="62" t="s">
        <v>1152</v>
      </c>
      <c r="Y4252" s="62" t="s">
        <v>1152</v>
      </c>
      <c r="Z4252" s="62" t="s">
        <v>48</v>
      </c>
      <c r="AA4252" s="62" t="s">
        <v>646</v>
      </c>
      <c r="AB4252" s="62" t="s">
        <v>42</v>
      </c>
      <c r="AC4252" s="62" t="s">
        <v>2259</v>
      </c>
      <c r="AD4252" s="62" t="s">
        <v>648</v>
      </c>
    </row>
    <row r="4253" spans="1:30" x14ac:dyDescent="0.25">
      <c r="A4253" s="62" t="s">
        <v>35</v>
      </c>
      <c r="B4253" s="62" t="s">
        <v>36</v>
      </c>
      <c r="C4253" s="62" t="s">
        <v>37</v>
      </c>
      <c r="D4253" s="62" t="s">
        <v>121</v>
      </c>
      <c r="E4253" s="62" t="s">
        <v>122</v>
      </c>
      <c r="F4253" s="62" t="s">
        <v>123</v>
      </c>
      <c r="G4253" s="62" t="s">
        <v>124</v>
      </c>
      <c r="H4253" s="62" t="s">
        <v>124</v>
      </c>
      <c r="I4253" s="62" t="s">
        <v>42</v>
      </c>
      <c r="J4253" s="62" t="s">
        <v>182</v>
      </c>
      <c r="K4253" s="62" t="s">
        <v>182</v>
      </c>
      <c r="L4253" s="62" t="s">
        <v>43</v>
      </c>
      <c r="M4253" s="62" t="s">
        <v>44</v>
      </c>
      <c r="N4253" s="62" t="s">
        <v>180</v>
      </c>
      <c r="O4253" s="62" t="s">
        <v>2269</v>
      </c>
      <c r="P4253" s="62" t="s">
        <v>1152</v>
      </c>
      <c r="Q4253" s="62" t="s">
        <v>645</v>
      </c>
      <c r="R4253" s="62" t="s">
        <v>1152</v>
      </c>
      <c r="S4253" s="61">
        <v>201407</v>
      </c>
      <c r="T4253" s="62" t="s">
        <v>52</v>
      </c>
      <c r="U4253" s="97">
        <v>0</v>
      </c>
      <c r="V4253" s="60">
        <v>2409.06</v>
      </c>
      <c r="W4253" s="62" t="s">
        <v>1152</v>
      </c>
      <c r="X4253" s="62" t="s">
        <v>1152</v>
      </c>
      <c r="Y4253" s="62" t="s">
        <v>1152</v>
      </c>
      <c r="Z4253" s="62" t="s">
        <v>48</v>
      </c>
      <c r="AA4253" s="62" t="s">
        <v>646</v>
      </c>
      <c r="AB4253" s="62" t="s">
        <v>42</v>
      </c>
      <c r="AC4253" s="62" t="s">
        <v>2259</v>
      </c>
      <c r="AD4253" s="62" t="s">
        <v>648</v>
      </c>
    </row>
    <row r="4254" spans="1:30" x14ac:dyDescent="0.25">
      <c r="A4254" s="62" t="s">
        <v>35</v>
      </c>
      <c r="B4254" s="62" t="s">
        <v>36</v>
      </c>
      <c r="C4254" s="62" t="s">
        <v>37</v>
      </c>
      <c r="D4254" s="62" t="s">
        <v>121</v>
      </c>
      <c r="E4254" s="62" t="s">
        <v>122</v>
      </c>
      <c r="F4254" s="62" t="s">
        <v>123</v>
      </c>
      <c r="G4254" s="62" t="s">
        <v>124</v>
      </c>
      <c r="H4254" s="62" t="s">
        <v>124</v>
      </c>
      <c r="I4254" s="62" t="s">
        <v>42</v>
      </c>
      <c r="J4254" s="62" t="s">
        <v>182</v>
      </c>
      <c r="K4254" s="62" t="s">
        <v>182</v>
      </c>
      <c r="L4254" s="62" t="s">
        <v>43</v>
      </c>
      <c r="M4254" s="62" t="s">
        <v>44</v>
      </c>
      <c r="N4254" s="62" t="s">
        <v>180</v>
      </c>
      <c r="O4254" s="62" t="s">
        <v>2270</v>
      </c>
      <c r="P4254" s="62" t="s">
        <v>1152</v>
      </c>
      <c r="Q4254" s="62" t="s">
        <v>645</v>
      </c>
      <c r="R4254" s="62" t="s">
        <v>1152</v>
      </c>
      <c r="S4254" s="61">
        <v>201407</v>
      </c>
      <c r="T4254" s="62" t="s">
        <v>52</v>
      </c>
      <c r="U4254" s="97">
        <v>0</v>
      </c>
      <c r="V4254" s="60">
        <v>8026.68</v>
      </c>
      <c r="W4254" s="62" t="s">
        <v>1152</v>
      </c>
      <c r="X4254" s="62" t="s">
        <v>1152</v>
      </c>
      <c r="Y4254" s="62" t="s">
        <v>1152</v>
      </c>
      <c r="Z4254" s="62" t="s">
        <v>48</v>
      </c>
      <c r="AA4254" s="62" t="s">
        <v>646</v>
      </c>
      <c r="AB4254" s="62" t="s">
        <v>42</v>
      </c>
      <c r="AC4254" s="62" t="s">
        <v>2259</v>
      </c>
      <c r="AD4254" s="62" t="s">
        <v>648</v>
      </c>
    </row>
    <row r="4255" spans="1:30" x14ac:dyDescent="0.25">
      <c r="A4255" s="62" t="s">
        <v>35</v>
      </c>
      <c r="B4255" s="62" t="s">
        <v>36</v>
      </c>
      <c r="C4255" s="62" t="s">
        <v>37</v>
      </c>
      <c r="D4255" s="62" t="s">
        <v>121</v>
      </c>
      <c r="E4255" s="62" t="s">
        <v>122</v>
      </c>
      <c r="F4255" s="62" t="s">
        <v>123</v>
      </c>
      <c r="G4255" s="62" t="s">
        <v>124</v>
      </c>
      <c r="H4255" s="62" t="s">
        <v>124</v>
      </c>
      <c r="I4255" s="62" t="s">
        <v>42</v>
      </c>
      <c r="J4255" s="62" t="s">
        <v>182</v>
      </c>
      <c r="K4255" s="62" t="s">
        <v>182</v>
      </c>
      <c r="L4255" s="62" t="s">
        <v>43</v>
      </c>
      <c r="M4255" s="62" t="s">
        <v>44</v>
      </c>
      <c r="N4255" s="62" t="s">
        <v>180</v>
      </c>
      <c r="O4255" s="62" t="s">
        <v>2271</v>
      </c>
      <c r="P4255" s="62" t="s">
        <v>1152</v>
      </c>
      <c r="Q4255" s="62" t="s">
        <v>645</v>
      </c>
      <c r="R4255" s="62" t="s">
        <v>1152</v>
      </c>
      <c r="S4255" s="61">
        <v>201407</v>
      </c>
      <c r="T4255" s="62" t="s">
        <v>52</v>
      </c>
      <c r="U4255" s="97">
        <v>0</v>
      </c>
      <c r="V4255" s="60">
        <v>32760</v>
      </c>
      <c r="W4255" s="62" t="s">
        <v>1152</v>
      </c>
      <c r="X4255" s="62" t="s">
        <v>1152</v>
      </c>
      <c r="Y4255" s="62" t="s">
        <v>1152</v>
      </c>
      <c r="Z4255" s="62" t="s">
        <v>48</v>
      </c>
      <c r="AA4255" s="62" t="s">
        <v>646</v>
      </c>
      <c r="AB4255" s="62" t="s">
        <v>42</v>
      </c>
      <c r="AC4255" s="62" t="s">
        <v>2259</v>
      </c>
      <c r="AD4255" s="62" t="s">
        <v>648</v>
      </c>
    </row>
    <row r="4256" spans="1:30" x14ac:dyDescent="0.25">
      <c r="A4256" s="62" t="s">
        <v>35</v>
      </c>
      <c r="B4256" s="62" t="s">
        <v>36</v>
      </c>
      <c r="C4256" s="62" t="s">
        <v>37</v>
      </c>
      <c r="D4256" s="62" t="s">
        <v>121</v>
      </c>
      <c r="E4256" s="62" t="s">
        <v>122</v>
      </c>
      <c r="F4256" s="62" t="s">
        <v>123</v>
      </c>
      <c r="G4256" s="62" t="s">
        <v>124</v>
      </c>
      <c r="H4256" s="62" t="s">
        <v>124</v>
      </c>
      <c r="I4256" s="62" t="s">
        <v>42</v>
      </c>
      <c r="J4256" s="62" t="s">
        <v>182</v>
      </c>
      <c r="K4256" s="62" t="s">
        <v>182</v>
      </c>
      <c r="L4256" s="62" t="s">
        <v>43</v>
      </c>
      <c r="M4256" s="62" t="s">
        <v>44</v>
      </c>
      <c r="N4256" s="62" t="s">
        <v>180</v>
      </c>
      <c r="O4256" s="62" t="s">
        <v>2272</v>
      </c>
      <c r="P4256" s="62" t="s">
        <v>1152</v>
      </c>
      <c r="Q4256" s="62" t="s">
        <v>645</v>
      </c>
      <c r="R4256" s="62" t="s">
        <v>1152</v>
      </c>
      <c r="S4256" s="61">
        <v>201407</v>
      </c>
      <c r="T4256" s="62" t="s">
        <v>52</v>
      </c>
      <c r="U4256" s="97">
        <v>0</v>
      </c>
      <c r="V4256" s="60">
        <v>8548.86</v>
      </c>
      <c r="W4256" s="62" t="s">
        <v>1152</v>
      </c>
      <c r="X4256" s="62" t="s">
        <v>1152</v>
      </c>
      <c r="Y4256" s="62" t="s">
        <v>1152</v>
      </c>
      <c r="Z4256" s="62" t="s">
        <v>48</v>
      </c>
      <c r="AA4256" s="62" t="s">
        <v>646</v>
      </c>
      <c r="AB4256" s="62" t="s">
        <v>42</v>
      </c>
      <c r="AC4256" s="62" t="s">
        <v>2259</v>
      </c>
      <c r="AD4256" s="62" t="s">
        <v>648</v>
      </c>
    </row>
    <row r="4257" spans="1:30" x14ac:dyDescent="0.25">
      <c r="A4257" s="62" t="s">
        <v>35</v>
      </c>
      <c r="B4257" s="62" t="s">
        <v>36</v>
      </c>
      <c r="C4257" s="62" t="s">
        <v>37</v>
      </c>
      <c r="D4257" s="62" t="s">
        <v>121</v>
      </c>
      <c r="E4257" s="62" t="s">
        <v>122</v>
      </c>
      <c r="F4257" s="62" t="s">
        <v>123</v>
      </c>
      <c r="G4257" s="62" t="s">
        <v>124</v>
      </c>
      <c r="H4257" s="62" t="s">
        <v>124</v>
      </c>
      <c r="I4257" s="62" t="s">
        <v>42</v>
      </c>
      <c r="J4257" s="62" t="s">
        <v>174</v>
      </c>
      <c r="K4257" s="62" t="s">
        <v>174</v>
      </c>
      <c r="L4257" s="62" t="s">
        <v>43</v>
      </c>
      <c r="M4257" s="62" t="s">
        <v>44</v>
      </c>
      <c r="N4257" s="62" t="s">
        <v>180</v>
      </c>
      <c r="O4257" s="62" t="s">
        <v>2325</v>
      </c>
      <c r="P4257" s="62" t="s">
        <v>1152</v>
      </c>
      <c r="Q4257" s="62" t="s">
        <v>645</v>
      </c>
      <c r="R4257" s="62" t="s">
        <v>1152</v>
      </c>
      <c r="S4257" s="61">
        <v>201407</v>
      </c>
      <c r="T4257" s="62" t="s">
        <v>52</v>
      </c>
      <c r="U4257" s="97">
        <v>0</v>
      </c>
      <c r="V4257" s="60">
        <v>320</v>
      </c>
      <c r="W4257" s="62" t="s">
        <v>1152</v>
      </c>
      <c r="X4257" s="62" t="s">
        <v>1152</v>
      </c>
      <c r="Y4257" s="62" t="s">
        <v>1152</v>
      </c>
      <c r="Z4257" s="62" t="s">
        <v>48</v>
      </c>
      <c r="AA4257" s="62" t="s">
        <v>646</v>
      </c>
      <c r="AB4257" s="62" t="s">
        <v>42</v>
      </c>
      <c r="AC4257" s="62" t="s">
        <v>2259</v>
      </c>
      <c r="AD4257" s="62" t="s">
        <v>648</v>
      </c>
    </row>
    <row r="4258" spans="1:30" x14ac:dyDescent="0.25">
      <c r="A4258" s="62" t="s">
        <v>35</v>
      </c>
      <c r="B4258" s="62" t="s">
        <v>36</v>
      </c>
      <c r="C4258" s="62" t="s">
        <v>37</v>
      </c>
      <c r="D4258" s="62" t="s">
        <v>121</v>
      </c>
      <c r="E4258" s="62" t="s">
        <v>122</v>
      </c>
      <c r="F4258" s="62" t="s">
        <v>123</v>
      </c>
      <c r="G4258" s="62" t="s">
        <v>124</v>
      </c>
      <c r="H4258" s="62" t="s">
        <v>124</v>
      </c>
      <c r="I4258" s="62" t="s">
        <v>42</v>
      </c>
      <c r="J4258" s="62" t="s">
        <v>174</v>
      </c>
      <c r="K4258" s="62" t="s">
        <v>174</v>
      </c>
      <c r="L4258" s="62" t="s">
        <v>43</v>
      </c>
      <c r="M4258" s="62" t="s">
        <v>44</v>
      </c>
      <c r="N4258" s="62" t="s">
        <v>180</v>
      </c>
      <c r="O4258" s="62" t="s">
        <v>2326</v>
      </c>
      <c r="P4258" s="62" t="s">
        <v>1152</v>
      </c>
      <c r="Q4258" s="62" t="s">
        <v>645</v>
      </c>
      <c r="R4258" s="62" t="s">
        <v>1152</v>
      </c>
      <c r="S4258" s="61">
        <v>201407</v>
      </c>
      <c r="T4258" s="62" t="s">
        <v>52</v>
      </c>
      <c r="U4258" s="97">
        <v>0</v>
      </c>
      <c r="V4258" s="60">
        <v>165</v>
      </c>
      <c r="W4258" s="62" t="s">
        <v>1152</v>
      </c>
      <c r="X4258" s="62" t="s">
        <v>1152</v>
      </c>
      <c r="Y4258" s="62" t="s">
        <v>1152</v>
      </c>
      <c r="Z4258" s="62" t="s">
        <v>48</v>
      </c>
      <c r="AA4258" s="62" t="s">
        <v>646</v>
      </c>
      <c r="AB4258" s="62" t="s">
        <v>42</v>
      </c>
      <c r="AC4258" s="62" t="s">
        <v>2259</v>
      </c>
      <c r="AD4258" s="62" t="s">
        <v>648</v>
      </c>
    </row>
    <row r="4259" spans="1:30" x14ac:dyDescent="0.25">
      <c r="A4259" s="62" t="s">
        <v>35</v>
      </c>
      <c r="B4259" s="62" t="s">
        <v>36</v>
      </c>
      <c r="C4259" s="62" t="s">
        <v>37</v>
      </c>
      <c r="D4259" s="62" t="s">
        <v>121</v>
      </c>
      <c r="E4259" s="62" t="s">
        <v>122</v>
      </c>
      <c r="F4259" s="62" t="s">
        <v>123</v>
      </c>
      <c r="G4259" s="62" t="s">
        <v>124</v>
      </c>
      <c r="H4259" s="62" t="s">
        <v>124</v>
      </c>
      <c r="I4259" s="62" t="s">
        <v>42</v>
      </c>
      <c r="J4259" s="62" t="s">
        <v>174</v>
      </c>
      <c r="K4259" s="62" t="s">
        <v>174</v>
      </c>
      <c r="L4259" s="62" t="s">
        <v>43</v>
      </c>
      <c r="M4259" s="62" t="s">
        <v>44</v>
      </c>
      <c r="N4259" s="62" t="s">
        <v>180</v>
      </c>
      <c r="O4259" s="62" t="s">
        <v>2270</v>
      </c>
      <c r="P4259" s="62" t="s">
        <v>1152</v>
      </c>
      <c r="Q4259" s="62" t="s">
        <v>645</v>
      </c>
      <c r="R4259" s="62" t="s">
        <v>1152</v>
      </c>
      <c r="S4259" s="61">
        <v>201407</v>
      </c>
      <c r="T4259" s="62" t="s">
        <v>52</v>
      </c>
      <c r="U4259" s="61">
        <v>0</v>
      </c>
      <c r="V4259" s="60">
        <v>1750</v>
      </c>
      <c r="W4259" s="62" t="s">
        <v>1152</v>
      </c>
      <c r="X4259" s="62" t="s">
        <v>1152</v>
      </c>
      <c r="Y4259" s="62" t="s">
        <v>1152</v>
      </c>
      <c r="Z4259" s="62" t="s">
        <v>48</v>
      </c>
      <c r="AA4259" s="62" t="s">
        <v>646</v>
      </c>
      <c r="AB4259" s="62" t="s">
        <v>42</v>
      </c>
      <c r="AC4259" s="62" t="s">
        <v>2259</v>
      </c>
      <c r="AD4259" s="62" t="s">
        <v>648</v>
      </c>
    </row>
    <row r="4260" spans="1:30" x14ac:dyDescent="0.25">
      <c r="A4260" s="62" t="s">
        <v>35</v>
      </c>
      <c r="B4260" s="62" t="s">
        <v>36</v>
      </c>
      <c r="C4260" s="62" t="s">
        <v>37</v>
      </c>
      <c r="D4260" s="62" t="s">
        <v>121</v>
      </c>
      <c r="E4260" s="62" t="s">
        <v>122</v>
      </c>
      <c r="F4260" s="62" t="s">
        <v>123</v>
      </c>
      <c r="G4260" s="62" t="s">
        <v>124</v>
      </c>
      <c r="H4260" s="62" t="s">
        <v>124</v>
      </c>
      <c r="I4260" s="62" t="s">
        <v>42</v>
      </c>
      <c r="J4260" s="62" t="s">
        <v>174</v>
      </c>
      <c r="K4260" s="62" t="s">
        <v>174</v>
      </c>
      <c r="L4260" s="62" t="s">
        <v>43</v>
      </c>
      <c r="M4260" s="62" t="s">
        <v>44</v>
      </c>
      <c r="N4260" s="62" t="s">
        <v>180</v>
      </c>
      <c r="O4260" s="62" t="s">
        <v>2269</v>
      </c>
      <c r="P4260" s="62" t="s">
        <v>1152</v>
      </c>
      <c r="Q4260" s="62" t="s">
        <v>645</v>
      </c>
      <c r="R4260" s="62" t="s">
        <v>1152</v>
      </c>
      <c r="S4260" s="61">
        <v>201407</v>
      </c>
      <c r="T4260" s="62" t="s">
        <v>52</v>
      </c>
      <c r="U4260" s="61">
        <v>0</v>
      </c>
      <c r="V4260" s="60">
        <v>1320</v>
      </c>
      <c r="W4260" s="62" t="s">
        <v>1152</v>
      </c>
      <c r="X4260" s="62" t="s">
        <v>1152</v>
      </c>
      <c r="Y4260" s="62" t="s">
        <v>1152</v>
      </c>
      <c r="Z4260" s="62" t="s">
        <v>48</v>
      </c>
      <c r="AA4260" s="62" t="s">
        <v>646</v>
      </c>
      <c r="AB4260" s="62" t="s">
        <v>42</v>
      </c>
      <c r="AC4260" s="62" t="s">
        <v>2259</v>
      </c>
      <c r="AD4260" s="62" t="s">
        <v>648</v>
      </c>
    </row>
    <row r="4261" spans="1:30" x14ac:dyDescent="0.25">
      <c r="A4261" s="62" t="s">
        <v>35</v>
      </c>
      <c r="B4261" s="62" t="s">
        <v>36</v>
      </c>
      <c r="C4261" s="62" t="s">
        <v>37</v>
      </c>
      <c r="D4261" s="62" t="s">
        <v>121</v>
      </c>
      <c r="E4261" s="62" t="s">
        <v>122</v>
      </c>
      <c r="F4261" s="62" t="s">
        <v>123</v>
      </c>
      <c r="G4261" s="62" t="s">
        <v>124</v>
      </c>
      <c r="H4261" s="62" t="s">
        <v>124</v>
      </c>
      <c r="I4261" s="62" t="s">
        <v>42</v>
      </c>
      <c r="J4261" s="62" t="s">
        <v>174</v>
      </c>
      <c r="K4261" s="62" t="s">
        <v>174</v>
      </c>
      <c r="L4261" s="62" t="s">
        <v>43</v>
      </c>
      <c r="M4261" s="62" t="s">
        <v>44</v>
      </c>
      <c r="N4261" s="62" t="s">
        <v>180</v>
      </c>
      <c r="O4261" s="62" t="s">
        <v>2327</v>
      </c>
      <c r="P4261" s="62" t="s">
        <v>1152</v>
      </c>
      <c r="Q4261" s="62" t="s">
        <v>645</v>
      </c>
      <c r="R4261" s="62" t="s">
        <v>1152</v>
      </c>
      <c r="S4261" s="61">
        <v>201407</v>
      </c>
      <c r="T4261" s="62" t="s">
        <v>52</v>
      </c>
      <c r="U4261" s="61">
        <v>0</v>
      </c>
      <c r="V4261" s="60">
        <v>1764</v>
      </c>
      <c r="W4261" s="62" t="s">
        <v>1152</v>
      </c>
      <c r="X4261" s="62" t="s">
        <v>1152</v>
      </c>
      <c r="Y4261" s="62" t="s">
        <v>1152</v>
      </c>
      <c r="Z4261" s="62" t="s">
        <v>48</v>
      </c>
      <c r="AA4261" s="62" t="s">
        <v>646</v>
      </c>
      <c r="AB4261" s="62" t="s">
        <v>42</v>
      </c>
      <c r="AC4261" s="62" t="s">
        <v>2259</v>
      </c>
      <c r="AD4261" s="62" t="s">
        <v>648</v>
      </c>
    </row>
    <row r="4262" spans="1:30" x14ac:dyDescent="0.25">
      <c r="A4262" s="62" t="s">
        <v>35</v>
      </c>
      <c r="B4262" s="62" t="s">
        <v>36</v>
      </c>
      <c r="C4262" s="62" t="s">
        <v>37</v>
      </c>
      <c r="D4262" s="62" t="s">
        <v>121</v>
      </c>
      <c r="E4262" s="62" t="s">
        <v>122</v>
      </c>
      <c r="F4262" s="62" t="s">
        <v>123</v>
      </c>
      <c r="G4262" s="62" t="s">
        <v>124</v>
      </c>
      <c r="H4262" s="62" t="s">
        <v>124</v>
      </c>
      <c r="I4262" s="62" t="s">
        <v>42</v>
      </c>
      <c r="J4262" s="62" t="s">
        <v>174</v>
      </c>
      <c r="K4262" s="62" t="s">
        <v>174</v>
      </c>
      <c r="L4262" s="62" t="s">
        <v>43</v>
      </c>
      <c r="M4262" s="62" t="s">
        <v>44</v>
      </c>
      <c r="N4262" s="62" t="s">
        <v>180</v>
      </c>
      <c r="O4262" s="62" t="s">
        <v>2264</v>
      </c>
      <c r="P4262" s="62" t="s">
        <v>1152</v>
      </c>
      <c r="Q4262" s="62" t="s">
        <v>645</v>
      </c>
      <c r="R4262" s="62" t="s">
        <v>1152</v>
      </c>
      <c r="S4262" s="61">
        <v>201407</v>
      </c>
      <c r="T4262" s="62" t="s">
        <v>52</v>
      </c>
      <c r="U4262" s="61">
        <v>0</v>
      </c>
      <c r="V4262" s="60">
        <v>44</v>
      </c>
      <c r="W4262" s="62" t="s">
        <v>1152</v>
      </c>
      <c r="X4262" s="62" t="s">
        <v>1152</v>
      </c>
      <c r="Y4262" s="62" t="s">
        <v>1152</v>
      </c>
      <c r="Z4262" s="62" t="s">
        <v>48</v>
      </c>
      <c r="AA4262" s="62" t="s">
        <v>646</v>
      </c>
      <c r="AB4262" s="62" t="s">
        <v>42</v>
      </c>
      <c r="AC4262" s="62" t="s">
        <v>2259</v>
      </c>
      <c r="AD4262" s="62" t="s">
        <v>648</v>
      </c>
    </row>
    <row r="4263" spans="1:30" x14ac:dyDescent="0.25">
      <c r="A4263" s="62" t="s">
        <v>35</v>
      </c>
      <c r="B4263" s="62" t="s">
        <v>36</v>
      </c>
      <c r="C4263" s="62" t="s">
        <v>37</v>
      </c>
      <c r="D4263" s="62" t="s">
        <v>121</v>
      </c>
      <c r="E4263" s="62" t="s">
        <v>122</v>
      </c>
      <c r="F4263" s="62" t="s">
        <v>123</v>
      </c>
      <c r="G4263" s="62" t="s">
        <v>124</v>
      </c>
      <c r="H4263" s="62" t="s">
        <v>124</v>
      </c>
      <c r="I4263" s="62" t="s">
        <v>42</v>
      </c>
      <c r="J4263" s="62" t="s">
        <v>174</v>
      </c>
      <c r="K4263" s="62" t="s">
        <v>174</v>
      </c>
      <c r="L4263" s="62" t="s">
        <v>43</v>
      </c>
      <c r="M4263" s="62" t="s">
        <v>44</v>
      </c>
      <c r="N4263" s="62" t="s">
        <v>180</v>
      </c>
      <c r="O4263" s="62" t="s">
        <v>827</v>
      </c>
      <c r="P4263" s="62" t="s">
        <v>1152</v>
      </c>
      <c r="Q4263" s="62" t="s">
        <v>645</v>
      </c>
      <c r="R4263" s="62" t="s">
        <v>1152</v>
      </c>
      <c r="S4263" s="61">
        <v>201407</v>
      </c>
      <c r="T4263" s="62" t="s">
        <v>52</v>
      </c>
      <c r="U4263" s="61">
        <v>0</v>
      </c>
      <c r="V4263" s="60">
        <v>220</v>
      </c>
      <c r="W4263" s="62" t="s">
        <v>1152</v>
      </c>
      <c r="X4263" s="62" t="s">
        <v>1152</v>
      </c>
      <c r="Y4263" s="62" t="s">
        <v>1152</v>
      </c>
      <c r="Z4263" s="62" t="s">
        <v>48</v>
      </c>
      <c r="AA4263" s="62" t="s">
        <v>646</v>
      </c>
      <c r="AB4263" s="62" t="s">
        <v>42</v>
      </c>
      <c r="AC4263" s="62" t="s">
        <v>2259</v>
      </c>
      <c r="AD4263" s="62" t="s">
        <v>648</v>
      </c>
    </row>
    <row r="4264" spans="1:30" x14ac:dyDescent="0.25">
      <c r="A4264" s="62" t="s">
        <v>35</v>
      </c>
      <c r="B4264" s="62" t="s">
        <v>36</v>
      </c>
      <c r="C4264" s="62" t="s">
        <v>37</v>
      </c>
      <c r="D4264" s="62" t="s">
        <v>121</v>
      </c>
      <c r="E4264" s="62" t="s">
        <v>122</v>
      </c>
      <c r="F4264" s="62" t="s">
        <v>123</v>
      </c>
      <c r="G4264" s="62" t="s">
        <v>124</v>
      </c>
      <c r="H4264" s="62" t="s">
        <v>124</v>
      </c>
      <c r="I4264" s="62" t="s">
        <v>42</v>
      </c>
      <c r="J4264" s="62" t="s">
        <v>174</v>
      </c>
      <c r="K4264" s="62" t="s">
        <v>174</v>
      </c>
      <c r="L4264" s="62" t="s">
        <v>43</v>
      </c>
      <c r="M4264" s="62" t="s">
        <v>44</v>
      </c>
      <c r="N4264" s="62" t="s">
        <v>180</v>
      </c>
      <c r="O4264" s="62" t="s">
        <v>724</v>
      </c>
      <c r="P4264" s="62" t="s">
        <v>1152</v>
      </c>
      <c r="Q4264" s="62" t="s">
        <v>645</v>
      </c>
      <c r="R4264" s="62" t="s">
        <v>1152</v>
      </c>
      <c r="S4264" s="61">
        <v>201407</v>
      </c>
      <c r="T4264" s="62" t="s">
        <v>52</v>
      </c>
      <c r="U4264" s="61">
        <v>0</v>
      </c>
      <c r="V4264" s="60">
        <v>2090</v>
      </c>
      <c r="W4264" s="62" t="s">
        <v>1152</v>
      </c>
      <c r="X4264" s="62" t="s">
        <v>1152</v>
      </c>
      <c r="Y4264" s="62" t="s">
        <v>1152</v>
      </c>
      <c r="Z4264" s="62" t="s">
        <v>48</v>
      </c>
      <c r="AA4264" s="62" t="s">
        <v>646</v>
      </c>
      <c r="AB4264" s="62" t="s">
        <v>42</v>
      </c>
      <c r="AC4264" s="62" t="s">
        <v>2259</v>
      </c>
      <c r="AD4264" s="62" t="s">
        <v>648</v>
      </c>
    </row>
    <row r="4265" spans="1:30" x14ac:dyDescent="0.25">
      <c r="A4265" s="62" t="s">
        <v>35</v>
      </c>
      <c r="B4265" s="62" t="s">
        <v>36</v>
      </c>
      <c r="C4265" s="62" t="s">
        <v>37</v>
      </c>
      <c r="D4265" s="62" t="s">
        <v>121</v>
      </c>
      <c r="E4265" s="62" t="s">
        <v>122</v>
      </c>
      <c r="F4265" s="62" t="s">
        <v>123</v>
      </c>
      <c r="G4265" s="62" t="s">
        <v>124</v>
      </c>
      <c r="H4265" s="62" t="s">
        <v>124</v>
      </c>
      <c r="I4265" s="62" t="s">
        <v>42</v>
      </c>
      <c r="J4265" s="62" t="s">
        <v>174</v>
      </c>
      <c r="K4265" s="62" t="s">
        <v>174</v>
      </c>
      <c r="L4265" s="62" t="s">
        <v>43</v>
      </c>
      <c r="M4265" s="62" t="s">
        <v>44</v>
      </c>
      <c r="N4265" s="62" t="s">
        <v>180</v>
      </c>
      <c r="O4265" s="62" t="s">
        <v>2328</v>
      </c>
      <c r="P4265" s="62" t="s">
        <v>1152</v>
      </c>
      <c r="Q4265" s="62" t="s">
        <v>645</v>
      </c>
      <c r="R4265" s="62" t="s">
        <v>1152</v>
      </c>
      <c r="S4265" s="61">
        <v>201407</v>
      </c>
      <c r="T4265" s="62" t="s">
        <v>52</v>
      </c>
      <c r="U4265" s="61">
        <v>0</v>
      </c>
      <c r="V4265" s="60">
        <v>352</v>
      </c>
      <c r="W4265" s="62" t="s">
        <v>1152</v>
      </c>
      <c r="X4265" s="62" t="s">
        <v>1152</v>
      </c>
      <c r="Y4265" s="62" t="s">
        <v>1152</v>
      </c>
      <c r="Z4265" s="62" t="s">
        <v>48</v>
      </c>
      <c r="AA4265" s="62" t="s">
        <v>646</v>
      </c>
      <c r="AB4265" s="62" t="s">
        <v>42</v>
      </c>
      <c r="AC4265" s="62" t="s">
        <v>2259</v>
      </c>
      <c r="AD4265" s="62" t="s">
        <v>648</v>
      </c>
    </row>
    <row r="4266" spans="1:30" x14ac:dyDescent="0.25">
      <c r="A4266" s="62" t="s">
        <v>35</v>
      </c>
      <c r="B4266" s="62" t="s">
        <v>36</v>
      </c>
      <c r="C4266" s="62" t="s">
        <v>37</v>
      </c>
      <c r="D4266" s="62" t="s">
        <v>121</v>
      </c>
      <c r="E4266" s="62" t="s">
        <v>122</v>
      </c>
      <c r="F4266" s="62" t="s">
        <v>123</v>
      </c>
      <c r="G4266" s="62" t="s">
        <v>124</v>
      </c>
      <c r="H4266" s="62" t="s">
        <v>124</v>
      </c>
      <c r="I4266" s="62" t="s">
        <v>42</v>
      </c>
      <c r="J4266" s="62" t="s">
        <v>174</v>
      </c>
      <c r="K4266" s="62" t="s">
        <v>174</v>
      </c>
      <c r="L4266" s="62" t="s">
        <v>43</v>
      </c>
      <c r="M4266" s="62" t="s">
        <v>44</v>
      </c>
      <c r="N4266" s="62" t="s">
        <v>180</v>
      </c>
      <c r="O4266" s="62" t="s">
        <v>2329</v>
      </c>
      <c r="P4266" s="62" t="s">
        <v>1152</v>
      </c>
      <c r="Q4266" s="62" t="s">
        <v>645</v>
      </c>
      <c r="R4266" s="62" t="s">
        <v>1152</v>
      </c>
      <c r="S4266" s="61">
        <v>201407</v>
      </c>
      <c r="T4266" s="62" t="s">
        <v>52</v>
      </c>
      <c r="U4266" s="61">
        <v>0</v>
      </c>
      <c r="V4266" s="60">
        <v>1056</v>
      </c>
      <c r="W4266" s="62" t="s">
        <v>1152</v>
      </c>
      <c r="X4266" s="62" t="s">
        <v>1152</v>
      </c>
      <c r="Y4266" s="62" t="s">
        <v>1152</v>
      </c>
      <c r="Z4266" s="62" t="s">
        <v>48</v>
      </c>
      <c r="AA4266" s="62" t="s">
        <v>646</v>
      </c>
      <c r="AB4266" s="62" t="s">
        <v>42</v>
      </c>
      <c r="AC4266" s="62" t="s">
        <v>2259</v>
      </c>
      <c r="AD4266" s="62" t="s">
        <v>648</v>
      </c>
    </row>
    <row r="4267" spans="1:30" x14ac:dyDescent="0.25">
      <c r="A4267" s="62" t="s">
        <v>35</v>
      </c>
      <c r="B4267" s="62" t="s">
        <v>36</v>
      </c>
      <c r="C4267" s="62" t="s">
        <v>37</v>
      </c>
      <c r="D4267" s="62" t="s">
        <v>121</v>
      </c>
      <c r="E4267" s="62" t="s">
        <v>122</v>
      </c>
      <c r="F4267" s="62" t="s">
        <v>123</v>
      </c>
      <c r="G4267" s="62" t="s">
        <v>124</v>
      </c>
      <c r="H4267" s="62" t="s">
        <v>124</v>
      </c>
      <c r="I4267" s="62" t="s">
        <v>42</v>
      </c>
      <c r="J4267" s="62" t="s">
        <v>174</v>
      </c>
      <c r="K4267" s="62" t="s">
        <v>174</v>
      </c>
      <c r="L4267" s="62" t="s">
        <v>43</v>
      </c>
      <c r="M4267" s="62" t="s">
        <v>44</v>
      </c>
      <c r="N4267" s="62" t="s">
        <v>180</v>
      </c>
      <c r="O4267" s="62" t="s">
        <v>2268</v>
      </c>
      <c r="P4267" s="62" t="s">
        <v>1152</v>
      </c>
      <c r="Q4267" s="62" t="s">
        <v>645</v>
      </c>
      <c r="R4267" s="62" t="s">
        <v>1152</v>
      </c>
      <c r="S4267" s="61">
        <v>201407</v>
      </c>
      <c r="T4267" s="62" t="s">
        <v>52</v>
      </c>
      <c r="U4267" s="61">
        <v>0</v>
      </c>
      <c r="V4267" s="60">
        <v>2428</v>
      </c>
      <c r="W4267" s="62" t="s">
        <v>1152</v>
      </c>
      <c r="X4267" s="62" t="s">
        <v>1152</v>
      </c>
      <c r="Y4267" s="62" t="s">
        <v>1152</v>
      </c>
      <c r="Z4267" s="62" t="s">
        <v>48</v>
      </c>
      <c r="AA4267" s="62" t="s">
        <v>646</v>
      </c>
      <c r="AB4267" s="62" t="s">
        <v>42</v>
      </c>
      <c r="AC4267" s="62" t="s">
        <v>2259</v>
      </c>
      <c r="AD4267" s="62" t="s">
        <v>648</v>
      </c>
    </row>
    <row r="4268" spans="1:30" x14ac:dyDescent="0.25">
      <c r="A4268" s="62" t="s">
        <v>35</v>
      </c>
      <c r="B4268" s="62" t="s">
        <v>36</v>
      </c>
      <c r="C4268" s="62" t="s">
        <v>37</v>
      </c>
      <c r="D4268" s="62" t="s">
        <v>121</v>
      </c>
      <c r="E4268" s="62" t="s">
        <v>122</v>
      </c>
      <c r="F4268" s="62" t="s">
        <v>123</v>
      </c>
      <c r="G4268" s="62" t="s">
        <v>124</v>
      </c>
      <c r="H4268" s="62" t="s">
        <v>124</v>
      </c>
      <c r="I4268" s="62" t="s">
        <v>42</v>
      </c>
      <c r="J4268" s="62" t="s">
        <v>174</v>
      </c>
      <c r="K4268" s="62" t="s">
        <v>174</v>
      </c>
      <c r="L4268" s="62" t="s">
        <v>43</v>
      </c>
      <c r="M4268" s="62" t="s">
        <v>44</v>
      </c>
      <c r="N4268" s="62" t="s">
        <v>180</v>
      </c>
      <c r="O4268" s="62" t="s">
        <v>2263</v>
      </c>
      <c r="P4268" s="62" t="s">
        <v>1152</v>
      </c>
      <c r="Q4268" s="62" t="s">
        <v>645</v>
      </c>
      <c r="R4268" s="62" t="s">
        <v>1152</v>
      </c>
      <c r="S4268" s="61">
        <v>201407</v>
      </c>
      <c r="T4268" s="62" t="s">
        <v>52</v>
      </c>
      <c r="U4268" s="61">
        <v>0</v>
      </c>
      <c r="V4268" s="60">
        <v>995</v>
      </c>
      <c r="W4268" s="62" t="s">
        <v>1152</v>
      </c>
      <c r="X4268" s="62" t="s">
        <v>1152</v>
      </c>
      <c r="Y4268" s="62" t="s">
        <v>1152</v>
      </c>
      <c r="Z4268" s="62" t="s">
        <v>48</v>
      </c>
      <c r="AA4268" s="62" t="s">
        <v>646</v>
      </c>
      <c r="AB4268" s="62" t="s">
        <v>42</v>
      </c>
      <c r="AC4268" s="62" t="s">
        <v>2259</v>
      </c>
      <c r="AD4268" s="62" t="s">
        <v>648</v>
      </c>
    </row>
    <row r="4269" spans="1:30" x14ac:dyDescent="0.25">
      <c r="A4269" s="62" t="s">
        <v>35</v>
      </c>
      <c r="B4269" s="62" t="s">
        <v>36</v>
      </c>
      <c r="C4269" s="62" t="s">
        <v>37</v>
      </c>
      <c r="D4269" s="62" t="s">
        <v>121</v>
      </c>
      <c r="E4269" s="62" t="s">
        <v>215</v>
      </c>
      <c r="F4269" s="62" t="s">
        <v>216</v>
      </c>
      <c r="G4269" s="62" t="s">
        <v>124</v>
      </c>
      <c r="H4269" s="62" t="s">
        <v>124</v>
      </c>
      <c r="I4269" s="62" t="s">
        <v>42</v>
      </c>
      <c r="J4269" s="62" t="s">
        <v>237</v>
      </c>
      <c r="K4269" s="62" t="s">
        <v>237</v>
      </c>
      <c r="L4269" s="62" t="s">
        <v>43</v>
      </c>
      <c r="M4269" s="62" t="s">
        <v>44</v>
      </c>
      <c r="N4269" s="62" t="s">
        <v>150</v>
      </c>
      <c r="O4269" s="62" t="s">
        <v>1555</v>
      </c>
      <c r="P4269" s="62" t="s">
        <v>1152</v>
      </c>
      <c r="Q4269" s="62" t="s">
        <v>1557</v>
      </c>
      <c r="R4269" s="62" t="s">
        <v>1152</v>
      </c>
      <c r="S4269" s="61">
        <v>201408</v>
      </c>
      <c r="T4269" s="62" t="s">
        <v>52</v>
      </c>
      <c r="U4269" s="61">
        <v>0</v>
      </c>
      <c r="V4269" s="60">
        <v>9276</v>
      </c>
      <c r="W4269" s="62" t="s">
        <v>1152</v>
      </c>
      <c r="X4269" s="62" t="s">
        <v>1152</v>
      </c>
      <c r="Y4269" s="62" t="s">
        <v>1152</v>
      </c>
      <c r="Z4269" s="62" t="s">
        <v>48</v>
      </c>
      <c r="AA4269" s="62" t="s">
        <v>129</v>
      </c>
      <c r="AB4269" s="62" t="s">
        <v>42</v>
      </c>
      <c r="AC4269" s="62" t="s">
        <v>1558</v>
      </c>
      <c r="AD4269" s="62" t="s">
        <v>51</v>
      </c>
    </row>
    <row r="4270" spans="1:30" x14ac:dyDescent="0.25">
      <c r="A4270" s="62" t="s">
        <v>35</v>
      </c>
      <c r="B4270" s="62" t="s">
        <v>36</v>
      </c>
      <c r="C4270" s="62" t="s">
        <v>37</v>
      </c>
      <c r="D4270" s="62" t="s">
        <v>121</v>
      </c>
      <c r="E4270" s="62" t="s">
        <v>215</v>
      </c>
      <c r="F4270" s="62" t="s">
        <v>216</v>
      </c>
      <c r="G4270" s="62" t="s">
        <v>124</v>
      </c>
      <c r="H4270" s="62" t="s">
        <v>124</v>
      </c>
      <c r="I4270" s="62" t="s">
        <v>42</v>
      </c>
      <c r="J4270" s="62" t="s">
        <v>250</v>
      </c>
      <c r="K4270" s="62" t="s">
        <v>250</v>
      </c>
      <c r="L4270" s="62" t="s">
        <v>43</v>
      </c>
      <c r="M4270" s="62" t="s">
        <v>44</v>
      </c>
      <c r="N4270" s="62" t="s">
        <v>150</v>
      </c>
      <c r="O4270" s="62" t="s">
        <v>1555</v>
      </c>
      <c r="P4270" s="62" t="s">
        <v>1152</v>
      </c>
      <c r="Q4270" s="62" t="s">
        <v>1559</v>
      </c>
      <c r="R4270" s="62" t="s">
        <v>1152</v>
      </c>
      <c r="S4270" s="61">
        <v>201408</v>
      </c>
      <c r="T4270" s="62" t="s">
        <v>52</v>
      </c>
      <c r="U4270" s="61">
        <v>0</v>
      </c>
      <c r="V4270" s="60">
        <v>400</v>
      </c>
      <c r="W4270" s="62" t="s">
        <v>1152</v>
      </c>
      <c r="X4270" s="62" t="s">
        <v>1152</v>
      </c>
      <c r="Y4270" s="62" t="s">
        <v>1152</v>
      </c>
      <c r="Z4270" s="62" t="s">
        <v>48</v>
      </c>
      <c r="AA4270" s="62" t="s">
        <v>129</v>
      </c>
      <c r="AB4270" s="62" t="s">
        <v>42</v>
      </c>
      <c r="AC4270" s="62" t="s">
        <v>1558</v>
      </c>
      <c r="AD4270" s="62" t="s">
        <v>51</v>
      </c>
    </row>
    <row r="4271" spans="1:30" x14ac:dyDescent="0.25">
      <c r="A4271" s="62" t="s">
        <v>35</v>
      </c>
      <c r="B4271" s="62" t="s">
        <v>36</v>
      </c>
      <c r="C4271" s="62" t="s">
        <v>37</v>
      </c>
      <c r="D4271" s="62" t="s">
        <v>121</v>
      </c>
      <c r="E4271" s="62" t="s">
        <v>215</v>
      </c>
      <c r="F4271" s="62" t="s">
        <v>216</v>
      </c>
      <c r="G4271" s="62" t="s">
        <v>124</v>
      </c>
      <c r="H4271" s="62" t="s">
        <v>124</v>
      </c>
      <c r="I4271" s="62" t="s">
        <v>42</v>
      </c>
      <c r="J4271" s="62" t="s">
        <v>237</v>
      </c>
      <c r="K4271" s="62" t="s">
        <v>237</v>
      </c>
      <c r="L4271" s="62" t="s">
        <v>43</v>
      </c>
      <c r="M4271" s="62" t="s">
        <v>44</v>
      </c>
      <c r="N4271" s="62" t="s">
        <v>180</v>
      </c>
      <c r="O4271" s="62" t="s">
        <v>1555</v>
      </c>
      <c r="P4271" s="62" t="s">
        <v>1152</v>
      </c>
      <c r="Q4271" s="62" t="s">
        <v>1544</v>
      </c>
      <c r="R4271" s="62" t="s">
        <v>1152</v>
      </c>
      <c r="S4271" s="61">
        <v>201408</v>
      </c>
      <c r="T4271" s="62" t="s">
        <v>52</v>
      </c>
      <c r="U4271" s="97">
        <v>0</v>
      </c>
      <c r="V4271" s="60">
        <v>975595</v>
      </c>
      <c r="W4271" s="62" t="s">
        <v>1152</v>
      </c>
      <c r="X4271" s="62" t="s">
        <v>1152</v>
      </c>
      <c r="Y4271" s="62" t="s">
        <v>1152</v>
      </c>
      <c r="Z4271" s="62" t="s">
        <v>48</v>
      </c>
      <c r="AA4271" s="62" t="s">
        <v>129</v>
      </c>
      <c r="AB4271" s="62" t="s">
        <v>42</v>
      </c>
      <c r="AC4271" s="62" t="s">
        <v>1558</v>
      </c>
      <c r="AD4271" s="62" t="s">
        <v>51</v>
      </c>
    </row>
    <row r="4272" spans="1:30" x14ac:dyDescent="0.25">
      <c r="A4272" s="62" t="s">
        <v>35</v>
      </c>
      <c r="B4272" s="62" t="s">
        <v>36</v>
      </c>
      <c r="C4272" s="62" t="s">
        <v>37</v>
      </c>
      <c r="D4272" s="62" t="s">
        <v>121</v>
      </c>
      <c r="E4272" s="62" t="s">
        <v>215</v>
      </c>
      <c r="F4272" s="62" t="s">
        <v>216</v>
      </c>
      <c r="G4272" s="62" t="s">
        <v>124</v>
      </c>
      <c r="H4272" s="62" t="s">
        <v>124</v>
      </c>
      <c r="I4272" s="62" t="s">
        <v>42</v>
      </c>
      <c r="J4272" s="62" t="s">
        <v>217</v>
      </c>
      <c r="K4272" s="62" t="s">
        <v>217</v>
      </c>
      <c r="L4272" s="62" t="s">
        <v>43</v>
      </c>
      <c r="M4272" s="62" t="s">
        <v>44</v>
      </c>
      <c r="N4272" s="62" t="s">
        <v>180</v>
      </c>
      <c r="O4272" s="62" t="s">
        <v>1555</v>
      </c>
      <c r="P4272" s="62" t="s">
        <v>1152</v>
      </c>
      <c r="Q4272" s="62" t="s">
        <v>1546</v>
      </c>
      <c r="R4272" s="62" t="s">
        <v>1152</v>
      </c>
      <c r="S4272" s="61">
        <v>201408</v>
      </c>
      <c r="T4272" s="62" t="s">
        <v>52</v>
      </c>
      <c r="U4272" s="97">
        <v>0</v>
      </c>
      <c r="V4272" s="60">
        <v>485300.72</v>
      </c>
      <c r="W4272" s="62" t="s">
        <v>1152</v>
      </c>
      <c r="X4272" s="62" t="s">
        <v>1152</v>
      </c>
      <c r="Y4272" s="62" t="s">
        <v>1152</v>
      </c>
      <c r="Z4272" s="62" t="s">
        <v>48</v>
      </c>
      <c r="AA4272" s="62" t="s">
        <v>129</v>
      </c>
      <c r="AB4272" s="62" t="s">
        <v>42</v>
      </c>
      <c r="AC4272" s="62" t="s">
        <v>1558</v>
      </c>
      <c r="AD4272" s="62" t="s">
        <v>51</v>
      </c>
    </row>
    <row r="4273" spans="1:30" x14ac:dyDescent="0.25">
      <c r="A4273" s="62" t="s">
        <v>35</v>
      </c>
      <c r="B4273" s="62" t="s">
        <v>36</v>
      </c>
      <c r="C4273" s="62" t="s">
        <v>37</v>
      </c>
      <c r="D4273" s="62" t="s">
        <v>121</v>
      </c>
      <c r="E4273" s="62" t="s">
        <v>215</v>
      </c>
      <c r="F4273" s="62" t="s">
        <v>216</v>
      </c>
      <c r="G4273" s="62" t="s">
        <v>124</v>
      </c>
      <c r="H4273" s="62" t="s">
        <v>124</v>
      </c>
      <c r="I4273" s="62" t="s">
        <v>42</v>
      </c>
      <c r="J4273" s="62" t="s">
        <v>261</v>
      </c>
      <c r="K4273" s="62" t="s">
        <v>261</v>
      </c>
      <c r="L4273" s="62" t="s">
        <v>43</v>
      </c>
      <c r="M4273" s="62" t="s">
        <v>44</v>
      </c>
      <c r="N4273" s="62" t="s">
        <v>180</v>
      </c>
      <c r="O4273" s="62" t="s">
        <v>1555</v>
      </c>
      <c r="P4273" s="62" t="s">
        <v>1152</v>
      </c>
      <c r="Q4273" s="62" t="s">
        <v>1547</v>
      </c>
      <c r="R4273" s="62" t="s">
        <v>1152</v>
      </c>
      <c r="S4273" s="61">
        <v>201408</v>
      </c>
      <c r="T4273" s="62" t="s">
        <v>52</v>
      </c>
      <c r="U4273" s="97">
        <v>0</v>
      </c>
      <c r="V4273" s="60">
        <v>209887.8</v>
      </c>
      <c r="W4273" s="62" t="s">
        <v>1152</v>
      </c>
      <c r="X4273" s="62" t="s">
        <v>1152</v>
      </c>
      <c r="Y4273" s="62" t="s">
        <v>1152</v>
      </c>
      <c r="Z4273" s="62" t="s">
        <v>48</v>
      </c>
      <c r="AA4273" s="62" t="s">
        <v>129</v>
      </c>
      <c r="AB4273" s="62" t="s">
        <v>42</v>
      </c>
      <c r="AC4273" s="62" t="s">
        <v>1558</v>
      </c>
      <c r="AD4273" s="62" t="s">
        <v>51</v>
      </c>
    </row>
    <row r="4274" spans="1:30" x14ac:dyDescent="0.25">
      <c r="A4274" s="62" t="s">
        <v>35</v>
      </c>
      <c r="B4274" s="62" t="s">
        <v>36</v>
      </c>
      <c r="C4274" s="62" t="s">
        <v>37</v>
      </c>
      <c r="D4274" s="62" t="s">
        <v>121</v>
      </c>
      <c r="E4274" s="62" t="s">
        <v>215</v>
      </c>
      <c r="F4274" s="62" t="s">
        <v>216</v>
      </c>
      <c r="G4274" s="62" t="s">
        <v>124</v>
      </c>
      <c r="H4274" s="62" t="s">
        <v>124</v>
      </c>
      <c r="I4274" s="62" t="s">
        <v>42</v>
      </c>
      <c r="J4274" s="62" t="s">
        <v>250</v>
      </c>
      <c r="K4274" s="62" t="s">
        <v>250</v>
      </c>
      <c r="L4274" s="62" t="s">
        <v>43</v>
      </c>
      <c r="M4274" s="62" t="s">
        <v>44</v>
      </c>
      <c r="N4274" s="62" t="s">
        <v>180</v>
      </c>
      <c r="O4274" s="62" t="s">
        <v>1555</v>
      </c>
      <c r="P4274" s="62" t="s">
        <v>1152</v>
      </c>
      <c r="Q4274" s="62" t="s">
        <v>1545</v>
      </c>
      <c r="R4274" s="62" t="s">
        <v>1152</v>
      </c>
      <c r="S4274" s="61">
        <v>201408</v>
      </c>
      <c r="T4274" s="62" t="s">
        <v>52</v>
      </c>
      <c r="U4274" s="61">
        <v>0</v>
      </c>
      <c r="V4274" s="60">
        <v>53750</v>
      </c>
      <c r="W4274" s="62" t="s">
        <v>1152</v>
      </c>
      <c r="X4274" s="62" t="s">
        <v>1152</v>
      </c>
      <c r="Y4274" s="62" t="s">
        <v>1152</v>
      </c>
      <c r="Z4274" s="62" t="s">
        <v>48</v>
      </c>
      <c r="AA4274" s="62" t="s">
        <v>129</v>
      </c>
      <c r="AB4274" s="62" t="s">
        <v>42</v>
      </c>
      <c r="AC4274" s="62" t="s">
        <v>1558</v>
      </c>
      <c r="AD4274" s="62" t="s">
        <v>51</v>
      </c>
    </row>
    <row r="4275" spans="1:30" x14ac:dyDescent="0.25">
      <c r="A4275" s="62" t="s">
        <v>35</v>
      </c>
      <c r="B4275" s="62" t="s">
        <v>36</v>
      </c>
      <c r="C4275" s="62" t="s">
        <v>37</v>
      </c>
      <c r="D4275" s="62" t="s">
        <v>121</v>
      </c>
      <c r="E4275" s="62" t="s">
        <v>215</v>
      </c>
      <c r="F4275" s="62" t="s">
        <v>216</v>
      </c>
      <c r="G4275" s="62" t="s">
        <v>124</v>
      </c>
      <c r="H4275" s="62" t="s">
        <v>124</v>
      </c>
      <c r="I4275" s="62" t="s">
        <v>42</v>
      </c>
      <c r="J4275" s="62" t="s">
        <v>437</v>
      </c>
      <c r="K4275" s="62" t="s">
        <v>437</v>
      </c>
      <c r="L4275" s="62" t="s">
        <v>43</v>
      </c>
      <c r="M4275" s="62" t="s">
        <v>44</v>
      </c>
      <c r="N4275" s="62" t="s">
        <v>180</v>
      </c>
      <c r="O4275" s="62" t="s">
        <v>1555</v>
      </c>
      <c r="P4275" s="62" t="s">
        <v>1152</v>
      </c>
      <c r="Q4275" s="62" t="s">
        <v>1547</v>
      </c>
      <c r="R4275" s="62" t="s">
        <v>1152</v>
      </c>
      <c r="S4275" s="61">
        <v>201408</v>
      </c>
      <c r="T4275" s="62" t="s">
        <v>52</v>
      </c>
      <c r="U4275" s="61">
        <v>0</v>
      </c>
      <c r="V4275" s="60">
        <v>30981.79</v>
      </c>
      <c r="W4275" s="62" t="s">
        <v>1152</v>
      </c>
      <c r="X4275" s="62" t="s">
        <v>1152</v>
      </c>
      <c r="Y4275" s="62" t="s">
        <v>1152</v>
      </c>
      <c r="Z4275" s="62" t="s">
        <v>48</v>
      </c>
      <c r="AA4275" s="62" t="s">
        <v>129</v>
      </c>
      <c r="AB4275" s="62" t="s">
        <v>42</v>
      </c>
      <c r="AC4275" s="62" t="s">
        <v>1558</v>
      </c>
      <c r="AD4275" s="62" t="s">
        <v>51</v>
      </c>
    </row>
    <row r="4276" spans="1:30" x14ac:dyDescent="0.25">
      <c r="A4276" s="62" t="s">
        <v>35</v>
      </c>
      <c r="B4276" s="62" t="s">
        <v>36</v>
      </c>
      <c r="C4276" s="62" t="s">
        <v>37</v>
      </c>
      <c r="D4276" s="62" t="s">
        <v>121</v>
      </c>
      <c r="E4276" s="62" t="s">
        <v>215</v>
      </c>
      <c r="F4276" s="62" t="s">
        <v>216</v>
      </c>
      <c r="G4276" s="62" t="s">
        <v>124</v>
      </c>
      <c r="H4276" s="62" t="s">
        <v>124</v>
      </c>
      <c r="I4276" s="62" t="s">
        <v>42</v>
      </c>
      <c r="J4276" s="62" t="s">
        <v>231</v>
      </c>
      <c r="K4276" s="62" t="s">
        <v>231</v>
      </c>
      <c r="L4276" s="62" t="s">
        <v>43</v>
      </c>
      <c r="M4276" s="62" t="s">
        <v>44</v>
      </c>
      <c r="N4276" s="62" t="s">
        <v>180</v>
      </c>
      <c r="O4276" s="62" t="s">
        <v>1555</v>
      </c>
      <c r="P4276" s="62" t="s">
        <v>1152</v>
      </c>
      <c r="Q4276" s="62" t="s">
        <v>1546</v>
      </c>
      <c r="R4276" s="62" t="s">
        <v>1152</v>
      </c>
      <c r="S4276" s="61">
        <v>201408</v>
      </c>
      <c r="T4276" s="62" t="s">
        <v>52</v>
      </c>
      <c r="U4276" s="97">
        <v>0</v>
      </c>
      <c r="V4276" s="60">
        <v>15485.15</v>
      </c>
      <c r="W4276" s="62" t="s">
        <v>1152</v>
      </c>
      <c r="X4276" s="62" t="s">
        <v>1152</v>
      </c>
      <c r="Y4276" s="62" t="s">
        <v>1152</v>
      </c>
      <c r="Z4276" s="62" t="s">
        <v>48</v>
      </c>
      <c r="AA4276" s="62" t="s">
        <v>129</v>
      </c>
      <c r="AB4276" s="62" t="s">
        <v>42</v>
      </c>
      <c r="AC4276" s="62" t="s">
        <v>1558</v>
      </c>
      <c r="AD4276" s="62" t="s">
        <v>51</v>
      </c>
    </row>
    <row r="4277" spans="1:30" x14ac:dyDescent="0.25">
      <c r="A4277" s="62" t="s">
        <v>35</v>
      </c>
      <c r="B4277" s="62" t="s">
        <v>36</v>
      </c>
      <c r="C4277" s="62" t="s">
        <v>37</v>
      </c>
      <c r="D4277" s="62" t="s">
        <v>121</v>
      </c>
      <c r="E4277" s="62" t="s">
        <v>122</v>
      </c>
      <c r="F4277" s="62" t="s">
        <v>123</v>
      </c>
      <c r="G4277" s="62" t="s">
        <v>124</v>
      </c>
      <c r="H4277" s="62" t="s">
        <v>124</v>
      </c>
      <c r="I4277" s="62" t="s">
        <v>42</v>
      </c>
      <c r="J4277" s="62" t="s">
        <v>182</v>
      </c>
      <c r="K4277" s="62" t="s">
        <v>182</v>
      </c>
      <c r="L4277" s="62" t="s">
        <v>43</v>
      </c>
      <c r="M4277" s="62" t="s">
        <v>44</v>
      </c>
      <c r="N4277" s="62" t="s">
        <v>150</v>
      </c>
      <c r="O4277" s="62" t="s">
        <v>1534</v>
      </c>
      <c r="P4277" s="62" t="s">
        <v>1152</v>
      </c>
      <c r="Q4277" s="62" t="s">
        <v>1535</v>
      </c>
      <c r="R4277" s="62" t="s">
        <v>1152</v>
      </c>
      <c r="S4277" s="61">
        <v>201408</v>
      </c>
      <c r="T4277" s="62" t="s">
        <v>47</v>
      </c>
      <c r="U4277" s="61">
        <v>0</v>
      </c>
      <c r="V4277" s="60">
        <v>-213555.51</v>
      </c>
      <c r="W4277" s="62" t="s">
        <v>1152</v>
      </c>
      <c r="X4277" s="62" t="s">
        <v>1152</v>
      </c>
      <c r="Y4277" s="62" t="s">
        <v>1152</v>
      </c>
      <c r="Z4277" s="62" t="s">
        <v>48</v>
      </c>
      <c r="AA4277" s="62" t="s">
        <v>129</v>
      </c>
      <c r="AB4277" s="62" t="s">
        <v>42</v>
      </c>
      <c r="AC4277" s="62" t="s">
        <v>1560</v>
      </c>
      <c r="AD4277" s="62" t="s">
        <v>51</v>
      </c>
    </row>
    <row r="4278" spans="1:30" x14ac:dyDescent="0.25">
      <c r="A4278" s="62" t="s">
        <v>35</v>
      </c>
      <c r="B4278" s="62" t="s">
        <v>36</v>
      </c>
      <c r="C4278" s="62" t="s">
        <v>37</v>
      </c>
      <c r="D4278" s="62" t="s">
        <v>121</v>
      </c>
      <c r="E4278" s="62" t="s">
        <v>122</v>
      </c>
      <c r="F4278" s="62" t="s">
        <v>123</v>
      </c>
      <c r="G4278" s="62" t="s">
        <v>124</v>
      </c>
      <c r="H4278" s="62" t="s">
        <v>124</v>
      </c>
      <c r="I4278" s="62" t="s">
        <v>42</v>
      </c>
      <c r="J4278" s="62" t="s">
        <v>182</v>
      </c>
      <c r="K4278" s="62" t="s">
        <v>182</v>
      </c>
      <c r="L4278" s="62" t="s">
        <v>43</v>
      </c>
      <c r="M4278" s="62" t="s">
        <v>44</v>
      </c>
      <c r="N4278" s="62" t="s">
        <v>150</v>
      </c>
      <c r="O4278" s="62" t="s">
        <v>1534</v>
      </c>
      <c r="P4278" s="62" t="s">
        <v>1152</v>
      </c>
      <c r="Q4278" s="62" t="s">
        <v>1535</v>
      </c>
      <c r="R4278" s="62" t="s">
        <v>1152</v>
      </c>
      <c r="S4278" s="61">
        <v>201408</v>
      </c>
      <c r="T4278" s="62" t="s">
        <v>47</v>
      </c>
      <c r="U4278" s="61">
        <v>0</v>
      </c>
      <c r="V4278" s="60">
        <v>-183858.7</v>
      </c>
      <c r="W4278" s="62" t="s">
        <v>1152</v>
      </c>
      <c r="X4278" s="62" t="s">
        <v>1152</v>
      </c>
      <c r="Y4278" s="62" t="s">
        <v>1152</v>
      </c>
      <c r="Z4278" s="62" t="s">
        <v>48</v>
      </c>
      <c r="AA4278" s="62" t="s">
        <v>129</v>
      </c>
      <c r="AB4278" s="62" t="s">
        <v>42</v>
      </c>
      <c r="AC4278" s="62" t="s">
        <v>1560</v>
      </c>
      <c r="AD4278" s="62" t="s">
        <v>51</v>
      </c>
    </row>
    <row r="4279" spans="1:30" x14ac:dyDescent="0.25">
      <c r="A4279" s="62" t="s">
        <v>35</v>
      </c>
      <c r="B4279" s="62" t="s">
        <v>36</v>
      </c>
      <c r="C4279" s="62" t="s">
        <v>37</v>
      </c>
      <c r="D4279" s="62" t="s">
        <v>121</v>
      </c>
      <c r="E4279" s="62" t="s">
        <v>122</v>
      </c>
      <c r="F4279" s="62" t="s">
        <v>123</v>
      </c>
      <c r="G4279" s="62" t="s">
        <v>124</v>
      </c>
      <c r="H4279" s="62" t="s">
        <v>124</v>
      </c>
      <c r="I4279" s="62" t="s">
        <v>42</v>
      </c>
      <c r="J4279" s="62" t="s">
        <v>532</v>
      </c>
      <c r="K4279" s="62" t="s">
        <v>532</v>
      </c>
      <c r="L4279" s="62" t="s">
        <v>43</v>
      </c>
      <c r="M4279" s="62" t="s">
        <v>44</v>
      </c>
      <c r="N4279" s="62" t="s">
        <v>150</v>
      </c>
      <c r="O4279" s="62" t="s">
        <v>1534</v>
      </c>
      <c r="P4279" s="62" t="s">
        <v>1152</v>
      </c>
      <c r="Q4279" s="62" t="s">
        <v>1535</v>
      </c>
      <c r="R4279" s="62" t="s">
        <v>1152</v>
      </c>
      <c r="S4279" s="61">
        <v>201408</v>
      </c>
      <c r="T4279" s="62" t="s">
        <v>47</v>
      </c>
      <c r="U4279" s="61">
        <v>0</v>
      </c>
      <c r="V4279" s="60">
        <v>-134155.53</v>
      </c>
      <c r="W4279" s="62" t="s">
        <v>1152</v>
      </c>
      <c r="X4279" s="62" t="s">
        <v>1152</v>
      </c>
      <c r="Y4279" s="62" t="s">
        <v>1152</v>
      </c>
      <c r="Z4279" s="62" t="s">
        <v>48</v>
      </c>
      <c r="AA4279" s="62" t="s">
        <v>129</v>
      </c>
      <c r="AB4279" s="62" t="s">
        <v>42</v>
      </c>
      <c r="AC4279" s="62" t="s">
        <v>1560</v>
      </c>
      <c r="AD4279" s="62" t="s">
        <v>51</v>
      </c>
    </row>
    <row r="4280" spans="1:30" x14ac:dyDescent="0.25">
      <c r="A4280" s="62" t="s">
        <v>35</v>
      </c>
      <c r="B4280" s="62" t="s">
        <v>36</v>
      </c>
      <c r="C4280" s="62" t="s">
        <v>37</v>
      </c>
      <c r="D4280" s="62" t="s">
        <v>121</v>
      </c>
      <c r="E4280" s="62" t="s">
        <v>122</v>
      </c>
      <c r="F4280" s="62" t="s">
        <v>123</v>
      </c>
      <c r="G4280" s="62" t="s">
        <v>124</v>
      </c>
      <c r="H4280" s="62" t="s">
        <v>124</v>
      </c>
      <c r="I4280" s="62" t="s">
        <v>42</v>
      </c>
      <c r="J4280" s="62" t="s">
        <v>174</v>
      </c>
      <c r="K4280" s="62" t="s">
        <v>174</v>
      </c>
      <c r="L4280" s="62" t="s">
        <v>43</v>
      </c>
      <c r="M4280" s="62" t="s">
        <v>44</v>
      </c>
      <c r="N4280" s="62" t="s">
        <v>150</v>
      </c>
      <c r="O4280" s="62" t="s">
        <v>1534</v>
      </c>
      <c r="P4280" s="62" t="s">
        <v>1152</v>
      </c>
      <c r="Q4280" s="62" t="s">
        <v>1535</v>
      </c>
      <c r="R4280" s="62" t="s">
        <v>1152</v>
      </c>
      <c r="S4280" s="61">
        <v>201408</v>
      </c>
      <c r="T4280" s="62" t="s">
        <v>47</v>
      </c>
      <c r="U4280" s="61">
        <v>0</v>
      </c>
      <c r="V4280" s="60">
        <v>-103864.61</v>
      </c>
      <c r="W4280" s="62" t="s">
        <v>1152</v>
      </c>
      <c r="X4280" s="62" t="s">
        <v>1152</v>
      </c>
      <c r="Y4280" s="62" t="s">
        <v>1152</v>
      </c>
      <c r="Z4280" s="62" t="s">
        <v>48</v>
      </c>
      <c r="AA4280" s="62" t="s">
        <v>129</v>
      </c>
      <c r="AB4280" s="62" t="s">
        <v>42</v>
      </c>
      <c r="AC4280" s="62" t="s">
        <v>1560</v>
      </c>
      <c r="AD4280" s="62" t="s">
        <v>51</v>
      </c>
    </row>
    <row r="4281" spans="1:30" x14ac:dyDescent="0.25">
      <c r="A4281" s="62" t="s">
        <v>35</v>
      </c>
      <c r="B4281" s="62" t="s">
        <v>36</v>
      </c>
      <c r="C4281" s="62" t="s">
        <v>37</v>
      </c>
      <c r="D4281" s="62" t="s">
        <v>121</v>
      </c>
      <c r="E4281" s="62" t="s">
        <v>122</v>
      </c>
      <c r="F4281" s="62" t="s">
        <v>123</v>
      </c>
      <c r="G4281" s="62" t="s">
        <v>124</v>
      </c>
      <c r="H4281" s="62" t="s">
        <v>124</v>
      </c>
      <c r="I4281" s="62" t="s">
        <v>42</v>
      </c>
      <c r="J4281" s="62" t="s">
        <v>532</v>
      </c>
      <c r="K4281" s="62" t="s">
        <v>532</v>
      </c>
      <c r="L4281" s="62" t="s">
        <v>43</v>
      </c>
      <c r="M4281" s="62" t="s">
        <v>44</v>
      </c>
      <c r="N4281" s="62" t="s">
        <v>150</v>
      </c>
      <c r="O4281" s="62" t="s">
        <v>1534</v>
      </c>
      <c r="P4281" s="62" t="s">
        <v>1152</v>
      </c>
      <c r="Q4281" s="62" t="s">
        <v>1535</v>
      </c>
      <c r="R4281" s="62" t="s">
        <v>1152</v>
      </c>
      <c r="S4281" s="61">
        <v>201408</v>
      </c>
      <c r="T4281" s="62" t="s">
        <v>47</v>
      </c>
      <c r="U4281" s="61">
        <v>0</v>
      </c>
      <c r="V4281" s="60">
        <v>-96474.4</v>
      </c>
      <c r="W4281" s="62" t="s">
        <v>1152</v>
      </c>
      <c r="X4281" s="62" t="s">
        <v>1152</v>
      </c>
      <c r="Y4281" s="62" t="s">
        <v>1152</v>
      </c>
      <c r="Z4281" s="62" t="s">
        <v>48</v>
      </c>
      <c r="AA4281" s="62" t="s">
        <v>129</v>
      </c>
      <c r="AB4281" s="62" t="s">
        <v>42</v>
      </c>
      <c r="AC4281" s="62" t="s">
        <v>1560</v>
      </c>
      <c r="AD4281" s="62" t="s">
        <v>51</v>
      </c>
    </row>
    <row r="4282" spans="1:30" x14ac:dyDescent="0.25">
      <c r="A4282" s="62" t="s">
        <v>35</v>
      </c>
      <c r="B4282" s="62" t="s">
        <v>36</v>
      </c>
      <c r="C4282" s="62" t="s">
        <v>37</v>
      </c>
      <c r="D4282" s="62" t="s">
        <v>121</v>
      </c>
      <c r="E4282" s="62" t="s">
        <v>122</v>
      </c>
      <c r="F4282" s="62" t="s">
        <v>123</v>
      </c>
      <c r="G4282" s="62" t="s">
        <v>124</v>
      </c>
      <c r="H4282" s="62" t="s">
        <v>124</v>
      </c>
      <c r="I4282" s="62" t="s">
        <v>42</v>
      </c>
      <c r="J4282" s="62" t="s">
        <v>652</v>
      </c>
      <c r="K4282" s="62" t="s">
        <v>652</v>
      </c>
      <c r="L4282" s="62" t="s">
        <v>43</v>
      </c>
      <c r="M4282" s="62" t="s">
        <v>44</v>
      </c>
      <c r="N4282" s="62" t="s">
        <v>150</v>
      </c>
      <c r="O4282" s="62" t="s">
        <v>1534</v>
      </c>
      <c r="P4282" s="62" t="s">
        <v>1152</v>
      </c>
      <c r="Q4282" s="62" t="s">
        <v>1535</v>
      </c>
      <c r="R4282" s="62" t="s">
        <v>1152</v>
      </c>
      <c r="S4282" s="61">
        <v>201408</v>
      </c>
      <c r="T4282" s="62" t="s">
        <v>47</v>
      </c>
      <c r="U4282" s="61">
        <v>0</v>
      </c>
      <c r="V4282" s="60">
        <v>-76023.27</v>
      </c>
      <c r="W4282" s="62" t="s">
        <v>1152</v>
      </c>
      <c r="X4282" s="62" t="s">
        <v>1152</v>
      </c>
      <c r="Y4282" s="62" t="s">
        <v>1152</v>
      </c>
      <c r="Z4282" s="62" t="s">
        <v>48</v>
      </c>
      <c r="AA4282" s="62" t="s">
        <v>129</v>
      </c>
      <c r="AB4282" s="62" t="s">
        <v>42</v>
      </c>
      <c r="AC4282" s="62" t="s">
        <v>1560</v>
      </c>
      <c r="AD4282" s="62" t="s">
        <v>51</v>
      </c>
    </row>
    <row r="4283" spans="1:30" x14ac:dyDescent="0.25">
      <c r="A4283" s="62" t="s">
        <v>35</v>
      </c>
      <c r="B4283" s="62" t="s">
        <v>36</v>
      </c>
      <c r="C4283" s="62" t="s">
        <v>37</v>
      </c>
      <c r="D4283" s="62" t="s">
        <v>121</v>
      </c>
      <c r="E4283" s="62" t="s">
        <v>122</v>
      </c>
      <c r="F4283" s="62" t="s">
        <v>123</v>
      </c>
      <c r="G4283" s="62" t="s">
        <v>124</v>
      </c>
      <c r="H4283" s="62" t="s">
        <v>124</v>
      </c>
      <c r="I4283" s="62" t="s">
        <v>42</v>
      </c>
      <c r="J4283" s="62" t="s">
        <v>283</v>
      </c>
      <c r="K4283" s="62" t="s">
        <v>283</v>
      </c>
      <c r="L4283" s="62" t="s">
        <v>43</v>
      </c>
      <c r="M4283" s="62" t="s">
        <v>44</v>
      </c>
      <c r="N4283" s="62" t="s">
        <v>150</v>
      </c>
      <c r="O4283" s="62" t="s">
        <v>1534</v>
      </c>
      <c r="P4283" s="62" t="s">
        <v>1152</v>
      </c>
      <c r="Q4283" s="62" t="s">
        <v>1539</v>
      </c>
      <c r="R4283" s="62" t="s">
        <v>1152</v>
      </c>
      <c r="S4283" s="61">
        <v>201408</v>
      </c>
      <c r="T4283" s="62" t="s">
        <v>47</v>
      </c>
      <c r="U4283" s="61">
        <v>0</v>
      </c>
      <c r="V4283" s="60">
        <v>-56742.400000000001</v>
      </c>
      <c r="W4283" s="62" t="s">
        <v>1152</v>
      </c>
      <c r="X4283" s="62" t="s">
        <v>1152</v>
      </c>
      <c r="Y4283" s="62" t="s">
        <v>1152</v>
      </c>
      <c r="Z4283" s="62" t="s">
        <v>48</v>
      </c>
      <c r="AA4283" s="62" t="s">
        <v>129</v>
      </c>
      <c r="AB4283" s="62" t="s">
        <v>42</v>
      </c>
      <c r="AC4283" s="62" t="s">
        <v>1560</v>
      </c>
      <c r="AD4283" s="62" t="s">
        <v>51</v>
      </c>
    </row>
    <row r="4284" spans="1:30" x14ac:dyDescent="0.25">
      <c r="A4284" s="62" t="s">
        <v>35</v>
      </c>
      <c r="B4284" s="62" t="s">
        <v>36</v>
      </c>
      <c r="C4284" s="62" t="s">
        <v>37</v>
      </c>
      <c r="D4284" s="62" t="s">
        <v>121</v>
      </c>
      <c r="E4284" s="62" t="s">
        <v>122</v>
      </c>
      <c r="F4284" s="62" t="s">
        <v>123</v>
      </c>
      <c r="G4284" s="62" t="s">
        <v>124</v>
      </c>
      <c r="H4284" s="62" t="s">
        <v>124</v>
      </c>
      <c r="I4284" s="62" t="s">
        <v>42</v>
      </c>
      <c r="J4284" s="62" t="s">
        <v>285</v>
      </c>
      <c r="K4284" s="62" t="s">
        <v>285</v>
      </c>
      <c r="L4284" s="62" t="s">
        <v>43</v>
      </c>
      <c r="M4284" s="62" t="s">
        <v>44</v>
      </c>
      <c r="N4284" s="62" t="s">
        <v>150</v>
      </c>
      <c r="O4284" s="62" t="s">
        <v>1534</v>
      </c>
      <c r="P4284" s="62" t="s">
        <v>1152</v>
      </c>
      <c r="Q4284" s="62" t="s">
        <v>1550</v>
      </c>
      <c r="R4284" s="62" t="s">
        <v>1152</v>
      </c>
      <c r="S4284" s="61">
        <v>201408</v>
      </c>
      <c r="T4284" s="62" t="s">
        <v>47</v>
      </c>
      <c r="U4284" s="97">
        <v>0</v>
      </c>
      <c r="V4284" s="60">
        <v>-54570</v>
      </c>
      <c r="W4284" s="62" t="s">
        <v>1152</v>
      </c>
      <c r="X4284" s="62" t="s">
        <v>1152</v>
      </c>
      <c r="Y4284" s="62" t="s">
        <v>1152</v>
      </c>
      <c r="Z4284" s="62" t="s">
        <v>48</v>
      </c>
      <c r="AA4284" s="62" t="s">
        <v>129</v>
      </c>
      <c r="AB4284" s="62" t="s">
        <v>42</v>
      </c>
      <c r="AC4284" s="62" t="s">
        <v>1560</v>
      </c>
      <c r="AD4284" s="62" t="s">
        <v>51</v>
      </c>
    </row>
    <row r="4285" spans="1:30" x14ac:dyDescent="0.25">
      <c r="A4285" s="62" t="s">
        <v>35</v>
      </c>
      <c r="B4285" s="62" t="s">
        <v>36</v>
      </c>
      <c r="C4285" s="62" t="s">
        <v>37</v>
      </c>
      <c r="D4285" s="62" t="s">
        <v>121</v>
      </c>
      <c r="E4285" s="62" t="s">
        <v>122</v>
      </c>
      <c r="F4285" s="62" t="s">
        <v>123</v>
      </c>
      <c r="G4285" s="62" t="s">
        <v>124</v>
      </c>
      <c r="H4285" s="62" t="s">
        <v>124</v>
      </c>
      <c r="I4285" s="62" t="s">
        <v>42</v>
      </c>
      <c r="J4285" s="62" t="s">
        <v>190</v>
      </c>
      <c r="K4285" s="62" t="s">
        <v>190</v>
      </c>
      <c r="L4285" s="62" t="s">
        <v>43</v>
      </c>
      <c r="M4285" s="62" t="s">
        <v>44</v>
      </c>
      <c r="N4285" s="62" t="s">
        <v>150</v>
      </c>
      <c r="O4285" s="62" t="s">
        <v>1534</v>
      </c>
      <c r="P4285" s="62" t="s">
        <v>1152</v>
      </c>
      <c r="Q4285" s="62" t="s">
        <v>1535</v>
      </c>
      <c r="R4285" s="62" t="s">
        <v>1152</v>
      </c>
      <c r="S4285" s="61">
        <v>201408</v>
      </c>
      <c r="T4285" s="62" t="s">
        <v>47</v>
      </c>
      <c r="U4285" s="61">
        <v>0</v>
      </c>
      <c r="V4285" s="60">
        <v>-50000</v>
      </c>
      <c r="W4285" s="62" t="s">
        <v>1152</v>
      </c>
      <c r="X4285" s="62" t="s">
        <v>1152</v>
      </c>
      <c r="Y4285" s="62" t="s">
        <v>1152</v>
      </c>
      <c r="Z4285" s="62" t="s">
        <v>48</v>
      </c>
      <c r="AA4285" s="62" t="s">
        <v>129</v>
      </c>
      <c r="AB4285" s="62" t="s">
        <v>42</v>
      </c>
      <c r="AC4285" s="62" t="s">
        <v>1560</v>
      </c>
      <c r="AD4285" s="62" t="s">
        <v>51</v>
      </c>
    </row>
    <row r="4286" spans="1:30" x14ac:dyDescent="0.25">
      <c r="A4286" s="62" t="s">
        <v>35</v>
      </c>
      <c r="B4286" s="62" t="s">
        <v>36</v>
      </c>
      <c r="C4286" s="62" t="s">
        <v>37</v>
      </c>
      <c r="D4286" s="62" t="s">
        <v>121</v>
      </c>
      <c r="E4286" s="62" t="s">
        <v>122</v>
      </c>
      <c r="F4286" s="62" t="s">
        <v>123</v>
      </c>
      <c r="G4286" s="62" t="s">
        <v>124</v>
      </c>
      <c r="H4286" s="62" t="s">
        <v>124</v>
      </c>
      <c r="I4286" s="62" t="s">
        <v>42</v>
      </c>
      <c r="J4286" s="62" t="s">
        <v>174</v>
      </c>
      <c r="K4286" s="62" t="s">
        <v>174</v>
      </c>
      <c r="L4286" s="62" t="s">
        <v>43</v>
      </c>
      <c r="M4286" s="62" t="s">
        <v>44</v>
      </c>
      <c r="N4286" s="62" t="s">
        <v>150</v>
      </c>
      <c r="O4286" s="62" t="s">
        <v>1534</v>
      </c>
      <c r="P4286" s="62" t="s">
        <v>1152</v>
      </c>
      <c r="Q4286" s="62" t="s">
        <v>1535</v>
      </c>
      <c r="R4286" s="62" t="s">
        <v>1152</v>
      </c>
      <c r="S4286" s="61">
        <v>201408</v>
      </c>
      <c r="T4286" s="62" t="s">
        <v>47</v>
      </c>
      <c r="U4286" s="61">
        <v>0</v>
      </c>
      <c r="V4286" s="60">
        <v>-33425.5</v>
      </c>
      <c r="W4286" s="62" t="s">
        <v>1152</v>
      </c>
      <c r="X4286" s="62" t="s">
        <v>1152</v>
      </c>
      <c r="Y4286" s="62" t="s">
        <v>1152</v>
      </c>
      <c r="Z4286" s="62" t="s">
        <v>48</v>
      </c>
      <c r="AA4286" s="62" t="s">
        <v>129</v>
      </c>
      <c r="AB4286" s="62" t="s">
        <v>42</v>
      </c>
      <c r="AC4286" s="62" t="s">
        <v>1560</v>
      </c>
      <c r="AD4286" s="62" t="s">
        <v>51</v>
      </c>
    </row>
    <row r="4287" spans="1:30" x14ac:dyDescent="0.25">
      <c r="A4287" s="62" t="s">
        <v>35</v>
      </c>
      <c r="B4287" s="62" t="s">
        <v>36</v>
      </c>
      <c r="C4287" s="62" t="s">
        <v>37</v>
      </c>
      <c r="D4287" s="62" t="s">
        <v>121</v>
      </c>
      <c r="E4287" s="62" t="s">
        <v>122</v>
      </c>
      <c r="F4287" s="62" t="s">
        <v>123</v>
      </c>
      <c r="G4287" s="62" t="s">
        <v>124</v>
      </c>
      <c r="H4287" s="62" t="s">
        <v>124</v>
      </c>
      <c r="I4287" s="62" t="s">
        <v>42</v>
      </c>
      <c r="J4287" s="62" t="s">
        <v>298</v>
      </c>
      <c r="K4287" s="62" t="s">
        <v>298</v>
      </c>
      <c r="L4287" s="62" t="s">
        <v>43</v>
      </c>
      <c r="M4287" s="62" t="s">
        <v>44</v>
      </c>
      <c r="N4287" s="62" t="s">
        <v>150</v>
      </c>
      <c r="O4287" s="62" t="s">
        <v>1534</v>
      </c>
      <c r="P4287" s="62" t="s">
        <v>1152</v>
      </c>
      <c r="Q4287" s="62" t="s">
        <v>1561</v>
      </c>
      <c r="R4287" s="62" t="s">
        <v>1152</v>
      </c>
      <c r="S4287" s="61">
        <v>201408</v>
      </c>
      <c r="T4287" s="62" t="s">
        <v>47</v>
      </c>
      <c r="U4287" s="61">
        <v>0</v>
      </c>
      <c r="V4287" s="60">
        <v>-25078.15</v>
      </c>
      <c r="W4287" s="62" t="s">
        <v>1152</v>
      </c>
      <c r="X4287" s="62" t="s">
        <v>1152</v>
      </c>
      <c r="Y4287" s="62" t="s">
        <v>1152</v>
      </c>
      <c r="Z4287" s="62" t="s">
        <v>48</v>
      </c>
      <c r="AA4287" s="62" t="s">
        <v>129</v>
      </c>
      <c r="AB4287" s="62" t="s">
        <v>42</v>
      </c>
      <c r="AC4287" s="62" t="s">
        <v>1560</v>
      </c>
      <c r="AD4287" s="62" t="s">
        <v>51</v>
      </c>
    </row>
    <row r="4288" spans="1:30" x14ac:dyDescent="0.25">
      <c r="A4288" s="62" t="s">
        <v>35</v>
      </c>
      <c r="B4288" s="62" t="s">
        <v>36</v>
      </c>
      <c r="C4288" s="62" t="s">
        <v>37</v>
      </c>
      <c r="D4288" s="62" t="s">
        <v>121</v>
      </c>
      <c r="E4288" s="62" t="s">
        <v>122</v>
      </c>
      <c r="F4288" s="62" t="s">
        <v>123</v>
      </c>
      <c r="G4288" s="62" t="s">
        <v>124</v>
      </c>
      <c r="H4288" s="62" t="s">
        <v>124</v>
      </c>
      <c r="I4288" s="62" t="s">
        <v>42</v>
      </c>
      <c r="J4288" s="62" t="s">
        <v>182</v>
      </c>
      <c r="K4288" s="62" t="s">
        <v>182</v>
      </c>
      <c r="L4288" s="62" t="s">
        <v>43</v>
      </c>
      <c r="M4288" s="62" t="s">
        <v>44</v>
      </c>
      <c r="N4288" s="62" t="s">
        <v>180</v>
      </c>
      <c r="O4288" s="62" t="s">
        <v>1534</v>
      </c>
      <c r="P4288" s="62" t="s">
        <v>1152</v>
      </c>
      <c r="Q4288" s="62" t="s">
        <v>1535</v>
      </c>
      <c r="R4288" s="62" t="s">
        <v>1152</v>
      </c>
      <c r="S4288" s="61">
        <v>201408</v>
      </c>
      <c r="T4288" s="62" t="s">
        <v>47</v>
      </c>
      <c r="U4288" s="61">
        <v>0</v>
      </c>
      <c r="V4288" s="60">
        <v>-415005.93</v>
      </c>
      <c r="W4288" s="62" t="s">
        <v>1152</v>
      </c>
      <c r="X4288" s="62" t="s">
        <v>1152</v>
      </c>
      <c r="Y4288" s="62" t="s">
        <v>1152</v>
      </c>
      <c r="Z4288" s="62" t="s">
        <v>48</v>
      </c>
      <c r="AA4288" s="62" t="s">
        <v>129</v>
      </c>
      <c r="AB4288" s="62" t="s">
        <v>42</v>
      </c>
      <c r="AC4288" s="62" t="s">
        <v>1560</v>
      </c>
      <c r="AD4288" s="62" t="s">
        <v>51</v>
      </c>
    </row>
    <row r="4289" spans="1:30" x14ac:dyDescent="0.25">
      <c r="A4289" s="62" t="s">
        <v>35</v>
      </c>
      <c r="B4289" s="62" t="s">
        <v>36</v>
      </c>
      <c r="C4289" s="62" t="s">
        <v>37</v>
      </c>
      <c r="D4289" s="62" t="s">
        <v>121</v>
      </c>
      <c r="E4289" s="62" t="s">
        <v>122</v>
      </c>
      <c r="F4289" s="62" t="s">
        <v>123</v>
      </c>
      <c r="G4289" s="62" t="s">
        <v>124</v>
      </c>
      <c r="H4289" s="62" t="s">
        <v>124</v>
      </c>
      <c r="I4289" s="62" t="s">
        <v>42</v>
      </c>
      <c r="J4289" s="62" t="s">
        <v>182</v>
      </c>
      <c r="K4289" s="62" t="s">
        <v>182</v>
      </c>
      <c r="L4289" s="62" t="s">
        <v>43</v>
      </c>
      <c r="M4289" s="62" t="s">
        <v>44</v>
      </c>
      <c r="N4289" s="62" t="s">
        <v>180</v>
      </c>
      <c r="O4289" s="62" t="s">
        <v>1534</v>
      </c>
      <c r="P4289" s="62" t="s">
        <v>1152</v>
      </c>
      <c r="Q4289" s="62" t="s">
        <v>1535</v>
      </c>
      <c r="R4289" s="62" t="s">
        <v>1152</v>
      </c>
      <c r="S4289" s="61">
        <v>201408</v>
      </c>
      <c r="T4289" s="62" t="s">
        <v>47</v>
      </c>
      <c r="U4289" s="61">
        <v>0</v>
      </c>
      <c r="V4289" s="60">
        <v>-334233.07</v>
      </c>
      <c r="W4289" s="62" t="s">
        <v>1152</v>
      </c>
      <c r="X4289" s="62" t="s">
        <v>1152</v>
      </c>
      <c r="Y4289" s="62" t="s">
        <v>1152</v>
      </c>
      <c r="Z4289" s="62" t="s">
        <v>48</v>
      </c>
      <c r="AA4289" s="62" t="s">
        <v>129</v>
      </c>
      <c r="AB4289" s="62" t="s">
        <v>42</v>
      </c>
      <c r="AC4289" s="62" t="s">
        <v>1560</v>
      </c>
      <c r="AD4289" s="62" t="s">
        <v>51</v>
      </c>
    </row>
    <row r="4290" spans="1:30" x14ac:dyDescent="0.25">
      <c r="A4290" s="62" t="s">
        <v>35</v>
      </c>
      <c r="B4290" s="62" t="s">
        <v>36</v>
      </c>
      <c r="C4290" s="62" t="s">
        <v>37</v>
      </c>
      <c r="D4290" s="62" t="s">
        <v>121</v>
      </c>
      <c r="E4290" s="62" t="s">
        <v>122</v>
      </c>
      <c r="F4290" s="62" t="s">
        <v>123</v>
      </c>
      <c r="G4290" s="62" t="s">
        <v>124</v>
      </c>
      <c r="H4290" s="62" t="s">
        <v>124</v>
      </c>
      <c r="I4290" s="62" t="s">
        <v>42</v>
      </c>
      <c r="J4290" s="62" t="s">
        <v>532</v>
      </c>
      <c r="K4290" s="62" t="s">
        <v>532</v>
      </c>
      <c r="L4290" s="62" t="s">
        <v>43</v>
      </c>
      <c r="M4290" s="62" t="s">
        <v>44</v>
      </c>
      <c r="N4290" s="62" t="s">
        <v>180</v>
      </c>
      <c r="O4290" s="62" t="s">
        <v>1534</v>
      </c>
      <c r="P4290" s="62" t="s">
        <v>1152</v>
      </c>
      <c r="Q4290" s="62" t="s">
        <v>1535</v>
      </c>
      <c r="R4290" s="62" t="s">
        <v>1152</v>
      </c>
      <c r="S4290" s="61">
        <v>201408</v>
      </c>
      <c r="T4290" s="62" t="s">
        <v>47</v>
      </c>
      <c r="U4290" s="61">
        <v>0</v>
      </c>
      <c r="V4290" s="60">
        <v>-211333.91</v>
      </c>
      <c r="W4290" s="62" t="s">
        <v>1152</v>
      </c>
      <c r="X4290" s="62" t="s">
        <v>1152</v>
      </c>
      <c r="Y4290" s="62" t="s">
        <v>1152</v>
      </c>
      <c r="Z4290" s="62" t="s">
        <v>48</v>
      </c>
      <c r="AA4290" s="62" t="s">
        <v>129</v>
      </c>
      <c r="AB4290" s="62" t="s">
        <v>42</v>
      </c>
      <c r="AC4290" s="62" t="s">
        <v>1560</v>
      </c>
      <c r="AD4290" s="62" t="s">
        <v>51</v>
      </c>
    </row>
    <row r="4291" spans="1:30" x14ac:dyDescent="0.25">
      <c r="A4291" s="62" t="s">
        <v>35</v>
      </c>
      <c r="B4291" s="62" t="s">
        <v>36</v>
      </c>
      <c r="C4291" s="62" t="s">
        <v>37</v>
      </c>
      <c r="D4291" s="62" t="s">
        <v>121</v>
      </c>
      <c r="E4291" s="62" t="s">
        <v>122</v>
      </c>
      <c r="F4291" s="62" t="s">
        <v>123</v>
      </c>
      <c r="G4291" s="62" t="s">
        <v>124</v>
      </c>
      <c r="H4291" s="62" t="s">
        <v>124</v>
      </c>
      <c r="I4291" s="62" t="s">
        <v>42</v>
      </c>
      <c r="J4291" s="62" t="s">
        <v>532</v>
      </c>
      <c r="K4291" s="62" t="s">
        <v>532</v>
      </c>
      <c r="L4291" s="62" t="s">
        <v>43</v>
      </c>
      <c r="M4291" s="62" t="s">
        <v>44</v>
      </c>
      <c r="N4291" s="62" t="s">
        <v>180</v>
      </c>
      <c r="O4291" s="62" t="s">
        <v>1534</v>
      </c>
      <c r="P4291" s="62" t="s">
        <v>1152</v>
      </c>
      <c r="Q4291" s="62" t="s">
        <v>1535</v>
      </c>
      <c r="R4291" s="62" t="s">
        <v>1152</v>
      </c>
      <c r="S4291" s="61">
        <v>201408</v>
      </c>
      <c r="T4291" s="62" t="s">
        <v>47</v>
      </c>
      <c r="U4291" s="61">
        <v>0</v>
      </c>
      <c r="V4291" s="60">
        <v>-150285.72</v>
      </c>
      <c r="W4291" s="62" t="s">
        <v>1152</v>
      </c>
      <c r="X4291" s="62" t="s">
        <v>1152</v>
      </c>
      <c r="Y4291" s="62" t="s">
        <v>1152</v>
      </c>
      <c r="Z4291" s="62" t="s">
        <v>48</v>
      </c>
      <c r="AA4291" s="62" t="s">
        <v>129</v>
      </c>
      <c r="AB4291" s="62" t="s">
        <v>42</v>
      </c>
      <c r="AC4291" s="62" t="s">
        <v>1560</v>
      </c>
      <c r="AD4291" s="62" t="s">
        <v>51</v>
      </c>
    </row>
    <row r="4292" spans="1:30" x14ac:dyDescent="0.25">
      <c r="A4292" s="62" t="s">
        <v>35</v>
      </c>
      <c r="B4292" s="62" t="s">
        <v>36</v>
      </c>
      <c r="C4292" s="62" t="s">
        <v>37</v>
      </c>
      <c r="D4292" s="62" t="s">
        <v>121</v>
      </c>
      <c r="E4292" s="62" t="s">
        <v>122</v>
      </c>
      <c r="F4292" s="62" t="s">
        <v>123</v>
      </c>
      <c r="G4292" s="62" t="s">
        <v>124</v>
      </c>
      <c r="H4292" s="62" t="s">
        <v>124</v>
      </c>
      <c r="I4292" s="62" t="s">
        <v>42</v>
      </c>
      <c r="J4292" s="62" t="s">
        <v>174</v>
      </c>
      <c r="K4292" s="62" t="s">
        <v>174</v>
      </c>
      <c r="L4292" s="62" t="s">
        <v>43</v>
      </c>
      <c r="M4292" s="62" t="s">
        <v>44</v>
      </c>
      <c r="N4292" s="62" t="s">
        <v>180</v>
      </c>
      <c r="O4292" s="62" t="s">
        <v>1534</v>
      </c>
      <c r="P4292" s="62" t="s">
        <v>1152</v>
      </c>
      <c r="Q4292" s="62" t="s">
        <v>1535</v>
      </c>
      <c r="R4292" s="62" t="s">
        <v>1152</v>
      </c>
      <c r="S4292" s="61">
        <v>201408</v>
      </c>
      <c r="T4292" s="62" t="s">
        <v>47</v>
      </c>
      <c r="U4292" s="61">
        <v>0</v>
      </c>
      <c r="V4292" s="60">
        <v>-100746.64</v>
      </c>
      <c r="W4292" s="62" t="s">
        <v>1152</v>
      </c>
      <c r="X4292" s="62" t="s">
        <v>1152</v>
      </c>
      <c r="Y4292" s="62" t="s">
        <v>1152</v>
      </c>
      <c r="Z4292" s="62" t="s">
        <v>48</v>
      </c>
      <c r="AA4292" s="62" t="s">
        <v>129</v>
      </c>
      <c r="AB4292" s="62" t="s">
        <v>42</v>
      </c>
      <c r="AC4292" s="62" t="s">
        <v>1560</v>
      </c>
      <c r="AD4292" s="62" t="s">
        <v>51</v>
      </c>
    </row>
    <row r="4293" spans="1:30" x14ac:dyDescent="0.25">
      <c r="A4293" s="62" t="s">
        <v>35</v>
      </c>
      <c r="B4293" s="62" t="s">
        <v>36</v>
      </c>
      <c r="C4293" s="62" t="s">
        <v>37</v>
      </c>
      <c r="D4293" s="62" t="s">
        <v>121</v>
      </c>
      <c r="E4293" s="62" t="s">
        <v>122</v>
      </c>
      <c r="F4293" s="62" t="s">
        <v>123</v>
      </c>
      <c r="G4293" s="62" t="s">
        <v>124</v>
      </c>
      <c r="H4293" s="62" t="s">
        <v>124</v>
      </c>
      <c r="I4293" s="62" t="s">
        <v>42</v>
      </c>
      <c r="J4293" s="62" t="s">
        <v>652</v>
      </c>
      <c r="K4293" s="62" t="s">
        <v>652</v>
      </c>
      <c r="L4293" s="62" t="s">
        <v>43</v>
      </c>
      <c r="M4293" s="62" t="s">
        <v>44</v>
      </c>
      <c r="N4293" s="62" t="s">
        <v>180</v>
      </c>
      <c r="O4293" s="62" t="s">
        <v>1534</v>
      </c>
      <c r="P4293" s="62" t="s">
        <v>1152</v>
      </c>
      <c r="Q4293" s="62" t="s">
        <v>1535</v>
      </c>
      <c r="R4293" s="62" t="s">
        <v>1152</v>
      </c>
      <c r="S4293" s="61">
        <v>201408</v>
      </c>
      <c r="T4293" s="62" t="s">
        <v>47</v>
      </c>
      <c r="U4293" s="61">
        <v>0</v>
      </c>
      <c r="V4293" s="60">
        <v>-3197.52</v>
      </c>
      <c r="W4293" s="62" t="s">
        <v>1152</v>
      </c>
      <c r="X4293" s="62" t="s">
        <v>1152</v>
      </c>
      <c r="Y4293" s="62" t="s">
        <v>1152</v>
      </c>
      <c r="Z4293" s="62" t="s">
        <v>48</v>
      </c>
      <c r="AA4293" s="62" t="s">
        <v>129</v>
      </c>
      <c r="AB4293" s="62" t="s">
        <v>42</v>
      </c>
      <c r="AC4293" s="62" t="s">
        <v>1560</v>
      </c>
      <c r="AD4293" s="62" t="s">
        <v>51</v>
      </c>
    </row>
    <row r="4294" spans="1:30" x14ac:dyDescent="0.25">
      <c r="A4294" s="62" t="s">
        <v>35</v>
      </c>
      <c r="B4294" s="62" t="s">
        <v>36</v>
      </c>
      <c r="C4294" s="62" t="s">
        <v>37</v>
      </c>
      <c r="D4294" s="62" t="s">
        <v>121</v>
      </c>
      <c r="E4294" s="62" t="s">
        <v>122</v>
      </c>
      <c r="F4294" s="62" t="s">
        <v>123</v>
      </c>
      <c r="G4294" s="62" t="s">
        <v>124</v>
      </c>
      <c r="H4294" s="62" t="s">
        <v>124</v>
      </c>
      <c r="I4294" s="62" t="s">
        <v>42</v>
      </c>
      <c r="J4294" s="62" t="s">
        <v>500</v>
      </c>
      <c r="K4294" s="62" t="s">
        <v>500</v>
      </c>
      <c r="L4294" s="62" t="s">
        <v>43</v>
      </c>
      <c r="M4294" s="62" t="s">
        <v>44</v>
      </c>
      <c r="N4294" s="62" t="s">
        <v>162</v>
      </c>
      <c r="O4294" s="62" t="s">
        <v>1534</v>
      </c>
      <c r="P4294" s="62" t="s">
        <v>1152</v>
      </c>
      <c r="Q4294" s="62" t="s">
        <v>806</v>
      </c>
      <c r="R4294" s="62" t="s">
        <v>1152</v>
      </c>
      <c r="S4294" s="61">
        <v>201408</v>
      </c>
      <c r="T4294" s="62" t="s">
        <v>47</v>
      </c>
      <c r="U4294" s="61">
        <v>0</v>
      </c>
      <c r="V4294" s="60">
        <v>-8567.75</v>
      </c>
      <c r="W4294" s="62" t="s">
        <v>1152</v>
      </c>
      <c r="X4294" s="62" t="s">
        <v>1152</v>
      </c>
      <c r="Y4294" s="62" t="s">
        <v>1152</v>
      </c>
      <c r="Z4294" s="62" t="s">
        <v>48</v>
      </c>
      <c r="AA4294" s="62" t="s">
        <v>129</v>
      </c>
      <c r="AB4294" s="62" t="s">
        <v>42</v>
      </c>
      <c r="AC4294" s="62" t="s">
        <v>1560</v>
      </c>
      <c r="AD4294" s="62" t="s">
        <v>51</v>
      </c>
    </row>
    <row r="4295" spans="1:30" x14ac:dyDescent="0.25">
      <c r="A4295" s="62" t="s">
        <v>35</v>
      </c>
      <c r="B4295" s="62" t="s">
        <v>36</v>
      </c>
      <c r="C4295" s="62" t="s">
        <v>37</v>
      </c>
      <c r="D4295" s="62" t="s">
        <v>121</v>
      </c>
      <c r="E4295" s="62" t="s">
        <v>122</v>
      </c>
      <c r="F4295" s="62" t="s">
        <v>123</v>
      </c>
      <c r="G4295" s="62" t="s">
        <v>124</v>
      </c>
      <c r="H4295" s="62" t="s">
        <v>124</v>
      </c>
      <c r="I4295" s="62" t="s">
        <v>42</v>
      </c>
      <c r="J4295" s="62" t="s">
        <v>174</v>
      </c>
      <c r="K4295" s="62" t="s">
        <v>174</v>
      </c>
      <c r="L4295" s="62" t="s">
        <v>43</v>
      </c>
      <c r="M4295" s="62" t="s">
        <v>44</v>
      </c>
      <c r="N4295" s="62" t="s">
        <v>180</v>
      </c>
      <c r="O4295" s="62" t="s">
        <v>1534</v>
      </c>
      <c r="P4295" s="62" t="s">
        <v>1152</v>
      </c>
      <c r="Q4295" s="62" t="s">
        <v>1535</v>
      </c>
      <c r="R4295" s="62" t="s">
        <v>1152</v>
      </c>
      <c r="S4295" s="61">
        <v>201408</v>
      </c>
      <c r="T4295" s="62" t="s">
        <v>47</v>
      </c>
      <c r="U4295" s="61">
        <v>0</v>
      </c>
      <c r="V4295" s="60">
        <v>-102544.6</v>
      </c>
      <c r="W4295" s="62" t="s">
        <v>1152</v>
      </c>
      <c r="X4295" s="62" t="s">
        <v>1152</v>
      </c>
      <c r="Y4295" s="62" t="s">
        <v>1152</v>
      </c>
      <c r="Z4295" s="62" t="s">
        <v>48</v>
      </c>
      <c r="AA4295" s="62" t="s">
        <v>129</v>
      </c>
      <c r="AB4295" s="62" t="s">
        <v>42</v>
      </c>
      <c r="AC4295" s="62" t="s">
        <v>1560</v>
      </c>
      <c r="AD4295" s="62" t="s">
        <v>51</v>
      </c>
    </row>
    <row r="4296" spans="1:30" x14ac:dyDescent="0.25">
      <c r="A4296" s="62" t="s">
        <v>35</v>
      </c>
      <c r="B4296" s="62" t="s">
        <v>36</v>
      </c>
      <c r="C4296" s="62" t="s">
        <v>37</v>
      </c>
      <c r="D4296" s="62" t="s">
        <v>121</v>
      </c>
      <c r="E4296" s="62" t="s">
        <v>215</v>
      </c>
      <c r="F4296" s="62" t="s">
        <v>216</v>
      </c>
      <c r="G4296" s="62" t="s">
        <v>124</v>
      </c>
      <c r="H4296" s="62" t="s">
        <v>124</v>
      </c>
      <c r="I4296" s="62" t="s">
        <v>42</v>
      </c>
      <c r="J4296" s="62" t="s">
        <v>217</v>
      </c>
      <c r="K4296" s="62" t="s">
        <v>217</v>
      </c>
      <c r="L4296" s="62" t="s">
        <v>43</v>
      </c>
      <c r="M4296" s="62" t="s">
        <v>44</v>
      </c>
      <c r="N4296" s="62" t="s">
        <v>150</v>
      </c>
      <c r="O4296" s="62" t="s">
        <v>1534</v>
      </c>
      <c r="P4296" s="62" t="s">
        <v>1152</v>
      </c>
      <c r="Q4296" s="62" t="s">
        <v>1542</v>
      </c>
      <c r="R4296" s="62" t="s">
        <v>1152</v>
      </c>
      <c r="S4296" s="61">
        <v>201408</v>
      </c>
      <c r="T4296" s="62" t="s">
        <v>47</v>
      </c>
      <c r="U4296" s="61">
        <v>0</v>
      </c>
      <c r="V4296" s="60">
        <v>-208369.34</v>
      </c>
      <c r="W4296" s="62" t="s">
        <v>1152</v>
      </c>
      <c r="X4296" s="62" t="s">
        <v>1152</v>
      </c>
      <c r="Y4296" s="62" t="s">
        <v>1152</v>
      </c>
      <c r="Z4296" s="62" t="s">
        <v>48</v>
      </c>
      <c r="AA4296" s="62" t="s">
        <v>129</v>
      </c>
      <c r="AB4296" s="62" t="s">
        <v>42</v>
      </c>
      <c r="AC4296" s="62" t="s">
        <v>1560</v>
      </c>
      <c r="AD4296" s="62" t="s">
        <v>51</v>
      </c>
    </row>
    <row r="4297" spans="1:30" x14ac:dyDescent="0.25">
      <c r="A4297" s="62" t="s">
        <v>35</v>
      </c>
      <c r="B4297" s="62" t="s">
        <v>36</v>
      </c>
      <c r="C4297" s="62" t="s">
        <v>37</v>
      </c>
      <c r="D4297" s="62" t="s">
        <v>121</v>
      </c>
      <c r="E4297" s="62" t="s">
        <v>215</v>
      </c>
      <c r="F4297" s="62" t="s">
        <v>216</v>
      </c>
      <c r="G4297" s="62" t="s">
        <v>124</v>
      </c>
      <c r="H4297" s="62" t="s">
        <v>124</v>
      </c>
      <c r="I4297" s="62" t="s">
        <v>42</v>
      </c>
      <c r="J4297" s="62" t="s">
        <v>217</v>
      </c>
      <c r="K4297" s="62" t="s">
        <v>217</v>
      </c>
      <c r="L4297" s="62" t="s">
        <v>43</v>
      </c>
      <c r="M4297" s="62" t="s">
        <v>44</v>
      </c>
      <c r="N4297" s="62" t="s">
        <v>150</v>
      </c>
      <c r="O4297" s="62" t="s">
        <v>1534</v>
      </c>
      <c r="P4297" s="62" t="s">
        <v>1152</v>
      </c>
      <c r="Q4297" s="62" t="s">
        <v>1542</v>
      </c>
      <c r="R4297" s="62" t="s">
        <v>1152</v>
      </c>
      <c r="S4297" s="61">
        <v>201408</v>
      </c>
      <c r="T4297" s="62" t="s">
        <v>47</v>
      </c>
      <c r="U4297" s="61">
        <v>0</v>
      </c>
      <c r="V4297" s="60">
        <v>-198171.59</v>
      </c>
      <c r="W4297" s="62" t="s">
        <v>1152</v>
      </c>
      <c r="X4297" s="62" t="s">
        <v>1152</v>
      </c>
      <c r="Y4297" s="62" t="s">
        <v>1152</v>
      </c>
      <c r="Z4297" s="62" t="s">
        <v>48</v>
      </c>
      <c r="AA4297" s="62" t="s">
        <v>129</v>
      </c>
      <c r="AB4297" s="62" t="s">
        <v>42</v>
      </c>
      <c r="AC4297" s="62" t="s">
        <v>1560</v>
      </c>
      <c r="AD4297" s="62" t="s">
        <v>51</v>
      </c>
    </row>
    <row r="4298" spans="1:30" x14ac:dyDescent="0.25">
      <c r="A4298" s="62" t="s">
        <v>35</v>
      </c>
      <c r="B4298" s="62" t="s">
        <v>36</v>
      </c>
      <c r="C4298" s="62" t="s">
        <v>37</v>
      </c>
      <c r="D4298" s="62" t="s">
        <v>121</v>
      </c>
      <c r="E4298" s="62" t="s">
        <v>215</v>
      </c>
      <c r="F4298" s="62" t="s">
        <v>216</v>
      </c>
      <c r="G4298" s="62" t="s">
        <v>124</v>
      </c>
      <c r="H4298" s="62" t="s">
        <v>124</v>
      </c>
      <c r="I4298" s="62" t="s">
        <v>42</v>
      </c>
      <c r="J4298" s="62" t="s">
        <v>250</v>
      </c>
      <c r="K4298" s="62" t="s">
        <v>250</v>
      </c>
      <c r="L4298" s="62" t="s">
        <v>43</v>
      </c>
      <c r="M4298" s="62" t="s">
        <v>44</v>
      </c>
      <c r="N4298" s="62" t="s">
        <v>150</v>
      </c>
      <c r="O4298" s="62" t="s">
        <v>1534</v>
      </c>
      <c r="P4298" s="62" t="s">
        <v>1152</v>
      </c>
      <c r="Q4298" s="62" t="s">
        <v>1541</v>
      </c>
      <c r="R4298" s="62" t="s">
        <v>1152</v>
      </c>
      <c r="S4298" s="61">
        <v>201408</v>
      </c>
      <c r="T4298" s="62" t="s">
        <v>47</v>
      </c>
      <c r="U4298" s="61">
        <v>0</v>
      </c>
      <c r="V4298" s="60">
        <v>-89065</v>
      </c>
      <c r="W4298" s="62" t="s">
        <v>1152</v>
      </c>
      <c r="X4298" s="62" t="s">
        <v>1152</v>
      </c>
      <c r="Y4298" s="62" t="s">
        <v>1152</v>
      </c>
      <c r="Z4298" s="62" t="s">
        <v>48</v>
      </c>
      <c r="AA4298" s="62" t="s">
        <v>129</v>
      </c>
      <c r="AB4298" s="62" t="s">
        <v>42</v>
      </c>
      <c r="AC4298" s="62" t="s">
        <v>1560</v>
      </c>
      <c r="AD4298" s="62" t="s">
        <v>51</v>
      </c>
    </row>
    <row r="4299" spans="1:30" x14ac:dyDescent="0.25">
      <c r="A4299" s="62" t="s">
        <v>35</v>
      </c>
      <c r="B4299" s="62" t="s">
        <v>36</v>
      </c>
      <c r="C4299" s="62" t="s">
        <v>37</v>
      </c>
      <c r="D4299" s="62" t="s">
        <v>121</v>
      </c>
      <c r="E4299" s="62" t="s">
        <v>215</v>
      </c>
      <c r="F4299" s="62" t="s">
        <v>216</v>
      </c>
      <c r="G4299" s="62" t="s">
        <v>124</v>
      </c>
      <c r="H4299" s="62" t="s">
        <v>124</v>
      </c>
      <c r="I4299" s="62" t="s">
        <v>42</v>
      </c>
      <c r="J4299" s="62" t="s">
        <v>231</v>
      </c>
      <c r="K4299" s="62" t="s">
        <v>231</v>
      </c>
      <c r="L4299" s="62" t="s">
        <v>43</v>
      </c>
      <c r="M4299" s="62" t="s">
        <v>44</v>
      </c>
      <c r="N4299" s="62" t="s">
        <v>150</v>
      </c>
      <c r="O4299" s="62" t="s">
        <v>1534</v>
      </c>
      <c r="P4299" s="62" t="s">
        <v>1152</v>
      </c>
      <c r="Q4299" s="62" t="s">
        <v>1542</v>
      </c>
      <c r="R4299" s="62" t="s">
        <v>1152</v>
      </c>
      <c r="S4299" s="61">
        <v>201408</v>
      </c>
      <c r="T4299" s="62" t="s">
        <v>47</v>
      </c>
      <c r="U4299" s="97">
        <v>0</v>
      </c>
      <c r="V4299" s="60">
        <v>-55615.92</v>
      </c>
      <c r="W4299" s="62" t="s">
        <v>1152</v>
      </c>
      <c r="X4299" s="62" t="s">
        <v>1152</v>
      </c>
      <c r="Y4299" s="62" t="s">
        <v>1152</v>
      </c>
      <c r="Z4299" s="62" t="s">
        <v>48</v>
      </c>
      <c r="AA4299" s="62" t="s">
        <v>129</v>
      </c>
      <c r="AB4299" s="62" t="s">
        <v>42</v>
      </c>
      <c r="AC4299" s="62" t="s">
        <v>1560</v>
      </c>
      <c r="AD4299" s="62" t="s">
        <v>51</v>
      </c>
    </row>
    <row r="4300" spans="1:30" x14ac:dyDescent="0.25">
      <c r="A4300" s="62" t="s">
        <v>35</v>
      </c>
      <c r="B4300" s="62" t="s">
        <v>36</v>
      </c>
      <c r="C4300" s="62" t="s">
        <v>37</v>
      </c>
      <c r="D4300" s="62" t="s">
        <v>121</v>
      </c>
      <c r="E4300" s="62" t="s">
        <v>215</v>
      </c>
      <c r="F4300" s="62" t="s">
        <v>216</v>
      </c>
      <c r="G4300" s="62" t="s">
        <v>124</v>
      </c>
      <c r="H4300" s="62" t="s">
        <v>124</v>
      </c>
      <c r="I4300" s="62" t="s">
        <v>42</v>
      </c>
      <c r="J4300" s="62" t="s">
        <v>231</v>
      </c>
      <c r="K4300" s="62" t="s">
        <v>231</v>
      </c>
      <c r="L4300" s="62" t="s">
        <v>43</v>
      </c>
      <c r="M4300" s="62" t="s">
        <v>44</v>
      </c>
      <c r="N4300" s="62" t="s">
        <v>150</v>
      </c>
      <c r="O4300" s="62" t="s">
        <v>1534</v>
      </c>
      <c r="P4300" s="62" t="s">
        <v>1152</v>
      </c>
      <c r="Q4300" s="62" t="s">
        <v>1542</v>
      </c>
      <c r="R4300" s="62" t="s">
        <v>1152</v>
      </c>
      <c r="S4300" s="61">
        <v>201408</v>
      </c>
      <c r="T4300" s="62" t="s">
        <v>47</v>
      </c>
      <c r="U4300" s="61">
        <v>0</v>
      </c>
      <c r="V4300" s="60">
        <v>-52300.24</v>
      </c>
      <c r="W4300" s="62" t="s">
        <v>1152</v>
      </c>
      <c r="X4300" s="62" t="s">
        <v>1152</v>
      </c>
      <c r="Y4300" s="62" t="s">
        <v>1152</v>
      </c>
      <c r="Z4300" s="62" t="s">
        <v>48</v>
      </c>
      <c r="AA4300" s="62" t="s">
        <v>129</v>
      </c>
      <c r="AB4300" s="62" t="s">
        <v>42</v>
      </c>
      <c r="AC4300" s="62" t="s">
        <v>1560</v>
      </c>
      <c r="AD4300" s="62" t="s">
        <v>51</v>
      </c>
    </row>
    <row r="4301" spans="1:30" x14ac:dyDescent="0.25">
      <c r="A4301" s="62" t="s">
        <v>35</v>
      </c>
      <c r="B4301" s="62" t="s">
        <v>36</v>
      </c>
      <c r="C4301" s="62" t="s">
        <v>37</v>
      </c>
      <c r="D4301" s="62" t="s">
        <v>121</v>
      </c>
      <c r="E4301" s="62" t="s">
        <v>215</v>
      </c>
      <c r="F4301" s="62" t="s">
        <v>216</v>
      </c>
      <c r="G4301" s="62" t="s">
        <v>124</v>
      </c>
      <c r="H4301" s="62" t="s">
        <v>124</v>
      </c>
      <c r="I4301" s="62" t="s">
        <v>42</v>
      </c>
      <c r="J4301" s="62" t="s">
        <v>257</v>
      </c>
      <c r="K4301" s="62" t="s">
        <v>257</v>
      </c>
      <c r="L4301" s="62" t="s">
        <v>43</v>
      </c>
      <c r="M4301" s="62" t="s">
        <v>44</v>
      </c>
      <c r="N4301" s="62" t="s">
        <v>150</v>
      </c>
      <c r="O4301" s="62" t="s">
        <v>1534</v>
      </c>
      <c r="P4301" s="62" t="s">
        <v>1152</v>
      </c>
      <c r="Q4301" s="62" t="s">
        <v>1540</v>
      </c>
      <c r="R4301" s="62" t="s">
        <v>1152</v>
      </c>
      <c r="S4301" s="61">
        <v>201408</v>
      </c>
      <c r="T4301" s="62" t="s">
        <v>47</v>
      </c>
      <c r="U4301" s="61">
        <v>0</v>
      </c>
      <c r="V4301" s="60">
        <v>-25290</v>
      </c>
      <c r="W4301" s="62" t="s">
        <v>1152</v>
      </c>
      <c r="X4301" s="62" t="s">
        <v>1152</v>
      </c>
      <c r="Y4301" s="62" t="s">
        <v>1152</v>
      </c>
      <c r="Z4301" s="62" t="s">
        <v>48</v>
      </c>
      <c r="AA4301" s="62" t="s">
        <v>129</v>
      </c>
      <c r="AB4301" s="62" t="s">
        <v>42</v>
      </c>
      <c r="AC4301" s="62" t="s">
        <v>1560</v>
      </c>
      <c r="AD4301" s="62" t="s">
        <v>51</v>
      </c>
    </row>
    <row r="4302" spans="1:30" x14ac:dyDescent="0.25">
      <c r="A4302" s="62" t="s">
        <v>35</v>
      </c>
      <c r="B4302" s="62" t="s">
        <v>36</v>
      </c>
      <c r="C4302" s="62" t="s">
        <v>37</v>
      </c>
      <c r="D4302" s="62" t="s">
        <v>121</v>
      </c>
      <c r="E4302" s="62" t="s">
        <v>215</v>
      </c>
      <c r="F4302" s="62" t="s">
        <v>216</v>
      </c>
      <c r="G4302" s="62" t="s">
        <v>124</v>
      </c>
      <c r="H4302" s="62" t="s">
        <v>124</v>
      </c>
      <c r="I4302" s="62" t="s">
        <v>42</v>
      </c>
      <c r="J4302" s="62" t="s">
        <v>437</v>
      </c>
      <c r="K4302" s="62" t="s">
        <v>437</v>
      </c>
      <c r="L4302" s="62" t="s">
        <v>43</v>
      </c>
      <c r="M4302" s="62" t="s">
        <v>44</v>
      </c>
      <c r="N4302" s="62" t="s">
        <v>150</v>
      </c>
      <c r="O4302" s="62" t="s">
        <v>1534</v>
      </c>
      <c r="P4302" s="62" t="s">
        <v>1152</v>
      </c>
      <c r="Q4302" s="62" t="s">
        <v>1543</v>
      </c>
      <c r="R4302" s="62" t="s">
        <v>1152</v>
      </c>
      <c r="S4302" s="61">
        <v>201408</v>
      </c>
      <c r="T4302" s="62" t="s">
        <v>47</v>
      </c>
      <c r="U4302" s="61">
        <v>0</v>
      </c>
      <c r="V4302" s="60">
        <v>-12222.14</v>
      </c>
      <c r="W4302" s="62" t="s">
        <v>1152</v>
      </c>
      <c r="X4302" s="62" t="s">
        <v>1152</v>
      </c>
      <c r="Y4302" s="62" t="s">
        <v>1152</v>
      </c>
      <c r="Z4302" s="62" t="s">
        <v>48</v>
      </c>
      <c r="AA4302" s="62" t="s">
        <v>129</v>
      </c>
      <c r="AB4302" s="62" t="s">
        <v>42</v>
      </c>
      <c r="AC4302" s="62" t="s">
        <v>1560</v>
      </c>
      <c r="AD4302" s="62" t="s">
        <v>51</v>
      </c>
    </row>
    <row r="4303" spans="1:30" x14ac:dyDescent="0.25">
      <c r="A4303" s="62" t="s">
        <v>35</v>
      </c>
      <c r="B4303" s="62" t="s">
        <v>36</v>
      </c>
      <c r="C4303" s="62" t="s">
        <v>37</v>
      </c>
      <c r="D4303" s="62" t="s">
        <v>121</v>
      </c>
      <c r="E4303" s="62" t="s">
        <v>215</v>
      </c>
      <c r="F4303" s="62" t="s">
        <v>216</v>
      </c>
      <c r="G4303" s="62" t="s">
        <v>124</v>
      </c>
      <c r="H4303" s="62" t="s">
        <v>124</v>
      </c>
      <c r="I4303" s="62" t="s">
        <v>42</v>
      </c>
      <c r="J4303" s="62" t="s">
        <v>437</v>
      </c>
      <c r="K4303" s="62" t="s">
        <v>437</v>
      </c>
      <c r="L4303" s="62" t="s">
        <v>43</v>
      </c>
      <c r="M4303" s="62" t="s">
        <v>44</v>
      </c>
      <c r="N4303" s="62" t="s">
        <v>150</v>
      </c>
      <c r="O4303" s="62" t="s">
        <v>1534</v>
      </c>
      <c r="P4303" s="62" t="s">
        <v>1152</v>
      </c>
      <c r="Q4303" s="62" t="s">
        <v>1543</v>
      </c>
      <c r="R4303" s="62" t="s">
        <v>1152</v>
      </c>
      <c r="S4303" s="61">
        <v>201408</v>
      </c>
      <c r="T4303" s="62" t="s">
        <v>47</v>
      </c>
      <c r="U4303" s="61">
        <v>0</v>
      </c>
      <c r="V4303" s="60">
        <v>-5355.81</v>
      </c>
      <c r="W4303" s="62" t="s">
        <v>1152</v>
      </c>
      <c r="X4303" s="62" t="s">
        <v>1152</v>
      </c>
      <c r="Y4303" s="62" t="s">
        <v>1152</v>
      </c>
      <c r="Z4303" s="62" t="s">
        <v>48</v>
      </c>
      <c r="AA4303" s="62" t="s">
        <v>129</v>
      </c>
      <c r="AB4303" s="62" t="s">
        <v>42</v>
      </c>
      <c r="AC4303" s="62" t="s">
        <v>1560</v>
      </c>
      <c r="AD4303" s="62" t="s">
        <v>51</v>
      </c>
    </row>
    <row r="4304" spans="1:30" x14ac:dyDescent="0.25">
      <c r="A4304" s="62" t="s">
        <v>35</v>
      </c>
      <c r="B4304" s="62" t="s">
        <v>36</v>
      </c>
      <c r="C4304" s="62" t="s">
        <v>37</v>
      </c>
      <c r="D4304" s="62" t="s">
        <v>121</v>
      </c>
      <c r="E4304" s="62" t="s">
        <v>215</v>
      </c>
      <c r="F4304" s="62" t="s">
        <v>216</v>
      </c>
      <c r="G4304" s="62" t="s">
        <v>124</v>
      </c>
      <c r="H4304" s="62" t="s">
        <v>124</v>
      </c>
      <c r="I4304" s="62" t="s">
        <v>42</v>
      </c>
      <c r="J4304" s="62" t="s">
        <v>250</v>
      </c>
      <c r="K4304" s="62" t="s">
        <v>250</v>
      </c>
      <c r="L4304" s="62" t="s">
        <v>43</v>
      </c>
      <c r="M4304" s="62" t="s">
        <v>44</v>
      </c>
      <c r="N4304" s="62" t="s">
        <v>150</v>
      </c>
      <c r="O4304" s="62" t="s">
        <v>1534</v>
      </c>
      <c r="P4304" s="62" t="s">
        <v>1152</v>
      </c>
      <c r="Q4304" s="62" t="s">
        <v>1559</v>
      </c>
      <c r="R4304" s="62" t="s">
        <v>1152</v>
      </c>
      <c r="S4304" s="61">
        <v>201408</v>
      </c>
      <c r="T4304" s="62" t="s">
        <v>47</v>
      </c>
      <c r="U4304" s="61">
        <v>0</v>
      </c>
      <c r="V4304" s="60">
        <v>-400</v>
      </c>
      <c r="W4304" s="62" t="s">
        <v>1152</v>
      </c>
      <c r="X4304" s="62" t="s">
        <v>1152</v>
      </c>
      <c r="Y4304" s="62" t="s">
        <v>1152</v>
      </c>
      <c r="Z4304" s="62" t="s">
        <v>48</v>
      </c>
      <c r="AA4304" s="62" t="s">
        <v>129</v>
      </c>
      <c r="AB4304" s="62" t="s">
        <v>42</v>
      </c>
      <c r="AC4304" s="62" t="s">
        <v>1560</v>
      </c>
      <c r="AD4304" s="62" t="s">
        <v>51</v>
      </c>
    </row>
    <row r="4305" spans="1:30" x14ac:dyDescent="0.25">
      <c r="A4305" s="62" t="s">
        <v>35</v>
      </c>
      <c r="B4305" s="62" t="s">
        <v>36</v>
      </c>
      <c r="C4305" s="62" t="s">
        <v>37</v>
      </c>
      <c r="D4305" s="62" t="s">
        <v>121</v>
      </c>
      <c r="E4305" s="62" t="s">
        <v>215</v>
      </c>
      <c r="F4305" s="62" t="s">
        <v>216</v>
      </c>
      <c r="G4305" s="62" t="s">
        <v>124</v>
      </c>
      <c r="H4305" s="62" t="s">
        <v>124</v>
      </c>
      <c r="I4305" s="62" t="s">
        <v>42</v>
      </c>
      <c r="J4305" s="62" t="s">
        <v>237</v>
      </c>
      <c r="K4305" s="62" t="s">
        <v>237</v>
      </c>
      <c r="L4305" s="62" t="s">
        <v>43</v>
      </c>
      <c r="M4305" s="62" t="s">
        <v>44</v>
      </c>
      <c r="N4305" s="62" t="s">
        <v>180</v>
      </c>
      <c r="O4305" s="62" t="s">
        <v>1534</v>
      </c>
      <c r="P4305" s="62" t="s">
        <v>1152</v>
      </c>
      <c r="Q4305" s="62" t="s">
        <v>1544</v>
      </c>
      <c r="R4305" s="62" t="s">
        <v>1152</v>
      </c>
      <c r="S4305" s="61">
        <v>201408</v>
      </c>
      <c r="T4305" s="62" t="s">
        <v>47</v>
      </c>
      <c r="U4305" s="61">
        <v>0</v>
      </c>
      <c r="V4305" s="60">
        <v>-916220</v>
      </c>
      <c r="W4305" s="62" t="s">
        <v>1152</v>
      </c>
      <c r="X4305" s="62" t="s">
        <v>1152</v>
      </c>
      <c r="Y4305" s="62" t="s">
        <v>1152</v>
      </c>
      <c r="Z4305" s="62" t="s">
        <v>48</v>
      </c>
      <c r="AA4305" s="62" t="s">
        <v>129</v>
      </c>
      <c r="AB4305" s="62" t="s">
        <v>42</v>
      </c>
      <c r="AC4305" s="62" t="s">
        <v>1560</v>
      </c>
      <c r="AD4305" s="62" t="s">
        <v>51</v>
      </c>
    </row>
    <row r="4306" spans="1:30" x14ac:dyDescent="0.25">
      <c r="A4306" s="62" t="s">
        <v>35</v>
      </c>
      <c r="B4306" s="62" t="s">
        <v>36</v>
      </c>
      <c r="C4306" s="62" t="s">
        <v>37</v>
      </c>
      <c r="D4306" s="62" t="s">
        <v>121</v>
      </c>
      <c r="E4306" s="62" t="s">
        <v>215</v>
      </c>
      <c r="F4306" s="62" t="s">
        <v>216</v>
      </c>
      <c r="G4306" s="62" t="s">
        <v>124</v>
      </c>
      <c r="H4306" s="62" t="s">
        <v>124</v>
      </c>
      <c r="I4306" s="62" t="s">
        <v>42</v>
      </c>
      <c r="J4306" s="62" t="s">
        <v>217</v>
      </c>
      <c r="K4306" s="62" t="s">
        <v>217</v>
      </c>
      <c r="L4306" s="62" t="s">
        <v>43</v>
      </c>
      <c r="M4306" s="62" t="s">
        <v>44</v>
      </c>
      <c r="N4306" s="62" t="s">
        <v>180</v>
      </c>
      <c r="O4306" s="62" t="s">
        <v>1534</v>
      </c>
      <c r="P4306" s="62" t="s">
        <v>1152</v>
      </c>
      <c r="Q4306" s="62" t="s">
        <v>1546</v>
      </c>
      <c r="R4306" s="62" t="s">
        <v>1152</v>
      </c>
      <c r="S4306" s="61">
        <v>201408</v>
      </c>
      <c r="T4306" s="62" t="s">
        <v>47</v>
      </c>
      <c r="U4306" s="61">
        <v>0</v>
      </c>
      <c r="V4306" s="60">
        <v>-485300.72</v>
      </c>
      <c r="W4306" s="62" t="s">
        <v>1152</v>
      </c>
      <c r="X4306" s="62" t="s">
        <v>1152</v>
      </c>
      <c r="Y4306" s="62" t="s">
        <v>1152</v>
      </c>
      <c r="Z4306" s="62" t="s">
        <v>48</v>
      </c>
      <c r="AA4306" s="62" t="s">
        <v>129</v>
      </c>
      <c r="AB4306" s="62" t="s">
        <v>42</v>
      </c>
      <c r="AC4306" s="62" t="s">
        <v>1560</v>
      </c>
      <c r="AD4306" s="62" t="s">
        <v>51</v>
      </c>
    </row>
    <row r="4307" spans="1:30" x14ac:dyDescent="0.25">
      <c r="A4307" s="62" t="s">
        <v>35</v>
      </c>
      <c r="B4307" s="62" t="s">
        <v>36</v>
      </c>
      <c r="C4307" s="62" t="s">
        <v>37</v>
      </c>
      <c r="D4307" s="62" t="s">
        <v>121</v>
      </c>
      <c r="E4307" s="62" t="s">
        <v>215</v>
      </c>
      <c r="F4307" s="62" t="s">
        <v>216</v>
      </c>
      <c r="G4307" s="62" t="s">
        <v>124</v>
      </c>
      <c r="H4307" s="62" t="s">
        <v>124</v>
      </c>
      <c r="I4307" s="62" t="s">
        <v>42</v>
      </c>
      <c r="J4307" s="62" t="s">
        <v>261</v>
      </c>
      <c r="K4307" s="62" t="s">
        <v>261</v>
      </c>
      <c r="L4307" s="62" t="s">
        <v>43</v>
      </c>
      <c r="M4307" s="62" t="s">
        <v>44</v>
      </c>
      <c r="N4307" s="62" t="s">
        <v>180</v>
      </c>
      <c r="O4307" s="62" t="s">
        <v>1534</v>
      </c>
      <c r="P4307" s="62" t="s">
        <v>1152</v>
      </c>
      <c r="Q4307" s="62" t="s">
        <v>1547</v>
      </c>
      <c r="R4307" s="62" t="s">
        <v>1152</v>
      </c>
      <c r="S4307" s="61">
        <v>201408</v>
      </c>
      <c r="T4307" s="62" t="s">
        <v>47</v>
      </c>
      <c r="U4307" s="97">
        <v>0</v>
      </c>
      <c r="V4307" s="60">
        <v>-265054</v>
      </c>
      <c r="W4307" s="62" t="s">
        <v>1152</v>
      </c>
      <c r="X4307" s="62" t="s">
        <v>1152</v>
      </c>
      <c r="Y4307" s="62" t="s">
        <v>1152</v>
      </c>
      <c r="Z4307" s="62" t="s">
        <v>48</v>
      </c>
      <c r="AA4307" s="62" t="s">
        <v>129</v>
      </c>
      <c r="AB4307" s="62" t="s">
        <v>42</v>
      </c>
      <c r="AC4307" s="62" t="s">
        <v>1560</v>
      </c>
      <c r="AD4307" s="62" t="s">
        <v>51</v>
      </c>
    </row>
    <row r="4308" spans="1:30" x14ac:dyDescent="0.25">
      <c r="A4308" s="62" t="s">
        <v>35</v>
      </c>
      <c r="B4308" s="62" t="s">
        <v>36</v>
      </c>
      <c r="C4308" s="62" t="s">
        <v>37</v>
      </c>
      <c r="D4308" s="62" t="s">
        <v>121</v>
      </c>
      <c r="E4308" s="62" t="s">
        <v>215</v>
      </c>
      <c r="F4308" s="62" t="s">
        <v>216</v>
      </c>
      <c r="G4308" s="62" t="s">
        <v>124</v>
      </c>
      <c r="H4308" s="62" t="s">
        <v>124</v>
      </c>
      <c r="I4308" s="62" t="s">
        <v>42</v>
      </c>
      <c r="J4308" s="62" t="s">
        <v>217</v>
      </c>
      <c r="K4308" s="62" t="s">
        <v>217</v>
      </c>
      <c r="L4308" s="62" t="s">
        <v>43</v>
      </c>
      <c r="M4308" s="62" t="s">
        <v>44</v>
      </c>
      <c r="N4308" s="62" t="s">
        <v>180</v>
      </c>
      <c r="O4308" s="62" t="s">
        <v>1534</v>
      </c>
      <c r="P4308" s="62" t="s">
        <v>1152</v>
      </c>
      <c r="Q4308" s="62" t="s">
        <v>1546</v>
      </c>
      <c r="R4308" s="62" t="s">
        <v>1152</v>
      </c>
      <c r="S4308" s="61">
        <v>201408</v>
      </c>
      <c r="T4308" s="62" t="s">
        <v>47</v>
      </c>
      <c r="U4308" s="97">
        <v>0</v>
      </c>
      <c r="V4308" s="60">
        <v>-97957.19</v>
      </c>
      <c r="W4308" s="62" t="s">
        <v>1152</v>
      </c>
      <c r="X4308" s="62" t="s">
        <v>1152</v>
      </c>
      <c r="Y4308" s="62" t="s">
        <v>1152</v>
      </c>
      <c r="Z4308" s="62" t="s">
        <v>48</v>
      </c>
      <c r="AA4308" s="62" t="s">
        <v>129</v>
      </c>
      <c r="AB4308" s="62" t="s">
        <v>42</v>
      </c>
      <c r="AC4308" s="62" t="s">
        <v>1560</v>
      </c>
      <c r="AD4308" s="62" t="s">
        <v>51</v>
      </c>
    </row>
    <row r="4309" spans="1:30" x14ac:dyDescent="0.25">
      <c r="A4309" s="62" t="s">
        <v>35</v>
      </c>
      <c r="B4309" s="62" t="s">
        <v>36</v>
      </c>
      <c r="C4309" s="62" t="s">
        <v>37</v>
      </c>
      <c r="D4309" s="62" t="s">
        <v>121</v>
      </c>
      <c r="E4309" s="62" t="s">
        <v>215</v>
      </c>
      <c r="F4309" s="62" t="s">
        <v>216</v>
      </c>
      <c r="G4309" s="62" t="s">
        <v>124</v>
      </c>
      <c r="H4309" s="62" t="s">
        <v>124</v>
      </c>
      <c r="I4309" s="62" t="s">
        <v>42</v>
      </c>
      <c r="J4309" s="62" t="s">
        <v>250</v>
      </c>
      <c r="K4309" s="62" t="s">
        <v>250</v>
      </c>
      <c r="L4309" s="62" t="s">
        <v>43</v>
      </c>
      <c r="M4309" s="62" t="s">
        <v>44</v>
      </c>
      <c r="N4309" s="62" t="s">
        <v>180</v>
      </c>
      <c r="O4309" s="62" t="s">
        <v>1534</v>
      </c>
      <c r="P4309" s="62" t="s">
        <v>1152</v>
      </c>
      <c r="Q4309" s="62" t="s">
        <v>1545</v>
      </c>
      <c r="R4309" s="62" t="s">
        <v>1152</v>
      </c>
      <c r="S4309" s="61">
        <v>201408</v>
      </c>
      <c r="T4309" s="62" t="s">
        <v>47</v>
      </c>
      <c r="U4309" s="97">
        <v>0</v>
      </c>
      <c r="V4309" s="60">
        <v>-56050</v>
      </c>
      <c r="W4309" s="62" t="s">
        <v>1152</v>
      </c>
      <c r="X4309" s="62" t="s">
        <v>1152</v>
      </c>
      <c r="Y4309" s="62" t="s">
        <v>1152</v>
      </c>
      <c r="Z4309" s="62" t="s">
        <v>48</v>
      </c>
      <c r="AA4309" s="62" t="s">
        <v>129</v>
      </c>
      <c r="AB4309" s="62" t="s">
        <v>42</v>
      </c>
      <c r="AC4309" s="62" t="s">
        <v>1560</v>
      </c>
      <c r="AD4309" s="62" t="s">
        <v>51</v>
      </c>
    </row>
    <row r="4310" spans="1:30" x14ac:dyDescent="0.25">
      <c r="A4310" s="62" t="s">
        <v>35</v>
      </c>
      <c r="B4310" s="62" t="s">
        <v>36</v>
      </c>
      <c r="C4310" s="62" t="s">
        <v>37</v>
      </c>
      <c r="D4310" s="62" t="s">
        <v>121</v>
      </c>
      <c r="E4310" s="62" t="s">
        <v>215</v>
      </c>
      <c r="F4310" s="62" t="s">
        <v>216</v>
      </c>
      <c r="G4310" s="62" t="s">
        <v>124</v>
      </c>
      <c r="H4310" s="62" t="s">
        <v>124</v>
      </c>
      <c r="I4310" s="62" t="s">
        <v>42</v>
      </c>
      <c r="J4310" s="62" t="s">
        <v>437</v>
      </c>
      <c r="K4310" s="62" t="s">
        <v>437</v>
      </c>
      <c r="L4310" s="62" t="s">
        <v>43</v>
      </c>
      <c r="M4310" s="62" t="s">
        <v>44</v>
      </c>
      <c r="N4310" s="62" t="s">
        <v>180</v>
      </c>
      <c r="O4310" s="62" t="s">
        <v>1534</v>
      </c>
      <c r="P4310" s="62" t="s">
        <v>1152</v>
      </c>
      <c r="Q4310" s="62" t="s">
        <v>1547</v>
      </c>
      <c r="R4310" s="62" t="s">
        <v>1152</v>
      </c>
      <c r="S4310" s="61">
        <v>201408</v>
      </c>
      <c r="T4310" s="62" t="s">
        <v>47</v>
      </c>
      <c r="U4310" s="61">
        <v>0</v>
      </c>
      <c r="V4310" s="60">
        <v>-26645.08</v>
      </c>
      <c r="W4310" s="62" t="s">
        <v>1152</v>
      </c>
      <c r="X4310" s="62" t="s">
        <v>1152</v>
      </c>
      <c r="Y4310" s="62" t="s">
        <v>1152</v>
      </c>
      <c r="Z4310" s="62" t="s">
        <v>48</v>
      </c>
      <c r="AA4310" s="62" t="s">
        <v>129</v>
      </c>
      <c r="AB4310" s="62" t="s">
        <v>42</v>
      </c>
      <c r="AC4310" s="62" t="s">
        <v>1560</v>
      </c>
      <c r="AD4310" s="62" t="s">
        <v>51</v>
      </c>
    </row>
    <row r="4311" spans="1:30" x14ac:dyDescent="0.25">
      <c r="A4311" s="62" t="s">
        <v>35</v>
      </c>
      <c r="B4311" s="62" t="s">
        <v>36</v>
      </c>
      <c r="C4311" s="62" t="s">
        <v>37</v>
      </c>
      <c r="D4311" s="62" t="s">
        <v>121</v>
      </c>
      <c r="E4311" s="62" t="s">
        <v>215</v>
      </c>
      <c r="F4311" s="62" t="s">
        <v>216</v>
      </c>
      <c r="G4311" s="62" t="s">
        <v>124</v>
      </c>
      <c r="H4311" s="62" t="s">
        <v>124</v>
      </c>
      <c r="I4311" s="62" t="s">
        <v>42</v>
      </c>
      <c r="J4311" s="62" t="s">
        <v>231</v>
      </c>
      <c r="K4311" s="62" t="s">
        <v>231</v>
      </c>
      <c r="L4311" s="62" t="s">
        <v>43</v>
      </c>
      <c r="M4311" s="62" t="s">
        <v>44</v>
      </c>
      <c r="N4311" s="62" t="s">
        <v>180</v>
      </c>
      <c r="O4311" s="62" t="s">
        <v>1534</v>
      </c>
      <c r="P4311" s="62" t="s">
        <v>1152</v>
      </c>
      <c r="Q4311" s="62" t="s">
        <v>1546</v>
      </c>
      <c r="R4311" s="62" t="s">
        <v>1152</v>
      </c>
      <c r="S4311" s="61">
        <v>201408</v>
      </c>
      <c r="T4311" s="62" t="s">
        <v>47</v>
      </c>
      <c r="U4311" s="61">
        <v>0</v>
      </c>
      <c r="V4311" s="60">
        <v>-24057.95</v>
      </c>
      <c r="W4311" s="62" t="s">
        <v>1152</v>
      </c>
      <c r="X4311" s="62" t="s">
        <v>1152</v>
      </c>
      <c r="Y4311" s="62" t="s">
        <v>1152</v>
      </c>
      <c r="Z4311" s="62" t="s">
        <v>48</v>
      </c>
      <c r="AA4311" s="62" t="s">
        <v>129</v>
      </c>
      <c r="AB4311" s="62" t="s">
        <v>42</v>
      </c>
      <c r="AC4311" s="62" t="s">
        <v>1560</v>
      </c>
      <c r="AD4311" s="62" t="s">
        <v>51</v>
      </c>
    </row>
    <row r="4312" spans="1:30" x14ac:dyDescent="0.25">
      <c r="A4312" s="62" t="s">
        <v>35</v>
      </c>
      <c r="B4312" s="62" t="s">
        <v>36</v>
      </c>
      <c r="C4312" s="62" t="s">
        <v>37</v>
      </c>
      <c r="D4312" s="62" t="s">
        <v>121</v>
      </c>
      <c r="E4312" s="62" t="s">
        <v>215</v>
      </c>
      <c r="F4312" s="62" t="s">
        <v>216</v>
      </c>
      <c r="G4312" s="62" t="s">
        <v>124</v>
      </c>
      <c r="H4312" s="62" t="s">
        <v>124</v>
      </c>
      <c r="I4312" s="62" t="s">
        <v>42</v>
      </c>
      <c r="J4312" s="62" t="s">
        <v>231</v>
      </c>
      <c r="K4312" s="62" t="s">
        <v>231</v>
      </c>
      <c r="L4312" s="62" t="s">
        <v>43</v>
      </c>
      <c r="M4312" s="62" t="s">
        <v>44</v>
      </c>
      <c r="N4312" s="62" t="s">
        <v>180</v>
      </c>
      <c r="O4312" s="62" t="s">
        <v>1534</v>
      </c>
      <c r="P4312" s="62" t="s">
        <v>1152</v>
      </c>
      <c r="Q4312" s="62" t="s">
        <v>1546</v>
      </c>
      <c r="R4312" s="62" t="s">
        <v>1152</v>
      </c>
      <c r="S4312" s="61">
        <v>201408</v>
      </c>
      <c r="T4312" s="62" t="s">
        <v>47</v>
      </c>
      <c r="U4312" s="61">
        <v>0</v>
      </c>
      <c r="V4312" s="60">
        <v>-15458.37</v>
      </c>
      <c r="W4312" s="62" t="s">
        <v>1152</v>
      </c>
      <c r="X4312" s="62" t="s">
        <v>1152</v>
      </c>
      <c r="Y4312" s="62" t="s">
        <v>1152</v>
      </c>
      <c r="Z4312" s="62" t="s">
        <v>48</v>
      </c>
      <c r="AA4312" s="62" t="s">
        <v>129</v>
      </c>
      <c r="AB4312" s="62" t="s">
        <v>42</v>
      </c>
      <c r="AC4312" s="62" t="s">
        <v>1560</v>
      </c>
      <c r="AD4312" s="62" t="s">
        <v>51</v>
      </c>
    </row>
    <row r="4313" spans="1:30" x14ac:dyDescent="0.25">
      <c r="A4313" s="62" t="s">
        <v>35</v>
      </c>
      <c r="B4313" s="62" t="s">
        <v>36</v>
      </c>
      <c r="C4313" s="62" t="s">
        <v>37</v>
      </c>
      <c r="D4313" s="62" t="s">
        <v>121</v>
      </c>
      <c r="E4313" s="62" t="s">
        <v>215</v>
      </c>
      <c r="F4313" s="62" t="s">
        <v>216</v>
      </c>
      <c r="G4313" s="62" t="s">
        <v>124</v>
      </c>
      <c r="H4313" s="62" t="s">
        <v>124</v>
      </c>
      <c r="I4313" s="62" t="s">
        <v>42</v>
      </c>
      <c r="J4313" s="62" t="s">
        <v>237</v>
      </c>
      <c r="K4313" s="62" t="s">
        <v>237</v>
      </c>
      <c r="L4313" s="62" t="s">
        <v>43</v>
      </c>
      <c r="M4313" s="62" t="s">
        <v>44</v>
      </c>
      <c r="N4313" s="62" t="s">
        <v>150</v>
      </c>
      <c r="O4313" s="62" t="s">
        <v>1534</v>
      </c>
      <c r="P4313" s="62" t="s">
        <v>1152</v>
      </c>
      <c r="Q4313" s="62" t="s">
        <v>1540</v>
      </c>
      <c r="R4313" s="62" t="s">
        <v>1152</v>
      </c>
      <c r="S4313" s="61">
        <v>201408</v>
      </c>
      <c r="T4313" s="62" t="s">
        <v>47</v>
      </c>
      <c r="U4313" s="61">
        <v>0</v>
      </c>
      <c r="V4313" s="60">
        <v>-171000</v>
      </c>
      <c r="W4313" s="62" t="s">
        <v>1152</v>
      </c>
      <c r="X4313" s="62" t="s">
        <v>1152</v>
      </c>
      <c r="Y4313" s="62" t="s">
        <v>1152</v>
      </c>
      <c r="Z4313" s="62" t="s">
        <v>48</v>
      </c>
      <c r="AA4313" s="62" t="s">
        <v>129</v>
      </c>
      <c r="AB4313" s="62" t="s">
        <v>42</v>
      </c>
      <c r="AC4313" s="62" t="s">
        <v>1560</v>
      </c>
      <c r="AD4313" s="62" t="s">
        <v>51</v>
      </c>
    </row>
    <row r="4314" spans="1:30" x14ac:dyDescent="0.25">
      <c r="A4314" s="62" t="s">
        <v>35</v>
      </c>
      <c r="B4314" s="62" t="s">
        <v>36</v>
      </c>
      <c r="C4314" s="62" t="s">
        <v>37</v>
      </c>
      <c r="D4314" s="62" t="s">
        <v>121</v>
      </c>
      <c r="E4314" s="62" t="s">
        <v>215</v>
      </c>
      <c r="F4314" s="62" t="s">
        <v>216</v>
      </c>
      <c r="G4314" s="62" t="s">
        <v>124</v>
      </c>
      <c r="H4314" s="62" t="s">
        <v>124</v>
      </c>
      <c r="I4314" s="62" t="s">
        <v>42</v>
      </c>
      <c r="J4314" s="62" t="s">
        <v>261</v>
      </c>
      <c r="K4314" s="62" t="s">
        <v>261</v>
      </c>
      <c r="L4314" s="62" t="s">
        <v>43</v>
      </c>
      <c r="M4314" s="62" t="s">
        <v>44</v>
      </c>
      <c r="N4314" s="62" t="s">
        <v>150</v>
      </c>
      <c r="O4314" s="62" t="s">
        <v>1534</v>
      </c>
      <c r="P4314" s="62" t="s">
        <v>1152</v>
      </c>
      <c r="Q4314" s="62" t="s">
        <v>1543</v>
      </c>
      <c r="R4314" s="62" t="s">
        <v>1152</v>
      </c>
      <c r="S4314" s="61">
        <v>201408</v>
      </c>
      <c r="T4314" s="62" t="s">
        <v>47</v>
      </c>
      <c r="U4314" s="61">
        <v>0</v>
      </c>
      <c r="V4314" s="60">
        <v>-49344</v>
      </c>
      <c r="W4314" s="62" t="s">
        <v>1152</v>
      </c>
      <c r="X4314" s="62" t="s">
        <v>1152</v>
      </c>
      <c r="Y4314" s="62" t="s">
        <v>1152</v>
      </c>
      <c r="Z4314" s="62" t="s">
        <v>48</v>
      </c>
      <c r="AA4314" s="62" t="s">
        <v>129</v>
      </c>
      <c r="AB4314" s="62" t="s">
        <v>42</v>
      </c>
      <c r="AC4314" s="62" t="s">
        <v>1560</v>
      </c>
      <c r="AD4314" s="62" t="s">
        <v>51</v>
      </c>
    </row>
    <row r="4315" spans="1:30" x14ac:dyDescent="0.25">
      <c r="A4315" s="62" t="s">
        <v>35</v>
      </c>
      <c r="B4315" s="62" t="s">
        <v>36</v>
      </c>
      <c r="C4315" s="62" t="s">
        <v>37</v>
      </c>
      <c r="D4315" s="62" t="s">
        <v>121</v>
      </c>
      <c r="E4315" s="62" t="s">
        <v>122</v>
      </c>
      <c r="F4315" s="62" t="s">
        <v>123</v>
      </c>
      <c r="G4315" s="62" t="s">
        <v>124</v>
      </c>
      <c r="H4315" s="62" t="s">
        <v>124</v>
      </c>
      <c r="I4315" s="62" t="s">
        <v>42</v>
      </c>
      <c r="J4315" s="62" t="s">
        <v>190</v>
      </c>
      <c r="K4315" s="62" t="s">
        <v>190</v>
      </c>
      <c r="L4315" s="62" t="s">
        <v>43</v>
      </c>
      <c r="M4315" s="62" t="s">
        <v>44</v>
      </c>
      <c r="N4315" s="62" t="s">
        <v>180</v>
      </c>
      <c r="O4315" s="62" t="s">
        <v>1562</v>
      </c>
      <c r="P4315" s="62" t="s">
        <v>1152</v>
      </c>
      <c r="Q4315" s="62" t="s">
        <v>1563</v>
      </c>
      <c r="R4315" s="62" t="s">
        <v>1152</v>
      </c>
      <c r="S4315" s="61">
        <v>201408</v>
      </c>
      <c r="T4315" s="62" t="s">
        <v>47</v>
      </c>
      <c r="U4315" s="61">
        <v>0</v>
      </c>
      <c r="V4315" s="60">
        <v>-2618</v>
      </c>
      <c r="W4315" s="62" t="s">
        <v>1152</v>
      </c>
      <c r="X4315" s="62" t="s">
        <v>1152</v>
      </c>
      <c r="Y4315" s="62" t="s">
        <v>1152</v>
      </c>
      <c r="Z4315" s="62" t="s">
        <v>48</v>
      </c>
      <c r="AA4315" s="62" t="s">
        <v>461</v>
      </c>
      <c r="AB4315" s="62" t="s">
        <v>42</v>
      </c>
      <c r="AC4315" s="62" t="s">
        <v>1564</v>
      </c>
      <c r="AD4315" s="62" t="s">
        <v>51</v>
      </c>
    </row>
    <row r="4316" spans="1:30" x14ac:dyDescent="0.25">
      <c r="A4316" s="62" t="s">
        <v>35</v>
      </c>
      <c r="B4316" s="62" t="s">
        <v>36</v>
      </c>
      <c r="C4316" s="62" t="s">
        <v>37</v>
      </c>
      <c r="D4316" s="62" t="s">
        <v>121</v>
      </c>
      <c r="E4316" s="62" t="s">
        <v>215</v>
      </c>
      <c r="F4316" s="62" t="s">
        <v>216</v>
      </c>
      <c r="G4316" s="62" t="s">
        <v>124</v>
      </c>
      <c r="H4316" s="62" t="s">
        <v>124</v>
      </c>
      <c r="I4316" s="62" t="s">
        <v>42</v>
      </c>
      <c r="J4316" s="62" t="s">
        <v>231</v>
      </c>
      <c r="K4316" s="62" t="s">
        <v>231</v>
      </c>
      <c r="L4316" s="62" t="s">
        <v>43</v>
      </c>
      <c r="M4316" s="62" t="s">
        <v>44</v>
      </c>
      <c r="N4316" s="62" t="s">
        <v>180</v>
      </c>
      <c r="O4316" s="62" t="s">
        <v>1565</v>
      </c>
      <c r="P4316" s="62" t="s">
        <v>1152</v>
      </c>
      <c r="Q4316" s="62" t="s">
        <v>1566</v>
      </c>
      <c r="R4316" s="62" t="s">
        <v>1152</v>
      </c>
      <c r="S4316" s="61">
        <v>201408</v>
      </c>
      <c r="T4316" s="62" t="s">
        <v>47</v>
      </c>
      <c r="U4316" s="97">
        <v>0</v>
      </c>
      <c r="V4316" s="60">
        <v>-27</v>
      </c>
      <c r="W4316" s="62" t="s">
        <v>1152</v>
      </c>
      <c r="X4316" s="62" t="s">
        <v>1152</v>
      </c>
      <c r="Y4316" s="62" t="s">
        <v>1152</v>
      </c>
      <c r="Z4316" s="62" t="s">
        <v>48</v>
      </c>
      <c r="AA4316" s="62" t="s">
        <v>129</v>
      </c>
      <c r="AB4316" s="62" t="s">
        <v>42</v>
      </c>
      <c r="AC4316" s="62" t="s">
        <v>1567</v>
      </c>
      <c r="AD4316" s="62" t="s">
        <v>51</v>
      </c>
    </row>
    <row r="4317" spans="1:30" x14ac:dyDescent="0.25">
      <c r="A4317" s="62" t="s">
        <v>35</v>
      </c>
      <c r="B4317" s="62" t="s">
        <v>36</v>
      </c>
      <c r="C4317" s="62" t="s">
        <v>37</v>
      </c>
      <c r="D4317" s="62" t="s">
        <v>121</v>
      </c>
      <c r="E4317" s="62" t="s">
        <v>122</v>
      </c>
      <c r="F4317" s="62" t="s">
        <v>123</v>
      </c>
      <c r="G4317" s="62" t="s">
        <v>124</v>
      </c>
      <c r="H4317" s="62" t="s">
        <v>124</v>
      </c>
      <c r="I4317" s="62" t="s">
        <v>42</v>
      </c>
      <c r="J4317" s="62" t="s">
        <v>182</v>
      </c>
      <c r="K4317" s="62" t="s">
        <v>182</v>
      </c>
      <c r="L4317" s="62" t="s">
        <v>43</v>
      </c>
      <c r="M4317" s="62" t="s">
        <v>44</v>
      </c>
      <c r="N4317" s="62" t="s">
        <v>150</v>
      </c>
      <c r="O4317" s="62" t="s">
        <v>1534</v>
      </c>
      <c r="P4317" s="62" t="s">
        <v>1152</v>
      </c>
      <c r="Q4317" s="62" t="s">
        <v>1535</v>
      </c>
      <c r="R4317" s="62" t="s">
        <v>1536</v>
      </c>
      <c r="S4317" s="61">
        <v>201408</v>
      </c>
      <c r="T4317" s="62" t="s">
        <v>52</v>
      </c>
      <c r="U4317" s="61">
        <v>0</v>
      </c>
      <c r="V4317" s="60">
        <v>220590.21</v>
      </c>
      <c r="W4317" s="62" t="s">
        <v>1152</v>
      </c>
      <c r="X4317" s="62" t="s">
        <v>177</v>
      </c>
      <c r="Y4317" s="62" t="s">
        <v>1152</v>
      </c>
      <c r="Z4317" s="62" t="s">
        <v>48</v>
      </c>
      <c r="AA4317" s="62" t="s">
        <v>129</v>
      </c>
      <c r="AB4317" s="62" t="s">
        <v>42</v>
      </c>
      <c r="AC4317" s="62" t="s">
        <v>1568</v>
      </c>
      <c r="AD4317" s="62" t="s">
        <v>51</v>
      </c>
    </row>
    <row r="4318" spans="1:30" x14ac:dyDescent="0.25">
      <c r="A4318" s="62" t="s">
        <v>35</v>
      </c>
      <c r="B4318" s="62" t="s">
        <v>36</v>
      </c>
      <c r="C4318" s="62" t="s">
        <v>37</v>
      </c>
      <c r="D4318" s="62" t="s">
        <v>121</v>
      </c>
      <c r="E4318" s="62" t="s">
        <v>122</v>
      </c>
      <c r="F4318" s="62" t="s">
        <v>123</v>
      </c>
      <c r="G4318" s="62" t="s">
        <v>124</v>
      </c>
      <c r="H4318" s="62" t="s">
        <v>124</v>
      </c>
      <c r="I4318" s="62" t="s">
        <v>42</v>
      </c>
      <c r="J4318" s="62" t="s">
        <v>174</v>
      </c>
      <c r="K4318" s="62" t="s">
        <v>174</v>
      </c>
      <c r="L4318" s="62" t="s">
        <v>43</v>
      </c>
      <c r="M4318" s="62" t="s">
        <v>44</v>
      </c>
      <c r="N4318" s="62" t="s">
        <v>150</v>
      </c>
      <c r="O4318" s="62" t="s">
        <v>1534</v>
      </c>
      <c r="P4318" s="62" t="s">
        <v>1152</v>
      </c>
      <c r="Q4318" s="62" t="s">
        <v>1535</v>
      </c>
      <c r="R4318" s="62" t="s">
        <v>1536</v>
      </c>
      <c r="S4318" s="61">
        <v>201408</v>
      </c>
      <c r="T4318" s="62" t="s">
        <v>52</v>
      </c>
      <c r="U4318" s="61">
        <v>0</v>
      </c>
      <c r="V4318" s="60">
        <v>144088.21</v>
      </c>
      <c r="W4318" s="62" t="s">
        <v>1152</v>
      </c>
      <c r="X4318" s="62" t="s">
        <v>177</v>
      </c>
      <c r="Y4318" s="62" t="s">
        <v>1152</v>
      </c>
      <c r="Z4318" s="62" t="s">
        <v>48</v>
      </c>
      <c r="AA4318" s="62" t="s">
        <v>129</v>
      </c>
      <c r="AB4318" s="62" t="s">
        <v>42</v>
      </c>
      <c r="AC4318" s="62" t="s">
        <v>1568</v>
      </c>
      <c r="AD4318" s="62" t="s">
        <v>51</v>
      </c>
    </row>
    <row r="4319" spans="1:30" x14ac:dyDescent="0.25">
      <c r="A4319" s="62" t="s">
        <v>35</v>
      </c>
      <c r="B4319" s="62" t="s">
        <v>36</v>
      </c>
      <c r="C4319" s="62" t="s">
        <v>37</v>
      </c>
      <c r="D4319" s="62" t="s">
        <v>121</v>
      </c>
      <c r="E4319" s="62" t="s">
        <v>122</v>
      </c>
      <c r="F4319" s="62" t="s">
        <v>123</v>
      </c>
      <c r="G4319" s="62" t="s">
        <v>124</v>
      </c>
      <c r="H4319" s="62" t="s">
        <v>124</v>
      </c>
      <c r="I4319" s="62" t="s">
        <v>42</v>
      </c>
      <c r="J4319" s="62" t="s">
        <v>532</v>
      </c>
      <c r="K4319" s="62" t="s">
        <v>532</v>
      </c>
      <c r="L4319" s="62" t="s">
        <v>43</v>
      </c>
      <c r="M4319" s="62" t="s">
        <v>44</v>
      </c>
      <c r="N4319" s="62" t="s">
        <v>150</v>
      </c>
      <c r="O4319" s="62" t="s">
        <v>1534</v>
      </c>
      <c r="P4319" s="62" t="s">
        <v>1152</v>
      </c>
      <c r="Q4319" s="62" t="s">
        <v>1535</v>
      </c>
      <c r="R4319" s="62" t="s">
        <v>1536</v>
      </c>
      <c r="S4319" s="61">
        <v>201408</v>
      </c>
      <c r="T4319" s="62" t="s">
        <v>52</v>
      </c>
      <c r="U4319" s="61">
        <v>0</v>
      </c>
      <c r="V4319" s="60">
        <v>84350.29</v>
      </c>
      <c r="W4319" s="62" t="s">
        <v>1152</v>
      </c>
      <c r="X4319" s="62" t="s">
        <v>177</v>
      </c>
      <c r="Y4319" s="62" t="s">
        <v>1152</v>
      </c>
      <c r="Z4319" s="62" t="s">
        <v>48</v>
      </c>
      <c r="AA4319" s="62" t="s">
        <v>129</v>
      </c>
      <c r="AB4319" s="62" t="s">
        <v>42</v>
      </c>
      <c r="AC4319" s="62" t="s">
        <v>1568</v>
      </c>
      <c r="AD4319" s="62" t="s">
        <v>51</v>
      </c>
    </row>
    <row r="4320" spans="1:30" x14ac:dyDescent="0.25">
      <c r="A4320" s="62" t="s">
        <v>35</v>
      </c>
      <c r="B4320" s="62" t="s">
        <v>36</v>
      </c>
      <c r="C4320" s="62" t="s">
        <v>37</v>
      </c>
      <c r="D4320" s="62" t="s">
        <v>121</v>
      </c>
      <c r="E4320" s="62" t="s">
        <v>122</v>
      </c>
      <c r="F4320" s="62" t="s">
        <v>123</v>
      </c>
      <c r="G4320" s="62" t="s">
        <v>124</v>
      </c>
      <c r="H4320" s="62" t="s">
        <v>124</v>
      </c>
      <c r="I4320" s="62" t="s">
        <v>42</v>
      </c>
      <c r="J4320" s="62" t="s">
        <v>182</v>
      </c>
      <c r="K4320" s="62" t="s">
        <v>182</v>
      </c>
      <c r="L4320" s="62" t="s">
        <v>43</v>
      </c>
      <c r="M4320" s="62" t="s">
        <v>44</v>
      </c>
      <c r="N4320" s="62" t="s">
        <v>150</v>
      </c>
      <c r="O4320" s="62" t="s">
        <v>1534</v>
      </c>
      <c r="P4320" s="62" t="s">
        <v>1152</v>
      </c>
      <c r="Q4320" s="62" t="s">
        <v>1535</v>
      </c>
      <c r="R4320" s="62" t="s">
        <v>1152</v>
      </c>
      <c r="S4320" s="61">
        <v>201408</v>
      </c>
      <c r="T4320" s="62" t="s">
        <v>52</v>
      </c>
      <c r="U4320" s="61">
        <v>0</v>
      </c>
      <c r="V4320" s="60">
        <v>77393.740000000005</v>
      </c>
      <c r="W4320" s="62" t="s">
        <v>1152</v>
      </c>
      <c r="X4320" s="62" t="s">
        <v>177</v>
      </c>
      <c r="Y4320" s="62" t="s">
        <v>1152</v>
      </c>
      <c r="Z4320" s="62" t="s">
        <v>48</v>
      </c>
      <c r="AA4320" s="62" t="s">
        <v>129</v>
      </c>
      <c r="AB4320" s="62" t="s">
        <v>42</v>
      </c>
      <c r="AC4320" s="62" t="s">
        <v>1568</v>
      </c>
      <c r="AD4320" s="62" t="s">
        <v>51</v>
      </c>
    </row>
    <row r="4321" spans="1:30" x14ac:dyDescent="0.25">
      <c r="A4321" s="62" t="s">
        <v>35</v>
      </c>
      <c r="B4321" s="62" t="s">
        <v>36</v>
      </c>
      <c r="C4321" s="62" t="s">
        <v>37</v>
      </c>
      <c r="D4321" s="62" t="s">
        <v>121</v>
      </c>
      <c r="E4321" s="62" t="s">
        <v>122</v>
      </c>
      <c r="F4321" s="62" t="s">
        <v>123</v>
      </c>
      <c r="G4321" s="62" t="s">
        <v>124</v>
      </c>
      <c r="H4321" s="62" t="s">
        <v>124</v>
      </c>
      <c r="I4321" s="62" t="s">
        <v>42</v>
      </c>
      <c r="J4321" s="62" t="s">
        <v>652</v>
      </c>
      <c r="K4321" s="62" t="s">
        <v>652</v>
      </c>
      <c r="L4321" s="62" t="s">
        <v>43</v>
      </c>
      <c r="M4321" s="62" t="s">
        <v>44</v>
      </c>
      <c r="N4321" s="62" t="s">
        <v>150</v>
      </c>
      <c r="O4321" s="62" t="s">
        <v>1534</v>
      </c>
      <c r="P4321" s="62" t="s">
        <v>1152</v>
      </c>
      <c r="Q4321" s="62" t="s">
        <v>1535</v>
      </c>
      <c r="R4321" s="62" t="s">
        <v>1536</v>
      </c>
      <c r="S4321" s="61">
        <v>201408</v>
      </c>
      <c r="T4321" s="62" t="s">
        <v>52</v>
      </c>
      <c r="U4321" s="61">
        <v>0</v>
      </c>
      <c r="V4321" s="60">
        <v>76026.53</v>
      </c>
      <c r="W4321" s="62" t="s">
        <v>1152</v>
      </c>
      <c r="X4321" s="62" t="s">
        <v>177</v>
      </c>
      <c r="Y4321" s="62" t="s">
        <v>1152</v>
      </c>
      <c r="Z4321" s="62" t="s">
        <v>48</v>
      </c>
      <c r="AA4321" s="62" t="s">
        <v>129</v>
      </c>
      <c r="AB4321" s="62" t="s">
        <v>42</v>
      </c>
      <c r="AC4321" s="62" t="s">
        <v>1568</v>
      </c>
      <c r="AD4321" s="62" t="s">
        <v>51</v>
      </c>
    </row>
    <row r="4322" spans="1:30" x14ac:dyDescent="0.25">
      <c r="A4322" s="62" t="s">
        <v>35</v>
      </c>
      <c r="B4322" s="62" t="s">
        <v>36</v>
      </c>
      <c r="C4322" s="62" t="s">
        <v>37</v>
      </c>
      <c r="D4322" s="62" t="s">
        <v>121</v>
      </c>
      <c r="E4322" s="62" t="s">
        <v>122</v>
      </c>
      <c r="F4322" s="62" t="s">
        <v>123</v>
      </c>
      <c r="G4322" s="62" t="s">
        <v>124</v>
      </c>
      <c r="H4322" s="62" t="s">
        <v>124</v>
      </c>
      <c r="I4322" s="62" t="s">
        <v>42</v>
      </c>
      <c r="J4322" s="62" t="s">
        <v>285</v>
      </c>
      <c r="K4322" s="62" t="s">
        <v>285</v>
      </c>
      <c r="L4322" s="62" t="s">
        <v>43</v>
      </c>
      <c r="M4322" s="62" t="s">
        <v>44</v>
      </c>
      <c r="N4322" s="62" t="s">
        <v>150</v>
      </c>
      <c r="O4322" s="62" t="s">
        <v>1534</v>
      </c>
      <c r="P4322" s="62" t="s">
        <v>1152</v>
      </c>
      <c r="Q4322" s="62" t="s">
        <v>1538</v>
      </c>
      <c r="R4322" s="62" t="s">
        <v>1152</v>
      </c>
      <c r="S4322" s="61">
        <v>201408</v>
      </c>
      <c r="T4322" s="62" t="s">
        <v>52</v>
      </c>
      <c r="U4322" s="61">
        <v>0</v>
      </c>
      <c r="V4322" s="60">
        <v>60460</v>
      </c>
      <c r="W4322" s="62" t="s">
        <v>1152</v>
      </c>
      <c r="X4322" s="62" t="s">
        <v>288</v>
      </c>
      <c r="Y4322" s="62" t="s">
        <v>1152</v>
      </c>
      <c r="Z4322" s="62" t="s">
        <v>48</v>
      </c>
      <c r="AA4322" s="62" t="s">
        <v>129</v>
      </c>
      <c r="AB4322" s="62" t="s">
        <v>42</v>
      </c>
      <c r="AC4322" s="62" t="s">
        <v>1568</v>
      </c>
      <c r="AD4322" s="62" t="s">
        <v>51</v>
      </c>
    </row>
    <row r="4323" spans="1:30" x14ac:dyDescent="0.25">
      <c r="A4323" s="62" t="s">
        <v>35</v>
      </c>
      <c r="B4323" s="62" t="s">
        <v>36</v>
      </c>
      <c r="C4323" s="62" t="s">
        <v>37</v>
      </c>
      <c r="D4323" s="62" t="s">
        <v>121</v>
      </c>
      <c r="E4323" s="62" t="s">
        <v>122</v>
      </c>
      <c r="F4323" s="62" t="s">
        <v>123</v>
      </c>
      <c r="G4323" s="62" t="s">
        <v>124</v>
      </c>
      <c r="H4323" s="62" t="s">
        <v>124</v>
      </c>
      <c r="I4323" s="62" t="s">
        <v>42</v>
      </c>
      <c r="J4323" s="62" t="s">
        <v>174</v>
      </c>
      <c r="K4323" s="62" t="s">
        <v>174</v>
      </c>
      <c r="L4323" s="62" t="s">
        <v>43</v>
      </c>
      <c r="M4323" s="62" t="s">
        <v>44</v>
      </c>
      <c r="N4323" s="62" t="s">
        <v>150</v>
      </c>
      <c r="O4323" s="62" t="s">
        <v>1534</v>
      </c>
      <c r="P4323" s="62" t="s">
        <v>1152</v>
      </c>
      <c r="Q4323" s="62" t="s">
        <v>1535</v>
      </c>
      <c r="R4323" s="62" t="s">
        <v>1152</v>
      </c>
      <c r="S4323" s="61">
        <v>201408</v>
      </c>
      <c r="T4323" s="62" t="s">
        <v>52</v>
      </c>
      <c r="U4323" s="61">
        <v>0</v>
      </c>
      <c r="V4323" s="60">
        <v>50892.06</v>
      </c>
      <c r="W4323" s="62" t="s">
        <v>1152</v>
      </c>
      <c r="X4323" s="62" t="s">
        <v>177</v>
      </c>
      <c r="Y4323" s="62" t="s">
        <v>1152</v>
      </c>
      <c r="Z4323" s="62" t="s">
        <v>48</v>
      </c>
      <c r="AA4323" s="62" t="s">
        <v>129</v>
      </c>
      <c r="AB4323" s="62" t="s">
        <v>42</v>
      </c>
      <c r="AC4323" s="62" t="s">
        <v>1568</v>
      </c>
      <c r="AD4323" s="62" t="s">
        <v>51</v>
      </c>
    </row>
    <row r="4324" spans="1:30" x14ac:dyDescent="0.25">
      <c r="A4324" s="62" t="s">
        <v>35</v>
      </c>
      <c r="B4324" s="62" t="s">
        <v>36</v>
      </c>
      <c r="C4324" s="62" t="s">
        <v>37</v>
      </c>
      <c r="D4324" s="62" t="s">
        <v>121</v>
      </c>
      <c r="E4324" s="62" t="s">
        <v>122</v>
      </c>
      <c r="F4324" s="62" t="s">
        <v>123</v>
      </c>
      <c r="G4324" s="62" t="s">
        <v>124</v>
      </c>
      <c r="H4324" s="62" t="s">
        <v>124</v>
      </c>
      <c r="I4324" s="62" t="s">
        <v>42</v>
      </c>
      <c r="J4324" s="62" t="s">
        <v>190</v>
      </c>
      <c r="K4324" s="62" t="s">
        <v>190</v>
      </c>
      <c r="L4324" s="62" t="s">
        <v>43</v>
      </c>
      <c r="M4324" s="62" t="s">
        <v>44</v>
      </c>
      <c r="N4324" s="62" t="s">
        <v>150</v>
      </c>
      <c r="O4324" s="62" t="s">
        <v>1534</v>
      </c>
      <c r="P4324" s="62" t="s">
        <v>1152</v>
      </c>
      <c r="Q4324" s="62" t="s">
        <v>1535</v>
      </c>
      <c r="R4324" s="62" t="s">
        <v>1536</v>
      </c>
      <c r="S4324" s="61">
        <v>201408</v>
      </c>
      <c r="T4324" s="62" t="s">
        <v>52</v>
      </c>
      <c r="U4324" s="61">
        <v>0</v>
      </c>
      <c r="V4324" s="60">
        <v>50000</v>
      </c>
      <c r="W4324" s="62" t="s">
        <v>1152</v>
      </c>
      <c r="X4324" s="62" t="s">
        <v>177</v>
      </c>
      <c r="Y4324" s="62" t="s">
        <v>1152</v>
      </c>
      <c r="Z4324" s="62" t="s">
        <v>48</v>
      </c>
      <c r="AA4324" s="62" t="s">
        <v>129</v>
      </c>
      <c r="AB4324" s="62" t="s">
        <v>42</v>
      </c>
      <c r="AC4324" s="62" t="s">
        <v>1568</v>
      </c>
      <c r="AD4324" s="62" t="s">
        <v>51</v>
      </c>
    </row>
    <row r="4325" spans="1:30" x14ac:dyDescent="0.25">
      <c r="A4325" s="62" t="s">
        <v>35</v>
      </c>
      <c r="B4325" s="62" t="s">
        <v>36</v>
      </c>
      <c r="C4325" s="62" t="s">
        <v>37</v>
      </c>
      <c r="D4325" s="62" t="s">
        <v>121</v>
      </c>
      <c r="E4325" s="62" t="s">
        <v>122</v>
      </c>
      <c r="F4325" s="62" t="s">
        <v>123</v>
      </c>
      <c r="G4325" s="62" t="s">
        <v>124</v>
      </c>
      <c r="H4325" s="62" t="s">
        <v>124</v>
      </c>
      <c r="I4325" s="62" t="s">
        <v>42</v>
      </c>
      <c r="J4325" s="62" t="s">
        <v>283</v>
      </c>
      <c r="K4325" s="62" t="s">
        <v>283</v>
      </c>
      <c r="L4325" s="62" t="s">
        <v>43</v>
      </c>
      <c r="M4325" s="62" t="s">
        <v>44</v>
      </c>
      <c r="N4325" s="62" t="s">
        <v>150</v>
      </c>
      <c r="O4325" s="62" t="s">
        <v>1534</v>
      </c>
      <c r="P4325" s="62" t="s">
        <v>1152</v>
      </c>
      <c r="Q4325" s="62" t="s">
        <v>1539</v>
      </c>
      <c r="R4325" s="62" t="s">
        <v>1152</v>
      </c>
      <c r="S4325" s="61">
        <v>201408</v>
      </c>
      <c r="T4325" s="62" t="s">
        <v>52</v>
      </c>
      <c r="U4325" s="97">
        <v>0</v>
      </c>
      <c r="V4325" s="60">
        <v>35000</v>
      </c>
      <c r="W4325" s="62" t="s">
        <v>1152</v>
      </c>
      <c r="X4325" s="62" t="s">
        <v>460</v>
      </c>
      <c r="Y4325" s="62" t="s">
        <v>1152</v>
      </c>
      <c r="Z4325" s="62" t="s">
        <v>48</v>
      </c>
      <c r="AA4325" s="62" t="s">
        <v>129</v>
      </c>
      <c r="AB4325" s="62" t="s">
        <v>42</v>
      </c>
      <c r="AC4325" s="62" t="s">
        <v>1568</v>
      </c>
      <c r="AD4325" s="62" t="s">
        <v>51</v>
      </c>
    </row>
    <row r="4326" spans="1:30" x14ac:dyDescent="0.25">
      <c r="A4326" s="62" t="s">
        <v>35</v>
      </c>
      <c r="B4326" s="62" t="s">
        <v>36</v>
      </c>
      <c r="C4326" s="62" t="s">
        <v>37</v>
      </c>
      <c r="D4326" s="62" t="s">
        <v>121</v>
      </c>
      <c r="E4326" s="62" t="s">
        <v>122</v>
      </c>
      <c r="F4326" s="62" t="s">
        <v>123</v>
      </c>
      <c r="G4326" s="62" t="s">
        <v>124</v>
      </c>
      <c r="H4326" s="62" t="s">
        <v>124</v>
      </c>
      <c r="I4326" s="62" t="s">
        <v>42</v>
      </c>
      <c r="J4326" s="62" t="s">
        <v>532</v>
      </c>
      <c r="K4326" s="62" t="s">
        <v>532</v>
      </c>
      <c r="L4326" s="62" t="s">
        <v>43</v>
      </c>
      <c r="M4326" s="62" t="s">
        <v>44</v>
      </c>
      <c r="N4326" s="62" t="s">
        <v>150</v>
      </c>
      <c r="O4326" s="62" t="s">
        <v>1534</v>
      </c>
      <c r="P4326" s="62" t="s">
        <v>1152</v>
      </c>
      <c r="Q4326" s="62" t="s">
        <v>1535</v>
      </c>
      <c r="R4326" s="62" t="s">
        <v>1152</v>
      </c>
      <c r="S4326" s="61">
        <v>201408</v>
      </c>
      <c r="T4326" s="62" t="s">
        <v>52</v>
      </c>
      <c r="U4326" s="61">
        <v>0</v>
      </c>
      <c r="V4326" s="60">
        <v>25887.06</v>
      </c>
      <c r="W4326" s="62" t="s">
        <v>1152</v>
      </c>
      <c r="X4326" s="62" t="s">
        <v>177</v>
      </c>
      <c r="Y4326" s="62" t="s">
        <v>1152</v>
      </c>
      <c r="Z4326" s="62" t="s">
        <v>48</v>
      </c>
      <c r="AA4326" s="62" t="s">
        <v>129</v>
      </c>
      <c r="AB4326" s="62" t="s">
        <v>42</v>
      </c>
      <c r="AC4326" s="62" t="s">
        <v>1568</v>
      </c>
      <c r="AD4326" s="62" t="s">
        <v>51</v>
      </c>
    </row>
    <row r="4327" spans="1:30" x14ac:dyDescent="0.25">
      <c r="A4327" s="62" t="s">
        <v>35</v>
      </c>
      <c r="B4327" s="62" t="s">
        <v>36</v>
      </c>
      <c r="C4327" s="62" t="s">
        <v>37</v>
      </c>
      <c r="D4327" s="62" t="s">
        <v>121</v>
      </c>
      <c r="E4327" s="62" t="s">
        <v>122</v>
      </c>
      <c r="F4327" s="62" t="s">
        <v>123</v>
      </c>
      <c r="G4327" s="62" t="s">
        <v>124</v>
      </c>
      <c r="H4327" s="62" t="s">
        <v>124</v>
      </c>
      <c r="I4327" s="62" t="s">
        <v>42</v>
      </c>
      <c r="J4327" s="62" t="s">
        <v>652</v>
      </c>
      <c r="K4327" s="62" t="s">
        <v>652</v>
      </c>
      <c r="L4327" s="62" t="s">
        <v>43</v>
      </c>
      <c r="M4327" s="62" t="s">
        <v>44</v>
      </c>
      <c r="N4327" s="62" t="s">
        <v>150</v>
      </c>
      <c r="O4327" s="62" t="s">
        <v>1534</v>
      </c>
      <c r="P4327" s="62" t="s">
        <v>1152</v>
      </c>
      <c r="Q4327" s="62" t="s">
        <v>1535</v>
      </c>
      <c r="R4327" s="62" t="s">
        <v>1152</v>
      </c>
      <c r="S4327" s="61">
        <v>201408</v>
      </c>
      <c r="T4327" s="62" t="s">
        <v>52</v>
      </c>
      <c r="U4327" s="97">
        <v>0</v>
      </c>
      <c r="V4327" s="60">
        <v>4160.88</v>
      </c>
      <c r="W4327" s="62" t="s">
        <v>1152</v>
      </c>
      <c r="X4327" s="62" t="s">
        <v>177</v>
      </c>
      <c r="Y4327" s="62" t="s">
        <v>1152</v>
      </c>
      <c r="Z4327" s="62" t="s">
        <v>48</v>
      </c>
      <c r="AA4327" s="62" t="s">
        <v>129</v>
      </c>
      <c r="AB4327" s="62" t="s">
        <v>42</v>
      </c>
      <c r="AC4327" s="62" t="s">
        <v>1568</v>
      </c>
      <c r="AD4327" s="62" t="s">
        <v>51</v>
      </c>
    </row>
    <row r="4328" spans="1:30" x14ac:dyDescent="0.25">
      <c r="A4328" s="62" t="s">
        <v>35</v>
      </c>
      <c r="B4328" s="62" t="s">
        <v>36</v>
      </c>
      <c r="C4328" s="62" t="s">
        <v>37</v>
      </c>
      <c r="D4328" s="62" t="s">
        <v>121</v>
      </c>
      <c r="E4328" s="62" t="s">
        <v>122</v>
      </c>
      <c r="F4328" s="62" t="s">
        <v>123</v>
      </c>
      <c r="G4328" s="62" t="s">
        <v>124</v>
      </c>
      <c r="H4328" s="62" t="s">
        <v>124</v>
      </c>
      <c r="I4328" s="62" t="s">
        <v>42</v>
      </c>
      <c r="J4328" s="62" t="s">
        <v>182</v>
      </c>
      <c r="K4328" s="62" t="s">
        <v>182</v>
      </c>
      <c r="L4328" s="62" t="s">
        <v>43</v>
      </c>
      <c r="M4328" s="62" t="s">
        <v>44</v>
      </c>
      <c r="N4328" s="62" t="s">
        <v>180</v>
      </c>
      <c r="O4328" s="62" t="s">
        <v>1534</v>
      </c>
      <c r="P4328" s="62" t="s">
        <v>1152</v>
      </c>
      <c r="Q4328" s="62" t="s">
        <v>1535</v>
      </c>
      <c r="R4328" s="62" t="s">
        <v>1536</v>
      </c>
      <c r="S4328" s="61">
        <v>201408</v>
      </c>
      <c r="T4328" s="62" t="s">
        <v>52</v>
      </c>
      <c r="U4328" s="61">
        <v>0</v>
      </c>
      <c r="V4328" s="60">
        <v>369056.85</v>
      </c>
      <c r="W4328" s="62" t="s">
        <v>1152</v>
      </c>
      <c r="X4328" s="62" t="s">
        <v>177</v>
      </c>
      <c r="Y4328" s="62" t="s">
        <v>1152</v>
      </c>
      <c r="Z4328" s="62" t="s">
        <v>48</v>
      </c>
      <c r="AA4328" s="62" t="s">
        <v>129</v>
      </c>
      <c r="AB4328" s="62" t="s">
        <v>42</v>
      </c>
      <c r="AC4328" s="62" t="s">
        <v>1568</v>
      </c>
      <c r="AD4328" s="62" t="s">
        <v>51</v>
      </c>
    </row>
    <row r="4329" spans="1:30" x14ac:dyDescent="0.25">
      <c r="A4329" s="62" t="s">
        <v>35</v>
      </c>
      <c r="B4329" s="62" t="s">
        <v>36</v>
      </c>
      <c r="C4329" s="62" t="s">
        <v>37</v>
      </c>
      <c r="D4329" s="62" t="s">
        <v>121</v>
      </c>
      <c r="E4329" s="62" t="s">
        <v>122</v>
      </c>
      <c r="F4329" s="62" t="s">
        <v>123</v>
      </c>
      <c r="G4329" s="62" t="s">
        <v>124</v>
      </c>
      <c r="H4329" s="62" t="s">
        <v>124</v>
      </c>
      <c r="I4329" s="62" t="s">
        <v>42</v>
      </c>
      <c r="J4329" s="62" t="s">
        <v>182</v>
      </c>
      <c r="K4329" s="62" t="s">
        <v>182</v>
      </c>
      <c r="L4329" s="62" t="s">
        <v>43</v>
      </c>
      <c r="M4329" s="62" t="s">
        <v>44</v>
      </c>
      <c r="N4329" s="62" t="s">
        <v>180</v>
      </c>
      <c r="O4329" s="62" t="s">
        <v>1534</v>
      </c>
      <c r="P4329" s="62" t="s">
        <v>1152</v>
      </c>
      <c r="Q4329" s="62" t="s">
        <v>1535</v>
      </c>
      <c r="R4329" s="62" t="s">
        <v>1152</v>
      </c>
      <c r="S4329" s="61">
        <v>201408</v>
      </c>
      <c r="T4329" s="62" t="s">
        <v>52</v>
      </c>
      <c r="U4329" s="61">
        <v>0</v>
      </c>
      <c r="V4329" s="60">
        <v>213589.52</v>
      </c>
      <c r="W4329" s="62" t="s">
        <v>1152</v>
      </c>
      <c r="X4329" s="62" t="s">
        <v>177</v>
      </c>
      <c r="Y4329" s="62" t="s">
        <v>1152</v>
      </c>
      <c r="Z4329" s="62" t="s">
        <v>48</v>
      </c>
      <c r="AA4329" s="62" t="s">
        <v>129</v>
      </c>
      <c r="AB4329" s="62" t="s">
        <v>42</v>
      </c>
      <c r="AC4329" s="62" t="s">
        <v>1568</v>
      </c>
      <c r="AD4329" s="62" t="s">
        <v>51</v>
      </c>
    </row>
    <row r="4330" spans="1:30" x14ac:dyDescent="0.25">
      <c r="A4330" s="62" t="s">
        <v>35</v>
      </c>
      <c r="B4330" s="62" t="s">
        <v>36</v>
      </c>
      <c r="C4330" s="62" t="s">
        <v>37</v>
      </c>
      <c r="D4330" s="62" t="s">
        <v>121</v>
      </c>
      <c r="E4330" s="62" t="s">
        <v>122</v>
      </c>
      <c r="F4330" s="62" t="s">
        <v>123</v>
      </c>
      <c r="G4330" s="62" t="s">
        <v>124</v>
      </c>
      <c r="H4330" s="62" t="s">
        <v>124</v>
      </c>
      <c r="I4330" s="62" t="s">
        <v>42</v>
      </c>
      <c r="J4330" s="62" t="s">
        <v>174</v>
      </c>
      <c r="K4330" s="62" t="s">
        <v>174</v>
      </c>
      <c r="L4330" s="62" t="s">
        <v>43</v>
      </c>
      <c r="M4330" s="62" t="s">
        <v>44</v>
      </c>
      <c r="N4330" s="62" t="s">
        <v>180</v>
      </c>
      <c r="O4330" s="62" t="s">
        <v>1534</v>
      </c>
      <c r="P4330" s="62" t="s">
        <v>1152</v>
      </c>
      <c r="Q4330" s="62" t="s">
        <v>1535</v>
      </c>
      <c r="R4330" s="62" t="s">
        <v>1536</v>
      </c>
      <c r="S4330" s="61">
        <v>201408</v>
      </c>
      <c r="T4330" s="62" t="s">
        <v>52</v>
      </c>
      <c r="U4330" s="97">
        <v>0</v>
      </c>
      <c r="V4330" s="60">
        <v>169880.64</v>
      </c>
      <c r="W4330" s="62" t="s">
        <v>1152</v>
      </c>
      <c r="X4330" s="62" t="s">
        <v>177</v>
      </c>
      <c r="Y4330" s="62" t="s">
        <v>1152</v>
      </c>
      <c r="Z4330" s="62" t="s">
        <v>48</v>
      </c>
      <c r="AA4330" s="62" t="s">
        <v>129</v>
      </c>
      <c r="AB4330" s="62" t="s">
        <v>42</v>
      </c>
      <c r="AC4330" s="62" t="s">
        <v>1568</v>
      </c>
      <c r="AD4330" s="62" t="s">
        <v>51</v>
      </c>
    </row>
    <row r="4331" spans="1:30" x14ac:dyDescent="0.25">
      <c r="A4331" s="62" t="s">
        <v>35</v>
      </c>
      <c r="B4331" s="62" t="s">
        <v>36</v>
      </c>
      <c r="C4331" s="62" t="s">
        <v>37</v>
      </c>
      <c r="D4331" s="62" t="s">
        <v>121</v>
      </c>
      <c r="E4331" s="62" t="s">
        <v>122</v>
      </c>
      <c r="F4331" s="62" t="s">
        <v>123</v>
      </c>
      <c r="G4331" s="62" t="s">
        <v>124</v>
      </c>
      <c r="H4331" s="62" t="s">
        <v>124</v>
      </c>
      <c r="I4331" s="62" t="s">
        <v>42</v>
      </c>
      <c r="J4331" s="62" t="s">
        <v>532</v>
      </c>
      <c r="K4331" s="62" t="s">
        <v>532</v>
      </c>
      <c r="L4331" s="62" t="s">
        <v>43</v>
      </c>
      <c r="M4331" s="62" t="s">
        <v>44</v>
      </c>
      <c r="N4331" s="62" t="s">
        <v>180</v>
      </c>
      <c r="O4331" s="62" t="s">
        <v>1534</v>
      </c>
      <c r="P4331" s="62" t="s">
        <v>1152</v>
      </c>
      <c r="Q4331" s="62" t="s">
        <v>1535</v>
      </c>
      <c r="R4331" s="62" t="s">
        <v>1152</v>
      </c>
      <c r="S4331" s="61">
        <v>201408</v>
      </c>
      <c r="T4331" s="62" t="s">
        <v>52</v>
      </c>
      <c r="U4331" s="97">
        <v>0</v>
      </c>
      <c r="V4331" s="60">
        <v>135845.56</v>
      </c>
      <c r="W4331" s="62" t="s">
        <v>1152</v>
      </c>
      <c r="X4331" s="62" t="s">
        <v>177</v>
      </c>
      <c r="Y4331" s="62" t="s">
        <v>1152</v>
      </c>
      <c r="Z4331" s="62" t="s">
        <v>48</v>
      </c>
      <c r="AA4331" s="62" t="s">
        <v>129</v>
      </c>
      <c r="AB4331" s="62" t="s">
        <v>42</v>
      </c>
      <c r="AC4331" s="62" t="s">
        <v>1568</v>
      </c>
      <c r="AD4331" s="62" t="s">
        <v>51</v>
      </c>
    </row>
    <row r="4332" spans="1:30" x14ac:dyDescent="0.25">
      <c r="A4332" s="62" t="s">
        <v>35</v>
      </c>
      <c r="B4332" s="62" t="s">
        <v>36</v>
      </c>
      <c r="C4332" s="62" t="s">
        <v>37</v>
      </c>
      <c r="D4332" s="62" t="s">
        <v>121</v>
      </c>
      <c r="E4332" s="62" t="s">
        <v>122</v>
      </c>
      <c r="F4332" s="62" t="s">
        <v>123</v>
      </c>
      <c r="G4332" s="62" t="s">
        <v>124</v>
      </c>
      <c r="H4332" s="62" t="s">
        <v>124</v>
      </c>
      <c r="I4332" s="62" t="s">
        <v>42</v>
      </c>
      <c r="J4332" s="62" t="s">
        <v>174</v>
      </c>
      <c r="K4332" s="62" t="s">
        <v>174</v>
      </c>
      <c r="L4332" s="62" t="s">
        <v>43</v>
      </c>
      <c r="M4332" s="62" t="s">
        <v>44</v>
      </c>
      <c r="N4332" s="62" t="s">
        <v>180</v>
      </c>
      <c r="O4332" s="62" t="s">
        <v>1534</v>
      </c>
      <c r="P4332" s="62" t="s">
        <v>1152</v>
      </c>
      <c r="Q4332" s="62" t="s">
        <v>1535</v>
      </c>
      <c r="R4332" s="62" t="s">
        <v>1152</v>
      </c>
      <c r="S4332" s="61">
        <v>201408</v>
      </c>
      <c r="T4332" s="62" t="s">
        <v>52</v>
      </c>
      <c r="U4332" s="61">
        <v>0</v>
      </c>
      <c r="V4332" s="60">
        <v>129072.53</v>
      </c>
      <c r="W4332" s="62" t="s">
        <v>1152</v>
      </c>
      <c r="X4332" s="62" t="s">
        <v>177</v>
      </c>
      <c r="Y4332" s="62" t="s">
        <v>1152</v>
      </c>
      <c r="Z4332" s="62" t="s">
        <v>48</v>
      </c>
      <c r="AA4332" s="62" t="s">
        <v>129</v>
      </c>
      <c r="AB4332" s="62" t="s">
        <v>42</v>
      </c>
      <c r="AC4332" s="62" t="s">
        <v>1568</v>
      </c>
      <c r="AD4332" s="62" t="s">
        <v>51</v>
      </c>
    </row>
    <row r="4333" spans="1:30" x14ac:dyDescent="0.25">
      <c r="A4333" s="62" t="s">
        <v>35</v>
      </c>
      <c r="B4333" s="62" t="s">
        <v>36</v>
      </c>
      <c r="C4333" s="62" t="s">
        <v>37</v>
      </c>
      <c r="D4333" s="62" t="s">
        <v>121</v>
      </c>
      <c r="E4333" s="62" t="s">
        <v>122</v>
      </c>
      <c r="F4333" s="62" t="s">
        <v>123</v>
      </c>
      <c r="G4333" s="62" t="s">
        <v>124</v>
      </c>
      <c r="H4333" s="62" t="s">
        <v>124</v>
      </c>
      <c r="I4333" s="62" t="s">
        <v>42</v>
      </c>
      <c r="J4333" s="62" t="s">
        <v>532</v>
      </c>
      <c r="K4333" s="62" t="s">
        <v>532</v>
      </c>
      <c r="L4333" s="62" t="s">
        <v>43</v>
      </c>
      <c r="M4333" s="62" t="s">
        <v>44</v>
      </c>
      <c r="N4333" s="62" t="s">
        <v>180</v>
      </c>
      <c r="O4333" s="62" t="s">
        <v>1534</v>
      </c>
      <c r="P4333" s="62" t="s">
        <v>1152</v>
      </c>
      <c r="Q4333" s="62" t="s">
        <v>1535</v>
      </c>
      <c r="R4333" s="62" t="s">
        <v>1536</v>
      </c>
      <c r="S4333" s="61">
        <v>201408</v>
      </c>
      <c r="T4333" s="62" t="s">
        <v>52</v>
      </c>
      <c r="U4333" s="61">
        <v>0</v>
      </c>
      <c r="V4333" s="60">
        <v>81426.64</v>
      </c>
      <c r="W4333" s="62" t="s">
        <v>1152</v>
      </c>
      <c r="X4333" s="62" t="s">
        <v>177</v>
      </c>
      <c r="Y4333" s="62" t="s">
        <v>1152</v>
      </c>
      <c r="Z4333" s="62" t="s">
        <v>48</v>
      </c>
      <c r="AA4333" s="62" t="s">
        <v>129</v>
      </c>
      <c r="AB4333" s="62" t="s">
        <v>42</v>
      </c>
      <c r="AC4333" s="62" t="s">
        <v>1568</v>
      </c>
      <c r="AD4333" s="62" t="s">
        <v>51</v>
      </c>
    </row>
    <row r="4334" spans="1:30" x14ac:dyDescent="0.25">
      <c r="A4334" s="62" t="s">
        <v>35</v>
      </c>
      <c r="B4334" s="62" t="s">
        <v>36</v>
      </c>
      <c r="C4334" s="62" t="s">
        <v>37</v>
      </c>
      <c r="D4334" s="62" t="s">
        <v>121</v>
      </c>
      <c r="E4334" s="62" t="s">
        <v>122</v>
      </c>
      <c r="F4334" s="62" t="s">
        <v>123</v>
      </c>
      <c r="G4334" s="62" t="s">
        <v>124</v>
      </c>
      <c r="H4334" s="62" t="s">
        <v>124</v>
      </c>
      <c r="I4334" s="62" t="s">
        <v>42</v>
      </c>
      <c r="J4334" s="62" t="s">
        <v>652</v>
      </c>
      <c r="K4334" s="62" t="s">
        <v>652</v>
      </c>
      <c r="L4334" s="62" t="s">
        <v>43</v>
      </c>
      <c r="M4334" s="62" t="s">
        <v>44</v>
      </c>
      <c r="N4334" s="62" t="s">
        <v>180</v>
      </c>
      <c r="O4334" s="62" t="s">
        <v>1534</v>
      </c>
      <c r="P4334" s="62" t="s">
        <v>1152</v>
      </c>
      <c r="Q4334" s="62" t="s">
        <v>1535</v>
      </c>
      <c r="R4334" s="62" t="s">
        <v>1536</v>
      </c>
      <c r="S4334" s="61">
        <v>201408</v>
      </c>
      <c r="T4334" s="62" t="s">
        <v>52</v>
      </c>
      <c r="U4334" s="61">
        <v>0</v>
      </c>
      <c r="V4334" s="60">
        <v>3197.52</v>
      </c>
      <c r="W4334" s="62" t="s">
        <v>1152</v>
      </c>
      <c r="X4334" s="62" t="s">
        <v>177</v>
      </c>
      <c r="Y4334" s="62" t="s">
        <v>1152</v>
      </c>
      <c r="Z4334" s="62" t="s">
        <v>48</v>
      </c>
      <c r="AA4334" s="62" t="s">
        <v>129</v>
      </c>
      <c r="AB4334" s="62" t="s">
        <v>42</v>
      </c>
      <c r="AC4334" s="62" t="s">
        <v>1568</v>
      </c>
      <c r="AD4334" s="62" t="s">
        <v>51</v>
      </c>
    </row>
    <row r="4335" spans="1:30" x14ac:dyDescent="0.25">
      <c r="A4335" s="62" t="s">
        <v>35</v>
      </c>
      <c r="B4335" s="62" t="s">
        <v>36</v>
      </c>
      <c r="C4335" s="62" t="s">
        <v>37</v>
      </c>
      <c r="D4335" s="62" t="s">
        <v>121</v>
      </c>
      <c r="E4335" s="62" t="s">
        <v>122</v>
      </c>
      <c r="F4335" s="62" t="s">
        <v>123</v>
      </c>
      <c r="G4335" s="62" t="s">
        <v>124</v>
      </c>
      <c r="H4335" s="62" t="s">
        <v>124</v>
      </c>
      <c r="I4335" s="62" t="s">
        <v>42</v>
      </c>
      <c r="J4335" s="62" t="s">
        <v>500</v>
      </c>
      <c r="K4335" s="62" t="s">
        <v>500</v>
      </c>
      <c r="L4335" s="62" t="s">
        <v>43</v>
      </c>
      <c r="M4335" s="62" t="s">
        <v>44</v>
      </c>
      <c r="N4335" s="62" t="s">
        <v>162</v>
      </c>
      <c r="O4335" s="62" t="s">
        <v>1534</v>
      </c>
      <c r="P4335" s="62" t="s">
        <v>1152</v>
      </c>
      <c r="Q4335" s="62" t="s">
        <v>806</v>
      </c>
      <c r="R4335" s="62" t="s">
        <v>1152</v>
      </c>
      <c r="S4335" s="61">
        <v>201408</v>
      </c>
      <c r="T4335" s="62" t="s">
        <v>52</v>
      </c>
      <c r="U4335" s="61">
        <v>0</v>
      </c>
      <c r="V4335" s="60">
        <v>8300</v>
      </c>
      <c r="W4335" s="62" t="s">
        <v>1152</v>
      </c>
      <c r="X4335" s="62" t="s">
        <v>807</v>
      </c>
      <c r="Y4335" s="62" t="s">
        <v>1152</v>
      </c>
      <c r="Z4335" s="62" t="s">
        <v>48</v>
      </c>
      <c r="AA4335" s="62" t="s">
        <v>129</v>
      </c>
      <c r="AB4335" s="62" t="s">
        <v>42</v>
      </c>
      <c r="AC4335" s="62" t="s">
        <v>1568</v>
      </c>
      <c r="AD4335" s="62" t="s">
        <v>51</v>
      </c>
    </row>
    <row r="4336" spans="1:30" x14ac:dyDescent="0.25">
      <c r="A4336" s="62" t="s">
        <v>35</v>
      </c>
      <c r="B4336" s="62" t="s">
        <v>36</v>
      </c>
      <c r="C4336" s="62" t="s">
        <v>37</v>
      </c>
      <c r="D4336" s="62" t="s">
        <v>121</v>
      </c>
      <c r="E4336" s="62" t="s">
        <v>215</v>
      </c>
      <c r="F4336" s="62" t="s">
        <v>216</v>
      </c>
      <c r="G4336" s="62" t="s">
        <v>124</v>
      </c>
      <c r="H4336" s="62" t="s">
        <v>124</v>
      </c>
      <c r="I4336" s="62" t="s">
        <v>42</v>
      </c>
      <c r="J4336" s="62" t="s">
        <v>237</v>
      </c>
      <c r="K4336" s="62" t="s">
        <v>237</v>
      </c>
      <c r="L4336" s="62" t="s">
        <v>43</v>
      </c>
      <c r="M4336" s="62" t="s">
        <v>44</v>
      </c>
      <c r="N4336" s="62" t="s">
        <v>150</v>
      </c>
      <c r="O4336" s="62" t="s">
        <v>1534</v>
      </c>
      <c r="P4336" s="62" t="s">
        <v>1152</v>
      </c>
      <c r="Q4336" s="62" t="s">
        <v>1540</v>
      </c>
      <c r="R4336" s="62" t="s">
        <v>1152</v>
      </c>
      <c r="S4336" s="61">
        <v>201408</v>
      </c>
      <c r="T4336" s="62" t="s">
        <v>52</v>
      </c>
      <c r="U4336" s="61">
        <v>0</v>
      </c>
      <c r="V4336" s="60">
        <v>171052</v>
      </c>
      <c r="W4336" s="62" t="s">
        <v>1152</v>
      </c>
      <c r="X4336" s="62" t="s">
        <v>422</v>
      </c>
      <c r="Y4336" s="62" t="s">
        <v>1152</v>
      </c>
      <c r="Z4336" s="62" t="s">
        <v>48</v>
      </c>
      <c r="AA4336" s="62" t="s">
        <v>129</v>
      </c>
      <c r="AB4336" s="62" t="s">
        <v>42</v>
      </c>
      <c r="AC4336" s="62" t="s">
        <v>1568</v>
      </c>
      <c r="AD4336" s="62" t="s">
        <v>51</v>
      </c>
    </row>
    <row r="4337" spans="1:30" x14ac:dyDescent="0.25">
      <c r="A4337" s="62" t="s">
        <v>35</v>
      </c>
      <c r="B4337" s="62" t="s">
        <v>36</v>
      </c>
      <c r="C4337" s="62" t="s">
        <v>37</v>
      </c>
      <c r="D4337" s="62" t="s">
        <v>121</v>
      </c>
      <c r="E4337" s="62" t="s">
        <v>215</v>
      </c>
      <c r="F4337" s="62" t="s">
        <v>216</v>
      </c>
      <c r="G4337" s="62" t="s">
        <v>124</v>
      </c>
      <c r="H4337" s="62" t="s">
        <v>124</v>
      </c>
      <c r="I4337" s="62" t="s">
        <v>42</v>
      </c>
      <c r="J4337" s="62" t="s">
        <v>250</v>
      </c>
      <c r="K4337" s="62" t="s">
        <v>250</v>
      </c>
      <c r="L4337" s="62" t="s">
        <v>43</v>
      </c>
      <c r="M4337" s="62" t="s">
        <v>44</v>
      </c>
      <c r="N4337" s="62" t="s">
        <v>150</v>
      </c>
      <c r="O4337" s="62" t="s">
        <v>1534</v>
      </c>
      <c r="P4337" s="62" t="s">
        <v>1152</v>
      </c>
      <c r="Q4337" s="62" t="s">
        <v>1541</v>
      </c>
      <c r="R4337" s="62" t="s">
        <v>1152</v>
      </c>
      <c r="S4337" s="61">
        <v>201408</v>
      </c>
      <c r="T4337" s="62" t="s">
        <v>52</v>
      </c>
      <c r="U4337" s="61">
        <v>0</v>
      </c>
      <c r="V4337" s="60">
        <v>108338</v>
      </c>
      <c r="W4337" s="62" t="s">
        <v>1152</v>
      </c>
      <c r="X4337" s="62" t="s">
        <v>433</v>
      </c>
      <c r="Y4337" s="62" t="s">
        <v>1152</v>
      </c>
      <c r="Z4337" s="62" t="s">
        <v>48</v>
      </c>
      <c r="AA4337" s="62" t="s">
        <v>129</v>
      </c>
      <c r="AB4337" s="62" t="s">
        <v>42</v>
      </c>
      <c r="AC4337" s="62" t="s">
        <v>1568</v>
      </c>
      <c r="AD4337" s="62" t="s">
        <v>51</v>
      </c>
    </row>
    <row r="4338" spans="1:30" x14ac:dyDescent="0.25">
      <c r="A4338" s="62" t="s">
        <v>35</v>
      </c>
      <c r="B4338" s="62" t="s">
        <v>36</v>
      </c>
      <c r="C4338" s="62" t="s">
        <v>37</v>
      </c>
      <c r="D4338" s="62" t="s">
        <v>121</v>
      </c>
      <c r="E4338" s="62" t="s">
        <v>215</v>
      </c>
      <c r="F4338" s="62" t="s">
        <v>216</v>
      </c>
      <c r="G4338" s="62" t="s">
        <v>124</v>
      </c>
      <c r="H4338" s="62" t="s">
        <v>124</v>
      </c>
      <c r="I4338" s="62" t="s">
        <v>42</v>
      </c>
      <c r="J4338" s="62" t="s">
        <v>217</v>
      </c>
      <c r="K4338" s="62" t="s">
        <v>217</v>
      </c>
      <c r="L4338" s="62" t="s">
        <v>43</v>
      </c>
      <c r="M4338" s="62" t="s">
        <v>44</v>
      </c>
      <c r="N4338" s="62" t="s">
        <v>150</v>
      </c>
      <c r="O4338" s="62" t="s">
        <v>1534</v>
      </c>
      <c r="P4338" s="62" t="s">
        <v>1152</v>
      </c>
      <c r="Q4338" s="62" t="s">
        <v>1542</v>
      </c>
      <c r="R4338" s="62" t="s">
        <v>1152</v>
      </c>
      <c r="S4338" s="61">
        <v>201408</v>
      </c>
      <c r="T4338" s="62" t="s">
        <v>52</v>
      </c>
      <c r="U4338" s="61">
        <v>0</v>
      </c>
      <c r="V4338" s="60">
        <v>89182.9</v>
      </c>
      <c r="W4338" s="62" t="s">
        <v>1152</v>
      </c>
      <c r="X4338" s="62" t="s">
        <v>230</v>
      </c>
      <c r="Y4338" s="62" t="s">
        <v>1152</v>
      </c>
      <c r="Z4338" s="62" t="s">
        <v>48</v>
      </c>
      <c r="AA4338" s="62" t="s">
        <v>129</v>
      </c>
      <c r="AB4338" s="62" t="s">
        <v>42</v>
      </c>
      <c r="AC4338" s="62" t="s">
        <v>1568</v>
      </c>
      <c r="AD4338" s="62" t="s">
        <v>51</v>
      </c>
    </row>
    <row r="4339" spans="1:30" x14ac:dyDescent="0.25">
      <c r="A4339" s="62" t="s">
        <v>35</v>
      </c>
      <c r="B4339" s="62" t="s">
        <v>36</v>
      </c>
      <c r="C4339" s="62" t="s">
        <v>37</v>
      </c>
      <c r="D4339" s="62" t="s">
        <v>121</v>
      </c>
      <c r="E4339" s="62" t="s">
        <v>215</v>
      </c>
      <c r="F4339" s="62" t="s">
        <v>216</v>
      </c>
      <c r="G4339" s="62" t="s">
        <v>124</v>
      </c>
      <c r="H4339" s="62" t="s">
        <v>124</v>
      </c>
      <c r="I4339" s="62" t="s">
        <v>42</v>
      </c>
      <c r="J4339" s="62" t="s">
        <v>261</v>
      </c>
      <c r="K4339" s="62" t="s">
        <v>261</v>
      </c>
      <c r="L4339" s="62" t="s">
        <v>43</v>
      </c>
      <c r="M4339" s="62" t="s">
        <v>44</v>
      </c>
      <c r="N4339" s="62" t="s">
        <v>150</v>
      </c>
      <c r="O4339" s="62" t="s">
        <v>1534</v>
      </c>
      <c r="P4339" s="62" t="s">
        <v>1152</v>
      </c>
      <c r="Q4339" s="62" t="s">
        <v>1543</v>
      </c>
      <c r="R4339" s="62" t="s">
        <v>1152</v>
      </c>
      <c r="S4339" s="61">
        <v>201408</v>
      </c>
      <c r="T4339" s="62" t="s">
        <v>52</v>
      </c>
      <c r="U4339" s="61">
        <v>0</v>
      </c>
      <c r="V4339" s="60">
        <v>64906</v>
      </c>
      <c r="W4339" s="62" t="s">
        <v>1152</v>
      </c>
      <c r="X4339" s="62" t="s">
        <v>267</v>
      </c>
      <c r="Y4339" s="62" t="s">
        <v>1152</v>
      </c>
      <c r="Z4339" s="62" t="s">
        <v>48</v>
      </c>
      <c r="AA4339" s="62" t="s">
        <v>129</v>
      </c>
      <c r="AB4339" s="62" t="s">
        <v>42</v>
      </c>
      <c r="AC4339" s="62" t="s">
        <v>1568</v>
      </c>
      <c r="AD4339" s="62" t="s">
        <v>51</v>
      </c>
    </row>
    <row r="4340" spans="1:30" x14ac:dyDescent="0.25">
      <c r="A4340" s="62" t="s">
        <v>35</v>
      </c>
      <c r="B4340" s="62" t="s">
        <v>36</v>
      </c>
      <c r="C4340" s="62" t="s">
        <v>37</v>
      </c>
      <c r="D4340" s="62" t="s">
        <v>121</v>
      </c>
      <c r="E4340" s="62" t="s">
        <v>215</v>
      </c>
      <c r="F4340" s="62" t="s">
        <v>216</v>
      </c>
      <c r="G4340" s="62" t="s">
        <v>124</v>
      </c>
      <c r="H4340" s="62" t="s">
        <v>124</v>
      </c>
      <c r="I4340" s="62" t="s">
        <v>42</v>
      </c>
      <c r="J4340" s="62" t="s">
        <v>231</v>
      </c>
      <c r="K4340" s="62" t="s">
        <v>231</v>
      </c>
      <c r="L4340" s="62" t="s">
        <v>43</v>
      </c>
      <c r="M4340" s="62" t="s">
        <v>44</v>
      </c>
      <c r="N4340" s="62" t="s">
        <v>150</v>
      </c>
      <c r="O4340" s="62" t="s">
        <v>1534</v>
      </c>
      <c r="P4340" s="62" t="s">
        <v>1152</v>
      </c>
      <c r="Q4340" s="62" t="s">
        <v>1542</v>
      </c>
      <c r="R4340" s="62" t="s">
        <v>1152</v>
      </c>
      <c r="S4340" s="61">
        <v>201408</v>
      </c>
      <c r="T4340" s="62" t="s">
        <v>52</v>
      </c>
      <c r="U4340" s="61">
        <v>0</v>
      </c>
      <c r="V4340" s="60">
        <v>52729.8</v>
      </c>
      <c r="W4340" s="62" t="s">
        <v>1152</v>
      </c>
      <c r="X4340" s="62" t="s">
        <v>236</v>
      </c>
      <c r="Y4340" s="62" t="s">
        <v>1152</v>
      </c>
      <c r="Z4340" s="62" t="s">
        <v>48</v>
      </c>
      <c r="AA4340" s="62" t="s">
        <v>129</v>
      </c>
      <c r="AB4340" s="62" t="s">
        <v>42</v>
      </c>
      <c r="AC4340" s="62" t="s">
        <v>1568</v>
      </c>
      <c r="AD4340" s="62" t="s">
        <v>51</v>
      </c>
    </row>
    <row r="4341" spans="1:30" x14ac:dyDescent="0.25">
      <c r="A4341" s="62" t="s">
        <v>35</v>
      </c>
      <c r="B4341" s="62" t="s">
        <v>36</v>
      </c>
      <c r="C4341" s="62" t="s">
        <v>37</v>
      </c>
      <c r="D4341" s="62" t="s">
        <v>121</v>
      </c>
      <c r="E4341" s="62" t="s">
        <v>215</v>
      </c>
      <c r="F4341" s="62" t="s">
        <v>216</v>
      </c>
      <c r="G4341" s="62" t="s">
        <v>124</v>
      </c>
      <c r="H4341" s="62" t="s">
        <v>124</v>
      </c>
      <c r="I4341" s="62" t="s">
        <v>42</v>
      </c>
      <c r="J4341" s="62" t="s">
        <v>257</v>
      </c>
      <c r="K4341" s="62" t="s">
        <v>257</v>
      </c>
      <c r="L4341" s="62" t="s">
        <v>43</v>
      </c>
      <c r="M4341" s="62" t="s">
        <v>44</v>
      </c>
      <c r="N4341" s="62" t="s">
        <v>150</v>
      </c>
      <c r="O4341" s="62" t="s">
        <v>1534</v>
      </c>
      <c r="P4341" s="62" t="s">
        <v>1152</v>
      </c>
      <c r="Q4341" s="62" t="s">
        <v>1540</v>
      </c>
      <c r="R4341" s="62" t="s">
        <v>1152</v>
      </c>
      <c r="S4341" s="61">
        <v>201408</v>
      </c>
      <c r="T4341" s="62" t="s">
        <v>52</v>
      </c>
      <c r="U4341" s="61">
        <v>0</v>
      </c>
      <c r="V4341" s="60">
        <v>25290</v>
      </c>
      <c r="W4341" s="62" t="s">
        <v>1152</v>
      </c>
      <c r="X4341" s="62" t="s">
        <v>440</v>
      </c>
      <c r="Y4341" s="62" t="s">
        <v>1152</v>
      </c>
      <c r="Z4341" s="62" t="s">
        <v>48</v>
      </c>
      <c r="AA4341" s="62" t="s">
        <v>129</v>
      </c>
      <c r="AB4341" s="62" t="s">
        <v>42</v>
      </c>
      <c r="AC4341" s="62" t="s">
        <v>1568</v>
      </c>
      <c r="AD4341" s="62" t="s">
        <v>51</v>
      </c>
    </row>
    <row r="4342" spans="1:30" x14ac:dyDescent="0.25">
      <c r="A4342" s="62" t="s">
        <v>35</v>
      </c>
      <c r="B4342" s="62" t="s">
        <v>36</v>
      </c>
      <c r="C4342" s="62" t="s">
        <v>37</v>
      </c>
      <c r="D4342" s="62" t="s">
        <v>121</v>
      </c>
      <c r="E4342" s="62" t="s">
        <v>215</v>
      </c>
      <c r="F4342" s="62" t="s">
        <v>216</v>
      </c>
      <c r="G4342" s="62" t="s">
        <v>124</v>
      </c>
      <c r="H4342" s="62" t="s">
        <v>124</v>
      </c>
      <c r="I4342" s="62" t="s">
        <v>42</v>
      </c>
      <c r="J4342" s="62" t="s">
        <v>437</v>
      </c>
      <c r="K4342" s="62" t="s">
        <v>437</v>
      </c>
      <c r="L4342" s="62" t="s">
        <v>43</v>
      </c>
      <c r="M4342" s="62" t="s">
        <v>44</v>
      </c>
      <c r="N4342" s="62" t="s">
        <v>150</v>
      </c>
      <c r="O4342" s="62" t="s">
        <v>1534</v>
      </c>
      <c r="P4342" s="62" t="s">
        <v>1152</v>
      </c>
      <c r="Q4342" s="62" t="s">
        <v>1543</v>
      </c>
      <c r="R4342" s="62" t="s">
        <v>1152</v>
      </c>
      <c r="S4342" s="61">
        <v>201408</v>
      </c>
      <c r="T4342" s="62" t="s">
        <v>52</v>
      </c>
      <c r="U4342" s="61">
        <v>0</v>
      </c>
      <c r="V4342" s="60">
        <v>5201.42</v>
      </c>
      <c r="W4342" s="62" t="s">
        <v>1152</v>
      </c>
      <c r="X4342" s="62" t="s">
        <v>577</v>
      </c>
      <c r="Y4342" s="62" t="s">
        <v>1152</v>
      </c>
      <c r="Z4342" s="62" t="s">
        <v>48</v>
      </c>
      <c r="AA4342" s="62" t="s">
        <v>129</v>
      </c>
      <c r="AB4342" s="62" t="s">
        <v>42</v>
      </c>
      <c r="AC4342" s="62" t="s">
        <v>1568</v>
      </c>
      <c r="AD4342" s="62" t="s">
        <v>51</v>
      </c>
    </row>
    <row r="4343" spans="1:30" x14ac:dyDescent="0.25">
      <c r="A4343" s="62" t="s">
        <v>35</v>
      </c>
      <c r="B4343" s="62" t="s">
        <v>36</v>
      </c>
      <c r="C4343" s="62" t="s">
        <v>37</v>
      </c>
      <c r="D4343" s="62" t="s">
        <v>121</v>
      </c>
      <c r="E4343" s="62" t="s">
        <v>215</v>
      </c>
      <c r="F4343" s="62" t="s">
        <v>216</v>
      </c>
      <c r="G4343" s="62" t="s">
        <v>124</v>
      </c>
      <c r="H4343" s="62" t="s">
        <v>124</v>
      </c>
      <c r="I4343" s="62" t="s">
        <v>42</v>
      </c>
      <c r="J4343" s="62" t="s">
        <v>237</v>
      </c>
      <c r="K4343" s="62" t="s">
        <v>237</v>
      </c>
      <c r="L4343" s="62" t="s">
        <v>43</v>
      </c>
      <c r="M4343" s="62" t="s">
        <v>44</v>
      </c>
      <c r="N4343" s="62" t="s">
        <v>150</v>
      </c>
      <c r="O4343" s="62" t="s">
        <v>1534</v>
      </c>
      <c r="P4343" s="62" t="s">
        <v>1152</v>
      </c>
      <c r="Q4343" s="62" t="s">
        <v>1544</v>
      </c>
      <c r="R4343" s="62" t="s">
        <v>1152</v>
      </c>
      <c r="S4343" s="61">
        <v>201408</v>
      </c>
      <c r="T4343" s="62" t="s">
        <v>52</v>
      </c>
      <c r="U4343" s="61">
        <v>0</v>
      </c>
      <c r="V4343" s="60">
        <v>2195.61</v>
      </c>
      <c r="W4343" s="62" t="s">
        <v>1152</v>
      </c>
      <c r="X4343" s="62" t="s">
        <v>1152</v>
      </c>
      <c r="Y4343" s="62" t="s">
        <v>1152</v>
      </c>
      <c r="Z4343" s="62" t="s">
        <v>48</v>
      </c>
      <c r="AA4343" s="62" t="s">
        <v>129</v>
      </c>
      <c r="AB4343" s="62" t="s">
        <v>42</v>
      </c>
      <c r="AC4343" s="62" t="s">
        <v>1568</v>
      </c>
      <c r="AD4343" s="62" t="s">
        <v>51</v>
      </c>
    </row>
    <row r="4344" spans="1:30" x14ac:dyDescent="0.25">
      <c r="A4344" s="62" t="s">
        <v>35</v>
      </c>
      <c r="B4344" s="62" t="s">
        <v>36</v>
      </c>
      <c r="C4344" s="62" t="s">
        <v>37</v>
      </c>
      <c r="D4344" s="62" t="s">
        <v>121</v>
      </c>
      <c r="E4344" s="62" t="s">
        <v>215</v>
      </c>
      <c r="F4344" s="62" t="s">
        <v>216</v>
      </c>
      <c r="G4344" s="62" t="s">
        <v>124</v>
      </c>
      <c r="H4344" s="62" t="s">
        <v>124</v>
      </c>
      <c r="I4344" s="62" t="s">
        <v>42</v>
      </c>
      <c r="J4344" s="62" t="s">
        <v>250</v>
      </c>
      <c r="K4344" s="62" t="s">
        <v>250</v>
      </c>
      <c r="L4344" s="62" t="s">
        <v>43</v>
      </c>
      <c r="M4344" s="62" t="s">
        <v>44</v>
      </c>
      <c r="N4344" s="62" t="s">
        <v>150</v>
      </c>
      <c r="O4344" s="62" t="s">
        <v>1534</v>
      </c>
      <c r="P4344" s="62" t="s">
        <v>1152</v>
      </c>
      <c r="Q4344" s="62" t="s">
        <v>1545</v>
      </c>
      <c r="R4344" s="62" t="s">
        <v>1152</v>
      </c>
      <c r="S4344" s="61">
        <v>201408</v>
      </c>
      <c r="T4344" s="62" t="s">
        <v>52</v>
      </c>
      <c r="U4344" s="61">
        <v>0</v>
      </c>
      <c r="V4344" s="60">
        <v>1019.02</v>
      </c>
      <c r="W4344" s="62" t="s">
        <v>1152</v>
      </c>
      <c r="X4344" s="62" t="s">
        <v>1152</v>
      </c>
      <c r="Y4344" s="62" t="s">
        <v>1152</v>
      </c>
      <c r="Z4344" s="62" t="s">
        <v>48</v>
      </c>
      <c r="AA4344" s="62" t="s">
        <v>129</v>
      </c>
      <c r="AB4344" s="62" t="s">
        <v>42</v>
      </c>
      <c r="AC4344" s="62" t="s">
        <v>1568</v>
      </c>
      <c r="AD4344" s="62" t="s">
        <v>51</v>
      </c>
    </row>
    <row r="4345" spans="1:30" x14ac:dyDescent="0.25">
      <c r="A4345" s="62" t="s">
        <v>35</v>
      </c>
      <c r="B4345" s="62" t="s">
        <v>36</v>
      </c>
      <c r="C4345" s="62" t="s">
        <v>37</v>
      </c>
      <c r="D4345" s="62" t="s">
        <v>121</v>
      </c>
      <c r="E4345" s="62" t="s">
        <v>215</v>
      </c>
      <c r="F4345" s="62" t="s">
        <v>216</v>
      </c>
      <c r="G4345" s="62" t="s">
        <v>124</v>
      </c>
      <c r="H4345" s="62" t="s">
        <v>124</v>
      </c>
      <c r="I4345" s="62" t="s">
        <v>42</v>
      </c>
      <c r="J4345" s="62" t="s">
        <v>237</v>
      </c>
      <c r="K4345" s="62" t="s">
        <v>237</v>
      </c>
      <c r="L4345" s="62" t="s">
        <v>43</v>
      </c>
      <c r="M4345" s="62" t="s">
        <v>44</v>
      </c>
      <c r="N4345" s="62" t="s">
        <v>180</v>
      </c>
      <c r="O4345" s="62" t="s">
        <v>1534</v>
      </c>
      <c r="P4345" s="62" t="s">
        <v>1152</v>
      </c>
      <c r="Q4345" s="62" t="s">
        <v>1544</v>
      </c>
      <c r="R4345" s="62" t="s">
        <v>1152</v>
      </c>
      <c r="S4345" s="61">
        <v>201408</v>
      </c>
      <c r="T4345" s="62" t="s">
        <v>52</v>
      </c>
      <c r="U4345" s="61">
        <v>0</v>
      </c>
      <c r="V4345" s="60">
        <v>669005</v>
      </c>
      <c r="W4345" s="62" t="s">
        <v>1152</v>
      </c>
      <c r="X4345" s="62" t="s">
        <v>1152</v>
      </c>
      <c r="Y4345" s="62" t="s">
        <v>1152</v>
      </c>
      <c r="Z4345" s="62" t="s">
        <v>48</v>
      </c>
      <c r="AA4345" s="62" t="s">
        <v>129</v>
      </c>
      <c r="AB4345" s="62" t="s">
        <v>42</v>
      </c>
      <c r="AC4345" s="62" t="s">
        <v>1568</v>
      </c>
      <c r="AD4345" s="62" t="s">
        <v>51</v>
      </c>
    </row>
    <row r="4346" spans="1:30" x14ac:dyDescent="0.25">
      <c r="A4346" s="62" t="s">
        <v>35</v>
      </c>
      <c r="B4346" s="62" t="s">
        <v>36</v>
      </c>
      <c r="C4346" s="62" t="s">
        <v>37</v>
      </c>
      <c r="D4346" s="62" t="s">
        <v>121</v>
      </c>
      <c r="E4346" s="62" t="s">
        <v>215</v>
      </c>
      <c r="F4346" s="62" t="s">
        <v>216</v>
      </c>
      <c r="G4346" s="62" t="s">
        <v>124</v>
      </c>
      <c r="H4346" s="62" t="s">
        <v>124</v>
      </c>
      <c r="I4346" s="62" t="s">
        <v>42</v>
      </c>
      <c r="J4346" s="62" t="s">
        <v>217</v>
      </c>
      <c r="K4346" s="62" t="s">
        <v>217</v>
      </c>
      <c r="L4346" s="62" t="s">
        <v>43</v>
      </c>
      <c r="M4346" s="62" t="s">
        <v>44</v>
      </c>
      <c r="N4346" s="62" t="s">
        <v>180</v>
      </c>
      <c r="O4346" s="62" t="s">
        <v>1534</v>
      </c>
      <c r="P4346" s="62" t="s">
        <v>1152</v>
      </c>
      <c r="Q4346" s="62" t="s">
        <v>1546</v>
      </c>
      <c r="R4346" s="62" t="s">
        <v>1152</v>
      </c>
      <c r="S4346" s="61">
        <v>201408</v>
      </c>
      <c r="T4346" s="62" t="s">
        <v>52</v>
      </c>
      <c r="U4346" s="61">
        <v>0</v>
      </c>
      <c r="V4346" s="60">
        <v>351601.63</v>
      </c>
      <c r="W4346" s="62" t="s">
        <v>1152</v>
      </c>
      <c r="X4346" s="62" t="s">
        <v>1152</v>
      </c>
      <c r="Y4346" s="62" t="s">
        <v>1152</v>
      </c>
      <c r="Z4346" s="62" t="s">
        <v>48</v>
      </c>
      <c r="AA4346" s="62" t="s">
        <v>129</v>
      </c>
      <c r="AB4346" s="62" t="s">
        <v>42</v>
      </c>
      <c r="AC4346" s="62" t="s">
        <v>1568</v>
      </c>
      <c r="AD4346" s="62" t="s">
        <v>51</v>
      </c>
    </row>
    <row r="4347" spans="1:30" x14ac:dyDescent="0.25">
      <c r="A4347" s="62" t="s">
        <v>35</v>
      </c>
      <c r="B4347" s="62" t="s">
        <v>36</v>
      </c>
      <c r="C4347" s="62" t="s">
        <v>37</v>
      </c>
      <c r="D4347" s="62" t="s">
        <v>121</v>
      </c>
      <c r="E4347" s="62" t="s">
        <v>215</v>
      </c>
      <c r="F4347" s="62" t="s">
        <v>216</v>
      </c>
      <c r="G4347" s="62" t="s">
        <v>124</v>
      </c>
      <c r="H4347" s="62" t="s">
        <v>124</v>
      </c>
      <c r="I4347" s="62" t="s">
        <v>42</v>
      </c>
      <c r="J4347" s="62" t="s">
        <v>261</v>
      </c>
      <c r="K4347" s="62" t="s">
        <v>261</v>
      </c>
      <c r="L4347" s="62" t="s">
        <v>43</v>
      </c>
      <c r="M4347" s="62" t="s">
        <v>44</v>
      </c>
      <c r="N4347" s="62" t="s">
        <v>180</v>
      </c>
      <c r="O4347" s="62" t="s">
        <v>1534</v>
      </c>
      <c r="P4347" s="62" t="s">
        <v>1152</v>
      </c>
      <c r="Q4347" s="62" t="s">
        <v>1547</v>
      </c>
      <c r="R4347" s="62" t="s">
        <v>1152</v>
      </c>
      <c r="S4347" s="61">
        <v>201408</v>
      </c>
      <c r="T4347" s="62" t="s">
        <v>52</v>
      </c>
      <c r="U4347" s="61">
        <v>0</v>
      </c>
      <c r="V4347" s="60">
        <v>225478</v>
      </c>
      <c r="W4347" s="62" t="s">
        <v>1152</v>
      </c>
      <c r="X4347" s="62" t="s">
        <v>1152</v>
      </c>
      <c r="Y4347" s="62" t="s">
        <v>1152</v>
      </c>
      <c r="Z4347" s="62" t="s">
        <v>48</v>
      </c>
      <c r="AA4347" s="62" t="s">
        <v>129</v>
      </c>
      <c r="AB4347" s="62" t="s">
        <v>42</v>
      </c>
      <c r="AC4347" s="62" t="s">
        <v>1568</v>
      </c>
      <c r="AD4347" s="62" t="s">
        <v>51</v>
      </c>
    </row>
    <row r="4348" spans="1:30" x14ac:dyDescent="0.25">
      <c r="A4348" s="62" t="s">
        <v>35</v>
      </c>
      <c r="B4348" s="62" t="s">
        <v>36</v>
      </c>
      <c r="C4348" s="62" t="s">
        <v>37</v>
      </c>
      <c r="D4348" s="62" t="s">
        <v>121</v>
      </c>
      <c r="E4348" s="62" t="s">
        <v>215</v>
      </c>
      <c r="F4348" s="62" t="s">
        <v>216</v>
      </c>
      <c r="G4348" s="62" t="s">
        <v>124</v>
      </c>
      <c r="H4348" s="62" t="s">
        <v>124</v>
      </c>
      <c r="I4348" s="62" t="s">
        <v>42</v>
      </c>
      <c r="J4348" s="62" t="s">
        <v>250</v>
      </c>
      <c r="K4348" s="62" t="s">
        <v>250</v>
      </c>
      <c r="L4348" s="62" t="s">
        <v>43</v>
      </c>
      <c r="M4348" s="62" t="s">
        <v>44</v>
      </c>
      <c r="N4348" s="62" t="s">
        <v>180</v>
      </c>
      <c r="O4348" s="62" t="s">
        <v>1534</v>
      </c>
      <c r="P4348" s="62" t="s">
        <v>1152</v>
      </c>
      <c r="Q4348" s="62" t="s">
        <v>1545</v>
      </c>
      <c r="R4348" s="62" t="s">
        <v>1152</v>
      </c>
      <c r="S4348" s="61">
        <v>201408</v>
      </c>
      <c r="T4348" s="62" t="s">
        <v>52</v>
      </c>
      <c r="U4348" s="61">
        <v>0</v>
      </c>
      <c r="V4348" s="60">
        <v>68100</v>
      </c>
      <c r="W4348" s="62" t="s">
        <v>1152</v>
      </c>
      <c r="X4348" s="62" t="s">
        <v>1152</v>
      </c>
      <c r="Y4348" s="62" t="s">
        <v>1152</v>
      </c>
      <c r="Z4348" s="62" t="s">
        <v>48</v>
      </c>
      <c r="AA4348" s="62" t="s">
        <v>129</v>
      </c>
      <c r="AB4348" s="62" t="s">
        <v>42</v>
      </c>
      <c r="AC4348" s="62" t="s">
        <v>1568</v>
      </c>
      <c r="AD4348" s="62" t="s">
        <v>51</v>
      </c>
    </row>
    <row r="4349" spans="1:30" x14ac:dyDescent="0.25">
      <c r="A4349" s="62" t="s">
        <v>35</v>
      </c>
      <c r="B4349" s="62" t="s">
        <v>36</v>
      </c>
      <c r="C4349" s="62" t="s">
        <v>37</v>
      </c>
      <c r="D4349" s="62" t="s">
        <v>121</v>
      </c>
      <c r="E4349" s="62" t="s">
        <v>215</v>
      </c>
      <c r="F4349" s="62" t="s">
        <v>216</v>
      </c>
      <c r="G4349" s="62" t="s">
        <v>124</v>
      </c>
      <c r="H4349" s="62" t="s">
        <v>124</v>
      </c>
      <c r="I4349" s="62" t="s">
        <v>42</v>
      </c>
      <c r="J4349" s="62" t="s">
        <v>437</v>
      </c>
      <c r="K4349" s="62" t="s">
        <v>437</v>
      </c>
      <c r="L4349" s="62" t="s">
        <v>43</v>
      </c>
      <c r="M4349" s="62" t="s">
        <v>44</v>
      </c>
      <c r="N4349" s="62" t="s">
        <v>180</v>
      </c>
      <c r="O4349" s="62" t="s">
        <v>1534</v>
      </c>
      <c r="P4349" s="62" t="s">
        <v>1152</v>
      </c>
      <c r="Q4349" s="62" t="s">
        <v>1547</v>
      </c>
      <c r="R4349" s="62" t="s">
        <v>1152</v>
      </c>
      <c r="S4349" s="61">
        <v>201408</v>
      </c>
      <c r="T4349" s="62" t="s">
        <v>52</v>
      </c>
      <c r="U4349" s="61">
        <v>0</v>
      </c>
      <c r="V4349" s="60">
        <v>22354.17</v>
      </c>
      <c r="W4349" s="62" t="s">
        <v>1152</v>
      </c>
      <c r="X4349" s="62" t="s">
        <v>1152</v>
      </c>
      <c r="Y4349" s="62" t="s">
        <v>1152</v>
      </c>
      <c r="Z4349" s="62" t="s">
        <v>48</v>
      </c>
      <c r="AA4349" s="62" t="s">
        <v>129</v>
      </c>
      <c r="AB4349" s="62" t="s">
        <v>42</v>
      </c>
      <c r="AC4349" s="62" t="s">
        <v>1568</v>
      </c>
      <c r="AD4349" s="62" t="s">
        <v>51</v>
      </c>
    </row>
    <row r="4350" spans="1:30" x14ac:dyDescent="0.25">
      <c r="A4350" s="62" t="s">
        <v>35</v>
      </c>
      <c r="B4350" s="62" t="s">
        <v>36</v>
      </c>
      <c r="C4350" s="62" t="s">
        <v>37</v>
      </c>
      <c r="D4350" s="62" t="s">
        <v>121</v>
      </c>
      <c r="E4350" s="62" t="s">
        <v>215</v>
      </c>
      <c r="F4350" s="62" t="s">
        <v>216</v>
      </c>
      <c r="G4350" s="62" t="s">
        <v>124</v>
      </c>
      <c r="H4350" s="62" t="s">
        <v>124</v>
      </c>
      <c r="I4350" s="62" t="s">
        <v>42</v>
      </c>
      <c r="J4350" s="62" t="s">
        <v>231</v>
      </c>
      <c r="K4350" s="62" t="s">
        <v>231</v>
      </c>
      <c r="L4350" s="62" t="s">
        <v>43</v>
      </c>
      <c r="M4350" s="62" t="s">
        <v>44</v>
      </c>
      <c r="N4350" s="62" t="s">
        <v>180</v>
      </c>
      <c r="O4350" s="62" t="s">
        <v>1534</v>
      </c>
      <c r="P4350" s="62" t="s">
        <v>1152</v>
      </c>
      <c r="Q4350" s="62" t="s">
        <v>1546</v>
      </c>
      <c r="R4350" s="62" t="s">
        <v>1152</v>
      </c>
      <c r="S4350" s="61">
        <v>201408</v>
      </c>
      <c r="T4350" s="62" t="s">
        <v>52</v>
      </c>
      <c r="U4350" s="61">
        <v>0</v>
      </c>
      <c r="V4350" s="60">
        <v>20085.21</v>
      </c>
      <c r="W4350" s="62" t="s">
        <v>1152</v>
      </c>
      <c r="X4350" s="62" t="s">
        <v>1152</v>
      </c>
      <c r="Y4350" s="62" t="s">
        <v>1152</v>
      </c>
      <c r="Z4350" s="62" t="s">
        <v>48</v>
      </c>
      <c r="AA4350" s="62" t="s">
        <v>129</v>
      </c>
      <c r="AB4350" s="62" t="s">
        <v>42</v>
      </c>
      <c r="AC4350" s="62" t="s">
        <v>1568</v>
      </c>
      <c r="AD4350" s="62" t="s">
        <v>51</v>
      </c>
    </row>
    <row r="4351" spans="1:30" x14ac:dyDescent="0.25">
      <c r="A4351" s="62" t="s">
        <v>35</v>
      </c>
      <c r="B4351" s="62" t="s">
        <v>36</v>
      </c>
      <c r="C4351" s="62" t="s">
        <v>37</v>
      </c>
      <c r="D4351" s="62" t="s">
        <v>121</v>
      </c>
      <c r="E4351" s="62" t="s">
        <v>215</v>
      </c>
      <c r="F4351" s="62" t="s">
        <v>216</v>
      </c>
      <c r="G4351" s="62" t="s">
        <v>124</v>
      </c>
      <c r="H4351" s="62" t="s">
        <v>124</v>
      </c>
      <c r="I4351" s="62" t="s">
        <v>42</v>
      </c>
      <c r="J4351" s="62" t="s">
        <v>257</v>
      </c>
      <c r="K4351" s="62" t="s">
        <v>257</v>
      </c>
      <c r="L4351" s="62" t="s">
        <v>43</v>
      </c>
      <c r="M4351" s="62" t="s">
        <v>44</v>
      </c>
      <c r="N4351" s="62" t="s">
        <v>180</v>
      </c>
      <c r="O4351" s="62" t="s">
        <v>1534</v>
      </c>
      <c r="P4351" s="62" t="s">
        <v>1152</v>
      </c>
      <c r="Q4351" s="62" t="s">
        <v>1544</v>
      </c>
      <c r="R4351" s="62" t="s">
        <v>1152</v>
      </c>
      <c r="S4351" s="61">
        <v>201408</v>
      </c>
      <c r="T4351" s="62" t="s">
        <v>52</v>
      </c>
      <c r="U4351" s="61">
        <v>0</v>
      </c>
      <c r="V4351" s="60">
        <v>14400</v>
      </c>
      <c r="W4351" s="62" t="s">
        <v>1152</v>
      </c>
      <c r="X4351" s="62" t="s">
        <v>1152</v>
      </c>
      <c r="Y4351" s="62" t="s">
        <v>1152</v>
      </c>
      <c r="Z4351" s="62" t="s">
        <v>48</v>
      </c>
      <c r="AA4351" s="62" t="s">
        <v>129</v>
      </c>
      <c r="AB4351" s="62" t="s">
        <v>42</v>
      </c>
      <c r="AC4351" s="62" t="s">
        <v>1568</v>
      </c>
      <c r="AD4351" s="62" t="s">
        <v>51</v>
      </c>
    </row>
    <row r="4352" spans="1:30" x14ac:dyDescent="0.25">
      <c r="A4352" s="62" t="s">
        <v>35</v>
      </c>
      <c r="B4352" s="62" t="s">
        <v>36</v>
      </c>
      <c r="C4352" s="62" t="s">
        <v>37</v>
      </c>
      <c r="D4352" s="62" t="s">
        <v>121</v>
      </c>
      <c r="E4352" s="62" t="s">
        <v>122</v>
      </c>
      <c r="F4352" s="62" t="s">
        <v>123</v>
      </c>
      <c r="G4352" s="62" t="s">
        <v>124</v>
      </c>
      <c r="H4352" s="62" t="s">
        <v>124</v>
      </c>
      <c r="I4352" s="62" t="s">
        <v>42</v>
      </c>
      <c r="J4352" s="62" t="s">
        <v>298</v>
      </c>
      <c r="K4352" s="62" t="s">
        <v>298</v>
      </c>
      <c r="L4352" s="62" t="s">
        <v>43</v>
      </c>
      <c r="M4352" s="62" t="s">
        <v>44</v>
      </c>
      <c r="N4352" s="62" t="s">
        <v>150</v>
      </c>
      <c r="O4352" s="62" t="s">
        <v>1562</v>
      </c>
      <c r="P4352" s="62" t="s">
        <v>1152</v>
      </c>
      <c r="Q4352" s="62" t="s">
        <v>1569</v>
      </c>
      <c r="R4352" s="62" t="s">
        <v>1570</v>
      </c>
      <c r="S4352" s="61">
        <v>201408</v>
      </c>
      <c r="T4352" s="62" t="s">
        <v>52</v>
      </c>
      <c r="U4352" s="61">
        <v>0</v>
      </c>
      <c r="V4352" s="60">
        <v>308.94</v>
      </c>
      <c r="W4352" s="62" t="s">
        <v>1152</v>
      </c>
      <c r="X4352" s="62" t="s">
        <v>1152</v>
      </c>
      <c r="Y4352" s="62" t="s">
        <v>1152</v>
      </c>
      <c r="Z4352" s="62" t="s">
        <v>48</v>
      </c>
      <c r="AA4352" s="62" t="s">
        <v>186</v>
      </c>
      <c r="AB4352" s="62" t="s">
        <v>42</v>
      </c>
      <c r="AC4352" s="62" t="s">
        <v>1571</v>
      </c>
      <c r="AD4352" s="62" t="s">
        <v>51</v>
      </c>
    </row>
    <row r="4353" spans="1:30" x14ac:dyDescent="0.25">
      <c r="A4353" s="62" t="s">
        <v>35</v>
      </c>
      <c r="B4353" s="62" t="s">
        <v>36</v>
      </c>
      <c r="C4353" s="62" t="s">
        <v>37</v>
      </c>
      <c r="D4353" s="62" t="s">
        <v>121</v>
      </c>
      <c r="E4353" s="62" t="s">
        <v>215</v>
      </c>
      <c r="F4353" s="62" t="s">
        <v>216</v>
      </c>
      <c r="G4353" s="62" t="s">
        <v>124</v>
      </c>
      <c r="H4353" s="62" t="s">
        <v>124</v>
      </c>
      <c r="I4353" s="62" t="s">
        <v>42</v>
      </c>
      <c r="J4353" s="62" t="s">
        <v>231</v>
      </c>
      <c r="K4353" s="62" t="s">
        <v>231</v>
      </c>
      <c r="L4353" s="62" t="s">
        <v>43</v>
      </c>
      <c r="M4353" s="62" t="s">
        <v>44</v>
      </c>
      <c r="N4353" s="62" t="s">
        <v>180</v>
      </c>
      <c r="O4353" s="62" t="s">
        <v>42</v>
      </c>
      <c r="P4353" s="62" t="s">
        <v>388</v>
      </c>
      <c r="Q4353" s="62" t="s">
        <v>417</v>
      </c>
      <c r="R4353" s="62" t="s">
        <v>1812</v>
      </c>
      <c r="S4353" s="61">
        <v>201408</v>
      </c>
      <c r="T4353" s="62" t="s">
        <v>52</v>
      </c>
      <c r="U4353" s="67">
        <v>8073</v>
      </c>
      <c r="V4353" s="60">
        <v>8073</v>
      </c>
      <c r="W4353" s="62" t="s">
        <v>340</v>
      </c>
      <c r="X4353" s="62" t="s">
        <v>975</v>
      </c>
      <c r="Y4353" s="62" t="s">
        <v>1152</v>
      </c>
      <c r="Z4353" s="62" t="s">
        <v>48</v>
      </c>
      <c r="AA4353" s="62" t="s">
        <v>315</v>
      </c>
      <c r="AB4353" s="62" t="s">
        <v>42</v>
      </c>
      <c r="AC4353" s="62" t="s">
        <v>1813</v>
      </c>
      <c r="AD4353" s="62" t="s">
        <v>146</v>
      </c>
    </row>
    <row r="4354" spans="1:30" x14ac:dyDescent="0.25">
      <c r="A4354" s="62" t="s">
        <v>35</v>
      </c>
      <c r="B4354" s="62" t="s">
        <v>36</v>
      </c>
      <c r="C4354" s="62" t="s">
        <v>37</v>
      </c>
      <c r="D4354" s="62" t="s">
        <v>121</v>
      </c>
      <c r="E4354" s="62" t="s">
        <v>215</v>
      </c>
      <c r="F4354" s="62" t="s">
        <v>216</v>
      </c>
      <c r="G4354" s="62" t="s">
        <v>124</v>
      </c>
      <c r="H4354" s="62" t="s">
        <v>124</v>
      </c>
      <c r="I4354" s="62" t="s">
        <v>42</v>
      </c>
      <c r="J4354" s="62" t="s">
        <v>231</v>
      </c>
      <c r="K4354" s="62" t="s">
        <v>231</v>
      </c>
      <c r="L4354" s="62" t="s">
        <v>43</v>
      </c>
      <c r="M4354" s="62" t="s">
        <v>44</v>
      </c>
      <c r="N4354" s="62" t="s">
        <v>180</v>
      </c>
      <c r="O4354" s="62" t="s">
        <v>42</v>
      </c>
      <c r="P4354" s="62" t="s">
        <v>388</v>
      </c>
      <c r="Q4354" s="62" t="s">
        <v>417</v>
      </c>
      <c r="R4354" s="62" t="s">
        <v>1814</v>
      </c>
      <c r="S4354" s="61">
        <v>201408</v>
      </c>
      <c r="T4354" s="62" t="s">
        <v>52</v>
      </c>
      <c r="U4354" s="67">
        <v>7286.4</v>
      </c>
      <c r="V4354" s="60">
        <v>7286.4</v>
      </c>
      <c r="W4354" s="62" t="s">
        <v>340</v>
      </c>
      <c r="X4354" s="62" t="s">
        <v>975</v>
      </c>
      <c r="Y4354" s="62" t="s">
        <v>1152</v>
      </c>
      <c r="Z4354" s="62" t="s">
        <v>48</v>
      </c>
      <c r="AA4354" s="62" t="s">
        <v>315</v>
      </c>
      <c r="AB4354" s="62" t="s">
        <v>42</v>
      </c>
      <c r="AC4354" s="62" t="s">
        <v>1813</v>
      </c>
      <c r="AD4354" s="62" t="s">
        <v>146</v>
      </c>
    </row>
    <row r="4355" spans="1:30" x14ac:dyDescent="0.25">
      <c r="A4355" s="62" t="s">
        <v>35</v>
      </c>
      <c r="B4355" s="62" t="s">
        <v>36</v>
      </c>
      <c r="C4355" s="62" t="s">
        <v>37</v>
      </c>
      <c r="D4355" s="62" t="s">
        <v>121</v>
      </c>
      <c r="E4355" s="62" t="s">
        <v>215</v>
      </c>
      <c r="F4355" s="62" t="s">
        <v>216</v>
      </c>
      <c r="G4355" s="62" t="s">
        <v>124</v>
      </c>
      <c r="H4355" s="62" t="s">
        <v>124</v>
      </c>
      <c r="I4355" s="62" t="s">
        <v>42</v>
      </c>
      <c r="J4355" s="62" t="s">
        <v>231</v>
      </c>
      <c r="K4355" s="62" t="s">
        <v>231</v>
      </c>
      <c r="L4355" s="62" t="s">
        <v>43</v>
      </c>
      <c r="M4355" s="62" t="s">
        <v>44</v>
      </c>
      <c r="N4355" s="62" t="s">
        <v>180</v>
      </c>
      <c r="O4355" s="62" t="s">
        <v>42</v>
      </c>
      <c r="P4355" s="62" t="s">
        <v>388</v>
      </c>
      <c r="Q4355" s="62" t="s">
        <v>183</v>
      </c>
      <c r="R4355" s="62" t="s">
        <v>1815</v>
      </c>
      <c r="S4355" s="61">
        <v>201408</v>
      </c>
      <c r="T4355" s="62" t="s">
        <v>52</v>
      </c>
      <c r="U4355" s="61">
        <v>0</v>
      </c>
      <c r="V4355" s="60">
        <v>49.76</v>
      </c>
      <c r="W4355" s="62" t="s">
        <v>340</v>
      </c>
      <c r="X4355" s="62" t="s">
        <v>975</v>
      </c>
      <c r="Y4355" s="62" t="s">
        <v>1152</v>
      </c>
      <c r="Z4355" s="62" t="s">
        <v>48</v>
      </c>
      <c r="AA4355" s="62" t="s">
        <v>315</v>
      </c>
      <c r="AB4355" s="62" t="s">
        <v>42</v>
      </c>
      <c r="AC4355" s="62" t="s">
        <v>1813</v>
      </c>
      <c r="AD4355" s="62" t="s">
        <v>146</v>
      </c>
    </row>
    <row r="4356" spans="1:30" x14ac:dyDescent="0.25">
      <c r="A4356" s="62" t="s">
        <v>35</v>
      </c>
      <c r="B4356" s="62" t="s">
        <v>36</v>
      </c>
      <c r="C4356" s="62" t="s">
        <v>37</v>
      </c>
      <c r="D4356" s="62" t="s">
        <v>121</v>
      </c>
      <c r="E4356" s="62" t="s">
        <v>215</v>
      </c>
      <c r="F4356" s="62" t="s">
        <v>216</v>
      </c>
      <c r="G4356" s="62" t="s">
        <v>124</v>
      </c>
      <c r="H4356" s="62" t="s">
        <v>124</v>
      </c>
      <c r="I4356" s="62" t="s">
        <v>42</v>
      </c>
      <c r="J4356" s="62" t="s">
        <v>437</v>
      </c>
      <c r="K4356" s="62" t="s">
        <v>437</v>
      </c>
      <c r="L4356" s="62" t="s">
        <v>43</v>
      </c>
      <c r="M4356" s="62" t="s">
        <v>44</v>
      </c>
      <c r="N4356" s="62" t="s">
        <v>150</v>
      </c>
      <c r="O4356" s="62" t="s">
        <v>42</v>
      </c>
      <c r="P4356" s="62" t="s">
        <v>392</v>
      </c>
      <c r="Q4356" s="62" t="s">
        <v>1717</v>
      </c>
      <c r="R4356" s="62" t="s">
        <v>1816</v>
      </c>
      <c r="S4356" s="61">
        <v>201408</v>
      </c>
      <c r="T4356" s="62" t="s">
        <v>52</v>
      </c>
      <c r="U4356" s="61">
        <v>219.74</v>
      </c>
      <c r="V4356" s="60">
        <v>219.74</v>
      </c>
      <c r="W4356" s="62" t="s">
        <v>340</v>
      </c>
      <c r="X4356" s="62" t="s">
        <v>384</v>
      </c>
      <c r="Y4356" s="62" t="s">
        <v>1152</v>
      </c>
      <c r="Z4356" s="62" t="s">
        <v>48</v>
      </c>
      <c r="AA4356" s="62" t="s">
        <v>315</v>
      </c>
      <c r="AB4356" s="62" t="s">
        <v>42</v>
      </c>
      <c r="AC4356" s="62" t="s">
        <v>1813</v>
      </c>
      <c r="AD4356" s="62" t="s">
        <v>146</v>
      </c>
    </row>
    <row r="4357" spans="1:30" x14ac:dyDescent="0.25">
      <c r="A4357" s="62" t="s">
        <v>35</v>
      </c>
      <c r="B4357" s="62" t="s">
        <v>36</v>
      </c>
      <c r="C4357" s="62" t="s">
        <v>37</v>
      </c>
      <c r="D4357" s="62" t="s">
        <v>121</v>
      </c>
      <c r="E4357" s="62" t="s">
        <v>215</v>
      </c>
      <c r="F4357" s="62" t="s">
        <v>216</v>
      </c>
      <c r="G4357" s="62" t="s">
        <v>124</v>
      </c>
      <c r="H4357" s="62" t="s">
        <v>124</v>
      </c>
      <c r="I4357" s="62" t="s">
        <v>42</v>
      </c>
      <c r="J4357" s="62" t="s">
        <v>217</v>
      </c>
      <c r="K4357" s="62" t="s">
        <v>217</v>
      </c>
      <c r="L4357" s="62" t="s">
        <v>43</v>
      </c>
      <c r="M4357" s="62" t="s">
        <v>44</v>
      </c>
      <c r="N4357" s="62" t="s">
        <v>150</v>
      </c>
      <c r="O4357" s="62" t="s">
        <v>42</v>
      </c>
      <c r="P4357" s="62" t="s">
        <v>392</v>
      </c>
      <c r="Q4357" s="62" t="s">
        <v>1717</v>
      </c>
      <c r="R4357" s="62" t="s">
        <v>1817</v>
      </c>
      <c r="S4357" s="61">
        <v>201408</v>
      </c>
      <c r="T4357" s="62" t="s">
        <v>52</v>
      </c>
      <c r="U4357" s="61">
        <v>235.44</v>
      </c>
      <c r="V4357" s="60">
        <v>235.44</v>
      </c>
      <c r="W4357" s="62" t="s">
        <v>340</v>
      </c>
      <c r="X4357" s="62" t="s">
        <v>384</v>
      </c>
      <c r="Y4357" s="62" t="s">
        <v>1152</v>
      </c>
      <c r="Z4357" s="62" t="s">
        <v>48</v>
      </c>
      <c r="AA4357" s="62" t="s">
        <v>315</v>
      </c>
      <c r="AB4357" s="62" t="s">
        <v>42</v>
      </c>
      <c r="AC4357" s="62" t="s">
        <v>1813</v>
      </c>
      <c r="AD4357" s="62" t="s">
        <v>146</v>
      </c>
    </row>
    <row r="4358" spans="1:30" x14ac:dyDescent="0.25">
      <c r="A4358" s="62" t="s">
        <v>35</v>
      </c>
      <c r="B4358" s="62" t="s">
        <v>36</v>
      </c>
      <c r="C4358" s="62" t="s">
        <v>37</v>
      </c>
      <c r="D4358" s="62" t="s">
        <v>121</v>
      </c>
      <c r="E4358" s="62" t="s">
        <v>215</v>
      </c>
      <c r="F4358" s="62" t="s">
        <v>216</v>
      </c>
      <c r="G4358" s="62" t="s">
        <v>124</v>
      </c>
      <c r="H4358" s="62" t="s">
        <v>124</v>
      </c>
      <c r="I4358" s="62" t="s">
        <v>42</v>
      </c>
      <c r="J4358" s="62" t="s">
        <v>250</v>
      </c>
      <c r="K4358" s="62" t="s">
        <v>250</v>
      </c>
      <c r="L4358" s="62" t="s">
        <v>43</v>
      </c>
      <c r="M4358" s="62" t="s">
        <v>44</v>
      </c>
      <c r="N4358" s="62" t="s">
        <v>150</v>
      </c>
      <c r="O4358" s="62" t="s">
        <v>42</v>
      </c>
      <c r="P4358" s="62" t="s">
        <v>1719</v>
      </c>
      <c r="Q4358" s="62" t="s">
        <v>1720</v>
      </c>
      <c r="R4358" s="62" t="s">
        <v>1818</v>
      </c>
      <c r="S4358" s="61">
        <v>201408</v>
      </c>
      <c r="T4358" s="62" t="s">
        <v>52</v>
      </c>
      <c r="U4358" s="67">
        <v>84541.5</v>
      </c>
      <c r="V4358" s="60">
        <v>84541.5</v>
      </c>
      <c r="W4358" s="62" t="s">
        <v>340</v>
      </c>
      <c r="X4358" s="62" t="s">
        <v>433</v>
      </c>
      <c r="Y4358" s="62" t="s">
        <v>1152</v>
      </c>
      <c r="Z4358" s="62" t="s">
        <v>48</v>
      </c>
      <c r="AA4358" s="62" t="s">
        <v>315</v>
      </c>
      <c r="AB4358" s="62" t="s">
        <v>42</v>
      </c>
      <c r="AC4358" s="62" t="s">
        <v>1819</v>
      </c>
      <c r="AD4358" s="62" t="s">
        <v>146</v>
      </c>
    </row>
    <row r="4359" spans="1:30" x14ac:dyDescent="0.25">
      <c r="A4359" s="62" t="s">
        <v>35</v>
      </c>
      <c r="B4359" s="62" t="s">
        <v>36</v>
      </c>
      <c r="C4359" s="62" t="s">
        <v>37</v>
      </c>
      <c r="D4359" s="62" t="s">
        <v>121</v>
      </c>
      <c r="E4359" s="62" t="s">
        <v>215</v>
      </c>
      <c r="F4359" s="62" t="s">
        <v>216</v>
      </c>
      <c r="G4359" s="62" t="s">
        <v>124</v>
      </c>
      <c r="H4359" s="62" t="s">
        <v>124</v>
      </c>
      <c r="I4359" s="62" t="s">
        <v>42</v>
      </c>
      <c r="J4359" s="62" t="s">
        <v>261</v>
      </c>
      <c r="K4359" s="62" t="s">
        <v>261</v>
      </c>
      <c r="L4359" s="62" t="s">
        <v>43</v>
      </c>
      <c r="M4359" s="62" t="s">
        <v>44</v>
      </c>
      <c r="N4359" s="62" t="s">
        <v>150</v>
      </c>
      <c r="O4359" s="62" t="s">
        <v>42</v>
      </c>
      <c r="P4359" s="62" t="s">
        <v>446</v>
      </c>
      <c r="Q4359" s="62" t="s">
        <v>447</v>
      </c>
      <c r="R4359" s="62" t="s">
        <v>1820</v>
      </c>
      <c r="S4359" s="61">
        <v>201408</v>
      </c>
      <c r="T4359" s="62" t="s">
        <v>52</v>
      </c>
      <c r="U4359" s="67">
        <v>61055.47</v>
      </c>
      <c r="V4359" s="60">
        <v>61055.47</v>
      </c>
      <c r="W4359" s="62" t="s">
        <v>340</v>
      </c>
      <c r="X4359" s="62" t="s">
        <v>267</v>
      </c>
      <c r="Y4359" s="62" t="s">
        <v>1152</v>
      </c>
      <c r="Z4359" s="62" t="s">
        <v>48</v>
      </c>
      <c r="AA4359" s="62" t="s">
        <v>315</v>
      </c>
      <c r="AB4359" s="62" t="s">
        <v>42</v>
      </c>
      <c r="AC4359" s="62" t="s">
        <v>1819</v>
      </c>
      <c r="AD4359" s="62" t="s">
        <v>146</v>
      </c>
    </row>
    <row r="4360" spans="1:30" x14ac:dyDescent="0.25">
      <c r="A4360" s="62" t="s">
        <v>35</v>
      </c>
      <c r="B4360" s="62" t="s">
        <v>36</v>
      </c>
      <c r="C4360" s="62" t="s">
        <v>37</v>
      </c>
      <c r="D4360" s="62" t="s">
        <v>121</v>
      </c>
      <c r="E4360" s="62" t="s">
        <v>215</v>
      </c>
      <c r="F4360" s="62" t="s">
        <v>216</v>
      </c>
      <c r="G4360" s="62" t="s">
        <v>124</v>
      </c>
      <c r="H4360" s="62" t="s">
        <v>124</v>
      </c>
      <c r="I4360" s="62" t="s">
        <v>42</v>
      </c>
      <c r="J4360" s="62" t="s">
        <v>250</v>
      </c>
      <c r="K4360" s="62" t="s">
        <v>250</v>
      </c>
      <c r="L4360" s="62" t="s">
        <v>43</v>
      </c>
      <c r="M4360" s="62" t="s">
        <v>44</v>
      </c>
      <c r="N4360" s="62" t="s">
        <v>150</v>
      </c>
      <c r="O4360" s="62" t="s">
        <v>42</v>
      </c>
      <c r="P4360" s="62" t="s">
        <v>1719</v>
      </c>
      <c r="Q4360" s="62" t="s">
        <v>1720</v>
      </c>
      <c r="R4360" s="62" t="s">
        <v>1821</v>
      </c>
      <c r="S4360" s="61">
        <v>201408</v>
      </c>
      <c r="T4360" s="62" t="s">
        <v>52</v>
      </c>
      <c r="U4360" s="61">
        <v>388</v>
      </c>
      <c r="V4360" s="60">
        <v>388</v>
      </c>
      <c r="W4360" s="62" t="s">
        <v>340</v>
      </c>
      <c r="X4360" s="62" t="s">
        <v>433</v>
      </c>
      <c r="Y4360" s="62" t="s">
        <v>1152</v>
      </c>
      <c r="Z4360" s="62" t="s">
        <v>48</v>
      </c>
      <c r="AA4360" s="62" t="s">
        <v>315</v>
      </c>
      <c r="AB4360" s="62" t="s">
        <v>42</v>
      </c>
      <c r="AC4360" s="62" t="s">
        <v>1819</v>
      </c>
      <c r="AD4360" s="62" t="s">
        <v>146</v>
      </c>
    </row>
    <row r="4361" spans="1:30" x14ac:dyDescent="0.25">
      <c r="A4361" s="62" t="s">
        <v>35</v>
      </c>
      <c r="B4361" s="62" t="s">
        <v>36</v>
      </c>
      <c r="C4361" s="62" t="s">
        <v>37</v>
      </c>
      <c r="D4361" s="62" t="s">
        <v>121</v>
      </c>
      <c r="E4361" s="62" t="s">
        <v>122</v>
      </c>
      <c r="F4361" s="62" t="s">
        <v>123</v>
      </c>
      <c r="G4361" s="62" t="s">
        <v>124</v>
      </c>
      <c r="H4361" s="62" t="s">
        <v>124</v>
      </c>
      <c r="I4361" s="62" t="s">
        <v>42</v>
      </c>
      <c r="J4361" s="62" t="s">
        <v>532</v>
      </c>
      <c r="K4361" s="62" t="s">
        <v>532</v>
      </c>
      <c r="L4361" s="62" t="s">
        <v>43</v>
      </c>
      <c r="M4361" s="62" t="s">
        <v>44</v>
      </c>
      <c r="N4361" s="62" t="s">
        <v>150</v>
      </c>
      <c r="O4361" s="62" t="s">
        <v>42</v>
      </c>
      <c r="P4361" s="62" t="s">
        <v>522</v>
      </c>
      <c r="Q4361" s="62" t="s">
        <v>653</v>
      </c>
      <c r="R4361" s="62" t="s">
        <v>1822</v>
      </c>
      <c r="S4361" s="61">
        <v>201408</v>
      </c>
      <c r="T4361" s="62" t="s">
        <v>52</v>
      </c>
      <c r="U4361" s="67">
        <v>134155.53</v>
      </c>
      <c r="V4361" s="60">
        <v>134155.53</v>
      </c>
      <c r="W4361" s="62" t="s">
        <v>340</v>
      </c>
      <c r="X4361" s="62" t="s">
        <v>177</v>
      </c>
      <c r="Y4361" s="62" t="s">
        <v>1152</v>
      </c>
      <c r="Z4361" s="62" t="s">
        <v>48</v>
      </c>
      <c r="AA4361" s="62" t="s">
        <v>315</v>
      </c>
      <c r="AB4361" s="62" t="s">
        <v>42</v>
      </c>
      <c r="AC4361" s="62" t="s">
        <v>1813</v>
      </c>
      <c r="AD4361" s="62" t="s">
        <v>146</v>
      </c>
    </row>
    <row r="4362" spans="1:30" x14ac:dyDescent="0.25">
      <c r="A4362" s="62" t="s">
        <v>35</v>
      </c>
      <c r="B4362" s="62" t="s">
        <v>36</v>
      </c>
      <c r="C4362" s="62" t="s">
        <v>37</v>
      </c>
      <c r="D4362" s="62" t="s">
        <v>121</v>
      </c>
      <c r="E4362" s="62" t="s">
        <v>122</v>
      </c>
      <c r="F4362" s="62" t="s">
        <v>123</v>
      </c>
      <c r="G4362" s="62" t="s">
        <v>124</v>
      </c>
      <c r="H4362" s="62" t="s">
        <v>124</v>
      </c>
      <c r="I4362" s="62" t="s">
        <v>42</v>
      </c>
      <c r="J4362" s="62" t="s">
        <v>532</v>
      </c>
      <c r="K4362" s="62" t="s">
        <v>532</v>
      </c>
      <c r="L4362" s="62" t="s">
        <v>43</v>
      </c>
      <c r="M4362" s="62" t="s">
        <v>44</v>
      </c>
      <c r="N4362" s="62" t="s">
        <v>180</v>
      </c>
      <c r="O4362" s="62" t="s">
        <v>42</v>
      </c>
      <c r="P4362" s="62" t="s">
        <v>522</v>
      </c>
      <c r="Q4362" s="62" t="s">
        <v>733</v>
      </c>
      <c r="R4362" s="62" t="s">
        <v>1822</v>
      </c>
      <c r="S4362" s="61">
        <v>201408</v>
      </c>
      <c r="T4362" s="62" t="s">
        <v>52</v>
      </c>
      <c r="U4362" s="67">
        <v>211333.91</v>
      </c>
      <c r="V4362" s="60">
        <v>211333.91</v>
      </c>
      <c r="W4362" s="62" t="s">
        <v>340</v>
      </c>
      <c r="X4362" s="62" t="s">
        <v>177</v>
      </c>
      <c r="Y4362" s="62" t="s">
        <v>1152</v>
      </c>
      <c r="Z4362" s="62" t="s">
        <v>48</v>
      </c>
      <c r="AA4362" s="62" t="s">
        <v>315</v>
      </c>
      <c r="AB4362" s="62" t="s">
        <v>42</v>
      </c>
      <c r="AC4362" s="62" t="s">
        <v>1813</v>
      </c>
      <c r="AD4362" s="62" t="s">
        <v>146</v>
      </c>
    </row>
    <row r="4363" spans="1:30" x14ac:dyDescent="0.25">
      <c r="A4363" s="62" t="s">
        <v>35</v>
      </c>
      <c r="B4363" s="62" t="s">
        <v>36</v>
      </c>
      <c r="C4363" s="62" t="s">
        <v>37</v>
      </c>
      <c r="D4363" s="62" t="s">
        <v>121</v>
      </c>
      <c r="E4363" s="62" t="s">
        <v>122</v>
      </c>
      <c r="F4363" s="62" t="s">
        <v>123</v>
      </c>
      <c r="G4363" s="62" t="s">
        <v>124</v>
      </c>
      <c r="H4363" s="62" t="s">
        <v>124</v>
      </c>
      <c r="I4363" s="62" t="s">
        <v>42</v>
      </c>
      <c r="J4363" s="62" t="s">
        <v>182</v>
      </c>
      <c r="K4363" s="62" t="s">
        <v>182</v>
      </c>
      <c r="L4363" s="62" t="s">
        <v>43</v>
      </c>
      <c r="M4363" s="62" t="s">
        <v>44</v>
      </c>
      <c r="N4363" s="62" t="s">
        <v>150</v>
      </c>
      <c r="O4363" s="62" t="s">
        <v>42</v>
      </c>
      <c r="P4363" s="62" t="s">
        <v>522</v>
      </c>
      <c r="Q4363" s="62" t="s">
        <v>531</v>
      </c>
      <c r="R4363" s="62" t="s">
        <v>1822</v>
      </c>
      <c r="S4363" s="61">
        <v>201408</v>
      </c>
      <c r="T4363" s="62" t="s">
        <v>52</v>
      </c>
      <c r="U4363" s="67">
        <v>183858.7</v>
      </c>
      <c r="V4363" s="60">
        <v>183858.7</v>
      </c>
      <c r="W4363" s="62" t="s">
        <v>340</v>
      </c>
      <c r="X4363" s="62" t="s">
        <v>177</v>
      </c>
      <c r="Y4363" s="62" t="s">
        <v>1152</v>
      </c>
      <c r="Z4363" s="62" t="s">
        <v>48</v>
      </c>
      <c r="AA4363" s="62" t="s">
        <v>315</v>
      </c>
      <c r="AB4363" s="62" t="s">
        <v>42</v>
      </c>
      <c r="AC4363" s="62" t="s">
        <v>1813</v>
      </c>
      <c r="AD4363" s="62" t="s">
        <v>146</v>
      </c>
    </row>
    <row r="4364" spans="1:30" x14ac:dyDescent="0.25">
      <c r="A4364" s="62" t="s">
        <v>35</v>
      </c>
      <c r="B4364" s="62" t="s">
        <v>36</v>
      </c>
      <c r="C4364" s="62" t="s">
        <v>37</v>
      </c>
      <c r="D4364" s="62" t="s">
        <v>121</v>
      </c>
      <c r="E4364" s="62" t="s">
        <v>122</v>
      </c>
      <c r="F4364" s="62" t="s">
        <v>123</v>
      </c>
      <c r="G4364" s="62" t="s">
        <v>124</v>
      </c>
      <c r="H4364" s="62" t="s">
        <v>124</v>
      </c>
      <c r="I4364" s="62" t="s">
        <v>42</v>
      </c>
      <c r="J4364" s="62" t="s">
        <v>182</v>
      </c>
      <c r="K4364" s="62" t="s">
        <v>182</v>
      </c>
      <c r="L4364" s="62" t="s">
        <v>43</v>
      </c>
      <c r="M4364" s="62" t="s">
        <v>44</v>
      </c>
      <c r="N4364" s="62" t="s">
        <v>180</v>
      </c>
      <c r="O4364" s="62" t="s">
        <v>42</v>
      </c>
      <c r="P4364" s="62" t="s">
        <v>522</v>
      </c>
      <c r="Q4364" s="62" t="s">
        <v>530</v>
      </c>
      <c r="R4364" s="62" t="s">
        <v>1822</v>
      </c>
      <c r="S4364" s="61">
        <v>201408</v>
      </c>
      <c r="T4364" s="62" t="s">
        <v>52</v>
      </c>
      <c r="U4364" s="67">
        <v>415005.93</v>
      </c>
      <c r="V4364" s="60">
        <v>415005.93</v>
      </c>
      <c r="W4364" s="62" t="s">
        <v>340</v>
      </c>
      <c r="X4364" s="62" t="s">
        <v>177</v>
      </c>
      <c r="Y4364" s="62" t="s">
        <v>1152</v>
      </c>
      <c r="Z4364" s="62" t="s">
        <v>48</v>
      </c>
      <c r="AA4364" s="62" t="s">
        <v>315</v>
      </c>
      <c r="AB4364" s="62" t="s">
        <v>42</v>
      </c>
      <c r="AC4364" s="62" t="s">
        <v>1813</v>
      </c>
      <c r="AD4364" s="62" t="s">
        <v>146</v>
      </c>
    </row>
    <row r="4365" spans="1:30" x14ac:dyDescent="0.25">
      <c r="A4365" s="62" t="s">
        <v>35</v>
      </c>
      <c r="B4365" s="62" t="s">
        <v>36</v>
      </c>
      <c r="C4365" s="62" t="s">
        <v>37</v>
      </c>
      <c r="D4365" s="62" t="s">
        <v>121</v>
      </c>
      <c r="E4365" s="62" t="s">
        <v>215</v>
      </c>
      <c r="F4365" s="62" t="s">
        <v>216</v>
      </c>
      <c r="G4365" s="62" t="s">
        <v>124</v>
      </c>
      <c r="H4365" s="62" t="s">
        <v>124</v>
      </c>
      <c r="I4365" s="62" t="s">
        <v>42</v>
      </c>
      <c r="J4365" s="62" t="s">
        <v>237</v>
      </c>
      <c r="K4365" s="62" t="s">
        <v>237</v>
      </c>
      <c r="L4365" s="62" t="s">
        <v>43</v>
      </c>
      <c r="M4365" s="62" t="s">
        <v>44</v>
      </c>
      <c r="N4365" s="62" t="s">
        <v>150</v>
      </c>
      <c r="O4365" s="62" t="s">
        <v>42</v>
      </c>
      <c r="P4365" s="62" t="s">
        <v>392</v>
      </c>
      <c r="Q4365" s="62" t="s">
        <v>1717</v>
      </c>
      <c r="R4365" s="62" t="s">
        <v>1817</v>
      </c>
      <c r="S4365" s="61">
        <v>201408</v>
      </c>
      <c r="T4365" s="62" t="s">
        <v>52</v>
      </c>
      <c r="U4365" s="61">
        <v>235.44</v>
      </c>
      <c r="V4365" s="60">
        <v>235.44</v>
      </c>
      <c r="W4365" s="62" t="s">
        <v>340</v>
      </c>
      <c r="X4365" s="62" t="s">
        <v>384</v>
      </c>
      <c r="Y4365" s="62" t="s">
        <v>1152</v>
      </c>
      <c r="Z4365" s="62" t="s">
        <v>48</v>
      </c>
      <c r="AA4365" s="62" t="s">
        <v>315</v>
      </c>
      <c r="AB4365" s="62" t="s">
        <v>42</v>
      </c>
      <c r="AC4365" s="62" t="s">
        <v>1813</v>
      </c>
      <c r="AD4365" s="62" t="s">
        <v>146</v>
      </c>
    </row>
    <row r="4366" spans="1:30" x14ac:dyDescent="0.25">
      <c r="A4366" s="62" t="s">
        <v>35</v>
      </c>
      <c r="B4366" s="62" t="s">
        <v>36</v>
      </c>
      <c r="C4366" s="62" t="s">
        <v>37</v>
      </c>
      <c r="D4366" s="62" t="s">
        <v>121</v>
      </c>
      <c r="E4366" s="62" t="s">
        <v>122</v>
      </c>
      <c r="F4366" s="62" t="s">
        <v>123</v>
      </c>
      <c r="G4366" s="62" t="s">
        <v>124</v>
      </c>
      <c r="H4366" s="62" t="s">
        <v>124</v>
      </c>
      <c r="I4366" s="62" t="s">
        <v>42</v>
      </c>
      <c r="J4366" s="62" t="s">
        <v>174</v>
      </c>
      <c r="K4366" s="62" t="s">
        <v>174</v>
      </c>
      <c r="L4366" s="62" t="s">
        <v>43</v>
      </c>
      <c r="M4366" s="62" t="s">
        <v>44</v>
      </c>
      <c r="N4366" s="62" t="s">
        <v>150</v>
      </c>
      <c r="O4366" s="62" t="s">
        <v>42</v>
      </c>
      <c r="P4366" s="62" t="s">
        <v>522</v>
      </c>
      <c r="Q4366" s="62" t="s">
        <v>529</v>
      </c>
      <c r="R4366" s="62" t="s">
        <v>1822</v>
      </c>
      <c r="S4366" s="61">
        <v>201408</v>
      </c>
      <c r="T4366" s="62" t="s">
        <v>52</v>
      </c>
      <c r="U4366" s="67">
        <v>103864.61</v>
      </c>
      <c r="V4366" s="60">
        <v>103864.61</v>
      </c>
      <c r="W4366" s="62" t="s">
        <v>340</v>
      </c>
      <c r="X4366" s="62" t="s">
        <v>177</v>
      </c>
      <c r="Y4366" s="62" t="s">
        <v>1152</v>
      </c>
      <c r="Z4366" s="62" t="s">
        <v>48</v>
      </c>
      <c r="AA4366" s="62" t="s">
        <v>315</v>
      </c>
      <c r="AB4366" s="62" t="s">
        <v>42</v>
      </c>
      <c r="AC4366" s="62" t="s">
        <v>1813</v>
      </c>
      <c r="AD4366" s="62" t="s">
        <v>146</v>
      </c>
    </row>
    <row r="4367" spans="1:30" x14ac:dyDescent="0.25">
      <c r="A4367" s="62" t="s">
        <v>35</v>
      </c>
      <c r="B4367" s="62" t="s">
        <v>36</v>
      </c>
      <c r="C4367" s="62" t="s">
        <v>37</v>
      </c>
      <c r="D4367" s="62" t="s">
        <v>121</v>
      </c>
      <c r="E4367" s="62" t="s">
        <v>122</v>
      </c>
      <c r="F4367" s="62" t="s">
        <v>123</v>
      </c>
      <c r="G4367" s="62" t="s">
        <v>124</v>
      </c>
      <c r="H4367" s="62" t="s">
        <v>124</v>
      </c>
      <c r="I4367" s="62" t="s">
        <v>42</v>
      </c>
      <c r="J4367" s="62" t="s">
        <v>174</v>
      </c>
      <c r="K4367" s="62" t="s">
        <v>174</v>
      </c>
      <c r="L4367" s="62" t="s">
        <v>43</v>
      </c>
      <c r="M4367" s="62" t="s">
        <v>44</v>
      </c>
      <c r="N4367" s="62" t="s">
        <v>180</v>
      </c>
      <c r="O4367" s="62" t="s">
        <v>42</v>
      </c>
      <c r="P4367" s="62" t="s">
        <v>522</v>
      </c>
      <c r="Q4367" s="62" t="s">
        <v>523</v>
      </c>
      <c r="R4367" s="62" t="s">
        <v>1822</v>
      </c>
      <c r="S4367" s="61">
        <v>201408</v>
      </c>
      <c r="T4367" s="62" t="s">
        <v>52</v>
      </c>
      <c r="U4367" s="67">
        <v>102544.6</v>
      </c>
      <c r="V4367" s="60">
        <v>102544.6</v>
      </c>
      <c r="W4367" s="62" t="s">
        <v>340</v>
      </c>
      <c r="X4367" s="62" t="s">
        <v>177</v>
      </c>
      <c r="Y4367" s="62" t="s">
        <v>1152</v>
      </c>
      <c r="Z4367" s="62" t="s">
        <v>48</v>
      </c>
      <c r="AA4367" s="62" t="s">
        <v>315</v>
      </c>
      <c r="AB4367" s="62" t="s">
        <v>42</v>
      </c>
      <c r="AC4367" s="62" t="s">
        <v>1813</v>
      </c>
      <c r="AD4367" s="62" t="s">
        <v>146</v>
      </c>
    </row>
    <row r="4368" spans="1:30" x14ac:dyDescent="0.25">
      <c r="A4368" s="62" t="s">
        <v>35</v>
      </c>
      <c r="B4368" s="62" t="s">
        <v>36</v>
      </c>
      <c r="C4368" s="62" t="s">
        <v>37</v>
      </c>
      <c r="D4368" s="62" t="s">
        <v>121</v>
      </c>
      <c r="E4368" s="62" t="s">
        <v>122</v>
      </c>
      <c r="F4368" s="62" t="s">
        <v>123</v>
      </c>
      <c r="G4368" s="62" t="s">
        <v>124</v>
      </c>
      <c r="H4368" s="62" t="s">
        <v>124</v>
      </c>
      <c r="I4368" s="62" t="s">
        <v>42</v>
      </c>
      <c r="J4368" s="62" t="s">
        <v>190</v>
      </c>
      <c r="K4368" s="62" t="s">
        <v>190</v>
      </c>
      <c r="L4368" s="62" t="s">
        <v>43</v>
      </c>
      <c r="M4368" s="62" t="s">
        <v>44</v>
      </c>
      <c r="N4368" s="62" t="s">
        <v>150</v>
      </c>
      <c r="O4368" s="62" t="s">
        <v>42</v>
      </c>
      <c r="P4368" s="62" t="s">
        <v>522</v>
      </c>
      <c r="Q4368" s="62" t="s">
        <v>539</v>
      </c>
      <c r="R4368" s="62" t="s">
        <v>1822</v>
      </c>
      <c r="S4368" s="61">
        <v>201408</v>
      </c>
      <c r="T4368" s="62" t="s">
        <v>52</v>
      </c>
      <c r="U4368" s="67">
        <v>50000</v>
      </c>
      <c r="V4368" s="60">
        <v>50000</v>
      </c>
      <c r="W4368" s="62" t="s">
        <v>340</v>
      </c>
      <c r="X4368" s="62" t="s">
        <v>177</v>
      </c>
      <c r="Y4368" s="62" t="s">
        <v>1152</v>
      </c>
      <c r="Z4368" s="62" t="s">
        <v>48</v>
      </c>
      <c r="AA4368" s="62" t="s">
        <v>315</v>
      </c>
      <c r="AB4368" s="62" t="s">
        <v>42</v>
      </c>
      <c r="AC4368" s="62" t="s">
        <v>1813</v>
      </c>
      <c r="AD4368" s="62" t="s">
        <v>146</v>
      </c>
    </row>
    <row r="4369" spans="1:30" x14ac:dyDescent="0.25">
      <c r="A4369" s="62" t="s">
        <v>35</v>
      </c>
      <c r="B4369" s="62" t="s">
        <v>36</v>
      </c>
      <c r="C4369" s="62" t="s">
        <v>37</v>
      </c>
      <c r="D4369" s="62" t="s">
        <v>121</v>
      </c>
      <c r="E4369" s="62" t="s">
        <v>215</v>
      </c>
      <c r="F4369" s="62" t="s">
        <v>216</v>
      </c>
      <c r="G4369" s="62" t="s">
        <v>124</v>
      </c>
      <c r="H4369" s="62" t="s">
        <v>124</v>
      </c>
      <c r="I4369" s="62" t="s">
        <v>42</v>
      </c>
      <c r="J4369" s="62" t="s">
        <v>217</v>
      </c>
      <c r="K4369" s="62" t="s">
        <v>217</v>
      </c>
      <c r="L4369" s="62" t="s">
        <v>43</v>
      </c>
      <c r="M4369" s="62" t="s">
        <v>44</v>
      </c>
      <c r="N4369" s="62" t="s">
        <v>180</v>
      </c>
      <c r="O4369" s="62" t="s">
        <v>42</v>
      </c>
      <c r="P4369" s="62" t="s">
        <v>388</v>
      </c>
      <c r="Q4369" s="62" t="s">
        <v>183</v>
      </c>
      <c r="R4369" s="62" t="s">
        <v>1823</v>
      </c>
      <c r="S4369" s="61">
        <v>201408</v>
      </c>
      <c r="T4369" s="62" t="s">
        <v>52</v>
      </c>
      <c r="U4369" s="61">
        <v>0</v>
      </c>
      <c r="V4369" s="60">
        <v>5137.22</v>
      </c>
      <c r="W4369" s="62" t="s">
        <v>340</v>
      </c>
      <c r="X4369" s="62" t="s">
        <v>752</v>
      </c>
      <c r="Y4369" s="62" t="s">
        <v>1152</v>
      </c>
      <c r="Z4369" s="62" t="s">
        <v>48</v>
      </c>
      <c r="AA4369" s="62" t="s">
        <v>315</v>
      </c>
      <c r="AB4369" s="62" t="s">
        <v>42</v>
      </c>
      <c r="AC4369" s="62" t="s">
        <v>1813</v>
      </c>
      <c r="AD4369" s="62" t="s">
        <v>146</v>
      </c>
    </row>
    <row r="4370" spans="1:30" x14ac:dyDescent="0.25">
      <c r="A4370" s="62" t="s">
        <v>35</v>
      </c>
      <c r="B4370" s="62" t="s">
        <v>36</v>
      </c>
      <c r="C4370" s="62" t="s">
        <v>37</v>
      </c>
      <c r="D4370" s="62" t="s">
        <v>121</v>
      </c>
      <c r="E4370" s="62" t="s">
        <v>215</v>
      </c>
      <c r="F4370" s="62" t="s">
        <v>216</v>
      </c>
      <c r="G4370" s="62" t="s">
        <v>124</v>
      </c>
      <c r="H4370" s="62" t="s">
        <v>124</v>
      </c>
      <c r="I4370" s="62" t="s">
        <v>42</v>
      </c>
      <c r="J4370" s="62" t="s">
        <v>217</v>
      </c>
      <c r="K4370" s="62" t="s">
        <v>217</v>
      </c>
      <c r="L4370" s="62" t="s">
        <v>43</v>
      </c>
      <c r="M4370" s="62" t="s">
        <v>44</v>
      </c>
      <c r="N4370" s="62" t="s">
        <v>180</v>
      </c>
      <c r="O4370" s="62" t="s">
        <v>42</v>
      </c>
      <c r="P4370" s="62" t="s">
        <v>388</v>
      </c>
      <c r="Q4370" s="62" t="s">
        <v>1101</v>
      </c>
      <c r="R4370" s="62" t="s">
        <v>1823</v>
      </c>
      <c r="S4370" s="61">
        <v>201408</v>
      </c>
      <c r="T4370" s="62" t="s">
        <v>52</v>
      </c>
      <c r="U4370" s="67">
        <v>89733</v>
      </c>
      <c r="V4370" s="60">
        <v>89733</v>
      </c>
      <c r="W4370" s="62" t="s">
        <v>340</v>
      </c>
      <c r="X4370" s="62" t="s">
        <v>752</v>
      </c>
      <c r="Y4370" s="62" t="s">
        <v>1152</v>
      </c>
      <c r="Z4370" s="62" t="s">
        <v>48</v>
      </c>
      <c r="AA4370" s="62" t="s">
        <v>315</v>
      </c>
      <c r="AB4370" s="62" t="s">
        <v>42</v>
      </c>
      <c r="AC4370" s="62" t="s">
        <v>1813</v>
      </c>
      <c r="AD4370" s="62" t="s">
        <v>146</v>
      </c>
    </row>
    <row r="4371" spans="1:30" x14ac:dyDescent="0.25">
      <c r="A4371" s="62" t="s">
        <v>35</v>
      </c>
      <c r="B4371" s="62" t="s">
        <v>36</v>
      </c>
      <c r="C4371" s="62" t="s">
        <v>37</v>
      </c>
      <c r="D4371" s="62" t="s">
        <v>121</v>
      </c>
      <c r="E4371" s="62" t="s">
        <v>215</v>
      </c>
      <c r="F4371" s="62" t="s">
        <v>216</v>
      </c>
      <c r="G4371" s="62" t="s">
        <v>124</v>
      </c>
      <c r="H4371" s="62" t="s">
        <v>124</v>
      </c>
      <c r="I4371" s="62" t="s">
        <v>42</v>
      </c>
      <c r="J4371" s="62" t="s">
        <v>250</v>
      </c>
      <c r="K4371" s="62" t="s">
        <v>250</v>
      </c>
      <c r="L4371" s="62" t="s">
        <v>43</v>
      </c>
      <c r="M4371" s="62" t="s">
        <v>44</v>
      </c>
      <c r="N4371" s="62" t="s">
        <v>150</v>
      </c>
      <c r="O4371" s="62" t="s">
        <v>42</v>
      </c>
      <c r="P4371" s="62" t="s">
        <v>392</v>
      </c>
      <c r="Q4371" s="62" t="s">
        <v>1717</v>
      </c>
      <c r="R4371" s="62" t="s">
        <v>1817</v>
      </c>
      <c r="S4371" s="61">
        <v>201408</v>
      </c>
      <c r="T4371" s="62" t="s">
        <v>52</v>
      </c>
      <c r="U4371" s="61">
        <v>219.74</v>
      </c>
      <c r="V4371" s="60">
        <v>219.74</v>
      </c>
      <c r="W4371" s="62" t="s">
        <v>340</v>
      </c>
      <c r="X4371" s="62" t="s">
        <v>384</v>
      </c>
      <c r="Y4371" s="62" t="s">
        <v>1152</v>
      </c>
      <c r="Z4371" s="62" t="s">
        <v>48</v>
      </c>
      <c r="AA4371" s="62" t="s">
        <v>315</v>
      </c>
      <c r="AB4371" s="62" t="s">
        <v>42</v>
      </c>
      <c r="AC4371" s="62" t="s">
        <v>1813</v>
      </c>
      <c r="AD4371" s="62" t="s">
        <v>146</v>
      </c>
    </row>
    <row r="4372" spans="1:30" x14ac:dyDescent="0.25">
      <c r="A4372" s="62" t="s">
        <v>35</v>
      </c>
      <c r="B4372" s="62" t="s">
        <v>36</v>
      </c>
      <c r="C4372" s="62" t="s">
        <v>37</v>
      </c>
      <c r="D4372" s="62" t="s">
        <v>121</v>
      </c>
      <c r="E4372" s="62" t="s">
        <v>215</v>
      </c>
      <c r="F4372" s="62" t="s">
        <v>216</v>
      </c>
      <c r="G4372" s="62" t="s">
        <v>124</v>
      </c>
      <c r="H4372" s="62" t="s">
        <v>124</v>
      </c>
      <c r="I4372" s="62" t="s">
        <v>42</v>
      </c>
      <c r="J4372" s="62" t="s">
        <v>231</v>
      </c>
      <c r="K4372" s="62" t="s">
        <v>231</v>
      </c>
      <c r="L4372" s="62" t="s">
        <v>43</v>
      </c>
      <c r="M4372" s="62" t="s">
        <v>44</v>
      </c>
      <c r="N4372" s="62" t="s">
        <v>150</v>
      </c>
      <c r="O4372" s="62" t="s">
        <v>42</v>
      </c>
      <c r="P4372" s="62" t="s">
        <v>392</v>
      </c>
      <c r="Q4372" s="62" t="s">
        <v>1717</v>
      </c>
      <c r="R4372" s="62" t="s">
        <v>1817</v>
      </c>
      <c r="S4372" s="61">
        <v>201408</v>
      </c>
      <c r="T4372" s="62" t="s">
        <v>52</v>
      </c>
      <c r="U4372" s="61">
        <v>219.74</v>
      </c>
      <c r="V4372" s="60">
        <v>219.74</v>
      </c>
      <c r="W4372" s="62" t="s">
        <v>340</v>
      </c>
      <c r="X4372" s="62" t="s">
        <v>384</v>
      </c>
      <c r="Y4372" s="62" t="s">
        <v>1152</v>
      </c>
      <c r="Z4372" s="62" t="s">
        <v>48</v>
      </c>
      <c r="AA4372" s="62" t="s">
        <v>315</v>
      </c>
      <c r="AB4372" s="62" t="s">
        <v>42</v>
      </c>
      <c r="AC4372" s="62" t="s">
        <v>1813</v>
      </c>
      <c r="AD4372" s="62" t="s">
        <v>146</v>
      </c>
    </row>
    <row r="4373" spans="1:30" x14ac:dyDescent="0.25">
      <c r="A4373" s="62" t="s">
        <v>35</v>
      </c>
      <c r="B4373" s="62" t="s">
        <v>36</v>
      </c>
      <c r="C4373" s="62" t="s">
        <v>37</v>
      </c>
      <c r="D4373" s="62" t="s">
        <v>121</v>
      </c>
      <c r="E4373" s="62" t="s">
        <v>215</v>
      </c>
      <c r="F4373" s="62" t="s">
        <v>216</v>
      </c>
      <c r="G4373" s="62" t="s">
        <v>124</v>
      </c>
      <c r="H4373" s="62" t="s">
        <v>124</v>
      </c>
      <c r="I4373" s="62" t="s">
        <v>42</v>
      </c>
      <c r="J4373" s="62" t="s">
        <v>231</v>
      </c>
      <c r="K4373" s="62" t="s">
        <v>231</v>
      </c>
      <c r="L4373" s="62" t="s">
        <v>43</v>
      </c>
      <c r="M4373" s="62" t="s">
        <v>44</v>
      </c>
      <c r="N4373" s="62" t="s">
        <v>180</v>
      </c>
      <c r="O4373" s="62" t="s">
        <v>42</v>
      </c>
      <c r="P4373" s="62" t="s">
        <v>388</v>
      </c>
      <c r="Q4373" s="62" t="s">
        <v>183</v>
      </c>
      <c r="R4373" s="62" t="s">
        <v>1812</v>
      </c>
      <c r="S4373" s="61">
        <v>201408</v>
      </c>
      <c r="T4373" s="62" t="s">
        <v>52</v>
      </c>
      <c r="U4373" s="61">
        <v>0</v>
      </c>
      <c r="V4373" s="60">
        <v>646.89</v>
      </c>
      <c r="W4373" s="62" t="s">
        <v>340</v>
      </c>
      <c r="X4373" s="62" t="s">
        <v>975</v>
      </c>
      <c r="Y4373" s="62" t="s">
        <v>1152</v>
      </c>
      <c r="Z4373" s="62" t="s">
        <v>48</v>
      </c>
      <c r="AA4373" s="62" t="s">
        <v>315</v>
      </c>
      <c r="AB4373" s="62" t="s">
        <v>42</v>
      </c>
      <c r="AC4373" s="62" t="s">
        <v>1813</v>
      </c>
      <c r="AD4373" s="62" t="s">
        <v>146</v>
      </c>
    </row>
    <row r="4374" spans="1:30" x14ac:dyDescent="0.25">
      <c r="A4374" s="62" t="s">
        <v>35</v>
      </c>
      <c r="B4374" s="62" t="s">
        <v>36</v>
      </c>
      <c r="C4374" s="62" t="s">
        <v>37</v>
      </c>
      <c r="D4374" s="62" t="s">
        <v>121</v>
      </c>
      <c r="E4374" s="62" t="s">
        <v>215</v>
      </c>
      <c r="F4374" s="62" t="s">
        <v>216</v>
      </c>
      <c r="G4374" s="62" t="s">
        <v>124</v>
      </c>
      <c r="H4374" s="62" t="s">
        <v>124</v>
      </c>
      <c r="I4374" s="62" t="s">
        <v>42</v>
      </c>
      <c r="J4374" s="62" t="s">
        <v>231</v>
      </c>
      <c r="K4374" s="62" t="s">
        <v>231</v>
      </c>
      <c r="L4374" s="62" t="s">
        <v>43</v>
      </c>
      <c r="M4374" s="62" t="s">
        <v>44</v>
      </c>
      <c r="N4374" s="62" t="s">
        <v>180</v>
      </c>
      <c r="O4374" s="62" t="s">
        <v>42</v>
      </c>
      <c r="P4374" s="62" t="s">
        <v>388</v>
      </c>
      <c r="Q4374" s="62" t="s">
        <v>183</v>
      </c>
      <c r="R4374" s="62" t="s">
        <v>1814</v>
      </c>
      <c r="S4374" s="61">
        <v>201408</v>
      </c>
      <c r="T4374" s="62" t="s">
        <v>52</v>
      </c>
      <c r="U4374" s="61">
        <v>0</v>
      </c>
      <c r="V4374" s="60">
        <v>583.86</v>
      </c>
      <c r="W4374" s="62" t="s">
        <v>340</v>
      </c>
      <c r="X4374" s="62" t="s">
        <v>975</v>
      </c>
      <c r="Y4374" s="62" t="s">
        <v>1152</v>
      </c>
      <c r="Z4374" s="62" t="s">
        <v>48</v>
      </c>
      <c r="AA4374" s="62" t="s">
        <v>315</v>
      </c>
      <c r="AB4374" s="62" t="s">
        <v>42</v>
      </c>
      <c r="AC4374" s="62" t="s">
        <v>1813</v>
      </c>
      <c r="AD4374" s="62" t="s">
        <v>146</v>
      </c>
    </row>
    <row r="4375" spans="1:30" x14ac:dyDescent="0.25">
      <c r="A4375" s="62" t="s">
        <v>35</v>
      </c>
      <c r="B4375" s="62" t="s">
        <v>36</v>
      </c>
      <c r="C4375" s="62" t="s">
        <v>37</v>
      </c>
      <c r="D4375" s="62" t="s">
        <v>121</v>
      </c>
      <c r="E4375" s="62" t="s">
        <v>215</v>
      </c>
      <c r="F4375" s="62" t="s">
        <v>216</v>
      </c>
      <c r="G4375" s="62" t="s">
        <v>124</v>
      </c>
      <c r="H4375" s="62" t="s">
        <v>124</v>
      </c>
      <c r="I4375" s="62" t="s">
        <v>42</v>
      </c>
      <c r="J4375" s="62" t="s">
        <v>231</v>
      </c>
      <c r="K4375" s="62" t="s">
        <v>231</v>
      </c>
      <c r="L4375" s="62" t="s">
        <v>43</v>
      </c>
      <c r="M4375" s="62" t="s">
        <v>44</v>
      </c>
      <c r="N4375" s="62" t="s">
        <v>180</v>
      </c>
      <c r="O4375" s="62" t="s">
        <v>42</v>
      </c>
      <c r="P4375" s="62" t="s">
        <v>388</v>
      </c>
      <c r="Q4375" s="62" t="s">
        <v>417</v>
      </c>
      <c r="R4375" s="62" t="s">
        <v>1824</v>
      </c>
      <c r="S4375" s="61">
        <v>201408</v>
      </c>
      <c r="T4375" s="62" t="s">
        <v>52</v>
      </c>
      <c r="U4375" s="61">
        <v>215.8</v>
      </c>
      <c r="V4375" s="60">
        <v>215.8</v>
      </c>
      <c r="W4375" s="62" t="s">
        <v>340</v>
      </c>
      <c r="X4375" s="62" t="s">
        <v>975</v>
      </c>
      <c r="Y4375" s="62" t="s">
        <v>1152</v>
      </c>
      <c r="Z4375" s="62" t="s">
        <v>48</v>
      </c>
      <c r="AA4375" s="62" t="s">
        <v>315</v>
      </c>
      <c r="AB4375" s="62" t="s">
        <v>42</v>
      </c>
      <c r="AC4375" s="62" t="s">
        <v>1813</v>
      </c>
      <c r="AD4375" s="62" t="s">
        <v>146</v>
      </c>
    </row>
    <row r="4376" spans="1:30" x14ac:dyDescent="0.25">
      <c r="A4376" s="62" t="s">
        <v>35</v>
      </c>
      <c r="B4376" s="62" t="s">
        <v>36</v>
      </c>
      <c r="C4376" s="62" t="s">
        <v>37</v>
      </c>
      <c r="D4376" s="62" t="s">
        <v>121</v>
      </c>
      <c r="E4376" s="62" t="s">
        <v>215</v>
      </c>
      <c r="F4376" s="62" t="s">
        <v>216</v>
      </c>
      <c r="G4376" s="62" t="s">
        <v>124</v>
      </c>
      <c r="H4376" s="62" t="s">
        <v>124</v>
      </c>
      <c r="I4376" s="62" t="s">
        <v>42</v>
      </c>
      <c r="J4376" s="62" t="s">
        <v>217</v>
      </c>
      <c r="K4376" s="62" t="s">
        <v>217</v>
      </c>
      <c r="L4376" s="62" t="s">
        <v>43</v>
      </c>
      <c r="M4376" s="62" t="s">
        <v>44</v>
      </c>
      <c r="N4376" s="62" t="s">
        <v>180</v>
      </c>
      <c r="O4376" s="62" t="s">
        <v>42</v>
      </c>
      <c r="P4376" s="62" t="s">
        <v>388</v>
      </c>
      <c r="Q4376" s="62" t="s">
        <v>183</v>
      </c>
      <c r="R4376" s="62" t="s">
        <v>1825</v>
      </c>
      <c r="S4376" s="61">
        <v>201408</v>
      </c>
      <c r="T4376" s="62" t="s">
        <v>52</v>
      </c>
      <c r="U4376" s="61">
        <v>0</v>
      </c>
      <c r="V4376" s="60">
        <v>606.28</v>
      </c>
      <c r="W4376" s="62" t="s">
        <v>340</v>
      </c>
      <c r="X4376" s="62" t="s">
        <v>752</v>
      </c>
      <c r="Y4376" s="62" t="s">
        <v>1152</v>
      </c>
      <c r="Z4376" s="62" t="s">
        <v>48</v>
      </c>
      <c r="AA4376" s="62" t="s">
        <v>315</v>
      </c>
      <c r="AB4376" s="62" t="s">
        <v>42</v>
      </c>
      <c r="AC4376" s="62" t="s">
        <v>1813</v>
      </c>
      <c r="AD4376" s="62" t="s">
        <v>146</v>
      </c>
    </row>
    <row r="4377" spans="1:30" x14ac:dyDescent="0.25">
      <c r="A4377" s="62" t="s">
        <v>35</v>
      </c>
      <c r="B4377" s="62" t="s">
        <v>36</v>
      </c>
      <c r="C4377" s="62" t="s">
        <v>37</v>
      </c>
      <c r="D4377" s="62" t="s">
        <v>121</v>
      </c>
      <c r="E4377" s="62" t="s">
        <v>215</v>
      </c>
      <c r="F4377" s="62" t="s">
        <v>216</v>
      </c>
      <c r="G4377" s="62" t="s">
        <v>124</v>
      </c>
      <c r="H4377" s="62" t="s">
        <v>124</v>
      </c>
      <c r="I4377" s="62" t="s">
        <v>42</v>
      </c>
      <c r="J4377" s="62" t="s">
        <v>217</v>
      </c>
      <c r="K4377" s="62" t="s">
        <v>217</v>
      </c>
      <c r="L4377" s="62" t="s">
        <v>43</v>
      </c>
      <c r="M4377" s="62" t="s">
        <v>44</v>
      </c>
      <c r="N4377" s="62" t="s">
        <v>180</v>
      </c>
      <c r="O4377" s="62" t="s">
        <v>42</v>
      </c>
      <c r="P4377" s="62" t="s">
        <v>388</v>
      </c>
      <c r="Q4377" s="62" t="s">
        <v>1101</v>
      </c>
      <c r="R4377" s="62" t="s">
        <v>1825</v>
      </c>
      <c r="S4377" s="61">
        <v>201408</v>
      </c>
      <c r="T4377" s="62" t="s">
        <v>52</v>
      </c>
      <c r="U4377" s="67">
        <v>14350</v>
      </c>
      <c r="V4377" s="60">
        <v>14350</v>
      </c>
      <c r="W4377" s="62" t="s">
        <v>340</v>
      </c>
      <c r="X4377" s="62" t="s">
        <v>752</v>
      </c>
      <c r="Y4377" s="62" t="s">
        <v>1152</v>
      </c>
      <c r="Z4377" s="62" t="s">
        <v>48</v>
      </c>
      <c r="AA4377" s="62" t="s">
        <v>315</v>
      </c>
      <c r="AB4377" s="62" t="s">
        <v>42</v>
      </c>
      <c r="AC4377" s="62" t="s">
        <v>1813</v>
      </c>
      <c r="AD4377" s="62" t="s">
        <v>146</v>
      </c>
    </row>
    <row r="4378" spans="1:30" x14ac:dyDescent="0.25">
      <c r="A4378" s="62" t="s">
        <v>35</v>
      </c>
      <c r="B4378" s="62" t="s">
        <v>36</v>
      </c>
      <c r="C4378" s="62" t="s">
        <v>37</v>
      </c>
      <c r="D4378" s="62" t="s">
        <v>121</v>
      </c>
      <c r="E4378" s="62" t="s">
        <v>215</v>
      </c>
      <c r="F4378" s="62" t="s">
        <v>216</v>
      </c>
      <c r="G4378" s="62" t="s">
        <v>124</v>
      </c>
      <c r="H4378" s="62" t="s">
        <v>124</v>
      </c>
      <c r="I4378" s="62" t="s">
        <v>42</v>
      </c>
      <c r="J4378" s="62" t="s">
        <v>231</v>
      </c>
      <c r="K4378" s="62" t="s">
        <v>231</v>
      </c>
      <c r="L4378" s="62" t="s">
        <v>43</v>
      </c>
      <c r="M4378" s="62" t="s">
        <v>44</v>
      </c>
      <c r="N4378" s="62" t="s">
        <v>180</v>
      </c>
      <c r="O4378" s="62" t="s">
        <v>42</v>
      </c>
      <c r="P4378" s="62" t="s">
        <v>388</v>
      </c>
      <c r="Q4378" s="62" t="s">
        <v>183</v>
      </c>
      <c r="R4378" s="62" t="s">
        <v>1826</v>
      </c>
      <c r="S4378" s="61">
        <v>201408</v>
      </c>
      <c r="T4378" s="62" t="s">
        <v>52</v>
      </c>
      <c r="U4378" s="61">
        <v>0</v>
      </c>
      <c r="V4378" s="60">
        <v>683.38</v>
      </c>
      <c r="W4378" s="62" t="s">
        <v>340</v>
      </c>
      <c r="X4378" s="62" t="s">
        <v>975</v>
      </c>
      <c r="Y4378" s="62" t="s">
        <v>1152</v>
      </c>
      <c r="Z4378" s="62" t="s">
        <v>48</v>
      </c>
      <c r="AA4378" s="62" t="s">
        <v>315</v>
      </c>
      <c r="AB4378" s="62" t="s">
        <v>42</v>
      </c>
      <c r="AC4378" s="62" t="s">
        <v>1813</v>
      </c>
      <c r="AD4378" s="62" t="s">
        <v>146</v>
      </c>
    </row>
    <row r="4379" spans="1:30" x14ac:dyDescent="0.25">
      <c r="A4379" s="62" t="s">
        <v>35</v>
      </c>
      <c r="B4379" s="62" t="s">
        <v>36</v>
      </c>
      <c r="C4379" s="62" t="s">
        <v>37</v>
      </c>
      <c r="D4379" s="62" t="s">
        <v>121</v>
      </c>
      <c r="E4379" s="62" t="s">
        <v>215</v>
      </c>
      <c r="F4379" s="62" t="s">
        <v>216</v>
      </c>
      <c r="G4379" s="62" t="s">
        <v>124</v>
      </c>
      <c r="H4379" s="62" t="s">
        <v>124</v>
      </c>
      <c r="I4379" s="62" t="s">
        <v>42</v>
      </c>
      <c r="J4379" s="62" t="s">
        <v>231</v>
      </c>
      <c r="K4379" s="62" t="s">
        <v>231</v>
      </c>
      <c r="L4379" s="62" t="s">
        <v>43</v>
      </c>
      <c r="M4379" s="62" t="s">
        <v>44</v>
      </c>
      <c r="N4379" s="62" t="s">
        <v>180</v>
      </c>
      <c r="O4379" s="62" t="s">
        <v>42</v>
      </c>
      <c r="P4379" s="62" t="s">
        <v>388</v>
      </c>
      <c r="Q4379" s="62" t="s">
        <v>417</v>
      </c>
      <c r="R4379" s="62" t="s">
        <v>1826</v>
      </c>
      <c r="S4379" s="61">
        <v>201408</v>
      </c>
      <c r="T4379" s="62" t="s">
        <v>52</v>
      </c>
      <c r="U4379" s="67">
        <v>8528.4</v>
      </c>
      <c r="V4379" s="60">
        <v>8528.4</v>
      </c>
      <c r="W4379" s="62" t="s">
        <v>340</v>
      </c>
      <c r="X4379" s="62" t="s">
        <v>975</v>
      </c>
      <c r="Y4379" s="62" t="s">
        <v>1152</v>
      </c>
      <c r="Z4379" s="62" t="s">
        <v>48</v>
      </c>
      <c r="AA4379" s="62" t="s">
        <v>315</v>
      </c>
      <c r="AB4379" s="62" t="s">
        <v>42</v>
      </c>
      <c r="AC4379" s="62" t="s">
        <v>1813</v>
      </c>
      <c r="AD4379" s="62" t="s">
        <v>146</v>
      </c>
    </row>
    <row r="4380" spans="1:30" x14ac:dyDescent="0.25">
      <c r="A4380" s="62" t="s">
        <v>35</v>
      </c>
      <c r="B4380" s="62" t="s">
        <v>36</v>
      </c>
      <c r="C4380" s="62" t="s">
        <v>37</v>
      </c>
      <c r="D4380" s="62" t="s">
        <v>121</v>
      </c>
      <c r="E4380" s="62" t="s">
        <v>215</v>
      </c>
      <c r="F4380" s="62" t="s">
        <v>216</v>
      </c>
      <c r="G4380" s="62" t="s">
        <v>124</v>
      </c>
      <c r="H4380" s="62" t="s">
        <v>124</v>
      </c>
      <c r="I4380" s="62" t="s">
        <v>42</v>
      </c>
      <c r="J4380" s="62" t="s">
        <v>231</v>
      </c>
      <c r="K4380" s="62" t="s">
        <v>231</v>
      </c>
      <c r="L4380" s="62" t="s">
        <v>43</v>
      </c>
      <c r="M4380" s="62" t="s">
        <v>44</v>
      </c>
      <c r="N4380" s="62" t="s">
        <v>180</v>
      </c>
      <c r="O4380" s="62" t="s">
        <v>42</v>
      </c>
      <c r="P4380" s="62" t="s">
        <v>388</v>
      </c>
      <c r="Q4380" s="62" t="s">
        <v>183</v>
      </c>
      <c r="R4380" s="62" t="s">
        <v>1824</v>
      </c>
      <c r="S4380" s="61">
        <v>201408</v>
      </c>
      <c r="T4380" s="62" t="s">
        <v>52</v>
      </c>
      <c r="U4380" s="61">
        <v>0</v>
      </c>
      <c r="V4380" s="60">
        <v>17.29</v>
      </c>
      <c r="W4380" s="62" t="s">
        <v>340</v>
      </c>
      <c r="X4380" s="62" t="s">
        <v>975</v>
      </c>
      <c r="Y4380" s="62" t="s">
        <v>1152</v>
      </c>
      <c r="Z4380" s="62" t="s">
        <v>48</v>
      </c>
      <c r="AA4380" s="62" t="s">
        <v>315</v>
      </c>
      <c r="AB4380" s="62" t="s">
        <v>42</v>
      </c>
      <c r="AC4380" s="62" t="s">
        <v>1813</v>
      </c>
      <c r="AD4380" s="62" t="s">
        <v>146</v>
      </c>
    </row>
    <row r="4381" spans="1:30" x14ac:dyDescent="0.25">
      <c r="A4381" s="62" t="s">
        <v>35</v>
      </c>
      <c r="B4381" s="62" t="s">
        <v>36</v>
      </c>
      <c r="C4381" s="62" t="s">
        <v>37</v>
      </c>
      <c r="D4381" s="62" t="s">
        <v>121</v>
      </c>
      <c r="E4381" s="62" t="s">
        <v>215</v>
      </c>
      <c r="F4381" s="62" t="s">
        <v>216</v>
      </c>
      <c r="G4381" s="62" t="s">
        <v>124</v>
      </c>
      <c r="H4381" s="62" t="s">
        <v>124</v>
      </c>
      <c r="I4381" s="62" t="s">
        <v>42</v>
      </c>
      <c r="J4381" s="62" t="s">
        <v>231</v>
      </c>
      <c r="K4381" s="62" t="s">
        <v>231</v>
      </c>
      <c r="L4381" s="62" t="s">
        <v>43</v>
      </c>
      <c r="M4381" s="62" t="s">
        <v>44</v>
      </c>
      <c r="N4381" s="62" t="s">
        <v>180</v>
      </c>
      <c r="O4381" s="62" t="s">
        <v>42</v>
      </c>
      <c r="P4381" s="62" t="s">
        <v>388</v>
      </c>
      <c r="Q4381" s="62" t="s">
        <v>417</v>
      </c>
      <c r="R4381" s="62" t="s">
        <v>1815</v>
      </c>
      <c r="S4381" s="61">
        <v>201408</v>
      </c>
      <c r="T4381" s="62" t="s">
        <v>52</v>
      </c>
      <c r="U4381" s="61">
        <v>621</v>
      </c>
      <c r="V4381" s="60">
        <v>621</v>
      </c>
      <c r="W4381" s="62" t="s">
        <v>340</v>
      </c>
      <c r="X4381" s="62" t="s">
        <v>975</v>
      </c>
      <c r="Y4381" s="62" t="s">
        <v>1152</v>
      </c>
      <c r="Z4381" s="62" t="s">
        <v>48</v>
      </c>
      <c r="AA4381" s="62" t="s">
        <v>315</v>
      </c>
      <c r="AB4381" s="62" t="s">
        <v>42</v>
      </c>
      <c r="AC4381" s="62" t="s">
        <v>1813</v>
      </c>
      <c r="AD4381" s="62" t="s">
        <v>146</v>
      </c>
    </row>
    <row r="4382" spans="1:30" x14ac:dyDescent="0.25">
      <c r="A4382" s="62" t="s">
        <v>35</v>
      </c>
      <c r="B4382" s="62" t="s">
        <v>36</v>
      </c>
      <c r="C4382" s="62" t="s">
        <v>37</v>
      </c>
      <c r="D4382" s="62" t="s">
        <v>121</v>
      </c>
      <c r="E4382" s="62" t="s">
        <v>215</v>
      </c>
      <c r="F4382" s="62" t="s">
        <v>216</v>
      </c>
      <c r="G4382" s="62" t="s">
        <v>124</v>
      </c>
      <c r="H4382" s="62" t="s">
        <v>124</v>
      </c>
      <c r="I4382" s="62" t="s">
        <v>42</v>
      </c>
      <c r="J4382" s="62" t="s">
        <v>231</v>
      </c>
      <c r="K4382" s="62" t="s">
        <v>231</v>
      </c>
      <c r="L4382" s="62" t="s">
        <v>43</v>
      </c>
      <c r="M4382" s="62" t="s">
        <v>44</v>
      </c>
      <c r="N4382" s="62" t="s">
        <v>180</v>
      </c>
      <c r="O4382" s="62" t="s">
        <v>42</v>
      </c>
      <c r="P4382" s="62" t="s">
        <v>388</v>
      </c>
      <c r="Q4382" s="62" t="s">
        <v>183</v>
      </c>
      <c r="R4382" s="62" t="s">
        <v>1827</v>
      </c>
      <c r="S4382" s="61">
        <v>201408</v>
      </c>
      <c r="T4382" s="62" t="s">
        <v>52</v>
      </c>
      <c r="U4382" s="61">
        <v>0</v>
      </c>
      <c r="V4382" s="60">
        <v>517.51</v>
      </c>
      <c r="W4382" s="62" t="s">
        <v>340</v>
      </c>
      <c r="X4382" s="62" t="s">
        <v>975</v>
      </c>
      <c r="Y4382" s="62" t="s">
        <v>1152</v>
      </c>
      <c r="Z4382" s="62" t="s">
        <v>48</v>
      </c>
      <c r="AA4382" s="62" t="s">
        <v>315</v>
      </c>
      <c r="AB4382" s="62" t="s">
        <v>42</v>
      </c>
      <c r="AC4382" s="62" t="s">
        <v>1813</v>
      </c>
      <c r="AD4382" s="62" t="s">
        <v>146</v>
      </c>
    </row>
    <row r="4383" spans="1:30" x14ac:dyDescent="0.25">
      <c r="A4383" s="62" t="s">
        <v>35</v>
      </c>
      <c r="B4383" s="62" t="s">
        <v>36</v>
      </c>
      <c r="C4383" s="62" t="s">
        <v>37</v>
      </c>
      <c r="D4383" s="62" t="s">
        <v>121</v>
      </c>
      <c r="E4383" s="62" t="s">
        <v>215</v>
      </c>
      <c r="F4383" s="62" t="s">
        <v>216</v>
      </c>
      <c r="G4383" s="62" t="s">
        <v>124</v>
      </c>
      <c r="H4383" s="62" t="s">
        <v>124</v>
      </c>
      <c r="I4383" s="62" t="s">
        <v>42</v>
      </c>
      <c r="J4383" s="62" t="s">
        <v>231</v>
      </c>
      <c r="K4383" s="62" t="s">
        <v>231</v>
      </c>
      <c r="L4383" s="62" t="s">
        <v>43</v>
      </c>
      <c r="M4383" s="62" t="s">
        <v>44</v>
      </c>
      <c r="N4383" s="62" t="s">
        <v>180</v>
      </c>
      <c r="O4383" s="62" t="s">
        <v>42</v>
      </c>
      <c r="P4383" s="62" t="s">
        <v>388</v>
      </c>
      <c r="Q4383" s="62" t="s">
        <v>417</v>
      </c>
      <c r="R4383" s="62" t="s">
        <v>1827</v>
      </c>
      <c r="S4383" s="61">
        <v>201408</v>
      </c>
      <c r="T4383" s="62" t="s">
        <v>52</v>
      </c>
      <c r="U4383" s="67">
        <v>6458.4</v>
      </c>
      <c r="V4383" s="60">
        <v>6458.4</v>
      </c>
      <c r="W4383" s="62" t="s">
        <v>340</v>
      </c>
      <c r="X4383" s="62" t="s">
        <v>975</v>
      </c>
      <c r="Y4383" s="62" t="s">
        <v>1152</v>
      </c>
      <c r="Z4383" s="62" t="s">
        <v>48</v>
      </c>
      <c r="AA4383" s="62" t="s">
        <v>315</v>
      </c>
      <c r="AB4383" s="62" t="s">
        <v>42</v>
      </c>
      <c r="AC4383" s="62" t="s">
        <v>1813</v>
      </c>
      <c r="AD4383" s="62" t="s">
        <v>146</v>
      </c>
    </row>
    <row r="4384" spans="1:30" x14ac:dyDescent="0.25">
      <c r="A4384" s="62" t="s">
        <v>35</v>
      </c>
      <c r="B4384" s="62" t="s">
        <v>36</v>
      </c>
      <c r="C4384" s="62" t="s">
        <v>37</v>
      </c>
      <c r="D4384" s="62" t="s">
        <v>121</v>
      </c>
      <c r="E4384" s="62" t="s">
        <v>215</v>
      </c>
      <c r="F4384" s="62" t="s">
        <v>216</v>
      </c>
      <c r="G4384" s="62" t="s">
        <v>124</v>
      </c>
      <c r="H4384" s="62" t="s">
        <v>124</v>
      </c>
      <c r="I4384" s="62" t="s">
        <v>42</v>
      </c>
      <c r="J4384" s="62" t="s">
        <v>231</v>
      </c>
      <c r="K4384" s="62" t="s">
        <v>231</v>
      </c>
      <c r="L4384" s="62" t="s">
        <v>43</v>
      </c>
      <c r="M4384" s="62" t="s">
        <v>44</v>
      </c>
      <c r="N4384" s="62" t="s">
        <v>180</v>
      </c>
      <c r="O4384" s="62" t="s">
        <v>42</v>
      </c>
      <c r="P4384" s="62" t="s">
        <v>388</v>
      </c>
      <c r="Q4384" s="62" t="s">
        <v>183</v>
      </c>
      <c r="R4384" s="62" t="s">
        <v>1828</v>
      </c>
      <c r="S4384" s="61">
        <v>201408</v>
      </c>
      <c r="T4384" s="62" t="s">
        <v>52</v>
      </c>
      <c r="U4384" s="61">
        <v>0</v>
      </c>
      <c r="V4384" s="60">
        <v>90.67</v>
      </c>
      <c r="W4384" s="62" t="s">
        <v>340</v>
      </c>
      <c r="X4384" s="62" t="s">
        <v>975</v>
      </c>
      <c r="Y4384" s="62" t="s">
        <v>1152</v>
      </c>
      <c r="Z4384" s="62" t="s">
        <v>48</v>
      </c>
      <c r="AA4384" s="62" t="s">
        <v>315</v>
      </c>
      <c r="AB4384" s="62" t="s">
        <v>42</v>
      </c>
      <c r="AC4384" s="62" t="s">
        <v>1813</v>
      </c>
      <c r="AD4384" s="62" t="s">
        <v>146</v>
      </c>
    </row>
    <row r="4385" spans="1:30" x14ac:dyDescent="0.25">
      <c r="A4385" s="62" t="s">
        <v>35</v>
      </c>
      <c r="B4385" s="62" t="s">
        <v>36</v>
      </c>
      <c r="C4385" s="62" t="s">
        <v>37</v>
      </c>
      <c r="D4385" s="62" t="s">
        <v>121</v>
      </c>
      <c r="E4385" s="62" t="s">
        <v>215</v>
      </c>
      <c r="F4385" s="62" t="s">
        <v>216</v>
      </c>
      <c r="G4385" s="62" t="s">
        <v>124</v>
      </c>
      <c r="H4385" s="62" t="s">
        <v>124</v>
      </c>
      <c r="I4385" s="62" t="s">
        <v>42</v>
      </c>
      <c r="J4385" s="62" t="s">
        <v>261</v>
      </c>
      <c r="K4385" s="62" t="s">
        <v>261</v>
      </c>
      <c r="L4385" s="62" t="s">
        <v>43</v>
      </c>
      <c r="M4385" s="62" t="s">
        <v>44</v>
      </c>
      <c r="N4385" s="62" t="s">
        <v>150</v>
      </c>
      <c r="O4385" s="62" t="s">
        <v>42</v>
      </c>
      <c r="P4385" s="62" t="s">
        <v>392</v>
      </c>
      <c r="Q4385" s="62" t="s">
        <v>1717</v>
      </c>
      <c r="R4385" s="62" t="s">
        <v>1817</v>
      </c>
      <c r="S4385" s="61">
        <v>201408</v>
      </c>
      <c r="T4385" s="62" t="s">
        <v>52</v>
      </c>
      <c r="U4385" s="61">
        <v>219.76</v>
      </c>
      <c r="V4385" s="60">
        <v>219.76</v>
      </c>
      <c r="W4385" s="62" t="s">
        <v>340</v>
      </c>
      <c r="X4385" s="62" t="s">
        <v>384</v>
      </c>
      <c r="Y4385" s="62" t="s">
        <v>1152</v>
      </c>
      <c r="Z4385" s="62" t="s">
        <v>48</v>
      </c>
      <c r="AA4385" s="62" t="s">
        <v>315</v>
      </c>
      <c r="AB4385" s="62" t="s">
        <v>42</v>
      </c>
      <c r="AC4385" s="62" t="s">
        <v>1813</v>
      </c>
      <c r="AD4385" s="62" t="s">
        <v>146</v>
      </c>
    </row>
    <row r="4386" spans="1:30" x14ac:dyDescent="0.25">
      <c r="A4386" s="62" t="s">
        <v>35</v>
      </c>
      <c r="B4386" s="62" t="s">
        <v>36</v>
      </c>
      <c r="C4386" s="62" t="s">
        <v>37</v>
      </c>
      <c r="D4386" s="62" t="s">
        <v>121</v>
      </c>
      <c r="E4386" s="62" t="s">
        <v>215</v>
      </c>
      <c r="F4386" s="62" t="s">
        <v>216</v>
      </c>
      <c r="G4386" s="62" t="s">
        <v>124</v>
      </c>
      <c r="H4386" s="62" t="s">
        <v>124</v>
      </c>
      <c r="I4386" s="62" t="s">
        <v>42</v>
      </c>
      <c r="J4386" s="62" t="s">
        <v>231</v>
      </c>
      <c r="K4386" s="62" t="s">
        <v>231</v>
      </c>
      <c r="L4386" s="62" t="s">
        <v>43</v>
      </c>
      <c r="M4386" s="62" t="s">
        <v>44</v>
      </c>
      <c r="N4386" s="62" t="s">
        <v>180</v>
      </c>
      <c r="O4386" s="62" t="s">
        <v>42</v>
      </c>
      <c r="P4386" s="62" t="s">
        <v>388</v>
      </c>
      <c r="Q4386" s="62" t="s">
        <v>417</v>
      </c>
      <c r="R4386" s="62" t="s">
        <v>1828</v>
      </c>
      <c r="S4386" s="61">
        <v>201408</v>
      </c>
      <c r="T4386" s="62" t="s">
        <v>52</v>
      </c>
      <c r="U4386" s="67">
        <v>1131.5</v>
      </c>
      <c r="V4386" s="60">
        <v>1131.5</v>
      </c>
      <c r="W4386" s="62" t="s">
        <v>340</v>
      </c>
      <c r="X4386" s="62" t="s">
        <v>975</v>
      </c>
      <c r="Y4386" s="62" t="s">
        <v>1152</v>
      </c>
      <c r="Z4386" s="62" t="s">
        <v>48</v>
      </c>
      <c r="AA4386" s="62" t="s">
        <v>315</v>
      </c>
      <c r="AB4386" s="62" t="s">
        <v>42</v>
      </c>
      <c r="AC4386" s="62" t="s">
        <v>1813</v>
      </c>
      <c r="AD4386" s="62" t="s">
        <v>146</v>
      </c>
    </row>
    <row r="4387" spans="1:30" x14ac:dyDescent="0.25">
      <c r="A4387" s="62" t="s">
        <v>35</v>
      </c>
      <c r="B4387" s="62" t="s">
        <v>36</v>
      </c>
      <c r="C4387" s="62" t="s">
        <v>37</v>
      </c>
      <c r="D4387" s="62" t="s">
        <v>121</v>
      </c>
      <c r="E4387" s="62" t="s">
        <v>215</v>
      </c>
      <c r="F4387" s="62" t="s">
        <v>216</v>
      </c>
      <c r="G4387" s="62" t="s">
        <v>124</v>
      </c>
      <c r="H4387" s="62" t="s">
        <v>124</v>
      </c>
      <c r="I4387" s="62" t="s">
        <v>42</v>
      </c>
      <c r="J4387" s="62" t="s">
        <v>231</v>
      </c>
      <c r="K4387" s="62" t="s">
        <v>231</v>
      </c>
      <c r="L4387" s="62" t="s">
        <v>43</v>
      </c>
      <c r="M4387" s="62" t="s">
        <v>44</v>
      </c>
      <c r="N4387" s="62" t="s">
        <v>180</v>
      </c>
      <c r="O4387" s="62" t="s">
        <v>42</v>
      </c>
      <c r="P4387" s="62" t="s">
        <v>388</v>
      </c>
      <c r="Q4387" s="62" t="s">
        <v>183</v>
      </c>
      <c r="R4387" s="62" t="s">
        <v>1829</v>
      </c>
      <c r="S4387" s="61">
        <v>201408</v>
      </c>
      <c r="T4387" s="62" t="s">
        <v>52</v>
      </c>
      <c r="U4387" s="61">
        <v>0</v>
      </c>
      <c r="V4387" s="60">
        <v>177.57</v>
      </c>
      <c r="W4387" s="62" t="s">
        <v>340</v>
      </c>
      <c r="X4387" s="62" t="s">
        <v>975</v>
      </c>
      <c r="Y4387" s="62" t="s">
        <v>1152</v>
      </c>
      <c r="Z4387" s="62" t="s">
        <v>48</v>
      </c>
      <c r="AA4387" s="62" t="s">
        <v>315</v>
      </c>
      <c r="AB4387" s="62" t="s">
        <v>42</v>
      </c>
      <c r="AC4387" s="62" t="s">
        <v>1813</v>
      </c>
      <c r="AD4387" s="62" t="s">
        <v>146</v>
      </c>
    </row>
    <row r="4388" spans="1:30" x14ac:dyDescent="0.25">
      <c r="A4388" s="62" t="s">
        <v>35</v>
      </c>
      <c r="B4388" s="62" t="s">
        <v>36</v>
      </c>
      <c r="C4388" s="62" t="s">
        <v>37</v>
      </c>
      <c r="D4388" s="62" t="s">
        <v>121</v>
      </c>
      <c r="E4388" s="62" t="s">
        <v>215</v>
      </c>
      <c r="F4388" s="62" t="s">
        <v>216</v>
      </c>
      <c r="G4388" s="62" t="s">
        <v>124</v>
      </c>
      <c r="H4388" s="62" t="s">
        <v>124</v>
      </c>
      <c r="I4388" s="62" t="s">
        <v>42</v>
      </c>
      <c r="J4388" s="62" t="s">
        <v>231</v>
      </c>
      <c r="K4388" s="62" t="s">
        <v>231</v>
      </c>
      <c r="L4388" s="62" t="s">
        <v>43</v>
      </c>
      <c r="M4388" s="62" t="s">
        <v>44</v>
      </c>
      <c r="N4388" s="62" t="s">
        <v>180</v>
      </c>
      <c r="O4388" s="62" t="s">
        <v>42</v>
      </c>
      <c r="P4388" s="62" t="s">
        <v>388</v>
      </c>
      <c r="Q4388" s="62" t="s">
        <v>417</v>
      </c>
      <c r="R4388" s="62" t="s">
        <v>1829</v>
      </c>
      <c r="S4388" s="61">
        <v>201408</v>
      </c>
      <c r="T4388" s="62" t="s">
        <v>52</v>
      </c>
      <c r="U4388" s="67">
        <v>2216.0500000000002</v>
      </c>
      <c r="V4388" s="60">
        <v>2216.0500000000002</v>
      </c>
      <c r="W4388" s="62" t="s">
        <v>340</v>
      </c>
      <c r="X4388" s="62" t="s">
        <v>975</v>
      </c>
      <c r="Y4388" s="62" t="s">
        <v>1152</v>
      </c>
      <c r="Z4388" s="62" t="s">
        <v>48</v>
      </c>
      <c r="AA4388" s="62" t="s">
        <v>315</v>
      </c>
      <c r="AB4388" s="62" t="s">
        <v>42</v>
      </c>
      <c r="AC4388" s="62" t="s">
        <v>1813</v>
      </c>
      <c r="AD4388" s="62" t="s">
        <v>146</v>
      </c>
    </row>
    <row r="4389" spans="1:30" x14ac:dyDescent="0.25">
      <c r="A4389" s="62" t="s">
        <v>35</v>
      </c>
      <c r="B4389" s="62" t="s">
        <v>36</v>
      </c>
      <c r="C4389" s="62" t="s">
        <v>37</v>
      </c>
      <c r="D4389" s="62" t="s">
        <v>121</v>
      </c>
      <c r="E4389" s="62" t="s">
        <v>215</v>
      </c>
      <c r="F4389" s="62" t="s">
        <v>216</v>
      </c>
      <c r="G4389" s="62" t="s">
        <v>124</v>
      </c>
      <c r="H4389" s="62" t="s">
        <v>124</v>
      </c>
      <c r="I4389" s="62" t="s">
        <v>42</v>
      </c>
      <c r="J4389" s="62" t="s">
        <v>217</v>
      </c>
      <c r="K4389" s="62" t="s">
        <v>217</v>
      </c>
      <c r="L4389" s="62" t="s">
        <v>43</v>
      </c>
      <c r="M4389" s="62" t="s">
        <v>44</v>
      </c>
      <c r="N4389" s="62" t="s">
        <v>180</v>
      </c>
      <c r="O4389" s="62" t="s">
        <v>42</v>
      </c>
      <c r="P4389" s="62" t="s">
        <v>388</v>
      </c>
      <c r="Q4389" s="62" t="s">
        <v>183</v>
      </c>
      <c r="R4389" s="62" t="s">
        <v>1830</v>
      </c>
      <c r="S4389" s="61">
        <v>201408</v>
      </c>
      <c r="T4389" s="62" t="s">
        <v>52</v>
      </c>
      <c r="U4389" s="61">
        <v>0</v>
      </c>
      <c r="V4389" s="60">
        <v>125.13</v>
      </c>
      <c r="W4389" s="62" t="s">
        <v>340</v>
      </c>
      <c r="X4389" s="62" t="s">
        <v>752</v>
      </c>
      <c r="Y4389" s="62" t="s">
        <v>1152</v>
      </c>
      <c r="Z4389" s="62" t="s">
        <v>48</v>
      </c>
      <c r="AA4389" s="62" t="s">
        <v>315</v>
      </c>
      <c r="AB4389" s="62" t="s">
        <v>42</v>
      </c>
      <c r="AC4389" s="62" t="s">
        <v>1813</v>
      </c>
      <c r="AD4389" s="62" t="s">
        <v>146</v>
      </c>
    </row>
    <row r="4390" spans="1:30" x14ac:dyDescent="0.25">
      <c r="A4390" s="62" t="s">
        <v>35</v>
      </c>
      <c r="B4390" s="62" t="s">
        <v>36</v>
      </c>
      <c r="C4390" s="62" t="s">
        <v>37</v>
      </c>
      <c r="D4390" s="62" t="s">
        <v>121</v>
      </c>
      <c r="E4390" s="62" t="s">
        <v>215</v>
      </c>
      <c r="F4390" s="62" t="s">
        <v>216</v>
      </c>
      <c r="G4390" s="62" t="s">
        <v>124</v>
      </c>
      <c r="H4390" s="62" t="s">
        <v>124</v>
      </c>
      <c r="I4390" s="62" t="s">
        <v>42</v>
      </c>
      <c r="J4390" s="62" t="s">
        <v>437</v>
      </c>
      <c r="K4390" s="62" t="s">
        <v>437</v>
      </c>
      <c r="L4390" s="62" t="s">
        <v>43</v>
      </c>
      <c r="M4390" s="62" t="s">
        <v>44</v>
      </c>
      <c r="N4390" s="62" t="s">
        <v>150</v>
      </c>
      <c r="O4390" s="62" t="s">
        <v>42</v>
      </c>
      <c r="P4390" s="62" t="s">
        <v>392</v>
      </c>
      <c r="Q4390" s="62" t="s">
        <v>1717</v>
      </c>
      <c r="R4390" s="62" t="s">
        <v>1817</v>
      </c>
      <c r="S4390" s="61">
        <v>201408</v>
      </c>
      <c r="T4390" s="62" t="s">
        <v>52</v>
      </c>
      <c r="U4390" s="61">
        <v>219.74</v>
      </c>
      <c r="V4390" s="60">
        <v>219.74</v>
      </c>
      <c r="W4390" s="62" t="s">
        <v>340</v>
      </c>
      <c r="X4390" s="62" t="s">
        <v>384</v>
      </c>
      <c r="Y4390" s="62" t="s">
        <v>1152</v>
      </c>
      <c r="Z4390" s="62" t="s">
        <v>48</v>
      </c>
      <c r="AA4390" s="62" t="s">
        <v>315</v>
      </c>
      <c r="AB4390" s="62" t="s">
        <v>42</v>
      </c>
      <c r="AC4390" s="62" t="s">
        <v>1813</v>
      </c>
      <c r="AD4390" s="62" t="s">
        <v>146</v>
      </c>
    </row>
    <row r="4391" spans="1:30" x14ac:dyDescent="0.25">
      <c r="A4391" s="62" t="s">
        <v>35</v>
      </c>
      <c r="B4391" s="62" t="s">
        <v>36</v>
      </c>
      <c r="C4391" s="62" t="s">
        <v>37</v>
      </c>
      <c r="D4391" s="62" t="s">
        <v>121</v>
      </c>
      <c r="E4391" s="62" t="s">
        <v>215</v>
      </c>
      <c r="F4391" s="62" t="s">
        <v>216</v>
      </c>
      <c r="G4391" s="62" t="s">
        <v>124</v>
      </c>
      <c r="H4391" s="62" t="s">
        <v>124</v>
      </c>
      <c r="I4391" s="62" t="s">
        <v>42</v>
      </c>
      <c r="J4391" s="62" t="s">
        <v>261</v>
      </c>
      <c r="K4391" s="62" t="s">
        <v>261</v>
      </c>
      <c r="L4391" s="62" t="s">
        <v>43</v>
      </c>
      <c r="M4391" s="62" t="s">
        <v>44</v>
      </c>
      <c r="N4391" s="62" t="s">
        <v>150</v>
      </c>
      <c r="O4391" s="62" t="s">
        <v>42</v>
      </c>
      <c r="P4391" s="62" t="s">
        <v>392</v>
      </c>
      <c r="Q4391" s="62" t="s">
        <v>1717</v>
      </c>
      <c r="R4391" s="62" t="s">
        <v>1816</v>
      </c>
      <c r="S4391" s="61">
        <v>201408</v>
      </c>
      <c r="T4391" s="62" t="s">
        <v>52</v>
      </c>
      <c r="U4391" s="61">
        <v>219.76</v>
      </c>
      <c r="V4391" s="60">
        <v>219.76</v>
      </c>
      <c r="W4391" s="62" t="s">
        <v>340</v>
      </c>
      <c r="X4391" s="62" t="s">
        <v>384</v>
      </c>
      <c r="Y4391" s="62" t="s">
        <v>1152</v>
      </c>
      <c r="Z4391" s="62" t="s">
        <v>48</v>
      </c>
      <c r="AA4391" s="62" t="s">
        <v>315</v>
      </c>
      <c r="AB4391" s="62" t="s">
        <v>42</v>
      </c>
      <c r="AC4391" s="62" t="s">
        <v>1813</v>
      </c>
      <c r="AD4391" s="62" t="s">
        <v>146</v>
      </c>
    </row>
    <row r="4392" spans="1:30" x14ac:dyDescent="0.25">
      <c r="A4392" s="62" t="s">
        <v>35</v>
      </c>
      <c r="B4392" s="62" t="s">
        <v>36</v>
      </c>
      <c r="C4392" s="62" t="s">
        <v>37</v>
      </c>
      <c r="D4392" s="62" t="s">
        <v>121</v>
      </c>
      <c r="E4392" s="62" t="s">
        <v>215</v>
      </c>
      <c r="F4392" s="62" t="s">
        <v>216</v>
      </c>
      <c r="G4392" s="62" t="s">
        <v>124</v>
      </c>
      <c r="H4392" s="62" t="s">
        <v>124</v>
      </c>
      <c r="I4392" s="62" t="s">
        <v>42</v>
      </c>
      <c r="J4392" s="62" t="s">
        <v>257</v>
      </c>
      <c r="K4392" s="62" t="s">
        <v>257</v>
      </c>
      <c r="L4392" s="62" t="s">
        <v>43</v>
      </c>
      <c r="M4392" s="62" t="s">
        <v>44</v>
      </c>
      <c r="N4392" s="62" t="s">
        <v>150</v>
      </c>
      <c r="O4392" s="62" t="s">
        <v>42</v>
      </c>
      <c r="P4392" s="62" t="s">
        <v>392</v>
      </c>
      <c r="Q4392" s="62" t="s">
        <v>1717</v>
      </c>
      <c r="R4392" s="62" t="s">
        <v>1816</v>
      </c>
      <c r="S4392" s="61">
        <v>201408</v>
      </c>
      <c r="T4392" s="62" t="s">
        <v>52</v>
      </c>
      <c r="U4392" s="61">
        <v>219.74</v>
      </c>
      <c r="V4392" s="60">
        <v>219.74</v>
      </c>
      <c r="W4392" s="62" t="s">
        <v>340</v>
      </c>
      <c r="X4392" s="62" t="s">
        <v>384</v>
      </c>
      <c r="Y4392" s="62" t="s">
        <v>1152</v>
      </c>
      <c r="Z4392" s="62" t="s">
        <v>48</v>
      </c>
      <c r="AA4392" s="62" t="s">
        <v>315</v>
      </c>
      <c r="AB4392" s="62" t="s">
        <v>42</v>
      </c>
      <c r="AC4392" s="62" t="s">
        <v>1813</v>
      </c>
      <c r="AD4392" s="62" t="s">
        <v>146</v>
      </c>
    </row>
    <row r="4393" spans="1:30" x14ac:dyDescent="0.25">
      <c r="A4393" s="62" t="s">
        <v>35</v>
      </c>
      <c r="B4393" s="62" t="s">
        <v>36</v>
      </c>
      <c r="C4393" s="62" t="s">
        <v>37</v>
      </c>
      <c r="D4393" s="62" t="s">
        <v>121</v>
      </c>
      <c r="E4393" s="62" t="s">
        <v>215</v>
      </c>
      <c r="F4393" s="62" t="s">
        <v>216</v>
      </c>
      <c r="G4393" s="62" t="s">
        <v>124</v>
      </c>
      <c r="H4393" s="62" t="s">
        <v>124</v>
      </c>
      <c r="I4393" s="62" t="s">
        <v>42</v>
      </c>
      <c r="J4393" s="62" t="s">
        <v>250</v>
      </c>
      <c r="K4393" s="62" t="s">
        <v>250</v>
      </c>
      <c r="L4393" s="62" t="s">
        <v>43</v>
      </c>
      <c r="M4393" s="62" t="s">
        <v>44</v>
      </c>
      <c r="N4393" s="62" t="s">
        <v>150</v>
      </c>
      <c r="O4393" s="62" t="s">
        <v>42</v>
      </c>
      <c r="P4393" s="62" t="s">
        <v>392</v>
      </c>
      <c r="Q4393" s="62" t="s">
        <v>1717</v>
      </c>
      <c r="R4393" s="62" t="s">
        <v>1816</v>
      </c>
      <c r="S4393" s="61">
        <v>201408</v>
      </c>
      <c r="T4393" s="62" t="s">
        <v>52</v>
      </c>
      <c r="U4393" s="61">
        <v>219.74</v>
      </c>
      <c r="V4393" s="60">
        <v>219.74</v>
      </c>
      <c r="W4393" s="62" t="s">
        <v>340</v>
      </c>
      <c r="X4393" s="62" t="s">
        <v>384</v>
      </c>
      <c r="Y4393" s="62" t="s">
        <v>1152</v>
      </c>
      <c r="Z4393" s="62" t="s">
        <v>48</v>
      </c>
      <c r="AA4393" s="62" t="s">
        <v>315</v>
      </c>
      <c r="AB4393" s="62" t="s">
        <v>42</v>
      </c>
      <c r="AC4393" s="62" t="s">
        <v>1813</v>
      </c>
      <c r="AD4393" s="62" t="s">
        <v>146</v>
      </c>
    </row>
    <row r="4394" spans="1:30" x14ac:dyDescent="0.25">
      <c r="A4394" s="62" t="s">
        <v>35</v>
      </c>
      <c r="B4394" s="62" t="s">
        <v>36</v>
      </c>
      <c r="C4394" s="62" t="s">
        <v>37</v>
      </c>
      <c r="D4394" s="62" t="s">
        <v>121</v>
      </c>
      <c r="E4394" s="62" t="s">
        <v>215</v>
      </c>
      <c r="F4394" s="62" t="s">
        <v>216</v>
      </c>
      <c r="G4394" s="62" t="s">
        <v>124</v>
      </c>
      <c r="H4394" s="62" t="s">
        <v>124</v>
      </c>
      <c r="I4394" s="62" t="s">
        <v>42</v>
      </c>
      <c r="J4394" s="62" t="s">
        <v>237</v>
      </c>
      <c r="K4394" s="62" t="s">
        <v>237</v>
      </c>
      <c r="L4394" s="62" t="s">
        <v>43</v>
      </c>
      <c r="M4394" s="62" t="s">
        <v>44</v>
      </c>
      <c r="N4394" s="62" t="s">
        <v>150</v>
      </c>
      <c r="O4394" s="62" t="s">
        <v>42</v>
      </c>
      <c r="P4394" s="62" t="s">
        <v>392</v>
      </c>
      <c r="Q4394" s="62" t="s">
        <v>1717</v>
      </c>
      <c r="R4394" s="62" t="s">
        <v>1816</v>
      </c>
      <c r="S4394" s="61">
        <v>201408</v>
      </c>
      <c r="T4394" s="62" t="s">
        <v>52</v>
      </c>
      <c r="U4394" s="61">
        <v>235.44</v>
      </c>
      <c r="V4394" s="60">
        <v>235.44</v>
      </c>
      <c r="W4394" s="62" t="s">
        <v>340</v>
      </c>
      <c r="X4394" s="62" t="s">
        <v>384</v>
      </c>
      <c r="Y4394" s="62" t="s">
        <v>1152</v>
      </c>
      <c r="Z4394" s="62" t="s">
        <v>48</v>
      </c>
      <c r="AA4394" s="62" t="s">
        <v>315</v>
      </c>
      <c r="AB4394" s="62" t="s">
        <v>42</v>
      </c>
      <c r="AC4394" s="62" t="s">
        <v>1813</v>
      </c>
      <c r="AD4394" s="62" t="s">
        <v>146</v>
      </c>
    </row>
    <row r="4395" spans="1:30" x14ac:dyDescent="0.25">
      <c r="A4395" s="62" t="s">
        <v>35</v>
      </c>
      <c r="B4395" s="62" t="s">
        <v>36</v>
      </c>
      <c r="C4395" s="62" t="s">
        <v>37</v>
      </c>
      <c r="D4395" s="62" t="s">
        <v>121</v>
      </c>
      <c r="E4395" s="62" t="s">
        <v>215</v>
      </c>
      <c r="F4395" s="62" t="s">
        <v>216</v>
      </c>
      <c r="G4395" s="62" t="s">
        <v>124</v>
      </c>
      <c r="H4395" s="62" t="s">
        <v>124</v>
      </c>
      <c r="I4395" s="62" t="s">
        <v>42</v>
      </c>
      <c r="J4395" s="62" t="s">
        <v>231</v>
      </c>
      <c r="K4395" s="62" t="s">
        <v>231</v>
      </c>
      <c r="L4395" s="62" t="s">
        <v>43</v>
      </c>
      <c r="M4395" s="62" t="s">
        <v>44</v>
      </c>
      <c r="N4395" s="62" t="s">
        <v>150</v>
      </c>
      <c r="O4395" s="62" t="s">
        <v>42</v>
      </c>
      <c r="P4395" s="62" t="s">
        <v>392</v>
      </c>
      <c r="Q4395" s="62" t="s">
        <v>1717</v>
      </c>
      <c r="R4395" s="62" t="s">
        <v>1816</v>
      </c>
      <c r="S4395" s="61">
        <v>201408</v>
      </c>
      <c r="T4395" s="62" t="s">
        <v>52</v>
      </c>
      <c r="U4395" s="61">
        <v>219.74</v>
      </c>
      <c r="V4395" s="60">
        <v>219.74</v>
      </c>
      <c r="W4395" s="62" t="s">
        <v>340</v>
      </c>
      <c r="X4395" s="62" t="s">
        <v>384</v>
      </c>
      <c r="Y4395" s="62" t="s">
        <v>1152</v>
      </c>
      <c r="Z4395" s="62" t="s">
        <v>48</v>
      </c>
      <c r="AA4395" s="62" t="s">
        <v>315</v>
      </c>
      <c r="AB4395" s="62" t="s">
        <v>42</v>
      </c>
      <c r="AC4395" s="62" t="s">
        <v>1813</v>
      </c>
      <c r="AD4395" s="62" t="s">
        <v>146</v>
      </c>
    </row>
    <row r="4396" spans="1:30" x14ac:dyDescent="0.25">
      <c r="A4396" s="62" t="s">
        <v>35</v>
      </c>
      <c r="B4396" s="62" t="s">
        <v>36</v>
      </c>
      <c r="C4396" s="62" t="s">
        <v>37</v>
      </c>
      <c r="D4396" s="62" t="s">
        <v>121</v>
      </c>
      <c r="E4396" s="62" t="s">
        <v>215</v>
      </c>
      <c r="F4396" s="62" t="s">
        <v>216</v>
      </c>
      <c r="G4396" s="62" t="s">
        <v>124</v>
      </c>
      <c r="H4396" s="62" t="s">
        <v>124</v>
      </c>
      <c r="I4396" s="62" t="s">
        <v>42</v>
      </c>
      <c r="J4396" s="62" t="s">
        <v>217</v>
      </c>
      <c r="K4396" s="62" t="s">
        <v>217</v>
      </c>
      <c r="L4396" s="62" t="s">
        <v>43</v>
      </c>
      <c r="M4396" s="62" t="s">
        <v>44</v>
      </c>
      <c r="N4396" s="62" t="s">
        <v>150</v>
      </c>
      <c r="O4396" s="62" t="s">
        <v>42</v>
      </c>
      <c r="P4396" s="62" t="s">
        <v>392</v>
      </c>
      <c r="Q4396" s="62" t="s">
        <v>1717</v>
      </c>
      <c r="R4396" s="62" t="s">
        <v>1816</v>
      </c>
      <c r="S4396" s="61">
        <v>201408</v>
      </c>
      <c r="T4396" s="62" t="s">
        <v>52</v>
      </c>
      <c r="U4396" s="61">
        <v>235.44</v>
      </c>
      <c r="V4396" s="60">
        <v>235.44</v>
      </c>
      <c r="W4396" s="62" t="s">
        <v>340</v>
      </c>
      <c r="X4396" s="62" t="s">
        <v>384</v>
      </c>
      <c r="Y4396" s="62" t="s">
        <v>1152</v>
      </c>
      <c r="Z4396" s="62" t="s">
        <v>48</v>
      </c>
      <c r="AA4396" s="62" t="s">
        <v>315</v>
      </c>
      <c r="AB4396" s="62" t="s">
        <v>42</v>
      </c>
      <c r="AC4396" s="62" t="s">
        <v>1813</v>
      </c>
      <c r="AD4396" s="62" t="s">
        <v>146</v>
      </c>
    </row>
    <row r="4397" spans="1:30" x14ac:dyDescent="0.25">
      <c r="A4397" s="62" t="s">
        <v>35</v>
      </c>
      <c r="B4397" s="62" t="s">
        <v>36</v>
      </c>
      <c r="C4397" s="62" t="s">
        <v>37</v>
      </c>
      <c r="D4397" s="62" t="s">
        <v>121</v>
      </c>
      <c r="E4397" s="62" t="s">
        <v>215</v>
      </c>
      <c r="F4397" s="62" t="s">
        <v>216</v>
      </c>
      <c r="G4397" s="62" t="s">
        <v>124</v>
      </c>
      <c r="H4397" s="62" t="s">
        <v>124</v>
      </c>
      <c r="I4397" s="62" t="s">
        <v>42</v>
      </c>
      <c r="J4397" s="62" t="s">
        <v>257</v>
      </c>
      <c r="K4397" s="62" t="s">
        <v>257</v>
      </c>
      <c r="L4397" s="62" t="s">
        <v>43</v>
      </c>
      <c r="M4397" s="62" t="s">
        <v>44</v>
      </c>
      <c r="N4397" s="62" t="s">
        <v>150</v>
      </c>
      <c r="O4397" s="62" t="s">
        <v>42</v>
      </c>
      <c r="P4397" s="62" t="s">
        <v>392</v>
      </c>
      <c r="Q4397" s="62" t="s">
        <v>1717</v>
      </c>
      <c r="R4397" s="62" t="s">
        <v>1817</v>
      </c>
      <c r="S4397" s="61">
        <v>201408</v>
      </c>
      <c r="T4397" s="62" t="s">
        <v>52</v>
      </c>
      <c r="U4397" s="61">
        <v>219.74</v>
      </c>
      <c r="V4397" s="60">
        <v>219.74</v>
      </c>
      <c r="W4397" s="62" t="s">
        <v>340</v>
      </c>
      <c r="X4397" s="62" t="s">
        <v>384</v>
      </c>
      <c r="Y4397" s="62" t="s">
        <v>1152</v>
      </c>
      <c r="Z4397" s="62" t="s">
        <v>48</v>
      </c>
      <c r="AA4397" s="62" t="s">
        <v>315</v>
      </c>
      <c r="AB4397" s="62" t="s">
        <v>42</v>
      </c>
      <c r="AC4397" s="62" t="s">
        <v>1813</v>
      </c>
      <c r="AD4397" s="62" t="s">
        <v>146</v>
      </c>
    </row>
    <row r="4398" spans="1:30" x14ac:dyDescent="0.25">
      <c r="A4398" s="62" t="s">
        <v>35</v>
      </c>
      <c r="B4398" s="62" t="s">
        <v>36</v>
      </c>
      <c r="C4398" s="62" t="s">
        <v>37</v>
      </c>
      <c r="D4398" s="62" t="s">
        <v>121</v>
      </c>
      <c r="E4398" s="62" t="s">
        <v>215</v>
      </c>
      <c r="F4398" s="62" t="s">
        <v>216</v>
      </c>
      <c r="G4398" s="62" t="s">
        <v>124</v>
      </c>
      <c r="H4398" s="62" t="s">
        <v>124</v>
      </c>
      <c r="I4398" s="62" t="s">
        <v>42</v>
      </c>
      <c r="J4398" s="62" t="s">
        <v>237</v>
      </c>
      <c r="K4398" s="62" t="s">
        <v>237</v>
      </c>
      <c r="L4398" s="62" t="s">
        <v>43</v>
      </c>
      <c r="M4398" s="62" t="s">
        <v>44</v>
      </c>
      <c r="N4398" s="62" t="s">
        <v>150</v>
      </c>
      <c r="O4398" s="62" t="s">
        <v>42</v>
      </c>
      <c r="P4398" s="62" t="s">
        <v>424</v>
      </c>
      <c r="Q4398" s="62" t="s">
        <v>425</v>
      </c>
      <c r="R4398" s="62" t="s">
        <v>1831</v>
      </c>
      <c r="S4398" s="61">
        <v>201408</v>
      </c>
      <c r="T4398" s="62" t="s">
        <v>52</v>
      </c>
      <c r="U4398" s="67">
        <v>171221.7</v>
      </c>
      <c r="V4398" s="60">
        <v>171221.7</v>
      </c>
      <c r="W4398" s="62" t="s">
        <v>340</v>
      </c>
      <c r="X4398" s="62" t="s">
        <v>422</v>
      </c>
      <c r="Y4398" s="62" t="s">
        <v>1152</v>
      </c>
      <c r="Z4398" s="62" t="s">
        <v>48</v>
      </c>
      <c r="AA4398" s="62" t="s">
        <v>315</v>
      </c>
      <c r="AB4398" s="62" t="s">
        <v>42</v>
      </c>
      <c r="AC4398" s="62" t="s">
        <v>1813</v>
      </c>
      <c r="AD4398" s="62" t="s">
        <v>146</v>
      </c>
    </row>
    <row r="4399" spans="1:30" x14ac:dyDescent="0.25">
      <c r="A4399" s="62" t="s">
        <v>35</v>
      </c>
      <c r="B4399" s="62" t="s">
        <v>36</v>
      </c>
      <c r="C4399" s="62" t="s">
        <v>37</v>
      </c>
      <c r="D4399" s="62" t="s">
        <v>121</v>
      </c>
      <c r="E4399" s="62" t="s">
        <v>215</v>
      </c>
      <c r="F4399" s="62" t="s">
        <v>216</v>
      </c>
      <c r="G4399" s="62" t="s">
        <v>124</v>
      </c>
      <c r="H4399" s="62" t="s">
        <v>124</v>
      </c>
      <c r="I4399" s="62" t="s">
        <v>42</v>
      </c>
      <c r="J4399" s="62" t="s">
        <v>217</v>
      </c>
      <c r="K4399" s="62" t="s">
        <v>217</v>
      </c>
      <c r="L4399" s="62" t="s">
        <v>43</v>
      </c>
      <c r="M4399" s="62" t="s">
        <v>44</v>
      </c>
      <c r="N4399" s="62" t="s">
        <v>180</v>
      </c>
      <c r="O4399" s="62" t="s">
        <v>42</v>
      </c>
      <c r="P4399" s="62" t="s">
        <v>388</v>
      </c>
      <c r="Q4399" s="62" t="s">
        <v>1101</v>
      </c>
      <c r="R4399" s="62" t="s">
        <v>1830</v>
      </c>
      <c r="S4399" s="61">
        <v>201408</v>
      </c>
      <c r="T4399" s="62" t="s">
        <v>52</v>
      </c>
      <c r="U4399" s="67">
        <v>2961.84</v>
      </c>
      <c r="V4399" s="60">
        <v>2961.84</v>
      </c>
      <c r="W4399" s="62" t="s">
        <v>340</v>
      </c>
      <c r="X4399" s="62" t="s">
        <v>752</v>
      </c>
      <c r="Y4399" s="62" t="s">
        <v>1152</v>
      </c>
      <c r="Z4399" s="62" t="s">
        <v>48</v>
      </c>
      <c r="AA4399" s="62" t="s">
        <v>315</v>
      </c>
      <c r="AB4399" s="62" t="s">
        <v>42</v>
      </c>
      <c r="AC4399" s="62" t="s">
        <v>1813</v>
      </c>
      <c r="AD4399" s="62" t="s">
        <v>146</v>
      </c>
    </row>
    <row r="4400" spans="1:30" x14ac:dyDescent="0.25">
      <c r="A4400" s="62" t="s">
        <v>35</v>
      </c>
      <c r="B4400" s="62" t="s">
        <v>36</v>
      </c>
      <c r="C4400" s="62" t="s">
        <v>37</v>
      </c>
      <c r="D4400" s="62" t="s">
        <v>121</v>
      </c>
      <c r="E4400" s="62" t="s">
        <v>215</v>
      </c>
      <c r="F4400" s="62" t="s">
        <v>216</v>
      </c>
      <c r="G4400" s="62" t="s">
        <v>124</v>
      </c>
      <c r="H4400" s="62" t="s">
        <v>124</v>
      </c>
      <c r="I4400" s="62" t="s">
        <v>42</v>
      </c>
      <c r="J4400" s="62" t="s">
        <v>237</v>
      </c>
      <c r="K4400" s="62" t="s">
        <v>237</v>
      </c>
      <c r="L4400" s="62" t="s">
        <v>43</v>
      </c>
      <c r="M4400" s="62" t="s">
        <v>44</v>
      </c>
      <c r="N4400" s="62" t="s">
        <v>150</v>
      </c>
      <c r="O4400" s="62" t="s">
        <v>42</v>
      </c>
      <c r="P4400" s="62" t="s">
        <v>424</v>
      </c>
      <c r="Q4400" s="62" t="s">
        <v>425</v>
      </c>
      <c r="R4400" s="62" t="s">
        <v>1832</v>
      </c>
      <c r="S4400" s="61">
        <v>201408</v>
      </c>
      <c r="T4400" s="62" t="s">
        <v>52</v>
      </c>
      <c r="U4400" s="67">
        <v>27000</v>
      </c>
      <c r="V4400" s="60">
        <v>27000</v>
      </c>
      <c r="W4400" s="62" t="s">
        <v>340</v>
      </c>
      <c r="X4400" s="62" t="s">
        <v>422</v>
      </c>
      <c r="Y4400" s="62" t="s">
        <v>1152</v>
      </c>
      <c r="Z4400" s="62" t="s">
        <v>48</v>
      </c>
      <c r="AA4400" s="62" t="s">
        <v>315</v>
      </c>
      <c r="AB4400" s="62" t="s">
        <v>42</v>
      </c>
      <c r="AC4400" s="62" t="s">
        <v>1819</v>
      </c>
      <c r="AD4400" s="62" t="s">
        <v>146</v>
      </c>
    </row>
    <row r="4401" spans="1:30" x14ac:dyDescent="0.25">
      <c r="A4401" s="62" t="s">
        <v>35</v>
      </c>
      <c r="B4401" s="62" t="s">
        <v>36</v>
      </c>
      <c r="C4401" s="62" t="s">
        <v>37</v>
      </c>
      <c r="D4401" s="62" t="s">
        <v>121</v>
      </c>
      <c r="E4401" s="62" t="s">
        <v>122</v>
      </c>
      <c r="F4401" s="62" t="s">
        <v>123</v>
      </c>
      <c r="G4401" s="62" t="s">
        <v>124</v>
      </c>
      <c r="H4401" s="62" t="s">
        <v>124</v>
      </c>
      <c r="I4401" s="62" t="s">
        <v>42</v>
      </c>
      <c r="J4401" s="62" t="s">
        <v>298</v>
      </c>
      <c r="K4401" s="62" t="s">
        <v>298</v>
      </c>
      <c r="L4401" s="62" t="s">
        <v>43</v>
      </c>
      <c r="M4401" s="62" t="s">
        <v>44</v>
      </c>
      <c r="N4401" s="62" t="s">
        <v>150</v>
      </c>
      <c r="O4401" s="62" t="s">
        <v>1562</v>
      </c>
      <c r="P4401" s="62" t="s">
        <v>1592</v>
      </c>
      <c r="Q4401" s="62" t="s">
        <v>1732</v>
      </c>
      <c r="R4401" s="62" t="s">
        <v>1833</v>
      </c>
      <c r="S4401" s="61">
        <v>201408</v>
      </c>
      <c r="T4401" s="62" t="s">
        <v>52</v>
      </c>
      <c r="U4401" s="67">
        <v>12758.8</v>
      </c>
      <c r="V4401" s="60">
        <v>12758.8</v>
      </c>
      <c r="W4401" s="62" t="s">
        <v>340</v>
      </c>
      <c r="X4401" s="62" t="s">
        <v>1594</v>
      </c>
      <c r="Y4401" s="62" t="s">
        <v>1152</v>
      </c>
      <c r="Z4401" s="62" t="s">
        <v>48</v>
      </c>
      <c r="AA4401" s="62" t="s">
        <v>315</v>
      </c>
      <c r="AB4401" s="62" t="s">
        <v>42</v>
      </c>
      <c r="AC4401" s="62" t="s">
        <v>1834</v>
      </c>
      <c r="AD4401" s="62" t="s">
        <v>146</v>
      </c>
    </row>
    <row r="4402" spans="1:30" x14ac:dyDescent="0.25">
      <c r="A4402" s="62" t="s">
        <v>35</v>
      </c>
      <c r="B4402" s="62" t="s">
        <v>36</v>
      </c>
      <c r="C4402" s="62" t="s">
        <v>37</v>
      </c>
      <c r="D4402" s="62" t="s">
        <v>121</v>
      </c>
      <c r="E4402" s="62" t="s">
        <v>215</v>
      </c>
      <c r="F4402" s="62" t="s">
        <v>216</v>
      </c>
      <c r="G4402" s="62" t="s">
        <v>124</v>
      </c>
      <c r="H4402" s="62" t="s">
        <v>124</v>
      </c>
      <c r="I4402" s="62" t="s">
        <v>42</v>
      </c>
      <c r="J4402" s="62" t="s">
        <v>237</v>
      </c>
      <c r="K4402" s="62" t="s">
        <v>237</v>
      </c>
      <c r="L4402" s="62" t="s">
        <v>43</v>
      </c>
      <c r="M4402" s="62" t="s">
        <v>44</v>
      </c>
      <c r="N4402" s="62" t="s">
        <v>150</v>
      </c>
      <c r="O4402" s="62" t="s">
        <v>42</v>
      </c>
      <c r="P4402" s="62" t="s">
        <v>392</v>
      </c>
      <c r="Q4402" s="62" t="s">
        <v>393</v>
      </c>
      <c r="R4402" s="62" t="s">
        <v>1835</v>
      </c>
      <c r="S4402" s="61">
        <v>201408</v>
      </c>
      <c r="T4402" s="62" t="s">
        <v>52</v>
      </c>
      <c r="U4402" s="61">
        <v>235.44</v>
      </c>
      <c r="V4402" s="60">
        <v>235.44</v>
      </c>
      <c r="W4402" s="62" t="s">
        <v>340</v>
      </c>
      <c r="X4402" s="62" t="s">
        <v>384</v>
      </c>
      <c r="Y4402" s="62" t="s">
        <v>1152</v>
      </c>
      <c r="Z4402" s="62" t="s">
        <v>48</v>
      </c>
      <c r="AA4402" s="62" t="s">
        <v>315</v>
      </c>
      <c r="AB4402" s="62" t="s">
        <v>42</v>
      </c>
      <c r="AC4402" s="62" t="s">
        <v>1836</v>
      </c>
      <c r="AD4402" s="62" t="s">
        <v>146</v>
      </c>
    </row>
    <row r="4403" spans="1:30" x14ac:dyDescent="0.25">
      <c r="A4403" s="62" t="s">
        <v>35</v>
      </c>
      <c r="B4403" s="62" t="s">
        <v>36</v>
      </c>
      <c r="C4403" s="62" t="s">
        <v>37</v>
      </c>
      <c r="D4403" s="62" t="s">
        <v>121</v>
      </c>
      <c r="E4403" s="62" t="s">
        <v>215</v>
      </c>
      <c r="F4403" s="62" t="s">
        <v>216</v>
      </c>
      <c r="G4403" s="62" t="s">
        <v>124</v>
      </c>
      <c r="H4403" s="62" t="s">
        <v>124</v>
      </c>
      <c r="I4403" s="62" t="s">
        <v>42</v>
      </c>
      <c r="J4403" s="62" t="s">
        <v>217</v>
      </c>
      <c r="K4403" s="62" t="s">
        <v>217</v>
      </c>
      <c r="L4403" s="62" t="s">
        <v>43</v>
      </c>
      <c r="M4403" s="62" t="s">
        <v>44</v>
      </c>
      <c r="N4403" s="62" t="s">
        <v>150</v>
      </c>
      <c r="O4403" s="62" t="s">
        <v>42</v>
      </c>
      <c r="P4403" s="62" t="s">
        <v>388</v>
      </c>
      <c r="Q4403" s="62" t="s">
        <v>389</v>
      </c>
      <c r="R4403" s="62" t="s">
        <v>1837</v>
      </c>
      <c r="S4403" s="61">
        <v>201408</v>
      </c>
      <c r="T4403" s="62" t="s">
        <v>52</v>
      </c>
      <c r="U4403" s="67">
        <v>208369.34</v>
      </c>
      <c r="V4403" s="60">
        <v>208369.34</v>
      </c>
      <c r="W4403" s="62" t="s">
        <v>340</v>
      </c>
      <c r="X4403" s="62" t="s">
        <v>230</v>
      </c>
      <c r="Y4403" s="62" t="s">
        <v>1152</v>
      </c>
      <c r="Z4403" s="62" t="s">
        <v>48</v>
      </c>
      <c r="AA4403" s="62" t="s">
        <v>315</v>
      </c>
      <c r="AB4403" s="62" t="s">
        <v>42</v>
      </c>
      <c r="AC4403" s="62" t="s">
        <v>1836</v>
      </c>
      <c r="AD4403" s="62" t="s">
        <v>146</v>
      </c>
    </row>
    <row r="4404" spans="1:30" x14ac:dyDescent="0.25">
      <c r="A4404" s="62" t="s">
        <v>35</v>
      </c>
      <c r="B4404" s="62" t="s">
        <v>36</v>
      </c>
      <c r="C4404" s="62" t="s">
        <v>37</v>
      </c>
      <c r="D4404" s="62" t="s">
        <v>121</v>
      </c>
      <c r="E4404" s="62" t="s">
        <v>122</v>
      </c>
      <c r="F4404" s="62" t="s">
        <v>123</v>
      </c>
      <c r="G4404" s="62" t="s">
        <v>124</v>
      </c>
      <c r="H4404" s="62" t="s">
        <v>124</v>
      </c>
      <c r="I4404" s="62" t="s">
        <v>42</v>
      </c>
      <c r="J4404" s="62" t="s">
        <v>298</v>
      </c>
      <c r="K4404" s="62" t="s">
        <v>298</v>
      </c>
      <c r="L4404" s="62" t="s">
        <v>43</v>
      </c>
      <c r="M4404" s="62" t="s">
        <v>44</v>
      </c>
      <c r="N4404" s="62" t="s">
        <v>150</v>
      </c>
      <c r="O4404" s="62" t="s">
        <v>1562</v>
      </c>
      <c r="P4404" s="62" t="s">
        <v>1592</v>
      </c>
      <c r="Q4404" s="62" t="s">
        <v>1732</v>
      </c>
      <c r="R4404" s="62" t="s">
        <v>1838</v>
      </c>
      <c r="S4404" s="61">
        <v>201408</v>
      </c>
      <c r="T4404" s="62" t="s">
        <v>52</v>
      </c>
      <c r="U4404" s="67">
        <v>25078.15</v>
      </c>
      <c r="V4404" s="60">
        <v>25078.15</v>
      </c>
      <c r="W4404" s="62" t="s">
        <v>340</v>
      </c>
      <c r="X4404" s="62" t="s">
        <v>1594</v>
      </c>
      <c r="Y4404" s="62" t="s">
        <v>1152</v>
      </c>
      <c r="Z4404" s="62" t="s">
        <v>48</v>
      </c>
      <c r="AA4404" s="62" t="s">
        <v>315</v>
      </c>
      <c r="AB4404" s="62" t="s">
        <v>42</v>
      </c>
      <c r="AC4404" s="62" t="s">
        <v>1839</v>
      </c>
      <c r="AD4404" s="62" t="s">
        <v>146</v>
      </c>
    </row>
    <row r="4405" spans="1:30" x14ac:dyDescent="0.25">
      <c r="A4405" s="62" t="s">
        <v>35</v>
      </c>
      <c r="B4405" s="62" t="s">
        <v>36</v>
      </c>
      <c r="C4405" s="62" t="s">
        <v>37</v>
      </c>
      <c r="D4405" s="62" t="s">
        <v>121</v>
      </c>
      <c r="E4405" s="62" t="s">
        <v>215</v>
      </c>
      <c r="F4405" s="62" t="s">
        <v>216</v>
      </c>
      <c r="G4405" s="62" t="s">
        <v>124</v>
      </c>
      <c r="H4405" s="62" t="s">
        <v>124</v>
      </c>
      <c r="I4405" s="62" t="s">
        <v>42</v>
      </c>
      <c r="J4405" s="62" t="s">
        <v>217</v>
      </c>
      <c r="K4405" s="62" t="s">
        <v>217</v>
      </c>
      <c r="L4405" s="62" t="s">
        <v>43</v>
      </c>
      <c r="M4405" s="62" t="s">
        <v>44</v>
      </c>
      <c r="N4405" s="62" t="s">
        <v>150</v>
      </c>
      <c r="O4405" s="62" t="s">
        <v>42</v>
      </c>
      <c r="P4405" s="62" t="s">
        <v>388</v>
      </c>
      <c r="Q4405" s="62" t="s">
        <v>389</v>
      </c>
      <c r="R4405" s="62" t="s">
        <v>1840</v>
      </c>
      <c r="S4405" s="61">
        <v>201408</v>
      </c>
      <c r="T4405" s="62" t="s">
        <v>52</v>
      </c>
      <c r="U4405" s="67">
        <v>197655.59</v>
      </c>
      <c r="V4405" s="60">
        <v>197655.59</v>
      </c>
      <c r="W4405" s="62" t="s">
        <v>340</v>
      </c>
      <c r="X4405" s="62" t="s">
        <v>230</v>
      </c>
      <c r="Y4405" s="62" t="s">
        <v>1152</v>
      </c>
      <c r="Z4405" s="62" t="s">
        <v>48</v>
      </c>
      <c r="AA4405" s="62" t="s">
        <v>315</v>
      </c>
      <c r="AB4405" s="62" t="s">
        <v>42</v>
      </c>
      <c r="AC4405" s="62" t="s">
        <v>1841</v>
      </c>
      <c r="AD4405" s="62" t="s">
        <v>146</v>
      </c>
    </row>
    <row r="4406" spans="1:30" x14ac:dyDescent="0.25">
      <c r="A4406" s="62" t="s">
        <v>35</v>
      </c>
      <c r="B4406" s="62" t="s">
        <v>36</v>
      </c>
      <c r="C4406" s="62" t="s">
        <v>37</v>
      </c>
      <c r="D4406" s="62" t="s">
        <v>121</v>
      </c>
      <c r="E4406" s="62" t="s">
        <v>215</v>
      </c>
      <c r="F4406" s="62" t="s">
        <v>216</v>
      </c>
      <c r="G4406" s="62" t="s">
        <v>124</v>
      </c>
      <c r="H4406" s="62" t="s">
        <v>124</v>
      </c>
      <c r="I4406" s="62" t="s">
        <v>42</v>
      </c>
      <c r="J4406" s="62" t="s">
        <v>437</v>
      </c>
      <c r="K4406" s="62" t="s">
        <v>437</v>
      </c>
      <c r="L4406" s="62" t="s">
        <v>43</v>
      </c>
      <c r="M4406" s="62" t="s">
        <v>44</v>
      </c>
      <c r="N4406" s="62" t="s">
        <v>150</v>
      </c>
      <c r="O4406" s="62" t="s">
        <v>42</v>
      </c>
      <c r="P4406" s="62" t="s">
        <v>446</v>
      </c>
      <c r="Q4406" s="62" t="s">
        <v>575</v>
      </c>
      <c r="R4406" s="62" t="s">
        <v>1842</v>
      </c>
      <c r="S4406" s="61">
        <v>201408</v>
      </c>
      <c r="T4406" s="62" t="s">
        <v>52</v>
      </c>
      <c r="U4406" s="67">
        <v>12222.14</v>
      </c>
      <c r="V4406" s="60">
        <v>12222.14</v>
      </c>
      <c r="W4406" s="62" t="s">
        <v>340</v>
      </c>
      <c r="X4406" s="62" t="s">
        <v>577</v>
      </c>
      <c r="Y4406" s="62" t="s">
        <v>1152</v>
      </c>
      <c r="Z4406" s="62" t="s">
        <v>48</v>
      </c>
      <c r="AA4406" s="62" t="s">
        <v>315</v>
      </c>
      <c r="AB4406" s="62" t="s">
        <v>42</v>
      </c>
      <c r="AC4406" s="62" t="s">
        <v>1836</v>
      </c>
      <c r="AD4406" s="62" t="s">
        <v>146</v>
      </c>
    </row>
    <row r="4407" spans="1:30" x14ac:dyDescent="0.25">
      <c r="A4407" s="62" t="s">
        <v>35</v>
      </c>
      <c r="B4407" s="62" t="s">
        <v>36</v>
      </c>
      <c r="C4407" s="62" t="s">
        <v>37</v>
      </c>
      <c r="D4407" s="62" t="s">
        <v>121</v>
      </c>
      <c r="E4407" s="62" t="s">
        <v>215</v>
      </c>
      <c r="F4407" s="62" t="s">
        <v>216</v>
      </c>
      <c r="G4407" s="62" t="s">
        <v>124</v>
      </c>
      <c r="H4407" s="62" t="s">
        <v>124</v>
      </c>
      <c r="I4407" s="62" t="s">
        <v>42</v>
      </c>
      <c r="J4407" s="62" t="s">
        <v>231</v>
      </c>
      <c r="K4407" s="62" t="s">
        <v>231</v>
      </c>
      <c r="L4407" s="62" t="s">
        <v>43</v>
      </c>
      <c r="M4407" s="62" t="s">
        <v>44</v>
      </c>
      <c r="N4407" s="62" t="s">
        <v>150</v>
      </c>
      <c r="O4407" s="62" t="s">
        <v>42</v>
      </c>
      <c r="P4407" s="62" t="s">
        <v>388</v>
      </c>
      <c r="Q4407" s="62" t="s">
        <v>417</v>
      </c>
      <c r="R4407" s="62" t="s">
        <v>1843</v>
      </c>
      <c r="S4407" s="61">
        <v>201408</v>
      </c>
      <c r="T4407" s="62" t="s">
        <v>52</v>
      </c>
      <c r="U4407" s="67">
        <v>55677.05</v>
      </c>
      <c r="V4407" s="60">
        <v>55677.05</v>
      </c>
      <c r="W4407" s="62" t="s">
        <v>340</v>
      </c>
      <c r="X4407" s="62" t="s">
        <v>236</v>
      </c>
      <c r="Y4407" s="62" t="s">
        <v>1152</v>
      </c>
      <c r="Z4407" s="62" t="s">
        <v>48</v>
      </c>
      <c r="AA4407" s="62" t="s">
        <v>315</v>
      </c>
      <c r="AB4407" s="62" t="s">
        <v>42</v>
      </c>
      <c r="AC4407" s="62" t="s">
        <v>1841</v>
      </c>
      <c r="AD4407" s="62" t="s">
        <v>146</v>
      </c>
    </row>
    <row r="4408" spans="1:30" x14ac:dyDescent="0.25">
      <c r="A4408" s="62" t="s">
        <v>35</v>
      </c>
      <c r="B4408" s="62" t="s">
        <v>36</v>
      </c>
      <c r="C4408" s="62" t="s">
        <v>37</v>
      </c>
      <c r="D4408" s="62" t="s">
        <v>121</v>
      </c>
      <c r="E4408" s="62" t="s">
        <v>122</v>
      </c>
      <c r="F4408" s="62" t="s">
        <v>123</v>
      </c>
      <c r="G4408" s="62" t="s">
        <v>124</v>
      </c>
      <c r="H4408" s="62" t="s">
        <v>124</v>
      </c>
      <c r="I4408" s="62" t="s">
        <v>42</v>
      </c>
      <c r="J4408" s="62" t="s">
        <v>285</v>
      </c>
      <c r="K4408" s="62" t="s">
        <v>285</v>
      </c>
      <c r="L4408" s="62" t="s">
        <v>43</v>
      </c>
      <c r="M4408" s="62" t="s">
        <v>44</v>
      </c>
      <c r="N4408" s="62" t="s">
        <v>150</v>
      </c>
      <c r="O4408" s="62" t="s">
        <v>42</v>
      </c>
      <c r="P4408" s="62" t="s">
        <v>463</v>
      </c>
      <c r="Q4408" s="62" t="s">
        <v>464</v>
      </c>
      <c r="R4408" s="62" t="s">
        <v>1844</v>
      </c>
      <c r="S4408" s="61">
        <v>201408</v>
      </c>
      <c r="T4408" s="62" t="s">
        <v>52</v>
      </c>
      <c r="U4408" s="67">
        <v>64637.59</v>
      </c>
      <c r="V4408" s="60">
        <v>64637.59</v>
      </c>
      <c r="W4408" s="62" t="s">
        <v>340</v>
      </c>
      <c r="X4408" s="62" t="s">
        <v>288</v>
      </c>
      <c r="Y4408" s="62" t="s">
        <v>1152</v>
      </c>
      <c r="Z4408" s="62" t="s">
        <v>48</v>
      </c>
      <c r="AA4408" s="62" t="s">
        <v>315</v>
      </c>
      <c r="AB4408" s="62" t="s">
        <v>42</v>
      </c>
      <c r="AC4408" s="62" t="s">
        <v>1841</v>
      </c>
      <c r="AD4408" s="62" t="s">
        <v>146</v>
      </c>
    </row>
    <row r="4409" spans="1:30" x14ac:dyDescent="0.25">
      <c r="A4409" s="62" t="s">
        <v>35</v>
      </c>
      <c r="B4409" s="62" t="s">
        <v>36</v>
      </c>
      <c r="C4409" s="62" t="s">
        <v>37</v>
      </c>
      <c r="D4409" s="62" t="s">
        <v>121</v>
      </c>
      <c r="E4409" s="62" t="s">
        <v>122</v>
      </c>
      <c r="F4409" s="62" t="s">
        <v>123</v>
      </c>
      <c r="G4409" s="62" t="s">
        <v>124</v>
      </c>
      <c r="H4409" s="62" t="s">
        <v>124</v>
      </c>
      <c r="I4409" s="62" t="s">
        <v>42</v>
      </c>
      <c r="J4409" s="62" t="s">
        <v>298</v>
      </c>
      <c r="K4409" s="62" t="s">
        <v>298</v>
      </c>
      <c r="L4409" s="62" t="s">
        <v>43</v>
      </c>
      <c r="M4409" s="62" t="s">
        <v>44</v>
      </c>
      <c r="N4409" s="62" t="s">
        <v>150</v>
      </c>
      <c r="O4409" s="62" t="s">
        <v>42</v>
      </c>
      <c r="P4409" s="62" t="s">
        <v>1592</v>
      </c>
      <c r="Q4409" s="62" t="s">
        <v>1732</v>
      </c>
      <c r="R4409" s="62" t="s">
        <v>1845</v>
      </c>
      <c r="S4409" s="61">
        <v>201408</v>
      </c>
      <c r="T4409" s="62" t="s">
        <v>52</v>
      </c>
      <c r="U4409" s="67">
        <v>14331.49</v>
      </c>
      <c r="V4409" s="60">
        <v>14331.49</v>
      </c>
      <c r="W4409" s="62" t="s">
        <v>340</v>
      </c>
      <c r="X4409" s="62" t="s">
        <v>1594</v>
      </c>
      <c r="Y4409" s="62" t="s">
        <v>1152</v>
      </c>
      <c r="Z4409" s="62" t="s">
        <v>48</v>
      </c>
      <c r="AA4409" s="62" t="s">
        <v>315</v>
      </c>
      <c r="AB4409" s="62" t="s">
        <v>42</v>
      </c>
      <c r="AC4409" s="62" t="s">
        <v>1846</v>
      </c>
      <c r="AD4409" s="62" t="s">
        <v>146</v>
      </c>
    </row>
    <row r="4410" spans="1:30" x14ac:dyDescent="0.25">
      <c r="A4410" s="62" t="s">
        <v>35</v>
      </c>
      <c r="B4410" s="62" t="s">
        <v>36</v>
      </c>
      <c r="C4410" s="62" t="s">
        <v>37</v>
      </c>
      <c r="D4410" s="62" t="s">
        <v>121</v>
      </c>
      <c r="E4410" s="62" t="s">
        <v>122</v>
      </c>
      <c r="F4410" s="62" t="s">
        <v>123</v>
      </c>
      <c r="G4410" s="62" t="s">
        <v>124</v>
      </c>
      <c r="H4410" s="62" t="s">
        <v>124</v>
      </c>
      <c r="I4410" s="62" t="s">
        <v>42</v>
      </c>
      <c r="J4410" s="62" t="s">
        <v>298</v>
      </c>
      <c r="K4410" s="62" t="s">
        <v>298</v>
      </c>
      <c r="L4410" s="62" t="s">
        <v>43</v>
      </c>
      <c r="M4410" s="62" t="s">
        <v>44</v>
      </c>
      <c r="N4410" s="62" t="s">
        <v>150</v>
      </c>
      <c r="O4410" s="62" t="s">
        <v>42</v>
      </c>
      <c r="P4410" s="62" t="s">
        <v>1592</v>
      </c>
      <c r="Q4410" s="62" t="s">
        <v>1732</v>
      </c>
      <c r="R4410" s="62" t="s">
        <v>1847</v>
      </c>
      <c r="S4410" s="61">
        <v>201408</v>
      </c>
      <c r="T4410" s="62" t="s">
        <v>52</v>
      </c>
      <c r="U4410" s="67">
        <v>1779.9</v>
      </c>
      <c r="V4410" s="60">
        <v>1779.9</v>
      </c>
      <c r="W4410" s="62" t="s">
        <v>340</v>
      </c>
      <c r="X4410" s="62" t="s">
        <v>1594</v>
      </c>
      <c r="Y4410" s="62" t="s">
        <v>1152</v>
      </c>
      <c r="Z4410" s="62" t="s">
        <v>48</v>
      </c>
      <c r="AA4410" s="62" t="s">
        <v>315</v>
      </c>
      <c r="AB4410" s="62" t="s">
        <v>42</v>
      </c>
      <c r="AC4410" s="62" t="s">
        <v>1846</v>
      </c>
      <c r="AD4410" s="62" t="s">
        <v>146</v>
      </c>
    </row>
    <row r="4411" spans="1:30" x14ac:dyDescent="0.25">
      <c r="A4411" s="62" t="s">
        <v>35</v>
      </c>
      <c r="B4411" s="62" t="s">
        <v>36</v>
      </c>
      <c r="C4411" s="62" t="s">
        <v>37</v>
      </c>
      <c r="D4411" s="62" t="s">
        <v>121</v>
      </c>
      <c r="E4411" s="62" t="s">
        <v>122</v>
      </c>
      <c r="F4411" s="62" t="s">
        <v>123</v>
      </c>
      <c r="G4411" s="62" t="s">
        <v>124</v>
      </c>
      <c r="H4411" s="62" t="s">
        <v>124</v>
      </c>
      <c r="I4411" s="62" t="s">
        <v>42</v>
      </c>
      <c r="J4411" s="62" t="s">
        <v>298</v>
      </c>
      <c r="K4411" s="62" t="s">
        <v>298</v>
      </c>
      <c r="L4411" s="62" t="s">
        <v>43</v>
      </c>
      <c r="M4411" s="62" t="s">
        <v>44</v>
      </c>
      <c r="N4411" s="62" t="s">
        <v>150</v>
      </c>
      <c r="O4411" s="62" t="s">
        <v>42</v>
      </c>
      <c r="P4411" s="62" t="s">
        <v>506</v>
      </c>
      <c r="Q4411" s="62" t="s">
        <v>1713</v>
      </c>
      <c r="R4411" s="62" t="s">
        <v>1848</v>
      </c>
      <c r="S4411" s="61">
        <v>201408</v>
      </c>
      <c r="T4411" s="62" t="s">
        <v>52</v>
      </c>
      <c r="U4411" s="67">
        <v>15000</v>
      </c>
      <c r="V4411" s="60">
        <v>15000</v>
      </c>
      <c r="W4411" s="62" t="s">
        <v>340</v>
      </c>
      <c r="X4411" s="62" t="s">
        <v>1694</v>
      </c>
      <c r="Y4411" s="62" t="s">
        <v>1152</v>
      </c>
      <c r="Z4411" s="62" t="s">
        <v>48</v>
      </c>
      <c r="AA4411" s="62" t="s">
        <v>315</v>
      </c>
      <c r="AB4411" s="62" t="s">
        <v>42</v>
      </c>
      <c r="AC4411" s="62" t="s">
        <v>1846</v>
      </c>
      <c r="AD4411" s="62" t="s">
        <v>146</v>
      </c>
    </row>
    <row r="4412" spans="1:30" x14ac:dyDescent="0.25">
      <c r="A4412" s="62" t="s">
        <v>35</v>
      </c>
      <c r="B4412" s="62" t="s">
        <v>36</v>
      </c>
      <c r="C4412" s="62" t="s">
        <v>37</v>
      </c>
      <c r="D4412" s="62" t="s">
        <v>121</v>
      </c>
      <c r="E4412" s="62" t="s">
        <v>122</v>
      </c>
      <c r="F4412" s="62" t="s">
        <v>123</v>
      </c>
      <c r="G4412" s="62" t="s">
        <v>124</v>
      </c>
      <c r="H4412" s="62" t="s">
        <v>124</v>
      </c>
      <c r="I4412" s="62" t="s">
        <v>42</v>
      </c>
      <c r="J4412" s="62" t="s">
        <v>298</v>
      </c>
      <c r="K4412" s="62" t="s">
        <v>298</v>
      </c>
      <c r="L4412" s="62" t="s">
        <v>43</v>
      </c>
      <c r="M4412" s="62" t="s">
        <v>44</v>
      </c>
      <c r="N4412" s="62" t="s">
        <v>150</v>
      </c>
      <c r="O4412" s="62" t="s">
        <v>42</v>
      </c>
      <c r="P4412" s="62" t="s">
        <v>1592</v>
      </c>
      <c r="Q4412" s="62" t="s">
        <v>1732</v>
      </c>
      <c r="R4412" s="62" t="s">
        <v>1849</v>
      </c>
      <c r="S4412" s="61">
        <v>201408</v>
      </c>
      <c r="T4412" s="62" t="s">
        <v>52</v>
      </c>
      <c r="U4412" s="67">
        <v>44473</v>
      </c>
      <c r="V4412" s="60">
        <v>44473</v>
      </c>
      <c r="W4412" s="62" t="s">
        <v>340</v>
      </c>
      <c r="X4412" s="62" t="s">
        <v>1594</v>
      </c>
      <c r="Y4412" s="62" t="s">
        <v>1152</v>
      </c>
      <c r="Z4412" s="62" t="s">
        <v>48</v>
      </c>
      <c r="AA4412" s="62" t="s">
        <v>315</v>
      </c>
      <c r="AB4412" s="62" t="s">
        <v>42</v>
      </c>
      <c r="AC4412" s="62" t="s">
        <v>1846</v>
      </c>
      <c r="AD4412" s="62" t="s">
        <v>146</v>
      </c>
    </row>
    <row r="4413" spans="1:30" x14ac:dyDescent="0.25">
      <c r="A4413" s="62" t="s">
        <v>35</v>
      </c>
      <c r="B4413" s="62" t="s">
        <v>36</v>
      </c>
      <c r="C4413" s="62" t="s">
        <v>37</v>
      </c>
      <c r="D4413" s="62" t="s">
        <v>121</v>
      </c>
      <c r="E4413" s="62" t="s">
        <v>215</v>
      </c>
      <c r="F4413" s="62" t="s">
        <v>216</v>
      </c>
      <c r="G4413" s="62" t="s">
        <v>124</v>
      </c>
      <c r="H4413" s="62" t="s">
        <v>124</v>
      </c>
      <c r="I4413" s="62" t="s">
        <v>42</v>
      </c>
      <c r="J4413" s="62" t="s">
        <v>261</v>
      </c>
      <c r="K4413" s="62" t="s">
        <v>261</v>
      </c>
      <c r="L4413" s="62" t="s">
        <v>43</v>
      </c>
      <c r="M4413" s="62" t="s">
        <v>44</v>
      </c>
      <c r="N4413" s="62" t="s">
        <v>150</v>
      </c>
      <c r="O4413" s="62" t="s">
        <v>42</v>
      </c>
      <c r="P4413" s="62" t="s">
        <v>446</v>
      </c>
      <c r="Q4413" s="62" t="s">
        <v>447</v>
      </c>
      <c r="R4413" s="62" t="s">
        <v>1850</v>
      </c>
      <c r="S4413" s="61">
        <v>201408</v>
      </c>
      <c r="T4413" s="62" t="s">
        <v>52</v>
      </c>
      <c r="U4413" s="67">
        <v>45495.26</v>
      </c>
      <c r="V4413" s="60">
        <v>45495.26</v>
      </c>
      <c r="W4413" s="62" t="s">
        <v>340</v>
      </c>
      <c r="X4413" s="62" t="s">
        <v>267</v>
      </c>
      <c r="Y4413" s="62" t="s">
        <v>1152</v>
      </c>
      <c r="Z4413" s="62" t="s">
        <v>48</v>
      </c>
      <c r="AA4413" s="62" t="s">
        <v>315</v>
      </c>
      <c r="AB4413" s="62" t="s">
        <v>42</v>
      </c>
      <c r="AC4413" s="62" t="s">
        <v>1851</v>
      </c>
      <c r="AD4413" s="62" t="s">
        <v>146</v>
      </c>
    </row>
    <row r="4414" spans="1:30" x14ac:dyDescent="0.25">
      <c r="A4414" s="62" t="s">
        <v>35</v>
      </c>
      <c r="B4414" s="62" t="s">
        <v>36</v>
      </c>
      <c r="C4414" s="62" t="s">
        <v>37</v>
      </c>
      <c r="D4414" s="62" t="s">
        <v>121</v>
      </c>
      <c r="E4414" s="62" t="s">
        <v>215</v>
      </c>
      <c r="F4414" s="62" t="s">
        <v>216</v>
      </c>
      <c r="G4414" s="62" t="s">
        <v>124</v>
      </c>
      <c r="H4414" s="62" t="s">
        <v>124</v>
      </c>
      <c r="I4414" s="62" t="s">
        <v>42</v>
      </c>
      <c r="J4414" s="62" t="s">
        <v>437</v>
      </c>
      <c r="K4414" s="62" t="s">
        <v>437</v>
      </c>
      <c r="L4414" s="62" t="s">
        <v>43</v>
      </c>
      <c r="M4414" s="62" t="s">
        <v>44</v>
      </c>
      <c r="N4414" s="62" t="s">
        <v>150</v>
      </c>
      <c r="O4414" s="62" t="s">
        <v>42</v>
      </c>
      <c r="P4414" s="62" t="s">
        <v>446</v>
      </c>
      <c r="Q4414" s="62" t="s">
        <v>575</v>
      </c>
      <c r="R4414" s="62" t="s">
        <v>1852</v>
      </c>
      <c r="S4414" s="61">
        <v>201408</v>
      </c>
      <c r="T4414" s="62" t="s">
        <v>52</v>
      </c>
      <c r="U4414" s="67">
        <v>5616.98</v>
      </c>
      <c r="V4414" s="60">
        <v>5616.98</v>
      </c>
      <c r="W4414" s="62" t="s">
        <v>340</v>
      </c>
      <c r="X4414" s="62" t="s">
        <v>577</v>
      </c>
      <c r="Y4414" s="62" t="s">
        <v>1152</v>
      </c>
      <c r="Z4414" s="62" t="s">
        <v>48</v>
      </c>
      <c r="AA4414" s="62" t="s">
        <v>315</v>
      </c>
      <c r="AB4414" s="62" t="s">
        <v>42</v>
      </c>
      <c r="AC4414" s="62" t="s">
        <v>1851</v>
      </c>
      <c r="AD4414" s="62" t="s">
        <v>146</v>
      </c>
    </row>
    <row r="4415" spans="1:30" x14ac:dyDescent="0.25">
      <c r="A4415" s="62" t="s">
        <v>35</v>
      </c>
      <c r="B4415" s="62" t="s">
        <v>36</v>
      </c>
      <c r="C4415" s="62" t="s">
        <v>37</v>
      </c>
      <c r="D4415" s="62" t="s">
        <v>121</v>
      </c>
      <c r="E4415" s="62" t="s">
        <v>122</v>
      </c>
      <c r="F4415" s="62" t="s">
        <v>123</v>
      </c>
      <c r="G4415" s="62" t="s">
        <v>124</v>
      </c>
      <c r="H4415" s="62" t="s">
        <v>124</v>
      </c>
      <c r="I4415" s="62" t="s">
        <v>42</v>
      </c>
      <c r="J4415" s="62" t="s">
        <v>500</v>
      </c>
      <c r="K4415" s="62" t="s">
        <v>500</v>
      </c>
      <c r="L4415" s="62" t="s">
        <v>43</v>
      </c>
      <c r="M4415" s="62" t="s">
        <v>44</v>
      </c>
      <c r="N4415" s="62" t="s">
        <v>150</v>
      </c>
      <c r="O4415" s="62" t="s">
        <v>42</v>
      </c>
      <c r="P4415" s="62" t="s">
        <v>808</v>
      </c>
      <c r="Q4415" s="62" t="s">
        <v>1789</v>
      </c>
      <c r="R4415" s="62" t="s">
        <v>1853</v>
      </c>
      <c r="S4415" s="61">
        <v>201408</v>
      </c>
      <c r="T4415" s="62" t="s">
        <v>52</v>
      </c>
      <c r="U4415" s="67">
        <v>7941.25</v>
      </c>
      <c r="V4415" s="60">
        <v>7941.25</v>
      </c>
      <c r="W4415" s="62" t="s">
        <v>340</v>
      </c>
      <c r="X4415" s="62" t="s">
        <v>807</v>
      </c>
      <c r="Y4415" s="62" t="s">
        <v>1152</v>
      </c>
      <c r="Z4415" s="62" t="s">
        <v>48</v>
      </c>
      <c r="AA4415" s="62" t="s">
        <v>315</v>
      </c>
      <c r="AB4415" s="62" t="s">
        <v>42</v>
      </c>
      <c r="AC4415" s="62" t="s">
        <v>1851</v>
      </c>
      <c r="AD4415" s="62" t="s">
        <v>146</v>
      </c>
    </row>
    <row r="4416" spans="1:30" x14ac:dyDescent="0.25">
      <c r="A4416" s="62" t="s">
        <v>35</v>
      </c>
      <c r="B4416" s="62" t="s">
        <v>36</v>
      </c>
      <c r="C4416" s="62" t="s">
        <v>37</v>
      </c>
      <c r="D4416" s="62" t="s">
        <v>121</v>
      </c>
      <c r="E4416" s="62" t="s">
        <v>122</v>
      </c>
      <c r="F4416" s="62" t="s">
        <v>123</v>
      </c>
      <c r="G4416" s="62" t="s">
        <v>124</v>
      </c>
      <c r="H4416" s="62" t="s">
        <v>124</v>
      </c>
      <c r="I4416" s="62" t="s">
        <v>42</v>
      </c>
      <c r="J4416" s="62" t="s">
        <v>298</v>
      </c>
      <c r="K4416" s="62" t="s">
        <v>298</v>
      </c>
      <c r="L4416" s="62" t="s">
        <v>43</v>
      </c>
      <c r="M4416" s="62" t="s">
        <v>44</v>
      </c>
      <c r="N4416" s="62" t="s">
        <v>150</v>
      </c>
      <c r="O4416" s="62" t="s">
        <v>1562</v>
      </c>
      <c r="P4416" s="62" t="s">
        <v>1592</v>
      </c>
      <c r="Q4416" s="62" t="s">
        <v>1732</v>
      </c>
      <c r="R4416" s="62" t="s">
        <v>1833</v>
      </c>
      <c r="S4416" s="61">
        <v>201408</v>
      </c>
      <c r="T4416" s="62" t="s">
        <v>47</v>
      </c>
      <c r="U4416" s="67">
        <v>-12758.8</v>
      </c>
      <c r="V4416" s="60">
        <v>-12758.8</v>
      </c>
      <c r="W4416" s="62" t="s">
        <v>340</v>
      </c>
      <c r="X4416" s="62" t="s">
        <v>1594</v>
      </c>
      <c r="Y4416" s="62" t="s">
        <v>1152</v>
      </c>
      <c r="Z4416" s="62" t="s">
        <v>48</v>
      </c>
      <c r="AA4416" s="62" t="s">
        <v>315</v>
      </c>
      <c r="AB4416" s="62" t="s">
        <v>42</v>
      </c>
      <c r="AC4416" s="62" t="s">
        <v>1854</v>
      </c>
      <c r="AD4416" s="62" t="s">
        <v>146</v>
      </c>
    </row>
    <row r="4417" spans="1:30" x14ac:dyDescent="0.25">
      <c r="A4417" s="62" t="s">
        <v>35</v>
      </c>
      <c r="B4417" s="62" t="s">
        <v>36</v>
      </c>
      <c r="C4417" s="62" t="s">
        <v>37</v>
      </c>
      <c r="D4417" s="62" t="s">
        <v>121</v>
      </c>
      <c r="E4417" s="62" t="s">
        <v>215</v>
      </c>
      <c r="F4417" s="62" t="s">
        <v>216</v>
      </c>
      <c r="G4417" s="62" t="s">
        <v>124</v>
      </c>
      <c r="H4417" s="62" t="s">
        <v>124</v>
      </c>
      <c r="I4417" s="62" t="s">
        <v>42</v>
      </c>
      <c r="J4417" s="62" t="s">
        <v>231</v>
      </c>
      <c r="K4417" s="62" t="s">
        <v>231</v>
      </c>
      <c r="L4417" s="62" t="s">
        <v>43</v>
      </c>
      <c r="M4417" s="62" t="s">
        <v>44</v>
      </c>
      <c r="N4417" s="62" t="s">
        <v>150</v>
      </c>
      <c r="O4417" s="62" t="s">
        <v>42</v>
      </c>
      <c r="P4417" s="62" t="s">
        <v>388</v>
      </c>
      <c r="Q4417" s="62" t="s">
        <v>417</v>
      </c>
      <c r="R4417" s="62" t="s">
        <v>1855</v>
      </c>
      <c r="S4417" s="61">
        <v>201408</v>
      </c>
      <c r="T4417" s="62" t="s">
        <v>52</v>
      </c>
      <c r="U4417" s="67">
        <v>52300.24</v>
      </c>
      <c r="V4417" s="60">
        <v>52300.24</v>
      </c>
      <c r="W4417" s="62" t="s">
        <v>340</v>
      </c>
      <c r="X4417" s="62" t="s">
        <v>236</v>
      </c>
      <c r="Y4417" s="62" t="s">
        <v>1152</v>
      </c>
      <c r="Z4417" s="62" t="s">
        <v>48</v>
      </c>
      <c r="AA4417" s="62" t="s">
        <v>315</v>
      </c>
      <c r="AB4417" s="62" t="s">
        <v>42</v>
      </c>
      <c r="AC4417" s="62" t="s">
        <v>1836</v>
      </c>
      <c r="AD4417" s="62" t="s">
        <v>146</v>
      </c>
    </row>
    <row r="4418" spans="1:30" x14ac:dyDescent="0.25">
      <c r="A4418" s="62" t="s">
        <v>35</v>
      </c>
      <c r="B4418" s="62" t="s">
        <v>36</v>
      </c>
      <c r="C4418" s="62" t="s">
        <v>37</v>
      </c>
      <c r="D4418" s="62" t="s">
        <v>121</v>
      </c>
      <c r="E4418" s="62" t="s">
        <v>215</v>
      </c>
      <c r="F4418" s="62" t="s">
        <v>216</v>
      </c>
      <c r="G4418" s="62" t="s">
        <v>124</v>
      </c>
      <c r="H4418" s="62" t="s">
        <v>124</v>
      </c>
      <c r="I4418" s="62" t="s">
        <v>42</v>
      </c>
      <c r="J4418" s="62" t="s">
        <v>261</v>
      </c>
      <c r="K4418" s="62" t="s">
        <v>261</v>
      </c>
      <c r="L4418" s="62" t="s">
        <v>43</v>
      </c>
      <c r="M4418" s="62" t="s">
        <v>44</v>
      </c>
      <c r="N4418" s="62" t="s">
        <v>150</v>
      </c>
      <c r="O4418" s="62" t="s">
        <v>42</v>
      </c>
      <c r="P4418" s="62" t="s">
        <v>392</v>
      </c>
      <c r="Q4418" s="62" t="s">
        <v>393</v>
      </c>
      <c r="R4418" s="62" t="s">
        <v>1835</v>
      </c>
      <c r="S4418" s="61">
        <v>201408</v>
      </c>
      <c r="T4418" s="62" t="s">
        <v>52</v>
      </c>
      <c r="U4418" s="61">
        <v>219.76</v>
      </c>
      <c r="V4418" s="60">
        <v>219.76</v>
      </c>
      <c r="W4418" s="62" t="s">
        <v>340</v>
      </c>
      <c r="X4418" s="62" t="s">
        <v>384</v>
      </c>
      <c r="Y4418" s="62" t="s">
        <v>1152</v>
      </c>
      <c r="Z4418" s="62" t="s">
        <v>48</v>
      </c>
      <c r="AA4418" s="62" t="s">
        <v>315</v>
      </c>
      <c r="AB4418" s="62" t="s">
        <v>42</v>
      </c>
      <c r="AC4418" s="62" t="s">
        <v>1836</v>
      </c>
      <c r="AD4418" s="62" t="s">
        <v>146</v>
      </c>
    </row>
    <row r="4419" spans="1:30" x14ac:dyDescent="0.25">
      <c r="A4419" s="62" t="s">
        <v>35</v>
      </c>
      <c r="B4419" s="62" t="s">
        <v>36</v>
      </c>
      <c r="C4419" s="62" t="s">
        <v>37</v>
      </c>
      <c r="D4419" s="62" t="s">
        <v>121</v>
      </c>
      <c r="E4419" s="62" t="s">
        <v>215</v>
      </c>
      <c r="F4419" s="62" t="s">
        <v>216</v>
      </c>
      <c r="G4419" s="62" t="s">
        <v>124</v>
      </c>
      <c r="H4419" s="62" t="s">
        <v>124</v>
      </c>
      <c r="I4419" s="62" t="s">
        <v>42</v>
      </c>
      <c r="J4419" s="62" t="s">
        <v>257</v>
      </c>
      <c r="K4419" s="62" t="s">
        <v>257</v>
      </c>
      <c r="L4419" s="62" t="s">
        <v>43</v>
      </c>
      <c r="M4419" s="62" t="s">
        <v>44</v>
      </c>
      <c r="N4419" s="62" t="s">
        <v>150</v>
      </c>
      <c r="O4419" s="62" t="s">
        <v>42</v>
      </c>
      <c r="P4419" s="62" t="s">
        <v>392</v>
      </c>
      <c r="Q4419" s="62" t="s">
        <v>393</v>
      </c>
      <c r="R4419" s="62" t="s">
        <v>1835</v>
      </c>
      <c r="S4419" s="61">
        <v>201408</v>
      </c>
      <c r="T4419" s="62" t="s">
        <v>52</v>
      </c>
      <c r="U4419" s="61">
        <v>219.74</v>
      </c>
      <c r="V4419" s="60">
        <v>219.74</v>
      </c>
      <c r="W4419" s="62" t="s">
        <v>340</v>
      </c>
      <c r="X4419" s="62" t="s">
        <v>384</v>
      </c>
      <c r="Y4419" s="62" t="s">
        <v>1152</v>
      </c>
      <c r="Z4419" s="62" t="s">
        <v>48</v>
      </c>
      <c r="AA4419" s="62" t="s">
        <v>315</v>
      </c>
      <c r="AB4419" s="62" t="s">
        <v>42</v>
      </c>
      <c r="AC4419" s="62" t="s">
        <v>1836</v>
      </c>
      <c r="AD4419" s="62" t="s">
        <v>146</v>
      </c>
    </row>
    <row r="4420" spans="1:30" x14ac:dyDescent="0.25">
      <c r="A4420" s="62" t="s">
        <v>35</v>
      </c>
      <c r="B4420" s="62" t="s">
        <v>36</v>
      </c>
      <c r="C4420" s="62" t="s">
        <v>37</v>
      </c>
      <c r="D4420" s="62" t="s">
        <v>121</v>
      </c>
      <c r="E4420" s="62" t="s">
        <v>215</v>
      </c>
      <c r="F4420" s="62" t="s">
        <v>216</v>
      </c>
      <c r="G4420" s="62" t="s">
        <v>124</v>
      </c>
      <c r="H4420" s="62" t="s">
        <v>124</v>
      </c>
      <c r="I4420" s="62" t="s">
        <v>42</v>
      </c>
      <c r="J4420" s="62" t="s">
        <v>437</v>
      </c>
      <c r="K4420" s="62" t="s">
        <v>437</v>
      </c>
      <c r="L4420" s="62" t="s">
        <v>43</v>
      </c>
      <c r="M4420" s="62" t="s">
        <v>44</v>
      </c>
      <c r="N4420" s="62" t="s">
        <v>150</v>
      </c>
      <c r="O4420" s="62" t="s">
        <v>42</v>
      </c>
      <c r="P4420" s="62" t="s">
        <v>392</v>
      </c>
      <c r="Q4420" s="62" t="s">
        <v>393</v>
      </c>
      <c r="R4420" s="62" t="s">
        <v>1835</v>
      </c>
      <c r="S4420" s="61">
        <v>201408</v>
      </c>
      <c r="T4420" s="62" t="s">
        <v>52</v>
      </c>
      <c r="U4420" s="61">
        <v>219.74</v>
      </c>
      <c r="V4420" s="60">
        <v>219.74</v>
      </c>
      <c r="W4420" s="62" t="s">
        <v>340</v>
      </c>
      <c r="X4420" s="62" t="s">
        <v>384</v>
      </c>
      <c r="Y4420" s="62" t="s">
        <v>1152</v>
      </c>
      <c r="Z4420" s="62" t="s">
        <v>48</v>
      </c>
      <c r="AA4420" s="62" t="s">
        <v>315</v>
      </c>
      <c r="AB4420" s="62" t="s">
        <v>42</v>
      </c>
      <c r="AC4420" s="62" t="s">
        <v>1836</v>
      </c>
      <c r="AD4420" s="62" t="s">
        <v>146</v>
      </c>
    </row>
    <row r="4421" spans="1:30" x14ac:dyDescent="0.25">
      <c r="A4421" s="62" t="s">
        <v>35</v>
      </c>
      <c r="B4421" s="62" t="s">
        <v>36</v>
      </c>
      <c r="C4421" s="62" t="s">
        <v>37</v>
      </c>
      <c r="D4421" s="62" t="s">
        <v>121</v>
      </c>
      <c r="E4421" s="62" t="s">
        <v>215</v>
      </c>
      <c r="F4421" s="62" t="s">
        <v>216</v>
      </c>
      <c r="G4421" s="62" t="s">
        <v>124</v>
      </c>
      <c r="H4421" s="62" t="s">
        <v>124</v>
      </c>
      <c r="I4421" s="62" t="s">
        <v>42</v>
      </c>
      <c r="J4421" s="62" t="s">
        <v>250</v>
      </c>
      <c r="K4421" s="62" t="s">
        <v>250</v>
      </c>
      <c r="L4421" s="62" t="s">
        <v>43</v>
      </c>
      <c r="M4421" s="62" t="s">
        <v>44</v>
      </c>
      <c r="N4421" s="62" t="s">
        <v>150</v>
      </c>
      <c r="O4421" s="62" t="s">
        <v>42</v>
      </c>
      <c r="P4421" s="62" t="s">
        <v>392</v>
      </c>
      <c r="Q4421" s="62" t="s">
        <v>393</v>
      </c>
      <c r="R4421" s="62" t="s">
        <v>1835</v>
      </c>
      <c r="S4421" s="61">
        <v>201408</v>
      </c>
      <c r="T4421" s="62" t="s">
        <v>52</v>
      </c>
      <c r="U4421" s="61">
        <v>219.74</v>
      </c>
      <c r="V4421" s="60">
        <v>219.74</v>
      </c>
      <c r="W4421" s="62" t="s">
        <v>340</v>
      </c>
      <c r="X4421" s="62" t="s">
        <v>384</v>
      </c>
      <c r="Y4421" s="62" t="s">
        <v>1152</v>
      </c>
      <c r="Z4421" s="62" t="s">
        <v>48</v>
      </c>
      <c r="AA4421" s="62" t="s">
        <v>315</v>
      </c>
      <c r="AB4421" s="62" t="s">
        <v>42</v>
      </c>
      <c r="AC4421" s="62" t="s">
        <v>1836</v>
      </c>
      <c r="AD4421" s="62" t="s">
        <v>146</v>
      </c>
    </row>
    <row r="4422" spans="1:30" x14ac:dyDescent="0.25">
      <c r="A4422" s="62" t="s">
        <v>35</v>
      </c>
      <c r="B4422" s="62" t="s">
        <v>36</v>
      </c>
      <c r="C4422" s="62" t="s">
        <v>37</v>
      </c>
      <c r="D4422" s="62" t="s">
        <v>121</v>
      </c>
      <c r="E4422" s="62" t="s">
        <v>215</v>
      </c>
      <c r="F4422" s="62" t="s">
        <v>216</v>
      </c>
      <c r="G4422" s="62" t="s">
        <v>124</v>
      </c>
      <c r="H4422" s="62" t="s">
        <v>124</v>
      </c>
      <c r="I4422" s="62" t="s">
        <v>42</v>
      </c>
      <c r="J4422" s="62" t="s">
        <v>231</v>
      </c>
      <c r="K4422" s="62" t="s">
        <v>231</v>
      </c>
      <c r="L4422" s="62" t="s">
        <v>43</v>
      </c>
      <c r="M4422" s="62" t="s">
        <v>44</v>
      </c>
      <c r="N4422" s="62" t="s">
        <v>150</v>
      </c>
      <c r="O4422" s="62" t="s">
        <v>42</v>
      </c>
      <c r="P4422" s="62" t="s">
        <v>392</v>
      </c>
      <c r="Q4422" s="62" t="s">
        <v>393</v>
      </c>
      <c r="R4422" s="62" t="s">
        <v>1835</v>
      </c>
      <c r="S4422" s="61">
        <v>201408</v>
      </c>
      <c r="T4422" s="62" t="s">
        <v>52</v>
      </c>
      <c r="U4422" s="61">
        <v>219.74</v>
      </c>
      <c r="V4422" s="60">
        <v>219.74</v>
      </c>
      <c r="W4422" s="62" t="s">
        <v>340</v>
      </c>
      <c r="X4422" s="62" t="s">
        <v>384</v>
      </c>
      <c r="Y4422" s="62" t="s">
        <v>1152</v>
      </c>
      <c r="Z4422" s="62" t="s">
        <v>48</v>
      </c>
      <c r="AA4422" s="62" t="s">
        <v>315</v>
      </c>
      <c r="AB4422" s="62" t="s">
        <v>42</v>
      </c>
      <c r="AC4422" s="62" t="s">
        <v>1836</v>
      </c>
      <c r="AD4422" s="62" t="s">
        <v>146</v>
      </c>
    </row>
    <row r="4423" spans="1:30" x14ac:dyDescent="0.25">
      <c r="A4423" s="62" t="s">
        <v>35</v>
      </c>
      <c r="B4423" s="62" t="s">
        <v>36</v>
      </c>
      <c r="C4423" s="62" t="s">
        <v>37</v>
      </c>
      <c r="D4423" s="62" t="s">
        <v>121</v>
      </c>
      <c r="E4423" s="62" t="s">
        <v>215</v>
      </c>
      <c r="F4423" s="62" t="s">
        <v>216</v>
      </c>
      <c r="G4423" s="62" t="s">
        <v>124</v>
      </c>
      <c r="H4423" s="62" t="s">
        <v>124</v>
      </c>
      <c r="I4423" s="62" t="s">
        <v>42</v>
      </c>
      <c r="J4423" s="62" t="s">
        <v>217</v>
      </c>
      <c r="K4423" s="62" t="s">
        <v>217</v>
      </c>
      <c r="L4423" s="62" t="s">
        <v>43</v>
      </c>
      <c r="M4423" s="62" t="s">
        <v>44</v>
      </c>
      <c r="N4423" s="62" t="s">
        <v>150</v>
      </c>
      <c r="O4423" s="62" t="s">
        <v>42</v>
      </c>
      <c r="P4423" s="62" t="s">
        <v>392</v>
      </c>
      <c r="Q4423" s="62" t="s">
        <v>393</v>
      </c>
      <c r="R4423" s="62" t="s">
        <v>1835</v>
      </c>
      <c r="S4423" s="61">
        <v>201408</v>
      </c>
      <c r="T4423" s="62" t="s">
        <v>52</v>
      </c>
      <c r="U4423" s="61">
        <v>235.44</v>
      </c>
      <c r="V4423" s="60">
        <v>235.44</v>
      </c>
      <c r="W4423" s="62" t="s">
        <v>340</v>
      </c>
      <c r="X4423" s="62" t="s">
        <v>384</v>
      </c>
      <c r="Y4423" s="62" t="s">
        <v>1152</v>
      </c>
      <c r="Z4423" s="62" t="s">
        <v>48</v>
      </c>
      <c r="AA4423" s="62" t="s">
        <v>315</v>
      </c>
      <c r="AB4423" s="62" t="s">
        <v>42</v>
      </c>
      <c r="AC4423" s="62" t="s">
        <v>1836</v>
      </c>
      <c r="AD4423" s="62" t="s">
        <v>146</v>
      </c>
    </row>
    <row r="4424" spans="1:30" x14ac:dyDescent="0.25">
      <c r="A4424" s="62" t="s">
        <v>35</v>
      </c>
      <c r="B4424" s="62" t="s">
        <v>36</v>
      </c>
      <c r="C4424" s="62" t="s">
        <v>37</v>
      </c>
      <c r="D4424" s="62" t="s">
        <v>121</v>
      </c>
      <c r="E4424" s="62" t="s">
        <v>122</v>
      </c>
      <c r="F4424" s="62" t="s">
        <v>123</v>
      </c>
      <c r="G4424" s="62" t="s">
        <v>124</v>
      </c>
      <c r="H4424" s="62" t="s">
        <v>124</v>
      </c>
      <c r="I4424" s="62" t="s">
        <v>42</v>
      </c>
      <c r="J4424" s="62" t="s">
        <v>140</v>
      </c>
      <c r="K4424" s="62" t="s">
        <v>140</v>
      </c>
      <c r="L4424" s="62" t="s">
        <v>43</v>
      </c>
      <c r="M4424" s="62" t="s">
        <v>44</v>
      </c>
      <c r="N4424" s="62" t="s">
        <v>150</v>
      </c>
      <c r="O4424" s="62" t="s">
        <v>42</v>
      </c>
      <c r="P4424" s="62" t="s">
        <v>690</v>
      </c>
      <c r="Q4424" s="62" t="s">
        <v>691</v>
      </c>
      <c r="R4424" s="62" t="s">
        <v>1856</v>
      </c>
      <c r="S4424" s="61">
        <v>201408</v>
      </c>
      <c r="T4424" s="62" t="s">
        <v>52</v>
      </c>
      <c r="U4424" s="67">
        <v>9611</v>
      </c>
      <c r="V4424" s="60">
        <v>9611</v>
      </c>
      <c r="W4424" s="62" t="s">
        <v>340</v>
      </c>
      <c r="X4424" s="62" t="s">
        <v>693</v>
      </c>
      <c r="Y4424" s="62" t="s">
        <v>1152</v>
      </c>
      <c r="Z4424" s="62" t="s">
        <v>48</v>
      </c>
      <c r="AA4424" s="62" t="s">
        <v>315</v>
      </c>
      <c r="AB4424" s="62" t="s">
        <v>42</v>
      </c>
      <c r="AC4424" s="62" t="s">
        <v>1857</v>
      </c>
      <c r="AD4424" s="62" t="s">
        <v>146</v>
      </c>
    </row>
    <row r="4425" spans="1:30" x14ac:dyDescent="0.25">
      <c r="A4425" s="62" t="s">
        <v>35</v>
      </c>
      <c r="B4425" s="62" t="s">
        <v>36</v>
      </c>
      <c r="C4425" s="62" t="s">
        <v>37</v>
      </c>
      <c r="D4425" s="62" t="s">
        <v>121</v>
      </c>
      <c r="E4425" s="62" t="s">
        <v>122</v>
      </c>
      <c r="F4425" s="62" t="s">
        <v>123</v>
      </c>
      <c r="G4425" s="62" t="s">
        <v>124</v>
      </c>
      <c r="H4425" s="62" t="s">
        <v>124</v>
      </c>
      <c r="I4425" s="62" t="s">
        <v>42</v>
      </c>
      <c r="J4425" s="62" t="s">
        <v>190</v>
      </c>
      <c r="K4425" s="62" t="s">
        <v>190</v>
      </c>
      <c r="L4425" s="62" t="s">
        <v>43</v>
      </c>
      <c r="M4425" s="62" t="s">
        <v>44</v>
      </c>
      <c r="N4425" s="62" t="s">
        <v>180</v>
      </c>
      <c r="O4425" s="62" t="s">
        <v>42</v>
      </c>
      <c r="P4425" s="62" t="s">
        <v>522</v>
      </c>
      <c r="Q4425" s="62" t="s">
        <v>1858</v>
      </c>
      <c r="R4425" s="62" t="s">
        <v>1859</v>
      </c>
      <c r="S4425" s="61">
        <v>201408</v>
      </c>
      <c r="T4425" s="62" t="s">
        <v>52</v>
      </c>
      <c r="U4425" s="61">
        <v>0</v>
      </c>
      <c r="V4425" s="60">
        <v>2618</v>
      </c>
      <c r="W4425" s="62" t="s">
        <v>42</v>
      </c>
      <c r="X4425" s="62" t="s">
        <v>42</v>
      </c>
      <c r="Y4425" s="62" t="s">
        <v>1152</v>
      </c>
      <c r="Z4425" s="62" t="s">
        <v>48</v>
      </c>
      <c r="AA4425" s="62" t="s">
        <v>315</v>
      </c>
      <c r="AB4425" s="62" t="s">
        <v>42</v>
      </c>
      <c r="AC4425" s="62" t="s">
        <v>1857</v>
      </c>
      <c r="AD4425" s="62" t="s">
        <v>146</v>
      </c>
    </row>
    <row r="4426" spans="1:30" x14ac:dyDescent="0.25">
      <c r="A4426" s="62" t="s">
        <v>35</v>
      </c>
      <c r="B4426" s="62" t="s">
        <v>36</v>
      </c>
      <c r="C4426" s="62" t="s">
        <v>37</v>
      </c>
      <c r="D4426" s="62" t="s">
        <v>121</v>
      </c>
      <c r="E4426" s="62" t="s">
        <v>215</v>
      </c>
      <c r="F4426" s="62" t="s">
        <v>216</v>
      </c>
      <c r="G4426" s="62" t="s">
        <v>124</v>
      </c>
      <c r="H4426" s="62" t="s">
        <v>124</v>
      </c>
      <c r="I4426" s="62" t="s">
        <v>42</v>
      </c>
      <c r="J4426" s="62" t="s">
        <v>257</v>
      </c>
      <c r="K4426" s="62" t="s">
        <v>257</v>
      </c>
      <c r="L4426" s="62" t="s">
        <v>43</v>
      </c>
      <c r="M4426" s="62" t="s">
        <v>44</v>
      </c>
      <c r="N4426" s="62" t="s">
        <v>150</v>
      </c>
      <c r="O4426" s="62" t="s">
        <v>42</v>
      </c>
      <c r="P4426" s="62" t="s">
        <v>424</v>
      </c>
      <c r="Q4426" s="62" t="s">
        <v>441</v>
      </c>
      <c r="R4426" s="62" t="s">
        <v>1860</v>
      </c>
      <c r="S4426" s="61">
        <v>201408</v>
      </c>
      <c r="T4426" s="62" t="s">
        <v>52</v>
      </c>
      <c r="U4426" s="67">
        <v>25290</v>
      </c>
      <c r="V4426" s="60">
        <v>25290</v>
      </c>
      <c r="W4426" s="62" t="s">
        <v>340</v>
      </c>
      <c r="X4426" s="62" t="s">
        <v>440</v>
      </c>
      <c r="Y4426" s="62" t="s">
        <v>1152</v>
      </c>
      <c r="Z4426" s="62" t="s">
        <v>48</v>
      </c>
      <c r="AA4426" s="62" t="s">
        <v>315</v>
      </c>
      <c r="AB4426" s="62" t="s">
        <v>42</v>
      </c>
      <c r="AC4426" s="62" t="s">
        <v>1819</v>
      </c>
      <c r="AD4426" s="62" t="s">
        <v>146</v>
      </c>
    </row>
    <row r="4427" spans="1:30" x14ac:dyDescent="0.25">
      <c r="A4427" s="62" t="s">
        <v>35</v>
      </c>
      <c r="B4427" s="62" t="s">
        <v>36</v>
      </c>
      <c r="C4427" s="62" t="s">
        <v>37</v>
      </c>
      <c r="D4427" s="62" t="s">
        <v>121</v>
      </c>
      <c r="E4427" s="62" t="s">
        <v>215</v>
      </c>
      <c r="F4427" s="62" t="s">
        <v>216</v>
      </c>
      <c r="G4427" s="62" t="s">
        <v>124</v>
      </c>
      <c r="H4427" s="62" t="s">
        <v>124</v>
      </c>
      <c r="I4427" s="62" t="s">
        <v>42</v>
      </c>
      <c r="J4427" s="62" t="s">
        <v>261</v>
      </c>
      <c r="K4427" s="62" t="s">
        <v>261</v>
      </c>
      <c r="L4427" s="62" t="s">
        <v>43</v>
      </c>
      <c r="M4427" s="62" t="s">
        <v>44</v>
      </c>
      <c r="N4427" s="62" t="s">
        <v>150</v>
      </c>
      <c r="O4427" s="62" t="s">
        <v>42</v>
      </c>
      <c r="P4427" s="62" t="s">
        <v>392</v>
      </c>
      <c r="Q4427" s="62" t="s">
        <v>1717</v>
      </c>
      <c r="R4427" s="62" t="s">
        <v>1861</v>
      </c>
      <c r="S4427" s="61">
        <v>201408</v>
      </c>
      <c r="T4427" s="62" t="s">
        <v>52</v>
      </c>
      <c r="U4427" s="61">
        <v>235.34</v>
      </c>
      <c r="V4427" s="60">
        <v>235.34</v>
      </c>
      <c r="W4427" s="62" t="s">
        <v>340</v>
      </c>
      <c r="X4427" s="62" t="s">
        <v>384</v>
      </c>
      <c r="Y4427" s="62" t="s">
        <v>1152</v>
      </c>
      <c r="Z4427" s="62" t="s">
        <v>48</v>
      </c>
      <c r="AA4427" s="62" t="s">
        <v>315</v>
      </c>
      <c r="AB4427" s="62" t="s">
        <v>42</v>
      </c>
      <c r="AC4427" s="62" t="s">
        <v>1819</v>
      </c>
      <c r="AD4427" s="62" t="s">
        <v>146</v>
      </c>
    </row>
    <row r="4428" spans="1:30" x14ac:dyDescent="0.25">
      <c r="A4428" s="62" t="s">
        <v>35</v>
      </c>
      <c r="B4428" s="62" t="s">
        <v>36</v>
      </c>
      <c r="C4428" s="62" t="s">
        <v>37</v>
      </c>
      <c r="D4428" s="62" t="s">
        <v>121</v>
      </c>
      <c r="E4428" s="62" t="s">
        <v>215</v>
      </c>
      <c r="F4428" s="62" t="s">
        <v>216</v>
      </c>
      <c r="G4428" s="62" t="s">
        <v>124</v>
      </c>
      <c r="H4428" s="62" t="s">
        <v>124</v>
      </c>
      <c r="I4428" s="62" t="s">
        <v>42</v>
      </c>
      <c r="J4428" s="62" t="s">
        <v>437</v>
      </c>
      <c r="K4428" s="62" t="s">
        <v>437</v>
      </c>
      <c r="L4428" s="62" t="s">
        <v>43</v>
      </c>
      <c r="M4428" s="62" t="s">
        <v>44</v>
      </c>
      <c r="N4428" s="62" t="s">
        <v>150</v>
      </c>
      <c r="O4428" s="62" t="s">
        <v>42</v>
      </c>
      <c r="P4428" s="62" t="s">
        <v>392</v>
      </c>
      <c r="Q4428" s="62" t="s">
        <v>1717</v>
      </c>
      <c r="R4428" s="62" t="s">
        <v>1861</v>
      </c>
      <c r="S4428" s="61">
        <v>201408</v>
      </c>
      <c r="T4428" s="62" t="s">
        <v>52</v>
      </c>
      <c r="U4428" s="61">
        <v>235.35</v>
      </c>
      <c r="V4428" s="60">
        <v>235.35</v>
      </c>
      <c r="W4428" s="62" t="s">
        <v>340</v>
      </c>
      <c r="X4428" s="62" t="s">
        <v>384</v>
      </c>
      <c r="Y4428" s="62" t="s">
        <v>1152</v>
      </c>
      <c r="Z4428" s="62" t="s">
        <v>48</v>
      </c>
      <c r="AA4428" s="62" t="s">
        <v>315</v>
      </c>
      <c r="AB4428" s="62" t="s">
        <v>42</v>
      </c>
      <c r="AC4428" s="62" t="s">
        <v>1819</v>
      </c>
      <c r="AD4428" s="62" t="s">
        <v>146</v>
      </c>
    </row>
    <row r="4429" spans="1:30" x14ac:dyDescent="0.25">
      <c r="A4429" s="62" t="s">
        <v>35</v>
      </c>
      <c r="B4429" s="62" t="s">
        <v>36</v>
      </c>
      <c r="C4429" s="62" t="s">
        <v>37</v>
      </c>
      <c r="D4429" s="62" t="s">
        <v>121</v>
      </c>
      <c r="E4429" s="62" t="s">
        <v>215</v>
      </c>
      <c r="F4429" s="62" t="s">
        <v>216</v>
      </c>
      <c r="G4429" s="62" t="s">
        <v>124</v>
      </c>
      <c r="H4429" s="62" t="s">
        <v>124</v>
      </c>
      <c r="I4429" s="62" t="s">
        <v>42</v>
      </c>
      <c r="J4429" s="62" t="s">
        <v>250</v>
      </c>
      <c r="K4429" s="62" t="s">
        <v>250</v>
      </c>
      <c r="L4429" s="62" t="s">
        <v>43</v>
      </c>
      <c r="M4429" s="62" t="s">
        <v>44</v>
      </c>
      <c r="N4429" s="62" t="s">
        <v>150</v>
      </c>
      <c r="O4429" s="62" t="s">
        <v>42</v>
      </c>
      <c r="P4429" s="62" t="s">
        <v>392</v>
      </c>
      <c r="Q4429" s="62" t="s">
        <v>1717</v>
      </c>
      <c r="R4429" s="62" t="s">
        <v>1861</v>
      </c>
      <c r="S4429" s="61">
        <v>201408</v>
      </c>
      <c r="T4429" s="62" t="s">
        <v>52</v>
      </c>
      <c r="U4429" s="61">
        <v>235.35</v>
      </c>
      <c r="V4429" s="60">
        <v>235.35</v>
      </c>
      <c r="W4429" s="62" t="s">
        <v>340</v>
      </c>
      <c r="X4429" s="62" t="s">
        <v>384</v>
      </c>
      <c r="Y4429" s="62" t="s">
        <v>1152</v>
      </c>
      <c r="Z4429" s="62" t="s">
        <v>48</v>
      </c>
      <c r="AA4429" s="62" t="s">
        <v>315</v>
      </c>
      <c r="AB4429" s="62" t="s">
        <v>42</v>
      </c>
      <c r="AC4429" s="62" t="s">
        <v>1819</v>
      </c>
      <c r="AD4429" s="62" t="s">
        <v>146</v>
      </c>
    </row>
    <row r="4430" spans="1:30" x14ac:dyDescent="0.25">
      <c r="A4430" s="62" t="s">
        <v>35</v>
      </c>
      <c r="B4430" s="62" t="s">
        <v>36</v>
      </c>
      <c r="C4430" s="62" t="s">
        <v>37</v>
      </c>
      <c r="D4430" s="62" t="s">
        <v>121</v>
      </c>
      <c r="E4430" s="62" t="s">
        <v>215</v>
      </c>
      <c r="F4430" s="62" t="s">
        <v>216</v>
      </c>
      <c r="G4430" s="62" t="s">
        <v>124</v>
      </c>
      <c r="H4430" s="62" t="s">
        <v>124</v>
      </c>
      <c r="I4430" s="62" t="s">
        <v>42</v>
      </c>
      <c r="J4430" s="62" t="s">
        <v>237</v>
      </c>
      <c r="K4430" s="62" t="s">
        <v>237</v>
      </c>
      <c r="L4430" s="62" t="s">
        <v>43</v>
      </c>
      <c r="M4430" s="62" t="s">
        <v>44</v>
      </c>
      <c r="N4430" s="62" t="s">
        <v>150</v>
      </c>
      <c r="O4430" s="62" t="s">
        <v>42</v>
      </c>
      <c r="P4430" s="62" t="s">
        <v>392</v>
      </c>
      <c r="Q4430" s="62" t="s">
        <v>1717</v>
      </c>
      <c r="R4430" s="62" t="s">
        <v>1861</v>
      </c>
      <c r="S4430" s="61">
        <v>201408</v>
      </c>
      <c r="T4430" s="62" t="s">
        <v>52</v>
      </c>
      <c r="U4430" s="61">
        <v>252.16</v>
      </c>
      <c r="V4430" s="60">
        <v>252.16</v>
      </c>
      <c r="W4430" s="62" t="s">
        <v>340</v>
      </c>
      <c r="X4430" s="62" t="s">
        <v>384</v>
      </c>
      <c r="Y4430" s="62" t="s">
        <v>1152</v>
      </c>
      <c r="Z4430" s="62" t="s">
        <v>48</v>
      </c>
      <c r="AA4430" s="62" t="s">
        <v>315</v>
      </c>
      <c r="AB4430" s="62" t="s">
        <v>42</v>
      </c>
      <c r="AC4430" s="62" t="s">
        <v>1819</v>
      </c>
      <c r="AD4430" s="62" t="s">
        <v>146</v>
      </c>
    </row>
    <row r="4431" spans="1:30" x14ac:dyDescent="0.25">
      <c r="A4431" s="62" t="s">
        <v>35</v>
      </c>
      <c r="B4431" s="62" t="s">
        <v>36</v>
      </c>
      <c r="C4431" s="62" t="s">
        <v>37</v>
      </c>
      <c r="D4431" s="62" t="s">
        <v>121</v>
      </c>
      <c r="E4431" s="62" t="s">
        <v>215</v>
      </c>
      <c r="F4431" s="62" t="s">
        <v>216</v>
      </c>
      <c r="G4431" s="62" t="s">
        <v>124</v>
      </c>
      <c r="H4431" s="62" t="s">
        <v>124</v>
      </c>
      <c r="I4431" s="62" t="s">
        <v>42</v>
      </c>
      <c r="J4431" s="62" t="s">
        <v>231</v>
      </c>
      <c r="K4431" s="62" t="s">
        <v>231</v>
      </c>
      <c r="L4431" s="62" t="s">
        <v>43</v>
      </c>
      <c r="M4431" s="62" t="s">
        <v>44</v>
      </c>
      <c r="N4431" s="62" t="s">
        <v>150</v>
      </c>
      <c r="O4431" s="62" t="s">
        <v>42</v>
      </c>
      <c r="P4431" s="62" t="s">
        <v>392</v>
      </c>
      <c r="Q4431" s="62" t="s">
        <v>1717</v>
      </c>
      <c r="R4431" s="62" t="s">
        <v>1861</v>
      </c>
      <c r="S4431" s="61">
        <v>201408</v>
      </c>
      <c r="T4431" s="62" t="s">
        <v>52</v>
      </c>
      <c r="U4431" s="61">
        <v>235.35</v>
      </c>
      <c r="V4431" s="60">
        <v>235.35</v>
      </c>
      <c r="W4431" s="62" t="s">
        <v>340</v>
      </c>
      <c r="X4431" s="62" t="s">
        <v>384</v>
      </c>
      <c r="Y4431" s="62" t="s">
        <v>1152</v>
      </c>
      <c r="Z4431" s="62" t="s">
        <v>48</v>
      </c>
      <c r="AA4431" s="62" t="s">
        <v>315</v>
      </c>
      <c r="AB4431" s="62" t="s">
        <v>42</v>
      </c>
      <c r="AC4431" s="62" t="s">
        <v>1819</v>
      </c>
      <c r="AD4431" s="62" t="s">
        <v>146</v>
      </c>
    </row>
    <row r="4432" spans="1:30" x14ac:dyDescent="0.25">
      <c r="A4432" s="62" t="s">
        <v>35</v>
      </c>
      <c r="B4432" s="62" t="s">
        <v>36</v>
      </c>
      <c r="C4432" s="62" t="s">
        <v>37</v>
      </c>
      <c r="D4432" s="62" t="s">
        <v>121</v>
      </c>
      <c r="E4432" s="62" t="s">
        <v>215</v>
      </c>
      <c r="F4432" s="62" t="s">
        <v>216</v>
      </c>
      <c r="G4432" s="62" t="s">
        <v>124</v>
      </c>
      <c r="H4432" s="62" t="s">
        <v>124</v>
      </c>
      <c r="I4432" s="62" t="s">
        <v>42</v>
      </c>
      <c r="J4432" s="62" t="s">
        <v>217</v>
      </c>
      <c r="K4432" s="62" t="s">
        <v>217</v>
      </c>
      <c r="L4432" s="62" t="s">
        <v>43</v>
      </c>
      <c r="M4432" s="62" t="s">
        <v>44</v>
      </c>
      <c r="N4432" s="62" t="s">
        <v>150</v>
      </c>
      <c r="O4432" s="62" t="s">
        <v>42</v>
      </c>
      <c r="P4432" s="62" t="s">
        <v>392</v>
      </c>
      <c r="Q4432" s="62" t="s">
        <v>1717</v>
      </c>
      <c r="R4432" s="62" t="s">
        <v>1861</v>
      </c>
      <c r="S4432" s="61">
        <v>201408</v>
      </c>
      <c r="T4432" s="62" t="s">
        <v>52</v>
      </c>
      <c r="U4432" s="61">
        <v>252.16</v>
      </c>
      <c r="V4432" s="60">
        <v>252.16</v>
      </c>
      <c r="W4432" s="62" t="s">
        <v>340</v>
      </c>
      <c r="X4432" s="62" t="s">
        <v>384</v>
      </c>
      <c r="Y4432" s="62" t="s">
        <v>1152</v>
      </c>
      <c r="Z4432" s="62" t="s">
        <v>48</v>
      </c>
      <c r="AA4432" s="62" t="s">
        <v>315</v>
      </c>
      <c r="AB4432" s="62" t="s">
        <v>42</v>
      </c>
      <c r="AC4432" s="62" t="s">
        <v>1819</v>
      </c>
      <c r="AD4432" s="62" t="s">
        <v>146</v>
      </c>
    </row>
    <row r="4433" spans="1:32" x14ac:dyDescent="0.25">
      <c r="A4433" s="62" t="s">
        <v>35</v>
      </c>
      <c r="B4433" s="62" t="s">
        <v>36</v>
      </c>
      <c r="C4433" s="62" t="s">
        <v>37</v>
      </c>
      <c r="D4433" s="62" t="s">
        <v>121</v>
      </c>
      <c r="E4433" s="62" t="s">
        <v>215</v>
      </c>
      <c r="F4433" s="62" t="s">
        <v>216</v>
      </c>
      <c r="G4433" s="62" t="s">
        <v>124</v>
      </c>
      <c r="H4433" s="62" t="s">
        <v>124</v>
      </c>
      <c r="I4433" s="62" t="s">
        <v>42</v>
      </c>
      <c r="J4433" s="62" t="s">
        <v>257</v>
      </c>
      <c r="K4433" s="62" t="s">
        <v>257</v>
      </c>
      <c r="L4433" s="62" t="s">
        <v>43</v>
      </c>
      <c r="M4433" s="62" t="s">
        <v>44</v>
      </c>
      <c r="N4433" s="62" t="s">
        <v>150</v>
      </c>
      <c r="O4433" s="62" t="s">
        <v>42</v>
      </c>
      <c r="P4433" s="62" t="s">
        <v>392</v>
      </c>
      <c r="Q4433" s="62" t="s">
        <v>1717</v>
      </c>
      <c r="R4433" s="62" t="s">
        <v>1861</v>
      </c>
      <c r="S4433" s="61">
        <v>201408</v>
      </c>
      <c r="T4433" s="62" t="s">
        <v>52</v>
      </c>
      <c r="U4433" s="61">
        <v>235.35</v>
      </c>
      <c r="V4433" s="60">
        <v>235.35</v>
      </c>
      <c r="W4433" s="62" t="s">
        <v>340</v>
      </c>
      <c r="X4433" s="62" t="s">
        <v>384</v>
      </c>
      <c r="Y4433" s="62" t="s">
        <v>1152</v>
      </c>
      <c r="Z4433" s="62" t="s">
        <v>48</v>
      </c>
      <c r="AA4433" s="62" t="s">
        <v>315</v>
      </c>
      <c r="AB4433" s="62" t="s">
        <v>42</v>
      </c>
      <c r="AC4433" s="62" t="s">
        <v>1819</v>
      </c>
      <c r="AD4433" s="62" t="s">
        <v>146</v>
      </c>
    </row>
    <row r="4434" spans="1:32" x14ac:dyDescent="0.25">
      <c r="A4434" s="62" t="s">
        <v>35</v>
      </c>
      <c r="B4434" s="62" t="s">
        <v>36</v>
      </c>
      <c r="C4434" s="62" t="s">
        <v>37</v>
      </c>
      <c r="D4434" s="62" t="s">
        <v>121</v>
      </c>
      <c r="E4434" s="62" t="s">
        <v>122</v>
      </c>
      <c r="F4434" s="62" t="s">
        <v>123</v>
      </c>
      <c r="G4434" s="62" t="s">
        <v>124</v>
      </c>
      <c r="H4434" s="62" t="s">
        <v>124</v>
      </c>
      <c r="I4434" s="62" t="s">
        <v>42</v>
      </c>
      <c r="J4434" s="62" t="s">
        <v>182</v>
      </c>
      <c r="K4434" s="62" t="s">
        <v>182</v>
      </c>
      <c r="L4434" s="62" t="s">
        <v>43</v>
      </c>
      <c r="M4434" s="62" t="s">
        <v>44</v>
      </c>
      <c r="N4434" s="62" t="s">
        <v>180</v>
      </c>
      <c r="O4434" s="62" t="s">
        <v>2251</v>
      </c>
      <c r="P4434" s="62" t="s">
        <v>1152</v>
      </c>
      <c r="Q4434" s="62" t="s">
        <v>645</v>
      </c>
      <c r="R4434" s="62" t="s">
        <v>1152</v>
      </c>
      <c r="S4434" s="61">
        <v>201408</v>
      </c>
      <c r="T4434" s="62" t="s">
        <v>52</v>
      </c>
      <c r="U4434" s="61">
        <v>0</v>
      </c>
      <c r="V4434" s="60">
        <v>399.84</v>
      </c>
      <c r="W4434" s="62" t="s">
        <v>1152</v>
      </c>
      <c r="X4434" s="62" t="s">
        <v>1152</v>
      </c>
      <c r="Y4434" s="62" t="s">
        <v>1152</v>
      </c>
      <c r="Z4434" s="62" t="s">
        <v>48</v>
      </c>
      <c r="AA4434" s="62" t="s">
        <v>646</v>
      </c>
      <c r="AB4434" s="62" t="s">
        <v>42</v>
      </c>
      <c r="AC4434" s="62" t="s">
        <v>2252</v>
      </c>
      <c r="AD4434" s="62" t="s">
        <v>648</v>
      </c>
    </row>
    <row r="4435" spans="1:32" x14ac:dyDescent="0.25">
      <c r="A4435" s="62" t="s">
        <v>35</v>
      </c>
      <c r="B4435" s="62" t="s">
        <v>36</v>
      </c>
      <c r="C4435" s="62" t="s">
        <v>37</v>
      </c>
      <c r="D4435" s="62" t="s">
        <v>121</v>
      </c>
      <c r="E4435" s="62" t="s">
        <v>122</v>
      </c>
      <c r="F4435" s="62" t="s">
        <v>123</v>
      </c>
      <c r="G4435" s="62" t="s">
        <v>124</v>
      </c>
      <c r="H4435" s="62" t="s">
        <v>124</v>
      </c>
      <c r="I4435" s="62" t="s">
        <v>42</v>
      </c>
      <c r="J4435" s="62" t="s">
        <v>182</v>
      </c>
      <c r="K4435" s="62" t="s">
        <v>182</v>
      </c>
      <c r="L4435" s="62" t="s">
        <v>43</v>
      </c>
      <c r="M4435" s="62" t="s">
        <v>44</v>
      </c>
      <c r="N4435" s="62" t="s">
        <v>180</v>
      </c>
      <c r="O4435" s="62" t="s">
        <v>2253</v>
      </c>
      <c r="P4435" s="62" t="s">
        <v>1152</v>
      </c>
      <c r="Q4435" s="62" t="s">
        <v>645</v>
      </c>
      <c r="R4435" s="62" t="s">
        <v>1152</v>
      </c>
      <c r="S4435" s="61">
        <v>201408</v>
      </c>
      <c r="T4435" s="62" t="s">
        <v>52</v>
      </c>
      <c r="U4435" s="61">
        <v>0</v>
      </c>
      <c r="V4435" s="60">
        <v>278.11</v>
      </c>
      <c r="W4435" s="62" t="s">
        <v>1152</v>
      </c>
      <c r="X4435" s="62" t="s">
        <v>1152</v>
      </c>
      <c r="Y4435" s="62" t="s">
        <v>1152</v>
      </c>
      <c r="Z4435" s="62" t="s">
        <v>48</v>
      </c>
      <c r="AA4435" s="62" t="s">
        <v>646</v>
      </c>
      <c r="AB4435" s="62" t="s">
        <v>42</v>
      </c>
      <c r="AC4435" s="62" t="s">
        <v>2252</v>
      </c>
      <c r="AD4435" s="62" t="s">
        <v>648</v>
      </c>
    </row>
    <row r="4436" spans="1:32" x14ac:dyDescent="0.25">
      <c r="A4436" s="62" t="s">
        <v>35</v>
      </c>
      <c r="B4436" s="62" t="s">
        <v>36</v>
      </c>
      <c r="C4436" s="62" t="s">
        <v>37</v>
      </c>
      <c r="D4436" s="62" t="s">
        <v>121</v>
      </c>
      <c r="E4436" s="62" t="s">
        <v>122</v>
      </c>
      <c r="F4436" s="62" t="s">
        <v>123</v>
      </c>
      <c r="G4436" s="62" t="s">
        <v>124</v>
      </c>
      <c r="H4436" s="62" t="s">
        <v>124</v>
      </c>
      <c r="I4436" s="62" t="s">
        <v>42</v>
      </c>
      <c r="J4436" s="62" t="s">
        <v>182</v>
      </c>
      <c r="K4436" s="62" t="s">
        <v>182</v>
      </c>
      <c r="L4436" s="62" t="s">
        <v>43</v>
      </c>
      <c r="M4436" s="62" t="s">
        <v>44</v>
      </c>
      <c r="N4436" s="62" t="s">
        <v>180</v>
      </c>
      <c r="O4436" s="62" t="s">
        <v>1133</v>
      </c>
      <c r="P4436" s="62" t="s">
        <v>1152</v>
      </c>
      <c r="Q4436" s="62" t="s">
        <v>645</v>
      </c>
      <c r="R4436" s="62" t="s">
        <v>1152</v>
      </c>
      <c r="S4436" s="61">
        <v>201408</v>
      </c>
      <c r="T4436" s="62" t="s">
        <v>52</v>
      </c>
      <c r="U4436" s="61">
        <v>0</v>
      </c>
      <c r="V4436" s="60">
        <v>802.69</v>
      </c>
      <c r="W4436" s="62" t="s">
        <v>1152</v>
      </c>
      <c r="X4436" s="62" t="s">
        <v>1152</v>
      </c>
      <c r="Y4436" s="62" t="s">
        <v>1152</v>
      </c>
      <c r="Z4436" s="62" t="s">
        <v>48</v>
      </c>
      <c r="AA4436" s="62" t="s">
        <v>646</v>
      </c>
      <c r="AB4436" s="62" t="s">
        <v>42</v>
      </c>
      <c r="AC4436" s="62" t="s">
        <v>2252</v>
      </c>
      <c r="AD4436" s="62" t="s">
        <v>648</v>
      </c>
    </row>
    <row r="4437" spans="1:32" x14ac:dyDescent="0.25">
      <c r="A4437" s="62" t="s">
        <v>35</v>
      </c>
      <c r="B4437" s="62" t="s">
        <v>36</v>
      </c>
      <c r="C4437" s="62" t="s">
        <v>37</v>
      </c>
      <c r="D4437" s="62" t="s">
        <v>121</v>
      </c>
      <c r="E4437" s="62" t="s">
        <v>122</v>
      </c>
      <c r="F4437" s="62" t="s">
        <v>123</v>
      </c>
      <c r="G4437" s="62" t="s">
        <v>124</v>
      </c>
      <c r="H4437" s="62" t="s">
        <v>124</v>
      </c>
      <c r="I4437" s="62" t="s">
        <v>42</v>
      </c>
      <c r="J4437" s="62" t="s">
        <v>182</v>
      </c>
      <c r="K4437" s="62" t="s">
        <v>182</v>
      </c>
      <c r="L4437" s="62" t="s">
        <v>43</v>
      </c>
      <c r="M4437" s="62" t="s">
        <v>44</v>
      </c>
      <c r="N4437" s="62" t="s">
        <v>180</v>
      </c>
      <c r="O4437" s="62" t="s">
        <v>2254</v>
      </c>
      <c r="P4437" s="62" t="s">
        <v>1152</v>
      </c>
      <c r="Q4437" s="62" t="s">
        <v>645</v>
      </c>
      <c r="R4437" s="62" t="s">
        <v>1152</v>
      </c>
      <c r="S4437" s="61">
        <v>201408</v>
      </c>
      <c r="T4437" s="62" t="s">
        <v>52</v>
      </c>
      <c r="U4437" s="61">
        <v>0</v>
      </c>
      <c r="V4437" s="60">
        <v>6385.14</v>
      </c>
      <c r="W4437" s="62" t="s">
        <v>1152</v>
      </c>
      <c r="X4437" s="62" t="s">
        <v>1152</v>
      </c>
      <c r="Y4437" s="62" t="s">
        <v>1152</v>
      </c>
      <c r="Z4437" s="62" t="s">
        <v>48</v>
      </c>
      <c r="AA4437" s="62" t="s">
        <v>646</v>
      </c>
      <c r="AB4437" s="62" t="s">
        <v>42</v>
      </c>
      <c r="AC4437" s="62" t="s">
        <v>2252</v>
      </c>
      <c r="AD4437" s="62" t="s">
        <v>648</v>
      </c>
    </row>
    <row r="4438" spans="1:32" x14ac:dyDescent="0.25">
      <c r="A4438" s="62" t="s">
        <v>35</v>
      </c>
      <c r="B4438" s="62" t="s">
        <v>36</v>
      </c>
      <c r="C4438" s="62" t="s">
        <v>37</v>
      </c>
      <c r="D4438" s="62" t="s">
        <v>121</v>
      </c>
      <c r="E4438" s="62" t="s">
        <v>122</v>
      </c>
      <c r="F4438" s="62" t="s">
        <v>123</v>
      </c>
      <c r="G4438" s="62" t="s">
        <v>124</v>
      </c>
      <c r="H4438" s="62" t="s">
        <v>124</v>
      </c>
      <c r="I4438" s="62" t="s">
        <v>42</v>
      </c>
      <c r="J4438" s="62" t="s">
        <v>182</v>
      </c>
      <c r="K4438" s="62" t="s">
        <v>182</v>
      </c>
      <c r="L4438" s="62" t="s">
        <v>43</v>
      </c>
      <c r="M4438" s="62" t="s">
        <v>44</v>
      </c>
      <c r="N4438" s="62" t="s">
        <v>180</v>
      </c>
      <c r="O4438" s="62" t="s">
        <v>2255</v>
      </c>
      <c r="P4438" s="62" t="s">
        <v>1152</v>
      </c>
      <c r="Q4438" s="62" t="s">
        <v>645</v>
      </c>
      <c r="R4438" s="62" t="s">
        <v>1152</v>
      </c>
      <c r="S4438" s="61">
        <v>201408</v>
      </c>
      <c r="T4438" s="62" t="s">
        <v>52</v>
      </c>
      <c r="U4438" s="61">
        <v>0</v>
      </c>
      <c r="V4438" s="60">
        <v>23410.240000000002</v>
      </c>
      <c r="W4438" s="62" t="s">
        <v>1152</v>
      </c>
      <c r="X4438" s="62" t="s">
        <v>1152</v>
      </c>
      <c r="Y4438" s="62" t="s">
        <v>1152</v>
      </c>
      <c r="Z4438" s="62" t="s">
        <v>48</v>
      </c>
      <c r="AA4438" s="62" t="s">
        <v>646</v>
      </c>
      <c r="AB4438" s="62" t="s">
        <v>42</v>
      </c>
      <c r="AC4438" s="62" t="s">
        <v>2252</v>
      </c>
      <c r="AD4438" s="62" t="s">
        <v>648</v>
      </c>
    </row>
    <row r="4439" spans="1:32" x14ac:dyDescent="0.25">
      <c r="A4439" s="62" t="s">
        <v>35</v>
      </c>
      <c r="B4439" s="62" t="s">
        <v>36</v>
      </c>
      <c r="C4439" s="62" t="s">
        <v>37</v>
      </c>
      <c r="D4439" s="62" t="s">
        <v>121</v>
      </c>
      <c r="E4439" s="62" t="s">
        <v>122</v>
      </c>
      <c r="F4439" s="62" t="s">
        <v>123</v>
      </c>
      <c r="G4439" s="62" t="s">
        <v>124</v>
      </c>
      <c r="H4439" s="62" t="s">
        <v>124</v>
      </c>
      <c r="I4439" s="62" t="s">
        <v>42</v>
      </c>
      <c r="J4439" s="62" t="s">
        <v>182</v>
      </c>
      <c r="K4439" s="62" t="s">
        <v>182</v>
      </c>
      <c r="L4439" s="62" t="s">
        <v>43</v>
      </c>
      <c r="M4439" s="62" t="s">
        <v>44</v>
      </c>
      <c r="N4439" s="62" t="s">
        <v>180</v>
      </c>
      <c r="O4439" s="62" t="s">
        <v>2256</v>
      </c>
      <c r="P4439" s="62" t="s">
        <v>1152</v>
      </c>
      <c r="Q4439" s="62" t="s">
        <v>645</v>
      </c>
      <c r="R4439" s="62" t="s">
        <v>1152</v>
      </c>
      <c r="S4439" s="61">
        <v>201408</v>
      </c>
      <c r="T4439" s="62" t="s">
        <v>52</v>
      </c>
      <c r="U4439" s="61">
        <v>0</v>
      </c>
      <c r="V4439" s="60">
        <v>13598.88</v>
      </c>
      <c r="W4439" s="62" t="s">
        <v>1152</v>
      </c>
      <c r="X4439" s="62" t="s">
        <v>1152</v>
      </c>
      <c r="Y4439" s="62" t="s">
        <v>1152</v>
      </c>
      <c r="Z4439" s="62" t="s">
        <v>48</v>
      </c>
      <c r="AA4439" s="62" t="s">
        <v>646</v>
      </c>
      <c r="AB4439" s="62" t="s">
        <v>42</v>
      </c>
      <c r="AC4439" s="62" t="s">
        <v>2252</v>
      </c>
      <c r="AD4439" s="62" t="s">
        <v>648</v>
      </c>
    </row>
    <row r="4440" spans="1:32" x14ac:dyDescent="0.25">
      <c r="A4440" s="62" t="s">
        <v>35</v>
      </c>
      <c r="B4440" s="62" t="s">
        <v>36</v>
      </c>
      <c r="C4440" s="62" t="s">
        <v>37</v>
      </c>
      <c r="D4440" s="62" t="s">
        <v>121</v>
      </c>
      <c r="E4440" s="62" t="s">
        <v>122</v>
      </c>
      <c r="F4440" s="62" t="s">
        <v>123</v>
      </c>
      <c r="G4440" s="62" t="s">
        <v>124</v>
      </c>
      <c r="H4440" s="62" t="s">
        <v>124</v>
      </c>
      <c r="I4440" s="62" t="s">
        <v>42</v>
      </c>
      <c r="J4440" s="62" t="s">
        <v>182</v>
      </c>
      <c r="K4440" s="62" t="s">
        <v>182</v>
      </c>
      <c r="L4440" s="62" t="s">
        <v>43</v>
      </c>
      <c r="M4440" s="62" t="s">
        <v>44</v>
      </c>
      <c r="N4440" s="62" t="s">
        <v>180</v>
      </c>
      <c r="O4440" s="62" t="s">
        <v>2257</v>
      </c>
      <c r="P4440" s="62" t="s">
        <v>1152</v>
      </c>
      <c r="Q4440" s="62" t="s">
        <v>645</v>
      </c>
      <c r="R4440" s="62" t="s">
        <v>1152</v>
      </c>
      <c r="S4440" s="61">
        <v>201408</v>
      </c>
      <c r="T4440" s="62" t="s">
        <v>52</v>
      </c>
      <c r="U4440" s="61">
        <v>0</v>
      </c>
      <c r="V4440" s="60">
        <v>428.34</v>
      </c>
      <c r="W4440" s="62" t="s">
        <v>1152</v>
      </c>
      <c r="X4440" s="62" t="s">
        <v>1152</v>
      </c>
      <c r="Y4440" s="62" t="s">
        <v>1152</v>
      </c>
      <c r="Z4440" s="62" t="s">
        <v>48</v>
      </c>
      <c r="AA4440" s="62" t="s">
        <v>646</v>
      </c>
      <c r="AB4440" s="62" t="s">
        <v>42</v>
      </c>
      <c r="AC4440" s="62" t="s">
        <v>2252</v>
      </c>
      <c r="AD4440" s="62" t="s">
        <v>648</v>
      </c>
    </row>
    <row r="4441" spans="1:32" x14ac:dyDescent="0.25">
      <c r="A4441" s="62" t="s">
        <v>35</v>
      </c>
      <c r="B4441" s="62" t="s">
        <v>36</v>
      </c>
      <c r="C4441" s="62" t="s">
        <v>37</v>
      </c>
      <c r="D4441" s="62" t="s">
        <v>121</v>
      </c>
      <c r="E4441" s="62" t="s">
        <v>122</v>
      </c>
      <c r="F4441" s="62" t="s">
        <v>123</v>
      </c>
      <c r="G4441" s="62" t="s">
        <v>124</v>
      </c>
      <c r="H4441" s="62" t="s">
        <v>124</v>
      </c>
      <c r="I4441" s="62" t="s">
        <v>42</v>
      </c>
      <c r="J4441" s="62" t="s">
        <v>174</v>
      </c>
      <c r="K4441" s="62" t="s">
        <v>174</v>
      </c>
      <c r="L4441" s="62" t="s">
        <v>43</v>
      </c>
      <c r="M4441" s="62" t="s">
        <v>44</v>
      </c>
      <c r="N4441" s="62" t="s">
        <v>180</v>
      </c>
      <c r="O4441" s="62" t="s">
        <v>2254</v>
      </c>
      <c r="P4441" s="62" t="s">
        <v>1152</v>
      </c>
      <c r="Q4441" s="62" t="s">
        <v>645</v>
      </c>
      <c r="R4441" s="62" t="s">
        <v>1152</v>
      </c>
      <c r="S4441" s="61">
        <v>201408</v>
      </c>
      <c r="T4441" s="62" t="s">
        <v>52</v>
      </c>
      <c r="U4441" s="61">
        <v>0</v>
      </c>
      <c r="V4441" s="60">
        <v>7840</v>
      </c>
      <c r="W4441" s="62" t="s">
        <v>1152</v>
      </c>
      <c r="X4441" s="62" t="s">
        <v>1152</v>
      </c>
      <c r="Y4441" s="62" t="s">
        <v>1152</v>
      </c>
      <c r="Z4441" s="62" t="s">
        <v>48</v>
      </c>
      <c r="AA4441" s="62" t="s">
        <v>646</v>
      </c>
      <c r="AB4441" s="62" t="s">
        <v>42</v>
      </c>
      <c r="AC4441" s="62" t="s">
        <v>2252</v>
      </c>
      <c r="AD4441" s="62" t="s">
        <v>648</v>
      </c>
    </row>
    <row r="4442" spans="1:32" x14ac:dyDescent="0.25">
      <c r="A4442" s="62" t="s">
        <v>35</v>
      </c>
      <c r="B4442" s="62" t="s">
        <v>36</v>
      </c>
      <c r="C4442" s="62" t="s">
        <v>37</v>
      </c>
      <c r="D4442" s="62" t="s">
        <v>121</v>
      </c>
      <c r="E4442" s="62" t="s">
        <v>122</v>
      </c>
      <c r="F4442" s="62" t="s">
        <v>123</v>
      </c>
      <c r="G4442" s="62" t="s">
        <v>124</v>
      </c>
      <c r="H4442" s="62" t="s">
        <v>124</v>
      </c>
      <c r="I4442" s="62" t="s">
        <v>42</v>
      </c>
      <c r="J4442" s="62" t="s">
        <v>174</v>
      </c>
      <c r="K4442" s="62" t="s">
        <v>174</v>
      </c>
      <c r="L4442" s="62" t="s">
        <v>43</v>
      </c>
      <c r="M4442" s="62" t="s">
        <v>44</v>
      </c>
      <c r="N4442" s="62" t="s">
        <v>180</v>
      </c>
      <c r="O4442" s="62" t="s">
        <v>2323</v>
      </c>
      <c r="P4442" s="62" t="s">
        <v>1152</v>
      </c>
      <c r="Q4442" s="62" t="s">
        <v>645</v>
      </c>
      <c r="R4442" s="62" t="s">
        <v>1152</v>
      </c>
      <c r="S4442" s="61">
        <v>201408</v>
      </c>
      <c r="T4442" s="62" t="s">
        <v>52</v>
      </c>
      <c r="U4442" s="61">
        <v>0</v>
      </c>
      <c r="V4442" s="60">
        <v>924</v>
      </c>
      <c r="W4442" s="62" t="s">
        <v>1152</v>
      </c>
      <c r="X4442" s="62" t="s">
        <v>1152</v>
      </c>
      <c r="Y4442" s="62" t="s">
        <v>1152</v>
      </c>
      <c r="Z4442" s="62" t="s">
        <v>48</v>
      </c>
      <c r="AA4442" s="62" t="s">
        <v>646</v>
      </c>
      <c r="AB4442" s="62" t="s">
        <v>42</v>
      </c>
      <c r="AC4442" s="62" t="s">
        <v>2252</v>
      </c>
      <c r="AD4442" s="62" t="s">
        <v>648</v>
      </c>
    </row>
    <row r="4443" spans="1:32" x14ac:dyDescent="0.25">
      <c r="A4443" s="62" t="s">
        <v>35</v>
      </c>
      <c r="B4443" s="62" t="s">
        <v>36</v>
      </c>
      <c r="C4443" s="62" t="s">
        <v>37</v>
      </c>
      <c r="D4443" s="62" t="s">
        <v>121</v>
      </c>
      <c r="E4443" s="62" t="s">
        <v>122</v>
      </c>
      <c r="F4443" s="62" t="s">
        <v>123</v>
      </c>
      <c r="G4443" s="62" t="s">
        <v>124</v>
      </c>
      <c r="H4443" s="62" t="s">
        <v>124</v>
      </c>
      <c r="I4443" s="62" t="s">
        <v>42</v>
      </c>
      <c r="J4443" s="62" t="s">
        <v>174</v>
      </c>
      <c r="K4443" s="62" t="s">
        <v>174</v>
      </c>
      <c r="L4443" s="62" t="s">
        <v>43</v>
      </c>
      <c r="M4443" s="62" t="s">
        <v>44</v>
      </c>
      <c r="N4443" s="62" t="s">
        <v>180</v>
      </c>
      <c r="O4443" s="62" t="s">
        <v>2324</v>
      </c>
      <c r="P4443" s="62" t="s">
        <v>1152</v>
      </c>
      <c r="Q4443" s="62" t="s">
        <v>645</v>
      </c>
      <c r="R4443" s="62" t="s">
        <v>1152</v>
      </c>
      <c r="S4443" s="61">
        <v>201408</v>
      </c>
      <c r="T4443" s="62" t="s">
        <v>52</v>
      </c>
      <c r="U4443" s="61">
        <v>0</v>
      </c>
      <c r="V4443" s="60">
        <v>330</v>
      </c>
      <c r="W4443" s="62" t="s">
        <v>1152</v>
      </c>
      <c r="X4443" s="62" t="s">
        <v>1152</v>
      </c>
      <c r="Y4443" s="62" t="s">
        <v>1152</v>
      </c>
      <c r="Z4443" s="62" t="s">
        <v>48</v>
      </c>
      <c r="AA4443" s="62" t="s">
        <v>646</v>
      </c>
      <c r="AB4443" s="62" t="s">
        <v>42</v>
      </c>
      <c r="AC4443" s="62" t="s">
        <v>2252</v>
      </c>
      <c r="AD4443" s="62" t="s">
        <v>648</v>
      </c>
    </row>
    <row r="4444" spans="1:32" x14ac:dyDescent="0.25">
      <c r="A4444" s="62" t="s">
        <v>35</v>
      </c>
      <c r="B4444" s="62" t="s">
        <v>36</v>
      </c>
      <c r="C4444" s="62" t="s">
        <v>37</v>
      </c>
      <c r="D4444" s="62" t="s">
        <v>121</v>
      </c>
      <c r="E4444" s="62" t="s">
        <v>122</v>
      </c>
      <c r="F4444" s="62" t="s">
        <v>123</v>
      </c>
      <c r="G4444" s="62" t="s">
        <v>124</v>
      </c>
      <c r="H4444" s="62" t="s">
        <v>124</v>
      </c>
      <c r="I4444" s="62" t="s">
        <v>42</v>
      </c>
      <c r="J4444" s="62" t="s">
        <v>174</v>
      </c>
      <c r="K4444" s="62" t="s">
        <v>174</v>
      </c>
      <c r="L4444" s="62" t="s">
        <v>43</v>
      </c>
      <c r="M4444" s="62" t="s">
        <v>44</v>
      </c>
      <c r="N4444" s="62" t="s">
        <v>180</v>
      </c>
      <c r="O4444" s="62" t="s">
        <v>2256</v>
      </c>
      <c r="P4444" s="62" t="s">
        <v>1152</v>
      </c>
      <c r="Q4444" s="62" t="s">
        <v>645</v>
      </c>
      <c r="R4444" s="62" t="s">
        <v>1152</v>
      </c>
      <c r="S4444" s="61">
        <v>201408</v>
      </c>
      <c r="T4444" s="62" t="s">
        <v>52</v>
      </c>
      <c r="U4444" s="61">
        <v>0</v>
      </c>
      <c r="V4444" s="60">
        <v>9940</v>
      </c>
      <c r="W4444" s="62" t="s">
        <v>1152</v>
      </c>
      <c r="X4444" s="62" t="s">
        <v>1152</v>
      </c>
      <c r="Y4444" s="62" t="s">
        <v>1152</v>
      </c>
      <c r="Z4444" s="62" t="s">
        <v>48</v>
      </c>
      <c r="AA4444" s="62" t="s">
        <v>646</v>
      </c>
      <c r="AB4444" s="62" t="s">
        <v>42</v>
      </c>
      <c r="AC4444" s="62" t="s">
        <v>2252</v>
      </c>
      <c r="AD4444" s="62" t="s">
        <v>648</v>
      </c>
    </row>
    <row r="4445" spans="1:32" x14ac:dyDescent="0.25">
      <c r="A4445" s="62" t="s">
        <v>35</v>
      </c>
      <c r="B4445" s="62" t="s">
        <v>36</v>
      </c>
      <c r="C4445" s="62" t="s">
        <v>37</v>
      </c>
      <c r="D4445" s="62" t="s">
        <v>121</v>
      </c>
      <c r="E4445" s="62" t="s">
        <v>122</v>
      </c>
      <c r="F4445" s="62" t="s">
        <v>123</v>
      </c>
      <c r="G4445" s="62" t="s">
        <v>124</v>
      </c>
      <c r="H4445" s="62" t="s">
        <v>124</v>
      </c>
      <c r="I4445" s="62" t="s">
        <v>42</v>
      </c>
      <c r="J4445" s="62" t="s">
        <v>174</v>
      </c>
      <c r="K4445" s="62" t="s">
        <v>174</v>
      </c>
      <c r="L4445" s="62" t="s">
        <v>43</v>
      </c>
      <c r="M4445" s="62" t="s">
        <v>44</v>
      </c>
      <c r="N4445" s="62" t="s">
        <v>150</v>
      </c>
      <c r="O4445" s="62" t="s">
        <v>1534</v>
      </c>
      <c r="P4445" s="62" t="s">
        <v>1152</v>
      </c>
      <c r="Q4445" s="62" t="s">
        <v>1535</v>
      </c>
      <c r="R4445" s="62" t="s">
        <v>1536</v>
      </c>
      <c r="S4445" s="61">
        <v>201409</v>
      </c>
      <c r="T4445" s="62" t="s">
        <v>47</v>
      </c>
      <c r="U4445" s="61">
        <v>0</v>
      </c>
      <c r="V4445" s="60">
        <v>-144088.21</v>
      </c>
      <c r="W4445" s="62" t="s">
        <v>1152</v>
      </c>
      <c r="X4445" s="62" t="s">
        <v>177</v>
      </c>
      <c r="Y4445" s="62" t="s">
        <v>1152</v>
      </c>
      <c r="Z4445" s="62" t="s">
        <v>48</v>
      </c>
      <c r="AA4445" s="62" t="s">
        <v>129</v>
      </c>
      <c r="AB4445" s="62" t="s">
        <v>42</v>
      </c>
      <c r="AC4445" s="62" t="s">
        <v>1537</v>
      </c>
      <c r="AD4445" s="62" t="s">
        <v>51</v>
      </c>
      <c r="AE4445" s="97"/>
      <c r="AF4445" s="97"/>
    </row>
    <row r="4446" spans="1:32" x14ac:dyDescent="0.25">
      <c r="A4446" s="62" t="s">
        <v>35</v>
      </c>
      <c r="B4446" s="62" t="s">
        <v>36</v>
      </c>
      <c r="C4446" s="62" t="s">
        <v>37</v>
      </c>
      <c r="D4446" s="62" t="s">
        <v>121</v>
      </c>
      <c r="E4446" s="62" t="s">
        <v>122</v>
      </c>
      <c r="F4446" s="62" t="s">
        <v>123</v>
      </c>
      <c r="G4446" s="62" t="s">
        <v>124</v>
      </c>
      <c r="H4446" s="62" t="s">
        <v>124</v>
      </c>
      <c r="I4446" s="62" t="s">
        <v>42</v>
      </c>
      <c r="J4446" s="62" t="s">
        <v>532</v>
      </c>
      <c r="K4446" s="62" t="s">
        <v>532</v>
      </c>
      <c r="L4446" s="62" t="s">
        <v>43</v>
      </c>
      <c r="M4446" s="62" t="s">
        <v>44</v>
      </c>
      <c r="N4446" s="62" t="s">
        <v>150</v>
      </c>
      <c r="O4446" s="62" t="s">
        <v>1534</v>
      </c>
      <c r="P4446" s="62" t="s">
        <v>1152</v>
      </c>
      <c r="Q4446" s="62" t="s">
        <v>1535</v>
      </c>
      <c r="R4446" s="62" t="s">
        <v>1536</v>
      </c>
      <c r="S4446" s="61">
        <v>201409</v>
      </c>
      <c r="T4446" s="62" t="s">
        <v>47</v>
      </c>
      <c r="U4446" s="61">
        <v>0</v>
      </c>
      <c r="V4446" s="60">
        <v>-84350.29</v>
      </c>
      <c r="W4446" s="62" t="s">
        <v>1152</v>
      </c>
      <c r="X4446" s="62" t="s">
        <v>177</v>
      </c>
      <c r="Y4446" s="62" t="s">
        <v>1152</v>
      </c>
      <c r="Z4446" s="62" t="s">
        <v>48</v>
      </c>
      <c r="AA4446" s="62" t="s">
        <v>129</v>
      </c>
      <c r="AB4446" s="62" t="s">
        <v>42</v>
      </c>
      <c r="AC4446" s="62" t="s">
        <v>1537</v>
      </c>
      <c r="AD4446" s="62" t="s">
        <v>51</v>
      </c>
      <c r="AE4446" s="97"/>
      <c r="AF4446" s="97"/>
    </row>
    <row r="4447" spans="1:32" x14ac:dyDescent="0.25">
      <c r="A4447" s="62" t="s">
        <v>35</v>
      </c>
      <c r="B4447" s="62" t="s">
        <v>36</v>
      </c>
      <c r="C4447" s="62" t="s">
        <v>37</v>
      </c>
      <c r="D4447" s="62" t="s">
        <v>121</v>
      </c>
      <c r="E4447" s="62" t="s">
        <v>122</v>
      </c>
      <c r="F4447" s="62" t="s">
        <v>123</v>
      </c>
      <c r="G4447" s="62" t="s">
        <v>124</v>
      </c>
      <c r="H4447" s="62" t="s">
        <v>124</v>
      </c>
      <c r="I4447" s="62" t="s">
        <v>42</v>
      </c>
      <c r="J4447" s="62" t="s">
        <v>182</v>
      </c>
      <c r="K4447" s="62" t="s">
        <v>182</v>
      </c>
      <c r="L4447" s="62" t="s">
        <v>43</v>
      </c>
      <c r="M4447" s="62" t="s">
        <v>44</v>
      </c>
      <c r="N4447" s="62" t="s">
        <v>150</v>
      </c>
      <c r="O4447" s="62" t="s">
        <v>1534</v>
      </c>
      <c r="P4447" s="62" t="s">
        <v>1152</v>
      </c>
      <c r="Q4447" s="62" t="s">
        <v>1535</v>
      </c>
      <c r="R4447" s="62" t="s">
        <v>1152</v>
      </c>
      <c r="S4447" s="61">
        <v>201409</v>
      </c>
      <c r="T4447" s="62" t="s">
        <v>47</v>
      </c>
      <c r="U4447" s="61">
        <v>0</v>
      </c>
      <c r="V4447" s="60">
        <v>-77393.740000000005</v>
      </c>
      <c r="W4447" s="62" t="s">
        <v>1152</v>
      </c>
      <c r="X4447" s="62" t="s">
        <v>177</v>
      </c>
      <c r="Y4447" s="62" t="s">
        <v>1152</v>
      </c>
      <c r="Z4447" s="62" t="s">
        <v>48</v>
      </c>
      <c r="AA4447" s="62" t="s">
        <v>129</v>
      </c>
      <c r="AB4447" s="62" t="s">
        <v>42</v>
      </c>
      <c r="AC4447" s="62" t="s">
        <v>1537</v>
      </c>
      <c r="AD4447" s="62" t="s">
        <v>51</v>
      </c>
      <c r="AE4447" s="97"/>
      <c r="AF4447" s="97"/>
    </row>
    <row r="4448" spans="1:32" x14ac:dyDescent="0.25">
      <c r="A4448" s="62" t="s">
        <v>35</v>
      </c>
      <c r="B4448" s="62" t="s">
        <v>36</v>
      </c>
      <c r="C4448" s="62" t="s">
        <v>37</v>
      </c>
      <c r="D4448" s="62" t="s">
        <v>121</v>
      </c>
      <c r="E4448" s="62" t="s">
        <v>122</v>
      </c>
      <c r="F4448" s="62" t="s">
        <v>123</v>
      </c>
      <c r="G4448" s="62" t="s">
        <v>124</v>
      </c>
      <c r="H4448" s="62" t="s">
        <v>124</v>
      </c>
      <c r="I4448" s="62" t="s">
        <v>42</v>
      </c>
      <c r="J4448" s="62" t="s">
        <v>652</v>
      </c>
      <c r="K4448" s="62" t="s">
        <v>652</v>
      </c>
      <c r="L4448" s="62" t="s">
        <v>43</v>
      </c>
      <c r="M4448" s="62" t="s">
        <v>44</v>
      </c>
      <c r="N4448" s="62" t="s">
        <v>150</v>
      </c>
      <c r="O4448" s="62" t="s">
        <v>1534</v>
      </c>
      <c r="P4448" s="62" t="s">
        <v>1152</v>
      </c>
      <c r="Q4448" s="62" t="s">
        <v>1535</v>
      </c>
      <c r="R4448" s="62" t="s">
        <v>1536</v>
      </c>
      <c r="S4448" s="61">
        <v>201409</v>
      </c>
      <c r="T4448" s="62" t="s">
        <v>47</v>
      </c>
      <c r="U4448" s="61">
        <v>0</v>
      </c>
      <c r="V4448" s="60">
        <v>-76026.53</v>
      </c>
      <c r="W4448" s="62" t="s">
        <v>1152</v>
      </c>
      <c r="X4448" s="62" t="s">
        <v>177</v>
      </c>
      <c r="Y4448" s="62" t="s">
        <v>1152</v>
      </c>
      <c r="Z4448" s="62" t="s">
        <v>48</v>
      </c>
      <c r="AA4448" s="62" t="s">
        <v>129</v>
      </c>
      <c r="AB4448" s="62" t="s">
        <v>42</v>
      </c>
      <c r="AC4448" s="62" t="s">
        <v>1537</v>
      </c>
      <c r="AD4448" s="62" t="s">
        <v>51</v>
      </c>
      <c r="AE4448" s="97"/>
      <c r="AF4448" s="97"/>
    </row>
    <row r="4449" spans="1:32" x14ac:dyDescent="0.25">
      <c r="A4449" s="62" t="s">
        <v>35</v>
      </c>
      <c r="B4449" s="62" t="s">
        <v>36</v>
      </c>
      <c r="C4449" s="62" t="s">
        <v>37</v>
      </c>
      <c r="D4449" s="62" t="s">
        <v>121</v>
      </c>
      <c r="E4449" s="62" t="s">
        <v>122</v>
      </c>
      <c r="F4449" s="62" t="s">
        <v>123</v>
      </c>
      <c r="G4449" s="62" t="s">
        <v>124</v>
      </c>
      <c r="H4449" s="62" t="s">
        <v>124</v>
      </c>
      <c r="I4449" s="62" t="s">
        <v>42</v>
      </c>
      <c r="J4449" s="62" t="s">
        <v>285</v>
      </c>
      <c r="K4449" s="62" t="s">
        <v>285</v>
      </c>
      <c r="L4449" s="62" t="s">
        <v>43</v>
      </c>
      <c r="M4449" s="62" t="s">
        <v>44</v>
      </c>
      <c r="N4449" s="62" t="s">
        <v>150</v>
      </c>
      <c r="O4449" s="62" t="s">
        <v>1534</v>
      </c>
      <c r="P4449" s="62" t="s">
        <v>1152</v>
      </c>
      <c r="Q4449" s="62" t="s">
        <v>1538</v>
      </c>
      <c r="R4449" s="62" t="s">
        <v>1152</v>
      </c>
      <c r="S4449" s="61">
        <v>201409</v>
      </c>
      <c r="T4449" s="62" t="s">
        <v>47</v>
      </c>
      <c r="U4449" s="61">
        <v>0</v>
      </c>
      <c r="V4449" s="60">
        <v>-60460</v>
      </c>
      <c r="W4449" s="62" t="s">
        <v>1152</v>
      </c>
      <c r="X4449" s="62" t="s">
        <v>288</v>
      </c>
      <c r="Y4449" s="62" t="s">
        <v>1152</v>
      </c>
      <c r="Z4449" s="62" t="s">
        <v>48</v>
      </c>
      <c r="AA4449" s="62" t="s">
        <v>129</v>
      </c>
      <c r="AB4449" s="62" t="s">
        <v>42</v>
      </c>
      <c r="AC4449" s="62" t="s">
        <v>1537</v>
      </c>
      <c r="AD4449" s="62" t="s">
        <v>51</v>
      </c>
      <c r="AE4449" s="97"/>
      <c r="AF4449" s="97"/>
    </row>
    <row r="4450" spans="1:32" x14ac:dyDescent="0.25">
      <c r="A4450" s="62" t="s">
        <v>35</v>
      </c>
      <c r="B4450" s="62" t="s">
        <v>36</v>
      </c>
      <c r="C4450" s="62" t="s">
        <v>37</v>
      </c>
      <c r="D4450" s="62" t="s">
        <v>121</v>
      </c>
      <c r="E4450" s="62" t="s">
        <v>122</v>
      </c>
      <c r="F4450" s="62" t="s">
        <v>123</v>
      </c>
      <c r="G4450" s="62" t="s">
        <v>124</v>
      </c>
      <c r="H4450" s="62" t="s">
        <v>124</v>
      </c>
      <c r="I4450" s="62" t="s">
        <v>42</v>
      </c>
      <c r="J4450" s="62" t="s">
        <v>174</v>
      </c>
      <c r="K4450" s="62" t="s">
        <v>174</v>
      </c>
      <c r="L4450" s="62" t="s">
        <v>43</v>
      </c>
      <c r="M4450" s="62" t="s">
        <v>44</v>
      </c>
      <c r="N4450" s="62" t="s">
        <v>150</v>
      </c>
      <c r="O4450" s="62" t="s">
        <v>1534</v>
      </c>
      <c r="P4450" s="62" t="s">
        <v>1152</v>
      </c>
      <c r="Q4450" s="62" t="s">
        <v>1535</v>
      </c>
      <c r="R4450" s="62" t="s">
        <v>1152</v>
      </c>
      <c r="S4450" s="61">
        <v>201409</v>
      </c>
      <c r="T4450" s="62" t="s">
        <v>47</v>
      </c>
      <c r="U4450" s="61">
        <v>0</v>
      </c>
      <c r="V4450" s="60">
        <v>-50892.06</v>
      </c>
      <c r="W4450" s="62" t="s">
        <v>1152</v>
      </c>
      <c r="X4450" s="62" t="s">
        <v>177</v>
      </c>
      <c r="Y4450" s="62" t="s">
        <v>1152</v>
      </c>
      <c r="Z4450" s="62" t="s">
        <v>48</v>
      </c>
      <c r="AA4450" s="62" t="s">
        <v>129</v>
      </c>
      <c r="AB4450" s="62" t="s">
        <v>42</v>
      </c>
      <c r="AC4450" s="62" t="s">
        <v>1537</v>
      </c>
      <c r="AD4450" s="62" t="s">
        <v>51</v>
      </c>
      <c r="AE4450" s="97"/>
      <c r="AF4450" s="97"/>
    </row>
    <row r="4451" spans="1:32" x14ac:dyDescent="0.25">
      <c r="A4451" s="62" t="s">
        <v>35</v>
      </c>
      <c r="B4451" s="62" t="s">
        <v>36</v>
      </c>
      <c r="C4451" s="62" t="s">
        <v>37</v>
      </c>
      <c r="D4451" s="62" t="s">
        <v>121</v>
      </c>
      <c r="E4451" s="62" t="s">
        <v>122</v>
      </c>
      <c r="F4451" s="62" t="s">
        <v>123</v>
      </c>
      <c r="G4451" s="62" t="s">
        <v>124</v>
      </c>
      <c r="H4451" s="62" t="s">
        <v>124</v>
      </c>
      <c r="I4451" s="62" t="s">
        <v>42</v>
      </c>
      <c r="J4451" s="62" t="s">
        <v>190</v>
      </c>
      <c r="K4451" s="62" t="s">
        <v>190</v>
      </c>
      <c r="L4451" s="62" t="s">
        <v>43</v>
      </c>
      <c r="M4451" s="62" t="s">
        <v>44</v>
      </c>
      <c r="N4451" s="62" t="s">
        <v>150</v>
      </c>
      <c r="O4451" s="62" t="s">
        <v>1534</v>
      </c>
      <c r="P4451" s="62" t="s">
        <v>1152</v>
      </c>
      <c r="Q4451" s="62" t="s">
        <v>1535</v>
      </c>
      <c r="R4451" s="62" t="s">
        <v>1536</v>
      </c>
      <c r="S4451" s="61">
        <v>201409</v>
      </c>
      <c r="T4451" s="62" t="s">
        <v>47</v>
      </c>
      <c r="U4451" s="61">
        <v>0</v>
      </c>
      <c r="V4451" s="60">
        <v>-50000</v>
      </c>
      <c r="W4451" s="62" t="s">
        <v>1152</v>
      </c>
      <c r="X4451" s="62" t="s">
        <v>177</v>
      </c>
      <c r="Y4451" s="62" t="s">
        <v>1152</v>
      </c>
      <c r="Z4451" s="62" t="s">
        <v>48</v>
      </c>
      <c r="AA4451" s="62" t="s">
        <v>129</v>
      </c>
      <c r="AB4451" s="62" t="s">
        <v>42</v>
      </c>
      <c r="AC4451" s="62" t="s">
        <v>1537</v>
      </c>
      <c r="AD4451" s="62" t="s">
        <v>51</v>
      </c>
      <c r="AE4451" s="97"/>
      <c r="AF4451" s="97"/>
    </row>
    <row r="4452" spans="1:32" x14ac:dyDescent="0.25">
      <c r="A4452" s="62" t="s">
        <v>35</v>
      </c>
      <c r="B4452" s="62" t="s">
        <v>36</v>
      </c>
      <c r="C4452" s="62" t="s">
        <v>37</v>
      </c>
      <c r="D4452" s="62" t="s">
        <v>121</v>
      </c>
      <c r="E4452" s="62" t="s">
        <v>122</v>
      </c>
      <c r="F4452" s="62" t="s">
        <v>123</v>
      </c>
      <c r="G4452" s="62" t="s">
        <v>124</v>
      </c>
      <c r="H4452" s="62" t="s">
        <v>124</v>
      </c>
      <c r="I4452" s="62" t="s">
        <v>42</v>
      </c>
      <c r="J4452" s="62" t="s">
        <v>283</v>
      </c>
      <c r="K4452" s="62" t="s">
        <v>283</v>
      </c>
      <c r="L4452" s="62" t="s">
        <v>43</v>
      </c>
      <c r="M4452" s="62" t="s">
        <v>44</v>
      </c>
      <c r="N4452" s="62" t="s">
        <v>150</v>
      </c>
      <c r="O4452" s="62" t="s">
        <v>1534</v>
      </c>
      <c r="P4452" s="62" t="s">
        <v>1152</v>
      </c>
      <c r="Q4452" s="62" t="s">
        <v>1539</v>
      </c>
      <c r="R4452" s="62" t="s">
        <v>1152</v>
      </c>
      <c r="S4452" s="61">
        <v>201409</v>
      </c>
      <c r="T4452" s="62" t="s">
        <v>47</v>
      </c>
      <c r="U4452" s="61">
        <v>0</v>
      </c>
      <c r="V4452" s="60">
        <v>-35000</v>
      </c>
      <c r="W4452" s="62" t="s">
        <v>1152</v>
      </c>
      <c r="X4452" s="62" t="s">
        <v>460</v>
      </c>
      <c r="Y4452" s="62" t="s">
        <v>1152</v>
      </c>
      <c r="Z4452" s="62" t="s">
        <v>48</v>
      </c>
      <c r="AA4452" s="62" t="s">
        <v>129</v>
      </c>
      <c r="AB4452" s="62" t="s">
        <v>42</v>
      </c>
      <c r="AC4452" s="62" t="s">
        <v>1537</v>
      </c>
      <c r="AD4452" s="62" t="s">
        <v>51</v>
      </c>
      <c r="AE4452" s="97"/>
      <c r="AF4452" s="97"/>
    </row>
    <row r="4453" spans="1:32" x14ac:dyDescent="0.25">
      <c r="A4453" s="62" t="s">
        <v>35</v>
      </c>
      <c r="B4453" s="62" t="s">
        <v>36</v>
      </c>
      <c r="C4453" s="62" t="s">
        <v>37</v>
      </c>
      <c r="D4453" s="62" t="s">
        <v>121</v>
      </c>
      <c r="E4453" s="62" t="s">
        <v>122</v>
      </c>
      <c r="F4453" s="62" t="s">
        <v>123</v>
      </c>
      <c r="G4453" s="62" t="s">
        <v>124</v>
      </c>
      <c r="H4453" s="62" t="s">
        <v>124</v>
      </c>
      <c r="I4453" s="62" t="s">
        <v>42</v>
      </c>
      <c r="J4453" s="62" t="s">
        <v>532</v>
      </c>
      <c r="K4453" s="62" t="s">
        <v>532</v>
      </c>
      <c r="L4453" s="62" t="s">
        <v>43</v>
      </c>
      <c r="M4453" s="62" t="s">
        <v>44</v>
      </c>
      <c r="N4453" s="62" t="s">
        <v>150</v>
      </c>
      <c r="O4453" s="62" t="s">
        <v>1534</v>
      </c>
      <c r="P4453" s="62" t="s">
        <v>1152</v>
      </c>
      <c r="Q4453" s="62" t="s">
        <v>1535</v>
      </c>
      <c r="R4453" s="62" t="s">
        <v>1152</v>
      </c>
      <c r="S4453" s="61">
        <v>201409</v>
      </c>
      <c r="T4453" s="62" t="s">
        <v>47</v>
      </c>
      <c r="U4453" s="61">
        <v>0</v>
      </c>
      <c r="V4453" s="60">
        <v>-25887.06</v>
      </c>
      <c r="W4453" s="62" t="s">
        <v>1152</v>
      </c>
      <c r="X4453" s="62" t="s">
        <v>177</v>
      </c>
      <c r="Y4453" s="62" t="s">
        <v>1152</v>
      </c>
      <c r="Z4453" s="62" t="s">
        <v>48</v>
      </c>
      <c r="AA4453" s="62" t="s">
        <v>129</v>
      </c>
      <c r="AB4453" s="62" t="s">
        <v>42</v>
      </c>
      <c r="AC4453" s="62" t="s">
        <v>1537</v>
      </c>
      <c r="AD4453" s="62" t="s">
        <v>51</v>
      </c>
      <c r="AE4453" s="97"/>
      <c r="AF4453" s="97"/>
    </row>
    <row r="4454" spans="1:32" x14ac:dyDescent="0.25">
      <c r="A4454" s="62" t="s">
        <v>35</v>
      </c>
      <c r="B4454" s="62" t="s">
        <v>36</v>
      </c>
      <c r="C4454" s="62" t="s">
        <v>37</v>
      </c>
      <c r="D4454" s="62" t="s">
        <v>121</v>
      </c>
      <c r="E4454" s="62" t="s">
        <v>122</v>
      </c>
      <c r="F4454" s="62" t="s">
        <v>123</v>
      </c>
      <c r="G4454" s="62" t="s">
        <v>124</v>
      </c>
      <c r="H4454" s="62" t="s">
        <v>124</v>
      </c>
      <c r="I4454" s="62" t="s">
        <v>42</v>
      </c>
      <c r="J4454" s="62" t="s">
        <v>652</v>
      </c>
      <c r="K4454" s="62" t="s">
        <v>652</v>
      </c>
      <c r="L4454" s="62" t="s">
        <v>43</v>
      </c>
      <c r="M4454" s="62" t="s">
        <v>44</v>
      </c>
      <c r="N4454" s="62" t="s">
        <v>150</v>
      </c>
      <c r="O4454" s="62" t="s">
        <v>1534</v>
      </c>
      <c r="P4454" s="62" t="s">
        <v>1152</v>
      </c>
      <c r="Q4454" s="62" t="s">
        <v>1535</v>
      </c>
      <c r="R4454" s="62" t="s">
        <v>1152</v>
      </c>
      <c r="S4454" s="61">
        <v>201409</v>
      </c>
      <c r="T4454" s="62" t="s">
        <v>47</v>
      </c>
      <c r="U4454" s="61">
        <v>0</v>
      </c>
      <c r="V4454" s="60">
        <v>-4160.88</v>
      </c>
      <c r="W4454" s="62" t="s">
        <v>1152</v>
      </c>
      <c r="X4454" s="62" t="s">
        <v>177</v>
      </c>
      <c r="Y4454" s="62" t="s">
        <v>1152</v>
      </c>
      <c r="Z4454" s="62" t="s">
        <v>48</v>
      </c>
      <c r="AA4454" s="62" t="s">
        <v>129</v>
      </c>
      <c r="AB4454" s="62" t="s">
        <v>42</v>
      </c>
      <c r="AC4454" s="62" t="s">
        <v>1537</v>
      </c>
      <c r="AD4454" s="62" t="s">
        <v>51</v>
      </c>
      <c r="AE4454" s="97"/>
      <c r="AF4454" s="97"/>
    </row>
    <row r="4455" spans="1:32" x14ac:dyDescent="0.25">
      <c r="A4455" s="62" t="s">
        <v>35</v>
      </c>
      <c r="B4455" s="62" t="s">
        <v>36</v>
      </c>
      <c r="C4455" s="62" t="s">
        <v>37</v>
      </c>
      <c r="D4455" s="62" t="s">
        <v>121</v>
      </c>
      <c r="E4455" s="62" t="s">
        <v>122</v>
      </c>
      <c r="F4455" s="62" t="s">
        <v>123</v>
      </c>
      <c r="G4455" s="62" t="s">
        <v>124</v>
      </c>
      <c r="H4455" s="62" t="s">
        <v>124</v>
      </c>
      <c r="I4455" s="62" t="s">
        <v>42</v>
      </c>
      <c r="J4455" s="62" t="s">
        <v>182</v>
      </c>
      <c r="K4455" s="62" t="s">
        <v>182</v>
      </c>
      <c r="L4455" s="62" t="s">
        <v>43</v>
      </c>
      <c r="M4455" s="62" t="s">
        <v>44</v>
      </c>
      <c r="N4455" s="62" t="s">
        <v>180</v>
      </c>
      <c r="O4455" s="62" t="s">
        <v>1534</v>
      </c>
      <c r="P4455" s="62" t="s">
        <v>1152</v>
      </c>
      <c r="Q4455" s="62" t="s">
        <v>1535</v>
      </c>
      <c r="R4455" s="62" t="s">
        <v>1536</v>
      </c>
      <c r="S4455" s="61">
        <v>201409</v>
      </c>
      <c r="T4455" s="62" t="s">
        <v>47</v>
      </c>
      <c r="U4455" s="61">
        <v>0</v>
      </c>
      <c r="V4455" s="60">
        <v>-369056.85</v>
      </c>
      <c r="W4455" s="62" t="s">
        <v>1152</v>
      </c>
      <c r="X4455" s="62" t="s">
        <v>177</v>
      </c>
      <c r="Y4455" s="62" t="s">
        <v>1152</v>
      </c>
      <c r="Z4455" s="62" t="s">
        <v>48</v>
      </c>
      <c r="AA4455" s="62" t="s">
        <v>129</v>
      </c>
      <c r="AB4455" s="62" t="s">
        <v>42</v>
      </c>
      <c r="AC4455" s="62" t="s">
        <v>1537</v>
      </c>
      <c r="AD4455" s="62" t="s">
        <v>51</v>
      </c>
      <c r="AE4455" s="97"/>
      <c r="AF4455" s="97"/>
    </row>
    <row r="4456" spans="1:32" x14ac:dyDescent="0.25">
      <c r="A4456" s="62" t="s">
        <v>35</v>
      </c>
      <c r="B4456" s="62" t="s">
        <v>36</v>
      </c>
      <c r="C4456" s="62" t="s">
        <v>37</v>
      </c>
      <c r="D4456" s="62" t="s">
        <v>121</v>
      </c>
      <c r="E4456" s="62" t="s">
        <v>122</v>
      </c>
      <c r="F4456" s="62" t="s">
        <v>123</v>
      </c>
      <c r="G4456" s="62" t="s">
        <v>124</v>
      </c>
      <c r="H4456" s="62" t="s">
        <v>124</v>
      </c>
      <c r="I4456" s="62" t="s">
        <v>42</v>
      </c>
      <c r="J4456" s="62" t="s">
        <v>182</v>
      </c>
      <c r="K4456" s="62" t="s">
        <v>182</v>
      </c>
      <c r="L4456" s="62" t="s">
        <v>43</v>
      </c>
      <c r="M4456" s="62" t="s">
        <v>44</v>
      </c>
      <c r="N4456" s="62" t="s">
        <v>180</v>
      </c>
      <c r="O4456" s="62" t="s">
        <v>1534</v>
      </c>
      <c r="P4456" s="62" t="s">
        <v>1152</v>
      </c>
      <c r="Q4456" s="62" t="s">
        <v>1535</v>
      </c>
      <c r="R4456" s="62" t="s">
        <v>1152</v>
      </c>
      <c r="S4456" s="61">
        <v>201409</v>
      </c>
      <c r="T4456" s="62" t="s">
        <v>47</v>
      </c>
      <c r="U4456" s="61">
        <v>0</v>
      </c>
      <c r="V4456" s="60">
        <v>-213589.52</v>
      </c>
      <c r="W4456" s="62" t="s">
        <v>1152</v>
      </c>
      <c r="X4456" s="62" t="s">
        <v>177</v>
      </c>
      <c r="Y4456" s="62" t="s">
        <v>1152</v>
      </c>
      <c r="Z4456" s="62" t="s">
        <v>48</v>
      </c>
      <c r="AA4456" s="62" t="s">
        <v>129</v>
      </c>
      <c r="AB4456" s="62" t="s">
        <v>42</v>
      </c>
      <c r="AC4456" s="62" t="s">
        <v>1537</v>
      </c>
      <c r="AD4456" s="62" t="s">
        <v>51</v>
      </c>
      <c r="AE4456" s="97"/>
      <c r="AF4456" s="97"/>
    </row>
    <row r="4457" spans="1:32" x14ac:dyDescent="0.25">
      <c r="A4457" s="62" t="s">
        <v>35</v>
      </c>
      <c r="B4457" s="62" t="s">
        <v>36</v>
      </c>
      <c r="C4457" s="62" t="s">
        <v>37</v>
      </c>
      <c r="D4457" s="62" t="s">
        <v>121</v>
      </c>
      <c r="E4457" s="62" t="s">
        <v>122</v>
      </c>
      <c r="F4457" s="62" t="s">
        <v>123</v>
      </c>
      <c r="G4457" s="62" t="s">
        <v>124</v>
      </c>
      <c r="H4457" s="62" t="s">
        <v>124</v>
      </c>
      <c r="I4457" s="62" t="s">
        <v>42</v>
      </c>
      <c r="J4457" s="62" t="s">
        <v>174</v>
      </c>
      <c r="K4457" s="62" t="s">
        <v>174</v>
      </c>
      <c r="L4457" s="62" t="s">
        <v>43</v>
      </c>
      <c r="M4457" s="62" t="s">
        <v>44</v>
      </c>
      <c r="N4457" s="62" t="s">
        <v>180</v>
      </c>
      <c r="O4457" s="62" t="s">
        <v>1534</v>
      </c>
      <c r="P4457" s="62" t="s">
        <v>1152</v>
      </c>
      <c r="Q4457" s="62" t="s">
        <v>1535</v>
      </c>
      <c r="R4457" s="62" t="s">
        <v>1536</v>
      </c>
      <c r="S4457" s="61">
        <v>201409</v>
      </c>
      <c r="T4457" s="62" t="s">
        <v>47</v>
      </c>
      <c r="U4457" s="61">
        <v>0</v>
      </c>
      <c r="V4457" s="60">
        <v>-169880.64</v>
      </c>
      <c r="W4457" s="62" t="s">
        <v>1152</v>
      </c>
      <c r="X4457" s="62" t="s">
        <v>177</v>
      </c>
      <c r="Y4457" s="62" t="s">
        <v>1152</v>
      </c>
      <c r="Z4457" s="62" t="s">
        <v>48</v>
      </c>
      <c r="AA4457" s="62" t="s">
        <v>129</v>
      </c>
      <c r="AB4457" s="62" t="s">
        <v>42</v>
      </c>
      <c r="AC4457" s="62" t="s">
        <v>1537</v>
      </c>
      <c r="AD4457" s="62" t="s">
        <v>51</v>
      </c>
      <c r="AE4457" s="97"/>
      <c r="AF4457" s="97"/>
    </row>
    <row r="4458" spans="1:32" x14ac:dyDescent="0.25">
      <c r="A4458" s="62" t="s">
        <v>35</v>
      </c>
      <c r="B4458" s="62" t="s">
        <v>36</v>
      </c>
      <c r="C4458" s="62" t="s">
        <v>37</v>
      </c>
      <c r="D4458" s="62" t="s">
        <v>121</v>
      </c>
      <c r="E4458" s="62" t="s">
        <v>122</v>
      </c>
      <c r="F4458" s="62" t="s">
        <v>123</v>
      </c>
      <c r="G4458" s="62" t="s">
        <v>124</v>
      </c>
      <c r="H4458" s="62" t="s">
        <v>124</v>
      </c>
      <c r="I4458" s="62" t="s">
        <v>42</v>
      </c>
      <c r="J4458" s="62" t="s">
        <v>532</v>
      </c>
      <c r="K4458" s="62" t="s">
        <v>532</v>
      </c>
      <c r="L4458" s="62" t="s">
        <v>43</v>
      </c>
      <c r="M4458" s="62" t="s">
        <v>44</v>
      </c>
      <c r="N4458" s="62" t="s">
        <v>180</v>
      </c>
      <c r="O4458" s="62" t="s">
        <v>1534</v>
      </c>
      <c r="P4458" s="62" t="s">
        <v>1152</v>
      </c>
      <c r="Q4458" s="62" t="s">
        <v>1535</v>
      </c>
      <c r="R4458" s="62" t="s">
        <v>1152</v>
      </c>
      <c r="S4458" s="61">
        <v>201409</v>
      </c>
      <c r="T4458" s="62" t="s">
        <v>47</v>
      </c>
      <c r="U4458" s="61">
        <v>0</v>
      </c>
      <c r="V4458" s="60">
        <v>-135845.56</v>
      </c>
      <c r="W4458" s="62" t="s">
        <v>1152</v>
      </c>
      <c r="X4458" s="62" t="s">
        <v>177</v>
      </c>
      <c r="Y4458" s="62" t="s">
        <v>1152</v>
      </c>
      <c r="Z4458" s="62" t="s">
        <v>48</v>
      </c>
      <c r="AA4458" s="62" t="s">
        <v>129</v>
      </c>
      <c r="AB4458" s="62" t="s">
        <v>42</v>
      </c>
      <c r="AC4458" s="62" t="s">
        <v>1537</v>
      </c>
      <c r="AD4458" s="62" t="s">
        <v>51</v>
      </c>
      <c r="AE4458" s="97"/>
      <c r="AF4458" s="97"/>
    </row>
    <row r="4459" spans="1:32" x14ac:dyDescent="0.25">
      <c r="A4459" s="62" t="s">
        <v>35</v>
      </c>
      <c r="B4459" s="62" t="s">
        <v>36</v>
      </c>
      <c r="C4459" s="62" t="s">
        <v>37</v>
      </c>
      <c r="D4459" s="62" t="s">
        <v>121</v>
      </c>
      <c r="E4459" s="62" t="s">
        <v>122</v>
      </c>
      <c r="F4459" s="62" t="s">
        <v>123</v>
      </c>
      <c r="G4459" s="62" t="s">
        <v>124</v>
      </c>
      <c r="H4459" s="62" t="s">
        <v>124</v>
      </c>
      <c r="I4459" s="62" t="s">
        <v>42</v>
      </c>
      <c r="J4459" s="62" t="s">
        <v>532</v>
      </c>
      <c r="K4459" s="62" t="s">
        <v>532</v>
      </c>
      <c r="L4459" s="62" t="s">
        <v>43</v>
      </c>
      <c r="M4459" s="62" t="s">
        <v>44</v>
      </c>
      <c r="N4459" s="62" t="s">
        <v>180</v>
      </c>
      <c r="O4459" s="62" t="s">
        <v>1534</v>
      </c>
      <c r="P4459" s="62" t="s">
        <v>1152</v>
      </c>
      <c r="Q4459" s="62" t="s">
        <v>1535</v>
      </c>
      <c r="R4459" s="62" t="s">
        <v>1536</v>
      </c>
      <c r="S4459" s="61">
        <v>201409</v>
      </c>
      <c r="T4459" s="62" t="s">
        <v>47</v>
      </c>
      <c r="U4459" s="61">
        <v>0</v>
      </c>
      <c r="V4459" s="60">
        <v>-81426.64</v>
      </c>
      <c r="W4459" s="62" t="s">
        <v>1152</v>
      </c>
      <c r="X4459" s="62" t="s">
        <v>177</v>
      </c>
      <c r="Y4459" s="62" t="s">
        <v>1152</v>
      </c>
      <c r="Z4459" s="62" t="s">
        <v>48</v>
      </c>
      <c r="AA4459" s="62" t="s">
        <v>129</v>
      </c>
      <c r="AB4459" s="62" t="s">
        <v>42</v>
      </c>
      <c r="AC4459" s="62" t="s">
        <v>1537</v>
      </c>
      <c r="AD4459" s="62" t="s">
        <v>51</v>
      </c>
      <c r="AE4459" s="97"/>
      <c r="AF4459" s="97"/>
    </row>
    <row r="4460" spans="1:32" x14ac:dyDescent="0.25">
      <c r="A4460" s="62" t="s">
        <v>35</v>
      </c>
      <c r="B4460" s="62" t="s">
        <v>36</v>
      </c>
      <c r="C4460" s="62" t="s">
        <v>37</v>
      </c>
      <c r="D4460" s="62" t="s">
        <v>121</v>
      </c>
      <c r="E4460" s="62" t="s">
        <v>122</v>
      </c>
      <c r="F4460" s="62" t="s">
        <v>123</v>
      </c>
      <c r="G4460" s="62" t="s">
        <v>124</v>
      </c>
      <c r="H4460" s="62" t="s">
        <v>124</v>
      </c>
      <c r="I4460" s="62" t="s">
        <v>42</v>
      </c>
      <c r="J4460" s="62" t="s">
        <v>652</v>
      </c>
      <c r="K4460" s="62" t="s">
        <v>652</v>
      </c>
      <c r="L4460" s="62" t="s">
        <v>43</v>
      </c>
      <c r="M4460" s="62" t="s">
        <v>44</v>
      </c>
      <c r="N4460" s="62" t="s">
        <v>180</v>
      </c>
      <c r="O4460" s="62" t="s">
        <v>1534</v>
      </c>
      <c r="P4460" s="62" t="s">
        <v>1152</v>
      </c>
      <c r="Q4460" s="62" t="s">
        <v>1535</v>
      </c>
      <c r="R4460" s="62" t="s">
        <v>1536</v>
      </c>
      <c r="S4460" s="61">
        <v>201409</v>
      </c>
      <c r="T4460" s="62" t="s">
        <v>47</v>
      </c>
      <c r="U4460" s="61">
        <v>0</v>
      </c>
      <c r="V4460" s="60">
        <v>-3197.52</v>
      </c>
      <c r="W4460" s="62" t="s">
        <v>1152</v>
      </c>
      <c r="X4460" s="62" t="s">
        <v>177</v>
      </c>
      <c r="Y4460" s="62" t="s">
        <v>1152</v>
      </c>
      <c r="Z4460" s="62" t="s">
        <v>48</v>
      </c>
      <c r="AA4460" s="62" t="s">
        <v>129</v>
      </c>
      <c r="AB4460" s="62" t="s">
        <v>42</v>
      </c>
      <c r="AC4460" s="62" t="s">
        <v>1537</v>
      </c>
      <c r="AD4460" s="62" t="s">
        <v>51</v>
      </c>
    </row>
    <row r="4461" spans="1:32" x14ac:dyDescent="0.25">
      <c r="A4461" s="62" t="s">
        <v>35</v>
      </c>
      <c r="B4461" s="62" t="s">
        <v>36</v>
      </c>
      <c r="C4461" s="62" t="s">
        <v>37</v>
      </c>
      <c r="D4461" s="62" t="s">
        <v>121</v>
      </c>
      <c r="E4461" s="62" t="s">
        <v>122</v>
      </c>
      <c r="F4461" s="62" t="s">
        <v>123</v>
      </c>
      <c r="G4461" s="62" t="s">
        <v>124</v>
      </c>
      <c r="H4461" s="62" t="s">
        <v>124</v>
      </c>
      <c r="I4461" s="62" t="s">
        <v>42</v>
      </c>
      <c r="J4461" s="62" t="s">
        <v>500</v>
      </c>
      <c r="K4461" s="62" t="s">
        <v>500</v>
      </c>
      <c r="L4461" s="62" t="s">
        <v>43</v>
      </c>
      <c r="M4461" s="62" t="s">
        <v>44</v>
      </c>
      <c r="N4461" s="62" t="s">
        <v>162</v>
      </c>
      <c r="O4461" s="62" t="s">
        <v>1534</v>
      </c>
      <c r="P4461" s="62" t="s">
        <v>1152</v>
      </c>
      <c r="Q4461" s="62" t="s">
        <v>806</v>
      </c>
      <c r="R4461" s="62" t="s">
        <v>1152</v>
      </c>
      <c r="S4461" s="61">
        <v>201409</v>
      </c>
      <c r="T4461" s="62" t="s">
        <v>47</v>
      </c>
      <c r="U4461" s="61">
        <v>0</v>
      </c>
      <c r="V4461" s="60">
        <v>-8300</v>
      </c>
      <c r="W4461" s="62" t="s">
        <v>1152</v>
      </c>
      <c r="X4461" s="62" t="s">
        <v>807</v>
      </c>
      <c r="Y4461" s="62" t="s">
        <v>1152</v>
      </c>
      <c r="Z4461" s="62" t="s">
        <v>48</v>
      </c>
      <c r="AA4461" s="62" t="s">
        <v>129</v>
      </c>
      <c r="AB4461" s="62" t="s">
        <v>42</v>
      </c>
      <c r="AC4461" s="62" t="s">
        <v>1537</v>
      </c>
      <c r="AD4461" s="62" t="s">
        <v>51</v>
      </c>
    </row>
    <row r="4462" spans="1:32" x14ac:dyDescent="0.25">
      <c r="A4462" s="62" t="s">
        <v>35</v>
      </c>
      <c r="B4462" s="62" t="s">
        <v>36</v>
      </c>
      <c r="C4462" s="62" t="s">
        <v>37</v>
      </c>
      <c r="D4462" s="62" t="s">
        <v>121</v>
      </c>
      <c r="E4462" s="62" t="s">
        <v>122</v>
      </c>
      <c r="F4462" s="62" t="s">
        <v>123</v>
      </c>
      <c r="G4462" s="62" t="s">
        <v>124</v>
      </c>
      <c r="H4462" s="62" t="s">
        <v>124</v>
      </c>
      <c r="I4462" s="62" t="s">
        <v>42</v>
      </c>
      <c r="J4462" s="62" t="s">
        <v>174</v>
      </c>
      <c r="K4462" s="62" t="s">
        <v>174</v>
      </c>
      <c r="L4462" s="62" t="s">
        <v>43</v>
      </c>
      <c r="M4462" s="62" t="s">
        <v>44</v>
      </c>
      <c r="N4462" s="62" t="s">
        <v>180</v>
      </c>
      <c r="O4462" s="62" t="s">
        <v>1534</v>
      </c>
      <c r="P4462" s="62" t="s">
        <v>1152</v>
      </c>
      <c r="Q4462" s="62" t="s">
        <v>1535</v>
      </c>
      <c r="R4462" s="62" t="s">
        <v>1152</v>
      </c>
      <c r="S4462" s="61">
        <v>201409</v>
      </c>
      <c r="T4462" s="62" t="s">
        <v>47</v>
      </c>
      <c r="U4462" s="61">
        <v>0</v>
      </c>
      <c r="V4462" s="60">
        <v>-129072.53</v>
      </c>
      <c r="W4462" s="62" t="s">
        <v>1152</v>
      </c>
      <c r="X4462" s="62" t="s">
        <v>177</v>
      </c>
      <c r="Y4462" s="62" t="s">
        <v>1152</v>
      </c>
      <c r="Z4462" s="62" t="s">
        <v>48</v>
      </c>
      <c r="AA4462" s="62" t="s">
        <v>129</v>
      </c>
      <c r="AB4462" s="62" t="s">
        <v>42</v>
      </c>
      <c r="AC4462" s="62" t="s">
        <v>1537</v>
      </c>
      <c r="AD4462" s="62" t="s">
        <v>51</v>
      </c>
    </row>
    <row r="4463" spans="1:32" x14ac:dyDescent="0.25">
      <c r="A4463" s="62" t="s">
        <v>35</v>
      </c>
      <c r="B4463" s="62" t="s">
        <v>36</v>
      </c>
      <c r="C4463" s="62" t="s">
        <v>37</v>
      </c>
      <c r="D4463" s="62" t="s">
        <v>121</v>
      </c>
      <c r="E4463" s="62" t="s">
        <v>215</v>
      </c>
      <c r="F4463" s="62" t="s">
        <v>216</v>
      </c>
      <c r="G4463" s="62" t="s">
        <v>124</v>
      </c>
      <c r="H4463" s="62" t="s">
        <v>124</v>
      </c>
      <c r="I4463" s="62" t="s">
        <v>42</v>
      </c>
      <c r="J4463" s="62" t="s">
        <v>237</v>
      </c>
      <c r="K4463" s="62" t="s">
        <v>237</v>
      </c>
      <c r="L4463" s="62" t="s">
        <v>43</v>
      </c>
      <c r="M4463" s="62" t="s">
        <v>44</v>
      </c>
      <c r="N4463" s="62" t="s">
        <v>150</v>
      </c>
      <c r="O4463" s="62" t="s">
        <v>1534</v>
      </c>
      <c r="P4463" s="62" t="s">
        <v>1152</v>
      </c>
      <c r="Q4463" s="62" t="s">
        <v>1540</v>
      </c>
      <c r="R4463" s="62" t="s">
        <v>1152</v>
      </c>
      <c r="S4463" s="61">
        <v>201409</v>
      </c>
      <c r="T4463" s="62" t="s">
        <v>47</v>
      </c>
      <c r="U4463" s="61">
        <v>0</v>
      </c>
      <c r="V4463" s="60">
        <v>-171052</v>
      </c>
      <c r="W4463" s="62" t="s">
        <v>1152</v>
      </c>
      <c r="X4463" s="62" t="s">
        <v>422</v>
      </c>
      <c r="Y4463" s="62" t="s">
        <v>1152</v>
      </c>
      <c r="Z4463" s="62" t="s">
        <v>48</v>
      </c>
      <c r="AA4463" s="62" t="s">
        <v>129</v>
      </c>
      <c r="AB4463" s="62" t="s">
        <v>42</v>
      </c>
      <c r="AC4463" s="62" t="s">
        <v>1537</v>
      </c>
      <c r="AD4463" s="62" t="s">
        <v>51</v>
      </c>
    </row>
    <row r="4464" spans="1:32" x14ac:dyDescent="0.25">
      <c r="A4464" s="62" t="s">
        <v>35</v>
      </c>
      <c r="B4464" s="62" t="s">
        <v>36</v>
      </c>
      <c r="C4464" s="62" t="s">
        <v>37</v>
      </c>
      <c r="D4464" s="62" t="s">
        <v>121</v>
      </c>
      <c r="E4464" s="62" t="s">
        <v>215</v>
      </c>
      <c r="F4464" s="62" t="s">
        <v>216</v>
      </c>
      <c r="G4464" s="62" t="s">
        <v>124</v>
      </c>
      <c r="H4464" s="62" t="s">
        <v>124</v>
      </c>
      <c r="I4464" s="62" t="s">
        <v>42</v>
      </c>
      <c r="J4464" s="62" t="s">
        <v>250</v>
      </c>
      <c r="K4464" s="62" t="s">
        <v>250</v>
      </c>
      <c r="L4464" s="62" t="s">
        <v>43</v>
      </c>
      <c r="M4464" s="62" t="s">
        <v>44</v>
      </c>
      <c r="N4464" s="62" t="s">
        <v>150</v>
      </c>
      <c r="O4464" s="62" t="s">
        <v>1534</v>
      </c>
      <c r="P4464" s="62" t="s">
        <v>1152</v>
      </c>
      <c r="Q4464" s="62" t="s">
        <v>1541</v>
      </c>
      <c r="R4464" s="62" t="s">
        <v>1152</v>
      </c>
      <c r="S4464" s="61">
        <v>201409</v>
      </c>
      <c r="T4464" s="62" t="s">
        <v>47</v>
      </c>
      <c r="U4464" s="61">
        <v>0</v>
      </c>
      <c r="V4464" s="60">
        <v>-108338</v>
      </c>
      <c r="W4464" s="62" t="s">
        <v>1152</v>
      </c>
      <c r="X4464" s="62" t="s">
        <v>433</v>
      </c>
      <c r="Y4464" s="62" t="s">
        <v>1152</v>
      </c>
      <c r="Z4464" s="62" t="s">
        <v>48</v>
      </c>
      <c r="AA4464" s="62" t="s">
        <v>129</v>
      </c>
      <c r="AB4464" s="62" t="s">
        <v>42</v>
      </c>
      <c r="AC4464" s="62" t="s">
        <v>1537</v>
      </c>
      <c r="AD4464" s="62" t="s">
        <v>51</v>
      </c>
    </row>
    <row r="4465" spans="1:30" x14ac:dyDescent="0.25">
      <c r="A4465" s="62" t="s">
        <v>35</v>
      </c>
      <c r="B4465" s="62" t="s">
        <v>36</v>
      </c>
      <c r="C4465" s="62" t="s">
        <v>37</v>
      </c>
      <c r="D4465" s="62" t="s">
        <v>121</v>
      </c>
      <c r="E4465" s="62" t="s">
        <v>215</v>
      </c>
      <c r="F4465" s="62" t="s">
        <v>216</v>
      </c>
      <c r="G4465" s="62" t="s">
        <v>124</v>
      </c>
      <c r="H4465" s="62" t="s">
        <v>124</v>
      </c>
      <c r="I4465" s="62" t="s">
        <v>42</v>
      </c>
      <c r="J4465" s="62" t="s">
        <v>217</v>
      </c>
      <c r="K4465" s="62" t="s">
        <v>217</v>
      </c>
      <c r="L4465" s="62" t="s">
        <v>43</v>
      </c>
      <c r="M4465" s="62" t="s">
        <v>44</v>
      </c>
      <c r="N4465" s="62" t="s">
        <v>150</v>
      </c>
      <c r="O4465" s="62" t="s">
        <v>1534</v>
      </c>
      <c r="P4465" s="62" t="s">
        <v>1152</v>
      </c>
      <c r="Q4465" s="62" t="s">
        <v>1542</v>
      </c>
      <c r="R4465" s="62" t="s">
        <v>1152</v>
      </c>
      <c r="S4465" s="61">
        <v>201409</v>
      </c>
      <c r="T4465" s="62" t="s">
        <v>47</v>
      </c>
      <c r="U4465" s="61">
        <v>0</v>
      </c>
      <c r="V4465" s="60">
        <v>-89182.9</v>
      </c>
      <c r="W4465" s="62" t="s">
        <v>1152</v>
      </c>
      <c r="X4465" s="62" t="s">
        <v>230</v>
      </c>
      <c r="Y4465" s="62" t="s">
        <v>1152</v>
      </c>
      <c r="Z4465" s="62" t="s">
        <v>48</v>
      </c>
      <c r="AA4465" s="62" t="s">
        <v>129</v>
      </c>
      <c r="AB4465" s="62" t="s">
        <v>42</v>
      </c>
      <c r="AC4465" s="62" t="s">
        <v>1537</v>
      </c>
      <c r="AD4465" s="62" t="s">
        <v>51</v>
      </c>
    </row>
    <row r="4466" spans="1:30" x14ac:dyDescent="0.25">
      <c r="A4466" s="62" t="s">
        <v>35</v>
      </c>
      <c r="B4466" s="62" t="s">
        <v>36</v>
      </c>
      <c r="C4466" s="62" t="s">
        <v>37</v>
      </c>
      <c r="D4466" s="62" t="s">
        <v>121</v>
      </c>
      <c r="E4466" s="62" t="s">
        <v>215</v>
      </c>
      <c r="F4466" s="62" t="s">
        <v>216</v>
      </c>
      <c r="G4466" s="62" t="s">
        <v>124</v>
      </c>
      <c r="H4466" s="62" t="s">
        <v>124</v>
      </c>
      <c r="I4466" s="62" t="s">
        <v>42</v>
      </c>
      <c r="J4466" s="62" t="s">
        <v>261</v>
      </c>
      <c r="K4466" s="62" t="s">
        <v>261</v>
      </c>
      <c r="L4466" s="62" t="s">
        <v>43</v>
      </c>
      <c r="M4466" s="62" t="s">
        <v>44</v>
      </c>
      <c r="N4466" s="62" t="s">
        <v>150</v>
      </c>
      <c r="O4466" s="62" t="s">
        <v>1534</v>
      </c>
      <c r="P4466" s="62" t="s">
        <v>1152</v>
      </c>
      <c r="Q4466" s="62" t="s">
        <v>1543</v>
      </c>
      <c r="R4466" s="62" t="s">
        <v>1152</v>
      </c>
      <c r="S4466" s="61">
        <v>201409</v>
      </c>
      <c r="T4466" s="62" t="s">
        <v>47</v>
      </c>
      <c r="U4466" s="61">
        <v>0</v>
      </c>
      <c r="V4466" s="60">
        <v>-64906</v>
      </c>
      <c r="W4466" s="62" t="s">
        <v>1152</v>
      </c>
      <c r="X4466" s="62" t="s">
        <v>267</v>
      </c>
      <c r="Y4466" s="62" t="s">
        <v>1152</v>
      </c>
      <c r="Z4466" s="62" t="s">
        <v>48</v>
      </c>
      <c r="AA4466" s="62" t="s">
        <v>129</v>
      </c>
      <c r="AB4466" s="62" t="s">
        <v>42</v>
      </c>
      <c r="AC4466" s="62" t="s">
        <v>1537</v>
      </c>
      <c r="AD4466" s="62" t="s">
        <v>51</v>
      </c>
    </row>
    <row r="4467" spans="1:30" x14ac:dyDescent="0.25">
      <c r="A4467" s="62" t="s">
        <v>35</v>
      </c>
      <c r="B4467" s="62" t="s">
        <v>36</v>
      </c>
      <c r="C4467" s="62" t="s">
        <v>37</v>
      </c>
      <c r="D4467" s="62" t="s">
        <v>121</v>
      </c>
      <c r="E4467" s="62" t="s">
        <v>215</v>
      </c>
      <c r="F4467" s="62" t="s">
        <v>216</v>
      </c>
      <c r="G4467" s="62" t="s">
        <v>124</v>
      </c>
      <c r="H4467" s="62" t="s">
        <v>124</v>
      </c>
      <c r="I4467" s="62" t="s">
        <v>42</v>
      </c>
      <c r="J4467" s="62" t="s">
        <v>231</v>
      </c>
      <c r="K4467" s="62" t="s">
        <v>231</v>
      </c>
      <c r="L4467" s="62" t="s">
        <v>43</v>
      </c>
      <c r="M4467" s="62" t="s">
        <v>44</v>
      </c>
      <c r="N4467" s="62" t="s">
        <v>150</v>
      </c>
      <c r="O4467" s="62" t="s">
        <v>1534</v>
      </c>
      <c r="P4467" s="62" t="s">
        <v>1152</v>
      </c>
      <c r="Q4467" s="62" t="s">
        <v>1542</v>
      </c>
      <c r="R4467" s="62" t="s">
        <v>1152</v>
      </c>
      <c r="S4467" s="61">
        <v>201409</v>
      </c>
      <c r="T4467" s="62" t="s">
        <v>47</v>
      </c>
      <c r="U4467" s="61">
        <v>0</v>
      </c>
      <c r="V4467" s="60">
        <v>-52729.8</v>
      </c>
      <c r="W4467" s="62" t="s">
        <v>1152</v>
      </c>
      <c r="X4467" s="62" t="s">
        <v>236</v>
      </c>
      <c r="Y4467" s="62" t="s">
        <v>1152</v>
      </c>
      <c r="Z4467" s="62" t="s">
        <v>48</v>
      </c>
      <c r="AA4467" s="62" t="s">
        <v>129</v>
      </c>
      <c r="AB4467" s="62" t="s">
        <v>42</v>
      </c>
      <c r="AC4467" s="62" t="s">
        <v>1537</v>
      </c>
      <c r="AD4467" s="62" t="s">
        <v>51</v>
      </c>
    </row>
    <row r="4468" spans="1:30" x14ac:dyDescent="0.25">
      <c r="A4468" s="62" t="s">
        <v>35</v>
      </c>
      <c r="B4468" s="62" t="s">
        <v>36</v>
      </c>
      <c r="C4468" s="62" t="s">
        <v>37</v>
      </c>
      <c r="D4468" s="62" t="s">
        <v>121</v>
      </c>
      <c r="E4468" s="62" t="s">
        <v>215</v>
      </c>
      <c r="F4468" s="62" t="s">
        <v>216</v>
      </c>
      <c r="G4468" s="62" t="s">
        <v>124</v>
      </c>
      <c r="H4468" s="62" t="s">
        <v>124</v>
      </c>
      <c r="I4468" s="62" t="s">
        <v>42</v>
      </c>
      <c r="J4468" s="62" t="s">
        <v>257</v>
      </c>
      <c r="K4468" s="62" t="s">
        <v>257</v>
      </c>
      <c r="L4468" s="62" t="s">
        <v>43</v>
      </c>
      <c r="M4468" s="62" t="s">
        <v>44</v>
      </c>
      <c r="N4468" s="62" t="s">
        <v>150</v>
      </c>
      <c r="O4468" s="62" t="s">
        <v>1534</v>
      </c>
      <c r="P4468" s="62" t="s">
        <v>1152</v>
      </c>
      <c r="Q4468" s="62" t="s">
        <v>1540</v>
      </c>
      <c r="R4468" s="62" t="s">
        <v>1152</v>
      </c>
      <c r="S4468" s="61">
        <v>201409</v>
      </c>
      <c r="T4468" s="62" t="s">
        <v>47</v>
      </c>
      <c r="U4468" s="61">
        <v>0</v>
      </c>
      <c r="V4468" s="60">
        <v>-25290</v>
      </c>
      <c r="W4468" s="62" t="s">
        <v>1152</v>
      </c>
      <c r="X4468" s="62" t="s">
        <v>440</v>
      </c>
      <c r="Y4468" s="62" t="s">
        <v>1152</v>
      </c>
      <c r="Z4468" s="62" t="s">
        <v>48</v>
      </c>
      <c r="AA4468" s="62" t="s">
        <v>129</v>
      </c>
      <c r="AB4468" s="62" t="s">
        <v>42</v>
      </c>
      <c r="AC4468" s="62" t="s">
        <v>1537</v>
      </c>
      <c r="AD4468" s="62" t="s">
        <v>51</v>
      </c>
    </row>
    <row r="4469" spans="1:30" x14ac:dyDescent="0.25">
      <c r="A4469" s="62" t="s">
        <v>35</v>
      </c>
      <c r="B4469" s="62" t="s">
        <v>36</v>
      </c>
      <c r="C4469" s="62" t="s">
        <v>37</v>
      </c>
      <c r="D4469" s="62" t="s">
        <v>121</v>
      </c>
      <c r="E4469" s="62" t="s">
        <v>215</v>
      </c>
      <c r="F4469" s="62" t="s">
        <v>216</v>
      </c>
      <c r="G4469" s="62" t="s">
        <v>124</v>
      </c>
      <c r="H4469" s="62" t="s">
        <v>124</v>
      </c>
      <c r="I4469" s="62" t="s">
        <v>42</v>
      </c>
      <c r="J4469" s="62" t="s">
        <v>437</v>
      </c>
      <c r="K4469" s="62" t="s">
        <v>437</v>
      </c>
      <c r="L4469" s="62" t="s">
        <v>43</v>
      </c>
      <c r="M4469" s="62" t="s">
        <v>44</v>
      </c>
      <c r="N4469" s="62" t="s">
        <v>150</v>
      </c>
      <c r="O4469" s="62" t="s">
        <v>1534</v>
      </c>
      <c r="P4469" s="62" t="s">
        <v>1152</v>
      </c>
      <c r="Q4469" s="62" t="s">
        <v>1543</v>
      </c>
      <c r="R4469" s="62" t="s">
        <v>1152</v>
      </c>
      <c r="S4469" s="61">
        <v>201409</v>
      </c>
      <c r="T4469" s="62" t="s">
        <v>47</v>
      </c>
      <c r="U4469" s="61">
        <v>0</v>
      </c>
      <c r="V4469" s="60">
        <v>-5201.42</v>
      </c>
      <c r="W4469" s="62" t="s">
        <v>1152</v>
      </c>
      <c r="X4469" s="62" t="s">
        <v>577</v>
      </c>
      <c r="Y4469" s="62" t="s">
        <v>1152</v>
      </c>
      <c r="Z4469" s="62" t="s">
        <v>48</v>
      </c>
      <c r="AA4469" s="62" t="s">
        <v>129</v>
      </c>
      <c r="AB4469" s="62" t="s">
        <v>42</v>
      </c>
      <c r="AC4469" s="62" t="s">
        <v>1537</v>
      </c>
      <c r="AD4469" s="62" t="s">
        <v>51</v>
      </c>
    </row>
    <row r="4470" spans="1:30" x14ac:dyDescent="0.25">
      <c r="A4470" s="62" t="s">
        <v>35</v>
      </c>
      <c r="B4470" s="62" t="s">
        <v>36</v>
      </c>
      <c r="C4470" s="62" t="s">
        <v>37</v>
      </c>
      <c r="D4470" s="62" t="s">
        <v>121</v>
      </c>
      <c r="E4470" s="62" t="s">
        <v>215</v>
      </c>
      <c r="F4470" s="62" t="s">
        <v>216</v>
      </c>
      <c r="G4470" s="62" t="s">
        <v>124</v>
      </c>
      <c r="H4470" s="62" t="s">
        <v>124</v>
      </c>
      <c r="I4470" s="62" t="s">
        <v>42</v>
      </c>
      <c r="J4470" s="62" t="s">
        <v>237</v>
      </c>
      <c r="K4470" s="62" t="s">
        <v>237</v>
      </c>
      <c r="L4470" s="62" t="s">
        <v>43</v>
      </c>
      <c r="M4470" s="62" t="s">
        <v>44</v>
      </c>
      <c r="N4470" s="62" t="s">
        <v>150</v>
      </c>
      <c r="O4470" s="62" t="s">
        <v>1534</v>
      </c>
      <c r="P4470" s="62" t="s">
        <v>1152</v>
      </c>
      <c r="Q4470" s="62" t="s">
        <v>1544</v>
      </c>
      <c r="R4470" s="62" t="s">
        <v>1152</v>
      </c>
      <c r="S4470" s="61">
        <v>201409</v>
      </c>
      <c r="T4470" s="62" t="s">
        <v>47</v>
      </c>
      <c r="U4470" s="61">
        <v>0</v>
      </c>
      <c r="V4470" s="60">
        <v>-2195.61</v>
      </c>
      <c r="W4470" s="62" t="s">
        <v>1152</v>
      </c>
      <c r="X4470" s="62" t="s">
        <v>1152</v>
      </c>
      <c r="Y4470" s="62" t="s">
        <v>1152</v>
      </c>
      <c r="Z4470" s="62" t="s">
        <v>48</v>
      </c>
      <c r="AA4470" s="62" t="s">
        <v>129</v>
      </c>
      <c r="AB4470" s="62" t="s">
        <v>42</v>
      </c>
      <c r="AC4470" s="62" t="s">
        <v>1537</v>
      </c>
      <c r="AD4470" s="62" t="s">
        <v>51</v>
      </c>
    </row>
    <row r="4471" spans="1:30" x14ac:dyDescent="0.25">
      <c r="A4471" s="62" t="s">
        <v>35</v>
      </c>
      <c r="B4471" s="62" t="s">
        <v>36</v>
      </c>
      <c r="C4471" s="62" t="s">
        <v>37</v>
      </c>
      <c r="D4471" s="62" t="s">
        <v>121</v>
      </c>
      <c r="E4471" s="62" t="s">
        <v>215</v>
      </c>
      <c r="F4471" s="62" t="s">
        <v>216</v>
      </c>
      <c r="G4471" s="62" t="s">
        <v>124</v>
      </c>
      <c r="H4471" s="62" t="s">
        <v>124</v>
      </c>
      <c r="I4471" s="62" t="s">
        <v>42</v>
      </c>
      <c r="J4471" s="62" t="s">
        <v>250</v>
      </c>
      <c r="K4471" s="62" t="s">
        <v>250</v>
      </c>
      <c r="L4471" s="62" t="s">
        <v>43</v>
      </c>
      <c r="M4471" s="62" t="s">
        <v>44</v>
      </c>
      <c r="N4471" s="62" t="s">
        <v>150</v>
      </c>
      <c r="O4471" s="62" t="s">
        <v>1534</v>
      </c>
      <c r="P4471" s="62" t="s">
        <v>1152</v>
      </c>
      <c r="Q4471" s="62" t="s">
        <v>1545</v>
      </c>
      <c r="R4471" s="62" t="s">
        <v>1152</v>
      </c>
      <c r="S4471" s="61">
        <v>201409</v>
      </c>
      <c r="T4471" s="62" t="s">
        <v>47</v>
      </c>
      <c r="U4471" s="61">
        <v>0</v>
      </c>
      <c r="V4471" s="60">
        <v>-1019.02</v>
      </c>
      <c r="W4471" s="62" t="s">
        <v>1152</v>
      </c>
      <c r="X4471" s="62" t="s">
        <v>1152</v>
      </c>
      <c r="Y4471" s="62" t="s">
        <v>1152</v>
      </c>
      <c r="Z4471" s="62" t="s">
        <v>48</v>
      </c>
      <c r="AA4471" s="62" t="s">
        <v>129</v>
      </c>
      <c r="AB4471" s="62" t="s">
        <v>42</v>
      </c>
      <c r="AC4471" s="62" t="s">
        <v>1537</v>
      </c>
      <c r="AD4471" s="62" t="s">
        <v>51</v>
      </c>
    </row>
    <row r="4472" spans="1:30" x14ac:dyDescent="0.25">
      <c r="A4472" s="62" t="s">
        <v>35</v>
      </c>
      <c r="B4472" s="62" t="s">
        <v>36</v>
      </c>
      <c r="C4472" s="62" t="s">
        <v>37</v>
      </c>
      <c r="D4472" s="62" t="s">
        <v>121</v>
      </c>
      <c r="E4472" s="62" t="s">
        <v>215</v>
      </c>
      <c r="F4472" s="62" t="s">
        <v>216</v>
      </c>
      <c r="G4472" s="62" t="s">
        <v>124</v>
      </c>
      <c r="H4472" s="62" t="s">
        <v>124</v>
      </c>
      <c r="I4472" s="62" t="s">
        <v>42</v>
      </c>
      <c r="J4472" s="62" t="s">
        <v>237</v>
      </c>
      <c r="K4472" s="62" t="s">
        <v>237</v>
      </c>
      <c r="L4472" s="62" t="s">
        <v>43</v>
      </c>
      <c r="M4472" s="62" t="s">
        <v>44</v>
      </c>
      <c r="N4472" s="62" t="s">
        <v>180</v>
      </c>
      <c r="O4472" s="62" t="s">
        <v>1534</v>
      </c>
      <c r="P4472" s="62" t="s">
        <v>1152</v>
      </c>
      <c r="Q4472" s="62" t="s">
        <v>1544</v>
      </c>
      <c r="R4472" s="62" t="s">
        <v>1152</v>
      </c>
      <c r="S4472" s="61">
        <v>201409</v>
      </c>
      <c r="T4472" s="62" t="s">
        <v>47</v>
      </c>
      <c r="U4472" s="61">
        <v>0</v>
      </c>
      <c r="V4472" s="60">
        <v>-669005</v>
      </c>
      <c r="W4472" s="62" t="s">
        <v>1152</v>
      </c>
      <c r="X4472" s="62" t="s">
        <v>1152</v>
      </c>
      <c r="Y4472" s="62" t="s">
        <v>1152</v>
      </c>
      <c r="Z4472" s="62" t="s">
        <v>48</v>
      </c>
      <c r="AA4472" s="62" t="s">
        <v>129</v>
      </c>
      <c r="AB4472" s="62" t="s">
        <v>42</v>
      </c>
      <c r="AC4472" s="62" t="s">
        <v>1537</v>
      </c>
      <c r="AD4472" s="62" t="s">
        <v>51</v>
      </c>
    </row>
    <row r="4473" spans="1:30" x14ac:dyDescent="0.25">
      <c r="A4473" s="62" t="s">
        <v>35</v>
      </c>
      <c r="B4473" s="62" t="s">
        <v>36</v>
      </c>
      <c r="C4473" s="62" t="s">
        <v>37</v>
      </c>
      <c r="D4473" s="62" t="s">
        <v>121</v>
      </c>
      <c r="E4473" s="62" t="s">
        <v>215</v>
      </c>
      <c r="F4473" s="62" t="s">
        <v>216</v>
      </c>
      <c r="G4473" s="62" t="s">
        <v>124</v>
      </c>
      <c r="H4473" s="62" t="s">
        <v>124</v>
      </c>
      <c r="I4473" s="62" t="s">
        <v>42</v>
      </c>
      <c r="J4473" s="62" t="s">
        <v>217</v>
      </c>
      <c r="K4473" s="62" t="s">
        <v>217</v>
      </c>
      <c r="L4473" s="62" t="s">
        <v>43</v>
      </c>
      <c r="M4473" s="62" t="s">
        <v>44</v>
      </c>
      <c r="N4473" s="62" t="s">
        <v>180</v>
      </c>
      <c r="O4473" s="62" t="s">
        <v>1534</v>
      </c>
      <c r="P4473" s="62" t="s">
        <v>1152</v>
      </c>
      <c r="Q4473" s="62" t="s">
        <v>1546</v>
      </c>
      <c r="R4473" s="62" t="s">
        <v>1152</v>
      </c>
      <c r="S4473" s="61">
        <v>201409</v>
      </c>
      <c r="T4473" s="62" t="s">
        <v>47</v>
      </c>
      <c r="U4473" s="61">
        <v>0</v>
      </c>
      <c r="V4473" s="60">
        <v>-351601.63</v>
      </c>
      <c r="W4473" s="62" t="s">
        <v>1152</v>
      </c>
      <c r="X4473" s="62" t="s">
        <v>1152</v>
      </c>
      <c r="Y4473" s="62" t="s">
        <v>1152</v>
      </c>
      <c r="Z4473" s="62" t="s">
        <v>48</v>
      </c>
      <c r="AA4473" s="62" t="s">
        <v>129</v>
      </c>
      <c r="AB4473" s="62" t="s">
        <v>42</v>
      </c>
      <c r="AC4473" s="62" t="s">
        <v>1537</v>
      </c>
      <c r="AD4473" s="62" t="s">
        <v>51</v>
      </c>
    </row>
    <row r="4474" spans="1:30" x14ac:dyDescent="0.25">
      <c r="A4474" s="62" t="s">
        <v>35</v>
      </c>
      <c r="B4474" s="62" t="s">
        <v>36</v>
      </c>
      <c r="C4474" s="62" t="s">
        <v>37</v>
      </c>
      <c r="D4474" s="62" t="s">
        <v>121</v>
      </c>
      <c r="E4474" s="62" t="s">
        <v>215</v>
      </c>
      <c r="F4474" s="62" t="s">
        <v>216</v>
      </c>
      <c r="G4474" s="62" t="s">
        <v>124</v>
      </c>
      <c r="H4474" s="62" t="s">
        <v>124</v>
      </c>
      <c r="I4474" s="62" t="s">
        <v>42</v>
      </c>
      <c r="J4474" s="62" t="s">
        <v>261</v>
      </c>
      <c r="K4474" s="62" t="s">
        <v>261</v>
      </c>
      <c r="L4474" s="62" t="s">
        <v>43</v>
      </c>
      <c r="M4474" s="62" t="s">
        <v>44</v>
      </c>
      <c r="N4474" s="62" t="s">
        <v>180</v>
      </c>
      <c r="O4474" s="62" t="s">
        <v>1534</v>
      </c>
      <c r="P4474" s="62" t="s">
        <v>1152</v>
      </c>
      <c r="Q4474" s="62" t="s">
        <v>1547</v>
      </c>
      <c r="R4474" s="62" t="s">
        <v>1152</v>
      </c>
      <c r="S4474" s="61">
        <v>201409</v>
      </c>
      <c r="T4474" s="62" t="s">
        <v>47</v>
      </c>
      <c r="U4474" s="61">
        <v>0</v>
      </c>
      <c r="V4474" s="60">
        <v>-225478</v>
      </c>
      <c r="W4474" s="62" t="s">
        <v>1152</v>
      </c>
      <c r="X4474" s="62" t="s">
        <v>1152</v>
      </c>
      <c r="Y4474" s="62" t="s">
        <v>1152</v>
      </c>
      <c r="Z4474" s="62" t="s">
        <v>48</v>
      </c>
      <c r="AA4474" s="62" t="s">
        <v>129</v>
      </c>
      <c r="AB4474" s="62" t="s">
        <v>42</v>
      </c>
      <c r="AC4474" s="62" t="s">
        <v>1537</v>
      </c>
      <c r="AD4474" s="62" t="s">
        <v>51</v>
      </c>
    </row>
    <row r="4475" spans="1:30" x14ac:dyDescent="0.25">
      <c r="A4475" s="62" t="s">
        <v>35</v>
      </c>
      <c r="B4475" s="62" t="s">
        <v>36</v>
      </c>
      <c r="C4475" s="62" t="s">
        <v>37</v>
      </c>
      <c r="D4475" s="62" t="s">
        <v>121</v>
      </c>
      <c r="E4475" s="62" t="s">
        <v>215</v>
      </c>
      <c r="F4475" s="62" t="s">
        <v>216</v>
      </c>
      <c r="G4475" s="62" t="s">
        <v>124</v>
      </c>
      <c r="H4475" s="62" t="s">
        <v>124</v>
      </c>
      <c r="I4475" s="62" t="s">
        <v>42</v>
      </c>
      <c r="J4475" s="62" t="s">
        <v>437</v>
      </c>
      <c r="K4475" s="62" t="s">
        <v>437</v>
      </c>
      <c r="L4475" s="62" t="s">
        <v>43</v>
      </c>
      <c r="M4475" s="62" t="s">
        <v>44</v>
      </c>
      <c r="N4475" s="62" t="s">
        <v>180</v>
      </c>
      <c r="O4475" s="62" t="s">
        <v>1534</v>
      </c>
      <c r="P4475" s="62" t="s">
        <v>1152</v>
      </c>
      <c r="Q4475" s="62" t="s">
        <v>1547</v>
      </c>
      <c r="R4475" s="62" t="s">
        <v>1152</v>
      </c>
      <c r="S4475" s="61">
        <v>201409</v>
      </c>
      <c r="T4475" s="62" t="s">
        <v>47</v>
      </c>
      <c r="U4475" s="61">
        <v>0</v>
      </c>
      <c r="V4475" s="60">
        <v>-22354.17</v>
      </c>
      <c r="W4475" s="62" t="s">
        <v>1152</v>
      </c>
      <c r="X4475" s="62" t="s">
        <v>1152</v>
      </c>
      <c r="Y4475" s="62" t="s">
        <v>1152</v>
      </c>
      <c r="Z4475" s="62" t="s">
        <v>48</v>
      </c>
      <c r="AA4475" s="62" t="s">
        <v>129</v>
      </c>
      <c r="AB4475" s="62" t="s">
        <v>42</v>
      </c>
      <c r="AC4475" s="62" t="s">
        <v>1537</v>
      </c>
      <c r="AD4475" s="62" t="s">
        <v>51</v>
      </c>
    </row>
    <row r="4476" spans="1:30" x14ac:dyDescent="0.25">
      <c r="A4476" s="62" t="s">
        <v>35</v>
      </c>
      <c r="B4476" s="62" t="s">
        <v>36</v>
      </c>
      <c r="C4476" s="62" t="s">
        <v>37</v>
      </c>
      <c r="D4476" s="62" t="s">
        <v>121</v>
      </c>
      <c r="E4476" s="62" t="s">
        <v>215</v>
      </c>
      <c r="F4476" s="62" t="s">
        <v>216</v>
      </c>
      <c r="G4476" s="62" t="s">
        <v>124</v>
      </c>
      <c r="H4476" s="62" t="s">
        <v>124</v>
      </c>
      <c r="I4476" s="62" t="s">
        <v>42</v>
      </c>
      <c r="J4476" s="62" t="s">
        <v>231</v>
      </c>
      <c r="K4476" s="62" t="s">
        <v>231</v>
      </c>
      <c r="L4476" s="62" t="s">
        <v>43</v>
      </c>
      <c r="M4476" s="62" t="s">
        <v>44</v>
      </c>
      <c r="N4476" s="62" t="s">
        <v>180</v>
      </c>
      <c r="O4476" s="62" t="s">
        <v>1534</v>
      </c>
      <c r="P4476" s="62" t="s">
        <v>1152</v>
      </c>
      <c r="Q4476" s="62" t="s">
        <v>1546</v>
      </c>
      <c r="R4476" s="62" t="s">
        <v>1152</v>
      </c>
      <c r="S4476" s="61">
        <v>201409</v>
      </c>
      <c r="T4476" s="62" t="s">
        <v>47</v>
      </c>
      <c r="U4476" s="61">
        <v>0</v>
      </c>
      <c r="V4476" s="60">
        <v>-20085.21</v>
      </c>
      <c r="W4476" s="62" t="s">
        <v>1152</v>
      </c>
      <c r="X4476" s="62" t="s">
        <v>1152</v>
      </c>
      <c r="Y4476" s="62" t="s">
        <v>1152</v>
      </c>
      <c r="Z4476" s="62" t="s">
        <v>48</v>
      </c>
      <c r="AA4476" s="62" t="s">
        <v>129</v>
      </c>
      <c r="AB4476" s="62" t="s">
        <v>42</v>
      </c>
      <c r="AC4476" s="62" t="s">
        <v>1537</v>
      </c>
      <c r="AD4476" s="62" t="s">
        <v>51</v>
      </c>
    </row>
    <row r="4477" spans="1:30" x14ac:dyDescent="0.25">
      <c r="A4477" s="62" t="s">
        <v>35</v>
      </c>
      <c r="B4477" s="62" t="s">
        <v>36</v>
      </c>
      <c r="C4477" s="62" t="s">
        <v>37</v>
      </c>
      <c r="D4477" s="62" t="s">
        <v>121</v>
      </c>
      <c r="E4477" s="62" t="s">
        <v>215</v>
      </c>
      <c r="F4477" s="62" t="s">
        <v>216</v>
      </c>
      <c r="G4477" s="62" t="s">
        <v>124</v>
      </c>
      <c r="H4477" s="62" t="s">
        <v>124</v>
      </c>
      <c r="I4477" s="62" t="s">
        <v>42</v>
      </c>
      <c r="J4477" s="62" t="s">
        <v>257</v>
      </c>
      <c r="K4477" s="62" t="s">
        <v>257</v>
      </c>
      <c r="L4477" s="62" t="s">
        <v>43</v>
      </c>
      <c r="M4477" s="62" t="s">
        <v>44</v>
      </c>
      <c r="N4477" s="62" t="s">
        <v>180</v>
      </c>
      <c r="O4477" s="62" t="s">
        <v>1534</v>
      </c>
      <c r="P4477" s="62" t="s">
        <v>1152</v>
      </c>
      <c r="Q4477" s="62" t="s">
        <v>1544</v>
      </c>
      <c r="R4477" s="62" t="s">
        <v>1152</v>
      </c>
      <c r="S4477" s="61">
        <v>201409</v>
      </c>
      <c r="T4477" s="62" t="s">
        <v>47</v>
      </c>
      <c r="U4477" s="61">
        <v>0</v>
      </c>
      <c r="V4477" s="60">
        <v>-14400</v>
      </c>
      <c r="W4477" s="62" t="s">
        <v>1152</v>
      </c>
      <c r="X4477" s="62" t="s">
        <v>1152</v>
      </c>
      <c r="Y4477" s="62" t="s">
        <v>1152</v>
      </c>
      <c r="Z4477" s="62" t="s">
        <v>48</v>
      </c>
      <c r="AA4477" s="62" t="s">
        <v>129</v>
      </c>
      <c r="AB4477" s="62" t="s">
        <v>42</v>
      </c>
      <c r="AC4477" s="62" t="s">
        <v>1537</v>
      </c>
      <c r="AD4477" s="62" t="s">
        <v>51</v>
      </c>
    </row>
    <row r="4478" spans="1:30" x14ac:dyDescent="0.25">
      <c r="A4478" s="62" t="s">
        <v>35</v>
      </c>
      <c r="B4478" s="62" t="s">
        <v>36</v>
      </c>
      <c r="C4478" s="62" t="s">
        <v>37</v>
      </c>
      <c r="D4478" s="62" t="s">
        <v>121</v>
      </c>
      <c r="E4478" s="62" t="s">
        <v>215</v>
      </c>
      <c r="F4478" s="62" t="s">
        <v>216</v>
      </c>
      <c r="G4478" s="62" t="s">
        <v>124</v>
      </c>
      <c r="H4478" s="62" t="s">
        <v>124</v>
      </c>
      <c r="I4478" s="62" t="s">
        <v>42</v>
      </c>
      <c r="J4478" s="62" t="s">
        <v>250</v>
      </c>
      <c r="K4478" s="62" t="s">
        <v>250</v>
      </c>
      <c r="L4478" s="62" t="s">
        <v>43</v>
      </c>
      <c r="M4478" s="62" t="s">
        <v>44</v>
      </c>
      <c r="N4478" s="62" t="s">
        <v>180</v>
      </c>
      <c r="O4478" s="62" t="s">
        <v>1534</v>
      </c>
      <c r="P4478" s="62" t="s">
        <v>1152</v>
      </c>
      <c r="Q4478" s="62" t="s">
        <v>1545</v>
      </c>
      <c r="R4478" s="62" t="s">
        <v>1152</v>
      </c>
      <c r="S4478" s="61">
        <v>201409</v>
      </c>
      <c r="T4478" s="62" t="s">
        <v>47</v>
      </c>
      <c r="U4478" s="61">
        <v>0</v>
      </c>
      <c r="V4478" s="60">
        <v>-68100</v>
      </c>
      <c r="W4478" s="62" t="s">
        <v>1152</v>
      </c>
      <c r="X4478" s="62" t="s">
        <v>1152</v>
      </c>
      <c r="Y4478" s="62" t="s">
        <v>1152</v>
      </c>
      <c r="Z4478" s="62" t="s">
        <v>48</v>
      </c>
      <c r="AA4478" s="62" t="s">
        <v>129</v>
      </c>
      <c r="AB4478" s="62" t="s">
        <v>42</v>
      </c>
      <c r="AC4478" s="62" t="s">
        <v>1537</v>
      </c>
      <c r="AD4478" s="62" t="s">
        <v>51</v>
      </c>
    </row>
    <row r="4479" spans="1:30" x14ac:dyDescent="0.25">
      <c r="A4479" s="62" t="s">
        <v>35</v>
      </c>
      <c r="B4479" s="62" t="s">
        <v>36</v>
      </c>
      <c r="C4479" s="62" t="s">
        <v>37</v>
      </c>
      <c r="D4479" s="62" t="s">
        <v>121</v>
      </c>
      <c r="E4479" s="62" t="s">
        <v>122</v>
      </c>
      <c r="F4479" s="62" t="s">
        <v>123</v>
      </c>
      <c r="G4479" s="62" t="s">
        <v>124</v>
      </c>
      <c r="H4479" s="62" t="s">
        <v>124</v>
      </c>
      <c r="I4479" s="62" t="s">
        <v>42</v>
      </c>
      <c r="J4479" s="62" t="s">
        <v>190</v>
      </c>
      <c r="K4479" s="62" t="s">
        <v>190</v>
      </c>
      <c r="L4479" s="62" t="s">
        <v>43</v>
      </c>
      <c r="M4479" s="62" t="s">
        <v>44</v>
      </c>
      <c r="N4479" s="62" t="s">
        <v>150</v>
      </c>
      <c r="O4479" s="62" t="s">
        <v>1534</v>
      </c>
      <c r="P4479" s="62" t="s">
        <v>1152</v>
      </c>
      <c r="Q4479" s="62" t="s">
        <v>1535</v>
      </c>
      <c r="R4479" s="62" t="s">
        <v>1152</v>
      </c>
      <c r="S4479" s="61">
        <v>201409</v>
      </c>
      <c r="T4479" s="62" t="s">
        <v>52</v>
      </c>
      <c r="U4479" s="61">
        <v>0</v>
      </c>
      <c r="V4479" s="60">
        <v>50000</v>
      </c>
      <c r="W4479" s="62" t="s">
        <v>1152</v>
      </c>
      <c r="X4479" s="62" t="s">
        <v>177</v>
      </c>
      <c r="Y4479" s="62" t="s">
        <v>1152</v>
      </c>
      <c r="Z4479" s="62" t="s">
        <v>48</v>
      </c>
      <c r="AA4479" s="62" t="s">
        <v>129</v>
      </c>
      <c r="AB4479" s="62" t="s">
        <v>42</v>
      </c>
      <c r="AC4479" s="62" t="s">
        <v>1548</v>
      </c>
      <c r="AD4479" s="62" t="s">
        <v>51</v>
      </c>
    </row>
    <row r="4480" spans="1:30" x14ac:dyDescent="0.25">
      <c r="A4480" s="62" t="s">
        <v>35</v>
      </c>
      <c r="B4480" s="62" t="s">
        <v>36</v>
      </c>
      <c r="C4480" s="62" t="s">
        <v>37</v>
      </c>
      <c r="D4480" s="62" t="s">
        <v>121</v>
      </c>
      <c r="E4480" s="62" t="s">
        <v>122</v>
      </c>
      <c r="F4480" s="62" t="s">
        <v>123</v>
      </c>
      <c r="G4480" s="62" t="s">
        <v>124</v>
      </c>
      <c r="H4480" s="62" t="s">
        <v>124</v>
      </c>
      <c r="I4480" s="62" t="s">
        <v>42</v>
      </c>
      <c r="J4480" s="62" t="s">
        <v>532</v>
      </c>
      <c r="K4480" s="62" t="s">
        <v>532</v>
      </c>
      <c r="L4480" s="62" t="s">
        <v>43</v>
      </c>
      <c r="M4480" s="62" t="s">
        <v>44</v>
      </c>
      <c r="N4480" s="62" t="s">
        <v>150</v>
      </c>
      <c r="O4480" s="62" t="s">
        <v>1534</v>
      </c>
      <c r="P4480" s="62" t="s">
        <v>1152</v>
      </c>
      <c r="Q4480" s="62" t="s">
        <v>1535</v>
      </c>
      <c r="R4480" s="62" t="s">
        <v>1152</v>
      </c>
      <c r="S4480" s="61">
        <v>201409</v>
      </c>
      <c r="T4480" s="62" t="s">
        <v>52</v>
      </c>
      <c r="U4480" s="61">
        <v>0</v>
      </c>
      <c r="V4480" s="60">
        <v>13244.7</v>
      </c>
      <c r="W4480" s="62" t="s">
        <v>1152</v>
      </c>
      <c r="X4480" s="62" t="s">
        <v>177</v>
      </c>
      <c r="Y4480" s="62" t="s">
        <v>1152</v>
      </c>
      <c r="Z4480" s="62" t="s">
        <v>48</v>
      </c>
      <c r="AA4480" s="62" t="s">
        <v>129</v>
      </c>
      <c r="AB4480" s="62" t="s">
        <v>42</v>
      </c>
      <c r="AC4480" s="62" t="s">
        <v>1548</v>
      </c>
      <c r="AD4480" s="62" t="s">
        <v>51</v>
      </c>
    </row>
    <row r="4481" spans="1:30" x14ac:dyDescent="0.25">
      <c r="A4481" s="62" t="s">
        <v>35</v>
      </c>
      <c r="B4481" s="62" t="s">
        <v>36</v>
      </c>
      <c r="C4481" s="62" t="s">
        <v>37</v>
      </c>
      <c r="D4481" s="62" t="s">
        <v>121</v>
      </c>
      <c r="E4481" s="62" t="s">
        <v>122</v>
      </c>
      <c r="F4481" s="62" t="s">
        <v>123</v>
      </c>
      <c r="G4481" s="62" t="s">
        <v>124</v>
      </c>
      <c r="H4481" s="62" t="s">
        <v>124</v>
      </c>
      <c r="I4481" s="62" t="s">
        <v>42</v>
      </c>
      <c r="J4481" s="62" t="s">
        <v>283</v>
      </c>
      <c r="K4481" s="62" t="s">
        <v>283</v>
      </c>
      <c r="L4481" s="62" t="s">
        <v>43</v>
      </c>
      <c r="M4481" s="62" t="s">
        <v>44</v>
      </c>
      <c r="N4481" s="62" t="s">
        <v>150</v>
      </c>
      <c r="O4481" s="62" t="s">
        <v>1534</v>
      </c>
      <c r="P4481" s="62" t="s">
        <v>1152</v>
      </c>
      <c r="Q4481" s="62" t="s">
        <v>1539</v>
      </c>
      <c r="R4481" s="62" t="s">
        <v>1152</v>
      </c>
      <c r="S4481" s="61">
        <v>201409</v>
      </c>
      <c r="T4481" s="62" t="s">
        <v>52</v>
      </c>
      <c r="U4481" s="61">
        <v>0</v>
      </c>
      <c r="V4481" s="60">
        <v>5000</v>
      </c>
      <c r="W4481" s="62" t="s">
        <v>1152</v>
      </c>
      <c r="X4481" s="62" t="s">
        <v>460</v>
      </c>
      <c r="Y4481" s="62" t="s">
        <v>1152</v>
      </c>
      <c r="Z4481" s="62" t="s">
        <v>48</v>
      </c>
      <c r="AA4481" s="62" t="s">
        <v>129</v>
      </c>
      <c r="AB4481" s="62" t="s">
        <v>42</v>
      </c>
      <c r="AC4481" s="62" t="s">
        <v>1548</v>
      </c>
      <c r="AD4481" s="62" t="s">
        <v>51</v>
      </c>
    </row>
    <row r="4482" spans="1:30" x14ac:dyDescent="0.25">
      <c r="A4482" s="62" t="s">
        <v>35</v>
      </c>
      <c r="B4482" s="62" t="s">
        <v>36</v>
      </c>
      <c r="C4482" s="62" t="s">
        <v>37</v>
      </c>
      <c r="D4482" s="62" t="s">
        <v>121</v>
      </c>
      <c r="E4482" s="62" t="s">
        <v>122</v>
      </c>
      <c r="F4482" s="62" t="s">
        <v>123</v>
      </c>
      <c r="G4482" s="62" t="s">
        <v>124</v>
      </c>
      <c r="H4482" s="62" t="s">
        <v>124</v>
      </c>
      <c r="I4482" s="62" t="s">
        <v>42</v>
      </c>
      <c r="J4482" s="62" t="s">
        <v>652</v>
      </c>
      <c r="K4482" s="62" t="s">
        <v>652</v>
      </c>
      <c r="L4482" s="62" t="s">
        <v>43</v>
      </c>
      <c r="M4482" s="62" t="s">
        <v>44</v>
      </c>
      <c r="N4482" s="62" t="s">
        <v>150</v>
      </c>
      <c r="O4482" s="62" t="s">
        <v>1534</v>
      </c>
      <c r="P4482" s="62" t="s">
        <v>1152</v>
      </c>
      <c r="Q4482" s="62" t="s">
        <v>1535</v>
      </c>
      <c r="R4482" s="62" t="s">
        <v>1152</v>
      </c>
      <c r="S4482" s="61">
        <v>201409</v>
      </c>
      <c r="T4482" s="62" t="s">
        <v>52</v>
      </c>
      <c r="U4482" s="61">
        <v>0</v>
      </c>
      <c r="V4482" s="60">
        <v>3521.04</v>
      </c>
      <c r="W4482" s="62" t="s">
        <v>1152</v>
      </c>
      <c r="X4482" s="62" t="s">
        <v>177</v>
      </c>
      <c r="Y4482" s="62" t="s">
        <v>1152</v>
      </c>
      <c r="Z4482" s="62" t="s">
        <v>48</v>
      </c>
      <c r="AA4482" s="62" t="s">
        <v>129</v>
      </c>
      <c r="AB4482" s="62" t="s">
        <v>42</v>
      </c>
      <c r="AC4482" s="62" t="s">
        <v>1548</v>
      </c>
      <c r="AD4482" s="62" t="s">
        <v>51</v>
      </c>
    </row>
    <row r="4483" spans="1:30" x14ac:dyDescent="0.25">
      <c r="A4483" s="62" t="s">
        <v>35</v>
      </c>
      <c r="B4483" s="62" t="s">
        <v>36</v>
      </c>
      <c r="C4483" s="62" t="s">
        <v>37</v>
      </c>
      <c r="D4483" s="62" t="s">
        <v>121</v>
      </c>
      <c r="E4483" s="62" t="s">
        <v>122</v>
      </c>
      <c r="F4483" s="62" t="s">
        <v>123</v>
      </c>
      <c r="G4483" s="62" t="s">
        <v>124</v>
      </c>
      <c r="H4483" s="62" t="s">
        <v>124</v>
      </c>
      <c r="I4483" s="62" t="s">
        <v>42</v>
      </c>
      <c r="J4483" s="62" t="s">
        <v>182</v>
      </c>
      <c r="K4483" s="62" t="s">
        <v>182</v>
      </c>
      <c r="L4483" s="62" t="s">
        <v>43</v>
      </c>
      <c r="M4483" s="62" t="s">
        <v>44</v>
      </c>
      <c r="N4483" s="62" t="s">
        <v>180</v>
      </c>
      <c r="O4483" s="62" t="s">
        <v>1534</v>
      </c>
      <c r="P4483" s="62" t="s">
        <v>1152</v>
      </c>
      <c r="Q4483" s="62" t="s">
        <v>1535</v>
      </c>
      <c r="R4483" s="62" t="s">
        <v>1152</v>
      </c>
      <c r="S4483" s="61">
        <v>201409</v>
      </c>
      <c r="T4483" s="62" t="s">
        <v>52</v>
      </c>
      <c r="U4483" s="61">
        <v>0</v>
      </c>
      <c r="V4483" s="60">
        <v>522639.11</v>
      </c>
      <c r="W4483" s="62" t="s">
        <v>1152</v>
      </c>
      <c r="X4483" s="62" t="s">
        <v>177</v>
      </c>
      <c r="Y4483" s="62" t="s">
        <v>1152</v>
      </c>
      <c r="Z4483" s="62" t="s">
        <v>48</v>
      </c>
      <c r="AA4483" s="62" t="s">
        <v>129</v>
      </c>
      <c r="AB4483" s="62" t="s">
        <v>42</v>
      </c>
      <c r="AC4483" s="62" t="s">
        <v>1548</v>
      </c>
      <c r="AD4483" s="62" t="s">
        <v>51</v>
      </c>
    </row>
    <row r="4484" spans="1:30" x14ac:dyDescent="0.25">
      <c r="A4484" s="62" t="s">
        <v>35</v>
      </c>
      <c r="B4484" s="62" t="s">
        <v>36</v>
      </c>
      <c r="C4484" s="62" t="s">
        <v>37</v>
      </c>
      <c r="D4484" s="62" t="s">
        <v>121</v>
      </c>
      <c r="E4484" s="62" t="s">
        <v>122</v>
      </c>
      <c r="F4484" s="62" t="s">
        <v>123</v>
      </c>
      <c r="G4484" s="62" t="s">
        <v>124</v>
      </c>
      <c r="H4484" s="62" t="s">
        <v>124</v>
      </c>
      <c r="I4484" s="62" t="s">
        <v>42</v>
      </c>
      <c r="J4484" s="62" t="s">
        <v>182</v>
      </c>
      <c r="K4484" s="62" t="s">
        <v>182</v>
      </c>
      <c r="L4484" s="62" t="s">
        <v>43</v>
      </c>
      <c r="M4484" s="62" t="s">
        <v>44</v>
      </c>
      <c r="N4484" s="62" t="s">
        <v>180</v>
      </c>
      <c r="O4484" s="62" t="s">
        <v>1534</v>
      </c>
      <c r="P4484" s="62" t="s">
        <v>1152</v>
      </c>
      <c r="Q4484" s="62" t="s">
        <v>1535</v>
      </c>
      <c r="R4484" s="62" t="s">
        <v>1152</v>
      </c>
      <c r="S4484" s="61">
        <v>201409</v>
      </c>
      <c r="T4484" s="62" t="s">
        <v>52</v>
      </c>
      <c r="U4484" s="61">
        <v>0</v>
      </c>
      <c r="V4484" s="60">
        <v>370357.16</v>
      </c>
      <c r="W4484" s="62" t="s">
        <v>1152</v>
      </c>
      <c r="X4484" s="62" t="s">
        <v>177</v>
      </c>
      <c r="Y4484" s="62" t="s">
        <v>1152</v>
      </c>
      <c r="Z4484" s="62" t="s">
        <v>48</v>
      </c>
      <c r="AA4484" s="62" t="s">
        <v>129</v>
      </c>
      <c r="AB4484" s="62" t="s">
        <v>42</v>
      </c>
      <c r="AC4484" s="62" t="s">
        <v>1548</v>
      </c>
      <c r="AD4484" s="62" t="s">
        <v>51</v>
      </c>
    </row>
    <row r="4485" spans="1:30" x14ac:dyDescent="0.25">
      <c r="A4485" s="62" t="s">
        <v>35</v>
      </c>
      <c r="B4485" s="62" t="s">
        <v>36</v>
      </c>
      <c r="C4485" s="62" t="s">
        <v>37</v>
      </c>
      <c r="D4485" s="62" t="s">
        <v>121</v>
      </c>
      <c r="E4485" s="62" t="s">
        <v>122</v>
      </c>
      <c r="F4485" s="62" t="s">
        <v>123</v>
      </c>
      <c r="G4485" s="62" t="s">
        <v>124</v>
      </c>
      <c r="H4485" s="62" t="s">
        <v>124</v>
      </c>
      <c r="I4485" s="62" t="s">
        <v>42</v>
      </c>
      <c r="J4485" s="62" t="s">
        <v>174</v>
      </c>
      <c r="K4485" s="62" t="s">
        <v>174</v>
      </c>
      <c r="L4485" s="62" t="s">
        <v>43</v>
      </c>
      <c r="M4485" s="62" t="s">
        <v>44</v>
      </c>
      <c r="N4485" s="62" t="s">
        <v>180</v>
      </c>
      <c r="O4485" s="62" t="s">
        <v>1534</v>
      </c>
      <c r="P4485" s="62" t="s">
        <v>1152</v>
      </c>
      <c r="Q4485" s="62" t="s">
        <v>1535</v>
      </c>
      <c r="R4485" s="62" t="s">
        <v>1152</v>
      </c>
      <c r="S4485" s="61">
        <v>201409</v>
      </c>
      <c r="T4485" s="62" t="s">
        <v>52</v>
      </c>
      <c r="U4485" s="61">
        <v>0</v>
      </c>
      <c r="V4485" s="60">
        <v>223158.48</v>
      </c>
      <c r="W4485" s="62" t="s">
        <v>1152</v>
      </c>
      <c r="X4485" s="62" t="s">
        <v>177</v>
      </c>
      <c r="Y4485" s="62" t="s">
        <v>1152</v>
      </c>
      <c r="Z4485" s="62" t="s">
        <v>48</v>
      </c>
      <c r="AA4485" s="62" t="s">
        <v>129</v>
      </c>
      <c r="AB4485" s="62" t="s">
        <v>42</v>
      </c>
      <c r="AC4485" s="62" t="s">
        <v>1548</v>
      </c>
      <c r="AD4485" s="62" t="s">
        <v>51</v>
      </c>
    </row>
    <row r="4486" spans="1:30" x14ac:dyDescent="0.25">
      <c r="A4486" s="62" t="s">
        <v>35</v>
      </c>
      <c r="B4486" s="62" t="s">
        <v>36</v>
      </c>
      <c r="C4486" s="62" t="s">
        <v>37</v>
      </c>
      <c r="D4486" s="62" t="s">
        <v>121</v>
      </c>
      <c r="E4486" s="62" t="s">
        <v>122</v>
      </c>
      <c r="F4486" s="62" t="s">
        <v>123</v>
      </c>
      <c r="G4486" s="62" t="s">
        <v>124</v>
      </c>
      <c r="H4486" s="62" t="s">
        <v>124</v>
      </c>
      <c r="I4486" s="62" t="s">
        <v>42</v>
      </c>
      <c r="J4486" s="62" t="s">
        <v>532</v>
      </c>
      <c r="K4486" s="62" t="s">
        <v>532</v>
      </c>
      <c r="L4486" s="62" t="s">
        <v>43</v>
      </c>
      <c r="M4486" s="62" t="s">
        <v>44</v>
      </c>
      <c r="N4486" s="62" t="s">
        <v>180</v>
      </c>
      <c r="O4486" s="62" t="s">
        <v>1534</v>
      </c>
      <c r="P4486" s="62" t="s">
        <v>1152</v>
      </c>
      <c r="Q4486" s="62" t="s">
        <v>1535</v>
      </c>
      <c r="R4486" s="62" t="s">
        <v>1152</v>
      </c>
      <c r="S4486" s="61">
        <v>201409</v>
      </c>
      <c r="T4486" s="62" t="s">
        <v>52</v>
      </c>
      <c r="U4486" s="61">
        <v>0</v>
      </c>
      <c r="V4486" s="60">
        <v>197893.79</v>
      </c>
      <c r="W4486" s="62" t="s">
        <v>1152</v>
      </c>
      <c r="X4486" s="62" t="s">
        <v>177</v>
      </c>
      <c r="Y4486" s="62" t="s">
        <v>1152</v>
      </c>
      <c r="Z4486" s="62" t="s">
        <v>48</v>
      </c>
      <c r="AA4486" s="62" t="s">
        <v>129</v>
      </c>
      <c r="AB4486" s="62" t="s">
        <v>42</v>
      </c>
      <c r="AC4486" s="62" t="s">
        <v>1548</v>
      </c>
      <c r="AD4486" s="62" t="s">
        <v>51</v>
      </c>
    </row>
    <row r="4487" spans="1:30" x14ac:dyDescent="0.25">
      <c r="A4487" s="62" t="s">
        <v>35</v>
      </c>
      <c r="B4487" s="62" t="s">
        <v>36</v>
      </c>
      <c r="C4487" s="62" t="s">
        <v>37</v>
      </c>
      <c r="D4487" s="62" t="s">
        <v>121</v>
      </c>
      <c r="E4487" s="62" t="s">
        <v>122</v>
      </c>
      <c r="F4487" s="62" t="s">
        <v>123</v>
      </c>
      <c r="G4487" s="62" t="s">
        <v>124</v>
      </c>
      <c r="H4487" s="62" t="s">
        <v>124</v>
      </c>
      <c r="I4487" s="62" t="s">
        <v>42</v>
      </c>
      <c r="J4487" s="62" t="s">
        <v>174</v>
      </c>
      <c r="K4487" s="62" t="s">
        <v>174</v>
      </c>
      <c r="L4487" s="62" t="s">
        <v>43</v>
      </c>
      <c r="M4487" s="62" t="s">
        <v>44</v>
      </c>
      <c r="N4487" s="62" t="s">
        <v>180</v>
      </c>
      <c r="O4487" s="62" t="s">
        <v>1534</v>
      </c>
      <c r="P4487" s="62" t="s">
        <v>1152</v>
      </c>
      <c r="Q4487" s="62" t="s">
        <v>1535</v>
      </c>
      <c r="R4487" s="62" t="s">
        <v>1152</v>
      </c>
      <c r="S4487" s="61">
        <v>201409</v>
      </c>
      <c r="T4487" s="62" t="s">
        <v>52</v>
      </c>
      <c r="U4487" s="61">
        <v>0</v>
      </c>
      <c r="V4487" s="60">
        <v>170350.49</v>
      </c>
      <c r="W4487" s="62" t="s">
        <v>1152</v>
      </c>
      <c r="X4487" s="62" t="s">
        <v>177</v>
      </c>
      <c r="Y4487" s="62" t="s">
        <v>1152</v>
      </c>
      <c r="Z4487" s="62" t="s">
        <v>48</v>
      </c>
      <c r="AA4487" s="62" t="s">
        <v>129</v>
      </c>
      <c r="AB4487" s="62" t="s">
        <v>42</v>
      </c>
      <c r="AC4487" s="62" t="s">
        <v>1548</v>
      </c>
      <c r="AD4487" s="62" t="s">
        <v>51</v>
      </c>
    </row>
    <row r="4488" spans="1:30" x14ac:dyDescent="0.25">
      <c r="A4488" s="62" t="s">
        <v>35</v>
      </c>
      <c r="B4488" s="62" t="s">
        <v>36</v>
      </c>
      <c r="C4488" s="62" t="s">
        <v>37</v>
      </c>
      <c r="D4488" s="62" t="s">
        <v>121</v>
      </c>
      <c r="E4488" s="62" t="s">
        <v>122</v>
      </c>
      <c r="F4488" s="62" t="s">
        <v>123</v>
      </c>
      <c r="G4488" s="62" t="s">
        <v>124</v>
      </c>
      <c r="H4488" s="62" t="s">
        <v>124</v>
      </c>
      <c r="I4488" s="62" t="s">
        <v>42</v>
      </c>
      <c r="J4488" s="62" t="s">
        <v>532</v>
      </c>
      <c r="K4488" s="62" t="s">
        <v>532</v>
      </c>
      <c r="L4488" s="62" t="s">
        <v>43</v>
      </c>
      <c r="M4488" s="62" t="s">
        <v>44</v>
      </c>
      <c r="N4488" s="62" t="s">
        <v>180</v>
      </c>
      <c r="O4488" s="62" t="s">
        <v>1534</v>
      </c>
      <c r="P4488" s="62" t="s">
        <v>1152</v>
      </c>
      <c r="Q4488" s="62" t="s">
        <v>1535</v>
      </c>
      <c r="R4488" s="62" t="s">
        <v>1152</v>
      </c>
      <c r="S4488" s="61">
        <v>201409</v>
      </c>
      <c r="T4488" s="62" t="s">
        <v>52</v>
      </c>
      <c r="U4488" s="61">
        <v>0</v>
      </c>
      <c r="V4488" s="60">
        <v>59487.54</v>
      </c>
      <c r="W4488" s="62" t="s">
        <v>1152</v>
      </c>
      <c r="X4488" s="62" t="s">
        <v>177</v>
      </c>
      <c r="Y4488" s="62" t="s">
        <v>1152</v>
      </c>
      <c r="Z4488" s="62" t="s">
        <v>48</v>
      </c>
      <c r="AA4488" s="62" t="s">
        <v>129</v>
      </c>
      <c r="AB4488" s="62" t="s">
        <v>42</v>
      </c>
      <c r="AC4488" s="62" t="s">
        <v>1548</v>
      </c>
      <c r="AD4488" s="62" t="s">
        <v>51</v>
      </c>
    </row>
    <row r="4489" spans="1:30" x14ac:dyDescent="0.25">
      <c r="A4489" s="62" t="s">
        <v>35</v>
      </c>
      <c r="B4489" s="62" t="s">
        <v>36</v>
      </c>
      <c r="C4489" s="62" t="s">
        <v>37</v>
      </c>
      <c r="D4489" s="62" t="s">
        <v>121</v>
      </c>
      <c r="E4489" s="62" t="s">
        <v>122</v>
      </c>
      <c r="F4489" s="62" t="s">
        <v>123</v>
      </c>
      <c r="G4489" s="62" t="s">
        <v>124</v>
      </c>
      <c r="H4489" s="62" t="s">
        <v>124</v>
      </c>
      <c r="I4489" s="62" t="s">
        <v>42</v>
      </c>
      <c r="J4489" s="62" t="s">
        <v>652</v>
      </c>
      <c r="K4489" s="62" t="s">
        <v>652</v>
      </c>
      <c r="L4489" s="62" t="s">
        <v>43</v>
      </c>
      <c r="M4489" s="62" t="s">
        <v>44</v>
      </c>
      <c r="N4489" s="62" t="s">
        <v>180</v>
      </c>
      <c r="O4489" s="62" t="s">
        <v>1534</v>
      </c>
      <c r="P4489" s="62" t="s">
        <v>1152</v>
      </c>
      <c r="Q4489" s="62" t="s">
        <v>1535</v>
      </c>
      <c r="R4489" s="62" t="s">
        <v>1152</v>
      </c>
      <c r="S4489" s="61">
        <v>201409</v>
      </c>
      <c r="T4489" s="62" t="s">
        <v>52</v>
      </c>
      <c r="U4489" s="61">
        <v>0</v>
      </c>
      <c r="V4489" s="60">
        <v>14346.3</v>
      </c>
      <c r="W4489" s="62" t="s">
        <v>1152</v>
      </c>
      <c r="X4489" s="62" t="s">
        <v>177</v>
      </c>
      <c r="Y4489" s="62" t="s">
        <v>1152</v>
      </c>
      <c r="Z4489" s="62" t="s">
        <v>48</v>
      </c>
      <c r="AA4489" s="62" t="s">
        <v>129</v>
      </c>
      <c r="AB4489" s="62" t="s">
        <v>42</v>
      </c>
      <c r="AC4489" s="62" t="s">
        <v>1548</v>
      </c>
      <c r="AD4489" s="62" t="s">
        <v>51</v>
      </c>
    </row>
    <row r="4490" spans="1:30" x14ac:dyDescent="0.25">
      <c r="A4490" s="62" t="s">
        <v>35</v>
      </c>
      <c r="B4490" s="62" t="s">
        <v>36</v>
      </c>
      <c r="C4490" s="62" t="s">
        <v>37</v>
      </c>
      <c r="D4490" s="62" t="s">
        <v>121</v>
      </c>
      <c r="E4490" s="62" t="s">
        <v>122</v>
      </c>
      <c r="F4490" s="62" t="s">
        <v>123</v>
      </c>
      <c r="G4490" s="62" t="s">
        <v>124</v>
      </c>
      <c r="H4490" s="62" t="s">
        <v>124</v>
      </c>
      <c r="I4490" s="62" t="s">
        <v>42</v>
      </c>
      <c r="J4490" s="62" t="s">
        <v>500</v>
      </c>
      <c r="K4490" s="62" t="s">
        <v>500</v>
      </c>
      <c r="L4490" s="62" t="s">
        <v>43</v>
      </c>
      <c r="M4490" s="62" t="s">
        <v>44</v>
      </c>
      <c r="N4490" s="62" t="s">
        <v>162</v>
      </c>
      <c r="O4490" s="62" t="s">
        <v>1534</v>
      </c>
      <c r="P4490" s="62" t="s">
        <v>1152</v>
      </c>
      <c r="Q4490" s="62" t="s">
        <v>806</v>
      </c>
      <c r="R4490" s="62" t="s">
        <v>1152</v>
      </c>
      <c r="S4490" s="61">
        <v>201409</v>
      </c>
      <c r="T4490" s="62" t="s">
        <v>52</v>
      </c>
      <c r="U4490" s="61">
        <v>0</v>
      </c>
      <c r="V4490" s="60">
        <v>5910</v>
      </c>
      <c r="W4490" s="62" t="s">
        <v>1152</v>
      </c>
      <c r="X4490" s="62" t="s">
        <v>807</v>
      </c>
      <c r="Y4490" s="62" t="s">
        <v>1152</v>
      </c>
      <c r="Z4490" s="62" t="s">
        <v>48</v>
      </c>
      <c r="AA4490" s="62" t="s">
        <v>129</v>
      </c>
      <c r="AB4490" s="62" t="s">
        <v>42</v>
      </c>
      <c r="AC4490" s="62" t="s">
        <v>1548</v>
      </c>
      <c r="AD4490" s="62" t="s">
        <v>51</v>
      </c>
    </row>
    <row r="4491" spans="1:30" x14ac:dyDescent="0.25">
      <c r="A4491" s="62" t="s">
        <v>35</v>
      </c>
      <c r="B4491" s="62" t="s">
        <v>36</v>
      </c>
      <c r="C4491" s="62" t="s">
        <v>37</v>
      </c>
      <c r="D4491" s="62" t="s">
        <v>121</v>
      </c>
      <c r="E4491" s="62" t="s">
        <v>122</v>
      </c>
      <c r="F4491" s="62" t="s">
        <v>123</v>
      </c>
      <c r="G4491" s="62" t="s">
        <v>124</v>
      </c>
      <c r="H4491" s="62" t="s">
        <v>124</v>
      </c>
      <c r="I4491" s="62" t="s">
        <v>42</v>
      </c>
      <c r="J4491" s="62" t="s">
        <v>500</v>
      </c>
      <c r="K4491" s="62" t="s">
        <v>500</v>
      </c>
      <c r="L4491" s="62" t="s">
        <v>43</v>
      </c>
      <c r="M4491" s="62" t="s">
        <v>44</v>
      </c>
      <c r="N4491" s="62" t="s">
        <v>162</v>
      </c>
      <c r="O4491" s="62" t="s">
        <v>1534</v>
      </c>
      <c r="P4491" s="62" t="s">
        <v>1152</v>
      </c>
      <c r="Q4491" s="62" t="s">
        <v>806</v>
      </c>
      <c r="R4491" s="62" t="s">
        <v>1152</v>
      </c>
      <c r="S4491" s="61">
        <v>201409</v>
      </c>
      <c r="T4491" s="62" t="s">
        <v>52</v>
      </c>
      <c r="U4491" s="61">
        <v>0</v>
      </c>
      <c r="V4491" s="60">
        <v>2425</v>
      </c>
      <c r="W4491" s="62" t="s">
        <v>1152</v>
      </c>
      <c r="X4491" s="62" t="s">
        <v>807</v>
      </c>
      <c r="Y4491" s="62" t="s">
        <v>1152</v>
      </c>
      <c r="Z4491" s="62" t="s">
        <v>48</v>
      </c>
      <c r="AA4491" s="62" t="s">
        <v>129</v>
      </c>
      <c r="AB4491" s="62" t="s">
        <v>42</v>
      </c>
      <c r="AC4491" s="62" t="s">
        <v>1548</v>
      </c>
      <c r="AD4491" s="62" t="s">
        <v>51</v>
      </c>
    </row>
    <row r="4492" spans="1:30" x14ac:dyDescent="0.25">
      <c r="A4492" s="62" t="s">
        <v>35</v>
      </c>
      <c r="B4492" s="62" t="s">
        <v>36</v>
      </c>
      <c r="C4492" s="62" t="s">
        <v>37</v>
      </c>
      <c r="D4492" s="62" t="s">
        <v>121</v>
      </c>
      <c r="E4492" s="62" t="s">
        <v>122</v>
      </c>
      <c r="F4492" s="62" t="s">
        <v>123</v>
      </c>
      <c r="G4492" s="62" t="s">
        <v>124</v>
      </c>
      <c r="H4492" s="62" t="s">
        <v>124</v>
      </c>
      <c r="I4492" s="62" t="s">
        <v>42</v>
      </c>
      <c r="J4492" s="62" t="s">
        <v>500</v>
      </c>
      <c r="K4492" s="62" t="s">
        <v>500</v>
      </c>
      <c r="L4492" s="62" t="s">
        <v>43</v>
      </c>
      <c r="M4492" s="62" t="s">
        <v>44</v>
      </c>
      <c r="N4492" s="62" t="s">
        <v>162</v>
      </c>
      <c r="O4492" s="62" t="s">
        <v>1534</v>
      </c>
      <c r="P4492" s="62" t="s">
        <v>1152</v>
      </c>
      <c r="Q4492" s="62" t="s">
        <v>806</v>
      </c>
      <c r="R4492" s="62" t="s">
        <v>1152</v>
      </c>
      <c r="S4492" s="61">
        <v>201409</v>
      </c>
      <c r="T4492" s="62" t="s">
        <v>52</v>
      </c>
      <c r="U4492" s="61">
        <v>0</v>
      </c>
      <c r="V4492" s="60">
        <v>989.4</v>
      </c>
      <c r="W4492" s="62" t="s">
        <v>1152</v>
      </c>
      <c r="X4492" s="62" t="s">
        <v>807</v>
      </c>
      <c r="Y4492" s="62" t="s">
        <v>1152</v>
      </c>
      <c r="Z4492" s="62" t="s">
        <v>48</v>
      </c>
      <c r="AA4492" s="62" t="s">
        <v>129</v>
      </c>
      <c r="AB4492" s="62" t="s">
        <v>42</v>
      </c>
      <c r="AC4492" s="62" t="s">
        <v>1548</v>
      </c>
      <c r="AD4492" s="62" t="s">
        <v>51</v>
      </c>
    </row>
    <row r="4493" spans="1:30" x14ac:dyDescent="0.25">
      <c r="A4493" s="62" t="s">
        <v>35</v>
      </c>
      <c r="B4493" s="62" t="s">
        <v>36</v>
      </c>
      <c r="C4493" s="62" t="s">
        <v>37</v>
      </c>
      <c r="D4493" s="62" t="s">
        <v>121</v>
      </c>
      <c r="E4493" s="62" t="s">
        <v>122</v>
      </c>
      <c r="F4493" s="62" t="s">
        <v>123</v>
      </c>
      <c r="G4493" s="62" t="s">
        <v>124</v>
      </c>
      <c r="H4493" s="62" t="s">
        <v>124</v>
      </c>
      <c r="I4493" s="62" t="s">
        <v>42</v>
      </c>
      <c r="J4493" s="62" t="s">
        <v>500</v>
      </c>
      <c r="K4493" s="62" t="s">
        <v>500</v>
      </c>
      <c r="L4493" s="62" t="s">
        <v>43</v>
      </c>
      <c r="M4493" s="62" t="s">
        <v>44</v>
      </c>
      <c r="N4493" s="62" t="s">
        <v>162</v>
      </c>
      <c r="O4493" s="62" t="s">
        <v>1534</v>
      </c>
      <c r="P4493" s="62" t="s">
        <v>1152</v>
      </c>
      <c r="Q4493" s="62" t="s">
        <v>806</v>
      </c>
      <c r="R4493" s="62" t="s">
        <v>1152</v>
      </c>
      <c r="S4493" s="61">
        <v>201409</v>
      </c>
      <c r="T4493" s="62" t="s">
        <v>52</v>
      </c>
      <c r="U4493" s="61">
        <v>0</v>
      </c>
      <c r="V4493" s="60">
        <v>8217.25</v>
      </c>
      <c r="W4493" s="62" t="s">
        <v>1152</v>
      </c>
      <c r="X4493" s="62" t="s">
        <v>807</v>
      </c>
      <c r="Y4493" s="62" t="s">
        <v>1152</v>
      </c>
      <c r="Z4493" s="62" t="s">
        <v>48</v>
      </c>
      <c r="AA4493" s="62" t="s">
        <v>129</v>
      </c>
      <c r="AB4493" s="62" t="s">
        <v>42</v>
      </c>
      <c r="AC4493" s="62" t="s">
        <v>1548</v>
      </c>
      <c r="AD4493" s="62" t="s">
        <v>51</v>
      </c>
    </row>
    <row r="4494" spans="1:30" x14ac:dyDescent="0.25">
      <c r="A4494" s="62" t="s">
        <v>35</v>
      </c>
      <c r="B4494" s="62" t="s">
        <v>36</v>
      </c>
      <c r="C4494" s="62" t="s">
        <v>37</v>
      </c>
      <c r="D4494" s="62" t="s">
        <v>121</v>
      </c>
      <c r="E4494" s="62" t="s">
        <v>215</v>
      </c>
      <c r="F4494" s="62" t="s">
        <v>216</v>
      </c>
      <c r="G4494" s="62" t="s">
        <v>124</v>
      </c>
      <c r="H4494" s="62" t="s">
        <v>124</v>
      </c>
      <c r="I4494" s="62" t="s">
        <v>42</v>
      </c>
      <c r="J4494" s="62" t="s">
        <v>237</v>
      </c>
      <c r="K4494" s="62" t="s">
        <v>237</v>
      </c>
      <c r="L4494" s="62" t="s">
        <v>43</v>
      </c>
      <c r="M4494" s="62" t="s">
        <v>44</v>
      </c>
      <c r="N4494" s="62" t="s">
        <v>150</v>
      </c>
      <c r="O4494" s="62" t="s">
        <v>1534</v>
      </c>
      <c r="P4494" s="62" t="s">
        <v>1152</v>
      </c>
      <c r="Q4494" s="62" t="s">
        <v>1540</v>
      </c>
      <c r="R4494" s="62" t="s">
        <v>1152</v>
      </c>
      <c r="S4494" s="61">
        <v>201409</v>
      </c>
      <c r="T4494" s="62" t="s">
        <v>52</v>
      </c>
      <c r="U4494" s="61">
        <v>0</v>
      </c>
      <c r="V4494" s="60">
        <v>198049.59</v>
      </c>
      <c r="W4494" s="62" t="s">
        <v>1152</v>
      </c>
      <c r="X4494" s="62" t="s">
        <v>422</v>
      </c>
      <c r="Y4494" s="62" t="s">
        <v>1152</v>
      </c>
      <c r="Z4494" s="62" t="s">
        <v>48</v>
      </c>
      <c r="AA4494" s="62" t="s">
        <v>129</v>
      </c>
      <c r="AB4494" s="62" t="s">
        <v>42</v>
      </c>
      <c r="AC4494" s="62" t="s">
        <v>1548</v>
      </c>
      <c r="AD4494" s="62" t="s">
        <v>51</v>
      </c>
    </row>
    <row r="4495" spans="1:30" x14ac:dyDescent="0.25">
      <c r="A4495" s="62" t="s">
        <v>35</v>
      </c>
      <c r="B4495" s="62" t="s">
        <v>36</v>
      </c>
      <c r="C4495" s="62" t="s">
        <v>37</v>
      </c>
      <c r="D4495" s="62" t="s">
        <v>121</v>
      </c>
      <c r="E4495" s="62" t="s">
        <v>215</v>
      </c>
      <c r="F4495" s="62" t="s">
        <v>216</v>
      </c>
      <c r="G4495" s="62" t="s">
        <v>124</v>
      </c>
      <c r="H4495" s="62" t="s">
        <v>124</v>
      </c>
      <c r="I4495" s="62" t="s">
        <v>42</v>
      </c>
      <c r="J4495" s="62" t="s">
        <v>250</v>
      </c>
      <c r="K4495" s="62" t="s">
        <v>250</v>
      </c>
      <c r="L4495" s="62" t="s">
        <v>43</v>
      </c>
      <c r="M4495" s="62" t="s">
        <v>44</v>
      </c>
      <c r="N4495" s="62" t="s">
        <v>150</v>
      </c>
      <c r="O4495" s="62" t="s">
        <v>1534</v>
      </c>
      <c r="P4495" s="62" t="s">
        <v>1152</v>
      </c>
      <c r="Q4495" s="62" t="s">
        <v>1541</v>
      </c>
      <c r="R4495" s="62" t="s">
        <v>1152</v>
      </c>
      <c r="S4495" s="61">
        <v>201409</v>
      </c>
      <c r="T4495" s="62" t="s">
        <v>52</v>
      </c>
      <c r="U4495" s="61">
        <v>0</v>
      </c>
      <c r="V4495" s="60">
        <v>95319.5</v>
      </c>
      <c r="W4495" s="62" t="s">
        <v>1152</v>
      </c>
      <c r="X4495" s="62" t="s">
        <v>433</v>
      </c>
      <c r="Y4495" s="62" t="s">
        <v>1152</v>
      </c>
      <c r="Z4495" s="62" t="s">
        <v>48</v>
      </c>
      <c r="AA4495" s="62" t="s">
        <v>129</v>
      </c>
      <c r="AB4495" s="62" t="s">
        <v>42</v>
      </c>
      <c r="AC4495" s="62" t="s">
        <v>1548</v>
      </c>
      <c r="AD4495" s="62" t="s">
        <v>51</v>
      </c>
    </row>
    <row r="4496" spans="1:30" x14ac:dyDescent="0.25">
      <c r="A4496" s="62" t="s">
        <v>35</v>
      </c>
      <c r="B4496" s="62" t="s">
        <v>36</v>
      </c>
      <c r="C4496" s="62" t="s">
        <v>37</v>
      </c>
      <c r="D4496" s="62" t="s">
        <v>121</v>
      </c>
      <c r="E4496" s="62" t="s">
        <v>215</v>
      </c>
      <c r="F4496" s="62" t="s">
        <v>216</v>
      </c>
      <c r="G4496" s="62" t="s">
        <v>124</v>
      </c>
      <c r="H4496" s="62" t="s">
        <v>124</v>
      </c>
      <c r="I4496" s="62" t="s">
        <v>42</v>
      </c>
      <c r="J4496" s="62" t="s">
        <v>217</v>
      </c>
      <c r="K4496" s="62" t="s">
        <v>217</v>
      </c>
      <c r="L4496" s="62" t="s">
        <v>43</v>
      </c>
      <c r="M4496" s="62" t="s">
        <v>44</v>
      </c>
      <c r="N4496" s="62" t="s">
        <v>150</v>
      </c>
      <c r="O4496" s="62" t="s">
        <v>1534</v>
      </c>
      <c r="P4496" s="62" t="s">
        <v>1152</v>
      </c>
      <c r="Q4496" s="62" t="s">
        <v>1542</v>
      </c>
      <c r="R4496" s="62" t="s">
        <v>1152</v>
      </c>
      <c r="S4496" s="61">
        <v>201409</v>
      </c>
      <c r="T4496" s="62" t="s">
        <v>52</v>
      </c>
      <c r="U4496" s="61">
        <v>0</v>
      </c>
      <c r="V4496" s="60">
        <v>91809.27</v>
      </c>
      <c r="W4496" s="62" t="s">
        <v>1152</v>
      </c>
      <c r="X4496" s="62" t="s">
        <v>230</v>
      </c>
      <c r="Y4496" s="62" t="s">
        <v>1152</v>
      </c>
      <c r="Z4496" s="62" t="s">
        <v>48</v>
      </c>
      <c r="AA4496" s="62" t="s">
        <v>129</v>
      </c>
      <c r="AB4496" s="62" t="s">
        <v>42</v>
      </c>
      <c r="AC4496" s="62" t="s">
        <v>1548</v>
      </c>
      <c r="AD4496" s="62" t="s">
        <v>51</v>
      </c>
    </row>
    <row r="4497" spans="1:256" x14ac:dyDescent="0.25">
      <c r="A4497" s="62" t="s">
        <v>35</v>
      </c>
      <c r="B4497" s="62" t="s">
        <v>36</v>
      </c>
      <c r="C4497" s="62" t="s">
        <v>37</v>
      </c>
      <c r="D4497" s="62" t="s">
        <v>121</v>
      </c>
      <c r="E4497" s="62" t="s">
        <v>215</v>
      </c>
      <c r="F4497" s="62" t="s">
        <v>216</v>
      </c>
      <c r="G4497" s="62" t="s">
        <v>124</v>
      </c>
      <c r="H4497" s="62" t="s">
        <v>124</v>
      </c>
      <c r="I4497" s="62" t="s">
        <v>42</v>
      </c>
      <c r="J4497" s="62" t="s">
        <v>261</v>
      </c>
      <c r="K4497" s="62" t="s">
        <v>261</v>
      </c>
      <c r="L4497" s="62" t="s">
        <v>43</v>
      </c>
      <c r="M4497" s="62" t="s">
        <v>44</v>
      </c>
      <c r="N4497" s="62" t="s">
        <v>150</v>
      </c>
      <c r="O4497" s="62" t="s">
        <v>1534</v>
      </c>
      <c r="P4497" s="62" t="s">
        <v>1152</v>
      </c>
      <c r="Q4497" s="62" t="s">
        <v>1543</v>
      </c>
      <c r="R4497" s="62" t="s">
        <v>1152</v>
      </c>
      <c r="S4497" s="61">
        <v>201409</v>
      </c>
      <c r="T4497" s="62" t="s">
        <v>52</v>
      </c>
      <c r="U4497" s="61">
        <v>0</v>
      </c>
      <c r="V4497" s="60">
        <v>64751</v>
      </c>
      <c r="W4497" s="62" t="s">
        <v>1152</v>
      </c>
      <c r="X4497" s="62" t="s">
        <v>267</v>
      </c>
      <c r="Y4497" s="62" t="s">
        <v>1152</v>
      </c>
      <c r="Z4497" s="62" t="s">
        <v>48</v>
      </c>
      <c r="AA4497" s="62" t="s">
        <v>129</v>
      </c>
      <c r="AB4497" s="62" t="s">
        <v>42</v>
      </c>
      <c r="AC4497" s="62" t="s">
        <v>1548</v>
      </c>
      <c r="AD4497" s="62" t="s">
        <v>51</v>
      </c>
    </row>
    <row r="4498" spans="1:256" x14ac:dyDescent="0.25">
      <c r="A4498" s="62" t="s">
        <v>35</v>
      </c>
      <c r="B4498" s="62" t="s">
        <v>36</v>
      </c>
      <c r="C4498" s="62" t="s">
        <v>37</v>
      </c>
      <c r="D4498" s="62" t="s">
        <v>121</v>
      </c>
      <c r="E4498" s="62" t="s">
        <v>215</v>
      </c>
      <c r="F4498" s="62" t="s">
        <v>216</v>
      </c>
      <c r="G4498" s="62" t="s">
        <v>124</v>
      </c>
      <c r="H4498" s="62" t="s">
        <v>124</v>
      </c>
      <c r="I4498" s="62" t="s">
        <v>42</v>
      </c>
      <c r="J4498" s="62" t="s">
        <v>231</v>
      </c>
      <c r="K4498" s="62" t="s">
        <v>231</v>
      </c>
      <c r="L4498" s="62" t="s">
        <v>43</v>
      </c>
      <c r="M4498" s="62" t="s">
        <v>44</v>
      </c>
      <c r="N4498" s="62" t="s">
        <v>150</v>
      </c>
      <c r="O4498" s="62" t="s">
        <v>1534</v>
      </c>
      <c r="P4498" s="62" t="s">
        <v>1152</v>
      </c>
      <c r="Q4498" s="62" t="s">
        <v>1542</v>
      </c>
      <c r="R4498" s="62" t="s">
        <v>1152</v>
      </c>
      <c r="S4498" s="61">
        <v>201409</v>
      </c>
      <c r="T4498" s="62" t="s">
        <v>52</v>
      </c>
      <c r="U4498" s="61">
        <v>0</v>
      </c>
      <c r="V4498" s="60">
        <v>55922.83</v>
      </c>
      <c r="W4498" s="62" t="s">
        <v>1152</v>
      </c>
      <c r="X4498" s="62" t="s">
        <v>236</v>
      </c>
      <c r="Y4498" s="62" t="s">
        <v>1152</v>
      </c>
      <c r="Z4498" s="62" t="s">
        <v>48</v>
      </c>
      <c r="AA4498" s="62" t="s">
        <v>129</v>
      </c>
      <c r="AB4498" s="62" t="s">
        <v>42</v>
      </c>
      <c r="AC4498" s="62" t="s">
        <v>1548</v>
      </c>
      <c r="AD4498" s="62" t="s">
        <v>51</v>
      </c>
    </row>
    <row r="4499" spans="1:256" x14ac:dyDescent="0.25">
      <c r="A4499" s="62" t="s">
        <v>35</v>
      </c>
      <c r="B4499" s="62" t="s">
        <v>36</v>
      </c>
      <c r="C4499" s="62" t="s">
        <v>37</v>
      </c>
      <c r="D4499" s="62" t="s">
        <v>121</v>
      </c>
      <c r="E4499" s="62" t="s">
        <v>215</v>
      </c>
      <c r="F4499" s="62" t="s">
        <v>216</v>
      </c>
      <c r="G4499" s="62" t="s">
        <v>124</v>
      </c>
      <c r="H4499" s="62" t="s">
        <v>124</v>
      </c>
      <c r="I4499" s="62" t="s">
        <v>42</v>
      </c>
      <c r="J4499" s="62" t="s">
        <v>257</v>
      </c>
      <c r="K4499" s="62" t="s">
        <v>257</v>
      </c>
      <c r="L4499" s="62" t="s">
        <v>43</v>
      </c>
      <c r="M4499" s="62" t="s">
        <v>44</v>
      </c>
      <c r="N4499" s="62" t="s">
        <v>150</v>
      </c>
      <c r="O4499" s="62" t="s">
        <v>1534</v>
      </c>
      <c r="P4499" s="62" t="s">
        <v>1152</v>
      </c>
      <c r="Q4499" s="62" t="s">
        <v>1540</v>
      </c>
      <c r="R4499" s="62" t="s">
        <v>1152</v>
      </c>
      <c r="S4499" s="61">
        <v>201409</v>
      </c>
      <c r="T4499" s="62" t="s">
        <v>52</v>
      </c>
      <c r="U4499" s="61">
        <v>0</v>
      </c>
      <c r="V4499" s="60">
        <v>33624</v>
      </c>
      <c r="W4499" s="62" t="s">
        <v>1152</v>
      </c>
      <c r="X4499" s="62" t="s">
        <v>440</v>
      </c>
      <c r="Y4499" s="62" t="s">
        <v>1152</v>
      </c>
      <c r="Z4499" s="62" t="s">
        <v>48</v>
      </c>
      <c r="AA4499" s="62" t="s">
        <v>129</v>
      </c>
      <c r="AB4499" s="62" t="s">
        <v>42</v>
      </c>
      <c r="AC4499" s="62" t="s">
        <v>1548</v>
      </c>
      <c r="AD4499" s="62" t="s">
        <v>51</v>
      </c>
    </row>
    <row r="4500" spans="1:256" x14ac:dyDescent="0.25">
      <c r="A4500" s="66" t="s">
        <v>35</v>
      </c>
      <c r="B4500" s="66" t="s">
        <v>36</v>
      </c>
      <c r="C4500" s="66" t="s">
        <v>37</v>
      </c>
      <c r="D4500" s="66" t="s">
        <v>121</v>
      </c>
      <c r="E4500" s="66" t="s">
        <v>215</v>
      </c>
      <c r="F4500" s="66" t="s">
        <v>216</v>
      </c>
      <c r="G4500" s="66" t="s">
        <v>124</v>
      </c>
      <c r="H4500" s="66" t="s">
        <v>124</v>
      </c>
      <c r="I4500" s="66" t="s">
        <v>42</v>
      </c>
      <c r="J4500" s="66" t="s">
        <v>437</v>
      </c>
      <c r="K4500" s="66" t="s">
        <v>437</v>
      </c>
      <c r="L4500" s="66" t="s">
        <v>43</v>
      </c>
      <c r="M4500" s="66" t="s">
        <v>44</v>
      </c>
      <c r="N4500" s="66" t="s">
        <v>150</v>
      </c>
      <c r="O4500" s="66" t="s">
        <v>1534</v>
      </c>
      <c r="P4500" s="66" t="s">
        <v>1152</v>
      </c>
      <c r="Q4500" s="66" t="s">
        <v>1543</v>
      </c>
      <c r="R4500" s="66" t="s">
        <v>1152</v>
      </c>
      <c r="S4500" s="65">
        <v>201409</v>
      </c>
      <c r="T4500" s="66" t="s">
        <v>52</v>
      </c>
      <c r="U4500" s="65">
        <v>0</v>
      </c>
      <c r="V4500" s="60">
        <v>11730.52</v>
      </c>
      <c r="W4500" s="66" t="s">
        <v>1152</v>
      </c>
      <c r="X4500" s="66" t="s">
        <v>577</v>
      </c>
      <c r="Y4500" s="66" t="s">
        <v>1152</v>
      </c>
      <c r="Z4500" s="66" t="s">
        <v>48</v>
      </c>
      <c r="AA4500" s="66" t="s">
        <v>129</v>
      </c>
      <c r="AB4500" s="66" t="s">
        <v>42</v>
      </c>
      <c r="AC4500" s="66" t="s">
        <v>1548</v>
      </c>
      <c r="AD4500" s="66" t="s">
        <v>51</v>
      </c>
      <c r="AG4500" s="65"/>
      <c r="AH4500" s="65"/>
      <c r="AI4500" s="65"/>
      <c r="AJ4500" s="65"/>
      <c r="AK4500" s="65"/>
      <c r="AL4500" s="65"/>
      <c r="AM4500" s="65"/>
      <c r="AN4500" s="65"/>
      <c r="AO4500" s="65"/>
      <c r="AP4500" s="65"/>
      <c r="AQ4500" s="65"/>
      <c r="AR4500" s="65"/>
      <c r="AS4500" s="65"/>
      <c r="AT4500" s="65"/>
      <c r="AU4500" s="65"/>
      <c r="AV4500" s="65"/>
      <c r="AW4500" s="65"/>
      <c r="AX4500" s="65"/>
      <c r="AY4500" s="65"/>
      <c r="AZ4500" s="65"/>
      <c r="BA4500" s="65"/>
      <c r="BB4500" s="65"/>
      <c r="BC4500" s="65"/>
      <c r="BD4500" s="65"/>
      <c r="BE4500" s="65"/>
      <c r="BF4500" s="65"/>
      <c r="BG4500" s="65"/>
      <c r="BH4500" s="65"/>
      <c r="BI4500" s="65"/>
      <c r="BJ4500" s="65"/>
      <c r="BK4500" s="65"/>
      <c r="BL4500" s="65"/>
      <c r="BM4500" s="65"/>
      <c r="BN4500" s="65"/>
      <c r="BO4500" s="65"/>
      <c r="BP4500" s="65"/>
      <c r="BQ4500" s="65"/>
      <c r="BR4500" s="65"/>
      <c r="BS4500" s="65"/>
      <c r="BT4500" s="65"/>
      <c r="BU4500" s="65"/>
      <c r="BV4500" s="65"/>
      <c r="BW4500" s="65"/>
      <c r="BX4500" s="65"/>
      <c r="BY4500" s="65"/>
      <c r="BZ4500" s="65"/>
      <c r="CA4500" s="65"/>
      <c r="CB4500" s="65"/>
      <c r="CC4500" s="65"/>
      <c r="CD4500" s="65"/>
      <c r="CE4500" s="65"/>
      <c r="CF4500" s="65"/>
      <c r="CG4500" s="65"/>
      <c r="CH4500" s="65"/>
      <c r="CI4500" s="65"/>
      <c r="CJ4500" s="65"/>
      <c r="CK4500" s="65"/>
      <c r="CL4500" s="65"/>
      <c r="CM4500" s="65"/>
      <c r="CN4500" s="65"/>
      <c r="CO4500" s="65"/>
      <c r="CP4500" s="65"/>
      <c r="CQ4500" s="65"/>
      <c r="CR4500" s="65"/>
      <c r="CS4500" s="65"/>
      <c r="CT4500" s="65"/>
      <c r="CU4500" s="65"/>
      <c r="CV4500" s="65"/>
      <c r="CW4500" s="65"/>
      <c r="CX4500" s="65"/>
      <c r="CY4500" s="65"/>
      <c r="CZ4500" s="65"/>
      <c r="DA4500" s="65"/>
      <c r="DB4500" s="65"/>
      <c r="DC4500" s="65"/>
      <c r="DD4500" s="65"/>
      <c r="DE4500" s="65"/>
      <c r="DF4500" s="65"/>
      <c r="DG4500" s="65"/>
      <c r="DH4500" s="65"/>
      <c r="DI4500" s="65"/>
      <c r="DJ4500" s="65"/>
      <c r="DK4500" s="65"/>
      <c r="DL4500" s="65"/>
      <c r="DM4500" s="65"/>
      <c r="DN4500" s="65"/>
      <c r="DO4500" s="65"/>
      <c r="DP4500" s="65"/>
      <c r="DQ4500" s="65"/>
      <c r="DR4500" s="65"/>
      <c r="DS4500" s="65"/>
      <c r="DT4500" s="65"/>
      <c r="DU4500" s="65"/>
      <c r="DV4500" s="65"/>
      <c r="DW4500" s="65"/>
      <c r="DX4500" s="65"/>
      <c r="DY4500" s="65"/>
      <c r="DZ4500" s="65"/>
      <c r="EA4500" s="65"/>
      <c r="EB4500" s="65"/>
      <c r="EC4500" s="65"/>
      <c r="ED4500" s="65"/>
      <c r="EE4500" s="65"/>
      <c r="EF4500" s="65"/>
      <c r="EG4500" s="65"/>
      <c r="EH4500" s="65"/>
      <c r="EI4500" s="65"/>
      <c r="EJ4500" s="65"/>
      <c r="EK4500" s="65"/>
      <c r="EL4500" s="65"/>
      <c r="EM4500" s="65"/>
      <c r="EN4500" s="65"/>
      <c r="EO4500" s="65"/>
      <c r="EP4500" s="65"/>
      <c r="EQ4500" s="65"/>
      <c r="ER4500" s="65"/>
      <c r="ES4500" s="65"/>
      <c r="ET4500" s="65"/>
      <c r="EU4500" s="65"/>
      <c r="EV4500" s="65"/>
      <c r="EW4500" s="65"/>
      <c r="EX4500" s="65"/>
      <c r="EY4500" s="65"/>
      <c r="EZ4500" s="65"/>
      <c r="FA4500" s="65"/>
      <c r="FB4500" s="65"/>
      <c r="FC4500" s="65"/>
      <c r="FD4500" s="65"/>
      <c r="FE4500" s="65"/>
      <c r="FF4500" s="65"/>
      <c r="FG4500" s="65"/>
      <c r="FH4500" s="65"/>
      <c r="FI4500" s="65"/>
      <c r="FJ4500" s="65"/>
      <c r="FK4500" s="65"/>
      <c r="FL4500" s="65"/>
      <c r="FM4500" s="65"/>
      <c r="FN4500" s="65"/>
      <c r="FO4500" s="65"/>
      <c r="FP4500" s="65"/>
      <c r="FQ4500" s="65"/>
      <c r="FR4500" s="65"/>
      <c r="FS4500" s="65"/>
      <c r="FT4500" s="65"/>
      <c r="FU4500" s="65"/>
      <c r="FV4500" s="65"/>
      <c r="FW4500" s="65"/>
      <c r="FX4500" s="65"/>
      <c r="FY4500" s="65"/>
      <c r="FZ4500" s="65"/>
      <c r="GA4500" s="65"/>
      <c r="GB4500" s="65"/>
      <c r="GC4500" s="65"/>
      <c r="GD4500" s="65"/>
      <c r="GE4500" s="65"/>
      <c r="GF4500" s="65"/>
      <c r="GG4500" s="65"/>
      <c r="GH4500" s="65"/>
      <c r="GI4500" s="65"/>
      <c r="GJ4500" s="65"/>
      <c r="GK4500" s="65"/>
      <c r="GL4500" s="65"/>
      <c r="GM4500" s="65"/>
      <c r="GN4500" s="65"/>
      <c r="GO4500" s="65"/>
      <c r="GP4500" s="65"/>
      <c r="GQ4500" s="65"/>
      <c r="GR4500" s="65"/>
      <c r="GS4500" s="65"/>
      <c r="GT4500" s="65"/>
      <c r="GU4500" s="65"/>
      <c r="GV4500" s="65"/>
      <c r="GW4500" s="65"/>
      <c r="GX4500" s="65"/>
      <c r="GY4500" s="65"/>
      <c r="GZ4500" s="65"/>
      <c r="HA4500" s="65"/>
      <c r="HB4500" s="65"/>
      <c r="HC4500" s="65"/>
      <c r="HD4500" s="65"/>
      <c r="HE4500" s="65"/>
      <c r="HF4500" s="65"/>
      <c r="HG4500" s="65"/>
      <c r="HH4500" s="65"/>
      <c r="HI4500" s="65"/>
      <c r="HJ4500" s="65"/>
      <c r="HK4500" s="65"/>
      <c r="HL4500" s="65"/>
      <c r="HM4500" s="65"/>
      <c r="HN4500" s="65"/>
      <c r="HO4500" s="65"/>
      <c r="HP4500" s="65"/>
      <c r="HQ4500" s="65"/>
      <c r="HR4500" s="65"/>
      <c r="HS4500" s="65"/>
      <c r="HT4500" s="65"/>
      <c r="HU4500" s="65"/>
      <c r="HV4500" s="65"/>
      <c r="HW4500" s="65"/>
      <c r="HX4500" s="65"/>
      <c r="HY4500" s="65"/>
      <c r="HZ4500" s="65"/>
      <c r="IA4500" s="65"/>
      <c r="IB4500" s="65"/>
      <c r="IC4500" s="65"/>
      <c r="ID4500" s="65"/>
      <c r="IE4500" s="65"/>
      <c r="IF4500" s="65"/>
      <c r="IG4500" s="65"/>
      <c r="IH4500" s="65"/>
      <c r="II4500" s="65"/>
      <c r="IJ4500" s="65"/>
      <c r="IK4500" s="65"/>
      <c r="IL4500" s="65"/>
      <c r="IM4500" s="65"/>
      <c r="IN4500" s="65"/>
      <c r="IO4500" s="65"/>
      <c r="IP4500" s="65"/>
      <c r="IQ4500" s="65"/>
      <c r="IR4500" s="65"/>
      <c r="IS4500" s="65"/>
      <c r="IT4500" s="65"/>
      <c r="IU4500" s="65"/>
      <c r="IV4500" s="65"/>
    </row>
    <row r="4501" spans="1:256" x14ac:dyDescent="0.25">
      <c r="A4501" s="66" t="s">
        <v>35</v>
      </c>
      <c r="B4501" s="66" t="s">
        <v>36</v>
      </c>
      <c r="C4501" s="66" t="s">
        <v>37</v>
      </c>
      <c r="D4501" s="66" t="s">
        <v>121</v>
      </c>
      <c r="E4501" s="66" t="s">
        <v>215</v>
      </c>
      <c r="F4501" s="66" t="s">
        <v>216</v>
      </c>
      <c r="G4501" s="66" t="s">
        <v>124</v>
      </c>
      <c r="H4501" s="66" t="s">
        <v>124</v>
      </c>
      <c r="I4501" s="66" t="s">
        <v>42</v>
      </c>
      <c r="J4501" s="66" t="s">
        <v>237</v>
      </c>
      <c r="K4501" s="66" t="s">
        <v>237</v>
      </c>
      <c r="L4501" s="66" t="s">
        <v>43</v>
      </c>
      <c r="M4501" s="66" t="s">
        <v>44</v>
      </c>
      <c r="N4501" s="66" t="s">
        <v>150</v>
      </c>
      <c r="O4501" s="66" t="s">
        <v>1534</v>
      </c>
      <c r="P4501" s="66" t="s">
        <v>1152</v>
      </c>
      <c r="Q4501" s="66" t="s">
        <v>1544</v>
      </c>
      <c r="R4501" s="66" t="s">
        <v>1152</v>
      </c>
      <c r="S4501" s="65">
        <v>201409</v>
      </c>
      <c r="T4501" s="66" t="s">
        <v>52</v>
      </c>
      <c r="U4501" s="65">
        <v>0</v>
      </c>
      <c r="V4501" s="60">
        <v>3769.46</v>
      </c>
      <c r="W4501" s="66" t="s">
        <v>1152</v>
      </c>
      <c r="X4501" s="66" t="s">
        <v>1152</v>
      </c>
      <c r="Y4501" s="66" t="s">
        <v>1152</v>
      </c>
      <c r="Z4501" s="66" t="s">
        <v>48</v>
      </c>
      <c r="AA4501" s="66" t="s">
        <v>129</v>
      </c>
      <c r="AB4501" s="66" t="s">
        <v>42</v>
      </c>
      <c r="AC4501" s="66" t="s">
        <v>1548</v>
      </c>
      <c r="AD4501" s="66" t="s">
        <v>51</v>
      </c>
      <c r="AG4501" s="65"/>
      <c r="AH4501" s="65"/>
      <c r="AI4501" s="65"/>
      <c r="AJ4501" s="65"/>
      <c r="AK4501" s="65"/>
      <c r="AL4501" s="65"/>
      <c r="AM4501" s="65"/>
      <c r="AN4501" s="65"/>
      <c r="AO4501" s="65"/>
      <c r="AP4501" s="65"/>
      <c r="AQ4501" s="65"/>
      <c r="AR4501" s="65"/>
      <c r="AS4501" s="65"/>
      <c r="AT4501" s="65"/>
      <c r="AU4501" s="65"/>
      <c r="AV4501" s="65"/>
      <c r="AW4501" s="65"/>
      <c r="AX4501" s="65"/>
      <c r="AY4501" s="65"/>
      <c r="AZ4501" s="65"/>
      <c r="BA4501" s="65"/>
      <c r="BB4501" s="65"/>
      <c r="BC4501" s="65"/>
      <c r="BD4501" s="65"/>
      <c r="BE4501" s="65"/>
      <c r="BF4501" s="65"/>
      <c r="BG4501" s="65"/>
      <c r="BH4501" s="65"/>
      <c r="BI4501" s="65"/>
      <c r="BJ4501" s="65"/>
      <c r="BK4501" s="65"/>
      <c r="BL4501" s="65"/>
      <c r="BM4501" s="65"/>
      <c r="BN4501" s="65"/>
      <c r="BO4501" s="65"/>
      <c r="BP4501" s="65"/>
      <c r="BQ4501" s="65"/>
      <c r="BR4501" s="65"/>
      <c r="BS4501" s="65"/>
      <c r="BT4501" s="65"/>
      <c r="BU4501" s="65"/>
      <c r="BV4501" s="65"/>
      <c r="BW4501" s="65"/>
      <c r="BX4501" s="65"/>
      <c r="BY4501" s="65"/>
      <c r="BZ4501" s="65"/>
      <c r="CA4501" s="65"/>
      <c r="CB4501" s="65"/>
      <c r="CC4501" s="65"/>
      <c r="CD4501" s="65"/>
      <c r="CE4501" s="65"/>
      <c r="CF4501" s="65"/>
      <c r="CG4501" s="65"/>
      <c r="CH4501" s="65"/>
      <c r="CI4501" s="65"/>
      <c r="CJ4501" s="65"/>
      <c r="CK4501" s="65"/>
      <c r="CL4501" s="65"/>
      <c r="CM4501" s="65"/>
      <c r="CN4501" s="65"/>
      <c r="CO4501" s="65"/>
      <c r="CP4501" s="65"/>
      <c r="CQ4501" s="65"/>
      <c r="CR4501" s="65"/>
      <c r="CS4501" s="65"/>
      <c r="CT4501" s="65"/>
      <c r="CU4501" s="65"/>
      <c r="CV4501" s="65"/>
      <c r="CW4501" s="65"/>
      <c r="CX4501" s="65"/>
      <c r="CY4501" s="65"/>
      <c r="CZ4501" s="65"/>
      <c r="DA4501" s="65"/>
      <c r="DB4501" s="65"/>
      <c r="DC4501" s="65"/>
      <c r="DD4501" s="65"/>
      <c r="DE4501" s="65"/>
      <c r="DF4501" s="65"/>
      <c r="DG4501" s="65"/>
      <c r="DH4501" s="65"/>
      <c r="DI4501" s="65"/>
      <c r="DJ4501" s="65"/>
      <c r="DK4501" s="65"/>
      <c r="DL4501" s="65"/>
      <c r="DM4501" s="65"/>
      <c r="DN4501" s="65"/>
      <c r="DO4501" s="65"/>
      <c r="DP4501" s="65"/>
      <c r="DQ4501" s="65"/>
      <c r="DR4501" s="65"/>
      <c r="DS4501" s="65"/>
      <c r="DT4501" s="65"/>
      <c r="DU4501" s="65"/>
      <c r="DV4501" s="65"/>
      <c r="DW4501" s="65"/>
      <c r="DX4501" s="65"/>
      <c r="DY4501" s="65"/>
      <c r="DZ4501" s="65"/>
      <c r="EA4501" s="65"/>
      <c r="EB4501" s="65"/>
      <c r="EC4501" s="65"/>
      <c r="ED4501" s="65"/>
      <c r="EE4501" s="65"/>
      <c r="EF4501" s="65"/>
      <c r="EG4501" s="65"/>
      <c r="EH4501" s="65"/>
      <c r="EI4501" s="65"/>
      <c r="EJ4501" s="65"/>
      <c r="EK4501" s="65"/>
      <c r="EL4501" s="65"/>
      <c r="EM4501" s="65"/>
      <c r="EN4501" s="65"/>
      <c r="EO4501" s="65"/>
      <c r="EP4501" s="65"/>
      <c r="EQ4501" s="65"/>
      <c r="ER4501" s="65"/>
      <c r="ES4501" s="65"/>
      <c r="ET4501" s="65"/>
      <c r="EU4501" s="65"/>
      <c r="EV4501" s="65"/>
      <c r="EW4501" s="65"/>
      <c r="EX4501" s="65"/>
      <c r="EY4501" s="65"/>
      <c r="EZ4501" s="65"/>
      <c r="FA4501" s="65"/>
      <c r="FB4501" s="65"/>
      <c r="FC4501" s="65"/>
      <c r="FD4501" s="65"/>
      <c r="FE4501" s="65"/>
      <c r="FF4501" s="65"/>
      <c r="FG4501" s="65"/>
      <c r="FH4501" s="65"/>
      <c r="FI4501" s="65"/>
      <c r="FJ4501" s="65"/>
      <c r="FK4501" s="65"/>
      <c r="FL4501" s="65"/>
      <c r="FM4501" s="65"/>
      <c r="FN4501" s="65"/>
      <c r="FO4501" s="65"/>
      <c r="FP4501" s="65"/>
      <c r="FQ4501" s="65"/>
      <c r="FR4501" s="65"/>
      <c r="FS4501" s="65"/>
      <c r="FT4501" s="65"/>
      <c r="FU4501" s="65"/>
      <c r="FV4501" s="65"/>
      <c r="FW4501" s="65"/>
      <c r="FX4501" s="65"/>
      <c r="FY4501" s="65"/>
      <c r="FZ4501" s="65"/>
      <c r="GA4501" s="65"/>
      <c r="GB4501" s="65"/>
      <c r="GC4501" s="65"/>
      <c r="GD4501" s="65"/>
      <c r="GE4501" s="65"/>
      <c r="GF4501" s="65"/>
      <c r="GG4501" s="65"/>
      <c r="GH4501" s="65"/>
      <c r="GI4501" s="65"/>
      <c r="GJ4501" s="65"/>
      <c r="GK4501" s="65"/>
      <c r="GL4501" s="65"/>
      <c r="GM4501" s="65"/>
      <c r="GN4501" s="65"/>
      <c r="GO4501" s="65"/>
      <c r="GP4501" s="65"/>
      <c r="GQ4501" s="65"/>
      <c r="GR4501" s="65"/>
      <c r="GS4501" s="65"/>
      <c r="GT4501" s="65"/>
      <c r="GU4501" s="65"/>
      <c r="GV4501" s="65"/>
      <c r="GW4501" s="65"/>
      <c r="GX4501" s="65"/>
      <c r="GY4501" s="65"/>
      <c r="GZ4501" s="65"/>
      <c r="HA4501" s="65"/>
      <c r="HB4501" s="65"/>
      <c r="HC4501" s="65"/>
      <c r="HD4501" s="65"/>
      <c r="HE4501" s="65"/>
      <c r="HF4501" s="65"/>
      <c r="HG4501" s="65"/>
      <c r="HH4501" s="65"/>
      <c r="HI4501" s="65"/>
      <c r="HJ4501" s="65"/>
      <c r="HK4501" s="65"/>
      <c r="HL4501" s="65"/>
      <c r="HM4501" s="65"/>
      <c r="HN4501" s="65"/>
      <c r="HO4501" s="65"/>
      <c r="HP4501" s="65"/>
      <c r="HQ4501" s="65"/>
      <c r="HR4501" s="65"/>
      <c r="HS4501" s="65"/>
      <c r="HT4501" s="65"/>
      <c r="HU4501" s="65"/>
      <c r="HV4501" s="65"/>
      <c r="HW4501" s="65"/>
      <c r="HX4501" s="65"/>
      <c r="HY4501" s="65"/>
      <c r="HZ4501" s="65"/>
      <c r="IA4501" s="65"/>
      <c r="IB4501" s="65"/>
      <c r="IC4501" s="65"/>
      <c r="ID4501" s="65"/>
      <c r="IE4501" s="65"/>
      <c r="IF4501" s="65"/>
      <c r="IG4501" s="65"/>
      <c r="IH4501" s="65"/>
      <c r="II4501" s="65"/>
      <c r="IJ4501" s="65"/>
      <c r="IK4501" s="65"/>
      <c r="IL4501" s="65"/>
      <c r="IM4501" s="65"/>
      <c r="IN4501" s="65"/>
      <c r="IO4501" s="65"/>
      <c r="IP4501" s="65"/>
      <c r="IQ4501" s="65"/>
      <c r="IR4501" s="65"/>
      <c r="IS4501" s="65"/>
      <c r="IT4501" s="65"/>
      <c r="IU4501" s="65"/>
      <c r="IV4501" s="65"/>
    </row>
    <row r="4502" spans="1:256" x14ac:dyDescent="0.25">
      <c r="A4502" s="66" t="s">
        <v>35</v>
      </c>
      <c r="B4502" s="66" t="s">
        <v>36</v>
      </c>
      <c r="C4502" s="66" t="s">
        <v>37</v>
      </c>
      <c r="D4502" s="66" t="s">
        <v>121</v>
      </c>
      <c r="E4502" s="66" t="s">
        <v>215</v>
      </c>
      <c r="F4502" s="66" t="s">
        <v>216</v>
      </c>
      <c r="G4502" s="66" t="s">
        <v>124</v>
      </c>
      <c r="H4502" s="66" t="s">
        <v>124</v>
      </c>
      <c r="I4502" s="66" t="s">
        <v>42</v>
      </c>
      <c r="J4502" s="66" t="s">
        <v>217</v>
      </c>
      <c r="K4502" s="66" t="s">
        <v>217</v>
      </c>
      <c r="L4502" s="66" t="s">
        <v>43</v>
      </c>
      <c r="M4502" s="66" t="s">
        <v>44</v>
      </c>
      <c r="N4502" s="66" t="s">
        <v>180</v>
      </c>
      <c r="O4502" s="66" t="s">
        <v>1534</v>
      </c>
      <c r="P4502" s="66" t="s">
        <v>1152</v>
      </c>
      <c r="Q4502" s="66" t="s">
        <v>1546</v>
      </c>
      <c r="R4502" s="66" t="s">
        <v>1152</v>
      </c>
      <c r="S4502" s="65">
        <v>201409</v>
      </c>
      <c r="T4502" s="66" t="s">
        <v>52</v>
      </c>
      <c r="U4502" s="65">
        <v>0</v>
      </c>
      <c r="V4502" s="60">
        <v>466210.5</v>
      </c>
      <c r="W4502" s="66" t="s">
        <v>1152</v>
      </c>
      <c r="X4502" s="66" t="s">
        <v>1152</v>
      </c>
      <c r="Y4502" s="66" t="s">
        <v>1152</v>
      </c>
      <c r="Z4502" s="66" t="s">
        <v>48</v>
      </c>
      <c r="AA4502" s="66" t="s">
        <v>129</v>
      </c>
      <c r="AB4502" s="66" t="s">
        <v>42</v>
      </c>
      <c r="AC4502" s="66" t="s">
        <v>1548</v>
      </c>
      <c r="AD4502" s="66" t="s">
        <v>51</v>
      </c>
      <c r="AG4502" s="65"/>
      <c r="AH4502" s="65"/>
      <c r="AI4502" s="65"/>
      <c r="AJ4502" s="65"/>
      <c r="AK4502" s="65"/>
      <c r="AL4502" s="65"/>
      <c r="AM4502" s="65"/>
      <c r="AN4502" s="65"/>
      <c r="AO4502" s="65"/>
      <c r="AP4502" s="65"/>
      <c r="AQ4502" s="65"/>
      <c r="AR4502" s="65"/>
      <c r="AS4502" s="65"/>
      <c r="AT4502" s="65"/>
      <c r="AU4502" s="65"/>
      <c r="AV4502" s="65"/>
      <c r="AW4502" s="65"/>
      <c r="AX4502" s="65"/>
      <c r="AY4502" s="65"/>
      <c r="AZ4502" s="65"/>
      <c r="BA4502" s="65"/>
      <c r="BB4502" s="65"/>
      <c r="BC4502" s="65"/>
      <c r="BD4502" s="65"/>
      <c r="BE4502" s="65"/>
      <c r="BF4502" s="65"/>
      <c r="BG4502" s="65"/>
      <c r="BH4502" s="65"/>
      <c r="BI4502" s="65"/>
      <c r="BJ4502" s="65"/>
      <c r="BK4502" s="65"/>
      <c r="BL4502" s="65"/>
      <c r="BM4502" s="65"/>
      <c r="BN4502" s="65"/>
      <c r="BO4502" s="65"/>
      <c r="BP4502" s="65"/>
      <c r="BQ4502" s="65"/>
      <c r="BR4502" s="65"/>
      <c r="BS4502" s="65"/>
      <c r="BT4502" s="65"/>
      <c r="BU4502" s="65"/>
      <c r="BV4502" s="65"/>
      <c r="BW4502" s="65"/>
      <c r="BX4502" s="65"/>
      <c r="BY4502" s="65"/>
      <c r="BZ4502" s="65"/>
      <c r="CA4502" s="65"/>
      <c r="CB4502" s="65"/>
      <c r="CC4502" s="65"/>
      <c r="CD4502" s="65"/>
      <c r="CE4502" s="65"/>
      <c r="CF4502" s="65"/>
      <c r="CG4502" s="65"/>
      <c r="CH4502" s="65"/>
      <c r="CI4502" s="65"/>
      <c r="CJ4502" s="65"/>
      <c r="CK4502" s="65"/>
      <c r="CL4502" s="65"/>
      <c r="CM4502" s="65"/>
      <c r="CN4502" s="65"/>
      <c r="CO4502" s="65"/>
      <c r="CP4502" s="65"/>
      <c r="CQ4502" s="65"/>
      <c r="CR4502" s="65"/>
      <c r="CS4502" s="65"/>
      <c r="CT4502" s="65"/>
      <c r="CU4502" s="65"/>
      <c r="CV4502" s="65"/>
      <c r="CW4502" s="65"/>
      <c r="CX4502" s="65"/>
      <c r="CY4502" s="65"/>
      <c r="CZ4502" s="65"/>
      <c r="DA4502" s="65"/>
      <c r="DB4502" s="65"/>
      <c r="DC4502" s="65"/>
      <c r="DD4502" s="65"/>
      <c r="DE4502" s="65"/>
      <c r="DF4502" s="65"/>
      <c r="DG4502" s="65"/>
      <c r="DH4502" s="65"/>
      <c r="DI4502" s="65"/>
      <c r="DJ4502" s="65"/>
      <c r="DK4502" s="65"/>
      <c r="DL4502" s="65"/>
      <c r="DM4502" s="65"/>
      <c r="DN4502" s="65"/>
      <c r="DO4502" s="65"/>
      <c r="DP4502" s="65"/>
      <c r="DQ4502" s="65"/>
      <c r="DR4502" s="65"/>
      <c r="DS4502" s="65"/>
      <c r="DT4502" s="65"/>
      <c r="DU4502" s="65"/>
      <c r="DV4502" s="65"/>
      <c r="DW4502" s="65"/>
      <c r="DX4502" s="65"/>
      <c r="DY4502" s="65"/>
      <c r="DZ4502" s="65"/>
      <c r="EA4502" s="65"/>
      <c r="EB4502" s="65"/>
      <c r="EC4502" s="65"/>
      <c r="ED4502" s="65"/>
      <c r="EE4502" s="65"/>
      <c r="EF4502" s="65"/>
      <c r="EG4502" s="65"/>
      <c r="EH4502" s="65"/>
      <c r="EI4502" s="65"/>
      <c r="EJ4502" s="65"/>
      <c r="EK4502" s="65"/>
      <c r="EL4502" s="65"/>
      <c r="EM4502" s="65"/>
      <c r="EN4502" s="65"/>
      <c r="EO4502" s="65"/>
      <c r="EP4502" s="65"/>
      <c r="EQ4502" s="65"/>
      <c r="ER4502" s="65"/>
      <c r="ES4502" s="65"/>
      <c r="ET4502" s="65"/>
      <c r="EU4502" s="65"/>
      <c r="EV4502" s="65"/>
      <c r="EW4502" s="65"/>
      <c r="EX4502" s="65"/>
      <c r="EY4502" s="65"/>
      <c r="EZ4502" s="65"/>
      <c r="FA4502" s="65"/>
      <c r="FB4502" s="65"/>
      <c r="FC4502" s="65"/>
      <c r="FD4502" s="65"/>
      <c r="FE4502" s="65"/>
      <c r="FF4502" s="65"/>
      <c r="FG4502" s="65"/>
      <c r="FH4502" s="65"/>
      <c r="FI4502" s="65"/>
      <c r="FJ4502" s="65"/>
      <c r="FK4502" s="65"/>
      <c r="FL4502" s="65"/>
      <c r="FM4502" s="65"/>
      <c r="FN4502" s="65"/>
      <c r="FO4502" s="65"/>
      <c r="FP4502" s="65"/>
      <c r="FQ4502" s="65"/>
      <c r="FR4502" s="65"/>
      <c r="FS4502" s="65"/>
      <c r="FT4502" s="65"/>
      <c r="FU4502" s="65"/>
      <c r="FV4502" s="65"/>
      <c r="FW4502" s="65"/>
      <c r="FX4502" s="65"/>
      <c r="FY4502" s="65"/>
      <c r="FZ4502" s="65"/>
      <c r="GA4502" s="65"/>
      <c r="GB4502" s="65"/>
      <c r="GC4502" s="65"/>
      <c r="GD4502" s="65"/>
      <c r="GE4502" s="65"/>
      <c r="GF4502" s="65"/>
      <c r="GG4502" s="65"/>
      <c r="GH4502" s="65"/>
      <c r="GI4502" s="65"/>
      <c r="GJ4502" s="65"/>
      <c r="GK4502" s="65"/>
      <c r="GL4502" s="65"/>
      <c r="GM4502" s="65"/>
      <c r="GN4502" s="65"/>
      <c r="GO4502" s="65"/>
      <c r="GP4502" s="65"/>
      <c r="GQ4502" s="65"/>
      <c r="GR4502" s="65"/>
      <c r="GS4502" s="65"/>
      <c r="GT4502" s="65"/>
      <c r="GU4502" s="65"/>
      <c r="GV4502" s="65"/>
      <c r="GW4502" s="65"/>
      <c r="GX4502" s="65"/>
      <c r="GY4502" s="65"/>
      <c r="GZ4502" s="65"/>
      <c r="HA4502" s="65"/>
      <c r="HB4502" s="65"/>
      <c r="HC4502" s="65"/>
      <c r="HD4502" s="65"/>
      <c r="HE4502" s="65"/>
      <c r="HF4502" s="65"/>
      <c r="HG4502" s="65"/>
      <c r="HH4502" s="65"/>
      <c r="HI4502" s="65"/>
      <c r="HJ4502" s="65"/>
      <c r="HK4502" s="65"/>
      <c r="HL4502" s="65"/>
      <c r="HM4502" s="65"/>
      <c r="HN4502" s="65"/>
      <c r="HO4502" s="65"/>
      <c r="HP4502" s="65"/>
      <c r="HQ4502" s="65"/>
      <c r="HR4502" s="65"/>
      <c r="HS4502" s="65"/>
      <c r="HT4502" s="65"/>
      <c r="HU4502" s="65"/>
      <c r="HV4502" s="65"/>
      <c r="HW4502" s="65"/>
      <c r="HX4502" s="65"/>
      <c r="HY4502" s="65"/>
      <c r="HZ4502" s="65"/>
      <c r="IA4502" s="65"/>
      <c r="IB4502" s="65"/>
      <c r="IC4502" s="65"/>
      <c r="ID4502" s="65"/>
      <c r="IE4502" s="65"/>
      <c r="IF4502" s="65"/>
      <c r="IG4502" s="65"/>
      <c r="IH4502" s="65"/>
      <c r="II4502" s="65"/>
      <c r="IJ4502" s="65"/>
      <c r="IK4502" s="65"/>
      <c r="IL4502" s="65"/>
      <c r="IM4502" s="65"/>
      <c r="IN4502" s="65"/>
      <c r="IO4502" s="65"/>
      <c r="IP4502" s="65"/>
      <c r="IQ4502" s="65"/>
      <c r="IR4502" s="65"/>
      <c r="IS4502" s="65"/>
      <c r="IT4502" s="65"/>
      <c r="IU4502" s="65"/>
      <c r="IV4502" s="65"/>
    </row>
    <row r="4503" spans="1:256" x14ac:dyDescent="0.25">
      <c r="A4503" s="66" t="s">
        <v>35</v>
      </c>
      <c r="B4503" s="66" t="s">
        <v>36</v>
      </c>
      <c r="C4503" s="66" t="s">
        <v>37</v>
      </c>
      <c r="D4503" s="66" t="s">
        <v>121</v>
      </c>
      <c r="E4503" s="66" t="s">
        <v>122</v>
      </c>
      <c r="F4503" s="66" t="s">
        <v>123</v>
      </c>
      <c r="G4503" s="66" t="s">
        <v>124</v>
      </c>
      <c r="H4503" s="66" t="s">
        <v>124</v>
      </c>
      <c r="I4503" s="66" t="s">
        <v>42</v>
      </c>
      <c r="J4503" s="66" t="s">
        <v>182</v>
      </c>
      <c r="K4503" s="66" t="s">
        <v>182</v>
      </c>
      <c r="L4503" s="66" t="s">
        <v>43</v>
      </c>
      <c r="M4503" s="66" t="s">
        <v>44</v>
      </c>
      <c r="N4503" s="66" t="s">
        <v>150</v>
      </c>
      <c r="O4503" s="66" t="s">
        <v>1534</v>
      </c>
      <c r="P4503" s="66" t="s">
        <v>1152</v>
      </c>
      <c r="Q4503" s="66" t="s">
        <v>1535</v>
      </c>
      <c r="R4503" s="66" t="s">
        <v>1152</v>
      </c>
      <c r="S4503" s="65">
        <v>201409</v>
      </c>
      <c r="T4503" s="66" t="s">
        <v>52</v>
      </c>
      <c r="U4503" s="65">
        <v>0</v>
      </c>
      <c r="V4503" s="60">
        <v>203362.93</v>
      </c>
      <c r="W4503" s="66" t="s">
        <v>1152</v>
      </c>
      <c r="X4503" s="66" t="s">
        <v>177</v>
      </c>
      <c r="Y4503" s="66" t="s">
        <v>1152</v>
      </c>
      <c r="Z4503" s="66" t="s">
        <v>48</v>
      </c>
      <c r="AA4503" s="66" t="s">
        <v>129</v>
      </c>
      <c r="AB4503" s="66" t="s">
        <v>42</v>
      </c>
      <c r="AC4503" s="66" t="s">
        <v>1548</v>
      </c>
      <c r="AD4503" s="66" t="s">
        <v>51</v>
      </c>
      <c r="AG4503" s="65"/>
      <c r="AH4503" s="65"/>
      <c r="AI4503" s="65"/>
      <c r="AJ4503" s="65"/>
      <c r="AK4503" s="65"/>
      <c r="AL4503" s="65"/>
      <c r="AM4503" s="65"/>
      <c r="AN4503" s="65"/>
      <c r="AO4503" s="65"/>
      <c r="AP4503" s="65"/>
      <c r="AQ4503" s="65"/>
      <c r="AR4503" s="65"/>
      <c r="AS4503" s="65"/>
      <c r="AT4503" s="65"/>
      <c r="AU4503" s="65"/>
      <c r="AV4503" s="65"/>
      <c r="AW4503" s="65"/>
      <c r="AX4503" s="65"/>
      <c r="AY4503" s="65"/>
      <c r="AZ4503" s="65"/>
      <c r="BA4503" s="65"/>
      <c r="BB4503" s="65"/>
      <c r="BC4503" s="65"/>
      <c r="BD4503" s="65"/>
      <c r="BE4503" s="65"/>
      <c r="BF4503" s="65"/>
      <c r="BG4503" s="65"/>
      <c r="BH4503" s="65"/>
      <c r="BI4503" s="65"/>
      <c r="BJ4503" s="65"/>
      <c r="BK4503" s="65"/>
      <c r="BL4503" s="65"/>
      <c r="BM4503" s="65"/>
      <c r="BN4503" s="65"/>
      <c r="BO4503" s="65"/>
      <c r="BP4503" s="65"/>
      <c r="BQ4503" s="65"/>
      <c r="BR4503" s="65"/>
      <c r="BS4503" s="65"/>
      <c r="BT4503" s="65"/>
      <c r="BU4503" s="65"/>
      <c r="BV4503" s="65"/>
      <c r="BW4503" s="65"/>
      <c r="BX4503" s="65"/>
      <c r="BY4503" s="65"/>
      <c r="BZ4503" s="65"/>
      <c r="CA4503" s="65"/>
      <c r="CB4503" s="65"/>
      <c r="CC4503" s="65"/>
      <c r="CD4503" s="65"/>
      <c r="CE4503" s="65"/>
      <c r="CF4503" s="65"/>
      <c r="CG4503" s="65"/>
      <c r="CH4503" s="65"/>
      <c r="CI4503" s="65"/>
      <c r="CJ4503" s="65"/>
      <c r="CK4503" s="65"/>
      <c r="CL4503" s="65"/>
      <c r="CM4503" s="65"/>
      <c r="CN4503" s="65"/>
      <c r="CO4503" s="65"/>
      <c r="CP4503" s="65"/>
      <c r="CQ4503" s="65"/>
      <c r="CR4503" s="65"/>
      <c r="CS4503" s="65"/>
      <c r="CT4503" s="65"/>
      <c r="CU4503" s="65"/>
      <c r="CV4503" s="65"/>
      <c r="CW4503" s="65"/>
      <c r="CX4503" s="65"/>
      <c r="CY4503" s="65"/>
      <c r="CZ4503" s="65"/>
      <c r="DA4503" s="65"/>
      <c r="DB4503" s="65"/>
      <c r="DC4503" s="65"/>
      <c r="DD4503" s="65"/>
      <c r="DE4503" s="65"/>
      <c r="DF4503" s="65"/>
      <c r="DG4503" s="65"/>
      <c r="DH4503" s="65"/>
      <c r="DI4503" s="65"/>
      <c r="DJ4503" s="65"/>
      <c r="DK4503" s="65"/>
      <c r="DL4503" s="65"/>
      <c r="DM4503" s="65"/>
      <c r="DN4503" s="65"/>
      <c r="DO4503" s="65"/>
      <c r="DP4503" s="65"/>
      <c r="DQ4503" s="65"/>
      <c r="DR4503" s="65"/>
      <c r="DS4503" s="65"/>
      <c r="DT4503" s="65"/>
      <c r="DU4503" s="65"/>
      <c r="DV4503" s="65"/>
      <c r="DW4503" s="65"/>
      <c r="DX4503" s="65"/>
      <c r="DY4503" s="65"/>
      <c r="DZ4503" s="65"/>
      <c r="EA4503" s="65"/>
      <c r="EB4503" s="65"/>
      <c r="EC4503" s="65"/>
      <c r="ED4503" s="65"/>
      <c r="EE4503" s="65"/>
      <c r="EF4503" s="65"/>
      <c r="EG4503" s="65"/>
      <c r="EH4503" s="65"/>
      <c r="EI4503" s="65"/>
      <c r="EJ4503" s="65"/>
      <c r="EK4503" s="65"/>
      <c r="EL4503" s="65"/>
      <c r="EM4503" s="65"/>
      <c r="EN4503" s="65"/>
      <c r="EO4503" s="65"/>
      <c r="EP4503" s="65"/>
      <c r="EQ4503" s="65"/>
      <c r="ER4503" s="65"/>
      <c r="ES4503" s="65"/>
      <c r="ET4503" s="65"/>
      <c r="EU4503" s="65"/>
      <c r="EV4503" s="65"/>
      <c r="EW4503" s="65"/>
      <c r="EX4503" s="65"/>
      <c r="EY4503" s="65"/>
      <c r="EZ4503" s="65"/>
      <c r="FA4503" s="65"/>
      <c r="FB4503" s="65"/>
      <c r="FC4503" s="65"/>
      <c r="FD4503" s="65"/>
      <c r="FE4503" s="65"/>
      <c r="FF4503" s="65"/>
      <c r="FG4503" s="65"/>
      <c r="FH4503" s="65"/>
      <c r="FI4503" s="65"/>
      <c r="FJ4503" s="65"/>
      <c r="FK4503" s="65"/>
      <c r="FL4503" s="65"/>
      <c r="FM4503" s="65"/>
      <c r="FN4503" s="65"/>
      <c r="FO4503" s="65"/>
      <c r="FP4503" s="65"/>
      <c r="FQ4503" s="65"/>
      <c r="FR4503" s="65"/>
      <c r="FS4503" s="65"/>
      <c r="FT4503" s="65"/>
      <c r="FU4503" s="65"/>
      <c r="FV4503" s="65"/>
      <c r="FW4503" s="65"/>
      <c r="FX4503" s="65"/>
      <c r="FY4503" s="65"/>
      <c r="FZ4503" s="65"/>
      <c r="GA4503" s="65"/>
      <c r="GB4503" s="65"/>
      <c r="GC4503" s="65"/>
      <c r="GD4503" s="65"/>
      <c r="GE4503" s="65"/>
      <c r="GF4503" s="65"/>
      <c r="GG4503" s="65"/>
      <c r="GH4503" s="65"/>
      <c r="GI4503" s="65"/>
      <c r="GJ4503" s="65"/>
      <c r="GK4503" s="65"/>
      <c r="GL4503" s="65"/>
      <c r="GM4503" s="65"/>
      <c r="GN4503" s="65"/>
      <c r="GO4503" s="65"/>
      <c r="GP4503" s="65"/>
      <c r="GQ4503" s="65"/>
      <c r="GR4503" s="65"/>
      <c r="GS4503" s="65"/>
      <c r="GT4503" s="65"/>
      <c r="GU4503" s="65"/>
      <c r="GV4503" s="65"/>
      <c r="GW4503" s="65"/>
      <c r="GX4503" s="65"/>
      <c r="GY4503" s="65"/>
      <c r="GZ4503" s="65"/>
      <c r="HA4503" s="65"/>
      <c r="HB4503" s="65"/>
      <c r="HC4503" s="65"/>
      <c r="HD4503" s="65"/>
      <c r="HE4503" s="65"/>
      <c r="HF4503" s="65"/>
      <c r="HG4503" s="65"/>
      <c r="HH4503" s="65"/>
      <c r="HI4503" s="65"/>
      <c r="HJ4503" s="65"/>
      <c r="HK4503" s="65"/>
      <c r="HL4503" s="65"/>
      <c r="HM4503" s="65"/>
      <c r="HN4503" s="65"/>
      <c r="HO4503" s="65"/>
      <c r="HP4503" s="65"/>
      <c r="HQ4503" s="65"/>
      <c r="HR4503" s="65"/>
      <c r="HS4503" s="65"/>
      <c r="HT4503" s="65"/>
      <c r="HU4503" s="65"/>
      <c r="HV4503" s="65"/>
      <c r="HW4503" s="65"/>
      <c r="HX4503" s="65"/>
      <c r="HY4503" s="65"/>
      <c r="HZ4503" s="65"/>
      <c r="IA4503" s="65"/>
      <c r="IB4503" s="65"/>
      <c r="IC4503" s="65"/>
      <c r="ID4503" s="65"/>
      <c r="IE4503" s="65"/>
      <c r="IF4503" s="65"/>
      <c r="IG4503" s="65"/>
      <c r="IH4503" s="65"/>
      <c r="II4503" s="65"/>
      <c r="IJ4503" s="65"/>
      <c r="IK4503" s="65"/>
      <c r="IL4503" s="65"/>
      <c r="IM4503" s="65"/>
      <c r="IN4503" s="65"/>
      <c r="IO4503" s="65"/>
      <c r="IP4503" s="65"/>
      <c r="IQ4503" s="65"/>
      <c r="IR4503" s="65"/>
      <c r="IS4503" s="65"/>
      <c r="IT4503" s="65"/>
      <c r="IU4503" s="65"/>
      <c r="IV4503" s="65"/>
    </row>
    <row r="4504" spans="1:256" x14ac:dyDescent="0.25">
      <c r="A4504" s="66" t="s">
        <v>35</v>
      </c>
      <c r="B4504" s="66" t="s">
        <v>36</v>
      </c>
      <c r="C4504" s="66" t="s">
        <v>37</v>
      </c>
      <c r="D4504" s="66" t="s">
        <v>121</v>
      </c>
      <c r="E4504" s="66" t="s">
        <v>122</v>
      </c>
      <c r="F4504" s="66" t="s">
        <v>123</v>
      </c>
      <c r="G4504" s="66" t="s">
        <v>124</v>
      </c>
      <c r="H4504" s="66" t="s">
        <v>124</v>
      </c>
      <c r="I4504" s="66" t="s">
        <v>42</v>
      </c>
      <c r="J4504" s="66" t="s">
        <v>182</v>
      </c>
      <c r="K4504" s="66" t="s">
        <v>182</v>
      </c>
      <c r="L4504" s="66" t="s">
        <v>43</v>
      </c>
      <c r="M4504" s="66" t="s">
        <v>44</v>
      </c>
      <c r="N4504" s="66" t="s">
        <v>150</v>
      </c>
      <c r="O4504" s="66" t="s">
        <v>1534</v>
      </c>
      <c r="P4504" s="66" t="s">
        <v>1152</v>
      </c>
      <c r="Q4504" s="66" t="s">
        <v>1535</v>
      </c>
      <c r="R4504" s="66" t="s">
        <v>1152</v>
      </c>
      <c r="S4504" s="65">
        <v>201409</v>
      </c>
      <c r="T4504" s="66" t="s">
        <v>52</v>
      </c>
      <c r="U4504" s="65">
        <v>0</v>
      </c>
      <c r="V4504" s="60">
        <v>161360.72</v>
      </c>
      <c r="W4504" s="66" t="s">
        <v>1152</v>
      </c>
      <c r="X4504" s="66" t="s">
        <v>177</v>
      </c>
      <c r="Y4504" s="66" t="s">
        <v>1152</v>
      </c>
      <c r="Z4504" s="66" t="s">
        <v>48</v>
      </c>
      <c r="AA4504" s="66" t="s">
        <v>129</v>
      </c>
      <c r="AB4504" s="66" t="s">
        <v>42</v>
      </c>
      <c r="AC4504" s="66" t="s">
        <v>1548</v>
      </c>
      <c r="AD4504" s="66" t="s">
        <v>51</v>
      </c>
      <c r="AG4504" s="65"/>
      <c r="AH4504" s="65"/>
      <c r="AI4504" s="65"/>
      <c r="AJ4504" s="65"/>
      <c r="AK4504" s="65"/>
      <c r="AL4504" s="65"/>
      <c r="AM4504" s="65"/>
      <c r="AN4504" s="65"/>
      <c r="AO4504" s="65"/>
      <c r="AP4504" s="65"/>
      <c r="AQ4504" s="65"/>
      <c r="AR4504" s="65"/>
      <c r="AS4504" s="65"/>
      <c r="AT4504" s="65"/>
      <c r="AU4504" s="65"/>
      <c r="AV4504" s="65"/>
      <c r="AW4504" s="65"/>
      <c r="AX4504" s="65"/>
      <c r="AY4504" s="65"/>
      <c r="AZ4504" s="65"/>
      <c r="BA4504" s="65"/>
      <c r="BB4504" s="65"/>
      <c r="BC4504" s="65"/>
      <c r="BD4504" s="65"/>
      <c r="BE4504" s="65"/>
      <c r="BF4504" s="65"/>
      <c r="BG4504" s="65"/>
      <c r="BH4504" s="65"/>
      <c r="BI4504" s="65"/>
      <c r="BJ4504" s="65"/>
      <c r="BK4504" s="65"/>
      <c r="BL4504" s="65"/>
      <c r="BM4504" s="65"/>
      <c r="BN4504" s="65"/>
      <c r="BO4504" s="65"/>
      <c r="BP4504" s="65"/>
      <c r="BQ4504" s="65"/>
      <c r="BR4504" s="65"/>
      <c r="BS4504" s="65"/>
      <c r="BT4504" s="65"/>
      <c r="BU4504" s="65"/>
      <c r="BV4504" s="65"/>
      <c r="BW4504" s="65"/>
      <c r="BX4504" s="65"/>
      <c r="BY4504" s="65"/>
      <c r="BZ4504" s="65"/>
      <c r="CA4504" s="65"/>
      <c r="CB4504" s="65"/>
      <c r="CC4504" s="65"/>
      <c r="CD4504" s="65"/>
      <c r="CE4504" s="65"/>
      <c r="CF4504" s="65"/>
      <c r="CG4504" s="65"/>
      <c r="CH4504" s="65"/>
      <c r="CI4504" s="65"/>
      <c r="CJ4504" s="65"/>
      <c r="CK4504" s="65"/>
      <c r="CL4504" s="65"/>
      <c r="CM4504" s="65"/>
      <c r="CN4504" s="65"/>
      <c r="CO4504" s="65"/>
      <c r="CP4504" s="65"/>
      <c r="CQ4504" s="65"/>
      <c r="CR4504" s="65"/>
      <c r="CS4504" s="65"/>
      <c r="CT4504" s="65"/>
      <c r="CU4504" s="65"/>
      <c r="CV4504" s="65"/>
      <c r="CW4504" s="65"/>
      <c r="CX4504" s="65"/>
      <c r="CY4504" s="65"/>
      <c r="CZ4504" s="65"/>
      <c r="DA4504" s="65"/>
      <c r="DB4504" s="65"/>
      <c r="DC4504" s="65"/>
      <c r="DD4504" s="65"/>
      <c r="DE4504" s="65"/>
      <c r="DF4504" s="65"/>
      <c r="DG4504" s="65"/>
      <c r="DH4504" s="65"/>
      <c r="DI4504" s="65"/>
      <c r="DJ4504" s="65"/>
      <c r="DK4504" s="65"/>
      <c r="DL4504" s="65"/>
      <c r="DM4504" s="65"/>
      <c r="DN4504" s="65"/>
      <c r="DO4504" s="65"/>
      <c r="DP4504" s="65"/>
      <c r="DQ4504" s="65"/>
      <c r="DR4504" s="65"/>
      <c r="DS4504" s="65"/>
      <c r="DT4504" s="65"/>
      <c r="DU4504" s="65"/>
      <c r="DV4504" s="65"/>
      <c r="DW4504" s="65"/>
      <c r="DX4504" s="65"/>
      <c r="DY4504" s="65"/>
      <c r="DZ4504" s="65"/>
      <c r="EA4504" s="65"/>
      <c r="EB4504" s="65"/>
      <c r="EC4504" s="65"/>
      <c r="ED4504" s="65"/>
      <c r="EE4504" s="65"/>
      <c r="EF4504" s="65"/>
      <c r="EG4504" s="65"/>
      <c r="EH4504" s="65"/>
      <c r="EI4504" s="65"/>
      <c r="EJ4504" s="65"/>
      <c r="EK4504" s="65"/>
      <c r="EL4504" s="65"/>
      <c r="EM4504" s="65"/>
      <c r="EN4504" s="65"/>
      <c r="EO4504" s="65"/>
      <c r="EP4504" s="65"/>
      <c r="EQ4504" s="65"/>
      <c r="ER4504" s="65"/>
      <c r="ES4504" s="65"/>
      <c r="ET4504" s="65"/>
      <c r="EU4504" s="65"/>
      <c r="EV4504" s="65"/>
      <c r="EW4504" s="65"/>
      <c r="EX4504" s="65"/>
      <c r="EY4504" s="65"/>
      <c r="EZ4504" s="65"/>
      <c r="FA4504" s="65"/>
      <c r="FB4504" s="65"/>
      <c r="FC4504" s="65"/>
      <c r="FD4504" s="65"/>
      <c r="FE4504" s="65"/>
      <c r="FF4504" s="65"/>
      <c r="FG4504" s="65"/>
      <c r="FH4504" s="65"/>
      <c r="FI4504" s="65"/>
      <c r="FJ4504" s="65"/>
      <c r="FK4504" s="65"/>
      <c r="FL4504" s="65"/>
      <c r="FM4504" s="65"/>
      <c r="FN4504" s="65"/>
      <c r="FO4504" s="65"/>
      <c r="FP4504" s="65"/>
      <c r="FQ4504" s="65"/>
      <c r="FR4504" s="65"/>
      <c r="FS4504" s="65"/>
      <c r="FT4504" s="65"/>
      <c r="FU4504" s="65"/>
      <c r="FV4504" s="65"/>
      <c r="FW4504" s="65"/>
      <c r="FX4504" s="65"/>
      <c r="FY4504" s="65"/>
      <c r="FZ4504" s="65"/>
      <c r="GA4504" s="65"/>
      <c r="GB4504" s="65"/>
      <c r="GC4504" s="65"/>
      <c r="GD4504" s="65"/>
      <c r="GE4504" s="65"/>
      <c r="GF4504" s="65"/>
      <c r="GG4504" s="65"/>
      <c r="GH4504" s="65"/>
      <c r="GI4504" s="65"/>
      <c r="GJ4504" s="65"/>
      <c r="GK4504" s="65"/>
      <c r="GL4504" s="65"/>
      <c r="GM4504" s="65"/>
      <c r="GN4504" s="65"/>
      <c r="GO4504" s="65"/>
      <c r="GP4504" s="65"/>
      <c r="GQ4504" s="65"/>
      <c r="GR4504" s="65"/>
      <c r="GS4504" s="65"/>
      <c r="GT4504" s="65"/>
      <c r="GU4504" s="65"/>
      <c r="GV4504" s="65"/>
      <c r="GW4504" s="65"/>
      <c r="GX4504" s="65"/>
      <c r="GY4504" s="65"/>
      <c r="GZ4504" s="65"/>
      <c r="HA4504" s="65"/>
      <c r="HB4504" s="65"/>
      <c r="HC4504" s="65"/>
      <c r="HD4504" s="65"/>
      <c r="HE4504" s="65"/>
      <c r="HF4504" s="65"/>
      <c r="HG4504" s="65"/>
      <c r="HH4504" s="65"/>
      <c r="HI4504" s="65"/>
      <c r="HJ4504" s="65"/>
      <c r="HK4504" s="65"/>
      <c r="HL4504" s="65"/>
      <c r="HM4504" s="65"/>
      <c r="HN4504" s="65"/>
      <c r="HO4504" s="65"/>
      <c r="HP4504" s="65"/>
      <c r="HQ4504" s="65"/>
      <c r="HR4504" s="65"/>
      <c r="HS4504" s="65"/>
      <c r="HT4504" s="65"/>
      <c r="HU4504" s="65"/>
      <c r="HV4504" s="65"/>
      <c r="HW4504" s="65"/>
      <c r="HX4504" s="65"/>
      <c r="HY4504" s="65"/>
      <c r="HZ4504" s="65"/>
      <c r="IA4504" s="65"/>
      <c r="IB4504" s="65"/>
      <c r="IC4504" s="65"/>
      <c r="ID4504" s="65"/>
      <c r="IE4504" s="65"/>
      <c r="IF4504" s="65"/>
      <c r="IG4504" s="65"/>
      <c r="IH4504" s="65"/>
      <c r="II4504" s="65"/>
      <c r="IJ4504" s="65"/>
      <c r="IK4504" s="65"/>
      <c r="IL4504" s="65"/>
      <c r="IM4504" s="65"/>
      <c r="IN4504" s="65"/>
      <c r="IO4504" s="65"/>
      <c r="IP4504" s="65"/>
      <c r="IQ4504" s="65"/>
      <c r="IR4504" s="65"/>
      <c r="IS4504" s="65"/>
      <c r="IT4504" s="65"/>
      <c r="IU4504" s="65"/>
      <c r="IV4504" s="65"/>
    </row>
    <row r="4505" spans="1:256" x14ac:dyDescent="0.25">
      <c r="A4505" s="66" t="s">
        <v>35</v>
      </c>
      <c r="B4505" s="66" t="s">
        <v>36</v>
      </c>
      <c r="C4505" s="66" t="s">
        <v>37</v>
      </c>
      <c r="D4505" s="66" t="s">
        <v>121</v>
      </c>
      <c r="E4505" s="66" t="s">
        <v>122</v>
      </c>
      <c r="F4505" s="66" t="s">
        <v>123</v>
      </c>
      <c r="G4505" s="66" t="s">
        <v>124</v>
      </c>
      <c r="H4505" s="66" t="s">
        <v>124</v>
      </c>
      <c r="I4505" s="66" t="s">
        <v>42</v>
      </c>
      <c r="J4505" s="66" t="s">
        <v>174</v>
      </c>
      <c r="K4505" s="66" t="s">
        <v>174</v>
      </c>
      <c r="L4505" s="66" t="s">
        <v>43</v>
      </c>
      <c r="M4505" s="66" t="s">
        <v>44</v>
      </c>
      <c r="N4505" s="66" t="s">
        <v>150</v>
      </c>
      <c r="O4505" s="66" t="s">
        <v>1534</v>
      </c>
      <c r="P4505" s="66" t="s">
        <v>1152</v>
      </c>
      <c r="Q4505" s="66" t="s">
        <v>1535</v>
      </c>
      <c r="R4505" s="66" t="s">
        <v>1549</v>
      </c>
      <c r="S4505" s="65">
        <v>201409</v>
      </c>
      <c r="T4505" s="66" t="s">
        <v>52</v>
      </c>
      <c r="U4505" s="65">
        <v>0</v>
      </c>
      <c r="V4505" s="60">
        <v>108716.14</v>
      </c>
      <c r="W4505" s="66" t="s">
        <v>1152</v>
      </c>
      <c r="X4505" s="66" t="s">
        <v>177</v>
      </c>
      <c r="Y4505" s="66" t="s">
        <v>1152</v>
      </c>
      <c r="Z4505" s="66" t="s">
        <v>48</v>
      </c>
      <c r="AA4505" s="66" t="s">
        <v>129</v>
      </c>
      <c r="AB4505" s="66" t="s">
        <v>42</v>
      </c>
      <c r="AC4505" s="66" t="s">
        <v>1548</v>
      </c>
      <c r="AD4505" s="66" t="s">
        <v>51</v>
      </c>
      <c r="AG4505" s="65"/>
      <c r="AH4505" s="65"/>
      <c r="AI4505" s="65"/>
      <c r="AJ4505" s="65"/>
      <c r="AK4505" s="65"/>
      <c r="AL4505" s="65"/>
      <c r="AM4505" s="65"/>
      <c r="AN4505" s="65"/>
      <c r="AO4505" s="65"/>
      <c r="AP4505" s="65"/>
      <c r="AQ4505" s="65"/>
      <c r="AR4505" s="65"/>
      <c r="AS4505" s="65"/>
      <c r="AT4505" s="65"/>
      <c r="AU4505" s="65"/>
      <c r="AV4505" s="65"/>
      <c r="AW4505" s="65"/>
      <c r="AX4505" s="65"/>
      <c r="AY4505" s="65"/>
      <c r="AZ4505" s="65"/>
      <c r="BA4505" s="65"/>
      <c r="BB4505" s="65"/>
      <c r="BC4505" s="65"/>
      <c r="BD4505" s="65"/>
      <c r="BE4505" s="65"/>
      <c r="BF4505" s="65"/>
      <c r="BG4505" s="65"/>
      <c r="BH4505" s="65"/>
      <c r="BI4505" s="65"/>
      <c r="BJ4505" s="65"/>
      <c r="BK4505" s="65"/>
      <c r="BL4505" s="65"/>
      <c r="BM4505" s="65"/>
      <c r="BN4505" s="65"/>
      <c r="BO4505" s="65"/>
      <c r="BP4505" s="65"/>
      <c r="BQ4505" s="65"/>
      <c r="BR4505" s="65"/>
      <c r="BS4505" s="65"/>
      <c r="BT4505" s="65"/>
      <c r="BU4505" s="65"/>
      <c r="BV4505" s="65"/>
      <c r="BW4505" s="65"/>
      <c r="BX4505" s="65"/>
      <c r="BY4505" s="65"/>
      <c r="BZ4505" s="65"/>
      <c r="CA4505" s="65"/>
      <c r="CB4505" s="65"/>
      <c r="CC4505" s="65"/>
      <c r="CD4505" s="65"/>
      <c r="CE4505" s="65"/>
      <c r="CF4505" s="65"/>
      <c r="CG4505" s="65"/>
      <c r="CH4505" s="65"/>
      <c r="CI4505" s="65"/>
      <c r="CJ4505" s="65"/>
      <c r="CK4505" s="65"/>
      <c r="CL4505" s="65"/>
      <c r="CM4505" s="65"/>
      <c r="CN4505" s="65"/>
      <c r="CO4505" s="65"/>
      <c r="CP4505" s="65"/>
      <c r="CQ4505" s="65"/>
      <c r="CR4505" s="65"/>
      <c r="CS4505" s="65"/>
      <c r="CT4505" s="65"/>
      <c r="CU4505" s="65"/>
      <c r="CV4505" s="65"/>
      <c r="CW4505" s="65"/>
      <c r="CX4505" s="65"/>
      <c r="CY4505" s="65"/>
      <c r="CZ4505" s="65"/>
      <c r="DA4505" s="65"/>
      <c r="DB4505" s="65"/>
      <c r="DC4505" s="65"/>
      <c r="DD4505" s="65"/>
      <c r="DE4505" s="65"/>
      <c r="DF4505" s="65"/>
      <c r="DG4505" s="65"/>
      <c r="DH4505" s="65"/>
      <c r="DI4505" s="65"/>
      <c r="DJ4505" s="65"/>
      <c r="DK4505" s="65"/>
      <c r="DL4505" s="65"/>
      <c r="DM4505" s="65"/>
      <c r="DN4505" s="65"/>
      <c r="DO4505" s="65"/>
      <c r="DP4505" s="65"/>
      <c r="DQ4505" s="65"/>
      <c r="DR4505" s="65"/>
      <c r="DS4505" s="65"/>
      <c r="DT4505" s="65"/>
      <c r="DU4505" s="65"/>
      <c r="DV4505" s="65"/>
      <c r="DW4505" s="65"/>
      <c r="DX4505" s="65"/>
      <c r="DY4505" s="65"/>
      <c r="DZ4505" s="65"/>
      <c r="EA4505" s="65"/>
      <c r="EB4505" s="65"/>
      <c r="EC4505" s="65"/>
      <c r="ED4505" s="65"/>
      <c r="EE4505" s="65"/>
      <c r="EF4505" s="65"/>
      <c r="EG4505" s="65"/>
      <c r="EH4505" s="65"/>
      <c r="EI4505" s="65"/>
      <c r="EJ4505" s="65"/>
      <c r="EK4505" s="65"/>
      <c r="EL4505" s="65"/>
      <c r="EM4505" s="65"/>
      <c r="EN4505" s="65"/>
      <c r="EO4505" s="65"/>
      <c r="EP4505" s="65"/>
      <c r="EQ4505" s="65"/>
      <c r="ER4505" s="65"/>
      <c r="ES4505" s="65"/>
      <c r="ET4505" s="65"/>
      <c r="EU4505" s="65"/>
      <c r="EV4505" s="65"/>
      <c r="EW4505" s="65"/>
      <c r="EX4505" s="65"/>
      <c r="EY4505" s="65"/>
      <c r="EZ4505" s="65"/>
      <c r="FA4505" s="65"/>
      <c r="FB4505" s="65"/>
      <c r="FC4505" s="65"/>
      <c r="FD4505" s="65"/>
      <c r="FE4505" s="65"/>
      <c r="FF4505" s="65"/>
      <c r="FG4505" s="65"/>
      <c r="FH4505" s="65"/>
      <c r="FI4505" s="65"/>
      <c r="FJ4505" s="65"/>
      <c r="FK4505" s="65"/>
      <c r="FL4505" s="65"/>
      <c r="FM4505" s="65"/>
      <c r="FN4505" s="65"/>
      <c r="FO4505" s="65"/>
      <c r="FP4505" s="65"/>
      <c r="FQ4505" s="65"/>
      <c r="FR4505" s="65"/>
      <c r="FS4505" s="65"/>
      <c r="FT4505" s="65"/>
      <c r="FU4505" s="65"/>
      <c r="FV4505" s="65"/>
      <c r="FW4505" s="65"/>
      <c r="FX4505" s="65"/>
      <c r="FY4505" s="65"/>
      <c r="FZ4505" s="65"/>
      <c r="GA4505" s="65"/>
      <c r="GB4505" s="65"/>
      <c r="GC4505" s="65"/>
      <c r="GD4505" s="65"/>
      <c r="GE4505" s="65"/>
      <c r="GF4505" s="65"/>
      <c r="GG4505" s="65"/>
      <c r="GH4505" s="65"/>
      <c r="GI4505" s="65"/>
      <c r="GJ4505" s="65"/>
      <c r="GK4505" s="65"/>
      <c r="GL4505" s="65"/>
      <c r="GM4505" s="65"/>
      <c r="GN4505" s="65"/>
      <c r="GO4505" s="65"/>
      <c r="GP4505" s="65"/>
      <c r="GQ4505" s="65"/>
      <c r="GR4505" s="65"/>
      <c r="GS4505" s="65"/>
      <c r="GT4505" s="65"/>
      <c r="GU4505" s="65"/>
      <c r="GV4505" s="65"/>
      <c r="GW4505" s="65"/>
      <c r="GX4505" s="65"/>
      <c r="GY4505" s="65"/>
      <c r="GZ4505" s="65"/>
      <c r="HA4505" s="65"/>
      <c r="HB4505" s="65"/>
      <c r="HC4505" s="65"/>
      <c r="HD4505" s="65"/>
      <c r="HE4505" s="65"/>
      <c r="HF4505" s="65"/>
      <c r="HG4505" s="65"/>
      <c r="HH4505" s="65"/>
      <c r="HI4505" s="65"/>
      <c r="HJ4505" s="65"/>
      <c r="HK4505" s="65"/>
      <c r="HL4505" s="65"/>
      <c r="HM4505" s="65"/>
      <c r="HN4505" s="65"/>
      <c r="HO4505" s="65"/>
      <c r="HP4505" s="65"/>
      <c r="HQ4505" s="65"/>
      <c r="HR4505" s="65"/>
      <c r="HS4505" s="65"/>
      <c r="HT4505" s="65"/>
      <c r="HU4505" s="65"/>
      <c r="HV4505" s="65"/>
      <c r="HW4505" s="65"/>
      <c r="HX4505" s="65"/>
      <c r="HY4505" s="65"/>
      <c r="HZ4505" s="65"/>
      <c r="IA4505" s="65"/>
      <c r="IB4505" s="65"/>
      <c r="IC4505" s="65"/>
      <c r="ID4505" s="65"/>
      <c r="IE4505" s="65"/>
      <c r="IF4505" s="65"/>
      <c r="IG4505" s="65"/>
      <c r="IH4505" s="65"/>
      <c r="II4505" s="65"/>
      <c r="IJ4505" s="65"/>
      <c r="IK4505" s="65"/>
      <c r="IL4505" s="65"/>
      <c r="IM4505" s="65"/>
      <c r="IN4505" s="65"/>
      <c r="IO4505" s="65"/>
      <c r="IP4505" s="65"/>
      <c r="IQ4505" s="65"/>
      <c r="IR4505" s="65"/>
      <c r="IS4505" s="65"/>
      <c r="IT4505" s="65"/>
      <c r="IU4505" s="65"/>
      <c r="IV4505" s="65"/>
    </row>
    <row r="4506" spans="1:256" x14ac:dyDescent="0.25">
      <c r="A4506" s="66" t="s">
        <v>35</v>
      </c>
      <c r="B4506" s="66" t="s">
        <v>36</v>
      </c>
      <c r="C4506" s="66" t="s">
        <v>37</v>
      </c>
      <c r="D4506" s="66" t="s">
        <v>121</v>
      </c>
      <c r="E4506" s="66" t="s">
        <v>122</v>
      </c>
      <c r="F4506" s="66" t="s">
        <v>123</v>
      </c>
      <c r="G4506" s="66" t="s">
        <v>124</v>
      </c>
      <c r="H4506" s="66" t="s">
        <v>124</v>
      </c>
      <c r="I4506" s="66" t="s">
        <v>42</v>
      </c>
      <c r="J4506" s="66" t="s">
        <v>532</v>
      </c>
      <c r="K4506" s="66" t="s">
        <v>532</v>
      </c>
      <c r="L4506" s="66" t="s">
        <v>43</v>
      </c>
      <c r="M4506" s="66" t="s">
        <v>44</v>
      </c>
      <c r="N4506" s="66" t="s">
        <v>150</v>
      </c>
      <c r="O4506" s="66" t="s">
        <v>1534</v>
      </c>
      <c r="P4506" s="66" t="s">
        <v>1152</v>
      </c>
      <c r="Q4506" s="66" t="s">
        <v>1535</v>
      </c>
      <c r="R4506" s="66" t="s">
        <v>1152</v>
      </c>
      <c r="S4506" s="65">
        <v>201409</v>
      </c>
      <c r="T4506" s="66" t="s">
        <v>52</v>
      </c>
      <c r="U4506" s="65">
        <v>0</v>
      </c>
      <c r="V4506" s="60">
        <v>79459.25</v>
      </c>
      <c r="W4506" s="66" t="s">
        <v>1152</v>
      </c>
      <c r="X4506" s="66" t="s">
        <v>177</v>
      </c>
      <c r="Y4506" s="66" t="s">
        <v>1152</v>
      </c>
      <c r="Z4506" s="66" t="s">
        <v>48</v>
      </c>
      <c r="AA4506" s="66" t="s">
        <v>129</v>
      </c>
      <c r="AB4506" s="66" t="s">
        <v>42</v>
      </c>
      <c r="AC4506" s="66" t="s">
        <v>1548</v>
      </c>
      <c r="AD4506" s="66" t="s">
        <v>51</v>
      </c>
      <c r="AG4506" s="65"/>
      <c r="AH4506" s="65"/>
      <c r="AI4506" s="65"/>
      <c r="AJ4506" s="65"/>
      <c r="AK4506" s="65"/>
      <c r="AL4506" s="65"/>
      <c r="AM4506" s="65"/>
      <c r="AN4506" s="65"/>
      <c r="AO4506" s="65"/>
      <c r="AP4506" s="65"/>
      <c r="AQ4506" s="65"/>
      <c r="AR4506" s="65"/>
      <c r="AS4506" s="65"/>
      <c r="AT4506" s="65"/>
      <c r="AU4506" s="65"/>
      <c r="AV4506" s="65"/>
      <c r="AW4506" s="65"/>
      <c r="AX4506" s="65"/>
      <c r="AY4506" s="65"/>
      <c r="AZ4506" s="65"/>
      <c r="BA4506" s="65"/>
      <c r="BB4506" s="65"/>
      <c r="BC4506" s="65"/>
      <c r="BD4506" s="65"/>
      <c r="BE4506" s="65"/>
      <c r="BF4506" s="65"/>
      <c r="BG4506" s="65"/>
      <c r="BH4506" s="65"/>
      <c r="BI4506" s="65"/>
      <c r="BJ4506" s="65"/>
      <c r="BK4506" s="65"/>
      <c r="BL4506" s="65"/>
      <c r="BM4506" s="65"/>
      <c r="BN4506" s="65"/>
      <c r="BO4506" s="65"/>
      <c r="BP4506" s="65"/>
      <c r="BQ4506" s="65"/>
      <c r="BR4506" s="65"/>
      <c r="BS4506" s="65"/>
      <c r="BT4506" s="65"/>
      <c r="BU4506" s="65"/>
      <c r="BV4506" s="65"/>
      <c r="BW4506" s="65"/>
      <c r="BX4506" s="65"/>
      <c r="BY4506" s="65"/>
      <c r="BZ4506" s="65"/>
      <c r="CA4506" s="65"/>
      <c r="CB4506" s="65"/>
      <c r="CC4506" s="65"/>
      <c r="CD4506" s="65"/>
      <c r="CE4506" s="65"/>
      <c r="CF4506" s="65"/>
      <c r="CG4506" s="65"/>
      <c r="CH4506" s="65"/>
      <c r="CI4506" s="65"/>
      <c r="CJ4506" s="65"/>
      <c r="CK4506" s="65"/>
      <c r="CL4506" s="65"/>
      <c r="CM4506" s="65"/>
      <c r="CN4506" s="65"/>
      <c r="CO4506" s="65"/>
      <c r="CP4506" s="65"/>
      <c r="CQ4506" s="65"/>
      <c r="CR4506" s="65"/>
      <c r="CS4506" s="65"/>
      <c r="CT4506" s="65"/>
      <c r="CU4506" s="65"/>
      <c r="CV4506" s="65"/>
      <c r="CW4506" s="65"/>
      <c r="CX4506" s="65"/>
      <c r="CY4506" s="65"/>
      <c r="CZ4506" s="65"/>
      <c r="DA4506" s="65"/>
      <c r="DB4506" s="65"/>
      <c r="DC4506" s="65"/>
      <c r="DD4506" s="65"/>
      <c r="DE4506" s="65"/>
      <c r="DF4506" s="65"/>
      <c r="DG4506" s="65"/>
      <c r="DH4506" s="65"/>
      <c r="DI4506" s="65"/>
      <c r="DJ4506" s="65"/>
      <c r="DK4506" s="65"/>
      <c r="DL4506" s="65"/>
      <c r="DM4506" s="65"/>
      <c r="DN4506" s="65"/>
      <c r="DO4506" s="65"/>
      <c r="DP4506" s="65"/>
      <c r="DQ4506" s="65"/>
      <c r="DR4506" s="65"/>
      <c r="DS4506" s="65"/>
      <c r="DT4506" s="65"/>
      <c r="DU4506" s="65"/>
      <c r="DV4506" s="65"/>
      <c r="DW4506" s="65"/>
      <c r="DX4506" s="65"/>
      <c r="DY4506" s="65"/>
      <c r="DZ4506" s="65"/>
      <c r="EA4506" s="65"/>
      <c r="EB4506" s="65"/>
      <c r="EC4506" s="65"/>
      <c r="ED4506" s="65"/>
      <c r="EE4506" s="65"/>
      <c r="EF4506" s="65"/>
      <c r="EG4506" s="65"/>
      <c r="EH4506" s="65"/>
      <c r="EI4506" s="65"/>
      <c r="EJ4506" s="65"/>
      <c r="EK4506" s="65"/>
      <c r="EL4506" s="65"/>
      <c r="EM4506" s="65"/>
      <c r="EN4506" s="65"/>
      <c r="EO4506" s="65"/>
      <c r="EP4506" s="65"/>
      <c r="EQ4506" s="65"/>
      <c r="ER4506" s="65"/>
      <c r="ES4506" s="65"/>
      <c r="ET4506" s="65"/>
      <c r="EU4506" s="65"/>
      <c r="EV4506" s="65"/>
      <c r="EW4506" s="65"/>
      <c r="EX4506" s="65"/>
      <c r="EY4506" s="65"/>
      <c r="EZ4506" s="65"/>
      <c r="FA4506" s="65"/>
      <c r="FB4506" s="65"/>
      <c r="FC4506" s="65"/>
      <c r="FD4506" s="65"/>
      <c r="FE4506" s="65"/>
      <c r="FF4506" s="65"/>
      <c r="FG4506" s="65"/>
      <c r="FH4506" s="65"/>
      <c r="FI4506" s="65"/>
      <c r="FJ4506" s="65"/>
      <c r="FK4506" s="65"/>
      <c r="FL4506" s="65"/>
      <c r="FM4506" s="65"/>
      <c r="FN4506" s="65"/>
      <c r="FO4506" s="65"/>
      <c r="FP4506" s="65"/>
      <c r="FQ4506" s="65"/>
      <c r="FR4506" s="65"/>
      <c r="FS4506" s="65"/>
      <c r="FT4506" s="65"/>
      <c r="FU4506" s="65"/>
      <c r="FV4506" s="65"/>
      <c r="FW4506" s="65"/>
      <c r="FX4506" s="65"/>
      <c r="FY4506" s="65"/>
      <c r="FZ4506" s="65"/>
      <c r="GA4506" s="65"/>
      <c r="GB4506" s="65"/>
      <c r="GC4506" s="65"/>
      <c r="GD4506" s="65"/>
      <c r="GE4506" s="65"/>
      <c r="GF4506" s="65"/>
      <c r="GG4506" s="65"/>
      <c r="GH4506" s="65"/>
      <c r="GI4506" s="65"/>
      <c r="GJ4506" s="65"/>
      <c r="GK4506" s="65"/>
      <c r="GL4506" s="65"/>
      <c r="GM4506" s="65"/>
      <c r="GN4506" s="65"/>
      <c r="GO4506" s="65"/>
      <c r="GP4506" s="65"/>
      <c r="GQ4506" s="65"/>
      <c r="GR4506" s="65"/>
      <c r="GS4506" s="65"/>
      <c r="GT4506" s="65"/>
      <c r="GU4506" s="65"/>
      <c r="GV4506" s="65"/>
      <c r="GW4506" s="65"/>
      <c r="GX4506" s="65"/>
      <c r="GY4506" s="65"/>
      <c r="GZ4506" s="65"/>
      <c r="HA4506" s="65"/>
      <c r="HB4506" s="65"/>
      <c r="HC4506" s="65"/>
      <c r="HD4506" s="65"/>
      <c r="HE4506" s="65"/>
      <c r="HF4506" s="65"/>
      <c r="HG4506" s="65"/>
      <c r="HH4506" s="65"/>
      <c r="HI4506" s="65"/>
      <c r="HJ4506" s="65"/>
      <c r="HK4506" s="65"/>
      <c r="HL4506" s="65"/>
      <c r="HM4506" s="65"/>
      <c r="HN4506" s="65"/>
      <c r="HO4506" s="65"/>
      <c r="HP4506" s="65"/>
      <c r="HQ4506" s="65"/>
      <c r="HR4506" s="65"/>
      <c r="HS4506" s="65"/>
      <c r="HT4506" s="65"/>
      <c r="HU4506" s="65"/>
      <c r="HV4506" s="65"/>
      <c r="HW4506" s="65"/>
      <c r="HX4506" s="65"/>
      <c r="HY4506" s="65"/>
      <c r="HZ4506" s="65"/>
      <c r="IA4506" s="65"/>
      <c r="IB4506" s="65"/>
      <c r="IC4506" s="65"/>
      <c r="ID4506" s="65"/>
      <c r="IE4506" s="65"/>
      <c r="IF4506" s="65"/>
      <c r="IG4506" s="65"/>
      <c r="IH4506" s="65"/>
      <c r="II4506" s="65"/>
      <c r="IJ4506" s="65"/>
      <c r="IK4506" s="65"/>
      <c r="IL4506" s="65"/>
      <c r="IM4506" s="65"/>
      <c r="IN4506" s="65"/>
      <c r="IO4506" s="65"/>
      <c r="IP4506" s="65"/>
      <c r="IQ4506" s="65"/>
      <c r="IR4506" s="65"/>
      <c r="IS4506" s="65"/>
      <c r="IT4506" s="65"/>
      <c r="IU4506" s="65"/>
      <c r="IV4506" s="65"/>
    </row>
    <row r="4507" spans="1:256" x14ac:dyDescent="0.25">
      <c r="A4507" s="66" t="s">
        <v>35</v>
      </c>
      <c r="B4507" s="66" t="s">
        <v>36</v>
      </c>
      <c r="C4507" s="66" t="s">
        <v>37</v>
      </c>
      <c r="D4507" s="66" t="s">
        <v>121</v>
      </c>
      <c r="E4507" s="66" t="s">
        <v>122</v>
      </c>
      <c r="F4507" s="66" t="s">
        <v>123</v>
      </c>
      <c r="G4507" s="66" t="s">
        <v>124</v>
      </c>
      <c r="H4507" s="66" t="s">
        <v>124</v>
      </c>
      <c r="I4507" s="66" t="s">
        <v>42</v>
      </c>
      <c r="J4507" s="66" t="s">
        <v>285</v>
      </c>
      <c r="K4507" s="66" t="s">
        <v>285</v>
      </c>
      <c r="L4507" s="66" t="s">
        <v>43</v>
      </c>
      <c r="M4507" s="66" t="s">
        <v>44</v>
      </c>
      <c r="N4507" s="66" t="s">
        <v>150</v>
      </c>
      <c r="O4507" s="66" t="s">
        <v>1534</v>
      </c>
      <c r="P4507" s="66" t="s">
        <v>1152</v>
      </c>
      <c r="Q4507" s="66" t="s">
        <v>1550</v>
      </c>
      <c r="R4507" s="66" t="s">
        <v>1152</v>
      </c>
      <c r="S4507" s="65">
        <v>201409</v>
      </c>
      <c r="T4507" s="66" t="s">
        <v>52</v>
      </c>
      <c r="U4507" s="65">
        <v>0</v>
      </c>
      <c r="V4507" s="60">
        <v>60353.61</v>
      </c>
      <c r="W4507" s="66" t="s">
        <v>1152</v>
      </c>
      <c r="X4507" s="66" t="s">
        <v>288</v>
      </c>
      <c r="Y4507" s="66" t="s">
        <v>1152</v>
      </c>
      <c r="Z4507" s="66" t="s">
        <v>48</v>
      </c>
      <c r="AA4507" s="66" t="s">
        <v>129</v>
      </c>
      <c r="AB4507" s="66" t="s">
        <v>42</v>
      </c>
      <c r="AC4507" s="66" t="s">
        <v>1548</v>
      </c>
      <c r="AD4507" s="66" t="s">
        <v>51</v>
      </c>
      <c r="AG4507" s="65"/>
      <c r="AH4507" s="65"/>
      <c r="AI4507" s="65"/>
      <c r="AJ4507" s="65"/>
      <c r="AK4507" s="65"/>
      <c r="AL4507" s="65"/>
      <c r="AM4507" s="65"/>
      <c r="AN4507" s="65"/>
      <c r="AO4507" s="65"/>
      <c r="AP4507" s="65"/>
      <c r="AQ4507" s="65"/>
      <c r="AR4507" s="65"/>
      <c r="AS4507" s="65"/>
      <c r="AT4507" s="65"/>
      <c r="AU4507" s="65"/>
      <c r="AV4507" s="65"/>
      <c r="AW4507" s="65"/>
      <c r="AX4507" s="65"/>
      <c r="AY4507" s="65"/>
      <c r="AZ4507" s="65"/>
      <c r="BA4507" s="65"/>
      <c r="BB4507" s="65"/>
      <c r="BC4507" s="65"/>
      <c r="BD4507" s="65"/>
      <c r="BE4507" s="65"/>
      <c r="BF4507" s="65"/>
      <c r="BG4507" s="65"/>
      <c r="BH4507" s="65"/>
      <c r="BI4507" s="65"/>
      <c r="BJ4507" s="65"/>
      <c r="BK4507" s="65"/>
      <c r="BL4507" s="65"/>
      <c r="BM4507" s="65"/>
      <c r="BN4507" s="65"/>
      <c r="BO4507" s="65"/>
      <c r="BP4507" s="65"/>
      <c r="BQ4507" s="65"/>
      <c r="BR4507" s="65"/>
      <c r="BS4507" s="65"/>
      <c r="BT4507" s="65"/>
      <c r="BU4507" s="65"/>
      <c r="BV4507" s="65"/>
      <c r="BW4507" s="65"/>
      <c r="BX4507" s="65"/>
      <c r="BY4507" s="65"/>
      <c r="BZ4507" s="65"/>
      <c r="CA4507" s="65"/>
      <c r="CB4507" s="65"/>
      <c r="CC4507" s="65"/>
      <c r="CD4507" s="65"/>
      <c r="CE4507" s="65"/>
      <c r="CF4507" s="65"/>
      <c r="CG4507" s="65"/>
      <c r="CH4507" s="65"/>
      <c r="CI4507" s="65"/>
      <c r="CJ4507" s="65"/>
      <c r="CK4507" s="65"/>
      <c r="CL4507" s="65"/>
      <c r="CM4507" s="65"/>
      <c r="CN4507" s="65"/>
      <c r="CO4507" s="65"/>
      <c r="CP4507" s="65"/>
      <c r="CQ4507" s="65"/>
      <c r="CR4507" s="65"/>
      <c r="CS4507" s="65"/>
      <c r="CT4507" s="65"/>
      <c r="CU4507" s="65"/>
      <c r="CV4507" s="65"/>
      <c r="CW4507" s="65"/>
      <c r="CX4507" s="65"/>
      <c r="CY4507" s="65"/>
      <c r="CZ4507" s="65"/>
      <c r="DA4507" s="65"/>
      <c r="DB4507" s="65"/>
      <c r="DC4507" s="65"/>
      <c r="DD4507" s="65"/>
      <c r="DE4507" s="65"/>
      <c r="DF4507" s="65"/>
      <c r="DG4507" s="65"/>
      <c r="DH4507" s="65"/>
      <c r="DI4507" s="65"/>
      <c r="DJ4507" s="65"/>
      <c r="DK4507" s="65"/>
      <c r="DL4507" s="65"/>
      <c r="DM4507" s="65"/>
      <c r="DN4507" s="65"/>
      <c r="DO4507" s="65"/>
      <c r="DP4507" s="65"/>
      <c r="DQ4507" s="65"/>
      <c r="DR4507" s="65"/>
      <c r="DS4507" s="65"/>
      <c r="DT4507" s="65"/>
      <c r="DU4507" s="65"/>
      <c r="DV4507" s="65"/>
      <c r="DW4507" s="65"/>
      <c r="DX4507" s="65"/>
      <c r="DY4507" s="65"/>
      <c r="DZ4507" s="65"/>
      <c r="EA4507" s="65"/>
      <c r="EB4507" s="65"/>
      <c r="EC4507" s="65"/>
      <c r="ED4507" s="65"/>
      <c r="EE4507" s="65"/>
      <c r="EF4507" s="65"/>
      <c r="EG4507" s="65"/>
      <c r="EH4507" s="65"/>
      <c r="EI4507" s="65"/>
      <c r="EJ4507" s="65"/>
      <c r="EK4507" s="65"/>
      <c r="EL4507" s="65"/>
      <c r="EM4507" s="65"/>
      <c r="EN4507" s="65"/>
      <c r="EO4507" s="65"/>
      <c r="EP4507" s="65"/>
      <c r="EQ4507" s="65"/>
      <c r="ER4507" s="65"/>
      <c r="ES4507" s="65"/>
      <c r="ET4507" s="65"/>
      <c r="EU4507" s="65"/>
      <c r="EV4507" s="65"/>
      <c r="EW4507" s="65"/>
      <c r="EX4507" s="65"/>
      <c r="EY4507" s="65"/>
      <c r="EZ4507" s="65"/>
      <c r="FA4507" s="65"/>
      <c r="FB4507" s="65"/>
      <c r="FC4507" s="65"/>
      <c r="FD4507" s="65"/>
      <c r="FE4507" s="65"/>
      <c r="FF4507" s="65"/>
      <c r="FG4507" s="65"/>
      <c r="FH4507" s="65"/>
      <c r="FI4507" s="65"/>
      <c r="FJ4507" s="65"/>
      <c r="FK4507" s="65"/>
      <c r="FL4507" s="65"/>
      <c r="FM4507" s="65"/>
      <c r="FN4507" s="65"/>
      <c r="FO4507" s="65"/>
      <c r="FP4507" s="65"/>
      <c r="FQ4507" s="65"/>
      <c r="FR4507" s="65"/>
      <c r="FS4507" s="65"/>
      <c r="FT4507" s="65"/>
      <c r="FU4507" s="65"/>
      <c r="FV4507" s="65"/>
      <c r="FW4507" s="65"/>
      <c r="FX4507" s="65"/>
      <c r="FY4507" s="65"/>
      <c r="FZ4507" s="65"/>
      <c r="GA4507" s="65"/>
      <c r="GB4507" s="65"/>
      <c r="GC4507" s="65"/>
      <c r="GD4507" s="65"/>
      <c r="GE4507" s="65"/>
      <c r="GF4507" s="65"/>
      <c r="GG4507" s="65"/>
      <c r="GH4507" s="65"/>
      <c r="GI4507" s="65"/>
      <c r="GJ4507" s="65"/>
      <c r="GK4507" s="65"/>
      <c r="GL4507" s="65"/>
      <c r="GM4507" s="65"/>
      <c r="GN4507" s="65"/>
      <c r="GO4507" s="65"/>
      <c r="GP4507" s="65"/>
      <c r="GQ4507" s="65"/>
      <c r="GR4507" s="65"/>
      <c r="GS4507" s="65"/>
      <c r="GT4507" s="65"/>
      <c r="GU4507" s="65"/>
      <c r="GV4507" s="65"/>
      <c r="GW4507" s="65"/>
      <c r="GX4507" s="65"/>
      <c r="GY4507" s="65"/>
      <c r="GZ4507" s="65"/>
      <c r="HA4507" s="65"/>
      <c r="HB4507" s="65"/>
      <c r="HC4507" s="65"/>
      <c r="HD4507" s="65"/>
      <c r="HE4507" s="65"/>
      <c r="HF4507" s="65"/>
      <c r="HG4507" s="65"/>
      <c r="HH4507" s="65"/>
      <c r="HI4507" s="65"/>
      <c r="HJ4507" s="65"/>
      <c r="HK4507" s="65"/>
      <c r="HL4507" s="65"/>
      <c r="HM4507" s="65"/>
      <c r="HN4507" s="65"/>
      <c r="HO4507" s="65"/>
      <c r="HP4507" s="65"/>
      <c r="HQ4507" s="65"/>
      <c r="HR4507" s="65"/>
      <c r="HS4507" s="65"/>
      <c r="HT4507" s="65"/>
      <c r="HU4507" s="65"/>
      <c r="HV4507" s="65"/>
      <c r="HW4507" s="65"/>
      <c r="HX4507" s="65"/>
      <c r="HY4507" s="65"/>
      <c r="HZ4507" s="65"/>
      <c r="IA4507" s="65"/>
      <c r="IB4507" s="65"/>
      <c r="IC4507" s="65"/>
      <c r="ID4507" s="65"/>
      <c r="IE4507" s="65"/>
      <c r="IF4507" s="65"/>
      <c r="IG4507" s="65"/>
      <c r="IH4507" s="65"/>
      <c r="II4507" s="65"/>
      <c r="IJ4507" s="65"/>
      <c r="IK4507" s="65"/>
      <c r="IL4507" s="65"/>
      <c r="IM4507" s="65"/>
      <c r="IN4507" s="65"/>
      <c r="IO4507" s="65"/>
      <c r="IP4507" s="65"/>
      <c r="IQ4507" s="65"/>
      <c r="IR4507" s="65"/>
      <c r="IS4507" s="65"/>
      <c r="IT4507" s="65"/>
      <c r="IU4507" s="65"/>
      <c r="IV4507" s="65"/>
    </row>
    <row r="4508" spans="1:256" x14ac:dyDescent="0.25">
      <c r="A4508" s="66" t="s">
        <v>35</v>
      </c>
      <c r="B4508" s="66" t="s">
        <v>36</v>
      </c>
      <c r="C4508" s="66" t="s">
        <v>37</v>
      </c>
      <c r="D4508" s="66" t="s">
        <v>121</v>
      </c>
      <c r="E4508" s="66" t="s">
        <v>122</v>
      </c>
      <c r="F4508" s="66" t="s">
        <v>123</v>
      </c>
      <c r="G4508" s="66" t="s">
        <v>124</v>
      </c>
      <c r="H4508" s="66" t="s">
        <v>124</v>
      </c>
      <c r="I4508" s="66" t="s">
        <v>42</v>
      </c>
      <c r="J4508" s="66" t="s">
        <v>174</v>
      </c>
      <c r="K4508" s="66" t="s">
        <v>174</v>
      </c>
      <c r="L4508" s="66" t="s">
        <v>43</v>
      </c>
      <c r="M4508" s="66" t="s">
        <v>44</v>
      </c>
      <c r="N4508" s="66" t="s">
        <v>150</v>
      </c>
      <c r="O4508" s="66" t="s">
        <v>1534</v>
      </c>
      <c r="P4508" s="66" t="s">
        <v>1152</v>
      </c>
      <c r="Q4508" s="66" t="s">
        <v>1535</v>
      </c>
      <c r="R4508" s="66" t="s">
        <v>1152</v>
      </c>
      <c r="S4508" s="65">
        <v>201409</v>
      </c>
      <c r="T4508" s="66" t="s">
        <v>52</v>
      </c>
      <c r="U4508" s="65">
        <v>0</v>
      </c>
      <c r="V4508" s="60">
        <v>59963.47</v>
      </c>
      <c r="W4508" s="66" t="s">
        <v>1152</v>
      </c>
      <c r="X4508" s="66" t="s">
        <v>177</v>
      </c>
      <c r="Y4508" s="66" t="s">
        <v>1152</v>
      </c>
      <c r="Z4508" s="66" t="s">
        <v>48</v>
      </c>
      <c r="AA4508" s="66" t="s">
        <v>129</v>
      </c>
      <c r="AB4508" s="66" t="s">
        <v>42</v>
      </c>
      <c r="AC4508" s="66" t="s">
        <v>1548</v>
      </c>
      <c r="AD4508" s="66" t="s">
        <v>51</v>
      </c>
      <c r="AG4508" s="65"/>
      <c r="AH4508" s="65"/>
      <c r="AI4508" s="65"/>
      <c r="AJ4508" s="65"/>
      <c r="AK4508" s="65"/>
      <c r="AL4508" s="65"/>
      <c r="AM4508" s="65"/>
      <c r="AN4508" s="65"/>
      <c r="AO4508" s="65"/>
      <c r="AP4508" s="65"/>
      <c r="AQ4508" s="65"/>
      <c r="AR4508" s="65"/>
      <c r="AS4508" s="65"/>
      <c r="AT4508" s="65"/>
      <c r="AU4508" s="65"/>
      <c r="AV4508" s="65"/>
      <c r="AW4508" s="65"/>
      <c r="AX4508" s="65"/>
      <c r="AY4508" s="65"/>
      <c r="AZ4508" s="65"/>
      <c r="BA4508" s="65"/>
      <c r="BB4508" s="65"/>
      <c r="BC4508" s="65"/>
      <c r="BD4508" s="65"/>
      <c r="BE4508" s="65"/>
      <c r="BF4508" s="65"/>
      <c r="BG4508" s="65"/>
      <c r="BH4508" s="65"/>
      <c r="BI4508" s="65"/>
      <c r="BJ4508" s="65"/>
      <c r="BK4508" s="65"/>
      <c r="BL4508" s="65"/>
      <c r="BM4508" s="65"/>
      <c r="BN4508" s="65"/>
      <c r="BO4508" s="65"/>
      <c r="BP4508" s="65"/>
      <c r="BQ4508" s="65"/>
      <c r="BR4508" s="65"/>
      <c r="BS4508" s="65"/>
      <c r="BT4508" s="65"/>
      <c r="BU4508" s="65"/>
      <c r="BV4508" s="65"/>
      <c r="BW4508" s="65"/>
      <c r="BX4508" s="65"/>
      <c r="BY4508" s="65"/>
      <c r="BZ4508" s="65"/>
      <c r="CA4508" s="65"/>
      <c r="CB4508" s="65"/>
      <c r="CC4508" s="65"/>
      <c r="CD4508" s="65"/>
      <c r="CE4508" s="65"/>
      <c r="CF4508" s="65"/>
      <c r="CG4508" s="65"/>
      <c r="CH4508" s="65"/>
      <c r="CI4508" s="65"/>
      <c r="CJ4508" s="65"/>
      <c r="CK4508" s="65"/>
      <c r="CL4508" s="65"/>
      <c r="CM4508" s="65"/>
      <c r="CN4508" s="65"/>
      <c r="CO4508" s="65"/>
      <c r="CP4508" s="65"/>
      <c r="CQ4508" s="65"/>
      <c r="CR4508" s="65"/>
      <c r="CS4508" s="65"/>
      <c r="CT4508" s="65"/>
      <c r="CU4508" s="65"/>
      <c r="CV4508" s="65"/>
      <c r="CW4508" s="65"/>
      <c r="CX4508" s="65"/>
      <c r="CY4508" s="65"/>
      <c r="CZ4508" s="65"/>
      <c r="DA4508" s="65"/>
      <c r="DB4508" s="65"/>
      <c r="DC4508" s="65"/>
      <c r="DD4508" s="65"/>
      <c r="DE4508" s="65"/>
      <c r="DF4508" s="65"/>
      <c r="DG4508" s="65"/>
      <c r="DH4508" s="65"/>
      <c r="DI4508" s="65"/>
      <c r="DJ4508" s="65"/>
      <c r="DK4508" s="65"/>
      <c r="DL4508" s="65"/>
      <c r="DM4508" s="65"/>
      <c r="DN4508" s="65"/>
      <c r="DO4508" s="65"/>
      <c r="DP4508" s="65"/>
      <c r="DQ4508" s="65"/>
      <c r="DR4508" s="65"/>
      <c r="DS4508" s="65"/>
      <c r="DT4508" s="65"/>
      <c r="DU4508" s="65"/>
      <c r="DV4508" s="65"/>
      <c r="DW4508" s="65"/>
      <c r="DX4508" s="65"/>
      <c r="DY4508" s="65"/>
      <c r="DZ4508" s="65"/>
      <c r="EA4508" s="65"/>
      <c r="EB4508" s="65"/>
      <c r="EC4508" s="65"/>
      <c r="ED4508" s="65"/>
      <c r="EE4508" s="65"/>
      <c r="EF4508" s="65"/>
      <c r="EG4508" s="65"/>
      <c r="EH4508" s="65"/>
      <c r="EI4508" s="65"/>
      <c r="EJ4508" s="65"/>
      <c r="EK4508" s="65"/>
      <c r="EL4508" s="65"/>
      <c r="EM4508" s="65"/>
      <c r="EN4508" s="65"/>
      <c r="EO4508" s="65"/>
      <c r="EP4508" s="65"/>
      <c r="EQ4508" s="65"/>
      <c r="ER4508" s="65"/>
      <c r="ES4508" s="65"/>
      <c r="ET4508" s="65"/>
      <c r="EU4508" s="65"/>
      <c r="EV4508" s="65"/>
      <c r="EW4508" s="65"/>
      <c r="EX4508" s="65"/>
      <c r="EY4508" s="65"/>
      <c r="EZ4508" s="65"/>
      <c r="FA4508" s="65"/>
      <c r="FB4508" s="65"/>
      <c r="FC4508" s="65"/>
      <c r="FD4508" s="65"/>
      <c r="FE4508" s="65"/>
      <c r="FF4508" s="65"/>
      <c r="FG4508" s="65"/>
      <c r="FH4508" s="65"/>
      <c r="FI4508" s="65"/>
      <c r="FJ4508" s="65"/>
      <c r="FK4508" s="65"/>
      <c r="FL4508" s="65"/>
      <c r="FM4508" s="65"/>
      <c r="FN4508" s="65"/>
      <c r="FO4508" s="65"/>
      <c r="FP4508" s="65"/>
      <c r="FQ4508" s="65"/>
      <c r="FR4508" s="65"/>
      <c r="FS4508" s="65"/>
      <c r="FT4508" s="65"/>
      <c r="FU4508" s="65"/>
      <c r="FV4508" s="65"/>
      <c r="FW4508" s="65"/>
      <c r="FX4508" s="65"/>
      <c r="FY4508" s="65"/>
      <c r="FZ4508" s="65"/>
      <c r="GA4508" s="65"/>
      <c r="GB4508" s="65"/>
      <c r="GC4508" s="65"/>
      <c r="GD4508" s="65"/>
      <c r="GE4508" s="65"/>
      <c r="GF4508" s="65"/>
      <c r="GG4508" s="65"/>
      <c r="GH4508" s="65"/>
      <c r="GI4508" s="65"/>
      <c r="GJ4508" s="65"/>
      <c r="GK4508" s="65"/>
      <c r="GL4508" s="65"/>
      <c r="GM4508" s="65"/>
      <c r="GN4508" s="65"/>
      <c r="GO4508" s="65"/>
      <c r="GP4508" s="65"/>
      <c r="GQ4508" s="65"/>
      <c r="GR4508" s="65"/>
      <c r="GS4508" s="65"/>
      <c r="GT4508" s="65"/>
      <c r="GU4508" s="65"/>
      <c r="GV4508" s="65"/>
      <c r="GW4508" s="65"/>
      <c r="GX4508" s="65"/>
      <c r="GY4508" s="65"/>
      <c r="GZ4508" s="65"/>
      <c r="HA4508" s="65"/>
      <c r="HB4508" s="65"/>
      <c r="HC4508" s="65"/>
      <c r="HD4508" s="65"/>
      <c r="HE4508" s="65"/>
      <c r="HF4508" s="65"/>
      <c r="HG4508" s="65"/>
      <c r="HH4508" s="65"/>
      <c r="HI4508" s="65"/>
      <c r="HJ4508" s="65"/>
      <c r="HK4508" s="65"/>
      <c r="HL4508" s="65"/>
      <c r="HM4508" s="65"/>
      <c r="HN4508" s="65"/>
      <c r="HO4508" s="65"/>
      <c r="HP4508" s="65"/>
      <c r="HQ4508" s="65"/>
      <c r="HR4508" s="65"/>
      <c r="HS4508" s="65"/>
      <c r="HT4508" s="65"/>
      <c r="HU4508" s="65"/>
      <c r="HV4508" s="65"/>
      <c r="HW4508" s="65"/>
      <c r="HX4508" s="65"/>
      <c r="HY4508" s="65"/>
      <c r="HZ4508" s="65"/>
      <c r="IA4508" s="65"/>
      <c r="IB4508" s="65"/>
      <c r="IC4508" s="65"/>
      <c r="ID4508" s="65"/>
      <c r="IE4508" s="65"/>
      <c r="IF4508" s="65"/>
      <c r="IG4508" s="65"/>
      <c r="IH4508" s="65"/>
      <c r="II4508" s="65"/>
      <c r="IJ4508" s="65"/>
      <c r="IK4508" s="65"/>
      <c r="IL4508" s="65"/>
      <c r="IM4508" s="65"/>
      <c r="IN4508" s="65"/>
      <c r="IO4508" s="65"/>
      <c r="IP4508" s="65"/>
      <c r="IQ4508" s="65"/>
      <c r="IR4508" s="65"/>
      <c r="IS4508" s="65"/>
      <c r="IT4508" s="65"/>
      <c r="IU4508" s="65"/>
      <c r="IV4508" s="65"/>
    </row>
    <row r="4509" spans="1:256" x14ac:dyDescent="0.25">
      <c r="A4509" s="66" t="s">
        <v>35</v>
      </c>
      <c r="B4509" s="66" t="s">
        <v>36</v>
      </c>
      <c r="C4509" s="66" t="s">
        <v>37</v>
      </c>
      <c r="D4509" s="66" t="s">
        <v>121</v>
      </c>
      <c r="E4509" s="66" t="s">
        <v>215</v>
      </c>
      <c r="F4509" s="66" t="s">
        <v>216</v>
      </c>
      <c r="G4509" s="66" t="s">
        <v>124</v>
      </c>
      <c r="H4509" s="66" t="s">
        <v>124</v>
      </c>
      <c r="I4509" s="66" t="s">
        <v>42</v>
      </c>
      <c r="J4509" s="66" t="s">
        <v>217</v>
      </c>
      <c r="K4509" s="66" t="s">
        <v>217</v>
      </c>
      <c r="L4509" s="66" t="s">
        <v>43</v>
      </c>
      <c r="M4509" s="66" t="s">
        <v>44</v>
      </c>
      <c r="N4509" s="66" t="s">
        <v>180</v>
      </c>
      <c r="O4509" s="66" t="s">
        <v>1534</v>
      </c>
      <c r="P4509" s="66" t="s">
        <v>1152</v>
      </c>
      <c r="Q4509" s="66" t="s">
        <v>1546</v>
      </c>
      <c r="R4509" s="66" t="s">
        <v>1152</v>
      </c>
      <c r="S4509" s="65">
        <v>201409</v>
      </c>
      <c r="T4509" s="66" t="s">
        <v>52</v>
      </c>
      <c r="U4509" s="65">
        <v>0</v>
      </c>
      <c r="V4509" s="60">
        <v>13309.35</v>
      </c>
      <c r="W4509" s="66" t="s">
        <v>1152</v>
      </c>
      <c r="X4509" s="66" t="s">
        <v>752</v>
      </c>
      <c r="Y4509" s="66" t="s">
        <v>1152</v>
      </c>
      <c r="Z4509" s="66" t="s">
        <v>48</v>
      </c>
      <c r="AA4509" s="66" t="s">
        <v>129</v>
      </c>
      <c r="AB4509" s="66" t="s">
        <v>42</v>
      </c>
      <c r="AC4509" s="66" t="s">
        <v>1548</v>
      </c>
      <c r="AD4509" s="66" t="s">
        <v>51</v>
      </c>
      <c r="AG4509" s="65"/>
      <c r="AH4509" s="65"/>
      <c r="AI4509" s="65"/>
      <c r="AJ4509" s="65"/>
      <c r="AK4509" s="65"/>
      <c r="AL4509" s="65"/>
      <c r="AM4509" s="65"/>
      <c r="AN4509" s="65"/>
      <c r="AO4509" s="65"/>
      <c r="AP4509" s="65"/>
      <c r="AQ4509" s="65"/>
      <c r="AR4509" s="65"/>
      <c r="AS4509" s="65"/>
      <c r="AT4509" s="65"/>
      <c r="AU4509" s="65"/>
      <c r="AV4509" s="65"/>
      <c r="AW4509" s="65"/>
      <c r="AX4509" s="65"/>
      <c r="AY4509" s="65"/>
      <c r="AZ4509" s="65"/>
      <c r="BA4509" s="65"/>
      <c r="BB4509" s="65"/>
      <c r="BC4509" s="65"/>
      <c r="BD4509" s="65"/>
      <c r="BE4509" s="65"/>
      <c r="BF4509" s="65"/>
      <c r="BG4509" s="65"/>
      <c r="BH4509" s="65"/>
      <c r="BI4509" s="65"/>
      <c r="BJ4509" s="65"/>
      <c r="BK4509" s="65"/>
      <c r="BL4509" s="65"/>
      <c r="BM4509" s="65"/>
      <c r="BN4509" s="65"/>
      <c r="BO4509" s="65"/>
      <c r="BP4509" s="65"/>
      <c r="BQ4509" s="65"/>
      <c r="BR4509" s="65"/>
      <c r="BS4509" s="65"/>
      <c r="BT4509" s="65"/>
      <c r="BU4509" s="65"/>
      <c r="BV4509" s="65"/>
      <c r="BW4509" s="65"/>
      <c r="BX4509" s="65"/>
      <c r="BY4509" s="65"/>
      <c r="BZ4509" s="65"/>
      <c r="CA4509" s="65"/>
      <c r="CB4509" s="65"/>
      <c r="CC4509" s="65"/>
      <c r="CD4509" s="65"/>
      <c r="CE4509" s="65"/>
      <c r="CF4509" s="65"/>
      <c r="CG4509" s="65"/>
      <c r="CH4509" s="65"/>
      <c r="CI4509" s="65"/>
      <c r="CJ4509" s="65"/>
      <c r="CK4509" s="65"/>
      <c r="CL4509" s="65"/>
      <c r="CM4509" s="65"/>
      <c r="CN4509" s="65"/>
      <c r="CO4509" s="65"/>
      <c r="CP4509" s="65"/>
      <c r="CQ4509" s="65"/>
      <c r="CR4509" s="65"/>
      <c r="CS4509" s="65"/>
      <c r="CT4509" s="65"/>
      <c r="CU4509" s="65"/>
      <c r="CV4509" s="65"/>
      <c r="CW4509" s="65"/>
      <c r="CX4509" s="65"/>
      <c r="CY4509" s="65"/>
      <c r="CZ4509" s="65"/>
      <c r="DA4509" s="65"/>
      <c r="DB4509" s="65"/>
      <c r="DC4509" s="65"/>
      <c r="DD4509" s="65"/>
      <c r="DE4509" s="65"/>
      <c r="DF4509" s="65"/>
      <c r="DG4509" s="65"/>
      <c r="DH4509" s="65"/>
      <c r="DI4509" s="65"/>
      <c r="DJ4509" s="65"/>
      <c r="DK4509" s="65"/>
      <c r="DL4509" s="65"/>
      <c r="DM4509" s="65"/>
      <c r="DN4509" s="65"/>
      <c r="DO4509" s="65"/>
      <c r="DP4509" s="65"/>
      <c r="DQ4509" s="65"/>
      <c r="DR4509" s="65"/>
      <c r="DS4509" s="65"/>
      <c r="DT4509" s="65"/>
      <c r="DU4509" s="65"/>
      <c r="DV4509" s="65"/>
      <c r="DW4509" s="65"/>
      <c r="DX4509" s="65"/>
      <c r="DY4509" s="65"/>
      <c r="DZ4509" s="65"/>
      <c r="EA4509" s="65"/>
      <c r="EB4509" s="65"/>
      <c r="EC4509" s="65"/>
      <c r="ED4509" s="65"/>
      <c r="EE4509" s="65"/>
      <c r="EF4509" s="65"/>
      <c r="EG4509" s="65"/>
      <c r="EH4509" s="65"/>
      <c r="EI4509" s="65"/>
      <c r="EJ4509" s="65"/>
      <c r="EK4509" s="65"/>
      <c r="EL4509" s="65"/>
      <c r="EM4509" s="65"/>
      <c r="EN4509" s="65"/>
      <c r="EO4509" s="65"/>
      <c r="EP4509" s="65"/>
      <c r="EQ4509" s="65"/>
      <c r="ER4509" s="65"/>
      <c r="ES4509" s="65"/>
      <c r="ET4509" s="65"/>
      <c r="EU4509" s="65"/>
      <c r="EV4509" s="65"/>
      <c r="EW4509" s="65"/>
      <c r="EX4509" s="65"/>
      <c r="EY4509" s="65"/>
      <c r="EZ4509" s="65"/>
      <c r="FA4509" s="65"/>
      <c r="FB4509" s="65"/>
      <c r="FC4509" s="65"/>
      <c r="FD4509" s="65"/>
      <c r="FE4509" s="65"/>
      <c r="FF4509" s="65"/>
      <c r="FG4509" s="65"/>
      <c r="FH4509" s="65"/>
      <c r="FI4509" s="65"/>
      <c r="FJ4509" s="65"/>
      <c r="FK4509" s="65"/>
      <c r="FL4509" s="65"/>
      <c r="FM4509" s="65"/>
      <c r="FN4509" s="65"/>
      <c r="FO4509" s="65"/>
      <c r="FP4509" s="65"/>
      <c r="FQ4509" s="65"/>
      <c r="FR4509" s="65"/>
      <c r="FS4509" s="65"/>
      <c r="FT4509" s="65"/>
      <c r="FU4509" s="65"/>
      <c r="FV4509" s="65"/>
      <c r="FW4509" s="65"/>
      <c r="FX4509" s="65"/>
      <c r="FY4509" s="65"/>
      <c r="FZ4509" s="65"/>
      <c r="GA4509" s="65"/>
      <c r="GB4509" s="65"/>
      <c r="GC4509" s="65"/>
      <c r="GD4509" s="65"/>
      <c r="GE4509" s="65"/>
      <c r="GF4509" s="65"/>
      <c r="GG4509" s="65"/>
      <c r="GH4509" s="65"/>
      <c r="GI4509" s="65"/>
      <c r="GJ4509" s="65"/>
      <c r="GK4509" s="65"/>
      <c r="GL4509" s="65"/>
      <c r="GM4509" s="65"/>
      <c r="GN4509" s="65"/>
      <c r="GO4509" s="65"/>
      <c r="GP4509" s="65"/>
      <c r="GQ4509" s="65"/>
      <c r="GR4509" s="65"/>
      <c r="GS4509" s="65"/>
      <c r="GT4509" s="65"/>
      <c r="GU4509" s="65"/>
      <c r="GV4509" s="65"/>
      <c r="GW4509" s="65"/>
      <c r="GX4509" s="65"/>
      <c r="GY4509" s="65"/>
      <c r="GZ4509" s="65"/>
      <c r="HA4509" s="65"/>
      <c r="HB4509" s="65"/>
      <c r="HC4509" s="65"/>
      <c r="HD4509" s="65"/>
      <c r="HE4509" s="65"/>
      <c r="HF4509" s="65"/>
      <c r="HG4509" s="65"/>
      <c r="HH4509" s="65"/>
      <c r="HI4509" s="65"/>
      <c r="HJ4509" s="65"/>
      <c r="HK4509" s="65"/>
      <c r="HL4509" s="65"/>
      <c r="HM4509" s="65"/>
      <c r="HN4509" s="65"/>
      <c r="HO4509" s="65"/>
      <c r="HP4509" s="65"/>
      <c r="HQ4509" s="65"/>
      <c r="HR4509" s="65"/>
      <c r="HS4509" s="65"/>
      <c r="HT4509" s="65"/>
      <c r="HU4509" s="65"/>
      <c r="HV4509" s="65"/>
      <c r="HW4509" s="65"/>
      <c r="HX4509" s="65"/>
      <c r="HY4509" s="65"/>
      <c r="HZ4509" s="65"/>
      <c r="IA4509" s="65"/>
      <c r="IB4509" s="65"/>
      <c r="IC4509" s="65"/>
      <c r="ID4509" s="65"/>
      <c r="IE4509" s="65"/>
      <c r="IF4509" s="65"/>
      <c r="IG4509" s="65"/>
      <c r="IH4509" s="65"/>
      <c r="II4509" s="65"/>
      <c r="IJ4509" s="65"/>
      <c r="IK4509" s="65"/>
      <c r="IL4509" s="65"/>
      <c r="IM4509" s="65"/>
      <c r="IN4509" s="65"/>
      <c r="IO4509" s="65"/>
      <c r="IP4509" s="65"/>
      <c r="IQ4509" s="65"/>
      <c r="IR4509" s="65"/>
      <c r="IS4509" s="65"/>
      <c r="IT4509" s="65"/>
      <c r="IU4509" s="65"/>
      <c r="IV4509" s="65"/>
    </row>
    <row r="4510" spans="1:256" x14ac:dyDescent="0.25">
      <c r="A4510" s="66" t="s">
        <v>35</v>
      </c>
      <c r="B4510" s="66" t="s">
        <v>36</v>
      </c>
      <c r="C4510" s="66" t="s">
        <v>37</v>
      </c>
      <c r="D4510" s="66" t="s">
        <v>121</v>
      </c>
      <c r="E4510" s="66" t="s">
        <v>215</v>
      </c>
      <c r="F4510" s="66" t="s">
        <v>216</v>
      </c>
      <c r="G4510" s="66" t="s">
        <v>124</v>
      </c>
      <c r="H4510" s="66" t="s">
        <v>124</v>
      </c>
      <c r="I4510" s="66" t="s">
        <v>42</v>
      </c>
      <c r="J4510" s="66" t="s">
        <v>231</v>
      </c>
      <c r="K4510" s="66" t="s">
        <v>231</v>
      </c>
      <c r="L4510" s="66" t="s">
        <v>43</v>
      </c>
      <c r="M4510" s="66" t="s">
        <v>44</v>
      </c>
      <c r="N4510" s="66" t="s">
        <v>180</v>
      </c>
      <c r="O4510" s="66" t="s">
        <v>1534</v>
      </c>
      <c r="P4510" s="66" t="s">
        <v>1152</v>
      </c>
      <c r="Q4510" s="66" t="s">
        <v>1546</v>
      </c>
      <c r="R4510" s="66" t="s">
        <v>1152</v>
      </c>
      <c r="S4510" s="65">
        <v>201409</v>
      </c>
      <c r="T4510" s="66" t="s">
        <v>52</v>
      </c>
      <c r="U4510" s="65">
        <v>0</v>
      </c>
      <c r="V4510" s="60">
        <v>8940.24</v>
      </c>
      <c r="W4510" s="66" t="s">
        <v>1152</v>
      </c>
      <c r="X4510" s="66" t="s">
        <v>975</v>
      </c>
      <c r="Y4510" s="66" t="s">
        <v>1152</v>
      </c>
      <c r="Z4510" s="66" t="s">
        <v>48</v>
      </c>
      <c r="AA4510" s="66" t="s">
        <v>129</v>
      </c>
      <c r="AB4510" s="66" t="s">
        <v>42</v>
      </c>
      <c r="AC4510" s="66" t="s">
        <v>1548</v>
      </c>
      <c r="AD4510" s="66" t="s">
        <v>51</v>
      </c>
      <c r="AG4510" s="65"/>
      <c r="AH4510" s="65"/>
      <c r="AI4510" s="65"/>
      <c r="AJ4510" s="65"/>
      <c r="AK4510" s="65"/>
      <c r="AL4510" s="65"/>
      <c r="AM4510" s="65"/>
      <c r="AN4510" s="65"/>
      <c r="AO4510" s="65"/>
      <c r="AP4510" s="65"/>
      <c r="AQ4510" s="65"/>
      <c r="AR4510" s="65"/>
      <c r="AS4510" s="65"/>
      <c r="AT4510" s="65"/>
      <c r="AU4510" s="65"/>
      <c r="AV4510" s="65"/>
      <c r="AW4510" s="65"/>
      <c r="AX4510" s="65"/>
      <c r="AY4510" s="65"/>
      <c r="AZ4510" s="65"/>
      <c r="BA4510" s="65"/>
      <c r="BB4510" s="65"/>
      <c r="BC4510" s="65"/>
      <c r="BD4510" s="65"/>
      <c r="BE4510" s="65"/>
      <c r="BF4510" s="65"/>
      <c r="BG4510" s="65"/>
      <c r="BH4510" s="65"/>
      <c r="BI4510" s="65"/>
      <c r="BJ4510" s="65"/>
      <c r="BK4510" s="65"/>
      <c r="BL4510" s="65"/>
      <c r="BM4510" s="65"/>
      <c r="BN4510" s="65"/>
      <c r="BO4510" s="65"/>
      <c r="BP4510" s="65"/>
      <c r="BQ4510" s="65"/>
      <c r="BR4510" s="65"/>
      <c r="BS4510" s="65"/>
      <c r="BT4510" s="65"/>
      <c r="BU4510" s="65"/>
      <c r="BV4510" s="65"/>
      <c r="BW4510" s="65"/>
      <c r="BX4510" s="65"/>
      <c r="BY4510" s="65"/>
      <c r="BZ4510" s="65"/>
      <c r="CA4510" s="65"/>
      <c r="CB4510" s="65"/>
      <c r="CC4510" s="65"/>
      <c r="CD4510" s="65"/>
      <c r="CE4510" s="65"/>
      <c r="CF4510" s="65"/>
      <c r="CG4510" s="65"/>
      <c r="CH4510" s="65"/>
      <c r="CI4510" s="65"/>
      <c r="CJ4510" s="65"/>
      <c r="CK4510" s="65"/>
      <c r="CL4510" s="65"/>
      <c r="CM4510" s="65"/>
      <c r="CN4510" s="65"/>
      <c r="CO4510" s="65"/>
      <c r="CP4510" s="65"/>
      <c r="CQ4510" s="65"/>
      <c r="CR4510" s="65"/>
      <c r="CS4510" s="65"/>
      <c r="CT4510" s="65"/>
      <c r="CU4510" s="65"/>
      <c r="CV4510" s="65"/>
      <c r="CW4510" s="65"/>
      <c r="CX4510" s="65"/>
      <c r="CY4510" s="65"/>
      <c r="CZ4510" s="65"/>
      <c r="DA4510" s="65"/>
      <c r="DB4510" s="65"/>
      <c r="DC4510" s="65"/>
      <c r="DD4510" s="65"/>
      <c r="DE4510" s="65"/>
      <c r="DF4510" s="65"/>
      <c r="DG4510" s="65"/>
      <c r="DH4510" s="65"/>
      <c r="DI4510" s="65"/>
      <c r="DJ4510" s="65"/>
      <c r="DK4510" s="65"/>
      <c r="DL4510" s="65"/>
      <c r="DM4510" s="65"/>
      <c r="DN4510" s="65"/>
      <c r="DO4510" s="65"/>
      <c r="DP4510" s="65"/>
      <c r="DQ4510" s="65"/>
      <c r="DR4510" s="65"/>
      <c r="DS4510" s="65"/>
      <c r="DT4510" s="65"/>
      <c r="DU4510" s="65"/>
      <c r="DV4510" s="65"/>
      <c r="DW4510" s="65"/>
      <c r="DX4510" s="65"/>
      <c r="DY4510" s="65"/>
      <c r="DZ4510" s="65"/>
      <c r="EA4510" s="65"/>
      <c r="EB4510" s="65"/>
      <c r="EC4510" s="65"/>
      <c r="ED4510" s="65"/>
      <c r="EE4510" s="65"/>
      <c r="EF4510" s="65"/>
      <c r="EG4510" s="65"/>
      <c r="EH4510" s="65"/>
      <c r="EI4510" s="65"/>
      <c r="EJ4510" s="65"/>
      <c r="EK4510" s="65"/>
      <c r="EL4510" s="65"/>
      <c r="EM4510" s="65"/>
      <c r="EN4510" s="65"/>
      <c r="EO4510" s="65"/>
      <c r="EP4510" s="65"/>
      <c r="EQ4510" s="65"/>
      <c r="ER4510" s="65"/>
      <c r="ES4510" s="65"/>
      <c r="ET4510" s="65"/>
      <c r="EU4510" s="65"/>
      <c r="EV4510" s="65"/>
      <c r="EW4510" s="65"/>
      <c r="EX4510" s="65"/>
      <c r="EY4510" s="65"/>
      <c r="EZ4510" s="65"/>
      <c r="FA4510" s="65"/>
      <c r="FB4510" s="65"/>
      <c r="FC4510" s="65"/>
      <c r="FD4510" s="65"/>
      <c r="FE4510" s="65"/>
      <c r="FF4510" s="65"/>
      <c r="FG4510" s="65"/>
      <c r="FH4510" s="65"/>
      <c r="FI4510" s="65"/>
      <c r="FJ4510" s="65"/>
      <c r="FK4510" s="65"/>
      <c r="FL4510" s="65"/>
      <c r="FM4510" s="65"/>
      <c r="FN4510" s="65"/>
      <c r="FO4510" s="65"/>
      <c r="FP4510" s="65"/>
      <c r="FQ4510" s="65"/>
      <c r="FR4510" s="65"/>
      <c r="FS4510" s="65"/>
      <c r="FT4510" s="65"/>
      <c r="FU4510" s="65"/>
      <c r="FV4510" s="65"/>
      <c r="FW4510" s="65"/>
      <c r="FX4510" s="65"/>
      <c r="FY4510" s="65"/>
      <c r="FZ4510" s="65"/>
      <c r="GA4510" s="65"/>
      <c r="GB4510" s="65"/>
      <c r="GC4510" s="65"/>
      <c r="GD4510" s="65"/>
      <c r="GE4510" s="65"/>
      <c r="GF4510" s="65"/>
      <c r="GG4510" s="65"/>
      <c r="GH4510" s="65"/>
      <c r="GI4510" s="65"/>
      <c r="GJ4510" s="65"/>
      <c r="GK4510" s="65"/>
      <c r="GL4510" s="65"/>
      <c r="GM4510" s="65"/>
      <c r="GN4510" s="65"/>
      <c r="GO4510" s="65"/>
      <c r="GP4510" s="65"/>
      <c r="GQ4510" s="65"/>
      <c r="GR4510" s="65"/>
      <c r="GS4510" s="65"/>
      <c r="GT4510" s="65"/>
      <c r="GU4510" s="65"/>
      <c r="GV4510" s="65"/>
      <c r="GW4510" s="65"/>
      <c r="GX4510" s="65"/>
      <c r="GY4510" s="65"/>
      <c r="GZ4510" s="65"/>
      <c r="HA4510" s="65"/>
      <c r="HB4510" s="65"/>
      <c r="HC4510" s="65"/>
      <c r="HD4510" s="65"/>
      <c r="HE4510" s="65"/>
      <c r="HF4510" s="65"/>
      <c r="HG4510" s="65"/>
      <c r="HH4510" s="65"/>
      <c r="HI4510" s="65"/>
      <c r="HJ4510" s="65"/>
      <c r="HK4510" s="65"/>
      <c r="HL4510" s="65"/>
      <c r="HM4510" s="65"/>
      <c r="HN4510" s="65"/>
      <c r="HO4510" s="65"/>
      <c r="HP4510" s="65"/>
      <c r="HQ4510" s="65"/>
      <c r="HR4510" s="65"/>
      <c r="HS4510" s="65"/>
      <c r="HT4510" s="65"/>
      <c r="HU4510" s="65"/>
      <c r="HV4510" s="65"/>
      <c r="HW4510" s="65"/>
      <c r="HX4510" s="65"/>
      <c r="HY4510" s="65"/>
      <c r="HZ4510" s="65"/>
      <c r="IA4510" s="65"/>
      <c r="IB4510" s="65"/>
      <c r="IC4510" s="65"/>
      <c r="ID4510" s="65"/>
      <c r="IE4510" s="65"/>
      <c r="IF4510" s="65"/>
      <c r="IG4510" s="65"/>
      <c r="IH4510" s="65"/>
      <c r="II4510" s="65"/>
      <c r="IJ4510" s="65"/>
      <c r="IK4510" s="65"/>
      <c r="IL4510" s="65"/>
      <c r="IM4510" s="65"/>
      <c r="IN4510" s="65"/>
      <c r="IO4510" s="65"/>
      <c r="IP4510" s="65"/>
      <c r="IQ4510" s="65"/>
      <c r="IR4510" s="65"/>
      <c r="IS4510" s="65"/>
      <c r="IT4510" s="65"/>
      <c r="IU4510" s="65"/>
      <c r="IV4510" s="65"/>
    </row>
    <row r="4511" spans="1:256" x14ac:dyDescent="0.25">
      <c r="A4511" s="66" t="s">
        <v>35</v>
      </c>
      <c r="B4511" s="66" t="s">
        <v>36</v>
      </c>
      <c r="C4511" s="66" t="s">
        <v>37</v>
      </c>
      <c r="D4511" s="66" t="s">
        <v>121</v>
      </c>
      <c r="E4511" s="66" t="s">
        <v>215</v>
      </c>
      <c r="F4511" s="66" t="s">
        <v>216</v>
      </c>
      <c r="G4511" s="66" t="s">
        <v>124</v>
      </c>
      <c r="H4511" s="66" t="s">
        <v>124</v>
      </c>
      <c r="I4511" s="66" t="s">
        <v>42</v>
      </c>
      <c r="J4511" s="66" t="s">
        <v>231</v>
      </c>
      <c r="K4511" s="66" t="s">
        <v>231</v>
      </c>
      <c r="L4511" s="66" t="s">
        <v>43</v>
      </c>
      <c r="M4511" s="66" t="s">
        <v>44</v>
      </c>
      <c r="N4511" s="66" t="s">
        <v>180</v>
      </c>
      <c r="O4511" s="66" t="s">
        <v>1534</v>
      </c>
      <c r="P4511" s="66" t="s">
        <v>1152</v>
      </c>
      <c r="Q4511" s="66" t="s">
        <v>1546</v>
      </c>
      <c r="R4511" s="66" t="s">
        <v>1152</v>
      </c>
      <c r="S4511" s="65">
        <v>201409</v>
      </c>
      <c r="T4511" s="66" t="s">
        <v>52</v>
      </c>
      <c r="U4511" s="65">
        <v>0</v>
      </c>
      <c r="V4511" s="60">
        <v>24859.17</v>
      </c>
      <c r="W4511" s="66" t="s">
        <v>1152</v>
      </c>
      <c r="X4511" s="66" t="s">
        <v>1152</v>
      </c>
      <c r="Y4511" s="66" t="s">
        <v>1152</v>
      </c>
      <c r="Z4511" s="66" t="s">
        <v>48</v>
      </c>
      <c r="AA4511" s="66" t="s">
        <v>129</v>
      </c>
      <c r="AB4511" s="66" t="s">
        <v>42</v>
      </c>
      <c r="AC4511" s="66" t="s">
        <v>1548</v>
      </c>
      <c r="AD4511" s="66" t="s">
        <v>51</v>
      </c>
      <c r="AG4511" s="65"/>
      <c r="AH4511" s="65"/>
      <c r="AI4511" s="65"/>
      <c r="AJ4511" s="65"/>
      <c r="AK4511" s="65"/>
      <c r="AL4511" s="65"/>
      <c r="AM4511" s="65"/>
      <c r="AN4511" s="65"/>
      <c r="AO4511" s="65"/>
      <c r="AP4511" s="65"/>
      <c r="AQ4511" s="65"/>
      <c r="AR4511" s="65"/>
      <c r="AS4511" s="65"/>
      <c r="AT4511" s="65"/>
      <c r="AU4511" s="65"/>
      <c r="AV4511" s="65"/>
      <c r="AW4511" s="65"/>
      <c r="AX4511" s="65"/>
      <c r="AY4511" s="65"/>
      <c r="AZ4511" s="65"/>
      <c r="BA4511" s="65"/>
      <c r="BB4511" s="65"/>
      <c r="BC4511" s="65"/>
      <c r="BD4511" s="65"/>
      <c r="BE4511" s="65"/>
      <c r="BF4511" s="65"/>
      <c r="BG4511" s="65"/>
      <c r="BH4511" s="65"/>
      <c r="BI4511" s="65"/>
      <c r="BJ4511" s="65"/>
      <c r="BK4511" s="65"/>
      <c r="BL4511" s="65"/>
      <c r="BM4511" s="65"/>
      <c r="BN4511" s="65"/>
      <c r="BO4511" s="65"/>
      <c r="BP4511" s="65"/>
      <c r="BQ4511" s="65"/>
      <c r="BR4511" s="65"/>
      <c r="BS4511" s="65"/>
      <c r="BT4511" s="65"/>
      <c r="BU4511" s="65"/>
      <c r="BV4511" s="65"/>
      <c r="BW4511" s="65"/>
      <c r="BX4511" s="65"/>
      <c r="BY4511" s="65"/>
      <c r="BZ4511" s="65"/>
      <c r="CA4511" s="65"/>
      <c r="CB4511" s="65"/>
      <c r="CC4511" s="65"/>
      <c r="CD4511" s="65"/>
      <c r="CE4511" s="65"/>
      <c r="CF4511" s="65"/>
      <c r="CG4511" s="65"/>
      <c r="CH4511" s="65"/>
      <c r="CI4511" s="65"/>
      <c r="CJ4511" s="65"/>
      <c r="CK4511" s="65"/>
      <c r="CL4511" s="65"/>
      <c r="CM4511" s="65"/>
      <c r="CN4511" s="65"/>
      <c r="CO4511" s="65"/>
      <c r="CP4511" s="65"/>
      <c r="CQ4511" s="65"/>
      <c r="CR4511" s="65"/>
      <c r="CS4511" s="65"/>
      <c r="CT4511" s="65"/>
      <c r="CU4511" s="65"/>
      <c r="CV4511" s="65"/>
      <c r="CW4511" s="65"/>
      <c r="CX4511" s="65"/>
      <c r="CY4511" s="65"/>
      <c r="CZ4511" s="65"/>
      <c r="DA4511" s="65"/>
      <c r="DB4511" s="65"/>
      <c r="DC4511" s="65"/>
      <c r="DD4511" s="65"/>
      <c r="DE4511" s="65"/>
      <c r="DF4511" s="65"/>
      <c r="DG4511" s="65"/>
      <c r="DH4511" s="65"/>
      <c r="DI4511" s="65"/>
      <c r="DJ4511" s="65"/>
      <c r="DK4511" s="65"/>
      <c r="DL4511" s="65"/>
      <c r="DM4511" s="65"/>
      <c r="DN4511" s="65"/>
      <c r="DO4511" s="65"/>
      <c r="DP4511" s="65"/>
      <c r="DQ4511" s="65"/>
      <c r="DR4511" s="65"/>
      <c r="DS4511" s="65"/>
      <c r="DT4511" s="65"/>
      <c r="DU4511" s="65"/>
      <c r="DV4511" s="65"/>
      <c r="DW4511" s="65"/>
      <c r="DX4511" s="65"/>
      <c r="DY4511" s="65"/>
      <c r="DZ4511" s="65"/>
      <c r="EA4511" s="65"/>
      <c r="EB4511" s="65"/>
      <c r="EC4511" s="65"/>
      <c r="ED4511" s="65"/>
      <c r="EE4511" s="65"/>
      <c r="EF4511" s="65"/>
      <c r="EG4511" s="65"/>
      <c r="EH4511" s="65"/>
      <c r="EI4511" s="65"/>
      <c r="EJ4511" s="65"/>
      <c r="EK4511" s="65"/>
      <c r="EL4511" s="65"/>
      <c r="EM4511" s="65"/>
      <c r="EN4511" s="65"/>
      <c r="EO4511" s="65"/>
      <c r="EP4511" s="65"/>
      <c r="EQ4511" s="65"/>
      <c r="ER4511" s="65"/>
      <c r="ES4511" s="65"/>
      <c r="ET4511" s="65"/>
      <c r="EU4511" s="65"/>
      <c r="EV4511" s="65"/>
      <c r="EW4511" s="65"/>
      <c r="EX4511" s="65"/>
      <c r="EY4511" s="65"/>
      <c r="EZ4511" s="65"/>
      <c r="FA4511" s="65"/>
      <c r="FB4511" s="65"/>
      <c r="FC4511" s="65"/>
      <c r="FD4511" s="65"/>
      <c r="FE4511" s="65"/>
      <c r="FF4511" s="65"/>
      <c r="FG4511" s="65"/>
      <c r="FH4511" s="65"/>
      <c r="FI4511" s="65"/>
      <c r="FJ4511" s="65"/>
      <c r="FK4511" s="65"/>
      <c r="FL4511" s="65"/>
      <c r="FM4511" s="65"/>
      <c r="FN4511" s="65"/>
      <c r="FO4511" s="65"/>
      <c r="FP4511" s="65"/>
      <c r="FQ4511" s="65"/>
      <c r="FR4511" s="65"/>
      <c r="FS4511" s="65"/>
      <c r="FT4511" s="65"/>
      <c r="FU4511" s="65"/>
      <c r="FV4511" s="65"/>
      <c r="FW4511" s="65"/>
      <c r="FX4511" s="65"/>
      <c r="FY4511" s="65"/>
      <c r="FZ4511" s="65"/>
      <c r="GA4511" s="65"/>
      <c r="GB4511" s="65"/>
      <c r="GC4511" s="65"/>
      <c r="GD4511" s="65"/>
      <c r="GE4511" s="65"/>
      <c r="GF4511" s="65"/>
      <c r="GG4511" s="65"/>
      <c r="GH4511" s="65"/>
      <c r="GI4511" s="65"/>
      <c r="GJ4511" s="65"/>
      <c r="GK4511" s="65"/>
      <c r="GL4511" s="65"/>
      <c r="GM4511" s="65"/>
      <c r="GN4511" s="65"/>
      <c r="GO4511" s="65"/>
      <c r="GP4511" s="65"/>
      <c r="GQ4511" s="65"/>
      <c r="GR4511" s="65"/>
      <c r="GS4511" s="65"/>
      <c r="GT4511" s="65"/>
      <c r="GU4511" s="65"/>
      <c r="GV4511" s="65"/>
      <c r="GW4511" s="65"/>
      <c r="GX4511" s="65"/>
      <c r="GY4511" s="65"/>
      <c r="GZ4511" s="65"/>
      <c r="HA4511" s="65"/>
      <c r="HB4511" s="65"/>
      <c r="HC4511" s="65"/>
      <c r="HD4511" s="65"/>
      <c r="HE4511" s="65"/>
      <c r="HF4511" s="65"/>
      <c r="HG4511" s="65"/>
      <c r="HH4511" s="65"/>
      <c r="HI4511" s="65"/>
      <c r="HJ4511" s="65"/>
      <c r="HK4511" s="65"/>
      <c r="HL4511" s="65"/>
      <c r="HM4511" s="65"/>
      <c r="HN4511" s="65"/>
      <c r="HO4511" s="65"/>
      <c r="HP4511" s="65"/>
      <c r="HQ4511" s="65"/>
      <c r="HR4511" s="65"/>
      <c r="HS4511" s="65"/>
      <c r="HT4511" s="65"/>
      <c r="HU4511" s="65"/>
      <c r="HV4511" s="65"/>
      <c r="HW4511" s="65"/>
      <c r="HX4511" s="65"/>
      <c r="HY4511" s="65"/>
      <c r="HZ4511" s="65"/>
      <c r="IA4511" s="65"/>
      <c r="IB4511" s="65"/>
      <c r="IC4511" s="65"/>
      <c r="ID4511" s="65"/>
      <c r="IE4511" s="65"/>
      <c r="IF4511" s="65"/>
      <c r="IG4511" s="65"/>
      <c r="IH4511" s="65"/>
      <c r="II4511" s="65"/>
      <c r="IJ4511" s="65"/>
      <c r="IK4511" s="65"/>
      <c r="IL4511" s="65"/>
      <c r="IM4511" s="65"/>
      <c r="IN4511" s="65"/>
      <c r="IO4511" s="65"/>
      <c r="IP4511" s="65"/>
      <c r="IQ4511" s="65"/>
      <c r="IR4511" s="65"/>
      <c r="IS4511" s="65"/>
      <c r="IT4511" s="65"/>
      <c r="IU4511" s="65"/>
      <c r="IV4511" s="65"/>
    </row>
    <row r="4512" spans="1:256" x14ac:dyDescent="0.25">
      <c r="A4512" s="66" t="s">
        <v>35</v>
      </c>
      <c r="B4512" s="66" t="s">
        <v>36</v>
      </c>
      <c r="C4512" s="66" t="s">
        <v>37</v>
      </c>
      <c r="D4512" s="66" t="s">
        <v>121</v>
      </c>
      <c r="E4512" s="66" t="s">
        <v>215</v>
      </c>
      <c r="F4512" s="66" t="s">
        <v>216</v>
      </c>
      <c r="G4512" s="66" t="s">
        <v>124</v>
      </c>
      <c r="H4512" s="66" t="s">
        <v>124</v>
      </c>
      <c r="I4512" s="66" t="s">
        <v>42</v>
      </c>
      <c r="J4512" s="66" t="s">
        <v>237</v>
      </c>
      <c r="K4512" s="66" t="s">
        <v>237</v>
      </c>
      <c r="L4512" s="66" t="s">
        <v>43</v>
      </c>
      <c r="M4512" s="66" t="s">
        <v>44</v>
      </c>
      <c r="N4512" s="66" t="s">
        <v>180</v>
      </c>
      <c r="O4512" s="66" t="s">
        <v>1534</v>
      </c>
      <c r="P4512" s="66" t="s">
        <v>1152</v>
      </c>
      <c r="Q4512" s="66" t="s">
        <v>1544</v>
      </c>
      <c r="R4512" s="66" t="s">
        <v>1152</v>
      </c>
      <c r="S4512" s="65">
        <v>201409</v>
      </c>
      <c r="T4512" s="66" t="s">
        <v>52</v>
      </c>
      <c r="U4512" s="65">
        <v>0</v>
      </c>
      <c r="V4512" s="60">
        <v>441770</v>
      </c>
      <c r="W4512" s="66" t="s">
        <v>1152</v>
      </c>
      <c r="X4512" s="66" t="s">
        <v>1152</v>
      </c>
      <c r="Y4512" s="66" t="s">
        <v>1152</v>
      </c>
      <c r="Z4512" s="66" t="s">
        <v>48</v>
      </c>
      <c r="AA4512" s="66" t="s">
        <v>129</v>
      </c>
      <c r="AB4512" s="66" t="s">
        <v>42</v>
      </c>
      <c r="AC4512" s="66" t="s">
        <v>1548</v>
      </c>
      <c r="AD4512" s="66" t="s">
        <v>51</v>
      </c>
      <c r="AG4512" s="65"/>
      <c r="AH4512" s="65"/>
      <c r="AI4512" s="65"/>
      <c r="AJ4512" s="65"/>
      <c r="AK4512" s="65"/>
      <c r="AL4512" s="65"/>
      <c r="AM4512" s="65"/>
      <c r="AN4512" s="65"/>
      <c r="AO4512" s="65"/>
      <c r="AP4512" s="65"/>
      <c r="AQ4512" s="65"/>
      <c r="AR4512" s="65"/>
      <c r="AS4512" s="65"/>
      <c r="AT4512" s="65"/>
      <c r="AU4512" s="65"/>
      <c r="AV4512" s="65"/>
      <c r="AW4512" s="65"/>
      <c r="AX4512" s="65"/>
      <c r="AY4512" s="65"/>
      <c r="AZ4512" s="65"/>
      <c r="BA4512" s="65"/>
      <c r="BB4512" s="65"/>
      <c r="BC4512" s="65"/>
      <c r="BD4512" s="65"/>
      <c r="BE4512" s="65"/>
      <c r="BF4512" s="65"/>
      <c r="BG4512" s="65"/>
      <c r="BH4512" s="65"/>
      <c r="BI4512" s="65"/>
      <c r="BJ4512" s="65"/>
      <c r="BK4512" s="65"/>
      <c r="BL4512" s="65"/>
      <c r="BM4512" s="65"/>
      <c r="BN4512" s="65"/>
      <c r="BO4512" s="65"/>
      <c r="BP4512" s="65"/>
      <c r="BQ4512" s="65"/>
      <c r="BR4512" s="65"/>
      <c r="BS4512" s="65"/>
      <c r="BT4512" s="65"/>
      <c r="BU4512" s="65"/>
      <c r="BV4512" s="65"/>
      <c r="BW4512" s="65"/>
      <c r="BX4512" s="65"/>
      <c r="BY4512" s="65"/>
      <c r="BZ4512" s="65"/>
      <c r="CA4512" s="65"/>
      <c r="CB4512" s="65"/>
      <c r="CC4512" s="65"/>
      <c r="CD4512" s="65"/>
      <c r="CE4512" s="65"/>
      <c r="CF4512" s="65"/>
      <c r="CG4512" s="65"/>
      <c r="CH4512" s="65"/>
      <c r="CI4512" s="65"/>
      <c r="CJ4512" s="65"/>
      <c r="CK4512" s="65"/>
      <c r="CL4512" s="65"/>
      <c r="CM4512" s="65"/>
      <c r="CN4512" s="65"/>
      <c r="CO4512" s="65"/>
      <c r="CP4512" s="65"/>
      <c r="CQ4512" s="65"/>
      <c r="CR4512" s="65"/>
      <c r="CS4512" s="65"/>
      <c r="CT4512" s="65"/>
      <c r="CU4512" s="65"/>
      <c r="CV4512" s="65"/>
      <c r="CW4512" s="65"/>
      <c r="CX4512" s="65"/>
      <c r="CY4512" s="65"/>
      <c r="CZ4512" s="65"/>
      <c r="DA4512" s="65"/>
      <c r="DB4512" s="65"/>
      <c r="DC4512" s="65"/>
      <c r="DD4512" s="65"/>
      <c r="DE4512" s="65"/>
      <c r="DF4512" s="65"/>
      <c r="DG4512" s="65"/>
      <c r="DH4512" s="65"/>
      <c r="DI4512" s="65"/>
      <c r="DJ4512" s="65"/>
      <c r="DK4512" s="65"/>
      <c r="DL4512" s="65"/>
      <c r="DM4512" s="65"/>
      <c r="DN4512" s="65"/>
      <c r="DO4512" s="65"/>
      <c r="DP4512" s="65"/>
      <c r="DQ4512" s="65"/>
      <c r="DR4512" s="65"/>
      <c r="DS4512" s="65"/>
      <c r="DT4512" s="65"/>
      <c r="DU4512" s="65"/>
      <c r="DV4512" s="65"/>
      <c r="DW4512" s="65"/>
      <c r="DX4512" s="65"/>
      <c r="DY4512" s="65"/>
      <c r="DZ4512" s="65"/>
      <c r="EA4512" s="65"/>
      <c r="EB4512" s="65"/>
      <c r="EC4512" s="65"/>
      <c r="ED4512" s="65"/>
      <c r="EE4512" s="65"/>
      <c r="EF4512" s="65"/>
      <c r="EG4512" s="65"/>
      <c r="EH4512" s="65"/>
      <c r="EI4512" s="65"/>
      <c r="EJ4512" s="65"/>
      <c r="EK4512" s="65"/>
      <c r="EL4512" s="65"/>
      <c r="EM4512" s="65"/>
      <c r="EN4512" s="65"/>
      <c r="EO4512" s="65"/>
      <c r="EP4512" s="65"/>
      <c r="EQ4512" s="65"/>
      <c r="ER4512" s="65"/>
      <c r="ES4512" s="65"/>
      <c r="ET4512" s="65"/>
      <c r="EU4512" s="65"/>
      <c r="EV4512" s="65"/>
      <c r="EW4512" s="65"/>
      <c r="EX4512" s="65"/>
      <c r="EY4512" s="65"/>
      <c r="EZ4512" s="65"/>
      <c r="FA4512" s="65"/>
      <c r="FB4512" s="65"/>
      <c r="FC4512" s="65"/>
      <c r="FD4512" s="65"/>
      <c r="FE4512" s="65"/>
      <c r="FF4512" s="65"/>
      <c r="FG4512" s="65"/>
      <c r="FH4512" s="65"/>
      <c r="FI4512" s="65"/>
      <c r="FJ4512" s="65"/>
      <c r="FK4512" s="65"/>
      <c r="FL4512" s="65"/>
      <c r="FM4512" s="65"/>
      <c r="FN4512" s="65"/>
      <c r="FO4512" s="65"/>
      <c r="FP4512" s="65"/>
      <c r="FQ4512" s="65"/>
      <c r="FR4512" s="65"/>
      <c r="FS4512" s="65"/>
      <c r="FT4512" s="65"/>
      <c r="FU4512" s="65"/>
      <c r="FV4512" s="65"/>
      <c r="FW4512" s="65"/>
      <c r="FX4512" s="65"/>
      <c r="FY4512" s="65"/>
      <c r="FZ4512" s="65"/>
      <c r="GA4512" s="65"/>
      <c r="GB4512" s="65"/>
      <c r="GC4512" s="65"/>
      <c r="GD4512" s="65"/>
      <c r="GE4512" s="65"/>
      <c r="GF4512" s="65"/>
      <c r="GG4512" s="65"/>
      <c r="GH4512" s="65"/>
      <c r="GI4512" s="65"/>
      <c r="GJ4512" s="65"/>
      <c r="GK4512" s="65"/>
      <c r="GL4512" s="65"/>
      <c r="GM4512" s="65"/>
      <c r="GN4512" s="65"/>
      <c r="GO4512" s="65"/>
      <c r="GP4512" s="65"/>
      <c r="GQ4512" s="65"/>
      <c r="GR4512" s="65"/>
      <c r="GS4512" s="65"/>
      <c r="GT4512" s="65"/>
      <c r="GU4512" s="65"/>
      <c r="GV4512" s="65"/>
      <c r="GW4512" s="65"/>
      <c r="GX4512" s="65"/>
      <c r="GY4512" s="65"/>
      <c r="GZ4512" s="65"/>
      <c r="HA4512" s="65"/>
      <c r="HB4512" s="65"/>
      <c r="HC4512" s="65"/>
      <c r="HD4512" s="65"/>
      <c r="HE4512" s="65"/>
      <c r="HF4512" s="65"/>
      <c r="HG4512" s="65"/>
      <c r="HH4512" s="65"/>
      <c r="HI4512" s="65"/>
      <c r="HJ4512" s="65"/>
      <c r="HK4512" s="65"/>
      <c r="HL4512" s="65"/>
      <c r="HM4512" s="65"/>
      <c r="HN4512" s="65"/>
      <c r="HO4512" s="65"/>
      <c r="HP4512" s="65"/>
      <c r="HQ4512" s="65"/>
      <c r="HR4512" s="65"/>
      <c r="HS4512" s="65"/>
      <c r="HT4512" s="65"/>
      <c r="HU4512" s="65"/>
      <c r="HV4512" s="65"/>
      <c r="HW4512" s="65"/>
      <c r="HX4512" s="65"/>
      <c r="HY4512" s="65"/>
      <c r="HZ4512" s="65"/>
      <c r="IA4512" s="65"/>
      <c r="IB4512" s="65"/>
      <c r="IC4512" s="65"/>
      <c r="ID4512" s="65"/>
      <c r="IE4512" s="65"/>
      <c r="IF4512" s="65"/>
      <c r="IG4512" s="65"/>
      <c r="IH4512" s="65"/>
      <c r="II4512" s="65"/>
      <c r="IJ4512" s="65"/>
      <c r="IK4512" s="65"/>
      <c r="IL4512" s="65"/>
      <c r="IM4512" s="65"/>
      <c r="IN4512" s="65"/>
      <c r="IO4512" s="65"/>
      <c r="IP4512" s="65"/>
      <c r="IQ4512" s="65"/>
      <c r="IR4512" s="65"/>
      <c r="IS4512" s="65"/>
      <c r="IT4512" s="65"/>
      <c r="IU4512" s="65"/>
      <c r="IV4512" s="65"/>
    </row>
    <row r="4513" spans="1:256" x14ac:dyDescent="0.25">
      <c r="A4513" s="66" t="s">
        <v>35</v>
      </c>
      <c r="B4513" s="66" t="s">
        <v>36</v>
      </c>
      <c r="C4513" s="66" t="s">
        <v>37</v>
      </c>
      <c r="D4513" s="66" t="s">
        <v>121</v>
      </c>
      <c r="E4513" s="66" t="s">
        <v>215</v>
      </c>
      <c r="F4513" s="66" t="s">
        <v>216</v>
      </c>
      <c r="G4513" s="66" t="s">
        <v>124</v>
      </c>
      <c r="H4513" s="66" t="s">
        <v>124</v>
      </c>
      <c r="I4513" s="66" t="s">
        <v>42</v>
      </c>
      <c r="J4513" s="66" t="s">
        <v>261</v>
      </c>
      <c r="K4513" s="66" t="s">
        <v>261</v>
      </c>
      <c r="L4513" s="66" t="s">
        <v>43</v>
      </c>
      <c r="M4513" s="66" t="s">
        <v>44</v>
      </c>
      <c r="N4513" s="66" t="s">
        <v>180</v>
      </c>
      <c r="O4513" s="66" t="s">
        <v>1534</v>
      </c>
      <c r="P4513" s="66" t="s">
        <v>1152</v>
      </c>
      <c r="Q4513" s="66" t="s">
        <v>1547</v>
      </c>
      <c r="R4513" s="66" t="s">
        <v>1152</v>
      </c>
      <c r="S4513" s="65">
        <v>201409</v>
      </c>
      <c r="T4513" s="66" t="s">
        <v>52</v>
      </c>
      <c r="U4513" s="65">
        <v>0</v>
      </c>
      <c r="V4513" s="60">
        <v>240269</v>
      </c>
      <c r="W4513" s="66" t="s">
        <v>1152</v>
      </c>
      <c r="X4513" s="66" t="s">
        <v>1152</v>
      </c>
      <c r="Y4513" s="66" t="s">
        <v>1152</v>
      </c>
      <c r="Z4513" s="66" t="s">
        <v>48</v>
      </c>
      <c r="AA4513" s="66" t="s">
        <v>129</v>
      </c>
      <c r="AB4513" s="66" t="s">
        <v>42</v>
      </c>
      <c r="AC4513" s="66" t="s">
        <v>1548</v>
      </c>
      <c r="AD4513" s="66" t="s">
        <v>51</v>
      </c>
      <c r="AG4513" s="65"/>
      <c r="AH4513" s="65"/>
      <c r="AI4513" s="65"/>
      <c r="AJ4513" s="65"/>
      <c r="AK4513" s="65"/>
      <c r="AL4513" s="65"/>
      <c r="AM4513" s="65"/>
      <c r="AN4513" s="65"/>
      <c r="AO4513" s="65"/>
      <c r="AP4513" s="65"/>
      <c r="AQ4513" s="65"/>
      <c r="AR4513" s="65"/>
      <c r="AS4513" s="65"/>
      <c r="AT4513" s="65"/>
      <c r="AU4513" s="65"/>
      <c r="AV4513" s="65"/>
      <c r="AW4513" s="65"/>
      <c r="AX4513" s="65"/>
      <c r="AY4513" s="65"/>
      <c r="AZ4513" s="65"/>
      <c r="BA4513" s="65"/>
      <c r="BB4513" s="65"/>
      <c r="BC4513" s="65"/>
      <c r="BD4513" s="65"/>
      <c r="BE4513" s="65"/>
      <c r="BF4513" s="65"/>
      <c r="BG4513" s="65"/>
      <c r="BH4513" s="65"/>
      <c r="BI4513" s="65"/>
      <c r="BJ4513" s="65"/>
      <c r="BK4513" s="65"/>
      <c r="BL4513" s="65"/>
      <c r="BM4513" s="65"/>
      <c r="BN4513" s="65"/>
      <c r="BO4513" s="65"/>
      <c r="BP4513" s="65"/>
      <c r="BQ4513" s="65"/>
      <c r="BR4513" s="65"/>
      <c r="BS4513" s="65"/>
      <c r="BT4513" s="65"/>
      <c r="BU4513" s="65"/>
      <c r="BV4513" s="65"/>
      <c r="BW4513" s="65"/>
      <c r="BX4513" s="65"/>
      <c r="BY4513" s="65"/>
      <c r="BZ4513" s="65"/>
      <c r="CA4513" s="65"/>
      <c r="CB4513" s="65"/>
      <c r="CC4513" s="65"/>
      <c r="CD4513" s="65"/>
      <c r="CE4513" s="65"/>
      <c r="CF4513" s="65"/>
      <c r="CG4513" s="65"/>
      <c r="CH4513" s="65"/>
      <c r="CI4513" s="65"/>
      <c r="CJ4513" s="65"/>
      <c r="CK4513" s="65"/>
      <c r="CL4513" s="65"/>
      <c r="CM4513" s="65"/>
      <c r="CN4513" s="65"/>
      <c r="CO4513" s="65"/>
      <c r="CP4513" s="65"/>
      <c r="CQ4513" s="65"/>
      <c r="CR4513" s="65"/>
      <c r="CS4513" s="65"/>
      <c r="CT4513" s="65"/>
      <c r="CU4513" s="65"/>
      <c r="CV4513" s="65"/>
      <c r="CW4513" s="65"/>
      <c r="CX4513" s="65"/>
      <c r="CY4513" s="65"/>
      <c r="CZ4513" s="65"/>
      <c r="DA4513" s="65"/>
      <c r="DB4513" s="65"/>
      <c r="DC4513" s="65"/>
      <c r="DD4513" s="65"/>
      <c r="DE4513" s="65"/>
      <c r="DF4513" s="65"/>
      <c r="DG4513" s="65"/>
      <c r="DH4513" s="65"/>
      <c r="DI4513" s="65"/>
      <c r="DJ4513" s="65"/>
      <c r="DK4513" s="65"/>
      <c r="DL4513" s="65"/>
      <c r="DM4513" s="65"/>
      <c r="DN4513" s="65"/>
      <c r="DO4513" s="65"/>
      <c r="DP4513" s="65"/>
      <c r="DQ4513" s="65"/>
      <c r="DR4513" s="65"/>
      <c r="DS4513" s="65"/>
      <c r="DT4513" s="65"/>
      <c r="DU4513" s="65"/>
      <c r="DV4513" s="65"/>
      <c r="DW4513" s="65"/>
      <c r="DX4513" s="65"/>
      <c r="DY4513" s="65"/>
      <c r="DZ4513" s="65"/>
      <c r="EA4513" s="65"/>
      <c r="EB4513" s="65"/>
      <c r="EC4513" s="65"/>
      <c r="ED4513" s="65"/>
      <c r="EE4513" s="65"/>
      <c r="EF4513" s="65"/>
      <c r="EG4513" s="65"/>
      <c r="EH4513" s="65"/>
      <c r="EI4513" s="65"/>
      <c r="EJ4513" s="65"/>
      <c r="EK4513" s="65"/>
      <c r="EL4513" s="65"/>
      <c r="EM4513" s="65"/>
      <c r="EN4513" s="65"/>
      <c r="EO4513" s="65"/>
      <c r="EP4513" s="65"/>
      <c r="EQ4513" s="65"/>
      <c r="ER4513" s="65"/>
      <c r="ES4513" s="65"/>
      <c r="ET4513" s="65"/>
      <c r="EU4513" s="65"/>
      <c r="EV4513" s="65"/>
      <c r="EW4513" s="65"/>
      <c r="EX4513" s="65"/>
      <c r="EY4513" s="65"/>
      <c r="EZ4513" s="65"/>
      <c r="FA4513" s="65"/>
      <c r="FB4513" s="65"/>
      <c r="FC4513" s="65"/>
      <c r="FD4513" s="65"/>
      <c r="FE4513" s="65"/>
      <c r="FF4513" s="65"/>
      <c r="FG4513" s="65"/>
      <c r="FH4513" s="65"/>
      <c r="FI4513" s="65"/>
      <c r="FJ4513" s="65"/>
      <c r="FK4513" s="65"/>
      <c r="FL4513" s="65"/>
      <c r="FM4513" s="65"/>
      <c r="FN4513" s="65"/>
      <c r="FO4513" s="65"/>
      <c r="FP4513" s="65"/>
      <c r="FQ4513" s="65"/>
      <c r="FR4513" s="65"/>
      <c r="FS4513" s="65"/>
      <c r="FT4513" s="65"/>
      <c r="FU4513" s="65"/>
      <c r="FV4513" s="65"/>
      <c r="FW4513" s="65"/>
      <c r="FX4513" s="65"/>
      <c r="FY4513" s="65"/>
      <c r="FZ4513" s="65"/>
      <c r="GA4513" s="65"/>
      <c r="GB4513" s="65"/>
      <c r="GC4513" s="65"/>
      <c r="GD4513" s="65"/>
      <c r="GE4513" s="65"/>
      <c r="GF4513" s="65"/>
      <c r="GG4513" s="65"/>
      <c r="GH4513" s="65"/>
      <c r="GI4513" s="65"/>
      <c r="GJ4513" s="65"/>
      <c r="GK4513" s="65"/>
      <c r="GL4513" s="65"/>
      <c r="GM4513" s="65"/>
      <c r="GN4513" s="65"/>
      <c r="GO4513" s="65"/>
      <c r="GP4513" s="65"/>
      <c r="GQ4513" s="65"/>
      <c r="GR4513" s="65"/>
      <c r="GS4513" s="65"/>
      <c r="GT4513" s="65"/>
      <c r="GU4513" s="65"/>
      <c r="GV4513" s="65"/>
      <c r="GW4513" s="65"/>
      <c r="GX4513" s="65"/>
      <c r="GY4513" s="65"/>
      <c r="GZ4513" s="65"/>
      <c r="HA4513" s="65"/>
      <c r="HB4513" s="65"/>
      <c r="HC4513" s="65"/>
      <c r="HD4513" s="65"/>
      <c r="HE4513" s="65"/>
      <c r="HF4513" s="65"/>
      <c r="HG4513" s="65"/>
      <c r="HH4513" s="65"/>
      <c r="HI4513" s="65"/>
      <c r="HJ4513" s="65"/>
      <c r="HK4513" s="65"/>
      <c r="HL4513" s="65"/>
      <c r="HM4513" s="65"/>
      <c r="HN4513" s="65"/>
      <c r="HO4513" s="65"/>
      <c r="HP4513" s="65"/>
      <c r="HQ4513" s="65"/>
      <c r="HR4513" s="65"/>
      <c r="HS4513" s="65"/>
      <c r="HT4513" s="65"/>
      <c r="HU4513" s="65"/>
      <c r="HV4513" s="65"/>
      <c r="HW4513" s="65"/>
      <c r="HX4513" s="65"/>
      <c r="HY4513" s="65"/>
      <c r="HZ4513" s="65"/>
      <c r="IA4513" s="65"/>
      <c r="IB4513" s="65"/>
      <c r="IC4513" s="65"/>
      <c r="ID4513" s="65"/>
      <c r="IE4513" s="65"/>
      <c r="IF4513" s="65"/>
      <c r="IG4513" s="65"/>
      <c r="IH4513" s="65"/>
      <c r="II4513" s="65"/>
      <c r="IJ4513" s="65"/>
      <c r="IK4513" s="65"/>
      <c r="IL4513" s="65"/>
      <c r="IM4513" s="65"/>
      <c r="IN4513" s="65"/>
      <c r="IO4513" s="65"/>
      <c r="IP4513" s="65"/>
      <c r="IQ4513" s="65"/>
      <c r="IR4513" s="65"/>
      <c r="IS4513" s="65"/>
      <c r="IT4513" s="65"/>
      <c r="IU4513" s="65"/>
      <c r="IV4513" s="65"/>
    </row>
    <row r="4514" spans="1:256" x14ac:dyDescent="0.25">
      <c r="A4514" s="66" t="s">
        <v>35</v>
      </c>
      <c r="B4514" s="66" t="s">
        <v>36</v>
      </c>
      <c r="C4514" s="66" t="s">
        <v>37</v>
      </c>
      <c r="D4514" s="66" t="s">
        <v>121</v>
      </c>
      <c r="E4514" s="66" t="s">
        <v>215</v>
      </c>
      <c r="F4514" s="66" t="s">
        <v>216</v>
      </c>
      <c r="G4514" s="66" t="s">
        <v>124</v>
      </c>
      <c r="H4514" s="66" t="s">
        <v>124</v>
      </c>
      <c r="I4514" s="66" t="s">
        <v>42</v>
      </c>
      <c r="J4514" s="66" t="s">
        <v>250</v>
      </c>
      <c r="K4514" s="66" t="s">
        <v>250</v>
      </c>
      <c r="L4514" s="66" t="s">
        <v>43</v>
      </c>
      <c r="M4514" s="66" t="s">
        <v>44</v>
      </c>
      <c r="N4514" s="66" t="s">
        <v>180</v>
      </c>
      <c r="O4514" s="66" t="s">
        <v>1534</v>
      </c>
      <c r="P4514" s="66" t="s">
        <v>1152</v>
      </c>
      <c r="Q4514" s="66" t="s">
        <v>1545</v>
      </c>
      <c r="R4514" s="66" t="s">
        <v>1152</v>
      </c>
      <c r="S4514" s="65">
        <v>201409</v>
      </c>
      <c r="T4514" s="66" t="s">
        <v>52</v>
      </c>
      <c r="U4514" s="65">
        <v>0</v>
      </c>
      <c r="V4514" s="60">
        <v>59650</v>
      </c>
      <c r="W4514" s="66" t="s">
        <v>1152</v>
      </c>
      <c r="X4514" s="66" t="s">
        <v>1152</v>
      </c>
      <c r="Y4514" s="66" t="s">
        <v>1152</v>
      </c>
      <c r="Z4514" s="66" t="s">
        <v>48</v>
      </c>
      <c r="AA4514" s="66" t="s">
        <v>129</v>
      </c>
      <c r="AB4514" s="66" t="s">
        <v>42</v>
      </c>
      <c r="AC4514" s="66" t="s">
        <v>1548</v>
      </c>
      <c r="AD4514" s="66" t="s">
        <v>51</v>
      </c>
      <c r="AG4514" s="65"/>
      <c r="AH4514" s="65"/>
      <c r="AI4514" s="65"/>
      <c r="AJ4514" s="65"/>
      <c r="AK4514" s="65"/>
      <c r="AL4514" s="65"/>
      <c r="AM4514" s="65"/>
      <c r="AN4514" s="65"/>
      <c r="AO4514" s="65"/>
      <c r="AP4514" s="65"/>
      <c r="AQ4514" s="65"/>
      <c r="AR4514" s="65"/>
      <c r="AS4514" s="65"/>
      <c r="AT4514" s="65"/>
      <c r="AU4514" s="65"/>
      <c r="AV4514" s="65"/>
      <c r="AW4514" s="65"/>
      <c r="AX4514" s="65"/>
      <c r="AY4514" s="65"/>
      <c r="AZ4514" s="65"/>
      <c r="BA4514" s="65"/>
      <c r="BB4514" s="65"/>
      <c r="BC4514" s="65"/>
      <c r="BD4514" s="65"/>
      <c r="BE4514" s="65"/>
      <c r="BF4514" s="65"/>
      <c r="BG4514" s="65"/>
      <c r="BH4514" s="65"/>
      <c r="BI4514" s="65"/>
      <c r="BJ4514" s="65"/>
      <c r="BK4514" s="65"/>
      <c r="BL4514" s="65"/>
      <c r="BM4514" s="65"/>
      <c r="BN4514" s="65"/>
      <c r="BO4514" s="65"/>
      <c r="BP4514" s="65"/>
      <c r="BQ4514" s="65"/>
      <c r="BR4514" s="65"/>
      <c r="BS4514" s="65"/>
      <c r="BT4514" s="65"/>
      <c r="BU4514" s="65"/>
      <c r="BV4514" s="65"/>
      <c r="BW4514" s="65"/>
      <c r="BX4514" s="65"/>
      <c r="BY4514" s="65"/>
      <c r="BZ4514" s="65"/>
      <c r="CA4514" s="65"/>
      <c r="CB4514" s="65"/>
      <c r="CC4514" s="65"/>
      <c r="CD4514" s="65"/>
      <c r="CE4514" s="65"/>
      <c r="CF4514" s="65"/>
      <c r="CG4514" s="65"/>
      <c r="CH4514" s="65"/>
      <c r="CI4514" s="65"/>
      <c r="CJ4514" s="65"/>
      <c r="CK4514" s="65"/>
      <c r="CL4514" s="65"/>
      <c r="CM4514" s="65"/>
      <c r="CN4514" s="65"/>
      <c r="CO4514" s="65"/>
      <c r="CP4514" s="65"/>
      <c r="CQ4514" s="65"/>
      <c r="CR4514" s="65"/>
      <c r="CS4514" s="65"/>
      <c r="CT4514" s="65"/>
      <c r="CU4514" s="65"/>
      <c r="CV4514" s="65"/>
      <c r="CW4514" s="65"/>
      <c r="CX4514" s="65"/>
      <c r="CY4514" s="65"/>
      <c r="CZ4514" s="65"/>
      <c r="DA4514" s="65"/>
      <c r="DB4514" s="65"/>
      <c r="DC4514" s="65"/>
      <c r="DD4514" s="65"/>
      <c r="DE4514" s="65"/>
      <c r="DF4514" s="65"/>
      <c r="DG4514" s="65"/>
      <c r="DH4514" s="65"/>
      <c r="DI4514" s="65"/>
      <c r="DJ4514" s="65"/>
      <c r="DK4514" s="65"/>
      <c r="DL4514" s="65"/>
      <c r="DM4514" s="65"/>
      <c r="DN4514" s="65"/>
      <c r="DO4514" s="65"/>
      <c r="DP4514" s="65"/>
      <c r="DQ4514" s="65"/>
      <c r="DR4514" s="65"/>
      <c r="DS4514" s="65"/>
      <c r="DT4514" s="65"/>
      <c r="DU4514" s="65"/>
      <c r="DV4514" s="65"/>
      <c r="DW4514" s="65"/>
      <c r="DX4514" s="65"/>
      <c r="DY4514" s="65"/>
      <c r="DZ4514" s="65"/>
      <c r="EA4514" s="65"/>
      <c r="EB4514" s="65"/>
      <c r="EC4514" s="65"/>
      <c r="ED4514" s="65"/>
      <c r="EE4514" s="65"/>
      <c r="EF4514" s="65"/>
      <c r="EG4514" s="65"/>
      <c r="EH4514" s="65"/>
      <c r="EI4514" s="65"/>
      <c r="EJ4514" s="65"/>
      <c r="EK4514" s="65"/>
      <c r="EL4514" s="65"/>
      <c r="EM4514" s="65"/>
      <c r="EN4514" s="65"/>
      <c r="EO4514" s="65"/>
      <c r="EP4514" s="65"/>
      <c r="EQ4514" s="65"/>
      <c r="ER4514" s="65"/>
      <c r="ES4514" s="65"/>
      <c r="ET4514" s="65"/>
      <c r="EU4514" s="65"/>
      <c r="EV4514" s="65"/>
      <c r="EW4514" s="65"/>
      <c r="EX4514" s="65"/>
      <c r="EY4514" s="65"/>
      <c r="EZ4514" s="65"/>
      <c r="FA4514" s="65"/>
      <c r="FB4514" s="65"/>
      <c r="FC4514" s="65"/>
      <c r="FD4514" s="65"/>
      <c r="FE4514" s="65"/>
      <c r="FF4514" s="65"/>
      <c r="FG4514" s="65"/>
      <c r="FH4514" s="65"/>
      <c r="FI4514" s="65"/>
      <c r="FJ4514" s="65"/>
      <c r="FK4514" s="65"/>
      <c r="FL4514" s="65"/>
      <c r="FM4514" s="65"/>
      <c r="FN4514" s="65"/>
      <c r="FO4514" s="65"/>
      <c r="FP4514" s="65"/>
      <c r="FQ4514" s="65"/>
      <c r="FR4514" s="65"/>
      <c r="FS4514" s="65"/>
      <c r="FT4514" s="65"/>
      <c r="FU4514" s="65"/>
      <c r="FV4514" s="65"/>
      <c r="FW4514" s="65"/>
      <c r="FX4514" s="65"/>
      <c r="FY4514" s="65"/>
      <c r="FZ4514" s="65"/>
      <c r="GA4514" s="65"/>
      <c r="GB4514" s="65"/>
      <c r="GC4514" s="65"/>
      <c r="GD4514" s="65"/>
      <c r="GE4514" s="65"/>
      <c r="GF4514" s="65"/>
      <c r="GG4514" s="65"/>
      <c r="GH4514" s="65"/>
      <c r="GI4514" s="65"/>
      <c r="GJ4514" s="65"/>
      <c r="GK4514" s="65"/>
      <c r="GL4514" s="65"/>
      <c r="GM4514" s="65"/>
      <c r="GN4514" s="65"/>
      <c r="GO4514" s="65"/>
      <c r="GP4514" s="65"/>
      <c r="GQ4514" s="65"/>
      <c r="GR4514" s="65"/>
      <c r="GS4514" s="65"/>
      <c r="GT4514" s="65"/>
      <c r="GU4514" s="65"/>
      <c r="GV4514" s="65"/>
      <c r="GW4514" s="65"/>
      <c r="GX4514" s="65"/>
      <c r="GY4514" s="65"/>
      <c r="GZ4514" s="65"/>
      <c r="HA4514" s="65"/>
      <c r="HB4514" s="65"/>
      <c r="HC4514" s="65"/>
      <c r="HD4514" s="65"/>
      <c r="HE4514" s="65"/>
      <c r="HF4514" s="65"/>
      <c r="HG4514" s="65"/>
      <c r="HH4514" s="65"/>
      <c r="HI4514" s="65"/>
      <c r="HJ4514" s="65"/>
      <c r="HK4514" s="65"/>
      <c r="HL4514" s="65"/>
      <c r="HM4514" s="65"/>
      <c r="HN4514" s="65"/>
      <c r="HO4514" s="65"/>
      <c r="HP4514" s="65"/>
      <c r="HQ4514" s="65"/>
      <c r="HR4514" s="65"/>
      <c r="HS4514" s="65"/>
      <c r="HT4514" s="65"/>
      <c r="HU4514" s="65"/>
      <c r="HV4514" s="65"/>
      <c r="HW4514" s="65"/>
      <c r="HX4514" s="65"/>
      <c r="HY4514" s="65"/>
      <c r="HZ4514" s="65"/>
      <c r="IA4514" s="65"/>
      <c r="IB4514" s="65"/>
      <c r="IC4514" s="65"/>
      <c r="ID4514" s="65"/>
      <c r="IE4514" s="65"/>
      <c r="IF4514" s="65"/>
      <c r="IG4514" s="65"/>
      <c r="IH4514" s="65"/>
      <c r="II4514" s="65"/>
      <c r="IJ4514" s="65"/>
      <c r="IK4514" s="65"/>
      <c r="IL4514" s="65"/>
      <c r="IM4514" s="65"/>
      <c r="IN4514" s="65"/>
      <c r="IO4514" s="65"/>
      <c r="IP4514" s="65"/>
      <c r="IQ4514" s="65"/>
      <c r="IR4514" s="65"/>
      <c r="IS4514" s="65"/>
      <c r="IT4514" s="65"/>
      <c r="IU4514" s="65"/>
      <c r="IV4514" s="65"/>
    </row>
    <row r="4515" spans="1:256" x14ac:dyDescent="0.25">
      <c r="A4515" s="66" t="s">
        <v>35</v>
      </c>
      <c r="B4515" s="66" t="s">
        <v>36</v>
      </c>
      <c r="C4515" s="66" t="s">
        <v>37</v>
      </c>
      <c r="D4515" s="66" t="s">
        <v>121</v>
      </c>
      <c r="E4515" s="66" t="s">
        <v>215</v>
      </c>
      <c r="F4515" s="66" t="s">
        <v>216</v>
      </c>
      <c r="G4515" s="66" t="s">
        <v>124</v>
      </c>
      <c r="H4515" s="66" t="s">
        <v>124</v>
      </c>
      <c r="I4515" s="66" t="s">
        <v>42</v>
      </c>
      <c r="J4515" s="66" t="s">
        <v>437</v>
      </c>
      <c r="K4515" s="66" t="s">
        <v>437</v>
      </c>
      <c r="L4515" s="66" t="s">
        <v>43</v>
      </c>
      <c r="M4515" s="66" t="s">
        <v>44</v>
      </c>
      <c r="N4515" s="66" t="s">
        <v>180</v>
      </c>
      <c r="O4515" s="66" t="s">
        <v>1534</v>
      </c>
      <c r="P4515" s="66" t="s">
        <v>1152</v>
      </c>
      <c r="Q4515" s="66" t="s">
        <v>1547</v>
      </c>
      <c r="R4515" s="66" t="s">
        <v>1152</v>
      </c>
      <c r="S4515" s="65">
        <v>201409</v>
      </c>
      <c r="T4515" s="66" t="s">
        <v>52</v>
      </c>
      <c r="U4515" s="65">
        <v>0</v>
      </c>
      <c r="V4515" s="60">
        <v>16574</v>
      </c>
      <c r="W4515" s="66" t="s">
        <v>1152</v>
      </c>
      <c r="X4515" s="66" t="s">
        <v>1152</v>
      </c>
      <c r="Y4515" s="66" t="s">
        <v>1152</v>
      </c>
      <c r="Z4515" s="66" t="s">
        <v>48</v>
      </c>
      <c r="AA4515" s="66" t="s">
        <v>129</v>
      </c>
      <c r="AB4515" s="66" t="s">
        <v>42</v>
      </c>
      <c r="AC4515" s="66" t="s">
        <v>1548</v>
      </c>
      <c r="AD4515" s="66" t="s">
        <v>51</v>
      </c>
    </row>
    <row r="4516" spans="1:256" x14ac:dyDescent="0.25">
      <c r="A4516" s="66" t="s">
        <v>35</v>
      </c>
      <c r="B4516" s="66" t="s">
        <v>36</v>
      </c>
      <c r="C4516" s="66" t="s">
        <v>37</v>
      </c>
      <c r="D4516" s="66" t="s">
        <v>121</v>
      </c>
      <c r="E4516" s="66" t="s">
        <v>122</v>
      </c>
      <c r="F4516" s="66" t="s">
        <v>123</v>
      </c>
      <c r="G4516" s="66" t="s">
        <v>124</v>
      </c>
      <c r="H4516" s="66" t="s">
        <v>124</v>
      </c>
      <c r="I4516" s="66" t="s">
        <v>42</v>
      </c>
      <c r="J4516" s="66" t="s">
        <v>190</v>
      </c>
      <c r="K4516" s="66" t="s">
        <v>190</v>
      </c>
      <c r="L4516" s="66" t="s">
        <v>43</v>
      </c>
      <c r="M4516" s="66" t="s">
        <v>44</v>
      </c>
      <c r="N4516" s="66" t="s">
        <v>134</v>
      </c>
      <c r="O4516" s="66" t="s">
        <v>1551</v>
      </c>
      <c r="P4516" s="66" t="s">
        <v>1152</v>
      </c>
      <c r="Q4516" s="66" t="s">
        <v>1552</v>
      </c>
      <c r="R4516" s="66" t="s">
        <v>1152</v>
      </c>
      <c r="S4516" s="65">
        <v>201409</v>
      </c>
      <c r="T4516" s="66" t="s">
        <v>47</v>
      </c>
      <c r="U4516" s="65">
        <v>0</v>
      </c>
      <c r="V4516" s="60">
        <v>-120</v>
      </c>
      <c r="W4516" s="66" t="s">
        <v>1152</v>
      </c>
      <c r="X4516" s="66" t="s">
        <v>1553</v>
      </c>
      <c r="Y4516" s="66" t="s">
        <v>1152</v>
      </c>
      <c r="Z4516" s="66" t="s">
        <v>48</v>
      </c>
      <c r="AA4516" s="66" t="s">
        <v>129</v>
      </c>
      <c r="AB4516" s="66" t="s">
        <v>42</v>
      </c>
      <c r="AC4516" s="66" t="s">
        <v>1554</v>
      </c>
      <c r="AD4516" s="66" t="s">
        <v>51</v>
      </c>
    </row>
    <row r="4517" spans="1:256" x14ac:dyDescent="0.25">
      <c r="A4517" s="66" t="s">
        <v>35</v>
      </c>
      <c r="B4517" s="66" t="s">
        <v>36</v>
      </c>
      <c r="C4517" s="66" t="s">
        <v>37</v>
      </c>
      <c r="D4517" s="66" t="s">
        <v>121</v>
      </c>
      <c r="E4517" s="66" t="s">
        <v>215</v>
      </c>
      <c r="F4517" s="66" t="s">
        <v>216</v>
      </c>
      <c r="G4517" s="66" t="s">
        <v>124</v>
      </c>
      <c r="H4517" s="66" t="s">
        <v>124</v>
      </c>
      <c r="I4517" s="66" t="s">
        <v>42</v>
      </c>
      <c r="J4517" s="66" t="s">
        <v>237</v>
      </c>
      <c r="K4517" s="66" t="s">
        <v>237</v>
      </c>
      <c r="L4517" s="66" t="s">
        <v>43</v>
      </c>
      <c r="M4517" s="66" t="s">
        <v>44</v>
      </c>
      <c r="N4517" s="66" t="s">
        <v>150</v>
      </c>
      <c r="O4517" s="66" t="s">
        <v>1555</v>
      </c>
      <c r="P4517" s="66" t="s">
        <v>1152</v>
      </c>
      <c r="Q4517" s="66" t="s">
        <v>1544</v>
      </c>
      <c r="R4517" s="66" t="s">
        <v>1152</v>
      </c>
      <c r="S4517" s="65">
        <v>201409</v>
      </c>
      <c r="T4517" s="66" t="s">
        <v>52</v>
      </c>
      <c r="U4517" s="65">
        <v>0</v>
      </c>
      <c r="V4517" s="60">
        <v>2571</v>
      </c>
      <c r="W4517" s="66" t="s">
        <v>1152</v>
      </c>
      <c r="X4517" s="66" t="s">
        <v>1152</v>
      </c>
      <c r="Y4517" s="66" t="s">
        <v>1152</v>
      </c>
      <c r="Z4517" s="66" t="s">
        <v>48</v>
      </c>
      <c r="AA4517" s="66" t="s">
        <v>129</v>
      </c>
      <c r="AB4517" s="66" t="s">
        <v>42</v>
      </c>
      <c r="AC4517" s="66" t="s">
        <v>1556</v>
      </c>
      <c r="AD4517" s="66" t="s">
        <v>51</v>
      </c>
    </row>
    <row r="4518" spans="1:256" x14ac:dyDescent="0.25">
      <c r="A4518" s="66" t="s">
        <v>35</v>
      </c>
      <c r="B4518" s="66" t="s">
        <v>36</v>
      </c>
      <c r="C4518" s="66" t="s">
        <v>37</v>
      </c>
      <c r="D4518" s="66" t="s">
        <v>121</v>
      </c>
      <c r="E4518" s="66" t="s">
        <v>215</v>
      </c>
      <c r="F4518" s="66" t="s">
        <v>216</v>
      </c>
      <c r="G4518" s="66" t="s">
        <v>124</v>
      </c>
      <c r="H4518" s="66" t="s">
        <v>124</v>
      </c>
      <c r="I4518" s="66" t="s">
        <v>42</v>
      </c>
      <c r="J4518" s="66" t="s">
        <v>250</v>
      </c>
      <c r="K4518" s="66" t="s">
        <v>250</v>
      </c>
      <c r="L4518" s="66" t="s">
        <v>43</v>
      </c>
      <c r="M4518" s="66" t="s">
        <v>44</v>
      </c>
      <c r="N4518" s="66" t="s">
        <v>150</v>
      </c>
      <c r="O4518" s="66" t="s">
        <v>1555</v>
      </c>
      <c r="P4518" s="66" t="s">
        <v>1152</v>
      </c>
      <c r="Q4518" s="66" t="s">
        <v>1545</v>
      </c>
      <c r="R4518" s="66" t="s">
        <v>1152</v>
      </c>
      <c r="S4518" s="65">
        <v>201409</v>
      </c>
      <c r="T4518" s="66" t="s">
        <v>52</v>
      </c>
      <c r="U4518" s="65">
        <v>0</v>
      </c>
      <c r="V4518" s="60">
        <v>1019.02</v>
      </c>
      <c r="W4518" s="66" t="s">
        <v>1152</v>
      </c>
      <c r="X4518" s="66" t="s">
        <v>1152</v>
      </c>
      <c r="Y4518" s="66" t="s">
        <v>1152</v>
      </c>
      <c r="Z4518" s="66" t="s">
        <v>48</v>
      </c>
      <c r="AA4518" s="66" t="s">
        <v>129</v>
      </c>
      <c r="AB4518" s="66" t="s">
        <v>42</v>
      </c>
      <c r="AC4518" s="66" t="s">
        <v>1556</v>
      </c>
      <c r="AD4518" s="66" t="s">
        <v>51</v>
      </c>
    </row>
    <row r="4519" spans="1:256" x14ac:dyDescent="0.25">
      <c r="A4519" s="66" t="s">
        <v>35</v>
      </c>
      <c r="B4519" s="66" t="s">
        <v>36</v>
      </c>
      <c r="C4519" s="66" t="s">
        <v>37</v>
      </c>
      <c r="D4519" s="66" t="s">
        <v>121</v>
      </c>
      <c r="E4519" s="66" t="s">
        <v>215</v>
      </c>
      <c r="F4519" s="66" t="s">
        <v>216</v>
      </c>
      <c r="G4519" s="66" t="s">
        <v>124</v>
      </c>
      <c r="H4519" s="66" t="s">
        <v>124</v>
      </c>
      <c r="I4519" s="66" t="s">
        <v>42</v>
      </c>
      <c r="J4519" s="66" t="s">
        <v>237</v>
      </c>
      <c r="K4519" s="66" t="s">
        <v>237</v>
      </c>
      <c r="L4519" s="66" t="s">
        <v>43</v>
      </c>
      <c r="M4519" s="66" t="s">
        <v>44</v>
      </c>
      <c r="N4519" s="66" t="s">
        <v>180</v>
      </c>
      <c r="O4519" s="66" t="s">
        <v>1555</v>
      </c>
      <c r="P4519" s="66" t="s">
        <v>1152</v>
      </c>
      <c r="Q4519" s="66" t="s">
        <v>1544</v>
      </c>
      <c r="R4519" s="66" t="s">
        <v>1152</v>
      </c>
      <c r="S4519" s="65">
        <v>201409</v>
      </c>
      <c r="T4519" s="66" t="s">
        <v>52</v>
      </c>
      <c r="U4519" s="65">
        <v>0</v>
      </c>
      <c r="V4519" s="60">
        <v>712925</v>
      </c>
      <c r="W4519" s="66" t="s">
        <v>1152</v>
      </c>
      <c r="X4519" s="66" t="s">
        <v>1152</v>
      </c>
      <c r="Y4519" s="66" t="s">
        <v>1152</v>
      </c>
      <c r="Z4519" s="66" t="s">
        <v>48</v>
      </c>
      <c r="AA4519" s="66" t="s">
        <v>129</v>
      </c>
      <c r="AB4519" s="66" t="s">
        <v>42</v>
      </c>
      <c r="AC4519" s="66" t="s">
        <v>1556</v>
      </c>
      <c r="AD4519" s="66" t="s">
        <v>51</v>
      </c>
    </row>
    <row r="4520" spans="1:256" x14ac:dyDescent="0.25">
      <c r="A4520" s="66" t="s">
        <v>35</v>
      </c>
      <c r="B4520" s="66" t="s">
        <v>36</v>
      </c>
      <c r="C4520" s="66" t="s">
        <v>37</v>
      </c>
      <c r="D4520" s="66" t="s">
        <v>121</v>
      </c>
      <c r="E4520" s="66" t="s">
        <v>215</v>
      </c>
      <c r="F4520" s="66" t="s">
        <v>216</v>
      </c>
      <c r="G4520" s="66" t="s">
        <v>124</v>
      </c>
      <c r="H4520" s="66" t="s">
        <v>124</v>
      </c>
      <c r="I4520" s="66" t="s">
        <v>42</v>
      </c>
      <c r="J4520" s="66" t="s">
        <v>217</v>
      </c>
      <c r="K4520" s="66" t="s">
        <v>217</v>
      </c>
      <c r="L4520" s="66" t="s">
        <v>43</v>
      </c>
      <c r="M4520" s="66" t="s">
        <v>44</v>
      </c>
      <c r="N4520" s="66" t="s">
        <v>180</v>
      </c>
      <c r="O4520" s="66" t="s">
        <v>1555</v>
      </c>
      <c r="P4520" s="66" t="s">
        <v>1152</v>
      </c>
      <c r="Q4520" s="66" t="s">
        <v>1546</v>
      </c>
      <c r="R4520" s="66" t="s">
        <v>1152</v>
      </c>
      <c r="S4520" s="65">
        <v>201409</v>
      </c>
      <c r="T4520" s="66" t="s">
        <v>52</v>
      </c>
      <c r="U4520" s="65">
        <v>0</v>
      </c>
      <c r="V4520" s="60">
        <v>351601.63</v>
      </c>
      <c r="W4520" s="66" t="s">
        <v>1152</v>
      </c>
      <c r="X4520" s="66" t="s">
        <v>1152</v>
      </c>
      <c r="Y4520" s="66" t="s">
        <v>1152</v>
      </c>
      <c r="Z4520" s="66" t="s">
        <v>48</v>
      </c>
      <c r="AA4520" s="66" t="s">
        <v>129</v>
      </c>
      <c r="AB4520" s="66" t="s">
        <v>42</v>
      </c>
      <c r="AC4520" s="66" t="s">
        <v>1556</v>
      </c>
      <c r="AD4520" s="66" t="s">
        <v>51</v>
      </c>
    </row>
    <row r="4521" spans="1:256" x14ac:dyDescent="0.25">
      <c r="A4521" s="66" t="s">
        <v>35</v>
      </c>
      <c r="B4521" s="66" t="s">
        <v>36</v>
      </c>
      <c r="C4521" s="66" t="s">
        <v>37</v>
      </c>
      <c r="D4521" s="66" t="s">
        <v>121</v>
      </c>
      <c r="E4521" s="66" t="s">
        <v>215</v>
      </c>
      <c r="F4521" s="66" t="s">
        <v>216</v>
      </c>
      <c r="G4521" s="66" t="s">
        <v>124</v>
      </c>
      <c r="H4521" s="66" t="s">
        <v>124</v>
      </c>
      <c r="I4521" s="66" t="s">
        <v>42</v>
      </c>
      <c r="J4521" s="66" t="s">
        <v>261</v>
      </c>
      <c r="K4521" s="66" t="s">
        <v>261</v>
      </c>
      <c r="L4521" s="66" t="s">
        <v>43</v>
      </c>
      <c r="M4521" s="66" t="s">
        <v>44</v>
      </c>
      <c r="N4521" s="66" t="s">
        <v>180</v>
      </c>
      <c r="O4521" s="66" t="s">
        <v>1555</v>
      </c>
      <c r="P4521" s="66" t="s">
        <v>1152</v>
      </c>
      <c r="Q4521" s="66" t="s">
        <v>1547</v>
      </c>
      <c r="R4521" s="66" t="s">
        <v>1152</v>
      </c>
      <c r="S4521" s="65">
        <v>201409</v>
      </c>
      <c r="T4521" s="66" t="s">
        <v>52</v>
      </c>
      <c r="U4521" s="65">
        <v>0</v>
      </c>
      <c r="V4521" s="60">
        <v>204522.55</v>
      </c>
      <c r="W4521" s="66" t="s">
        <v>1152</v>
      </c>
      <c r="X4521" s="66" t="s">
        <v>1152</v>
      </c>
      <c r="Y4521" s="66" t="s">
        <v>1152</v>
      </c>
      <c r="Z4521" s="66" t="s">
        <v>48</v>
      </c>
      <c r="AA4521" s="66" t="s">
        <v>129</v>
      </c>
      <c r="AB4521" s="66" t="s">
        <v>42</v>
      </c>
      <c r="AC4521" s="66" t="s">
        <v>1556</v>
      </c>
      <c r="AD4521" s="66" t="s">
        <v>51</v>
      </c>
    </row>
    <row r="4522" spans="1:256" x14ac:dyDescent="0.25">
      <c r="A4522" s="66" t="s">
        <v>35</v>
      </c>
      <c r="B4522" s="66" t="s">
        <v>36</v>
      </c>
      <c r="C4522" s="66" t="s">
        <v>37</v>
      </c>
      <c r="D4522" s="66" t="s">
        <v>121</v>
      </c>
      <c r="E4522" s="66" t="s">
        <v>215</v>
      </c>
      <c r="F4522" s="66" t="s">
        <v>216</v>
      </c>
      <c r="G4522" s="66" t="s">
        <v>124</v>
      </c>
      <c r="H4522" s="66" t="s">
        <v>124</v>
      </c>
      <c r="I4522" s="66" t="s">
        <v>42</v>
      </c>
      <c r="J4522" s="66" t="s">
        <v>437</v>
      </c>
      <c r="K4522" s="66" t="s">
        <v>437</v>
      </c>
      <c r="L4522" s="66" t="s">
        <v>43</v>
      </c>
      <c r="M4522" s="66" t="s">
        <v>44</v>
      </c>
      <c r="N4522" s="66" t="s">
        <v>180</v>
      </c>
      <c r="O4522" s="66" t="s">
        <v>1555</v>
      </c>
      <c r="P4522" s="66" t="s">
        <v>1152</v>
      </c>
      <c r="Q4522" s="66" t="s">
        <v>1547</v>
      </c>
      <c r="R4522" s="66" t="s">
        <v>1152</v>
      </c>
      <c r="S4522" s="65">
        <v>201409</v>
      </c>
      <c r="T4522" s="66" t="s">
        <v>52</v>
      </c>
      <c r="U4522" s="65">
        <v>0</v>
      </c>
      <c r="V4522" s="60">
        <v>21666.03</v>
      </c>
      <c r="W4522" s="66" t="s">
        <v>1152</v>
      </c>
      <c r="X4522" s="66" t="s">
        <v>1152</v>
      </c>
      <c r="Y4522" s="66" t="s">
        <v>1152</v>
      </c>
      <c r="Z4522" s="66" t="s">
        <v>48</v>
      </c>
      <c r="AA4522" s="66" t="s">
        <v>129</v>
      </c>
      <c r="AB4522" s="66" t="s">
        <v>42</v>
      </c>
      <c r="AC4522" s="66" t="s">
        <v>1556</v>
      </c>
      <c r="AD4522" s="66" t="s">
        <v>51</v>
      </c>
    </row>
    <row r="4523" spans="1:256" x14ac:dyDescent="0.25">
      <c r="A4523" s="66" t="s">
        <v>35</v>
      </c>
      <c r="B4523" s="66" t="s">
        <v>36</v>
      </c>
      <c r="C4523" s="66" t="s">
        <v>37</v>
      </c>
      <c r="D4523" s="66" t="s">
        <v>121</v>
      </c>
      <c r="E4523" s="66" t="s">
        <v>215</v>
      </c>
      <c r="F4523" s="66" t="s">
        <v>216</v>
      </c>
      <c r="G4523" s="66" t="s">
        <v>124</v>
      </c>
      <c r="H4523" s="66" t="s">
        <v>124</v>
      </c>
      <c r="I4523" s="66" t="s">
        <v>42</v>
      </c>
      <c r="J4523" s="66" t="s">
        <v>231</v>
      </c>
      <c r="K4523" s="66" t="s">
        <v>231</v>
      </c>
      <c r="L4523" s="66" t="s">
        <v>43</v>
      </c>
      <c r="M4523" s="66" t="s">
        <v>44</v>
      </c>
      <c r="N4523" s="66" t="s">
        <v>180</v>
      </c>
      <c r="O4523" s="66" t="s">
        <v>1555</v>
      </c>
      <c r="P4523" s="66" t="s">
        <v>1152</v>
      </c>
      <c r="Q4523" s="66" t="s">
        <v>1546</v>
      </c>
      <c r="R4523" s="66" t="s">
        <v>1152</v>
      </c>
      <c r="S4523" s="65">
        <v>201409</v>
      </c>
      <c r="T4523" s="66" t="s">
        <v>52</v>
      </c>
      <c r="U4523" s="65">
        <v>0</v>
      </c>
      <c r="V4523" s="60">
        <v>20085.21</v>
      </c>
      <c r="W4523" s="66" t="s">
        <v>1152</v>
      </c>
      <c r="X4523" s="66" t="s">
        <v>1152</v>
      </c>
      <c r="Y4523" s="66" t="s">
        <v>1152</v>
      </c>
      <c r="Z4523" s="66" t="s">
        <v>48</v>
      </c>
      <c r="AA4523" s="66" t="s">
        <v>129</v>
      </c>
      <c r="AB4523" s="66" t="s">
        <v>42</v>
      </c>
      <c r="AC4523" s="66" t="s">
        <v>1556</v>
      </c>
      <c r="AD4523" s="66" t="s">
        <v>51</v>
      </c>
    </row>
    <row r="4524" spans="1:256" x14ac:dyDescent="0.25">
      <c r="A4524" s="66" t="s">
        <v>35</v>
      </c>
      <c r="B4524" s="66" t="s">
        <v>36</v>
      </c>
      <c r="C4524" s="66" t="s">
        <v>37</v>
      </c>
      <c r="D4524" s="66" t="s">
        <v>121</v>
      </c>
      <c r="E4524" s="66" t="s">
        <v>215</v>
      </c>
      <c r="F4524" s="66" t="s">
        <v>216</v>
      </c>
      <c r="G4524" s="66" t="s">
        <v>124</v>
      </c>
      <c r="H4524" s="66" t="s">
        <v>124</v>
      </c>
      <c r="I4524" s="66" t="s">
        <v>42</v>
      </c>
      <c r="J4524" s="66" t="s">
        <v>257</v>
      </c>
      <c r="K4524" s="66" t="s">
        <v>257</v>
      </c>
      <c r="L4524" s="66" t="s">
        <v>43</v>
      </c>
      <c r="M4524" s="66" t="s">
        <v>44</v>
      </c>
      <c r="N4524" s="66" t="s">
        <v>180</v>
      </c>
      <c r="O4524" s="66" t="s">
        <v>1555</v>
      </c>
      <c r="P4524" s="66" t="s">
        <v>1152</v>
      </c>
      <c r="Q4524" s="66" t="s">
        <v>1544</v>
      </c>
      <c r="R4524" s="66" t="s">
        <v>1152</v>
      </c>
      <c r="S4524" s="65">
        <v>201409</v>
      </c>
      <c r="T4524" s="66" t="s">
        <v>52</v>
      </c>
      <c r="U4524" s="65">
        <v>0</v>
      </c>
      <c r="V4524" s="60">
        <v>14400</v>
      </c>
      <c r="W4524" s="66" t="s">
        <v>1152</v>
      </c>
      <c r="X4524" s="66" t="s">
        <v>1152</v>
      </c>
      <c r="Y4524" s="66" t="s">
        <v>1152</v>
      </c>
      <c r="Z4524" s="66" t="s">
        <v>48</v>
      </c>
      <c r="AA4524" s="66" t="s">
        <v>129</v>
      </c>
      <c r="AB4524" s="66" t="s">
        <v>42</v>
      </c>
      <c r="AC4524" s="66" t="s">
        <v>1556</v>
      </c>
      <c r="AD4524" s="66" t="s">
        <v>51</v>
      </c>
    </row>
    <row r="4525" spans="1:256" x14ac:dyDescent="0.25">
      <c r="A4525" s="66" t="s">
        <v>35</v>
      </c>
      <c r="B4525" s="66" t="s">
        <v>36</v>
      </c>
      <c r="C4525" s="66" t="s">
        <v>37</v>
      </c>
      <c r="D4525" s="66" t="s">
        <v>121</v>
      </c>
      <c r="E4525" s="66" t="s">
        <v>215</v>
      </c>
      <c r="F4525" s="66" t="s">
        <v>216</v>
      </c>
      <c r="G4525" s="66" t="s">
        <v>124</v>
      </c>
      <c r="H4525" s="66" t="s">
        <v>124</v>
      </c>
      <c r="I4525" s="66" t="s">
        <v>42</v>
      </c>
      <c r="J4525" s="66" t="s">
        <v>250</v>
      </c>
      <c r="K4525" s="66" t="s">
        <v>250</v>
      </c>
      <c r="L4525" s="66" t="s">
        <v>43</v>
      </c>
      <c r="M4525" s="66" t="s">
        <v>44</v>
      </c>
      <c r="N4525" s="66" t="s">
        <v>180</v>
      </c>
      <c r="O4525" s="66" t="s">
        <v>1555</v>
      </c>
      <c r="P4525" s="66" t="s">
        <v>1152</v>
      </c>
      <c r="Q4525" s="66" t="s">
        <v>1545</v>
      </c>
      <c r="R4525" s="66" t="s">
        <v>1152</v>
      </c>
      <c r="S4525" s="65">
        <v>201409</v>
      </c>
      <c r="T4525" s="66" t="s">
        <v>52</v>
      </c>
      <c r="U4525" s="65">
        <v>0</v>
      </c>
      <c r="V4525" s="60">
        <v>68550</v>
      </c>
      <c r="W4525" s="66" t="s">
        <v>1152</v>
      </c>
      <c r="X4525" s="66" t="s">
        <v>1152</v>
      </c>
      <c r="Y4525" s="66" t="s">
        <v>1152</v>
      </c>
      <c r="Z4525" s="66" t="s">
        <v>48</v>
      </c>
      <c r="AA4525" s="66" t="s">
        <v>129</v>
      </c>
      <c r="AB4525" s="66" t="s">
        <v>42</v>
      </c>
      <c r="AC4525" s="66" t="s">
        <v>1556</v>
      </c>
      <c r="AD4525" s="66" t="s">
        <v>51</v>
      </c>
    </row>
    <row r="4526" spans="1:256" x14ac:dyDescent="0.25">
      <c r="A4526" s="66" t="s">
        <v>35</v>
      </c>
      <c r="B4526" s="66" t="s">
        <v>36</v>
      </c>
      <c r="C4526" s="66" t="s">
        <v>37</v>
      </c>
      <c r="D4526" s="66" t="s">
        <v>121</v>
      </c>
      <c r="E4526" s="66" t="s">
        <v>215</v>
      </c>
      <c r="F4526" s="66" t="s">
        <v>216</v>
      </c>
      <c r="G4526" s="66" t="s">
        <v>124</v>
      </c>
      <c r="H4526" s="66" t="s">
        <v>124</v>
      </c>
      <c r="I4526" s="66" t="s">
        <v>42</v>
      </c>
      <c r="J4526" s="66" t="s">
        <v>261</v>
      </c>
      <c r="K4526" s="66" t="s">
        <v>261</v>
      </c>
      <c r="L4526" s="66" t="s">
        <v>43</v>
      </c>
      <c r="M4526" s="66" t="s">
        <v>44</v>
      </c>
      <c r="N4526" s="66" t="s">
        <v>150</v>
      </c>
      <c r="O4526" s="66" t="s">
        <v>42</v>
      </c>
      <c r="P4526" s="66" t="s">
        <v>446</v>
      </c>
      <c r="Q4526" s="66" t="s">
        <v>447</v>
      </c>
      <c r="R4526" s="66" t="s">
        <v>1743</v>
      </c>
      <c r="S4526" s="65">
        <v>201409</v>
      </c>
      <c r="T4526" s="66" t="s">
        <v>52</v>
      </c>
      <c r="U4526" s="67">
        <v>54491.68</v>
      </c>
      <c r="V4526" s="60">
        <v>54491.68</v>
      </c>
      <c r="W4526" s="66" t="s">
        <v>340</v>
      </c>
      <c r="X4526" s="66" t="s">
        <v>267</v>
      </c>
      <c r="Y4526" s="66" t="s">
        <v>1152</v>
      </c>
      <c r="Z4526" s="66" t="s">
        <v>48</v>
      </c>
      <c r="AA4526" s="66" t="s">
        <v>315</v>
      </c>
      <c r="AB4526" s="66" t="s">
        <v>42</v>
      </c>
      <c r="AC4526" s="66" t="s">
        <v>1744</v>
      </c>
      <c r="AD4526" s="66" t="s">
        <v>146</v>
      </c>
    </row>
    <row r="4527" spans="1:256" x14ac:dyDescent="0.25">
      <c r="A4527" s="66" t="s">
        <v>35</v>
      </c>
      <c r="B4527" s="66" t="s">
        <v>36</v>
      </c>
      <c r="C4527" s="66" t="s">
        <v>37</v>
      </c>
      <c r="D4527" s="66" t="s">
        <v>121</v>
      </c>
      <c r="E4527" s="66" t="s">
        <v>215</v>
      </c>
      <c r="F4527" s="66" t="s">
        <v>216</v>
      </c>
      <c r="G4527" s="66" t="s">
        <v>124</v>
      </c>
      <c r="H4527" s="66" t="s">
        <v>124</v>
      </c>
      <c r="I4527" s="66" t="s">
        <v>42</v>
      </c>
      <c r="J4527" s="66" t="s">
        <v>231</v>
      </c>
      <c r="K4527" s="66" t="s">
        <v>231</v>
      </c>
      <c r="L4527" s="66" t="s">
        <v>43</v>
      </c>
      <c r="M4527" s="66" t="s">
        <v>44</v>
      </c>
      <c r="N4527" s="66" t="s">
        <v>150</v>
      </c>
      <c r="O4527" s="66" t="s">
        <v>42</v>
      </c>
      <c r="P4527" s="66" t="s">
        <v>388</v>
      </c>
      <c r="Q4527" s="66" t="s">
        <v>417</v>
      </c>
      <c r="R4527" s="66" t="s">
        <v>1745</v>
      </c>
      <c r="S4527" s="65">
        <v>201409</v>
      </c>
      <c r="T4527" s="66" t="s">
        <v>52</v>
      </c>
      <c r="U4527" s="67">
        <v>60403.65</v>
      </c>
      <c r="V4527" s="60">
        <v>60403.65</v>
      </c>
      <c r="W4527" s="66" t="s">
        <v>340</v>
      </c>
      <c r="X4527" s="66" t="s">
        <v>236</v>
      </c>
      <c r="Y4527" s="66" t="s">
        <v>1152</v>
      </c>
      <c r="Z4527" s="66" t="s">
        <v>48</v>
      </c>
      <c r="AA4527" s="66" t="s">
        <v>315</v>
      </c>
      <c r="AB4527" s="66" t="s">
        <v>42</v>
      </c>
      <c r="AC4527" s="66" t="s">
        <v>1744</v>
      </c>
      <c r="AD4527" s="66" t="s">
        <v>146</v>
      </c>
    </row>
    <row r="4528" spans="1:256" x14ac:dyDescent="0.25">
      <c r="A4528" s="66" t="s">
        <v>35</v>
      </c>
      <c r="B4528" s="66" t="s">
        <v>36</v>
      </c>
      <c r="C4528" s="66" t="s">
        <v>37</v>
      </c>
      <c r="D4528" s="66" t="s">
        <v>121</v>
      </c>
      <c r="E4528" s="66" t="s">
        <v>215</v>
      </c>
      <c r="F4528" s="66" t="s">
        <v>216</v>
      </c>
      <c r="G4528" s="66" t="s">
        <v>124</v>
      </c>
      <c r="H4528" s="66" t="s">
        <v>124</v>
      </c>
      <c r="I4528" s="66" t="s">
        <v>42</v>
      </c>
      <c r="J4528" s="66" t="s">
        <v>217</v>
      </c>
      <c r="K4528" s="66" t="s">
        <v>217</v>
      </c>
      <c r="L4528" s="66" t="s">
        <v>43</v>
      </c>
      <c r="M4528" s="66" t="s">
        <v>44</v>
      </c>
      <c r="N4528" s="66" t="s">
        <v>150</v>
      </c>
      <c r="O4528" s="66" t="s">
        <v>42</v>
      </c>
      <c r="P4528" s="66" t="s">
        <v>388</v>
      </c>
      <c r="Q4528" s="66" t="s">
        <v>389</v>
      </c>
      <c r="R4528" s="66" t="s">
        <v>1746</v>
      </c>
      <c r="S4528" s="65">
        <v>201409</v>
      </c>
      <c r="T4528" s="66" t="s">
        <v>52</v>
      </c>
      <c r="U4528" s="67">
        <v>91102.9</v>
      </c>
      <c r="V4528" s="60">
        <v>91102.9</v>
      </c>
      <c r="W4528" s="66" t="s">
        <v>340</v>
      </c>
      <c r="X4528" s="66" t="s">
        <v>230</v>
      </c>
      <c r="Y4528" s="66" t="s">
        <v>1152</v>
      </c>
      <c r="Z4528" s="66" t="s">
        <v>48</v>
      </c>
      <c r="AA4528" s="66" t="s">
        <v>315</v>
      </c>
      <c r="AB4528" s="66" t="s">
        <v>42</v>
      </c>
      <c r="AC4528" s="66" t="s">
        <v>1744</v>
      </c>
      <c r="AD4528" s="66" t="s">
        <v>146</v>
      </c>
    </row>
    <row r="4529" spans="1:30" x14ac:dyDescent="0.25">
      <c r="A4529" s="66" t="s">
        <v>35</v>
      </c>
      <c r="B4529" s="66" t="s">
        <v>36</v>
      </c>
      <c r="C4529" s="66" t="s">
        <v>37</v>
      </c>
      <c r="D4529" s="66" t="s">
        <v>121</v>
      </c>
      <c r="E4529" s="66" t="s">
        <v>122</v>
      </c>
      <c r="F4529" s="66" t="s">
        <v>123</v>
      </c>
      <c r="G4529" s="66" t="s">
        <v>124</v>
      </c>
      <c r="H4529" s="66" t="s">
        <v>124</v>
      </c>
      <c r="I4529" s="66" t="s">
        <v>42</v>
      </c>
      <c r="J4529" s="66" t="s">
        <v>174</v>
      </c>
      <c r="K4529" s="66" t="s">
        <v>174</v>
      </c>
      <c r="L4529" s="66" t="s">
        <v>43</v>
      </c>
      <c r="M4529" s="66" t="s">
        <v>44</v>
      </c>
      <c r="N4529" s="66" t="s">
        <v>180</v>
      </c>
      <c r="O4529" s="66" t="s">
        <v>42</v>
      </c>
      <c r="P4529" s="66" t="s">
        <v>522</v>
      </c>
      <c r="Q4529" s="66" t="s">
        <v>523</v>
      </c>
      <c r="R4529" s="66" t="s">
        <v>1536</v>
      </c>
      <c r="S4529" s="65">
        <v>201409</v>
      </c>
      <c r="T4529" s="66" t="s">
        <v>52</v>
      </c>
      <c r="U4529" s="67">
        <v>169880.64</v>
      </c>
      <c r="V4529" s="60">
        <v>169880.64</v>
      </c>
      <c r="W4529" s="66" t="s">
        <v>340</v>
      </c>
      <c r="X4529" s="66" t="s">
        <v>177</v>
      </c>
      <c r="Y4529" s="66" t="s">
        <v>1152</v>
      </c>
      <c r="Z4529" s="66" t="s">
        <v>48</v>
      </c>
      <c r="AA4529" s="66" t="s">
        <v>315</v>
      </c>
      <c r="AB4529" s="66" t="s">
        <v>42</v>
      </c>
      <c r="AC4529" s="66" t="s">
        <v>1747</v>
      </c>
      <c r="AD4529" s="66" t="s">
        <v>146</v>
      </c>
    </row>
    <row r="4530" spans="1:30" x14ac:dyDescent="0.25">
      <c r="A4530" s="66" t="s">
        <v>35</v>
      </c>
      <c r="B4530" s="66" t="s">
        <v>36</v>
      </c>
      <c r="C4530" s="66" t="s">
        <v>37</v>
      </c>
      <c r="D4530" s="66" t="s">
        <v>121</v>
      </c>
      <c r="E4530" s="66" t="s">
        <v>122</v>
      </c>
      <c r="F4530" s="66" t="s">
        <v>123</v>
      </c>
      <c r="G4530" s="66" t="s">
        <v>124</v>
      </c>
      <c r="H4530" s="66" t="s">
        <v>124</v>
      </c>
      <c r="I4530" s="66" t="s">
        <v>42</v>
      </c>
      <c r="J4530" s="66" t="s">
        <v>652</v>
      </c>
      <c r="K4530" s="66" t="s">
        <v>652</v>
      </c>
      <c r="L4530" s="66" t="s">
        <v>43</v>
      </c>
      <c r="M4530" s="66" t="s">
        <v>44</v>
      </c>
      <c r="N4530" s="66" t="s">
        <v>150</v>
      </c>
      <c r="O4530" s="66" t="s">
        <v>42</v>
      </c>
      <c r="P4530" s="66" t="s">
        <v>522</v>
      </c>
      <c r="Q4530" s="66" t="s">
        <v>732</v>
      </c>
      <c r="R4530" s="66" t="s">
        <v>1536</v>
      </c>
      <c r="S4530" s="65">
        <v>201409</v>
      </c>
      <c r="T4530" s="66" t="s">
        <v>52</v>
      </c>
      <c r="U4530" s="67">
        <v>76026.53</v>
      </c>
      <c r="V4530" s="60">
        <v>76026.53</v>
      </c>
      <c r="W4530" s="66" t="s">
        <v>340</v>
      </c>
      <c r="X4530" s="66" t="s">
        <v>177</v>
      </c>
      <c r="Y4530" s="66" t="s">
        <v>1152</v>
      </c>
      <c r="Z4530" s="66" t="s">
        <v>48</v>
      </c>
      <c r="AA4530" s="66" t="s">
        <v>315</v>
      </c>
      <c r="AB4530" s="66" t="s">
        <v>42</v>
      </c>
      <c r="AC4530" s="66" t="s">
        <v>1747</v>
      </c>
      <c r="AD4530" s="66" t="s">
        <v>146</v>
      </c>
    </row>
    <row r="4531" spans="1:30" x14ac:dyDescent="0.25">
      <c r="A4531" s="66" t="s">
        <v>35</v>
      </c>
      <c r="B4531" s="66" t="s">
        <v>36</v>
      </c>
      <c r="C4531" s="66" t="s">
        <v>37</v>
      </c>
      <c r="D4531" s="66" t="s">
        <v>121</v>
      </c>
      <c r="E4531" s="66" t="s">
        <v>122</v>
      </c>
      <c r="F4531" s="66" t="s">
        <v>123</v>
      </c>
      <c r="G4531" s="66" t="s">
        <v>124</v>
      </c>
      <c r="H4531" s="66" t="s">
        <v>124</v>
      </c>
      <c r="I4531" s="66" t="s">
        <v>42</v>
      </c>
      <c r="J4531" s="66" t="s">
        <v>652</v>
      </c>
      <c r="K4531" s="66" t="s">
        <v>652</v>
      </c>
      <c r="L4531" s="66" t="s">
        <v>43</v>
      </c>
      <c r="M4531" s="66" t="s">
        <v>44</v>
      </c>
      <c r="N4531" s="66" t="s">
        <v>180</v>
      </c>
      <c r="O4531" s="66" t="s">
        <v>42</v>
      </c>
      <c r="P4531" s="66" t="s">
        <v>522</v>
      </c>
      <c r="Q4531" s="66" t="s">
        <v>960</v>
      </c>
      <c r="R4531" s="66" t="s">
        <v>1536</v>
      </c>
      <c r="S4531" s="65">
        <v>201409</v>
      </c>
      <c r="T4531" s="66" t="s">
        <v>52</v>
      </c>
      <c r="U4531" s="67">
        <v>3197.52</v>
      </c>
      <c r="V4531" s="60">
        <v>3197.52</v>
      </c>
      <c r="W4531" s="66" t="s">
        <v>340</v>
      </c>
      <c r="X4531" s="66" t="s">
        <v>177</v>
      </c>
      <c r="Y4531" s="66" t="s">
        <v>1152</v>
      </c>
      <c r="Z4531" s="66" t="s">
        <v>48</v>
      </c>
      <c r="AA4531" s="66" t="s">
        <v>315</v>
      </c>
      <c r="AB4531" s="66" t="s">
        <v>42</v>
      </c>
      <c r="AC4531" s="66" t="s">
        <v>1747</v>
      </c>
      <c r="AD4531" s="66" t="s">
        <v>146</v>
      </c>
    </row>
    <row r="4532" spans="1:30" x14ac:dyDescent="0.25">
      <c r="A4532" s="66" t="s">
        <v>35</v>
      </c>
      <c r="B4532" s="66" t="s">
        <v>36</v>
      </c>
      <c r="C4532" s="66" t="s">
        <v>37</v>
      </c>
      <c r="D4532" s="66" t="s">
        <v>121</v>
      </c>
      <c r="E4532" s="66" t="s">
        <v>122</v>
      </c>
      <c r="F4532" s="66" t="s">
        <v>123</v>
      </c>
      <c r="G4532" s="66" t="s">
        <v>124</v>
      </c>
      <c r="H4532" s="66" t="s">
        <v>124</v>
      </c>
      <c r="I4532" s="66" t="s">
        <v>42</v>
      </c>
      <c r="J4532" s="66" t="s">
        <v>190</v>
      </c>
      <c r="K4532" s="66" t="s">
        <v>190</v>
      </c>
      <c r="L4532" s="66" t="s">
        <v>43</v>
      </c>
      <c r="M4532" s="66" t="s">
        <v>44</v>
      </c>
      <c r="N4532" s="66" t="s">
        <v>150</v>
      </c>
      <c r="O4532" s="66" t="s">
        <v>42</v>
      </c>
      <c r="P4532" s="66" t="s">
        <v>522</v>
      </c>
      <c r="Q4532" s="66" t="s">
        <v>539</v>
      </c>
      <c r="R4532" s="66" t="s">
        <v>1536</v>
      </c>
      <c r="S4532" s="65">
        <v>201409</v>
      </c>
      <c r="T4532" s="66" t="s">
        <v>52</v>
      </c>
      <c r="U4532" s="67">
        <v>50000</v>
      </c>
      <c r="V4532" s="60">
        <v>50000</v>
      </c>
      <c r="W4532" s="66" t="s">
        <v>340</v>
      </c>
      <c r="X4532" s="66" t="s">
        <v>177</v>
      </c>
      <c r="Y4532" s="66" t="s">
        <v>1152</v>
      </c>
      <c r="Z4532" s="66" t="s">
        <v>48</v>
      </c>
      <c r="AA4532" s="66" t="s">
        <v>315</v>
      </c>
      <c r="AB4532" s="66" t="s">
        <v>42</v>
      </c>
      <c r="AC4532" s="66" t="s">
        <v>1747</v>
      </c>
      <c r="AD4532" s="66" t="s">
        <v>146</v>
      </c>
    </row>
    <row r="4533" spans="1:30" x14ac:dyDescent="0.25">
      <c r="A4533" s="66" t="s">
        <v>35</v>
      </c>
      <c r="B4533" s="66" t="s">
        <v>36</v>
      </c>
      <c r="C4533" s="66" t="s">
        <v>37</v>
      </c>
      <c r="D4533" s="66" t="s">
        <v>121</v>
      </c>
      <c r="E4533" s="66" t="s">
        <v>122</v>
      </c>
      <c r="F4533" s="66" t="s">
        <v>123</v>
      </c>
      <c r="G4533" s="66" t="s">
        <v>124</v>
      </c>
      <c r="H4533" s="66" t="s">
        <v>124</v>
      </c>
      <c r="I4533" s="66" t="s">
        <v>42</v>
      </c>
      <c r="J4533" s="66" t="s">
        <v>532</v>
      </c>
      <c r="K4533" s="66" t="s">
        <v>532</v>
      </c>
      <c r="L4533" s="66" t="s">
        <v>43</v>
      </c>
      <c r="M4533" s="66" t="s">
        <v>44</v>
      </c>
      <c r="N4533" s="66" t="s">
        <v>150</v>
      </c>
      <c r="O4533" s="66" t="s">
        <v>42</v>
      </c>
      <c r="P4533" s="66" t="s">
        <v>522</v>
      </c>
      <c r="Q4533" s="66" t="s">
        <v>653</v>
      </c>
      <c r="R4533" s="66" t="s">
        <v>1536</v>
      </c>
      <c r="S4533" s="65">
        <v>201409</v>
      </c>
      <c r="T4533" s="66" t="s">
        <v>52</v>
      </c>
      <c r="U4533" s="67">
        <v>84350.29</v>
      </c>
      <c r="V4533" s="60">
        <v>84350.29</v>
      </c>
      <c r="W4533" s="66" t="s">
        <v>340</v>
      </c>
      <c r="X4533" s="66" t="s">
        <v>177</v>
      </c>
      <c r="Y4533" s="66" t="s">
        <v>1152</v>
      </c>
      <c r="Z4533" s="66" t="s">
        <v>48</v>
      </c>
      <c r="AA4533" s="66" t="s">
        <v>315</v>
      </c>
      <c r="AB4533" s="66" t="s">
        <v>42</v>
      </c>
      <c r="AC4533" s="66" t="s">
        <v>1747</v>
      </c>
      <c r="AD4533" s="66" t="s">
        <v>146</v>
      </c>
    </row>
    <row r="4534" spans="1:30" x14ac:dyDescent="0.25">
      <c r="A4534" s="66" t="s">
        <v>35</v>
      </c>
      <c r="B4534" s="66" t="s">
        <v>36</v>
      </c>
      <c r="C4534" s="66" t="s">
        <v>37</v>
      </c>
      <c r="D4534" s="66" t="s">
        <v>121</v>
      </c>
      <c r="E4534" s="66" t="s">
        <v>122</v>
      </c>
      <c r="F4534" s="66" t="s">
        <v>123</v>
      </c>
      <c r="G4534" s="66" t="s">
        <v>124</v>
      </c>
      <c r="H4534" s="66" t="s">
        <v>124</v>
      </c>
      <c r="I4534" s="66" t="s">
        <v>42</v>
      </c>
      <c r="J4534" s="66" t="s">
        <v>532</v>
      </c>
      <c r="K4534" s="66" t="s">
        <v>532</v>
      </c>
      <c r="L4534" s="66" t="s">
        <v>43</v>
      </c>
      <c r="M4534" s="66" t="s">
        <v>44</v>
      </c>
      <c r="N4534" s="66" t="s">
        <v>180</v>
      </c>
      <c r="O4534" s="66" t="s">
        <v>42</v>
      </c>
      <c r="P4534" s="66" t="s">
        <v>522</v>
      </c>
      <c r="Q4534" s="66" t="s">
        <v>733</v>
      </c>
      <c r="R4534" s="66" t="s">
        <v>1536</v>
      </c>
      <c r="S4534" s="65">
        <v>201409</v>
      </c>
      <c r="T4534" s="66" t="s">
        <v>52</v>
      </c>
      <c r="U4534" s="67">
        <v>81426.64</v>
      </c>
      <c r="V4534" s="60">
        <v>81426.64</v>
      </c>
      <c r="W4534" s="66" t="s">
        <v>340</v>
      </c>
      <c r="X4534" s="66" t="s">
        <v>177</v>
      </c>
      <c r="Y4534" s="66" t="s">
        <v>1152</v>
      </c>
      <c r="Z4534" s="66" t="s">
        <v>48</v>
      </c>
      <c r="AA4534" s="66" t="s">
        <v>315</v>
      </c>
      <c r="AB4534" s="66" t="s">
        <v>42</v>
      </c>
      <c r="AC4534" s="66" t="s">
        <v>1747</v>
      </c>
      <c r="AD4534" s="66" t="s">
        <v>146</v>
      </c>
    </row>
    <row r="4535" spans="1:30" x14ac:dyDescent="0.25">
      <c r="A4535" s="66" t="s">
        <v>35</v>
      </c>
      <c r="B4535" s="66" t="s">
        <v>36</v>
      </c>
      <c r="C4535" s="66" t="s">
        <v>37</v>
      </c>
      <c r="D4535" s="66" t="s">
        <v>121</v>
      </c>
      <c r="E4535" s="66" t="s">
        <v>122</v>
      </c>
      <c r="F4535" s="66" t="s">
        <v>123</v>
      </c>
      <c r="G4535" s="66" t="s">
        <v>124</v>
      </c>
      <c r="H4535" s="66" t="s">
        <v>124</v>
      </c>
      <c r="I4535" s="66" t="s">
        <v>42</v>
      </c>
      <c r="J4535" s="66" t="s">
        <v>182</v>
      </c>
      <c r="K4535" s="66" t="s">
        <v>182</v>
      </c>
      <c r="L4535" s="66" t="s">
        <v>43</v>
      </c>
      <c r="M4535" s="66" t="s">
        <v>44</v>
      </c>
      <c r="N4535" s="66" t="s">
        <v>150</v>
      </c>
      <c r="O4535" s="66" t="s">
        <v>42</v>
      </c>
      <c r="P4535" s="66" t="s">
        <v>522</v>
      </c>
      <c r="Q4535" s="66" t="s">
        <v>531</v>
      </c>
      <c r="R4535" s="66" t="s">
        <v>1536</v>
      </c>
      <c r="S4535" s="65">
        <v>201409</v>
      </c>
      <c r="T4535" s="66" t="s">
        <v>52</v>
      </c>
      <c r="U4535" s="67">
        <v>220590.21</v>
      </c>
      <c r="V4535" s="60">
        <v>220590.21</v>
      </c>
      <c r="W4535" s="66" t="s">
        <v>340</v>
      </c>
      <c r="X4535" s="66" t="s">
        <v>177</v>
      </c>
      <c r="Y4535" s="66" t="s">
        <v>1152</v>
      </c>
      <c r="Z4535" s="66" t="s">
        <v>48</v>
      </c>
      <c r="AA4535" s="66" t="s">
        <v>315</v>
      </c>
      <c r="AB4535" s="66" t="s">
        <v>42</v>
      </c>
      <c r="AC4535" s="66" t="s">
        <v>1747</v>
      </c>
      <c r="AD4535" s="66" t="s">
        <v>146</v>
      </c>
    </row>
    <row r="4536" spans="1:30" x14ac:dyDescent="0.25">
      <c r="A4536" s="66" t="s">
        <v>35</v>
      </c>
      <c r="B4536" s="66" t="s">
        <v>36</v>
      </c>
      <c r="C4536" s="66" t="s">
        <v>37</v>
      </c>
      <c r="D4536" s="66" t="s">
        <v>121</v>
      </c>
      <c r="E4536" s="66" t="s">
        <v>122</v>
      </c>
      <c r="F4536" s="66" t="s">
        <v>123</v>
      </c>
      <c r="G4536" s="66" t="s">
        <v>124</v>
      </c>
      <c r="H4536" s="66" t="s">
        <v>124</v>
      </c>
      <c r="I4536" s="66" t="s">
        <v>42</v>
      </c>
      <c r="J4536" s="66" t="s">
        <v>182</v>
      </c>
      <c r="K4536" s="66" t="s">
        <v>182</v>
      </c>
      <c r="L4536" s="66" t="s">
        <v>43</v>
      </c>
      <c r="M4536" s="66" t="s">
        <v>44</v>
      </c>
      <c r="N4536" s="66" t="s">
        <v>180</v>
      </c>
      <c r="O4536" s="66" t="s">
        <v>42</v>
      </c>
      <c r="P4536" s="66" t="s">
        <v>522</v>
      </c>
      <c r="Q4536" s="66" t="s">
        <v>530</v>
      </c>
      <c r="R4536" s="66" t="s">
        <v>1536</v>
      </c>
      <c r="S4536" s="65">
        <v>201409</v>
      </c>
      <c r="T4536" s="66" t="s">
        <v>52</v>
      </c>
      <c r="U4536" s="67">
        <v>369056.85</v>
      </c>
      <c r="V4536" s="60">
        <v>369056.85</v>
      </c>
      <c r="W4536" s="66" t="s">
        <v>340</v>
      </c>
      <c r="X4536" s="66" t="s">
        <v>177</v>
      </c>
      <c r="Y4536" s="66" t="s">
        <v>1152</v>
      </c>
      <c r="Z4536" s="66" t="s">
        <v>48</v>
      </c>
      <c r="AA4536" s="66" t="s">
        <v>315</v>
      </c>
      <c r="AB4536" s="66" t="s">
        <v>42</v>
      </c>
      <c r="AC4536" s="66" t="s">
        <v>1747</v>
      </c>
      <c r="AD4536" s="66" t="s">
        <v>146</v>
      </c>
    </row>
    <row r="4537" spans="1:30" x14ac:dyDescent="0.25">
      <c r="A4537" s="66" t="s">
        <v>35</v>
      </c>
      <c r="B4537" s="66" t="s">
        <v>36</v>
      </c>
      <c r="C4537" s="66" t="s">
        <v>37</v>
      </c>
      <c r="D4537" s="66" t="s">
        <v>121</v>
      </c>
      <c r="E4537" s="66" t="s">
        <v>122</v>
      </c>
      <c r="F4537" s="66" t="s">
        <v>123</v>
      </c>
      <c r="G4537" s="66" t="s">
        <v>124</v>
      </c>
      <c r="H4537" s="66" t="s">
        <v>124</v>
      </c>
      <c r="I4537" s="66" t="s">
        <v>42</v>
      </c>
      <c r="J4537" s="66" t="s">
        <v>298</v>
      </c>
      <c r="K4537" s="66" t="s">
        <v>298</v>
      </c>
      <c r="L4537" s="66" t="s">
        <v>43</v>
      </c>
      <c r="M4537" s="66" t="s">
        <v>44</v>
      </c>
      <c r="N4537" s="66" t="s">
        <v>150</v>
      </c>
      <c r="O4537" s="66" t="s">
        <v>42</v>
      </c>
      <c r="P4537" s="66" t="s">
        <v>1592</v>
      </c>
      <c r="Q4537" s="66" t="s">
        <v>1732</v>
      </c>
      <c r="R4537" s="66" t="s">
        <v>1748</v>
      </c>
      <c r="S4537" s="65">
        <v>201409</v>
      </c>
      <c r="T4537" s="66" t="s">
        <v>47</v>
      </c>
      <c r="U4537" s="65">
        <v>-497.44</v>
      </c>
      <c r="V4537" s="60">
        <v>-497.44</v>
      </c>
      <c r="W4537" s="66" t="s">
        <v>340</v>
      </c>
      <c r="X4537" s="66" t="s">
        <v>1594</v>
      </c>
      <c r="Y4537" s="66" t="s">
        <v>1152</v>
      </c>
      <c r="Z4537" s="66" t="s">
        <v>48</v>
      </c>
      <c r="AA4537" s="66" t="s">
        <v>315</v>
      </c>
      <c r="AB4537" s="66" t="s">
        <v>42</v>
      </c>
      <c r="AC4537" s="66" t="s">
        <v>1749</v>
      </c>
      <c r="AD4537" s="66" t="s">
        <v>146</v>
      </c>
    </row>
    <row r="4538" spans="1:30" x14ac:dyDescent="0.25">
      <c r="A4538" s="66" t="s">
        <v>35</v>
      </c>
      <c r="B4538" s="66" t="s">
        <v>36</v>
      </c>
      <c r="C4538" s="66" t="s">
        <v>37</v>
      </c>
      <c r="D4538" s="66" t="s">
        <v>121</v>
      </c>
      <c r="E4538" s="66" t="s">
        <v>122</v>
      </c>
      <c r="F4538" s="66" t="s">
        <v>123</v>
      </c>
      <c r="G4538" s="66" t="s">
        <v>124</v>
      </c>
      <c r="H4538" s="66" t="s">
        <v>124</v>
      </c>
      <c r="I4538" s="66" t="s">
        <v>42</v>
      </c>
      <c r="J4538" s="66" t="s">
        <v>298</v>
      </c>
      <c r="K4538" s="66" t="s">
        <v>298</v>
      </c>
      <c r="L4538" s="66" t="s">
        <v>43</v>
      </c>
      <c r="M4538" s="66" t="s">
        <v>44</v>
      </c>
      <c r="N4538" s="66" t="s">
        <v>150</v>
      </c>
      <c r="O4538" s="66" t="s">
        <v>42</v>
      </c>
      <c r="P4538" s="66" t="s">
        <v>1592</v>
      </c>
      <c r="Q4538" s="66" t="s">
        <v>1732</v>
      </c>
      <c r="R4538" s="66" t="s">
        <v>1750</v>
      </c>
      <c r="S4538" s="65">
        <v>201409</v>
      </c>
      <c r="T4538" s="66" t="s">
        <v>47</v>
      </c>
      <c r="U4538" s="67">
        <v>-3419.47</v>
      </c>
      <c r="V4538" s="60">
        <v>-3419.47</v>
      </c>
      <c r="W4538" s="66" t="s">
        <v>340</v>
      </c>
      <c r="X4538" s="66" t="s">
        <v>1594</v>
      </c>
      <c r="Y4538" s="66" t="s">
        <v>1152</v>
      </c>
      <c r="Z4538" s="66" t="s">
        <v>48</v>
      </c>
      <c r="AA4538" s="66" t="s">
        <v>315</v>
      </c>
      <c r="AB4538" s="66" t="s">
        <v>42</v>
      </c>
      <c r="AC4538" s="66" t="s">
        <v>1749</v>
      </c>
      <c r="AD4538" s="66" t="s">
        <v>146</v>
      </c>
    </row>
    <row r="4539" spans="1:30" x14ac:dyDescent="0.25">
      <c r="A4539" s="66" t="s">
        <v>35</v>
      </c>
      <c r="B4539" s="66" t="s">
        <v>36</v>
      </c>
      <c r="C4539" s="66" t="s">
        <v>37</v>
      </c>
      <c r="D4539" s="66" t="s">
        <v>121</v>
      </c>
      <c r="E4539" s="66" t="s">
        <v>122</v>
      </c>
      <c r="F4539" s="66" t="s">
        <v>123</v>
      </c>
      <c r="G4539" s="66" t="s">
        <v>124</v>
      </c>
      <c r="H4539" s="66" t="s">
        <v>124</v>
      </c>
      <c r="I4539" s="66" t="s">
        <v>42</v>
      </c>
      <c r="J4539" s="66" t="s">
        <v>298</v>
      </c>
      <c r="K4539" s="66" t="s">
        <v>298</v>
      </c>
      <c r="L4539" s="66" t="s">
        <v>43</v>
      </c>
      <c r="M4539" s="66" t="s">
        <v>44</v>
      </c>
      <c r="N4539" s="66" t="s">
        <v>150</v>
      </c>
      <c r="O4539" s="66" t="s">
        <v>42</v>
      </c>
      <c r="P4539" s="66" t="s">
        <v>1592</v>
      </c>
      <c r="Q4539" s="66" t="s">
        <v>1732</v>
      </c>
      <c r="R4539" s="66" t="s">
        <v>1751</v>
      </c>
      <c r="S4539" s="65">
        <v>201409</v>
      </c>
      <c r="T4539" s="66" t="s">
        <v>47</v>
      </c>
      <c r="U4539" s="67">
        <v>-1326.56</v>
      </c>
      <c r="V4539" s="60">
        <v>-1326.56</v>
      </c>
      <c r="W4539" s="66" t="s">
        <v>340</v>
      </c>
      <c r="X4539" s="66" t="s">
        <v>1594</v>
      </c>
      <c r="Y4539" s="66" t="s">
        <v>1152</v>
      </c>
      <c r="Z4539" s="66" t="s">
        <v>48</v>
      </c>
      <c r="AA4539" s="66" t="s">
        <v>315</v>
      </c>
      <c r="AB4539" s="66" t="s">
        <v>42</v>
      </c>
      <c r="AC4539" s="66" t="s">
        <v>1749</v>
      </c>
      <c r="AD4539" s="66" t="s">
        <v>146</v>
      </c>
    </row>
    <row r="4540" spans="1:30" x14ac:dyDescent="0.25">
      <c r="A4540" s="66" t="s">
        <v>35</v>
      </c>
      <c r="B4540" s="66" t="s">
        <v>36</v>
      </c>
      <c r="C4540" s="66" t="s">
        <v>37</v>
      </c>
      <c r="D4540" s="66" t="s">
        <v>121</v>
      </c>
      <c r="E4540" s="66" t="s">
        <v>122</v>
      </c>
      <c r="F4540" s="66" t="s">
        <v>123</v>
      </c>
      <c r="G4540" s="66" t="s">
        <v>124</v>
      </c>
      <c r="H4540" s="66" t="s">
        <v>124</v>
      </c>
      <c r="I4540" s="66" t="s">
        <v>42</v>
      </c>
      <c r="J4540" s="66" t="s">
        <v>298</v>
      </c>
      <c r="K4540" s="66" t="s">
        <v>298</v>
      </c>
      <c r="L4540" s="66" t="s">
        <v>43</v>
      </c>
      <c r="M4540" s="66" t="s">
        <v>44</v>
      </c>
      <c r="N4540" s="66" t="s">
        <v>150</v>
      </c>
      <c r="O4540" s="66" t="s">
        <v>42</v>
      </c>
      <c r="P4540" s="66" t="s">
        <v>1592</v>
      </c>
      <c r="Q4540" s="66" t="s">
        <v>1732</v>
      </c>
      <c r="R4540" s="66" t="s">
        <v>1752</v>
      </c>
      <c r="S4540" s="65">
        <v>201409</v>
      </c>
      <c r="T4540" s="66" t="s">
        <v>47</v>
      </c>
      <c r="U4540" s="67">
        <v>-10384.870000000001</v>
      </c>
      <c r="V4540" s="60">
        <v>-10384.870000000001</v>
      </c>
      <c r="W4540" s="66" t="s">
        <v>340</v>
      </c>
      <c r="X4540" s="66" t="s">
        <v>1594</v>
      </c>
      <c r="Y4540" s="66" t="s">
        <v>1152</v>
      </c>
      <c r="Z4540" s="66" t="s">
        <v>48</v>
      </c>
      <c r="AA4540" s="66" t="s">
        <v>315</v>
      </c>
      <c r="AB4540" s="66" t="s">
        <v>42</v>
      </c>
      <c r="AC4540" s="66" t="s">
        <v>1749</v>
      </c>
      <c r="AD4540" s="66" t="s">
        <v>146</v>
      </c>
    </row>
    <row r="4541" spans="1:30" x14ac:dyDescent="0.25">
      <c r="A4541" s="66" t="s">
        <v>35</v>
      </c>
      <c r="B4541" s="66" t="s">
        <v>36</v>
      </c>
      <c r="C4541" s="66" t="s">
        <v>37</v>
      </c>
      <c r="D4541" s="66" t="s">
        <v>121</v>
      </c>
      <c r="E4541" s="66" t="s">
        <v>122</v>
      </c>
      <c r="F4541" s="66" t="s">
        <v>123</v>
      </c>
      <c r="G4541" s="66" t="s">
        <v>124</v>
      </c>
      <c r="H4541" s="66" t="s">
        <v>124</v>
      </c>
      <c r="I4541" s="66" t="s">
        <v>42</v>
      </c>
      <c r="J4541" s="66" t="s">
        <v>298</v>
      </c>
      <c r="K4541" s="66" t="s">
        <v>298</v>
      </c>
      <c r="L4541" s="66" t="s">
        <v>43</v>
      </c>
      <c r="M4541" s="66" t="s">
        <v>44</v>
      </c>
      <c r="N4541" s="66" t="s">
        <v>150</v>
      </c>
      <c r="O4541" s="66" t="s">
        <v>42</v>
      </c>
      <c r="P4541" s="66" t="s">
        <v>1592</v>
      </c>
      <c r="Q4541" s="66" t="s">
        <v>1732</v>
      </c>
      <c r="R4541" s="66" t="s">
        <v>1753</v>
      </c>
      <c r="S4541" s="65">
        <v>201409</v>
      </c>
      <c r="T4541" s="66" t="s">
        <v>47</v>
      </c>
      <c r="U4541" s="67">
        <v>-8341.99</v>
      </c>
      <c r="V4541" s="60">
        <v>-8341.99</v>
      </c>
      <c r="W4541" s="66" t="s">
        <v>340</v>
      </c>
      <c r="X4541" s="66" t="s">
        <v>1594</v>
      </c>
      <c r="Y4541" s="66" t="s">
        <v>1152</v>
      </c>
      <c r="Z4541" s="66" t="s">
        <v>48</v>
      </c>
      <c r="AA4541" s="66" t="s">
        <v>315</v>
      </c>
      <c r="AB4541" s="66" t="s">
        <v>42</v>
      </c>
      <c r="AC4541" s="66" t="s">
        <v>1749</v>
      </c>
      <c r="AD4541" s="66" t="s">
        <v>146</v>
      </c>
    </row>
    <row r="4542" spans="1:30" x14ac:dyDescent="0.25">
      <c r="A4542" s="66" t="s">
        <v>35</v>
      </c>
      <c r="B4542" s="66" t="s">
        <v>36</v>
      </c>
      <c r="C4542" s="66" t="s">
        <v>37</v>
      </c>
      <c r="D4542" s="66" t="s">
        <v>121</v>
      </c>
      <c r="E4542" s="66" t="s">
        <v>122</v>
      </c>
      <c r="F4542" s="66" t="s">
        <v>123</v>
      </c>
      <c r="G4542" s="66" t="s">
        <v>124</v>
      </c>
      <c r="H4542" s="66" t="s">
        <v>124</v>
      </c>
      <c r="I4542" s="66" t="s">
        <v>42</v>
      </c>
      <c r="J4542" s="66" t="s">
        <v>298</v>
      </c>
      <c r="K4542" s="66" t="s">
        <v>298</v>
      </c>
      <c r="L4542" s="66" t="s">
        <v>43</v>
      </c>
      <c r="M4542" s="66" t="s">
        <v>44</v>
      </c>
      <c r="N4542" s="66" t="s">
        <v>150</v>
      </c>
      <c r="O4542" s="66" t="s">
        <v>42</v>
      </c>
      <c r="P4542" s="66" t="s">
        <v>1592</v>
      </c>
      <c r="Q4542" s="66" t="s">
        <v>1732</v>
      </c>
      <c r="R4542" s="66" t="s">
        <v>1754</v>
      </c>
      <c r="S4542" s="65">
        <v>201409</v>
      </c>
      <c r="T4542" s="66" t="s">
        <v>52</v>
      </c>
      <c r="U4542" s="67">
        <v>9558.66</v>
      </c>
      <c r="V4542" s="60">
        <v>9558.66</v>
      </c>
      <c r="W4542" s="66" t="s">
        <v>340</v>
      </c>
      <c r="X4542" s="66" t="s">
        <v>1594</v>
      </c>
      <c r="Y4542" s="66" t="s">
        <v>1152</v>
      </c>
      <c r="Z4542" s="66" t="s">
        <v>48</v>
      </c>
      <c r="AA4542" s="66" t="s">
        <v>315</v>
      </c>
      <c r="AB4542" s="66" t="s">
        <v>42</v>
      </c>
      <c r="AC4542" s="66" t="s">
        <v>1749</v>
      </c>
      <c r="AD4542" s="66" t="s">
        <v>146</v>
      </c>
    </row>
    <row r="4543" spans="1:30" x14ac:dyDescent="0.25">
      <c r="A4543" s="66" t="s">
        <v>35</v>
      </c>
      <c r="B4543" s="66" t="s">
        <v>36</v>
      </c>
      <c r="C4543" s="66" t="s">
        <v>37</v>
      </c>
      <c r="D4543" s="66" t="s">
        <v>121</v>
      </c>
      <c r="E4543" s="66" t="s">
        <v>122</v>
      </c>
      <c r="F4543" s="66" t="s">
        <v>123</v>
      </c>
      <c r="G4543" s="66" t="s">
        <v>124</v>
      </c>
      <c r="H4543" s="66" t="s">
        <v>124</v>
      </c>
      <c r="I4543" s="66" t="s">
        <v>42</v>
      </c>
      <c r="J4543" s="66" t="s">
        <v>298</v>
      </c>
      <c r="K4543" s="66" t="s">
        <v>298</v>
      </c>
      <c r="L4543" s="66" t="s">
        <v>43</v>
      </c>
      <c r="M4543" s="66" t="s">
        <v>44</v>
      </c>
      <c r="N4543" s="66" t="s">
        <v>150</v>
      </c>
      <c r="O4543" s="66" t="s">
        <v>42</v>
      </c>
      <c r="P4543" s="66" t="s">
        <v>1592</v>
      </c>
      <c r="Q4543" s="66" t="s">
        <v>1732</v>
      </c>
      <c r="R4543" s="66" t="s">
        <v>1755</v>
      </c>
      <c r="S4543" s="65">
        <v>201409</v>
      </c>
      <c r="T4543" s="66" t="s">
        <v>47</v>
      </c>
      <c r="U4543" s="67">
        <v>-1659.73</v>
      </c>
      <c r="V4543" s="60">
        <v>-1659.73</v>
      </c>
      <c r="W4543" s="66" t="s">
        <v>340</v>
      </c>
      <c r="X4543" s="66" t="s">
        <v>1594</v>
      </c>
      <c r="Y4543" s="66" t="s">
        <v>1152</v>
      </c>
      <c r="Z4543" s="66" t="s">
        <v>48</v>
      </c>
      <c r="AA4543" s="66" t="s">
        <v>315</v>
      </c>
      <c r="AB4543" s="66" t="s">
        <v>42</v>
      </c>
      <c r="AC4543" s="66" t="s">
        <v>1749</v>
      </c>
      <c r="AD4543" s="66" t="s">
        <v>146</v>
      </c>
    </row>
    <row r="4544" spans="1:30" x14ac:dyDescent="0.25">
      <c r="A4544" s="66" t="s">
        <v>35</v>
      </c>
      <c r="B4544" s="66" t="s">
        <v>36</v>
      </c>
      <c r="C4544" s="66" t="s">
        <v>37</v>
      </c>
      <c r="D4544" s="66" t="s">
        <v>121</v>
      </c>
      <c r="E4544" s="66" t="s">
        <v>122</v>
      </c>
      <c r="F4544" s="66" t="s">
        <v>123</v>
      </c>
      <c r="G4544" s="66" t="s">
        <v>124</v>
      </c>
      <c r="H4544" s="66" t="s">
        <v>124</v>
      </c>
      <c r="I4544" s="66" t="s">
        <v>42</v>
      </c>
      <c r="J4544" s="66" t="s">
        <v>298</v>
      </c>
      <c r="K4544" s="66" t="s">
        <v>298</v>
      </c>
      <c r="L4544" s="66" t="s">
        <v>43</v>
      </c>
      <c r="M4544" s="66" t="s">
        <v>44</v>
      </c>
      <c r="N4544" s="66" t="s">
        <v>150</v>
      </c>
      <c r="O4544" s="66" t="s">
        <v>42</v>
      </c>
      <c r="P4544" s="66" t="s">
        <v>1592</v>
      </c>
      <c r="Q4544" s="66" t="s">
        <v>1732</v>
      </c>
      <c r="R4544" s="66" t="s">
        <v>1756</v>
      </c>
      <c r="S4544" s="65">
        <v>201409</v>
      </c>
      <c r="T4544" s="66" t="s">
        <v>47</v>
      </c>
      <c r="U4544" s="65">
        <v>-168.16</v>
      </c>
      <c r="V4544" s="60">
        <v>-168.16</v>
      </c>
      <c r="W4544" s="66" t="s">
        <v>340</v>
      </c>
      <c r="X4544" s="66" t="s">
        <v>1594</v>
      </c>
      <c r="Y4544" s="66" t="s">
        <v>1152</v>
      </c>
      <c r="Z4544" s="66" t="s">
        <v>48</v>
      </c>
      <c r="AA4544" s="66" t="s">
        <v>315</v>
      </c>
      <c r="AB4544" s="66" t="s">
        <v>42</v>
      </c>
      <c r="AC4544" s="66" t="s">
        <v>1749</v>
      </c>
      <c r="AD4544" s="66" t="s">
        <v>146</v>
      </c>
    </row>
    <row r="4545" spans="1:30" x14ac:dyDescent="0.25">
      <c r="A4545" s="66" t="s">
        <v>35</v>
      </c>
      <c r="B4545" s="66" t="s">
        <v>36</v>
      </c>
      <c r="C4545" s="66" t="s">
        <v>37</v>
      </c>
      <c r="D4545" s="66" t="s">
        <v>121</v>
      </c>
      <c r="E4545" s="66" t="s">
        <v>122</v>
      </c>
      <c r="F4545" s="66" t="s">
        <v>123</v>
      </c>
      <c r="G4545" s="66" t="s">
        <v>124</v>
      </c>
      <c r="H4545" s="66" t="s">
        <v>124</v>
      </c>
      <c r="I4545" s="66" t="s">
        <v>42</v>
      </c>
      <c r="J4545" s="66" t="s">
        <v>298</v>
      </c>
      <c r="K4545" s="66" t="s">
        <v>298</v>
      </c>
      <c r="L4545" s="66" t="s">
        <v>43</v>
      </c>
      <c r="M4545" s="66" t="s">
        <v>44</v>
      </c>
      <c r="N4545" s="66" t="s">
        <v>150</v>
      </c>
      <c r="O4545" s="66" t="s">
        <v>42</v>
      </c>
      <c r="P4545" s="66" t="s">
        <v>1592</v>
      </c>
      <c r="Q4545" s="66" t="s">
        <v>1732</v>
      </c>
      <c r="R4545" s="66" t="s">
        <v>1757</v>
      </c>
      <c r="S4545" s="65">
        <v>201409</v>
      </c>
      <c r="T4545" s="66" t="s">
        <v>52</v>
      </c>
      <c r="U4545" s="67">
        <v>11434.78</v>
      </c>
      <c r="V4545" s="60">
        <v>11434.78</v>
      </c>
      <c r="W4545" s="66" t="s">
        <v>340</v>
      </c>
      <c r="X4545" s="66" t="s">
        <v>1594</v>
      </c>
      <c r="Y4545" s="66" t="s">
        <v>1152</v>
      </c>
      <c r="Z4545" s="66" t="s">
        <v>48</v>
      </c>
      <c r="AA4545" s="66" t="s">
        <v>315</v>
      </c>
      <c r="AB4545" s="66" t="s">
        <v>42</v>
      </c>
      <c r="AC4545" s="66" t="s">
        <v>1749</v>
      </c>
      <c r="AD4545" s="66" t="s">
        <v>146</v>
      </c>
    </row>
    <row r="4546" spans="1:30" x14ac:dyDescent="0.25">
      <c r="A4546" s="66" t="s">
        <v>35</v>
      </c>
      <c r="B4546" s="66" t="s">
        <v>36</v>
      </c>
      <c r="C4546" s="66" t="s">
        <v>37</v>
      </c>
      <c r="D4546" s="66" t="s">
        <v>121</v>
      </c>
      <c r="E4546" s="66" t="s">
        <v>122</v>
      </c>
      <c r="F4546" s="66" t="s">
        <v>123</v>
      </c>
      <c r="G4546" s="66" t="s">
        <v>124</v>
      </c>
      <c r="H4546" s="66" t="s">
        <v>124</v>
      </c>
      <c r="I4546" s="66" t="s">
        <v>42</v>
      </c>
      <c r="J4546" s="66" t="s">
        <v>298</v>
      </c>
      <c r="K4546" s="66" t="s">
        <v>298</v>
      </c>
      <c r="L4546" s="66" t="s">
        <v>43</v>
      </c>
      <c r="M4546" s="66" t="s">
        <v>44</v>
      </c>
      <c r="N4546" s="66" t="s">
        <v>150</v>
      </c>
      <c r="O4546" s="66" t="s">
        <v>42</v>
      </c>
      <c r="P4546" s="66" t="s">
        <v>851</v>
      </c>
      <c r="Q4546" s="66" t="s">
        <v>1710</v>
      </c>
      <c r="R4546" s="66" t="s">
        <v>1758</v>
      </c>
      <c r="S4546" s="65">
        <v>201409</v>
      </c>
      <c r="T4546" s="66" t="s">
        <v>52</v>
      </c>
      <c r="U4546" s="67">
        <v>47496.5</v>
      </c>
      <c r="V4546" s="60">
        <v>47496.5</v>
      </c>
      <c r="W4546" s="66" t="s">
        <v>340</v>
      </c>
      <c r="X4546" s="66" t="s">
        <v>1624</v>
      </c>
      <c r="Y4546" s="66" t="s">
        <v>1152</v>
      </c>
      <c r="Z4546" s="66" t="s">
        <v>48</v>
      </c>
      <c r="AA4546" s="66" t="s">
        <v>315</v>
      </c>
      <c r="AB4546" s="66" t="s">
        <v>42</v>
      </c>
      <c r="AC4546" s="66" t="s">
        <v>1749</v>
      </c>
      <c r="AD4546" s="66" t="s">
        <v>146</v>
      </c>
    </row>
    <row r="4547" spans="1:30" x14ac:dyDescent="0.25">
      <c r="A4547" s="66" t="s">
        <v>35</v>
      </c>
      <c r="B4547" s="66" t="s">
        <v>36</v>
      </c>
      <c r="C4547" s="66" t="s">
        <v>37</v>
      </c>
      <c r="D4547" s="66" t="s">
        <v>121</v>
      </c>
      <c r="E4547" s="66" t="s">
        <v>215</v>
      </c>
      <c r="F4547" s="66" t="s">
        <v>216</v>
      </c>
      <c r="G4547" s="66" t="s">
        <v>124</v>
      </c>
      <c r="H4547" s="66" t="s">
        <v>124</v>
      </c>
      <c r="I4547" s="66" t="s">
        <v>42</v>
      </c>
      <c r="J4547" s="66" t="s">
        <v>231</v>
      </c>
      <c r="K4547" s="66" t="s">
        <v>231</v>
      </c>
      <c r="L4547" s="66" t="s">
        <v>43</v>
      </c>
      <c r="M4547" s="66" t="s">
        <v>44</v>
      </c>
      <c r="N4547" s="66" t="s">
        <v>180</v>
      </c>
      <c r="O4547" s="66" t="s">
        <v>42</v>
      </c>
      <c r="P4547" s="66" t="s">
        <v>388</v>
      </c>
      <c r="Q4547" s="66" t="s">
        <v>183</v>
      </c>
      <c r="R4547" s="66" t="s">
        <v>1759</v>
      </c>
      <c r="S4547" s="65">
        <v>201409</v>
      </c>
      <c r="T4547" s="66" t="s">
        <v>52</v>
      </c>
      <c r="U4547" s="65">
        <v>0</v>
      </c>
      <c r="V4547" s="60">
        <v>1232.33</v>
      </c>
      <c r="W4547" s="66" t="s">
        <v>340</v>
      </c>
      <c r="X4547" s="66" t="s">
        <v>975</v>
      </c>
      <c r="Y4547" s="66" t="s">
        <v>1152</v>
      </c>
      <c r="Z4547" s="66" t="s">
        <v>48</v>
      </c>
      <c r="AA4547" s="66" t="s">
        <v>315</v>
      </c>
      <c r="AB4547" s="66" t="s">
        <v>42</v>
      </c>
      <c r="AC4547" s="66" t="s">
        <v>1749</v>
      </c>
      <c r="AD4547" s="66" t="s">
        <v>146</v>
      </c>
    </row>
    <row r="4548" spans="1:30" x14ac:dyDescent="0.25">
      <c r="A4548" s="66" t="s">
        <v>35</v>
      </c>
      <c r="B4548" s="66" t="s">
        <v>36</v>
      </c>
      <c r="C4548" s="66" t="s">
        <v>37</v>
      </c>
      <c r="D4548" s="66" t="s">
        <v>121</v>
      </c>
      <c r="E4548" s="66" t="s">
        <v>215</v>
      </c>
      <c r="F4548" s="66" t="s">
        <v>216</v>
      </c>
      <c r="G4548" s="66" t="s">
        <v>124</v>
      </c>
      <c r="H4548" s="66" t="s">
        <v>124</v>
      </c>
      <c r="I4548" s="66" t="s">
        <v>42</v>
      </c>
      <c r="J4548" s="66" t="s">
        <v>231</v>
      </c>
      <c r="K4548" s="66" t="s">
        <v>231</v>
      </c>
      <c r="L4548" s="66" t="s">
        <v>43</v>
      </c>
      <c r="M4548" s="66" t="s">
        <v>44</v>
      </c>
      <c r="N4548" s="66" t="s">
        <v>180</v>
      </c>
      <c r="O4548" s="66" t="s">
        <v>42</v>
      </c>
      <c r="P4548" s="66" t="s">
        <v>388</v>
      </c>
      <c r="Q4548" s="66" t="s">
        <v>417</v>
      </c>
      <c r="R4548" s="66" t="s">
        <v>1759</v>
      </c>
      <c r="S4548" s="65">
        <v>201409</v>
      </c>
      <c r="T4548" s="66" t="s">
        <v>52</v>
      </c>
      <c r="U4548" s="67">
        <v>15379.2</v>
      </c>
      <c r="V4548" s="60">
        <v>15379.2</v>
      </c>
      <c r="W4548" s="66" t="s">
        <v>340</v>
      </c>
      <c r="X4548" s="66" t="s">
        <v>975</v>
      </c>
      <c r="Y4548" s="66" t="s">
        <v>1152</v>
      </c>
      <c r="Z4548" s="66" t="s">
        <v>48</v>
      </c>
      <c r="AA4548" s="66" t="s">
        <v>315</v>
      </c>
      <c r="AB4548" s="66" t="s">
        <v>42</v>
      </c>
      <c r="AC4548" s="66" t="s">
        <v>1749</v>
      </c>
      <c r="AD4548" s="66" t="s">
        <v>146</v>
      </c>
    </row>
    <row r="4549" spans="1:30" x14ac:dyDescent="0.25">
      <c r="A4549" s="66" t="s">
        <v>35</v>
      </c>
      <c r="B4549" s="66" t="s">
        <v>36</v>
      </c>
      <c r="C4549" s="66" t="s">
        <v>37</v>
      </c>
      <c r="D4549" s="66" t="s">
        <v>121</v>
      </c>
      <c r="E4549" s="66" t="s">
        <v>122</v>
      </c>
      <c r="F4549" s="66" t="s">
        <v>123</v>
      </c>
      <c r="G4549" s="66" t="s">
        <v>124</v>
      </c>
      <c r="H4549" s="66" t="s">
        <v>124</v>
      </c>
      <c r="I4549" s="66" t="s">
        <v>42</v>
      </c>
      <c r="J4549" s="66" t="s">
        <v>174</v>
      </c>
      <c r="K4549" s="66" t="s">
        <v>174</v>
      </c>
      <c r="L4549" s="66" t="s">
        <v>43</v>
      </c>
      <c r="M4549" s="66" t="s">
        <v>44</v>
      </c>
      <c r="N4549" s="66" t="s">
        <v>150</v>
      </c>
      <c r="O4549" s="66" t="s">
        <v>42</v>
      </c>
      <c r="P4549" s="66" t="s">
        <v>522</v>
      </c>
      <c r="Q4549" s="66" t="s">
        <v>529</v>
      </c>
      <c r="R4549" s="66" t="s">
        <v>1536</v>
      </c>
      <c r="S4549" s="65">
        <v>201409</v>
      </c>
      <c r="T4549" s="66" t="s">
        <v>52</v>
      </c>
      <c r="U4549" s="67">
        <v>144088.21</v>
      </c>
      <c r="V4549" s="60">
        <v>144088.21</v>
      </c>
      <c r="W4549" s="66" t="s">
        <v>340</v>
      </c>
      <c r="X4549" s="66" t="s">
        <v>177</v>
      </c>
      <c r="Y4549" s="66" t="s">
        <v>1152</v>
      </c>
      <c r="Z4549" s="66" t="s">
        <v>48</v>
      </c>
      <c r="AA4549" s="66" t="s">
        <v>315</v>
      </c>
      <c r="AB4549" s="66" t="s">
        <v>42</v>
      </c>
      <c r="AC4549" s="66" t="s">
        <v>1747</v>
      </c>
      <c r="AD4549" s="66" t="s">
        <v>146</v>
      </c>
    </row>
    <row r="4550" spans="1:30" x14ac:dyDescent="0.25">
      <c r="A4550" s="66" t="s">
        <v>35</v>
      </c>
      <c r="B4550" s="66" t="s">
        <v>36</v>
      </c>
      <c r="C4550" s="66" t="s">
        <v>37</v>
      </c>
      <c r="D4550" s="66" t="s">
        <v>121</v>
      </c>
      <c r="E4550" s="66" t="s">
        <v>122</v>
      </c>
      <c r="F4550" s="66" t="s">
        <v>123</v>
      </c>
      <c r="G4550" s="66" t="s">
        <v>124</v>
      </c>
      <c r="H4550" s="66" t="s">
        <v>124</v>
      </c>
      <c r="I4550" s="66" t="s">
        <v>42</v>
      </c>
      <c r="J4550" s="66" t="s">
        <v>285</v>
      </c>
      <c r="K4550" s="66" t="s">
        <v>285</v>
      </c>
      <c r="L4550" s="66" t="s">
        <v>43</v>
      </c>
      <c r="M4550" s="66" t="s">
        <v>44</v>
      </c>
      <c r="N4550" s="66" t="s">
        <v>150</v>
      </c>
      <c r="O4550" s="66" t="s">
        <v>42</v>
      </c>
      <c r="P4550" s="66" t="s">
        <v>463</v>
      </c>
      <c r="Q4550" s="66" t="s">
        <v>464</v>
      </c>
      <c r="R4550" s="66" t="s">
        <v>1760</v>
      </c>
      <c r="S4550" s="65">
        <v>201409</v>
      </c>
      <c r="T4550" s="66" t="s">
        <v>52</v>
      </c>
      <c r="U4550" s="67">
        <v>50127.75</v>
      </c>
      <c r="V4550" s="60">
        <v>50127.75</v>
      </c>
      <c r="W4550" s="66" t="s">
        <v>340</v>
      </c>
      <c r="X4550" s="66" t="s">
        <v>288</v>
      </c>
      <c r="Y4550" s="66" t="s">
        <v>1152</v>
      </c>
      <c r="Z4550" s="66" t="s">
        <v>48</v>
      </c>
      <c r="AA4550" s="66" t="s">
        <v>315</v>
      </c>
      <c r="AB4550" s="66" t="s">
        <v>42</v>
      </c>
      <c r="AC4550" s="66" t="s">
        <v>1761</v>
      </c>
      <c r="AD4550" s="66" t="s">
        <v>146</v>
      </c>
    </row>
    <row r="4551" spans="1:30" x14ac:dyDescent="0.25">
      <c r="A4551" s="66" t="s">
        <v>35</v>
      </c>
      <c r="B4551" s="66" t="s">
        <v>36</v>
      </c>
      <c r="C4551" s="66" t="s">
        <v>37</v>
      </c>
      <c r="D4551" s="66" t="s">
        <v>121</v>
      </c>
      <c r="E4551" s="66" t="s">
        <v>122</v>
      </c>
      <c r="F4551" s="66" t="s">
        <v>123</v>
      </c>
      <c r="G4551" s="66" t="s">
        <v>124</v>
      </c>
      <c r="H4551" s="66" t="s">
        <v>124</v>
      </c>
      <c r="I4551" s="66" t="s">
        <v>42</v>
      </c>
      <c r="J4551" s="66" t="s">
        <v>156</v>
      </c>
      <c r="K4551" s="66" t="s">
        <v>156</v>
      </c>
      <c r="L4551" s="66" t="s">
        <v>43</v>
      </c>
      <c r="M4551" s="66" t="s">
        <v>44</v>
      </c>
      <c r="N4551" s="66" t="s">
        <v>150</v>
      </c>
      <c r="O4551" s="66" t="s">
        <v>42</v>
      </c>
      <c r="P4551" s="66" t="s">
        <v>506</v>
      </c>
      <c r="Q4551" s="66" t="s">
        <v>517</v>
      </c>
      <c r="R4551" s="66" t="s">
        <v>1762</v>
      </c>
      <c r="S4551" s="65">
        <v>201409</v>
      </c>
      <c r="T4551" s="66" t="s">
        <v>52</v>
      </c>
      <c r="U4551" s="67">
        <v>85500</v>
      </c>
      <c r="V4551" s="60">
        <v>85500</v>
      </c>
      <c r="W4551" s="66" t="s">
        <v>340</v>
      </c>
      <c r="X4551" s="66" t="s">
        <v>507</v>
      </c>
      <c r="Y4551" s="66" t="s">
        <v>1152</v>
      </c>
      <c r="Z4551" s="66" t="s">
        <v>48</v>
      </c>
      <c r="AA4551" s="66" t="s">
        <v>315</v>
      </c>
      <c r="AB4551" s="66" t="s">
        <v>42</v>
      </c>
      <c r="AC4551" s="66" t="s">
        <v>1763</v>
      </c>
      <c r="AD4551" s="66" t="s">
        <v>146</v>
      </c>
    </row>
    <row r="4552" spans="1:30" x14ac:dyDescent="0.25">
      <c r="A4552" s="66" t="s">
        <v>35</v>
      </c>
      <c r="B4552" s="66" t="s">
        <v>36</v>
      </c>
      <c r="C4552" s="66" t="s">
        <v>37</v>
      </c>
      <c r="D4552" s="66" t="s">
        <v>121</v>
      </c>
      <c r="E4552" s="66" t="s">
        <v>122</v>
      </c>
      <c r="F4552" s="66" t="s">
        <v>123</v>
      </c>
      <c r="G4552" s="66" t="s">
        <v>124</v>
      </c>
      <c r="H4552" s="66" t="s">
        <v>124</v>
      </c>
      <c r="I4552" s="66" t="s">
        <v>42</v>
      </c>
      <c r="J4552" s="66" t="s">
        <v>298</v>
      </c>
      <c r="K4552" s="66" t="s">
        <v>298</v>
      </c>
      <c r="L4552" s="66" t="s">
        <v>43</v>
      </c>
      <c r="M4552" s="66" t="s">
        <v>44</v>
      </c>
      <c r="N4552" s="66" t="s">
        <v>150</v>
      </c>
      <c r="O4552" s="66" t="s">
        <v>42</v>
      </c>
      <c r="P4552" s="66" t="s">
        <v>506</v>
      </c>
      <c r="Q4552" s="66" t="s">
        <v>1713</v>
      </c>
      <c r="R4552" s="66" t="s">
        <v>1764</v>
      </c>
      <c r="S4552" s="65">
        <v>201409</v>
      </c>
      <c r="T4552" s="66" t="s">
        <v>52</v>
      </c>
      <c r="U4552" s="67">
        <v>15000</v>
      </c>
      <c r="V4552" s="60">
        <v>15000</v>
      </c>
      <c r="W4552" s="66" t="s">
        <v>340</v>
      </c>
      <c r="X4552" s="66" t="s">
        <v>1694</v>
      </c>
      <c r="Y4552" s="66" t="s">
        <v>1152</v>
      </c>
      <c r="Z4552" s="66" t="s">
        <v>48</v>
      </c>
      <c r="AA4552" s="66" t="s">
        <v>315</v>
      </c>
      <c r="AB4552" s="66" t="s">
        <v>42</v>
      </c>
      <c r="AC4552" s="66" t="s">
        <v>1765</v>
      </c>
      <c r="AD4552" s="66" t="s">
        <v>146</v>
      </c>
    </row>
    <row r="4553" spans="1:30" x14ac:dyDescent="0.25">
      <c r="A4553" s="66" t="s">
        <v>35</v>
      </c>
      <c r="B4553" s="66" t="s">
        <v>36</v>
      </c>
      <c r="C4553" s="66" t="s">
        <v>37</v>
      </c>
      <c r="D4553" s="66" t="s">
        <v>121</v>
      </c>
      <c r="E4553" s="66" t="s">
        <v>122</v>
      </c>
      <c r="F4553" s="66" t="s">
        <v>123</v>
      </c>
      <c r="G4553" s="66" t="s">
        <v>124</v>
      </c>
      <c r="H4553" s="66" t="s">
        <v>124</v>
      </c>
      <c r="I4553" s="66" t="s">
        <v>42</v>
      </c>
      <c r="J4553" s="66" t="s">
        <v>140</v>
      </c>
      <c r="K4553" s="66" t="s">
        <v>140</v>
      </c>
      <c r="L4553" s="66" t="s">
        <v>43</v>
      </c>
      <c r="M4553" s="66" t="s">
        <v>44</v>
      </c>
      <c r="N4553" s="66" t="s">
        <v>150</v>
      </c>
      <c r="O4553" s="66" t="s">
        <v>42</v>
      </c>
      <c r="P4553" s="66" t="s">
        <v>690</v>
      </c>
      <c r="Q4553" s="66" t="s">
        <v>691</v>
      </c>
      <c r="R4553" s="66" t="s">
        <v>1766</v>
      </c>
      <c r="S4553" s="65">
        <v>201409</v>
      </c>
      <c r="T4553" s="66" t="s">
        <v>52</v>
      </c>
      <c r="U4553" s="67">
        <v>9611</v>
      </c>
      <c r="V4553" s="60">
        <v>9611</v>
      </c>
      <c r="W4553" s="66" t="s">
        <v>340</v>
      </c>
      <c r="X4553" s="66" t="s">
        <v>693</v>
      </c>
      <c r="Y4553" s="66" t="s">
        <v>1152</v>
      </c>
      <c r="Z4553" s="66" t="s">
        <v>48</v>
      </c>
      <c r="AA4553" s="66" t="s">
        <v>315</v>
      </c>
      <c r="AB4553" s="66" t="s">
        <v>42</v>
      </c>
      <c r="AC4553" s="66" t="s">
        <v>1765</v>
      </c>
      <c r="AD4553" s="66" t="s">
        <v>146</v>
      </c>
    </row>
    <row r="4554" spans="1:30" x14ac:dyDescent="0.25">
      <c r="A4554" s="66" t="s">
        <v>35</v>
      </c>
      <c r="B4554" s="66" t="s">
        <v>36</v>
      </c>
      <c r="C4554" s="66" t="s">
        <v>37</v>
      </c>
      <c r="D4554" s="66" t="s">
        <v>121</v>
      </c>
      <c r="E4554" s="66" t="s">
        <v>122</v>
      </c>
      <c r="F4554" s="66" t="s">
        <v>123</v>
      </c>
      <c r="G4554" s="66" t="s">
        <v>124</v>
      </c>
      <c r="H4554" s="66" t="s">
        <v>124</v>
      </c>
      <c r="I4554" s="66" t="s">
        <v>42</v>
      </c>
      <c r="J4554" s="66" t="s">
        <v>298</v>
      </c>
      <c r="K4554" s="66" t="s">
        <v>298</v>
      </c>
      <c r="L4554" s="66" t="s">
        <v>43</v>
      </c>
      <c r="M4554" s="66" t="s">
        <v>44</v>
      </c>
      <c r="N4554" s="66" t="s">
        <v>150</v>
      </c>
      <c r="O4554" s="66" t="s">
        <v>42</v>
      </c>
      <c r="P4554" s="66" t="s">
        <v>506</v>
      </c>
      <c r="Q4554" s="66" t="s">
        <v>1713</v>
      </c>
      <c r="R4554" s="66" t="s">
        <v>1767</v>
      </c>
      <c r="S4554" s="65">
        <v>201409</v>
      </c>
      <c r="T4554" s="66" t="s">
        <v>52</v>
      </c>
      <c r="U4554" s="67">
        <v>3000</v>
      </c>
      <c r="V4554" s="60">
        <v>3000</v>
      </c>
      <c r="W4554" s="66" t="s">
        <v>340</v>
      </c>
      <c r="X4554" s="66" t="s">
        <v>1694</v>
      </c>
      <c r="Y4554" s="66" t="s">
        <v>1152</v>
      </c>
      <c r="Z4554" s="66" t="s">
        <v>48</v>
      </c>
      <c r="AA4554" s="66" t="s">
        <v>315</v>
      </c>
      <c r="AB4554" s="66" t="s">
        <v>42</v>
      </c>
      <c r="AC4554" s="66" t="s">
        <v>1765</v>
      </c>
      <c r="AD4554" s="66" t="s">
        <v>146</v>
      </c>
    </row>
    <row r="4555" spans="1:30" x14ac:dyDescent="0.25">
      <c r="A4555" s="66" t="s">
        <v>35</v>
      </c>
      <c r="B4555" s="66" t="s">
        <v>36</v>
      </c>
      <c r="C4555" s="66" t="s">
        <v>37</v>
      </c>
      <c r="D4555" s="66" t="s">
        <v>121</v>
      </c>
      <c r="E4555" s="66" t="s">
        <v>215</v>
      </c>
      <c r="F4555" s="66" t="s">
        <v>216</v>
      </c>
      <c r="G4555" s="66" t="s">
        <v>124</v>
      </c>
      <c r="H4555" s="66" t="s">
        <v>124</v>
      </c>
      <c r="I4555" s="66" t="s">
        <v>42</v>
      </c>
      <c r="J4555" s="66" t="s">
        <v>237</v>
      </c>
      <c r="K4555" s="66" t="s">
        <v>237</v>
      </c>
      <c r="L4555" s="66" t="s">
        <v>43</v>
      </c>
      <c r="M4555" s="66" t="s">
        <v>44</v>
      </c>
      <c r="N4555" s="66" t="s">
        <v>150</v>
      </c>
      <c r="O4555" s="66" t="s">
        <v>42</v>
      </c>
      <c r="P4555" s="66" t="s">
        <v>392</v>
      </c>
      <c r="Q4555" s="66" t="s">
        <v>1717</v>
      </c>
      <c r="R4555" s="66" t="s">
        <v>1768</v>
      </c>
      <c r="S4555" s="65">
        <v>201409</v>
      </c>
      <c r="T4555" s="66" t="s">
        <v>52</v>
      </c>
      <c r="U4555" s="65">
        <v>222.9</v>
      </c>
      <c r="V4555" s="60">
        <v>222.9</v>
      </c>
      <c r="W4555" s="66" t="s">
        <v>340</v>
      </c>
      <c r="X4555" s="66" t="s">
        <v>384</v>
      </c>
      <c r="Y4555" s="66" t="s">
        <v>1152</v>
      </c>
      <c r="Z4555" s="66" t="s">
        <v>48</v>
      </c>
      <c r="AA4555" s="66" t="s">
        <v>315</v>
      </c>
      <c r="AB4555" s="66" t="s">
        <v>42</v>
      </c>
      <c r="AC4555" s="66" t="s">
        <v>1769</v>
      </c>
      <c r="AD4555" s="66" t="s">
        <v>146</v>
      </c>
    </row>
    <row r="4556" spans="1:30" x14ac:dyDescent="0.25">
      <c r="A4556" s="66" t="s">
        <v>35</v>
      </c>
      <c r="B4556" s="66" t="s">
        <v>36</v>
      </c>
      <c r="C4556" s="66" t="s">
        <v>37</v>
      </c>
      <c r="D4556" s="66" t="s">
        <v>121</v>
      </c>
      <c r="E4556" s="66" t="s">
        <v>215</v>
      </c>
      <c r="F4556" s="66" t="s">
        <v>216</v>
      </c>
      <c r="G4556" s="66" t="s">
        <v>124</v>
      </c>
      <c r="H4556" s="66" t="s">
        <v>124</v>
      </c>
      <c r="I4556" s="66" t="s">
        <v>42</v>
      </c>
      <c r="J4556" s="66" t="s">
        <v>231</v>
      </c>
      <c r="K4556" s="66" t="s">
        <v>231</v>
      </c>
      <c r="L4556" s="66" t="s">
        <v>43</v>
      </c>
      <c r="M4556" s="66" t="s">
        <v>44</v>
      </c>
      <c r="N4556" s="66" t="s">
        <v>150</v>
      </c>
      <c r="O4556" s="66" t="s">
        <v>42</v>
      </c>
      <c r="P4556" s="66" t="s">
        <v>392</v>
      </c>
      <c r="Q4556" s="66" t="s">
        <v>1717</v>
      </c>
      <c r="R4556" s="66" t="s">
        <v>1770</v>
      </c>
      <c r="S4556" s="65">
        <v>201409</v>
      </c>
      <c r="T4556" s="66" t="s">
        <v>52</v>
      </c>
      <c r="U4556" s="65">
        <v>208.04</v>
      </c>
      <c r="V4556" s="60">
        <v>208.04</v>
      </c>
      <c r="W4556" s="66" t="s">
        <v>340</v>
      </c>
      <c r="X4556" s="66" t="s">
        <v>384</v>
      </c>
      <c r="Y4556" s="66" t="s">
        <v>1152</v>
      </c>
      <c r="Z4556" s="66" t="s">
        <v>48</v>
      </c>
      <c r="AA4556" s="66" t="s">
        <v>315</v>
      </c>
      <c r="AB4556" s="66" t="s">
        <v>42</v>
      </c>
      <c r="AC4556" s="66" t="s">
        <v>1771</v>
      </c>
      <c r="AD4556" s="66" t="s">
        <v>146</v>
      </c>
    </row>
    <row r="4557" spans="1:30" x14ac:dyDescent="0.25">
      <c r="A4557" s="66" t="s">
        <v>35</v>
      </c>
      <c r="B4557" s="66" t="s">
        <v>36</v>
      </c>
      <c r="C4557" s="66" t="s">
        <v>37</v>
      </c>
      <c r="D4557" s="66" t="s">
        <v>121</v>
      </c>
      <c r="E4557" s="66" t="s">
        <v>122</v>
      </c>
      <c r="F4557" s="66" t="s">
        <v>123</v>
      </c>
      <c r="G4557" s="66" t="s">
        <v>124</v>
      </c>
      <c r="H4557" s="66" t="s">
        <v>124</v>
      </c>
      <c r="I4557" s="66" t="s">
        <v>42</v>
      </c>
      <c r="J4557" s="66" t="s">
        <v>298</v>
      </c>
      <c r="K4557" s="66" t="s">
        <v>298</v>
      </c>
      <c r="L4557" s="66" t="s">
        <v>43</v>
      </c>
      <c r="M4557" s="66" t="s">
        <v>44</v>
      </c>
      <c r="N4557" s="66" t="s">
        <v>150</v>
      </c>
      <c r="O4557" s="66" t="s">
        <v>42</v>
      </c>
      <c r="P4557" s="66" t="s">
        <v>1592</v>
      </c>
      <c r="Q4557" s="66" t="s">
        <v>1732</v>
      </c>
      <c r="R4557" s="66" t="s">
        <v>1772</v>
      </c>
      <c r="S4557" s="65">
        <v>201409</v>
      </c>
      <c r="T4557" s="66" t="s">
        <v>47</v>
      </c>
      <c r="U4557" s="67">
        <v>-4419.2</v>
      </c>
      <c r="V4557" s="60">
        <v>-4419.2</v>
      </c>
      <c r="W4557" s="66" t="s">
        <v>340</v>
      </c>
      <c r="X4557" s="66" t="s">
        <v>1594</v>
      </c>
      <c r="Y4557" s="66" t="s">
        <v>1152</v>
      </c>
      <c r="Z4557" s="66" t="s">
        <v>48</v>
      </c>
      <c r="AA4557" s="66" t="s">
        <v>315</v>
      </c>
      <c r="AB4557" s="66" t="s">
        <v>42</v>
      </c>
      <c r="AC4557" s="66" t="s">
        <v>1771</v>
      </c>
      <c r="AD4557" s="66" t="s">
        <v>146</v>
      </c>
    </row>
    <row r="4558" spans="1:30" x14ac:dyDescent="0.25">
      <c r="A4558" s="66" t="s">
        <v>35</v>
      </c>
      <c r="B4558" s="66" t="s">
        <v>36</v>
      </c>
      <c r="C4558" s="66" t="s">
        <v>37</v>
      </c>
      <c r="D4558" s="66" t="s">
        <v>121</v>
      </c>
      <c r="E4558" s="66" t="s">
        <v>215</v>
      </c>
      <c r="F4558" s="66" t="s">
        <v>216</v>
      </c>
      <c r="G4558" s="66" t="s">
        <v>124</v>
      </c>
      <c r="H4558" s="66" t="s">
        <v>124</v>
      </c>
      <c r="I4558" s="66" t="s">
        <v>42</v>
      </c>
      <c r="J4558" s="66" t="s">
        <v>250</v>
      </c>
      <c r="K4558" s="66" t="s">
        <v>250</v>
      </c>
      <c r="L4558" s="66" t="s">
        <v>43</v>
      </c>
      <c r="M4558" s="66" t="s">
        <v>44</v>
      </c>
      <c r="N4558" s="66" t="s">
        <v>131</v>
      </c>
      <c r="O4558" s="66" t="s">
        <v>221</v>
      </c>
      <c r="P4558" s="66" t="s">
        <v>1773</v>
      </c>
      <c r="Q4558" s="66" t="s">
        <v>1774</v>
      </c>
      <c r="R4558" s="66" t="s">
        <v>1775</v>
      </c>
      <c r="S4558" s="65">
        <v>201409</v>
      </c>
      <c r="T4558" s="66" t="s">
        <v>52</v>
      </c>
      <c r="U4558" s="65">
        <v>0</v>
      </c>
      <c r="V4558" s="60">
        <v>135.74</v>
      </c>
      <c r="W4558" s="66" t="s">
        <v>42</v>
      </c>
      <c r="X4558" s="66" t="s">
        <v>42</v>
      </c>
      <c r="Y4558" s="66" t="s">
        <v>1152</v>
      </c>
      <c r="Z4558" s="66" t="s">
        <v>48</v>
      </c>
      <c r="AA4558" s="66" t="s">
        <v>144</v>
      </c>
      <c r="AB4558" s="66" t="s">
        <v>42</v>
      </c>
      <c r="AC4558" s="66" t="s">
        <v>1771</v>
      </c>
      <c r="AD4558" s="66" t="s">
        <v>146</v>
      </c>
    </row>
    <row r="4559" spans="1:30" x14ac:dyDescent="0.25">
      <c r="A4559" s="66" t="s">
        <v>35</v>
      </c>
      <c r="B4559" s="66" t="s">
        <v>36</v>
      </c>
      <c r="C4559" s="66" t="s">
        <v>37</v>
      </c>
      <c r="D4559" s="66" t="s">
        <v>121</v>
      </c>
      <c r="E4559" s="66" t="s">
        <v>215</v>
      </c>
      <c r="F4559" s="66" t="s">
        <v>216</v>
      </c>
      <c r="G4559" s="66" t="s">
        <v>124</v>
      </c>
      <c r="H4559" s="66" t="s">
        <v>124</v>
      </c>
      <c r="I4559" s="66" t="s">
        <v>42</v>
      </c>
      <c r="J4559" s="66" t="s">
        <v>257</v>
      </c>
      <c r="K4559" s="66" t="s">
        <v>257</v>
      </c>
      <c r="L4559" s="66" t="s">
        <v>43</v>
      </c>
      <c r="M4559" s="66" t="s">
        <v>44</v>
      </c>
      <c r="N4559" s="66" t="s">
        <v>150</v>
      </c>
      <c r="O4559" s="66" t="s">
        <v>42</v>
      </c>
      <c r="P4559" s="66" t="s">
        <v>392</v>
      </c>
      <c r="Q4559" s="66" t="s">
        <v>1717</v>
      </c>
      <c r="R4559" s="66" t="s">
        <v>1776</v>
      </c>
      <c r="S4559" s="65">
        <v>201409</v>
      </c>
      <c r="T4559" s="66" t="s">
        <v>52</v>
      </c>
      <c r="U4559" s="65">
        <v>208.04</v>
      </c>
      <c r="V4559" s="60">
        <v>208.04</v>
      </c>
      <c r="W4559" s="66" t="s">
        <v>340</v>
      </c>
      <c r="X4559" s="66" t="s">
        <v>384</v>
      </c>
      <c r="Y4559" s="66" t="s">
        <v>1152</v>
      </c>
      <c r="Z4559" s="66" t="s">
        <v>48</v>
      </c>
      <c r="AA4559" s="66" t="s">
        <v>315</v>
      </c>
      <c r="AB4559" s="66" t="s">
        <v>42</v>
      </c>
      <c r="AC4559" s="66" t="s">
        <v>1771</v>
      </c>
      <c r="AD4559" s="66" t="s">
        <v>146</v>
      </c>
    </row>
    <row r="4560" spans="1:30" x14ac:dyDescent="0.25">
      <c r="A4560" s="66" t="s">
        <v>35</v>
      </c>
      <c r="B4560" s="66" t="s">
        <v>36</v>
      </c>
      <c r="C4560" s="66" t="s">
        <v>37</v>
      </c>
      <c r="D4560" s="66" t="s">
        <v>121</v>
      </c>
      <c r="E4560" s="66" t="s">
        <v>215</v>
      </c>
      <c r="F4560" s="66" t="s">
        <v>216</v>
      </c>
      <c r="G4560" s="66" t="s">
        <v>124</v>
      </c>
      <c r="H4560" s="66" t="s">
        <v>124</v>
      </c>
      <c r="I4560" s="66" t="s">
        <v>42</v>
      </c>
      <c r="J4560" s="66" t="s">
        <v>250</v>
      </c>
      <c r="K4560" s="66" t="s">
        <v>250</v>
      </c>
      <c r="L4560" s="66" t="s">
        <v>43</v>
      </c>
      <c r="M4560" s="66" t="s">
        <v>44</v>
      </c>
      <c r="N4560" s="66" t="s">
        <v>131</v>
      </c>
      <c r="O4560" s="66" t="s">
        <v>1777</v>
      </c>
      <c r="P4560" s="66" t="s">
        <v>350</v>
      </c>
      <c r="Q4560" s="66" t="s">
        <v>1778</v>
      </c>
      <c r="R4560" s="66" t="s">
        <v>1779</v>
      </c>
      <c r="S4560" s="65">
        <v>201409</v>
      </c>
      <c r="T4560" s="66" t="s">
        <v>52</v>
      </c>
      <c r="U4560" s="65">
        <v>0</v>
      </c>
      <c r="V4560" s="60">
        <v>70</v>
      </c>
      <c r="W4560" s="66" t="s">
        <v>42</v>
      </c>
      <c r="X4560" s="66" t="s">
        <v>42</v>
      </c>
      <c r="Y4560" s="66" t="s">
        <v>1152</v>
      </c>
      <c r="Z4560" s="66" t="s">
        <v>48</v>
      </c>
      <c r="AA4560" s="66" t="s">
        <v>144</v>
      </c>
      <c r="AB4560" s="66" t="s">
        <v>42</v>
      </c>
      <c r="AC4560" s="66" t="s">
        <v>1771</v>
      </c>
      <c r="AD4560" s="66" t="s">
        <v>146</v>
      </c>
    </row>
    <row r="4561" spans="1:30" x14ac:dyDescent="0.25">
      <c r="A4561" s="66" t="s">
        <v>35</v>
      </c>
      <c r="B4561" s="66" t="s">
        <v>36</v>
      </c>
      <c r="C4561" s="66" t="s">
        <v>37</v>
      </c>
      <c r="D4561" s="66" t="s">
        <v>121</v>
      </c>
      <c r="E4561" s="66" t="s">
        <v>215</v>
      </c>
      <c r="F4561" s="66" t="s">
        <v>216</v>
      </c>
      <c r="G4561" s="66" t="s">
        <v>124</v>
      </c>
      <c r="H4561" s="66" t="s">
        <v>124</v>
      </c>
      <c r="I4561" s="66" t="s">
        <v>42</v>
      </c>
      <c r="J4561" s="66" t="s">
        <v>250</v>
      </c>
      <c r="K4561" s="66" t="s">
        <v>250</v>
      </c>
      <c r="L4561" s="66" t="s">
        <v>43</v>
      </c>
      <c r="M4561" s="66" t="s">
        <v>44</v>
      </c>
      <c r="N4561" s="66" t="s">
        <v>150</v>
      </c>
      <c r="O4561" s="66" t="s">
        <v>42</v>
      </c>
      <c r="P4561" s="66" t="s">
        <v>392</v>
      </c>
      <c r="Q4561" s="66" t="s">
        <v>1717</v>
      </c>
      <c r="R4561" s="66" t="s">
        <v>1770</v>
      </c>
      <c r="S4561" s="65">
        <v>201409</v>
      </c>
      <c r="T4561" s="66" t="s">
        <v>52</v>
      </c>
      <c r="U4561" s="65">
        <v>208.04</v>
      </c>
      <c r="V4561" s="60">
        <v>208.04</v>
      </c>
      <c r="W4561" s="66" t="s">
        <v>340</v>
      </c>
      <c r="X4561" s="66" t="s">
        <v>384</v>
      </c>
      <c r="Y4561" s="66" t="s">
        <v>1152</v>
      </c>
      <c r="Z4561" s="66" t="s">
        <v>48</v>
      </c>
      <c r="AA4561" s="66" t="s">
        <v>315</v>
      </c>
      <c r="AB4561" s="66" t="s">
        <v>42</v>
      </c>
      <c r="AC4561" s="66" t="s">
        <v>1771</v>
      </c>
      <c r="AD4561" s="66" t="s">
        <v>146</v>
      </c>
    </row>
    <row r="4562" spans="1:30" x14ac:dyDescent="0.25">
      <c r="A4562" s="66" t="s">
        <v>35</v>
      </c>
      <c r="B4562" s="66" t="s">
        <v>36</v>
      </c>
      <c r="C4562" s="66" t="s">
        <v>37</v>
      </c>
      <c r="D4562" s="66" t="s">
        <v>121</v>
      </c>
      <c r="E4562" s="66" t="s">
        <v>215</v>
      </c>
      <c r="F4562" s="66" t="s">
        <v>216</v>
      </c>
      <c r="G4562" s="66" t="s">
        <v>124</v>
      </c>
      <c r="H4562" s="66" t="s">
        <v>124</v>
      </c>
      <c r="I4562" s="66" t="s">
        <v>42</v>
      </c>
      <c r="J4562" s="66" t="s">
        <v>237</v>
      </c>
      <c r="K4562" s="66" t="s">
        <v>237</v>
      </c>
      <c r="L4562" s="66" t="s">
        <v>43</v>
      </c>
      <c r="M4562" s="66" t="s">
        <v>44</v>
      </c>
      <c r="N4562" s="66" t="s">
        <v>150</v>
      </c>
      <c r="O4562" s="66" t="s">
        <v>42</v>
      </c>
      <c r="P4562" s="66" t="s">
        <v>392</v>
      </c>
      <c r="Q4562" s="66" t="s">
        <v>1717</v>
      </c>
      <c r="R4562" s="66" t="s">
        <v>1770</v>
      </c>
      <c r="S4562" s="65">
        <v>201409</v>
      </c>
      <c r="T4562" s="66" t="s">
        <v>52</v>
      </c>
      <c r="U4562" s="65">
        <v>222.9</v>
      </c>
      <c r="V4562" s="60">
        <v>222.9</v>
      </c>
      <c r="W4562" s="66" t="s">
        <v>340</v>
      </c>
      <c r="X4562" s="66" t="s">
        <v>384</v>
      </c>
      <c r="Y4562" s="66" t="s">
        <v>1152</v>
      </c>
      <c r="Z4562" s="66" t="s">
        <v>48</v>
      </c>
      <c r="AA4562" s="66" t="s">
        <v>315</v>
      </c>
      <c r="AB4562" s="66" t="s">
        <v>42</v>
      </c>
      <c r="AC4562" s="66" t="s">
        <v>1771</v>
      </c>
      <c r="AD4562" s="66" t="s">
        <v>146</v>
      </c>
    </row>
    <row r="4563" spans="1:30" x14ac:dyDescent="0.25">
      <c r="A4563" s="66" t="s">
        <v>35</v>
      </c>
      <c r="B4563" s="66" t="s">
        <v>36</v>
      </c>
      <c r="C4563" s="66" t="s">
        <v>37</v>
      </c>
      <c r="D4563" s="66" t="s">
        <v>121</v>
      </c>
      <c r="E4563" s="66" t="s">
        <v>215</v>
      </c>
      <c r="F4563" s="66" t="s">
        <v>216</v>
      </c>
      <c r="G4563" s="66" t="s">
        <v>124</v>
      </c>
      <c r="H4563" s="66" t="s">
        <v>124</v>
      </c>
      <c r="I4563" s="66" t="s">
        <v>42</v>
      </c>
      <c r="J4563" s="66" t="s">
        <v>217</v>
      </c>
      <c r="K4563" s="66" t="s">
        <v>217</v>
      </c>
      <c r="L4563" s="66" t="s">
        <v>43</v>
      </c>
      <c r="M4563" s="66" t="s">
        <v>44</v>
      </c>
      <c r="N4563" s="66" t="s">
        <v>150</v>
      </c>
      <c r="O4563" s="66" t="s">
        <v>42</v>
      </c>
      <c r="P4563" s="66" t="s">
        <v>392</v>
      </c>
      <c r="Q4563" s="66" t="s">
        <v>1717</v>
      </c>
      <c r="R4563" s="66" t="s">
        <v>1770</v>
      </c>
      <c r="S4563" s="65">
        <v>201409</v>
      </c>
      <c r="T4563" s="66" t="s">
        <v>52</v>
      </c>
      <c r="U4563" s="65">
        <v>222.9</v>
      </c>
      <c r="V4563" s="60">
        <v>222.9</v>
      </c>
      <c r="W4563" s="66" t="s">
        <v>340</v>
      </c>
      <c r="X4563" s="66" t="s">
        <v>384</v>
      </c>
      <c r="Y4563" s="66" t="s">
        <v>1152</v>
      </c>
      <c r="Z4563" s="66" t="s">
        <v>48</v>
      </c>
      <c r="AA4563" s="66" t="s">
        <v>315</v>
      </c>
      <c r="AB4563" s="66" t="s">
        <v>42</v>
      </c>
      <c r="AC4563" s="66" t="s">
        <v>1771</v>
      </c>
      <c r="AD4563" s="66" t="s">
        <v>146</v>
      </c>
    </row>
    <row r="4564" spans="1:30" x14ac:dyDescent="0.25">
      <c r="A4564" s="66" t="s">
        <v>35</v>
      </c>
      <c r="B4564" s="66" t="s">
        <v>36</v>
      </c>
      <c r="C4564" s="66" t="s">
        <v>37</v>
      </c>
      <c r="D4564" s="66" t="s">
        <v>121</v>
      </c>
      <c r="E4564" s="66" t="s">
        <v>215</v>
      </c>
      <c r="F4564" s="66" t="s">
        <v>216</v>
      </c>
      <c r="G4564" s="66" t="s">
        <v>124</v>
      </c>
      <c r="H4564" s="66" t="s">
        <v>124</v>
      </c>
      <c r="I4564" s="66" t="s">
        <v>42</v>
      </c>
      <c r="J4564" s="66" t="s">
        <v>261</v>
      </c>
      <c r="K4564" s="66" t="s">
        <v>261</v>
      </c>
      <c r="L4564" s="66" t="s">
        <v>43</v>
      </c>
      <c r="M4564" s="66" t="s">
        <v>44</v>
      </c>
      <c r="N4564" s="66" t="s">
        <v>150</v>
      </c>
      <c r="O4564" s="66" t="s">
        <v>42</v>
      </c>
      <c r="P4564" s="66" t="s">
        <v>392</v>
      </c>
      <c r="Q4564" s="66" t="s">
        <v>1717</v>
      </c>
      <c r="R4564" s="66" t="s">
        <v>1770</v>
      </c>
      <c r="S4564" s="65">
        <v>201409</v>
      </c>
      <c r="T4564" s="66" t="s">
        <v>52</v>
      </c>
      <c r="U4564" s="65">
        <v>208.04</v>
      </c>
      <c r="V4564" s="60">
        <v>208.04</v>
      </c>
      <c r="W4564" s="66" t="s">
        <v>340</v>
      </c>
      <c r="X4564" s="66" t="s">
        <v>384</v>
      </c>
      <c r="Y4564" s="66" t="s">
        <v>1152</v>
      </c>
      <c r="Z4564" s="66" t="s">
        <v>48</v>
      </c>
      <c r="AA4564" s="66" t="s">
        <v>315</v>
      </c>
      <c r="AB4564" s="66" t="s">
        <v>42</v>
      </c>
      <c r="AC4564" s="66" t="s">
        <v>1771</v>
      </c>
      <c r="AD4564" s="66" t="s">
        <v>146</v>
      </c>
    </row>
    <row r="4565" spans="1:30" x14ac:dyDescent="0.25">
      <c r="A4565" s="66" t="s">
        <v>35</v>
      </c>
      <c r="B4565" s="66" t="s">
        <v>36</v>
      </c>
      <c r="C4565" s="66" t="s">
        <v>37</v>
      </c>
      <c r="D4565" s="66" t="s">
        <v>121</v>
      </c>
      <c r="E4565" s="66" t="s">
        <v>215</v>
      </c>
      <c r="F4565" s="66" t="s">
        <v>216</v>
      </c>
      <c r="G4565" s="66" t="s">
        <v>124</v>
      </c>
      <c r="H4565" s="66" t="s">
        <v>124</v>
      </c>
      <c r="I4565" s="66" t="s">
        <v>42</v>
      </c>
      <c r="J4565" s="66" t="s">
        <v>257</v>
      </c>
      <c r="K4565" s="66" t="s">
        <v>257</v>
      </c>
      <c r="L4565" s="66" t="s">
        <v>43</v>
      </c>
      <c r="M4565" s="66" t="s">
        <v>44</v>
      </c>
      <c r="N4565" s="66" t="s">
        <v>150</v>
      </c>
      <c r="O4565" s="66" t="s">
        <v>42</v>
      </c>
      <c r="P4565" s="66" t="s">
        <v>392</v>
      </c>
      <c r="Q4565" s="66" t="s">
        <v>1717</v>
      </c>
      <c r="R4565" s="66" t="s">
        <v>1770</v>
      </c>
      <c r="S4565" s="65">
        <v>201409</v>
      </c>
      <c r="T4565" s="66" t="s">
        <v>52</v>
      </c>
      <c r="U4565" s="65">
        <v>208.04</v>
      </c>
      <c r="V4565" s="60">
        <v>208.04</v>
      </c>
      <c r="W4565" s="66" t="s">
        <v>340</v>
      </c>
      <c r="X4565" s="66" t="s">
        <v>384</v>
      </c>
      <c r="Y4565" s="66" t="s">
        <v>1152</v>
      </c>
      <c r="Z4565" s="66" t="s">
        <v>48</v>
      </c>
      <c r="AA4565" s="66" t="s">
        <v>315</v>
      </c>
      <c r="AB4565" s="66" t="s">
        <v>42</v>
      </c>
      <c r="AC4565" s="66" t="s">
        <v>1771</v>
      </c>
      <c r="AD4565" s="66" t="s">
        <v>146</v>
      </c>
    </row>
    <row r="4566" spans="1:30" x14ac:dyDescent="0.25">
      <c r="A4566" s="66" t="s">
        <v>35</v>
      </c>
      <c r="B4566" s="66" t="s">
        <v>36</v>
      </c>
      <c r="C4566" s="66" t="s">
        <v>37</v>
      </c>
      <c r="D4566" s="66" t="s">
        <v>121</v>
      </c>
      <c r="E4566" s="66" t="s">
        <v>215</v>
      </c>
      <c r="F4566" s="66" t="s">
        <v>216</v>
      </c>
      <c r="G4566" s="66" t="s">
        <v>124</v>
      </c>
      <c r="H4566" s="66" t="s">
        <v>124</v>
      </c>
      <c r="I4566" s="66" t="s">
        <v>42</v>
      </c>
      <c r="J4566" s="66" t="s">
        <v>437</v>
      </c>
      <c r="K4566" s="66" t="s">
        <v>437</v>
      </c>
      <c r="L4566" s="66" t="s">
        <v>43</v>
      </c>
      <c r="M4566" s="66" t="s">
        <v>44</v>
      </c>
      <c r="N4566" s="66" t="s">
        <v>150</v>
      </c>
      <c r="O4566" s="66" t="s">
        <v>42</v>
      </c>
      <c r="P4566" s="66" t="s">
        <v>392</v>
      </c>
      <c r="Q4566" s="66" t="s">
        <v>1717</v>
      </c>
      <c r="R4566" s="66" t="s">
        <v>1770</v>
      </c>
      <c r="S4566" s="65">
        <v>201409</v>
      </c>
      <c r="T4566" s="66" t="s">
        <v>52</v>
      </c>
      <c r="U4566" s="65">
        <v>208.04</v>
      </c>
      <c r="V4566" s="60">
        <v>208.04</v>
      </c>
      <c r="W4566" s="66" t="s">
        <v>340</v>
      </c>
      <c r="X4566" s="66" t="s">
        <v>384</v>
      </c>
      <c r="Y4566" s="66" t="s">
        <v>1152</v>
      </c>
      <c r="Z4566" s="66" t="s">
        <v>48</v>
      </c>
      <c r="AA4566" s="66" t="s">
        <v>315</v>
      </c>
      <c r="AB4566" s="66" t="s">
        <v>42</v>
      </c>
      <c r="AC4566" s="66" t="s">
        <v>1771</v>
      </c>
      <c r="AD4566" s="66" t="s">
        <v>146</v>
      </c>
    </row>
    <row r="4567" spans="1:30" x14ac:dyDescent="0.25">
      <c r="A4567" s="66" t="s">
        <v>35</v>
      </c>
      <c r="B4567" s="66" t="s">
        <v>36</v>
      </c>
      <c r="C4567" s="66" t="s">
        <v>37</v>
      </c>
      <c r="D4567" s="66" t="s">
        <v>121</v>
      </c>
      <c r="E4567" s="66" t="s">
        <v>122</v>
      </c>
      <c r="F4567" s="66" t="s">
        <v>123</v>
      </c>
      <c r="G4567" s="66" t="s">
        <v>124</v>
      </c>
      <c r="H4567" s="66" t="s">
        <v>124</v>
      </c>
      <c r="I4567" s="66" t="s">
        <v>42</v>
      </c>
      <c r="J4567" s="66" t="s">
        <v>283</v>
      </c>
      <c r="K4567" s="66" t="s">
        <v>283</v>
      </c>
      <c r="L4567" s="66" t="s">
        <v>43</v>
      </c>
      <c r="M4567" s="66" t="s">
        <v>44</v>
      </c>
      <c r="N4567" s="66" t="s">
        <v>150</v>
      </c>
      <c r="O4567" s="66" t="s">
        <v>42</v>
      </c>
      <c r="P4567" s="66" t="s">
        <v>782</v>
      </c>
      <c r="Q4567" s="66" t="s">
        <v>783</v>
      </c>
      <c r="R4567" s="66" t="s">
        <v>1780</v>
      </c>
      <c r="S4567" s="65">
        <v>201409</v>
      </c>
      <c r="T4567" s="66" t="s">
        <v>52</v>
      </c>
      <c r="U4567" s="67">
        <v>270133.05</v>
      </c>
      <c r="V4567" s="60">
        <v>270133.05</v>
      </c>
      <c r="W4567" s="66" t="s">
        <v>340</v>
      </c>
      <c r="X4567" s="66" t="s">
        <v>460</v>
      </c>
      <c r="Y4567" s="66" t="s">
        <v>1152</v>
      </c>
      <c r="Z4567" s="66" t="s">
        <v>48</v>
      </c>
      <c r="AA4567" s="66" t="s">
        <v>315</v>
      </c>
      <c r="AB4567" s="66" t="s">
        <v>42</v>
      </c>
      <c r="AC4567" s="66" t="s">
        <v>1765</v>
      </c>
      <c r="AD4567" s="66" t="s">
        <v>146</v>
      </c>
    </row>
    <row r="4568" spans="1:30" x14ac:dyDescent="0.25">
      <c r="A4568" s="66" t="s">
        <v>35</v>
      </c>
      <c r="B4568" s="66" t="s">
        <v>36</v>
      </c>
      <c r="C4568" s="66" t="s">
        <v>37</v>
      </c>
      <c r="D4568" s="66" t="s">
        <v>121</v>
      </c>
      <c r="E4568" s="66" t="s">
        <v>122</v>
      </c>
      <c r="F4568" s="66" t="s">
        <v>123</v>
      </c>
      <c r="G4568" s="66" t="s">
        <v>124</v>
      </c>
      <c r="H4568" s="66" t="s">
        <v>124</v>
      </c>
      <c r="I4568" s="66" t="s">
        <v>42</v>
      </c>
      <c r="J4568" s="66" t="s">
        <v>190</v>
      </c>
      <c r="K4568" s="66" t="s">
        <v>190</v>
      </c>
      <c r="L4568" s="66" t="s">
        <v>43</v>
      </c>
      <c r="M4568" s="66" t="s">
        <v>44</v>
      </c>
      <c r="N4568" s="66" t="s">
        <v>131</v>
      </c>
      <c r="O4568" s="66" t="s">
        <v>198</v>
      </c>
      <c r="P4568" s="66" t="s">
        <v>369</v>
      </c>
      <c r="Q4568" s="66" t="s">
        <v>535</v>
      </c>
      <c r="R4568" s="66" t="s">
        <v>1781</v>
      </c>
      <c r="S4568" s="65">
        <v>201409</v>
      </c>
      <c r="T4568" s="66" t="s">
        <v>52</v>
      </c>
      <c r="U4568" s="65">
        <v>0</v>
      </c>
      <c r="V4568" s="60">
        <v>69</v>
      </c>
      <c r="W4568" s="66" t="s">
        <v>42</v>
      </c>
      <c r="X4568" s="66" t="s">
        <v>42</v>
      </c>
      <c r="Y4568" s="66" t="s">
        <v>1152</v>
      </c>
      <c r="Z4568" s="66" t="s">
        <v>48</v>
      </c>
      <c r="AA4568" s="66" t="s">
        <v>144</v>
      </c>
      <c r="AB4568" s="66" t="s">
        <v>42</v>
      </c>
      <c r="AC4568" s="66" t="s">
        <v>1782</v>
      </c>
      <c r="AD4568" s="66" t="s">
        <v>146</v>
      </c>
    </row>
    <row r="4569" spans="1:30" x14ac:dyDescent="0.25">
      <c r="A4569" s="66" t="s">
        <v>35</v>
      </c>
      <c r="B4569" s="66" t="s">
        <v>36</v>
      </c>
      <c r="C4569" s="66" t="s">
        <v>37</v>
      </c>
      <c r="D4569" s="66" t="s">
        <v>121</v>
      </c>
      <c r="E4569" s="66" t="s">
        <v>122</v>
      </c>
      <c r="F4569" s="66" t="s">
        <v>123</v>
      </c>
      <c r="G4569" s="66" t="s">
        <v>124</v>
      </c>
      <c r="H4569" s="66" t="s">
        <v>124</v>
      </c>
      <c r="I4569" s="66" t="s">
        <v>42</v>
      </c>
      <c r="J4569" s="66" t="s">
        <v>298</v>
      </c>
      <c r="K4569" s="66" t="s">
        <v>298</v>
      </c>
      <c r="L4569" s="66" t="s">
        <v>43</v>
      </c>
      <c r="M4569" s="66" t="s">
        <v>44</v>
      </c>
      <c r="N4569" s="66" t="s">
        <v>150</v>
      </c>
      <c r="O4569" s="66" t="s">
        <v>42</v>
      </c>
      <c r="P4569" s="66" t="s">
        <v>1592</v>
      </c>
      <c r="Q4569" s="66" t="s">
        <v>1732</v>
      </c>
      <c r="R4569" s="66" t="s">
        <v>1783</v>
      </c>
      <c r="S4569" s="65">
        <v>201409</v>
      </c>
      <c r="T4569" s="66" t="s">
        <v>47</v>
      </c>
      <c r="U4569" s="67">
        <v>-1360.18</v>
      </c>
      <c r="V4569" s="60">
        <v>-1360.18</v>
      </c>
      <c r="W4569" s="66" t="s">
        <v>340</v>
      </c>
      <c r="X4569" s="66" t="s">
        <v>1594</v>
      </c>
      <c r="Y4569" s="66" t="s">
        <v>1152</v>
      </c>
      <c r="Z4569" s="66" t="s">
        <v>48</v>
      </c>
      <c r="AA4569" s="66" t="s">
        <v>315</v>
      </c>
      <c r="AB4569" s="66" t="s">
        <v>42</v>
      </c>
      <c r="AC4569" s="66" t="s">
        <v>1771</v>
      </c>
      <c r="AD4569" s="66" t="s">
        <v>146</v>
      </c>
    </row>
    <row r="4570" spans="1:30" x14ac:dyDescent="0.25">
      <c r="A4570" s="66" t="s">
        <v>35</v>
      </c>
      <c r="B4570" s="66" t="s">
        <v>36</v>
      </c>
      <c r="C4570" s="66" t="s">
        <v>37</v>
      </c>
      <c r="D4570" s="66" t="s">
        <v>121</v>
      </c>
      <c r="E4570" s="66" t="s">
        <v>215</v>
      </c>
      <c r="F4570" s="66" t="s">
        <v>216</v>
      </c>
      <c r="G4570" s="66" t="s">
        <v>124</v>
      </c>
      <c r="H4570" s="66" t="s">
        <v>124</v>
      </c>
      <c r="I4570" s="66" t="s">
        <v>42</v>
      </c>
      <c r="J4570" s="66" t="s">
        <v>437</v>
      </c>
      <c r="K4570" s="66" t="s">
        <v>437</v>
      </c>
      <c r="L4570" s="66" t="s">
        <v>43</v>
      </c>
      <c r="M4570" s="66" t="s">
        <v>44</v>
      </c>
      <c r="N4570" s="66" t="s">
        <v>150</v>
      </c>
      <c r="O4570" s="66" t="s">
        <v>42</v>
      </c>
      <c r="P4570" s="66" t="s">
        <v>392</v>
      </c>
      <c r="Q4570" s="66" t="s">
        <v>1717</v>
      </c>
      <c r="R4570" s="66" t="s">
        <v>1776</v>
      </c>
      <c r="S4570" s="65">
        <v>201409</v>
      </c>
      <c r="T4570" s="66" t="s">
        <v>52</v>
      </c>
      <c r="U4570" s="65">
        <v>208.04</v>
      </c>
      <c r="V4570" s="60">
        <v>208.04</v>
      </c>
      <c r="W4570" s="66" t="s">
        <v>340</v>
      </c>
      <c r="X4570" s="66" t="s">
        <v>384</v>
      </c>
      <c r="Y4570" s="66" t="s">
        <v>1152</v>
      </c>
      <c r="Z4570" s="66" t="s">
        <v>48</v>
      </c>
      <c r="AA4570" s="66" t="s">
        <v>315</v>
      </c>
      <c r="AB4570" s="66" t="s">
        <v>42</v>
      </c>
      <c r="AC4570" s="66" t="s">
        <v>1771</v>
      </c>
      <c r="AD4570" s="66" t="s">
        <v>146</v>
      </c>
    </row>
    <row r="4571" spans="1:30" x14ac:dyDescent="0.25">
      <c r="A4571" s="66" t="s">
        <v>35</v>
      </c>
      <c r="B4571" s="66" t="s">
        <v>36</v>
      </c>
      <c r="C4571" s="66" t="s">
        <v>37</v>
      </c>
      <c r="D4571" s="66" t="s">
        <v>121</v>
      </c>
      <c r="E4571" s="66" t="s">
        <v>215</v>
      </c>
      <c r="F4571" s="66" t="s">
        <v>216</v>
      </c>
      <c r="G4571" s="66" t="s">
        <v>124</v>
      </c>
      <c r="H4571" s="66" t="s">
        <v>124</v>
      </c>
      <c r="I4571" s="66" t="s">
        <v>42</v>
      </c>
      <c r="J4571" s="66" t="s">
        <v>250</v>
      </c>
      <c r="K4571" s="66" t="s">
        <v>250</v>
      </c>
      <c r="L4571" s="66" t="s">
        <v>43</v>
      </c>
      <c r="M4571" s="66" t="s">
        <v>44</v>
      </c>
      <c r="N4571" s="66" t="s">
        <v>150</v>
      </c>
      <c r="O4571" s="66" t="s">
        <v>42</v>
      </c>
      <c r="P4571" s="66" t="s">
        <v>392</v>
      </c>
      <c r="Q4571" s="66" t="s">
        <v>1717</v>
      </c>
      <c r="R4571" s="66" t="s">
        <v>1776</v>
      </c>
      <c r="S4571" s="65">
        <v>201409</v>
      </c>
      <c r="T4571" s="66" t="s">
        <v>52</v>
      </c>
      <c r="U4571" s="65">
        <v>208.04</v>
      </c>
      <c r="V4571" s="60">
        <v>208.04</v>
      </c>
      <c r="W4571" s="66" t="s">
        <v>340</v>
      </c>
      <c r="X4571" s="66" t="s">
        <v>384</v>
      </c>
      <c r="Y4571" s="66" t="s">
        <v>1152</v>
      </c>
      <c r="Z4571" s="66" t="s">
        <v>48</v>
      </c>
      <c r="AA4571" s="66" t="s">
        <v>315</v>
      </c>
      <c r="AB4571" s="66" t="s">
        <v>42</v>
      </c>
      <c r="AC4571" s="66" t="s">
        <v>1771</v>
      </c>
      <c r="AD4571" s="66" t="s">
        <v>146</v>
      </c>
    </row>
    <row r="4572" spans="1:30" x14ac:dyDescent="0.25">
      <c r="A4572" s="66" t="s">
        <v>35</v>
      </c>
      <c r="B4572" s="66" t="s">
        <v>36</v>
      </c>
      <c r="C4572" s="66" t="s">
        <v>37</v>
      </c>
      <c r="D4572" s="66" t="s">
        <v>121</v>
      </c>
      <c r="E4572" s="66" t="s">
        <v>215</v>
      </c>
      <c r="F4572" s="66" t="s">
        <v>216</v>
      </c>
      <c r="G4572" s="66" t="s">
        <v>124</v>
      </c>
      <c r="H4572" s="66" t="s">
        <v>124</v>
      </c>
      <c r="I4572" s="66" t="s">
        <v>42</v>
      </c>
      <c r="J4572" s="66" t="s">
        <v>237</v>
      </c>
      <c r="K4572" s="66" t="s">
        <v>237</v>
      </c>
      <c r="L4572" s="66" t="s">
        <v>43</v>
      </c>
      <c r="M4572" s="66" t="s">
        <v>44</v>
      </c>
      <c r="N4572" s="66" t="s">
        <v>150</v>
      </c>
      <c r="O4572" s="66" t="s">
        <v>42</v>
      </c>
      <c r="P4572" s="66" t="s">
        <v>392</v>
      </c>
      <c r="Q4572" s="66" t="s">
        <v>1717</v>
      </c>
      <c r="R4572" s="66" t="s">
        <v>1776</v>
      </c>
      <c r="S4572" s="65">
        <v>201409</v>
      </c>
      <c r="T4572" s="66" t="s">
        <v>52</v>
      </c>
      <c r="U4572" s="65">
        <v>222.9</v>
      </c>
      <c r="V4572" s="60">
        <v>222.9</v>
      </c>
      <c r="W4572" s="66" t="s">
        <v>340</v>
      </c>
      <c r="X4572" s="66" t="s">
        <v>384</v>
      </c>
      <c r="Y4572" s="66" t="s">
        <v>1152</v>
      </c>
      <c r="Z4572" s="66" t="s">
        <v>48</v>
      </c>
      <c r="AA4572" s="66" t="s">
        <v>315</v>
      </c>
      <c r="AB4572" s="66" t="s">
        <v>42</v>
      </c>
      <c r="AC4572" s="66" t="s">
        <v>1771</v>
      </c>
      <c r="AD4572" s="66" t="s">
        <v>146</v>
      </c>
    </row>
    <row r="4573" spans="1:30" x14ac:dyDescent="0.25">
      <c r="A4573" s="66" t="s">
        <v>35</v>
      </c>
      <c r="B4573" s="66" t="s">
        <v>36</v>
      </c>
      <c r="C4573" s="66" t="s">
        <v>37</v>
      </c>
      <c r="D4573" s="66" t="s">
        <v>121</v>
      </c>
      <c r="E4573" s="66" t="s">
        <v>215</v>
      </c>
      <c r="F4573" s="66" t="s">
        <v>216</v>
      </c>
      <c r="G4573" s="66" t="s">
        <v>124</v>
      </c>
      <c r="H4573" s="66" t="s">
        <v>124</v>
      </c>
      <c r="I4573" s="66" t="s">
        <v>42</v>
      </c>
      <c r="J4573" s="66" t="s">
        <v>231</v>
      </c>
      <c r="K4573" s="66" t="s">
        <v>231</v>
      </c>
      <c r="L4573" s="66" t="s">
        <v>43</v>
      </c>
      <c r="M4573" s="66" t="s">
        <v>44</v>
      </c>
      <c r="N4573" s="66" t="s">
        <v>150</v>
      </c>
      <c r="O4573" s="66" t="s">
        <v>42</v>
      </c>
      <c r="P4573" s="66" t="s">
        <v>392</v>
      </c>
      <c r="Q4573" s="66" t="s">
        <v>1717</v>
      </c>
      <c r="R4573" s="66" t="s">
        <v>1776</v>
      </c>
      <c r="S4573" s="65">
        <v>201409</v>
      </c>
      <c r="T4573" s="66" t="s">
        <v>52</v>
      </c>
      <c r="U4573" s="65">
        <v>208.04</v>
      </c>
      <c r="V4573" s="60">
        <v>208.04</v>
      </c>
      <c r="W4573" s="66" t="s">
        <v>340</v>
      </c>
      <c r="X4573" s="66" t="s">
        <v>384</v>
      </c>
      <c r="Y4573" s="66" t="s">
        <v>1152</v>
      </c>
      <c r="Z4573" s="66" t="s">
        <v>48</v>
      </c>
      <c r="AA4573" s="66" t="s">
        <v>315</v>
      </c>
      <c r="AB4573" s="66" t="s">
        <v>42</v>
      </c>
      <c r="AC4573" s="66" t="s">
        <v>1771</v>
      </c>
      <c r="AD4573" s="66" t="s">
        <v>146</v>
      </c>
    </row>
    <row r="4574" spans="1:30" x14ac:dyDescent="0.25">
      <c r="A4574" s="66" t="s">
        <v>35</v>
      </c>
      <c r="B4574" s="66" t="s">
        <v>36</v>
      </c>
      <c r="C4574" s="66" t="s">
        <v>37</v>
      </c>
      <c r="D4574" s="66" t="s">
        <v>121</v>
      </c>
      <c r="E4574" s="66" t="s">
        <v>215</v>
      </c>
      <c r="F4574" s="66" t="s">
        <v>216</v>
      </c>
      <c r="G4574" s="66" t="s">
        <v>124</v>
      </c>
      <c r="H4574" s="66" t="s">
        <v>124</v>
      </c>
      <c r="I4574" s="66" t="s">
        <v>42</v>
      </c>
      <c r="J4574" s="66" t="s">
        <v>217</v>
      </c>
      <c r="K4574" s="66" t="s">
        <v>217</v>
      </c>
      <c r="L4574" s="66" t="s">
        <v>43</v>
      </c>
      <c r="M4574" s="66" t="s">
        <v>44</v>
      </c>
      <c r="N4574" s="66" t="s">
        <v>150</v>
      </c>
      <c r="O4574" s="66" t="s">
        <v>42</v>
      </c>
      <c r="P4574" s="66" t="s">
        <v>392</v>
      </c>
      <c r="Q4574" s="66" t="s">
        <v>1717</v>
      </c>
      <c r="R4574" s="66" t="s">
        <v>1776</v>
      </c>
      <c r="S4574" s="65">
        <v>201409</v>
      </c>
      <c r="T4574" s="66" t="s">
        <v>52</v>
      </c>
      <c r="U4574" s="65">
        <v>222.9</v>
      </c>
      <c r="V4574" s="60">
        <v>222.9</v>
      </c>
      <c r="W4574" s="66" t="s">
        <v>340</v>
      </c>
      <c r="X4574" s="66" t="s">
        <v>384</v>
      </c>
      <c r="Y4574" s="66" t="s">
        <v>1152</v>
      </c>
      <c r="Z4574" s="66" t="s">
        <v>48</v>
      </c>
      <c r="AA4574" s="66" t="s">
        <v>315</v>
      </c>
      <c r="AB4574" s="66" t="s">
        <v>42</v>
      </c>
      <c r="AC4574" s="66" t="s">
        <v>1771</v>
      </c>
      <c r="AD4574" s="66" t="s">
        <v>146</v>
      </c>
    </row>
    <row r="4575" spans="1:30" x14ac:dyDescent="0.25">
      <c r="A4575" s="66" t="s">
        <v>35</v>
      </c>
      <c r="B4575" s="66" t="s">
        <v>36</v>
      </c>
      <c r="C4575" s="66" t="s">
        <v>37</v>
      </c>
      <c r="D4575" s="66" t="s">
        <v>121</v>
      </c>
      <c r="E4575" s="66" t="s">
        <v>215</v>
      </c>
      <c r="F4575" s="66" t="s">
        <v>216</v>
      </c>
      <c r="G4575" s="66" t="s">
        <v>124</v>
      </c>
      <c r="H4575" s="66" t="s">
        <v>124</v>
      </c>
      <c r="I4575" s="66" t="s">
        <v>42</v>
      </c>
      <c r="J4575" s="66" t="s">
        <v>261</v>
      </c>
      <c r="K4575" s="66" t="s">
        <v>261</v>
      </c>
      <c r="L4575" s="66" t="s">
        <v>43</v>
      </c>
      <c r="M4575" s="66" t="s">
        <v>44</v>
      </c>
      <c r="N4575" s="66" t="s">
        <v>150</v>
      </c>
      <c r="O4575" s="66" t="s">
        <v>42</v>
      </c>
      <c r="P4575" s="66" t="s">
        <v>392</v>
      </c>
      <c r="Q4575" s="66" t="s">
        <v>1717</v>
      </c>
      <c r="R4575" s="66" t="s">
        <v>1776</v>
      </c>
      <c r="S4575" s="65">
        <v>201409</v>
      </c>
      <c r="T4575" s="66" t="s">
        <v>52</v>
      </c>
      <c r="U4575" s="65">
        <v>208.04</v>
      </c>
      <c r="V4575" s="60">
        <v>208.04</v>
      </c>
      <c r="W4575" s="66" t="s">
        <v>340</v>
      </c>
      <c r="X4575" s="66" t="s">
        <v>384</v>
      </c>
      <c r="Y4575" s="66" t="s">
        <v>1152</v>
      </c>
      <c r="Z4575" s="66" t="s">
        <v>48</v>
      </c>
      <c r="AA4575" s="66" t="s">
        <v>315</v>
      </c>
      <c r="AB4575" s="66" t="s">
        <v>42</v>
      </c>
      <c r="AC4575" s="66" t="s">
        <v>1771</v>
      </c>
      <c r="AD4575" s="66" t="s">
        <v>146</v>
      </c>
    </row>
    <row r="4576" spans="1:30" x14ac:dyDescent="0.25">
      <c r="A4576" s="66" t="s">
        <v>35</v>
      </c>
      <c r="B4576" s="66" t="s">
        <v>36</v>
      </c>
      <c r="C4576" s="66" t="s">
        <v>37</v>
      </c>
      <c r="D4576" s="66" t="s">
        <v>121</v>
      </c>
      <c r="E4576" s="66" t="s">
        <v>215</v>
      </c>
      <c r="F4576" s="66" t="s">
        <v>216</v>
      </c>
      <c r="G4576" s="66" t="s">
        <v>124</v>
      </c>
      <c r="H4576" s="66" t="s">
        <v>124</v>
      </c>
      <c r="I4576" s="66" t="s">
        <v>42</v>
      </c>
      <c r="J4576" s="66" t="s">
        <v>217</v>
      </c>
      <c r="K4576" s="66" t="s">
        <v>217</v>
      </c>
      <c r="L4576" s="66" t="s">
        <v>43</v>
      </c>
      <c r="M4576" s="66" t="s">
        <v>44</v>
      </c>
      <c r="N4576" s="66" t="s">
        <v>131</v>
      </c>
      <c r="O4576" s="66" t="s">
        <v>1777</v>
      </c>
      <c r="P4576" s="66" t="s">
        <v>350</v>
      </c>
      <c r="Q4576" s="66" t="s">
        <v>1778</v>
      </c>
      <c r="R4576" s="66" t="s">
        <v>1779</v>
      </c>
      <c r="S4576" s="65">
        <v>201409</v>
      </c>
      <c r="T4576" s="66" t="s">
        <v>52</v>
      </c>
      <c r="U4576" s="65">
        <v>0</v>
      </c>
      <c r="V4576" s="60">
        <v>70</v>
      </c>
      <c r="W4576" s="66" t="s">
        <v>42</v>
      </c>
      <c r="X4576" s="66" t="s">
        <v>42</v>
      </c>
      <c r="Y4576" s="66" t="s">
        <v>1152</v>
      </c>
      <c r="Z4576" s="66" t="s">
        <v>48</v>
      </c>
      <c r="AA4576" s="66" t="s">
        <v>144</v>
      </c>
      <c r="AB4576" s="66" t="s">
        <v>42</v>
      </c>
      <c r="AC4576" s="66" t="s">
        <v>1771</v>
      </c>
      <c r="AD4576" s="66" t="s">
        <v>146</v>
      </c>
    </row>
    <row r="4577" spans="1:30" x14ac:dyDescent="0.25">
      <c r="A4577" s="66" t="s">
        <v>35</v>
      </c>
      <c r="B4577" s="66" t="s">
        <v>36</v>
      </c>
      <c r="C4577" s="66" t="s">
        <v>37</v>
      </c>
      <c r="D4577" s="66" t="s">
        <v>121</v>
      </c>
      <c r="E4577" s="66" t="s">
        <v>215</v>
      </c>
      <c r="F4577" s="66" t="s">
        <v>216</v>
      </c>
      <c r="G4577" s="66" t="s">
        <v>124</v>
      </c>
      <c r="H4577" s="66" t="s">
        <v>124</v>
      </c>
      <c r="I4577" s="66" t="s">
        <v>42</v>
      </c>
      <c r="J4577" s="66" t="s">
        <v>231</v>
      </c>
      <c r="K4577" s="66" t="s">
        <v>231</v>
      </c>
      <c r="L4577" s="66" t="s">
        <v>43</v>
      </c>
      <c r="M4577" s="66" t="s">
        <v>44</v>
      </c>
      <c r="N4577" s="66" t="s">
        <v>131</v>
      </c>
      <c r="O4577" s="66" t="s">
        <v>1777</v>
      </c>
      <c r="P4577" s="66" t="s">
        <v>350</v>
      </c>
      <c r="Q4577" s="66" t="s">
        <v>1778</v>
      </c>
      <c r="R4577" s="66" t="s">
        <v>1779</v>
      </c>
      <c r="S4577" s="65">
        <v>201409</v>
      </c>
      <c r="T4577" s="66" t="s">
        <v>52</v>
      </c>
      <c r="U4577" s="65">
        <v>0</v>
      </c>
      <c r="V4577" s="60">
        <v>70</v>
      </c>
      <c r="W4577" s="66" t="s">
        <v>42</v>
      </c>
      <c r="X4577" s="66" t="s">
        <v>42</v>
      </c>
      <c r="Y4577" s="66" t="s">
        <v>1152</v>
      </c>
      <c r="Z4577" s="66" t="s">
        <v>48</v>
      </c>
      <c r="AA4577" s="66" t="s">
        <v>144</v>
      </c>
      <c r="AB4577" s="66" t="s">
        <v>42</v>
      </c>
      <c r="AC4577" s="66" t="s">
        <v>1771</v>
      </c>
      <c r="AD4577" s="66" t="s">
        <v>146</v>
      </c>
    </row>
    <row r="4578" spans="1:30" x14ac:dyDescent="0.25">
      <c r="A4578" s="66" t="s">
        <v>35</v>
      </c>
      <c r="B4578" s="66" t="s">
        <v>36</v>
      </c>
      <c r="C4578" s="66" t="s">
        <v>37</v>
      </c>
      <c r="D4578" s="66" t="s">
        <v>121</v>
      </c>
      <c r="E4578" s="66" t="s">
        <v>122</v>
      </c>
      <c r="F4578" s="66" t="s">
        <v>123</v>
      </c>
      <c r="G4578" s="66" t="s">
        <v>124</v>
      </c>
      <c r="H4578" s="66" t="s">
        <v>124</v>
      </c>
      <c r="I4578" s="66" t="s">
        <v>42</v>
      </c>
      <c r="J4578" s="66" t="s">
        <v>298</v>
      </c>
      <c r="K4578" s="66" t="s">
        <v>298</v>
      </c>
      <c r="L4578" s="66" t="s">
        <v>43</v>
      </c>
      <c r="M4578" s="66" t="s">
        <v>44</v>
      </c>
      <c r="N4578" s="66" t="s">
        <v>150</v>
      </c>
      <c r="O4578" s="66" t="s">
        <v>42</v>
      </c>
      <c r="P4578" s="66" t="s">
        <v>1592</v>
      </c>
      <c r="Q4578" s="66" t="s">
        <v>1732</v>
      </c>
      <c r="R4578" s="66" t="s">
        <v>1784</v>
      </c>
      <c r="S4578" s="65">
        <v>201409</v>
      </c>
      <c r="T4578" s="66" t="s">
        <v>47</v>
      </c>
      <c r="U4578" s="67">
        <v>-1132.1500000000001</v>
      </c>
      <c r="V4578" s="60">
        <v>-1132.1500000000001</v>
      </c>
      <c r="W4578" s="66" t="s">
        <v>340</v>
      </c>
      <c r="X4578" s="66" t="s">
        <v>1594</v>
      </c>
      <c r="Y4578" s="66" t="s">
        <v>1152</v>
      </c>
      <c r="Z4578" s="66" t="s">
        <v>48</v>
      </c>
      <c r="AA4578" s="66" t="s">
        <v>315</v>
      </c>
      <c r="AB4578" s="66" t="s">
        <v>42</v>
      </c>
      <c r="AC4578" s="66" t="s">
        <v>1771</v>
      </c>
      <c r="AD4578" s="66" t="s">
        <v>146</v>
      </c>
    </row>
    <row r="4579" spans="1:30" x14ac:dyDescent="0.25">
      <c r="A4579" s="66" t="s">
        <v>35</v>
      </c>
      <c r="B4579" s="66" t="s">
        <v>36</v>
      </c>
      <c r="C4579" s="66" t="s">
        <v>37</v>
      </c>
      <c r="D4579" s="66" t="s">
        <v>121</v>
      </c>
      <c r="E4579" s="66" t="s">
        <v>215</v>
      </c>
      <c r="F4579" s="66" t="s">
        <v>216</v>
      </c>
      <c r="G4579" s="66" t="s">
        <v>124</v>
      </c>
      <c r="H4579" s="66" t="s">
        <v>124</v>
      </c>
      <c r="I4579" s="66" t="s">
        <v>42</v>
      </c>
      <c r="J4579" s="66" t="s">
        <v>231</v>
      </c>
      <c r="K4579" s="66" t="s">
        <v>231</v>
      </c>
      <c r="L4579" s="66" t="s">
        <v>43</v>
      </c>
      <c r="M4579" s="66" t="s">
        <v>44</v>
      </c>
      <c r="N4579" s="66" t="s">
        <v>131</v>
      </c>
      <c r="O4579" s="66" t="s">
        <v>221</v>
      </c>
      <c r="P4579" s="66" t="s">
        <v>1773</v>
      </c>
      <c r="Q4579" s="66" t="s">
        <v>1778</v>
      </c>
      <c r="R4579" s="66" t="s">
        <v>1775</v>
      </c>
      <c r="S4579" s="65">
        <v>201409</v>
      </c>
      <c r="T4579" s="66" t="s">
        <v>52</v>
      </c>
      <c r="U4579" s="65">
        <v>0</v>
      </c>
      <c r="V4579" s="60">
        <v>70</v>
      </c>
      <c r="W4579" s="66" t="s">
        <v>42</v>
      </c>
      <c r="X4579" s="66" t="s">
        <v>42</v>
      </c>
      <c r="Y4579" s="66" t="s">
        <v>1152</v>
      </c>
      <c r="Z4579" s="66" t="s">
        <v>48</v>
      </c>
      <c r="AA4579" s="66" t="s">
        <v>144</v>
      </c>
      <c r="AB4579" s="66" t="s">
        <v>42</v>
      </c>
      <c r="AC4579" s="66" t="s">
        <v>1771</v>
      </c>
      <c r="AD4579" s="66" t="s">
        <v>146</v>
      </c>
    </row>
    <row r="4580" spans="1:30" x14ac:dyDescent="0.25">
      <c r="A4580" s="66" t="s">
        <v>35</v>
      </c>
      <c r="B4580" s="66" t="s">
        <v>36</v>
      </c>
      <c r="C4580" s="66" t="s">
        <v>37</v>
      </c>
      <c r="D4580" s="66" t="s">
        <v>121</v>
      </c>
      <c r="E4580" s="66" t="s">
        <v>215</v>
      </c>
      <c r="F4580" s="66" t="s">
        <v>216</v>
      </c>
      <c r="G4580" s="66" t="s">
        <v>124</v>
      </c>
      <c r="H4580" s="66" t="s">
        <v>124</v>
      </c>
      <c r="I4580" s="66" t="s">
        <v>42</v>
      </c>
      <c r="J4580" s="66" t="s">
        <v>231</v>
      </c>
      <c r="K4580" s="66" t="s">
        <v>231</v>
      </c>
      <c r="L4580" s="66" t="s">
        <v>43</v>
      </c>
      <c r="M4580" s="66" t="s">
        <v>44</v>
      </c>
      <c r="N4580" s="66" t="s">
        <v>131</v>
      </c>
      <c r="O4580" s="66" t="s">
        <v>221</v>
      </c>
      <c r="P4580" s="66" t="s">
        <v>1773</v>
      </c>
      <c r="Q4580" s="66" t="s">
        <v>1774</v>
      </c>
      <c r="R4580" s="66" t="s">
        <v>1775</v>
      </c>
      <c r="S4580" s="65">
        <v>201409</v>
      </c>
      <c r="T4580" s="66" t="s">
        <v>52</v>
      </c>
      <c r="U4580" s="65">
        <v>0</v>
      </c>
      <c r="V4580" s="60">
        <v>135.72999999999999</v>
      </c>
      <c r="W4580" s="66" t="s">
        <v>42</v>
      </c>
      <c r="X4580" s="66" t="s">
        <v>42</v>
      </c>
      <c r="Y4580" s="66" t="s">
        <v>1152</v>
      </c>
      <c r="Z4580" s="66" t="s">
        <v>48</v>
      </c>
      <c r="AA4580" s="66" t="s">
        <v>144</v>
      </c>
      <c r="AB4580" s="66" t="s">
        <v>42</v>
      </c>
      <c r="AC4580" s="66" t="s">
        <v>1771</v>
      </c>
      <c r="AD4580" s="66" t="s">
        <v>146</v>
      </c>
    </row>
    <row r="4581" spans="1:30" x14ac:dyDescent="0.25">
      <c r="A4581" s="66" t="s">
        <v>35</v>
      </c>
      <c r="B4581" s="66" t="s">
        <v>36</v>
      </c>
      <c r="C4581" s="66" t="s">
        <v>37</v>
      </c>
      <c r="D4581" s="66" t="s">
        <v>121</v>
      </c>
      <c r="E4581" s="66" t="s">
        <v>215</v>
      </c>
      <c r="F4581" s="66" t="s">
        <v>216</v>
      </c>
      <c r="G4581" s="66" t="s">
        <v>124</v>
      </c>
      <c r="H4581" s="66" t="s">
        <v>124</v>
      </c>
      <c r="I4581" s="66" t="s">
        <v>42</v>
      </c>
      <c r="J4581" s="66" t="s">
        <v>217</v>
      </c>
      <c r="K4581" s="66" t="s">
        <v>217</v>
      </c>
      <c r="L4581" s="66" t="s">
        <v>43</v>
      </c>
      <c r="M4581" s="66" t="s">
        <v>44</v>
      </c>
      <c r="N4581" s="66" t="s">
        <v>131</v>
      </c>
      <c r="O4581" s="66" t="s">
        <v>221</v>
      </c>
      <c r="P4581" s="66" t="s">
        <v>1773</v>
      </c>
      <c r="Q4581" s="66" t="s">
        <v>1774</v>
      </c>
      <c r="R4581" s="66" t="s">
        <v>1775</v>
      </c>
      <c r="S4581" s="65">
        <v>201409</v>
      </c>
      <c r="T4581" s="66" t="s">
        <v>52</v>
      </c>
      <c r="U4581" s="65">
        <v>0</v>
      </c>
      <c r="V4581" s="60">
        <v>135.72999999999999</v>
      </c>
      <c r="W4581" s="66" t="s">
        <v>42</v>
      </c>
      <c r="X4581" s="66" t="s">
        <v>42</v>
      </c>
      <c r="Y4581" s="66" t="s">
        <v>1152</v>
      </c>
      <c r="Z4581" s="66" t="s">
        <v>48</v>
      </c>
      <c r="AA4581" s="66" t="s">
        <v>144</v>
      </c>
      <c r="AB4581" s="66" t="s">
        <v>42</v>
      </c>
      <c r="AC4581" s="66" t="s">
        <v>1771</v>
      </c>
      <c r="AD4581" s="66" t="s">
        <v>146</v>
      </c>
    </row>
    <row r="4582" spans="1:30" x14ac:dyDescent="0.25">
      <c r="A4582" s="66" t="s">
        <v>35</v>
      </c>
      <c r="B4582" s="66" t="s">
        <v>36</v>
      </c>
      <c r="C4582" s="66" t="s">
        <v>37</v>
      </c>
      <c r="D4582" s="66" t="s">
        <v>121</v>
      </c>
      <c r="E4582" s="66" t="s">
        <v>215</v>
      </c>
      <c r="F4582" s="66" t="s">
        <v>216</v>
      </c>
      <c r="G4582" s="66" t="s">
        <v>124</v>
      </c>
      <c r="H4582" s="66" t="s">
        <v>124</v>
      </c>
      <c r="I4582" s="66" t="s">
        <v>42</v>
      </c>
      <c r="J4582" s="66" t="s">
        <v>250</v>
      </c>
      <c r="K4582" s="66" t="s">
        <v>250</v>
      </c>
      <c r="L4582" s="66" t="s">
        <v>43</v>
      </c>
      <c r="M4582" s="66" t="s">
        <v>44</v>
      </c>
      <c r="N4582" s="66" t="s">
        <v>131</v>
      </c>
      <c r="O4582" s="66" t="s">
        <v>221</v>
      </c>
      <c r="P4582" s="66" t="s">
        <v>1773</v>
      </c>
      <c r="Q4582" s="66" t="s">
        <v>1778</v>
      </c>
      <c r="R4582" s="66" t="s">
        <v>1775</v>
      </c>
      <c r="S4582" s="65">
        <v>201409</v>
      </c>
      <c r="T4582" s="66" t="s">
        <v>52</v>
      </c>
      <c r="U4582" s="65">
        <v>0</v>
      </c>
      <c r="V4582" s="60">
        <v>70</v>
      </c>
      <c r="W4582" s="66" t="s">
        <v>42</v>
      </c>
      <c r="X4582" s="66" t="s">
        <v>42</v>
      </c>
      <c r="Y4582" s="66" t="s">
        <v>1152</v>
      </c>
      <c r="Z4582" s="66" t="s">
        <v>48</v>
      </c>
      <c r="AA4582" s="66" t="s">
        <v>144</v>
      </c>
      <c r="AB4582" s="66" t="s">
        <v>42</v>
      </c>
      <c r="AC4582" s="66" t="s">
        <v>1771</v>
      </c>
      <c r="AD4582" s="66" t="s">
        <v>146</v>
      </c>
    </row>
    <row r="4583" spans="1:30" x14ac:dyDescent="0.25">
      <c r="A4583" s="66" t="s">
        <v>35</v>
      </c>
      <c r="B4583" s="66" t="s">
        <v>36</v>
      </c>
      <c r="C4583" s="66" t="s">
        <v>37</v>
      </c>
      <c r="D4583" s="66" t="s">
        <v>121</v>
      </c>
      <c r="E4583" s="66" t="s">
        <v>215</v>
      </c>
      <c r="F4583" s="66" t="s">
        <v>216</v>
      </c>
      <c r="G4583" s="66" t="s">
        <v>124</v>
      </c>
      <c r="H4583" s="66" t="s">
        <v>124</v>
      </c>
      <c r="I4583" s="66" t="s">
        <v>42</v>
      </c>
      <c r="J4583" s="66" t="s">
        <v>217</v>
      </c>
      <c r="K4583" s="66" t="s">
        <v>217</v>
      </c>
      <c r="L4583" s="66" t="s">
        <v>43</v>
      </c>
      <c r="M4583" s="66" t="s">
        <v>44</v>
      </c>
      <c r="N4583" s="66" t="s">
        <v>131</v>
      </c>
      <c r="O4583" s="66" t="s">
        <v>221</v>
      </c>
      <c r="P4583" s="66" t="s">
        <v>1773</v>
      </c>
      <c r="Q4583" s="66" t="s">
        <v>1778</v>
      </c>
      <c r="R4583" s="66" t="s">
        <v>1775</v>
      </c>
      <c r="S4583" s="65">
        <v>201409</v>
      </c>
      <c r="T4583" s="66" t="s">
        <v>52</v>
      </c>
      <c r="U4583" s="65">
        <v>0</v>
      </c>
      <c r="V4583" s="60">
        <v>70</v>
      </c>
      <c r="W4583" s="66" t="s">
        <v>42</v>
      </c>
      <c r="X4583" s="66" t="s">
        <v>42</v>
      </c>
      <c r="Y4583" s="66" t="s">
        <v>1152</v>
      </c>
      <c r="Z4583" s="66" t="s">
        <v>48</v>
      </c>
      <c r="AA4583" s="66" t="s">
        <v>144</v>
      </c>
      <c r="AB4583" s="66" t="s">
        <v>42</v>
      </c>
      <c r="AC4583" s="66" t="s">
        <v>1771</v>
      </c>
      <c r="AD4583" s="66" t="s">
        <v>146</v>
      </c>
    </row>
    <row r="4584" spans="1:30" x14ac:dyDescent="0.25">
      <c r="A4584" s="66" t="s">
        <v>35</v>
      </c>
      <c r="B4584" s="66" t="s">
        <v>36</v>
      </c>
      <c r="C4584" s="66" t="s">
        <v>37</v>
      </c>
      <c r="D4584" s="66" t="s">
        <v>121</v>
      </c>
      <c r="E4584" s="66" t="s">
        <v>122</v>
      </c>
      <c r="F4584" s="66" t="s">
        <v>123</v>
      </c>
      <c r="G4584" s="66" t="s">
        <v>124</v>
      </c>
      <c r="H4584" s="66" t="s">
        <v>124</v>
      </c>
      <c r="I4584" s="66" t="s">
        <v>42</v>
      </c>
      <c r="J4584" s="66" t="s">
        <v>125</v>
      </c>
      <c r="K4584" s="66" t="s">
        <v>125</v>
      </c>
      <c r="L4584" s="66" t="s">
        <v>43</v>
      </c>
      <c r="M4584" s="66" t="s">
        <v>44</v>
      </c>
      <c r="N4584" s="66" t="s">
        <v>131</v>
      </c>
      <c r="O4584" s="66" t="s">
        <v>42</v>
      </c>
      <c r="P4584" s="66" t="s">
        <v>141</v>
      </c>
      <c r="Q4584" s="66" t="s">
        <v>142</v>
      </c>
      <c r="R4584" s="66" t="s">
        <v>1785</v>
      </c>
      <c r="S4584" s="65">
        <v>201409</v>
      </c>
      <c r="T4584" s="66" t="s">
        <v>52</v>
      </c>
      <c r="U4584" s="65">
        <v>0</v>
      </c>
      <c r="V4584" s="60">
        <v>1750</v>
      </c>
      <c r="W4584" s="66" t="s">
        <v>42</v>
      </c>
      <c r="X4584" s="66" t="s">
        <v>42</v>
      </c>
      <c r="Y4584" s="66" t="s">
        <v>1152</v>
      </c>
      <c r="Z4584" s="66" t="s">
        <v>48</v>
      </c>
      <c r="AA4584" s="66" t="s">
        <v>144</v>
      </c>
      <c r="AB4584" s="66" t="s">
        <v>42</v>
      </c>
      <c r="AC4584" s="66" t="s">
        <v>1771</v>
      </c>
      <c r="AD4584" s="66" t="s">
        <v>146</v>
      </c>
    </row>
    <row r="4585" spans="1:30" x14ac:dyDescent="0.25">
      <c r="A4585" s="66" t="s">
        <v>35</v>
      </c>
      <c r="B4585" s="66" t="s">
        <v>36</v>
      </c>
      <c r="C4585" s="66" t="s">
        <v>37</v>
      </c>
      <c r="D4585" s="66" t="s">
        <v>121</v>
      </c>
      <c r="E4585" s="66" t="s">
        <v>215</v>
      </c>
      <c r="F4585" s="66" t="s">
        <v>216</v>
      </c>
      <c r="G4585" s="66" t="s">
        <v>124</v>
      </c>
      <c r="H4585" s="66" t="s">
        <v>124</v>
      </c>
      <c r="I4585" s="66" t="s">
        <v>42</v>
      </c>
      <c r="J4585" s="66" t="s">
        <v>261</v>
      </c>
      <c r="K4585" s="66" t="s">
        <v>261</v>
      </c>
      <c r="L4585" s="66" t="s">
        <v>43</v>
      </c>
      <c r="M4585" s="66" t="s">
        <v>44</v>
      </c>
      <c r="N4585" s="66" t="s">
        <v>150</v>
      </c>
      <c r="O4585" s="66" t="s">
        <v>42</v>
      </c>
      <c r="P4585" s="66" t="s">
        <v>392</v>
      </c>
      <c r="Q4585" s="66" t="s">
        <v>1717</v>
      </c>
      <c r="R4585" s="66" t="s">
        <v>1786</v>
      </c>
      <c r="S4585" s="65">
        <v>201409</v>
      </c>
      <c r="T4585" s="66" t="s">
        <v>52</v>
      </c>
      <c r="U4585" s="65">
        <v>208.04</v>
      </c>
      <c r="V4585" s="60">
        <v>208.04</v>
      </c>
      <c r="W4585" s="66" t="s">
        <v>340</v>
      </c>
      <c r="X4585" s="66" t="s">
        <v>384</v>
      </c>
      <c r="Y4585" s="66" t="s">
        <v>1152</v>
      </c>
      <c r="Z4585" s="66" t="s">
        <v>48</v>
      </c>
      <c r="AA4585" s="66" t="s">
        <v>315</v>
      </c>
      <c r="AB4585" s="66" t="s">
        <v>42</v>
      </c>
      <c r="AC4585" s="66" t="s">
        <v>1769</v>
      </c>
      <c r="AD4585" s="66" t="s">
        <v>146</v>
      </c>
    </row>
    <row r="4586" spans="1:30" x14ac:dyDescent="0.25">
      <c r="A4586" s="66" t="s">
        <v>35</v>
      </c>
      <c r="B4586" s="66" t="s">
        <v>36</v>
      </c>
      <c r="C4586" s="66" t="s">
        <v>37</v>
      </c>
      <c r="D4586" s="66" t="s">
        <v>121</v>
      </c>
      <c r="E4586" s="66" t="s">
        <v>215</v>
      </c>
      <c r="F4586" s="66" t="s">
        <v>216</v>
      </c>
      <c r="G4586" s="66" t="s">
        <v>124</v>
      </c>
      <c r="H4586" s="66" t="s">
        <v>124</v>
      </c>
      <c r="I4586" s="66" t="s">
        <v>42</v>
      </c>
      <c r="J4586" s="66" t="s">
        <v>257</v>
      </c>
      <c r="K4586" s="66" t="s">
        <v>257</v>
      </c>
      <c r="L4586" s="66" t="s">
        <v>43</v>
      </c>
      <c r="M4586" s="66" t="s">
        <v>44</v>
      </c>
      <c r="N4586" s="66" t="s">
        <v>150</v>
      </c>
      <c r="O4586" s="66" t="s">
        <v>42</v>
      </c>
      <c r="P4586" s="66" t="s">
        <v>392</v>
      </c>
      <c r="Q4586" s="66" t="s">
        <v>1717</v>
      </c>
      <c r="R4586" s="66" t="s">
        <v>1786</v>
      </c>
      <c r="S4586" s="65">
        <v>201409</v>
      </c>
      <c r="T4586" s="66" t="s">
        <v>52</v>
      </c>
      <c r="U4586" s="65">
        <v>208.04</v>
      </c>
      <c r="V4586" s="60">
        <v>208.04</v>
      </c>
      <c r="W4586" s="66" t="s">
        <v>340</v>
      </c>
      <c r="X4586" s="66" t="s">
        <v>384</v>
      </c>
      <c r="Y4586" s="66" t="s">
        <v>1152</v>
      </c>
      <c r="Z4586" s="66" t="s">
        <v>48</v>
      </c>
      <c r="AA4586" s="66" t="s">
        <v>315</v>
      </c>
      <c r="AB4586" s="66" t="s">
        <v>42</v>
      </c>
      <c r="AC4586" s="66" t="s">
        <v>1769</v>
      </c>
      <c r="AD4586" s="66" t="s">
        <v>146</v>
      </c>
    </row>
    <row r="4587" spans="1:30" x14ac:dyDescent="0.25">
      <c r="A4587" s="66" t="s">
        <v>35</v>
      </c>
      <c r="B4587" s="66" t="s">
        <v>36</v>
      </c>
      <c r="C4587" s="66" t="s">
        <v>37</v>
      </c>
      <c r="D4587" s="66" t="s">
        <v>121</v>
      </c>
      <c r="E4587" s="66" t="s">
        <v>215</v>
      </c>
      <c r="F4587" s="66" t="s">
        <v>216</v>
      </c>
      <c r="G4587" s="66" t="s">
        <v>124</v>
      </c>
      <c r="H4587" s="66" t="s">
        <v>124</v>
      </c>
      <c r="I4587" s="66" t="s">
        <v>42</v>
      </c>
      <c r="J4587" s="66" t="s">
        <v>437</v>
      </c>
      <c r="K4587" s="66" t="s">
        <v>437</v>
      </c>
      <c r="L4587" s="66" t="s">
        <v>43</v>
      </c>
      <c r="M4587" s="66" t="s">
        <v>44</v>
      </c>
      <c r="N4587" s="66" t="s">
        <v>150</v>
      </c>
      <c r="O4587" s="66" t="s">
        <v>42</v>
      </c>
      <c r="P4587" s="66" t="s">
        <v>392</v>
      </c>
      <c r="Q4587" s="66" t="s">
        <v>1717</v>
      </c>
      <c r="R4587" s="66" t="s">
        <v>1786</v>
      </c>
      <c r="S4587" s="65">
        <v>201409</v>
      </c>
      <c r="T4587" s="66" t="s">
        <v>52</v>
      </c>
      <c r="U4587" s="65">
        <v>208.04</v>
      </c>
      <c r="V4587" s="60">
        <v>208.04</v>
      </c>
      <c r="W4587" s="66" t="s">
        <v>340</v>
      </c>
      <c r="X4587" s="66" t="s">
        <v>384</v>
      </c>
      <c r="Y4587" s="66" t="s">
        <v>1152</v>
      </c>
      <c r="Z4587" s="66" t="s">
        <v>48</v>
      </c>
      <c r="AA4587" s="66" t="s">
        <v>315</v>
      </c>
      <c r="AB4587" s="66" t="s">
        <v>42</v>
      </c>
      <c r="AC4587" s="66" t="s">
        <v>1769</v>
      </c>
      <c r="AD4587" s="66" t="s">
        <v>146</v>
      </c>
    </row>
    <row r="4588" spans="1:30" x14ac:dyDescent="0.25">
      <c r="A4588" s="66" t="s">
        <v>35</v>
      </c>
      <c r="B4588" s="66" t="s">
        <v>36</v>
      </c>
      <c r="C4588" s="66" t="s">
        <v>37</v>
      </c>
      <c r="D4588" s="66" t="s">
        <v>121</v>
      </c>
      <c r="E4588" s="66" t="s">
        <v>215</v>
      </c>
      <c r="F4588" s="66" t="s">
        <v>216</v>
      </c>
      <c r="G4588" s="66" t="s">
        <v>124</v>
      </c>
      <c r="H4588" s="66" t="s">
        <v>124</v>
      </c>
      <c r="I4588" s="66" t="s">
        <v>42</v>
      </c>
      <c r="J4588" s="66" t="s">
        <v>250</v>
      </c>
      <c r="K4588" s="66" t="s">
        <v>250</v>
      </c>
      <c r="L4588" s="66" t="s">
        <v>43</v>
      </c>
      <c r="M4588" s="66" t="s">
        <v>44</v>
      </c>
      <c r="N4588" s="66" t="s">
        <v>150</v>
      </c>
      <c r="O4588" s="66" t="s">
        <v>42</v>
      </c>
      <c r="P4588" s="66" t="s">
        <v>392</v>
      </c>
      <c r="Q4588" s="66" t="s">
        <v>1717</v>
      </c>
      <c r="R4588" s="66" t="s">
        <v>1786</v>
      </c>
      <c r="S4588" s="65">
        <v>201409</v>
      </c>
      <c r="T4588" s="66" t="s">
        <v>52</v>
      </c>
      <c r="U4588" s="65">
        <v>208.04</v>
      </c>
      <c r="V4588" s="60">
        <v>208.04</v>
      </c>
      <c r="W4588" s="66" t="s">
        <v>340</v>
      </c>
      <c r="X4588" s="66" t="s">
        <v>384</v>
      </c>
      <c r="Y4588" s="66" t="s">
        <v>1152</v>
      </c>
      <c r="Z4588" s="66" t="s">
        <v>48</v>
      </c>
      <c r="AA4588" s="66" t="s">
        <v>315</v>
      </c>
      <c r="AB4588" s="66" t="s">
        <v>42</v>
      </c>
      <c r="AC4588" s="66" t="s">
        <v>1769</v>
      </c>
      <c r="AD4588" s="66" t="s">
        <v>146</v>
      </c>
    </row>
    <row r="4589" spans="1:30" x14ac:dyDescent="0.25">
      <c r="A4589" s="66" t="s">
        <v>35</v>
      </c>
      <c r="B4589" s="66" t="s">
        <v>36</v>
      </c>
      <c r="C4589" s="66" t="s">
        <v>37</v>
      </c>
      <c r="D4589" s="66" t="s">
        <v>121</v>
      </c>
      <c r="E4589" s="66" t="s">
        <v>215</v>
      </c>
      <c r="F4589" s="66" t="s">
        <v>216</v>
      </c>
      <c r="G4589" s="66" t="s">
        <v>124</v>
      </c>
      <c r="H4589" s="66" t="s">
        <v>124</v>
      </c>
      <c r="I4589" s="66" t="s">
        <v>42</v>
      </c>
      <c r="J4589" s="66" t="s">
        <v>237</v>
      </c>
      <c r="K4589" s="66" t="s">
        <v>237</v>
      </c>
      <c r="L4589" s="66" t="s">
        <v>43</v>
      </c>
      <c r="M4589" s="66" t="s">
        <v>44</v>
      </c>
      <c r="N4589" s="66" t="s">
        <v>150</v>
      </c>
      <c r="O4589" s="66" t="s">
        <v>42</v>
      </c>
      <c r="P4589" s="66" t="s">
        <v>392</v>
      </c>
      <c r="Q4589" s="66" t="s">
        <v>1717</v>
      </c>
      <c r="R4589" s="66" t="s">
        <v>1786</v>
      </c>
      <c r="S4589" s="65">
        <v>201409</v>
      </c>
      <c r="T4589" s="66" t="s">
        <v>52</v>
      </c>
      <c r="U4589" s="97">
        <v>222.9</v>
      </c>
      <c r="V4589" s="60">
        <v>222.9</v>
      </c>
      <c r="W4589" s="66" t="s">
        <v>340</v>
      </c>
      <c r="X4589" s="66" t="s">
        <v>384</v>
      </c>
      <c r="Y4589" s="66" t="s">
        <v>1152</v>
      </c>
      <c r="Z4589" s="66" t="s">
        <v>48</v>
      </c>
      <c r="AA4589" s="66" t="s">
        <v>315</v>
      </c>
      <c r="AB4589" s="66" t="s">
        <v>42</v>
      </c>
      <c r="AC4589" s="66" t="s">
        <v>1769</v>
      </c>
      <c r="AD4589" s="66" t="s">
        <v>146</v>
      </c>
    </row>
    <row r="4590" spans="1:30" x14ac:dyDescent="0.25">
      <c r="A4590" s="66" t="s">
        <v>35</v>
      </c>
      <c r="B4590" s="66" t="s">
        <v>36</v>
      </c>
      <c r="C4590" s="66" t="s">
        <v>37</v>
      </c>
      <c r="D4590" s="66" t="s">
        <v>121</v>
      </c>
      <c r="E4590" s="66" t="s">
        <v>215</v>
      </c>
      <c r="F4590" s="66" t="s">
        <v>216</v>
      </c>
      <c r="G4590" s="66" t="s">
        <v>124</v>
      </c>
      <c r="H4590" s="66" t="s">
        <v>124</v>
      </c>
      <c r="I4590" s="66" t="s">
        <v>42</v>
      </c>
      <c r="J4590" s="66" t="s">
        <v>231</v>
      </c>
      <c r="K4590" s="66" t="s">
        <v>231</v>
      </c>
      <c r="L4590" s="66" t="s">
        <v>43</v>
      </c>
      <c r="M4590" s="66" t="s">
        <v>44</v>
      </c>
      <c r="N4590" s="66" t="s">
        <v>150</v>
      </c>
      <c r="O4590" s="66" t="s">
        <v>42</v>
      </c>
      <c r="P4590" s="66" t="s">
        <v>392</v>
      </c>
      <c r="Q4590" s="66" t="s">
        <v>1717</v>
      </c>
      <c r="R4590" s="66" t="s">
        <v>1786</v>
      </c>
      <c r="S4590" s="65">
        <v>201409</v>
      </c>
      <c r="T4590" s="66" t="s">
        <v>52</v>
      </c>
      <c r="U4590" s="65">
        <v>208.04</v>
      </c>
      <c r="V4590" s="60">
        <v>208.04</v>
      </c>
      <c r="W4590" s="66" t="s">
        <v>340</v>
      </c>
      <c r="X4590" s="66" t="s">
        <v>384</v>
      </c>
      <c r="Y4590" s="66" t="s">
        <v>1152</v>
      </c>
      <c r="Z4590" s="66" t="s">
        <v>48</v>
      </c>
      <c r="AA4590" s="66" t="s">
        <v>315</v>
      </c>
      <c r="AB4590" s="66" t="s">
        <v>42</v>
      </c>
      <c r="AC4590" s="66" t="s">
        <v>1769</v>
      </c>
      <c r="AD4590" s="66" t="s">
        <v>146</v>
      </c>
    </row>
    <row r="4591" spans="1:30" x14ac:dyDescent="0.25">
      <c r="A4591" s="66" t="s">
        <v>35</v>
      </c>
      <c r="B4591" s="66" t="s">
        <v>36</v>
      </c>
      <c r="C4591" s="66" t="s">
        <v>37</v>
      </c>
      <c r="D4591" s="66" t="s">
        <v>121</v>
      </c>
      <c r="E4591" s="66" t="s">
        <v>215</v>
      </c>
      <c r="F4591" s="66" t="s">
        <v>216</v>
      </c>
      <c r="G4591" s="66" t="s">
        <v>124</v>
      </c>
      <c r="H4591" s="66" t="s">
        <v>124</v>
      </c>
      <c r="I4591" s="66" t="s">
        <v>42</v>
      </c>
      <c r="J4591" s="66" t="s">
        <v>217</v>
      </c>
      <c r="K4591" s="66" t="s">
        <v>217</v>
      </c>
      <c r="L4591" s="66" t="s">
        <v>43</v>
      </c>
      <c r="M4591" s="66" t="s">
        <v>44</v>
      </c>
      <c r="N4591" s="66" t="s">
        <v>150</v>
      </c>
      <c r="O4591" s="66" t="s">
        <v>42</v>
      </c>
      <c r="P4591" s="66" t="s">
        <v>392</v>
      </c>
      <c r="Q4591" s="66" t="s">
        <v>1717</v>
      </c>
      <c r="R4591" s="66" t="s">
        <v>1786</v>
      </c>
      <c r="S4591" s="65">
        <v>201409</v>
      </c>
      <c r="T4591" s="66" t="s">
        <v>52</v>
      </c>
      <c r="U4591" s="65">
        <v>222.9</v>
      </c>
      <c r="V4591" s="60">
        <v>222.9</v>
      </c>
      <c r="W4591" s="66" t="s">
        <v>340</v>
      </c>
      <c r="X4591" s="66" t="s">
        <v>384</v>
      </c>
      <c r="Y4591" s="66" t="s">
        <v>1152</v>
      </c>
      <c r="Z4591" s="66" t="s">
        <v>48</v>
      </c>
      <c r="AA4591" s="66" t="s">
        <v>315</v>
      </c>
      <c r="AB4591" s="66" t="s">
        <v>42</v>
      </c>
      <c r="AC4591" s="66" t="s">
        <v>1769</v>
      </c>
      <c r="AD4591" s="66" t="s">
        <v>146</v>
      </c>
    </row>
    <row r="4592" spans="1:30" x14ac:dyDescent="0.25">
      <c r="A4592" s="66" t="s">
        <v>35</v>
      </c>
      <c r="B4592" s="66" t="s">
        <v>36</v>
      </c>
      <c r="C4592" s="66" t="s">
        <v>37</v>
      </c>
      <c r="D4592" s="66" t="s">
        <v>121</v>
      </c>
      <c r="E4592" s="66" t="s">
        <v>215</v>
      </c>
      <c r="F4592" s="66" t="s">
        <v>216</v>
      </c>
      <c r="G4592" s="66" t="s">
        <v>124</v>
      </c>
      <c r="H4592" s="66" t="s">
        <v>124</v>
      </c>
      <c r="I4592" s="66" t="s">
        <v>42</v>
      </c>
      <c r="J4592" s="66" t="s">
        <v>261</v>
      </c>
      <c r="K4592" s="66" t="s">
        <v>261</v>
      </c>
      <c r="L4592" s="66" t="s">
        <v>43</v>
      </c>
      <c r="M4592" s="66" t="s">
        <v>44</v>
      </c>
      <c r="N4592" s="66" t="s">
        <v>150</v>
      </c>
      <c r="O4592" s="66" t="s">
        <v>42</v>
      </c>
      <c r="P4592" s="66" t="s">
        <v>392</v>
      </c>
      <c r="Q4592" s="66" t="s">
        <v>1717</v>
      </c>
      <c r="R4592" s="66" t="s">
        <v>1768</v>
      </c>
      <c r="S4592" s="65">
        <v>201409</v>
      </c>
      <c r="T4592" s="66" t="s">
        <v>52</v>
      </c>
      <c r="U4592" s="65">
        <v>208.04</v>
      </c>
      <c r="V4592" s="60">
        <v>208.04</v>
      </c>
      <c r="W4592" s="66" t="s">
        <v>340</v>
      </c>
      <c r="X4592" s="66" t="s">
        <v>384</v>
      </c>
      <c r="Y4592" s="66" t="s">
        <v>1152</v>
      </c>
      <c r="Z4592" s="66" t="s">
        <v>48</v>
      </c>
      <c r="AA4592" s="66" t="s">
        <v>315</v>
      </c>
      <c r="AB4592" s="66" t="s">
        <v>42</v>
      </c>
      <c r="AC4592" s="66" t="s">
        <v>1769</v>
      </c>
      <c r="AD4592" s="66" t="s">
        <v>146</v>
      </c>
    </row>
    <row r="4593" spans="1:30" x14ac:dyDescent="0.25">
      <c r="A4593" s="66" t="s">
        <v>35</v>
      </c>
      <c r="B4593" s="66" t="s">
        <v>36</v>
      </c>
      <c r="C4593" s="66" t="s">
        <v>37</v>
      </c>
      <c r="D4593" s="66" t="s">
        <v>121</v>
      </c>
      <c r="E4593" s="66" t="s">
        <v>215</v>
      </c>
      <c r="F4593" s="66" t="s">
        <v>216</v>
      </c>
      <c r="G4593" s="66" t="s">
        <v>124</v>
      </c>
      <c r="H4593" s="66" t="s">
        <v>124</v>
      </c>
      <c r="I4593" s="66" t="s">
        <v>42</v>
      </c>
      <c r="J4593" s="66" t="s">
        <v>257</v>
      </c>
      <c r="K4593" s="66" t="s">
        <v>257</v>
      </c>
      <c r="L4593" s="66" t="s">
        <v>43</v>
      </c>
      <c r="M4593" s="66" t="s">
        <v>44</v>
      </c>
      <c r="N4593" s="66" t="s">
        <v>150</v>
      </c>
      <c r="O4593" s="66" t="s">
        <v>42</v>
      </c>
      <c r="P4593" s="66" t="s">
        <v>392</v>
      </c>
      <c r="Q4593" s="66" t="s">
        <v>1717</v>
      </c>
      <c r="R4593" s="66" t="s">
        <v>1768</v>
      </c>
      <c r="S4593" s="65">
        <v>201409</v>
      </c>
      <c r="T4593" s="66" t="s">
        <v>52</v>
      </c>
      <c r="U4593" s="65">
        <v>208.04</v>
      </c>
      <c r="V4593" s="60">
        <v>208.04</v>
      </c>
      <c r="W4593" s="66" t="s">
        <v>340</v>
      </c>
      <c r="X4593" s="66" t="s">
        <v>384</v>
      </c>
      <c r="Y4593" s="66" t="s">
        <v>1152</v>
      </c>
      <c r="Z4593" s="66" t="s">
        <v>48</v>
      </c>
      <c r="AA4593" s="66" t="s">
        <v>315</v>
      </c>
      <c r="AB4593" s="66" t="s">
        <v>42</v>
      </c>
      <c r="AC4593" s="66" t="s">
        <v>1769</v>
      </c>
      <c r="AD4593" s="66" t="s">
        <v>146</v>
      </c>
    </row>
    <row r="4594" spans="1:30" x14ac:dyDescent="0.25">
      <c r="A4594" s="66" t="s">
        <v>35</v>
      </c>
      <c r="B4594" s="66" t="s">
        <v>36</v>
      </c>
      <c r="C4594" s="66" t="s">
        <v>37</v>
      </c>
      <c r="D4594" s="66" t="s">
        <v>121</v>
      </c>
      <c r="E4594" s="66" t="s">
        <v>215</v>
      </c>
      <c r="F4594" s="66" t="s">
        <v>216</v>
      </c>
      <c r="G4594" s="66" t="s">
        <v>124</v>
      </c>
      <c r="H4594" s="66" t="s">
        <v>124</v>
      </c>
      <c r="I4594" s="66" t="s">
        <v>42</v>
      </c>
      <c r="J4594" s="66" t="s">
        <v>437</v>
      </c>
      <c r="K4594" s="66" t="s">
        <v>437</v>
      </c>
      <c r="L4594" s="66" t="s">
        <v>43</v>
      </c>
      <c r="M4594" s="66" t="s">
        <v>44</v>
      </c>
      <c r="N4594" s="66" t="s">
        <v>150</v>
      </c>
      <c r="O4594" s="66" t="s">
        <v>42</v>
      </c>
      <c r="P4594" s="66" t="s">
        <v>392</v>
      </c>
      <c r="Q4594" s="66" t="s">
        <v>1717</v>
      </c>
      <c r="R4594" s="66" t="s">
        <v>1768</v>
      </c>
      <c r="S4594" s="65">
        <v>201409</v>
      </c>
      <c r="T4594" s="66" t="s">
        <v>52</v>
      </c>
      <c r="U4594" s="65">
        <v>208.04</v>
      </c>
      <c r="V4594" s="60">
        <v>208.04</v>
      </c>
      <c r="W4594" s="66" t="s">
        <v>340</v>
      </c>
      <c r="X4594" s="66" t="s">
        <v>384</v>
      </c>
      <c r="Y4594" s="66" t="s">
        <v>1152</v>
      </c>
      <c r="Z4594" s="66" t="s">
        <v>48</v>
      </c>
      <c r="AA4594" s="66" t="s">
        <v>315</v>
      </c>
      <c r="AB4594" s="66" t="s">
        <v>42</v>
      </c>
      <c r="AC4594" s="66" t="s">
        <v>1769</v>
      </c>
      <c r="AD4594" s="66" t="s">
        <v>146</v>
      </c>
    </row>
    <row r="4595" spans="1:30" x14ac:dyDescent="0.25">
      <c r="A4595" s="66" t="s">
        <v>35</v>
      </c>
      <c r="B4595" s="66" t="s">
        <v>36</v>
      </c>
      <c r="C4595" s="66" t="s">
        <v>37</v>
      </c>
      <c r="D4595" s="66" t="s">
        <v>121</v>
      </c>
      <c r="E4595" s="66" t="s">
        <v>215</v>
      </c>
      <c r="F4595" s="66" t="s">
        <v>216</v>
      </c>
      <c r="G4595" s="66" t="s">
        <v>124</v>
      </c>
      <c r="H4595" s="66" t="s">
        <v>124</v>
      </c>
      <c r="I4595" s="66" t="s">
        <v>42</v>
      </c>
      <c r="J4595" s="66" t="s">
        <v>250</v>
      </c>
      <c r="K4595" s="66" t="s">
        <v>250</v>
      </c>
      <c r="L4595" s="66" t="s">
        <v>43</v>
      </c>
      <c r="M4595" s="66" t="s">
        <v>44</v>
      </c>
      <c r="N4595" s="66" t="s">
        <v>150</v>
      </c>
      <c r="O4595" s="66" t="s">
        <v>42</v>
      </c>
      <c r="P4595" s="66" t="s">
        <v>392</v>
      </c>
      <c r="Q4595" s="66" t="s">
        <v>1717</v>
      </c>
      <c r="R4595" s="66" t="s">
        <v>1768</v>
      </c>
      <c r="S4595" s="65">
        <v>201409</v>
      </c>
      <c r="T4595" s="66" t="s">
        <v>52</v>
      </c>
      <c r="U4595" s="65">
        <v>208.04</v>
      </c>
      <c r="V4595" s="60">
        <v>208.04</v>
      </c>
      <c r="W4595" s="66" t="s">
        <v>340</v>
      </c>
      <c r="X4595" s="66" t="s">
        <v>384</v>
      </c>
      <c r="Y4595" s="66" t="s">
        <v>1152</v>
      </c>
      <c r="Z4595" s="66" t="s">
        <v>48</v>
      </c>
      <c r="AA4595" s="66" t="s">
        <v>315</v>
      </c>
      <c r="AB4595" s="66" t="s">
        <v>42</v>
      </c>
      <c r="AC4595" s="66" t="s">
        <v>1769</v>
      </c>
      <c r="AD4595" s="66" t="s">
        <v>146</v>
      </c>
    </row>
    <row r="4596" spans="1:30" x14ac:dyDescent="0.25">
      <c r="A4596" s="66" t="s">
        <v>35</v>
      </c>
      <c r="B4596" s="66" t="s">
        <v>36</v>
      </c>
      <c r="C4596" s="66" t="s">
        <v>37</v>
      </c>
      <c r="D4596" s="66" t="s">
        <v>121</v>
      </c>
      <c r="E4596" s="66" t="s">
        <v>215</v>
      </c>
      <c r="F4596" s="66" t="s">
        <v>216</v>
      </c>
      <c r="G4596" s="66" t="s">
        <v>124</v>
      </c>
      <c r="H4596" s="66" t="s">
        <v>124</v>
      </c>
      <c r="I4596" s="66" t="s">
        <v>42</v>
      </c>
      <c r="J4596" s="66" t="s">
        <v>231</v>
      </c>
      <c r="K4596" s="66" t="s">
        <v>231</v>
      </c>
      <c r="L4596" s="66" t="s">
        <v>43</v>
      </c>
      <c r="M4596" s="66" t="s">
        <v>44</v>
      </c>
      <c r="N4596" s="66" t="s">
        <v>150</v>
      </c>
      <c r="O4596" s="66" t="s">
        <v>42</v>
      </c>
      <c r="P4596" s="66" t="s">
        <v>392</v>
      </c>
      <c r="Q4596" s="66" t="s">
        <v>1717</v>
      </c>
      <c r="R4596" s="66" t="s">
        <v>1768</v>
      </c>
      <c r="S4596" s="65">
        <v>201409</v>
      </c>
      <c r="T4596" s="66" t="s">
        <v>52</v>
      </c>
      <c r="U4596" s="65">
        <v>208.04</v>
      </c>
      <c r="V4596" s="60">
        <v>208.04</v>
      </c>
      <c r="W4596" s="66" t="s">
        <v>340</v>
      </c>
      <c r="X4596" s="66" t="s">
        <v>384</v>
      </c>
      <c r="Y4596" s="66" t="s">
        <v>1152</v>
      </c>
      <c r="Z4596" s="66" t="s">
        <v>48</v>
      </c>
      <c r="AA4596" s="66" t="s">
        <v>315</v>
      </c>
      <c r="AB4596" s="66" t="s">
        <v>42</v>
      </c>
      <c r="AC4596" s="66" t="s">
        <v>1769</v>
      </c>
      <c r="AD4596" s="66" t="s">
        <v>146</v>
      </c>
    </row>
    <row r="4597" spans="1:30" x14ac:dyDescent="0.25">
      <c r="A4597" s="66" t="s">
        <v>35</v>
      </c>
      <c r="B4597" s="66" t="s">
        <v>36</v>
      </c>
      <c r="C4597" s="66" t="s">
        <v>37</v>
      </c>
      <c r="D4597" s="66" t="s">
        <v>121</v>
      </c>
      <c r="E4597" s="66" t="s">
        <v>215</v>
      </c>
      <c r="F4597" s="66" t="s">
        <v>216</v>
      </c>
      <c r="G4597" s="66" t="s">
        <v>124</v>
      </c>
      <c r="H4597" s="66" t="s">
        <v>124</v>
      </c>
      <c r="I4597" s="66" t="s">
        <v>42</v>
      </c>
      <c r="J4597" s="66" t="s">
        <v>217</v>
      </c>
      <c r="K4597" s="66" t="s">
        <v>217</v>
      </c>
      <c r="L4597" s="66" t="s">
        <v>43</v>
      </c>
      <c r="M4597" s="66" t="s">
        <v>44</v>
      </c>
      <c r="N4597" s="66" t="s">
        <v>150</v>
      </c>
      <c r="O4597" s="66" t="s">
        <v>42</v>
      </c>
      <c r="P4597" s="66" t="s">
        <v>392</v>
      </c>
      <c r="Q4597" s="66" t="s">
        <v>1717</v>
      </c>
      <c r="R4597" s="66" t="s">
        <v>1768</v>
      </c>
      <c r="S4597" s="65">
        <v>201409</v>
      </c>
      <c r="T4597" s="66" t="s">
        <v>52</v>
      </c>
      <c r="U4597" s="97">
        <v>222.9</v>
      </c>
      <c r="V4597" s="60">
        <v>222.9</v>
      </c>
      <c r="W4597" s="66" t="s">
        <v>340</v>
      </c>
      <c r="X4597" s="66" t="s">
        <v>384</v>
      </c>
      <c r="Y4597" s="66" t="s">
        <v>1152</v>
      </c>
      <c r="Z4597" s="66" t="s">
        <v>48</v>
      </c>
      <c r="AA4597" s="66" t="s">
        <v>315</v>
      </c>
      <c r="AB4597" s="66" t="s">
        <v>42</v>
      </c>
      <c r="AC4597" s="66" t="s">
        <v>1769</v>
      </c>
      <c r="AD4597" s="66" t="s">
        <v>146</v>
      </c>
    </row>
    <row r="4598" spans="1:30" x14ac:dyDescent="0.25">
      <c r="A4598" s="66" t="s">
        <v>35</v>
      </c>
      <c r="B4598" s="66" t="s">
        <v>36</v>
      </c>
      <c r="C4598" s="66" t="s">
        <v>37</v>
      </c>
      <c r="D4598" s="66" t="s">
        <v>121</v>
      </c>
      <c r="E4598" s="66" t="s">
        <v>122</v>
      </c>
      <c r="F4598" s="66" t="s">
        <v>123</v>
      </c>
      <c r="G4598" s="66" t="s">
        <v>124</v>
      </c>
      <c r="H4598" s="66" t="s">
        <v>124</v>
      </c>
      <c r="I4598" s="66" t="s">
        <v>42</v>
      </c>
      <c r="J4598" s="66" t="s">
        <v>298</v>
      </c>
      <c r="K4598" s="66" t="s">
        <v>298</v>
      </c>
      <c r="L4598" s="66" t="s">
        <v>43</v>
      </c>
      <c r="M4598" s="66" t="s">
        <v>44</v>
      </c>
      <c r="N4598" s="66" t="s">
        <v>150</v>
      </c>
      <c r="O4598" s="66" t="s">
        <v>42</v>
      </c>
      <c r="P4598" s="66" t="s">
        <v>1592</v>
      </c>
      <c r="Q4598" s="66" t="s">
        <v>1732</v>
      </c>
      <c r="R4598" s="66" t="s">
        <v>1787</v>
      </c>
      <c r="S4598" s="65">
        <v>201409</v>
      </c>
      <c r="T4598" s="66" t="s">
        <v>52</v>
      </c>
      <c r="U4598" s="67">
        <v>35578.400000000001</v>
      </c>
      <c r="V4598" s="60">
        <v>35578.400000000001</v>
      </c>
      <c r="W4598" s="66" t="s">
        <v>340</v>
      </c>
      <c r="X4598" s="66" t="s">
        <v>1594</v>
      </c>
      <c r="Y4598" s="66" t="s">
        <v>1152</v>
      </c>
      <c r="Z4598" s="66" t="s">
        <v>48</v>
      </c>
      <c r="AA4598" s="66" t="s">
        <v>315</v>
      </c>
      <c r="AB4598" s="66" t="s">
        <v>42</v>
      </c>
      <c r="AC4598" s="66" t="s">
        <v>1788</v>
      </c>
      <c r="AD4598" s="66" t="s">
        <v>146</v>
      </c>
    </row>
    <row r="4599" spans="1:30" x14ac:dyDescent="0.25">
      <c r="A4599" s="66" t="s">
        <v>35</v>
      </c>
      <c r="B4599" s="66" t="s">
        <v>36</v>
      </c>
      <c r="C4599" s="66" t="s">
        <v>37</v>
      </c>
      <c r="D4599" s="66" t="s">
        <v>121</v>
      </c>
      <c r="E4599" s="66" t="s">
        <v>122</v>
      </c>
      <c r="F4599" s="66" t="s">
        <v>123</v>
      </c>
      <c r="G4599" s="66" t="s">
        <v>124</v>
      </c>
      <c r="H4599" s="66" t="s">
        <v>124</v>
      </c>
      <c r="I4599" s="66" t="s">
        <v>42</v>
      </c>
      <c r="J4599" s="66" t="s">
        <v>500</v>
      </c>
      <c r="K4599" s="66" t="s">
        <v>500</v>
      </c>
      <c r="L4599" s="66" t="s">
        <v>43</v>
      </c>
      <c r="M4599" s="66" t="s">
        <v>44</v>
      </c>
      <c r="N4599" s="66" t="s">
        <v>162</v>
      </c>
      <c r="O4599" s="66" t="s">
        <v>42</v>
      </c>
      <c r="P4599" s="66" t="s">
        <v>808</v>
      </c>
      <c r="Q4599" s="66" t="s">
        <v>1789</v>
      </c>
      <c r="R4599" s="66" t="s">
        <v>1790</v>
      </c>
      <c r="S4599" s="65">
        <v>201409</v>
      </c>
      <c r="T4599" s="66" t="s">
        <v>52</v>
      </c>
      <c r="U4599" s="67">
        <v>4076.25</v>
      </c>
      <c r="V4599" s="60">
        <v>4076.25</v>
      </c>
      <c r="W4599" s="66" t="s">
        <v>340</v>
      </c>
      <c r="X4599" s="66" t="s">
        <v>807</v>
      </c>
      <c r="Y4599" s="66" t="s">
        <v>1152</v>
      </c>
      <c r="Z4599" s="66" t="s">
        <v>48</v>
      </c>
      <c r="AA4599" s="66" t="s">
        <v>315</v>
      </c>
      <c r="AB4599" s="66" t="s">
        <v>42</v>
      </c>
      <c r="AC4599" s="66" t="s">
        <v>1788</v>
      </c>
      <c r="AD4599" s="66" t="s">
        <v>146</v>
      </c>
    </row>
    <row r="4600" spans="1:30" x14ac:dyDescent="0.25">
      <c r="A4600" s="66" t="s">
        <v>35</v>
      </c>
      <c r="B4600" s="66" t="s">
        <v>36</v>
      </c>
      <c r="C4600" s="66" t="s">
        <v>37</v>
      </c>
      <c r="D4600" s="66" t="s">
        <v>121</v>
      </c>
      <c r="E4600" s="66" t="s">
        <v>122</v>
      </c>
      <c r="F4600" s="66" t="s">
        <v>123</v>
      </c>
      <c r="G4600" s="66" t="s">
        <v>124</v>
      </c>
      <c r="H4600" s="66" t="s">
        <v>124</v>
      </c>
      <c r="I4600" s="66" t="s">
        <v>42</v>
      </c>
      <c r="J4600" s="66" t="s">
        <v>298</v>
      </c>
      <c r="K4600" s="66" t="s">
        <v>298</v>
      </c>
      <c r="L4600" s="66" t="s">
        <v>43</v>
      </c>
      <c r="M4600" s="66" t="s">
        <v>44</v>
      </c>
      <c r="N4600" s="66" t="s">
        <v>150</v>
      </c>
      <c r="O4600" s="66" t="s">
        <v>42</v>
      </c>
      <c r="P4600" s="66" t="s">
        <v>1592</v>
      </c>
      <c r="Q4600" s="66" t="s">
        <v>1732</v>
      </c>
      <c r="R4600" s="66" t="s">
        <v>1791</v>
      </c>
      <c r="S4600" s="65">
        <v>201409</v>
      </c>
      <c r="T4600" s="66" t="s">
        <v>52</v>
      </c>
      <c r="U4600" s="67">
        <v>12304.28</v>
      </c>
      <c r="V4600" s="60">
        <v>12304.28</v>
      </c>
      <c r="W4600" s="66" t="s">
        <v>340</v>
      </c>
      <c r="X4600" s="66" t="s">
        <v>1594</v>
      </c>
      <c r="Y4600" s="66" t="s">
        <v>1152</v>
      </c>
      <c r="Z4600" s="66" t="s">
        <v>48</v>
      </c>
      <c r="AA4600" s="66" t="s">
        <v>315</v>
      </c>
      <c r="AB4600" s="66" t="s">
        <v>42</v>
      </c>
      <c r="AC4600" s="66" t="s">
        <v>1788</v>
      </c>
      <c r="AD4600" s="66" t="s">
        <v>146</v>
      </c>
    </row>
    <row r="4601" spans="1:30" x14ac:dyDescent="0.25">
      <c r="A4601" s="66" t="s">
        <v>35</v>
      </c>
      <c r="B4601" s="66" t="s">
        <v>36</v>
      </c>
      <c r="C4601" s="66" t="s">
        <v>37</v>
      </c>
      <c r="D4601" s="66" t="s">
        <v>121</v>
      </c>
      <c r="E4601" s="66" t="s">
        <v>122</v>
      </c>
      <c r="F4601" s="66" t="s">
        <v>123</v>
      </c>
      <c r="G4601" s="66" t="s">
        <v>124</v>
      </c>
      <c r="H4601" s="66" t="s">
        <v>124</v>
      </c>
      <c r="I4601" s="66" t="s">
        <v>42</v>
      </c>
      <c r="J4601" s="66" t="s">
        <v>298</v>
      </c>
      <c r="K4601" s="66" t="s">
        <v>298</v>
      </c>
      <c r="L4601" s="66" t="s">
        <v>43</v>
      </c>
      <c r="M4601" s="66" t="s">
        <v>44</v>
      </c>
      <c r="N4601" s="66" t="s">
        <v>150</v>
      </c>
      <c r="O4601" s="66" t="s">
        <v>42</v>
      </c>
      <c r="P4601" s="66" t="s">
        <v>1592</v>
      </c>
      <c r="Q4601" s="66" t="s">
        <v>1732</v>
      </c>
      <c r="R4601" s="66" t="s">
        <v>1792</v>
      </c>
      <c r="S4601" s="65">
        <v>201409</v>
      </c>
      <c r="T4601" s="66" t="s">
        <v>52</v>
      </c>
      <c r="U4601" s="67">
        <v>1722.49</v>
      </c>
      <c r="V4601" s="60">
        <v>1722.49</v>
      </c>
      <c r="W4601" s="66" t="s">
        <v>340</v>
      </c>
      <c r="X4601" s="66" t="s">
        <v>1594</v>
      </c>
      <c r="Y4601" s="66" t="s">
        <v>1152</v>
      </c>
      <c r="Z4601" s="66" t="s">
        <v>48</v>
      </c>
      <c r="AA4601" s="66" t="s">
        <v>315</v>
      </c>
      <c r="AB4601" s="66" t="s">
        <v>42</v>
      </c>
      <c r="AC4601" s="66" t="s">
        <v>1788</v>
      </c>
      <c r="AD4601" s="66" t="s">
        <v>146</v>
      </c>
    </row>
    <row r="4602" spans="1:30" x14ac:dyDescent="0.25">
      <c r="A4602" s="66" t="s">
        <v>35</v>
      </c>
      <c r="B4602" s="66" t="s">
        <v>36</v>
      </c>
      <c r="C4602" s="66" t="s">
        <v>37</v>
      </c>
      <c r="D4602" s="66" t="s">
        <v>121</v>
      </c>
      <c r="E4602" s="66" t="s">
        <v>215</v>
      </c>
      <c r="F4602" s="66" t="s">
        <v>216</v>
      </c>
      <c r="G4602" s="66" t="s">
        <v>124</v>
      </c>
      <c r="H4602" s="66" t="s">
        <v>124</v>
      </c>
      <c r="I4602" s="66" t="s">
        <v>42</v>
      </c>
      <c r="J4602" s="66" t="s">
        <v>250</v>
      </c>
      <c r="K4602" s="66" t="s">
        <v>250</v>
      </c>
      <c r="L4602" s="66" t="s">
        <v>43</v>
      </c>
      <c r="M4602" s="66" t="s">
        <v>44</v>
      </c>
      <c r="N4602" s="66" t="s">
        <v>150</v>
      </c>
      <c r="O4602" s="66" t="s">
        <v>42</v>
      </c>
      <c r="P4602" s="66" t="s">
        <v>1719</v>
      </c>
      <c r="Q4602" s="66" t="s">
        <v>1720</v>
      </c>
      <c r="R4602" s="66" t="s">
        <v>1793</v>
      </c>
      <c r="S4602" s="65">
        <v>201409</v>
      </c>
      <c r="T4602" s="66" t="s">
        <v>52</v>
      </c>
      <c r="U4602" s="67">
        <v>108702.5</v>
      </c>
      <c r="V4602" s="60">
        <v>108702.5</v>
      </c>
      <c r="W4602" s="66" t="s">
        <v>340</v>
      </c>
      <c r="X4602" s="66" t="s">
        <v>433</v>
      </c>
      <c r="Y4602" s="66" t="s">
        <v>1152</v>
      </c>
      <c r="Z4602" s="66" t="s">
        <v>48</v>
      </c>
      <c r="AA4602" s="66" t="s">
        <v>315</v>
      </c>
      <c r="AB4602" s="66" t="s">
        <v>42</v>
      </c>
      <c r="AC4602" s="66" t="s">
        <v>1794</v>
      </c>
      <c r="AD4602" s="66" t="s">
        <v>146</v>
      </c>
    </row>
    <row r="4603" spans="1:30" x14ac:dyDescent="0.25">
      <c r="A4603" s="66" t="s">
        <v>35</v>
      </c>
      <c r="B4603" s="66" t="s">
        <v>36</v>
      </c>
      <c r="C4603" s="66" t="s">
        <v>37</v>
      </c>
      <c r="D4603" s="66" t="s">
        <v>121</v>
      </c>
      <c r="E4603" s="66" t="s">
        <v>215</v>
      </c>
      <c r="F4603" s="66" t="s">
        <v>216</v>
      </c>
      <c r="G4603" s="66" t="s">
        <v>124</v>
      </c>
      <c r="H4603" s="66" t="s">
        <v>124</v>
      </c>
      <c r="I4603" s="66" t="s">
        <v>42</v>
      </c>
      <c r="J4603" s="66" t="s">
        <v>217</v>
      </c>
      <c r="K4603" s="66" t="s">
        <v>217</v>
      </c>
      <c r="L4603" s="66" t="s">
        <v>43</v>
      </c>
      <c r="M4603" s="66" t="s">
        <v>44</v>
      </c>
      <c r="N4603" s="66" t="s">
        <v>150</v>
      </c>
      <c r="O4603" s="66" t="s">
        <v>42</v>
      </c>
      <c r="P4603" s="66" t="s">
        <v>392</v>
      </c>
      <c r="Q4603" s="66" t="s">
        <v>1717</v>
      </c>
      <c r="R4603" s="66" t="s">
        <v>1795</v>
      </c>
      <c r="S4603" s="65">
        <v>201409</v>
      </c>
      <c r="T4603" s="66" t="s">
        <v>52</v>
      </c>
      <c r="U4603" s="97">
        <v>222.9</v>
      </c>
      <c r="V4603" s="60">
        <v>222.9</v>
      </c>
      <c r="W4603" s="66" t="s">
        <v>340</v>
      </c>
      <c r="X4603" s="66" t="s">
        <v>384</v>
      </c>
      <c r="Y4603" s="66" t="s">
        <v>1152</v>
      </c>
      <c r="Z4603" s="66" t="s">
        <v>48</v>
      </c>
      <c r="AA4603" s="66" t="s">
        <v>315</v>
      </c>
      <c r="AB4603" s="66" t="s">
        <v>42</v>
      </c>
      <c r="AC4603" s="66" t="s">
        <v>1796</v>
      </c>
      <c r="AD4603" s="66" t="s">
        <v>146</v>
      </c>
    </row>
    <row r="4604" spans="1:30" x14ac:dyDescent="0.25">
      <c r="A4604" s="66" t="s">
        <v>35</v>
      </c>
      <c r="B4604" s="66" t="s">
        <v>36</v>
      </c>
      <c r="C4604" s="66" t="s">
        <v>37</v>
      </c>
      <c r="D4604" s="66" t="s">
        <v>121</v>
      </c>
      <c r="E4604" s="66" t="s">
        <v>215</v>
      </c>
      <c r="F4604" s="66" t="s">
        <v>216</v>
      </c>
      <c r="G4604" s="66" t="s">
        <v>124</v>
      </c>
      <c r="H4604" s="66" t="s">
        <v>124</v>
      </c>
      <c r="I4604" s="66" t="s">
        <v>42</v>
      </c>
      <c r="J4604" s="66" t="s">
        <v>237</v>
      </c>
      <c r="K4604" s="66" t="s">
        <v>237</v>
      </c>
      <c r="L4604" s="66" t="s">
        <v>43</v>
      </c>
      <c r="M4604" s="66" t="s">
        <v>44</v>
      </c>
      <c r="N4604" s="66" t="s">
        <v>150</v>
      </c>
      <c r="O4604" s="66" t="s">
        <v>42</v>
      </c>
      <c r="P4604" s="66" t="s">
        <v>424</v>
      </c>
      <c r="Q4604" s="66" t="s">
        <v>425</v>
      </c>
      <c r="R4604" s="66" t="s">
        <v>1797</v>
      </c>
      <c r="S4604" s="65">
        <v>201409</v>
      </c>
      <c r="T4604" s="66" t="s">
        <v>52</v>
      </c>
      <c r="U4604" s="67">
        <v>171061.44</v>
      </c>
      <c r="V4604" s="60">
        <v>171061.44</v>
      </c>
      <c r="W4604" s="66" t="s">
        <v>340</v>
      </c>
      <c r="X4604" s="66" t="s">
        <v>422</v>
      </c>
      <c r="Y4604" s="66" t="s">
        <v>1152</v>
      </c>
      <c r="Z4604" s="66" t="s">
        <v>48</v>
      </c>
      <c r="AA4604" s="66" t="s">
        <v>315</v>
      </c>
      <c r="AB4604" s="66" t="s">
        <v>42</v>
      </c>
      <c r="AC4604" s="66" t="s">
        <v>1794</v>
      </c>
      <c r="AD4604" s="66" t="s">
        <v>146</v>
      </c>
    </row>
    <row r="4605" spans="1:30" x14ac:dyDescent="0.25">
      <c r="A4605" s="66" t="s">
        <v>35</v>
      </c>
      <c r="B4605" s="66" t="s">
        <v>36</v>
      </c>
      <c r="C4605" s="66" t="s">
        <v>37</v>
      </c>
      <c r="D4605" s="66" t="s">
        <v>121</v>
      </c>
      <c r="E4605" s="66" t="s">
        <v>122</v>
      </c>
      <c r="F4605" s="66" t="s">
        <v>123</v>
      </c>
      <c r="G4605" s="66" t="s">
        <v>124</v>
      </c>
      <c r="H4605" s="66" t="s">
        <v>124</v>
      </c>
      <c r="I4605" s="66" t="s">
        <v>42</v>
      </c>
      <c r="J4605" s="66" t="s">
        <v>298</v>
      </c>
      <c r="K4605" s="66" t="s">
        <v>298</v>
      </c>
      <c r="L4605" s="66" t="s">
        <v>43</v>
      </c>
      <c r="M4605" s="66" t="s">
        <v>44</v>
      </c>
      <c r="N4605" s="66" t="s">
        <v>150</v>
      </c>
      <c r="O4605" s="66" t="s">
        <v>42</v>
      </c>
      <c r="P4605" s="66" t="s">
        <v>1592</v>
      </c>
      <c r="Q4605" s="66" t="s">
        <v>1732</v>
      </c>
      <c r="R4605" s="66" t="s">
        <v>1798</v>
      </c>
      <c r="S4605" s="65">
        <v>201409</v>
      </c>
      <c r="T4605" s="66" t="s">
        <v>52</v>
      </c>
      <c r="U4605" s="67">
        <v>3369.33</v>
      </c>
      <c r="V4605" s="60">
        <v>3369.33</v>
      </c>
      <c r="W4605" s="66" t="s">
        <v>340</v>
      </c>
      <c r="X4605" s="66" t="s">
        <v>1594</v>
      </c>
      <c r="Y4605" s="66" t="s">
        <v>1152</v>
      </c>
      <c r="Z4605" s="66" t="s">
        <v>48</v>
      </c>
      <c r="AA4605" s="66" t="s">
        <v>315</v>
      </c>
      <c r="AB4605" s="66" t="s">
        <v>42</v>
      </c>
      <c r="AC4605" s="66" t="s">
        <v>1799</v>
      </c>
      <c r="AD4605" s="66" t="s">
        <v>146</v>
      </c>
    </row>
    <row r="4606" spans="1:30" x14ac:dyDescent="0.25">
      <c r="A4606" s="66" t="s">
        <v>35</v>
      </c>
      <c r="B4606" s="66" t="s">
        <v>36</v>
      </c>
      <c r="C4606" s="66" t="s">
        <v>37</v>
      </c>
      <c r="D4606" s="66" t="s">
        <v>121</v>
      </c>
      <c r="E4606" s="66" t="s">
        <v>122</v>
      </c>
      <c r="F4606" s="66" t="s">
        <v>123</v>
      </c>
      <c r="G4606" s="66" t="s">
        <v>124</v>
      </c>
      <c r="H4606" s="66" t="s">
        <v>124</v>
      </c>
      <c r="I4606" s="66" t="s">
        <v>42</v>
      </c>
      <c r="J4606" s="66" t="s">
        <v>190</v>
      </c>
      <c r="K4606" s="66" t="s">
        <v>190</v>
      </c>
      <c r="L4606" s="66" t="s">
        <v>43</v>
      </c>
      <c r="M4606" s="66" t="s">
        <v>44</v>
      </c>
      <c r="N4606" s="66" t="s">
        <v>131</v>
      </c>
      <c r="O4606" s="66" t="s">
        <v>198</v>
      </c>
      <c r="P4606" s="66" t="s">
        <v>369</v>
      </c>
      <c r="Q4606" s="66" t="s">
        <v>911</v>
      </c>
      <c r="R4606" s="66" t="s">
        <v>1800</v>
      </c>
      <c r="S4606" s="65">
        <v>201409</v>
      </c>
      <c r="T4606" s="66" t="s">
        <v>52</v>
      </c>
      <c r="U4606" s="65">
        <v>0</v>
      </c>
      <c r="V4606" s="60">
        <v>60.62</v>
      </c>
      <c r="W4606" s="66" t="s">
        <v>42</v>
      </c>
      <c r="X4606" s="66" t="s">
        <v>42</v>
      </c>
      <c r="Y4606" s="66" t="s">
        <v>1152</v>
      </c>
      <c r="Z4606" s="66" t="s">
        <v>48</v>
      </c>
      <c r="AA4606" s="66" t="s">
        <v>144</v>
      </c>
      <c r="AB4606" s="66" t="s">
        <v>42</v>
      </c>
      <c r="AC4606" s="66" t="s">
        <v>1796</v>
      </c>
      <c r="AD4606" s="66" t="s">
        <v>146</v>
      </c>
    </row>
    <row r="4607" spans="1:30" x14ac:dyDescent="0.25">
      <c r="A4607" s="66" t="s">
        <v>35</v>
      </c>
      <c r="B4607" s="66" t="s">
        <v>36</v>
      </c>
      <c r="C4607" s="66" t="s">
        <v>37</v>
      </c>
      <c r="D4607" s="66" t="s">
        <v>121</v>
      </c>
      <c r="E4607" s="66" t="s">
        <v>122</v>
      </c>
      <c r="F4607" s="66" t="s">
        <v>123</v>
      </c>
      <c r="G4607" s="66" t="s">
        <v>124</v>
      </c>
      <c r="H4607" s="66" t="s">
        <v>124</v>
      </c>
      <c r="I4607" s="66" t="s">
        <v>42</v>
      </c>
      <c r="J4607" s="66" t="s">
        <v>190</v>
      </c>
      <c r="K4607" s="66" t="s">
        <v>190</v>
      </c>
      <c r="L4607" s="66" t="s">
        <v>43</v>
      </c>
      <c r="M4607" s="66" t="s">
        <v>44</v>
      </c>
      <c r="N4607" s="66" t="s">
        <v>126</v>
      </c>
      <c r="O4607" s="66" t="s">
        <v>198</v>
      </c>
      <c r="P4607" s="66" t="s">
        <v>369</v>
      </c>
      <c r="Q4607" s="66" t="s">
        <v>1801</v>
      </c>
      <c r="R4607" s="66" t="s">
        <v>1800</v>
      </c>
      <c r="S4607" s="65">
        <v>201409</v>
      </c>
      <c r="T4607" s="66" t="s">
        <v>52</v>
      </c>
      <c r="U4607" s="65">
        <v>0</v>
      </c>
      <c r="V4607" s="60">
        <v>31.89</v>
      </c>
      <c r="W4607" s="66" t="s">
        <v>42</v>
      </c>
      <c r="X4607" s="66" t="s">
        <v>42</v>
      </c>
      <c r="Y4607" s="66" t="s">
        <v>1152</v>
      </c>
      <c r="Z4607" s="66" t="s">
        <v>48</v>
      </c>
      <c r="AA4607" s="66" t="s">
        <v>144</v>
      </c>
      <c r="AB4607" s="66" t="s">
        <v>42</v>
      </c>
      <c r="AC4607" s="66" t="s">
        <v>1796</v>
      </c>
      <c r="AD4607" s="66" t="s">
        <v>146</v>
      </c>
    </row>
    <row r="4608" spans="1:30" x14ac:dyDescent="0.25">
      <c r="A4608" s="66" t="s">
        <v>35</v>
      </c>
      <c r="B4608" s="66" t="s">
        <v>36</v>
      </c>
      <c r="C4608" s="66" t="s">
        <v>37</v>
      </c>
      <c r="D4608" s="66" t="s">
        <v>121</v>
      </c>
      <c r="E4608" s="66" t="s">
        <v>122</v>
      </c>
      <c r="F4608" s="66" t="s">
        <v>123</v>
      </c>
      <c r="G4608" s="66" t="s">
        <v>124</v>
      </c>
      <c r="H4608" s="66" t="s">
        <v>124</v>
      </c>
      <c r="I4608" s="66" t="s">
        <v>42</v>
      </c>
      <c r="J4608" s="66" t="s">
        <v>190</v>
      </c>
      <c r="K4608" s="66" t="s">
        <v>190</v>
      </c>
      <c r="L4608" s="66" t="s">
        <v>43</v>
      </c>
      <c r="M4608" s="66" t="s">
        <v>44</v>
      </c>
      <c r="N4608" s="66" t="s">
        <v>160</v>
      </c>
      <c r="O4608" s="66" t="s">
        <v>198</v>
      </c>
      <c r="P4608" s="66" t="s">
        <v>369</v>
      </c>
      <c r="Q4608" s="66" t="s">
        <v>1802</v>
      </c>
      <c r="R4608" s="66" t="s">
        <v>1800</v>
      </c>
      <c r="S4608" s="65">
        <v>201409</v>
      </c>
      <c r="T4608" s="66" t="s">
        <v>52</v>
      </c>
      <c r="U4608" s="97">
        <v>0</v>
      </c>
      <c r="V4608" s="60">
        <v>7.84</v>
      </c>
      <c r="W4608" s="66" t="s">
        <v>42</v>
      </c>
      <c r="X4608" s="66" t="s">
        <v>42</v>
      </c>
      <c r="Y4608" s="66" t="s">
        <v>1152</v>
      </c>
      <c r="Z4608" s="66" t="s">
        <v>48</v>
      </c>
      <c r="AA4608" s="66" t="s">
        <v>144</v>
      </c>
      <c r="AB4608" s="66" t="s">
        <v>42</v>
      </c>
      <c r="AC4608" s="66" t="s">
        <v>1796</v>
      </c>
      <c r="AD4608" s="66" t="s">
        <v>146</v>
      </c>
    </row>
    <row r="4609" spans="1:30" x14ac:dyDescent="0.25">
      <c r="A4609" s="66" t="s">
        <v>35</v>
      </c>
      <c r="B4609" s="66" t="s">
        <v>36</v>
      </c>
      <c r="C4609" s="66" t="s">
        <v>37</v>
      </c>
      <c r="D4609" s="66" t="s">
        <v>121</v>
      </c>
      <c r="E4609" s="66" t="s">
        <v>215</v>
      </c>
      <c r="F4609" s="66" t="s">
        <v>216</v>
      </c>
      <c r="G4609" s="66" t="s">
        <v>124</v>
      </c>
      <c r="H4609" s="66" t="s">
        <v>124</v>
      </c>
      <c r="I4609" s="66" t="s">
        <v>42</v>
      </c>
      <c r="J4609" s="66" t="s">
        <v>231</v>
      </c>
      <c r="K4609" s="66" t="s">
        <v>231</v>
      </c>
      <c r="L4609" s="66" t="s">
        <v>43</v>
      </c>
      <c r="M4609" s="66" t="s">
        <v>44</v>
      </c>
      <c r="N4609" s="66" t="s">
        <v>150</v>
      </c>
      <c r="O4609" s="66" t="s">
        <v>42</v>
      </c>
      <c r="P4609" s="66" t="s">
        <v>388</v>
      </c>
      <c r="Q4609" s="66" t="s">
        <v>417</v>
      </c>
      <c r="R4609" s="66" t="s">
        <v>1803</v>
      </c>
      <c r="S4609" s="65">
        <v>201409</v>
      </c>
      <c r="T4609" s="66" t="s">
        <v>52</v>
      </c>
      <c r="U4609" s="67">
        <v>8000</v>
      </c>
      <c r="V4609" s="60">
        <v>8000</v>
      </c>
      <c r="W4609" s="66" t="s">
        <v>340</v>
      </c>
      <c r="X4609" s="66" t="s">
        <v>236</v>
      </c>
      <c r="Y4609" s="66" t="s">
        <v>1152</v>
      </c>
      <c r="Z4609" s="66" t="s">
        <v>48</v>
      </c>
      <c r="AA4609" s="66" t="s">
        <v>315</v>
      </c>
      <c r="AB4609" s="66" t="s">
        <v>42</v>
      </c>
      <c r="AC4609" s="66" t="s">
        <v>1796</v>
      </c>
      <c r="AD4609" s="66" t="s">
        <v>146</v>
      </c>
    </row>
    <row r="4610" spans="1:30" x14ac:dyDescent="0.25">
      <c r="A4610" s="66" t="s">
        <v>35</v>
      </c>
      <c r="B4610" s="66" t="s">
        <v>36</v>
      </c>
      <c r="C4610" s="66" t="s">
        <v>37</v>
      </c>
      <c r="D4610" s="66" t="s">
        <v>121</v>
      </c>
      <c r="E4610" s="66" t="s">
        <v>215</v>
      </c>
      <c r="F4610" s="66" t="s">
        <v>216</v>
      </c>
      <c r="G4610" s="66" t="s">
        <v>124</v>
      </c>
      <c r="H4610" s="66" t="s">
        <v>124</v>
      </c>
      <c r="I4610" s="66" t="s">
        <v>42</v>
      </c>
      <c r="J4610" s="66" t="s">
        <v>217</v>
      </c>
      <c r="K4610" s="66" t="s">
        <v>217</v>
      </c>
      <c r="L4610" s="66" t="s">
        <v>43</v>
      </c>
      <c r="M4610" s="66" t="s">
        <v>44</v>
      </c>
      <c r="N4610" s="66" t="s">
        <v>180</v>
      </c>
      <c r="O4610" s="66" t="s">
        <v>42</v>
      </c>
      <c r="P4610" s="66" t="s">
        <v>388</v>
      </c>
      <c r="Q4610" s="66" t="s">
        <v>1101</v>
      </c>
      <c r="R4610" s="66" t="s">
        <v>1804</v>
      </c>
      <c r="S4610" s="65">
        <v>201409</v>
      </c>
      <c r="T4610" s="66" t="s">
        <v>52</v>
      </c>
      <c r="U4610" s="67">
        <v>7310.09</v>
      </c>
      <c r="V4610" s="60">
        <v>7310.09</v>
      </c>
      <c r="W4610" s="66" t="s">
        <v>340</v>
      </c>
      <c r="X4610" s="66" t="s">
        <v>752</v>
      </c>
      <c r="Y4610" s="66" t="s">
        <v>1152</v>
      </c>
      <c r="Z4610" s="66" t="s">
        <v>48</v>
      </c>
      <c r="AA4610" s="66" t="s">
        <v>315</v>
      </c>
      <c r="AB4610" s="66" t="s">
        <v>42</v>
      </c>
      <c r="AC4610" s="66" t="s">
        <v>1796</v>
      </c>
      <c r="AD4610" s="66" t="s">
        <v>146</v>
      </c>
    </row>
    <row r="4611" spans="1:30" x14ac:dyDescent="0.25">
      <c r="A4611" s="66" t="s">
        <v>35</v>
      </c>
      <c r="B4611" s="66" t="s">
        <v>36</v>
      </c>
      <c r="C4611" s="66" t="s">
        <v>37</v>
      </c>
      <c r="D4611" s="66" t="s">
        <v>121</v>
      </c>
      <c r="E4611" s="66" t="s">
        <v>215</v>
      </c>
      <c r="F4611" s="66" t="s">
        <v>216</v>
      </c>
      <c r="G4611" s="66" t="s">
        <v>124</v>
      </c>
      <c r="H4611" s="66" t="s">
        <v>124</v>
      </c>
      <c r="I4611" s="66" t="s">
        <v>42</v>
      </c>
      <c r="J4611" s="66" t="s">
        <v>261</v>
      </c>
      <c r="K4611" s="66" t="s">
        <v>261</v>
      </c>
      <c r="L4611" s="66" t="s">
        <v>43</v>
      </c>
      <c r="M4611" s="66" t="s">
        <v>44</v>
      </c>
      <c r="N4611" s="66" t="s">
        <v>150</v>
      </c>
      <c r="O4611" s="66" t="s">
        <v>42</v>
      </c>
      <c r="P4611" s="66" t="s">
        <v>392</v>
      </c>
      <c r="Q4611" s="66" t="s">
        <v>1717</v>
      </c>
      <c r="R4611" s="66" t="s">
        <v>1795</v>
      </c>
      <c r="S4611" s="65">
        <v>201409</v>
      </c>
      <c r="T4611" s="66" t="s">
        <v>52</v>
      </c>
      <c r="U4611" s="97">
        <v>208.04</v>
      </c>
      <c r="V4611" s="60">
        <v>208.04</v>
      </c>
      <c r="W4611" s="66" t="s">
        <v>340</v>
      </c>
      <c r="X4611" s="66" t="s">
        <v>384</v>
      </c>
      <c r="Y4611" s="66" t="s">
        <v>1152</v>
      </c>
      <c r="Z4611" s="66" t="s">
        <v>48</v>
      </c>
      <c r="AA4611" s="66" t="s">
        <v>315</v>
      </c>
      <c r="AB4611" s="66" t="s">
        <v>42</v>
      </c>
      <c r="AC4611" s="66" t="s">
        <v>1796</v>
      </c>
      <c r="AD4611" s="66" t="s">
        <v>146</v>
      </c>
    </row>
    <row r="4612" spans="1:30" x14ac:dyDescent="0.25">
      <c r="A4612" s="66" t="s">
        <v>35</v>
      </c>
      <c r="B4612" s="66" t="s">
        <v>36</v>
      </c>
      <c r="C4612" s="66" t="s">
        <v>37</v>
      </c>
      <c r="D4612" s="66" t="s">
        <v>121</v>
      </c>
      <c r="E4612" s="66" t="s">
        <v>215</v>
      </c>
      <c r="F4612" s="66" t="s">
        <v>216</v>
      </c>
      <c r="G4612" s="66" t="s">
        <v>124</v>
      </c>
      <c r="H4612" s="66" t="s">
        <v>124</v>
      </c>
      <c r="I4612" s="66" t="s">
        <v>42</v>
      </c>
      <c r="J4612" s="66" t="s">
        <v>437</v>
      </c>
      <c r="K4612" s="66" t="s">
        <v>437</v>
      </c>
      <c r="L4612" s="66" t="s">
        <v>43</v>
      </c>
      <c r="M4612" s="66" t="s">
        <v>44</v>
      </c>
      <c r="N4612" s="66" t="s">
        <v>150</v>
      </c>
      <c r="O4612" s="66" t="s">
        <v>42</v>
      </c>
      <c r="P4612" s="66" t="s">
        <v>392</v>
      </c>
      <c r="Q4612" s="66" t="s">
        <v>1717</v>
      </c>
      <c r="R4612" s="66" t="s">
        <v>1795</v>
      </c>
      <c r="S4612" s="65">
        <v>201409</v>
      </c>
      <c r="T4612" s="66" t="s">
        <v>52</v>
      </c>
      <c r="U4612" s="65">
        <v>208.04</v>
      </c>
      <c r="V4612" s="60">
        <v>208.04</v>
      </c>
      <c r="W4612" s="66" t="s">
        <v>340</v>
      </c>
      <c r="X4612" s="66" t="s">
        <v>384</v>
      </c>
      <c r="Y4612" s="66" t="s">
        <v>1152</v>
      </c>
      <c r="Z4612" s="66" t="s">
        <v>48</v>
      </c>
      <c r="AA4612" s="66" t="s">
        <v>315</v>
      </c>
      <c r="AB4612" s="66" t="s">
        <v>42</v>
      </c>
      <c r="AC4612" s="66" t="s">
        <v>1796</v>
      </c>
      <c r="AD4612" s="66" t="s">
        <v>146</v>
      </c>
    </row>
    <row r="4613" spans="1:30" x14ac:dyDescent="0.25">
      <c r="A4613" s="66" t="s">
        <v>35</v>
      </c>
      <c r="B4613" s="66" t="s">
        <v>36</v>
      </c>
      <c r="C4613" s="66" t="s">
        <v>37</v>
      </c>
      <c r="D4613" s="66" t="s">
        <v>121</v>
      </c>
      <c r="E4613" s="66" t="s">
        <v>215</v>
      </c>
      <c r="F4613" s="66" t="s">
        <v>216</v>
      </c>
      <c r="G4613" s="66" t="s">
        <v>124</v>
      </c>
      <c r="H4613" s="66" t="s">
        <v>124</v>
      </c>
      <c r="I4613" s="66" t="s">
        <v>42</v>
      </c>
      <c r="J4613" s="66" t="s">
        <v>250</v>
      </c>
      <c r="K4613" s="66" t="s">
        <v>250</v>
      </c>
      <c r="L4613" s="66" t="s">
        <v>43</v>
      </c>
      <c r="M4613" s="66" t="s">
        <v>44</v>
      </c>
      <c r="N4613" s="66" t="s">
        <v>150</v>
      </c>
      <c r="O4613" s="66" t="s">
        <v>42</v>
      </c>
      <c r="P4613" s="66" t="s">
        <v>392</v>
      </c>
      <c r="Q4613" s="66" t="s">
        <v>1717</v>
      </c>
      <c r="R4613" s="66" t="s">
        <v>1795</v>
      </c>
      <c r="S4613" s="65">
        <v>201409</v>
      </c>
      <c r="T4613" s="66" t="s">
        <v>52</v>
      </c>
      <c r="U4613" s="65">
        <v>208.04</v>
      </c>
      <c r="V4613" s="60">
        <v>208.04</v>
      </c>
      <c r="W4613" s="66" t="s">
        <v>340</v>
      </c>
      <c r="X4613" s="66" t="s">
        <v>384</v>
      </c>
      <c r="Y4613" s="66" t="s">
        <v>1152</v>
      </c>
      <c r="Z4613" s="66" t="s">
        <v>48</v>
      </c>
      <c r="AA4613" s="66" t="s">
        <v>315</v>
      </c>
      <c r="AB4613" s="66" t="s">
        <v>42</v>
      </c>
      <c r="AC4613" s="66" t="s">
        <v>1796</v>
      </c>
      <c r="AD4613" s="66" t="s">
        <v>146</v>
      </c>
    </row>
    <row r="4614" spans="1:30" x14ac:dyDescent="0.25">
      <c r="A4614" s="66" t="s">
        <v>35</v>
      </c>
      <c r="B4614" s="66" t="s">
        <v>36</v>
      </c>
      <c r="C4614" s="66" t="s">
        <v>37</v>
      </c>
      <c r="D4614" s="66" t="s">
        <v>121</v>
      </c>
      <c r="E4614" s="66" t="s">
        <v>215</v>
      </c>
      <c r="F4614" s="66" t="s">
        <v>216</v>
      </c>
      <c r="G4614" s="66" t="s">
        <v>124</v>
      </c>
      <c r="H4614" s="66" t="s">
        <v>124</v>
      </c>
      <c r="I4614" s="66" t="s">
        <v>42</v>
      </c>
      <c r="J4614" s="66" t="s">
        <v>237</v>
      </c>
      <c r="K4614" s="66" t="s">
        <v>237</v>
      </c>
      <c r="L4614" s="66" t="s">
        <v>43</v>
      </c>
      <c r="M4614" s="66" t="s">
        <v>44</v>
      </c>
      <c r="N4614" s="66" t="s">
        <v>150</v>
      </c>
      <c r="O4614" s="66" t="s">
        <v>42</v>
      </c>
      <c r="P4614" s="66" t="s">
        <v>392</v>
      </c>
      <c r="Q4614" s="66" t="s">
        <v>1717</v>
      </c>
      <c r="R4614" s="66" t="s">
        <v>1795</v>
      </c>
      <c r="S4614" s="65">
        <v>201409</v>
      </c>
      <c r="T4614" s="66" t="s">
        <v>52</v>
      </c>
      <c r="U4614" s="65">
        <v>222.9</v>
      </c>
      <c r="V4614" s="60">
        <v>222.9</v>
      </c>
      <c r="W4614" s="66" t="s">
        <v>340</v>
      </c>
      <c r="X4614" s="66" t="s">
        <v>384</v>
      </c>
      <c r="Y4614" s="66" t="s">
        <v>1152</v>
      </c>
      <c r="Z4614" s="66" t="s">
        <v>48</v>
      </c>
      <c r="AA4614" s="66" t="s">
        <v>315</v>
      </c>
      <c r="AB4614" s="66" t="s">
        <v>42</v>
      </c>
      <c r="AC4614" s="66" t="s">
        <v>1796</v>
      </c>
      <c r="AD4614" s="66" t="s">
        <v>146</v>
      </c>
    </row>
    <row r="4615" spans="1:30" x14ac:dyDescent="0.25">
      <c r="A4615" s="66" t="s">
        <v>35</v>
      </c>
      <c r="B4615" s="66" t="s">
        <v>36</v>
      </c>
      <c r="C4615" s="66" t="s">
        <v>37</v>
      </c>
      <c r="D4615" s="66" t="s">
        <v>121</v>
      </c>
      <c r="E4615" s="66" t="s">
        <v>215</v>
      </c>
      <c r="F4615" s="66" t="s">
        <v>216</v>
      </c>
      <c r="G4615" s="66" t="s">
        <v>124</v>
      </c>
      <c r="H4615" s="66" t="s">
        <v>124</v>
      </c>
      <c r="I4615" s="66" t="s">
        <v>42</v>
      </c>
      <c r="J4615" s="66" t="s">
        <v>257</v>
      </c>
      <c r="K4615" s="66" t="s">
        <v>257</v>
      </c>
      <c r="L4615" s="66" t="s">
        <v>43</v>
      </c>
      <c r="M4615" s="66" t="s">
        <v>44</v>
      </c>
      <c r="N4615" s="66" t="s">
        <v>150</v>
      </c>
      <c r="O4615" s="66" t="s">
        <v>42</v>
      </c>
      <c r="P4615" s="66" t="s">
        <v>424</v>
      </c>
      <c r="Q4615" s="66" t="s">
        <v>441</v>
      </c>
      <c r="R4615" s="66" t="s">
        <v>1805</v>
      </c>
      <c r="S4615" s="65">
        <v>201409</v>
      </c>
      <c r="T4615" s="66" t="s">
        <v>52</v>
      </c>
      <c r="U4615" s="67">
        <v>25290</v>
      </c>
      <c r="V4615" s="60">
        <v>25290</v>
      </c>
      <c r="W4615" s="66" t="s">
        <v>340</v>
      </c>
      <c r="X4615" s="66" t="s">
        <v>440</v>
      </c>
      <c r="Y4615" s="66" t="s">
        <v>1152</v>
      </c>
      <c r="Z4615" s="66" t="s">
        <v>48</v>
      </c>
      <c r="AA4615" s="66" t="s">
        <v>315</v>
      </c>
      <c r="AB4615" s="66" t="s">
        <v>42</v>
      </c>
      <c r="AC4615" s="66" t="s">
        <v>1796</v>
      </c>
      <c r="AD4615" s="66" t="s">
        <v>146</v>
      </c>
    </row>
    <row r="4616" spans="1:30" x14ac:dyDescent="0.25">
      <c r="A4616" s="66" t="s">
        <v>35</v>
      </c>
      <c r="B4616" s="66" t="s">
        <v>36</v>
      </c>
      <c r="C4616" s="66" t="s">
        <v>37</v>
      </c>
      <c r="D4616" s="66" t="s">
        <v>121</v>
      </c>
      <c r="E4616" s="66" t="s">
        <v>122</v>
      </c>
      <c r="F4616" s="66" t="s">
        <v>123</v>
      </c>
      <c r="G4616" s="66" t="s">
        <v>124</v>
      </c>
      <c r="H4616" s="66" t="s">
        <v>124</v>
      </c>
      <c r="I4616" s="66" t="s">
        <v>42</v>
      </c>
      <c r="J4616" s="66" t="s">
        <v>190</v>
      </c>
      <c r="K4616" s="66" t="s">
        <v>190</v>
      </c>
      <c r="L4616" s="66" t="s">
        <v>43</v>
      </c>
      <c r="M4616" s="66" t="s">
        <v>44</v>
      </c>
      <c r="N4616" s="66" t="s">
        <v>134</v>
      </c>
      <c r="O4616" s="66" t="s">
        <v>42</v>
      </c>
      <c r="P4616" s="66" t="s">
        <v>506</v>
      </c>
      <c r="Q4616" s="66" t="s">
        <v>135</v>
      </c>
      <c r="R4616" s="66" t="s">
        <v>1806</v>
      </c>
      <c r="S4616" s="65">
        <v>201409</v>
      </c>
      <c r="T4616" s="66" t="s">
        <v>52</v>
      </c>
      <c r="U4616" s="65">
        <v>0</v>
      </c>
      <c r="V4616" s="60">
        <v>120</v>
      </c>
      <c r="W4616" s="66" t="s">
        <v>1152</v>
      </c>
      <c r="X4616" s="66" t="s">
        <v>1553</v>
      </c>
      <c r="Y4616" s="66" t="s">
        <v>1152</v>
      </c>
      <c r="Z4616" s="66" t="s">
        <v>48</v>
      </c>
      <c r="AA4616" s="66" t="s">
        <v>315</v>
      </c>
      <c r="AB4616" s="66" t="s">
        <v>42</v>
      </c>
      <c r="AC4616" s="66" t="s">
        <v>1747</v>
      </c>
      <c r="AD4616" s="66" t="s">
        <v>146</v>
      </c>
    </row>
    <row r="4617" spans="1:30" x14ac:dyDescent="0.25">
      <c r="A4617" s="66" t="s">
        <v>35</v>
      </c>
      <c r="B4617" s="66" t="s">
        <v>36</v>
      </c>
      <c r="C4617" s="66" t="s">
        <v>37</v>
      </c>
      <c r="D4617" s="66" t="s">
        <v>121</v>
      </c>
      <c r="E4617" s="66" t="s">
        <v>215</v>
      </c>
      <c r="F4617" s="66" t="s">
        <v>216</v>
      </c>
      <c r="G4617" s="66" t="s">
        <v>124</v>
      </c>
      <c r="H4617" s="66" t="s">
        <v>124</v>
      </c>
      <c r="I4617" s="66" t="s">
        <v>42</v>
      </c>
      <c r="J4617" s="66" t="s">
        <v>250</v>
      </c>
      <c r="K4617" s="66" t="s">
        <v>250</v>
      </c>
      <c r="L4617" s="66" t="s">
        <v>43</v>
      </c>
      <c r="M4617" s="66" t="s">
        <v>44</v>
      </c>
      <c r="N4617" s="66" t="s">
        <v>150</v>
      </c>
      <c r="O4617" s="66" t="s">
        <v>42</v>
      </c>
      <c r="P4617" s="66" t="s">
        <v>392</v>
      </c>
      <c r="Q4617" s="66" t="s">
        <v>1717</v>
      </c>
      <c r="R4617" s="66" t="s">
        <v>1807</v>
      </c>
      <c r="S4617" s="65">
        <v>201409</v>
      </c>
      <c r="T4617" s="66" t="s">
        <v>52</v>
      </c>
      <c r="U4617" s="97">
        <v>208.04</v>
      </c>
      <c r="V4617" s="60">
        <v>208.04</v>
      </c>
      <c r="W4617" s="66" t="s">
        <v>340</v>
      </c>
      <c r="X4617" s="66" t="s">
        <v>384</v>
      </c>
      <c r="Y4617" s="66" t="s">
        <v>1152</v>
      </c>
      <c r="Z4617" s="66" t="s">
        <v>48</v>
      </c>
      <c r="AA4617" s="66" t="s">
        <v>315</v>
      </c>
      <c r="AB4617" s="66" t="s">
        <v>42</v>
      </c>
      <c r="AC4617" s="66" t="s">
        <v>1796</v>
      </c>
      <c r="AD4617" s="66" t="s">
        <v>146</v>
      </c>
    </row>
    <row r="4618" spans="1:30" x14ac:dyDescent="0.25">
      <c r="A4618" s="66" t="s">
        <v>35</v>
      </c>
      <c r="B4618" s="66" t="s">
        <v>36</v>
      </c>
      <c r="C4618" s="66" t="s">
        <v>37</v>
      </c>
      <c r="D4618" s="66" t="s">
        <v>121</v>
      </c>
      <c r="E4618" s="66" t="s">
        <v>215</v>
      </c>
      <c r="F4618" s="66" t="s">
        <v>216</v>
      </c>
      <c r="G4618" s="66" t="s">
        <v>124</v>
      </c>
      <c r="H4618" s="66" t="s">
        <v>124</v>
      </c>
      <c r="I4618" s="66" t="s">
        <v>42</v>
      </c>
      <c r="J4618" s="66" t="s">
        <v>237</v>
      </c>
      <c r="K4618" s="66" t="s">
        <v>237</v>
      </c>
      <c r="L4618" s="66" t="s">
        <v>43</v>
      </c>
      <c r="M4618" s="66" t="s">
        <v>44</v>
      </c>
      <c r="N4618" s="66" t="s">
        <v>150</v>
      </c>
      <c r="O4618" s="66" t="s">
        <v>42</v>
      </c>
      <c r="P4618" s="66" t="s">
        <v>392</v>
      </c>
      <c r="Q4618" s="66" t="s">
        <v>1717</v>
      </c>
      <c r="R4618" s="66" t="s">
        <v>1807</v>
      </c>
      <c r="S4618" s="65">
        <v>201409</v>
      </c>
      <c r="T4618" s="66" t="s">
        <v>52</v>
      </c>
      <c r="U4618" s="65">
        <v>222.9</v>
      </c>
      <c r="V4618" s="60">
        <v>222.9</v>
      </c>
      <c r="W4618" s="66" t="s">
        <v>340</v>
      </c>
      <c r="X4618" s="66" t="s">
        <v>384</v>
      </c>
      <c r="Y4618" s="66" t="s">
        <v>1152</v>
      </c>
      <c r="Z4618" s="66" t="s">
        <v>48</v>
      </c>
      <c r="AA4618" s="66" t="s">
        <v>315</v>
      </c>
      <c r="AB4618" s="66" t="s">
        <v>42</v>
      </c>
      <c r="AC4618" s="66" t="s">
        <v>1796</v>
      </c>
      <c r="AD4618" s="66" t="s">
        <v>146</v>
      </c>
    </row>
    <row r="4619" spans="1:30" x14ac:dyDescent="0.25">
      <c r="A4619" s="66" t="s">
        <v>35</v>
      </c>
      <c r="B4619" s="66" t="s">
        <v>36</v>
      </c>
      <c r="C4619" s="66" t="s">
        <v>37</v>
      </c>
      <c r="D4619" s="66" t="s">
        <v>121</v>
      </c>
      <c r="E4619" s="66" t="s">
        <v>215</v>
      </c>
      <c r="F4619" s="66" t="s">
        <v>216</v>
      </c>
      <c r="G4619" s="66" t="s">
        <v>124</v>
      </c>
      <c r="H4619" s="66" t="s">
        <v>124</v>
      </c>
      <c r="I4619" s="66" t="s">
        <v>42</v>
      </c>
      <c r="J4619" s="66" t="s">
        <v>231</v>
      </c>
      <c r="K4619" s="66" t="s">
        <v>231</v>
      </c>
      <c r="L4619" s="66" t="s">
        <v>43</v>
      </c>
      <c r="M4619" s="66" t="s">
        <v>44</v>
      </c>
      <c r="N4619" s="66" t="s">
        <v>150</v>
      </c>
      <c r="O4619" s="66" t="s">
        <v>42</v>
      </c>
      <c r="P4619" s="66" t="s">
        <v>392</v>
      </c>
      <c r="Q4619" s="66" t="s">
        <v>1717</v>
      </c>
      <c r="R4619" s="66" t="s">
        <v>1807</v>
      </c>
      <c r="S4619" s="65">
        <v>201409</v>
      </c>
      <c r="T4619" s="66" t="s">
        <v>52</v>
      </c>
      <c r="U4619" s="65">
        <v>208.04</v>
      </c>
      <c r="V4619" s="60">
        <v>208.04</v>
      </c>
      <c r="W4619" s="66" t="s">
        <v>340</v>
      </c>
      <c r="X4619" s="66" t="s">
        <v>384</v>
      </c>
      <c r="Y4619" s="66" t="s">
        <v>1152</v>
      </c>
      <c r="Z4619" s="66" t="s">
        <v>48</v>
      </c>
      <c r="AA4619" s="66" t="s">
        <v>315</v>
      </c>
      <c r="AB4619" s="66" t="s">
        <v>42</v>
      </c>
      <c r="AC4619" s="66" t="s">
        <v>1796</v>
      </c>
      <c r="AD4619" s="66" t="s">
        <v>146</v>
      </c>
    </row>
    <row r="4620" spans="1:30" x14ac:dyDescent="0.25">
      <c r="A4620" s="66" t="s">
        <v>35</v>
      </c>
      <c r="B4620" s="66" t="s">
        <v>36</v>
      </c>
      <c r="C4620" s="66" t="s">
        <v>37</v>
      </c>
      <c r="D4620" s="66" t="s">
        <v>121</v>
      </c>
      <c r="E4620" s="66" t="s">
        <v>215</v>
      </c>
      <c r="F4620" s="66" t="s">
        <v>216</v>
      </c>
      <c r="G4620" s="66" t="s">
        <v>124</v>
      </c>
      <c r="H4620" s="66" t="s">
        <v>124</v>
      </c>
      <c r="I4620" s="66" t="s">
        <v>42</v>
      </c>
      <c r="J4620" s="66" t="s">
        <v>217</v>
      </c>
      <c r="K4620" s="66" t="s">
        <v>217</v>
      </c>
      <c r="L4620" s="66" t="s">
        <v>43</v>
      </c>
      <c r="M4620" s="66" t="s">
        <v>44</v>
      </c>
      <c r="N4620" s="66" t="s">
        <v>150</v>
      </c>
      <c r="O4620" s="66" t="s">
        <v>42</v>
      </c>
      <c r="P4620" s="66" t="s">
        <v>392</v>
      </c>
      <c r="Q4620" s="66" t="s">
        <v>1717</v>
      </c>
      <c r="R4620" s="66" t="s">
        <v>1807</v>
      </c>
      <c r="S4620" s="65">
        <v>201409</v>
      </c>
      <c r="T4620" s="66" t="s">
        <v>52</v>
      </c>
      <c r="U4620" s="97">
        <v>222.9</v>
      </c>
      <c r="V4620" s="60">
        <v>222.9</v>
      </c>
      <c r="W4620" s="66" t="s">
        <v>340</v>
      </c>
      <c r="X4620" s="66" t="s">
        <v>384</v>
      </c>
      <c r="Y4620" s="66" t="s">
        <v>1152</v>
      </c>
      <c r="Z4620" s="66" t="s">
        <v>48</v>
      </c>
      <c r="AA4620" s="66" t="s">
        <v>315</v>
      </c>
      <c r="AB4620" s="66" t="s">
        <v>42</v>
      </c>
      <c r="AC4620" s="66" t="s">
        <v>1796</v>
      </c>
      <c r="AD4620" s="66" t="s">
        <v>146</v>
      </c>
    </row>
    <row r="4621" spans="1:30" x14ac:dyDescent="0.25">
      <c r="A4621" s="66" t="s">
        <v>35</v>
      </c>
      <c r="B4621" s="66" t="s">
        <v>36</v>
      </c>
      <c r="C4621" s="66" t="s">
        <v>37</v>
      </c>
      <c r="D4621" s="66" t="s">
        <v>121</v>
      </c>
      <c r="E4621" s="66" t="s">
        <v>215</v>
      </c>
      <c r="F4621" s="66" t="s">
        <v>216</v>
      </c>
      <c r="G4621" s="66" t="s">
        <v>124</v>
      </c>
      <c r="H4621" s="66" t="s">
        <v>124</v>
      </c>
      <c r="I4621" s="66" t="s">
        <v>42</v>
      </c>
      <c r="J4621" s="66" t="s">
        <v>257</v>
      </c>
      <c r="K4621" s="66" t="s">
        <v>257</v>
      </c>
      <c r="L4621" s="66" t="s">
        <v>43</v>
      </c>
      <c r="M4621" s="66" t="s">
        <v>44</v>
      </c>
      <c r="N4621" s="66" t="s">
        <v>150</v>
      </c>
      <c r="O4621" s="66" t="s">
        <v>42</v>
      </c>
      <c r="P4621" s="66" t="s">
        <v>392</v>
      </c>
      <c r="Q4621" s="66" t="s">
        <v>1717</v>
      </c>
      <c r="R4621" s="66" t="s">
        <v>1807</v>
      </c>
      <c r="S4621" s="65">
        <v>201409</v>
      </c>
      <c r="T4621" s="66" t="s">
        <v>52</v>
      </c>
      <c r="U4621" s="97">
        <v>208.04</v>
      </c>
      <c r="V4621" s="60">
        <v>208.04</v>
      </c>
      <c r="W4621" s="66" t="s">
        <v>340</v>
      </c>
      <c r="X4621" s="66" t="s">
        <v>384</v>
      </c>
      <c r="Y4621" s="66" t="s">
        <v>1152</v>
      </c>
      <c r="Z4621" s="66" t="s">
        <v>48</v>
      </c>
      <c r="AA4621" s="66" t="s">
        <v>315</v>
      </c>
      <c r="AB4621" s="66" t="s">
        <v>42</v>
      </c>
      <c r="AC4621" s="66" t="s">
        <v>1796</v>
      </c>
      <c r="AD4621" s="66" t="s">
        <v>146</v>
      </c>
    </row>
    <row r="4622" spans="1:30" x14ac:dyDescent="0.25">
      <c r="A4622" s="66" t="s">
        <v>35</v>
      </c>
      <c r="B4622" s="66" t="s">
        <v>36</v>
      </c>
      <c r="C4622" s="66" t="s">
        <v>37</v>
      </c>
      <c r="D4622" s="66" t="s">
        <v>121</v>
      </c>
      <c r="E4622" s="66" t="s">
        <v>215</v>
      </c>
      <c r="F4622" s="66" t="s">
        <v>216</v>
      </c>
      <c r="G4622" s="66" t="s">
        <v>124</v>
      </c>
      <c r="H4622" s="66" t="s">
        <v>124</v>
      </c>
      <c r="I4622" s="66" t="s">
        <v>42</v>
      </c>
      <c r="J4622" s="66" t="s">
        <v>231</v>
      </c>
      <c r="K4622" s="66" t="s">
        <v>231</v>
      </c>
      <c r="L4622" s="66" t="s">
        <v>43</v>
      </c>
      <c r="M4622" s="66" t="s">
        <v>44</v>
      </c>
      <c r="N4622" s="66" t="s">
        <v>150</v>
      </c>
      <c r="O4622" s="66" t="s">
        <v>42</v>
      </c>
      <c r="P4622" s="66" t="s">
        <v>392</v>
      </c>
      <c r="Q4622" s="66" t="s">
        <v>1717</v>
      </c>
      <c r="R4622" s="66" t="s">
        <v>1795</v>
      </c>
      <c r="S4622" s="65">
        <v>201409</v>
      </c>
      <c r="T4622" s="66" t="s">
        <v>52</v>
      </c>
      <c r="U4622" s="65">
        <v>208.04</v>
      </c>
      <c r="V4622" s="60">
        <v>208.04</v>
      </c>
      <c r="W4622" s="66" t="s">
        <v>340</v>
      </c>
      <c r="X4622" s="66" t="s">
        <v>384</v>
      </c>
      <c r="Y4622" s="66" t="s">
        <v>1152</v>
      </c>
      <c r="Z4622" s="66" t="s">
        <v>48</v>
      </c>
      <c r="AA4622" s="66" t="s">
        <v>315</v>
      </c>
      <c r="AB4622" s="66" t="s">
        <v>42</v>
      </c>
      <c r="AC4622" s="66" t="s">
        <v>1796</v>
      </c>
      <c r="AD4622" s="66" t="s">
        <v>146</v>
      </c>
    </row>
    <row r="4623" spans="1:30" x14ac:dyDescent="0.25">
      <c r="A4623" s="66" t="s">
        <v>35</v>
      </c>
      <c r="B4623" s="66" t="s">
        <v>36</v>
      </c>
      <c r="C4623" s="66" t="s">
        <v>37</v>
      </c>
      <c r="D4623" s="66" t="s">
        <v>121</v>
      </c>
      <c r="E4623" s="66" t="s">
        <v>215</v>
      </c>
      <c r="F4623" s="66" t="s">
        <v>216</v>
      </c>
      <c r="G4623" s="66" t="s">
        <v>124</v>
      </c>
      <c r="H4623" s="66" t="s">
        <v>124</v>
      </c>
      <c r="I4623" s="66" t="s">
        <v>42</v>
      </c>
      <c r="J4623" s="66" t="s">
        <v>261</v>
      </c>
      <c r="K4623" s="66" t="s">
        <v>261</v>
      </c>
      <c r="L4623" s="66" t="s">
        <v>43</v>
      </c>
      <c r="M4623" s="66" t="s">
        <v>44</v>
      </c>
      <c r="N4623" s="66" t="s">
        <v>150</v>
      </c>
      <c r="O4623" s="66" t="s">
        <v>42</v>
      </c>
      <c r="P4623" s="66" t="s">
        <v>392</v>
      </c>
      <c r="Q4623" s="66" t="s">
        <v>1717</v>
      </c>
      <c r="R4623" s="66" t="s">
        <v>1807</v>
      </c>
      <c r="S4623" s="65">
        <v>201409</v>
      </c>
      <c r="T4623" s="66" t="s">
        <v>52</v>
      </c>
      <c r="U4623" s="65">
        <v>208.04</v>
      </c>
      <c r="V4623" s="60">
        <v>208.04</v>
      </c>
      <c r="W4623" s="66" t="s">
        <v>340</v>
      </c>
      <c r="X4623" s="66" t="s">
        <v>384</v>
      </c>
      <c r="Y4623" s="66" t="s">
        <v>1152</v>
      </c>
      <c r="Z4623" s="66" t="s">
        <v>48</v>
      </c>
      <c r="AA4623" s="66" t="s">
        <v>315</v>
      </c>
      <c r="AB4623" s="66" t="s">
        <v>42</v>
      </c>
      <c r="AC4623" s="66" t="s">
        <v>1796</v>
      </c>
      <c r="AD4623" s="66" t="s">
        <v>146</v>
      </c>
    </row>
    <row r="4624" spans="1:30" x14ac:dyDescent="0.25">
      <c r="A4624" s="66" t="s">
        <v>35</v>
      </c>
      <c r="B4624" s="66" t="s">
        <v>36</v>
      </c>
      <c r="C4624" s="66" t="s">
        <v>37</v>
      </c>
      <c r="D4624" s="66" t="s">
        <v>121</v>
      </c>
      <c r="E4624" s="66" t="s">
        <v>122</v>
      </c>
      <c r="F4624" s="66" t="s">
        <v>123</v>
      </c>
      <c r="G4624" s="66" t="s">
        <v>124</v>
      </c>
      <c r="H4624" s="66" t="s">
        <v>124</v>
      </c>
      <c r="I4624" s="66" t="s">
        <v>42</v>
      </c>
      <c r="J4624" s="66" t="s">
        <v>190</v>
      </c>
      <c r="K4624" s="66" t="s">
        <v>190</v>
      </c>
      <c r="L4624" s="66" t="s">
        <v>43</v>
      </c>
      <c r="M4624" s="66" t="s">
        <v>44</v>
      </c>
      <c r="N4624" s="66" t="s">
        <v>150</v>
      </c>
      <c r="O4624" s="66" t="s">
        <v>42</v>
      </c>
      <c r="P4624" s="66" t="s">
        <v>506</v>
      </c>
      <c r="Q4624" s="66" t="s">
        <v>1808</v>
      </c>
      <c r="R4624" s="66" t="s">
        <v>1806</v>
      </c>
      <c r="S4624" s="65">
        <v>201409</v>
      </c>
      <c r="T4624" s="66" t="s">
        <v>52</v>
      </c>
      <c r="U4624" s="67">
        <v>2500</v>
      </c>
      <c r="V4624" s="60">
        <v>2500</v>
      </c>
      <c r="W4624" s="66" t="s">
        <v>340</v>
      </c>
      <c r="X4624" s="66" t="s">
        <v>1553</v>
      </c>
      <c r="Y4624" s="66" t="s">
        <v>1152</v>
      </c>
      <c r="Z4624" s="66" t="s">
        <v>48</v>
      </c>
      <c r="AA4624" s="66" t="s">
        <v>315</v>
      </c>
      <c r="AB4624" s="66" t="s">
        <v>42</v>
      </c>
      <c r="AC4624" s="66" t="s">
        <v>1747</v>
      </c>
      <c r="AD4624" s="66" t="s">
        <v>146</v>
      </c>
    </row>
    <row r="4625" spans="1:30" x14ac:dyDescent="0.25">
      <c r="A4625" s="66" t="s">
        <v>35</v>
      </c>
      <c r="B4625" s="66" t="s">
        <v>36</v>
      </c>
      <c r="C4625" s="66" t="s">
        <v>37</v>
      </c>
      <c r="D4625" s="66" t="s">
        <v>121</v>
      </c>
      <c r="E4625" s="66" t="s">
        <v>215</v>
      </c>
      <c r="F4625" s="66" t="s">
        <v>216</v>
      </c>
      <c r="G4625" s="66" t="s">
        <v>124</v>
      </c>
      <c r="H4625" s="66" t="s">
        <v>124</v>
      </c>
      <c r="I4625" s="66" t="s">
        <v>42</v>
      </c>
      <c r="J4625" s="66" t="s">
        <v>257</v>
      </c>
      <c r="K4625" s="66" t="s">
        <v>257</v>
      </c>
      <c r="L4625" s="66" t="s">
        <v>43</v>
      </c>
      <c r="M4625" s="66" t="s">
        <v>44</v>
      </c>
      <c r="N4625" s="66" t="s">
        <v>150</v>
      </c>
      <c r="O4625" s="66" t="s">
        <v>42</v>
      </c>
      <c r="P4625" s="66" t="s">
        <v>392</v>
      </c>
      <c r="Q4625" s="66" t="s">
        <v>1717</v>
      </c>
      <c r="R4625" s="66" t="s">
        <v>1795</v>
      </c>
      <c r="S4625" s="65">
        <v>201409</v>
      </c>
      <c r="T4625" s="66" t="s">
        <v>52</v>
      </c>
      <c r="U4625" s="65">
        <v>208.04</v>
      </c>
      <c r="V4625" s="60">
        <v>208.04</v>
      </c>
      <c r="W4625" s="66" t="s">
        <v>340</v>
      </c>
      <c r="X4625" s="66" t="s">
        <v>384</v>
      </c>
      <c r="Y4625" s="66" t="s">
        <v>1152</v>
      </c>
      <c r="Z4625" s="66" t="s">
        <v>48</v>
      </c>
      <c r="AA4625" s="66" t="s">
        <v>315</v>
      </c>
      <c r="AB4625" s="66" t="s">
        <v>42</v>
      </c>
      <c r="AC4625" s="66" t="s">
        <v>1796</v>
      </c>
      <c r="AD4625" s="66" t="s">
        <v>146</v>
      </c>
    </row>
    <row r="4626" spans="1:30" x14ac:dyDescent="0.25">
      <c r="A4626" s="66" t="s">
        <v>35</v>
      </c>
      <c r="B4626" s="66" t="s">
        <v>36</v>
      </c>
      <c r="C4626" s="66" t="s">
        <v>37</v>
      </c>
      <c r="D4626" s="66" t="s">
        <v>121</v>
      </c>
      <c r="E4626" s="66" t="s">
        <v>122</v>
      </c>
      <c r="F4626" s="66" t="s">
        <v>123</v>
      </c>
      <c r="G4626" s="66" t="s">
        <v>124</v>
      </c>
      <c r="H4626" s="66" t="s">
        <v>124</v>
      </c>
      <c r="I4626" s="66" t="s">
        <v>42</v>
      </c>
      <c r="J4626" s="66" t="s">
        <v>190</v>
      </c>
      <c r="K4626" s="66" t="s">
        <v>190</v>
      </c>
      <c r="L4626" s="66" t="s">
        <v>43</v>
      </c>
      <c r="M4626" s="66" t="s">
        <v>44</v>
      </c>
      <c r="N4626" s="66" t="s">
        <v>131</v>
      </c>
      <c r="O4626" s="66" t="s">
        <v>198</v>
      </c>
      <c r="P4626" s="66" t="s">
        <v>369</v>
      </c>
      <c r="Q4626" s="66" t="s">
        <v>911</v>
      </c>
      <c r="R4626" s="66" t="s">
        <v>1800</v>
      </c>
      <c r="S4626" s="65">
        <v>201409</v>
      </c>
      <c r="T4626" s="66" t="s">
        <v>52</v>
      </c>
      <c r="U4626" s="65">
        <v>0</v>
      </c>
      <c r="V4626" s="60">
        <v>38.5</v>
      </c>
      <c r="W4626" s="66" t="s">
        <v>42</v>
      </c>
      <c r="X4626" s="66" t="s">
        <v>42</v>
      </c>
      <c r="Y4626" s="66" t="s">
        <v>1152</v>
      </c>
      <c r="Z4626" s="66" t="s">
        <v>48</v>
      </c>
      <c r="AA4626" s="66" t="s">
        <v>144</v>
      </c>
      <c r="AB4626" s="66" t="s">
        <v>42</v>
      </c>
      <c r="AC4626" s="66" t="s">
        <v>1796</v>
      </c>
      <c r="AD4626" s="66" t="s">
        <v>146</v>
      </c>
    </row>
    <row r="4627" spans="1:30" x14ac:dyDescent="0.25">
      <c r="A4627" s="66" t="s">
        <v>35</v>
      </c>
      <c r="B4627" s="66" t="s">
        <v>36</v>
      </c>
      <c r="C4627" s="66" t="s">
        <v>37</v>
      </c>
      <c r="D4627" s="66" t="s">
        <v>121</v>
      </c>
      <c r="E4627" s="66" t="s">
        <v>215</v>
      </c>
      <c r="F4627" s="66" t="s">
        <v>216</v>
      </c>
      <c r="G4627" s="66" t="s">
        <v>124</v>
      </c>
      <c r="H4627" s="66" t="s">
        <v>124</v>
      </c>
      <c r="I4627" s="66" t="s">
        <v>42</v>
      </c>
      <c r="J4627" s="66" t="s">
        <v>437</v>
      </c>
      <c r="K4627" s="66" t="s">
        <v>437</v>
      </c>
      <c r="L4627" s="66" t="s">
        <v>43</v>
      </c>
      <c r="M4627" s="66" t="s">
        <v>44</v>
      </c>
      <c r="N4627" s="66" t="s">
        <v>150</v>
      </c>
      <c r="O4627" s="66" t="s">
        <v>42</v>
      </c>
      <c r="P4627" s="66" t="s">
        <v>392</v>
      </c>
      <c r="Q4627" s="66" t="s">
        <v>1717</v>
      </c>
      <c r="R4627" s="66" t="s">
        <v>1807</v>
      </c>
      <c r="S4627" s="65">
        <v>201409</v>
      </c>
      <c r="T4627" s="66" t="s">
        <v>52</v>
      </c>
      <c r="U4627" s="65">
        <v>208.04</v>
      </c>
      <c r="V4627" s="60">
        <v>208.04</v>
      </c>
      <c r="W4627" s="66" t="s">
        <v>340</v>
      </c>
      <c r="X4627" s="66" t="s">
        <v>384</v>
      </c>
      <c r="Y4627" s="66" t="s">
        <v>1152</v>
      </c>
      <c r="Z4627" s="66" t="s">
        <v>48</v>
      </c>
      <c r="AA4627" s="66" t="s">
        <v>315</v>
      </c>
      <c r="AB4627" s="66" t="s">
        <v>42</v>
      </c>
      <c r="AC4627" s="66" t="s">
        <v>1796</v>
      </c>
      <c r="AD4627" s="66" t="s">
        <v>146</v>
      </c>
    </row>
    <row r="4628" spans="1:30" x14ac:dyDescent="0.25">
      <c r="A4628" s="66" t="s">
        <v>35</v>
      </c>
      <c r="B4628" s="66" t="s">
        <v>36</v>
      </c>
      <c r="C4628" s="66" t="s">
        <v>37</v>
      </c>
      <c r="D4628" s="66" t="s">
        <v>121</v>
      </c>
      <c r="E4628" s="66" t="s">
        <v>215</v>
      </c>
      <c r="F4628" s="66" t="s">
        <v>216</v>
      </c>
      <c r="G4628" s="66" t="s">
        <v>124</v>
      </c>
      <c r="H4628" s="66" t="s">
        <v>124</v>
      </c>
      <c r="I4628" s="66" t="s">
        <v>42</v>
      </c>
      <c r="J4628" s="66" t="s">
        <v>217</v>
      </c>
      <c r="K4628" s="66" t="s">
        <v>217</v>
      </c>
      <c r="L4628" s="66" t="s">
        <v>43</v>
      </c>
      <c r="M4628" s="66" t="s">
        <v>44</v>
      </c>
      <c r="N4628" s="66" t="s">
        <v>150</v>
      </c>
      <c r="O4628" s="66" t="s">
        <v>42</v>
      </c>
      <c r="P4628" s="66" t="s">
        <v>388</v>
      </c>
      <c r="Q4628" s="66" t="s">
        <v>389</v>
      </c>
      <c r="R4628" s="66" t="s">
        <v>1809</v>
      </c>
      <c r="S4628" s="65">
        <v>201409</v>
      </c>
      <c r="T4628" s="66" t="s">
        <v>52</v>
      </c>
      <c r="U4628" s="67">
        <v>14000</v>
      </c>
      <c r="V4628" s="60">
        <v>14000</v>
      </c>
      <c r="W4628" s="66" t="s">
        <v>340</v>
      </c>
      <c r="X4628" s="66" t="s">
        <v>230</v>
      </c>
      <c r="Y4628" s="66" t="s">
        <v>1152</v>
      </c>
      <c r="Z4628" s="66" t="s">
        <v>48</v>
      </c>
      <c r="AA4628" s="66" t="s">
        <v>315</v>
      </c>
      <c r="AB4628" s="66" t="s">
        <v>42</v>
      </c>
      <c r="AC4628" s="66" t="s">
        <v>1796</v>
      </c>
      <c r="AD4628" s="66" t="s">
        <v>146</v>
      </c>
    </row>
    <row r="4629" spans="1:30" x14ac:dyDescent="0.25">
      <c r="A4629" s="66" t="s">
        <v>35</v>
      </c>
      <c r="B4629" s="66" t="s">
        <v>36</v>
      </c>
      <c r="C4629" s="66" t="s">
        <v>37</v>
      </c>
      <c r="D4629" s="66" t="s">
        <v>121</v>
      </c>
      <c r="E4629" s="66" t="s">
        <v>215</v>
      </c>
      <c r="F4629" s="66" t="s">
        <v>216</v>
      </c>
      <c r="G4629" s="66" t="s">
        <v>124</v>
      </c>
      <c r="H4629" s="66" t="s">
        <v>124</v>
      </c>
      <c r="I4629" s="66" t="s">
        <v>42</v>
      </c>
      <c r="J4629" s="66" t="s">
        <v>217</v>
      </c>
      <c r="K4629" s="66" t="s">
        <v>217</v>
      </c>
      <c r="L4629" s="66" t="s">
        <v>43</v>
      </c>
      <c r="M4629" s="66" t="s">
        <v>44</v>
      </c>
      <c r="N4629" s="66" t="s">
        <v>180</v>
      </c>
      <c r="O4629" s="66" t="s">
        <v>42</v>
      </c>
      <c r="P4629" s="66" t="s">
        <v>388</v>
      </c>
      <c r="Q4629" s="66" t="s">
        <v>183</v>
      </c>
      <c r="R4629" s="66" t="s">
        <v>1810</v>
      </c>
      <c r="S4629" s="65">
        <v>201409</v>
      </c>
      <c r="T4629" s="66" t="s">
        <v>52</v>
      </c>
      <c r="U4629" s="97">
        <v>0</v>
      </c>
      <c r="V4629" s="60">
        <v>302.62</v>
      </c>
      <c r="W4629" s="66" t="s">
        <v>340</v>
      </c>
      <c r="X4629" s="66" t="s">
        <v>752</v>
      </c>
      <c r="Y4629" s="66" t="s">
        <v>1152</v>
      </c>
      <c r="Z4629" s="66" t="s">
        <v>48</v>
      </c>
      <c r="AA4629" s="66" t="s">
        <v>315</v>
      </c>
      <c r="AB4629" s="66" t="s">
        <v>42</v>
      </c>
      <c r="AC4629" s="66" t="s">
        <v>1796</v>
      </c>
      <c r="AD4629" s="66" t="s">
        <v>146</v>
      </c>
    </row>
    <row r="4630" spans="1:30" x14ac:dyDescent="0.25">
      <c r="A4630" s="66" t="s">
        <v>35</v>
      </c>
      <c r="B4630" s="66" t="s">
        <v>36</v>
      </c>
      <c r="C4630" s="66" t="s">
        <v>37</v>
      </c>
      <c r="D4630" s="66" t="s">
        <v>121</v>
      </c>
      <c r="E4630" s="66" t="s">
        <v>215</v>
      </c>
      <c r="F4630" s="66" t="s">
        <v>216</v>
      </c>
      <c r="G4630" s="66" t="s">
        <v>124</v>
      </c>
      <c r="H4630" s="66" t="s">
        <v>124</v>
      </c>
      <c r="I4630" s="66" t="s">
        <v>42</v>
      </c>
      <c r="J4630" s="66" t="s">
        <v>217</v>
      </c>
      <c r="K4630" s="66" t="s">
        <v>217</v>
      </c>
      <c r="L4630" s="66" t="s">
        <v>43</v>
      </c>
      <c r="M4630" s="66" t="s">
        <v>44</v>
      </c>
      <c r="N4630" s="66" t="s">
        <v>180</v>
      </c>
      <c r="O4630" s="66" t="s">
        <v>42</v>
      </c>
      <c r="P4630" s="66" t="s">
        <v>388</v>
      </c>
      <c r="Q4630" s="66" t="s">
        <v>1101</v>
      </c>
      <c r="R4630" s="66" t="s">
        <v>1810</v>
      </c>
      <c r="S4630" s="65">
        <v>201409</v>
      </c>
      <c r="T4630" s="66" t="s">
        <v>52</v>
      </c>
      <c r="U4630" s="67">
        <v>3776.64</v>
      </c>
      <c r="V4630" s="60">
        <v>3776.64</v>
      </c>
      <c r="W4630" s="66" t="s">
        <v>340</v>
      </c>
      <c r="X4630" s="66" t="s">
        <v>752</v>
      </c>
      <c r="Y4630" s="66" t="s">
        <v>1152</v>
      </c>
      <c r="Z4630" s="66" t="s">
        <v>48</v>
      </c>
      <c r="AA4630" s="66" t="s">
        <v>315</v>
      </c>
      <c r="AB4630" s="66" t="s">
        <v>42</v>
      </c>
      <c r="AC4630" s="66" t="s">
        <v>1796</v>
      </c>
      <c r="AD4630" s="66" t="s">
        <v>146</v>
      </c>
    </row>
    <row r="4631" spans="1:30" x14ac:dyDescent="0.25">
      <c r="A4631" s="66" t="s">
        <v>35</v>
      </c>
      <c r="B4631" s="66" t="s">
        <v>36</v>
      </c>
      <c r="C4631" s="66" t="s">
        <v>37</v>
      </c>
      <c r="D4631" s="66" t="s">
        <v>121</v>
      </c>
      <c r="E4631" s="66" t="s">
        <v>215</v>
      </c>
      <c r="F4631" s="66" t="s">
        <v>216</v>
      </c>
      <c r="G4631" s="66" t="s">
        <v>124</v>
      </c>
      <c r="H4631" s="66" t="s">
        <v>124</v>
      </c>
      <c r="I4631" s="66" t="s">
        <v>42</v>
      </c>
      <c r="J4631" s="66" t="s">
        <v>437</v>
      </c>
      <c r="K4631" s="66" t="s">
        <v>437</v>
      </c>
      <c r="L4631" s="66" t="s">
        <v>43</v>
      </c>
      <c r="M4631" s="66" t="s">
        <v>44</v>
      </c>
      <c r="N4631" s="66" t="s">
        <v>150</v>
      </c>
      <c r="O4631" s="66" t="s">
        <v>42</v>
      </c>
      <c r="P4631" s="66" t="s">
        <v>446</v>
      </c>
      <c r="Q4631" s="66" t="s">
        <v>575</v>
      </c>
      <c r="R4631" s="66" t="s">
        <v>1811</v>
      </c>
      <c r="S4631" s="65">
        <v>201409</v>
      </c>
      <c r="T4631" s="66" t="s">
        <v>52</v>
      </c>
      <c r="U4631" s="67">
        <v>5115.5200000000004</v>
      </c>
      <c r="V4631" s="60">
        <v>5115.5200000000004</v>
      </c>
      <c r="W4631" s="66" t="s">
        <v>340</v>
      </c>
      <c r="X4631" s="66" t="s">
        <v>577</v>
      </c>
      <c r="Y4631" s="66" t="s">
        <v>1152</v>
      </c>
      <c r="Z4631" s="66" t="s">
        <v>48</v>
      </c>
      <c r="AA4631" s="66" t="s">
        <v>315</v>
      </c>
      <c r="AB4631" s="66" t="s">
        <v>42</v>
      </c>
      <c r="AC4631" s="66" t="s">
        <v>1796</v>
      </c>
      <c r="AD4631" s="66" t="s">
        <v>146</v>
      </c>
    </row>
    <row r="4632" spans="1:30" x14ac:dyDescent="0.25">
      <c r="A4632" s="66" t="s">
        <v>35</v>
      </c>
      <c r="B4632" s="66" t="s">
        <v>36</v>
      </c>
      <c r="C4632" s="66" t="s">
        <v>37</v>
      </c>
      <c r="D4632" s="66" t="s">
        <v>121</v>
      </c>
      <c r="E4632" s="66" t="s">
        <v>122</v>
      </c>
      <c r="F4632" s="66" t="s">
        <v>123</v>
      </c>
      <c r="G4632" s="66" t="s">
        <v>124</v>
      </c>
      <c r="H4632" s="66" t="s">
        <v>124</v>
      </c>
      <c r="I4632" s="66" t="s">
        <v>42</v>
      </c>
      <c r="J4632" s="66" t="s">
        <v>182</v>
      </c>
      <c r="K4632" s="66" t="s">
        <v>182</v>
      </c>
      <c r="L4632" s="66" t="s">
        <v>43</v>
      </c>
      <c r="M4632" s="66" t="s">
        <v>44</v>
      </c>
      <c r="N4632" s="66" t="s">
        <v>180</v>
      </c>
      <c r="O4632" s="66" t="s">
        <v>2239</v>
      </c>
      <c r="P4632" s="66" t="s">
        <v>1152</v>
      </c>
      <c r="Q4632" s="66" t="s">
        <v>645</v>
      </c>
      <c r="R4632" s="66" t="s">
        <v>1152</v>
      </c>
      <c r="S4632" s="65">
        <v>201409</v>
      </c>
      <c r="T4632" s="66" t="s">
        <v>52</v>
      </c>
      <c r="U4632" s="65">
        <v>0</v>
      </c>
      <c r="V4632" s="60">
        <v>539.28</v>
      </c>
      <c r="W4632" s="66" t="s">
        <v>1152</v>
      </c>
      <c r="X4632" s="66" t="s">
        <v>1152</v>
      </c>
      <c r="Y4632" s="66" t="s">
        <v>1152</v>
      </c>
      <c r="Z4632" s="66" t="s">
        <v>48</v>
      </c>
      <c r="AA4632" s="66" t="s">
        <v>646</v>
      </c>
      <c r="AB4632" s="66" t="s">
        <v>42</v>
      </c>
      <c r="AC4632" s="66" t="s">
        <v>2240</v>
      </c>
      <c r="AD4632" s="66" t="s">
        <v>648</v>
      </c>
    </row>
    <row r="4633" spans="1:30" x14ac:dyDescent="0.25">
      <c r="A4633" s="66" t="s">
        <v>35</v>
      </c>
      <c r="B4633" s="66" t="s">
        <v>36</v>
      </c>
      <c r="C4633" s="66" t="s">
        <v>37</v>
      </c>
      <c r="D4633" s="66" t="s">
        <v>121</v>
      </c>
      <c r="E4633" s="66" t="s">
        <v>122</v>
      </c>
      <c r="F4633" s="66" t="s">
        <v>123</v>
      </c>
      <c r="G4633" s="66" t="s">
        <v>124</v>
      </c>
      <c r="H4633" s="66" t="s">
        <v>124</v>
      </c>
      <c r="I4633" s="66" t="s">
        <v>42</v>
      </c>
      <c r="J4633" s="66" t="s">
        <v>182</v>
      </c>
      <c r="K4633" s="66" t="s">
        <v>182</v>
      </c>
      <c r="L4633" s="66" t="s">
        <v>43</v>
      </c>
      <c r="M4633" s="66" t="s">
        <v>44</v>
      </c>
      <c r="N4633" s="66" t="s">
        <v>180</v>
      </c>
      <c r="O4633" s="66" t="s">
        <v>2241</v>
      </c>
      <c r="P4633" s="66" t="s">
        <v>1152</v>
      </c>
      <c r="Q4633" s="66" t="s">
        <v>645</v>
      </c>
      <c r="R4633" s="66" t="s">
        <v>1152</v>
      </c>
      <c r="S4633" s="65">
        <v>201409</v>
      </c>
      <c r="T4633" s="66" t="s">
        <v>52</v>
      </c>
      <c r="U4633" s="97">
        <v>0</v>
      </c>
      <c r="V4633" s="60">
        <v>7518.7</v>
      </c>
      <c r="W4633" s="66" t="s">
        <v>1152</v>
      </c>
      <c r="X4633" s="66" t="s">
        <v>1152</v>
      </c>
      <c r="Y4633" s="66" t="s">
        <v>1152</v>
      </c>
      <c r="Z4633" s="66" t="s">
        <v>48</v>
      </c>
      <c r="AA4633" s="66" t="s">
        <v>646</v>
      </c>
      <c r="AB4633" s="66" t="s">
        <v>42</v>
      </c>
      <c r="AC4633" s="66" t="s">
        <v>2240</v>
      </c>
      <c r="AD4633" s="66" t="s">
        <v>648</v>
      </c>
    </row>
    <row r="4634" spans="1:30" x14ac:dyDescent="0.25">
      <c r="A4634" s="66" t="s">
        <v>35</v>
      </c>
      <c r="B4634" s="66" t="s">
        <v>36</v>
      </c>
      <c r="C4634" s="66" t="s">
        <v>37</v>
      </c>
      <c r="D4634" s="66" t="s">
        <v>121</v>
      </c>
      <c r="E4634" s="66" t="s">
        <v>122</v>
      </c>
      <c r="F4634" s="66" t="s">
        <v>123</v>
      </c>
      <c r="G4634" s="66" t="s">
        <v>124</v>
      </c>
      <c r="H4634" s="66" t="s">
        <v>124</v>
      </c>
      <c r="I4634" s="66" t="s">
        <v>42</v>
      </c>
      <c r="J4634" s="66" t="s">
        <v>182</v>
      </c>
      <c r="K4634" s="66" t="s">
        <v>182</v>
      </c>
      <c r="L4634" s="66" t="s">
        <v>43</v>
      </c>
      <c r="M4634" s="66" t="s">
        <v>44</v>
      </c>
      <c r="N4634" s="66" t="s">
        <v>180</v>
      </c>
      <c r="O4634" s="66" t="s">
        <v>2242</v>
      </c>
      <c r="P4634" s="66" t="s">
        <v>1152</v>
      </c>
      <c r="Q4634" s="66" t="s">
        <v>645</v>
      </c>
      <c r="R4634" s="66" t="s">
        <v>1152</v>
      </c>
      <c r="S4634" s="65">
        <v>201409</v>
      </c>
      <c r="T4634" s="66" t="s">
        <v>52</v>
      </c>
      <c r="U4634" s="97">
        <v>0</v>
      </c>
      <c r="V4634" s="60">
        <v>140.34</v>
      </c>
      <c r="W4634" s="66" t="s">
        <v>1152</v>
      </c>
      <c r="X4634" s="66" t="s">
        <v>1152</v>
      </c>
      <c r="Y4634" s="66" t="s">
        <v>1152</v>
      </c>
      <c r="Z4634" s="66" t="s">
        <v>48</v>
      </c>
      <c r="AA4634" s="66" t="s">
        <v>646</v>
      </c>
      <c r="AB4634" s="66" t="s">
        <v>42</v>
      </c>
      <c r="AC4634" s="66" t="s">
        <v>2240</v>
      </c>
      <c r="AD4634" s="66" t="s">
        <v>648</v>
      </c>
    </row>
    <row r="4635" spans="1:30" x14ac:dyDescent="0.25">
      <c r="A4635" s="66" t="s">
        <v>35</v>
      </c>
      <c r="B4635" s="66" t="s">
        <v>36</v>
      </c>
      <c r="C4635" s="66" t="s">
        <v>37</v>
      </c>
      <c r="D4635" s="66" t="s">
        <v>121</v>
      </c>
      <c r="E4635" s="66" t="s">
        <v>122</v>
      </c>
      <c r="F4635" s="66" t="s">
        <v>123</v>
      </c>
      <c r="G4635" s="66" t="s">
        <v>124</v>
      </c>
      <c r="H4635" s="66" t="s">
        <v>124</v>
      </c>
      <c r="I4635" s="66" t="s">
        <v>42</v>
      </c>
      <c r="J4635" s="66" t="s">
        <v>182</v>
      </c>
      <c r="K4635" s="66" t="s">
        <v>182</v>
      </c>
      <c r="L4635" s="66" t="s">
        <v>43</v>
      </c>
      <c r="M4635" s="66" t="s">
        <v>44</v>
      </c>
      <c r="N4635" s="66" t="s">
        <v>180</v>
      </c>
      <c r="O4635" s="66" t="s">
        <v>2243</v>
      </c>
      <c r="P4635" s="66" t="s">
        <v>1152</v>
      </c>
      <c r="Q4635" s="66" t="s">
        <v>645</v>
      </c>
      <c r="R4635" s="66" t="s">
        <v>1152</v>
      </c>
      <c r="S4635" s="65">
        <v>201409</v>
      </c>
      <c r="T4635" s="66" t="s">
        <v>52</v>
      </c>
      <c r="U4635" s="65">
        <v>0</v>
      </c>
      <c r="V4635" s="60">
        <v>2297.94</v>
      </c>
      <c r="W4635" s="66" t="s">
        <v>1152</v>
      </c>
      <c r="X4635" s="66" t="s">
        <v>1152</v>
      </c>
      <c r="Y4635" s="66" t="s">
        <v>1152</v>
      </c>
      <c r="Z4635" s="66" t="s">
        <v>48</v>
      </c>
      <c r="AA4635" s="66" t="s">
        <v>646</v>
      </c>
      <c r="AB4635" s="66" t="s">
        <v>42</v>
      </c>
      <c r="AC4635" s="66" t="s">
        <v>2240</v>
      </c>
      <c r="AD4635" s="66" t="s">
        <v>648</v>
      </c>
    </row>
    <row r="4636" spans="1:30" x14ac:dyDescent="0.25">
      <c r="A4636" s="66" t="s">
        <v>35</v>
      </c>
      <c r="B4636" s="66" t="s">
        <v>36</v>
      </c>
      <c r="C4636" s="66" t="s">
        <v>37</v>
      </c>
      <c r="D4636" s="66" t="s">
        <v>121</v>
      </c>
      <c r="E4636" s="66" t="s">
        <v>122</v>
      </c>
      <c r="F4636" s="66" t="s">
        <v>123</v>
      </c>
      <c r="G4636" s="66" t="s">
        <v>124</v>
      </c>
      <c r="H4636" s="66" t="s">
        <v>124</v>
      </c>
      <c r="I4636" s="66" t="s">
        <v>42</v>
      </c>
      <c r="J4636" s="66" t="s">
        <v>182</v>
      </c>
      <c r="K4636" s="66" t="s">
        <v>182</v>
      </c>
      <c r="L4636" s="66" t="s">
        <v>43</v>
      </c>
      <c r="M4636" s="66" t="s">
        <v>44</v>
      </c>
      <c r="N4636" s="66" t="s">
        <v>180</v>
      </c>
      <c r="O4636" s="66" t="s">
        <v>2244</v>
      </c>
      <c r="P4636" s="66" t="s">
        <v>1152</v>
      </c>
      <c r="Q4636" s="66" t="s">
        <v>645</v>
      </c>
      <c r="R4636" s="66" t="s">
        <v>1152</v>
      </c>
      <c r="S4636" s="65">
        <v>201409</v>
      </c>
      <c r="T4636" s="66" t="s">
        <v>52</v>
      </c>
      <c r="U4636" s="65">
        <v>0</v>
      </c>
      <c r="V4636" s="60">
        <v>150.9</v>
      </c>
      <c r="W4636" s="66" t="s">
        <v>1152</v>
      </c>
      <c r="X4636" s="66" t="s">
        <v>1152</v>
      </c>
      <c r="Y4636" s="66" t="s">
        <v>1152</v>
      </c>
      <c r="Z4636" s="66" t="s">
        <v>48</v>
      </c>
      <c r="AA4636" s="66" t="s">
        <v>646</v>
      </c>
      <c r="AB4636" s="66" t="s">
        <v>42</v>
      </c>
      <c r="AC4636" s="66" t="s">
        <v>2240</v>
      </c>
      <c r="AD4636" s="66" t="s">
        <v>648</v>
      </c>
    </row>
    <row r="4637" spans="1:30" x14ac:dyDescent="0.25">
      <c r="A4637" s="66" t="s">
        <v>35</v>
      </c>
      <c r="B4637" s="66" t="s">
        <v>36</v>
      </c>
      <c r="C4637" s="66" t="s">
        <v>37</v>
      </c>
      <c r="D4637" s="66" t="s">
        <v>121</v>
      </c>
      <c r="E4637" s="66" t="s">
        <v>122</v>
      </c>
      <c r="F4637" s="66" t="s">
        <v>123</v>
      </c>
      <c r="G4637" s="66" t="s">
        <v>124</v>
      </c>
      <c r="H4637" s="66" t="s">
        <v>124</v>
      </c>
      <c r="I4637" s="66" t="s">
        <v>42</v>
      </c>
      <c r="J4637" s="66" t="s">
        <v>182</v>
      </c>
      <c r="K4637" s="66" t="s">
        <v>182</v>
      </c>
      <c r="L4637" s="66" t="s">
        <v>43</v>
      </c>
      <c r="M4637" s="66" t="s">
        <v>44</v>
      </c>
      <c r="N4637" s="66" t="s">
        <v>180</v>
      </c>
      <c r="O4637" s="66" t="s">
        <v>2245</v>
      </c>
      <c r="P4637" s="66" t="s">
        <v>1152</v>
      </c>
      <c r="Q4637" s="66" t="s">
        <v>645</v>
      </c>
      <c r="R4637" s="66" t="s">
        <v>1152</v>
      </c>
      <c r="S4637" s="65">
        <v>201409</v>
      </c>
      <c r="T4637" s="66" t="s">
        <v>52</v>
      </c>
      <c r="U4637" s="65">
        <v>0</v>
      </c>
      <c r="V4637" s="60">
        <v>10688.64</v>
      </c>
      <c r="W4637" s="66" t="s">
        <v>1152</v>
      </c>
      <c r="X4637" s="66" t="s">
        <v>1152</v>
      </c>
      <c r="Y4637" s="66" t="s">
        <v>1152</v>
      </c>
      <c r="Z4637" s="66" t="s">
        <v>48</v>
      </c>
      <c r="AA4637" s="66" t="s">
        <v>646</v>
      </c>
      <c r="AB4637" s="66" t="s">
        <v>42</v>
      </c>
      <c r="AC4637" s="66" t="s">
        <v>2240</v>
      </c>
      <c r="AD4637" s="66" t="s">
        <v>648</v>
      </c>
    </row>
    <row r="4638" spans="1:30" x14ac:dyDescent="0.25">
      <c r="A4638" s="66" t="s">
        <v>35</v>
      </c>
      <c r="B4638" s="66" t="s">
        <v>36</v>
      </c>
      <c r="C4638" s="66" t="s">
        <v>37</v>
      </c>
      <c r="D4638" s="66" t="s">
        <v>121</v>
      </c>
      <c r="E4638" s="66" t="s">
        <v>122</v>
      </c>
      <c r="F4638" s="66" t="s">
        <v>123</v>
      </c>
      <c r="G4638" s="66" t="s">
        <v>124</v>
      </c>
      <c r="H4638" s="66" t="s">
        <v>124</v>
      </c>
      <c r="I4638" s="66" t="s">
        <v>42</v>
      </c>
      <c r="J4638" s="66" t="s">
        <v>182</v>
      </c>
      <c r="K4638" s="66" t="s">
        <v>182</v>
      </c>
      <c r="L4638" s="66" t="s">
        <v>43</v>
      </c>
      <c r="M4638" s="66" t="s">
        <v>44</v>
      </c>
      <c r="N4638" s="66" t="s">
        <v>180</v>
      </c>
      <c r="O4638" s="66" t="s">
        <v>2246</v>
      </c>
      <c r="P4638" s="66" t="s">
        <v>1152</v>
      </c>
      <c r="Q4638" s="66" t="s">
        <v>645</v>
      </c>
      <c r="R4638" s="66" t="s">
        <v>1152</v>
      </c>
      <c r="S4638" s="65">
        <v>201409</v>
      </c>
      <c r="T4638" s="66" t="s">
        <v>52</v>
      </c>
      <c r="U4638" s="65">
        <v>0</v>
      </c>
      <c r="V4638" s="60">
        <v>840</v>
      </c>
      <c r="W4638" s="66" t="s">
        <v>1152</v>
      </c>
      <c r="X4638" s="66" t="s">
        <v>1152</v>
      </c>
      <c r="Y4638" s="66" t="s">
        <v>1152</v>
      </c>
      <c r="Z4638" s="66" t="s">
        <v>48</v>
      </c>
      <c r="AA4638" s="66" t="s">
        <v>646</v>
      </c>
      <c r="AB4638" s="66" t="s">
        <v>42</v>
      </c>
      <c r="AC4638" s="66" t="s">
        <v>2240</v>
      </c>
      <c r="AD4638" s="66" t="s">
        <v>648</v>
      </c>
    </row>
    <row r="4639" spans="1:30" x14ac:dyDescent="0.25">
      <c r="A4639" s="66" t="s">
        <v>35</v>
      </c>
      <c r="B4639" s="66" t="s">
        <v>36</v>
      </c>
      <c r="C4639" s="66" t="s">
        <v>37</v>
      </c>
      <c r="D4639" s="66" t="s">
        <v>121</v>
      </c>
      <c r="E4639" s="66" t="s">
        <v>122</v>
      </c>
      <c r="F4639" s="66" t="s">
        <v>123</v>
      </c>
      <c r="G4639" s="66" t="s">
        <v>124</v>
      </c>
      <c r="H4639" s="66" t="s">
        <v>124</v>
      </c>
      <c r="I4639" s="66" t="s">
        <v>42</v>
      </c>
      <c r="J4639" s="66" t="s">
        <v>182</v>
      </c>
      <c r="K4639" s="66" t="s">
        <v>182</v>
      </c>
      <c r="L4639" s="66" t="s">
        <v>43</v>
      </c>
      <c r="M4639" s="66" t="s">
        <v>44</v>
      </c>
      <c r="N4639" s="66" t="s">
        <v>180</v>
      </c>
      <c r="O4639" s="66" t="s">
        <v>2247</v>
      </c>
      <c r="P4639" s="66" t="s">
        <v>1152</v>
      </c>
      <c r="Q4639" s="66" t="s">
        <v>645</v>
      </c>
      <c r="R4639" s="66" t="s">
        <v>1152</v>
      </c>
      <c r="S4639" s="65">
        <v>201409</v>
      </c>
      <c r="T4639" s="66" t="s">
        <v>52</v>
      </c>
      <c r="U4639" s="65">
        <v>0</v>
      </c>
      <c r="V4639" s="60">
        <v>197.4</v>
      </c>
      <c r="W4639" s="66" t="s">
        <v>1152</v>
      </c>
      <c r="X4639" s="66" t="s">
        <v>1152</v>
      </c>
      <c r="Y4639" s="66" t="s">
        <v>1152</v>
      </c>
      <c r="Z4639" s="66" t="s">
        <v>48</v>
      </c>
      <c r="AA4639" s="66" t="s">
        <v>646</v>
      </c>
      <c r="AB4639" s="66" t="s">
        <v>42</v>
      </c>
      <c r="AC4639" s="66" t="s">
        <v>2240</v>
      </c>
      <c r="AD4639" s="66" t="s">
        <v>648</v>
      </c>
    </row>
    <row r="4640" spans="1:30" x14ac:dyDescent="0.25">
      <c r="A4640" s="66" t="s">
        <v>35</v>
      </c>
      <c r="B4640" s="66" t="s">
        <v>36</v>
      </c>
      <c r="C4640" s="66" t="s">
        <v>37</v>
      </c>
      <c r="D4640" s="66" t="s">
        <v>121</v>
      </c>
      <c r="E4640" s="66" t="s">
        <v>122</v>
      </c>
      <c r="F4640" s="66" t="s">
        <v>123</v>
      </c>
      <c r="G4640" s="66" t="s">
        <v>124</v>
      </c>
      <c r="H4640" s="66" t="s">
        <v>124</v>
      </c>
      <c r="I4640" s="66" t="s">
        <v>42</v>
      </c>
      <c r="J4640" s="66" t="s">
        <v>182</v>
      </c>
      <c r="K4640" s="66" t="s">
        <v>182</v>
      </c>
      <c r="L4640" s="66" t="s">
        <v>43</v>
      </c>
      <c r="M4640" s="66" t="s">
        <v>44</v>
      </c>
      <c r="N4640" s="66" t="s">
        <v>180</v>
      </c>
      <c r="O4640" s="66" t="s">
        <v>2248</v>
      </c>
      <c r="P4640" s="66" t="s">
        <v>1152</v>
      </c>
      <c r="Q4640" s="66" t="s">
        <v>645</v>
      </c>
      <c r="R4640" s="66" t="s">
        <v>1152</v>
      </c>
      <c r="S4640" s="65">
        <v>201409</v>
      </c>
      <c r="T4640" s="66" t="s">
        <v>52</v>
      </c>
      <c r="U4640" s="65">
        <v>0</v>
      </c>
      <c r="V4640" s="60">
        <v>1204.1400000000001</v>
      </c>
      <c r="W4640" s="66" t="s">
        <v>1152</v>
      </c>
      <c r="X4640" s="66" t="s">
        <v>1152</v>
      </c>
      <c r="Y4640" s="66" t="s">
        <v>1152</v>
      </c>
      <c r="Z4640" s="66" t="s">
        <v>48</v>
      </c>
      <c r="AA4640" s="66" t="s">
        <v>646</v>
      </c>
      <c r="AB4640" s="66" t="s">
        <v>42</v>
      </c>
      <c r="AC4640" s="66" t="s">
        <v>2240</v>
      </c>
      <c r="AD4640" s="66" t="s">
        <v>648</v>
      </c>
    </row>
    <row r="4641" spans="1:30" x14ac:dyDescent="0.25">
      <c r="A4641" s="66" t="s">
        <v>35</v>
      </c>
      <c r="B4641" s="66" t="s">
        <v>36</v>
      </c>
      <c r="C4641" s="66" t="s">
        <v>37</v>
      </c>
      <c r="D4641" s="66" t="s">
        <v>121</v>
      </c>
      <c r="E4641" s="66" t="s">
        <v>122</v>
      </c>
      <c r="F4641" s="66" t="s">
        <v>123</v>
      </c>
      <c r="G4641" s="66" t="s">
        <v>124</v>
      </c>
      <c r="H4641" s="66" t="s">
        <v>124</v>
      </c>
      <c r="I4641" s="66" t="s">
        <v>42</v>
      </c>
      <c r="J4641" s="66" t="s">
        <v>182</v>
      </c>
      <c r="K4641" s="66" t="s">
        <v>182</v>
      </c>
      <c r="L4641" s="66" t="s">
        <v>43</v>
      </c>
      <c r="M4641" s="66" t="s">
        <v>44</v>
      </c>
      <c r="N4641" s="66" t="s">
        <v>180</v>
      </c>
      <c r="O4641" s="66" t="s">
        <v>2249</v>
      </c>
      <c r="P4641" s="66" t="s">
        <v>1152</v>
      </c>
      <c r="Q4641" s="66" t="s">
        <v>645</v>
      </c>
      <c r="R4641" s="66" t="s">
        <v>1152</v>
      </c>
      <c r="S4641" s="65">
        <v>201409</v>
      </c>
      <c r="T4641" s="66" t="s">
        <v>52</v>
      </c>
      <c r="U4641" s="65">
        <v>0</v>
      </c>
      <c r="V4641" s="60">
        <v>1831.92</v>
      </c>
      <c r="W4641" s="66" t="s">
        <v>1152</v>
      </c>
      <c r="X4641" s="66" t="s">
        <v>1152</v>
      </c>
      <c r="Y4641" s="66" t="s">
        <v>1152</v>
      </c>
      <c r="Z4641" s="66" t="s">
        <v>48</v>
      </c>
      <c r="AA4641" s="66" t="s">
        <v>646</v>
      </c>
      <c r="AB4641" s="66" t="s">
        <v>42</v>
      </c>
      <c r="AC4641" s="66" t="s">
        <v>2240</v>
      </c>
      <c r="AD4641" s="66" t="s">
        <v>648</v>
      </c>
    </row>
    <row r="4642" spans="1:30" x14ac:dyDescent="0.25">
      <c r="A4642" s="66" t="s">
        <v>35</v>
      </c>
      <c r="B4642" s="66" t="s">
        <v>36</v>
      </c>
      <c r="C4642" s="66" t="s">
        <v>37</v>
      </c>
      <c r="D4642" s="66" t="s">
        <v>121</v>
      </c>
      <c r="E4642" s="66" t="s">
        <v>122</v>
      </c>
      <c r="F4642" s="66" t="s">
        <v>123</v>
      </c>
      <c r="G4642" s="66" t="s">
        <v>124</v>
      </c>
      <c r="H4642" s="66" t="s">
        <v>124</v>
      </c>
      <c r="I4642" s="66" t="s">
        <v>42</v>
      </c>
      <c r="J4642" s="66" t="s">
        <v>182</v>
      </c>
      <c r="K4642" s="66" t="s">
        <v>182</v>
      </c>
      <c r="L4642" s="66" t="s">
        <v>43</v>
      </c>
      <c r="M4642" s="66" t="s">
        <v>44</v>
      </c>
      <c r="N4642" s="66" t="s">
        <v>180</v>
      </c>
      <c r="O4642" s="66" t="s">
        <v>2250</v>
      </c>
      <c r="P4642" s="66" t="s">
        <v>1152</v>
      </c>
      <c r="Q4642" s="66" t="s">
        <v>645</v>
      </c>
      <c r="R4642" s="66" t="s">
        <v>1152</v>
      </c>
      <c r="S4642" s="65">
        <v>201409</v>
      </c>
      <c r="T4642" s="66" t="s">
        <v>52</v>
      </c>
      <c r="U4642" s="65">
        <v>0</v>
      </c>
      <c r="V4642" s="60">
        <v>52.56</v>
      </c>
      <c r="W4642" s="66" t="s">
        <v>1152</v>
      </c>
      <c r="X4642" s="66" t="s">
        <v>1152</v>
      </c>
      <c r="Y4642" s="66" t="s">
        <v>1152</v>
      </c>
      <c r="Z4642" s="66" t="s">
        <v>48</v>
      </c>
      <c r="AA4642" s="66" t="s">
        <v>646</v>
      </c>
      <c r="AB4642" s="66" t="s">
        <v>42</v>
      </c>
      <c r="AC4642" s="66" t="s">
        <v>2240</v>
      </c>
      <c r="AD4642" s="66" t="s">
        <v>648</v>
      </c>
    </row>
    <row r="4643" spans="1:30" x14ac:dyDescent="0.25">
      <c r="A4643" s="66" t="s">
        <v>35</v>
      </c>
      <c r="B4643" s="66" t="s">
        <v>36</v>
      </c>
      <c r="C4643" s="66" t="s">
        <v>37</v>
      </c>
      <c r="D4643" s="66" t="s">
        <v>121</v>
      </c>
      <c r="E4643" s="66" t="s">
        <v>122</v>
      </c>
      <c r="F4643" s="66" t="s">
        <v>123</v>
      </c>
      <c r="G4643" s="66" t="s">
        <v>124</v>
      </c>
      <c r="H4643" s="66" t="s">
        <v>124</v>
      </c>
      <c r="I4643" s="66" t="s">
        <v>42</v>
      </c>
      <c r="J4643" s="66" t="s">
        <v>174</v>
      </c>
      <c r="K4643" s="66" t="s">
        <v>174</v>
      </c>
      <c r="L4643" s="66" t="s">
        <v>43</v>
      </c>
      <c r="M4643" s="66" t="s">
        <v>44</v>
      </c>
      <c r="N4643" s="66" t="s">
        <v>180</v>
      </c>
      <c r="O4643" s="66" t="s">
        <v>2318</v>
      </c>
      <c r="P4643" s="66" t="s">
        <v>1152</v>
      </c>
      <c r="Q4643" s="66" t="s">
        <v>645</v>
      </c>
      <c r="R4643" s="66" t="s">
        <v>1152</v>
      </c>
      <c r="S4643" s="65">
        <v>201409</v>
      </c>
      <c r="T4643" s="66" t="s">
        <v>52</v>
      </c>
      <c r="U4643" s="65">
        <v>0</v>
      </c>
      <c r="V4643" s="60">
        <v>924</v>
      </c>
      <c r="W4643" s="66" t="s">
        <v>1152</v>
      </c>
      <c r="X4643" s="66" t="s">
        <v>1152</v>
      </c>
      <c r="Y4643" s="66" t="s">
        <v>1152</v>
      </c>
      <c r="Z4643" s="66" t="s">
        <v>48</v>
      </c>
      <c r="AA4643" s="66" t="s">
        <v>646</v>
      </c>
      <c r="AB4643" s="66" t="s">
        <v>42</v>
      </c>
      <c r="AC4643" s="66" t="s">
        <v>2240</v>
      </c>
      <c r="AD4643" s="66" t="s">
        <v>648</v>
      </c>
    </row>
    <row r="4644" spans="1:30" x14ac:dyDescent="0.25">
      <c r="A4644" s="66" t="s">
        <v>35</v>
      </c>
      <c r="B4644" s="66" t="s">
        <v>36</v>
      </c>
      <c r="C4644" s="66" t="s">
        <v>37</v>
      </c>
      <c r="D4644" s="66" t="s">
        <v>121</v>
      </c>
      <c r="E4644" s="66" t="s">
        <v>122</v>
      </c>
      <c r="F4644" s="66" t="s">
        <v>123</v>
      </c>
      <c r="G4644" s="66" t="s">
        <v>124</v>
      </c>
      <c r="H4644" s="66" t="s">
        <v>124</v>
      </c>
      <c r="I4644" s="66" t="s">
        <v>42</v>
      </c>
      <c r="J4644" s="66" t="s">
        <v>174</v>
      </c>
      <c r="K4644" s="66" t="s">
        <v>174</v>
      </c>
      <c r="L4644" s="66" t="s">
        <v>43</v>
      </c>
      <c r="M4644" s="66" t="s">
        <v>44</v>
      </c>
      <c r="N4644" s="66" t="s">
        <v>180</v>
      </c>
      <c r="O4644" s="66" t="s">
        <v>2250</v>
      </c>
      <c r="P4644" s="66" t="s">
        <v>1152</v>
      </c>
      <c r="Q4644" s="66" t="s">
        <v>645</v>
      </c>
      <c r="R4644" s="66" t="s">
        <v>1152</v>
      </c>
      <c r="S4644" s="65">
        <v>201409</v>
      </c>
      <c r="T4644" s="66" t="s">
        <v>52</v>
      </c>
      <c r="U4644" s="65">
        <v>0</v>
      </c>
      <c r="V4644" s="60">
        <v>121</v>
      </c>
      <c r="W4644" s="66" t="s">
        <v>1152</v>
      </c>
      <c r="X4644" s="66" t="s">
        <v>1152</v>
      </c>
      <c r="Y4644" s="66" t="s">
        <v>1152</v>
      </c>
      <c r="Z4644" s="66" t="s">
        <v>48</v>
      </c>
      <c r="AA4644" s="66" t="s">
        <v>646</v>
      </c>
      <c r="AB4644" s="66" t="s">
        <v>42</v>
      </c>
      <c r="AC4644" s="66" t="s">
        <v>2240</v>
      </c>
      <c r="AD4644" s="66" t="s">
        <v>648</v>
      </c>
    </row>
    <row r="4645" spans="1:30" x14ac:dyDescent="0.25">
      <c r="A4645" s="66" t="s">
        <v>35</v>
      </c>
      <c r="B4645" s="66" t="s">
        <v>36</v>
      </c>
      <c r="C4645" s="66" t="s">
        <v>37</v>
      </c>
      <c r="D4645" s="66" t="s">
        <v>121</v>
      </c>
      <c r="E4645" s="66" t="s">
        <v>122</v>
      </c>
      <c r="F4645" s="66" t="s">
        <v>123</v>
      </c>
      <c r="G4645" s="66" t="s">
        <v>124</v>
      </c>
      <c r="H4645" s="66" t="s">
        <v>124</v>
      </c>
      <c r="I4645" s="66" t="s">
        <v>42</v>
      </c>
      <c r="J4645" s="66" t="s">
        <v>174</v>
      </c>
      <c r="K4645" s="66" t="s">
        <v>174</v>
      </c>
      <c r="L4645" s="66" t="s">
        <v>43</v>
      </c>
      <c r="M4645" s="66" t="s">
        <v>44</v>
      </c>
      <c r="N4645" s="66" t="s">
        <v>180</v>
      </c>
      <c r="O4645" s="66" t="s">
        <v>2319</v>
      </c>
      <c r="P4645" s="66" t="s">
        <v>1152</v>
      </c>
      <c r="Q4645" s="66" t="s">
        <v>645</v>
      </c>
      <c r="R4645" s="66" t="s">
        <v>1152</v>
      </c>
      <c r="S4645" s="65">
        <v>201409</v>
      </c>
      <c r="T4645" s="66" t="s">
        <v>52</v>
      </c>
      <c r="U4645" s="65">
        <v>0</v>
      </c>
      <c r="V4645" s="60">
        <v>1848</v>
      </c>
      <c r="W4645" s="66" t="s">
        <v>1152</v>
      </c>
      <c r="X4645" s="66" t="s">
        <v>1152</v>
      </c>
      <c r="Y4645" s="66" t="s">
        <v>1152</v>
      </c>
      <c r="Z4645" s="66" t="s">
        <v>48</v>
      </c>
      <c r="AA4645" s="66" t="s">
        <v>646</v>
      </c>
      <c r="AB4645" s="66" t="s">
        <v>42</v>
      </c>
      <c r="AC4645" s="66" t="s">
        <v>2240</v>
      </c>
      <c r="AD4645" s="66" t="s">
        <v>648</v>
      </c>
    </row>
    <row r="4646" spans="1:30" x14ac:dyDescent="0.25">
      <c r="A4646" s="66" t="s">
        <v>35</v>
      </c>
      <c r="B4646" s="66" t="s">
        <v>36</v>
      </c>
      <c r="C4646" s="66" t="s">
        <v>37</v>
      </c>
      <c r="D4646" s="66" t="s">
        <v>121</v>
      </c>
      <c r="E4646" s="66" t="s">
        <v>122</v>
      </c>
      <c r="F4646" s="66" t="s">
        <v>123</v>
      </c>
      <c r="G4646" s="66" t="s">
        <v>124</v>
      </c>
      <c r="H4646" s="66" t="s">
        <v>124</v>
      </c>
      <c r="I4646" s="66" t="s">
        <v>42</v>
      </c>
      <c r="J4646" s="66" t="s">
        <v>174</v>
      </c>
      <c r="K4646" s="66" t="s">
        <v>174</v>
      </c>
      <c r="L4646" s="66" t="s">
        <v>43</v>
      </c>
      <c r="M4646" s="66" t="s">
        <v>44</v>
      </c>
      <c r="N4646" s="66" t="s">
        <v>180</v>
      </c>
      <c r="O4646" s="66" t="s">
        <v>2245</v>
      </c>
      <c r="P4646" s="66" t="s">
        <v>1152</v>
      </c>
      <c r="Q4646" s="66" t="s">
        <v>645</v>
      </c>
      <c r="R4646" s="66" t="s">
        <v>1152</v>
      </c>
      <c r="S4646" s="65">
        <v>201409</v>
      </c>
      <c r="T4646" s="66" t="s">
        <v>52</v>
      </c>
      <c r="U4646" s="65">
        <v>0</v>
      </c>
      <c r="V4646" s="60">
        <v>700</v>
      </c>
      <c r="W4646" s="66" t="s">
        <v>1152</v>
      </c>
      <c r="X4646" s="66" t="s">
        <v>1152</v>
      </c>
      <c r="Y4646" s="66" t="s">
        <v>1152</v>
      </c>
      <c r="Z4646" s="66" t="s">
        <v>48</v>
      </c>
      <c r="AA4646" s="66" t="s">
        <v>646</v>
      </c>
      <c r="AB4646" s="66" t="s">
        <v>42</v>
      </c>
      <c r="AC4646" s="66" t="s">
        <v>2240</v>
      </c>
      <c r="AD4646" s="66" t="s">
        <v>648</v>
      </c>
    </row>
    <row r="4647" spans="1:30" x14ac:dyDescent="0.25">
      <c r="A4647" s="66" t="s">
        <v>35</v>
      </c>
      <c r="B4647" s="66" t="s">
        <v>36</v>
      </c>
      <c r="C4647" s="66" t="s">
        <v>37</v>
      </c>
      <c r="D4647" s="66" t="s">
        <v>121</v>
      </c>
      <c r="E4647" s="66" t="s">
        <v>122</v>
      </c>
      <c r="F4647" s="66" t="s">
        <v>123</v>
      </c>
      <c r="G4647" s="66" t="s">
        <v>124</v>
      </c>
      <c r="H4647" s="66" t="s">
        <v>124</v>
      </c>
      <c r="I4647" s="66" t="s">
        <v>42</v>
      </c>
      <c r="J4647" s="66" t="s">
        <v>174</v>
      </c>
      <c r="K4647" s="66" t="s">
        <v>174</v>
      </c>
      <c r="L4647" s="66" t="s">
        <v>43</v>
      </c>
      <c r="M4647" s="66" t="s">
        <v>44</v>
      </c>
      <c r="N4647" s="66" t="s">
        <v>180</v>
      </c>
      <c r="O4647" s="66" t="s">
        <v>2320</v>
      </c>
      <c r="P4647" s="66" t="s">
        <v>1152</v>
      </c>
      <c r="Q4647" s="66" t="s">
        <v>645</v>
      </c>
      <c r="R4647" s="66" t="s">
        <v>1152</v>
      </c>
      <c r="S4647" s="65">
        <v>201409</v>
      </c>
      <c r="T4647" s="66" t="s">
        <v>52</v>
      </c>
      <c r="U4647" s="65">
        <v>0</v>
      </c>
      <c r="V4647" s="60">
        <v>726</v>
      </c>
      <c r="W4647" s="66" t="s">
        <v>1152</v>
      </c>
      <c r="X4647" s="66" t="s">
        <v>1152</v>
      </c>
      <c r="Y4647" s="66" t="s">
        <v>1152</v>
      </c>
      <c r="Z4647" s="66" t="s">
        <v>48</v>
      </c>
      <c r="AA4647" s="66" t="s">
        <v>646</v>
      </c>
      <c r="AB4647" s="66" t="s">
        <v>42</v>
      </c>
      <c r="AC4647" s="66" t="s">
        <v>2240</v>
      </c>
      <c r="AD4647" s="66" t="s">
        <v>648</v>
      </c>
    </row>
    <row r="4648" spans="1:30" x14ac:dyDescent="0.25">
      <c r="A4648" s="66" t="s">
        <v>35</v>
      </c>
      <c r="B4648" s="66" t="s">
        <v>36</v>
      </c>
      <c r="C4648" s="66" t="s">
        <v>37</v>
      </c>
      <c r="D4648" s="66" t="s">
        <v>121</v>
      </c>
      <c r="E4648" s="66" t="s">
        <v>122</v>
      </c>
      <c r="F4648" s="66" t="s">
        <v>123</v>
      </c>
      <c r="G4648" s="66" t="s">
        <v>124</v>
      </c>
      <c r="H4648" s="66" t="s">
        <v>124</v>
      </c>
      <c r="I4648" s="66" t="s">
        <v>42</v>
      </c>
      <c r="J4648" s="66" t="s">
        <v>174</v>
      </c>
      <c r="K4648" s="66" t="s">
        <v>174</v>
      </c>
      <c r="L4648" s="66" t="s">
        <v>43</v>
      </c>
      <c r="M4648" s="66" t="s">
        <v>44</v>
      </c>
      <c r="N4648" s="66" t="s">
        <v>180</v>
      </c>
      <c r="O4648" s="66" t="s">
        <v>2242</v>
      </c>
      <c r="P4648" s="66" t="s">
        <v>1152</v>
      </c>
      <c r="Q4648" s="66" t="s">
        <v>645</v>
      </c>
      <c r="R4648" s="66" t="s">
        <v>1152</v>
      </c>
      <c r="S4648" s="65">
        <v>201409</v>
      </c>
      <c r="T4648" s="66" t="s">
        <v>52</v>
      </c>
      <c r="U4648" s="65">
        <v>0</v>
      </c>
      <c r="V4648" s="60">
        <v>563</v>
      </c>
      <c r="W4648" s="66" t="s">
        <v>1152</v>
      </c>
      <c r="X4648" s="66" t="s">
        <v>1152</v>
      </c>
      <c r="Y4648" s="66" t="s">
        <v>1152</v>
      </c>
      <c r="Z4648" s="66" t="s">
        <v>48</v>
      </c>
      <c r="AA4648" s="66" t="s">
        <v>646</v>
      </c>
      <c r="AB4648" s="66" t="s">
        <v>42</v>
      </c>
      <c r="AC4648" s="66" t="s">
        <v>2240</v>
      </c>
      <c r="AD4648" s="66" t="s">
        <v>648</v>
      </c>
    </row>
    <row r="4649" spans="1:30" x14ac:dyDescent="0.25">
      <c r="A4649" s="66" t="s">
        <v>35</v>
      </c>
      <c r="B4649" s="66" t="s">
        <v>36</v>
      </c>
      <c r="C4649" s="66" t="s">
        <v>37</v>
      </c>
      <c r="D4649" s="66" t="s">
        <v>121</v>
      </c>
      <c r="E4649" s="66" t="s">
        <v>122</v>
      </c>
      <c r="F4649" s="66" t="s">
        <v>123</v>
      </c>
      <c r="G4649" s="66" t="s">
        <v>124</v>
      </c>
      <c r="H4649" s="66" t="s">
        <v>124</v>
      </c>
      <c r="I4649" s="66" t="s">
        <v>42</v>
      </c>
      <c r="J4649" s="66" t="s">
        <v>174</v>
      </c>
      <c r="K4649" s="66" t="s">
        <v>174</v>
      </c>
      <c r="L4649" s="66" t="s">
        <v>43</v>
      </c>
      <c r="M4649" s="66" t="s">
        <v>44</v>
      </c>
      <c r="N4649" s="66" t="s">
        <v>180</v>
      </c>
      <c r="O4649" s="66" t="s">
        <v>2321</v>
      </c>
      <c r="P4649" s="66" t="s">
        <v>1152</v>
      </c>
      <c r="Q4649" s="66" t="s">
        <v>645</v>
      </c>
      <c r="R4649" s="66" t="s">
        <v>1152</v>
      </c>
      <c r="S4649" s="65">
        <v>201409</v>
      </c>
      <c r="T4649" s="66" t="s">
        <v>52</v>
      </c>
      <c r="U4649" s="65">
        <v>0</v>
      </c>
      <c r="V4649" s="60">
        <v>495</v>
      </c>
      <c r="W4649" s="66" t="s">
        <v>1152</v>
      </c>
      <c r="X4649" s="66" t="s">
        <v>1152</v>
      </c>
      <c r="Y4649" s="66" t="s">
        <v>1152</v>
      </c>
      <c r="Z4649" s="66" t="s">
        <v>48</v>
      </c>
      <c r="AA4649" s="66" t="s">
        <v>646</v>
      </c>
      <c r="AB4649" s="66" t="s">
        <v>42</v>
      </c>
      <c r="AC4649" s="66" t="s">
        <v>2240</v>
      </c>
      <c r="AD4649" s="66" t="s">
        <v>648</v>
      </c>
    </row>
    <row r="4650" spans="1:30" x14ac:dyDescent="0.25">
      <c r="A4650" s="66" t="s">
        <v>35</v>
      </c>
      <c r="B4650" s="66" t="s">
        <v>36</v>
      </c>
      <c r="C4650" s="66" t="s">
        <v>37</v>
      </c>
      <c r="D4650" s="66" t="s">
        <v>121</v>
      </c>
      <c r="E4650" s="66" t="s">
        <v>122</v>
      </c>
      <c r="F4650" s="66" t="s">
        <v>123</v>
      </c>
      <c r="G4650" s="66" t="s">
        <v>124</v>
      </c>
      <c r="H4650" s="66" t="s">
        <v>124</v>
      </c>
      <c r="I4650" s="66" t="s">
        <v>42</v>
      </c>
      <c r="J4650" s="66" t="s">
        <v>174</v>
      </c>
      <c r="K4650" s="66" t="s">
        <v>174</v>
      </c>
      <c r="L4650" s="66" t="s">
        <v>43</v>
      </c>
      <c r="M4650" s="66" t="s">
        <v>44</v>
      </c>
      <c r="N4650" s="66" t="s">
        <v>180</v>
      </c>
      <c r="O4650" s="66" t="s">
        <v>2322</v>
      </c>
      <c r="P4650" s="66" t="s">
        <v>1152</v>
      </c>
      <c r="Q4650" s="66" t="s">
        <v>645</v>
      </c>
      <c r="R4650" s="66" t="s">
        <v>1152</v>
      </c>
      <c r="S4650" s="65">
        <v>201409</v>
      </c>
      <c r="T4650" s="66" t="s">
        <v>52</v>
      </c>
      <c r="U4650" s="65">
        <v>0</v>
      </c>
      <c r="V4650" s="60">
        <v>550</v>
      </c>
      <c r="W4650" s="66" t="s">
        <v>1152</v>
      </c>
      <c r="X4650" s="66" t="s">
        <v>1152</v>
      </c>
      <c r="Y4650" s="66" t="s">
        <v>1152</v>
      </c>
      <c r="Z4650" s="66" t="s">
        <v>48</v>
      </c>
      <c r="AA4650" s="66" t="s">
        <v>646</v>
      </c>
      <c r="AB4650" s="66" t="s">
        <v>42</v>
      </c>
      <c r="AC4650" s="66" t="s">
        <v>2240</v>
      </c>
      <c r="AD4650" s="66" t="s">
        <v>648</v>
      </c>
    </row>
    <row r="4651" spans="1:30" x14ac:dyDescent="0.25">
      <c r="A4651" s="66" t="s">
        <v>35</v>
      </c>
      <c r="B4651" s="66" t="s">
        <v>36</v>
      </c>
      <c r="C4651" s="66" t="s">
        <v>37</v>
      </c>
      <c r="D4651" s="66" t="s">
        <v>121</v>
      </c>
      <c r="E4651" s="66" t="s">
        <v>122</v>
      </c>
      <c r="F4651" s="66" t="s">
        <v>123</v>
      </c>
      <c r="G4651" s="66" t="s">
        <v>124</v>
      </c>
      <c r="H4651" s="66" t="s">
        <v>124</v>
      </c>
      <c r="I4651" s="66" t="s">
        <v>42</v>
      </c>
      <c r="J4651" s="66" t="s">
        <v>182</v>
      </c>
      <c r="K4651" s="66" t="s">
        <v>182</v>
      </c>
      <c r="L4651" s="66" t="s">
        <v>43</v>
      </c>
      <c r="M4651" s="66" t="s">
        <v>44</v>
      </c>
      <c r="N4651" s="66" t="s">
        <v>150</v>
      </c>
      <c r="O4651" s="66" t="s">
        <v>1534</v>
      </c>
      <c r="P4651" s="66" t="s">
        <v>1152</v>
      </c>
      <c r="Q4651" s="66" t="s">
        <v>1535</v>
      </c>
      <c r="R4651" s="66" t="s">
        <v>1536</v>
      </c>
      <c r="S4651" s="65">
        <v>201409</v>
      </c>
      <c r="T4651" s="66" t="s">
        <v>47</v>
      </c>
      <c r="U4651" s="65">
        <v>0</v>
      </c>
      <c r="V4651" s="60">
        <v>-220590.21</v>
      </c>
      <c r="W4651" s="66" t="s">
        <v>1152</v>
      </c>
      <c r="X4651" s="66" t="s">
        <v>177</v>
      </c>
      <c r="Y4651" s="66" t="s">
        <v>1152</v>
      </c>
      <c r="Z4651" s="66" t="s">
        <v>48</v>
      </c>
      <c r="AA4651" s="66" t="s">
        <v>129</v>
      </c>
      <c r="AB4651" s="66" t="s">
        <v>42</v>
      </c>
      <c r="AC4651" s="66" t="s">
        <v>1537</v>
      </c>
      <c r="AD4651" s="66" t="s">
        <v>51</v>
      </c>
    </row>
    <row r="4652" spans="1:30" x14ac:dyDescent="0.25">
      <c r="A4652" s="100" t="s">
        <v>35</v>
      </c>
      <c r="B4652" s="100" t="s">
        <v>36</v>
      </c>
      <c r="C4652" s="100" t="s">
        <v>37</v>
      </c>
      <c r="D4652" s="100" t="s">
        <v>121</v>
      </c>
      <c r="E4652" s="100" t="s">
        <v>215</v>
      </c>
      <c r="F4652" s="100" t="s">
        <v>216</v>
      </c>
      <c r="G4652" s="100" t="s">
        <v>124</v>
      </c>
      <c r="H4652" s="100" t="s">
        <v>124</v>
      </c>
      <c r="I4652" s="100" t="s">
        <v>42</v>
      </c>
      <c r="J4652" s="100" t="s">
        <v>250</v>
      </c>
      <c r="K4652" s="100" t="s">
        <v>250</v>
      </c>
      <c r="L4652" s="100" t="s">
        <v>43</v>
      </c>
      <c r="M4652" s="100" t="s">
        <v>44</v>
      </c>
      <c r="N4652" s="100" t="s">
        <v>150</v>
      </c>
      <c r="O4652" s="100" t="s">
        <v>1555</v>
      </c>
      <c r="P4652" s="100" t="s">
        <v>1152</v>
      </c>
      <c r="Q4652" s="100" t="s">
        <v>1559</v>
      </c>
      <c r="R4652" s="100" t="s">
        <v>1152</v>
      </c>
      <c r="S4652" s="99">
        <v>201410</v>
      </c>
      <c r="T4652" s="100" t="s">
        <v>52</v>
      </c>
      <c r="U4652" s="99">
        <v>0</v>
      </c>
      <c r="V4652" s="125">
        <v>14400</v>
      </c>
      <c r="W4652" s="100" t="s">
        <v>1152</v>
      </c>
      <c r="X4652" s="100" t="s">
        <v>1152</v>
      </c>
      <c r="Y4652" s="100" t="s">
        <v>1152</v>
      </c>
      <c r="Z4652" s="100" t="s">
        <v>48</v>
      </c>
      <c r="AA4652" s="100" t="s">
        <v>129</v>
      </c>
      <c r="AB4652" s="100" t="s">
        <v>42</v>
      </c>
      <c r="AC4652" s="100" t="s">
        <v>2422</v>
      </c>
      <c r="AD4652" s="100" t="s">
        <v>51</v>
      </c>
    </row>
    <row r="4653" spans="1:30" x14ac:dyDescent="0.25">
      <c r="A4653" s="100" t="s">
        <v>35</v>
      </c>
      <c r="B4653" s="100" t="s">
        <v>36</v>
      </c>
      <c r="C4653" s="100" t="s">
        <v>37</v>
      </c>
      <c r="D4653" s="100" t="s">
        <v>121</v>
      </c>
      <c r="E4653" s="100" t="s">
        <v>122</v>
      </c>
      <c r="F4653" s="100" t="s">
        <v>123</v>
      </c>
      <c r="G4653" s="100" t="s">
        <v>124</v>
      </c>
      <c r="H4653" s="100" t="s">
        <v>124</v>
      </c>
      <c r="I4653" s="100" t="s">
        <v>42</v>
      </c>
      <c r="J4653" s="100" t="s">
        <v>298</v>
      </c>
      <c r="K4653" s="100" t="s">
        <v>298</v>
      </c>
      <c r="L4653" s="100" t="s">
        <v>43</v>
      </c>
      <c r="M4653" s="100" t="s">
        <v>44</v>
      </c>
      <c r="N4653" s="100" t="s">
        <v>150</v>
      </c>
      <c r="O4653" s="100" t="s">
        <v>1562</v>
      </c>
      <c r="P4653" s="100" t="s">
        <v>1152</v>
      </c>
      <c r="Q4653" s="100" t="s">
        <v>1569</v>
      </c>
      <c r="R4653" s="100" t="s">
        <v>2423</v>
      </c>
      <c r="S4653" s="99">
        <v>201410</v>
      </c>
      <c r="T4653" s="100" t="s">
        <v>52</v>
      </c>
      <c r="U4653" s="99">
        <v>0</v>
      </c>
      <c r="V4653" s="125">
        <v>153.79</v>
      </c>
      <c r="W4653" s="100" t="s">
        <v>1152</v>
      </c>
      <c r="X4653" s="100" t="s">
        <v>1152</v>
      </c>
      <c r="Y4653" s="100" t="s">
        <v>1152</v>
      </c>
      <c r="Z4653" s="100" t="s">
        <v>48</v>
      </c>
      <c r="AA4653" s="100" t="s">
        <v>186</v>
      </c>
      <c r="AB4653" s="100" t="s">
        <v>42</v>
      </c>
      <c r="AC4653" s="100" t="s">
        <v>2424</v>
      </c>
      <c r="AD4653" s="100" t="s">
        <v>51</v>
      </c>
    </row>
    <row r="4654" spans="1:30" x14ac:dyDescent="0.25">
      <c r="A4654" s="100" t="s">
        <v>35</v>
      </c>
      <c r="B4654" s="100" t="s">
        <v>36</v>
      </c>
      <c r="C4654" s="100" t="s">
        <v>37</v>
      </c>
      <c r="D4654" s="100" t="s">
        <v>121</v>
      </c>
      <c r="E4654" s="100" t="s">
        <v>215</v>
      </c>
      <c r="F4654" s="100" t="s">
        <v>216</v>
      </c>
      <c r="G4654" s="100" t="s">
        <v>124</v>
      </c>
      <c r="H4654" s="100" t="s">
        <v>124</v>
      </c>
      <c r="I4654" s="100" t="s">
        <v>42</v>
      </c>
      <c r="J4654" s="100" t="s">
        <v>237</v>
      </c>
      <c r="K4654" s="100" t="s">
        <v>237</v>
      </c>
      <c r="L4654" s="100" t="s">
        <v>43</v>
      </c>
      <c r="M4654" s="100" t="s">
        <v>44</v>
      </c>
      <c r="N4654" s="100" t="s">
        <v>150</v>
      </c>
      <c r="O4654" s="100" t="s">
        <v>1555</v>
      </c>
      <c r="P4654" s="100" t="s">
        <v>1152</v>
      </c>
      <c r="Q4654" s="100" t="s">
        <v>2425</v>
      </c>
      <c r="R4654" s="100" t="s">
        <v>1152</v>
      </c>
      <c r="S4654" s="99">
        <v>201410</v>
      </c>
      <c r="T4654" s="100" t="s">
        <v>52</v>
      </c>
      <c r="U4654" s="99">
        <v>0</v>
      </c>
      <c r="V4654" s="125">
        <v>3769</v>
      </c>
      <c r="W4654" s="100" t="s">
        <v>1152</v>
      </c>
      <c r="X4654" s="100" t="s">
        <v>1152</v>
      </c>
      <c r="Y4654" s="100" t="s">
        <v>1152</v>
      </c>
      <c r="Z4654" s="100" t="s">
        <v>48</v>
      </c>
      <c r="AA4654" s="100" t="s">
        <v>129</v>
      </c>
      <c r="AB4654" s="100" t="s">
        <v>42</v>
      </c>
      <c r="AC4654" s="100" t="s">
        <v>2422</v>
      </c>
      <c r="AD4654" s="100" t="s">
        <v>51</v>
      </c>
    </row>
    <row r="4655" spans="1:30" x14ac:dyDescent="0.25">
      <c r="A4655" s="100" t="s">
        <v>35</v>
      </c>
      <c r="B4655" s="100" t="s">
        <v>36</v>
      </c>
      <c r="C4655" s="100" t="s">
        <v>37</v>
      </c>
      <c r="D4655" s="100" t="s">
        <v>121</v>
      </c>
      <c r="E4655" s="100" t="s">
        <v>215</v>
      </c>
      <c r="F4655" s="100" t="s">
        <v>216</v>
      </c>
      <c r="G4655" s="100" t="s">
        <v>124</v>
      </c>
      <c r="H4655" s="100" t="s">
        <v>124</v>
      </c>
      <c r="I4655" s="100" t="s">
        <v>42</v>
      </c>
      <c r="J4655" s="100" t="s">
        <v>237</v>
      </c>
      <c r="K4655" s="100" t="s">
        <v>237</v>
      </c>
      <c r="L4655" s="100" t="s">
        <v>43</v>
      </c>
      <c r="M4655" s="100" t="s">
        <v>44</v>
      </c>
      <c r="N4655" s="100" t="s">
        <v>180</v>
      </c>
      <c r="O4655" s="100" t="s">
        <v>1555</v>
      </c>
      <c r="P4655" s="100" t="s">
        <v>1152</v>
      </c>
      <c r="Q4655" s="100" t="s">
        <v>1544</v>
      </c>
      <c r="R4655" s="100" t="s">
        <v>1152</v>
      </c>
      <c r="S4655" s="99">
        <v>201410</v>
      </c>
      <c r="T4655" s="100" t="s">
        <v>52</v>
      </c>
      <c r="U4655" s="99">
        <v>0</v>
      </c>
      <c r="V4655" s="125">
        <v>505595</v>
      </c>
      <c r="W4655" s="100" t="s">
        <v>1152</v>
      </c>
      <c r="X4655" s="100" t="s">
        <v>1152</v>
      </c>
      <c r="Y4655" s="100" t="s">
        <v>1152</v>
      </c>
      <c r="Z4655" s="100" t="s">
        <v>48</v>
      </c>
      <c r="AA4655" s="100" t="s">
        <v>129</v>
      </c>
      <c r="AB4655" s="100" t="s">
        <v>42</v>
      </c>
      <c r="AC4655" s="100" t="s">
        <v>2422</v>
      </c>
      <c r="AD4655" s="100" t="s">
        <v>51</v>
      </c>
    </row>
    <row r="4656" spans="1:30" x14ac:dyDescent="0.25">
      <c r="A4656" s="100" t="s">
        <v>35</v>
      </c>
      <c r="B4656" s="100" t="s">
        <v>36</v>
      </c>
      <c r="C4656" s="100" t="s">
        <v>37</v>
      </c>
      <c r="D4656" s="100" t="s">
        <v>121</v>
      </c>
      <c r="E4656" s="100" t="s">
        <v>215</v>
      </c>
      <c r="F4656" s="100" t="s">
        <v>216</v>
      </c>
      <c r="G4656" s="100" t="s">
        <v>124</v>
      </c>
      <c r="H4656" s="100" t="s">
        <v>124</v>
      </c>
      <c r="I4656" s="100" t="s">
        <v>42</v>
      </c>
      <c r="J4656" s="100" t="s">
        <v>217</v>
      </c>
      <c r="K4656" s="100" t="s">
        <v>217</v>
      </c>
      <c r="L4656" s="100" t="s">
        <v>43</v>
      </c>
      <c r="M4656" s="100" t="s">
        <v>44</v>
      </c>
      <c r="N4656" s="100" t="s">
        <v>180</v>
      </c>
      <c r="O4656" s="100" t="s">
        <v>1555</v>
      </c>
      <c r="P4656" s="100" t="s">
        <v>1152</v>
      </c>
      <c r="Q4656" s="100" t="s">
        <v>1546</v>
      </c>
      <c r="R4656" s="100" t="s">
        <v>1152</v>
      </c>
      <c r="S4656" s="99">
        <v>201410</v>
      </c>
      <c r="T4656" s="100" t="s">
        <v>52</v>
      </c>
      <c r="U4656" s="99">
        <v>0</v>
      </c>
      <c r="V4656" s="125">
        <v>466997.5</v>
      </c>
      <c r="W4656" s="100" t="s">
        <v>1152</v>
      </c>
      <c r="X4656" s="100" t="s">
        <v>1152</v>
      </c>
      <c r="Y4656" s="100" t="s">
        <v>1152</v>
      </c>
      <c r="Z4656" s="100" t="s">
        <v>48</v>
      </c>
      <c r="AA4656" s="100" t="s">
        <v>129</v>
      </c>
      <c r="AB4656" s="100" t="s">
        <v>42</v>
      </c>
      <c r="AC4656" s="100" t="s">
        <v>2422</v>
      </c>
      <c r="AD4656" s="100" t="s">
        <v>51</v>
      </c>
    </row>
    <row r="4657" spans="1:30" x14ac:dyDescent="0.25">
      <c r="A4657" s="100" t="s">
        <v>35</v>
      </c>
      <c r="B4657" s="100" t="s">
        <v>36</v>
      </c>
      <c r="C4657" s="100" t="s">
        <v>37</v>
      </c>
      <c r="D4657" s="100" t="s">
        <v>121</v>
      </c>
      <c r="E4657" s="100" t="s">
        <v>215</v>
      </c>
      <c r="F4657" s="100" t="s">
        <v>216</v>
      </c>
      <c r="G4657" s="100" t="s">
        <v>124</v>
      </c>
      <c r="H4657" s="100" t="s">
        <v>124</v>
      </c>
      <c r="I4657" s="100" t="s">
        <v>42</v>
      </c>
      <c r="J4657" s="100" t="s">
        <v>250</v>
      </c>
      <c r="K4657" s="100" t="s">
        <v>250</v>
      </c>
      <c r="L4657" s="100" t="s">
        <v>43</v>
      </c>
      <c r="M4657" s="100" t="s">
        <v>44</v>
      </c>
      <c r="N4657" s="100" t="s">
        <v>180</v>
      </c>
      <c r="O4657" s="100" t="s">
        <v>1555</v>
      </c>
      <c r="P4657" s="100" t="s">
        <v>1152</v>
      </c>
      <c r="Q4657" s="100" t="s">
        <v>1545</v>
      </c>
      <c r="R4657" s="100" t="s">
        <v>1152</v>
      </c>
      <c r="S4657" s="99">
        <v>201410</v>
      </c>
      <c r="T4657" s="100" t="s">
        <v>52</v>
      </c>
      <c r="U4657" s="99">
        <v>0</v>
      </c>
      <c r="V4657" s="125">
        <v>48300</v>
      </c>
      <c r="W4657" s="100" t="s">
        <v>1152</v>
      </c>
      <c r="X4657" s="100" t="s">
        <v>1152</v>
      </c>
      <c r="Y4657" s="100" t="s">
        <v>1152</v>
      </c>
      <c r="Z4657" s="100" t="s">
        <v>48</v>
      </c>
      <c r="AA4657" s="100" t="s">
        <v>129</v>
      </c>
      <c r="AB4657" s="100" t="s">
        <v>42</v>
      </c>
      <c r="AC4657" s="100" t="s">
        <v>2422</v>
      </c>
      <c r="AD4657" s="100" t="s">
        <v>51</v>
      </c>
    </row>
    <row r="4658" spans="1:30" x14ac:dyDescent="0.25">
      <c r="A4658" s="100" t="s">
        <v>35</v>
      </c>
      <c r="B4658" s="100" t="s">
        <v>36</v>
      </c>
      <c r="C4658" s="100" t="s">
        <v>37</v>
      </c>
      <c r="D4658" s="100" t="s">
        <v>121</v>
      </c>
      <c r="E4658" s="100" t="s">
        <v>215</v>
      </c>
      <c r="F4658" s="100" t="s">
        <v>216</v>
      </c>
      <c r="G4658" s="100" t="s">
        <v>124</v>
      </c>
      <c r="H4658" s="100" t="s">
        <v>124</v>
      </c>
      <c r="I4658" s="100" t="s">
        <v>42</v>
      </c>
      <c r="J4658" s="100" t="s">
        <v>231</v>
      </c>
      <c r="K4658" s="100" t="s">
        <v>231</v>
      </c>
      <c r="L4658" s="100" t="s">
        <v>43</v>
      </c>
      <c r="M4658" s="100" t="s">
        <v>44</v>
      </c>
      <c r="N4658" s="100" t="s">
        <v>180</v>
      </c>
      <c r="O4658" s="100" t="s">
        <v>1555</v>
      </c>
      <c r="P4658" s="100" t="s">
        <v>1152</v>
      </c>
      <c r="Q4658" s="100" t="s">
        <v>1546</v>
      </c>
      <c r="R4658" s="100" t="s">
        <v>1152</v>
      </c>
      <c r="S4658" s="99">
        <v>201410</v>
      </c>
      <c r="T4658" s="100" t="s">
        <v>52</v>
      </c>
      <c r="U4658" s="99">
        <v>0</v>
      </c>
      <c r="V4658" s="125">
        <v>25039.17</v>
      </c>
      <c r="W4658" s="100" t="s">
        <v>1152</v>
      </c>
      <c r="X4658" s="100" t="s">
        <v>1152</v>
      </c>
      <c r="Y4658" s="100" t="s">
        <v>1152</v>
      </c>
      <c r="Z4658" s="100" t="s">
        <v>48</v>
      </c>
      <c r="AA4658" s="100" t="s">
        <v>129</v>
      </c>
      <c r="AB4658" s="100" t="s">
        <v>42</v>
      </c>
      <c r="AC4658" s="100" t="s">
        <v>2422</v>
      </c>
      <c r="AD4658" s="100" t="s">
        <v>51</v>
      </c>
    </row>
    <row r="4659" spans="1:30" x14ac:dyDescent="0.25">
      <c r="A4659" s="100" t="s">
        <v>35</v>
      </c>
      <c r="B4659" s="100" t="s">
        <v>36</v>
      </c>
      <c r="C4659" s="100" t="s">
        <v>37</v>
      </c>
      <c r="D4659" s="100" t="s">
        <v>121</v>
      </c>
      <c r="E4659" s="100" t="s">
        <v>215</v>
      </c>
      <c r="F4659" s="100" t="s">
        <v>216</v>
      </c>
      <c r="G4659" s="100" t="s">
        <v>124</v>
      </c>
      <c r="H4659" s="100" t="s">
        <v>124</v>
      </c>
      <c r="I4659" s="100" t="s">
        <v>42</v>
      </c>
      <c r="J4659" s="100" t="s">
        <v>437</v>
      </c>
      <c r="K4659" s="100" t="s">
        <v>437</v>
      </c>
      <c r="L4659" s="100" t="s">
        <v>43</v>
      </c>
      <c r="M4659" s="100" t="s">
        <v>44</v>
      </c>
      <c r="N4659" s="100" t="s">
        <v>180</v>
      </c>
      <c r="O4659" s="100" t="s">
        <v>1555</v>
      </c>
      <c r="P4659" s="100" t="s">
        <v>1152</v>
      </c>
      <c r="Q4659" s="100" t="s">
        <v>1547</v>
      </c>
      <c r="R4659" s="100" t="s">
        <v>1152</v>
      </c>
      <c r="S4659" s="99">
        <v>201410</v>
      </c>
      <c r="T4659" s="100" t="s">
        <v>52</v>
      </c>
      <c r="U4659" s="99">
        <v>0</v>
      </c>
      <c r="V4659" s="125">
        <v>17432.61</v>
      </c>
      <c r="W4659" s="100" t="s">
        <v>1152</v>
      </c>
      <c r="X4659" s="100" t="s">
        <v>1152</v>
      </c>
      <c r="Y4659" s="100" t="s">
        <v>1152</v>
      </c>
      <c r="Z4659" s="100" t="s">
        <v>48</v>
      </c>
      <c r="AA4659" s="100" t="s">
        <v>129</v>
      </c>
      <c r="AB4659" s="100" t="s">
        <v>42</v>
      </c>
      <c r="AC4659" s="100" t="s">
        <v>2422</v>
      </c>
      <c r="AD4659" s="100" t="s">
        <v>51</v>
      </c>
    </row>
    <row r="4660" spans="1:30" x14ac:dyDescent="0.25">
      <c r="A4660" s="100" t="s">
        <v>35</v>
      </c>
      <c r="B4660" s="100" t="s">
        <v>36</v>
      </c>
      <c r="C4660" s="100" t="s">
        <v>37</v>
      </c>
      <c r="D4660" s="100" t="s">
        <v>121</v>
      </c>
      <c r="E4660" s="100" t="s">
        <v>215</v>
      </c>
      <c r="F4660" s="100" t="s">
        <v>216</v>
      </c>
      <c r="G4660" s="100" t="s">
        <v>124</v>
      </c>
      <c r="H4660" s="100" t="s">
        <v>124</v>
      </c>
      <c r="I4660" s="100" t="s">
        <v>42</v>
      </c>
      <c r="J4660" s="100" t="s">
        <v>261</v>
      </c>
      <c r="K4660" s="100" t="s">
        <v>261</v>
      </c>
      <c r="L4660" s="100" t="s">
        <v>43</v>
      </c>
      <c r="M4660" s="100" t="s">
        <v>44</v>
      </c>
      <c r="N4660" s="100" t="s">
        <v>180</v>
      </c>
      <c r="O4660" s="100" t="s">
        <v>1555</v>
      </c>
      <c r="P4660" s="100" t="s">
        <v>1152</v>
      </c>
      <c r="Q4660" s="100" t="s">
        <v>1547</v>
      </c>
      <c r="R4660" s="100" t="s">
        <v>1152</v>
      </c>
      <c r="S4660" s="99">
        <v>201410</v>
      </c>
      <c r="T4660" s="100" t="s">
        <v>52</v>
      </c>
      <c r="U4660" s="99">
        <v>0</v>
      </c>
      <c r="V4660" s="125">
        <v>227468.22</v>
      </c>
      <c r="W4660" s="100" t="s">
        <v>1152</v>
      </c>
      <c r="X4660" s="100" t="s">
        <v>1152</v>
      </c>
      <c r="Y4660" s="100" t="s">
        <v>1152</v>
      </c>
      <c r="Z4660" s="100" t="s">
        <v>48</v>
      </c>
      <c r="AA4660" s="100" t="s">
        <v>129</v>
      </c>
      <c r="AB4660" s="100" t="s">
        <v>42</v>
      </c>
      <c r="AC4660" s="100" t="s">
        <v>2422</v>
      </c>
      <c r="AD4660" s="100" t="s">
        <v>51</v>
      </c>
    </row>
    <row r="4661" spans="1:30" x14ac:dyDescent="0.25">
      <c r="A4661" s="100" t="s">
        <v>35</v>
      </c>
      <c r="B4661" s="100" t="s">
        <v>36</v>
      </c>
      <c r="C4661" s="100" t="s">
        <v>37</v>
      </c>
      <c r="D4661" s="100" t="s">
        <v>121</v>
      </c>
      <c r="E4661" s="100" t="s">
        <v>122</v>
      </c>
      <c r="F4661" s="100" t="s">
        <v>123</v>
      </c>
      <c r="G4661" s="100" t="s">
        <v>124</v>
      </c>
      <c r="H4661" s="100" t="s">
        <v>124</v>
      </c>
      <c r="I4661" s="100" t="s">
        <v>42</v>
      </c>
      <c r="J4661" s="100" t="s">
        <v>174</v>
      </c>
      <c r="K4661" s="100" t="s">
        <v>174</v>
      </c>
      <c r="L4661" s="100" t="s">
        <v>43</v>
      </c>
      <c r="M4661" s="100" t="s">
        <v>44</v>
      </c>
      <c r="N4661" s="100" t="s">
        <v>150</v>
      </c>
      <c r="O4661" s="100" t="s">
        <v>1534</v>
      </c>
      <c r="P4661" s="100" t="s">
        <v>1152</v>
      </c>
      <c r="Q4661" s="100" t="s">
        <v>1535</v>
      </c>
      <c r="R4661" s="100" t="s">
        <v>1152</v>
      </c>
      <c r="S4661" s="99">
        <v>201410</v>
      </c>
      <c r="T4661" s="100" t="s">
        <v>52</v>
      </c>
      <c r="U4661" s="99">
        <v>0</v>
      </c>
      <c r="V4661" s="125">
        <v>92860.67</v>
      </c>
      <c r="W4661" s="100" t="s">
        <v>1152</v>
      </c>
      <c r="X4661" s="100" t="s">
        <v>177</v>
      </c>
      <c r="Y4661" s="100" t="s">
        <v>1152</v>
      </c>
      <c r="Z4661" s="100" t="s">
        <v>48</v>
      </c>
      <c r="AA4661" s="100" t="s">
        <v>129</v>
      </c>
      <c r="AB4661" s="100" t="s">
        <v>42</v>
      </c>
      <c r="AC4661" s="100" t="s">
        <v>2426</v>
      </c>
      <c r="AD4661" s="100" t="s">
        <v>51</v>
      </c>
    </row>
    <row r="4662" spans="1:30" x14ac:dyDescent="0.25">
      <c r="A4662" s="100" t="s">
        <v>35</v>
      </c>
      <c r="B4662" s="100" t="s">
        <v>36</v>
      </c>
      <c r="C4662" s="100" t="s">
        <v>37</v>
      </c>
      <c r="D4662" s="100" t="s">
        <v>121</v>
      </c>
      <c r="E4662" s="100" t="s">
        <v>122</v>
      </c>
      <c r="F4662" s="100" t="s">
        <v>123</v>
      </c>
      <c r="G4662" s="100" t="s">
        <v>124</v>
      </c>
      <c r="H4662" s="100" t="s">
        <v>124</v>
      </c>
      <c r="I4662" s="100" t="s">
        <v>42</v>
      </c>
      <c r="J4662" s="100" t="s">
        <v>285</v>
      </c>
      <c r="K4662" s="100" t="s">
        <v>285</v>
      </c>
      <c r="L4662" s="100" t="s">
        <v>43</v>
      </c>
      <c r="M4662" s="100" t="s">
        <v>44</v>
      </c>
      <c r="N4662" s="100" t="s">
        <v>150</v>
      </c>
      <c r="O4662" s="100" t="s">
        <v>1534</v>
      </c>
      <c r="P4662" s="100" t="s">
        <v>1152</v>
      </c>
      <c r="Q4662" s="100" t="s">
        <v>1538</v>
      </c>
      <c r="R4662" s="100" t="s">
        <v>1152</v>
      </c>
      <c r="S4662" s="99">
        <v>201410</v>
      </c>
      <c r="T4662" s="100" t="s">
        <v>52</v>
      </c>
      <c r="U4662" s="99">
        <v>0</v>
      </c>
      <c r="V4662" s="125">
        <v>57935</v>
      </c>
      <c r="W4662" s="100" t="s">
        <v>1152</v>
      </c>
      <c r="X4662" s="100" t="s">
        <v>288</v>
      </c>
      <c r="Y4662" s="100" t="s">
        <v>1152</v>
      </c>
      <c r="Z4662" s="100" t="s">
        <v>48</v>
      </c>
      <c r="AA4662" s="100" t="s">
        <v>129</v>
      </c>
      <c r="AB4662" s="100" t="s">
        <v>42</v>
      </c>
      <c r="AC4662" s="100" t="s">
        <v>2426</v>
      </c>
      <c r="AD4662" s="100" t="s">
        <v>51</v>
      </c>
    </row>
    <row r="4663" spans="1:30" x14ac:dyDescent="0.25">
      <c r="A4663" s="100" t="s">
        <v>35</v>
      </c>
      <c r="B4663" s="100" t="s">
        <v>36</v>
      </c>
      <c r="C4663" s="100" t="s">
        <v>37</v>
      </c>
      <c r="D4663" s="100" t="s">
        <v>121</v>
      </c>
      <c r="E4663" s="100" t="s">
        <v>122</v>
      </c>
      <c r="F4663" s="100" t="s">
        <v>123</v>
      </c>
      <c r="G4663" s="100" t="s">
        <v>124</v>
      </c>
      <c r="H4663" s="100" t="s">
        <v>124</v>
      </c>
      <c r="I4663" s="100" t="s">
        <v>42</v>
      </c>
      <c r="J4663" s="100" t="s">
        <v>532</v>
      </c>
      <c r="K4663" s="100" t="s">
        <v>532</v>
      </c>
      <c r="L4663" s="100" t="s">
        <v>43</v>
      </c>
      <c r="M4663" s="100" t="s">
        <v>44</v>
      </c>
      <c r="N4663" s="100" t="s">
        <v>150</v>
      </c>
      <c r="O4663" s="100" t="s">
        <v>1534</v>
      </c>
      <c r="P4663" s="100" t="s">
        <v>1152</v>
      </c>
      <c r="Q4663" s="100" t="s">
        <v>1535</v>
      </c>
      <c r="R4663" s="100" t="s">
        <v>2427</v>
      </c>
      <c r="S4663" s="99">
        <v>201410</v>
      </c>
      <c r="T4663" s="100" t="s">
        <v>52</v>
      </c>
      <c r="U4663" s="99">
        <v>0</v>
      </c>
      <c r="V4663" s="125">
        <v>51921.18</v>
      </c>
      <c r="W4663" s="100" t="s">
        <v>1152</v>
      </c>
      <c r="X4663" s="100" t="s">
        <v>177</v>
      </c>
      <c r="Y4663" s="100" t="s">
        <v>1152</v>
      </c>
      <c r="Z4663" s="100" t="s">
        <v>48</v>
      </c>
      <c r="AA4663" s="100" t="s">
        <v>129</v>
      </c>
      <c r="AB4663" s="100" t="s">
        <v>42</v>
      </c>
      <c r="AC4663" s="100" t="s">
        <v>2426</v>
      </c>
      <c r="AD4663" s="100" t="s">
        <v>51</v>
      </c>
    </row>
    <row r="4664" spans="1:30" x14ac:dyDescent="0.25">
      <c r="A4664" s="100" t="s">
        <v>35</v>
      </c>
      <c r="B4664" s="100" t="s">
        <v>36</v>
      </c>
      <c r="C4664" s="100" t="s">
        <v>37</v>
      </c>
      <c r="D4664" s="100" t="s">
        <v>121</v>
      </c>
      <c r="E4664" s="100" t="s">
        <v>122</v>
      </c>
      <c r="F4664" s="100" t="s">
        <v>123</v>
      </c>
      <c r="G4664" s="100" t="s">
        <v>124</v>
      </c>
      <c r="H4664" s="100" t="s">
        <v>124</v>
      </c>
      <c r="I4664" s="100" t="s">
        <v>42</v>
      </c>
      <c r="J4664" s="100" t="s">
        <v>190</v>
      </c>
      <c r="K4664" s="100" t="s">
        <v>190</v>
      </c>
      <c r="L4664" s="100" t="s">
        <v>43</v>
      </c>
      <c r="M4664" s="100" t="s">
        <v>44</v>
      </c>
      <c r="N4664" s="100" t="s">
        <v>150</v>
      </c>
      <c r="O4664" s="100" t="s">
        <v>1534</v>
      </c>
      <c r="P4664" s="100" t="s">
        <v>1152</v>
      </c>
      <c r="Q4664" s="100" t="s">
        <v>1535</v>
      </c>
      <c r="R4664" s="100" t="s">
        <v>2427</v>
      </c>
      <c r="S4664" s="99">
        <v>201410</v>
      </c>
      <c r="T4664" s="100" t="s">
        <v>52</v>
      </c>
      <c r="U4664" s="99">
        <v>0</v>
      </c>
      <c r="V4664" s="125">
        <v>50000</v>
      </c>
      <c r="W4664" s="100" t="s">
        <v>1152</v>
      </c>
      <c r="X4664" s="100" t="s">
        <v>177</v>
      </c>
      <c r="Y4664" s="100" t="s">
        <v>1152</v>
      </c>
      <c r="Z4664" s="100" t="s">
        <v>48</v>
      </c>
      <c r="AA4664" s="100" t="s">
        <v>129</v>
      </c>
      <c r="AB4664" s="100" t="s">
        <v>42</v>
      </c>
      <c r="AC4664" s="100" t="s">
        <v>2426</v>
      </c>
      <c r="AD4664" s="100" t="s">
        <v>51</v>
      </c>
    </row>
    <row r="4665" spans="1:30" x14ac:dyDescent="0.25">
      <c r="A4665" s="100" t="s">
        <v>35</v>
      </c>
      <c r="B4665" s="100" t="s">
        <v>36</v>
      </c>
      <c r="C4665" s="100" t="s">
        <v>37</v>
      </c>
      <c r="D4665" s="100" t="s">
        <v>121</v>
      </c>
      <c r="E4665" s="100" t="s">
        <v>122</v>
      </c>
      <c r="F4665" s="100" t="s">
        <v>123</v>
      </c>
      <c r="G4665" s="100" t="s">
        <v>124</v>
      </c>
      <c r="H4665" s="100" t="s">
        <v>124</v>
      </c>
      <c r="I4665" s="100" t="s">
        <v>42</v>
      </c>
      <c r="J4665" s="100" t="s">
        <v>652</v>
      </c>
      <c r="K4665" s="100" t="s">
        <v>652</v>
      </c>
      <c r="L4665" s="100" t="s">
        <v>43</v>
      </c>
      <c r="M4665" s="100" t="s">
        <v>44</v>
      </c>
      <c r="N4665" s="100" t="s">
        <v>150</v>
      </c>
      <c r="O4665" s="100" t="s">
        <v>1534</v>
      </c>
      <c r="P4665" s="100" t="s">
        <v>1152</v>
      </c>
      <c r="Q4665" s="100" t="s">
        <v>1535</v>
      </c>
      <c r="R4665" s="100" t="s">
        <v>2427</v>
      </c>
      <c r="S4665" s="99">
        <v>201410</v>
      </c>
      <c r="T4665" s="100" t="s">
        <v>52</v>
      </c>
      <c r="U4665" s="99">
        <v>0</v>
      </c>
      <c r="V4665" s="125">
        <v>18057.87</v>
      </c>
      <c r="W4665" s="100" t="s">
        <v>1152</v>
      </c>
      <c r="X4665" s="100" t="s">
        <v>177</v>
      </c>
      <c r="Y4665" s="100" t="s">
        <v>1152</v>
      </c>
      <c r="Z4665" s="100" t="s">
        <v>48</v>
      </c>
      <c r="AA4665" s="100" t="s">
        <v>129</v>
      </c>
      <c r="AB4665" s="100" t="s">
        <v>42</v>
      </c>
      <c r="AC4665" s="100" t="s">
        <v>2426</v>
      </c>
      <c r="AD4665" s="100" t="s">
        <v>51</v>
      </c>
    </row>
    <row r="4666" spans="1:30" x14ac:dyDescent="0.25">
      <c r="A4666" s="100" t="s">
        <v>35</v>
      </c>
      <c r="B4666" s="100" t="s">
        <v>36</v>
      </c>
      <c r="C4666" s="100" t="s">
        <v>37</v>
      </c>
      <c r="D4666" s="100" t="s">
        <v>121</v>
      </c>
      <c r="E4666" s="100" t="s">
        <v>122</v>
      </c>
      <c r="F4666" s="100" t="s">
        <v>123</v>
      </c>
      <c r="G4666" s="100" t="s">
        <v>124</v>
      </c>
      <c r="H4666" s="100" t="s">
        <v>124</v>
      </c>
      <c r="I4666" s="100" t="s">
        <v>42</v>
      </c>
      <c r="J4666" s="100" t="s">
        <v>190</v>
      </c>
      <c r="K4666" s="100" t="s">
        <v>190</v>
      </c>
      <c r="L4666" s="100" t="s">
        <v>43</v>
      </c>
      <c r="M4666" s="100" t="s">
        <v>44</v>
      </c>
      <c r="N4666" s="100" t="s">
        <v>150</v>
      </c>
      <c r="O4666" s="100" t="s">
        <v>1534</v>
      </c>
      <c r="P4666" s="100" t="s">
        <v>1152</v>
      </c>
      <c r="Q4666" s="100" t="s">
        <v>2428</v>
      </c>
      <c r="R4666" s="100" t="s">
        <v>2429</v>
      </c>
      <c r="S4666" s="99">
        <v>201410</v>
      </c>
      <c r="T4666" s="100" t="s">
        <v>52</v>
      </c>
      <c r="U4666" s="99">
        <v>0</v>
      </c>
      <c r="V4666" s="125">
        <v>17500</v>
      </c>
      <c r="W4666" s="100" t="s">
        <v>1152</v>
      </c>
      <c r="X4666" s="100" t="s">
        <v>1553</v>
      </c>
      <c r="Y4666" s="100" t="s">
        <v>1152</v>
      </c>
      <c r="Z4666" s="100" t="s">
        <v>48</v>
      </c>
      <c r="AA4666" s="100" t="s">
        <v>129</v>
      </c>
      <c r="AB4666" s="100" t="s">
        <v>42</v>
      </c>
      <c r="AC4666" s="100" t="s">
        <v>2426</v>
      </c>
      <c r="AD4666" s="100" t="s">
        <v>51</v>
      </c>
    </row>
    <row r="4667" spans="1:30" x14ac:dyDescent="0.25">
      <c r="A4667" s="100" t="s">
        <v>35</v>
      </c>
      <c r="B4667" s="100" t="s">
        <v>36</v>
      </c>
      <c r="C4667" s="100" t="s">
        <v>37</v>
      </c>
      <c r="D4667" s="100" t="s">
        <v>121</v>
      </c>
      <c r="E4667" s="100" t="s">
        <v>122</v>
      </c>
      <c r="F4667" s="100" t="s">
        <v>123</v>
      </c>
      <c r="G4667" s="100" t="s">
        <v>124</v>
      </c>
      <c r="H4667" s="100" t="s">
        <v>124</v>
      </c>
      <c r="I4667" s="100" t="s">
        <v>42</v>
      </c>
      <c r="J4667" s="100" t="s">
        <v>298</v>
      </c>
      <c r="K4667" s="100" t="s">
        <v>298</v>
      </c>
      <c r="L4667" s="100" t="s">
        <v>43</v>
      </c>
      <c r="M4667" s="100" t="s">
        <v>44</v>
      </c>
      <c r="N4667" s="100" t="s">
        <v>150</v>
      </c>
      <c r="O4667" s="100" t="s">
        <v>1534</v>
      </c>
      <c r="P4667" s="100" t="s">
        <v>1152</v>
      </c>
      <c r="Q4667" s="100" t="s">
        <v>2430</v>
      </c>
      <c r="R4667" s="100" t="s">
        <v>2431</v>
      </c>
      <c r="S4667" s="99">
        <v>201410</v>
      </c>
      <c r="T4667" s="100" t="s">
        <v>52</v>
      </c>
      <c r="U4667" s="99">
        <v>0</v>
      </c>
      <c r="V4667" s="125">
        <v>11825.5</v>
      </c>
      <c r="W4667" s="100" t="s">
        <v>1152</v>
      </c>
      <c r="X4667" s="100" t="s">
        <v>1624</v>
      </c>
      <c r="Y4667" s="100" t="s">
        <v>1152</v>
      </c>
      <c r="Z4667" s="100" t="s">
        <v>48</v>
      </c>
      <c r="AA4667" s="100" t="s">
        <v>129</v>
      </c>
      <c r="AB4667" s="100" t="s">
        <v>42</v>
      </c>
      <c r="AC4667" s="100" t="s">
        <v>2426</v>
      </c>
      <c r="AD4667" s="100" t="s">
        <v>51</v>
      </c>
    </row>
    <row r="4668" spans="1:30" x14ac:dyDescent="0.25">
      <c r="A4668" s="100" t="s">
        <v>35</v>
      </c>
      <c r="B4668" s="100" t="s">
        <v>36</v>
      </c>
      <c r="C4668" s="100" t="s">
        <v>37</v>
      </c>
      <c r="D4668" s="100" t="s">
        <v>121</v>
      </c>
      <c r="E4668" s="100" t="s">
        <v>122</v>
      </c>
      <c r="F4668" s="100" t="s">
        <v>123</v>
      </c>
      <c r="G4668" s="100" t="s">
        <v>124</v>
      </c>
      <c r="H4668" s="100" t="s">
        <v>124</v>
      </c>
      <c r="I4668" s="100" t="s">
        <v>42</v>
      </c>
      <c r="J4668" s="100" t="s">
        <v>283</v>
      </c>
      <c r="K4668" s="100" t="s">
        <v>283</v>
      </c>
      <c r="L4668" s="100" t="s">
        <v>43</v>
      </c>
      <c r="M4668" s="100" t="s">
        <v>44</v>
      </c>
      <c r="N4668" s="100" t="s">
        <v>150</v>
      </c>
      <c r="O4668" s="100" t="s">
        <v>1534</v>
      </c>
      <c r="P4668" s="100" t="s">
        <v>1152</v>
      </c>
      <c r="Q4668" s="100" t="s">
        <v>1539</v>
      </c>
      <c r="R4668" s="100" t="s">
        <v>1152</v>
      </c>
      <c r="S4668" s="99">
        <v>201410</v>
      </c>
      <c r="T4668" s="100" t="s">
        <v>52</v>
      </c>
      <c r="U4668" s="99">
        <v>0</v>
      </c>
      <c r="V4668" s="125">
        <v>5500</v>
      </c>
      <c r="W4668" s="100" t="s">
        <v>1152</v>
      </c>
      <c r="X4668" s="100" t="s">
        <v>460</v>
      </c>
      <c r="Y4668" s="100" t="s">
        <v>1152</v>
      </c>
      <c r="Z4668" s="100" t="s">
        <v>48</v>
      </c>
      <c r="AA4668" s="100" t="s">
        <v>129</v>
      </c>
      <c r="AB4668" s="100" t="s">
        <v>42</v>
      </c>
      <c r="AC4668" s="100" t="s">
        <v>2426</v>
      </c>
      <c r="AD4668" s="100" t="s">
        <v>51</v>
      </c>
    </row>
    <row r="4669" spans="1:30" x14ac:dyDescent="0.25">
      <c r="A4669" s="100" t="s">
        <v>35</v>
      </c>
      <c r="B4669" s="100" t="s">
        <v>36</v>
      </c>
      <c r="C4669" s="100" t="s">
        <v>37</v>
      </c>
      <c r="D4669" s="100" t="s">
        <v>121</v>
      </c>
      <c r="E4669" s="100" t="s">
        <v>122</v>
      </c>
      <c r="F4669" s="100" t="s">
        <v>123</v>
      </c>
      <c r="G4669" s="100" t="s">
        <v>124</v>
      </c>
      <c r="H4669" s="100" t="s">
        <v>124</v>
      </c>
      <c r="I4669" s="100" t="s">
        <v>42</v>
      </c>
      <c r="J4669" s="100" t="s">
        <v>532</v>
      </c>
      <c r="K4669" s="100" t="s">
        <v>532</v>
      </c>
      <c r="L4669" s="100" t="s">
        <v>43</v>
      </c>
      <c r="M4669" s="100" t="s">
        <v>44</v>
      </c>
      <c r="N4669" s="100" t="s">
        <v>150</v>
      </c>
      <c r="O4669" s="100" t="s">
        <v>1534</v>
      </c>
      <c r="P4669" s="100" t="s">
        <v>1152</v>
      </c>
      <c r="Q4669" s="100" t="s">
        <v>1535</v>
      </c>
      <c r="R4669" s="100" t="s">
        <v>1152</v>
      </c>
      <c r="S4669" s="99">
        <v>201410</v>
      </c>
      <c r="T4669" s="100" t="s">
        <v>52</v>
      </c>
      <c r="U4669" s="99">
        <v>0</v>
      </c>
      <c r="V4669" s="125">
        <v>2223.8000000000002</v>
      </c>
      <c r="W4669" s="100" t="s">
        <v>1152</v>
      </c>
      <c r="X4669" s="100" t="s">
        <v>177</v>
      </c>
      <c r="Y4669" s="100" t="s">
        <v>1152</v>
      </c>
      <c r="Z4669" s="100" t="s">
        <v>48</v>
      </c>
      <c r="AA4669" s="100" t="s">
        <v>129</v>
      </c>
      <c r="AB4669" s="100" t="s">
        <v>42</v>
      </c>
      <c r="AC4669" s="100" t="s">
        <v>2426</v>
      </c>
      <c r="AD4669" s="100" t="s">
        <v>51</v>
      </c>
    </row>
    <row r="4670" spans="1:30" x14ac:dyDescent="0.25">
      <c r="A4670" s="100" t="s">
        <v>35</v>
      </c>
      <c r="B4670" s="100" t="s">
        <v>36</v>
      </c>
      <c r="C4670" s="100" t="s">
        <v>37</v>
      </c>
      <c r="D4670" s="100" t="s">
        <v>121</v>
      </c>
      <c r="E4670" s="100" t="s">
        <v>122</v>
      </c>
      <c r="F4670" s="100" t="s">
        <v>123</v>
      </c>
      <c r="G4670" s="100" t="s">
        <v>124</v>
      </c>
      <c r="H4670" s="100" t="s">
        <v>124</v>
      </c>
      <c r="I4670" s="100" t="s">
        <v>42</v>
      </c>
      <c r="J4670" s="100" t="s">
        <v>182</v>
      </c>
      <c r="K4670" s="100" t="s">
        <v>182</v>
      </c>
      <c r="L4670" s="100" t="s">
        <v>43</v>
      </c>
      <c r="M4670" s="100" t="s">
        <v>44</v>
      </c>
      <c r="N4670" s="100" t="s">
        <v>180</v>
      </c>
      <c r="O4670" s="100" t="s">
        <v>1534</v>
      </c>
      <c r="P4670" s="100" t="s">
        <v>1152</v>
      </c>
      <c r="Q4670" s="100" t="s">
        <v>1535</v>
      </c>
      <c r="R4670" s="100" t="s">
        <v>2427</v>
      </c>
      <c r="S4670" s="99">
        <v>201410</v>
      </c>
      <c r="T4670" s="100" t="s">
        <v>52</v>
      </c>
      <c r="U4670" s="99">
        <v>0</v>
      </c>
      <c r="V4670" s="125">
        <v>538414.66</v>
      </c>
      <c r="W4670" s="100" t="s">
        <v>1152</v>
      </c>
      <c r="X4670" s="100" t="s">
        <v>177</v>
      </c>
      <c r="Y4670" s="100" t="s">
        <v>1152</v>
      </c>
      <c r="Z4670" s="100" t="s">
        <v>48</v>
      </c>
      <c r="AA4670" s="100" t="s">
        <v>129</v>
      </c>
      <c r="AB4670" s="100" t="s">
        <v>42</v>
      </c>
      <c r="AC4670" s="100" t="s">
        <v>2426</v>
      </c>
      <c r="AD4670" s="100" t="s">
        <v>51</v>
      </c>
    </row>
    <row r="4671" spans="1:30" x14ac:dyDescent="0.25">
      <c r="A4671" s="100" t="s">
        <v>35</v>
      </c>
      <c r="B4671" s="100" t="s">
        <v>36</v>
      </c>
      <c r="C4671" s="100" t="s">
        <v>37</v>
      </c>
      <c r="D4671" s="100" t="s">
        <v>121</v>
      </c>
      <c r="E4671" s="100" t="s">
        <v>122</v>
      </c>
      <c r="F4671" s="100" t="s">
        <v>123</v>
      </c>
      <c r="G4671" s="100" t="s">
        <v>124</v>
      </c>
      <c r="H4671" s="100" t="s">
        <v>124</v>
      </c>
      <c r="I4671" s="100" t="s">
        <v>42</v>
      </c>
      <c r="J4671" s="100" t="s">
        <v>174</v>
      </c>
      <c r="K4671" s="100" t="s">
        <v>174</v>
      </c>
      <c r="L4671" s="100" t="s">
        <v>43</v>
      </c>
      <c r="M4671" s="100" t="s">
        <v>44</v>
      </c>
      <c r="N4671" s="100" t="s">
        <v>180</v>
      </c>
      <c r="O4671" s="100" t="s">
        <v>1534</v>
      </c>
      <c r="P4671" s="100" t="s">
        <v>1152</v>
      </c>
      <c r="Q4671" s="100" t="s">
        <v>1535</v>
      </c>
      <c r="R4671" s="100" t="s">
        <v>2427</v>
      </c>
      <c r="S4671" s="99">
        <v>201410</v>
      </c>
      <c r="T4671" s="100" t="s">
        <v>52</v>
      </c>
      <c r="U4671" s="99">
        <v>0</v>
      </c>
      <c r="V4671" s="125">
        <v>281579.48</v>
      </c>
      <c r="W4671" s="100" t="s">
        <v>1152</v>
      </c>
      <c r="X4671" s="100" t="s">
        <v>177</v>
      </c>
      <c r="Y4671" s="100" t="s">
        <v>1152</v>
      </c>
      <c r="Z4671" s="100" t="s">
        <v>48</v>
      </c>
      <c r="AA4671" s="100" t="s">
        <v>129</v>
      </c>
      <c r="AB4671" s="100" t="s">
        <v>42</v>
      </c>
      <c r="AC4671" s="100" t="s">
        <v>2426</v>
      </c>
      <c r="AD4671" s="100" t="s">
        <v>51</v>
      </c>
    </row>
    <row r="4672" spans="1:30" x14ac:dyDescent="0.25">
      <c r="A4672" s="100" t="s">
        <v>35</v>
      </c>
      <c r="B4672" s="100" t="s">
        <v>36</v>
      </c>
      <c r="C4672" s="100" t="s">
        <v>37</v>
      </c>
      <c r="D4672" s="100" t="s">
        <v>121</v>
      </c>
      <c r="E4672" s="100" t="s">
        <v>122</v>
      </c>
      <c r="F4672" s="100" t="s">
        <v>123</v>
      </c>
      <c r="G4672" s="100" t="s">
        <v>124</v>
      </c>
      <c r="H4672" s="100" t="s">
        <v>124</v>
      </c>
      <c r="I4672" s="100" t="s">
        <v>42</v>
      </c>
      <c r="J4672" s="100" t="s">
        <v>182</v>
      </c>
      <c r="K4672" s="100" t="s">
        <v>182</v>
      </c>
      <c r="L4672" s="100" t="s">
        <v>43</v>
      </c>
      <c r="M4672" s="100" t="s">
        <v>44</v>
      </c>
      <c r="N4672" s="100" t="s">
        <v>180</v>
      </c>
      <c r="O4672" s="100" t="s">
        <v>1534</v>
      </c>
      <c r="P4672" s="100" t="s">
        <v>1152</v>
      </c>
      <c r="Q4672" s="100" t="s">
        <v>1535</v>
      </c>
      <c r="R4672" s="100" t="s">
        <v>1152</v>
      </c>
      <c r="S4672" s="99">
        <v>201410</v>
      </c>
      <c r="T4672" s="100" t="s">
        <v>52</v>
      </c>
      <c r="U4672" s="99">
        <v>0</v>
      </c>
      <c r="V4672" s="125">
        <v>281097.27</v>
      </c>
      <c r="W4672" s="100" t="s">
        <v>1152</v>
      </c>
      <c r="X4672" s="100" t="s">
        <v>177</v>
      </c>
      <c r="Y4672" s="100" t="s">
        <v>1152</v>
      </c>
      <c r="Z4672" s="100" t="s">
        <v>48</v>
      </c>
      <c r="AA4672" s="100" t="s">
        <v>129</v>
      </c>
      <c r="AB4672" s="100" t="s">
        <v>42</v>
      </c>
      <c r="AC4672" s="100" t="s">
        <v>2426</v>
      </c>
      <c r="AD4672" s="100" t="s">
        <v>51</v>
      </c>
    </row>
    <row r="4673" spans="1:30" x14ac:dyDescent="0.25">
      <c r="A4673" s="100" t="s">
        <v>35</v>
      </c>
      <c r="B4673" s="100" t="s">
        <v>36</v>
      </c>
      <c r="C4673" s="100" t="s">
        <v>37</v>
      </c>
      <c r="D4673" s="100" t="s">
        <v>121</v>
      </c>
      <c r="E4673" s="100" t="s">
        <v>122</v>
      </c>
      <c r="F4673" s="100" t="s">
        <v>123</v>
      </c>
      <c r="G4673" s="100" t="s">
        <v>124</v>
      </c>
      <c r="H4673" s="100" t="s">
        <v>124</v>
      </c>
      <c r="I4673" s="100" t="s">
        <v>42</v>
      </c>
      <c r="J4673" s="100" t="s">
        <v>174</v>
      </c>
      <c r="K4673" s="100" t="s">
        <v>174</v>
      </c>
      <c r="L4673" s="100" t="s">
        <v>43</v>
      </c>
      <c r="M4673" s="100" t="s">
        <v>44</v>
      </c>
      <c r="N4673" s="100" t="s">
        <v>180</v>
      </c>
      <c r="O4673" s="100" t="s">
        <v>1534</v>
      </c>
      <c r="P4673" s="100" t="s">
        <v>1152</v>
      </c>
      <c r="Q4673" s="100" t="s">
        <v>1535</v>
      </c>
      <c r="R4673" s="100" t="s">
        <v>1152</v>
      </c>
      <c r="S4673" s="99">
        <v>201410</v>
      </c>
      <c r="T4673" s="100" t="s">
        <v>52</v>
      </c>
      <c r="U4673" s="99">
        <v>0</v>
      </c>
      <c r="V4673" s="125">
        <v>269275</v>
      </c>
      <c r="W4673" s="100" t="s">
        <v>1152</v>
      </c>
      <c r="X4673" s="100" t="s">
        <v>177</v>
      </c>
      <c r="Y4673" s="100" t="s">
        <v>1152</v>
      </c>
      <c r="Z4673" s="100" t="s">
        <v>48</v>
      </c>
      <c r="AA4673" s="100" t="s">
        <v>129</v>
      </c>
      <c r="AB4673" s="100" t="s">
        <v>42</v>
      </c>
      <c r="AC4673" s="100" t="s">
        <v>2426</v>
      </c>
      <c r="AD4673" s="100" t="s">
        <v>51</v>
      </c>
    </row>
    <row r="4674" spans="1:30" x14ac:dyDescent="0.25">
      <c r="A4674" s="100" t="s">
        <v>35</v>
      </c>
      <c r="B4674" s="100" t="s">
        <v>36</v>
      </c>
      <c r="C4674" s="100" t="s">
        <v>37</v>
      </c>
      <c r="D4674" s="100" t="s">
        <v>121</v>
      </c>
      <c r="E4674" s="100" t="s">
        <v>122</v>
      </c>
      <c r="F4674" s="100" t="s">
        <v>123</v>
      </c>
      <c r="G4674" s="100" t="s">
        <v>124</v>
      </c>
      <c r="H4674" s="100" t="s">
        <v>124</v>
      </c>
      <c r="I4674" s="100" t="s">
        <v>42</v>
      </c>
      <c r="J4674" s="100" t="s">
        <v>652</v>
      </c>
      <c r="K4674" s="100" t="s">
        <v>652</v>
      </c>
      <c r="L4674" s="100" t="s">
        <v>43</v>
      </c>
      <c r="M4674" s="100" t="s">
        <v>44</v>
      </c>
      <c r="N4674" s="100" t="s">
        <v>180</v>
      </c>
      <c r="O4674" s="100" t="s">
        <v>1534</v>
      </c>
      <c r="P4674" s="100" t="s">
        <v>1152</v>
      </c>
      <c r="Q4674" s="100" t="s">
        <v>1535</v>
      </c>
      <c r="R4674" s="100" t="s">
        <v>1152</v>
      </c>
      <c r="S4674" s="99">
        <v>201410</v>
      </c>
      <c r="T4674" s="100" t="s">
        <v>52</v>
      </c>
      <c r="U4674" s="99">
        <v>0</v>
      </c>
      <c r="V4674" s="125">
        <v>150998.42000000001</v>
      </c>
      <c r="W4674" s="100" t="s">
        <v>1152</v>
      </c>
      <c r="X4674" s="100" t="s">
        <v>177</v>
      </c>
      <c r="Y4674" s="100" t="s">
        <v>1152</v>
      </c>
      <c r="Z4674" s="100" t="s">
        <v>48</v>
      </c>
      <c r="AA4674" s="100" t="s">
        <v>129</v>
      </c>
      <c r="AB4674" s="100" t="s">
        <v>42</v>
      </c>
      <c r="AC4674" s="100" t="s">
        <v>2426</v>
      </c>
      <c r="AD4674" s="100" t="s">
        <v>51</v>
      </c>
    </row>
    <row r="4675" spans="1:30" x14ac:dyDescent="0.25">
      <c r="A4675" s="100" t="s">
        <v>35</v>
      </c>
      <c r="B4675" s="100" t="s">
        <v>36</v>
      </c>
      <c r="C4675" s="100" t="s">
        <v>37</v>
      </c>
      <c r="D4675" s="100" t="s">
        <v>121</v>
      </c>
      <c r="E4675" s="100" t="s">
        <v>122</v>
      </c>
      <c r="F4675" s="100" t="s">
        <v>123</v>
      </c>
      <c r="G4675" s="100" t="s">
        <v>124</v>
      </c>
      <c r="H4675" s="100" t="s">
        <v>124</v>
      </c>
      <c r="I4675" s="100" t="s">
        <v>42</v>
      </c>
      <c r="J4675" s="100" t="s">
        <v>652</v>
      </c>
      <c r="K4675" s="100" t="s">
        <v>652</v>
      </c>
      <c r="L4675" s="100" t="s">
        <v>43</v>
      </c>
      <c r="M4675" s="100" t="s">
        <v>44</v>
      </c>
      <c r="N4675" s="100" t="s">
        <v>180</v>
      </c>
      <c r="O4675" s="100" t="s">
        <v>1534</v>
      </c>
      <c r="P4675" s="100" t="s">
        <v>1152</v>
      </c>
      <c r="Q4675" s="100" t="s">
        <v>1535</v>
      </c>
      <c r="R4675" s="100" t="s">
        <v>2427</v>
      </c>
      <c r="S4675" s="99">
        <v>201410</v>
      </c>
      <c r="T4675" s="100" t="s">
        <v>52</v>
      </c>
      <c r="U4675" s="99">
        <v>0</v>
      </c>
      <c r="V4675" s="125">
        <v>14346.3</v>
      </c>
      <c r="W4675" s="100" t="s">
        <v>1152</v>
      </c>
      <c r="X4675" s="100" t="s">
        <v>177</v>
      </c>
      <c r="Y4675" s="100" t="s">
        <v>1152</v>
      </c>
      <c r="Z4675" s="100" t="s">
        <v>48</v>
      </c>
      <c r="AA4675" s="100" t="s">
        <v>129</v>
      </c>
      <c r="AB4675" s="100" t="s">
        <v>42</v>
      </c>
      <c r="AC4675" s="100" t="s">
        <v>2426</v>
      </c>
      <c r="AD4675" s="100" t="s">
        <v>51</v>
      </c>
    </row>
    <row r="4676" spans="1:30" x14ac:dyDescent="0.25">
      <c r="A4676" s="100" t="s">
        <v>35</v>
      </c>
      <c r="B4676" s="100" t="s">
        <v>36</v>
      </c>
      <c r="C4676" s="100" t="s">
        <v>37</v>
      </c>
      <c r="D4676" s="100" t="s">
        <v>121</v>
      </c>
      <c r="E4676" s="100" t="s">
        <v>122</v>
      </c>
      <c r="F4676" s="100" t="s">
        <v>123</v>
      </c>
      <c r="G4676" s="100" t="s">
        <v>124</v>
      </c>
      <c r="H4676" s="100" t="s">
        <v>124</v>
      </c>
      <c r="I4676" s="100" t="s">
        <v>42</v>
      </c>
      <c r="J4676" s="100" t="s">
        <v>532</v>
      </c>
      <c r="K4676" s="100" t="s">
        <v>532</v>
      </c>
      <c r="L4676" s="100" t="s">
        <v>43</v>
      </c>
      <c r="M4676" s="100" t="s">
        <v>44</v>
      </c>
      <c r="N4676" s="100" t="s">
        <v>180</v>
      </c>
      <c r="O4676" s="100" t="s">
        <v>1534</v>
      </c>
      <c r="P4676" s="100" t="s">
        <v>1152</v>
      </c>
      <c r="Q4676" s="100" t="s">
        <v>1535</v>
      </c>
      <c r="R4676" s="100" t="s">
        <v>1152</v>
      </c>
      <c r="S4676" s="99">
        <v>201410</v>
      </c>
      <c r="T4676" s="100" t="s">
        <v>52</v>
      </c>
      <c r="U4676" s="99">
        <v>0</v>
      </c>
      <c r="V4676" s="125">
        <v>6492.2</v>
      </c>
      <c r="W4676" s="100" t="s">
        <v>1152</v>
      </c>
      <c r="X4676" s="100" t="s">
        <v>177</v>
      </c>
      <c r="Y4676" s="100" t="s">
        <v>1152</v>
      </c>
      <c r="Z4676" s="100" t="s">
        <v>48</v>
      </c>
      <c r="AA4676" s="100" t="s">
        <v>129</v>
      </c>
      <c r="AB4676" s="100" t="s">
        <v>42</v>
      </c>
      <c r="AC4676" s="100" t="s">
        <v>2426</v>
      </c>
      <c r="AD4676" s="100" t="s">
        <v>51</v>
      </c>
    </row>
    <row r="4677" spans="1:30" x14ac:dyDescent="0.25">
      <c r="A4677" s="100" t="s">
        <v>35</v>
      </c>
      <c r="B4677" s="100" t="s">
        <v>36</v>
      </c>
      <c r="C4677" s="100" t="s">
        <v>37</v>
      </c>
      <c r="D4677" s="100" t="s">
        <v>121</v>
      </c>
      <c r="E4677" s="100" t="s">
        <v>122</v>
      </c>
      <c r="F4677" s="100" t="s">
        <v>123</v>
      </c>
      <c r="G4677" s="100" t="s">
        <v>124</v>
      </c>
      <c r="H4677" s="100" t="s">
        <v>124</v>
      </c>
      <c r="I4677" s="100" t="s">
        <v>42</v>
      </c>
      <c r="J4677" s="100" t="s">
        <v>500</v>
      </c>
      <c r="K4677" s="100" t="s">
        <v>500</v>
      </c>
      <c r="L4677" s="100" t="s">
        <v>43</v>
      </c>
      <c r="M4677" s="100" t="s">
        <v>44</v>
      </c>
      <c r="N4677" s="100" t="s">
        <v>162</v>
      </c>
      <c r="O4677" s="100" t="s">
        <v>1534</v>
      </c>
      <c r="P4677" s="100" t="s">
        <v>1152</v>
      </c>
      <c r="Q4677" s="100" t="s">
        <v>806</v>
      </c>
      <c r="R4677" s="100" t="s">
        <v>1152</v>
      </c>
      <c r="S4677" s="99">
        <v>201410</v>
      </c>
      <c r="T4677" s="100" t="s">
        <v>52</v>
      </c>
      <c r="U4677" s="99">
        <v>0</v>
      </c>
      <c r="V4677" s="125">
        <v>12979.6</v>
      </c>
      <c r="W4677" s="100" t="s">
        <v>1152</v>
      </c>
      <c r="X4677" s="100" t="s">
        <v>807</v>
      </c>
      <c r="Y4677" s="100" t="s">
        <v>1152</v>
      </c>
      <c r="Z4677" s="100" t="s">
        <v>48</v>
      </c>
      <c r="AA4677" s="100" t="s">
        <v>129</v>
      </c>
      <c r="AB4677" s="100" t="s">
        <v>42</v>
      </c>
      <c r="AC4677" s="100" t="s">
        <v>2426</v>
      </c>
      <c r="AD4677" s="100" t="s">
        <v>51</v>
      </c>
    </row>
    <row r="4678" spans="1:30" x14ac:dyDescent="0.25">
      <c r="A4678" s="100" t="s">
        <v>35</v>
      </c>
      <c r="B4678" s="100" t="s">
        <v>36</v>
      </c>
      <c r="C4678" s="100" t="s">
        <v>37</v>
      </c>
      <c r="D4678" s="100" t="s">
        <v>121</v>
      </c>
      <c r="E4678" s="100" t="s">
        <v>122</v>
      </c>
      <c r="F4678" s="100" t="s">
        <v>123</v>
      </c>
      <c r="G4678" s="100" t="s">
        <v>124</v>
      </c>
      <c r="H4678" s="100" t="s">
        <v>124</v>
      </c>
      <c r="I4678" s="100" t="s">
        <v>42</v>
      </c>
      <c r="J4678" s="100" t="s">
        <v>532</v>
      </c>
      <c r="K4678" s="100" t="s">
        <v>532</v>
      </c>
      <c r="L4678" s="100" t="s">
        <v>43</v>
      </c>
      <c r="M4678" s="100" t="s">
        <v>44</v>
      </c>
      <c r="N4678" s="100" t="s">
        <v>180</v>
      </c>
      <c r="O4678" s="100" t="s">
        <v>1534</v>
      </c>
      <c r="P4678" s="100" t="s">
        <v>1152</v>
      </c>
      <c r="Q4678" s="100" t="s">
        <v>1535</v>
      </c>
      <c r="R4678" s="100" t="s">
        <v>2427</v>
      </c>
      <c r="S4678" s="99">
        <v>201410</v>
      </c>
      <c r="T4678" s="100" t="s">
        <v>52</v>
      </c>
      <c r="U4678" s="99">
        <v>0</v>
      </c>
      <c r="V4678" s="125">
        <v>55017.54</v>
      </c>
      <c r="W4678" s="100" t="s">
        <v>1152</v>
      </c>
      <c r="X4678" s="100" t="s">
        <v>177</v>
      </c>
      <c r="Y4678" s="100" t="s">
        <v>1152</v>
      </c>
      <c r="Z4678" s="100" t="s">
        <v>48</v>
      </c>
      <c r="AA4678" s="100" t="s">
        <v>129</v>
      </c>
      <c r="AB4678" s="100" t="s">
        <v>42</v>
      </c>
      <c r="AC4678" s="100" t="s">
        <v>2426</v>
      </c>
      <c r="AD4678" s="100" t="s">
        <v>51</v>
      </c>
    </row>
    <row r="4679" spans="1:30" x14ac:dyDescent="0.25">
      <c r="A4679" s="100" t="s">
        <v>35</v>
      </c>
      <c r="B4679" s="100" t="s">
        <v>36</v>
      </c>
      <c r="C4679" s="100" t="s">
        <v>37</v>
      </c>
      <c r="D4679" s="100" t="s">
        <v>121</v>
      </c>
      <c r="E4679" s="100" t="s">
        <v>215</v>
      </c>
      <c r="F4679" s="100" t="s">
        <v>216</v>
      </c>
      <c r="G4679" s="100" t="s">
        <v>124</v>
      </c>
      <c r="H4679" s="100" t="s">
        <v>124</v>
      </c>
      <c r="I4679" s="100" t="s">
        <v>42</v>
      </c>
      <c r="J4679" s="100" t="s">
        <v>237</v>
      </c>
      <c r="K4679" s="100" t="s">
        <v>237</v>
      </c>
      <c r="L4679" s="100" t="s">
        <v>43</v>
      </c>
      <c r="M4679" s="100" t="s">
        <v>44</v>
      </c>
      <c r="N4679" s="100" t="s">
        <v>150</v>
      </c>
      <c r="O4679" s="100" t="s">
        <v>1534</v>
      </c>
      <c r="P4679" s="100" t="s">
        <v>1152</v>
      </c>
      <c r="Q4679" s="100" t="s">
        <v>1540</v>
      </c>
      <c r="R4679" s="100" t="s">
        <v>1152</v>
      </c>
      <c r="S4679" s="99">
        <v>201410</v>
      </c>
      <c r="T4679" s="100" t="s">
        <v>52</v>
      </c>
      <c r="U4679" s="99">
        <v>0</v>
      </c>
      <c r="V4679" s="125">
        <v>171173.85</v>
      </c>
      <c r="W4679" s="100" t="s">
        <v>1152</v>
      </c>
      <c r="X4679" s="100" t="s">
        <v>422</v>
      </c>
      <c r="Y4679" s="100" t="s">
        <v>1152</v>
      </c>
      <c r="Z4679" s="100" t="s">
        <v>48</v>
      </c>
      <c r="AA4679" s="100" t="s">
        <v>129</v>
      </c>
      <c r="AB4679" s="100" t="s">
        <v>42</v>
      </c>
      <c r="AC4679" s="100" t="s">
        <v>2426</v>
      </c>
      <c r="AD4679" s="100" t="s">
        <v>51</v>
      </c>
    </row>
    <row r="4680" spans="1:30" x14ac:dyDescent="0.25">
      <c r="A4680" s="100" t="s">
        <v>35</v>
      </c>
      <c r="B4680" s="100" t="s">
        <v>36</v>
      </c>
      <c r="C4680" s="100" t="s">
        <v>37</v>
      </c>
      <c r="D4680" s="100" t="s">
        <v>121</v>
      </c>
      <c r="E4680" s="100" t="s">
        <v>215</v>
      </c>
      <c r="F4680" s="100" t="s">
        <v>216</v>
      </c>
      <c r="G4680" s="100" t="s">
        <v>124</v>
      </c>
      <c r="H4680" s="100" t="s">
        <v>124</v>
      </c>
      <c r="I4680" s="100" t="s">
        <v>42</v>
      </c>
      <c r="J4680" s="100" t="s">
        <v>217</v>
      </c>
      <c r="K4680" s="100" t="s">
        <v>217</v>
      </c>
      <c r="L4680" s="100" t="s">
        <v>43</v>
      </c>
      <c r="M4680" s="100" t="s">
        <v>44</v>
      </c>
      <c r="N4680" s="100" t="s">
        <v>150</v>
      </c>
      <c r="O4680" s="100" t="s">
        <v>1534</v>
      </c>
      <c r="P4680" s="100" t="s">
        <v>1152</v>
      </c>
      <c r="Q4680" s="100" t="s">
        <v>1542</v>
      </c>
      <c r="R4680" s="100" t="s">
        <v>1152</v>
      </c>
      <c r="S4680" s="99">
        <v>201410</v>
      </c>
      <c r="T4680" s="100" t="s">
        <v>52</v>
      </c>
      <c r="U4680" s="99">
        <v>0</v>
      </c>
      <c r="V4680" s="125">
        <v>90932.65</v>
      </c>
      <c r="W4680" s="100" t="s">
        <v>1152</v>
      </c>
      <c r="X4680" s="100" t="s">
        <v>230</v>
      </c>
      <c r="Y4680" s="100" t="s">
        <v>1152</v>
      </c>
      <c r="Z4680" s="100" t="s">
        <v>48</v>
      </c>
      <c r="AA4680" s="100" t="s">
        <v>129</v>
      </c>
      <c r="AB4680" s="100" t="s">
        <v>42</v>
      </c>
      <c r="AC4680" s="100" t="s">
        <v>2426</v>
      </c>
      <c r="AD4680" s="100" t="s">
        <v>51</v>
      </c>
    </row>
    <row r="4681" spans="1:30" x14ac:dyDescent="0.25">
      <c r="A4681" s="100" t="s">
        <v>35</v>
      </c>
      <c r="B4681" s="100" t="s">
        <v>36</v>
      </c>
      <c r="C4681" s="100" t="s">
        <v>37</v>
      </c>
      <c r="D4681" s="100" t="s">
        <v>121</v>
      </c>
      <c r="E4681" s="100" t="s">
        <v>215</v>
      </c>
      <c r="F4681" s="100" t="s">
        <v>216</v>
      </c>
      <c r="G4681" s="100" t="s">
        <v>124</v>
      </c>
      <c r="H4681" s="100" t="s">
        <v>124</v>
      </c>
      <c r="I4681" s="100" t="s">
        <v>42</v>
      </c>
      <c r="J4681" s="100" t="s">
        <v>231</v>
      </c>
      <c r="K4681" s="100" t="s">
        <v>231</v>
      </c>
      <c r="L4681" s="100" t="s">
        <v>43</v>
      </c>
      <c r="M4681" s="100" t="s">
        <v>44</v>
      </c>
      <c r="N4681" s="100" t="s">
        <v>150</v>
      </c>
      <c r="O4681" s="100" t="s">
        <v>1534</v>
      </c>
      <c r="P4681" s="100" t="s">
        <v>1152</v>
      </c>
      <c r="Q4681" s="100" t="s">
        <v>1542</v>
      </c>
      <c r="R4681" s="100" t="s">
        <v>1152</v>
      </c>
      <c r="S4681" s="99">
        <v>201410</v>
      </c>
      <c r="T4681" s="100" t="s">
        <v>52</v>
      </c>
      <c r="U4681" s="99">
        <v>0</v>
      </c>
      <c r="V4681" s="125">
        <v>75554.350000000006</v>
      </c>
      <c r="W4681" s="100" t="s">
        <v>1152</v>
      </c>
      <c r="X4681" s="100" t="s">
        <v>236</v>
      </c>
      <c r="Y4681" s="100" t="s">
        <v>1152</v>
      </c>
      <c r="Z4681" s="100" t="s">
        <v>48</v>
      </c>
      <c r="AA4681" s="100" t="s">
        <v>129</v>
      </c>
      <c r="AB4681" s="100" t="s">
        <v>42</v>
      </c>
      <c r="AC4681" s="100" t="s">
        <v>2426</v>
      </c>
      <c r="AD4681" s="100" t="s">
        <v>51</v>
      </c>
    </row>
    <row r="4682" spans="1:30" x14ac:dyDescent="0.25">
      <c r="A4682" s="100" t="s">
        <v>35</v>
      </c>
      <c r="B4682" s="100" t="s">
        <v>36</v>
      </c>
      <c r="C4682" s="100" t="s">
        <v>37</v>
      </c>
      <c r="D4682" s="100" t="s">
        <v>121</v>
      </c>
      <c r="E4682" s="100" t="s">
        <v>215</v>
      </c>
      <c r="F4682" s="100" t="s">
        <v>216</v>
      </c>
      <c r="G4682" s="100" t="s">
        <v>124</v>
      </c>
      <c r="H4682" s="100" t="s">
        <v>124</v>
      </c>
      <c r="I4682" s="100" t="s">
        <v>42</v>
      </c>
      <c r="J4682" s="100" t="s">
        <v>261</v>
      </c>
      <c r="K4682" s="100" t="s">
        <v>261</v>
      </c>
      <c r="L4682" s="100" t="s">
        <v>43</v>
      </c>
      <c r="M4682" s="100" t="s">
        <v>44</v>
      </c>
      <c r="N4682" s="100" t="s">
        <v>150</v>
      </c>
      <c r="O4682" s="100" t="s">
        <v>1534</v>
      </c>
      <c r="P4682" s="100" t="s">
        <v>1152</v>
      </c>
      <c r="Q4682" s="100" t="s">
        <v>1543</v>
      </c>
      <c r="R4682" s="100" t="s">
        <v>1152</v>
      </c>
      <c r="S4682" s="99">
        <v>201410</v>
      </c>
      <c r="T4682" s="100" t="s">
        <v>52</v>
      </c>
      <c r="U4682" s="99">
        <v>0</v>
      </c>
      <c r="V4682" s="125">
        <v>55102</v>
      </c>
      <c r="W4682" s="100" t="s">
        <v>1152</v>
      </c>
      <c r="X4682" s="100" t="s">
        <v>267</v>
      </c>
      <c r="Y4682" s="100" t="s">
        <v>1152</v>
      </c>
      <c r="Z4682" s="100" t="s">
        <v>48</v>
      </c>
      <c r="AA4682" s="100" t="s">
        <v>129</v>
      </c>
      <c r="AB4682" s="100" t="s">
        <v>42</v>
      </c>
      <c r="AC4682" s="100" t="s">
        <v>2426</v>
      </c>
      <c r="AD4682" s="100" t="s">
        <v>51</v>
      </c>
    </row>
    <row r="4683" spans="1:30" x14ac:dyDescent="0.25">
      <c r="A4683" s="100" t="s">
        <v>35</v>
      </c>
      <c r="B4683" s="100" t="s">
        <v>36</v>
      </c>
      <c r="C4683" s="100" t="s">
        <v>37</v>
      </c>
      <c r="D4683" s="100" t="s">
        <v>121</v>
      </c>
      <c r="E4683" s="100" t="s">
        <v>215</v>
      </c>
      <c r="F4683" s="100" t="s">
        <v>216</v>
      </c>
      <c r="G4683" s="100" t="s">
        <v>124</v>
      </c>
      <c r="H4683" s="100" t="s">
        <v>124</v>
      </c>
      <c r="I4683" s="100" t="s">
        <v>42</v>
      </c>
      <c r="J4683" s="100" t="s">
        <v>250</v>
      </c>
      <c r="K4683" s="100" t="s">
        <v>250</v>
      </c>
      <c r="L4683" s="100" t="s">
        <v>43</v>
      </c>
      <c r="M4683" s="100" t="s">
        <v>44</v>
      </c>
      <c r="N4683" s="100" t="s">
        <v>150</v>
      </c>
      <c r="O4683" s="100" t="s">
        <v>1534</v>
      </c>
      <c r="P4683" s="100" t="s">
        <v>1152</v>
      </c>
      <c r="Q4683" s="100" t="s">
        <v>1541</v>
      </c>
      <c r="R4683" s="100" t="s">
        <v>1152</v>
      </c>
      <c r="S4683" s="99">
        <v>201410</v>
      </c>
      <c r="T4683" s="100" t="s">
        <v>52</v>
      </c>
      <c r="U4683" s="99">
        <v>0</v>
      </c>
      <c r="V4683" s="125">
        <v>51715</v>
      </c>
      <c r="W4683" s="100" t="s">
        <v>1152</v>
      </c>
      <c r="X4683" s="100" t="s">
        <v>433</v>
      </c>
      <c r="Y4683" s="100" t="s">
        <v>1152</v>
      </c>
      <c r="Z4683" s="100" t="s">
        <v>48</v>
      </c>
      <c r="AA4683" s="100" t="s">
        <v>129</v>
      </c>
      <c r="AB4683" s="100" t="s">
        <v>42</v>
      </c>
      <c r="AC4683" s="100" t="s">
        <v>2426</v>
      </c>
      <c r="AD4683" s="100" t="s">
        <v>51</v>
      </c>
    </row>
    <row r="4684" spans="1:30" x14ac:dyDescent="0.25">
      <c r="A4684" s="100" t="s">
        <v>35</v>
      </c>
      <c r="B4684" s="100" t="s">
        <v>36</v>
      </c>
      <c r="C4684" s="100" t="s">
        <v>37</v>
      </c>
      <c r="D4684" s="100" t="s">
        <v>121</v>
      </c>
      <c r="E4684" s="100" t="s">
        <v>122</v>
      </c>
      <c r="F4684" s="100" t="s">
        <v>123</v>
      </c>
      <c r="G4684" s="100" t="s">
        <v>124</v>
      </c>
      <c r="H4684" s="100" t="s">
        <v>124</v>
      </c>
      <c r="I4684" s="100" t="s">
        <v>42</v>
      </c>
      <c r="J4684" s="100" t="s">
        <v>298</v>
      </c>
      <c r="K4684" s="100" t="s">
        <v>298</v>
      </c>
      <c r="L4684" s="100" t="s">
        <v>43</v>
      </c>
      <c r="M4684" s="100" t="s">
        <v>44</v>
      </c>
      <c r="N4684" s="100" t="s">
        <v>150</v>
      </c>
      <c r="O4684" s="100" t="s">
        <v>1562</v>
      </c>
      <c r="P4684" s="100" t="s">
        <v>1152</v>
      </c>
      <c r="Q4684" s="100" t="s">
        <v>1569</v>
      </c>
      <c r="R4684" s="100" t="s">
        <v>2432</v>
      </c>
      <c r="S4684" s="99">
        <v>201410</v>
      </c>
      <c r="T4684" s="100" t="s">
        <v>52</v>
      </c>
      <c r="U4684" s="99">
        <v>0</v>
      </c>
      <c r="V4684" s="125">
        <v>233.26</v>
      </c>
      <c r="W4684" s="100" t="s">
        <v>1152</v>
      </c>
      <c r="X4684" s="100" t="s">
        <v>1152</v>
      </c>
      <c r="Y4684" s="100" t="s">
        <v>1152</v>
      </c>
      <c r="Z4684" s="100" t="s">
        <v>48</v>
      </c>
      <c r="AA4684" s="100" t="s">
        <v>186</v>
      </c>
      <c r="AB4684" s="100" t="s">
        <v>42</v>
      </c>
      <c r="AC4684" s="100" t="s">
        <v>2433</v>
      </c>
      <c r="AD4684" s="100" t="s">
        <v>51</v>
      </c>
    </row>
    <row r="4685" spans="1:30" x14ac:dyDescent="0.25">
      <c r="A4685" s="100" t="s">
        <v>35</v>
      </c>
      <c r="B4685" s="100" t="s">
        <v>36</v>
      </c>
      <c r="C4685" s="100" t="s">
        <v>37</v>
      </c>
      <c r="D4685" s="100" t="s">
        <v>121</v>
      </c>
      <c r="E4685" s="100" t="s">
        <v>122</v>
      </c>
      <c r="F4685" s="100" t="s">
        <v>123</v>
      </c>
      <c r="G4685" s="100" t="s">
        <v>124</v>
      </c>
      <c r="H4685" s="100" t="s">
        <v>124</v>
      </c>
      <c r="I4685" s="100" t="s">
        <v>42</v>
      </c>
      <c r="J4685" s="100" t="s">
        <v>182</v>
      </c>
      <c r="K4685" s="100" t="s">
        <v>182</v>
      </c>
      <c r="L4685" s="100" t="s">
        <v>43</v>
      </c>
      <c r="M4685" s="100" t="s">
        <v>44</v>
      </c>
      <c r="N4685" s="100" t="s">
        <v>150</v>
      </c>
      <c r="O4685" s="100" t="s">
        <v>1534</v>
      </c>
      <c r="P4685" s="100" t="s">
        <v>1152</v>
      </c>
      <c r="Q4685" s="100" t="s">
        <v>1535</v>
      </c>
      <c r="R4685" s="100" t="s">
        <v>2427</v>
      </c>
      <c r="S4685" s="99">
        <v>201410</v>
      </c>
      <c r="T4685" s="100" t="s">
        <v>52</v>
      </c>
      <c r="U4685" s="99">
        <v>0</v>
      </c>
      <c r="V4685" s="125">
        <v>343785.2</v>
      </c>
      <c r="W4685" s="100" t="s">
        <v>1152</v>
      </c>
      <c r="X4685" s="100" t="s">
        <v>177</v>
      </c>
      <c r="Y4685" s="100" t="s">
        <v>1152</v>
      </c>
      <c r="Z4685" s="100" t="s">
        <v>48</v>
      </c>
      <c r="AA4685" s="100" t="s">
        <v>129</v>
      </c>
      <c r="AB4685" s="100" t="s">
        <v>42</v>
      </c>
      <c r="AC4685" s="100" t="s">
        <v>2426</v>
      </c>
      <c r="AD4685" s="100" t="s">
        <v>51</v>
      </c>
    </row>
    <row r="4686" spans="1:30" x14ac:dyDescent="0.25">
      <c r="A4686" s="100" t="s">
        <v>35</v>
      </c>
      <c r="B4686" s="100" t="s">
        <v>36</v>
      </c>
      <c r="C4686" s="100" t="s">
        <v>37</v>
      </c>
      <c r="D4686" s="100" t="s">
        <v>121</v>
      </c>
      <c r="E4686" s="100" t="s">
        <v>122</v>
      </c>
      <c r="F4686" s="100" t="s">
        <v>123</v>
      </c>
      <c r="G4686" s="100" t="s">
        <v>124</v>
      </c>
      <c r="H4686" s="100" t="s">
        <v>124</v>
      </c>
      <c r="I4686" s="100" t="s">
        <v>42</v>
      </c>
      <c r="J4686" s="100" t="s">
        <v>174</v>
      </c>
      <c r="K4686" s="100" t="s">
        <v>174</v>
      </c>
      <c r="L4686" s="100" t="s">
        <v>43</v>
      </c>
      <c r="M4686" s="100" t="s">
        <v>44</v>
      </c>
      <c r="N4686" s="100" t="s">
        <v>150</v>
      </c>
      <c r="O4686" s="100" t="s">
        <v>1534</v>
      </c>
      <c r="P4686" s="100" t="s">
        <v>1152</v>
      </c>
      <c r="Q4686" s="100" t="s">
        <v>1535</v>
      </c>
      <c r="R4686" s="100" t="s">
        <v>2427</v>
      </c>
      <c r="S4686" s="99">
        <v>201410</v>
      </c>
      <c r="T4686" s="100" t="s">
        <v>52</v>
      </c>
      <c r="U4686" s="99">
        <v>0</v>
      </c>
      <c r="V4686" s="125">
        <v>189212.83</v>
      </c>
      <c r="W4686" s="100" t="s">
        <v>1152</v>
      </c>
      <c r="X4686" s="100" t="s">
        <v>177</v>
      </c>
      <c r="Y4686" s="100" t="s">
        <v>1152</v>
      </c>
      <c r="Z4686" s="100" t="s">
        <v>48</v>
      </c>
      <c r="AA4686" s="100" t="s">
        <v>129</v>
      </c>
      <c r="AB4686" s="100" t="s">
        <v>42</v>
      </c>
      <c r="AC4686" s="100" t="s">
        <v>2426</v>
      </c>
      <c r="AD4686" s="100" t="s">
        <v>51</v>
      </c>
    </row>
    <row r="4687" spans="1:30" x14ac:dyDescent="0.25">
      <c r="A4687" s="100" t="s">
        <v>35</v>
      </c>
      <c r="B4687" s="100" t="s">
        <v>36</v>
      </c>
      <c r="C4687" s="100" t="s">
        <v>37</v>
      </c>
      <c r="D4687" s="100" t="s">
        <v>121</v>
      </c>
      <c r="E4687" s="100" t="s">
        <v>122</v>
      </c>
      <c r="F4687" s="100" t="s">
        <v>123</v>
      </c>
      <c r="G4687" s="100" t="s">
        <v>124</v>
      </c>
      <c r="H4687" s="100" t="s">
        <v>124</v>
      </c>
      <c r="I4687" s="100" t="s">
        <v>42</v>
      </c>
      <c r="J4687" s="100" t="s">
        <v>182</v>
      </c>
      <c r="K4687" s="100" t="s">
        <v>182</v>
      </c>
      <c r="L4687" s="100" t="s">
        <v>43</v>
      </c>
      <c r="M4687" s="100" t="s">
        <v>44</v>
      </c>
      <c r="N4687" s="100" t="s">
        <v>150</v>
      </c>
      <c r="O4687" s="100" t="s">
        <v>1534</v>
      </c>
      <c r="P4687" s="100" t="s">
        <v>1152</v>
      </c>
      <c r="Q4687" s="100" t="s">
        <v>1535</v>
      </c>
      <c r="R4687" s="100" t="s">
        <v>1152</v>
      </c>
      <c r="S4687" s="99">
        <v>201410</v>
      </c>
      <c r="T4687" s="100" t="s">
        <v>52</v>
      </c>
      <c r="U4687" s="99">
        <v>0</v>
      </c>
      <c r="V4687" s="125">
        <v>167067.29999999999</v>
      </c>
      <c r="W4687" s="100" t="s">
        <v>1152</v>
      </c>
      <c r="X4687" s="100" t="s">
        <v>177</v>
      </c>
      <c r="Y4687" s="100" t="s">
        <v>1152</v>
      </c>
      <c r="Z4687" s="100" t="s">
        <v>48</v>
      </c>
      <c r="AA4687" s="100" t="s">
        <v>129</v>
      </c>
      <c r="AB4687" s="100" t="s">
        <v>42</v>
      </c>
      <c r="AC4687" s="100" t="s">
        <v>2426</v>
      </c>
      <c r="AD4687" s="100" t="s">
        <v>51</v>
      </c>
    </row>
    <row r="4688" spans="1:30" x14ac:dyDescent="0.25">
      <c r="A4688" s="100" t="s">
        <v>35</v>
      </c>
      <c r="B4688" s="100" t="s">
        <v>36</v>
      </c>
      <c r="C4688" s="100" t="s">
        <v>37</v>
      </c>
      <c r="D4688" s="100" t="s">
        <v>121</v>
      </c>
      <c r="E4688" s="100" t="s">
        <v>122</v>
      </c>
      <c r="F4688" s="100" t="s">
        <v>123</v>
      </c>
      <c r="G4688" s="100" t="s">
        <v>124</v>
      </c>
      <c r="H4688" s="100" t="s">
        <v>124</v>
      </c>
      <c r="I4688" s="100" t="s">
        <v>42</v>
      </c>
      <c r="J4688" s="100" t="s">
        <v>652</v>
      </c>
      <c r="K4688" s="100" t="s">
        <v>652</v>
      </c>
      <c r="L4688" s="100" t="s">
        <v>43</v>
      </c>
      <c r="M4688" s="100" t="s">
        <v>44</v>
      </c>
      <c r="N4688" s="100" t="s">
        <v>150</v>
      </c>
      <c r="O4688" s="100" t="s">
        <v>1534</v>
      </c>
      <c r="P4688" s="100" t="s">
        <v>1152</v>
      </c>
      <c r="Q4688" s="100" t="s">
        <v>1535</v>
      </c>
      <c r="R4688" s="100" t="s">
        <v>1152</v>
      </c>
      <c r="S4688" s="99">
        <v>201410</v>
      </c>
      <c r="T4688" s="100" t="s">
        <v>52</v>
      </c>
      <c r="U4688" s="99">
        <v>0</v>
      </c>
      <c r="V4688" s="125">
        <v>164343.72</v>
      </c>
      <c r="W4688" s="100" t="s">
        <v>1152</v>
      </c>
      <c r="X4688" s="100" t="s">
        <v>177</v>
      </c>
      <c r="Y4688" s="100" t="s">
        <v>1152</v>
      </c>
      <c r="Z4688" s="100" t="s">
        <v>48</v>
      </c>
      <c r="AA4688" s="100" t="s">
        <v>129</v>
      </c>
      <c r="AB4688" s="100" t="s">
        <v>42</v>
      </c>
      <c r="AC4688" s="100" t="s">
        <v>2426</v>
      </c>
      <c r="AD4688" s="100" t="s">
        <v>51</v>
      </c>
    </row>
    <row r="4689" spans="1:30" x14ac:dyDescent="0.25">
      <c r="A4689" s="100" t="s">
        <v>35</v>
      </c>
      <c r="B4689" s="100" t="s">
        <v>36</v>
      </c>
      <c r="C4689" s="100" t="s">
        <v>37</v>
      </c>
      <c r="D4689" s="100" t="s">
        <v>121</v>
      </c>
      <c r="E4689" s="100" t="s">
        <v>215</v>
      </c>
      <c r="F4689" s="100" t="s">
        <v>216</v>
      </c>
      <c r="G4689" s="100" t="s">
        <v>124</v>
      </c>
      <c r="H4689" s="100" t="s">
        <v>124</v>
      </c>
      <c r="I4689" s="100" t="s">
        <v>42</v>
      </c>
      <c r="J4689" s="100" t="s">
        <v>257</v>
      </c>
      <c r="K4689" s="100" t="s">
        <v>257</v>
      </c>
      <c r="L4689" s="100" t="s">
        <v>43</v>
      </c>
      <c r="M4689" s="100" t="s">
        <v>44</v>
      </c>
      <c r="N4689" s="100" t="s">
        <v>150</v>
      </c>
      <c r="O4689" s="100" t="s">
        <v>1534</v>
      </c>
      <c r="P4689" s="100" t="s">
        <v>1152</v>
      </c>
      <c r="Q4689" s="100" t="s">
        <v>1540</v>
      </c>
      <c r="R4689" s="100" t="s">
        <v>1152</v>
      </c>
      <c r="S4689" s="99">
        <v>201410</v>
      </c>
      <c r="T4689" s="100" t="s">
        <v>52</v>
      </c>
      <c r="U4689" s="99">
        <v>0</v>
      </c>
      <c r="V4689" s="125">
        <v>25290</v>
      </c>
      <c r="W4689" s="100" t="s">
        <v>1152</v>
      </c>
      <c r="X4689" s="100" t="s">
        <v>440</v>
      </c>
      <c r="Y4689" s="100" t="s">
        <v>1152</v>
      </c>
      <c r="Z4689" s="100" t="s">
        <v>48</v>
      </c>
      <c r="AA4689" s="100" t="s">
        <v>129</v>
      </c>
      <c r="AB4689" s="100" t="s">
        <v>42</v>
      </c>
      <c r="AC4689" s="100" t="s">
        <v>2426</v>
      </c>
      <c r="AD4689" s="100" t="s">
        <v>51</v>
      </c>
    </row>
    <row r="4690" spans="1:30" x14ac:dyDescent="0.25">
      <c r="A4690" s="100" t="s">
        <v>35</v>
      </c>
      <c r="B4690" s="100" t="s">
        <v>36</v>
      </c>
      <c r="C4690" s="100" t="s">
        <v>37</v>
      </c>
      <c r="D4690" s="100" t="s">
        <v>121</v>
      </c>
      <c r="E4690" s="100" t="s">
        <v>215</v>
      </c>
      <c r="F4690" s="100" t="s">
        <v>216</v>
      </c>
      <c r="G4690" s="100" t="s">
        <v>124</v>
      </c>
      <c r="H4690" s="100" t="s">
        <v>124</v>
      </c>
      <c r="I4690" s="100" t="s">
        <v>42</v>
      </c>
      <c r="J4690" s="100" t="s">
        <v>250</v>
      </c>
      <c r="K4690" s="100" t="s">
        <v>250</v>
      </c>
      <c r="L4690" s="100" t="s">
        <v>43</v>
      </c>
      <c r="M4690" s="100" t="s">
        <v>44</v>
      </c>
      <c r="N4690" s="100" t="s">
        <v>150</v>
      </c>
      <c r="O4690" s="100" t="s">
        <v>1534</v>
      </c>
      <c r="P4690" s="100" t="s">
        <v>1152</v>
      </c>
      <c r="Q4690" s="100" t="s">
        <v>1559</v>
      </c>
      <c r="R4690" s="100" t="s">
        <v>1152</v>
      </c>
      <c r="S4690" s="99">
        <v>201410</v>
      </c>
      <c r="T4690" s="100" t="s">
        <v>52</v>
      </c>
      <c r="U4690" s="99">
        <v>0</v>
      </c>
      <c r="V4690" s="125">
        <v>13900</v>
      </c>
      <c r="W4690" s="100" t="s">
        <v>1152</v>
      </c>
      <c r="X4690" s="100" t="s">
        <v>1152</v>
      </c>
      <c r="Y4690" s="100" t="s">
        <v>1152</v>
      </c>
      <c r="Z4690" s="100" t="s">
        <v>48</v>
      </c>
      <c r="AA4690" s="100" t="s">
        <v>129</v>
      </c>
      <c r="AB4690" s="100" t="s">
        <v>42</v>
      </c>
      <c r="AC4690" s="100" t="s">
        <v>2426</v>
      </c>
      <c r="AD4690" s="100" t="s">
        <v>51</v>
      </c>
    </row>
    <row r="4691" spans="1:30" x14ac:dyDescent="0.25">
      <c r="A4691" s="100" t="s">
        <v>35</v>
      </c>
      <c r="B4691" s="100" t="s">
        <v>36</v>
      </c>
      <c r="C4691" s="100" t="s">
        <v>37</v>
      </c>
      <c r="D4691" s="100" t="s">
        <v>121</v>
      </c>
      <c r="E4691" s="100" t="s">
        <v>215</v>
      </c>
      <c r="F4691" s="100" t="s">
        <v>216</v>
      </c>
      <c r="G4691" s="100" t="s">
        <v>124</v>
      </c>
      <c r="H4691" s="100" t="s">
        <v>124</v>
      </c>
      <c r="I4691" s="100" t="s">
        <v>42</v>
      </c>
      <c r="J4691" s="100" t="s">
        <v>437</v>
      </c>
      <c r="K4691" s="100" t="s">
        <v>437</v>
      </c>
      <c r="L4691" s="100" t="s">
        <v>43</v>
      </c>
      <c r="M4691" s="100" t="s">
        <v>44</v>
      </c>
      <c r="N4691" s="100" t="s">
        <v>150</v>
      </c>
      <c r="O4691" s="100" t="s">
        <v>1534</v>
      </c>
      <c r="P4691" s="100" t="s">
        <v>1152</v>
      </c>
      <c r="Q4691" s="100" t="s">
        <v>2434</v>
      </c>
      <c r="R4691" s="100" t="s">
        <v>2435</v>
      </c>
      <c r="S4691" s="99">
        <v>201410</v>
      </c>
      <c r="T4691" s="100" t="s">
        <v>52</v>
      </c>
      <c r="U4691" s="99">
        <v>0</v>
      </c>
      <c r="V4691" s="125">
        <v>13759.16</v>
      </c>
      <c r="W4691" s="100" t="s">
        <v>1152</v>
      </c>
      <c r="X4691" s="100" t="s">
        <v>577</v>
      </c>
      <c r="Y4691" s="100" t="s">
        <v>1152</v>
      </c>
      <c r="Z4691" s="100" t="s">
        <v>48</v>
      </c>
      <c r="AA4691" s="100" t="s">
        <v>129</v>
      </c>
      <c r="AB4691" s="100" t="s">
        <v>42</v>
      </c>
      <c r="AC4691" s="100" t="s">
        <v>2426</v>
      </c>
      <c r="AD4691" s="100" t="s">
        <v>51</v>
      </c>
    </row>
    <row r="4692" spans="1:30" x14ac:dyDescent="0.25">
      <c r="A4692" s="100" t="s">
        <v>35</v>
      </c>
      <c r="B4692" s="100" t="s">
        <v>36</v>
      </c>
      <c r="C4692" s="100" t="s">
        <v>37</v>
      </c>
      <c r="D4692" s="100" t="s">
        <v>121</v>
      </c>
      <c r="E4692" s="100" t="s">
        <v>215</v>
      </c>
      <c r="F4692" s="100" t="s">
        <v>216</v>
      </c>
      <c r="G4692" s="100" t="s">
        <v>124</v>
      </c>
      <c r="H4692" s="100" t="s">
        <v>124</v>
      </c>
      <c r="I4692" s="100" t="s">
        <v>42</v>
      </c>
      <c r="J4692" s="100" t="s">
        <v>237</v>
      </c>
      <c r="K4692" s="100" t="s">
        <v>237</v>
      </c>
      <c r="L4692" s="100" t="s">
        <v>43</v>
      </c>
      <c r="M4692" s="100" t="s">
        <v>44</v>
      </c>
      <c r="N4692" s="100" t="s">
        <v>150</v>
      </c>
      <c r="O4692" s="100" t="s">
        <v>1534</v>
      </c>
      <c r="P4692" s="100" t="s">
        <v>1152</v>
      </c>
      <c r="Q4692" s="100" t="s">
        <v>2425</v>
      </c>
      <c r="R4692" s="100" t="s">
        <v>1152</v>
      </c>
      <c r="S4692" s="99">
        <v>201410</v>
      </c>
      <c r="T4692" s="100" t="s">
        <v>52</v>
      </c>
      <c r="U4692" s="99">
        <v>0</v>
      </c>
      <c r="V4692" s="125">
        <v>7274.03</v>
      </c>
      <c r="W4692" s="100" t="s">
        <v>1152</v>
      </c>
      <c r="X4692" s="100" t="s">
        <v>1152</v>
      </c>
      <c r="Y4692" s="100" t="s">
        <v>1152</v>
      </c>
      <c r="Z4692" s="100" t="s">
        <v>48</v>
      </c>
      <c r="AA4692" s="100" t="s">
        <v>129</v>
      </c>
      <c r="AB4692" s="100" t="s">
        <v>42</v>
      </c>
      <c r="AC4692" s="100" t="s">
        <v>2426</v>
      </c>
      <c r="AD4692" s="100" t="s">
        <v>51</v>
      </c>
    </row>
    <row r="4693" spans="1:30" x14ac:dyDescent="0.25">
      <c r="A4693" s="100" t="s">
        <v>35</v>
      </c>
      <c r="B4693" s="100" t="s">
        <v>36</v>
      </c>
      <c r="C4693" s="100" t="s">
        <v>37</v>
      </c>
      <c r="D4693" s="100" t="s">
        <v>121</v>
      </c>
      <c r="E4693" s="100" t="s">
        <v>215</v>
      </c>
      <c r="F4693" s="100" t="s">
        <v>216</v>
      </c>
      <c r="G4693" s="100" t="s">
        <v>124</v>
      </c>
      <c r="H4693" s="100" t="s">
        <v>124</v>
      </c>
      <c r="I4693" s="100" t="s">
        <v>42</v>
      </c>
      <c r="J4693" s="100" t="s">
        <v>437</v>
      </c>
      <c r="K4693" s="100" t="s">
        <v>437</v>
      </c>
      <c r="L4693" s="100" t="s">
        <v>43</v>
      </c>
      <c r="M4693" s="100" t="s">
        <v>44</v>
      </c>
      <c r="N4693" s="100" t="s">
        <v>150</v>
      </c>
      <c r="O4693" s="100" t="s">
        <v>1534</v>
      </c>
      <c r="P4693" s="100" t="s">
        <v>1152</v>
      </c>
      <c r="Q4693" s="100" t="s">
        <v>1543</v>
      </c>
      <c r="R4693" s="100" t="s">
        <v>1152</v>
      </c>
      <c r="S4693" s="99">
        <v>201410</v>
      </c>
      <c r="T4693" s="100" t="s">
        <v>52</v>
      </c>
      <c r="U4693" s="99">
        <v>0</v>
      </c>
      <c r="V4693" s="125">
        <v>5168.1400000000003</v>
      </c>
      <c r="W4693" s="100" t="s">
        <v>1152</v>
      </c>
      <c r="X4693" s="100" t="s">
        <v>577</v>
      </c>
      <c r="Y4693" s="100" t="s">
        <v>1152</v>
      </c>
      <c r="Z4693" s="100" t="s">
        <v>48</v>
      </c>
      <c r="AA4693" s="100" t="s">
        <v>129</v>
      </c>
      <c r="AB4693" s="100" t="s">
        <v>42</v>
      </c>
      <c r="AC4693" s="100" t="s">
        <v>2426</v>
      </c>
      <c r="AD4693" s="100" t="s">
        <v>51</v>
      </c>
    </row>
    <row r="4694" spans="1:30" x14ac:dyDescent="0.25">
      <c r="A4694" s="100" t="s">
        <v>35</v>
      </c>
      <c r="B4694" s="100" t="s">
        <v>36</v>
      </c>
      <c r="C4694" s="100" t="s">
        <v>37</v>
      </c>
      <c r="D4694" s="100" t="s">
        <v>121</v>
      </c>
      <c r="E4694" s="100" t="s">
        <v>215</v>
      </c>
      <c r="F4694" s="100" t="s">
        <v>216</v>
      </c>
      <c r="G4694" s="100" t="s">
        <v>124</v>
      </c>
      <c r="H4694" s="100" t="s">
        <v>124</v>
      </c>
      <c r="I4694" s="100" t="s">
        <v>42</v>
      </c>
      <c r="J4694" s="100" t="s">
        <v>217</v>
      </c>
      <c r="K4694" s="100" t="s">
        <v>217</v>
      </c>
      <c r="L4694" s="100" t="s">
        <v>43</v>
      </c>
      <c r="M4694" s="100" t="s">
        <v>44</v>
      </c>
      <c r="N4694" s="100" t="s">
        <v>180</v>
      </c>
      <c r="O4694" s="100" t="s">
        <v>1534</v>
      </c>
      <c r="P4694" s="100" t="s">
        <v>1152</v>
      </c>
      <c r="Q4694" s="100" t="s">
        <v>1546</v>
      </c>
      <c r="R4694" s="100" t="s">
        <v>1152</v>
      </c>
      <c r="S4694" s="99">
        <v>201410</v>
      </c>
      <c r="T4694" s="100" t="s">
        <v>52</v>
      </c>
      <c r="U4694" s="99">
        <v>0</v>
      </c>
      <c r="V4694" s="125">
        <v>428528.05</v>
      </c>
      <c r="W4694" s="100" t="s">
        <v>1152</v>
      </c>
      <c r="X4694" s="100" t="s">
        <v>1152</v>
      </c>
      <c r="Y4694" s="100" t="s">
        <v>1152</v>
      </c>
      <c r="Z4694" s="100" t="s">
        <v>48</v>
      </c>
      <c r="AA4694" s="100" t="s">
        <v>129</v>
      </c>
      <c r="AB4694" s="100" t="s">
        <v>42</v>
      </c>
      <c r="AC4694" s="100" t="s">
        <v>2426</v>
      </c>
      <c r="AD4694" s="100" t="s">
        <v>51</v>
      </c>
    </row>
    <row r="4695" spans="1:30" x14ac:dyDescent="0.25">
      <c r="A4695" s="100" t="s">
        <v>35</v>
      </c>
      <c r="B4695" s="100" t="s">
        <v>36</v>
      </c>
      <c r="C4695" s="100" t="s">
        <v>37</v>
      </c>
      <c r="D4695" s="100" t="s">
        <v>121</v>
      </c>
      <c r="E4695" s="100" t="s">
        <v>215</v>
      </c>
      <c r="F4695" s="100" t="s">
        <v>216</v>
      </c>
      <c r="G4695" s="100" t="s">
        <v>124</v>
      </c>
      <c r="H4695" s="100" t="s">
        <v>124</v>
      </c>
      <c r="I4695" s="100" t="s">
        <v>42</v>
      </c>
      <c r="J4695" s="100" t="s">
        <v>237</v>
      </c>
      <c r="K4695" s="100" t="s">
        <v>237</v>
      </c>
      <c r="L4695" s="100" t="s">
        <v>43</v>
      </c>
      <c r="M4695" s="100" t="s">
        <v>44</v>
      </c>
      <c r="N4695" s="100" t="s">
        <v>180</v>
      </c>
      <c r="O4695" s="100" t="s">
        <v>1534</v>
      </c>
      <c r="P4695" s="100" t="s">
        <v>1152</v>
      </c>
      <c r="Q4695" s="100" t="s">
        <v>1544</v>
      </c>
      <c r="R4695" s="100" t="s">
        <v>1152</v>
      </c>
      <c r="S4695" s="99">
        <v>201410</v>
      </c>
      <c r="T4695" s="100" t="s">
        <v>52</v>
      </c>
      <c r="U4695" s="99">
        <v>0</v>
      </c>
      <c r="V4695" s="125">
        <v>278375</v>
      </c>
      <c r="W4695" s="100" t="s">
        <v>1152</v>
      </c>
      <c r="X4695" s="100" t="s">
        <v>1152</v>
      </c>
      <c r="Y4695" s="100" t="s">
        <v>1152</v>
      </c>
      <c r="Z4695" s="100" t="s">
        <v>48</v>
      </c>
      <c r="AA4695" s="100" t="s">
        <v>129</v>
      </c>
      <c r="AB4695" s="100" t="s">
        <v>42</v>
      </c>
      <c r="AC4695" s="100" t="s">
        <v>2426</v>
      </c>
      <c r="AD4695" s="100" t="s">
        <v>51</v>
      </c>
    </row>
    <row r="4696" spans="1:30" x14ac:dyDescent="0.25">
      <c r="A4696" s="100" t="s">
        <v>35</v>
      </c>
      <c r="B4696" s="100" t="s">
        <v>36</v>
      </c>
      <c r="C4696" s="100" t="s">
        <v>37</v>
      </c>
      <c r="D4696" s="100" t="s">
        <v>121</v>
      </c>
      <c r="E4696" s="100" t="s">
        <v>215</v>
      </c>
      <c r="F4696" s="100" t="s">
        <v>216</v>
      </c>
      <c r="G4696" s="100" t="s">
        <v>124</v>
      </c>
      <c r="H4696" s="100" t="s">
        <v>124</v>
      </c>
      <c r="I4696" s="100" t="s">
        <v>42</v>
      </c>
      <c r="J4696" s="100" t="s">
        <v>261</v>
      </c>
      <c r="K4696" s="100" t="s">
        <v>261</v>
      </c>
      <c r="L4696" s="100" t="s">
        <v>43</v>
      </c>
      <c r="M4696" s="100" t="s">
        <v>44</v>
      </c>
      <c r="N4696" s="100" t="s">
        <v>180</v>
      </c>
      <c r="O4696" s="100" t="s">
        <v>1534</v>
      </c>
      <c r="P4696" s="100" t="s">
        <v>1152</v>
      </c>
      <c r="Q4696" s="100" t="s">
        <v>1547</v>
      </c>
      <c r="R4696" s="100" t="s">
        <v>1152</v>
      </c>
      <c r="S4696" s="99">
        <v>201410</v>
      </c>
      <c r="T4696" s="100" t="s">
        <v>52</v>
      </c>
      <c r="U4696" s="99">
        <v>0</v>
      </c>
      <c r="V4696" s="125">
        <v>220681</v>
      </c>
      <c r="W4696" s="100" t="s">
        <v>1152</v>
      </c>
      <c r="X4696" s="100" t="s">
        <v>1152</v>
      </c>
      <c r="Y4696" s="100" t="s">
        <v>1152</v>
      </c>
      <c r="Z4696" s="100" t="s">
        <v>48</v>
      </c>
      <c r="AA4696" s="100" t="s">
        <v>129</v>
      </c>
      <c r="AB4696" s="100" t="s">
        <v>42</v>
      </c>
      <c r="AC4696" s="100" t="s">
        <v>2426</v>
      </c>
      <c r="AD4696" s="100" t="s">
        <v>51</v>
      </c>
    </row>
    <row r="4697" spans="1:30" x14ac:dyDescent="0.25">
      <c r="A4697" s="100" t="s">
        <v>35</v>
      </c>
      <c r="B4697" s="100" t="s">
        <v>36</v>
      </c>
      <c r="C4697" s="100" t="s">
        <v>37</v>
      </c>
      <c r="D4697" s="100" t="s">
        <v>121</v>
      </c>
      <c r="E4697" s="100" t="s">
        <v>215</v>
      </c>
      <c r="F4697" s="100" t="s">
        <v>216</v>
      </c>
      <c r="G4697" s="100" t="s">
        <v>124</v>
      </c>
      <c r="H4697" s="100" t="s">
        <v>124</v>
      </c>
      <c r="I4697" s="100" t="s">
        <v>42</v>
      </c>
      <c r="J4697" s="100" t="s">
        <v>250</v>
      </c>
      <c r="K4697" s="100" t="s">
        <v>250</v>
      </c>
      <c r="L4697" s="100" t="s">
        <v>43</v>
      </c>
      <c r="M4697" s="100" t="s">
        <v>44</v>
      </c>
      <c r="N4697" s="100" t="s">
        <v>180</v>
      </c>
      <c r="O4697" s="100" t="s">
        <v>1534</v>
      </c>
      <c r="P4697" s="100" t="s">
        <v>1152</v>
      </c>
      <c r="Q4697" s="100" t="s">
        <v>1545</v>
      </c>
      <c r="R4697" s="100" t="s">
        <v>1152</v>
      </c>
      <c r="S4697" s="99">
        <v>201410</v>
      </c>
      <c r="T4697" s="100" t="s">
        <v>52</v>
      </c>
      <c r="U4697" s="99">
        <v>0</v>
      </c>
      <c r="V4697" s="125">
        <v>32900</v>
      </c>
      <c r="W4697" s="100" t="s">
        <v>1152</v>
      </c>
      <c r="X4697" s="100" t="s">
        <v>1152</v>
      </c>
      <c r="Y4697" s="100" t="s">
        <v>1152</v>
      </c>
      <c r="Z4697" s="100" t="s">
        <v>48</v>
      </c>
      <c r="AA4697" s="100" t="s">
        <v>129</v>
      </c>
      <c r="AB4697" s="100" t="s">
        <v>42</v>
      </c>
      <c r="AC4697" s="100" t="s">
        <v>2426</v>
      </c>
      <c r="AD4697" s="100" t="s">
        <v>51</v>
      </c>
    </row>
    <row r="4698" spans="1:30" x14ac:dyDescent="0.25">
      <c r="A4698" s="100" t="s">
        <v>35</v>
      </c>
      <c r="B4698" s="100" t="s">
        <v>36</v>
      </c>
      <c r="C4698" s="100" t="s">
        <v>37</v>
      </c>
      <c r="D4698" s="100" t="s">
        <v>121</v>
      </c>
      <c r="E4698" s="100" t="s">
        <v>215</v>
      </c>
      <c r="F4698" s="100" t="s">
        <v>216</v>
      </c>
      <c r="G4698" s="100" t="s">
        <v>124</v>
      </c>
      <c r="H4698" s="100" t="s">
        <v>124</v>
      </c>
      <c r="I4698" s="100" t="s">
        <v>42</v>
      </c>
      <c r="J4698" s="100" t="s">
        <v>231</v>
      </c>
      <c r="K4698" s="100" t="s">
        <v>231</v>
      </c>
      <c r="L4698" s="100" t="s">
        <v>43</v>
      </c>
      <c r="M4698" s="100" t="s">
        <v>44</v>
      </c>
      <c r="N4698" s="100" t="s">
        <v>180</v>
      </c>
      <c r="O4698" s="100" t="s">
        <v>1534</v>
      </c>
      <c r="P4698" s="100" t="s">
        <v>1152</v>
      </c>
      <c r="Q4698" s="100" t="s">
        <v>1546</v>
      </c>
      <c r="R4698" s="100" t="s">
        <v>1152</v>
      </c>
      <c r="S4698" s="99">
        <v>201410</v>
      </c>
      <c r="T4698" s="100" t="s">
        <v>52</v>
      </c>
      <c r="U4698" s="99">
        <v>0</v>
      </c>
      <c r="V4698" s="125">
        <v>22856.1</v>
      </c>
      <c r="W4698" s="100" t="s">
        <v>1152</v>
      </c>
      <c r="X4698" s="100" t="s">
        <v>1152</v>
      </c>
      <c r="Y4698" s="100" t="s">
        <v>1152</v>
      </c>
      <c r="Z4698" s="100" t="s">
        <v>48</v>
      </c>
      <c r="AA4698" s="100" t="s">
        <v>129</v>
      </c>
      <c r="AB4698" s="100" t="s">
        <v>42</v>
      </c>
      <c r="AC4698" s="100" t="s">
        <v>2426</v>
      </c>
      <c r="AD4698" s="100" t="s">
        <v>51</v>
      </c>
    </row>
    <row r="4699" spans="1:30" x14ac:dyDescent="0.25">
      <c r="A4699" s="100" t="s">
        <v>35</v>
      </c>
      <c r="B4699" s="100" t="s">
        <v>36</v>
      </c>
      <c r="C4699" s="100" t="s">
        <v>37</v>
      </c>
      <c r="D4699" s="100" t="s">
        <v>121</v>
      </c>
      <c r="E4699" s="100" t="s">
        <v>215</v>
      </c>
      <c r="F4699" s="100" t="s">
        <v>216</v>
      </c>
      <c r="G4699" s="100" t="s">
        <v>124</v>
      </c>
      <c r="H4699" s="100" t="s">
        <v>124</v>
      </c>
      <c r="I4699" s="100" t="s">
        <v>42</v>
      </c>
      <c r="J4699" s="100" t="s">
        <v>437</v>
      </c>
      <c r="K4699" s="100" t="s">
        <v>437</v>
      </c>
      <c r="L4699" s="100" t="s">
        <v>43</v>
      </c>
      <c r="M4699" s="100" t="s">
        <v>44</v>
      </c>
      <c r="N4699" s="100" t="s">
        <v>180</v>
      </c>
      <c r="O4699" s="100" t="s">
        <v>1534</v>
      </c>
      <c r="P4699" s="100" t="s">
        <v>1152</v>
      </c>
      <c r="Q4699" s="100" t="s">
        <v>1547</v>
      </c>
      <c r="R4699" s="100" t="s">
        <v>1152</v>
      </c>
      <c r="S4699" s="99">
        <v>201410</v>
      </c>
      <c r="T4699" s="100" t="s">
        <v>52</v>
      </c>
      <c r="U4699" s="99">
        <v>0</v>
      </c>
      <c r="V4699" s="125">
        <v>22374.85</v>
      </c>
      <c r="W4699" s="100" t="s">
        <v>1152</v>
      </c>
      <c r="X4699" s="100" t="s">
        <v>1152</v>
      </c>
      <c r="Y4699" s="100" t="s">
        <v>1152</v>
      </c>
      <c r="Z4699" s="100" t="s">
        <v>48</v>
      </c>
      <c r="AA4699" s="100" t="s">
        <v>129</v>
      </c>
      <c r="AB4699" s="100" t="s">
        <v>42</v>
      </c>
      <c r="AC4699" s="100" t="s">
        <v>2426</v>
      </c>
      <c r="AD4699" s="100" t="s">
        <v>51</v>
      </c>
    </row>
    <row r="4700" spans="1:30" x14ac:dyDescent="0.25">
      <c r="A4700" s="100" t="s">
        <v>35</v>
      </c>
      <c r="B4700" s="100" t="s">
        <v>36</v>
      </c>
      <c r="C4700" s="100" t="s">
        <v>37</v>
      </c>
      <c r="D4700" s="100" t="s">
        <v>121</v>
      </c>
      <c r="E4700" s="100" t="s">
        <v>215</v>
      </c>
      <c r="F4700" s="100" t="s">
        <v>216</v>
      </c>
      <c r="G4700" s="100" t="s">
        <v>124</v>
      </c>
      <c r="H4700" s="100" t="s">
        <v>124</v>
      </c>
      <c r="I4700" s="100" t="s">
        <v>42</v>
      </c>
      <c r="J4700" s="100" t="s">
        <v>231</v>
      </c>
      <c r="K4700" s="100" t="s">
        <v>231</v>
      </c>
      <c r="L4700" s="100" t="s">
        <v>43</v>
      </c>
      <c r="M4700" s="100" t="s">
        <v>44</v>
      </c>
      <c r="N4700" s="100" t="s">
        <v>180</v>
      </c>
      <c r="O4700" s="100" t="s">
        <v>1534</v>
      </c>
      <c r="P4700" s="100" t="s">
        <v>1152</v>
      </c>
      <c r="Q4700" s="100" t="s">
        <v>1546</v>
      </c>
      <c r="R4700" s="100" t="s">
        <v>1152</v>
      </c>
      <c r="S4700" s="99">
        <v>201410</v>
      </c>
      <c r="T4700" s="100" t="s">
        <v>52</v>
      </c>
      <c r="U4700" s="99">
        <v>0</v>
      </c>
      <c r="V4700" s="125">
        <v>106952.96000000001</v>
      </c>
      <c r="W4700" s="100" t="s">
        <v>1152</v>
      </c>
      <c r="X4700" s="100" t="s">
        <v>975</v>
      </c>
      <c r="Y4700" s="100" t="s">
        <v>1152</v>
      </c>
      <c r="Z4700" s="100" t="s">
        <v>48</v>
      </c>
      <c r="AA4700" s="100" t="s">
        <v>129</v>
      </c>
      <c r="AB4700" s="100" t="s">
        <v>42</v>
      </c>
      <c r="AC4700" s="100" t="s">
        <v>2426</v>
      </c>
      <c r="AD4700" s="100" t="s">
        <v>51</v>
      </c>
    </row>
    <row r="4701" spans="1:30" x14ac:dyDescent="0.25">
      <c r="A4701" s="100" t="s">
        <v>35</v>
      </c>
      <c r="B4701" s="100" t="s">
        <v>36</v>
      </c>
      <c r="C4701" s="100" t="s">
        <v>37</v>
      </c>
      <c r="D4701" s="100" t="s">
        <v>121</v>
      </c>
      <c r="E4701" s="100" t="s">
        <v>122</v>
      </c>
      <c r="F4701" s="100" t="s">
        <v>123</v>
      </c>
      <c r="G4701" s="100" t="s">
        <v>124</v>
      </c>
      <c r="H4701" s="100" t="s">
        <v>124</v>
      </c>
      <c r="I4701" s="100" t="s">
        <v>42</v>
      </c>
      <c r="J4701" s="100" t="s">
        <v>182</v>
      </c>
      <c r="K4701" s="100" t="s">
        <v>182</v>
      </c>
      <c r="L4701" s="100" t="s">
        <v>43</v>
      </c>
      <c r="M4701" s="100" t="s">
        <v>44</v>
      </c>
      <c r="N4701" s="100" t="s">
        <v>150</v>
      </c>
      <c r="O4701" s="100" t="s">
        <v>1534</v>
      </c>
      <c r="P4701" s="100" t="s">
        <v>1152</v>
      </c>
      <c r="Q4701" s="100" t="s">
        <v>1535</v>
      </c>
      <c r="R4701" s="100" t="s">
        <v>1152</v>
      </c>
      <c r="S4701" s="99">
        <v>201410</v>
      </c>
      <c r="T4701" s="100" t="s">
        <v>47</v>
      </c>
      <c r="U4701" s="99">
        <v>0</v>
      </c>
      <c r="V4701" s="125">
        <v>-203362.93</v>
      </c>
      <c r="W4701" s="100" t="s">
        <v>1152</v>
      </c>
      <c r="X4701" s="100" t="s">
        <v>177</v>
      </c>
      <c r="Y4701" s="100" t="s">
        <v>1152</v>
      </c>
      <c r="Z4701" s="100" t="s">
        <v>48</v>
      </c>
      <c r="AA4701" s="100" t="s">
        <v>129</v>
      </c>
      <c r="AB4701" s="100" t="s">
        <v>42</v>
      </c>
      <c r="AC4701" s="100" t="s">
        <v>2436</v>
      </c>
      <c r="AD4701" s="100" t="s">
        <v>51</v>
      </c>
    </row>
    <row r="4702" spans="1:30" x14ac:dyDescent="0.25">
      <c r="A4702" s="100" t="s">
        <v>35</v>
      </c>
      <c r="B4702" s="100" t="s">
        <v>36</v>
      </c>
      <c r="C4702" s="100" t="s">
        <v>37</v>
      </c>
      <c r="D4702" s="100" t="s">
        <v>121</v>
      </c>
      <c r="E4702" s="100" t="s">
        <v>122</v>
      </c>
      <c r="F4702" s="100" t="s">
        <v>123</v>
      </c>
      <c r="G4702" s="100" t="s">
        <v>124</v>
      </c>
      <c r="H4702" s="100" t="s">
        <v>124</v>
      </c>
      <c r="I4702" s="100" t="s">
        <v>42</v>
      </c>
      <c r="J4702" s="100" t="s">
        <v>182</v>
      </c>
      <c r="K4702" s="100" t="s">
        <v>182</v>
      </c>
      <c r="L4702" s="100" t="s">
        <v>43</v>
      </c>
      <c r="M4702" s="100" t="s">
        <v>44</v>
      </c>
      <c r="N4702" s="100" t="s">
        <v>150</v>
      </c>
      <c r="O4702" s="100" t="s">
        <v>1534</v>
      </c>
      <c r="P4702" s="100" t="s">
        <v>1152</v>
      </c>
      <c r="Q4702" s="100" t="s">
        <v>1535</v>
      </c>
      <c r="R4702" s="100" t="s">
        <v>1152</v>
      </c>
      <c r="S4702" s="99">
        <v>201410</v>
      </c>
      <c r="T4702" s="100" t="s">
        <v>47</v>
      </c>
      <c r="U4702" s="99">
        <v>0</v>
      </c>
      <c r="V4702" s="125">
        <v>-161360.72</v>
      </c>
      <c r="W4702" s="100" t="s">
        <v>1152</v>
      </c>
      <c r="X4702" s="100" t="s">
        <v>177</v>
      </c>
      <c r="Y4702" s="100" t="s">
        <v>1152</v>
      </c>
      <c r="Z4702" s="100" t="s">
        <v>48</v>
      </c>
      <c r="AA4702" s="100" t="s">
        <v>129</v>
      </c>
      <c r="AB4702" s="100" t="s">
        <v>42</v>
      </c>
      <c r="AC4702" s="100" t="s">
        <v>2436</v>
      </c>
      <c r="AD4702" s="100" t="s">
        <v>51</v>
      </c>
    </row>
    <row r="4703" spans="1:30" x14ac:dyDescent="0.25">
      <c r="A4703" s="100" t="s">
        <v>35</v>
      </c>
      <c r="B4703" s="100" t="s">
        <v>36</v>
      </c>
      <c r="C4703" s="100" t="s">
        <v>37</v>
      </c>
      <c r="D4703" s="100" t="s">
        <v>121</v>
      </c>
      <c r="E4703" s="100" t="s">
        <v>122</v>
      </c>
      <c r="F4703" s="100" t="s">
        <v>123</v>
      </c>
      <c r="G4703" s="100" t="s">
        <v>124</v>
      </c>
      <c r="H4703" s="100" t="s">
        <v>124</v>
      </c>
      <c r="I4703" s="100" t="s">
        <v>42</v>
      </c>
      <c r="J4703" s="100" t="s">
        <v>174</v>
      </c>
      <c r="K4703" s="100" t="s">
        <v>174</v>
      </c>
      <c r="L4703" s="100" t="s">
        <v>43</v>
      </c>
      <c r="M4703" s="100" t="s">
        <v>44</v>
      </c>
      <c r="N4703" s="100" t="s">
        <v>150</v>
      </c>
      <c r="O4703" s="100" t="s">
        <v>1534</v>
      </c>
      <c r="P4703" s="100" t="s">
        <v>1152</v>
      </c>
      <c r="Q4703" s="100" t="s">
        <v>1535</v>
      </c>
      <c r="R4703" s="100" t="s">
        <v>1549</v>
      </c>
      <c r="S4703" s="99">
        <v>201410</v>
      </c>
      <c r="T4703" s="100" t="s">
        <v>47</v>
      </c>
      <c r="U4703" s="99">
        <v>0</v>
      </c>
      <c r="V4703" s="125">
        <v>-108716.14</v>
      </c>
      <c r="W4703" s="100" t="s">
        <v>1152</v>
      </c>
      <c r="X4703" s="100" t="s">
        <v>177</v>
      </c>
      <c r="Y4703" s="100" t="s">
        <v>1152</v>
      </c>
      <c r="Z4703" s="100" t="s">
        <v>48</v>
      </c>
      <c r="AA4703" s="100" t="s">
        <v>129</v>
      </c>
      <c r="AB4703" s="100" t="s">
        <v>42</v>
      </c>
      <c r="AC4703" s="100" t="s">
        <v>2436</v>
      </c>
      <c r="AD4703" s="100" t="s">
        <v>51</v>
      </c>
    </row>
    <row r="4704" spans="1:30" x14ac:dyDescent="0.25">
      <c r="A4704" s="100" t="s">
        <v>35</v>
      </c>
      <c r="B4704" s="100" t="s">
        <v>36</v>
      </c>
      <c r="C4704" s="100" t="s">
        <v>37</v>
      </c>
      <c r="D4704" s="100" t="s">
        <v>121</v>
      </c>
      <c r="E4704" s="100" t="s">
        <v>122</v>
      </c>
      <c r="F4704" s="100" t="s">
        <v>123</v>
      </c>
      <c r="G4704" s="100" t="s">
        <v>124</v>
      </c>
      <c r="H4704" s="100" t="s">
        <v>124</v>
      </c>
      <c r="I4704" s="100" t="s">
        <v>42</v>
      </c>
      <c r="J4704" s="100" t="s">
        <v>532</v>
      </c>
      <c r="K4704" s="100" t="s">
        <v>532</v>
      </c>
      <c r="L4704" s="100" t="s">
        <v>43</v>
      </c>
      <c r="M4704" s="100" t="s">
        <v>44</v>
      </c>
      <c r="N4704" s="100" t="s">
        <v>150</v>
      </c>
      <c r="O4704" s="100" t="s">
        <v>1534</v>
      </c>
      <c r="P4704" s="100" t="s">
        <v>1152</v>
      </c>
      <c r="Q4704" s="100" t="s">
        <v>1535</v>
      </c>
      <c r="R4704" s="100" t="s">
        <v>1152</v>
      </c>
      <c r="S4704" s="99">
        <v>201410</v>
      </c>
      <c r="T4704" s="100" t="s">
        <v>47</v>
      </c>
      <c r="U4704" s="99">
        <v>0</v>
      </c>
      <c r="V4704" s="125">
        <v>-79459.25</v>
      </c>
      <c r="W4704" s="100" t="s">
        <v>1152</v>
      </c>
      <c r="X4704" s="100" t="s">
        <v>177</v>
      </c>
      <c r="Y4704" s="100" t="s">
        <v>1152</v>
      </c>
      <c r="Z4704" s="100" t="s">
        <v>48</v>
      </c>
      <c r="AA4704" s="100" t="s">
        <v>129</v>
      </c>
      <c r="AB4704" s="100" t="s">
        <v>42</v>
      </c>
      <c r="AC4704" s="100" t="s">
        <v>2436</v>
      </c>
      <c r="AD4704" s="100" t="s">
        <v>51</v>
      </c>
    </row>
    <row r="4705" spans="1:30" x14ac:dyDescent="0.25">
      <c r="A4705" s="100" t="s">
        <v>35</v>
      </c>
      <c r="B4705" s="100" t="s">
        <v>36</v>
      </c>
      <c r="C4705" s="100" t="s">
        <v>37</v>
      </c>
      <c r="D4705" s="100" t="s">
        <v>121</v>
      </c>
      <c r="E4705" s="100" t="s">
        <v>122</v>
      </c>
      <c r="F4705" s="100" t="s">
        <v>123</v>
      </c>
      <c r="G4705" s="100" t="s">
        <v>124</v>
      </c>
      <c r="H4705" s="100" t="s">
        <v>124</v>
      </c>
      <c r="I4705" s="100" t="s">
        <v>42</v>
      </c>
      <c r="J4705" s="100" t="s">
        <v>285</v>
      </c>
      <c r="K4705" s="100" t="s">
        <v>285</v>
      </c>
      <c r="L4705" s="100" t="s">
        <v>43</v>
      </c>
      <c r="M4705" s="100" t="s">
        <v>44</v>
      </c>
      <c r="N4705" s="100" t="s">
        <v>150</v>
      </c>
      <c r="O4705" s="100" t="s">
        <v>1534</v>
      </c>
      <c r="P4705" s="100" t="s">
        <v>1152</v>
      </c>
      <c r="Q4705" s="100" t="s">
        <v>1550</v>
      </c>
      <c r="R4705" s="100" t="s">
        <v>1152</v>
      </c>
      <c r="S4705" s="99">
        <v>201410</v>
      </c>
      <c r="T4705" s="100" t="s">
        <v>47</v>
      </c>
      <c r="U4705" s="99">
        <v>0</v>
      </c>
      <c r="V4705" s="125">
        <v>-60353.61</v>
      </c>
      <c r="W4705" s="100" t="s">
        <v>1152</v>
      </c>
      <c r="X4705" s="100" t="s">
        <v>288</v>
      </c>
      <c r="Y4705" s="100" t="s">
        <v>1152</v>
      </c>
      <c r="Z4705" s="100" t="s">
        <v>48</v>
      </c>
      <c r="AA4705" s="100" t="s">
        <v>129</v>
      </c>
      <c r="AB4705" s="100" t="s">
        <v>42</v>
      </c>
      <c r="AC4705" s="100" t="s">
        <v>2436</v>
      </c>
      <c r="AD4705" s="100" t="s">
        <v>51</v>
      </c>
    </row>
    <row r="4706" spans="1:30" x14ac:dyDescent="0.25">
      <c r="A4706" s="100" t="s">
        <v>35</v>
      </c>
      <c r="B4706" s="100" t="s">
        <v>36</v>
      </c>
      <c r="C4706" s="100" t="s">
        <v>37</v>
      </c>
      <c r="D4706" s="100" t="s">
        <v>121</v>
      </c>
      <c r="E4706" s="100" t="s">
        <v>122</v>
      </c>
      <c r="F4706" s="100" t="s">
        <v>123</v>
      </c>
      <c r="G4706" s="100" t="s">
        <v>124</v>
      </c>
      <c r="H4706" s="100" t="s">
        <v>124</v>
      </c>
      <c r="I4706" s="100" t="s">
        <v>42</v>
      </c>
      <c r="J4706" s="100" t="s">
        <v>174</v>
      </c>
      <c r="K4706" s="100" t="s">
        <v>174</v>
      </c>
      <c r="L4706" s="100" t="s">
        <v>43</v>
      </c>
      <c r="M4706" s="100" t="s">
        <v>44</v>
      </c>
      <c r="N4706" s="100" t="s">
        <v>150</v>
      </c>
      <c r="O4706" s="100" t="s">
        <v>1534</v>
      </c>
      <c r="P4706" s="100" t="s">
        <v>1152</v>
      </c>
      <c r="Q4706" s="100" t="s">
        <v>1535</v>
      </c>
      <c r="R4706" s="100" t="s">
        <v>1152</v>
      </c>
      <c r="S4706" s="99">
        <v>201410</v>
      </c>
      <c r="T4706" s="100" t="s">
        <v>47</v>
      </c>
      <c r="U4706" s="99">
        <v>0</v>
      </c>
      <c r="V4706" s="125">
        <v>-59963.47</v>
      </c>
      <c r="W4706" s="100" t="s">
        <v>1152</v>
      </c>
      <c r="X4706" s="100" t="s">
        <v>177</v>
      </c>
      <c r="Y4706" s="100" t="s">
        <v>1152</v>
      </c>
      <c r="Z4706" s="100" t="s">
        <v>48</v>
      </c>
      <c r="AA4706" s="100" t="s">
        <v>129</v>
      </c>
      <c r="AB4706" s="100" t="s">
        <v>42</v>
      </c>
      <c r="AC4706" s="100" t="s">
        <v>2436</v>
      </c>
      <c r="AD4706" s="100" t="s">
        <v>51</v>
      </c>
    </row>
    <row r="4707" spans="1:30" x14ac:dyDescent="0.25">
      <c r="A4707" s="100" t="s">
        <v>35</v>
      </c>
      <c r="B4707" s="100" t="s">
        <v>36</v>
      </c>
      <c r="C4707" s="100" t="s">
        <v>37</v>
      </c>
      <c r="D4707" s="100" t="s">
        <v>121</v>
      </c>
      <c r="E4707" s="100" t="s">
        <v>122</v>
      </c>
      <c r="F4707" s="100" t="s">
        <v>123</v>
      </c>
      <c r="G4707" s="100" t="s">
        <v>124</v>
      </c>
      <c r="H4707" s="100" t="s">
        <v>124</v>
      </c>
      <c r="I4707" s="100" t="s">
        <v>42</v>
      </c>
      <c r="J4707" s="100" t="s">
        <v>190</v>
      </c>
      <c r="K4707" s="100" t="s">
        <v>190</v>
      </c>
      <c r="L4707" s="100" t="s">
        <v>43</v>
      </c>
      <c r="M4707" s="100" t="s">
        <v>44</v>
      </c>
      <c r="N4707" s="100" t="s">
        <v>150</v>
      </c>
      <c r="O4707" s="100" t="s">
        <v>1534</v>
      </c>
      <c r="P4707" s="100" t="s">
        <v>1152</v>
      </c>
      <c r="Q4707" s="100" t="s">
        <v>1535</v>
      </c>
      <c r="R4707" s="100" t="s">
        <v>1152</v>
      </c>
      <c r="S4707" s="99">
        <v>201410</v>
      </c>
      <c r="T4707" s="100" t="s">
        <v>47</v>
      </c>
      <c r="U4707" s="99">
        <v>0</v>
      </c>
      <c r="V4707" s="125">
        <v>-50000</v>
      </c>
      <c r="W4707" s="100" t="s">
        <v>1152</v>
      </c>
      <c r="X4707" s="100" t="s">
        <v>177</v>
      </c>
      <c r="Y4707" s="100" t="s">
        <v>1152</v>
      </c>
      <c r="Z4707" s="100" t="s">
        <v>48</v>
      </c>
      <c r="AA4707" s="100" t="s">
        <v>129</v>
      </c>
      <c r="AB4707" s="100" t="s">
        <v>42</v>
      </c>
      <c r="AC4707" s="100" t="s">
        <v>2436</v>
      </c>
      <c r="AD4707" s="100" t="s">
        <v>51</v>
      </c>
    </row>
    <row r="4708" spans="1:30" x14ac:dyDescent="0.25">
      <c r="A4708" s="100" t="s">
        <v>35</v>
      </c>
      <c r="B4708" s="100" t="s">
        <v>36</v>
      </c>
      <c r="C4708" s="100" t="s">
        <v>37</v>
      </c>
      <c r="D4708" s="100" t="s">
        <v>121</v>
      </c>
      <c r="E4708" s="100" t="s">
        <v>122</v>
      </c>
      <c r="F4708" s="100" t="s">
        <v>123</v>
      </c>
      <c r="G4708" s="100" t="s">
        <v>124</v>
      </c>
      <c r="H4708" s="100" t="s">
        <v>124</v>
      </c>
      <c r="I4708" s="100" t="s">
        <v>42</v>
      </c>
      <c r="J4708" s="100" t="s">
        <v>532</v>
      </c>
      <c r="K4708" s="100" t="s">
        <v>532</v>
      </c>
      <c r="L4708" s="100" t="s">
        <v>43</v>
      </c>
      <c r="M4708" s="100" t="s">
        <v>44</v>
      </c>
      <c r="N4708" s="100" t="s">
        <v>150</v>
      </c>
      <c r="O4708" s="100" t="s">
        <v>1534</v>
      </c>
      <c r="P4708" s="100" t="s">
        <v>1152</v>
      </c>
      <c r="Q4708" s="100" t="s">
        <v>1535</v>
      </c>
      <c r="R4708" s="100" t="s">
        <v>1152</v>
      </c>
      <c r="S4708" s="99">
        <v>201410</v>
      </c>
      <c r="T4708" s="100" t="s">
        <v>47</v>
      </c>
      <c r="U4708" s="99">
        <v>0</v>
      </c>
      <c r="V4708" s="125">
        <v>-13244.7</v>
      </c>
      <c r="W4708" s="100" t="s">
        <v>1152</v>
      </c>
      <c r="X4708" s="100" t="s">
        <v>177</v>
      </c>
      <c r="Y4708" s="100" t="s">
        <v>1152</v>
      </c>
      <c r="Z4708" s="100" t="s">
        <v>48</v>
      </c>
      <c r="AA4708" s="100" t="s">
        <v>129</v>
      </c>
      <c r="AB4708" s="100" t="s">
        <v>42</v>
      </c>
      <c r="AC4708" s="100" t="s">
        <v>2436</v>
      </c>
      <c r="AD4708" s="100" t="s">
        <v>51</v>
      </c>
    </row>
    <row r="4709" spans="1:30" x14ac:dyDescent="0.25">
      <c r="A4709" s="100" t="s">
        <v>35</v>
      </c>
      <c r="B4709" s="100" t="s">
        <v>36</v>
      </c>
      <c r="C4709" s="100" t="s">
        <v>37</v>
      </c>
      <c r="D4709" s="100" t="s">
        <v>121</v>
      </c>
      <c r="E4709" s="100" t="s">
        <v>122</v>
      </c>
      <c r="F4709" s="100" t="s">
        <v>123</v>
      </c>
      <c r="G4709" s="100" t="s">
        <v>124</v>
      </c>
      <c r="H4709" s="100" t="s">
        <v>124</v>
      </c>
      <c r="I4709" s="100" t="s">
        <v>42</v>
      </c>
      <c r="J4709" s="100" t="s">
        <v>283</v>
      </c>
      <c r="K4709" s="100" t="s">
        <v>283</v>
      </c>
      <c r="L4709" s="100" t="s">
        <v>43</v>
      </c>
      <c r="M4709" s="100" t="s">
        <v>44</v>
      </c>
      <c r="N4709" s="100" t="s">
        <v>150</v>
      </c>
      <c r="O4709" s="100" t="s">
        <v>1534</v>
      </c>
      <c r="P4709" s="100" t="s">
        <v>1152</v>
      </c>
      <c r="Q4709" s="100" t="s">
        <v>1539</v>
      </c>
      <c r="R4709" s="100" t="s">
        <v>1152</v>
      </c>
      <c r="S4709" s="99">
        <v>201410</v>
      </c>
      <c r="T4709" s="100" t="s">
        <v>47</v>
      </c>
      <c r="U4709" s="99">
        <v>0</v>
      </c>
      <c r="V4709" s="125">
        <v>-5000</v>
      </c>
      <c r="W4709" s="100" t="s">
        <v>1152</v>
      </c>
      <c r="X4709" s="100" t="s">
        <v>460</v>
      </c>
      <c r="Y4709" s="100" t="s">
        <v>1152</v>
      </c>
      <c r="Z4709" s="100" t="s">
        <v>48</v>
      </c>
      <c r="AA4709" s="100" t="s">
        <v>129</v>
      </c>
      <c r="AB4709" s="100" t="s">
        <v>42</v>
      </c>
      <c r="AC4709" s="100" t="s">
        <v>2436</v>
      </c>
      <c r="AD4709" s="100" t="s">
        <v>51</v>
      </c>
    </row>
    <row r="4710" spans="1:30" x14ac:dyDescent="0.25">
      <c r="A4710" s="100" t="s">
        <v>35</v>
      </c>
      <c r="B4710" s="100" t="s">
        <v>36</v>
      </c>
      <c r="C4710" s="100" t="s">
        <v>37</v>
      </c>
      <c r="D4710" s="100" t="s">
        <v>121</v>
      </c>
      <c r="E4710" s="100" t="s">
        <v>122</v>
      </c>
      <c r="F4710" s="100" t="s">
        <v>123</v>
      </c>
      <c r="G4710" s="100" t="s">
        <v>124</v>
      </c>
      <c r="H4710" s="100" t="s">
        <v>124</v>
      </c>
      <c r="I4710" s="100" t="s">
        <v>42</v>
      </c>
      <c r="J4710" s="100" t="s">
        <v>182</v>
      </c>
      <c r="K4710" s="100" t="s">
        <v>182</v>
      </c>
      <c r="L4710" s="100" t="s">
        <v>43</v>
      </c>
      <c r="M4710" s="100" t="s">
        <v>44</v>
      </c>
      <c r="N4710" s="100" t="s">
        <v>180</v>
      </c>
      <c r="O4710" s="100" t="s">
        <v>1534</v>
      </c>
      <c r="P4710" s="100" t="s">
        <v>1152</v>
      </c>
      <c r="Q4710" s="100" t="s">
        <v>1535</v>
      </c>
      <c r="R4710" s="100" t="s">
        <v>1152</v>
      </c>
      <c r="S4710" s="99">
        <v>201410</v>
      </c>
      <c r="T4710" s="100" t="s">
        <v>47</v>
      </c>
      <c r="U4710" s="99">
        <v>0</v>
      </c>
      <c r="V4710" s="125">
        <v>-522639.11</v>
      </c>
      <c r="W4710" s="100" t="s">
        <v>1152</v>
      </c>
      <c r="X4710" s="100" t="s">
        <v>177</v>
      </c>
      <c r="Y4710" s="100" t="s">
        <v>1152</v>
      </c>
      <c r="Z4710" s="100" t="s">
        <v>48</v>
      </c>
      <c r="AA4710" s="100" t="s">
        <v>129</v>
      </c>
      <c r="AB4710" s="100" t="s">
        <v>42</v>
      </c>
      <c r="AC4710" s="100" t="s">
        <v>2436</v>
      </c>
      <c r="AD4710" s="100" t="s">
        <v>51</v>
      </c>
    </row>
    <row r="4711" spans="1:30" x14ac:dyDescent="0.25">
      <c r="A4711" s="100" t="s">
        <v>35</v>
      </c>
      <c r="B4711" s="100" t="s">
        <v>36</v>
      </c>
      <c r="C4711" s="100" t="s">
        <v>37</v>
      </c>
      <c r="D4711" s="100" t="s">
        <v>121</v>
      </c>
      <c r="E4711" s="100" t="s">
        <v>122</v>
      </c>
      <c r="F4711" s="100" t="s">
        <v>123</v>
      </c>
      <c r="G4711" s="100" t="s">
        <v>124</v>
      </c>
      <c r="H4711" s="100" t="s">
        <v>124</v>
      </c>
      <c r="I4711" s="100" t="s">
        <v>42</v>
      </c>
      <c r="J4711" s="100" t="s">
        <v>182</v>
      </c>
      <c r="K4711" s="100" t="s">
        <v>182</v>
      </c>
      <c r="L4711" s="100" t="s">
        <v>43</v>
      </c>
      <c r="M4711" s="100" t="s">
        <v>44</v>
      </c>
      <c r="N4711" s="100" t="s">
        <v>180</v>
      </c>
      <c r="O4711" s="100" t="s">
        <v>1534</v>
      </c>
      <c r="P4711" s="100" t="s">
        <v>1152</v>
      </c>
      <c r="Q4711" s="100" t="s">
        <v>1535</v>
      </c>
      <c r="R4711" s="100" t="s">
        <v>1152</v>
      </c>
      <c r="S4711" s="99">
        <v>201410</v>
      </c>
      <c r="T4711" s="100" t="s">
        <v>47</v>
      </c>
      <c r="U4711" s="99">
        <v>0</v>
      </c>
      <c r="V4711" s="125">
        <v>-370357.16</v>
      </c>
      <c r="W4711" s="100" t="s">
        <v>1152</v>
      </c>
      <c r="X4711" s="100" t="s">
        <v>177</v>
      </c>
      <c r="Y4711" s="100" t="s">
        <v>1152</v>
      </c>
      <c r="Z4711" s="100" t="s">
        <v>48</v>
      </c>
      <c r="AA4711" s="100" t="s">
        <v>129</v>
      </c>
      <c r="AB4711" s="100" t="s">
        <v>42</v>
      </c>
      <c r="AC4711" s="100" t="s">
        <v>2436</v>
      </c>
      <c r="AD4711" s="100" t="s">
        <v>51</v>
      </c>
    </row>
    <row r="4712" spans="1:30" x14ac:dyDescent="0.25">
      <c r="A4712" s="100" t="s">
        <v>35</v>
      </c>
      <c r="B4712" s="100" t="s">
        <v>36</v>
      </c>
      <c r="C4712" s="100" t="s">
        <v>37</v>
      </c>
      <c r="D4712" s="100" t="s">
        <v>121</v>
      </c>
      <c r="E4712" s="100" t="s">
        <v>122</v>
      </c>
      <c r="F4712" s="100" t="s">
        <v>123</v>
      </c>
      <c r="G4712" s="100" t="s">
        <v>124</v>
      </c>
      <c r="H4712" s="100" t="s">
        <v>124</v>
      </c>
      <c r="I4712" s="100" t="s">
        <v>42</v>
      </c>
      <c r="J4712" s="100" t="s">
        <v>174</v>
      </c>
      <c r="K4712" s="100" t="s">
        <v>174</v>
      </c>
      <c r="L4712" s="100" t="s">
        <v>43</v>
      </c>
      <c r="M4712" s="100" t="s">
        <v>44</v>
      </c>
      <c r="N4712" s="100" t="s">
        <v>180</v>
      </c>
      <c r="O4712" s="100" t="s">
        <v>1534</v>
      </c>
      <c r="P4712" s="100" t="s">
        <v>1152</v>
      </c>
      <c r="Q4712" s="100" t="s">
        <v>1535</v>
      </c>
      <c r="R4712" s="100" t="s">
        <v>1152</v>
      </c>
      <c r="S4712" s="99">
        <v>201410</v>
      </c>
      <c r="T4712" s="100" t="s">
        <v>47</v>
      </c>
      <c r="U4712" s="99">
        <v>0</v>
      </c>
      <c r="V4712" s="125">
        <v>-223158.48</v>
      </c>
      <c r="W4712" s="100" t="s">
        <v>1152</v>
      </c>
      <c r="X4712" s="100" t="s">
        <v>177</v>
      </c>
      <c r="Y4712" s="100" t="s">
        <v>1152</v>
      </c>
      <c r="Z4712" s="100" t="s">
        <v>48</v>
      </c>
      <c r="AA4712" s="100" t="s">
        <v>129</v>
      </c>
      <c r="AB4712" s="100" t="s">
        <v>42</v>
      </c>
      <c r="AC4712" s="100" t="s">
        <v>2436</v>
      </c>
      <c r="AD4712" s="100" t="s">
        <v>51</v>
      </c>
    </row>
    <row r="4713" spans="1:30" x14ac:dyDescent="0.25">
      <c r="A4713" s="100" t="s">
        <v>35</v>
      </c>
      <c r="B4713" s="100" t="s">
        <v>36</v>
      </c>
      <c r="C4713" s="100" t="s">
        <v>37</v>
      </c>
      <c r="D4713" s="100" t="s">
        <v>121</v>
      </c>
      <c r="E4713" s="100" t="s">
        <v>122</v>
      </c>
      <c r="F4713" s="100" t="s">
        <v>123</v>
      </c>
      <c r="G4713" s="100" t="s">
        <v>124</v>
      </c>
      <c r="H4713" s="100" t="s">
        <v>124</v>
      </c>
      <c r="I4713" s="100" t="s">
        <v>42</v>
      </c>
      <c r="J4713" s="100" t="s">
        <v>532</v>
      </c>
      <c r="K4713" s="100" t="s">
        <v>532</v>
      </c>
      <c r="L4713" s="100" t="s">
        <v>43</v>
      </c>
      <c r="M4713" s="100" t="s">
        <v>44</v>
      </c>
      <c r="N4713" s="100" t="s">
        <v>180</v>
      </c>
      <c r="O4713" s="100" t="s">
        <v>1534</v>
      </c>
      <c r="P4713" s="100" t="s">
        <v>1152</v>
      </c>
      <c r="Q4713" s="100" t="s">
        <v>1535</v>
      </c>
      <c r="R4713" s="100" t="s">
        <v>1152</v>
      </c>
      <c r="S4713" s="99">
        <v>201410</v>
      </c>
      <c r="T4713" s="100" t="s">
        <v>47</v>
      </c>
      <c r="U4713" s="99">
        <v>0</v>
      </c>
      <c r="V4713" s="125">
        <v>-197893.79</v>
      </c>
      <c r="W4713" s="100" t="s">
        <v>1152</v>
      </c>
      <c r="X4713" s="100" t="s">
        <v>177</v>
      </c>
      <c r="Y4713" s="100" t="s">
        <v>1152</v>
      </c>
      <c r="Z4713" s="100" t="s">
        <v>48</v>
      </c>
      <c r="AA4713" s="100" t="s">
        <v>129</v>
      </c>
      <c r="AB4713" s="100" t="s">
        <v>42</v>
      </c>
      <c r="AC4713" s="100" t="s">
        <v>2436</v>
      </c>
      <c r="AD4713" s="100" t="s">
        <v>51</v>
      </c>
    </row>
    <row r="4714" spans="1:30" x14ac:dyDescent="0.25">
      <c r="A4714" s="100" t="s">
        <v>35</v>
      </c>
      <c r="B4714" s="100" t="s">
        <v>36</v>
      </c>
      <c r="C4714" s="100" t="s">
        <v>37</v>
      </c>
      <c r="D4714" s="100" t="s">
        <v>121</v>
      </c>
      <c r="E4714" s="100" t="s">
        <v>122</v>
      </c>
      <c r="F4714" s="100" t="s">
        <v>123</v>
      </c>
      <c r="G4714" s="100" t="s">
        <v>124</v>
      </c>
      <c r="H4714" s="100" t="s">
        <v>124</v>
      </c>
      <c r="I4714" s="100" t="s">
        <v>42</v>
      </c>
      <c r="J4714" s="100" t="s">
        <v>174</v>
      </c>
      <c r="K4714" s="100" t="s">
        <v>174</v>
      </c>
      <c r="L4714" s="100" t="s">
        <v>43</v>
      </c>
      <c r="M4714" s="100" t="s">
        <v>44</v>
      </c>
      <c r="N4714" s="100" t="s">
        <v>180</v>
      </c>
      <c r="O4714" s="100" t="s">
        <v>1534</v>
      </c>
      <c r="P4714" s="100" t="s">
        <v>1152</v>
      </c>
      <c r="Q4714" s="100" t="s">
        <v>1535</v>
      </c>
      <c r="R4714" s="100" t="s">
        <v>1152</v>
      </c>
      <c r="S4714" s="99">
        <v>201410</v>
      </c>
      <c r="T4714" s="100" t="s">
        <v>47</v>
      </c>
      <c r="U4714" s="99">
        <v>0</v>
      </c>
      <c r="V4714" s="125">
        <v>-170350.49</v>
      </c>
      <c r="W4714" s="100" t="s">
        <v>1152</v>
      </c>
      <c r="X4714" s="100" t="s">
        <v>177</v>
      </c>
      <c r="Y4714" s="100" t="s">
        <v>1152</v>
      </c>
      <c r="Z4714" s="100" t="s">
        <v>48</v>
      </c>
      <c r="AA4714" s="100" t="s">
        <v>129</v>
      </c>
      <c r="AB4714" s="100" t="s">
        <v>42</v>
      </c>
      <c r="AC4714" s="100" t="s">
        <v>2436</v>
      </c>
      <c r="AD4714" s="100" t="s">
        <v>51</v>
      </c>
    </row>
    <row r="4715" spans="1:30" x14ac:dyDescent="0.25">
      <c r="A4715" s="100" t="s">
        <v>35</v>
      </c>
      <c r="B4715" s="100" t="s">
        <v>36</v>
      </c>
      <c r="C4715" s="100" t="s">
        <v>37</v>
      </c>
      <c r="D4715" s="100" t="s">
        <v>121</v>
      </c>
      <c r="E4715" s="100" t="s">
        <v>122</v>
      </c>
      <c r="F4715" s="100" t="s">
        <v>123</v>
      </c>
      <c r="G4715" s="100" t="s">
        <v>124</v>
      </c>
      <c r="H4715" s="100" t="s">
        <v>124</v>
      </c>
      <c r="I4715" s="100" t="s">
        <v>42</v>
      </c>
      <c r="J4715" s="100" t="s">
        <v>532</v>
      </c>
      <c r="K4715" s="100" t="s">
        <v>532</v>
      </c>
      <c r="L4715" s="100" t="s">
        <v>43</v>
      </c>
      <c r="M4715" s="100" t="s">
        <v>44</v>
      </c>
      <c r="N4715" s="100" t="s">
        <v>180</v>
      </c>
      <c r="O4715" s="100" t="s">
        <v>1534</v>
      </c>
      <c r="P4715" s="100" t="s">
        <v>1152</v>
      </c>
      <c r="Q4715" s="100" t="s">
        <v>1535</v>
      </c>
      <c r="R4715" s="100" t="s">
        <v>1152</v>
      </c>
      <c r="S4715" s="99">
        <v>201410</v>
      </c>
      <c r="T4715" s="100" t="s">
        <v>47</v>
      </c>
      <c r="U4715" s="99">
        <v>0</v>
      </c>
      <c r="V4715" s="125">
        <v>-59487.54</v>
      </c>
      <c r="W4715" s="100" t="s">
        <v>1152</v>
      </c>
      <c r="X4715" s="100" t="s">
        <v>177</v>
      </c>
      <c r="Y4715" s="100" t="s">
        <v>1152</v>
      </c>
      <c r="Z4715" s="100" t="s">
        <v>48</v>
      </c>
      <c r="AA4715" s="100" t="s">
        <v>129</v>
      </c>
      <c r="AB4715" s="100" t="s">
        <v>42</v>
      </c>
      <c r="AC4715" s="100" t="s">
        <v>2436</v>
      </c>
      <c r="AD4715" s="100" t="s">
        <v>51</v>
      </c>
    </row>
    <row r="4716" spans="1:30" x14ac:dyDescent="0.25">
      <c r="A4716" s="100" t="s">
        <v>35</v>
      </c>
      <c r="B4716" s="100" t="s">
        <v>36</v>
      </c>
      <c r="C4716" s="100" t="s">
        <v>37</v>
      </c>
      <c r="D4716" s="100" t="s">
        <v>121</v>
      </c>
      <c r="E4716" s="100" t="s">
        <v>122</v>
      </c>
      <c r="F4716" s="100" t="s">
        <v>123</v>
      </c>
      <c r="G4716" s="100" t="s">
        <v>124</v>
      </c>
      <c r="H4716" s="100" t="s">
        <v>124</v>
      </c>
      <c r="I4716" s="100" t="s">
        <v>42</v>
      </c>
      <c r="J4716" s="100" t="s">
        <v>652</v>
      </c>
      <c r="K4716" s="100" t="s">
        <v>652</v>
      </c>
      <c r="L4716" s="100" t="s">
        <v>43</v>
      </c>
      <c r="M4716" s="100" t="s">
        <v>44</v>
      </c>
      <c r="N4716" s="100" t="s">
        <v>180</v>
      </c>
      <c r="O4716" s="100" t="s">
        <v>1534</v>
      </c>
      <c r="P4716" s="100" t="s">
        <v>1152</v>
      </c>
      <c r="Q4716" s="100" t="s">
        <v>1535</v>
      </c>
      <c r="R4716" s="100" t="s">
        <v>1152</v>
      </c>
      <c r="S4716" s="99">
        <v>201410</v>
      </c>
      <c r="T4716" s="100" t="s">
        <v>47</v>
      </c>
      <c r="U4716" s="99">
        <v>0</v>
      </c>
      <c r="V4716" s="125">
        <v>-14346.3</v>
      </c>
      <c r="W4716" s="100" t="s">
        <v>1152</v>
      </c>
      <c r="X4716" s="100" t="s">
        <v>177</v>
      </c>
      <c r="Y4716" s="100" t="s">
        <v>1152</v>
      </c>
      <c r="Z4716" s="100" t="s">
        <v>48</v>
      </c>
      <c r="AA4716" s="100" t="s">
        <v>129</v>
      </c>
      <c r="AB4716" s="100" t="s">
        <v>42</v>
      </c>
      <c r="AC4716" s="100" t="s">
        <v>2436</v>
      </c>
      <c r="AD4716" s="100" t="s">
        <v>51</v>
      </c>
    </row>
    <row r="4717" spans="1:30" x14ac:dyDescent="0.25">
      <c r="A4717" s="100" t="s">
        <v>35</v>
      </c>
      <c r="B4717" s="100" t="s">
        <v>36</v>
      </c>
      <c r="C4717" s="100" t="s">
        <v>37</v>
      </c>
      <c r="D4717" s="100" t="s">
        <v>121</v>
      </c>
      <c r="E4717" s="100" t="s">
        <v>122</v>
      </c>
      <c r="F4717" s="100" t="s">
        <v>123</v>
      </c>
      <c r="G4717" s="100" t="s">
        <v>124</v>
      </c>
      <c r="H4717" s="100" t="s">
        <v>124</v>
      </c>
      <c r="I4717" s="100" t="s">
        <v>42</v>
      </c>
      <c r="J4717" s="100" t="s">
        <v>500</v>
      </c>
      <c r="K4717" s="100" t="s">
        <v>500</v>
      </c>
      <c r="L4717" s="100" t="s">
        <v>43</v>
      </c>
      <c r="M4717" s="100" t="s">
        <v>44</v>
      </c>
      <c r="N4717" s="100" t="s">
        <v>162</v>
      </c>
      <c r="O4717" s="100" t="s">
        <v>1534</v>
      </c>
      <c r="P4717" s="100" t="s">
        <v>1152</v>
      </c>
      <c r="Q4717" s="100" t="s">
        <v>806</v>
      </c>
      <c r="R4717" s="100" t="s">
        <v>1152</v>
      </c>
      <c r="S4717" s="99">
        <v>201410</v>
      </c>
      <c r="T4717" s="100" t="s">
        <v>47</v>
      </c>
      <c r="U4717" s="99">
        <v>0</v>
      </c>
      <c r="V4717" s="125">
        <v>-8217.25</v>
      </c>
      <c r="W4717" s="100" t="s">
        <v>1152</v>
      </c>
      <c r="X4717" s="100" t="s">
        <v>807</v>
      </c>
      <c r="Y4717" s="100" t="s">
        <v>1152</v>
      </c>
      <c r="Z4717" s="100" t="s">
        <v>48</v>
      </c>
      <c r="AA4717" s="100" t="s">
        <v>129</v>
      </c>
      <c r="AB4717" s="100" t="s">
        <v>42</v>
      </c>
      <c r="AC4717" s="100" t="s">
        <v>2436</v>
      </c>
      <c r="AD4717" s="100" t="s">
        <v>51</v>
      </c>
    </row>
    <row r="4718" spans="1:30" x14ac:dyDescent="0.25">
      <c r="A4718" s="100" t="s">
        <v>35</v>
      </c>
      <c r="B4718" s="100" t="s">
        <v>36</v>
      </c>
      <c r="C4718" s="100" t="s">
        <v>37</v>
      </c>
      <c r="D4718" s="100" t="s">
        <v>121</v>
      </c>
      <c r="E4718" s="100" t="s">
        <v>122</v>
      </c>
      <c r="F4718" s="100" t="s">
        <v>123</v>
      </c>
      <c r="G4718" s="100" t="s">
        <v>124</v>
      </c>
      <c r="H4718" s="100" t="s">
        <v>124</v>
      </c>
      <c r="I4718" s="100" t="s">
        <v>42</v>
      </c>
      <c r="J4718" s="100" t="s">
        <v>500</v>
      </c>
      <c r="K4718" s="100" t="s">
        <v>500</v>
      </c>
      <c r="L4718" s="100" t="s">
        <v>43</v>
      </c>
      <c r="M4718" s="100" t="s">
        <v>44</v>
      </c>
      <c r="N4718" s="100" t="s">
        <v>162</v>
      </c>
      <c r="O4718" s="100" t="s">
        <v>1534</v>
      </c>
      <c r="P4718" s="100" t="s">
        <v>1152</v>
      </c>
      <c r="Q4718" s="100" t="s">
        <v>806</v>
      </c>
      <c r="R4718" s="100" t="s">
        <v>1152</v>
      </c>
      <c r="S4718" s="99">
        <v>201410</v>
      </c>
      <c r="T4718" s="100" t="s">
        <v>47</v>
      </c>
      <c r="U4718" s="99">
        <v>0</v>
      </c>
      <c r="V4718" s="125">
        <v>-5910</v>
      </c>
      <c r="W4718" s="100" t="s">
        <v>1152</v>
      </c>
      <c r="X4718" s="100" t="s">
        <v>807</v>
      </c>
      <c r="Y4718" s="100" t="s">
        <v>1152</v>
      </c>
      <c r="Z4718" s="100" t="s">
        <v>48</v>
      </c>
      <c r="AA4718" s="100" t="s">
        <v>129</v>
      </c>
      <c r="AB4718" s="100" t="s">
        <v>42</v>
      </c>
      <c r="AC4718" s="100" t="s">
        <v>2436</v>
      </c>
      <c r="AD4718" s="100" t="s">
        <v>51</v>
      </c>
    </row>
    <row r="4719" spans="1:30" x14ac:dyDescent="0.25">
      <c r="A4719" s="100" t="s">
        <v>35</v>
      </c>
      <c r="B4719" s="100" t="s">
        <v>36</v>
      </c>
      <c r="C4719" s="100" t="s">
        <v>37</v>
      </c>
      <c r="D4719" s="100" t="s">
        <v>121</v>
      </c>
      <c r="E4719" s="100" t="s">
        <v>122</v>
      </c>
      <c r="F4719" s="100" t="s">
        <v>123</v>
      </c>
      <c r="G4719" s="100" t="s">
        <v>124</v>
      </c>
      <c r="H4719" s="100" t="s">
        <v>124</v>
      </c>
      <c r="I4719" s="100" t="s">
        <v>42</v>
      </c>
      <c r="J4719" s="100" t="s">
        <v>500</v>
      </c>
      <c r="K4719" s="100" t="s">
        <v>500</v>
      </c>
      <c r="L4719" s="100" t="s">
        <v>43</v>
      </c>
      <c r="M4719" s="100" t="s">
        <v>44</v>
      </c>
      <c r="N4719" s="100" t="s">
        <v>162</v>
      </c>
      <c r="O4719" s="100" t="s">
        <v>1534</v>
      </c>
      <c r="P4719" s="100" t="s">
        <v>1152</v>
      </c>
      <c r="Q4719" s="100" t="s">
        <v>806</v>
      </c>
      <c r="R4719" s="100" t="s">
        <v>1152</v>
      </c>
      <c r="S4719" s="99">
        <v>201410</v>
      </c>
      <c r="T4719" s="100" t="s">
        <v>47</v>
      </c>
      <c r="U4719" s="99">
        <v>0</v>
      </c>
      <c r="V4719" s="125">
        <v>-2425</v>
      </c>
      <c r="W4719" s="100" t="s">
        <v>1152</v>
      </c>
      <c r="X4719" s="100" t="s">
        <v>807</v>
      </c>
      <c r="Y4719" s="100" t="s">
        <v>1152</v>
      </c>
      <c r="Z4719" s="100" t="s">
        <v>48</v>
      </c>
      <c r="AA4719" s="100" t="s">
        <v>129</v>
      </c>
      <c r="AB4719" s="100" t="s">
        <v>42</v>
      </c>
      <c r="AC4719" s="100" t="s">
        <v>2436</v>
      </c>
      <c r="AD4719" s="100" t="s">
        <v>51</v>
      </c>
    </row>
    <row r="4720" spans="1:30" x14ac:dyDescent="0.25">
      <c r="A4720" s="100" t="s">
        <v>35</v>
      </c>
      <c r="B4720" s="100" t="s">
        <v>36</v>
      </c>
      <c r="C4720" s="100" t="s">
        <v>37</v>
      </c>
      <c r="D4720" s="100" t="s">
        <v>121</v>
      </c>
      <c r="E4720" s="100" t="s">
        <v>122</v>
      </c>
      <c r="F4720" s="100" t="s">
        <v>123</v>
      </c>
      <c r="G4720" s="100" t="s">
        <v>124</v>
      </c>
      <c r="H4720" s="100" t="s">
        <v>124</v>
      </c>
      <c r="I4720" s="100" t="s">
        <v>42</v>
      </c>
      <c r="J4720" s="100" t="s">
        <v>500</v>
      </c>
      <c r="K4720" s="100" t="s">
        <v>500</v>
      </c>
      <c r="L4720" s="100" t="s">
        <v>43</v>
      </c>
      <c r="M4720" s="100" t="s">
        <v>44</v>
      </c>
      <c r="N4720" s="100" t="s">
        <v>162</v>
      </c>
      <c r="O4720" s="100" t="s">
        <v>1534</v>
      </c>
      <c r="P4720" s="100" t="s">
        <v>1152</v>
      </c>
      <c r="Q4720" s="100" t="s">
        <v>806</v>
      </c>
      <c r="R4720" s="100" t="s">
        <v>1152</v>
      </c>
      <c r="S4720" s="99">
        <v>201410</v>
      </c>
      <c r="T4720" s="100" t="s">
        <v>47</v>
      </c>
      <c r="U4720" s="99">
        <v>0</v>
      </c>
      <c r="V4720" s="125">
        <v>-989.4</v>
      </c>
      <c r="W4720" s="100" t="s">
        <v>1152</v>
      </c>
      <c r="X4720" s="100" t="s">
        <v>807</v>
      </c>
      <c r="Y4720" s="100" t="s">
        <v>1152</v>
      </c>
      <c r="Z4720" s="100" t="s">
        <v>48</v>
      </c>
      <c r="AA4720" s="100" t="s">
        <v>129</v>
      </c>
      <c r="AB4720" s="100" t="s">
        <v>42</v>
      </c>
      <c r="AC4720" s="100" t="s">
        <v>2436</v>
      </c>
      <c r="AD4720" s="100" t="s">
        <v>51</v>
      </c>
    </row>
    <row r="4721" spans="1:30" x14ac:dyDescent="0.25">
      <c r="A4721" s="100" t="s">
        <v>35</v>
      </c>
      <c r="B4721" s="100" t="s">
        <v>36</v>
      </c>
      <c r="C4721" s="100" t="s">
        <v>37</v>
      </c>
      <c r="D4721" s="100" t="s">
        <v>121</v>
      </c>
      <c r="E4721" s="100" t="s">
        <v>122</v>
      </c>
      <c r="F4721" s="100" t="s">
        <v>123</v>
      </c>
      <c r="G4721" s="100" t="s">
        <v>124</v>
      </c>
      <c r="H4721" s="100" t="s">
        <v>124</v>
      </c>
      <c r="I4721" s="100" t="s">
        <v>42</v>
      </c>
      <c r="J4721" s="100" t="s">
        <v>652</v>
      </c>
      <c r="K4721" s="100" t="s">
        <v>652</v>
      </c>
      <c r="L4721" s="100" t="s">
        <v>43</v>
      </c>
      <c r="M4721" s="100" t="s">
        <v>44</v>
      </c>
      <c r="N4721" s="100" t="s">
        <v>150</v>
      </c>
      <c r="O4721" s="100" t="s">
        <v>1534</v>
      </c>
      <c r="P4721" s="100" t="s">
        <v>1152</v>
      </c>
      <c r="Q4721" s="100" t="s">
        <v>1535</v>
      </c>
      <c r="R4721" s="100" t="s">
        <v>1152</v>
      </c>
      <c r="S4721" s="99">
        <v>201410</v>
      </c>
      <c r="T4721" s="100" t="s">
        <v>47</v>
      </c>
      <c r="U4721" s="99">
        <v>0</v>
      </c>
      <c r="V4721" s="125">
        <v>-3521.04</v>
      </c>
      <c r="W4721" s="100" t="s">
        <v>1152</v>
      </c>
      <c r="X4721" s="100" t="s">
        <v>177</v>
      </c>
      <c r="Y4721" s="100" t="s">
        <v>1152</v>
      </c>
      <c r="Z4721" s="100" t="s">
        <v>48</v>
      </c>
      <c r="AA4721" s="100" t="s">
        <v>129</v>
      </c>
      <c r="AB4721" s="100" t="s">
        <v>42</v>
      </c>
      <c r="AC4721" s="100" t="s">
        <v>2436</v>
      </c>
      <c r="AD4721" s="100" t="s">
        <v>51</v>
      </c>
    </row>
    <row r="4722" spans="1:30" x14ac:dyDescent="0.25">
      <c r="A4722" s="100" t="s">
        <v>35</v>
      </c>
      <c r="B4722" s="100" t="s">
        <v>36</v>
      </c>
      <c r="C4722" s="100" t="s">
        <v>37</v>
      </c>
      <c r="D4722" s="100" t="s">
        <v>121</v>
      </c>
      <c r="E4722" s="100" t="s">
        <v>215</v>
      </c>
      <c r="F4722" s="100" t="s">
        <v>216</v>
      </c>
      <c r="G4722" s="100" t="s">
        <v>124</v>
      </c>
      <c r="H4722" s="100" t="s">
        <v>124</v>
      </c>
      <c r="I4722" s="100" t="s">
        <v>42</v>
      </c>
      <c r="J4722" s="100" t="s">
        <v>237</v>
      </c>
      <c r="K4722" s="100" t="s">
        <v>237</v>
      </c>
      <c r="L4722" s="100" t="s">
        <v>43</v>
      </c>
      <c r="M4722" s="100" t="s">
        <v>44</v>
      </c>
      <c r="N4722" s="100" t="s">
        <v>150</v>
      </c>
      <c r="O4722" s="100" t="s">
        <v>1534</v>
      </c>
      <c r="P4722" s="100" t="s">
        <v>1152</v>
      </c>
      <c r="Q4722" s="100" t="s">
        <v>1540</v>
      </c>
      <c r="R4722" s="100" t="s">
        <v>1152</v>
      </c>
      <c r="S4722" s="99">
        <v>201410</v>
      </c>
      <c r="T4722" s="100" t="s">
        <v>47</v>
      </c>
      <c r="U4722" s="99">
        <v>0</v>
      </c>
      <c r="V4722" s="125">
        <v>-198049.59</v>
      </c>
      <c r="W4722" s="100" t="s">
        <v>1152</v>
      </c>
      <c r="X4722" s="100" t="s">
        <v>422</v>
      </c>
      <c r="Y4722" s="100" t="s">
        <v>1152</v>
      </c>
      <c r="Z4722" s="100" t="s">
        <v>48</v>
      </c>
      <c r="AA4722" s="100" t="s">
        <v>129</v>
      </c>
      <c r="AB4722" s="100" t="s">
        <v>42</v>
      </c>
      <c r="AC4722" s="100" t="s">
        <v>2436</v>
      </c>
      <c r="AD4722" s="100" t="s">
        <v>51</v>
      </c>
    </row>
    <row r="4723" spans="1:30" x14ac:dyDescent="0.25">
      <c r="A4723" s="100" t="s">
        <v>35</v>
      </c>
      <c r="B4723" s="100" t="s">
        <v>36</v>
      </c>
      <c r="C4723" s="100" t="s">
        <v>37</v>
      </c>
      <c r="D4723" s="100" t="s">
        <v>121</v>
      </c>
      <c r="E4723" s="100" t="s">
        <v>215</v>
      </c>
      <c r="F4723" s="100" t="s">
        <v>216</v>
      </c>
      <c r="G4723" s="100" t="s">
        <v>124</v>
      </c>
      <c r="H4723" s="100" t="s">
        <v>124</v>
      </c>
      <c r="I4723" s="100" t="s">
        <v>42</v>
      </c>
      <c r="J4723" s="100" t="s">
        <v>250</v>
      </c>
      <c r="K4723" s="100" t="s">
        <v>250</v>
      </c>
      <c r="L4723" s="100" t="s">
        <v>43</v>
      </c>
      <c r="M4723" s="100" t="s">
        <v>44</v>
      </c>
      <c r="N4723" s="100" t="s">
        <v>150</v>
      </c>
      <c r="O4723" s="100" t="s">
        <v>1534</v>
      </c>
      <c r="P4723" s="100" t="s">
        <v>1152</v>
      </c>
      <c r="Q4723" s="100" t="s">
        <v>1541</v>
      </c>
      <c r="R4723" s="100" t="s">
        <v>1152</v>
      </c>
      <c r="S4723" s="99">
        <v>201410</v>
      </c>
      <c r="T4723" s="100" t="s">
        <v>47</v>
      </c>
      <c r="U4723" s="99">
        <v>0</v>
      </c>
      <c r="V4723" s="125">
        <v>-95319.5</v>
      </c>
      <c r="W4723" s="100" t="s">
        <v>1152</v>
      </c>
      <c r="X4723" s="100" t="s">
        <v>433</v>
      </c>
      <c r="Y4723" s="100" t="s">
        <v>1152</v>
      </c>
      <c r="Z4723" s="100" t="s">
        <v>48</v>
      </c>
      <c r="AA4723" s="100" t="s">
        <v>129</v>
      </c>
      <c r="AB4723" s="100" t="s">
        <v>42</v>
      </c>
      <c r="AC4723" s="100" t="s">
        <v>2436</v>
      </c>
      <c r="AD4723" s="100" t="s">
        <v>51</v>
      </c>
    </row>
    <row r="4724" spans="1:30" x14ac:dyDescent="0.25">
      <c r="A4724" s="100" t="s">
        <v>35</v>
      </c>
      <c r="B4724" s="100" t="s">
        <v>36</v>
      </c>
      <c r="C4724" s="100" t="s">
        <v>37</v>
      </c>
      <c r="D4724" s="100" t="s">
        <v>121</v>
      </c>
      <c r="E4724" s="100" t="s">
        <v>215</v>
      </c>
      <c r="F4724" s="100" t="s">
        <v>216</v>
      </c>
      <c r="G4724" s="100" t="s">
        <v>124</v>
      </c>
      <c r="H4724" s="100" t="s">
        <v>124</v>
      </c>
      <c r="I4724" s="100" t="s">
        <v>42</v>
      </c>
      <c r="J4724" s="100" t="s">
        <v>217</v>
      </c>
      <c r="K4724" s="100" t="s">
        <v>217</v>
      </c>
      <c r="L4724" s="100" t="s">
        <v>43</v>
      </c>
      <c r="M4724" s="100" t="s">
        <v>44</v>
      </c>
      <c r="N4724" s="100" t="s">
        <v>150</v>
      </c>
      <c r="O4724" s="100" t="s">
        <v>1534</v>
      </c>
      <c r="P4724" s="100" t="s">
        <v>1152</v>
      </c>
      <c r="Q4724" s="100" t="s">
        <v>1542</v>
      </c>
      <c r="R4724" s="100" t="s">
        <v>1152</v>
      </c>
      <c r="S4724" s="99">
        <v>201410</v>
      </c>
      <c r="T4724" s="100" t="s">
        <v>47</v>
      </c>
      <c r="U4724" s="99">
        <v>0</v>
      </c>
      <c r="V4724" s="125">
        <v>-91809.27</v>
      </c>
      <c r="W4724" s="100" t="s">
        <v>1152</v>
      </c>
      <c r="X4724" s="100" t="s">
        <v>230</v>
      </c>
      <c r="Y4724" s="100" t="s">
        <v>1152</v>
      </c>
      <c r="Z4724" s="100" t="s">
        <v>48</v>
      </c>
      <c r="AA4724" s="100" t="s">
        <v>129</v>
      </c>
      <c r="AB4724" s="100" t="s">
        <v>42</v>
      </c>
      <c r="AC4724" s="100" t="s">
        <v>2436</v>
      </c>
      <c r="AD4724" s="100" t="s">
        <v>51</v>
      </c>
    </row>
    <row r="4725" spans="1:30" x14ac:dyDescent="0.25">
      <c r="A4725" s="100" t="s">
        <v>35</v>
      </c>
      <c r="B4725" s="100" t="s">
        <v>36</v>
      </c>
      <c r="C4725" s="100" t="s">
        <v>37</v>
      </c>
      <c r="D4725" s="100" t="s">
        <v>121</v>
      </c>
      <c r="E4725" s="100" t="s">
        <v>215</v>
      </c>
      <c r="F4725" s="100" t="s">
        <v>216</v>
      </c>
      <c r="G4725" s="100" t="s">
        <v>124</v>
      </c>
      <c r="H4725" s="100" t="s">
        <v>124</v>
      </c>
      <c r="I4725" s="100" t="s">
        <v>42</v>
      </c>
      <c r="J4725" s="100" t="s">
        <v>261</v>
      </c>
      <c r="K4725" s="100" t="s">
        <v>261</v>
      </c>
      <c r="L4725" s="100" t="s">
        <v>43</v>
      </c>
      <c r="M4725" s="100" t="s">
        <v>44</v>
      </c>
      <c r="N4725" s="100" t="s">
        <v>150</v>
      </c>
      <c r="O4725" s="100" t="s">
        <v>1534</v>
      </c>
      <c r="P4725" s="100" t="s">
        <v>1152</v>
      </c>
      <c r="Q4725" s="100" t="s">
        <v>1543</v>
      </c>
      <c r="R4725" s="100" t="s">
        <v>1152</v>
      </c>
      <c r="S4725" s="99">
        <v>201410</v>
      </c>
      <c r="T4725" s="100" t="s">
        <v>47</v>
      </c>
      <c r="U4725" s="99">
        <v>0</v>
      </c>
      <c r="V4725" s="125">
        <v>-64751</v>
      </c>
      <c r="W4725" s="100" t="s">
        <v>1152</v>
      </c>
      <c r="X4725" s="100" t="s">
        <v>267</v>
      </c>
      <c r="Y4725" s="100" t="s">
        <v>1152</v>
      </c>
      <c r="Z4725" s="100" t="s">
        <v>48</v>
      </c>
      <c r="AA4725" s="100" t="s">
        <v>129</v>
      </c>
      <c r="AB4725" s="100" t="s">
        <v>42</v>
      </c>
      <c r="AC4725" s="100" t="s">
        <v>2436</v>
      </c>
      <c r="AD4725" s="100" t="s">
        <v>51</v>
      </c>
    </row>
    <row r="4726" spans="1:30" x14ac:dyDescent="0.25">
      <c r="A4726" s="100" t="s">
        <v>35</v>
      </c>
      <c r="B4726" s="100" t="s">
        <v>36</v>
      </c>
      <c r="C4726" s="100" t="s">
        <v>37</v>
      </c>
      <c r="D4726" s="100" t="s">
        <v>121</v>
      </c>
      <c r="E4726" s="100" t="s">
        <v>215</v>
      </c>
      <c r="F4726" s="100" t="s">
        <v>216</v>
      </c>
      <c r="G4726" s="100" t="s">
        <v>124</v>
      </c>
      <c r="H4726" s="100" t="s">
        <v>124</v>
      </c>
      <c r="I4726" s="100" t="s">
        <v>42</v>
      </c>
      <c r="J4726" s="100" t="s">
        <v>231</v>
      </c>
      <c r="K4726" s="100" t="s">
        <v>231</v>
      </c>
      <c r="L4726" s="100" t="s">
        <v>43</v>
      </c>
      <c r="M4726" s="100" t="s">
        <v>44</v>
      </c>
      <c r="N4726" s="100" t="s">
        <v>150</v>
      </c>
      <c r="O4726" s="100" t="s">
        <v>1534</v>
      </c>
      <c r="P4726" s="100" t="s">
        <v>1152</v>
      </c>
      <c r="Q4726" s="100" t="s">
        <v>1542</v>
      </c>
      <c r="R4726" s="100" t="s">
        <v>1152</v>
      </c>
      <c r="S4726" s="99">
        <v>201410</v>
      </c>
      <c r="T4726" s="100" t="s">
        <v>47</v>
      </c>
      <c r="U4726" s="99">
        <v>0</v>
      </c>
      <c r="V4726" s="125">
        <v>-55922.83</v>
      </c>
      <c r="W4726" s="100" t="s">
        <v>1152</v>
      </c>
      <c r="X4726" s="100" t="s">
        <v>236</v>
      </c>
      <c r="Y4726" s="100" t="s">
        <v>1152</v>
      </c>
      <c r="Z4726" s="100" t="s">
        <v>48</v>
      </c>
      <c r="AA4726" s="100" t="s">
        <v>129</v>
      </c>
      <c r="AB4726" s="100" t="s">
        <v>42</v>
      </c>
      <c r="AC4726" s="100" t="s">
        <v>2436</v>
      </c>
      <c r="AD4726" s="100" t="s">
        <v>51</v>
      </c>
    </row>
    <row r="4727" spans="1:30" x14ac:dyDescent="0.25">
      <c r="A4727" s="100" t="s">
        <v>35</v>
      </c>
      <c r="B4727" s="100" t="s">
        <v>36</v>
      </c>
      <c r="C4727" s="100" t="s">
        <v>37</v>
      </c>
      <c r="D4727" s="100" t="s">
        <v>121</v>
      </c>
      <c r="E4727" s="100" t="s">
        <v>215</v>
      </c>
      <c r="F4727" s="100" t="s">
        <v>216</v>
      </c>
      <c r="G4727" s="100" t="s">
        <v>124</v>
      </c>
      <c r="H4727" s="100" t="s">
        <v>124</v>
      </c>
      <c r="I4727" s="100" t="s">
        <v>42</v>
      </c>
      <c r="J4727" s="100" t="s">
        <v>437</v>
      </c>
      <c r="K4727" s="100" t="s">
        <v>437</v>
      </c>
      <c r="L4727" s="100" t="s">
        <v>43</v>
      </c>
      <c r="M4727" s="100" t="s">
        <v>44</v>
      </c>
      <c r="N4727" s="100" t="s">
        <v>150</v>
      </c>
      <c r="O4727" s="100" t="s">
        <v>1534</v>
      </c>
      <c r="P4727" s="100" t="s">
        <v>1152</v>
      </c>
      <c r="Q4727" s="100" t="s">
        <v>1543</v>
      </c>
      <c r="R4727" s="100" t="s">
        <v>1152</v>
      </c>
      <c r="S4727" s="99">
        <v>201410</v>
      </c>
      <c r="T4727" s="100" t="s">
        <v>47</v>
      </c>
      <c r="U4727" s="99">
        <v>0</v>
      </c>
      <c r="V4727" s="125">
        <v>-11730.52</v>
      </c>
      <c r="W4727" s="100" t="s">
        <v>1152</v>
      </c>
      <c r="X4727" s="100" t="s">
        <v>577</v>
      </c>
      <c r="Y4727" s="100" t="s">
        <v>1152</v>
      </c>
      <c r="Z4727" s="100" t="s">
        <v>48</v>
      </c>
      <c r="AA4727" s="100" t="s">
        <v>129</v>
      </c>
      <c r="AB4727" s="100" t="s">
        <v>42</v>
      </c>
      <c r="AC4727" s="100" t="s">
        <v>2436</v>
      </c>
      <c r="AD4727" s="100" t="s">
        <v>51</v>
      </c>
    </row>
    <row r="4728" spans="1:30" x14ac:dyDescent="0.25">
      <c r="A4728" s="100" t="s">
        <v>35</v>
      </c>
      <c r="B4728" s="100" t="s">
        <v>36</v>
      </c>
      <c r="C4728" s="100" t="s">
        <v>37</v>
      </c>
      <c r="D4728" s="100" t="s">
        <v>121</v>
      </c>
      <c r="E4728" s="100" t="s">
        <v>215</v>
      </c>
      <c r="F4728" s="100" t="s">
        <v>216</v>
      </c>
      <c r="G4728" s="100" t="s">
        <v>124</v>
      </c>
      <c r="H4728" s="100" t="s">
        <v>124</v>
      </c>
      <c r="I4728" s="100" t="s">
        <v>42</v>
      </c>
      <c r="J4728" s="100" t="s">
        <v>237</v>
      </c>
      <c r="K4728" s="100" t="s">
        <v>237</v>
      </c>
      <c r="L4728" s="100" t="s">
        <v>43</v>
      </c>
      <c r="M4728" s="100" t="s">
        <v>44</v>
      </c>
      <c r="N4728" s="100" t="s">
        <v>150</v>
      </c>
      <c r="O4728" s="100" t="s">
        <v>1534</v>
      </c>
      <c r="P4728" s="100" t="s">
        <v>1152</v>
      </c>
      <c r="Q4728" s="100" t="s">
        <v>1544</v>
      </c>
      <c r="R4728" s="100" t="s">
        <v>1152</v>
      </c>
      <c r="S4728" s="99">
        <v>201410</v>
      </c>
      <c r="T4728" s="100" t="s">
        <v>47</v>
      </c>
      <c r="U4728" s="99">
        <v>0</v>
      </c>
      <c r="V4728" s="125">
        <v>-3769.46</v>
      </c>
      <c r="W4728" s="100" t="s">
        <v>1152</v>
      </c>
      <c r="X4728" s="100" t="s">
        <v>1152</v>
      </c>
      <c r="Y4728" s="100" t="s">
        <v>1152</v>
      </c>
      <c r="Z4728" s="100" t="s">
        <v>48</v>
      </c>
      <c r="AA4728" s="100" t="s">
        <v>129</v>
      </c>
      <c r="AB4728" s="100" t="s">
        <v>42</v>
      </c>
      <c r="AC4728" s="100" t="s">
        <v>2436</v>
      </c>
      <c r="AD4728" s="100" t="s">
        <v>51</v>
      </c>
    </row>
    <row r="4729" spans="1:30" x14ac:dyDescent="0.25">
      <c r="A4729" s="100" t="s">
        <v>35</v>
      </c>
      <c r="B4729" s="100" t="s">
        <v>36</v>
      </c>
      <c r="C4729" s="100" t="s">
        <v>37</v>
      </c>
      <c r="D4729" s="100" t="s">
        <v>121</v>
      </c>
      <c r="E4729" s="100" t="s">
        <v>215</v>
      </c>
      <c r="F4729" s="100" t="s">
        <v>216</v>
      </c>
      <c r="G4729" s="100" t="s">
        <v>124</v>
      </c>
      <c r="H4729" s="100" t="s">
        <v>124</v>
      </c>
      <c r="I4729" s="100" t="s">
        <v>42</v>
      </c>
      <c r="J4729" s="100" t="s">
        <v>217</v>
      </c>
      <c r="K4729" s="100" t="s">
        <v>217</v>
      </c>
      <c r="L4729" s="100" t="s">
        <v>43</v>
      </c>
      <c r="M4729" s="100" t="s">
        <v>44</v>
      </c>
      <c r="N4729" s="100" t="s">
        <v>180</v>
      </c>
      <c r="O4729" s="100" t="s">
        <v>1534</v>
      </c>
      <c r="P4729" s="100" t="s">
        <v>1152</v>
      </c>
      <c r="Q4729" s="100" t="s">
        <v>1546</v>
      </c>
      <c r="R4729" s="100" t="s">
        <v>1152</v>
      </c>
      <c r="S4729" s="99">
        <v>201410</v>
      </c>
      <c r="T4729" s="100" t="s">
        <v>47</v>
      </c>
      <c r="U4729" s="99">
        <v>0</v>
      </c>
      <c r="V4729" s="125">
        <v>-466210.5</v>
      </c>
      <c r="W4729" s="100" t="s">
        <v>1152</v>
      </c>
      <c r="X4729" s="100" t="s">
        <v>1152</v>
      </c>
      <c r="Y4729" s="100" t="s">
        <v>1152</v>
      </c>
      <c r="Z4729" s="100" t="s">
        <v>48</v>
      </c>
      <c r="AA4729" s="100" t="s">
        <v>129</v>
      </c>
      <c r="AB4729" s="100" t="s">
        <v>42</v>
      </c>
      <c r="AC4729" s="100" t="s">
        <v>2436</v>
      </c>
      <c r="AD4729" s="100" t="s">
        <v>51</v>
      </c>
    </row>
    <row r="4730" spans="1:30" x14ac:dyDescent="0.25">
      <c r="A4730" s="100" t="s">
        <v>35</v>
      </c>
      <c r="B4730" s="100" t="s">
        <v>36</v>
      </c>
      <c r="C4730" s="100" t="s">
        <v>37</v>
      </c>
      <c r="D4730" s="100" t="s">
        <v>121</v>
      </c>
      <c r="E4730" s="100" t="s">
        <v>215</v>
      </c>
      <c r="F4730" s="100" t="s">
        <v>216</v>
      </c>
      <c r="G4730" s="100" t="s">
        <v>124</v>
      </c>
      <c r="H4730" s="100" t="s">
        <v>124</v>
      </c>
      <c r="I4730" s="100" t="s">
        <v>42</v>
      </c>
      <c r="J4730" s="100" t="s">
        <v>237</v>
      </c>
      <c r="K4730" s="100" t="s">
        <v>237</v>
      </c>
      <c r="L4730" s="100" t="s">
        <v>43</v>
      </c>
      <c r="M4730" s="100" t="s">
        <v>44</v>
      </c>
      <c r="N4730" s="100" t="s">
        <v>180</v>
      </c>
      <c r="O4730" s="100" t="s">
        <v>1534</v>
      </c>
      <c r="P4730" s="100" t="s">
        <v>1152</v>
      </c>
      <c r="Q4730" s="100" t="s">
        <v>1544</v>
      </c>
      <c r="R4730" s="100" t="s">
        <v>1152</v>
      </c>
      <c r="S4730" s="99">
        <v>201410</v>
      </c>
      <c r="T4730" s="100" t="s">
        <v>47</v>
      </c>
      <c r="U4730" s="99">
        <v>0</v>
      </c>
      <c r="V4730" s="125">
        <v>-441770</v>
      </c>
      <c r="W4730" s="100" t="s">
        <v>1152</v>
      </c>
      <c r="X4730" s="100" t="s">
        <v>1152</v>
      </c>
      <c r="Y4730" s="100" t="s">
        <v>1152</v>
      </c>
      <c r="Z4730" s="100" t="s">
        <v>48</v>
      </c>
      <c r="AA4730" s="100" t="s">
        <v>129</v>
      </c>
      <c r="AB4730" s="100" t="s">
        <v>42</v>
      </c>
      <c r="AC4730" s="100" t="s">
        <v>2436</v>
      </c>
      <c r="AD4730" s="100" t="s">
        <v>51</v>
      </c>
    </row>
    <row r="4731" spans="1:30" x14ac:dyDescent="0.25">
      <c r="A4731" s="100" t="s">
        <v>35</v>
      </c>
      <c r="B4731" s="100" t="s">
        <v>36</v>
      </c>
      <c r="C4731" s="100" t="s">
        <v>37</v>
      </c>
      <c r="D4731" s="100" t="s">
        <v>121</v>
      </c>
      <c r="E4731" s="100" t="s">
        <v>215</v>
      </c>
      <c r="F4731" s="100" t="s">
        <v>216</v>
      </c>
      <c r="G4731" s="100" t="s">
        <v>124</v>
      </c>
      <c r="H4731" s="100" t="s">
        <v>124</v>
      </c>
      <c r="I4731" s="100" t="s">
        <v>42</v>
      </c>
      <c r="J4731" s="100" t="s">
        <v>261</v>
      </c>
      <c r="K4731" s="100" t="s">
        <v>261</v>
      </c>
      <c r="L4731" s="100" t="s">
        <v>43</v>
      </c>
      <c r="M4731" s="100" t="s">
        <v>44</v>
      </c>
      <c r="N4731" s="100" t="s">
        <v>180</v>
      </c>
      <c r="O4731" s="100" t="s">
        <v>1534</v>
      </c>
      <c r="P4731" s="100" t="s">
        <v>1152</v>
      </c>
      <c r="Q4731" s="100" t="s">
        <v>1547</v>
      </c>
      <c r="R4731" s="100" t="s">
        <v>1152</v>
      </c>
      <c r="S4731" s="99">
        <v>201410</v>
      </c>
      <c r="T4731" s="100" t="s">
        <v>47</v>
      </c>
      <c r="U4731" s="99">
        <v>0</v>
      </c>
      <c r="V4731" s="125">
        <v>-240269</v>
      </c>
      <c r="W4731" s="100" t="s">
        <v>1152</v>
      </c>
      <c r="X4731" s="100" t="s">
        <v>1152</v>
      </c>
      <c r="Y4731" s="100" t="s">
        <v>1152</v>
      </c>
      <c r="Z4731" s="100" t="s">
        <v>48</v>
      </c>
      <c r="AA4731" s="100" t="s">
        <v>129</v>
      </c>
      <c r="AB4731" s="100" t="s">
        <v>42</v>
      </c>
      <c r="AC4731" s="100" t="s">
        <v>2436</v>
      </c>
      <c r="AD4731" s="100" t="s">
        <v>51</v>
      </c>
    </row>
    <row r="4732" spans="1:30" x14ac:dyDescent="0.25">
      <c r="A4732" s="100" t="s">
        <v>35</v>
      </c>
      <c r="B4732" s="100" t="s">
        <v>36</v>
      </c>
      <c r="C4732" s="100" t="s">
        <v>37</v>
      </c>
      <c r="D4732" s="100" t="s">
        <v>121</v>
      </c>
      <c r="E4732" s="100" t="s">
        <v>215</v>
      </c>
      <c r="F4732" s="100" t="s">
        <v>216</v>
      </c>
      <c r="G4732" s="100" t="s">
        <v>124</v>
      </c>
      <c r="H4732" s="100" t="s">
        <v>124</v>
      </c>
      <c r="I4732" s="100" t="s">
        <v>42</v>
      </c>
      <c r="J4732" s="100" t="s">
        <v>250</v>
      </c>
      <c r="K4732" s="100" t="s">
        <v>250</v>
      </c>
      <c r="L4732" s="100" t="s">
        <v>43</v>
      </c>
      <c r="M4732" s="100" t="s">
        <v>44</v>
      </c>
      <c r="N4732" s="100" t="s">
        <v>180</v>
      </c>
      <c r="O4732" s="100" t="s">
        <v>1534</v>
      </c>
      <c r="P4732" s="100" t="s">
        <v>1152</v>
      </c>
      <c r="Q4732" s="100" t="s">
        <v>1545</v>
      </c>
      <c r="R4732" s="100" t="s">
        <v>1152</v>
      </c>
      <c r="S4732" s="99">
        <v>201410</v>
      </c>
      <c r="T4732" s="100" t="s">
        <v>47</v>
      </c>
      <c r="U4732" s="99">
        <v>0</v>
      </c>
      <c r="V4732" s="125">
        <v>-59650</v>
      </c>
      <c r="W4732" s="100" t="s">
        <v>1152</v>
      </c>
      <c r="X4732" s="100" t="s">
        <v>1152</v>
      </c>
      <c r="Y4732" s="100" t="s">
        <v>1152</v>
      </c>
      <c r="Z4732" s="100" t="s">
        <v>48</v>
      </c>
      <c r="AA4732" s="100" t="s">
        <v>129</v>
      </c>
      <c r="AB4732" s="100" t="s">
        <v>42</v>
      </c>
      <c r="AC4732" s="100" t="s">
        <v>2436</v>
      </c>
      <c r="AD4732" s="100" t="s">
        <v>51</v>
      </c>
    </row>
    <row r="4733" spans="1:30" x14ac:dyDescent="0.25">
      <c r="A4733" s="100" t="s">
        <v>35</v>
      </c>
      <c r="B4733" s="100" t="s">
        <v>36</v>
      </c>
      <c r="C4733" s="100" t="s">
        <v>37</v>
      </c>
      <c r="D4733" s="100" t="s">
        <v>121</v>
      </c>
      <c r="E4733" s="100" t="s">
        <v>215</v>
      </c>
      <c r="F4733" s="100" t="s">
        <v>216</v>
      </c>
      <c r="G4733" s="100" t="s">
        <v>124</v>
      </c>
      <c r="H4733" s="100" t="s">
        <v>124</v>
      </c>
      <c r="I4733" s="100" t="s">
        <v>42</v>
      </c>
      <c r="J4733" s="100" t="s">
        <v>231</v>
      </c>
      <c r="K4733" s="100" t="s">
        <v>231</v>
      </c>
      <c r="L4733" s="100" t="s">
        <v>43</v>
      </c>
      <c r="M4733" s="100" t="s">
        <v>44</v>
      </c>
      <c r="N4733" s="100" t="s">
        <v>180</v>
      </c>
      <c r="O4733" s="100" t="s">
        <v>1534</v>
      </c>
      <c r="P4733" s="100" t="s">
        <v>1152</v>
      </c>
      <c r="Q4733" s="100" t="s">
        <v>1546</v>
      </c>
      <c r="R4733" s="100" t="s">
        <v>1152</v>
      </c>
      <c r="S4733" s="99">
        <v>201410</v>
      </c>
      <c r="T4733" s="100" t="s">
        <v>47</v>
      </c>
      <c r="U4733" s="99">
        <v>0</v>
      </c>
      <c r="V4733" s="125">
        <v>-24859.17</v>
      </c>
      <c r="W4733" s="100" t="s">
        <v>1152</v>
      </c>
      <c r="X4733" s="100" t="s">
        <v>1152</v>
      </c>
      <c r="Y4733" s="100" t="s">
        <v>1152</v>
      </c>
      <c r="Z4733" s="100" t="s">
        <v>48</v>
      </c>
      <c r="AA4733" s="100" t="s">
        <v>129</v>
      </c>
      <c r="AB4733" s="100" t="s">
        <v>42</v>
      </c>
      <c r="AC4733" s="100" t="s">
        <v>2436</v>
      </c>
      <c r="AD4733" s="100" t="s">
        <v>51</v>
      </c>
    </row>
    <row r="4734" spans="1:30" x14ac:dyDescent="0.25">
      <c r="A4734" s="100" t="s">
        <v>35</v>
      </c>
      <c r="B4734" s="100" t="s">
        <v>36</v>
      </c>
      <c r="C4734" s="100" t="s">
        <v>37</v>
      </c>
      <c r="D4734" s="100" t="s">
        <v>121</v>
      </c>
      <c r="E4734" s="100" t="s">
        <v>215</v>
      </c>
      <c r="F4734" s="100" t="s">
        <v>216</v>
      </c>
      <c r="G4734" s="100" t="s">
        <v>124</v>
      </c>
      <c r="H4734" s="100" t="s">
        <v>124</v>
      </c>
      <c r="I4734" s="100" t="s">
        <v>42</v>
      </c>
      <c r="J4734" s="100" t="s">
        <v>437</v>
      </c>
      <c r="K4734" s="100" t="s">
        <v>437</v>
      </c>
      <c r="L4734" s="100" t="s">
        <v>43</v>
      </c>
      <c r="M4734" s="100" t="s">
        <v>44</v>
      </c>
      <c r="N4734" s="100" t="s">
        <v>180</v>
      </c>
      <c r="O4734" s="100" t="s">
        <v>1534</v>
      </c>
      <c r="P4734" s="100" t="s">
        <v>1152</v>
      </c>
      <c r="Q4734" s="100" t="s">
        <v>1547</v>
      </c>
      <c r="R4734" s="100" t="s">
        <v>1152</v>
      </c>
      <c r="S4734" s="99">
        <v>201410</v>
      </c>
      <c r="T4734" s="100" t="s">
        <v>47</v>
      </c>
      <c r="U4734" s="99">
        <v>0</v>
      </c>
      <c r="V4734" s="125">
        <v>-16574</v>
      </c>
      <c r="W4734" s="100" t="s">
        <v>1152</v>
      </c>
      <c r="X4734" s="100" t="s">
        <v>1152</v>
      </c>
      <c r="Y4734" s="100" t="s">
        <v>1152</v>
      </c>
      <c r="Z4734" s="100" t="s">
        <v>48</v>
      </c>
      <c r="AA4734" s="100" t="s">
        <v>129</v>
      </c>
      <c r="AB4734" s="100" t="s">
        <v>42</v>
      </c>
      <c r="AC4734" s="100" t="s">
        <v>2436</v>
      </c>
      <c r="AD4734" s="100" t="s">
        <v>51</v>
      </c>
    </row>
    <row r="4735" spans="1:30" x14ac:dyDescent="0.25">
      <c r="A4735" s="100" t="s">
        <v>35</v>
      </c>
      <c r="B4735" s="100" t="s">
        <v>36</v>
      </c>
      <c r="C4735" s="100" t="s">
        <v>37</v>
      </c>
      <c r="D4735" s="100" t="s">
        <v>121</v>
      </c>
      <c r="E4735" s="100" t="s">
        <v>215</v>
      </c>
      <c r="F4735" s="100" t="s">
        <v>216</v>
      </c>
      <c r="G4735" s="100" t="s">
        <v>124</v>
      </c>
      <c r="H4735" s="100" t="s">
        <v>124</v>
      </c>
      <c r="I4735" s="100" t="s">
        <v>42</v>
      </c>
      <c r="J4735" s="100" t="s">
        <v>217</v>
      </c>
      <c r="K4735" s="100" t="s">
        <v>217</v>
      </c>
      <c r="L4735" s="100" t="s">
        <v>43</v>
      </c>
      <c r="M4735" s="100" t="s">
        <v>44</v>
      </c>
      <c r="N4735" s="100" t="s">
        <v>180</v>
      </c>
      <c r="O4735" s="100" t="s">
        <v>1534</v>
      </c>
      <c r="P4735" s="100" t="s">
        <v>1152</v>
      </c>
      <c r="Q4735" s="100" t="s">
        <v>1546</v>
      </c>
      <c r="R4735" s="100" t="s">
        <v>1152</v>
      </c>
      <c r="S4735" s="99">
        <v>201410</v>
      </c>
      <c r="T4735" s="100" t="s">
        <v>47</v>
      </c>
      <c r="U4735" s="99">
        <v>0</v>
      </c>
      <c r="V4735" s="125">
        <v>-13309.35</v>
      </c>
      <c r="W4735" s="100" t="s">
        <v>1152</v>
      </c>
      <c r="X4735" s="100" t="s">
        <v>752</v>
      </c>
      <c r="Y4735" s="100" t="s">
        <v>1152</v>
      </c>
      <c r="Z4735" s="100" t="s">
        <v>48</v>
      </c>
      <c r="AA4735" s="100" t="s">
        <v>129</v>
      </c>
      <c r="AB4735" s="100" t="s">
        <v>42</v>
      </c>
      <c r="AC4735" s="100" t="s">
        <v>2436</v>
      </c>
      <c r="AD4735" s="100" t="s">
        <v>51</v>
      </c>
    </row>
    <row r="4736" spans="1:30" x14ac:dyDescent="0.25">
      <c r="A4736" s="100" t="s">
        <v>35</v>
      </c>
      <c r="B4736" s="100" t="s">
        <v>36</v>
      </c>
      <c r="C4736" s="100" t="s">
        <v>37</v>
      </c>
      <c r="D4736" s="100" t="s">
        <v>121</v>
      </c>
      <c r="E4736" s="100" t="s">
        <v>215</v>
      </c>
      <c r="F4736" s="100" t="s">
        <v>216</v>
      </c>
      <c r="G4736" s="100" t="s">
        <v>124</v>
      </c>
      <c r="H4736" s="100" t="s">
        <v>124</v>
      </c>
      <c r="I4736" s="100" t="s">
        <v>42</v>
      </c>
      <c r="J4736" s="100" t="s">
        <v>231</v>
      </c>
      <c r="K4736" s="100" t="s">
        <v>231</v>
      </c>
      <c r="L4736" s="100" t="s">
        <v>43</v>
      </c>
      <c r="M4736" s="100" t="s">
        <v>44</v>
      </c>
      <c r="N4736" s="100" t="s">
        <v>180</v>
      </c>
      <c r="O4736" s="100" t="s">
        <v>1534</v>
      </c>
      <c r="P4736" s="100" t="s">
        <v>1152</v>
      </c>
      <c r="Q4736" s="100" t="s">
        <v>1546</v>
      </c>
      <c r="R4736" s="100" t="s">
        <v>1152</v>
      </c>
      <c r="S4736" s="99">
        <v>201410</v>
      </c>
      <c r="T4736" s="100" t="s">
        <v>47</v>
      </c>
      <c r="U4736" s="99">
        <v>0</v>
      </c>
      <c r="V4736" s="125">
        <v>-8940.24</v>
      </c>
      <c r="W4736" s="100" t="s">
        <v>1152</v>
      </c>
      <c r="X4736" s="100" t="s">
        <v>975</v>
      </c>
      <c r="Y4736" s="100" t="s">
        <v>1152</v>
      </c>
      <c r="Z4736" s="100" t="s">
        <v>48</v>
      </c>
      <c r="AA4736" s="100" t="s">
        <v>129</v>
      </c>
      <c r="AB4736" s="100" t="s">
        <v>42</v>
      </c>
      <c r="AC4736" s="100" t="s">
        <v>2436</v>
      </c>
      <c r="AD4736" s="100" t="s">
        <v>51</v>
      </c>
    </row>
    <row r="4737" spans="1:30" x14ac:dyDescent="0.25">
      <c r="A4737" s="100" t="s">
        <v>35</v>
      </c>
      <c r="B4737" s="100" t="s">
        <v>36</v>
      </c>
      <c r="C4737" s="100" t="s">
        <v>37</v>
      </c>
      <c r="D4737" s="100" t="s">
        <v>121</v>
      </c>
      <c r="E4737" s="100" t="s">
        <v>215</v>
      </c>
      <c r="F4737" s="100" t="s">
        <v>216</v>
      </c>
      <c r="G4737" s="100" t="s">
        <v>124</v>
      </c>
      <c r="H4737" s="100" t="s">
        <v>124</v>
      </c>
      <c r="I4737" s="100" t="s">
        <v>42</v>
      </c>
      <c r="J4737" s="100" t="s">
        <v>257</v>
      </c>
      <c r="K4737" s="100" t="s">
        <v>257</v>
      </c>
      <c r="L4737" s="100" t="s">
        <v>43</v>
      </c>
      <c r="M4737" s="100" t="s">
        <v>44</v>
      </c>
      <c r="N4737" s="100" t="s">
        <v>150</v>
      </c>
      <c r="O4737" s="100" t="s">
        <v>1534</v>
      </c>
      <c r="P4737" s="100" t="s">
        <v>1152</v>
      </c>
      <c r="Q4737" s="100" t="s">
        <v>1540</v>
      </c>
      <c r="R4737" s="100" t="s">
        <v>1152</v>
      </c>
      <c r="S4737" s="99">
        <v>201410</v>
      </c>
      <c r="T4737" s="100" t="s">
        <v>47</v>
      </c>
      <c r="U4737" s="99">
        <v>0</v>
      </c>
      <c r="V4737" s="125">
        <v>-33624</v>
      </c>
      <c r="W4737" s="100" t="s">
        <v>1152</v>
      </c>
      <c r="X4737" s="100" t="s">
        <v>440</v>
      </c>
      <c r="Y4737" s="100" t="s">
        <v>1152</v>
      </c>
      <c r="Z4737" s="100" t="s">
        <v>48</v>
      </c>
      <c r="AA4737" s="100" t="s">
        <v>129</v>
      </c>
      <c r="AB4737" s="100" t="s">
        <v>42</v>
      </c>
      <c r="AC4737" s="100" t="s">
        <v>2436</v>
      </c>
      <c r="AD4737" s="100" t="s">
        <v>51</v>
      </c>
    </row>
    <row r="4738" spans="1:30" x14ac:dyDescent="0.25">
      <c r="A4738" s="100" t="s">
        <v>35</v>
      </c>
      <c r="B4738" s="100" t="s">
        <v>36</v>
      </c>
      <c r="C4738" s="100" t="s">
        <v>37</v>
      </c>
      <c r="D4738" s="100" t="s">
        <v>121</v>
      </c>
      <c r="E4738" s="100" t="s">
        <v>122</v>
      </c>
      <c r="F4738" s="100" t="s">
        <v>123</v>
      </c>
      <c r="G4738" s="100" t="s">
        <v>124</v>
      </c>
      <c r="H4738" s="100" t="s">
        <v>124</v>
      </c>
      <c r="I4738" s="100" t="s">
        <v>42</v>
      </c>
      <c r="J4738" s="100" t="s">
        <v>190</v>
      </c>
      <c r="K4738" s="100" t="s">
        <v>190</v>
      </c>
      <c r="L4738" s="100" t="s">
        <v>43</v>
      </c>
      <c r="M4738" s="100" t="s">
        <v>44</v>
      </c>
      <c r="N4738" s="100" t="s">
        <v>131</v>
      </c>
      <c r="O4738" s="100" t="s">
        <v>198</v>
      </c>
      <c r="P4738" s="100" t="s">
        <v>369</v>
      </c>
      <c r="Q4738" s="100" t="s">
        <v>535</v>
      </c>
      <c r="R4738" s="100" t="s">
        <v>2437</v>
      </c>
      <c r="S4738" s="99">
        <v>201410</v>
      </c>
      <c r="T4738" s="100" t="s">
        <v>52</v>
      </c>
      <c r="U4738" s="99">
        <v>0</v>
      </c>
      <c r="V4738" s="125">
        <v>69</v>
      </c>
      <c r="W4738" s="100" t="s">
        <v>42</v>
      </c>
      <c r="X4738" s="100" t="s">
        <v>42</v>
      </c>
      <c r="Y4738" s="100" t="s">
        <v>1152</v>
      </c>
      <c r="Z4738" s="100" t="s">
        <v>48</v>
      </c>
      <c r="AA4738" s="100" t="s">
        <v>144</v>
      </c>
      <c r="AB4738" s="100" t="s">
        <v>42</v>
      </c>
      <c r="AC4738" s="100" t="s">
        <v>2438</v>
      </c>
      <c r="AD4738" s="100" t="s">
        <v>146</v>
      </c>
    </row>
    <row r="4739" spans="1:30" x14ac:dyDescent="0.25">
      <c r="A4739" s="100" t="s">
        <v>35</v>
      </c>
      <c r="B4739" s="100" t="s">
        <v>36</v>
      </c>
      <c r="C4739" s="100" t="s">
        <v>37</v>
      </c>
      <c r="D4739" s="100" t="s">
        <v>121</v>
      </c>
      <c r="E4739" s="100" t="s">
        <v>215</v>
      </c>
      <c r="F4739" s="100" t="s">
        <v>216</v>
      </c>
      <c r="G4739" s="100" t="s">
        <v>124</v>
      </c>
      <c r="H4739" s="100" t="s">
        <v>124</v>
      </c>
      <c r="I4739" s="100" t="s">
        <v>42</v>
      </c>
      <c r="J4739" s="100" t="s">
        <v>231</v>
      </c>
      <c r="K4739" s="100" t="s">
        <v>231</v>
      </c>
      <c r="L4739" s="100" t="s">
        <v>43</v>
      </c>
      <c r="M4739" s="100" t="s">
        <v>44</v>
      </c>
      <c r="N4739" s="100" t="s">
        <v>150</v>
      </c>
      <c r="O4739" s="100" t="s">
        <v>42</v>
      </c>
      <c r="P4739" s="100" t="s">
        <v>388</v>
      </c>
      <c r="Q4739" s="100" t="s">
        <v>417</v>
      </c>
      <c r="R4739" s="100" t="s">
        <v>2439</v>
      </c>
      <c r="S4739" s="99">
        <v>201410</v>
      </c>
      <c r="T4739" s="100" t="s">
        <v>52</v>
      </c>
      <c r="U4739" s="101">
        <v>55965.440000000002</v>
      </c>
      <c r="V4739" s="125">
        <v>55965.440000000002</v>
      </c>
      <c r="W4739" s="100" t="s">
        <v>340</v>
      </c>
      <c r="X4739" s="100" t="s">
        <v>236</v>
      </c>
      <c r="Y4739" s="100" t="s">
        <v>1152</v>
      </c>
      <c r="Z4739" s="100" t="s">
        <v>48</v>
      </c>
      <c r="AA4739" s="100" t="s">
        <v>315</v>
      </c>
      <c r="AB4739" s="100" t="s">
        <v>42</v>
      </c>
      <c r="AC4739" s="100" t="s">
        <v>2438</v>
      </c>
      <c r="AD4739" s="100" t="s">
        <v>146</v>
      </c>
    </row>
    <row r="4740" spans="1:30" x14ac:dyDescent="0.25">
      <c r="A4740" s="100" t="s">
        <v>35</v>
      </c>
      <c r="B4740" s="100" t="s">
        <v>36</v>
      </c>
      <c r="C4740" s="100" t="s">
        <v>37</v>
      </c>
      <c r="D4740" s="100" t="s">
        <v>121</v>
      </c>
      <c r="E4740" s="100" t="s">
        <v>122</v>
      </c>
      <c r="F4740" s="100" t="s">
        <v>123</v>
      </c>
      <c r="G4740" s="100" t="s">
        <v>124</v>
      </c>
      <c r="H4740" s="100" t="s">
        <v>124</v>
      </c>
      <c r="I4740" s="100" t="s">
        <v>42</v>
      </c>
      <c r="J4740" s="100" t="s">
        <v>174</v>
      </c>
      <c r="K4740" s="100" t="s">
        <v>174</v>
      </c>
      <c r="L4740" s="100" t="s">
        <v>43</v>
      </c>
      <c r="M4740" s="100" t="s">
        <v>44</v>
      </c>
      <c r="N4740" s="100" t="s">
        <v>150</v>
      </c>
      <c r="O4740" s="100" t="s">
        <v>42</v>
      </c>
      <c r="P4740" s="100" t="s">
        <v>522</v>
      </c>
      <c r="Q4740" s="100" t="s">
        <v>529</v>
      </c>
      <c r="R4740" s="100" t="s">
        <v>1549</v>
      </c>
      <c r="S4740" s="99">
        <v>201410</v>
      </c>
      <c r="T4740" s="100" t="s">
        <v>52</v>
      </c>
      <c r="U4740" s="101">
        <v>108716.14</v>
      </c>
      <c r="V4740" s="125">
        <v>108716.14</v>
      </c>
      <c r="W4740" s="100" t="s">
        <v>340</v>
      </c>
      <c r="X4740" s="100" t="s">
        <v>177</v>
      </c>
      <c r="Y4740" s="100" t="s">
        <v>1152</v>
      </c>
      <c r="Z4740" s="100" t="s">
        <v>48</v>
      </c>
      <c r="AA4740" s="100" t="s">
        <v>315</v>
      </c>
      <c r="AB4740" s="100" t="s">
        <v>42</v>
      </c>
      <c r="AC4740" s="100" t="s">
        <v>2438</v>
      </c>
      <c r="AD4740" s="100" t="s">
        <v>146</v>
      </c>
    </row>
    <row r="4741" spans="1:30" x14ac:dyDescent="0.25">
      <c r="A4741" s="100" t="s">
        <v>35</v>
      </c>
      <c r="B4741" s="100" t="s">
        <v>36</v>
      </c>
      <c r="C4741" s="100" t="s">
        <v>37</v>
      </c>
      <c r="D4741" s="100" t="s">
        <v>121</v>
      </c>
      <c r="E4741" s="100" t="s">
        <v>122</v>
      </c>
      <c r="F4741" s="100" t="s">
        <v>123</v>
      </c>
      <c r="G4741" s="100" t="s">
        <v>124</v>
      </c>
      <c r="H4741" s="100" t="s">
        <v>124</v>
      </c>
      <c r="I4741" s="100" t="s">
        <v>42</v>
      </c>
      <c r="J4741" s="100" t="s">
        <v>174</v>
      </c>
      <c r="K4741" s="100" t="s">
        <v>174</v>
      </c>
      <c r="L4741" s="100" t="s">
        <v>43</v>
      </c>
      <c r="M4741" s="100" t="s">
        <v>44</v>
      </c>
      <c r="N4741" s="100" t="s">
        <v>180</v>
      </c>
      <c r="O4741" s="100" t="s">
        <v>42</v>
      </c>
      <c r="P4741" s="100" t="s">
        <v>522</v>
      </c>
      <c r="Q4741" s="100" t="s">
        <v>523</v>
      </c>
      <c r="R4741" s="100" t="s">
        <v>1549</v>
      </c>
      <c r="S4741" s="99">
        <v>201410</v>
      </c>
      <c r="T4741" s="100" t="s">
        <v>52</v>
      </c>
      <c r="U4741" s="101">
        <v>170350.49</v>
      </c>
      <c r="V4741" s="125">
        <v>170350.49</v>
      </c>
      <c r="W4741" s="100" t="s">
        <v>340</v>
      </c>
      <c r="X4741" s="100" t="s">
        <v>177</v>
      </c>
      <c r="Y4741" s="100" t="s">
        <v>1152</v>
      </c>
      <c r="Z4741" s="100" t="s">
        <v>48</v>
      </c>
      <c r="AA4741" s="100" t="s">
        <v>315</v>
      </c>
      <c r="AB4741" s="100" t="s">
        <v>42</v>
      </c>
      <c r="AC4741" s="100" t="s">
        <v>2438</v>
      </c>
      <c r="AD4741" s="100" t="s">
        <v>146</v>
      </c>
    </row>
    <row r="4742" spans="1:30" x14ac:dyDescent="0.25">
      <c r="A4742" s="100" t="s">
        <v>35</v>
      </c>
      <c r="B4742" s="100" t="s">
        <v>36</v>
      </c>
      <c r="C4742" s="100" t="s">
        <v>37</v>
      </c>
      <c r="D4742" s="100" t="s">
        <v>121</v>
      </c>
      <c r="E4742" s="100" t="s">
        <v>122</v>
      </c>
      <c r="F4742" s="100" t="s">
        <v>123</v>
      </c>
      <c r="G4742" s="100" t="s">
        <v>124</v>
      </c>
      <c r="H4742" s="100" t="s">
        <v>124</v>
      </c>
      <c r="I4742" s="100" t="s">
        <v>42</v>
      </c>
      <c r="J4742" s="100" t="s">
        <v>190</v>
      </c>
      <c r="K4742" s="100" t="s">
        <v>190</v>
      </c>
      <c r="L4742" s="100" t="s">
        <v>43</v>
      </c>
      <c r="M4742" s="100" t="s">
        <v>44</v>
      </c>
      <c r="N4742" s="100" t="s">
        <v>150</v>
      </c>
      <c r="O4742" s="100" t="s">
        <v>42</v>
      </c>
      <c r="P4742" s="100" t="s">
        <v>522</v>
      </c>
      <c r="Q4742" s="100" t="s">
        <v>539</v>
      </c>
      <c r="R4742" s="100" t="s">
        <v>1549</v>
      </c>
      <c r="S4742" s="99">
        <v>201410</v>
      </c>
      <c r="T4742" s="100" t="s">
        <v>52</v>
      </c>
      <c r="U4742" s="101">
        <v>50000</v>
      </c>
      <c r="V4742" s="125">
        <v>50000</v>
      </c>
      <c r="W4742" s="100" t="s">
        <v>340</v>
      </c>
      <c r="X4742" s="100" t="s">
        <v>177</v>
      </c>
      <c r="Y4742" s="100" t="s">
        <v>1152</v>
      </c>
      <c r="Z4742" s="100" t="s">
        <v>48</v>
      </c>
      <c r="AA4742" s="100" t="s">
        <v>315</v>
      </c>
      <c r="AB4742" s="100" t="s">
        <v>42</v>
      </c>
      <c r="AC4742" s="100" t="s">
        <v>2438</v>
      </c>
      <c r="AD4742" s="100" t="s">
        <v>146</v>
      </c>
    </row>
    <row r="4743" spans="1:30" x14ac:dyDescent="0.25">
      <c r="A4743" s="100" t="s">
        <v>35</v>
      </c>
      <c r="B4743" s="100" t="s">
        <v>36</v>
      </c>
      <c r="C4743" s="100" t="s">
        <v>37</v>
      </c>
      <c r="D4743" s="100" t="s">
        <v>121</v>
      </c>
      <c r="E4743" s="100" t="s">
        <v>122</v>
      </c>
      <c r="F4743" s="100" t="s">
        <v>123</v>
      </c>
      <c r="G4743" s="100" t="s">
        <v>124</v>
      </c>
      <c r="H4743" s="100" t="s">
        <v>124</v>
      </c>
      <c r="I4743" s="100" t="s">
        <v>42</v>
      </c>
      <c r="J4743" s="100" t="s">
        <v>532</v>
      </c>
      <c r="K4743" s="100" t="s">
        <v>532</v>
      </c>
      <c r="L4743" s="100" t="s">
        <v>43</v>
      </c>
      <c r="M4743" s="100" t="s">
        <v>44</v>
      </c>
      <c r="N4743" s="100" t="s">
        <v>150</v>
      </c>
      <c r="O4743" s="100" t="s">
        <v>42</v>
      </c>
      <c r="P4743" s="100" t="s">
        <v>522</v>
      </c>
      <c r="Q4743" s="100" t="s">
        <v>653</v>
      </c>
      <c r="R4743" s="100" t="s">
        <v>1549</v>
      </c>
      <c r="S4743" s="99">
        <v>201410</v>
      </c>
      <c r="T4743" s="100" t="s">
        <v>52</v>
      </c>
      <c r="U4743" s="101">
        <v>79459.25</v>
      </c>
      <c r="V4743" s="125">
        <v>79459.25</v>
      </c>
      <c r="W4743" s="100" t="s">
        <v>340</v>
      </c>
      <c r="X4743" s="100" t="s">
        <v>177</v>
      </c>
      <c r="Y4743" s="100" t="s">
        <v>1152</v>
      </c>
      <c r="Z4743" s="100" t="s">
        <v>48</v>
      </c>
      <c r="AA4743" s="100" t="s">
        <v>315</v>
      </c>
      <c r="AB4743" s="100" t="s">
        <v>42</v>
      </c>
      <c r="AC4743" s="100" t="s">
        <v>2438</v>
      </c>
      <c r="AD4743" s="100" t="s">
        <v>146</v>
      </c>
    </row>
    <row r="4744" spans="1:30" x14ac:dyDescent="0.25">
      <c r="A4744" s="100" t="s">
        <v>35</v>
      </c>
      <c r="B4744" s="100" t="s">
        <v>36</v>
      </c>
      <c r="C4744" s="100" t="s">
        <v>37</v>
      </c>
      <c r="D4744" s="100" t="s">
        <v>121</v>
      </c>
      <c r="E4744" s="100" t="s">
        <v>122</v>
      </c>
      <c r="F4744" s="100" t="s">
        <v>123</v>
      </c>
      <c r="G4744" s="100" t="s">
        <v>124</v>
      </c>
      <c r="H4744" s="100" t="s">
        <v>124</v>
      </c>
      <c r="I4744" s="100" t="s">
        <v>42</v>
      </c>
      <c r="J4744" s="100" t="s">
        <v>532</v>
      </c>
      <c r="K4744" s="100" t="s">
        <v>532</v>
      </c>
      <c r="L4744" s="100" t="s">
        <v>43</v>
      </c>
      <c r="M4744" s="100" t="s">
        <v>44</v>
      </c>
      <c r="N4744" s="100" t="s">
        <v>180</v>
      </c>
      <c r="O4744" s="100" t="s">
        <v>42</v>
      </c>
      <c r="P4744" s="100" t="s">
        <v>522</v>
      </c>
      <c r="Q4744" s="100" t="s">
        <v>733</v>
      </c>
      <c r="R4744" s="100" t="s">
        <v>1549</v>
      </c>
      <c r="S4744" s="99">
        <v>201410</v>
      </c>
      <c r="T4744" s="100" t="s">
        <v>52</v>
      </c>
      <c r="U4744" s="101">
        <v>197893.79</v>
      </c>
      <c r="V4744" s="125">
        <v>197893.79</v>
      </c>
      <c r="W4744" s="100" t="s">
        <v>340</v>
      </c>
      <c r="X4744" s="100" t="s">
        <v>177</v>
      </c>
      <c r="Y4744" s="100" t="s">
        <v>1152</v>
      </c>
      <c r="Z4744" s="100" t="s">
        <v>48</v>
      </c>
      <c r="AA4744" s="100" t="s">
        <v>315</v>
      </c>
      <c r="AB4744" s="100" t="s">
        <v>42</v>
      </c>
      <c r="AC4744" s="100" t="s">
        <v>2438</v>
      </c>
      <c r="AD4744" s="100" t="s">
        <v>146</v>
      </c>
    </row>
    <row r="4745" spans="1:30" x14ac:dyDescent="0.25">
      <c r="A4745" s="100" t="s">
        <v>35</v>
      </c>
      <c r="B4745" s="100" t="s">
        <v>36</v>
      </c>
      <c r="C4745" s="100" t="s">
        <v>37</v>
      </c>
      <c r="D4745" s="100" t="s">
        <v>121</v>
      </c>
      <c r="E4745" s="100" t="s">
        <v>122</v>
      </c>
      <c r="F4745" s="100" t="s">
        <v>123</v>
      </c>
      <c r="G4745" s="100" t="s">
        <v>124</v>
      </c>
      <c r="H4745" s="100" t="s">
        <v>124</v>
      </c>
      <c r="I4745" s="100" t="s">
        <v>42</v>
      </c>
      <c r="J4745" s="100" t="s">
        <v>182</v>
      </c>
      <c r="K4745" s="100" t="s">
        <v>182</v>
      </c>
      <c r="L4745" s="100" t="s">
        <v>43</v>
      </c>
      <c r="M4745" s="100" t="s">
        <v>44</v>
      </c>
      <c r="N4745" s="100" t="s">
        <v>150</v>
      </c>
      <c r="O4745" s="100" t="s">
        <v>42</v>
      </c>
      <c r="P4745" s="100" t="s">
        <v>522</v>
      </c>
      <c r="Q4745" s="100" t="s">
        <v>531</v>
      </c>
      <c r="R4745" s="100" t="s">
        <v>1549</v>
      </c>
      <c r="S4745" s="99">
        <v>201410</v>
      </c>
      <c r="T4745" s="100" t="s">
        <v>52</v>
      </c>
      <c r="U4745" s="101">
        <v>203362.93</v>
      </c>
      <c r="V4745" s="125">
        <v>203362.93</v>
      </c>
      <c r="W4745" s="100" t="s">
        <v>340</v>
      </c>
      <c r="X4745" s="100" t="s">
        <v>177</v>
      </c>
      <c r="Y4745" s="100" t="s">
        <v>1152</v>
      </c>
      <c r="Z4745" s="100" t="s">
        <v>48</v>
      </c>
      <c r="AA4745" s="100" t="s">
        <v>315</v>
      </c>
      <c r="AB4745" s="100" t="s">
        <v>42</v>
      </c>
      <c r="AC4745" s="100" t="s">
        <v>2438</v>
      </c>
      <c r="AD4745" s="100" t="s">
        <v>146</v>
      </c>
    </row>
    <row r="4746" spans="1:30" x14ac:dyDescent="0.25">
      <c r="A4746" s="100" t="s">
        <v>35</v>
      </c>
      <c r="B4746" s="100" t="s">
        <v>36</v>
      </c>
      <c r="C4746" s="100" t="s">
        <v>37</v>
      </c>
      <c r="D4746" s="100" t="s">
        <v>121</v>
      </c>
      <c r="E4746" s="100" t="s">
        <v>122</v>
      </c>
      <c r="F4746" s="100" t="s">
        <v>123</v>
      </c>
      <c r="G4746" s="100" t="s">
        <v>124</v>
      </c>
      <c r="H4746" s="100" t="s">
        <v>124</v>
      </c>
      <c r="I4746" s="100" t="s">
        <v>42</v>
      </c>
      <c r="J4746" s="100" t="s">
        <v>182</v>
      </c>
      <c r="K4746" s="100" t="s">
        <v>182</v>
      </c>
      <c r="L4746" s="100" t="s">
        <v>43</v>
      </c>
      <c r="M4746" s="100" t="s">
        <v>44</v>
      </c>
      <c r="N4746" s="100" t="s">
        <v>180</v>
      </c>
      <c r="O4746" s="100" t="s">
        <v>42</v>
      </c>
      <c r="P4746" s="100" t="s">
        <v>522</v>
      </c>
      <c r="Q4746" s="100" t="s">
        <v>530</v>
      </c>
      <c r="R4746" s="100" t="s">
        <v>1549</v>
      </c>
      <c r="S4746" s="99">
        <v>201410</v>
      </c>
      <c r="T4746" s="100" t="s">
        <v>52</v>
      </c>
      <c r="U4746" s="101">
        <v>370357.16</v>
      </c>
      <c r="V4746" s="125">
        <v>370357.16</v>
      </c>
      <c r="W4746" s="100" t="s">
        <v>340</v>
      </c>
      <c r="X4746" s="100" t="s">
        <v>177</v>
      </c>
      <c r="Y4746" s="100" t="s">
        <v>1152</v>
      </c>
      <c r="Z4746" s="100" t="s">
        <v>48</v>
      </c>
      <c r="AA4746" s="100" t="s">
        <v>315</v>
      </c>
      <c r="AB4746" s="100" t="s">
        <v>42</v>
      </c>
      <c r="AC4746" s="100" t="s">
        <v>2438</v>
      </c>
      <c r="AD4746" s="100" t="s">
        <v>146</v>
      </c>
    </row>
    <row r="4747" spans="1:30" x14ac:dyDescent="0.25">
      <c r="A4747" s="100" t="s">
        <v>35</v>
      </c>
      <c r="B4747" s="100" t="s">
        <v>36</v>
      </c>
      <c r="C4747" s="100" t="s">
        <v>37</v>
      </c>
      <c r="D4747" s="100" t="s">
        <v>121</v>
      </c>
      <c r="E4747" s="100" t="s">
        <v>122</v>
      </c>
      <c r="F4747" s="100" t="s">
        <v>123</v>
      </c>
      <c r="G4747" s="100" t="s">
        <v>124</v>
      </c>
      <c r="H4747" s="100" t="s">
        <v>124</v>
      </c>
      <c r="I4747" s="100" t="s">
        <v>42</v>
      </c>
      <c r="J4747" s="100" t="s">
        <v>298</v>
      </c>
      <c r="K4747" s="100" t="s">
        <v>298</v>
      </c>
      <c r="L4747" s="100" t="s">
        <v>43</v>
      </c>
      <c r="M4747" s="100" t="s">
        <v>44</v>
      </c>
      <c r="N4747" s="100" t="s">
        <v>150</v>
      </c>
      <c r="O4747" s="100" t="s">
        <v>42</v>
      </c>
      <c r="P4747" s="100" t="s">
        <v>851</v>
      </c>
      <c r="Q4747" s="100" t="s">
        <v>1710</v>
      </c>
      <c r="R4747" s="100" t="s">
        <v>1711</v>
      </c>
      <c r="S4747" s="99">
        <v>201410</v>
      </c>
      <c r="T4747" s="100" t="s">
        <v>52</v>
      </c>
      <c r="U4747" s="101">
        <v>4200.25</v>
      </c>
      <c r="V4747" s="125">
        <v>4200.25</v>
      </c>
      <c r="W4747" s="100" t="s">
        <v>340</v>
      </c>
      <c r="X4747" s="100" t="s">
        <v>1624</v>
      </c>
      <c r="Y4747" s="100" t="s">
        <v>1152</v>
      </c>
      <c r="Z4747" s="100" t="s">
        <v>48</v>
      </c>
      <c r="AA4747" s="100" t="s">
        <v>315</v>
      </c>
      <c r="AB4747" s="100" t="s">
        <v>42</v>
      </c>
      <c r="AC4747" s="100" t="s">
        <v>1712</v>
      </c>
      <c r="AD4747" s="100" t="s">
        <v>146</v>
      </c>
    </row>
    <row r="4748" spans="1:30" x14ac:dyDescent="0.25">
      <c r="A4748" s="100" t="s">
        <v>35</v>
      </c>
      <c r="B4748" s="100" t="s">
        <v>36</v>
      </c>
      <c r="C4748" s="100" t="s">
        <v>37</v>
      </c>
      <c r="D4748" s="100" t="s">
        <v>121</v>
      </c>
      <c r="E4748" s="100" t="s">
        <v>122</v>
      </c>
      <c r="F4748" s="100" t="s">
        <v>123</v>
      </c>
      <c r="G4748" s="100" t="s">
        <v>124</v>
      </c>
      <c r="H4748" s="100" t="s">
        <v>124</v>
      </c>
      <c r="I4748" s="100" t="s">
        <v>42</v>
      </c>
      <c r="J4748" s="100" t="s">
        <v>298</v>
      </c>
      <c r="K4748" s="100" t="s">
        <v>298</v>
      </c>
      <c r="L4748" s="100" t="s">
        <v>43</v>
      </c>
      <c r="M4748" s="100" t="s">
        <v>44</v>
      </c>
      <c r="N4748" s="100" t="s">
        <v>150</v>
      </c>
      <c r="O4748" s="100" t="s">
        <v>42</v>
      </c>
      <c r="P4748" s="100" t="s">
        <v>506</v>
      </c>
      <c r="Q4748" s="100" t="s">
        <v>1713</v>
      </c>
      <c r="R4748" s="100" t="s">
        <v>1714</v>
      </c>
      <c r="S4748" s="99">
        <v>201410</v>
      </c>
      <c r="T4748" s="100" t="s">
        <v>52</v>
      </c>
      <c r="U4748" s="101">
        <v>15000</v>
      </c>
      <c r="V4748" s="125">
        <v>15000</v>
      </c>
      <c r="W4748" s="100" t="s">
        <v>340</v>
      </c>
      <c r="X4748" s="100" t="s">
        <v>1694</v>
      </c>
      <c r="Y4748" s="100" t="s">
        <v>1152</v>
      </c>
      <c r="Z4748" s="100" t="s">
        <v>48</v>
      </c>
      <c r="AA4748" s="100" t="s">
        <v>315</v>
      </c>
      <c r="AB4748" s="100" t="s">
        <v>42</v>
      </c>
      <c r="AC4748" s="100" t="s">
        <v>1712</v>
      </c>
      <c r="AD4748" s="100" t="s">
        <v>146</v>
      </c>
    </row>
    <row r="4749" spans="1:30" x14ac:dyDescent="0.25">
      <c r="A4749" s="100" t="s">
        <v>35</v>
      </c>
      <c r="B4749" s="100" t="s">
        <v>36</v>
      </c>
      <c r="C4749" s="100" t="s">
        <v>37</v>
      </c>
      <c r="D4749" s="100" t="s">
        <v>121</v>
      </c>
      <c r="E4749" s="100" t="s">
        <v>122</v>
      </c>
      <c r="F4749" s="100" t="s">
        <v>123</v>
      </c>
      <c r="G4749" s="100" t="s">
        <v>124</v>
      </c>
      <c r="H4749" s="100" t="s">
        <v>124</v>
      </c>
      <c r="I4749" s="100" t="s">
        <v>42</v>
      </c>
      <c r="J4749" s="100" t="s">
        <v>190</v>
      </c>
      <c r="K4749" s="100" t="s">
        <v>190</v>
      </c>
      <c r="L4749" s="100" t="s">
        <v>43</v>
      </c>
      <c r="M4749" s="100" t="s">
        <v>44</v>
      </c>
      <c r="N4749" s="100" t="s">
        <v>126</v>
      </c>
      <c r="O4749" s="100" t="s">
        <v>42</v>
      </c>
      <c r="P4749" s="100" t="s">
        <v>369</v>
      </c>
      <c r="Q4749" s="100" t="s">
        <v>167</v>
      </c>
      <c r="R4749" s="100" t="s">
        <v>1715</v>
      </c>
      <c r="S4749" s="99">
        <v>201410</v>
      </c>
      <c r="T4749" s="100" t="s">
        <v>52</v>
      </c>
      <c r="U4749" s="99">
        <v>0</v>
      </c>
      <c r="V4749" s="125">
        <v>28.56</v>
      </c>
      <c r="W4749" s="100" t="s">
        <v>42</v>
      </c>
      <c r="X4749" s="100" t="s">
        <v>42</v>
      </c>
      <c r="Y4749" s="100" t="s">
        <v>1152</v>
      </c>
      <c r="Z4749" s="100" t="s">
        <v>48</v>
      </c>
      <c r="AA4749" s="100" t="s">
        <v>168</v>
      </c>
      <c r="AB4749" s="100" t="s">
        <v>42</v>
      </c>
      <c r="AC4749" s="100" t="s">
        <v>1712</v>
      </c>
      <c r="AD4749" s="100" t="s">
        <v>146</v>
      </c>
    </row>
    <row r="4750" spans="1:30" x14ac:dyDescent="0.25">
      <c r="A4750" s="100" t="s">
        <v>35</v>
      </c>
      <c r="B4750" s="100" t="s">
        <v>36</v>
      </c>
      <c r="C4750" s="100" t="s">
        <v>37</v>
      </c>
      <c r="D4750" s="100" t="s">
        <v>121</v>
      </c>
      <c r="E4750" s="100" t="s">
        <v>215</v>
      </c>
      <c r="F4750" s="100" t="s">
        <v>216</v>
      </c>
      <c r="G4750" s="100" t="s">
        <v>124</v>
      </c>
      <c r="H4750" s="100" t="s">
        <v>124</v>
      </c>
      <c r="I4750" s="100" t="s">
        <v>42</v>
      </c>
      <c r="J4750" s="100" t="s">
        <v>237</v>
      </c>
      <c r="K4750" s="100" t="s">
        <v>237</v>
      </c>
      <c r="L4750" s="100" t="s">
        <v>43</v>
      </c>
      <c r="M4750" s="100" t="s">
        <v>44</v>
      </c>
      <c r="N4750" s="100" t="s">
        <v>150</v>
      </c>
      <c r="O4750" s="100" t="s">
        <v>42</v>
      </c>
      <c r="P4750" s="100" t="s">
        <v>392</v>
      </c>
      <c r="Q4750" s="100" t="s">
        <v>1717</v>
      </c>
      <c r="R4750" s="100" t="s">
        <v>2440</v>
      </c>
      <c r="S4750" s="99">
        <v>201410</v>
      </c>
      <c r="T4750" s="100" t="s">
        <v>52</v>
      </c>
      <c r="U4750" s="99">
        <v>222.9</v>
      </c>
      <c r="V4750" s="125">
        <v>222.9</v>
      </c>
      <c r="W4750" s="100" t="s">
        <v>340</v>
      </c>
      <c r="X4750" s="100" t="s">
        <v>384</v>
      </c>
      <c r="Y4750" s="100" t="s">
        <v>1152</v>
      </c>
      <c r="Z4750" s="100" t="s">
        <v>48</v>
      </c>
      <c r="AA4750" s="100" t="s">
        <v>315</v>
      </c>
      <c r="AB4750" s="100" t="s">
        <v>42</v>
      </c>
      <c r="AC4750" s="100" t="s">
        <v>2441</v>
      </c>
      <c r="AD4750" s="100" t="s">
        <v>146</v>
      </c>
    </row>
    <row r="4751" spans="1:30" x14ac:dyDescent="0.25">
      <c r="A4751" s="100" t="s">
        <v>35</v>
      </c>
      <c r="B4751" s="100" t="s">
        <v>36</v>
      </c>
      <c r="C4751" s="100" t="s">
        <v>37</v>
      </c>
      <c r="D4751" s="100" t="s">
        <v>121</v>
      </c>
      <c r="E4751" s="100" t="s">
        <v>215</v>
      </c>
      <c r="F4751" s="100" t="s">
        <v>216</v>
      </c>
      <c r="G4751" s="100" t="s">
        <v>124</v>
      </c>
      <c r="H4751" s="100" t="s">
        <v>124</v>
      </c>
      <c r="I4751" s="100" t="s">
        <v>42</v>
      </c>
      <c r="J4751" s="100" t="s">
        <v>237</v>
      </c>
      <c r="K4751" s="100" t="s">
        <v>237</v>
      </c>
      <c r="L4751" s="100" t="s">
        <v>43</v>
      </c>
      <c r="M4751" s="100" t="s">
        <v>44</v>
      </c>
      <c r="N4751" s="100" t="s">
        <v>150</v>
      </c>
      <c r="O4751" s="100" t="s">
        <v>42</v>
      </c>
      <c r="P4751" s="100" t="s">
        <v>424</v>
      </c>
      <c r="Q4751" s="100" t="s">
        <v>425</v>
      </c>
      <c r="R4751" s="100" t="s">
        <v>1716</v>
      </c>
      <c r="S4751" s="99">
        <v>201410</v>
      </c>
      <c r="T4751" s="100" t="s">
        <v>52</v>
      </c>
      <c r="U4751" s="101">
        <v>10800</v>
      </c>
      <c r="V4751" s="125">
        <v>10800</v>
      </c>
      <c r="W4751" s="100" t="s">
        <v>340</v>
      </c>
      <c r="X4751" s="100" t="s">
        <v>422</v>
      </c>
      <c r="Y4751" s="100" t="s">
        <v>1152</v>
      </c>
      <c r="Z4751" s="100" t="s">
        <v>48</v>
      </c>
      <c r="AA4751" s="100" t="s">
        <v>315</v>
      </c>
      <c r="AB4751" s="100" t="s">
        <v>42</v>
      </c>
      <c r="AC4751" s="100" t="s">
        <v>1712</v>
      </c>
      <c r="AD4751" s="100" t="s">
        <v>146</v>
      </c>
    </row>
    <row r="4752" spans="1:30" x14ac:dyDescent="0.25">
      <c r="A4752" s="100" t="s">
        <v>35</v>
      </c>
      <c r="B4752" s="100" t="s">
        <v>36</v>
      </c>
      <c r="C4752" s="100" t="s">
        <v>37</v>
      </c>
      <c r="D4752" s="100" t="s">
        <v>121</v>
      </c>
      <c r="E4752" s="100" t="s">
        <v>215</v>
      </c>
      <c r="F4752" s="100" t="s">
        <v>216</v>
      </c>
      <c r="G4752" s="100" t="s">
        <v>124</v>
      </c>
      <c r="H4752" s="100" t="s">
        <v>124</v>
      </c>
      <c r="I4752" s="100" t="s">
        <v>42</v>
      </c>
      <c r="J4752" s="100" t="s">
        <v>250</v>
      </c>
      <c r="K4752" s="100" t="s">
        <v>250</v>
      </c>
      <c r="L4752" s="100" t="s">
        <v>43</v>
      </c>
      <c r="M4752" s="100" t="s">
        <v>44</v>
      </c>
      <c r="N4752" s="100" t="s">
        <v>150</v>
      </c>
      <c r="O4752" s="100" t="s">
        <v>42</v>
      </c>
      <c r="P4752" s="100" t="s">
        <v>392</v>
      </c>
      <c r="Q4752" s="100" t="s">
        <v>1717</v>
      </c>
      <c r="R4752" s="100" t="s">
        <v>1718</v>
      </c>
      <c r="S4752" s="99">
        <v>201410</v>
      </c>
      <c r="T4752" s="100" t="s">
        <v>52</v>
      </c>
      <c r="U4752" s="99">
        <v>208.04</v>
      </c>
      <c r="V4752" s="125">
        <v>208.04</v>
      </c>
      <c r="W4752" s="100" t="s">
        <v>340</v>
      </c>
      <c r="X4752" s="100" t="s">
        <v>384</v>
      </c>
      <c r="Y4752" s="100" t="s">
        <v>1152</v>
      </c>
      <c r="Z4752" s="100" t="s">
        <v>48</v>
      </c>
      <c r="AA4752" s="100" t="s">
        <v>315</v>
      </c>
      <c r="AB4752" s="100" t="s">
        <v>42</v>
      </c>
      <c r="AC4752" s="100" t="s">
        <v>1712</v>
      </c>
      <c r="AD4752" s="100" t="s">
        <v>146</v>
      </c>
    </row>
    <row r="4753" spans="1:30" x14ac:dyDescent="0.25">
      <c r="A4753" s="100" t="s">
        <v>35</v>
      </c>
      <c r="B4753" s="100" t="s">
        <v>36</v>
      </c>
      <c r="C4753" s="100" t="s">
        <v>37</v>
      </c>
      <c r="D4753" s="100" t="s">
        <v>121</v>
      </c>
      <c r="E4753" s="100" t="s">
        <v>215</v>
      </c>
      <c r="F4753" s="100" t="s">
        <v>216</v>
      </c>
      <c r="G4753" s="100" t="s">
        <v>124</v>
      </c>
      <c r="H4753" s="100" t="s">
        <v>124</v>
      </c>
      <c r="I4753" s="100" t="s">
        <v>42</v>
      </c>
      <c r="J4753" s="100" t="s">
        <v>237</v>
      </c>
      <c r="K4753" s="100" t="s">
        <v>237</v>
      </c>
      <c r="L4753" s="100" t="s">
        <v>43</v>
      </c>
      <c r="M4753" s="100" t="s">
        <v>44</v>
      </c>
      <c r="N4753" s="100" t="s">
        <v>150</v>
      </c>
      <c r="O4753" s="100" t="s">
        <v>42</v>
      </c>
      <c r="P4753" s="100" t="s">
        <v>392</v>
      </c>
      <c r="Q4753" s="100" t="s">
        <v>1717</v>
      </c>
      <c r="R4753" s="100" t="s">
        <v>1718</v>
      </c>
      <c r="S4753" s="99">
        <v>201410</v>
      </c>
      <c r="T4753" s="100" t="s">
        <v>52</v>
      </c>
      <c r="U4753" s="99">
        <v>222.9</v>
      </c>
      <c r="V4753" s="125">
        <v>222.9</v>
      </c>
      <c r="W4753" s="100" t="s">
        <v>340</v>
      </c>
      <c r="X4753" s="100" t="s">
        <v>384</v>
      </c>
      <c r="Y4753" s="100" t="s">
        <v>1152</v>
      </c>
      <c r="Z4753" s="100" t="s">
        <v>48</v>
      </c>
      <c r="AA4753" s="100" t="s">
        <v>315</v>
      </c>
      <c r="AB4753" s="100" t="s">
        <v>42</v>
      </c>
      <c r="AC4753" s="100" t="s">
        <v>1712</v>
      </c>
      <c r="AD4753" s="100" t="s">
        <v>146</v>
      </c>
    </row>
    <row r="4754" spans="1:30" x14ac:dyDescent="0.25">
      <c r="A4754" s="100" t="s">
        <v>35</v>
      </c>
      <c r="B4754" s="100" t="s">
        <v>36</v>
      </c>
      <c r="C4754" s="100" t="s">
        <v>37</v>
      </c>
      <c r="D4754" s="100" t="s">
        <v>121</v>
      </c>
      <c r="E4754" s="100" t="s">
        <v>215</v>
      </c>
      <c r="F4754" s="100" t="s">
        <v>216</v>
      </c>
      <c r="G4754" s="100" t="s">
        <v>124</v>
      </c>
      <c r="H4754" s="100" t="s">
        <v>124</v>
      </c>
      <c r="I4754" s="100" t="s">
        <v>42</v>
      </c>
      <c r="J4754" s="100" t="s">
        <v>231</v>
      </c>
      <c r="K4754" s="100" t="s">
        <v>231</v>
      </c>
      <c r="L4754" s="100" t="s">
        <v>43</v>
      </c>
      <c r="M4754" s="100" t="s">
        <v>44</v>
      </c>
      <c r="N4754" s="100" t="s">
        <v>150</v>
      </c>
      <c r="O4754" s="100" t="s">
        <v>42</v>
      </c>
      <c r="P4754" s="100" t="s">
        <v>392</v>
      </c>
      <c r="Q4754" s="100" t="s">
        <v>1717</v>
      </c>
      <c r="R4754" s="100" t="s">
        <v>1718</v>
      </c>
      <c r="S4754" s="99">
        <v>201410</v>
      </c>
      <c r="T4754" s="100" t="s">
        <v>52</v>
      </c>
      <c r="U4754" s="99">
        <v>208.04</v>
      </c>
      <c r="V4754" s="125">
        <v>208.04</v>
      </c>
      <c r="W4754" s="100" t="s">
        <v>340</v>
      </c>
      <c r="X4754" s="100" t="s">
        <v>384</v>
      </c>
      <c r="Y4754" s="100" t="s">
        <v>1152</v>
      </c>
      <c r="Z4754" s="100" t="s">
        <v>48</v>
      </c>
      <c r="AA4754" s="100" t="s">
        <v>315</v>
      </c>
      <c r="AB4754" s="100" t="s">
        <v>42</v>
      </c>
      <c r="AC4754" s="100" t="s">
        <v>1712</v>
      </c>
      <c r="AD4754" s="100" t="s">
        <v>146</v>
      </c>
    </row>
    <row r="4755" spans="1:30" x14ac:dyDescent="0.25">
      <c r="A4755" s="100" t="s">
        <v>35</v>
      </c>
      <c r="B4755" s="100" t="s">
        <v>36</v>
      </c>
      <c r="C4755" s="100" t="s">
        <v>37</v>
      </c>
      <c r="D4755" s="100" t="s">
        <v>121</v>
      </c>
      <c r="E4755" s="100" t="s">
        <v>215</v>
      </c>
      <c r="F4755" s="100" t="s">
        <v>216</v>
      </c>
      <c r="G4755" s="100" t="s">
        <v>124</v>
      </c>
      <c r="H4755" s="100" t="s">
        <v>124</v>
      </c>
      <c r="I4755" s="100" t="s">
        <v>42</v>
      </c>
      <c r="J4755" s="100" t="s">
        <v>217</v>
      </c>
      <c r="K4755" s="100" t="s">
        <v>217</v>
      </c>
      <c r="L4755" s="100" t="s">
        <v>43</v>
      </c>
      <c r="M4755" s="100" t="s">
        <v>44</v>
      </c>
      <c r="N4755" s="100" t="s">
        <v>150</v>
      </c>
      <c r="O4755" s="100" t="s">
        <v>42</v>
      </c>
      <c r="P4755" s="100" t="s">
        <v>392</v>
      </c>
      <c r="Q4755" s="100" t="s">
        <v>1717</v>
      </c>
      <c r="R4755" s="100" t="s">
        <v>1718</v>
      </c>
      <c r="S4755" s="99">
        <v>201410</v>
      </c>
      <c r="T4755" s="100" t="s">
        <v>52</v>
      </c>
      <c r="U4755" s="99">
        <v>222.9</v>
      </c>
      <c r="V4755" s="125">
        <v>222.9</v>
      </c>
      <c r="W4755" s="100" t="s">
        <v>340</v>
      </c>
      <c r="X4755" s="100" t="s">
        <v>384</v>
      </c>
      <c r="Y4755" s="100" t="s">
        <v>1152</v>
      </c>
      <c r="Z4755" s="100" t="s">
        <v>48</v>
      </c>
      <c r="AA4755" s="100" t="s">
        <v>315</v>
      </c>
      <c r="AB4755" s="100" t="s">
        <v>42</v>
      </c>
      <c r="AC4755" s="100" t="s">
        <v>1712</v>
      </c>
      <c r="AD4755" s="100" t="s">
        <v>146</v>
      </c>
    </row>
    <row r="4756" spans="1:30" x14ac:dyDescent="0.25">
      <c r="A4756" s="100" t="s">
        <v>35</v>
      </c>
      <c r="B4756" s="100" t="s">
        <v>36</v>
      </c>
      <c r="C4756" s="100" t="s">
        <v>37</v>
      </c>
      <c r="D4756" s="100" t="s">
        <v>121</v>
      </c>
      <c r="E4756" s="100" t="s">
        <v>215</v>
      </c>
      <c r="F4756" s="100" t="s">
        <v>216</v>
      </c>
      <c r="G4756" s="100" t="s">
        <v>124</v>
      </c>
      <c r="H4756" s="100" t="s">
        <v>124</v>
      </c>
      <c r="I4756" s="100" t="s">
        <v>42</v>
      </c>
      <c r="J4756" s="100" t="s">
        <v>257</v>
      </c>
      <c r="K4756" s="100" t="s">
        <v>257</v>
      </c>
      <c r="L4756" s="100" t="s">
        <v>43</v>
      </c>
      <c r="M4756" s="100" t="s">
        <v>44</v>
      </c>
      <c r="N4756" s="100" t="s">
        <v>150</v>
      </c>
      <c r="O4756" s="100" t="s">
        <v>42</v>
      </c>
      <c r="P4756" s="100" t="s">
        <v>392</v>
      </c>
      <c r="Q4756" s="100" t="s">
        <v>1717</v>
      </c>
      <c r="R4756" s="100" t="s">
        <v>1718</v>
      </c>
      <c r="S4756" s="99">
        <v>201410</v>
      </c>
      <c r="T4756" s="100" t="s">
        <v>52</v>
      </c>
      <c r="U4756" s="99">
        <v>208.04</v>
      </c>
      <c r="V4756" s="125">
        <v>208.04</v>
      </c>
      <c r="W4756" s="100" t="s">
        <v>340</v>
      </c>
      <c r="X4756" s="100" t="s">
        <v>384</v>
      </c>
      <c r="Y4756" s="100" t="s">
        <v>1152</v>
      </c>
      <c r="Z4756" s="100" t="s">
        <v>48</v>
      </c>
      <c r="AA4756" s="100" t="s">
        <v>315</v>
      </c>
      <c r="AB4756" s="100" t="s">
        <v>42</v>
      </c>
      <c r="AC4756" s="100" t="s">
        <v>1712</v>
      </c>
      <c r="AD4756" s="100" t="s">
        <v>146</v>
      </c>
    </row>
    <row r="4757" spans="1:30" x14ac:dyDescent="0.25">
      <c r="A4757" s="100" t="s">
        <v>35</v>
      </c>
      <c r="B4757" s="100" t="s">
        <v>36</v>
      </c>
      <c r="C4757" s="100" t="s">
        <v>37</v>
      </c>
      <c r="D4757" s="100" t="s">
        <v>121</v>
      </c>
      <c r="E4757" s="100" t="s">
        <v>215</v>
      </c>
      <c r="F4757" s="100" t="s">
        <v>216</v>
      </c>
      <c r="G4757" s="100" t="s">
        <v>124</v>
      </c>
      <c r="H4757" s="100" t="s">
        <v>124</v>
      </c>
      <c r="I4757" s="100" t="s">
        <v>42</v>
      </c>
      <c r="J4757" s="100" t="s">
        <v>437</v>
      </c>
      <c r="K4757" s="100" t="s">
        <v>437</v>
      </c>
      <c r="L4757" s="100" t="s">
        <v>43</v>
      </c>
      <c r="M4757" s="100" t="s">
        <v>44</v>
      </c>
      <c r="N4757" s="100" t="s">
        <v>150</v>
      </c>
      <c r="O4757" s="100" t="s">
        <v>42</v>
      </c>
      <c r="P4757" s="100" t="s">
        <v>392</v>
      </c>
      <c r="Q4757" s="100" t="s">
        <v>1717</v>
      </c>
      <c r="R4757" s="100" t="s">
        <v>1718</v>
      </c>
      <c r="S4757" s="99">
        <v>201410</v>
      </c>
      <c r="T4757" s="100" t="s">
        <v>52</v>
      </c>
      <c r="U4757" s="99">
        <v>208.04</v>
      </c>
      <c r="V4757" s="125">
        <v>208.04</v>
      </c>
      <c r="W4757" s="100" t="s">
        <v>340</v>
      </c>
      <c r="X4757" s="100" t="s">
        <v>384</v>
      </c>
      <c r="Y4757" s="100" t="s">
        <v>1152</v>
      </c>
      <c r="Z4757" s="100" t="s">
        <v>48</v>
      </c>
      <c r="AA4757" s="100" t="s">
        <v>315</v>
      </c>
      <c r="AB4757" s="100" t="s">
        <v>42</v>
      </c>
      <c r="AC4757" s="100" t="s">
        <v>1712</v>
      </c>
      <c r="AD4757" s="100" t="s">
        <v>146</v>
      </c>
    </row>
    <row r="4758" spans="1:30" x14ac:dyDescent="0.25">
      <c r="A4758" s="100" t="s">
        <v>35</v>
      </c>
      <c r="B4758" s="100" t="s">
        <v>36</v>
      </c>
      <c r="C4758" s="100" t="s">
        <v>37</v>
      </c>
      <c r="D4758" s="100" t="s">
        <v>121</v>
      </c>
      <c r="E4758" s="100" t="s">
        <v>215</v>
      </c>
      <c r="F4758" s="100" t="s">
        <v>216</v>
      </c>
      <c r="G4758" s="100" t="s">
        <v>124</v>
      </c>
      <c r="H4758" s="100" t="s">
        <v>124</v>
      </c>
      <c r="I4758" s="100" t="s">
        <v>42</v>
      </c>
      <c r="J4758" s="100" t="s">
        <v>250</v>
      </c>
      <c r="K4758" s="100" t="s">
        <v>250</v>
      </c>
      <c r="L4758" s="100" t="s">
        <v>43</v>
      </c>
      <c r="M4758" s="100" t="s">
        <v>44</v>
      </c>
      <c r="N4758" s="100" t="s">
        <v>150</v>
      </c>
      <c r="O4758" s="100" t="s">
        <v>42</v>
      </c>
      <c r="P4758" s="100" t="s">
        <v>1719</v>
      </c>
      <c r="Q4758" s="100" t="s">
        <v>1720</v>
      </c>
      <c r="R4758" s="100" t="s">
        <v>1721</v>
      </c>
      <c r="S4758" s="99">
        <v>201410</v>
      </c>
      <c r="T4758" s="100" t="s">
        <v>52</v>
      </c>
      <c r="U4758" s="99">
        <v>582</v>
      </c>
      <c r="V4758" s="125">
        <v>582</v>
      </c>
      <c r="W4758" s="100" t="s">
        <v>340</v>
      </c>
      <c r="X4758" s="100" t="s">
        <v>433</v>
      </c>
      <c r="Y4758" s="100" t="s">
        <v>1152</v>
      </c>
      <c r="Z4758" s="100" t="s">
        <v>48</v>
      </c>
      <c r="AA4758" s="100" t="s">
        <v>315</v>
      </c>
      <c r="AB4758" s="100" t="s">
        <v>42</v>
      </c>
      <c r="AC4758" s="100" t="s">
        <v>1712</v>
      </c>
      <c r="AD4758" s="100" t="s">
        <v>146</v>
      </c>
    </row>
    <row r="4759" spans="1:30" x14ac:dyDescent="0.25">
      <c r="A4759" s="100" t="s">
        <v>35</v>
      </c>
      <c r="B4759" s="100" t="s">
        <v>36</v>
      </c>
      <c r="C4759" s="100" t="s">
        <v>37</v>
      </c>
      <c r="D4759" s="100" t="s">
        <v>121</v>
      </c>
      <c r="E4759" s="100" t="s">
        <v>215</v>
      </c>
      <c r="F4759" s="100" t="s">
        <v>216</v>
      </c>
      <c r="G4759" s="100" t="s">
        <v>124</v>
      </c>
      <c r="H4759" s="100" t="s">
        <v>124</v>
      </c>
      <c r="I4759" s="100" t="s">
        <v>42</v>
      </c>
      <c r="J4759" s="100" t="s">
        <v>261</v>
      </c>
      <c r="K4759" s="100" t="s">
        <v>261</v>
      </c>
      <c r="L4759" s="100" t="s">
        <v>43</v>
      </c>
      <c r="M4759" s="100" t="s">
        <v>44</v>
      </c>
      <c r="N4759" s="100" t="s">
        <v>150</v>
      </c>
      <c r="O4759" s="100" t="s">
        <v>42</v>
      </c>
      <c r="P4759" s="100" t="s">
        <v>392</v>
      </c>
      <c r="Q4759" s="100" t="s">
        <v>1717</v>
      </c>
      <c r="R4759" s="100" t="s">
        <v>1718</v>
      </c>
      <c r="S4759" s="99">
        <v>201410</v>
      </c>
      <c r="T4759" s="100" t="s">
        <v>52</v>
      </c>
      <c r="U4759" s="99">
        <v>208.04</v>
      </c>
      <c r="V4759" s="125">
        <v>208.04</v>
      </c>
      <c r="W4759" s="100" t="s">
        <v>340</v>
      </c>
      <c r="X4759" s="100" t="s">
        <v>384</v>
      </c>
      <c r="Y4759" s="100" t="s">
        <v>1152</v>
      </c>
      <c r="Z4759" s="100" t="s">
        <v>48</v>
      </c>
      <c r="AA4759" s="100" t="s">
        <v>315</v>
      </c>
      <c r="AB4759" s="100" t="s">
        <v>42</v>
      </c>
      <c r="AC4759" s="100" t="s">
        <v>1712</v>
      </c>
      <c r="AD4759" s="100" t="s">
        <v>146</v>
      </c>
    </row>
    <row r="4760" spans="1:30" x14ac:dyDescent="0.25">
      <c r="A4760" s="100" t="s">
        <v>35</v>
      </c>
      <c r="B4760" s="100" t="s">
        <v>36</v>
      </c>
      <c r="C4760" s="100" t="s">
        <v>37</v>
      </c>
      <c r="D4760" s="100" t="s">
        <v>121</v>
      </c>
      <c r="E4760" s="100" t="s">
        <v>215</v>
      </c>
      <c r="F4760" s="100" t="s">
        <v>216</v>
      </c>
      <c r="G4760" s="100" t="s">
        <v>124</v>
      </c>
      <c r="H4760" s="100" t="s">
        <v>124</v>
      </c>
      <c r="I4760" s="100" t="s">
        <v>42</v>
      </c>
      <c r="J4760" s="100" t="s">
        <v>250</v>
      </c>
      <c r="K4760" s="100" t="s">
        <v>250</v>
      </c>
      <c r="L4760" s="100" t="s">
        <v>43</v>
      </c>
      <c r="M4760" s="100" t="s">
        <v>44</v>
      </c>
      <c r="N4760" s="100" t="s">
        <v>150</v>
      </c>
      <c r="O4760" s="100" t="s">
        <v>42</v>
      </c>
      <c r="P4760" s="100" t="s">
        <v>1719</v>
      </c>
      <c r="Q4760" s="100" t="s">
        <v>1720</v>
      </c>
      <c r="R4760" s="100" t="s">
        <v>1722</v>
      </c>
      <c r="S4760" s="99">
        <v>201410</v>
      </c>
      <c r="T4760" s="100" t="s">
        <v>52</v>
      </c>
      <c r="U4760" s="101">
        <v>75373</v>
      </c>
      <c r="V4760" s="125">
        <v>75373</v>
      </c>
      <c r="W4760" s="100" t="s">
        <v>340</v>
      </c>
      <c r="X4760" s="100" t="s">
        <v>433</v>
      </c>
      <c r="Y4760" s="100" t="s">
        <v>1152</v>
      </c>
      <c r="Z4760" s="100" t="s">
        <v>48</v>
      </c>
      <c r="AA4760" s="100" t="s">
        <v>315</v>
      </c>
      <c r="AB4760" s="100" t="s">
        <v>42</v>
      </c>
      <c r="AC4760" s="100" t="s">
        <v>1712</v>
      </c>
      <c r="AD4760" s="100" t="s">
        <v>146</v>
      </c>
    </row>
    <row r="4761" spans="1:30" x14ac:dyDescent="0.25">
      <c r="A4761" s="100" t="s">
        <v>35</v>
      </c>
      <c r="B4761" s="100" t="s">
        <v>36</v>
      </c>
      <c r="C4761" s="100" t="s">
        <v>37</v>
      </c>
      <c r="D4761" s="100" t="s">
        <v>121</v>
      </c>
      <c r="E4761" s="100" t="s">
        <v>215</v>
      </c>
      <c r="F4761" s="100" t="s">
        <v>216</v>
      </c>
      <c r="G4761" s="100" t="s">
        <v>124</v>
      </c>
      <c r="H4761" s="100" t="s">
        <v>124</v>
      </c>
      <c r="I4761" s="100" t="s">
        <v>42</v>
      </c>
      <c r="J4761" s="100" t="s">
        <v>237</v>
      </c>
      <c r="K4761" s="100" t="s">
        <v>237</v>
      </c>
      <c r="L4761" s="100" t="s">
        <v>43</v>
      </c>
      <c r="M4761" s="100" t="s">
        <v>44</v>
      </c>
      <c r="N4761" s="100" t="s">
        <v>160</v>
      </c>
      <c r="O4761" s="100" t="s">
        <v>219</v>
      </c>
      <c r="P4761" s="100" t="s">
        <v>667</v>
      </c>
      <c r="Q4761" s="100" t="s">
        <v>1723</v>
      </c>
      <c r="R4761" s="100" t="s">
        <v>1724</v>
      </c>
      <c r="S4761" s="99">
        <v>201410</v>
      </c>
      <c r="T4761" s="100" t="s">
        <v>52</v>
      </c>
      <c r="U4761" s="99">
        <v>0</v>
      </c>
      <c r="V4761" s="125">
        <v>41.68</v>
      </c>
      <c r="W4761" s="100" t="s">
        <v>42</v>
      </c>
      <c r="X4761" s="100" t="s">
        <v>42</v>
      </c>
      <c r="Y4761" s="100" t="s">
        <v>1152</v>
      </c>
      <c r="Z4761" s="100" t="s">
        <v>48</v>
      </c>
      <c r="AA4761" s="100" t="s">
        <v>144</v>
      </c>
      <c r="AB4761" s="100" t="s">
        <v>42</v>
      </c>
      <c r="AC4761" s="100" t="s">
        <v>1725</v>
      </c>
      <c r="AD4761" s="100" t="s">
        <v>146</v>
      </c>
    </row>
    <row r="4762" spans="1:30" x14ac:dyDescent="0.25">
      <c r="A4762" s="100" t="s">
        <v>35</v>
      </c>
      <c r="B4762" s="100" t="s">
        <v>36</v>
      </c>
      <c r="C4762" s="100" t="s">
        <v>37</v>
      </c>
      <c r="D4762" s="100" t="s">
        <v>121</v>
      </c>
      <c r="E4762" s="100" t="s">
        <v>122</v>
      </c>
      <c r="F4762" s="100" t="s">
        <v>123</v>
      </c>
      <c r="G4762" s="100" t="s">
        <v>124</v>
      </c>
      <c r="H4762" s="100" t="s">
        <v>124</v>
      </c>
      <c r="I4762" s="100" t="s">
        <v>42</v>
      </c>
      <c r="J4762" s="100" t="s">
        <v>298</v>
      </c>
      <c r="K4762" s="100" t="s">
        <v>298</v>
      </c>
      <c r="L4762" s="100" t="s">
        <v>43</v>
      </c>
      <c r="M4762" s="100" t="s">
        <v>44</v>
      </c>
      <c r="N4762" s="100" t="s">
        <v>150</v>
      </c>
      <c r="O4762" s="100" t="s">
        <v>42</v>
      </c>
      <c r="P4762" s="100" t="s">
        <v>851</v>
      </c>
      <c r="Q4762" s="100" t="s">
        <v>1710</v>
      </c>
      <c r="R4762" s="100" t="s">
        <v>1726</v>
      </c>
      <c r="S4762" s="99">
        <v>201410</v>
      </c>
      <c r="T4762" s="100" t="s">
        <v>52</v>
      </c>
      <c r="U4762" s="101">
        <v>23748</v>
      </c>
      <c r="V4762" s="125">
        <v>23748</v>
      </c>
      <c r="W4762" s="100" t="s">
        <v>340</v>
      </c>
      <c r="X4762" s="100" t="s">
        <v>1624</v>
      </c>
      <c r="Y4762" s="100" t="s">
        <v>1152</v>
      </c>
      <c r="Z4762" s="100" t="s">
        <v>48</v>
      </c>
      <c r="AA4762" s="100" t="s">
        <v>315</v>
      </c>
      <c r="AB4762" s="100" t="s">
        <v>42</v>
      </c>
      <c r="AC4762" s="100" t="s">
        <v>1727</v>
      </c>
      <c r="AD4762" s="100" t="s">
        <v>146</v>
      </c>
    </row>
    <row r="4763" spans="1:30" x14ac:dyDescent="0.25">
      <c r="A4763" s="100" t="s">
        <v>35</v>
      </c>
      <c r="B4763" s="100" t="s">
        <v>36</v>
      </c>
      <c r="C4763" s="100" t="s">
        <v>37</v>
      </c>
      <c r="D4763" s="100" t="s">
        <v>121</v>
      </c>
      <c r="E4763" s="100" t="s">
        <v>122</v>
      </c>
      <c r="F4763" s="100" t="s">
        <v>123</v>
      </c>
      <c r="G4763" s="100" t="s">
        <v>124</v>
      </c>
      <c r="H4763" s="100" t="s">
        <v>124</v>
      </c>
      <c r="I4763" s="100" t="s">
        <v>42</v>
      </c>
      <c r="J4763" s="100" t="s">
        <v>298</v>
      </c>
      <c r="K4763" s="100" t="s">
        <v>298</v>
      </c>
      <c r="L4763" s="100" t="s">
        <v>43</v>
      </c>
      <c r="M4763" s="100" t="s">
        <v>44</v>
      </c>
      <c r="N4763" s="100" t="s">
        <v>150</v>
      </c>
      <c r="O4763" s="100" t="s">
        <v>42</v>
      </c>
      <c r="P4763" s="100" t="s">
        <v>1592</v>
      </c>
      <c r="Q4763" s="100" t="s">
        <v>1732</v>
      </c>
      <c r="R4763" s="100" t="s">
        <v>2442</v>
      </c>
      <c r="S4763" s="99">
        <v>201410</v>
      </c>
      <c r="T4763" s="100" t="s">
        <v>47</v>
      </c>
      <c r="U4763" s="99">
        <v>-870.67</v>
      </c>
      <c r="V4763" s="125">
        <v>-870.67</v>
      </c>
      <c r="W4763" s="100" t="s">
        <v>340</v>
      </c>
      <c r="X4763" s="100" t="s">
        <v>1594</v>
      </c>
      <c r="Y4763" s="100" t="s">
        <v>1152</v>
      </c>
      <c r="Z4763" s="100" t="s">
        <v>48</v>
      </c>
      <c r="AA4763" s="100" t="s">
        <v>315</v>
      </c>
      <c r="AB4763" s="100" t="s">
        <v>42</v>
      </c>
      <c r="AC4763" s="100" t="s">
        <v>2443</v>
      </c>
      <c r="AD4763" s="100" t="s">
        <v>146</v>
      </c>
    </row>
    <row r="4764" spans="1:30" x14ac:dyDescent="0.25">
      <c r="A4764" s="100" t="s">
        <v>35</v>
      </c>
      <c r="B4764" s="100" t="s">
        <v>36</v>
      </c>
      <c r="C4764" s="100" t="s">
        <v>37</v>
      </c>
      <c r="D4764" s="100" t="s">
        <v>121</v>
      </c>
      <c r="E4764" s="100" t="s">
        <v>122</v>
      </c>
      <c r="F4764" s="100" t="s">
        <v>123</v>
      </c>
      <c r="G4764" s="100" t="s">
        <v>124</v>
      </c>
      <c r="H4764" s="100" t="s">
        <v>124</v>
      </c>
      <c r="I4764" s="100" t="s">
        <v>42</v>
      </c>
      <c r="J4764" s="100" t="s">
        <v>298</v>
      </c>
      <c r="K4764" s="100" t="s">
        <v>298</v>
      </c>
      <c r="L4764" s="100" t="s">
        <v>43</v>
      </c>
      <c r="M4764" s="100" t="s">
        <v>44</v>
      </c>
      <c r="N4764" s="100" t="s">
        <v>150</v>
      </c>
      <c r="O4764" s="100" t="s">
        <v>42</v>
      </c>
      <c r="P4764" s="100" t="s">
        <v>851</v>
      </c>
      <c r="Q4764" s="100" t="s">
        <v>1710</v>
      </c>
      <c r="R4764" s="100" t="s">
        <v>2444</v>
      </c>
      <c r="S4764" s="99">
        <v>201410</v>
      </c>
      <c r="T4764" s="100" t="s">
        <v>52</v>
      </c>
      <c r="U4764" s="101">
        <v>22253.51</v>
      </c>
      <c r="V4764" s="125">
        <v>22253.51</v>
      </c>
      <c r="W4764" s="100" t="s">
        <v>340</v>
      </c>
      <c r="X4764" s="100" t="s">
        <v>1624</v>
      </c>
      <c r="Y4764" s="100" t="s">
        <v>1152</v>
      </c>
      <c r="Z4764" s="100" t="s">
        <v>48</v>
      </c>
      <c r="AA4764" s="100" t="s">
        <v>315</v>
      </c>
      <c r="AB4764" s="100" t="s">
        <v>42</v>
      </c>
      <c r="AC4764" s="100" t="s">
        <v>2445</v>
      </c>
      <c r="AD4764" s="100" t="s">
        <v>146</v>
      </c>
    </row>
    <row r="4765" spans="1:30" x14ac:dyDescent="0.25">
      <c r="A4765" s="100" t="s">
        <v>35</v>
      </c>
      <c r="B4765" s="100" t="s">
        <v>36</v>
      </c>
      <c r="C4765" s="100" t="s">
        <v>37</v>
      </c>
      <c r="D4765" s="100" t="s">
        <v>121</v>
      </c>
      <c r="E4765" s="100" t="s">
        <v>122</v>
      </c>
      <c r="F4765" s="100" t="s">
        <v>123</v>
      </c>
      <c r="G4765" s="100" t="s">
        <v>124</v>
      </c>
      <c r="H4765" s="100" t="s">
        <v>124</v>
      </c>
      <c r="I4765" s="100" t="s">
        <v>42</v>
      </c>
      <c r="J4765" s="100" t="s">
        <v>298</v>
      </c>
      <c r="K4765" s="100" t="s">
        <v>298</v>
      </c>
      <c r="L4765" s="100" t="s">
        <v>43</v>
      </c>
      <c r="M4765" s="100" t="s">
        <v>44</v>
      </c>
      <c r="N4765" s="100" t="s">
        <v>150</v>
      </c>
      <c r="O4765" s="100" t="s">
        <v>42</v>
      </c>
      <c r="P4765" s="100" t="s">
        <v>1592</v>
      </c>
      <c r="Q4765" s="100" t="s">
        <v>1732</v>
      </c>
      <c r="R4765" s="100" t="s">
        <v>2446</v>
      </c>
      <c r="S4765" s="99">
        <v>201410</v>
      </c>
      <c r="T4765" s="100" t="s">
        <v>52</v>
      </c>
      <c r="U4765" s="99">
        <v>586.59</v>
      </c>
      <c r="V4765" s="125">
        <v>586.59</v>
      </c>
      <c r="W4765" s="100" t="s">
        <v>340</v>
      </c>
      <c r="X4765" s="100" t="s">
        <v>1594</v>
      </c>
      <c r="Y4765" s="100" t="s">
        <v>1152</v>
      </c>
      <c r="Z4765" s="100" t="s">
        <v>48</v>
      </c>
      <c r="AA4765" s="100" t="s">
        <v>315</v>
      </c>
      <c r="AB4765" s="100" t="s">
        <v>42</v>
      </c>
      <c r="AC4765" s="100" t="s">
        <v>2443</v>
      </c>
      <c r="AD4765" s="100" t="s">
        <v>146</v>
      </c>
    </row>
    <row r="4766" spans="1:30" x14ac:dyDescent="0.25">
      <c r="A4766" s="100" t="s">
        <v>35</v>
      </c>
      <c r="B4766" s="100" t="s">
        <v>36</v>
      </c>
      <c r="C4766" s="100" t="s">
        <v>37</v>
      </c>
      <c r="D4766" s="100" t="s">
        <v>121</v>
      </c>
      <c r="E4766" s="100" t="s">
        <v>122</v>
      </c>
      <c r="F4766" s="100" t="s">
        <v>123</v>
      </c>
      <c r="G4766" s="100" t="s">
        <v>124</v>
      </c>
      <c r="H4766" s="100" t="s">
        <v>124</v>
      </c>
      <c r="I4766" s="100" t="s">
        <v>42</v>
      </c>
      <c r="J4766" s="100" t="s">
        <v>283</v>
      </c>
      <c r="K4766" s="100" t="s">
        <v>283</v>
      </c>
      <c r="L4766" s="100" t="s">
        <v>43</v>
      </c>
      <c r="M4766" s="100" t="s">
        <v>44</v>
      </c>
      <c r="N4766" s="100" t="s">
        <v>150</v>
      </c>
      <c r="O4766" s="100" t="s">
        <v>42</v>
      </c>
      <c r="P4766" s="100" t="s">
        <v>782</v>
      </c>
      <c r="Q4766" s="100" t="s">
        <v>783</v>
      </c>
      <c r="R4766" s="100" t="s">
        <v>2447</v>
      </c>
      <c r="S4766" s="99">
        <v>201410</v>
      </c>
      <c r="T4766" s="100" t="s">
        <v>52</v>
      </c>
      <c r="U4766" s="101">
        <v>81715.86</v>
      </c>
      <c r="V4766" s="125">
        <v>81715.86</v>
      </c>
      <c r="W4766" s="100" t="s">
        <v>340</v>
      </c>
      <c r="X4766" s="100" t="s">
        <v>460</v>
      </c>
      <c r="Y4766" s="100" t="s">
        <v>1152</v>
      </c>
      <c r="Z4766" s="100" t="s">
        <v>48</v>
      </c>
      <c r="AA4766" s="100" t="s">
        <v>315</v>
      </c>
      <c r="AB4766" s="100" t="s">
        <v>42</v>
      </c>
      <c r="AC4766" s="100" t="s">
        <v>2441</v>
      </c>
      <c r="AD4766" s="100" t="s">
        <v>146</v>
      </c>
    </row>
    <row r="4767" spans="1:30" x14ac:dyDescent="0.25">
      <c r="A4767" s="100" t="s">
        <v>35</v>
      </c>
      <c r="B4767" s="100" t="s">
        <v>36</v>
      </c>
      <c r="C4767" s="100" t="s">
        <v>37</v>
      </c>
      <c r="D4767" s="100" t="s">
        <v>121</v>
      </c>
      <c r="E4767" s="100" t="s">
        <v>122</v>
      </c>
      <c r="F4767" s="100" t="s">
        <v>123</v>
      </c>
      <c r="G4767" s="100" t="s">
        <v>124</v>
      </c>
      <c r="H4767" s="100" t="s">
        <v>124</v>
      </c>
      <c r="I4767" s="100" t="s">
        <v>42</v>
      </c>
      <c r="J4767" s="100" t="s">
        <v>140</v>
      </c>
      <c r="K4767" s="100" t="s">
        <v>140</v>
      </c>
      <c r="L4767" s="100" t="s">
        <v>43</v>
      </c>
      <c r="M4767" s="100" t="s">
        <v>44</v>
      </c>
      <c r="N4767" s="100" t="s">
        <v>150</v>
      </c>
      <c r="O4767" s="100" t="s">
        <v>42</v>
      </c>
      <c r="P4767" s="100" t="s">
        <v>690</v>
      </c>
      <c r="Q4767" s="100" t="s">
        <v>691</v>
      </c>
      <c r="R4767" s="100" t="s">
        <v>1728</v>
      </c>
      <c r="S4767" s="99">
        <v>201410</v>
      </c>
      <c r="T4767" s="100" t="s">
        <v>52</v>
      </c>
      <c r="U4767" s="101">
        <v>9611</v>
      </c>
      <c r="V4767" s="125">
        <v>9611</v>
      </c>
      <c r="W4767" s="100" t="s">
        <v>340</v>
      </c>
      <c r="X4767" s="100" t="s">
        <v>693</v>
      </c>
      <c r="Y4767" s="100" t="s">
        <v>1152</v>
      </c>
      <c r="Z4767" s="100" t="s">
        <v>48</v>
      </c>
      <c r="AA4767" s="100" t="s">
        <v>315</v>
      </c>
      <c r="AB4767" s="100" t="s">
        <v>42</v>
      </c>
      <c r="AC4767" s="100" t="s">
        <v>1729</v>
      </c>
      <c r="AD4767" s="100" t="s">
        <v>146</v>
      </c>
    </row>
    <row r="4768" spans="1:30" x14ac:dyDescent="0.25">
      <c r="A4768" s="100" t="s">
        <v>35</v>
      </c>
      <c r="B4768" s="100" t="s">
        <v>36</v>
      </c>
      <c r="C4768" s="100" t="s">
        <v>37</v>
      </c>
      <c r="D4768" s="100" t="s">
        <v>121</v>
      </c>
      <c r="E4768" s="100" t="s">
        <v>122</v>
      </c>
      <c r="F4768" s="100" t="s">
        <v>123</v>
      </c>
      <c r="G4768" s="100" t="s">
        <v>124</v>
      </c>
      <c r="H4768" s="100" t="s">
        <v>124</v>
      </c>
      <c r="I4768" s="100" t="s">
        <v>42</v>
      </c>
      <c r="J4768" s="100" t="s">
        <v>125</v>
      </c>
      <c r="K4768" s="100" t="s">
        <v>125</v>
      </c>
      <c r="L4768" s="100" t="s">
        <v>43</v>
      </c>
      <c r="M4768" s="100" t="s">
        <v>44</v>
      </c>
      <c r="N4768" s="100" t="s">
        <v>131</v>
      </c>
      <c r="O4768" s="100" t="s">
        <v>42</v>
      </c>
      <c r="P4768" s="100" t="s">
        <v>311</v>
      </c>
      <c r="Q4768" s="100" t="s">
        <v>2448</v>
      </c>
      <c r="R4768" s="100" t="s">
        <v>2449</v>
      </c>
      <c r="S4768" s="99">
        <v>201410</v>
      </c>
      <c r="T4768" s="100" t="s">
        <v>52</v>
      </c>
      <c r="U4768" s="99">
        <v>0</v>
      </c>
      <c r="V4768" s="125">
        <v>61.54</v>
      </c>
      <c r="W4768" s="100" t="s">
        <v>42</v>
      </c>
      <c r="X4768" s="100" t="s">
        <v>2450</v>
      </c>
      <c r="Y4768" s="100" t="s">
        <v>1152</v>
      </c>
      <c r="Z4768" s="100" t="s">
        <v>48</v>
      </c>
      <c r="AA4768" s="100" t="s">
        <v>315</v>
      </c>
      <c r="AB4768" s="100" t="s">
        <v>42</v>
      </c>
      <c r="AC4768" s="100" t="s">
        <v>2451</v>
      </c>
      <c r="AD4768" s="100" t="s">
        <v>146</v>
      </c>
    </row>
    <row r="4769" spans="1:30" x14ac:dyDescent="0.25">
      <c r="A4769" s="100" t="s">
        <v>35</v>
      </c>
      <c r="B4769" s="100" t="s">
        <v>36</v>
      </c>
      <c r="C4769" s="100" t="s">
        <v>37</v>
      </c>
      <c r="D4769" s="100" t="s">
        <v>121</v>
      </c>
      <c r="E4769" s="100" t="s">
        <v>122</v>
      </c>
      <c r="F4769" s="100" t="s">
        <v>123</v>
      </c>
      <c r="G4769" s="100" t="s">
        <v>124</v>
      </c>
      <c r="H4769" s="100" t="s">
        <v>124</v>
      </c>
      <c r="I4769" s="100" t="s">
        <v>42</v>
      </c>
      <c r="J4769" s="100" t="s">
        <v>125</v>
      </c>
      <c r="K4769" s="100" t="s">
        <v>125</v>
      </c>
      <c r="L4769" s="100" t="s">
        <v>43</v>
      </c>
      <c r="M4769" s="100" t="s">
        <v>44</v>
      </c>
      <c r="N4769" s="100" t="s">
        <v>131</v>
      </c>
      <c r="O4769" s="100" t="s">
        <v>42</v>
      </c>
      <c r="P4769" s="100" t="s">
        <v>311</v>
      </c>
      <c r="Q4769" s="100" t="s">
        <v>2452</v>
      </c>
      <c r="R4769" s="100" t="s">
        <v>2449</v>
      </c>
      <c r="S4769" s="99">
        <v>201410</v>
      </c>
      <c r="T4769" s="100" t="s">
        <v>52</v>
      </c>
      <c r="U4769" s="99">
        <v>0</v>
      </c>
      <c r="V4769" s="125">
        <v>158.22999999999999</v>
      </c>
      <c r="W4769" s="100" t="s">
        <v>42</v>
      </c>
      <c r="X4769" s="100" t="s">
        <v>2450</v>
      </c>
      <c r="Y4769" s="100" t="s">
        <v>1152</v>
      </c>
      <c r="Z4769" s="100" t="s">
        <v>48</v>
      </c>
      <c r="AA4769" s="100" t="s">
        <v>315</v>
      </c>
      <c r="AB4769" s="100" t="s">
        <v>42</v>
      </c>
      <c r="AC4769" s="100" t="s">
        <v>2451</v>
      </c>
      <c r="AD4769" s="100" t="s">
        <v>146</v>
      </c>
    </row>
    <row r="4770" spans="1:30" x14ac:dyDescent="0.25">
      <c r="A4770" s="100" t="s">
        <v>35</v>
      </c>
      <c r="B4770" s="100" t="s">
        <v>36</v>
      </c>
      <c r="C4770" s="100" t="s">
        <v>37</v>
      </c>
      <c r="D4770" s="100" t="s">
        <v>121</v>
      </c>
      <c r="E4770" s="100" t="s">
        <v>122</v>
      </c>
      <c r="F4770" s="100" t="s">
        <v>123</v>
      </c>
      <c r="G4770" s="100" t="s">
        <v>124</v>
      </c>
      <c r="H4770" s="100" t="s">
        <v>124</v>
      </c>
      <c r="I4770" s="100" t="s">
        <v>42</v>
      </c>
      <c r="J4770" s="100" t="s">
        <v>298</v>
      </c>
      <c r="K4770" s="100" t="s">
        <v>298</v>
      </c>
      <c r="L4770" s="100" t="s">
        <v>43</v>
      </c>
      <c r="M4770" s="100" t="s">
        <v>44</v>
      </c>
      <c r="N4770" s="100" t="s">
        <v>150</v>
      </c>
      <c r="O4770" s="100" t="s">
        <v>42</v>
      </c>
      <c r="P4770" s="100" t="s">
        <v>1592</v>
      </c>
      <c r="Q4770" s="100" t="s">
        <v>1732</v>
      </c>
      <c r="R4770" s="100" t="s">
        <v>2453</v>
      </c>
      <c r="S4770" s="99">
        <v>201410</v>
      </c>
      <c r="T4770" s="100" t="s">
        <v>47</v>
      </c>
      <c r="U4770" s="101">
        <v>-1810.55</v>
      </c>
      <c r="V4770" s="125">
        <v>-1810.55</v>
      </c>
      <c r="W4770" s="100" t="s">
        <v>340</v>
      </c>
      <c r="X4770" s="100" t="s">
        <v>1594</v>
      </c>
      <c r="Y4770" s="100" t="s">
        <v>1152</v>
      </c>
      <c r="Z4770" s="100" t="s">
        <v>48</v>
      </c>
      <c r="AA4770" s="100" t="s">
        <v>315</v>
      </c>
      <c r="AB4770" s="100" t="s">
        <v>42</v>
      </c>
      <c r="AC4770" s="100" t="s">
        <v>2443</v>
      </c>
      <c r="AD4770" s="100" t="s">
        <v>146</v>
      </c>
    </row>
    <row r="4771" spans="1:30" x14ac:dyDescent="0.25">
      <c r="A4771" s="100" t="s">
        <v>35</v>
      </c>
      <c r="B4771" s="100" t="s">
        <v>36</v>
      </c>
      <c r="C4771" s="100" t="s">
        <v>37</v>
      </c>
      <c r="D4771" s="100" t="s">
        <v>121</v>
      </c>
      <c r="E4771" s="100" t="s">
        <v>122</v>
      </c>
      <c r="F4771" s="100" t="s">
        <v>123</v>
      </c>
      <c r="G4771" s="100" t="s">
        <v>124</v>
      </c>
      <c r="H4771" s="100" t="s">
        <v>124</v>
      </c>
      <c r="I4771" s="100" t="s">
        <v>42</v>
      </c>
      <c r="J4771" s="100" t="s">
        <v>298</v>
      </c>
      <c r="K4771" s="100" t="s">
        <v>298</v>
      </c>
      <c r="L4771" s="100" t="s">
        <v>43</v>
      </c>
      <c r="M4771" s="100" t="s">
        <v>44</v>
      </c>
      <c r="N4771" s="100" t="s">
        <v>150</v>
      </c>
      <c r="O4771" s="100" t="s">
        <v>42</v>
      </c>
      <c r="P4771" s="100" t="s">
        <v>1592</v>
      </c>
      <c r="Q4771" s="100" t="s">
        <v>1732</v>
      </c>
      <c r="R4771" s="100" t="s">
        <v>2454</v>
      </c>
      <c r="S4771" s="99">
        <v>201410</v>
      </c>
      <c r="T4771" s="100" t="s">
        <v>47</v>
      </c>
      <c r="U4771" s="101">
        <v>-1492.29</v>
      </c>
      <c r="V4771" s="125">
        <v>-1492.29</v>
      </c>
      <c r="W4771" s="100" t="s">
        <v>340</v>
      </c>
      <c r="X4771" s="100" t="s">
        <v>1594</v>
      </c>
      <c r="Y4771" s="100" t="s">
        <v>1152</v>
      </c>
      <c r="Z4771" s="100" t="s">
        <v>48</v>
      </c>
      <c r="AA4771" s="100" t="s">
        <v>315</v>
      </c>
      <c r="AB4771" s="100" t="s">
        <v>42</v>
      </c>
      <c r="AC4771" s="100" t="s">
        <v>2443</v>
      </c>
      <c r="AD4771" s="100" t="s">
        <v>146</v>
      </c>
    </row>
    <row r="4772" spans="1:30" x14ac:dyDescent="0.25">
      <c r="A4772" s="100" t="s">
        <v>35</v>
      </c>
      <c r="B4772" s="100" t="s">
        <v>36</v>
      </c>
      <c r="C4772" s="100" t="s">
        <v>37</v>
      </c>
      <c r="D4772" s="100" t="s">
        <v>121</v>
      </c>
      <c r="E4772" s="100" t="s">
        <v>122</v>
      </c>
      <c r="F4772" s="100" t="s">
        <v>123</v>
      </c>
      <c r="G4772" s="100" t="s">
        <v>124</v>
      </c>
      <c r="H4772" s="100" t="s">
        <v>124</v>
      </c>
      <c r="I4772" s="100" t="s">
        <v>42</v>
      </c>
      <c r="J4772" s="100" t="s">
        <v>298</v>
      </c>
      <c r="K4772" s="100" t="s">
        <v>298</v>
      </c>
      <c r="L4772" s="100" t="s">
        <v>43</v>
      </c>
      <c r="M4772" s="100" t="s">
        <v>44</v>
      </c>
      <c r="N4772" s="100" t="s">
        <v>150</v>
      </c>
      <c r="O4772" s="100" t="s">
        <v>42</v>
      </c>
      <c r="P4772" s="100" t="s">
        <v>1592</v>
      </c>
      <c r="Q4772" s="100" t="s">
        <v>1732</v>
      </c>
      <c r="R4772" s="100" t="s">
        <v>2455</v>
      </c>
      <c r="S4772" s="99">
        <v>201410</v>
      </c>
      <c r="T4772" s="100" t="s">
        <v>47</v>
      </c>
      <c r="U4772" s="101">
        <v>-1504.3</v>
      </c>
      <c r="V4772" s="125">
        <v>-1504.3</v>
      </c>
      <c r="W4772" s="100" t="s">
        <v>340</v>
      </c>
      <c r="X4772" s="100" t="s">
        <v>1594</v>
      </c>
      <c r="Y4772" s="100" t="s">
        <v>1152</v>
      </c>
      <c r="Z4772" s="100" t="s">
        <v>48</v>
      </c>
      <c r="AA4772" s="100" t="s">
        <v>315</v>
      </c>
      <c r="AB4772" s="100" t="s">
        <v>42</v>
      </c>
      <c r="AC4772" s="100" t="s">
        <v>2443</v>
      </c>
      <c r="AD4772" s="100" t="s">
        <v>146</v>
      </c>
    </row>
    <row r="4773" spans="1:30" x14ac:dyDescent="0.25">
      <c r="A4773" s="100" t="s">
        <v>35</v>
      </c>
      <c r="B4773" s="100" t="s">
        <v>36</v>
      </c>
      <c r="C4773" s="100" t="s">
        <v>37</v>
      </c>
      <c r="D4773" s="100" t="s">
        <v>121</v>
      </c>
      <c r="E4773" s="100" t="s">
        <v>215</v>
      </c>
      <c r="F4773" s="100" t="s">
        <v>216</v>
      </c>
      <c r="G4773" s="100" t="s">
        <v>124</v>
      </c>
      <c r="H4773" s="100" t="s">
        <v>124</v>
      </c>
      <c r="I4773" s="100" t="s">
        <v>42</v>
      </c>
      <c r="J4773" s="100" t="s">
        <v>237</v>
      </c>
      <c r="K4773" s="100" t="s">
        <v>237</v>
      </c>
      <c r="L4773" s="100" t="s">
        <v>43</v>
      </c>
      <c r="M4773" s="100" t="s">
        <v>44</v>
      </c>
      <c r="N4773" s="100" t="s">
        <v>150</v>
      </c>
      <c r="O4773" s="100" t="s">
        <v>42</v>
      </c>
      <c r="P4773" s="100" t="s">
        <v>392</v>
      </c>
      <c r="Q4773" s="100" t="s">
        <v>1717</v>
      </c>
      <c r="R4773" s="100" t="s">
        <v>1730</v>
      </c>
      <c r="S4773" s="99">
        <v>201410</v>
      </c>
      <c r="T4773" s="100" t="s">
        <v>52</v>
      </c>
      <c r="U4773" s="99">
        <v>222.9</v>
      </c>
      <c r="V4773" s="125">
        <v>222.9</v>
      </c>
      <c r="W4773" s="100" t="s">
        <v>340</v>
      </c>
      <c r="X4773" s="100" t="s">
        <v>384</v>
      </c>
      <c r="Y4773" s="100" t="s">
        <v>1152</v>
      </c>
      <c r="Z4773" s="100" t="s">
        <v>48</v>
      </c>
      <c r="AA4773" s="100" t="s">
        <v>315</v>
      </c>
      <c r="AB4773" s="100" t="s">
        <v>42</v>
      </c>
      <c r="AC4773" s="100" t="s">
        <v>1731</v>
      </c>
      <c r="AD4773" s="100" t="s">
        <v>146</v>
      </c>
    </row>
    <row r="4774" spans="1:30" x14ac:dyDescent="0.25">
      <c r="A4774" s="100" t="s">
        <v>35</v>
      </c>
      <c r="B4774" s="100" t="s">
        <v>36</v>
      </c>
      <c r="C4774" s="100" t="s">
        <v>37</v>
      </c>
      <c r="D4774" s="100" t="s">
        <v>121</v>
      </c>
      <c r="E4774" s="100" t="s">
        <v>122</v>
      </c>
      <c r="F4774" s="100" t="s">
        <v>123</v>
      </c>
      <c r="G4774" s="100" t="s">
        <v>124</v>
      </c>
      <c r="H4774" s="100" t="s">
        <v>124</v>
      </c>
      <c r="I4774" s="100" t="s">
        <v>42</v>
      </c>
      <c r="J4774" s="100" t="s">
        <v>298</v>
      </c>
      <c r="K4774" s="100" t="s">
        <v>298</v>
      </c>
      <c r="L4774" s="100" t="s">
        <v>43</v>
      </c>
      <c r="M4774" s="100" t="s">
        <v>44</v>
      </c>
      <c r="N4774" s="100" t="s">
        <v>150</v>
      </c>
      <c r="O4774" s="100" t="s">
        <v>42</v>
      </c>
      <c r="P4774" s="100" t="s">
        <v>1592</v>
      </c>
      <c r="Q4774" s="100" t="s">
        <v>1732</v>
      </c>
      <c r="R4774" s="100" t="s">
        <v>2456</v>
      </c>
      <c r="S4774" s="99">
        <v>201410</v>
      </c>
      <c r="T4774" s="100" t="s">
        <v>52</v>
      </c>
      <c r="U4774" s="99">
        <v>132.5</v>
      </c>
      <c r="V4774" s="125">
        <v>132.5</v>
      </c>
      <c r="W4774" s="100" t="s">
        <v>340</v>
      </c>
      <c r="X4774" s="100" t="s">
        <v>1594</v>
      </c>
      <c r="Y4774" s="100" t="s">
        <v>1152</v>
      </c>
      <c r="Z4774" s="100" t="s">
        <v>48</v>
      </c>
      <c r="AA4774" s="100" t="s">
        <v>315</v>
      </c>
      <c r="AB4774" s="100" t="s">
        <v>42</v>
      </c>
      <c r="AC4774" s="100" t="s">
        <v>2451</v>
      </c>
      <c r="AD4774" s="100" t="s">
        <v>146</v>
      </c>
    </row>
    <row r="4775" spans="1:30" x14ac:dyDescent="0.25">
      <c r="A4775" s="100" t="s">
        <v>35</v>
      </c>
      <c r="B4775" s="100" t="s">
        <v>36</v>
      </c>
      <c r="C4775" s="100" t="s">
        <v>37</v>
      </c>
      <c r="D4775" s="100" t="s">
        <v>121</v>
      </c>
      <c r="E4775" s="100" t="s">
        <v>215</v>
      </c>
      <c r="F4775" s="100" t="s">
        <v>216</v>
      </c>
      <c r="G4775" s="100" t="s">
        <v>124</v>
      </c>
      <c r="H4775" s="100" t="s">
        <v>124</v>
      </c>
      <c r="I4775" s="100" t="s">
        <v>42</v>
      </c>
      <c r="J4775" s="100" t="s">
        <v>437</v>
      </c>
      <c r="K4775" s="100" t="s">
        <v>437</v>
      </c>
      <c r="L4775" s="100" t="s">
        <v>43</v>
      </c>
      <c r="M4775" s="100" t="s">
        <v>44</v>
      </c>
      <c r="N4775" s="100" t="s">
        <v>150</v>
      </c>
      <c r="O4775" s="100" t="s">
        <v>42</v>
      </c>
      <c r="P4775" s="100" t="s">
        <v>392</v>
      </c>
      <c r="Q4775" s="100" t="s">
        <v>1717</v>
      </c>
      <c r="R4775" s="100" t="s">
        <v>2457</v>
      </c>
      <c r="S4775" s="99">
        <v>201410</v>
      </c>
      <c r="T4775" s="100" t="s">
        <v>52</v>
      </c>
      <c r="U4775" s="99">
        <v>208.04</v>
      </c>
      <c r="V4775" s="125">
        <v>208.04</v>
      </c>
      <c r="W4775" s="100" t="s">
        <v>340</v>
      </c>
      <c r="X4775" s="100" t="s">
        <v>384</v>
      </c>
      <c r="Y4775" s="100" t="s">
        <v>1152</v>
      </c>
      <c r="Z4775" s="100" t="s">
        <v>48</v>
      </c>
      <c r="AA4775" s="100" t="s">
        <v>315</v>
      </c>
      <c r="AB4775" s="100" t="s">
        <v>42</v>
      </c>
      <c r="AC4775" s="100" t="s">
        <v>2458</v>
      </c>
      <c r="AD4775" s="100" t="s">
        <v>146</v>
      </c>
    </row>
    <row r="4776" spans="1:30" x14ac:dyDescent="0.25">
      <c r="A4776" s="100" t="s">
        <v>35</v>
      </c>
      <c r="B4776" s="100" t="s">
        <v>36</v>
      </c>
      <c r="C4776" s="100" t="s">
        <v>37</v>
      </c>
      <c r="D4776" s="100" t="s">
        <v>121</v>
      </c>
      <c r="E4776" s="100" t="s">
        <v>215</v>
      </c>
      <c r="F4776" s="100" t="s">
        <v>216</v>
      </c>
      <c r="G4776" s="100" t="s">
        <v>124</v>
      </c>
      <c r="H4776" s="100" t="s">
        <v>124</v>
      </c>
      <c r="I4776" s="100" t="s">
        <v>42</v>
      </c>
      <c r="J4776" s="100" t="s">
        <v>231</v>
      </c>
      <c r="K4776" s="100" t="s">
        <v>231</v>
      </c>
      <c r="L4776" s="100" t="s">
        <v>43</v>
      </c>
      <c r="M4776" s="100" t="s">
        <v>44</v>
      </c>
      <c r="N4776" s="100" t="s">
        <v>150</v>
      </c>
      <c r="O4776" s="100" t="s">
        <v>42</v>
      </c>
      <c r="P4776" s="100" t="s">
        <v>392</v>
      </c>
      <c r="Q4776" s="100" t="s">
        <v>1717</v>
      </c>
      <c r="R4776" s="100" t="s">
        <v>2457</v>
      </c>
      <c r="S4776" s="99">
        <v>201410</v>
      </c>
      <c r="T4776" s="100" t="s">
        <v>52</v>
      </c>
      <c r="U4776" s="99">
        <v>208.04</v>
      </c>
      <c r="V4776" s="125">
        <v>208.04</v>
      </c>
      <c r="W4776" s="100" t="s">
        <v>340</v>
      </c>
      <c r="X4776" s="100" t="s">
        <v>384</v>
      </c>
      <c r="Y4776" s="100" t="s">
        <v>1152</v>
      </c>
      <c r="Z4776" s="100" t="s">
        <v>48</v>
      </c>
      <c r="AA4776" s="100" t="s">
        <v>315</v>
      </c>
      <c r="AB4776" s="100" t="s">
        <v>42</v>
      </c>
      <c r="AC4776" s="100" t="s">
        <v>2458</v>
      </c>
      <c r="AD4776" s="100" t="s">
        <v>146</v>
      </c>
    </row>
    <row r="4777" spans="1:30" x14ac:dyDescent="0.25">
      <c r="A4777" s="100" t="s">
        <v>35</v>
      </c>
      <c r="B4777" s="100" t="s">
        <v>36</v>
      </c>
      <c r="C4777" s="100" t="s">
        <v>37</v>
      </c>
      <c r="D4777" s="100" t="s">
        <v>121</v>
      </c>
      <c r="E4777" s="100" t="s">
        <v>122</v>
      </c>
      <c r="F4777" s="100" t="s">
        <v>123</v>
      </c>
      <c r="G4777" s="100" t="s">
        <v>124</v>
      </c>
      <c r="H4777" s="100" t="s">
        <v>124</v>
      </c>
      <c r="I4777" s="100" t="s">
        <v>42</v>
      </c>
      <c r="J4777" s="100" t="s">
        <v>125</v>
      </c>
      <c r="K4777" s="100" t="s">
        <v>125</v>
      </c>
      <c r="L4777" s="100" t="s">
        <v>43</v>
      </c>
      <c r="M4777" s="100" t="s">
        <v>44</v>
      </c>
      <c r="N4777" s="100" t="s">
        <v>131</v>
      </c>
      <c r="O4777" s="100" t="s">
        <v>127</v>
      </c>
      <c r="P4777" s="100" t="s">
        <v>472</v>
      </c>
      <c r="Q4777" s="100" t="s">
        <v>708</v>
      </c>
      <c r="R4777" s="100" t="s">
        <v>2459</v>
      </c>
      <c r="S4777" s="99">
        <v>201410</v>
      </c>
      <c r="T4777" s="100" t="s">
        <v>52</v>
      </c>
      <c r="U4777" s="99">
        <v>0</v>
      </c>
      <c r="V4777" s="125">
        <v>2900</v>
      </c>
      <c r="W4777" s="100" t="s">
        <v>42</v>
      </c>
      <c r="X4777" s="100" t="s">
        <v>42</v>
      </c>
      <c r="Y4777" s="100" t="s">
        <v>1152</v>
      </c>
      <c r="Z4777" s="100" t="s">
        <v>48</v>
      </c>
      <c r="AA4777" s="100" t="s">
        <v>144</v>
      </c>
      <c r="AB4777" s="100" t="s">
        <v>42</v>
      </c>
      <c r="AC4777" s="100" t="s">
        <v>2441</v>
      </c>
      <c r="AD4777" s="100" t="s">
        <v>146</v>
      </c>
    </row>
    <row r="4778" spans="1:30" x14ac:dyDescent="0.25">
      <c r="A4778" s="100" t="s">
        <v>35</v>
      </c>
      <c r="B4778" s="100" t="s">
        <v>36</v>
      </c>
      <c r="C4778" s="100" t="s">
        <v>37</v>
      </c>
      <c r="D4778" s="100" t="s">
        <v>121</v>
      </c>
      <c r="E4778" s="100" t="s">
        <v>215</v>
      </c>
      <c r="F4778" s="100" t="s">
        <v>216</v>
      </c>
      <c r="G4778" s="100" t="s">
        <v>124</v>
      </c>
      <c r="H4778" s="100" t="s">
        <v>124</v>
      </c>
      <c r="I4778" s="100" t="s">
        <v>42</v>
      </c>
      <c r="J4778" s="100" t="s">
        <v>261</v>
      </c>
      <c r="K4778" s="100" t="s">
        <v>261</v>
      </c>
      <c r="L4778" s="100" t="s">
        <v>43</v>
      </c>
      <c r="M4778" s="100" t="s">
        <v>44</v>
      </c>
      <c r="N4778" s="100" t="s">
        <v>150</v>
      </c>
      <c r="O4778" s="100" t="s">
        <v>42</v>
      </c>
      <c r="P4778" s="100" t="s">
        <v>392</v>
      </c>
      <c r="Q4778" s="100" t="s">
        <v>1717</v>
      </c>
      <c r="R4778" s="100" t="s">
        <v>2440</v>
      </c>
      <c r="S4778" s="99">
        <v>201410</v>
      </c>
      <c r="T4778" s="100" t="s">
        <v>52</v>
      </c>
      <c r="U4778" s="99">
        <v>208.04</v>
      </c>
      <c r="V4778" s="125">
        <v>208.04</v>
      </c>
      <c r="W4778" s="100" t="s">
        <v>340</v>
      </c>
      <c r="X4778" s="100" t="s">
        <v>384</v>
      </c>
      <c r="Y4778" s="100" t="s">
        <v>1152</v>
      </c>
      <c r="Z4778" s="100" t="s">
        <v>48</v>
      </c>
      <c r="AA4778" s="100" t="s">
        <v>315</v>
      </c>
      <c r="AB4778" s="100" t="s">
        <v>42</v>
      </c>
      <c r="AC4778" s="100" t="s">
        <v>2441</v>
      </c>
      <c r="AD4778" s="100" t="s">
        <v>146</v>
      </c>
    </row>
    <row r="4779" spans="1:30" x14ac:dyDescent="0.25">
      <c r="A4779" s="100" t="s">
        <v>35</v>
      </c>
      <c r="B4779" s="100" t="s">
        <v>36</v>
      </c>
      <c r="C4779" s="100" t="s">
        <v>37</v>
      </c>
      <c r="D4779" s="100" t="s">
        <v>121</v>
      </c>
      <c r="E4779" s="100" t="s">
        <v>215</v>
      </c>
      <c r="F4779" s="100" t="s">
        <v>216</v>
      </c>
      <c r="G4779" s="100" t="s">
        <v>124</v>
      </c>
      <c r="H4779" s="100" t="s">
        <v>124</v>
      </c>
      <c r="I4779" s="100" t="s">
        <v>42</v>
      </c>
      <c r="J4779" s="100" t="s">
        <v>257</v>
      </c>
      <c r="K4779" s="100" t="s">
        <v>257</v>
      </c>
      <c r="L4779" s="100" t="s">
        <v>43</v>
      </c>
      <c r="M4779" s="100" t="s">
        <v>44</v>
      </c>
      <c r="N4779" s="100" t="s">
        <v>150</v>
      </c>
      <c r="O4779" s="100" t="s">
        <v>42</v>
      </c>
      <c r="P4779" s="100" t="s">
        <v>392</v>
      </c>
      <c r="Q4779" s="100" t="s">
        <v>1717</v>
      </c>
      <c r="R4779" s="100" t="s">
        <v>2440</v>
      </c>
      <c r="S4779" s="99">
        <v>201410</v>
      </c>
      <c r="T4779" s="100" t="s">
        <v>52</v>
      </c>
      <c r="U4779" s="99">
        <v>208.04</v>
      </c>
      <c r="V4779" s="125">
        <v>208.04</v>
      </c>
      <c r="W4779" s="100" t="s">
        <v>340</v>
      </c>
      <c r="X4779" s="100" t="s">
        <v>384</v>
      </c>
      <c r="Y4779" s="100" t="s">
        <v>1152</v>
      </c>
      <c r="Z4779" s="100" t="s">
        <v>48</v>
      </c>
      <c r="AA4779" s="100" t="s">
        <v>315</v>
      </c>
      <c r="AB4779" s="100" t="s">
        <v>42</v>
      </c>
      <c r="AC4779" s="100" t="s">
        <v>2441</v>
      </c>
      <c r="AD4779" s="100" t="s">
        <v>146</v>
      </c>
    </row>
    <row r="4780" spans="1:30" x14ac:dyDescent="0.25">
      <c r="A4780" s="100" t="s">
        <v>35</v>
      </c>
      <c r="B4780" s="100" t="s">
        <v>36</v>
      </c>
      <c r="C4780" s="100" t="s">
        <v>37</v>
      </c>
      <c r="D4780" s="100" t="s">
        <v>121</v>
      </c>
      <c r="E4780" s="100" t="s">
        <v>215</v>
      </c>
      <c r="F4780" s="100" t="s">
        <v>216</v>
      </c>
      <c r="G4780" s="100" t="s">
        <v>124</v>
      </c>
      <c r="H4780" s="100" t="s">
        <v>124</v>
      </c>
      <c r="I4780" s="100" t="s">
        <v>42</v>
      </c>
      <c r="J4780" s="100" t="s">
        <v>437</v>
      </c>
      <c r="K4780" s="100" t="s">
        <v>437</v>
      </c>
      <c r="L4780" s="100" t="s">
        <v>43</v>
      </c>
      <c r="M4780" s="100" t="s">
        <v>44</v>
      </c>
      <c r="N4780" s="100" t="s">
        <v>150</v>
      </c>
      <c r="O4780" s="100" t="s">
        <v>42</v>
      </c>
      <c r="P4780" s="100" t="s">
        <v>392</v>
      </c>
      <c r="Q4780" s="100" t="s">
        <v>1717</v>
      </c>
      <c r="R4780" s="100" t="s">
        <v>2440</v>
      </c>
      <c r="S4780" s="99">
        <v>201410</v>
      </c>
      <c r="T4780" s="100" t="s">
        <v>52</v>
      </c>
      <c r="U4780" s="99">
        <v>208.04</v>
      </c>
      <c r="V4780" s="125">
        <v>208.04</v>
      </c>
      <c r="W4780" s="100" t="s">
        <v>340</v>
      </c>
      <c r="X4780" s="100" t="s">
        <v>384</v>
      </c>
      <c r="Y4780" s="100" t="s">
        <v>1152</v>
      </c>
      <c r="Z4780" s="100" t="s">
        <v>48</v>
      </c>
      <c r="AA4780" s="100" t="s">
        <v>315</v>
      </c>
      <c r="AB4780" s="100" t="s">
        <v>42</v>
      </c>
      <c r="AC4780" s="100" t="s">
        <v>2441</v>
      </c>
      <c r="AD4780" s="100" t="s">
        <v>146</v>
      </c>
    </row>
    <row r="4781" spans="1:30" x14ac:dyDescent="0.25">
      <c r="A4781" s="100" t="s">
        <v>35</v>
      </c>
      <c r="B4781" s="100" t="s">
        <v>36</v>
      </c>
      <c r="C4781" s="100" t="s">
        <v>37</v>
      </c>
      <c r="D4781" s="100" t="s">
        <v>121</v>
      </c>
      <c r="E4781" s="100" t="s">
        <v>215</v>
      </c>
      <c r="F4781" s="100" t="s">
        <v>216</v>
      </c>
      <c r="G4781" s="100" t="s">
        <v>124</v>
      </c>
      <c r="H4781" s="100" t="s">
        <v>124</v>
      </c>
      <c r="I4781" s="100" t="s">
        <v>42</v>
      </c>
      <c r="J4781" s="100" t="s">
        <v>250</v>
      </c>
      <c r="K4781" s="100" t="s">
        <v>250</v>
      </c>
      <c r="L4781" s="100" t="s">
        <v>43</v>
      </c>
      <c r="M4781" s="100" t="s">
        <v>44</v>
      </c>
      <c r="N4781" s="100" t="s">
        <v>150</v>
      </c>
      <c r="O4781" s="100" t="s">
        <v>42</v>
      </c>
      <c r="P4781" s="100" t="s">
        <v>392</v>
      </c>
      <c r="Q4781" s="100" t="s">
        <v>1717</v>
      </c>
      <c r="R4781" s="100" t="s">
        <v>2440</v>
      </c>
      <c r="S4781" s="99">
        <v>201410</v>
      </c>
      <c r="T4781" s="100" t="s">
        <v>52</v>
      </c>
      <c r="U4781" s="99">
        <v>208.04</v>
      </c>
      <c r="V4781" s="125">
        <v>208.04</v>
      </c>
      <c r="W4781" s="100" t="s">
        <v>340</v>
      </c>
      <c r="X4781" s="100" t="s">
        <v>384</v>
      </c>
      <c r="Y4781" s="100" t="s">
        <v>1152</v>
      </c>
      <c r="Z4781" s="100" t="s">
        <v>48</v>
      </c>
      <c r="AA4781" s="100" t="s">
        <v>315</v>
      </c>
      <c r="AB4781" s="100" t="s">
        <v>42</v>
      </c>
      <c r="AC4781" s="100" t="s">
        <v>2441</v>
      </c>
      <c r="AD4781" s="100" t="s">
        <v>146</v>
      </c>
    </row>
    <row r="4782" spans="1:30" x14ac:dyDescent="0.25">
      <c r="A4782" s="100" t="s">
        <v>35</v>
      </c>
      <c r="B4782" s="100" t="s">
        <v>36</v>
      </c>
      <c r="C4782" s="100" t="s">
        <v>37</v>
      </c>
      <c r="D4782" s="100" t="s">
        <v>121</v>
      </c>
      <c r="E4782" s="100" t="s">
        <v>215</v>
      </c>
      <c r="F4782" s="100" t="s">
        <v>216</v>
      </c>
      <c r="G4782" s="100" t="s">
        <v>124</v>
      </c>
      <c r="H4782" s="100" t="s">
        <v>124</v>
      </c>
      <c r="I4782" s="100" t="s">
        <v>42</v>
      </c>
      <c r="J4782" s="100" t="s">
        <v>231</v>
      </c>
      <c r="K4782" s="100" t="s">
        <v>231</v>
      </c>
      <c r="L4782" s="100" t="s">
        <v>43</v>
      </c>
      <c r="M4782" s="100" t="s">
        <v>44</v>
      </c>
      <c r="N4782" s="100" t="s">
        <v>150</v>
      </c>
      <c r="O4782" s="100" t="s">
        <v>42</v>
      </c>
      <c r="P4782" s="100" t="s">
        <v>392</v>
      </c>
      <c r="Q4782" s="100" t="s">
        <v>1717</v>
      </c>
      <c r="R4782" s="100" t="s">
        <v>2440</v>
      </c>
      <c r="S4782" s="99">
        <v>201410</v>
      </c>
      <c r="T4782" s="100" t="s">
        <v>52</v>
      </c>
      <c r="U4782" s="99">
        <v>208.04</v>
      </c>
      <c r="V4782" s="125">
        <v>208.04</v>
      </c>
      <c r="W4782" s="100" t="s">
        <v>340</v>
      </c>
      <c r="X4782" s="100" t="s">
        <v>384</v>
      </c>
      <c r="Y4782" s="100" t="s">
        <v>1152</v>
      </c>
      <c r="Z4782" s="100" t="s">
        <v>48</v>
      </c>
      <c r="AA4782" s="100" t="s">
        <v>315</v>
      </c>
      <c r="AB4782" s="100" t="s">
        <v>42</v>
      </c>
      <c r="AC4782" s="100" t="s">
        <v>2441</v>
      </c>
      <c r="AD4782" s="100" t="s">
        <v>146</v>
      </c>
    </row>
    <row r="4783" spans="1:30" x14ac:dyDescent="0.25">
      <c r="A4783" s="100" t="s">
        <v>35</v>
      </c>
      <c r="B4783" s="100" t="s">
        <v>36</v>
      </c>
      <c r="C4783" s="100" t="s">
        <v>37</v>
      </c>
      <c r="D4783" s="100" t="s">
        <v>121</v>
      </c>
      <c r="E4783" s="100" t="s">
        <v>215</v>
      </c>
      <c r="F4783" s="100" t="s">
        <v>216</v>
      </c>
      <c r="G4783" s="100" t="s">
        <v>124</v>
      </c>
      <c r="H4783" s="100" t="s">
        <v>124</v>
      </c>
      <c r="I4783" s="100" t="s">
        <v>42</v>
      </c>
      <c r="J4783" s="100" t="s">
        <v>217</v>
      </c>
      <c r="K4783" s="100" t="s">
        <v>217</v>
      </c>
      <c r="L4783" s="100" t="s">
        <v>43</v>
      </c>
      <c r="M4783" s="100" t="s">
        <v>44</v>
      </c>
      <c r="N4783" s="100" t="s">
        <v>150</v>
      </c>
      <c r="O4783" s="100" t="s">
        <v>42</v>
      </c>
      <c r="P4783" s="100" t="s">
        <v>392</v>
      </c>
      <c r="Q4783" s="100" t="s">
        <v>1717</v>
      </c>
      <c r="R4783" s="100" t="s">
        <v>2440</v>
      </c>
      <c r="S4783" s="99">
        <v>201410</v>
      </c>
      <c r="T4783" s="100" t="s">
        <v>52</v>
      </c>
      <c r="U4783" s="99">
        <v>222.9</v>
      </c>
      <c r="V4783" s="125">
        <v>222.9</v>
      </c>
      <c r="W4783" s="100" t="s">
        <v>340</v>
      </c>
      <c r="X4783" s="100" t="s">
        <v>384</v>
      </c>
      <c r="Y4783" s="100" t="s">
        <v>1152</v>
      </c>
      <c r="Z4783" s="100" t="s">
        <v>48</v>
      </c>
      <c r="AA4783" s="100" t="s">
        <v>315</v>
      </c>
      <c r="AB4783" s="100" t="s">
        <v>42</v>
      </c>
      <c r="AC4783" s="100" t="s">
        <v>2441</v>
      </c>
      <c r="AD4783" s="100" t="s">
        <v>146</v>
      </c>
    </row>
    <row r="4784" spans="1:30" x14ac:dyDescent="0.25">
      <c r="A4784" s="100" t="s">
        <v>35</v>
      </c>
      <c r="B4784" s="100" t="s">
        <v>36</v>
      </c>
      <c r="C4784" s="100" t="s">
        <v>37</v>
      </c>
      <c r="D4784" s="100" t="s">
        <v>121</v>
      </c>
      <c r="E4784" s="100" t="s">
        <v>215</v>
      </c>
      <c r="F4784" s="100" t="s">
        <v>216</v>
      </c>
      <c r="G4784" s="100" t="s">
        <v>124</v>
      </c>
      <c r="H4784" s="100" t="s">
        <v>124</v>
      </c>
      <c r="I4784" s="100" t="s">
        <v>42</v>
      </c>
      <c r="J4784" s="100" t="s">
        <v>217</v>
      </c>
      <c r="K4784" s="100" t="s">
        <v>217</v>
      </c>
      <c r="L4784" s="100" t="s">
        <v>43</v>
      </c>
      <c r="M4784" s="100" t="s">
        <v>44</v>
      </c>
      <c r="N4784" s="100" t="s">
        <v>150</v>
      </c>
      <c r="O4784" s="100" t="s">
        <v>42</v>
      </c>
      <c r="P4784" s="100" t="s">
        <v>392</v>
      </c>
      <c r="Q4784" s="100" t="s">
        <v>1717</v>
      </c>
      <c r="R4784" s="100" t="s">
        <v>2457</v>
      </c>
      <c r="S4784" s="99">
        <v>201410</v>
      </c>
      <c r="T4784" s="100" t="s">
        <v>52</v>
      </c>
      <c r="U4784" s="99">
        <v>222.9</v>
      </c>
      <c r="V4784" s="125">
        <v>222.9</v>
      </c>
      <c r="W4784" s="100" t="s">
        <v>340</v>
      </c>
      <c r="X4784" s="100" t="s">
        <v>384</v>
      </c>
      <c r="Y4784" s="100" t="s">
        <v>1152</v>
      </c>
      <c r="Z4784" s="100" t="s">
        <v>48</v>
      </c>
      <c r="AA4784" s="100" t="s">
        <v>315</v>
      </c>
      <c r="AB4784" s="100" t="s">
        <v>42</v>
      </c>
      <c r="AC4784" s="100" t="s">
        <v>2458</v>
      </c>
      <c r="AD4784" s="100" t="s">
        <v>146</v>
      </c>
    </row>
    <row r="4785" spans="1:30" x14ac:dyDescent="0.25">
      <c r="A4785" s="100" t="s">
        <v>35</v>
      </c>
      <c r="B4785" s="100" t="s">
        <v>36</v>
      </c>
      <c r="C4785" s="100" t="s">
        <v>37</v>
      </c>
      <c r="D4785" s="100" t="s">
        <v>121</v>
      </c>
      <c r="E4785" s="100" t="s">
        <v>215</v>
      </c>
      <c r="F4785" s="100" t="s">
        <v>216</v>
      </c>
      <c r="G4785" s="100" t="s">
        <v>124</v>
      </c>
      <c r="H4785" s="100" t="s">
        <v>124</v>
      </c>
      <c r="I4785" s="100" t="s">
        <v>42</v>
      </c>
      <c r="J4785" s="100" t="s">
        <v>261</v>
      </c>
      <c r="K4785" s="100" t="s">
        <v>261</v>
      </c>
      <c r="L4785" s="100" t="s">
        <v>43</v>
      </c>
      <c r="M4785" s="100" t="s">
        <v>44</v>
      </c>
      <c r="N4785" s="100" t="s">
        <v>150</v>
      </c>
      <c r="O4785" s="100" t="s">
        <v>42</v>
      </c>
      <c r="P4785" s="100" t="s">
        <v>392</v>
      </c>
      <c r="Q4785" s="100" t="s">
        <v>1717</v>
      </c>
      <c r="R4785" s="100" t="s">
        <v>2457</v>
      </c>
      <c r="S4785" s="99">
        <v>201410</v>
      </c>
      <c r="T4785" s="100" t="s">
        <v>52</v>
      </c>
      <c r="U4785" s="99">
        <v>208.04</v>
      </c>
      <c r="V4785" s="125">
        <v>208.04</v>
      </c>
      <c r="W4785" s="100" t="s">
        <v>340</v>
      </c>
      <c r="X4785" s="100" t="s">
        <v>384</v>
      </c>
      <c r="Y4785" s="100" t="s">
        <v>1152</v>
      </c>
      <c r="Z4785" s="100" t="s">
        <v>48</v>
      </c>
      <c r="AA4785" s="100" t="s">
        <v>315</v>
      </c>
      <c r="AB4785" s="100" t="s">
        <v>42</v>
      </c>
      <c r="AC4785" s="100" t="s">
        <v>2458</v>
      </c>
      <c r="AD4785" s="100" t="s">
        <v>146</v>
      </c>
    </row>
    <row r="4786" spans="1:30" x14ac:dyDescent="0.25">
      <c r="A4786" s="100" t="s">
        <v>35</v>
      </c>
      <c r="B4786" s="100" t="s">
        <v>36</v>
      </c>
      <c r="C4786" s="100" t="s">
        <v>37</v>
      </c>
      <c r="D4786" s="100" t="s">
        <v>121</v>
      </c>
      <c r="E4786" s="100" t="s">
        <v>215</v>
      </c>
      <c r="F4786" s="100" t="s">
        <v>216</v>
      </c>
      <c r="G4786" s="100" t="s">
        <v>124</v>
      </c>
      <c r="H4786" s="100" t="s">
        <v>124</v>
      </c>
      <c r="I4786" s="100" t="s">
        <v>42</v>
      </c>
      <c r="J4786" s="100" t="s">
        <v>257</v>
      </c>
      <c r="K4786" s="100" t="s">
        <v>257</v>
      </c>
      <c r="L4786" s="100" t="s">
        <v>43</v>
      </c>
      <c r="M4786" s="100" t="s">
        <v>44</v>
      </c>
      <c r="N4786" s="100" t="s">
        <v>150</v>
      </c>
      <c r="O4786" s="100" t="s">
        <v>42</v>
      </c>
      <c r="P4786" s="100" t="s">
        <v>392</v>
      </c>
      <c r="Q4786" s="100" t="s">
        <v>1717</v>
      </c>
      <c r="R4786" s="100" t="s">
        <v>2457</v>
      </c>
      <c r="S4786" s="99">
        <v>201410</v>
      </c>
      <c r="T4786" s="100" t="s">
        <v>52</v>
      </c>
      <c r="U4786" s="99">
        <v>208.04</v>
      </c>
      <c r="V4786" s="125">
        <v>208.04</v>
      </c>
      <c r="W4786" s="100" t="s">
        <v>340</v>
      </c>
      <c r="X4786" s="100" t="s">
        <v>384</v>
      </c>
      <c r="Y4786" s="100" t="s">
        <v>1152</v>
      </c>
      <c r="Z4786" s="100" t="s">
        <v>48</v>
      </c>
      <c r="AA4786" s="100" t="s">
        <v>315</v>
      </c>
      <c r="AB4786" s="100" t="s">
        <v>42</v>
      </c>
      <c r="AC4786" s="100" t="s">
        <v>2458</v>
      </c>
      <c r="AD4786" s="100" t="s">
        <v>146</v>
      </c>
    </row>
    <row r="4787" spans="1:30" x14ac:dyDescent="0.25">
      <c r="A4787" s="100" t="s">
        <v>35</v>
      </c>
      <c r="B4787" s="100" t="s">
        <v>36</v>
      </c>
      <c r="C4787" s="100" t="s">
        <v>37</v>
      </c>
      <c r="D4787" s="100" t="s">
        <v>121</v>
      </c>
      <c r="E4787" s="100" t="s">
        <v>215</v>
      </c>
      <c r="F4787" s="100" t="s">
        <v>216</v>
      </c>
      <c r="G4787" s="100" t="s">
        <v>124</v>
      </c>
      <c r="H4787" s="100" t="s">
        <v>124</v>
      </c>
      <c r="I4787" s="100" t="s">
        <v>42</v>
      </c>
      <c r="J4787" s="100" t="s">
        <v>250</v>
      </c>
      <c r="K4787" s="100" t="s">
        <v>250</v>
      </c>
      <c r="L4787" s="100" t="s">
        <v>43</v>
      </c>
      <c r="M4787" s="100" t="s">
        <v>44</v>
      </c>
      <c r="N4787" s="100" t="s">
        <v>150</v>
      </c>
      <c r="O4787" s="100" t="s">
        <v>42</v>
      </c>
      <c r="P4787" s="100" t="s">
        <v>392</v>
      </c>
      <c r="Q4787" s="100" t="s">
        <v>1717</v>
      </c>
      <c r="R4787" s="100" t="s">
        <v>2457</v>
      </c>
      <c r="S4787" s="99">
        <v>201410</v>
      </c>
      <c r="T4787" s="100" t="s">
        <v>52</v>
      </c>
      <c r="U4787" s="99">
        <v>208.04</v>
      </c>
      <c r="V4787" s="125">
        <v>208.04</v>
      </c>
      <c r="W4787" s="100" t="s">
        <v>340</v>
      </c>
      <c r="X4787" s="100" t="s">
        <v>384</v>
      </c>
      <c r="Y4787" s="100" t="s">
        <v>1152</v>
      </c>
      <c r="Z4787" s="100" t="s">
        <v>48</v>
      </c>
      <c r="AA4787" s="100" t="s">
        <v>315</v>
      </c>
      <c r="AB4787" s="100" t="s">
        <v>42</v>
      </c>
      <c r="AC4787" s="100" t="s">
        <v>2458</v>
      </c>
      <c r="AD4787" s="100" t="s">
        <v>146</v>
      </c>
    </row>
    <row r="4788" spans="1:30" x14ac:dyDescent="0.25">
      <c r="A4788" s="100" t="s">
        <v>35</v>
      </c>
      <c r="B4788" s="100" t="s">
        <v>36</v>
      </c>
      <c r="C4788" s="100" t="s">
        <v>37</v>
      </c>
      <c r="D4788" s="100" t="s">
        <v>121</v>
      </c>
      <c r="E4788" s="100" t="s">
        <v>215</v>
      </c>
      <c r="F4788" s="100" t="s">
        <v>216</v>
      </c>
      <c r="G4788" s="100" t="s">
        <v>124</v>
      </c>
      <c r="H4788" s="100" t="s">
        <v>124</v>
      </c>
      <c r="I4788" s="100" t="s">
        <v>42</v>
      </c>
      <c r="J4788" s="100" t="s">
        <v>237</v>
      </c>
      <c r="K4788" s="100" t="s">
        <v>237</v>
      </c>
      <c r="L4788" s="100" t="s">
        <v>43</v>
      </c>
      <c r="M4788" s="100" t="s">
        <v>44</v>
      </c>
      <c r="N4788" s="100" t="s">
        <v>150</v>
      </c>
      <c r="O4788" s="100" t="s">
        <v>42</v>
      </c>
      <c r="P4788" s="100" t="s">
        <v>392</v>
      </c>
      <c r="Q4788" s="100" t="s">
        <v>1717</v>
      </c>
      <c r="R4788" s="100" t="s">
        <v>2457</v>
      </c>
      <c r="S4788" s="99">
        <v>201410</v>
      </c>
      <c r="T4788" s="100" t="s">
        <v>52</v>
      </c>
      <c r="U4788" s="99">
        <v>222.9</v>
      </c>
      <c r="V4788" s="125">
        <v>222.9</v>
      </c>
      <c r="W4788" s="100" t="s">
        <v>340</v>
      </c>
      <c r="X4788" s="100" t="s">
        <v>384</v>
      </c>
      <c r="Y4788" s="100" t="s">
        <v>1152</v>
      </c>
      <c r="Z4788" s="100" t="s">
        <v>48</v>
      </c>
      <c r="AA4788" s="100" t="s">
        <v>315</v>
      </c>
      <c r="AB4788" s="100" t="s">
        <v>42</v>
      </c>
      <c r="AC4788" s="100" t="s">
        <v>2458</v>
      </c>
      <c r="AD4788" s="100" t="s">
        <v>146</v>
      </c>
    </row>
    <row r="4789" spans="1:30" x14ac:dyDescent="0.25">
      <c r="A4789" s="100" t="s">
        <v>35</v>
      </c>
      <c r="B4789" s="100" t="s">
        <v>36</v>
      </c>
      <c r="C4789" s="100" t="s">
        <v>37</v>
      </c>
      <c r="D4789" s="100" t="s">
        <v>121</v>
      </c>
      <c r="E4789" s="100" t="s">
        <v>122</v>
      </c>
      <c r="F4789" s="100" t="s">
        <v>123</v>
      </c>
      <c r="G4789" s="100" t="s">
        <v>124</v>
      </c>
      <c r="H4789" s="100" t="s">
        <v>124</v>
      </c>
      <c r="I4789" s="100" t="s">
        <v>42</v>
      </c>
      <c r="J4789" s="100" t="s">
        <v>298</v>
      </c>
      <c r="K4789" s="100" t="s">
        <v>298</v>
      </c>
      <c r="L4789" s="100" t="s">
        <v>43</v>
      </c>
      <c r="M4789" s="100" t="s">
        <v>44</v>
      </c>
      <c r="N4789" s="100" t="s">
        <v>150</v>
      </c>
      <c r="O4789" s="100" t="s">
        <v>42</v>
      </c>
      <c r="P4789" s="100" t="s">
        <v>1592</v>
      </c>
      <c r="Q4789" s="100" t="s">
        <v>1732</v>
      </c>
      <c r="R4789" s="100" t="s">
        <v>1733</v>
      </c>
      <c r="S4789" s="99">
        <v>201410</v>
      </c>
      <c r="T4789" s="100" t="s">
        <v>52</v>
      </c>
      <c r="U4789" s="101">
        <v>11731.13</v>
      </c>
      <c r="V4789" s="125">
        <v>11731.13</v>
      </c>
      <c r="W4789" s="100" t="s">
        <v>340</v>
      </c>
      <c r="X4789" s="100" t="s">
        <v>1594</v>
      </c>
      <c r="Y4789" s="100" t="s">
        <v>1152</v>
      </c>
      <c r="Z4789" s="100" t="s">
        <v>48</v>
      </c>
      <c r="AA4789" s="100" t="s">
        <v>315</v>
      </c>
      <c r="AB4789" s="100" t="s">
        <v>42</v>
      </c>
      <c r="AC4789" s="100" t="s">
        <v>1734</v>
      </c>
      <c r="AD4789" s="100" t="s">
        <v>146</v>
      </c>
    </row>
    <row r="4790" spans="1:30" x14ac:dyDescent="0.25">
      <c r="A4790" s="100" t="s">
        <v>35</v>
      </c>
      <c r="B4790" s="100" t="s">
        <v>36</v>
      </c>
      <c r="C4790" s="100" t="s">
        <v>37</v>
      </c>
      <c r="D4790" s="100" t="s">
        <v>121</v>
      </c>
      <c r="E4790" s="100" t="s">
        <v>122</v>
      </c>
      <c r="F4790" s="100" t="s">
        <v>123</v>
      </c>
      <c r="G4790" s="100" t="s">
        <v>124</v>
      </c>
      <c r="H4790" s="100" t="s">
        <v>124</v>
      </c>
      <c r="I4790" s="100" t="s">
        <v>42</v>
      </c>
      <c r="J4790" s="100" t="s">
        <v>298</v>
      </c>
      <c r="K4790" s="100" t="s">
        <v>298</v>
      </c>
      <c r="L4790" s="100" t="s">
        <v>43</v>
      </c>
      <c r="M4790" s="100" t="s">
        <v>44</v>
      </c>
      <c r="N4790" s="100" t="s">
        <v>150</v>
      </c>
      <c r="O4790" s="100" t="s">
        <v>42</v>
      </c>
      <c r="P4790" s="100" t="s">
        <v>1592</v>
      </c>
      <c r="Q4790" s="100" t="s">
        <v>1732</v>
      </c>
      <c r="R4790" s="100" t="s">
        <v>1735</v>
      </c>
      <c r="S4790" s="99">
        <v>201410</v>
      </c>
      <c r="T4790" s="100" t="s">
        <v>52</v>
      </c>
      <c r="U4790" s="101">
        <v>35578.410000000003</v>
      </c>
      <c r="V4790" s="125">
        <v>35578.410000000003</v>
      </c>
      <c r="W4790" s="100" t="s">
        <v>340</v>
      </c>
      <c r="X4790" s="100" t="s">
        <v>1594</v>
      </c>
      <c r="Y4790" s="100" t="s">
        <v>1152</v>
      </c>
      <c r="Z4790" s="100" t="s">
        <v>48</v>
      </c>
      <c r="AA4790" s="100" t="s">
        <v>315</v>
      </c>
      <c r="AB4790" s="100" t="s">
        <v>42</v>
      </c>
      <c r="AC4790" s="100" t="s">
        <v>1734</v>
      </c>
      <c r="AD4790" s="100" t="s">
        <v>146</v>
      </c>
    </row>
    <row r="4791" spans="1:30" x14ac:dyDescent="0.25">
      <c r="A4791" s="100" t="s">
        <v>35</v>
      </c>
      <c r="B4791" s="100" t="s">
        <v>36</v>
      </c>
      <c r="C4791" s="100" t="s">
        <v>37</v>
      </c>
      <c r="D4791" s="100" t="s">
        <v>121</v>
      </c>
      <c r="E4791" s="100" t="s">
        <v>122</v>
      </c>
      <c r="F4791" s="100" t="s">
        <v>123</v>
      </c>
      <c r="G4791" s="100" t="s">
        <v>124</v>
      </c>
      <c r="H4791" s="100" t="s">
        <v>124</v>
      </c>
      <c r="I4791" s="100" t="s">
        <v>42</v>
      </c>
      <c r="J4791" s="100" t="s">
        <v>298</v>
      </c>
      <c r="K4791" s="100" t="s">
        <v>298</v>
      </c>
      <c r="L4791" s="100" t="s">
        <v>43</v>
      </c>
      <c r="M4791" s="100" t="s">
        <v>44</v>
      </c>
      <c r="N4791" s="100" t="s">
        <v>150</v>
      </c>
      <c r="O4791" s="100" t="s">
        <v>42</v>
      </c>
      <c r="P4791" s="100" t="s">
        <v>1592</v>
      </c>
      <c r="Q4791" s="100" t="s">
        <v>1732</v>
      </c>
      <c r="R4791" s="100" t="s">
        <v>1736</v>
      </c>
      <c r="S4791" s="99">
        <v>201410</v>
      </c>
      <c r="T4791" s="100" t="s">
        <v>52</v>
      </c>
      <c r="U4791" s="101">
        <v>1722.49</v>
      </c>
      <c r="V4791" s="125">
        <v>1722.49</v>
      </c>
      <c r="W4791" s="100" t="s">
        <v>340</v>
      </c>
      <c r="X4791" s="100" t="s">
        <v>1594</v>
      </c>
      <c r="Y4791" s="100" t="s">
        <v>1152</v>
      </c>
      <c r="Z4791" s="100" t="s">
        <v>48</v>
      </c>
      <c r="AA4791" s="100" t="s">
        <v>315</v>
      </c>
      <c r="AB4791" s="100" t="s">
        <v>42</v>
      </c>
      <c r="AC4791" s="100" t="s">
        <v>1734</v>
      </c>
      <c r="AD4791" s="100" t="s">
        <v>146</v>
      </c>
    </row>
    <row r="4792" spans="1:30" x14ac:dyDescent="0.25">
      <c r="A4792" s="100" t="s">
        <v>35</v>
      </c>
      <c r="B4792" s="100" t="s">
        <v>36</v>
      </c>
      <c r="C4792" s="100" t="s">
        <v>37</v>
      </c>
      <c r="D4792" s="100" t="s">
        <v>121</v>
      </c>
      <c r="E4792" s="100" t="s">
        <v>122</v>
      </c>
      <c r="F4792" s="100" t="s">
        <v>123</v>
      </c>
      <c r="G4792" s="100" t="s">
        <v>124</v>
      </c>
      <c r="H4792" s="100" t="s">
        <v>124</v>
      </c>
      <c r="I4792" s="100" t="s">
        <v>42</v>
      </c>
      <c r="J4792" s="100" t="s">
        <v>298</v>
      </c>
      <c r="K4792" s="100" t="s">
        <v>298</v>
      </c>
      <c r="L4792" s="100" t="s">
        <v>43</v>
      </c>
      <c r="M4792" s="100" t="s">
        <v>44</v>
      </c>
      <c r="N4792" s="100" t="s">
        <v>150</v>
      </c>
      <c r="O4792" s="100" t="s">
        <v>42</v>
      </c>
      <c r="P4792" s="100" t="s">
        <v>851</v>
      </c>
      <c r="Q4792" s="100" t="s">
        <v>1710</v>
      </c>
      <c r="R4792" s="100" t="s">
        <v>1737</v>
      </c>
      <c r="S4792" s="99">
        <v>201410</v>
      </c>
      <c r="T4792" s="100" t="s">
        <v>52</v>
      </c>
      <c r="U4792" s="101">
        <v>2150</v>
      </c>
      <c r="V4792" s="125">
        <v>2150</v>
      </c>
      <c r="W4792" s="100" t="s">
        <v>340</v>
      </c>
      <c r="X4792" s="100" t="s">
        <v>1624</v>
      </c>
      <c r="Y4792" s="100" t="s">
        <v>1152</v>
      </c>
      <c r="Z4792" s="100" t="s">
        <v>48</v>
      </c>
      <c r="AA4792" s="100" t="s">
        <v>315</v>
      </c>
      <c r="AB4792" s="100" t="s">
        <v>42</v>
      </c>
      <c r="AC4792" s="100" t="s">
        <v>1734</v>
      </c>
      <c r="AD4792" s="100" t="s">
        <v>146</v>
      </c>
    </row>
    <row r="4793" spans="1:30" x14ac:dyDescent="0.25">
      <c r="A4793" s="100" t="s">
        <v>35</v>
      </c>
      <c r="B4793" s="100" t="s">
        <v>36</v>
      </c>
      <c r="C4793" s="100" t="s">
        <v>37</v>
      </c>
      <c r="D4793" s="100" t="s">
        <v>121</v>
      </c>
      <c r="E4793" s="100" t="s">
        <v>122</v>
      </c>
      <c r="F4793" s="100" t="s">
        <v>123</v>
      </c>
      <c r="G4793" s="100" t="s">
        <v>124</v>
      </c>
      <c r="H4793" s="100" t="s">
        <v>124</v>
      </c>
      <c r="I4793" s="100" t="s">
        <v>42</v>
      </c>
      <c r="J4793" s="100" t="s">
        <v>298</v>
      </c>
      <c r="K4793" s="100" t="s">
        <v>298</v>
      </c>
      <c r="L4793" s="100" t="s">
        <v>43</v>
      </c>
      <c r="M4793" s="100" t="s">
        <v>44</v>
      </c>
      <c r="N4793" s="100" t="s">
        <v>150</v>
      </c>
      <c r="O4793" s="100" t="s">
        <v>42</v>
      </c>
      <c r="P4793" s="100" t="s">
        <v>851</v>
      </c>
      <c r="Q4793" s="100" t="s">
        <v>1710</v>
      </c>
      <c r="R4793" s="100" t="s">
        <v>2460</v>
      </c>
      <c r="S4793" s="99">
        <v>201410</v>
      </c>
      <c r="T4793" s="100" t="s">
        <v>52</v>
      </c>
      <c r="U4793" s="101">
        <v>2675.25</v>
      </c>
      <c r="V4793" s="125">
        <v>2675.25</v>
      </c>
      <c r="W4793" s="100" t="s">
        <v>340</v>
      </c>
      <c r="X4793" s="100" t="s">
        <v>1624</v>
      </c>
      <c r="Y4793" s="100" t="s">
        <v>1152</v>
      </c>
      <c r="Z4793" s="100" t="s">
        <v>48</v>
      </c>
      <c r="AA4793" s="100" t="s">
        <v>315</v>
      </c>
      <c r="AB4793" s="100" t="s">
        <v>42</v>
      </c>
      <c r="AC4793" s="100" t="s">
        <v>2461</v>
      </c>
      <c r="AD4793" s="100" t="s">
        <v>146</v>
      </c>
    </row>
    <row r="4794" spans="1:30" x14ac:dyDescent="0.25">
      <c r="A4794" s="100" t="s">
        <v>35</v>
      </c>
      <c r="B4794" s="100" t="s">
        <v>36</v>
      </c>
      <c r="C4794" s="100" t="s">
        <v>37</v>
      </c>
      <c r="D4794" s="100" t="s">
        <v>121</v>
      </c>
      <c r="E4794" s="100" t="s">
        <v>215</v>
      </c>
      <c r="F4794" s="100" t="s">
        <v>216</v>
      </c>
      <c r="G4794" s="100" t="s">
        <v>124</v>
      </c>
      <c r="H4794" s="100" t="s">
        <v>124</v>
      </c>
      <c r="I4794" s="100" t="s">
        <v>42</v>
      </c>
      <c r="J4794" s="100" t="s">
        <v>237</v>
      </c>
      <c r="K4794" s="100" t="s">
        <v>237</v>
      </c>
      <c r="L4794" s="100" t="s">
        <v>43</v>
      </c>
      <c r="M4794" s="100" t="s">
        <v>44</v>
      </c>
      <c r="N4794" s="100" t="s">
        <v>150</v>
      </c>
      <c r="O4794" s="100" t="s">
        <v>42</v>
      </c>
      <c r="P4794" s="100" t="s">
        <v>424</v>
      </c>
      <c r="Q4794" s="100" t="s">
        <v>425</v>
      </c>
      <c r="R4794" s="100" t="s">
        <v>2462</v>
      </c>
      <c r="S4794" s="99">
        <v>201410</v>
      </c>
      <c r="T4794" s="100" t="s">
        <v>52</v>
      </c>
      <c r="U4794" s="101">
        <v>171049.59</v>
      </c>
      <c r="V4794" s="125">
        <v>171049.59</v>
      </c>
      <c r="W4794" s="100" t="s">
        <v>340</v>
      </c>
      <c r="X4794" s="100" t="s">
        <v>422</v>
      </c>
      <c r="Y4794" s="100" t="s">
        <v>1152</v>
      </c>
      <c r="Z4794" s="100" t="s">
        <v>48</v>
      </c>
      <c r="AA4794" s="100" t="s">
        <v>315</v>
      </c>
      <c r="AB4794" s="100" t="s">
        <v>42</v>
      </c>
      <c r="AC4794" s="100" t="s">
        <v>2461</v>
      </c>
      <c r="AD4794" s="100" t="s">
        <v>146</v>
      </c>
    </row>
    <row r="4795" spans="1:30" x14ac:dyDescent="0.25">
      <c r="A4795" s="100" t="s">
        <v>35</v>
      </c>
      <c r="B4795" s="100" t="s">
        <v>36</v>
      </c>
      <c r="C4795" s="100" t="s">
        <v>37</v>
      </c>
      <c r="D4795" s="100" t="s">
        <v>121</v>
      </c>
      <c r="E4795" s="100" t="s">
        <v>215</v>
      </c>
      <c r="F4795" s="100" t="s">
        <v>216</v>
      </c>
      <c r="G4795" s="100" t="s">
        <v>124</v>
      </c>
      <c r="H4795" s="100" t="s">
        <v>124</v>
      </c>
      <c r="I4795" s="100" t="s">
        <v>42</v>
      </c>
      <c r="J4795" s="100" t="s">
        <v>261</v>
      </c>
      <c r="K4795" s="100" t="s">
        <v>261</v>
      </c>
      <c r="L4795" s="100" t="s">
        <v>43</v>
      </c>
      <c r="M4795" s="100" t="s">
        <v>44</v>
      </c>
      <c r="N4795" s="100" t="s">
        <v>150</v>
      </c>
      <c r="O4795" s="100" t="s">
        <v>42</v>
      </c>
      <c r="P4795" s="100" t="s">
        <v>392</v>
      </c>
      <c r="Q4795" s="100" t="s">
        <v>1717</v>
      </c>
      <c r="R4795" s="100" t="s">
        <v>1738</v>
      </c>
      <c r="S4795" s="99">
        <v>201410</v>
      </c>
      <c r="T4795" s="100" t="s">
        <v>52</v>
      </c>
      <c r="U4795" s="99">
        <v>208.04</v>
      </c>
      <c r="V4795" s="125">
        <v>208.04</v>
      </c>
      <c r="W4795" s="100" t="s">
        <v>340</v>
      </c>
      <c r="X4795" s="100" t="s">
        <v>384</v>
      </c>
      <c r="Y4795" s="100" t="s">
        <v>1152</v>
      </c>
      <c r="Z4795" s="100" t="s">
        <v>48</v>
      </c>
      <c r="AA4795" s="100" t="s">
        <v>315</v>
      </c>
      <c r="AB4795" s="100" t="s">
        <v>42</v>
      </c>
      <c r="AC4795" s="100" t="s">
        <v>1731</v>
      </c>
      <c r="AD4795" s="100" t="s">
        <v>146</v>
      </c>
    </row>
    <row r="4796" spans="1:30" x14ac:dyDescent="0.25">
      <c r="A4796" s="100" t="s">
        <v>35</v>
      </c>
      <c r="B4796" s="100" t="s">
        <v>36</v>
      </c>
      <c r="C4796" s="100" t="s">
        <v>37</v>
      </c>
      <c r="D4796" s="100" t="s">
        <v>121</v>
      </c>
      <c r="E4796" s="100" t="s">
        <v>215</v>
      </c>
      <c r="F4796" s="100" t="s">
        <v>216</v>
      </c>
      <c r="G4796" s="100" t="s">
        <v>124</v>
      </c>
      <c r="H4796" s="100" t="s">
        <v>124</v>
      </c>
      <c r="I4796" s="100" t="s">
        <v>42</v>
      </c>
      <c r="J4796" s="100" t="s">
        <v>257</v>
      </c>
      <c r="K4796" s="100" t="s">
        <v>257</v>
      </c>
      <c r="L4796" s="100" t="s">
        <v>43</v>
      </c>
      <c r="M4796" s="100" t="s">
        <v>44</v>
      </c>
      <c r="N4796" s="100" t="s">
        <v>150</v>
      </c>
      <c r="O4796" s="100" t="s">
        <v>42</v>
      </c>
      <c r="P4796" s="100" t="s">
        <v>392</v>
      </c>
      <c r="Q4796" s="100" t="s">
        <v>1717</v>
      </c>
      <c r="R4796" s="100" t="s">
        <v>1738</v>
      </c>
      <c r="S4796" s="99">
        <v>201410</v>
      </c>
      <c r="T4796" s="100" t="s">
        <v>52</v>
      </c>
      <c r="U4796" s="99">
        <v>208.04</v>
      </c>
      <c r="V4796" s="125">
        <v>208.04</v>
      </c>
      <c r="W4796" s="100" t="s">
        <v>340</v>
      </c>
      <c r="X4796" s="100" t="s">
        <v>384</v>
      </c>
      <c r="Y4796" s="100" t="s">
        <v>1152</v>
      </c>
      <c r="Z4796" s="100" t="s">
        <v>48</v>
      </c>
      <c r="AA4796" s="100" t="s">
        <v>315</v>
      </c>
      <c r="AB4796" s="100" t="s">
        <v>42</v>
      </c>
      <c r="AC4796" s="100" t="s">
        <v>1731</v>
      </c>
      <c r="AD4796" s="100" t="s">
        <v>146</v>
      </c>
    </row>
    <row r="4797" spans="1:30" x14ac:dyDescent="0.25">
      <c r="A4797" s="100" t="s">
        <v>35</v>
      </c>
      <c r="B4797" s="100" t="s">
        <v>36</v>
      </c>
      <c r="C4797" s="100" t="s">
        <v>37</v>
      </c>
      <c r="D4797" s="100" t="s">
        <v>121</v>
      </c>
      <c r="E4797" s="100" t="s">
        <v>215</v>
      </c>
      <c r="F4797" s="100" t="s">
        <v>216</v>
      </c>
      <c r="G4797" s="100" t="s">
        <v>124</v>
      </c>
      <c r="H4797" s="100" t="s">
        <v>124</v>
      </c>
      <c r="I4797" s="100" t="s">
        <v>42</v>
      </c>
      <c r="J4797" s="100" t="s">
        <v>437</v>
      </c>
      <c r="K4797" s="100" t="s">
        <v>437</v>
      </c>
      <c r="L4797" s="100" t="s">
        <v>43</v>
      </c>
      <c r="M4797" s="100" t="s">
        <v>44</v>
      </c>
      <c r="N4797" s="100" t="s">
        <v>150</v>
      </c>
      <c r="O4797" s="100" t="s">
        <v>42</v>
      </c>
      <c r="P4797" s="100" t="s">
        <v>392</v>
      </c>
      <c r="Q4797" s="100" t="s">
        <v>1717</v>
      </c>
      <c r="R4797" s="100" t="s">
        <v>1738</v>
      </c>
      <c r="S4797" s="99">
        <v>201410</v>
      </c>
      <c r="T4797" s="100" t="s">
        <v>52</v>
      </c>
      <c r="U4797" s="99">
        <v>208.04</v>
      </c>
      <c r="V4797" s="125">
        <v>208.04</v>
      </c>
      <c r="W4797" s="100" t="s">
        <v>340</v>
      </c>
      <c r="X4797" s="100" t="s">
        <v>384</v>
      </c>
      <c r="Y4797" s="100" t="s">
        <v>1152</v>
      </c>
      <c r="Z4797" s="100" t="s">
        <v>48</v>
      </c>
      <c r="AA4797" s="100" t="s">
        <v>315</v>
      </c>
      <c r="AB4797" s="100" t="s">
        <v>42</v>
      </c>
      <c r="AC4797" s="100" t="s">
        <v>1731</v>
      </c>
      <c r="AD4797" s="100" t="s">
        <v>146</v>
      </c>
    </row>
    <row r="4798" spans="1:30" x14ac:dyDescent="0.25">
      <c r="A4798" s="100" t="s">
        <v>35</v>
      </c>
      <c r="B4798" s="100" t="s">
        <v>36</v>
      </c>
      <c r="C4798" s="100" t="s">
        <v>37</v>
      </c>
      <c r="D4798" s="100" t="s">
        <v>121</v>
      </c>
      <c r="E4798" s="100" t="s">
        <v>215</v>
      </c>
      <c r="F4798" s="100" t="s">
        <v>216</v>
      </c>
      <c r="G4798" s="100" t="s">
        <v>124</v>
      </c>
      <c r="H4798" s="100" t="s">
        <v>124</v>
      </c>
      <c r="I4798" s="100" t="s">
        <v>42</v>
      </c>
      <c r="J4798" s="100" t="s">
        <v>250</v>
      </c>
      <c r="K4798" s="100" t="s">
        <v>250</v>
      </c>
      <c r="L4798" s="100" t="s">
        <v>43</v>
      </c>
      <c r="M4798" s="100" t="s">
        <v>44</v>
      </c>
      <c r="N4798" s="100" t="s">
        <v>150</v>
      </c>
      <c r="O4798" s="100" t="s">
        <v>42</v>
      </c>
      <c r="P4798" s="100" t="s">
        <v>392</v>
      </c>
      <c r="Q4798" s="100" t="s">
        <v>1717</v>
      </c>
      <c r="R4798" s="100" t="s">
        <v>1738</v>
      </c>
      <c r="S4798" s="99">
        <v>201410</v>
      </c>
      <c r="T4798" s="100" t="s">
        <v>52</v>
      </c>
      <c r="U4798" s="99">
        <v>208.04</v>
      </c>
      <c r="V4798" s="125">
        <v>208.04</v>
      </c>
      <c r="W4798" s="100" t="s">
        <v>340</v>
      </c>
      <c r="X4798" s="100" t="s">
        <v>384</v>
      </c>
      <c r="Y4798" s="100" t="s">
        <v>1152</v>
      </c>
      <c r="Z4798" s="100" t="s">
        <v>48</v>
      </c>
      <c r="AA4798" s="100" t="s">
        <v>315</v>
      </c>
      <c r="AB4798" s="100" t="s">
        <v>42</v>
      </c>
      <c r="AC4798" s="100" t="s">
        <v>1731</v>
      </c>
      <c r="AD4798" s="100" t="s">
        <v>146</v>
      </c>
    </row>
    <row r="4799" spans="1:30" x14ac:dyDescent="0.25">
      <c r="A4799" s="100" t="s">
        <v>35</v>
      </c>
      <c r="B4799" s="100" t="s">
        <v>36</v>
      </c>
      <c r="C4799" s="100" t="s">
        <v>37</v>
      </c>
      <c r="D4799" s="100" t="s">
        <v>121</v>
      </c>
      <c r="E4799" s="100" t="s">
        <v>215</v>
      </c>
      <c r="F4799" s="100" t="s">
        <v>216</v>
      </c>
      <c r="G4799" s="100" t="s">
        <v>124</v>
      </c>
      <c r="H4799" s="100" t="s">
        <v>124</v>
      </c>
      <c r="I4799" s="100" t="s">
        <v>42</v>
      </c>
      <c r="J4799" s="100" t="s">
        <v>237</v>
      </c>
      <c r="K4799" s="100" t="s">
        <v>237</v>
      </c>
      <c r="L4799" s="100" t="s">
        <v>43</v>
      </c>
      <c r="M4799" s="100" t="s">
        <v>44</v>
      </c>
      <c r="N4799" s="100" t="s">
        <v>150</v>
      </c>
      <c r="O4799" s="100" t="s">
        <v>42</v>
      </c>
      <c r="P4799" s="100" t="s">
        <v>392</v>
      </c>
      <c r="Q4799" s="100" t="s">
        <v>1717</v>
      </c>
      <c r="R4799" s="100" t="s">
        <v>1738</v>
      </c>
      <c r="S4799" s="99">
        <v>201410</v>
      </c>
      <c r="T4799" s="100" t="s">
        <v>52</v>
      </c>
      <c r="U4799" s="99">
        <v>222.9</v>
      </c>
      <c r="V4799" s="125">
        <v>222.9</v>
      </c>
      <c r="W4799" s="100" t="s">
        <v>340</v>
      </c>
      <c r="X4799" s="100" t="s">
        <v>384</v>
      </c>
      <c r="Y4799" s="100" t="s">
        <v>1152</v>
      </c>
      <c r="Z4799" s="100" t="s">
        <v>48</v>
      </c>
      <c r="AA4799" s="100" t="s">
        <v>315</v>
      </c>
      <c r="AB4799" s="100" t="s">
        <v>42</v>
      </c>
      <c r="AC4799" s="100" t="s">
        <v>1731</v>
      </c>
      <c r="AD4799" s="100" t="s">
        <v>146</v>
      </c>
    </row>
    <row r="4800" spans="1:30" x14ac:dyDescent="0.25">
      <c r="A4800" s="100" t="s">
        <v>35</v>
      </c>
      <c r="B4800" s="100" t="s">
        <v>36</v>
      </c>
      <c r="C4800" s="100" t="s">
        <v>37</v>
      </c>
      <c r="D4800" s="100" t="s">
        <v>121</v>
      </c>
      <c r="E4800" s="100" t="s">
        <v>215</v>
      </c>
      <c r="F4800" s="100" t="s">
        <v>216</v>
      </c>
      <c r="G4800" s="100" t="s">
        <v>124</v>
      </c>
      <c r="H4800" s="100" t="s">
        <v>124</v>
      </c>
      <c r="I4800" s="100" t="s">
        <v>42</v>
      </c>
      <c r="J4800" s="100" t="s">
        <v>231</v>
      </c>
      <c r="K4800" s="100" t="s">
        <v>231</v>
      </c>
      <c r="L4800" s="100" t="s">
        <v>43</v>
      </c>
      <c r="M4800" s="100" t="s">
        <v>44</v>
      </c>
      <c r="N4800" s="100" t="s">
        <v>150</v>
      </c>
      <c r="O4800" s="100" t="s">
        <v>42</v>
      </c>
      <c r="P4800" s="100" t="s">
        <v>392</v>
      </c>
      <c r="Q4800" s="100" t="s">
        <v>1717</v>
      </c>
      <c r="R4800" s="100" t="s">
        <v>1738</v>
      </c>
      <c r="S4800" s="99">
        <v>201410</v>
      </c>
      <c r="T4800" s="100" t="s">
        <v>52</v>
      </c>
      <c r="U4800" s="99">
        <v>208.04</v>
      </c>
      <c r="V4800" s="125">
        <v>208.04</v>
      </c>
      <c r="W4800" s="100" t="s">
        <v>340</v>
      </c>
      <c r="X4800" s="100" t="s">
        <v>384</v>
      </c>
      <c r="Y4800" s="100" t="s">
        <v>1152</v>
      </c>
      <c r="Z4800" s="100" t="s">
        <v>48</v>
      </c>
      <c r="AA4800" s="100" t="s">
        <v>315</v>
      </c>
      <c r="AB4800" s="100" t="s">
        <v>42</v>
      </c>
      <c r="AC4800" s="100" t="s">
        <v>1731</v>
      </c>
      <c r="AD4800" s="100" t="s">
        <v>146</v>
      </c>
    </row>
    <row r="4801" spans="1:30" x14ac:dyDescent="0.25">
      <c r="A4801" s="100" t="s">
        <v>35</v>
      </c>
      <c r="B4801" s="100" t="s">
        <v>36</v>
      </c>
      <c r="C4801" s="100" t="s">
        <v>37</v>
      </c>
      <c r="D4801" s="100" t="s">
        <v>121</v>
      </c>
      <c r="E4801" s="100" t="s">
        <v>215</v>
      </c>
      <c r="F4801" s="100" t="s">
        <v>216</v>
      </c>
      <c r="G4801" s="100" t="s">
        <v>124</v>
      </c>
      <c r="H4801" s="100" t="s">
        <v>124</v>
      </c>
      <c r="I4801" s="100" t="s">
        <v>42</v>
      </c>
      <c r="J4801" s="100" t="s">
        <v>217</v>
      </c>
      <c r="K4801" s="100" t="s">
        <v>217</v>
      </c>
      <c r="L4801" s="100" t="s">
        <v>43</v>
      </c>
      <c r="M4801" s="100" t="s">
        <v>44</v>
      </c>
      <c r="N4801" s="100" t="s">
        <v>150</v>
      </c>
      <c r="O4801" s="100" t="s">
        <v>42</v>
      </c>
      <c r="P4801" s="100" t="s">
        <v>392</v>
      </c>
      <c r="Q4801" s="100" t="s">
        <v>1717</v>
      </c>
      <c r="R4801" s="100" t="s">
        <v>1738</v>
      </c>
      <c r="S4801" s="99">
        <v>201410</v>
      </c>
      <c r="T4801" s="100" t="s">
        <v>52</v>
      </c>
      <c r="U4801" s="99">
        <v>222.9</v>
      </c>
      <c r="V4801" s="125">
        <v>222.9</v>
      </c>
      <c r="W4801" s="100" t="s">
        <v>340</v>
      </c>
      <c r="X4801" s="100" t="s">
        <v>384</v>
      </c>
      <c r="Y4801" s="100" t="s">
        <v>1152</v>
      </c>
      <c r="Z4801" s="100" t="s">
        <v>48</v>
      </c>
      <c r="AA4801" s="100" t="s">
        <v>315</v>
      </c>
      <c r="AB4801" s="100" t="s">
        <v>42</v>
      </c>
      <c r="AC4801" s="100" t="s">
        <v>1731</v>
      </c>
      <c r="AD4801" s="100" t="s">
        <v>146</v>
      </c>
    </row>
    <row r="4802" spans="1:30" x14ac:dyDescent="0.25">
      <c r="A4802" s="100" t="s">
        <v>35</v>
      </c>
      <c r="B4802" s="100" t="s">
        <v>36</v>
      </c>
      <c r="C4802" s="100" t="s">
        <v>37</v>
      </c>
      <c r="D4802" s="100" t="s">
        <v>121</v>
      </c>
      <c r="E4802" s="100" t="s">
        <v>122</v>
      </c>
      <c r="F4802" s="100" t="s">
        <v>123</v>
      </c>
      <c r="G4802" s="100" t="s">
        <v>124</v>
      </c>
      <c r="H4802" s="100" t="s">
        <v>124</v>
      </c>
      <c r="I4802" s="100" t="s">
        <v>42</v>
      </c>
      <c r="J4802" s="100" t="s">
        <v>190</v>
      </c>
      <c r="K4802" s="100" t="s">
        <v>190</v>
      </c>
      <c r="L4802" s="100" t="s">
        <v>43</v>
      </c>
      <c r="M4802" s="100" t="s">
        <v>44</v>
      </c>
      <c r="N4802" s="100" t="s">
        <v>131</v>
      </c>
      <c r="O4802" s="100" t="s">
        <v>198</v>
      </c>
      <c r="P4802" s="100" t="s">
        <v>369</v>
      </c>
      <c r="Q4802" s="100" t="s">
        <v>535</v>
      </c>
      <c r="R4802" s="100" t="s">
        <v>1739</v>
      </c>
      <c r="S4802" s="99">
        <v>201410</v>
      </c>
      <c r="T4802" s="100" t="s">
        <v>52</v>
      </c>
      <c r="U4802" s="99">
        <v>0</v>
      </c>
      <c r="V4802" s="125">
        <v>69</v>
      </c>
      <c r="W4802" s="100" t="s">
        <v>42</v>
      </c>
      <c r="X4802" s="100" t="s">
        <v>42</v>
      </c>
      <c r="Y4802" s="100" t="s">
        <v>1152</v>
      </c>
      <c r="Z4802" s="100" t="s">
        <v>48</v>
      </c>
      <c r="AA4802" s="100" t="s">
        <v>144</v>
      </c>
      <c r="AB4802" s="100" t="s">
        <v>42</v>
      </c>
      <c r="AC4802" s="100" t="s">
        <v>1740</v>
      </c>
      <c r="AD4802" s="100" t="s">
        <v>146</v>
      </c>
    </row>
    <row r="4803" spans="1:30" x14ac:dyDescent="0.25">
      <c r="A4803" s="100" t="s">
        <v>35</v>
      </c>
      <c r="B4803" s="100" t="s">
        <v>36</v>
      </c>
      <c r="C4803" s="100" t="s">
        <v>37</v>
      </c>
      <c r="D4803" s="100" t="s">
        <v>121</v>
      </c>
      <c r="E4803" s="100" t="s">
        <v>215</v>
      </c>
      <c r="F4803" s="100" t="s">
        <v>216</v>
      </c>
      <c r="G4803" s="100" t="s">
        <v>124</v>
      </c>
      <c r="H4803" s="100" t="s">
        <v>124</v>
      </c>
      <c r="I4803" s="100" t="s">
        <v>42</v>
      </c>
      <c r="J4803" s="100" t="s">
        <v>217</v>
      </c>
      <c r="K4803" s="100" t="s">
        <v>217</v>
      </c>
      <c r="L4803" s="100" t="s">
        <v>43</v>
      </c>
      <c r="M4803" s="100" t="s">
        <v>44</v>
      </c>
      <c r="N4803" s="100" t="s">
        <v>150</v>
      </c>
      <c r="O4803" s="100" t="s">
        <v>42</v>
      </c>
      <c r="P4803" s="100" t="s">
        <v>388</v>
      </c>
      <c r="Q4803" s="100" t="s">
        <v>389</v>
      </c>
      <c r="R4803" s="100" t="s">
        <v>2463</v>
      </c>
      <c r="S4803" s="99">
        <v>201410</v>
      </c>
      <c r="T4803" s="100" t="s">
        <v>52</v>
      </c>
      <c r="U4803" s="101">
        <v>91809.27</v>
      </c>
      <c r="V4803" s="125">
        <v>91809.27</v>
      </c>
      <c r="W4803" s="100" t="s">
        <v>340</v>
      </c>
      <c r="X4803" s="100" t="s">
        <v>230</v>
      </c>
      <c r="Y4803" s="100" t="s">
        <v>1152</v>
      </c>
      <c r="Z4803" s="100" t="s">
        <v>48</v>
      </c>
      <c r="AA4803" s="100" t="s">
        <v>315</v>
      </c>
      <c r="AB4803" s="100" t="s">
        <v>42</v>
      </c>
      <c r="AC4803" s="100" t="s">
        <v>2438</v>
      </c>
      <c r="AD4803" s="100" t="s">
        <v>146</v>
      </c>
    </row>
    <row r="4804" spans="1:30" x14ac:dyDescent="0.25">
      <c r="A4804" s="100" t="s">
        <v>35</v>
      </c>
      <c r="B4804" s="100" t="s">
        <v>36</v>
      </c>
      <c r="C4804" s="100" t="s">
        <v>37</v>
      </c>
      <c r="D4804" s="100" t="s">
        <v>121</v>
      </c>
      <c r="E4804" s="100" t="s">
        <v>122</v>
      </c>
      <c r="F4804" s="100" t="s">
        <v>123</v>
      </c>
      <c r="G4804" s="100" t="s">
        <v>124</v>
      </c>
      <c r="H4804" s="100" t="s">
        <v>124</v>
      </c>
      <c r="I4804" s="100" t="s">
        <v>42</v>
      </c>
      <c r="J4804" s="100" t="s">
        <v>500</v>
      </c>
      <c r="K4804" s="100" t="s">
        <v>500</v>
      </c>
      <c r="L4804" s="100" t="s">
        <v>43</v>
      </c>
      <c r="M4804" s="100" t="s">
        <v>44</v>
      </c>
      <c r="N4804" s="100" t="s">
        <v>162</v>
      </c>
      <c r="O4804" s="100" t="s">
        <v>42</v>
      </c>
      <c r="P4804" s="100" t="s">
        <v>808</v>
      </c>
      <c r="Q4804" s="100" t="s">
        <v>1789</v>
      </c>
      <c r="R4804" s="100" t="s">
        <v>2464</v>
      </c>
      <c r="S4804" s="99">
        <v>201410</v>
      </c>
      <c r="T4804" s="100" t="s">
        <v>52</v>
      </c>
      <c r="U4804" s="101">
        <v>14988.15</v>
      </c>
      <c r="V4804" s="125">
        <v>14988.15</v>
      </c>
      <c r="W4804" s="100" t="s">
        <v>340</v>
      </c>
      <c r="X4804" s="100" t="s">
        <v>807</v>
      </c>
      <c r="Y4804" s="100" t="s">
        <v>1152</v>
      </c>
      <c r="Z4804" s="100" t="s">
        <v>48</v>
      </c>
      <c r="AA4804" s="100" t="s">
        <v>315</v>
      </c>
      <c r="AB4804" s="100" t="s">
        <v>42</v>
      </c>
      <c r="AC4804" s="100" t="s">
        <v>2465</v>
      </c>
      <c r="AD4804" s="100" t="s">
        <v>146</v>
      </c>
    </row>
    <row r="4805" spans="1:30" x14ac:dyDescent="0.25">
      <c r="A4805" s="100" t="s">
        <v>35</v>
      </c>
      <c r="B4805" s="100" t="s">
        <v>36</v>
      </c>
      <c r="C4805" s="100" t="s">
        <v>37</v>
      </c>
      <c r="D4805" s="100" t="s">
        <v>121</v>
      </c>
      <c r="E4805" s="100" t="s">
        <v>122</v>
      </c>
      <c r="F4805" s="100" t="s">
        <v>123</v>
      </c>
      <c r="G4805" s="100" t="s">
        <v>124</v>
      </c>
      <c r="H4805" s="100" t="s">
        <v>124</v>
      </c>
      <c r="I4805" s="100" t="s">
        <v>42</v>
      </c>
      <c r="J4805" s="100" t="s">
        <v>285</v>
      </c>
      <c r="K4805" s="100" t="s">
        <v>285</v>
      </c>
      <c r="L4805" s="100" t="s">
        <v>43</v>
      </c>
      <c r="M4805" s="100" t="s">
        <v>44</v>
      </c>
      <c r="N4805" s="100" t="s">
        <v>150</v>
      </c>
      <c r="O4805" s="100" t="s">
        <v>42</v>
      </c>
      <c r="P4805" s="100" t="s">
        <v>463</v>
      </c>
      <c r="Q4805" s="100" t="s">
        <v>464</v>
      </c>
      <c r="R4805" s="100" t="s">
        <v>2466</v>
      </c>
      <c r="S4805" s="99">
        <v>201410</v>
      </c>
      <c r="T4805" s="100" t="s">
        <v>52</v>
      </c>
      <c r="U4805" s="101">
        <v>55782.29</v>
      </c>
      <c r="V4805" s="125">
        <v>55782.29</v>
      </c>
      <c r="W4805" s="100" t="s">
        <v>340</v>
      </c>
      <c r="X4805" s="100" t="s">
        <v>288</v>
      </c>
      <c r="Y4805" s="100" t="s">
        <v>1152</v>
      </c>
      <c r="Z4805" s="100" t="s">
        <v>48</v>
      </c>
      <c r="AA4805" s="100" t="s">
        <v>315</v>
      </c>
      <c r="AB4805" s="100" t="s">
        <v>42</v>
      </c>
      <c r="AC4805" s="100" t="s">
        <v>2461</v>
      </c>
      <c r="AD4805" s="100" t="s">
        <v>146</v>
      </c>
    </row>
    <row r="4806" spans="1:30" x14ac:dyDescent="0.25">
      <c r="A4806" s="100" t="s">
        <v>35</v>
      </c>
      <c r="B4806" s="100" t="s">
        <v>36</v>
      </c>
      <c r="C4806" s="100" t="s">
        <v>37</v>
      </c>
      <c r="D4806" s="100" t="s">
        <v>121</v>
      </c>
      <c r="E4806" s="100" t="s">
        <v>215</v>
      </c>
      <c r="F4806" s="100" t="s">
        <v>216</v>
      </c>
      <c r="G4806" s="100" t="s">
        <v>124</v>
      </c>
      <c r="H4806" s="100" t="s">
        <v>124</v>
      </c>
      <c r="I4806" s="100" t="s">
        <v>42</v>
      </c>
      <c r="J4806" s="100" t="s">
        <v>231</v>
      </c>
      <c r="K4806" s="100" t="s">
        <v>231</v>
      </c>
      <c r="L4806" s="100" t="s">
        <v>43</v>
      </c>
      <c r="M4806" s="100" t="s">
        <v>44</v>
      </c>
      <c r="N4806" s="100" t="s">
        <v>180</v>
      </c>
      <c r="O4806" s="100" t="s">
        <v>42</v>
      </c>
      <c r="P4806" s="100" t="s">
        <v>388</v>
      </c>
      <c r="Q4806" s="100" t="s">
        <v>183</v>
      </c>
      <c r="R4806" s="100" t="s">
        <v>1741</v>
      </c>
      <c r="S4806" s="99">
        <v>201410</v>
      </c>
      <c r="T4806" s="100" t="s">
        <v>52</v>
      </c>
      <c r="U4806" s="99">
        <v>0</v>
      </c>
      <c r="V4806" s="125">
        <v>338.04</v>
      </c>
      <c r="W4806" s="100" t="s">
        <v>340</v>
      </c>
      <c r="X4806" s="100" t="s">
        <v>975</v>
      </c>
      <c r="Y4806" s="100" t="s">
        <v>1152</v>
      </c>
      <c r="Z4806" s="100" t="s">
        <v>48</v>
      </c>
      <c r="AA4806" s="100" t="s">
        <v>315</v>
      </c>
      <c r="AB4806" s="100" t="s">
        <v>42</v>
      </c>
      <c r="AC4806" s="100" t="s">
        <v>1731</v>
      </c>
      <c r="AD4806" s="100" t="s">
        <v>146</v>
      </c>
    </row>
    <row r="4807" spans="1:30" x14ac:dyDescent="0.25">
      <c r="A4807" s="100" t="s">
        <v>35</v>
      </c>
      <c r="B4807" s="100" t="s">
        <v>36</v>
      </c>
      <c r="C4807" s="100" t="s">
        <v>37</v>
      </c>
      <c r="D4807" s="100" t="s">
        <v>121</v>
      </c>
      <c r="E4807" s="100" t="s">
        <v>215</v>
      </c>
      <c r="F4807" s="100" t="s">
        <v>216</v>
      </c>
      <c r="G4807" s="100" t="s">
        <v>124</v>
      </c>
      <c r="H4807" s="100" t="s">
        <v>124</v>
      </c>
      <c r="I4807" s="100" t="s">
        <v>42</v>
      </c>
      <c r="J4807" s="100" t="s">
        <v>231</v>
      </c>
      <c r="K4807" s="100" t="s">
        <v>231</v>
      </c>
      <c r="L4807" s="100" t="s">
        <v>43</v>
      </c>
      <c r="M4807" s="100" t="s">
        <v>44</v>
      </c>
      <c r="N4807" s="100" t="s">
        <v>180</v>
      </c>
      <c r="O4807" s="100" t="s">
        <v>42</v>
      </c>
      <c r="P4807" s="100" t="s">
        <v>388</v>
      </c>
      <c r="Q4807" s="100" t="s">
        <v>417</v>
      </c>
      <c r="R4807" s="100" t="s">
        <v>1741</v>
      </c>
      <c r="S4807" s="99">
        <v>201410</v>
      </c>
      <c r="T4807" s="100" t="s">
        <v>52</v>
      </c>
      <c r="U4807" s="101">
        <v>4218.6000000000004</v>
      </c>
      <c r="V4807" s="125">
        <v>4218.6000000000004</v>
      </c>
      <c r="W4807" s="100" t="s">
        <v>340</v>
      </c>
      <c r="X4807" s="100" t="s">
        <v>975</v>
      </c>
      <c r="Y4807" s="100" t="s">
        <v>1152</v>
      </c>
      <c r="Z4807" s="100" t="s">
        <v>48</v>
      </c>
      <c r="AA4807" s="100" t="s">
        <v>315</v>
      </c>
      <c r="AB4807" s="100" t="s">
        <v>42</v>
      </c>
      <c r="AC4807" s="100" t="s">
        <v>1731</v>
      </c>
      <c r="AD4807" s="100" t="s">
        <v>146</v>
      </c>
    </row>
    <row r="4808" spans="1:30" x14ac:dyDescent="0.25">
      <c r="A4808" s="100" t="s">
        <v>35</v>
      </c>
      <c r="B4808" s="100" t="s">
        <v>36</v>
      </c>
      <c r="C4808" s="100" t="s">
        <v>37</v>
      </c>
      <c r="D4808" s="100" t="s">
        <v>121</v>
      </c>
      <c r="E4808" s="100" t="s">
        <v>215</v>
      </c>
      <c r="F4808" s="100" t="s">
        <v>216</v>
      </c>
      <c r="G4808" s="100" t="s">
        <v>124</v>
      </c>
      <c r="H4808" s="100" t="s">
        <v>124</v>
      </c>
      <c r="I4808" s="100" t="s">
        <v>42</v>
      </c>
      <c r="J4808" s="100" t="s">
        <v>257</v>
      </c>
      <c r="K4808" s="100" t="s">
        <v>257</v>
      </c>
      <c r="L4808" s="100" t="s">
        <v>43</v>
      </c>
      <c r="M4808" s="100" t="s">
        <v>44</v>
      </c>
      <c r="N4808" s="100" t="s">
        <v>150</v>
      </c>
      <c r="O4808" s="100" t="s">
        <v>42</v>
      </c>
      <c r="P4808" s="100" t="s">
        <v>392</v>
      </c>
      <c r="Q4808" s="100" t="s">
        <v>1717</v>
      </c>
      <c r="R4808" s="100" t="s">
        <v>1730</v>
      </c>
      <c r="S4808" s="99">
        <v>201410</v>
      </c>
      <c r="T4808" s="100" t="s">
        <v>52</v>
      </c>
      <c r="U4808" s="99">
        <v>208.04</v>
      </c>
      <c r="V4808" s="125">
        <v>208.04</v>
      </c>
      <c r="W4808" s="100" t="s">
        <v>340</v>
      </c>
      <c r="X4808" s="100" t="s">
        <v>384</v>
      </c>
      <c r="Y4808" s="100" t="s">
        <v>1152</v>
      </c>
      <c r="Z4808" s="100" t="s">
        <v>48</v>
      </c>
      <c r="AA4808" s="100" t="s">
        <v>315</v>
      </c>
      <c r="AB4808" s="100" t="s">
        <v>42</v>
      </c>
      <c r="AC4808" s="100" t="s">
        <v>1731</v>
      </c>
      <c r="AD4808" s="100" t="s">
        <v>146</v>
      </c>
    </row>
    <row r="4809" spans="1:30" x14ac:dyDescent="0.25">
      <c r="A4809" s="100" t="s">
        <v>35</v>
      </c>
      <c r="B4809" s="100" t="s">
        <v>36</v>
      </c>
      <c r="C4809" s="100" t="s">
        <v>37</v>
      </c>
      <c r="D4809" s="100" t="s">
        <v>121</v>
      </c>
      <c r="E4809" s="100" t="s">
        <v>215</v>
      </c>
      <c r="F4809" s="100" t="s">
        <v>216</v>
      </c>
      <c r="G4809" s="100" t="s">
        <v>124</v>
      </c>
      <c r="H4809" s="100" t="s">
        <v>124</v>
      </c>
      <c r="I4809" s="100" t="s">
        <v>42</v>
      </c>
      <c r="J4809" s="100" t="s">
        <v>437</v>
      </c>
      <c r="K4809" s="100" t="s">
        <v>437</v>
      </c>
      <c r="L4809" s="100" t="s">
        <v>43</v>
      </c>
      <c r="M4809" s="100" t="s">
        <v>44</v>
      </c>
      <c r="N4809" s="100" t="s">
        <v>150</v>
      </c>
      <c r="O4809" s="100" t="s">
        <v>42</v>
      </c>
      <c r="P4809" s="100" t="s">
        <v>392</v>
      </c>
      <c r="Q4809" s="100" t="s">
        <v>1717</v>
      </c>
      <c r="R4809" s="100" t="s">
        <v>1730</v>
      </c>
      <c r="S4809" s="99">
        <v>201410</v>
      </c>
      <c r="T4809" s="100" t="s">
        <v>52</v>
      </c>
      <c r="U4809" s="99">
        <v>208.04</v>
      </c>
      <c r="V4809" s="125">
        <v>208.04</v>
      </c>
      <c r="W4809" s="100" t="s">
        <v>340</v>
      </c>
      <c r="X4809" s="100" t="s">
        <v>384</v>
      </c>
      <c r="Y4809" s="100" t="s">
        <v>1152</v>
      </c>
      <c r="Z4809" s="100" t="s">
        <v>48</v>
      </c>
      <c r="AA4809" s="100" t="s">
        <v>315</v>
      </c>
      <c r="AB4809" s="100" t="s">
        <v>42</v>
      </c>
      <c r="AC4809" s="100" t="s">
        <v>1731</v>
      </c>
      <c r="AD4809" s="100" t="s">
        <v>146</v>
      </c>
    </row>
    <row r="4810" spans="1:30" x14ac:dyDescent="0.25">
      <c r="A4810" s="100" t="s">
        <v>35</v>
      </c>
      <c r="B4810" s="100" t="s">
        <v>36</v>
      </c>
      <c r="C4810" s="100" t="s">
        <v>37</v>
      </c>
      <c r="D4810" s="100" t="s">
        <v>121</v>
      </c>
      <c r="E4810" s="100" t="s">
        <v>215</v>
      </c>
      <c r="F4810" s="100" t="s">
        <v>216</v>
      </c>
      <c r="G4810" s="100" t="s">
        <v>124</v>
      </c>
      <c r="H4810" s="100" t="s">
        <v>124</v>
      </c>
      <c r="I4810" s="100" t="s">
        <v>42</v>
      </c>
      <c r="J4810" s="100" t="s">
        <v>250</v>
      </c>
      <c r="K4810" s="100" t="s">
        <v>250</v>
      </c>
      <c r="L4810" s="100" t="s">
        <v>43</v>
      </c>
      <c r="M4810" s="100" t="s">
        <v>44</v>
      </c>
      <c r="N4810" s="100" t="s">
        <v>150</v>
      </c>
      <c r="O4810" s="100" t="s">
        <v>42</v>
      </c>
      <c r="P4810" s="100" t="s">
        <v>392</v>
      </c>
      <c r="Q4810" s="100" t="s">
        <v>1717</v>
      </c>
      <c r="R4810" s="100" t="s">
        <v>1730</v>
      </c>
      <c r="S4810" s="99">
        <v>201410</v>
      </c>
      <c r="T4810" s="100" t="s">
        <v>52</v>
      </c>
      <c r="U4810" s="99">
        <v>208.04</v>
      </c>
      <c r="V4810" s="125">
        <v>208.04</v>
      </c>
      <c r="W4810" s="100" t="s">
        <v>340</v>
      </c>
      <c r="X4810" s="100" t="s">
        <v>384</v>
      </c>
      <c r="Y4810" s="100" t="s">
        <v>1152</v>
      </c>
      <c r="Z4810" s="100" t="s">
        <v>48</v>
      </c>
      <c r="AA4810" s="100" t="s">
        <v>315</v>
      </c>
      <c r="AB4810" s="100" t="s">
        <v>42</v>
      </c>
      <c r="AC4810" s="100" t="s">
        <v>1731</v>
      </c>
      <c r="AD4810" s="100" t="s">
        <v>146</v>
      </c>
    </row>
    <row r="4811" spans="1:30" x14ac:dyDescent="0.25">
      <c r="A4811" s="100" t="s">
        <v>35</v>
      </c>
      <c r="B4811" s="100" t="s">
        <v>36</v>
      </c>
      <c r="C4811" s="100" t="s">
        <v>37</v>
      </c>
      <c r="D4811" s="100" t="s">
        <v>121</v>
      </c>
      <c r="E4811" s="100" t="s">
        <v>215</v>
      </c>
      <c r="F4811" s="100" t="s">
        <v>216</v>
      </c>
      <c r="G4811" s="100" t="s">
        <v>124</v>
      </c>
      <c r="H4811" s="100" t="s">
        <v>124</v>
      </c>
      <c r="I4811" s="100" t="s">
        <v>42</v>
      </c>
      <c r="J4811" s="100" t="s">
        <v>231</v>
      </c>
      <c r="K4811" s="100" t="s">
        <v>231</v>
      </c>
      <c r="L4811" s="100" t="s">
        <v>43</v>
      </c>
      <c r="M4811" s="100" t="s">
        <v>44</v>
      </c>
      <c r="N4811" s="100" t="s">
        <v>150</v>
      </c>
      <c r="O4811" s="100" t="s">
        <v>42</v>
      </c>
      <c r="P4811" s="100" t="s">
        <v>392</v>
      </c>
      <c r="Q4811" s="100" t="s">
        <v>1717</v>
      </c>
      <c r="R4811" s="100" t="s">
        <v>1730</v>
      </c>
      <c r="S4811" s="99">
        <v>201410</v>
      </c>
      <c r="T4811" s="100" t="s">
        <v>52</v>
      </c>
      <c r="U4811" s="99">
        <v>208.04</v>
      </c>
      <c r="V4811" s="125">
        <v>208.04</v>
      </c>
      <c r="W4811" s="100" t="s">
        <v>340</v>
      </c>
      <c r="X4811" s="100" t="s">
        <v>384</v>
      </c>
      <c r="Y4811" s="100" t="s">
        <v>1152</v>
      </c>
      <c r="Z4811" s="100" t="s">
        <v>48</v>
      </c>
      <c r="AA4811" s="100" t="s">
        <v>315</v>
      </c>
      <c r="AB4811" s="100" t="s">
        <v>42</v>
      </c>
      <c r="AC4811" s="100" t="s">
        <v>1731</v>
      </c>
      <c r="AD4811" s="100" t="s">
        <v>146</v>
      </c>
    </row>
    <row r="4812" spans="1:30" x14ac:dyDescent="0.25">
      <c r="A4812" s="100" t="s">
        <v>35</v>
      </c>
      <c r="B4812" s="100" t="s">
        <v>36</v>
      </c>
      <c r="C4812" s="100" t="s">
        <v>37</v>
      </c>
      <c r="D4812" s="100" t="s">
        <v>121</v>
      </c>
      <c r="E4812" s="100" t="s">
        <v>215</v>
      </c>
      <c r="F4812" s="100" t="s">
        <v>216</v>
      </c>
      <c r="G4812" s="100" t="s">
        <v>124</v>
      </c>
      <c r="H4812" s="100" t="s">
        <v>124</v>
      </c>
      <c r="I4812" s="100" t="s">
        <v>42</v>
      </c>
      <c r="J4812" s="100" t="s">
        <v>217</v>
      </c>
      <c r="K4812" s="100" t="s">
        <v>217</v>
      </c>
      <c r="L4812" s="100" t="s">
        <v>43</v>
      </c>
      <c r="M4812" s="100" t="s">
        <v>44</v>
      </c>
      <c r="N4812" s="100" t="s">
        <v>150</v>
      </c>
      <c r="O4812" s="100" t="s">
        <v>42</v>
      </c>
      <c r="P4812" s="100" t="s">
        <v>392</v>
      </c>
      <c r="Q4812" s="100" t="s">
        <v>1717</v>
      </c>
      <c r="R4812" s="100" t="s">
        <v>1730</v>
      </c>
      <c r="S4812" s="99">
        <v>201410</v>
      </c>
      <c r="T4812" s="100" t="s">
        <v>52</v>
      </c>
      <c r="U4812" s="99">
        <v>222.9</v>
      </c>
      <c r="V4812" s="125">
        <v>222.9</v>
      </c>
      <c r="W4812" s="100" t="s">
        <v>340</v>
      </c>
      <c r="X4812" s="100" t="s">
        <v>384</v>
      </c>
      <c r="Y4812" s="100" t="s">
        <v>1152</v>
      </c>
      <c r="Z4812" s="100" t="s">
        <v>48</v>
      </c>
      <c r="AA4812" s="100" t="s">
        <v>315</v>
      </c>
      <c r="AB4812" s="100" t="s">
        <v>42</v>
      </c>
      <c r="AC4812" s="100" t="s">
        <v>1731</v>
      </c>
      <c r="AD4812" s="100" t="s">
        <v>146</v>
      </c>
    </row>
    <row r="4813" spans="1:30" x14ac:dyDescent="0.25">
      <c r="A4813" s="100" t="s">
        <v>35</v>
      </c>
      <c r="B4813" s="100" t="s">
        <v>36</v>
      </c>
      <c r="C4813" s="100" t="s">
        <v>37</v>
      </c>
      <c r="D4813" s="100" t="s">
        <v>121</v>
      </c>
      <c r="E4813" s="100" t="s">
        <v>215</v>
      </c>
      <c r="F4813" s="100" t="s">
        <v>216</v>
      </c>
      <c r="G4813" s="100" t="s">
        <v>124</v>
      </c>
      <c r="H4813" s="100" t="s">
        <v>124</v>
      </c>
      <c r="I4813" s="100" t="s">
        <v>42</v>
      </c>
      <c r="J4813" s="100" t="s">
        <v>257</v>
      </c>
      <c r="K4813" s="100" t="s">
        <v>257</v>
      </c>
      <c r="L4813" s="100" t="s">
        <v>43</v>
      </c>
      <c r="M4813" s="100" t="s">
        <v>44</v>
      </c>
      <c r="N4813" s="100" t="s">
        <v>150</v>
      </c>
      <c r="O4813" s="100" t="s">
        <v>42</v>
      </c>
      <c r="P4813" s="100" t="s">
        <v>424</v>
      </c>
      <c r="Q4813" s="100" t="s">
        <v>441</v>
      </c>
      <c r="R4813" s="100" t="s">
        <v>1742</v>
      </c>
      <c r="S4813" s="99">
        <v>201410</v>
      </c>
      <c r="T4813" s="100" t="s">
        <v>52</v>
      </c>
      <c r="U4813" s="101">
        <v>25290</v>
      </c>
      <c r="V4813" s="125">
        <v>25290</v>
      </c>
      <c r="W4813" s="100" t="s">
        <v>340</v>
      </c>
      <c r="X4813" s="100" t="s">
        <v>440</v>
      </c>
      <c r="Y4813" s="100" t="s">
        <v>1152</v>
      </c>
      <c r="Z4813" s="100" t="s">
        <v>48</v>
      </c>
      <c r="AA4813" s="100" t="s">
        <v>315</v>
      </c>
      <c r="AB4813" s="100" t="s">
        <v>42</v>
      </c>
      <c r="AC4813" s="100" t="s">
        <v>1731</v>
      </c>
      <c r="AD4813" s="100" t="s">
        <v>146</v>
      </c>
    </row>
    <row r="4814" spans="1:30" x14ac:dyDescent="0.25">
      <c r="A4814" s="100" t="s">
        <v>35</v>
      </c>
      <c r="B4814" s="100" t="s">
        <v>36</v>
      </c>
      <c r="C4814" s="100" t="s">
        <v>37</v>
      </c>
      <c r="D4814" s="100" t="s">
        <v>121</v>
      </c>
      <c r="E4814" s="100" t="s">
        <v>215</v>
      </c>
      <c r="F4814" s="100" t="s">
        <v>216</v>
      </c>
      <c r="G4814" s="100" t="s">
        <v>124</v>
      </c>
      <c r="H4814" s="100" t="s">
        <v>124</v>
      </c>
      <c r="I4814" s="100" t="s">
        <v>42</v>
      </c>
      <c r="J4814" s="100" t="s">
        <v>261</v>
      </c>
      <c r="K4814" s="100" t="s">
        <v>261</v>
      </c>
      <c r="L4814" s="100" t="s">
        <v>43</v>
      </c>
      <c r="M4814" s="100" t="s">
        <v>44</v>
      </c>
      <c r="N4814" s="100" t="s">
        <v>150</v>
      </c>
      <c r="O4814" s="100" t="s">
        <v>42</v>
      </c>
      <c r="P4814" s="100" t="s">
        <v>392</v>
      </c>
      <c r="Q4814" s="100" t="s">
        <v>1717</v>
      </c>
      <c r="R4814" s="100" t="s">
        <v>1730</v>
      </c>
      <c r="S4814" s="99">
        <v>201410</v>
      </c>
      <c r="T4814" s="100" t="s">
        <v>52</v>
      </c>
      <c r="U4814" s="99">
        <v>208.04</v>
      </c>
      <c r="V4814" s="125">
        <v>208.04</v>
      </c>
      <c r="W4814" s="100" t="s">
        <v>340</v>
      </c>
      <c r="X4814" s="100" t="s">
        <v>384</v>
      </c>
      <c r="Y4814" s="100" t="s">
        <v>1152</v>
      </c>
      <c r="Z4814" s="100" t="s">
        <v>48</v>
      </c>
      <c r="AA4814" s="100" t="s">
        <v>315</v>
      </c>
      <c r="AB4814" s="100" t="s">
        <v>42</v>
      </c>
      <c r="AC4814" s="100" t="s">
        <v>1731</v>
      </c>
      <c r="AD4814" s="100" t="s">
        <v>146</v>
      </c>
    </row>
    <row r="4815" spans="1:30" x14ac:dyDescent="0.25">
      <c r="A4815" s="100" t="s">
        <v>35</v>
      </c>
      <c r="B4815" s="100" t="s">
        <v>36</v>
      </c>
      <c r="C4815" s="100" t="s">
        <v>37</v>
      </c>
      <c r="D4815" s="100" t="s">
        <v>121</v>
      </c>
      <c r="E4815" s="100" t="s">
        <v>122</v>
      </c>
      <c r="F4815" s="100" t="s">
        <v>123</v>
      </c>
      <c r="G4815" s="100" t="s">
        <v>124</v>
      </c>
      <c r="H4815" s="100" t="s">
        <v>124</v>
      </c>
      <c r="I4815" s="100" t="s">
        <v>42</v>
      </c>
      <c r="J4815" s="100" t="s">
        <v>182</v>
      </c>
      <c r="K4815" s="100" t="s">
        <v>182</v>
      </c>
      <c r="L4815" s="100" t="s">
        <v>43</v>
      </c>
      <c r="M4815" s="100" t="s">
        <v>44</v>
      </c>
      <c r="N4815" s="100" t="s">
        <v>180</v>
      </c>
      <c r="O4815" s="100" t="s">
        <v>2467</v>
      </c>
      <c r="P4815" s="100" t="s">
        <v>1152</v>
      </c>
      <c r="Q4815" s="100" t="s">
        <v>645</v>
      </c>
      <c r="R4815" s="100" t="s">
        <v>1152</v>
      </c>
      <c r="S4815" s="99">
        <v>201410</v>
      </c>
      <c r="T4815" s="100" t="s">
        <v>52</v>
      </c>
      <c r="U4815" s="99">
        <v>0</v>
      </c>
      <c r="V4815" s="125">
        <v>975</v>
      </c>
      <c r="W4815" s="100" t="s">
        <v>1152</v>
      </c>
      <c r="X4815" s="100" t="s">
        <v>1152</v>
      </c>
      <c r="Y4815" s="100" t="s">
        <v>1152</v>
      </c>
      <c r="Z4815" s="100" t="s">
        <v>48</v>
      </c>
      <c r="AA4815" s="100" t="s">
        <v>646</v>
      </c>
      <c r="AB4815" s="100" t="s">
        <v>42</v>
      </c>
      <c r="AC4815" s="100" t="s">
        <v>2468</v>
      </c>
      <c r="AD4815" s="100" t="s">
        <v>648</v>
      </c>
    </row>
    <row r="4816" spans="1:30" x14ac:dyDescent="0.25">
      <c r="A4816" s="100" t="s">
        <v>35</v>
      </c>
      <c r="B4816" s="100" t="s">
        <v>36</v>
      </c>
      <c r="C4816" s="100" t="s">
        <v>37</v>
      </c>
      <c r="D4816" s="100" t="s">
        <v>121</v>
      </c>
      <c r="E4816" s="100" t="s">
        <v>122</v>
      </c>
      <c r="F4816" s="100" t="s">
        <v>123</v>
      </c>
      <c r="G4816" s="100" t="s">
        <v>124</v>
      </c>
      <c r="H4816" s="100" t="s">
        <v>124</v>
      </c>
      <c r="I4816" s="100" t="s">
        <v>42</v>
      </c>
      <c r="J4816" s="100" t="s">
        <v>182</v>
      </c>
      <c r="K4816" s="100" t="s">
        <v>182</v>
      </c>
      <c r="L4816" s="100" t="s">
        <v>43</v>
      </c>
      <c r="M4816" s="100" t="s">
        <v>44</v>
      </c>
      <c r="N4816" s="100" t="s">
        <v>180</v>
      </c>
      <c r="O4816" s="100" t="s">
        <v>2469</v>
      </c>
      <c r="P4816" s="100" t="s">
        <v>1152</v>
      </c>
      <c r="Q4816" s="100" t="s">
        <v>645</v>
      </c>
      <c r="R4816" s="100" t="s">
        <v>1152</v>
      </c>
      <c r="S4816" s="99">
        <v>201410</v>
      </c>
      <c r="T4816" s="100" t="s">
        <v>52</v>
      </c>
      <c r="U4816" s="99">
        <v>0</v>
      </c>
      <c r="V4816" s="125">
        <v>487.5</v>
      </c>
      <c r="W4816" s="100" t="s">
        <v>1152</v>
      </c>
      <c r="X4816" s="100" t="s">
        <v>1152</v>
      </c>
      <c r="Y4816" s="100" t="s">
        <v>1152</v>
      </c>
      <c r="Z4816" s="100" t="s">
        <v>48</v>
      </c>
      <c r="AA4816" s="100" t="s">
        <v>646</v>
      </c>
      <c r="AB4816" s="100" t="s">
        <v>42</v>
      </c>
      <c r="AC4816" s="100" t="s">
        <v>2468</v>
      </c>
      <c r="AD4816" s="100" t="s">
        <v>648</v>
      </c>
    </row>
    <row r="4817" spans="1:256" x14ac:dyDescent="0.25">
      <c r="A4817" s="100" t="s">
        <v>35</v>
      </c>
      <c r="B4817" s="100" t="s">
        <v>36</v>
      </c>
      <c r="C4817" s="100" t="s">
        <v>37</v>
      </c>
      <c r="D4817" s="100" t="s">
        <v>121</v>
      </c>
      <c r="E4817" s="100" t="s">
        <v>122</v>
      </c>
      <c r="F4817" s="100" t="s">
        <v>123</v>
      </c>
      <c r="G4817" s="100" t="s">
        <v>124</v>
      </c>
      <c r="H4817" s="100" t="s">
        <v>124</v>
      </c>
      <c r="I4817" s="100" t="s">
        <v>42</v>
      </c>
      <c r="J4817" s="100" t="s">
        <v>182</v>
      </c>
      <c r="K4817" s="100" t="s">
        <v>182</v>
      </c>
      <c r="L4817" s="100" t="s">
        <v>43</v>
      </c>
      <c r="M4817" s="100" t="s">
        <v>44</v>
      </c>
      <c r="N4817" s="100" t="s">
        <v>180</v>
      </c>
      <c r="O4817" s="100" t="s">
        <v>2470</v>
      </c>
      <c r="P4817" s="100" t="s">
        <v>1152</v>
      </c>
      <c r="Q4817" s="100" t="s">
        <v>645</v>
      </c>
      <c r="R4817" s="100" t="s">
        <v>1152</v>
      </c>
      <c r="S4817" s="99">
        <v>201410</v>
      </c>
      <c r="T4817" s="100" t="s">
        <v>52</v>
      </c>
      <c r="U4817" s="99">
        <v>0</v>
      </c>
      <c r="V4817" s="125">
        <v>623.28</v>
      </c>
      <c r="W4817" s="100" t="s">
        <v>1152</v>
      </c>
      <c r="X4817" s="100" t="s">
        <v>1152</v>
      </c>
      <c r="Y4817" s="100" t="s">
        <v>1152</v>
      </c>
      <c r="Z4817" s="100" t="s">
        <v>48</v>
      </c>
      <c r="AA4817" s="100" t="s">
        <v>646</v>
      </c>
      <c r="AB4817" s="100" t="s">
        <v>42</v>
      </c>
      <c r="AC4817" s="100" t="s">
        <v>2468</v>
      </c>
      <c r="AD4817" s="100" t="s">
        <v>648</v>
      </c>
    </row>
    <row r="4818" spans="1:256" x14ac:dyDescent="0.25">
      <c r="A4818" s="100" t="s">
        <v>35</v>
      </c>
      <c r="B4818" s="100" t="s">
        <v>36</v>
      </c>
      <c r="C4818" s="100" t="s">
        <v>37</v>
      </c>
      <c r="D4818" s="100" t="s">
        <v>121</v>
      </c>
      <c r="E4818" s="100" t="s">
        <v>122</v>
      </c>
      <c r="F4818" s="100" t="s">
        <v>123</v>
      </c>
      <c r="G4818" s="100" t="s">
        <v>124</v>
      </c>
      <c r="H4818" s="100" t="s">
        <v>124</v>
      </c>
      <c r="I4818" s="100" t="s">
        <v>42</v>
      </c>
      <c r="J4818" s="100" t="s">
        <v>182</v>
      </c>
      <c r="K4818" s="100" t="s">
        <v>182</v>
      </c>
      <c r="L4818" s="100" t="s">
        <v>43</v>
      </c>
      <c r="M4818" s="100" t="s">
        <v>44</v>
      </c>
      <c r="N4818" s="100" t="s">
        <v>180</v>
      </c>
      <c r="O4818" s="100" t="s">
        <v>2471</v>
      </c>
      <c r="P4818" s="100" t="s">
        <v>1152</v>
      </c>
      <c r="Q4818" s="100" t="s">
        <v>645</v>
      </c>
      <c r="R4818" s="100" t="s">
        <v>1152</v>
      </c>
      <c r="S4818" s="99">
        <v>201410</v>
      </c>
      <c r="T4818" s="100" t="s">
        <v>52</v>
      </c>
      <c r="U4818" s="99">
        <v>0</v>
      </c>
      <c r="V4818" s="125">
        <v>485.16</v>
      </c>
      <c r="W4818" s="100" t="s">
        <v>1152</v>
      </c>
      <c r="X4818" s="100" t="s">
        <v>1152</v>
      </c>
      <c r="Y4818" s="100" t="s">
        <v>1152</v>
      </c>
      <c r="Z4818" s="100" t="s">
        <v>48</v>
      </c>
      <c r="AA4818" s="100" t="s">
        <v>646</v>
      </c>
      <c r="AB4818" s="100" t="s">
        <v>42</v>
      </c>
      <c r="AC4818" s="100" t="s">
        <v>2468</v>
      </c>
      <c r="AD4818" s="100" t="s">
        <v>648</v>
      </c>
    </row>
    <row r="4819" spans="1:256" x14ac:dyDescent="0.25">
      <c r="A4819" s="100" t="s">
        <v>35</v>
      </c>
      <c r="B4819" s="100" t="s">
        <v>36</v>
      </c>
      <c r="C4819" s="100" t="s">
        <v>37</v>
      </c>
      <c r="D4819" s="100" t="s">
        <v>121</v>
      </c>
      <c r="E4819" s="100" t="s">
        <v>122</v>
      </c>
      <c r="F4819" s="100" t="s">
        <v>123</v>
      </c>
      <c r="G4819" s="100" t="s">
        <v>124</v>
      </c>
      <c r="H4819" s="100" t="s">
        <v>124</v>
      </c>
      <c r="I4819" s="100" t="s">
        <v>42</v>
      </c>
      <c r="J4819" s="100" t="s">
        <v>182</v>
      </c>
      <c r="K4819" s="100" t="s">
        <v>182</v>
      </c>
      <c r="L4819" s="100" t="s">
        <v>43</v>
      </c>
      <c r="M4819" s="100" t="s">
        <v>44</v>
      </c>
      <c r="N4819" s="100" t="s">
        <v>180</v>
      </c>
      <c r="O4819" s="100" t="s">
        <v>2472</v>
      </c>
      <c r="P4819" s="100" t="s">
        <v>1152</v>
      </c>
      <c r="Q4819" s="100" t="s">
        <v>645</v>
      </c>
      <c r="R4819" s="100" t="s">
        <v>1152</v>
      </c>
      <c r="S4819" s="99">
        <v>201410</v>
      </c>
      <c r="T4819" s="100" t="s">
        <v>52</v>
      </c>
      <c r="U4819" s="99">
        <v>0</v>
      </c>
      <c r="V4819" s="125">
        <v>1229.76</v>
      </c>
      <c r="W4819" s="100" t="s">
        <v>1152</v>
      </c>
      <c r="X4819" s="100" t="s">
        <v>1152</v>
      </c>
      <c r="Y4819" s="100" t="s">
        <v>1152</v>
      </c>
      <c r="Z4819" s="100" t="s">
        <v>48</v>
      </c>
      <c r="AA4819" s="100" t="s">
        <v>646</v>
      </c>
      <c r="AB4819" s="100" t="s">
        <v>42</v>
      </c>
      <c r="AC4819" s="100" t="s">
        <v>2468</v>
      </c>
      <c r="AD4819" s="100" t="s">
        <v>648</v>
      </c>
    </row>
    <row r="4820" spans="1:256" x14ac:dyDescent="0.25">
      <c r="A4820" s="100" t="s">
        <v>35</v>
      </c>
      <c r="B4820" s="100" t="s">
        <v>36</v>
      </c>
      <c r="C4820" s="100" t="s">
        <v>37</v>
      </c>
      <c r="D4820" s="100" t="s">
        <v>121</v>
      </c>
      <c r="E4820" s="100" t="s">
        <v>122</v>
      </c>
      <c r="F4820" s="100" t="s">
        <v>123</v>
      </c>
      <c r="G4820" s="100" t="s">
        <v>124</v>
      </c>
      <c r="H4820" s="100" t="s">
        <v>124</v>
      </c>
      <c r="I4820" s="100" t="s">
        <v>42</v>
      </c>
      <c r="J4820" s="100" t="s">
        <v>182</v>
      </c>
      <c r="K4820" s="100" t="s">
        <v>182</v>
      </c>
      <c r="L4820" s="100" t="s">
        <v>43</v>
      </c>
      <c r="M4820" s="100" t="s">
        <v>44</v>
      </c>
      <c r="N4820" s="100" t="s">
        <v>180</v>
      </c>
      <c r="O4820" s="100" t="s">
        <v>2473</v>
      </c>
      <c r="P4820" s="100" t="s">
        <v>1152</v>
      </c>
      <c r="Q4820" s="100" t="s">
        <v>645</v>
      </c>
      <c r="R4820" s="100" t="s">
        <v>1152</v>
      </c>
      <c r="S4820" s="99">
        <v>201410</v>
      </c>
      <c r="T4820" s="100" t="s">
        <v>52</v>
      </c>
      <c r="U4820" s="99">
        <v>0</v>
      </c>
      <c r="V4820" s="125">
        <v>1590.78</v>
      </c>
      <c r="W4820" s="100" t="s">
        <v>1152</v>
      </c>
      <c r="X4820" s="100" t="s">
        <v>1152</v>
      </c>
      <c r="Y4820" s="100" t="s">
        <v>1152</v>
      </c>
      <c r="Z4820" s="100" t="s">
        <v>48</v>
      </c>
      <c r="AA4820" s="100" t="s">
        <v>646</v>
      </c>
      <c r="AB4820" s="100" t="s">
        <v>42</v>
      </c>
      <c r="AC4820" s="100" t="s">
        <v>2468</v>
      </c>
      <c r="AD4820" s="100" t="s">
        <v>648</v>
      </c>
    </row>
    <row r="4821" spans="1:256" x14ac:dyDescent="0.25">
      <c r="A4821" s="100" t="s">
        <v>35</v>
      </c>
      <c r="B4821" s="100" t="s">
        <v>36</v>
      </c>
      <c r="C4821" s="100" t="s">
        <v>37</v>
      </c>
      <c r="D4821" s="100" t="s">
        <v>121</v>
      </c>
      <c r="E4821" s="100" t="s">
        <v>122</v>
      </c>
      <c r="F4821" s="100" t="s">
        <v>123</v>
      </c>
      <c r="G4821" s="100" t="s">
        <v>124</v>
      </c>
      <c r="H4821" s="100" t="s">
        <v>124</v>
      </c>
      <c r="I4821" s="100" t="s">
        <v>42</v>
      </c>
      <c r="J4821" s="100" t="s">
        <v>174</v>
      </c>
      <c r="K4821" s="100" t="s">
        <v>174</v>
      </c>
      <c r="L4821" s="100" t="s">
        <v>43</v>
      </c>
      <c r="M4821" s="100" t="s">
        <v>44</v>
      </c>
      <c r="N4821" s="100" t="s">
        <v>180</v>
      </c>
      <c r="O4821" s="100" t="s">
        <v>2474</v>
      </c>
      <c r="P4821" s="100" t="s">
        <v>1152</v>
      </c>
      <c r="Q4821" s="100" t="s">
        <v>645</v>
      </c>
      <c r="R4821" s="100" t="s">
        <v>1152</v>
      </c>
      <c r="S4821" s="99">
        <v>201410</v>
      </c>
      <c r="T4821" s="100" t="s">
        <v>52</v>
      </c>
      <c r="U4821" s="99">
        <v>0</v>
      </c>
      <c r="V4821" s="125">
        <v>1435</v>
      </c>
      <c r="W4821" s="100" t="s">
        <v>1152</v>
      </c>
      <c r="X4821" s="100" t="s">
        <v>1152</v>
      </c>
      <c r="Y4821" s="100" t="s">
        <v>1152</v>
      </c>
      <c r="Z4821" s="100" t="s">
        <v>48</v>
      </c>
      <c r="AA4821" s="100" t="s">
        <v>646</v>
      </c>
      <c r="AB4821" s="100" t="s">
        <v>42</v>
      </c>
      <c r="AC4821" s="100" t="s">
        <v>2468</v>
      </c>
      <c r="AD4821" s="100" t="s">
        <v>648</v>
      </c>
    </row>
    <row r="4822" spans="1:256" x14ac:dyDescent="0.25">
      <c r="A4822" s="100" t="s">
        <v>35</v>
      </c>
      <c r="B4822" s="100" t="s">
        <v>36</v>
      </c>
      <c r="C4822" s="100" t="s">
        <v>37</v>
      </c>
      <c r="D4822" s="100" t="s">
        <v>121</v>
      </c>
      <c r="E4822" s="100" t="s">
        <v>122</v>
      </c>
      <c r="F4822" s="100" t="s">
        <v>123</v>
      </c>
      <c r="G4822" s="100" t="s">
        <v>124</v>
      </c>
      <c r="H4822" s="100" t="s">
        <v>124</v>
      </c>
      <c r="I4822" s="100" t="s">
        <v>42</v>
      </c>
      <c r="J4822" s="100" t="s">
        <v>174</v>
      </c>
      <c r="K4822" s="100" t="s">
        <v>174</v>
      </c>
      <c r="L4822" s="100" t="s">
        <v>43</v>
      </c>
      <c r="M4822" s="100" t="s">
        <v>44</v>
      </c>
      <c r="N4822" s="100" t="s">
        <v>180</v>
      </c>
      <c r="O4822" s="100" t="s">
        <v>2475</v>
      </c>
      <c r="P4822" s="100" t="s">
        <v>1152</v>
      </c>
      <c r="Q4822" s="100" t="s">
        <v>645</v>
      </c>
      <c r="R4822" s="100" t="s">
        <v>1152</v>
      </c>
      <c r="S4822" s="99">
        <v>201410</v>
      </c>
      <c r="T4822" s="100" t="s">
        <v>52</v>
      </c>
      <c r="U4822" s="99">
        <v>0</v>
      </c>
      <c r="V4822" s="125">
        <v>7700</v>
      </c>
      <c r="W4822" s="100" t="s">
        <v>1152</v>
      </c>
      <c r="X4822" s="100" t="s">
        <v>1152</v>
      </c>
      <c r="Y4822" s="100" t="s">
        <v>1152</v>
      </c>
      <c r="Z4822" s="100" t="s">
        <v>48</v>
      </c>
      <c r="AA4822" s="100" t="s">
        <v>646</v>
      </c>
      <c r="AB4822" s="100" t="s">
        <v>42</v>
      </c>
      <c r="AC4822" s="100" t="s">
        <v>2468</v>
      </c>
      <c r="AD4822" s="100" t="s">
        <v>648</v>
      </c>
    </row>
    <row r="4823" spans="1:256" x14ac:dyDescent="0.25">
      <c r="A4823" s="100" t="s">
        <v>35</v>
      </c>
      <c r="B4823" s="100" t="s">
        <v>36</v>
      </c>
      <c r="C4823" s="100" t="s">
        <v>37</v>
      </c>
      <c r="D4823" s="100" t="s">
        <v>121</v>
      </c>
      <c r="E4823" s="100" t="s">
        <v>122</v>
      </c>
      <c r="F4823" s="100" t="s">
        <v>123</v>
      </c>
      <c r="G4823" s="100" t="s">
        <v>124</v>
      </c>
      <c r="H4823" s="100" t="s">
        <v>124</v>
      </c>
      <c r="I4823" s="100" t="s">
        <v>42</v>
      </c>
      <c r="J4823" s="100" t="s">
        <v>182</v>
      </c>
      <c r="K4823" s="100" t="s">
        <v>182</v>
      </c>
      <c r="L4823" s="100" t="s">
        <v>43</v>
      </c>
      <c r="M4823" s="100" t="s">
        <v>44</v>
      </c>
      <c r="N4823" s="100" t="s">
        <v>180</v>
      </c>
      <c r="O4823" s="100" t="s">
        <v>1562</v>
      </c>
      <c r="P4823" s="100" t="s">
        <v>1152</v>
      </c>
      <c r="Q4823" s="100" t="s">
        <v>181</v>
      </c>
      <c r="R4823" s="100" t="s">
        <v>1152</v>
      </c>
      <c r="S4823" s="99">
        <v>201410</v>
      </c>
      <c r="T4823" s="100" t="s">
        <v>47</v>
      </c>
      <c r="U4823" s="99">
        <v>0</v>
      </c>
      <c r="V4823" s="125">
        <v>-487.5</v>
      </c>
      <c r="W4823" s="100" t="s">
        <v>1152</v>
      </c>
      <c r="X4823" s="100" t="s">
        <v>1152</v>
      </c>
      <c r="Y4823" s="100" t="s">
        <v>1152</v>
      </c>
      <c r="Z4823" s="100" t="s">
        <v>48</v>
      </c>
      <c r="AA4823" s="100" t="s">
        <v>1261</v>
      </c>
      <c r="AB4823" s="100" t="s">
        <v>42</v>
      </c>
      <c r="AC4823" s="100" t="s">
        <v>2476</v>
      </c>
      <c r="AD4823" s="100" t="s">
        <v>51</v>
      </c>
    </row>
    <row r="4824" spans="1:256" x14ac:dyDescent="0.25">
      <c r="A4824" s="131" t="s">
        <v>35</v>
      </c>
      <c r="B4824" s="131" t="s">
        <v>36</v>
      </c>
      <c r="C4824" s="131" t="s">
        <v>37</v>
      </c>
      <c r="D4824" s="131" t="s">
        <v>121</v>
      </c>
      <c r="E4824" s="131" t="s">
        <v>122</v>
      </c>
      <c r="F4824" s="131" t="s">
        <v>123</v>
      </c>
      <c r="G4824" s="131" t="s">
        <v>124</v>
      </c>
      <c r="H4824" s="131" t="s">
        <v>124</v>
      </c>
      <c r="I4824" s="131" t="s">
        <v>42</v>
      </c>
      <c r="J4824" s="131" t="s">
        <v>182</v>
      </c>
      <c r="K4824" s="131" t="s">
        <v>182</v>
      </c>
      <c r="L4824" s="131" t="s">
        <v>43</v>
      </c>
      <c r="M4824" s="131" t="s">
        <v>44</v>
      </c>
      <c r="N4824" s="131" t="s">
        <v>150</v>
      </c>
      <c r="O4824" s="131" t="s">
        <v>1534</v>
      </c>
      <c r="P4824" s="131" t="s">
        <v>1152</v>
      </c>
      <c r="Q4824" s="131" t="s">
        <v>1535</v>
      </c>
      <c r="R4824" s="131" t="s">
        <v>1152</v>
      </c>
      <c r="S4824" s="130">
        <v>201411</v>
      </c>
      <c r="T4824" s="131" t="s">
        <v>52</v>
      </c>
      <c r="U4824" s="130">
        <v>0</v>
      </c>
      <c r="V4824" s="138">
        <v>388793.12</v>
      </c>
      <c r="W4824" s="131" t="s">
        <v>1152</v>
      </c>
      <c r="X4824" s="131" t="s">
        <v>177</v>
      </c>
      <c r="Y4824" s="131" t="s">
        <v>1152</v>
      </c>
      <c r="Z4824" s="131" t="s">
        <v>48</v>
      </c>
      <c r="AA4824" s="131" t="s">
        <v>129</v>
      </c>
      <c r="AB4824" s="131" t="s">
        <v>42</v>
      </c>
      <c r="AC4824" s="131" t="s">
        <v>3236</v>
      </c>
      <c r="AD4824" s="131" t="s">
        <v>51</v>
      </c>
      <c r="AG4824" s="127"/>
      <c r="AH4824" s="127"/>
      <c r="AI4824" s="127"/>
      <c r="AJ4824" s="127"/>
      <c r="AK4824" s="127"/>
      <c r="AL4824" s="127"/>
      <c r="AM4824" s="127"/>
      <c r="AN4824" s="127"/>
      <c r="AO4824" s="127"/>
      <c r="AP4824" s="127"/>
      <c r="AQ4824" s="127"/>
      <c r="AR4824" s="127"/>
      <c r="AS4824" s="127"/>
      <c r="AT4824" s="127"/>
      <c r="AU4824" s="127"/>
      <c r="AV4824" s="127"/>
      <c r="AW4824" s="127"/>
      <c r="AX4824" s="127"/>
      <c r="AY4824" s="127"/>
      <c r="AZ4824" s="127"/>
      <c r="BA4824" s="127"/>
      <c r="BB4824" s="127"/>
      <c r="BC4824" s="127"/>
      <c r="BD4824" s="127"/>
      <c r="BE4824" s="127"/>
      <c r="BF4824" s="127"/>
      <c r="BG4824" s="127"/>
      <c r="BH4824" s="127"/>
      <c r="BI4824" s="127"/>
      <c r="BJ4824" s="127"/>
      <c r="BK4824" s="127"/>
      <c r="BL4824" s="127"/>
      <c r="BM4824" s="127"/>
      <c r="BN4824" s="127"/>
      <c r="BO4824" s="127"/>
      <c r="BP4824" s="127"/>
      <c r="BQ4824" s="127"/>
      <c r="BR4824" s="127"/>
      <c r="BS4824" s="127"/>
      <c r="BT4824" s="127"/>
      <c r="BU4824" s="127"/>
      <c r="BV4824" s="127"/>
      <c r="BW4824" s="127"/>
      <c r="BX4824" s="127"/>
      <c r="BY4824" s="127"/>
      <c r="BZ4824" s="127"/>
      <c r="CA4824" s="127"/>
      <c r="CB4824" s="127"/>
      <c r="CC4824" s="127"/>
      <c r="CD4824" s="127"/>
      <c r="CE4824" s="127"/>
      <c r="CF4824" s="127"/>
      <c r="CG4824" s="127"/>
      <c r="CH4824" s="127"/>
      <c r="CI4824" s="127"/>
      <c r="CJ4824" s="127"/>
      <c r="CK4824" s="127"/>
      <c r="CL4824" s="127"/>
      <c r="CM4824" s="127"/>
      <c r="CN4824" s="127"/>
      <c r="CO4824" s="127"/>
      <c r="CP4824" s="127"/>
      <c r="CQ4824" s="127"/>
      <c r="CR4824" s="127"/>
      <c r="CS4824" s="127"/>
      <c r="CT4824" s="127"/>
      <c r="CU4824" s="127"/>
      <c r="CV4824" s="127"/>
      <c r="CW4824" s="127"/>
      <c r="CX4824" s="127"/>
      <c r="CY4824" s="127"/>
      <c r="CZ4824" s="127"/>
      <c r="DA4824" s="127"/>
      <c r="DB4824" s="127"/>
      <c r="DC4824" s="127"/>
      <c r="DD4824" s="127"/>
      <c r="DE4824" s="127"/>
      <c r="DF4824" s="127"/>
      <c r="DG4824" s="127"/>
      <c r="DH4824" s="127"/>
      <c r="DI4824" s="127"/>
      <c r="DJ4824" s="127"/>
      <c r="DK4824" s="127"/>
      <c r="DL4824" s="127"/>
      <c r="DM4824" s="127"/>
      <c r="DN4824" s="127"/>
      <c r="DO4824" s="127"/>
      <c r="DP4824" s="127"/>
      <c r="DQ4824" s="127"/>
      <c r="DR4824" s="127"/>
      <c r="DS4824" s="127"/>
      <c r="DT4824" s="127"/>
      <c r="DU4824" s="127"/>
      <c r="DV4824" s="127"/>
      <c r="DW4824" s="127"/>
      <c r="DX4824" s="127"/>
      <c r="DY4824" s="127"/>
      <c r="DZ4824" s="127"/>
      <c r="EA4824" s="127"/>
      <c r="EB4824" s="127"/>
      <c r="EC4824" s="127"/>
      <c r="ED4824" s="127"/>
      <c r="EE4824" s="127"/>
      <c r="EF4824" s="127"/>
      <c r="EG4824" s="127"/>
      <c r="EH4824" s="127"/>
      <c r="EI4824" s="127"/>
      <c r="EJ4824" s="127"/>
      <c r="EK4824" s="127"/>
      <c r="EL4824" s="127"/>
      <c r="EM4824" s="127"/>
      <c r="EN4824" s="127"/>
      <c r="EO4824" s="127"/>
      <c r="EP4824" s="127"/>
      <c r="EQ4824" s="127"/>
      <c r="ER4824" s="127"/>
      <c r="ES4824" s="127"/>
      <c r="ET4824" s="127"/>
      <c r="EU4824" s="127"/>
      <c r="EV4824" s="127"/>
      <c r="EW4824" s="127"/>
      <c r="EX4824" s="127"/>
      <c r="EY4824" s="127"/>
      <c r="EZ4824" s="127"/>
      <c r="FA4824" s="127"/>
      <c r="FB4824" s="127"/>
      <c r="FC4824" s="127"/>
      <c r="FD4824" s="127"/>
      <c r="FE4824" s="127"/>
      <c r="FF4824" s="127"/>
      <c r="FG4824" s="127"/>
      <c r="FH4824" s="127"/>
      <c r="FI4824" s="127"/>
      <c r="FJ4824" s="127"/>
      <c r="FK4824" s="127"/>
      <c r="FL4824" s="127"/>
      <c r="FM4824" s="127"/>
      <c r="FN4824" s="127"/>
      <c r="FO4824" s="127"/>
      <c r="FP4824" s="127"/>
      <c r="FQ4824" s="127"/>
      <c r="FR4824" s="127"/>
      <c r="FS4824" s="127"/>
      <c r="FT4824" s="127"/>
      <c r="FU4824" s="127"/>
      <c r="FV4824" s="127"/>
      <c r="FW4824" s="127"/>
      <c r="FX4824" s="127"/>
      <c r="FY4824" s="127"/>
      <c r="FZ4824" s="127"/>
      <c r="GA4824" s="127"/>
      <c r="GB4824" s="127"/>
      <c r="GC4824" s="127"/>
      <c r="GD4824" s="127"/>
      <c r="GE4824" s="127"/>
      <c r="GF4824" s="127"/>
      <c r="GG4824" s="127"/>
      <c r="GH4824" s="127"/>
      <c r="GI4824" s="127"/>
      <c r="GJ4824" s="127"/>
      <c r="GK4824" s="127"/>
      <c r="GL4824" s="127"/>
      <c r="GM4824" s="127"/>
      <c r="GN4824" s="127"/>
      <c r="GO4824" s="127"/>
      <c r="GP4824" s="127"/>
      <c r="GQ4824" s="127"/>
      <c r="GR4824" s="127"/>
      <c r="GS4824" s="127"/>
      <c r="GT4824" s="127"/>
      <c r="GU4824" s="127"/>
      <c r="GV4824" s="127"/>
      <c r="GW4824" s="127"/>
      <c r="GX4824" s="127"/>
      <c r="GY4824" s="127"/>
      <c r="GZ4824" s="127"/>
      <c r="HA4824" s="127"/>
      <c r="HB4824" s="127"/>
      <c r="HC4824" s="127"/>
      <c r="HD4824" s="127"/>
      <c r="HE4824" s="127"/>
      <c r="HF4824" s="127"/>
      <c r="HG4824" s="127"/>
      <c r="HH4824" s="127"/>
      <c r="HI4824" s="127"/>
      <c r="HJ4824" s="127"/>
      <c r="HK4824" s="127"/>
      <c r="HL4824" s="127"/>
      <c r="HM4824" s="127"/>
      <c r="HN4824" s="127"/>
      <c r="HO4824" s="127"/>
      <c r="HP4824" s="127"/>
      <c r="HQ4824" s="127"/>
      <c r="HR4824" s="127"/>
      <c r="HS4824" s="127"/>
      <c r="HT4824" s="127"/>
      <c r="HU4824" s="127"/>
      <c r="HV4824" s="127"/>
      <c r="HW4824" s="127"/>
      <c r="HX4824" s="127"/>
      <c r="HY4824" s="127"/>
      <c r="HZ4824" s="127"/>
      <c r="IA4824" s="127"/>
      <c r="IB4824" s="127"/>
      <c r="IC4824" s="127"/>
      <c r="ID4824" s="127"/>
      <c r="IE4824" s="127"/>
      <c r="IF4824" s="127"/>
      <c r="IG4824" s="127"/>
      <c r="IH4824" s="127"/>
      <c r="II4824" s="127"/>
      <c r="IJ4824" s="127"/>
      <c r="IK4824" s="127"/>
      <c r="IL4824" s="127"/>
      <c r="IM4824" s="127"/>
      <c r="IN4824" s="127"/>
      <c r="IO4824" s="127"/>
      <c r="IP4824" s="127"/>
      <c r="IQ4824" s="127"/>
      <c r="IR4824" s="127"/>
      <c r="IS4824" s="127"/>
      <c r="IT4824" s="127"/>
      <c r="IU4824" s="127"/>
      <c r="IV4824" s="127"/>
    </row>
    <row r="4825" spans="1:256" x14ac:dyDescent="0.25">
      <c r="A4825" s="131" t="s">
        <v>35</v>
      </c>
      <c r="B4825" s="131" t="s">
        <v>36</v>
      </c>
      <c r="C4825" s="131" t="s">
        <v>37</v>
      </c>
      <c r="D4825" s="131" t="s">
        <v>121</v>
      </c>
      <c r="E4825" s="131" t="s">
        <v>122</v>
      </c>
      <c r="F4825" s="131" t="s">
        <v>123</v>
      </c>
      <c r="G4825" s="131" t="s">
        <v>124</v>
      </c>
      <c r="H4825" s="131" t="s">
        <v>124</v>
      </c>
      <c r="I4825" s="131" t="s">
        <v>42</v>
      </c>
      <c r="J4825" s="131" t="s">
        <v>182</v>
      </c>
      <c r="K4825" s="131" t="s">
        <v>182</v>
      </c>
      <c r="L4825" s="131" t="s">
        <v>43</v>
      </c>
      <c r="M4825" s="131" t="s">
        <v>44</v>
      </c>
      <c r="N4825" s="131" t="s">
        <v>150</v>
      </c>
      <c r="O4825" s="131" t="s">
        <v>1534</v>
      </c>
      <c r="P4825" s="131" t="s">
        <v>1152</v>
      </c>
      <c r="Q4825" s="131" t="s">
        <v>1535</v>
      </c>
      <c r="R4825" s="131" t="s">
        <v>1152</v>
      </c>
      <c r="S4825" s="130">
        <v>201411</v>
      </c>
      <c r="T4825" s="131" t="s">
        <v>52</v>
      </c>
      <c r="U4825" s="130">
        <v>0</v>
      </c>
      <c r="V4825" s="138">
        <v>207709.06</v>
      </c>
      <c r="W4825" s="131" t="s">
        <v>1152</v>
      </c>
      <c r="X4825" s="131" t="s">
        <v>177</v>
      </c>
      <c r="Y4825" s="131" t="s">
        <v>1152</v>
      </c>
      <c r="Z4825" s="131" t="s">
        <v>48</v>
      </c>
      <c r="AA4825" s="131" t="s">
        <v>129</v>
      </c>
      <c r="AB4825" s="131" t="s">
        <v>42</v>
      </c>
      <c r="AC4825" s="131" t="s">
        <v>3236</v>
      </c>
      <c r="AD4825" s="131" t="s">
        <v>51</v>
      </c>
      <c r="AG4825" s="127"/>
      <c r="AH4825" s="127"/>
      <c r="AI4825" s="127"/>
      <c r="AJ4825" s="127"/>
      <c r="AK4825" s="127"/>
      <c r="AL4825" s="127"/>
      <c r="AM4825" s="127"/>
      <c r="AN4825" s="127"/>
      <c r="AO4825" s="127"/>
      <c r="AP4825" s="127"/>
      <c r="AQ4825" s="127"/>
      <c r="AR4825" s="127"/>
      <c r="AS4825" s="127"/>
      <c r="AT4825" s="127"/>
      <c r="AU4825" s="127"/>
      <c r="AV4825" s="127"/>
      <c r="AW4825" s="127"/>
      <c r="AX4825" s="127"/>
      <c r="AY4825" s="127"/>
      <c r="AZ4825" s="127"/>
      <c r="BA4825" s="127"/>
      <c r="BB4825" s="127"/>
      <c r="BC4825" s="127"/>
      <c r="BD4825" s="127"/>
      <c r="BE4825" s="127"/>
      <c r="BF4825" s="127"/>
      <c r="BG4825" s="127"/>
      <c r="BH4825" s="127"/>
      <c r="BI4825" s="127"/>
      <c r="BJ4825" s="127"/>
      <c r="BK4825" s="127"/>
      <c r="BL4825" s="127"/>
      <c r="BM4825" s="127"/>
      <c r="BN4825" s="127"/>
      <c r="BO4825" s="127"/>
      <c r="BP4825" s="127"/>
      <c r="BQ4825" s="127"/>
      <c r="BR4825" s="127"/>
      <c r="BS4825" s="127"/>
      <c r="BT4825" s="127"/>
      <c r="BU4825" s="127"/>
      <c r="BV4825" s="127"/>
      <c r="BW4825" s="127"/>
      <c r="BX4825" s="127"/>
      <c r="BY4825" s="127"/>
      <c r="BZ4825" s="127"/>
      <c r="CA4825" s="127"/>
      <c r="CB4825" s="127"/>
      <c r="CC4825" s="127"/>
      <c r="CD4825" s="127"/>
      <c r="CE4825" s="127"/>
      <c r="CF4825" s="127"/>
      <c r="CG4825" s="127"/>
      <c r="CH4825" s="127"/>
      <c r="CI4825" s="127"/>
      <c r="CJ4825" s="127"/>
      <c r="CK4825" s="127"/>
      <c r="CL4825" s="127"/>
      <c r="CM4825" s="127"/>
      <c r="CN4825" s="127"/>
      <c r="CO4825" s="127"/>
      <c r="CP4825" s="127"/>
      <c r="CQ4825" s="127"/>
      <c r="CR4825" s="127"/>
      <c r="CS4825" s="127"/>
      <c r="CT4825" s="127"/>
      <c r="CU4825" s="127"/>
      <c r="CV4825" s="127"/>
      <c r="CW4825" s="127"/>
      <c r="CX4825" s="127"/>
      <c r="CY4825" s="127"/>
      <c r="CZ4825" s="127"/>
      <c r="DA4825" s="127"/>
      <c r="DB4825" s="127"/>
      <c r="DC4825" s="127"/>
      <c r="DD4825" s="127"/>
      <c r="DE4825" s="127"/>
      <c r="DF4825" s="127"/>
      <c r="DG4825" s="127"/>
      <c r="DH4825" s="127"/>
      <c r="DI4825" s="127"/>
      <c r="DJ4825" s="127"/>
      <c r="DK4825" s="127"/>
      <c r="DL4825" s="127"/>
      <c r="DM4825" s="127"/>
      <c r="DN4825" s="127"/>
      <c r="DO4825" s="127"/>
      <c r="DP4825" s="127"/>
      <c r="DQ4825" s="127"/>
      <c r="DR4825" s="127"/>
      <c r="DS4825" s="127"/>
      <c r="DT4825" s="127"/>
      <c r="DU4825" s="127"/>
      <c r="DV4825" s="127"/>
      <c r="DW4825" s="127"/>
      <c r="DX4825" s="127"/>
      <c r="DY4825" s="127"/>
      <c r="DZ4825" s="127"/>
      <c r="EA4825" s="127"/>
      <c r="EB4825" s="127"/>
      <c r="EC4825" s="127"/>
      <c r="ED4825" s="127"/>
      <c r="EE4825" s="127"/>
      <c r="EF4825" s="127"/>
      <c r="EG4825" s="127"/>
      <c r="EH4825" s="127"/>
      <c r="EI4825" s="127"/>
      <c r="EJ4825" s="127"/>
      <c r="EK4825" s="127"/>
      <c r="EL4825" s="127"/>
      <c r="EM4825" s="127"/>
      <c r="EN4825" s="127"/>
      <c r="EO4825" s="127"/>
      <c r="EP4825" s="127"/>
      <c r="EQ4825" s="127"/>
      <c r="ER4825" s="127"/>
      <c r="ES4825" s="127"/>
      <c r="ET4825" s="127"/>
      <c r="EU4825" s="127"/>
      <c r="EV4825" s="127"/>
      <c r="EW4825" s="127"/>
      <c r="EX4825" s="127"/>
      <c r="EY4825" s="127"/>
      <c r="EZ4825" s="127"/>
      <c r="FA4825" s="127"/>
      <c r="FB4825" s="127"/>
      <c r="FC4825" s="127"/>
      <c r="FD4825" s="127"/>
      <c r="FE4825" s="127"/>
      <c r="FF4825" s="127"/>
      <c r="FG4825" s="127"/>
      <c r="FH4825" s="127"/>
      <c r="FI4825" s="127"/>
      <c r="FJ4825" s="127"/>
      <c r="FK4825" s="127"/>
      <c r="FL4825" s="127"/>
      <c r="FM4825" s="127"/>
      <c r="FN4825" s="127"/>
      <c r="FO4825" s="127"/>
      <c r="FP4825" s="127"/>
      <c r="FQ4825" s="127"/>
      <c r="FR4825" s="127"/>
      <c r="FS4825" s="127"/>
      <c r="FT4825" s="127"/>
      <c r="FU4825" s="127"/>
      <c r="FV4825" s="127"/>
      <c r="FW4825" s="127"/>
      <c r="FX4825" s="127"/>
      <c r="FY4825" s="127"/>
      <c r="FZ4825" s="127"/>
      <c r="GA4825" s="127"/>
      <c r="GB4825" s="127"/>
      <c r="GC4825" s="127"/>
      <c r="GD4825" s="127"/>
      <c r="GE4825" s="127"/>
      <c r="GF4825" s="127"/>
      <c r="GG4825" s="127"/>
      <c r="GH4825" s="127"/>
      <c r="GI4825" s="127"/>
      <c r="GJ4825" s="127"/>
      <c r="GK4825" s="127"/>
      <c r="GL4825" s="127"/>
      <c r="GM4825" s="127"/>
      <c r="GN4825" s="127"/>
      <c r="GO4825" s="127"/>
      <c r="GP4825" s="127"/>
      <c r="GQ4825" s="127"/>
      <c r="GR4825" s="127"/>
      <c r="GS4825" s="127"/>
      <c r="GT4825" s="127"/>
      <c r="GU4825" s="127"/>
      <c r="GV4825" s="127"/>
      <c r="GW4825" s="127"/>
      <c r="GX4825" s="127"/>
      <c r="GY4825" s="127"/>
      <c r="GZ4825" s="127"/>
      <c r="HA4825" s="127"/>
      <c r="HB4825" s="127"/>
      <c r="HC4825" s="127"/>
      <c r="HD4825" s="127"/>
      <c r="HE4825" s="127"/>
      <c r="HF4825" s="127"/>
      <c r="HG4825" s="127"/>
      <c r="HH4825" s="127"/>
      <c r="HI4825" s="127"/>
      <c r="HJ4825" s="127"/>
      <c r="HK4825" s="127"/>
      <c r="HL4825" s="127"/>
      <c r="HM4825" s="127"/>
      <c r="HN4825" s="127"/>
      <c r="HO4825" s="127"/>
      <c r="HP4825" s="127"/>
      <c r="HQ4825" s="127"/>
      <c r="HR4825" s="127"/>
      <c r="HS4825" s="127"/>
      <c r="HT4825" s="127"/>
      <c r="HU4825" s="127"/>
      <c r="HV4825" s="127"/>
      <c r="HW4825" s="127"/>
      <c r="HX4825" s="127"/>
      <c r="HY4825" s="127"/>
      <c r="HZ4825" s="127"/>
      <c r="IA4825" s="127"/>
      <c r="IB4825" s="127"/>
      <c r="IC4825" s="127"/>
      <c r="ID4825" s="127"/>
      <c r="IE4825" s="127"/>
      <c r="IF4825" s="127"/>
      <c r="IG4825" s="127"/>
      <c r="IH4825" s="127"/>
      <c r="II4825" s="127"/>
      <c r="IJ4825" s="127"/>
      <c r="IK4825" s="127"/>
      <c r="IL4825" s="127"/>
      <c r="IM4825" s="127"/>
      <c r="IN4825" s="127"/>
      <c r="IO4825" s="127"/>
      <c r="IP4825" s="127"/>
      <c r="IQ4825" s="127"/>
      <c r="IR4825" s="127"/>
      <c r="IS4825" s="127"/>
      <c r="IT4825" s="127"/>
      <c r="IU4825" s="127"/>
      <c r="IV4825" s="127"/>
    </row>
    <row r="4826" spans="1:256" x14ac:dyDescent="0.25">
      <c r="A4826" s="131" t="s">
        <v>35</v>
      </c>
      <c r="B4826" s="131" t="s">
        <v>36</v>
      </c>
      <c r="C4826" s="131" t="s">
        <v>37</v>
      </c>
      <c r="D4826" s="131" t="s">
        <v>121</v>
      </c>
      <c r="E4826" s="131" t="s">
        <v>122</v>
      </c>
      <c r="F4826" s="131" t="s">
        <v>123</v>
      </c>
      <c r="G4826" s="131" t="s">
        <v>124</v>
      </c>
      <c r="H4826" s="131" t="s">
        <v>124</v>
      </c>
      <c r="I4826" s="131" t="s">
        <v>42</v>
      </c>
      <c r="J4826" s="131" t="s">
        <v>174</v>
      </c>
      <c r="K4826" s="131" t="s">
        <v>174</v>
      </c>
      <c r="L4826" s="131" t="s">
        <v>43</v>
      </c>
      <c r="M4826" s="131" t="s">
        <v>44</v>
      </c>
      <c r="N4826" s="131" t="s">
        <v>150</v>
      </c>
      <c r="O4826" s="131" t="s">
        <v>1534</v>
      </c>
      <c r="P4826" s="131" t="s">
        <v>1152</v>
      </c>
      <c r="Q4826" s="131" t="s">
        <v>1535</v>
      </c>
      <c r="R4826" s="131" t="s">
        <v>1152</v>
      </c>
      <c r="S4826" s="130">
        <v>201411</v>
      </c>
      <c r="T4826" s="131" t="s">
        <v>52</v>
      </c>
      <c r="U4826" s="130">
        <v>0</v>
      </c>
      <c r="V4826" s="138">
        <v>203129.41</v>
      </c>
      <c r="W4826" s="131" t="s">
        <v>1152</v>
      </c>
      <c r="X4826" s="131" t="s">
        <v>177</v>
      </c>
      <c r="Y4826" s="131" t="s">
        <v>1152</v>
      </c>
      <c r="Z4826" s="131" t="s">
        <v>48</v>
      </c>
      <c r="AA4826" s="131" t="s">
        <v>129</v>
      </c>
      <c r="AB4826" s="131" t="s">
        <v>42</v>
      </c>
      <c r="AC4826" s="131" t="s">
        <v>3236</v>
      </c>
      <c r="AD4826" s="131" t="s">
        <v>51</v>
      </c>
      <c r="AG4826" s="127"/>
      <c r="AH4826" s="127"/>
      <c r="AI4826" s="127"/>
      <c r="AJ4826" s="127"/>
      <c r="AK4826" s="127"/>
      <c r="AL4826" s="127"/>
      <c r="AM4826" s="127"/>
      <c r="AN4826" s="127"/>
      <c r="AO4826" s="127"/>
      <c r="AP4826" s="127"/>
      <c r="AQ4826" s="127"/>
      <c r="AR4826" s="127"/>
      <c r="AS4826" s="127"/>
      <c r="AT4826" s="127"/>
      <c r="AU4826" s="127"/>
      <c r="AV4826" s="127"/>
      <c r="AW4826" s="127"/>
      <c r="AX4826" s="127"/>
      <c r="AY4826" s="127"/>
      <c r="AZ4826" s="127"/>
      <c r="BA4826" s="127"/>
      <c r="BB4826" s="127"/>
      <c r="BC4826" s="127"/>
      <c r="BD4826" s="127"/>
      <c r="BE4826" s="127"/>
      <c r="BF4826" s="127"/>
      <c r="BG4826" s="127"/>
      <c r="BH4826" s="127"/>
      <c r="BI4826" s="127"/>
      <c r="BJ4826" s="127"/>
      <c r="BK4826" s="127"/>
      <c r="BL4826" s="127"/>
      <c r="BM4826" s="127"/>
      <c r="BN4826" s="127"/>
      <c r="BO4826" s="127"/>
      <c r="BP4826" s="127"/>
      <c r="BQ4826" s="127"/>
      <c r="BR4826" s="127"/>
      <c r="BS4826" s="127"/>
      <c r="BT4826" s="127"/>
      <c r="BU4826" s="127"/>
      <c r="BV4826" s="127"/>
      <c r="BW4826" s="127"/>
      <c r="BX4826" s="127"/>
      <c r="BY4826" s="127"/>
      <c r="BZ4826" s="127"/>
      <c r="CA4826" s="127"/>
      <c r="CB4826" s="127"/>
      <c r="CC4826" s="127"/>
      <c r="CD4826" s="127"/>
      <c r="CE4826" s="127"/>
      <c r="CF4826" s="127"/>
      <c r="CG4826" s="127"/>
      <c r="CH4826" s="127"/>
      <c r="CI4826" s="127"/>
      <c r="CJ4826" s="127"/>
      <c r="CK4826" s="127"/>
      <c r="CL4826" s="127"/>
      <c r="CM4826" s="127"/>
      <c r="CN4826" s="127"/>
      <c r="CO4826" s="127"/>
      <c r="CP4826" s="127"/>
      <c r="CQ4826" s="127"/>
      <c r="CR4826" s="127"/>
      <c r="CS4826" s="127"/>
      <c r="CT4826" s="127"/>
      <c r="CU4826" s="127"/>
      <c r="CV4826" s="127"/>
      <c r="CW4826" s="127"/>
      <c r="CX4826" s="127"/>
      <c r="CY4826" s="127"/>
      <c r="CZ4826" s="127"/>
      <c r="DA4826" s="127"/>
      <c r="DB4826" s="127"/>
      <c r="DC4826" s="127"/>
      <c r="DD4826" s="127"/>
      <c r="DE4826" s="127"/>
      <c r="DF4826" s="127"/>
      <c r="DG4826" s="127"/>
      <c r="DH4826" s="127"/>
      <c r="DI4826" s="127"/>
      <c r="DJ4826" s="127"/>
      <c r="DK4826" s="127"/>
      <c r="DL4826" s="127"/>
      <c r="DM4826" s="127"/>
      <c r="DN4826" s="127"/>
      <c r="DO4826" s="127"/>
      <c r="DP4826" s="127"/>
      <c r="DQ4826" s="127"/>
      <c r="DR4826" s="127"/>
      <c r="DS4826" s="127"/>
      <c r="DT4826" s="127"/>
      <c r="DU4826" s="127"/>
      <c r="DV4826" s="127"/>
      <c r="DW4826" s="127"/>
      <c r="DX4826" s="127"/>
      <c r="DY4826" s="127"/>
      <c r="DZ4826" s="127"/>
      <c r="EA4826" s="127"/>
      <c r="EB4826" s="127"/>
      <c r="EC4826" s="127"/>
      <c r="ED4826" s="127"/>
      <c r="EE4826" s="127"/>
      <c r="EF4826" s="127"/>
      <c r="EG4826" s="127"/>
      <c r="EH4826" s="127"/>
      <c r="EI4826" s="127"/>
      <c r="EJ4826" s="127"/>
      <c r="EK4826" s="127"/>
      <c r="EL4826" s="127"/>
      <c r="EM4826" s="127"/>
      <c r="EN4826" s="127"/>
      <c r="EO4826" s="127"/>
      <c r="EP4826" s="127"/>
      <c r="EQ4826" s="127"/>
      <c r="ER4826" s="127"/>
      <c r="ES4826" s="127"/>
      <c r="ET4826" s="127"/>
      <c r="EU4826" s="127"/>
      <c r="EV4826" s="127"/>
      <c r="EW4826" s="127"/>
      <c r="EX4826" s="127"/>
      <c r="EY4826" s="127"/>
      <c r="EZ4826" s="127"/>
      <c r="FA4826" s="127"/>
      <c r="FB4826" s="127"/>
      <c r="FC4826" s="127"/>
      <c r="FD4826" s="127"/>
      <c r="FE4826" s="127"/>
      <c r="FF4826" s="127"/>
      <c r="FG4826" s="127"/>
      <c r="FH4826" s="127"/>
      <c r="FI4826" s="127"/>
      <c r="FJ4826" s="127"/>
      <c r="FK4826" s="127"/>
      <c r="FL4826" s="127"/>
      <c r="FM4826" s="127"/>
      <c r="FN4826" s="127"/>
      <c r="FO4826" s="127"/>
      <c r="FP4826" s="127"/>
      <c r="FQ4826" s="127"/>
      <c r="FR4826" s="127"/>
      <c r="FS4826" s="127"/>
      <c r="FT4826" s="127"/>
      <c r="FU4826" s="127"/>
      <c r="FV4826" s="127"/>
      <c r="FW4826" s="127"/>
      <c r="FX4826" s="127"/>
      <c r="FY4826" s="127"/>
      <c r="FZ4826" s="127"/>
      <c r="GA4826" s="127"/>
      <c r="GB4826" s="127"/>
      <c r="GC4826" s="127"/>
      <c r="GD4826" s="127"/>
      <c r="GE4826" s="127"/>
      <c r="GF4826" s="127"/>
      <c r="GG4826" s="127"/>
      <c r="GH4826" s="127"/>
      <c r="GI4826" s="127"/>
      <c r="GJ4826" s="127"/>
      <c r="GK4826" s="127"/>
      <c r="GL4826" s="127"/>
      <c r="GM4826" s="127"/>
      <c r="GN4826" s="127"/>
      <c r="GO4826" s="127"/>
      <c r="GP4826" s="127"/>
      <c r="GQ4826" s="127"/>
      <c r="GR4826" s="127"/>
      <c r="GS4826" s="127"/>
      <c r="GT4826" s="127"/>
      <c r="GU4826" s="127"/>
      <c r="GV4826" s="127"/>
      <c r="GW4826" s="127"/>
      <c r="GX4826" s="127"/>
      <c r="GY4826" s="127"/>
      <c r="GZ4826" s="127"/>
      <c r="HA4826" s="127"/>
      <c r="HB4826" s="127"/>
      <c r="HC4826" s="127"/>
      <c r="HD4826" s="127"/>
      <c r="HE4826" s="127"/>
      <c r="HF4826" s="127"/>
      <c r="HG4826" s="127"/>
      <c r="HH4826" s="127"/>
      <c r="HI4826" s="127"/>
      <c r="HJ4826" s="127"/>
      <c r="HK4826" s="127"/>
      <c r="HL4826" s="127"/>
      <c r="HM4826" s="127"/>
      <c r="HN4826" s="127"/>
      <c r="HO4826" s="127"/>
      <c r="HP4826" s="127"/>
      <c r="HQ4826" s="127"/>
      <c r="HR4826" s="127"/>
      <c r="HS4826" s="127"/>
      <c r="HT4826" s="127"/>
      <c r="HU4826" s="127"/>
      <c r="HV4826" s="127"/>
      <c r="HW4826" s="127"/>
      <c r="HX4826" s="127"/>
      <c r="HY4826" s="127"/>
      <c r="HZ4826" s="127"/>
      <c r="IA4826" s="127"/>
      <c r="IB4826" s="127"/>
      <c r="IC4826" s="127"/>
      <c r="ID4826" s="127"/>
      <c r="IE4826" s="127"/>
      <c r="IF4826" s="127"/>
      <c r="IG4826" s="127"/>
      <c r="IH4826" s="127"/>
      <c r="II4826" s="127"/>
      <c r="IJ4826" s="127"/>
      <c r="IK4826" s="127"/>
      <c r="IL4826" s="127"/>
      <c r="IM4826" s="127"/>
      <c r="IN4826" s="127"/>
      <c r="IO4826" s="127"/>
      <c r="IP4826" s="127"/>
      <c r="IQ4826" s="127"/>
      <c r="IR4826" s="127"/>
      <c r="IS4826" s="127"/>
      <c r="IT4826" s="127"/>
      <c r="IU4826" s="127"/>
      <c r="IV4826" s="127"/>
    </row>
    <row r="4827" spans="1:256" x14ac:dyDescent="0.25">
      <c r="A4827" s="131" t="s">
        <v>35</v>
      </c>
      <c r="B4827" s="131" t="s">
        <v>36</v>
      </c>
      <c r="C4827" s="131" t="s">
        <v>37</v>
      </c>
      <c r="D4827" s="131" t="s">
        <v>121</v>
      </c>
      <c r="E4827" s="131" t="s">
        <v>122</v>
      </c>
      <c r="F4827" s="131" t="s">
        <v>123</v>
      </c>
      <c r="G4827" s="131" t="s">
        <v>124</v>
      </c>
      <c r="H4827" s="131" t="s">
        <v>124</v>
      </c>
      <c r="I4827" s="131" t="s">
        <v>42</v>
      </c>
      <c r="J4827" s="131" t="s">
        <v>156</v>
      </c>
      <c r="K4827" s="131" t="s">
        <v>156</v>
      </c>
      <c r="L4827" s="131" t="s">
        <v>43</v>
      </c>
      <c r="M4827" s="131" t="s">
        <v>44</v>
      </c>
      <c r="N4827" s="131" t="s">
        <v>150</v>
      </c>
      <c r="O4827" s="131" t="s">
        <v>1534</v>
      </c>
      <c r="P4827" s="131" t="s">
        <v>1152</v>
      </c>
      <c r="Q4827" s="131" t="s">
        <v>2521</v>
      </c>
      <c r="R4827" s="131" t="s">
        <v>1152</v>
      </c>
      <c r="S4827" s="130">
        <v>201411</v>
      </c>
      <c r="T4827" s="131" t="s">
        <v>52</v>
      </c>
      <c r="U4827" s="130">
        <v>0</v>
      </c>
      <c r="V4827" s="138">
        <v>65000</v>
      </c>
      <c r="W4827" s="131" t="s">
        <v>1152</v>
      </c>
      <c r="X4827" s="131" t="s">
        <v>2523</v>
      </c>
      <c r="Y4827" s="131" t="s">
        <v>1152</v>
      </c>
      <c r="Z4827" s="131" t="s">
        <v>48</v>
      </c>
      <c r="AA4827" s="131" t="s">
        <v>129</v>
      </c>
      <c r="AB4827" s="131" t="s">
        <v>42</v>
      </c>
      <c r="AC4827" s="131" t="s">
        <v>3236</v>
      </c>
      <c r="AD4827" s="131" t="s">
        <v>51</v>
      </c>
      <c r="AG4827" s="127"/>
      <c r="AH4827" s="127"/>
      <c r="AI4827" s="127"/>
      <c r="AJ4827" s="127"/>
      <c r="AK4827" s="127"/>
      <c r="AL4827" s="127"/>
      <c r="AM4827" s="127"/>
      <c r="AN4827" s="127"/>
      <c r="AO4827" s="127"/>
      <c r="AP4827" s="127"/>
      <c r="AQ4827" s="127"/>
      <c r="AR4827" s="127"/>
      <c r="AS4827" s="127"/>
      <c r="AT4827" s="127"/>
      <c r="AU4827" s="127"/>
      <c r="AV4827" s="127"/>
      <c r="AW4827" s="127"/>
      <c r="AX4827" s="127"/>
      <c r="AY4827" s="127"/>
      <c r="AZ4827" s="127"/>
      <c r="BA4827" s="127"/>
      <c r="BB4827" s="127"/>
      <c r="BC4827" s="127"/>
      <c r="BD4827" s="127"/>
      <c r="BE4827" s="127"/>
      <c r="BF4827" s="127"/>
      <c r="BG4827" s="127"/>
      <c r="BH4827" s="127"/>
      <c r="BI4827" s="127"/>
      <c r="BJ4827" s="127"/>
      <c r="BK4827" s="127"/>
      <c r="BL4827" s="127"/>
      <c r="BM4827" s="127"/>
      <c r="BN4827" s="127"/>
      <c r="BO4827" s="127"/>
      <c r="BP4827" s="127"/>
      <c r="BQ4827" s="127"/>
      <c r="BR4827" s="127"/>
      <c r="BS4827" s="127"/>
      <c r="BT4827" s="127"/>
      <c r="BU4827" s="127"/>
      <c r="BV4827" s="127"/>
      <c r="BW4827" s="127"/>
      <c r="BX4827" s="127"/>
      <c r="BY4827" s="127"/>
      <c r="BZ4827" s="127"/>
      <c r="CA4827" s="127"/>
      <c r="CB4827" s="127"/>
      <c r="CC4827" s="127"/>
      <c r="CD4827" s="127"/>
      <c r="CE4827" s="127"/>
      <c r="CF4827" s="127"/>
      <c r="CG4827" s="127"/>
      <c r="CH4827" s="127"/>
      <c r="CI4827" s="127"/>
      <c r="CJ4827" s="127"/>
      <c r="CK4827" s="127"/>
      <c r="CL4827" s="127"/>
      <c r="CM4827" s="127"/>
      <c r="CN4827" s="127"/>
      <c r="CO4827" s="127"/>
      <c r="CP4827" s="127"/>
      <c r="CQ4827" s="127"/>
      <c r="CR4827" s="127"/>
      <c r="CS4827" s="127"/>
      <c r="CT4827" s="127"/>
      <c r="CU4827" s="127"/>
      <c r="CV4827" s="127"/>
      <c r="CW4827" s="127"/>
      <c r="CX4827" s="127"/>
      <c r="CY4827" s="127"/>
      <c r="CZ4827" s="127"/>
      <c r="DA4827" s="127"/>
      <c r="DB4827" s="127"/>
      <c r="DC4827" s="127"/>
      <c r="DD4827" s="127"/>
      <c r="DE4827" s="127"/>
      <c r="DF4827" s="127"/>
      <c r="DG4827" s="127"/>
      <c r="DH4827" s="127"/>
      <c r="DI4827" s="127"/>
      <c r="DJ4827" s="127"/>
      <c r="DK4827" s="127"/>
      <c r="DL4827" s="127"/>
      <c r="DM4827" s="127"/>
      <c r="DN4827" s="127"/>
      <c r="DO4827" s="127"/>
      <c r="DP4827" s="127"/>
      <c r="DQ4827" s="127"/>
      <c r="DR4827" s="127"/>
      <c r="DS4827" s="127"/>
      <c r="DT4827" s="127"/>
      <c r="DU4827" s="127"/>
      <c r="DV4827" s="127"/>
      <c r="DW4827" s="127"/>
      <c r="DX4827" s="127"/>
      <c r="DY4827" s="127"/>
      <c r="DZ4827" s="127"/>
      <c r="EA4827" s="127"/>
      <c r="EB4827" s="127"/>
      <c r="EC4827" s="127"/>
      <c r="ED4827" s="127"/>
      <c r="EE4827" s="127"/>
      <c r="EF4827" s="127"/>
      <c r="EG4827" s="127"/>
      <c r="EH4827" s="127"/>
      <c r="EI4827" s="127"/>
      <c r="EJ4827" s="127"/>
      <c r="EK4827" s="127"/>
      <c r="EL4827" s="127"/>
      <c r="EM4827" s="127"/>
      <c r="EN4827" s="127"/>
      <c r="EO4827" s="127"/>
      <c r="EP4827" s="127"/>
      <c r="EQ4827" s="127"/>
      <c r="ER4827" s="127"/>
      <c r="ES4827" s="127"/>
      <c r="ET4827" s="127"/>
      <c r="EU4827" s="127"/>
      <c r="EV4827" s="127"/>
      <c r="EW4827" s="127"/>
      <c r="EX4827" s="127"/>
      <c r="EY4827" s="127"/>
      <c r="EZ4827" s="127"/>
      <c r="FA4827" s="127"/>
      <c r="FB4827" s="127"/>
      <c r="FC4827" s="127"/>
      <c r="FD4827" s="127"/>
      <c r="FE4827" s="127"/>
      <c r="FF4827" s="127"/>
      <c r="FG4827" s="127"/>
      <c r="FH4827" s="127"/>
      <c r="FI4827" s="127"/>
      <c r="FJ4827" s="127"/>
      <c r="FK4827" s="127"/>
      <c r="FL4827" s="127"/>
      <c r="FM4827" s="127"/>
      <c r="FN4827" s="127"/>
      <c r="FO4827" s="127"/>
      <c r="FP4827" s="127"/>
      <c r="FQ4827" s="127"/>
      <c r="FR4827" s="127"/>
      <c r="FS4827" s="127"/>
      <c r="FT4827" s="127"/>
      <c r="FU4827" s="127"/>
      <c r="FV4827" s="127"/>
      <c r="FW4827" s="127"/>
      <c r="FX4827" s="127"/>
      <c r="FY4827" s="127"/>
      <c r="FZ4827" s="127"/>
      <c r="GA4827" s="127"/>
      <c r="GB4827" s="127"/>
      <c r="GC4827" s="127"/>
      <c r="GD4827" s="127"/>
      <c r="GE4827" s="127"/>
      <c r="GF4827" s="127"/>
      <c r="GG4827" s="127"/>
      <c r="GH4827" s="127"/>
      <c r="GI4827" s="127"/>
      <c r="GJ4827" s="127"/>
      <c r="GK4827" s="127"/>
      <c r="GL4827" s="127"/>
      <c r="GM4827" s="127"/>
      <c r="GN4827" s="127"/>
      <c r="GO4827" s="127"/>
      <c r="GP4827" s="127"/>
      <c r="GQ4827" s="127"/>
      <c r="GR4827" s="127"/>
      <c r="GS4827" s="127"/>
      <c r="GT4827" s="127"/>
      <c r="GU4827" s="127"/>
      <c r="GV4827" s="127"/>
      <c r="GW4827" s="127"/>
      <c r="GX4827" s="127"/>
      <c r="GY4827" s="127"/>
      <c r="GZ4827" s="127"/>
      <c r="HA4827" s="127"/>
      <c r="HB4827" s="127"/>
      <c r="HC4827" s="127"/>
      <c r="HD4827" s="127"/>
      <c r="HE4827" s="127"/>
      <c r="HF4827" s="127"/>
      <c r="HG4827" s="127"/>
      <c r="HH4827" s="127"/>
      <c r="HI4827" s="127"/>
      <c r="HJ4827" s="127"/>
      <c r="HK4827" s="127"/>
      <c r="HL4827" s="127"/>
      <c r="HM4827" s="127"/>
      <c r="HN4827" s="127"/>
      <c r="HO4827" s="127"/>
      <c r="HP4827" s="127"/>
      <c r="HQ4827" s="127"/>
      <c r="HR4827" s="127"/>
      <c r="HS4827" s="127"/>
      <c r="HT4827" s="127"/>
      <c r="HU4827" s="127"/>
      <c r="HV4827" s="127"/>
      <c r="HW4827" s="127"/>
      <c r="HX4827" s="127"/>
      <c r="HY4827" s="127"/>
      <c r="HZ4827" s="127"/>
      <c r="IA4827" s="127"/>
      <c r="IB4827" s="127"/>
      <c r="IC4827" s="127"/>
      <c r="ID4827" s="127"/>
      <c r="IE4827" s="127"/>
      <c r="IF4827" s="127"/>
      <c r="IG4827" s="127"/>
      <c r="IH4827" s="127"/>
      <c r="II4827" s="127"/>
      <c r="IJ4827" s="127"/>
      <c r="IK4827" s="127"/>
      <c r="IL4827" s="127"/>
      <c r="IM4827" s="127"/>
      <c r="IN4827" s="127"/>
      <c r="IO4827" s="127"/>
      <c r="IP4827" s="127"/>
      <c r="IQ4827" s="127"/>
      <c r="IR4827" s="127"/>
      <c r="IS4827" s="127"/>
      <c r="IT4827" s="127"/>
      <c r="IU4827" s="127"/>
      <c r="IV4827" s="127"/>
    </row>
    <row r="4828" spans="1:256" x14ac:dyDescent="0.25">
      <c r="A4828" s="131" t="s">
        <v>35</v>
      </c>
      <c r="B4828" s="131" t="s">
        <v>36</v>
      </c>
      <c r="C4828" s="131" t="s">
        <v>37</v>
      </c>
      <c r="D4828" s="131" t="s">
        <v>121</v>
      </c>
      <c r="E4828" s="131" t="s">
        <v>122</v>
      </c>
      <c r="F4828" s="131" t="s">
        <v>123</v>
      </c>
      <c r="G4828" s="131" t="s">
        <v>124</v>
      </c>
      <c r="H4828" s="131" t="s">
        <v>124</v>
      </c>
      <c r="I4828" s="131" t="s">
        <v>42</v>
      </c>
      <c r="J4828" s="131" t="s">
        <v>652</v>
      </c>
      <c r="K4828" s="131" t="s">
        <v>652</v>
      </c>
      <c r="L4828" s="131" t="s">
        <v>43</v>
      </c>
      <c r="M4828" s="131" t="s">
        <v>44</v>
      </c>
      <c r="N4828" s="131" t="s">
        <v>150</v>
      </c>
      <c r="O4828" s="131" t="s">
        <v>1534</v>
      </c>
      <c r="P4828" s="131" t="s">
        <v>1152</v>
      </c>
      <c r="Q4828" s="131" t="s">
        <v>1535</v>
      </c>
      <c r="R4828" s="131" t="s">
        <v>1152</v>
      </c>
      <c r="S4828" s="130">
        <v>201411</v>
      </c>
      <c r="T4828" s="131" t="s">
        <v>52</v>
      </c>
      <c r="U4828" s="130">
        <v>0</v>
      </c>
      <c r="V4828" s="138">
        <v>61432.62</v>
      </c>
      <c r="W4828" s="131" t="s">
        <v>1152</v>
      </c>
      <c r="X4828" s="131" t="s">
        <v>177</v>
      </c>
      <c r="Y4828" s="131" t="s">
        <v>1152</v>
      </c>
      <c r="Z4828" s="131" t="s">
        <v>48</v>
      </c>
      <c r="AA4828" s="131" t="s">
        <v>129</v>
      </c>
      <c r="AB4828" s="131" t="s">
        <v>42</v>
      </c>
      <c r="AC4828" s="131" t="s">
        <v>3236</v>
      </c>
      <c r="AD4828" s="131" t="s">
        <v>51</v>
      </c>
      <c r="AG4828" s="127"/>
      <c r="AH4828" s="127"/>
      <c r="AI4828" s="127"/>
      <c r="AJ4828" s="127"/>
      <c r="AK4828" s="127"/>
      <c r="AL4828" s="127"/>
      <c r="AM4828" s="127"/>
      <c r="AN4828" s="127"/>
      <c r="AO4828" s="127"/>
      <c r="AP4828" s="127"/>
      <c r="AQ4828" s="127"/>
      <c r="AR4828" s="127"/>
      <c r="AS4828" s="127"/>
      <c r="AT4828" s="127"/>
      <c r="AU4828" s="127"/>
      <c r="AV4828" s="127"/>
      <c r="AW4828" s="127"/>
      <c r="AX4828" s="127"/>
      <c r="AY4828" s="127"/>
      <c r="AZ4828" s="127"/>
      <c r="BA4828" s="127"/>
      <c r="BB4828" s="127"/>
      <c r="BC4828" s="127"/>
      <c r="BD4828" s="127"/>
      <c r="BE4828" s="127"/>
      <c r="BF4828" s="127"/>
      <c r="BG4828" s="127"/>
      <c r="BH4828" s="127"/>
      <c r="BI4828" s="127"/>
      <c r="BJ4828" s="127"/>
      <c r="BK4828" s="127"/>
      <c r="BL4828" s="127"/>
      <c r="BM4828" s="127"/>
      <c r="BN4828" s="127"/>
      <c r="BO4828" s="127"/>
      <c r="BP4828" s="127"/>
      <c r="BQ4828" s="127"/>
      <c r="BR4828" s="127"/>
      <c r="BS4828" s="127"/>
      <c r="BT4828" s="127"/>
      <c r="BU4828" s="127"/>
      <c r="BV4828" s="127"/>
      <c r="BW4828" s="127"/>
      <c r="BX4828" s="127"/>
      <c r="BY4828" s="127"/>
      <c r="BZ4828" s="127"/>
      <c r="CA4828" s="127"/>
      <c r="CB4828" s="127"/>
      <c r="CC4828" s="127"/>
      <c r="CD4828" s="127"/>
      <c r="CE4828" s="127"/>
      <c r="CF4828" s="127"/>
      <c r="CG4828" s="127"/>
      <c r="CH4828" s="127"/>
      <c r="CI4828" s="127"/>
      <c r="CJ4828" s="127"/>
      <c r="CK4828" s="127"/>
      <c r="CL4828" s="127"/>
      <c r="CM4828" s="127"/>
      <c r="CN4828" s="127"/>
      <c r="CO4828" s="127"/>
      <c r="CP4828" s="127"/>
      <c r="CQ4828" s="127"/>
      <c r="CR4828" s="127"/>
      <c r="CS4828" s="127"/>
      <c r="CT4828" s="127"/>
      <c r="CU4828" s="127"/>
      <c r="CV4828" s="127"/>
      <c r="CW4828" s="127"/>
      <c r="CX4828" s="127"/>
      <c r="CY4828" s="127"/>
      <c r="CZ4828" s="127"/>
      <c r="DA4828" s="127"/>
      <c r="DB4828" s="127"/>
      <c r="DC4828" s="127"/>
      <c r="DD4828" s="127"/>
      <c r="DE4828" s="127"/>
      <c r="DF4828" s="127"/>
      <c r="DG4828" s="127"/>
      <c r="DH4828" s="127"/>
      <c r="DI4828" s="127"/>
      <c r="DJ4828" s="127"/>
      <c r="DK4828" s="127"/>
      <c r="DL4828" s="127"/>
      <c r="DM4828" s="127"/>
      <c r="DN4828" s="127"/>
      <c r="DO4828" s="127"/>
      <c r="DP4828" s="127"/>
      <c r="DQ4828" s="127"/>
      <c r="DR4828" s="127"/>
      <c r="DS4828" s="127"/>
      <c r="DT4828" s="127"/>
      <c r="DU4828" s="127"/>
      <c r="DV4828" s="127"/>
      <c r="DW4828" s="127"/>
      <c r="DX4828" s="127"/>
      <c r="DY4828" s="127"/>
      <c r="DZ4828" s="127"/>
      <c r="EA4828" s="127"/>
      <c r="EB4828" s="127"/>
      <c r="EC4828" s="127"/>
      <c r="ED4828" s="127"/>
      <c r="EE4828" s="127"/>
      <c r="EF4828" s="127"/>
      <c r="EG4828" s="127"/>
      <c r="EH4828" s="127"/>
      <c r="EI4828" s="127"/>
      <c r="EJ4828" s="127"/>
      <c r="EK4828" s="127"/>
      <c r="EL4828" s="127"/>
      <c r="EM4828" s="127"/>
      <c r="EN4828" s="127"/>
      <c r="EO4828" s="127"/>
      <c r="EP4828" s="127"/>
      <c r="EQ4828" s="127"/>
      <c r="ER4828" s="127"/>
      <c r="ES4828" s="127"/>
      <c r="ET4828" s="127"/>
      <c r="EU4828" s="127"/>
      <c r="EV4828" s="127"/>
      <c r="EW4828" s="127"/>
      <c r="EX4828" s="127"/>
      <c r="EY4828" s="127"/>
      <c r="EZ4828" s="127"/>
      <c r="FA4828" s="127"/>
      <c r="FB4828" s="127"/>
      <c r="FC4828" s="127"/>
      <c r="FD4828" s="127"/>
      <c r="FE4828" s="127"/>
      <c r="FF4828" s="127"/>
      <c r="FG4828" s="127"/>
      <c r="FH4828" s="127"/>
      <c r="FI4828" s="127"/>
      <c r="FJ4828" s="127"/>
      <c r="FK4828" s="127"/>
      <c r="FL4828" s="127"/>
      <c r="FM4828" s="127"/>
      <c r="FN4828" s="127"/>
      <c r="FO4828" s="127"/>
      <c r="FP4828" s="127"/>
      <c r="FQ4828" s="127"/>
      <c r="FR4828" s="127"/>
      <c r="FS4828" s="127"/>
      <c r="FT4828" s="127"/>
      <c r="FU4828" s="127"/>
      <c r="FV4828" s="127"/>
      <c r="FW4828" s="127"/>
      <c r="FX4828" s="127"/>
      <c r="FY4828" s="127"/>
      <c r="FZ4828" s="127"/>
      <c r="GA4828" s="127"/>
      <c r="GB4828" s="127"/>
      <c r="GC4828" s="127"/>
      <c r="GD4828" s="127"/>
      <c r="GE4828" s="127"/>
      <c r="GF4828" s="127"/>
      <c r="GG4828" s="127"/>
      <c r="GH4828" s="127"/>
      <c r="GI4828" s="127"/>
      <c r="GJ4828" s="127"/>
      <c r="GK4828" s="127"/>
      <c r="GL4828" s="127"/>
      <c r="GM4828" s="127"/>
      <c r="GN4828" s="127"/>
      <c r="GO4828" s="127"/>
      <c r="GP4828" s="127"/>
      <c r="GQ4828" s="127"/>
      <c r="GR4828" s="127"/>
      <c r="GS4828" s="127"/>
      <c r="GT4828" s="127"/>
      <c r="GU4828" s="127"/>
      <c r="GV4828" s="127"/>
      <c r="GW4828" s="127"/>
      <c r="GX4828" s="127"/>
      <c r="GY4828" s="127"/>
      <c r="GZ4828" s="127"/>
      <c r="HA4828" s="127"/>
      <c r="HB4828" s="127"/>
      <c r="HC4828" s="127"/>
      <c r="HD4828" s="127"/>
      <c r="HE4828" s="127"/>
      <c r="HF4828" s="127"/>
      <c r="HG4828" s="127"/>
      <c r="HH4828" s="127"/>
      <c r="HI4828" s="127"/>
      <c r="HJ4828" s="127"/>
      <c r="HK4828" s="127"/>
      <c r="HL4828" s="127"/>
      <c r="HM4828" s="127"/>
      <c r="HN4828" s="127"/>
      <c r="HO4828" s="127"/>
      <c r="HP4828" s="127"/>
      <c r="HQ4828" s="127"/>
      <c r="HR4828" s="127"/>
      <c r="HS4828" s="127"/>
      <c r="HT4828" s="127"/>
      <c r="HU4828" s="127"/>
      <c r="HV4828" s="127"/>
      <c r="HW4828" s="127"/>
      <c r="HX4828" s="127"/>
      <c r="HY4828" s="127"/>
      <c r="HZ4828" s="127"/>
      <c r="IA4828" s="127"/>
      <c r="IB4828" s="127"/>
      <c r="IC4828" s="127"/>
      <c r="ID4828" s="127"/>
      <c r="IE4828" s="127"/>
      <c r="IF4828" s="127"/>
      <c r="IG4828" s="127"/>
      <c r="IH4828" s="127"/>
      <c r="II4828" s="127"/>
      <c r="IJ4828" s="127"/>
      <c r="IK4828" s="127"/>
      <c r="IL4828" s="127"/>
      <c r="IM4828" s="127"/>
      <c r="IN4828" s="127"/>
      <c r="IO4828" s="127"/>
      <c r="IP4828" s="127"/>
      <c r="IQ4828" s="127"/>
      <c r="IR4828" s="127"/>
      <c r="IS4828" s="127"/>
      <c r="IT4828" s="127"/>
      <c r="IU4828" s="127"/>
      <c r="IV4828" s="127"/>
    </row>
    <row r="4829" spans="1:256" x14ac:dyDescent="0.25">
      <c r="A4829" s="131" t="s">
        <v>35</v>
      </c>
      <c r="B4829" s="131" t="s">
        <v>36</v>
      </c>
      <c r="C4829" s="131" t="s">
        <v>37</v>
      </c>
      <c r="D4829" s="131" t="s">
        <v>121</v>
      </c>
      <c r="E4829" s="131" t="s">
        <v>122</v>
      </c>
      <c r="F4829" s="131" t="s">
        <v>123</v>
      </c>
      <c r="G4829" s="131" t="s">
        <v>124</v>
      </c>
      <c r="H4829" s="131" t="s">
        <v>124</v>
      </c>
      <c r="I4829" s="131" t="s">
        <v>42</v>
      </c>
      <c r="J4829" s="131" t="s">
        <v>156</v>
      </c>
      <c r="K4829" s="131" t="s">
        <v>156</v>
      </c>
      <c r="L4829" s="131" t="s">
        <v>43</v>
      </c>
      <c r="M4829" s="131" t="s">
        <v>44</v>
      </c>
      <c r="N4829" s="131" t="s">
        <v>150</v>
      </c>
      <c r="O4829" s="131" t="s">
        <v>1534</v>
      </c>
      <c r="P4829" s="131" t="s">
        <v>1152</v>
      </c>
      <c r="Q4829" s="131" t="s">
        <v>2521</v>
      </c>
      <c r="R4829" s="131" t="s">
        <v>1152</v>
      </c>
      <c r="S4829" s="130">
        <v>201411</v>
      </c>
      <c r="T4829" s="131" t="s">
        <v>52</v>
      </c>
      <c r="U4829" s="130">
        <v>0</v>
      </c>
      <c r="V4829" s="138">
        <v>55000</v>
      </c>
      <c r="W4829" s="131" t="s">
        <v>1152</v>
      </c>
      <c r="X4829" s="131" t="s">
        <v>2523</v>
      </c>
      <c r="Y4829" s="131" t="s">
        <v>1152</v>
      </c>
      <c r="Z4829" s="131" t="s">
        <v>48</v>
      </c>
      <c r="AA4829" s="131" t="s">
        <v>129</v>
      </c>
      <c r="AB4829" s="131" t="s">
        <v>42</v>
      </c>
      <c r="AC4829" s="131" t="s">
        <v>3236</v>
      </c>
      <c r="AD4829" s="131" t="s">
        <v>51</v>
      </c>
      <c r="AG4829" s="127"/>
      <c r="AH4829" s="127"/>
      <c r="AI4829" s="127"/>
      <c r="AJ4829" s="127"/>
      <c r="AK4829" s="127"/>
      <c r="AL4829" s="127"/>
      <c r="AM4829" s="127"/>
      <c r="AN4829" s="127"/>
      <c r="AO4829" s="127"/>
      <c r="AP4829" s="127"/>
      <c r="AQ4829" s="127"/>
      <c r="AR4829" s="127"/>
      <c r="AS4829" s="127"/>
      <c r="AT4829" s="127"/>
      <c r="AU4829" s="127"/>
      <c r="AV4829" s="127"/>
      <c r="AW4829" s="127"/>
      <c r="AX4829" s="127"/>
      <c r="AY4829" s="127"/>
      <c r="AZ4829" s="127"/>
      <c r="BA4829" s="127"/>
      <c r="BB4829" s="127"/>
      <c r="BC4829" s="127"/>
      <c r="BD4829" s="127"/>
      <c r="BE4829" s="127"/>
      <c r="BF4829" s="127"/>
      <c r="BG4829" s="127"/>
      <c r="BH4829" s="127"/>
      <c r="BI4829" s="127"/>
      <c r="BJ4829" s="127"/>
      <c r="BK4829" s="127"/>
      <c r="BL4829" s="127"/>
      <c r="BM4829" s="127"/>
      <c r="BN4829" s="127"/>
      <c r="BO4829" s="127"/>
      <c r="BP4829" s="127"/>
      <c r="BQ4829" s="127"/>
      <c r="BR4829" s="127"/>
      <c r="BS4829" s="127"/>
      <c r="BT4829" s="127"/>
      <c r="BU4829" s="127"/>
      <c r="BV4829" s="127"/>
      <c r="BW4829" s="127"/>
      <c r="BX4829" s="127"/>
      <c r="BY4829" s="127"/>
      <c r="BZ4829" s="127"/>
      <c r="CA4829" s="127"/>
      <c r="CB4829" s="127"/>
      <c r="CC4829" s="127"/>
      <c r="CD4829" s="127"/>
      <c r="CE4829" s="127"/>
      <c r="CF4829" s="127"/>
      <c r="CG4829" s="127"/>
      <c r="CH4829" s="127"/>
      <c r="CI4829" s="127"/>
      <c r="CJ4829" s="127"/>
      <c r="CK4829" s="127"/>
      <c r="CL4829" s="127"/>
      <c r="CM4829" s="127"/>
      <c r="CN4829" s="127"/>
      <c r="CO4829" s="127"/>
      <c r="CP4829" s="127"/>
      <c r="CQ4829" s="127"/>
      <c r="CR4829" s="127"/>
      <c r="CS4829" s="127"/>
      <c r="CT4829" s="127"/>
      <c r="CU4829" s="127"/>
      <c r="CV4829" s="127"/>
      <c r="CW4829" s="127"/>
      <c r="CX4829" s="127"/>
      <c r="CY4829" s="127"/>
      <c r="CZ4829" s="127"/>
      <c r="DA4829" s="127"/>
      <c r="DB4829" s="127"/>
      <c r="DC4829" s="127"/>
      <c r="DD4829" s="127"/>
      <c r="DE4829" s="127"/>
      <c r="DF4829" s="127"/>
      <c r="DG4829" s="127"/>
      <c r="DH4829" s="127"/>
      <c r="DI4829" s="127"/>
      <c r="DJ4829" s="127"/>
      <c r="DK4829" s="127"/>
      <c r="DL4829" s="127"/>
      <c r="DM4829" s="127"/>
      <c r="DN4829" s="127"/>
      <c r="DO4829" s="127"/>
      <c r="DP4829" s="127"/>
      <c r="DQ4829" s="127"/>
      <c r="DR4829" s="127"/>
      <c r="DS4829" s="127"/>
      <c r="DT4829" s="127"/>
      <c r="DU4829" s="127"/>
      <c r="DV4829" s="127"/>
      <c r="DW4829" s="127"/>
      <c r="DX4829" s="127"/>
      <c r="DY4829" s="127"/>
      <c r="DZ4829" s="127"/>
      <c r="EA4829" s="127"/>
      <c r="EB4829" s="127"/>
      <c r="EC4829" s="127"/>
      <c r="ED4829" s="127"/>
      <c r="EE4829" s="127"/>
      <c r="EF4829" s="127"/>
      <c r="EG4829" s="127"/>
      <c r="EH4829" s="127"/>
      <c r="EI4829" s="127"/>
      <c r="EJ4829" s="127"/>
      <c r="EK4829" s="127"/>
      <c r="EL4829" s="127"/>
      <c r="EM4829" s="127"/>
      <c r="EN4829" s="127"/>
      <c r="EO4829" s="127"/>
      <c r="EP4829" s="127"/>
      <c r="EQ4829" s="127"/>
      <c r="ER4829" s="127"/>
      <c r="ES4829" s="127"/>
      <c r="ET4829" s="127"/>
      <c r="EU4829" s="127"/>
      <c r="EV4829" s="127"/>
      <c r="EW4829" s="127"/>
      <c r="EX4829" s="127"/>
      <c r="EY4829" s="127"/>
      <c r="EZ4829" s="127"/>
      <c r="FA4829" s="127"/>
      <c r="FB4829" s="127"/>
      <c r="FC4829" s="127"/>
      <c r="FD4829" s="127"/>
      <c r="FE4829" s="127"/>
      <c r="FF4829" s="127"/>
      <c r="FG4829" s="127"/>
      <c r="FH4829" s="127"/>
      <c r="FI4829" s="127"/>
      <c r="FJ4829" s="127"/>
      <c r="FK4829" s="127"/>
      <c r="FL4829" s="127"/>
      <c r="FM4829" s="127"/>
      <c r="FN4829" s="127"/>
      <c r="FO4829" s="127"/>
      <c r="FP4829" s="127"/>
      <c r="FQ4829" s="127"/>
      <c r="FR4829" s="127"/>
      <c r="FS4829" s="127"/>
      <c r="FT4829" s="127"/>
      <c r="FU4829" s="127"/>
      <c r="FV4829" s="127"/>
      <c r="FW4829" s="127"/>
      <c r="FX4829" s="127"/>
      <c r="FY4829" s="127"/>
      <c r="FZ4829" s="127"/>
      <c r="GA4829" s="127"/>
      <c r="GB4829" s="127"/>
      <c r="GC4829" s="127"/>
      <c r="GD4829" s="127"/>
      <c r="GE4829" s="127"/>
      <c r="GF4829" s="127"/>
      <c r="GG4829" s="127"/>
      <c r="GH4829" s="127"/>
      <c r="GI4829" s="127"/>
      <c r="GJ4829" s="127"/>
      <c r="GK4829" s="127"/>
      <c r="GL4829" s="127"/>
      <c r="GM4829" s="127"/>
      <c r="GN4829" s="127"/>
      <c r="GO4829" s="127"/>
      <c r="GP4829" s="127"/>
      <c r="GQ4829" s="127"/>
      <c r="GR4829" s="127"/>
      <c r="GS4829" s="127"/>
      <c r="GT4829" s="127"/>
      <c r="GU4829" s="127"/>
      <c r="GV4829" s="127"/>
      <c r="GW4829" s="127"/>
      <c r="GX4829" s="127"/>
      <c r="GY4829" s="127"/>
      <c r="GZ4829" s="127"/>
      <c r="HA4829" s="127"/>
      <c r="HB4829" s="127"/>
      <c r="HC4829" s="127"/>
      <c r="HD4829" s="127"/>
      <c r="HE4829" s="127"/>
      <c r="HF4829" s="127"/>
      <c r="HG4829" s="127"/>
      <c r="HH4829" s="127"/>
      <c r="HI4829" s="127"/>
      <c r="HJ4829" s="127"/>
      <c r="HK4829" s="127"/>
      <c r="HL4829" s="127"/>
      <c r="HM4829" s="127"/>
      <c r="HN4829" s="127"/>
      <c r="HO4829" s="127"/>
      <c r="HP4829" s="127"/>
      <c r="HQ4829" s="127"/>
      <c r="HR4829" s="127"/>
      <c r="HS4829" s="127"/>
      <c r="HT4829" s="127"/>
      <c r="HU4829" s="127"/>
      <c r="HV4829" s="127"/>
      <c r="HW4829" s="127"/>
      <c r="HX4829" s="127"/>
      <c r="HY4829" s="127"/>
      <c r="HZ4829" s="127"/>
      <c r="IA4829" s="127"/>
      <c r="IB4829" s="127"/>
      <c r="IC4829" s="127"/>
      <c r="ID4829" s="127"/>
      <c r="IE4829" s="127"/>
      <c r="IF4829" s="127"/>
      <c r="IG4829" s="127"/>
      <c r="IH4829" s="127"/>
      <c r="II4829" s="127"/>
      <c r="IJ4829" s="127"/>
      <c r="IK4829" s="127"/>
      <c r="IL4829" s="127"/>
      <c r="IM4829" s="127"/>
      <c r="IN4829" s="127"/>
      <c r="IO4829" s="127"/>
      <c r="IP4829" s="127"/>
      <c r="IQ4829" s="127"/>
      <c r="IR4829" s="127"/>
      <c r="IS4829" s="127"/>
      <c r="IT4829" s="127"/>
      <c r="IU4829" s="127"/>
      <c r="IV4829" s="127"/>
    </row>
    <row r="4830" spans="1:256" x14ac:dyDescent="0.25">
      <c r="A4830" s="131" t="s">
        <v>35</v>
      </c>
      <c r="B4830" s="131" t="s">
        <v>36</v>
      </c>
      <c r="C4830" s="131" t="s">
        <v>37</v>
      </c>
      <c r="D4830" s="131" t="s">
        <v>121</v>
      </c>
      <c r="E4830" s="131" t="s">
        <v>122</v>
      </c>
      <c r="F4830" s="131" t="s">
        <v>123</v>
      </c>
      <c r="G4830" s="131" t="s">
        <v>124</v>
      </c>
      <c r="H4830" s="131" t="s">
        <v>124</v>
      </c>
      <c r="I4830" s="131" t="s">
        <v>42</v>
      </c>
      <c r="J4830" s="131" t="s">
        <v>156</v>
      </c>
      <c r="K4830" s="131" t="s">
        <v>156</v>
      </c>
      <c r="L4830" s="131" t="s">
        <v>43</v>
      </c>
      <c r="M4830" s="131" t="s">
        <v>44</v>
      </c>
      <c r="N4830" s="131" t="s">
        <v>150</v>
      </c>
      <c r="O4830" s="131" t="s">
        <v>1534</v>
      </c>
      <c r="P4830" s="131" t="s">
        <v>1152</v>
      </c>
      <c r="Q4830" s="131" t="s">
        <v>2521</v>
      </c>
      <c r="R4830" s="131" t="s">
        <v>1152</v>
      </c>
      <c r="S4830" s="130">
        <v>201411</v>
      </c>
      <c r="T4830" s="131" t="s">
        <v>52</v>
      </c>
      <c r="U4830" s="130">
        <v>0</v>
      </c>
      <c r="V4830" s="138">
        <v>55000</v>
      </c>
      <c r="W4830" s="131" t="s">
        <v>1152</v>
      </c>
      <c r="X4830" s="131" t="s">
        <v>2523</v>
      </c>
      <c r="Y4830" s="131" t="s">
        <v>1152</v>
      </c>
      <c r="Z4830" s="131" t="s">
        <v>48</v>
      </c>
      <c r="AA4830" s="131" t="s">
        <v>129</v>
      </c>
      <c r="AB4830" s="131" t="s">
        <v>42</v>
      </c>
      <c r="AC4830" s="131" t="s">
        <v>3236</v>
      </c>
      <c r="AD4830" s="131" t="s">
        <v>51</v>
      </c>
      <c r="AG4830" s="127"/>
      <c r="AH4830" s="127"/>
      <c r="AI4830" s="127"/>
      <c r="AJ4830" s="127"/>
      <c r="AK4830" s="127"/>
      <c r="AL4830" s="127"/>
      <c r="AM4830" s="127"/>
      <c r="AN4830" s="127"/>
      <c r="AO4830" s="127"/>
      <c r="AP4830" s="127"/>
      <c r="AQ4830" s="127"/>
      <c r="AR4830" s="127"/>
      <c r="AS4830" s="127"/>
      <c r="AT4830" s="127"/>
      <c r="AU4830" s="127"/>
      <c r="AV4830" s="127"/>
      <c r="AW4830" s="127"/>
      <c r="AX4830" s="127"/>
      <c r="AY4830" s="127"/>
      <c r="AZ4830" s="127"/>
      <c r="BA4830" s="127"/>
      <c r="BB4830" s="127"/>
      <c r="BC4830" s="127"/>
      <c r="BD4830" s="127"/>
      <c r="BE4830" s="127"/>
      <c r="BF4830" s="127"/>
      <c r="BG4830" s="127"/>
      <c r="BH4830" s="127"/>
      <c r="BI4830" s="127"/>
      <c r="BJ4830" s="127"/>
      <c r="BK4830" s="127"/>
      <c r="BL4830" s="127"/>
      <c r="BM4830" s="127"/>
      <c r="BN4830" s="127"/>
      <c r="BO4830" s="127"/>
      <c r="BP4830" s="127"/>
      <c r="BQ4830" s="127"/>
      <c r="BR4830" s="127"/>
      <c r="BS4830" s="127"/>
      <c r="BT4830" s="127"/>
      <c r="BU4830" s="127"/>
      <c r="BV4830" s="127"/>
      <c r="BW4830" s="127"/>
      <c r="BX4830" s="127"/>
      <c r="BY4830" s="127"/>
      <c r="BZ4830" s="127"/>
      <c r="CA4830" s="127"/>
      <c r="CB4830" s="127"/>
      <c r="CC4830" s="127"/>
      <c r="CD4830" s="127"/>
      <c r="CE4830" s="127"/>
      <c r="CF4830" s="127"/>
      <c r="CG4830" s="127"/>
      <c r="CH4830" s="127"/>
      <c r="CI4830" s="127"/>
      <c r="CJ4830" s="127"/>
      <c r="CK4830" s="127"/>
      <c r="CL4830" s="127"/>
      <c r="CM4830" s="127"/>
      <c r="CN4830" s="127"/>
      <c r="CO4830" s="127"/>
      <c r="CP4830" s="127"/>
      <c r="CQ4830" s="127"/>
      <c r="CR4830" s="127"/>
      <c r="CS4830" s="127"/>
      <c r="CT4830" s="127"/>
      <c r="CU4830" s="127"/>
      <c r="CV4830" s="127"/>
      <c r="CW4830" s="127"/>
      <c r="CX4830" s="127"/>
      <c r="CY4830" s="127"/>
      <c r="CZ4830" s="127"/>
      <c r="DA4830" s="127"/>
      <c r="DB4830" s="127"/>
      <c r="DC4830" s="127"/>
      <c r="DD4830" s="127"/>
      <c r="DE4830" s="127"/>
      <c r="DF4830" s="127"/>
      <c r="DG4830" s="127"/>
      <c r="DH4830" s="127"/>
      <c r="DI4830" s="127"/>
      <c r="DJ4830" s="127"/>
      <c r="DK4830" s="127"/>
      <c r="DL4830" s="127"/>
      <c r="DM4830" s="127"/>
      <c r="DN4830" s="127"/>
      <c r="DO4830" s="127"/>
      <c r="DP4830" s="127"/>
      <c r="DQ4830" s="127"/>
      <c r="DR4830" s="127"/>
      <c r="DS4830" s="127"/>
      <c r="DT4830" s="127"/>
      <c r="DU4830" s="127"/>
      <c r="DV4830" s="127"/>
      <c r="DW4830" s="127"/>
      <c r="DX4830" s="127"/>
      <c r="DY4830" s="127"/>
      <c r="DZ4830" s="127"/>
      <c r="EA4830" s="127"/>
      <c r="EB4830" s="127"/>
      <c r="EC4830" s="127"/>
      <c r="ED4830" s="127"/>
      <c r="EE4830" s="127"/>
      <c r="EF4830" s="127"/>
      <c r="EG4830" s="127"/>
      <c r="EH4830" s="127"/>
      <c r="EI4830" s="127"/>
      <c r="EJ4830" s="127"/>
      <c r="EK4830" s="127"/>
      <c r="EL4830" s="127"/>
      <c r="EM4830" s="127"/>
      <c r="EN4830" s="127"/>
      <c r="EO4830" s="127"/>
      <c r="EP4830" s="127"/>
      <c r="EQ4830" s="127"/>
      <c r="ER4830" s="127"/>
      <c r="ES4830" s="127"/>
      <c r="ET4830" s="127"/>
      <c r="EU4830" s="127"/>
      <c r="EV4830" s="127"/>
      <c r="EW4830" s="127"/>
      <c r="EX4830" s="127"/>
      <c r="EY4830" s="127"/>
      <c r="EZ4830" s="127"/>
      <c r="FA4830" s="127"/>
      <c r="FB4830" s="127"/>
      <c r="FC4830" s="127"/>
      <c r="FD4830" s="127"/>
      <c r="FE4830" s="127"/>
      <c r="FF4830" s="127"/>
      <c r="FG4830" s="127"/>
      <c r="FH4830" s="127"/>
      <c r="FI4830" s="127"/>
      <c r="FJ4830" s="127"/>
      <c r="FK4830" s="127"/>
      <c r="FL4830" s="127"/>
      <c r="FM4830" s="127"/>
      <c r="FN4830" s="127"/>
      <c r="FO4830" s="127"/>
      <c r="FP4830" s="127"/>
      <c r="FQ4830" s="127"/>
      <c r="FR4830" s="127"/>
      <c r="FS4830" s="127"/>
      <c r="FT4830" s="127"/>
      <c r="FU4830" s="127"/>
      <c r="FV4830" s="127"/>
      <c r="FW4830" s="127"/>
      <c r="FX4830" s="127"/>
      <c r="FY4830" s="127"/>
      <c r="FZ4830" s="127"/>
      <c r="GA4830" s="127"/>
      <c r="GB4830" s="127"/>
      <c r="GC4830" s="127"/>
      <c r="GD4830" s="127"/>
      <c r="GE4830" s="127"/>
      <c r="GF4830" s="127"/>
      <c r="GG4830" s="127"/>
      <c r="GH4830" s="127"/>
      <c r="GI4830" s="127"/>
      <c r="GJ4830" s="127"/>
      <c r="GK4830" s="127"/>
      <c r="GL4830" s="127"/>
      <c r="GM4830" s="127"/>
      <c r="GN4830" s="127"/>
      <c r="GO4830" s="127"/>
      <c r="GP4830" s="127"/>
      <c r="GQ4830" s="127"/>
      <c r="GR4830" s="127"/>
      <c r="GS4830" s="127"/>
      <c r="GT4830" s="127"/>
      <c r="GU4830" s="127"/>
      <c r="GV4830" s="127"/>
      <c r="GW4830" s="127"/>
      <c r="GX4830" s="127"/>
      <c r="GY4830" s="127"/>
      <c r="GZ4830" s="127"/>
      <c r="HA4830" s="127"/>
      <c r="HB4830" s="127"/>
      <c r="HC4830" s="127"/>
      <c r="HD4830" s="127"/>
      <c r="HE4830" s="127"/>
      <c r="HF4830" s="127"/>
      <c r="HG4830" s="127"/>
      <c r="HH4830" s="127"/>
      <c r="HI4830" s="127"/>
      <c r="HJ4830" s="127"/>
      <c r="HK4830" s="127"/>
      <c r="HL4830" s="127"/>
      <c r="HM4830" s="127"/>
      <c r="HN4830" s="127"/>
      <c r="HO4830" s="127"/>
      <c r="HP4830" s="127"/>
      <c r="HQ4830" s="127"/>
      <c r="HR4830" s="127"/>
      <c r="HS4830" s="127"/>
      <c r="HT4830" s="127"/>
      <c r="HU4830" s="127"/>
      <c r="HV4830" s="127"/>
      <c r="HW4830" s="127"/>
      <c r="HX4830" s="127"/>
      <c r="HY4830" s="127"/>
      <c r="HZ4830" s="127"/>
      <c r="IA4830" s="127"/>
      <c r="IB4830" s="127"/>
      <c r="IC4830" s="127"/>
      <c r="ID4830" s="127"/>
      <c r="IE4830" s="127"/>
      <c r="IF4830" s="127"/>
      <c r="IG4830" s="127"/>
      <c r="IH4830" s="127"/>
      <c r="II4830" s="127"/>
      <c r="IJ4830" s="127"/>
      <c r="IK4830" s="127"/>
      <c r="IL4830" s="127"/>
      <c r="IM4830" s="127"/>
      <c r="IN4830" s="127"/>
      <c r="IO4830" s="127"/>
      <c r="IP4830" s="127"/>
      <c r="IQ4830" s="127"/>
      <c r="IR4830" s="127"/>
      <c r="IS4830" s="127"/>
      <c r="IT4830" s="127"/>
      <c r="IU4830" s="127"/>
      <c r="IV4830" s="127"/>
    </row>
    <row r="4831" spans="1:256" x14ac:dyDescent="0.25">
      <c r="A4831" s="131" t="s">
        <v>35</v>
      </c>
      <c r="B4831" s="131" t="s">
        <v>36</v>
      </c>
      <c r="C4831" s="131" t="s">
        <v>37</v>
      </c>
      <c r="D4831" s="131" t="s">
        <v>121</v>
      </c>
      <c r="E4831" s="131" t="s">
        <v>122</v>
      </c>
      <c r="F4831" s="131" t="s">
        <v>123</v>
      </c>
      <c r="G4831" s="131" t="s">
        <v>124</v>
      </c>
      <c r="H4831" s="131" t="s">
        <v>124</v>
      </c>
      <c r="I4831" s="131" t="s">
        <v>42</v>
      </c>
      <c r="J4831" s="131" t="s">
        <v>190</v>
      </c>
      <c r="K4831" s="131" t="s">
        <v>190</v>
      </c>
      <c r="L4831" s="131" t="s">
        <v>43</v>
      </c>
      <c r="M4831" s="131" t="s">
        <v>44</v>
      </c>
      <c r="N4831" s="131" t="s">
        <v>150</v>
      </c>
      <c r="O4831" s="131" t="s">
        <v>1534</v>
      </c>
      <c r="P4831" s="131" t="s">
        <v>1152</v>
      </c>
      <c r="Q4831" s="131" t="s">
        <v>1535</v>
      </c>
      <c r="R4831" s="131" t="s">
        <v>1152</v>
      </c>
      <c r="S4831" s="130">
        <v>201411</v>
      </c>
      <c r="T4831" s="131" t="s">
        <v>52</v>
      </c>
      <c r="U4831" s="130">
        <v>0</v>
      </c>
      <c r="V4831" s="138">
        <v>50000</v>
      </c>
      <c r="W4831" s="131" t="s">
        <v>1152</v>
      </c>
      <c r="X4831" s="131" t="s">
        <v>177</v>
      </c>
      <c r="Y4831" s="131" t="s">
        <v>1152</v>
      </c>
      <c r="Z4831" s="131" t="s">
        <v>48</v>
      </c>
      <c r="AA4831" s="131" t="s">
        <v>129</v>
      </c>
      <c r="AB4831" s="131" t="s">
        <v>42</v>
      </c>
      <c r="AC4831" s="131" t="s">
        <v>3236</v>
      </c>
      <c r="AD4831" s="131" t="s">
        <v>51</v>
      </c>
      <c r="AG4831" s="127"/>
      <c r="AH4831" s="127"/>
      <c r="AI4831" s="127"/>
      <c r="AJ4831" s="127"/>
      <c r="AK4831" s="127"/>
      <c r="AL4831" s="127"/>
      <c r="AM4831" s="127"/>
      <c r="AN4831" s="127"/>
      <c r="AO4831" s="127"/>
      <c r="AP4831" s="127"/>
      <c r="AQ4831" s="127"/>
      <c r="AR4831" s="127"/>
      <c r="AS4831" s="127"/>
      <c r="AT4831" s="127"/>
      <c r="AU4831" s="127"/>
      <c r="AV4831" s="127"/>
      <c r="AW4831" s="127"/>
      <c r="AX4831" s="127"/>
      <c r="AY4831" s="127"/>
      <c r="AZ4831" s="127"/>
      <c r="BA4831" s="127"/>
      <c r="BB4831" s="127"/>
      <c r="BC4831" s="127"/>
      <c r="BD4831" s="127"/>
      <c r="BE4831" s="127"/>
      <c r="BF4831" s="127"/>
      <c r="BG4831" s="127"/>
      <c r="BH4831" s="127"/>
      <c r="BI4831" s="127"/>
      <c r="BJ4831" s="127"/>
      <c r="BK4831" s="127"/>
      <c r="BL4831" s="127"/>
      <c r="BM4831" s="127"/>
      <c r="BN4831" s="127"/>
      <c r="BO4831" s="127"/>
      <c r="BP4831" s="127"/>
      <c r="BQ4831" s="127"/>
      <c r="BR4831" s="127"/>
      <c r="BS4831" s="127"/>
      <c r="BT4831" s="127"/>
      <c r="BU4831" s="127"/>
      <c r="BV4831" s="127"/>
      <c r="BW4831" s="127"/>
      <c r="BX4831" s="127"/>
      <c r="BY4831" s="127"/>
      <c r="BZ4831" s="127"/>
      <c r="CA4831" s="127"/>
      <c r="CB4831" s="127"/>
      <c r="CC4831" s="127"/>
      <c r="CD4831" s="127"/>
      <c r="CE4831" s="127"/>
      <c r="CF4831" s="127"/>
      <c r="CG4831" s="127"/>
      <c r="CH4831" s="127"/>
      <c r="CI4831" s="127"/>
      <c r="CJ4831" s="127"/>
      <c r="CK4831" s="127"/>
      <c r="CL4831" s="127"/>
      <c r="CM4831" s="127"/>
      <c r="CN4831" s="127"/>
      <c r="CO4831" s="127"/>
      <c r="CP4831" s="127"/>
      <c r="CQ4831" s="127"/>
      <c r="CR4831" s="127"/>
      <c r="CS4831" s="127"/>
      <c r="CT4831" s="127"/>
      <c r="CU4831" s="127"/>
      <c r="CV4831" s="127"/>
      <c r="CW4831" s="127"/>
      <c r="CX4831" s="127"/>
      <c r="CY4831" s="127"/>
      <c r="CZ4831" s="127"/>
      <c r="DA4831" s="127"/>
      <c r="DB4831" s="127"/>
      <c r="DC4831" s="127"/>
      <c r="DD4831" s="127"/>
      <c r="DE4831" s="127"/>
      <c r="DF4831" s="127"/>
      <c r="DG4831" s="127"/>
      <c r="DH4831" s="127"/>
      <c r="DI4831" s="127"/>
      <c r="DJ4831" s="127"/>
      <c r="DK4831" s="127"/>
      <c r="DL4831" s="127"/>
      <c r="DM4831" s="127"/>
      <c r="DN4831" s="127"/>
      <c r="DO4831" s="127"/>
      <c r="DP4831" s="127"/>
      <c r="DQ4831" s="127"/>
      <c r="DR4831" s="127"/>
      <c r="DS4831" s="127"/>
      <c r="DT4831" s="127"/>
      <c r="DU4831" s="127"/>
      <c r="DV4831" s="127"/>
      <c r="DW4831" s="127"/>
      <c r="DX4831" s="127"/>
      <c r="DY4831" s="127"/>
      <c r="DZ4831" s="127"/>
      <c r="EA4831" s="127"/>
      <c r="EB4831" s="127"/>
      <c r="EC4831" s="127"/>
      <c r="ED4831" s="127"/>
      <c r="EE4831" s="127"/>
      <c r="EF4831" s="127"/>
      <c r="EG4831" s="127"/>
      <c r="EH4831" s="127"/>
      <c r="EI4831" s="127"/>
      <c r="EJ4831" s="127"/>
      <c r="EK4831" s="127"/>
      <c r="EL4831" s="127"/>
      <c r="EM4831" s="127"/>
      <c r="EN4831" s="127"/>
      <c r="EO4831" s="127"/>
      <c r="EP4831" s="127"/>
      <c r="EQ4831" s="127"/>
      <c r="ER4831" s="127"/>
      <c r="ES4831" s="127"/>
      <c r="ET4831" s="127"/>
      <c r="EU4831" s="127"/>
      <c r="EV4831" s="127"/>
      <c r="EW4831" s="127"/>
      <c r="EX4831" s="127"/>
      <c r="EY4831" s="127"/>
      <c r="EZ4831" s="127"/>
      <c r="FA4831" s="127"/>
      <c r="FB4831" s="127"/>
      <c r="FC4831" s="127"/>
      <c r="FD4831" s="127"/>
      <c r="FE4831" s="127"/>
      <c r="FF4831" s="127"/>
      <c r="FG4831" s="127"/>
      <c r="FH4831" s="127"/>
      <c r="FI4831" s="127"/>
      <c r="FJ4831" s="127"/>
      <c r="FK4831" s="127"/>
      <c r="FL4831" s="127"/>
      <c r="FM4831" s="127"/>
      <c r="FN4831" s="127"/>
      <c r="FO4831" s="127"/>
      <c r="FP4831" s="127"/>
      <c r="FQ4831" s="127"/>
      <c r="FR4831" s="127"/>
      <c r="FS4831" s="127"/>
      <c r="FT4831" s="127"/>
      <c r="FU4831" s="127"/>
      <c r="FV4831" s="127"/>
      <c r="FW4831" s="127"/>
      <c r="FX4831" s="127"/>
      <c r="FY4831" s="127"/>
      <c r="FZ4831" s="127"/>
      <c r="GA4831" s="127"/>
      <c r="GB4831" s="127"/>
      <c r="GC4831" s="127"/>
      <c r="GD4831" s="127"/>
      <c r="GE4831" s="127"/>
      <c r="GF4831" s="127"/>
      <c r="GG4831" s="127"/>
      <c r="GH4831" s="127"/>
      <c r="GI4831" s="127"/>
      <c r="GJ4831" s="127"/>
      <c r="GK4831" s="127"/>
      <c r="GL4831" s="127"/>
      <c r="GM4831" s="127"/>
      <c r="GN4831" s="127"/>
      <c r="GO4831" s="127"/>
      <c r="GP4831" s="127"/>
      <c r="GQ4831" s="127"/>
      <c r="GR4831" s="127"/>
      <c r="GS4831" s="127"/>
      <c r="GT4831" s="127"/>
      <c r="GU4831" s="127"/>
      <c r="GV4831" s="127"/>
      <c r="GW4831" s="127"/>
      <c r="GX4831" s="127"/>
      <c r="GY4831" s="127"/>
      <c r="GZ4831" s="127"/>
      <c r="HA4831" s="127"/>
      <c r="HB4831" s="127"/>
      <c r="HC4831" s="127"/>
      <c r="HD4831" s="127"/>
      <c r="HE4831" s="127"/>
      <c r="HF4831" s="127"/>
      <c r="HG4831" s="127"/>
      <c r="HH4831" s="127"/>
      <c r="HI4831" s="127"/>
      <c r="HJ4831" s="127"/>
      <c r="HK4831" s="127"/>
      <c r="HL4831" s="127"/>
      <c r="HM4831" s="127"/>
      <c r="HN4831" s="127"/>
      <c r="HO4831" s="127"/>
      <c r="HP4831" s="127"/>
      <c r="HQ4831" s="127"/>
      <c r="HR4831" s="127"/>
      <c r="HS4831" s="127"/>
      <c r="HT4831" s="127"/>
      <c r="HU4831" s="127"/>
      <c r="HV4831" s="127"/>
      <c r="HW4831" s="127"/>
      <c r="HX4831" s="127"/>
      <c r="HY4831" s="127"/>
      <c r="HZ4831" s="127"/>
      <c r="IA4831" s="127"/>
      <c r="IB4831" s="127"/>
      <c r="IC4831" s="127"/>
      <c r="ID4831" s="127"/>
      <c r="IE4831" s="127"/>
      <c r="IF4831" s="127"/>
      <c r="IG4831" s="127"/>
      <c r="IH4831" s="127"/>
      <c r="II4831" s="127"/>
      <c r="IJ4831" s="127"/>
      <c r="IK4831" s="127"/>
      <c r="IL4831" s="127"/>
      <c r="IM4831" s="127"/>
      <c r="IN4831" s="127"/>
      <c r="IO4831" s="127"/>
      <c r="IP4831" s="127"/>
      <c r="IQ4831" s="127"/>
      <c r="IR4831" s="127"/>
      <c r="IS4831" s="127"/>
      <c r="IT4831" s="127"/>
      <c r="IU4831" s="127"/>
      <c r="IV4831" s="127"/>
    </row>
    <row r="4832" spans="1:256" x14ac:dyDescent="0.25">
      <c r="A4832" s="131" t="s">
        <v>35</v>
      </c>
      <c r="B4832" s="131" t="s">
        <v>36</v>
      </c>
      <c r="C4832" s="131" t="s">
        <v>37</v>
      </c>
      <c r="D4832" s="131" t="s">
        <v>121</v>
      </c>
      <c r="E4832" s="131" t="s">
        <v>122</v>
      </c>
      <c r="F4832" s="131" t="s">
        <v>123</v>
      </c>
      <c r="G4832" s="131" t="s">
        <v>124</v>
      </c>
      <c r="H4832" s="131" t="s">
        <v>124</v>
      </c>
      <c r="I4832" s="131" t="s">
        <v>42</v>
      </c>
      <c r="J4832" s="131" t="s">
        <v>285</v>
      </c>
      <c r="K4832" s="131" t="s">
        <v>285</v>
      </c>
      <c r="L4832" s="131" t="s">
        <v>43</v>
      </c>
      <c r="M4832" s="131" t="s">
        <v>44</v>
      </c>
      <c r="N4832" s="131" t="s">
        <v>150</v>
      </c>
      <c r="O4832" s="131" t="s">
        <v>1534</v>
      </c>
      <c r="P4832" s="131" t="s">
        <v>1152</v>
      </c>
      <c r="Q4832" s="131" t="s">
        <v>287</v>
      </c>
      <c r="R4832" s="131" t="s">
        <v>1152</v>
      </c>
      <c r="S4832" s="130">
        <v>201411</v>
      </c>
      <c r="T4832" s="131" t="s">
        <v>52</v>
      </c>
      <c r="U4832" s="130">
        <v>0</v>
      </c>
      <c r="V4832" s="138">
        <v>40922.5</v>
      </c>
      <c r="W4832" s="131" t="s">
        <v>1152</v>
      </c>
      <c r="X4832" s="131" t="s">
        <v>288</v>
      </c>
      <c r="Y4832" s="131" t="s">
        <v>1152</v>
      </c>
      <c r="Z4832" s="131" t="s">
        <v>48</v>
      </c>
      <c r="AA4832" s="131" t="s">
        <v>129</v>
      </c>
      <c r="AB4832" s="131" t="s">
        <v>42</v>
      </c>
      <c r="AC4832" s="131" t="s">
        <v>3236</v>
      </c>
      <c r="AD4832" s="131" t="s">
        <v>51</v>
      </c>
      <c r="AG4832" s="127"/>
      <c r="AH4832" s="127"/>
      <c r="AI4832" s="127"/>
      <c r="AJ4832" s="127"/>
      <c r="AK4832" s="127"/>
      <c r="AL4832" s="127"/>
      <c r="AM4832" s="127"/>
      <c r="AN4832" s="127"/>
      <c r="AO4832" s="127"/>
      <c r="AP4832" s="127"/>
      <c r="AQ4832" s="127"/>
      <c r="AR4832" s="127"/>
      <c r="AS4832" s="127"/>
      <c r="AT4832" s="127"/>
      <c r="AU4832" s="127"/>
      <c r="AV4832" s="127"/>
      <c r="AW4832" s="127"/>
      <c r="AX4832" s="127"/>
      <c r="AY4832" s="127"/>
      <c r="AZ4832" s="127"/>
      <c r="BA4832" s="127"/>
      <c r="BB4832" s="127"/>
      <c r="BC4832" s="127"/>
      <c r="BD4832" s="127"/>
      <c r="BE4832" s="127"/>
      <c r="BF4832" s="127"/>
      <c r="BG4832" s="127"/>
      <c r="BH4832" s="127"/>
      <c r="BI4832" s="127"/>
      <c r="BJ4832" s="127"/>
      <c r="BK4832" s="127"/>
      <c r="BL4832" s="127"/>
      <c r="BM4832" s="127"/>
      <c r="BN4832" s="127"/>
      <c r="BO4832" s="127"/>
      <c r="BP4832" s="127"/>
      <c r="BQ4832" s="127"/>
      <c r="BR4832" s="127"/>
      <c r="BS4832" s="127"/>
      <c r="BT4832" s="127"/>
      <c r="BU4832" s="127"/>
      <c r="BV4832" s="127"/>
      <c r="BW4832" s="127"/>
      <c r="BX4832" s="127"/>
      <c r="BY4832" s="127"/>
      <c r="BZ4832" s="127"/>
      <c r="CA4832" s="127"/>
      <c r="CB4832" s="127"/>
      <c r="CC4832" s="127"/>
      <c r="CD4832" s="127"/>
      <c r="CE4832" s="127"/>
      <c r="CF4832" s="127"/>
      <c r="CG4832" s="127"/>
      <c r="CH4832" s="127"/>
      <c r="CI4832" s="127"/>
      <c r="CJ4832" s="127"/>
      <c r="CK4832" s="127"/>
      <c r="CL4832" s="127"/>
      <c r="CM4832" s="127"/>
      <c r="CN4832" s="127"/>
      <c r="CO4832" s="127"/>
      <c r="CP4832" s="127"/>
      <c r="CQ4832" s="127"/>
      <c r="CR4832" s="127"/>
      <c r="CS4832" s="127"/>
      <c r="CT4832" s="127"/>
      <c r="CU4832" s="127"/>
      <c r="CV4832" s="127"/>
      <c r="CW4832" s="127"/>
      <c r="CX4832" s="127"/>
      <c r="CY4832" s="127"/>
      <c r="CZ4832" s="127"/>
      <c r="DA4832" s="127"/>
      <c r="DB4832" s="127"/>
      <c r="DC4832" s="127"/>
      <c r="DD4832" s="127"/>
      <c r="DE4832" s="127"/>
      <c r="DF4832" s="127"/>
      <c r="DG4832" s="127"/>
      <c r="DH4832" s="127"/>
      <c r="DI4832" s="127"/>
      <c r="DJ4832" s="127"/>
      <c r="DK4832" s="127"/>
      <c r="DL4832" s="127"/>
      <c r="DM4832" s="127"/>
      <c r="DN4832" s="127"/>
      <c r="DO4832" s="127"/>
      <c r="DP4832" s="127"/>
      <c r="DQ4832" s="127"/>
      <c r="DR4832" s="127"/>
      <c r="DS4832" s="127"/>
      <c r="DT4832" s="127"/>
      <c r="DU4832" s="127"/>
      <c r="DV4832" s="127"/>
      <c r="DW4832" s="127"/>
      <c r="DX4832" s="127"/>
      <c r="DY4832" s="127"/>
      <c r="DZ4832" s="127"/>
      <c r="EA4832" s="127"/>
      <c r="EB4832" s="127"/>
      <c r="EC4832" s="127"/>
      <c r="ED4832" s="127"/>
      <c r="EE4832" s="127"/>
      <c r="EF4832" s="127"/>
      <c r="EG4832" s="127"/>
      <c r="EH4832" s="127"/>
      <c r="EI4832" s="127"/>
      <c r="EJ4832" s="127"/>
      <c r="EK4832" s="127"/>
      <c r="EL4832" s="127"/>
      <c r="EM4832" s="127"/>
      <c r="EN4832" s="127"/>
      <c r="EO4832" s="127"/>
      <c r="EP4832" s="127"/>
      <c r="EQ4832" s="127"/>
      <c r="ER4832" s="127"/>
      <c r="ES4832" s="127"/>
      <c r="ET4832" s="127"/>
      <c r="EU4832" s="127"/>
      <c r="EV4832" s="127"/>
      <c r="EW4832" s="127"/>
      <c r="EX4832" s="127"/>
      <c r="EY4832" s="127"/>
      <c r="EZ4832" s="127"/>
      <c r="FA4832" s="127"/>
      <c r="FB4832" s="127"/>
      <c r="FC4832" s="127"/>
      <c r="FD4832" s="127"/>
      <c r="FE4832" s="127"/>
      <c r="FF4832" s="127"/>
      <c r="FG4832" s="127"/>
      <c r="FH4832" s="127"/>
      <c r="FI4832" s="127"/>
      <c r="FJ4832" s="127"/>
      <c r="FK4832" s="127"/>
      <c r="FL4832" s="127"/>
      <c r="FM4832" s="127"/>
      <c r="FN4832" s="127"/>
      <c r="FO4832" s="127"/>
      <c r="FP4832" s="127"/>
      <c r="FQ4832" s="127"/>
      <c r="FR4832" s="127"/>
      <c r="FS4832" s="127"/>
      <c r="FT4832" s="127"/>
      <c r="FU4832" s="127"/>
      <c r="FV4832" s="127"/>
      <c r="FW4832" s="127"/>
      <c r="FX4832" s="127"/>
      <c r="FY4832" s="127"/>
      <c r="FZ4832" s="127"/>
      <c r="GA4832" s="127"/>
      <c r="GB4832" s="127"/>
      <c r="GC4832" s="127"/>
      <c r="GD4832" s="127"/>
      <c r="GE4832" s="127"/>
      <c r="GF4832" s="127"/>
      <c r="GG4832" s="127"/>
      <c r="GH4832" s="127"/>
      <c r="GI4832" s="127"/>
      <c r="GJ4832" s="127"/>
      <c r="GK4832" s="127"/>
      <c r="GL4832" s="127"/>
      <c r="GM4832" s="127"/>
      <c r="GN4832" s="127"/>
      <c r="GO4832" s="127"/>
      <c r="GP4832" s="127"/>
      <c r="GQ4832" s="127"/>
      <c r="GR4832" s="127"/>
      <c r="GS4832" s="127"/>
      <c r="GT4832" s="127"/>
      <c r="GU4832" s="127"/>
      <c r="GV4832" s="127"/>
      <c r="GW4832" s="127"/>
      <c r="GX4832" s="127"/>
      <c r="GY4832" s="127"/>
      <c r="GZ4832" s="127"/>
      <c r="HA4832" s="127"/>
      <c r="HB4832" s="127"/>
      <c r="HC4832" s="127"/>
      <c r="HD4832" s="127"/>
      <c r="HE4832" s="127"/>
      <c r="HF4832" s="127"/>
      <c r="HG4832" s="127"/>
      <c r="HH4832" s="127"/>
      <c r="HI4832" s="127"/>
      <c r="HJ4832" s="127"/>
      <c r="HK4832" s="127"/>
      <c r="HL4832" s="127"/>
      <c r="HM4832" s="127"/>
      <c r="HN4832" s="127"/>
      <c r="HO4832" s="127"/>
      <c r="HP4832" s="127"/>
      <c r="HQ4832" s="127"/>
      <c r="HR4832" s="127"/>
      <c r="HS4832" s="127"/>
      <c r="HT4832" s="127"/>
      <c r="HU4832" s="127"/>
      <c r="HV4832" s="127"/>
      <c r="HW4832" s="127"/>
      <c r="HX4832" s="127"/>
      <c r="HY4832" s="127"/>
      <c r="HZ4832" s="127"/>
      <c r="IA4832" s="127"/>
      <c r="IB4832" s="127"/>
      <c r="IC4832" s="127"/>
      <c r="ID4832" s="127"/>
      <c r="IE4832" s="127"/>
      <c r="IF4832" s="127"/>
      <c r="IG4832" s="127"/>
      <c r="IH4832" s="127"/>
      <c r="II4832" s="127"/>
      <c r="IJ4832" s="127"/>
      <c r="IK4832" s="127"/>
      <c r="IL4832" s="127"/>
      <c r="IM4832" s="127"/>
      <c r="IN4832" s="127"/>
      <c r="IO4832" s="127"/>
      <c r="IP4832" s="127"/>
      <c r="IQ4832" s="127"/>
      <c r="IR4832" s="127"/>
      <c r="IS4832" s="127"/>
      <c r="IT4832" s="127"/>
      <c r="IU4832" s="127"/>
      <c r="IV4832" s="127"/>
    </row>
    <row r="4833" spans="1:256" x14ac:dyDescent="0.25">
      <c r="A4833" s="131" t="s">
        <v>35</v>
      </c>
      <c r="B4833" s="131" t="s">
        <v>36</v>
      </c>
      <c r="C4833" s="131" t="s">
        <v>37</v>
      </c>
      <c r="D4833" s="131" t="s">
        <v>121</v>
      </c>
      <c r="E4833" s="131" t="s">
        <v>122</v>
      </c>
      <c r="F4833" s="131" t="s">
        <v>123</v>
      </c>
      <c r="G4833" s="131" t="s">
        <v>124</v>
      </c>
      <c r="H4833" s="131" t="s">
        <v>124</v>
      </c>
      <c r="I4833" s="131" t="s">
        <v>42</v>
      </c>
      <c r="J4833" s="131" t="s">
        <v>174</v>
      </c>
      <c r="K4833" s="131" t="s">
        <v>174</v>
      </c>
      <c r="L4833" s="131" t="s">
        <v>43</v>
      </c>
      <c r="M4833" s="131" t="s">
        <v>44</v>
      </c>
      <c r="N4833" s="131" t="s">
        <v>150</v>
      </c>
      <c r="O4833" s="131" t="s">
        <v>1534</v>
      </c>
      <c r="P4833" s="131" t="s">
        <v>1152</v>
      </c>
      <c r="Q4833" s="131" t="s">
        <v>1535</v>
      </c>
      <c r="R4833" s="131" t="s">
        <v>1152</v>
      </c>
      <c r="S4833" s="130">
        <v>201411</v>
      </c>
      <c r="T4833" s="131" t="s">
        <v>52</v>
      </c>
      <c r="U4833" s="130">
        <v>0</v>
      </c>
      <c r="V4833" s="138">
        <v>32601.75</v>
      </c>
      <c r="W4833" s="131" t="s">
        <v>1152</v>
      </c>
      <c r="X4833" s="131" t="s">
        <v>177</v>
      </c>
      <c r="Y4833" s="131" t="s">
        <v>1152</v>
      </c>
      <c r="Z4833" s="131" t="s">
        <v>48</v>
      </c>
      <c r="AA4833" s="131" t="s">
        <v>129</v>
      </c>
      <c r="AB4833" s="131" t="s">
        <v>42</v>
      </c>
      <c r="AC4833" s="131" t="s">
        <v>3236</v>
      </c>
      <c r="AD4833" s="131" t="s">
        <v>51</v>
      </c>
      <c r="AG4833" s="127"/>
      <c r="AH4833" s="127"/>
      <c r="AI4833" s="127"/>
      <c r="AJ4833" s="127"/>
      <c r="AK4833" s="127"/>
      <c r="AL4833" s="127"/>
      <c r="AM4833" s="127"/>
      <c r="AN4833" s="127"/>
      <c r="AO4833" s="127"/>
      <c r="AP4833" s="127"/>
      <c r="AQ4833" s="127"/>
      <c r="AR4833" s="127"/>
      <c r="AS4833" s="127"/>
      <c r="AT4833" s="127"/>
      <c r="AU4833" s="127"/>
      <c r="AV4833" s="127"/>
      <c r="AW4833" s="127"/>
      <c r="AX4833" s="127"/>
      <c r="AY4833" s="127"/>
      <c r="AZ4833" s="127"/>
      <c r="BA4833" s="127"/>
      <c r="BB4833" s="127"/>
      <c r="BC4833" s="127"/>
      <c r="BD4833" s="127"/>
      <c r="BE4833" s="127"/>
      <c r="BF4833" s="127"/>
      <c r="BG4833" s="127"/>
      <c r="BH4833" s="127"/>
      <c r="BI4833" s="127"/>
      <c r="BJ4833" s="127"/>
      <c r="BK4833" s="127"/>
      <c r="BL4833" s="127"/>
      <c r="BM4833" s="127"/>
      <c r="BN4833" s="127"/>
      <c r="BO4833" s="127"/>
      <c r="BP4833" s="127"/>
      <c r="BQ4833" s="127"/>
      <c r="BR4833" s="127"/>
      <c r="BS4833" s="127"/>
      <c r="BT4833" s="127"/>
      <c r="BU4833" s="127"/>
      <c r="BV4833" s="127"/>
      <c r="BW4833" s="127"/>
      <c r="BX4833" s="127"/>
      <c r="BY4833" s="127"/>
      <c r="BZ4833" s="127"/>
      <c r="CA4833" s="127"/>
      <c r="CB4833" s="127"/>
      <c r="CC4833" s="127"/>
      <c r="CD4833" s="127"/>
      <c r="CE4833" s="127"/>
      <c r="CF4833" s="127"/>
      <c r="CG4833" s="127"/>
      <c r="CH4833" s="127"/>
      <c r="CI4833" s="127"/>
      <c r="CJ4833" s="127"/>
      <c r="CK4833" s="127"/>
      <c r="CL4833" s="127"/>
      <c r="CM4833" s="127"/>
      <c r="CN4833" s="127"/>
      <c r="CO4833" s="127"/>
      <c r="CP4833" s="127"/>
      <c r="CQ4833" s="127"/>
      <c r="CR4833" s="127"/>
      <c r="CS4833" s="127"/>
      <c r="CT4833" s="127"/>
      <c r="CU4833" s="127"/>
      <c r="CV4833" s="127"/>
      <c r="CW4833" s="127"/>
      <c r="CX4833" s="127"/>
      <c r="CY4833" s="127"/>
      <c r="CZ4833" s="127"/>
      <c r="DA4833" s="127"/>
      <c r="DB4833" s="127"/>
      <c r="DC4833" s="127"/>
      <c r="DD4833" s="127"/>
      <c r="DE4833" s="127"/>
      <c r="DF4833" s="127"/>
      <c r="DG4833" s="127"/>
      <c r="DH4833" s="127"/>
      <c r="DI4833" s="127"/>
      <c r="DJ4833" s="127"/>
      <c r="DK4833" s="127"/>
      <c r="DL4833" s="127"/>
      <c r="DM4833" s="127"/>
      <c r="DN4833" s="127"/>
      <c r="DO4833" s="127"/>
      <c r="DP4833" s="127"/>
      <c r="DQ4833" s="127"/>
      <c r="DR4833" s="127"/>
      <c r="DS4833" s="127"/>
      <c r="DT4833" s="127"/>
      <c r="DU4833" s="127"/>
      <c r="DV4833" s="127"/>
      <c r="DW4833" s="127"/>
      <c r="DX4833" s="127"/>
      <c r="DY4833" s="127"/>
      <c r="DZ4833" s="127"/>
      <c r="EA4833" s="127"/>
      <c r="EB4833" s="127"/>
      <c r="EC4833" s="127"/>
      <c r="ED4833" s="127"/>
      <c r="EE4833" s="127"/>
      <c r="EF4833" s="127"/>
      <c r="EG4833" s="127"/>
      <c r="EH4833" s="127"/>
      <c r="EI4833" s="127"/>
      <c r="EJ4833" s="127"/>
      <c r="EK4833" s="127"/>
      <c r="EL4833" s="127"/>
      <c r="EM4833" s="127"/>
      <c r="EN4833" s="127"/>
      <c r="EO4833" s="127"/>
      <c r="EP4833" s="127"/>
      <c r="EQ4833" s="127"/>
      <c r="ER4833" s="127"/>
      <c r="ES4833" s="127"/>
      <c r="ET4833" s="127"/>
      <c r="EU4833" s="127"/>
      <c r="EV4833" s="127"/>
      <c r="EW4833" s="127"/>
      <c r="EX4833" s="127"/>
      <c r="EY4833" s="127"/>
      <c r="EZ4833" s="127"/>
      <c r="FA4833" s="127"/>
      <c r="FB4833" s="127"/>
      <c r="FC4833" s="127"/>
      <c r="FD4833" s="127"/>
      <c r="FE4833" s="127"/>
      <c r="FF4833" s="127"/>
      <c r="FG4833" s="127"/>
      <c r="FH4833" s="127"/>
      <c r="FI4833" s="127"/>
      <c r="FJ4833" s="127"/>
      <c r="FK4833" s="127"/>
      <c r="FL4833" s="127"/>
      <c r="FM4833" s="127"/>
      <c r="FN4833" s="127"/>
      <c r="FO4833" s="127"/>
      <c r="FP4833" s="127"/>
      <c r="FQ4833" s="127"/>
      <c r="FR4833" s="127"/>
      <c r="FS4833" s="127"/>
      <c r="FT4833" s="127"/>
      <c r="FU4833" s="127"/>
      <c r="FV4833" s="127"/>
      <c r="FW4833" s="127"/>
      <c r="FX4833" s="127"/>
      <c r="FY4833" s="127"/>
      <c r="FZ4833" s="127"/>
      <c r="GA4833" s="127"/>
      <c r="GB4833" s="127"/>
      <c r="GC4833" s="127"/>
      <c r="GD4833" s="127"/>
      <c r="GE4833" s="127"/>
      <c r="GF4833" s="127"/>
      <c r="GG4833" s="127"/>
      <c r="GH4833" s="127"/>
      <c r="GI4833" s="127"/>
      <c r="GJ4833" s="127"/>
      <c r="GK4833" s="127"/>
      <c r="GL4833" s="127"/>
      <c r="GM4833" s="127"/>
      <c r="GN4833" s="127"/>
      <c r="GO4833" s="127"/>
      <c r="GP4833" s="127"/>
      <c r="GQ4833" s="127"/>
      <c r="GR4833" s="127"/>
      <c r="GS4833" s="127"/>
      <c r="GT4833" s="127"/>
      <c r="GU4833" s="127"/>
      <c r="GV4833" s="127"/>
      <c r="GW4833" s="127"/>
      <c r="GX4833" s="127"/>
      <c r="GY4833" s="127"/>
      <c r="GZ4833" s="127"/>
      <c r="HA4833" s="127"/>
      <c r="HB4833" s="127"/>
      <c r="HC4833" s="127"/>
      <c r="HD4833" s="127"/>
      <c r="HE4833" s="127"/>
      <c r="HF4833" s="127"/>
      <c r="HG4833" s="127"/>
      <c r="HH4833" s="127"/>
      <c r="HI4833" s="127"/>
      <c r="HJ4833" s="127"/>
      <c r="HK4833" s="127"/>
      <c r="HL4833" s="127"/>
      <c r="HM4833" s="127"/>
      <c r="HN4833" s="127"/>
      <c r="HO4833" s="127"/>
      <c r="HP4833" s="127"/>
      <c r="HQ4833" s="127"/>
      <c r="HR4833" s="127"/>
      <c r="HS4833" s="127"/>
      <c r="HT4833" s="127"/>
      <c r="HU4833" s="127"/>
      <c r="HV4833" s="127"/>
      <c r="HW4833" s="127"/>
      <c r="HX4833" s="127"/>
      <c r="HY4833" s="127"/>
      <c r="HZ4833" s="127"/>
      <c r="IA4833" s="127"/>
      <c r="IB4833" s="127"/>
      <c r="IC4833" s="127"/>
      <c r="ID4833" s="127"/>
      <c r="IE4833" s="127"/>
      <c r="IF4833" s="127"/>
      <c r="IG4833" s="127"/>
      <c r="IH4833" s="127"/>
      <c r="II4833" s="127"/>
      <c r="IJ4833" s="127"/>
      <c r="IK4833" s="127"/>
      <c r="IL4833" s="127"/>
      <c r="IM4833" s="127"/>
      <c r="IN4833" s="127"/>
      <c r="IO4833" s="127"/>
      <c r="IP4833" s="127"/>
      <c r="IQ4833" s="127"/>
      <c r="IR4833" s="127"/>
      <c r="IS4833" s="127"/>
      <c r="IT4833" s="127"/>
      <c r="IU4833" s="127"/>
      <c r="IV4833" s="127"/>
    </row>
    <row r="4834" spans="1:256" x14ac:dyDescent="0.25">
      <c r="A4834" s="131" t="s">
        <v>35</v>
      </c>
      <c r="B4834" s="131" t="s">
        <v>36</v>
      </c>
      <c r="C4834" s="131" t="s">
        <v>37</v>
      </c>
      <c r="D4834" s="131" t="s">
        <v>121</v>
      </c>
      <c r="E4834" s="131" t="s">
        <v>122</v>
      </c>
      <c r="F4834" s="131" t="s">
        <v>123</v>
      </c>
      <c r="G4834" s="131" t="s">
        <v>124</v>
      </c>
      <c r="H4834" s="131" t="s">
        <v>124</v>
      </c>
      <c r="I4834" s="131" t="s">
        <v>42</v>
      </c>
      <c r="J4834" s="131" t="s">
        <v>283</v>
      </c>
      <c r="K4834" s="131" t="s">
        <v>283</v>
      </c>
      <c r="L4834" s="131" t="s">
        <v>43</v>
      </c>
      <c r="M4834" s="131" t="s">
        <v>44</v>
      </c>
      <c r="N4834" s="131" t="s">
        <v>150</v>
      </c>
      <c r="O4834" s="131" t="s">
        <v>1534</v>
      </c>
      <c r="P4834" s="131" t="s">
        <v>1152</v>
      </c>
      <c r="Q4834" s="131" t="s">
        <v>1539</v>
      </c>
      <c r="R4834" s="131" t="s">
        <v>1152</v>
      </c>
      <c r="S4834" s="130">
        <v>201411</v>
      </c>
      <c r="T4834" s="131" t="s">
        <v>52</v>
      </c>
      <c r="U4834" s="130">
        <v>0</v>
      </c>
      <c r="V4834" s="138">
        <v>15000</v>
      </c>
      <c r="W4834" s="131" t="s">
        <v>1152</v>
      </c>
      <c r="X4834" s="131" t="s">
        <v>460</v>
      </c>
      <c r="Y4834" s="131" t="s">
        <v>1152</v>
      </c>
      <c r="Z4834" s="131" t="s">
        <v>48</v>
      </c>
      <c r="AA4834" s="131" t="s">
        <v>129</v>
      </c>
      <c r="AB4834" s="131" t="s">
        <v>42</v>
      </c>
      <c r="AC4834" s="131" t="s">
        <v>3236</v>
      </c>
      <c r="AD4834" s="131" t="s">
        <v>51</v>
      </c>
      <c r="AG4834" s="127"/>
      <c r="AH4834" s="127"/>
      <c r="AI4834" s="127"/>
      <c r="AJ4834" s="127"/>
      <c r="AK4834" s="127"/>
      <c r="AL4834" s="127"/>
      <c r="AM4834" s="127"/>
      <c r="AN4834" s="127"/>
      <c r="AO4834" s="127"/>
      <c r="AP4834" s="127"/>
      <c r="AQ4834" s="127"/>
      <c r="AR4834" s="127"/>
      <c r="AS4834" s="127"/>
      <c r="AT4834" s="127"/>
      <c r="AU4834" s="127"/>
      <c r="AV4834" s="127"/>
      <c r="AW4834" s="127"/>
      <c r="AX4834" s="127"/>
      <c r="AY4834" s="127"/>
      <c r="AZ4834" s="127"/>
      <c r="BA4834" s="127"/>
      <c r="BB4834" s="127"/>
      <c r="BC4834" s="127"/>
      <c r="BD4834" s="127"/>
      <c r="BE4834" s="127"/>
      <c r="BF4834" s="127"/>
      <c r="BG4834" s="127"/>
      <c r="BH4834" s="127"/>
      <c r="BI4834" s="127"/>
      <c r="BJ4834" s="127"/>
      <c r="BK4834" s="127"/>
      <c r="BL4834" s="127"/>
      <c r="BM4834" s="127"/>
      <c r="BN4834" s="127"/>
      <c r="BO4834" s="127"/>
      <c r="BP4834" s="127"/>
      <c r="BQ4834" s="127"/>
      <c r="BR4834" s="127"/>
      <c r="BS4834" s="127"/>
      <c r="BT4834" s="127"/>
      <c r="BU4834" s="127"/>
      <c r="BV4834" s="127"/>
      <c r="BW4834" s="127"/>
      <c r="BX4834" s="127"/>
      <c r="BY4834" s="127"/>
      <c r="BZ4834" s="127"/>
      <c r="CA4834" s="127"/>
      <c r="CB4834" s="127"/>
      <c r="CC4834" s="127"/>
      <c r="CD4834" s="127"/>
      <c r="CE4834" s="127"/>
      <c r="CF4834" s="127"/>
      <c r="CG4834" s="127"/>
      <c r="CH4834" s="127"/>
      <c r="CI4834" s="127"/>
      <c r="CJ4834" s="127"/>
      <c r="CK4834" s="127"/>
      <c r="CL4834" s="127"/>
      <c r="CM4834" s="127"/>
      <c r="CN4834" s="127"/>
      <c r="CO4834" s="127"/>
      <c r="CP4834" s="127"/>
      <c r="CQ4834" s="127"/>
      <c r="CR4834" s="127"/>
      <c r="CS4834" s="127"/>
      <c r="CT4834" s="127"/>
      <c r="CU4834" s="127"/>
      <c r="CV4834" s="127"/>
      <c r="CW4834" s="127"/>
      <c r="CX4834" s="127"/>
      <c r="CY4834" s="127"/>
      <c r="CZ4834" s="127"/>
      <c r="DA4834" s="127"/>
      <c r="DB4834" s="127"/>
      <c r="DC4834" s="127"/>
      <c r="DD4834" s="127"/>
      <c r="DE4834" s="127"/>
      <c r="DF4834" s="127"/>
      <c r="DG4834" s="127"/>
      <c r="DH4834" s="127"/>
      <c r="DI4834" s="127"/>
      <c r="DJ4834" s="127"/>
      <c r="DK4834" s="127"/>
      <c r="DL4834" s="127"/>
      <c r="DM4834" s="127"/>
      <c r="DN4834" s="127"/>
      <c r="DO4834" s="127"/>
      <c r="DP4834" s="127"/>
      <c r="DQ4834" s="127"/>
      <c r="DR4834" s="127"/>
      <c r="DS4834" s="127"/>
      <c r="DT4834" s="127"/>
      <c r="DU4834" s="127"/>
      <c r="DV4834" s="127"/>
      <c r="DW4834" s="127"/>
      <c r="DX4834" s="127"/>
      <c r="DY4834" s="127"/>
      <c r="DZ4834" s="127"/>
      <c r="EA4834" s="127"/>
      <c r="EB4834" s="127"/>
      <c r="EC4834" s="127"/>
      <c r="ED4834" s="127"/>
      <c r="EE4834" s="127"/>
      <c r="EF4834" s="127"/>
      <c r="EG4834" s="127"/>
      <c r="EH4834" s="127"/>
      <c r="EI4834" s="127"/>
      <c r="EJ4834" s="127"/>
      <c r="EK4834" s="127"/>
      <c r="EL4834" s="127"/>
      <c r="EM4834" s="127"/>
      <c r="EN4834" s="127"/>
      <c r="EO4834" s="127"/>
      <c r="EP4834" s="127"/>
      <c r="EQ4834" s="127"/>
      <c r="ER4834" s="127"/>
      <c r="ES4834" s="127"/>
      <c r="ET4834" s="127"/>
      <c r="EU4834" s="127"/>
      <c r="EV4834" s="127"/>
      <c r="EW4834" s="127"/>
      <c r="EX4834" s="127"/>
      <c r="EY4834" s="127"/>
      <c r="EZ4834" s="127"/>
      <c r="FA4834" s="127"/>
      <c r="FB4834" s="127"/>
      <c r="FC4834" s="127"/>
      <c r="FD4834" s="127"/>
      <c r="FE4834" s="127"/>
      <c r="FF4834" s="127"/>
      <c r="FG4834" s="127"/>
      <c r="FH4834" s="127"/>
      <c r="FI4834" s="127"/>
      <c r="FJ4834" s="127"/>
      <c r="FK4834" s="127"/>
      <c r="FL4834" s="127"/>
      <c r="FM4834" s="127"/>
      <c r="FN4834" s="127"/>
      <c r="FO4834" s="127"/>
      <c r="FP4834" s="127"/>
      <c r="FQ4834" s="127"/>
      <c r="FR4834" s="127"/>
      <c r="FS4834" s="127"/>
      <c r="FT4834" s="127"/>
      <c r="FU4834" s="127"/>
      <c r="FV4834" s="127"/>
      <c r="FW4834" s="127"/>
      <c r="FX4834" s="127"/>
      <c r="FY4834" s="127"/>
      <c r="FZ4834" s="127"/>
      <c r="GA4834" s="127"/>
      <c r="GB4834" s="127"/>
      <c r="GC4834" s="127"/>
      <c r="GD4834" s="127"/>
      <c r="GE4834" s="127"/>
      <c r="GF4834" s="127"/>
      <c r="GG4834" s="127"/>
      <c r="GH4834" s="127"/>
      <c r="GI4834" s="127"/>
      <c r="GJ4834" s="127"/>
      <c r="GK4834" s="127"/>
      <c r="GL4834" s="127"/>
      <c r="GM4834" s="127"/>
      <c r="GN4834" s="127"/>
      <c r="GO4834" s="127"/>
      <c r="GP4834" s="127"/>
      <c r="GQ4834" s="127"/>
      <c r="GR4834" s="127"/>
      <c r="GS4834" s="127"/>
      <c r="GT4834" s="127"/>
      <c r="GU4834" s="127"/>
      <c r="GV4834" s="127"/>
      <c r="GW4834" s="127"/>
      <c r="GX4834" s="127"/>
      <c r="GY4834" s="127"/>
      <c r="GZ4834" s="127"/>
      <c r="HA4834" s="127"/>
      <c r="HB4834" s="127"/>
      <c r="HC4834" s="127"/>
      <c r="HD4834" s="127"/>
      <c r="HE4834" s="127"/>
      <c r="HF4834" s="127"/>
      <c r="HG4834" s="127"/>
      <c r="HH4834" s="127"/>
      <c r="HI4834" s="127"/>
      <c r="HJ4834" s="127"/>
      <c r="HK4834" s="127"/>
      <c r="HL4834" s="127"/>
      <c r="HM4834" s="127"/>
      <c r="HN4834" s="127"/>
      <c r="HO4834" s="127"/>
      <c r="HP4834" s="127"/>
      <c r="HQ4834" s="127"/>
      <c r="HR4834" s="127"/>
      <c r="HS4834" s="127"/>
      <c r="HT4834" s="127"/>
      <c r="HU4834" s="127"/>
      <c r="HV4834" s="127"/>
      <c r="HW4834" s="127"/>
      <c r="HX4834" s="127"/>
      <c r="HY4834" s="127"/>
      <c r="HZ4834" s="127"/>
      <c r="IA4834" s="127"/>
      <c r="IB4834" s="127"/>
      <c r="IC4834" s="127"/>
      <c r="ID4834" s="127"/>
      <c r="IE4834" s="127"/>
      <c r="IF4834" s="127"/>
      <c r="IG4834" s="127"/>
      <c r="IH4834" s="127"/>
      <c r="II4834" s="127"/>
      <c r="IJ4834" s="127"/>
      <c r="IK4834" s="127"/>
      <c r="IL4834" s="127"/>
      <c r="IM4834" s="127"/>
      <c r="IN4834" s="127"/>
      <c r="IO4834" s="127"/>
      <c r="IP4834" s="127"/>
      <c r="IQ4834" s="127"/>
      <c r="IR4834" s="127"/>
      <c r="IS4834" s="127"/>
      <c r="IT4834" s="127"/>
      <c r="IU4834" s="127"/>
      <c r="IV4834" s="127"/>
    </row>
    <row r="4835" spans="1:256" x14ac:dyDescent="0.25">
      <c r="A4835" s="131" t="s">
        <v>35</v>
      </c>
      <c r="B4835" s="131" t="s">
        <v>36</v>
      </c>
      <c r="C4835" s="131" t="s">
        <v>37</v>
      </c>
      <c r="D4835" s="131" t="s">
        <v>121</v>
      </c>
      <c r="E4835" s="131" t="s">
        <v>122</v>
      </c>
      <c r="F4835" s="131" t="s">
        <v>123</v>
      </c>
      <c r="G4835" s="131" t="s">
        <v>124</v>
      </c>
      <c r="H4835" s="131" t="s">
        <v>124</v>
      </c>
      <c r="I4835" s="131" t="s">
        <v>42</v>
      </c>
      <c r="J4835" s="131" t="s">
        <v>156</v>
      </c>
      <c r="K4835" s="131" t="s">
        <v>156</v>
      </c>
      <c r="L4835" s="131" t="s">
        <v>43</v>
      </c>
      <c r="M4835" s="131" t="s">
        <v>44</v>
      </c>
      <c r="N4835" s="131" t="s">
        <v>150</v>
      </c>
      <c r="O4835" s="131" t="s">
        <v>1534</v>
      </c>
      <c r="P4835" s="131" t="s">
        <v>1152</v>
      </c>
      <c r="Q4835" s="131" t="s">
        <v>2521</v>
      </c>
      <c r="R4835" s="131" t="s">
        <v>1152</v>
      </c>
      <c r="S4835" s="130">
        <v>201411</v>
      </c>
      <c r="T4835" s="131" t="s">
        <v>52</v>
      </c>
      <c r="U4835" s="130">
        <v>0</v>
      </c>
      <c r="V4835" s="138">
        <v>15000</v>
      </c>
      <c r="W4835" s="131" t="s">
        <v>1152</v>
      </c>
      <c r="X4835" s="131" t="s">
        <v>2523</v>
      </c>
      <c r="Y4835" s="131" t="s">
        <v>1152</v>
      </c>
      <c r="Z4835" s="131" t="s">
        <v>48</v>
      </c>
      <c r="AA4835" s="131" t="s">
        <v>129</v>
      </c>
      <c r="AB4835" s="131" t="s">
        <v>42</v>
      </c>
      <c r="AC4835" s="131" t="s">
        <v>3236</v>
      </c>
      <c r="AD4835" s="131" t="s">
        <v>51</v>
      </c>
      <c r="AG4835" s="127"/>
      <c r="AH4835" s="127"/>
      <c r="AI4835" s="127"/>
      <c r="AJ4835" s="127"/>
      <c r="AK4835" s="127"/>
      <c r="AL4835" s="127"/>
      <c r="AM4835" s="127"/>
      <c r="AN4835" s="127"/>
      <c r="AO4835" s="127"/>
      <c r="AP4835" s="127"/>
      <c r="AQ4835" s="127"/>
      <c r="AR4835" s="127"/>
      <c r="AS4835" s="127"/>
      <c r="AT4835" s="127"/>
      <c r="AU4835" s="127"/>
      <c r="AV4835" s="127"/>
      <c r="AW4835" s="127"/>
      <c r="AX4835" s="127"/>
      <c r="AY4835" s="127"/>
      <c r="AZ4835" s="127"/>
      <c r="BA4835" s="127"/>
      <c r="BB4835" s="127"/>
      <c r="BC4835" s="127"/>
      <c r="BD4835" s="127"/>
      <c r="BE4835" s="127"/>
      <c r="BF4835" s="127"/>
      <c r="BG4835" s="127"/>
      <c r="BH4835" s="127"/>
      <c r="BI4835" s="127"/>
      <c r="BJ4835" s="127"/>
      <c r="BK4835" s="127"/>
      <c r="BL4835" s="127"/>
      <c r="BM4835" s="127"/>
      <c r="BN4835" s="127"/>
      <c r="BO4835" s="127"/>
      <c r="BP4835" s="127"/>
      <c r="BQ4835" s="127"/>
      <c r="BR4835" s="127"/>
      <c r="BS4835" s="127"/>
      <c r="BT4835" s="127"/>
      <c r="BU4835" s="127"/>
      <c r="BV4835" s="127"/>
      <c r="BW4835" s="127"/>
      <c r="BX4835" s="127"/>
      <c r="BY4835" s="127"/>
      <c r="BZ4835" s="127"/>
      <c r="CA4835" s="127"/>
      <c r="CB4835" s="127"/>
      <c r="CC4835" s="127"/>
      <c r="CD4835" s="127"/>
      <c r="CE4835" s="127"/>
      <c r="CF4835" s="127"/>
      <c r="CG4835" s="127"/>
      <c r="CH4835" s="127"/>
      <c r="CI4835" s="127"/>
      <c r="CJ4835" s="127"/>
      <c r="CK4835" s="127"/>
      <c r="CL4835" s="127"/>
      <c r="CM4835" s="127"/>
      <c r="CN4835" s="127"/>
      <c r="CO4835" s="127"/>
      <c r="CP4835" s="127"/>
      <c r="CQ4835" s="127"/>
      <c r="CR4835" s="127"/>
      <c r="CS4835" s="127"/>
      <c r="CT4835" s="127"/>
      <c r="CU4835" s="127"/>
      <c r="CV4835" s="127"/>
      <c r="CW4835" s="127"/>
      <c r="CX4835" s="127"/>
      <c r="CY4835" s="127"/>
      <c r="CZ4835" s="127"/>
      <c r="DA4835" s="127"/>
      <c r="DB4835" s="127"/>
      <c r="DC4835" s="127"/>
      <c r="DD4835" s="127"/>
      <c r="DE4835" s="127"/>
      <c r="DF4835" s="127"/>
      <c r="DG4835" s="127"/>
      <c r="DH4835" s="127"/>
      <c r="DI4835" s="127"/>
      <c r="DJ4835" s="127"/>
      <c r="DK4835" s="127"/>
      <c r="DL4835" s="127"/>
      <c r="DM4835" s="127"/>
      <c r="DN4835" s="127"/>
      <c r="DO4835" s="127"/>
      <c r="DP4835" s="127"/>
      <c r="DQ4835" s="127"/>
      <c r="DR4835" s="127"/>
      <c r="DS4835" s="127"/>
      <c r="DT4835" s="127"/>
      <c r="DU4835" s="127"/>
      <c r="DV4835" s="127"/>
      <c r="DW4835" s="127"/>
      <c r="DX4835" s="127"/>
      <c r="DY4835" s="127"/>
      <c r="DZ4835" s="127"/>
      <c r="EA4835" s="127"/>
      <c r="EB4835" s="127"/>
      <c r="EC4835" s="127"/>
      <c r="ED4835" s="127"/>
      <c r="EE4835" s="127"/>
      <c r="EF4835" s="127"/>
      <c r="EG4835" s="127"/>
      <c r="EH4835" s="127"/>
      <c r="EI4835" s="127"/>
      <c r="EJ4835" s="127"/>
      <c r="EK4835" s="127"/>
      <c r="EL4835" s="127"/>
      <c r="EM4835" s="127"/>
      <c r="EN4835" s="127"/>
      <c r="EO4835" s="127"/>
      <c r="EP4835" s="127"/>
      <c r="EQ4835" s="127"/>
      <c r="ER4835" s="127"/>
      <c r="ES4835" s="127"/>
      <c r="ET4835" s="127"/>
      <c r="EU4835" s="127"/>
      <c r="EV4835" s="127"/>
      <c r="EW4835" s="127"/>
      <c r="EX4835" s="127"/>
      <c r="EY4835" s="127"/>
      <c r="EZ4835" s="127"/>
      <c r="FA4835" s="127"/>
      <c r="FB4835" s="127"/>
      <c r="FC4835" s="127"/>
      <c r="FD4835" s="127"/>
      <c r="FE4835" s="127"/>
      <c r="FF4835" s="127"/>
      <c r="FG4835" s="127"/>
      <c r="FH4835" s="127"/>
      <c r="FI4835" s="127"/>
      <c r="FJ4835" s="127"/>
      <c r="FK4835" s="127"/>
      <c r="FL4835" s="127"/>
      <c r="FM4835" s="127"/>
      <c r="FN4835" s="127"/>
      <c r="FO4835" s="127"/>
      <c r="FP4835" s="127"/>
      <c r="FQ4835" s="127"/>
      <c r="FR4835" s="127"/>
      <c r="FS4835" s="127"/>
      <c r="FT4835" s="127"/>
      <c r="FU4835" s="127"/>
      <c r="FV4835" s="127"/>
      <c r="FW4835" s="127"/>
      <c r="FX4835" s="127"/>
      <c r="FY4835" s="127"/>
      <c r="FZ4835" s="127"/>
      <c r="GA4835" s="127"/>
      <c r="GB4835" s="127"/>
      <c r="GC4835" s="127"/>
      <c r="GD4835" s="127"/>
      <c r="GE4835" s="127"/>
      <c r="GF4835" s="127"/>
      <c r="GG4835" s="127"/>
      <c r="GH4835" s="127"/>
      <c r="GI4835" s="127"/>
      <c r="GJ4835" s="127"/>
      <c r="GK4835" s="127"/>
      <c r="GL4835" s="127"/>
      <c r="GM4835" s="127"/>
      <c r="GN4835" s="127"/>
      <c r="GO4835" s="127"/>
      <c r="GP4835" s="127"/>
      <c r="GQ4835" s="127"/>
      <c r="GR4835" s="127"/>
      <c r="GS4835" s="127"/>
      <c r="GT4835" s="127"/>
      <c r="GU4835" s="127"/>
      <c r="GV4835" s="127"/>
      <c r="GW4835" s="127"/>
      <c r="GX4835" s="127"/>
      <c r="GY4835" s="127"/>
      <c r="GZ4835" s="127"/>
      <c r="HA4835" s="127"/>
      <c r="HB4835" s="127"/>
      <c r="HC4835" s="127"/>
      <c r="HD4835" s="127"/>
      <c r="HE4835" s="127"/>
      <c r="HF4835" s="127"/>
      <c r="HG4835" s="127"/>
      <c r="HH4835" s="127"/>
      <c r="HI4835" s="127"/>
      <c r="HJ4835" s="127"/>
      <c r="HK4835" s="127"/>
      <c r="HL4835" s="127"/>
      <c r="HM4835" s="127"/>
      <c r="HN4835" s="127"/>
      <c r="HO4835" s="127"/>
      <c r="HP4835" s="127"/>
      <c r="HQ4835" s="127"/>
      <c r="HR4835" s="127"/>
      <c r="HS4835" s="127"/>
      <c r="HT4835" s="127"/>
      <c r="HU4835" s="127"/>
      <c r="HV4835" s="127"/>
      <c r="HW4835" s="127"/>
      <c r="HX4835" s="127"/>
      <c r="HY4835" s="127"/>
      <c r="HZ4835" s="127"/>
      <c r="IA4835" s="127"/>
      <c r="IB4835" s="127"/>
      <c r="IC4835" s="127"/>
      <c r="ID4835" s="127"/>
      <c r="IE4835" s="127"/>
      <c r="IF4835" s="127"/>
      <c r="IG4835" s="127"/>
      <c r="IH4835" s="127"/>
      <c r="II4835" s="127"/>
      <c r="IJ4835" s="127"/>
      <c r="IK4835" s="127"/>
      <c r="IL4835" s="127"/>
      <c r="IM4835" s="127"/>
      <c r="IN4835" s="127"/>
      <c r="IO4835" s="127"/>
      <c r="IP4835" s="127"/>
      <c r="IQ4835" s="127"/>
      <c r="IR4835" s="127"/>
      <c r="IS4835" s="127"/>
      <c r="IT4835" s="127"/>
      <c r="IU4835" s="127"/>
      <c r="IV4835" s="127"/>
    </row>
    <row r="4836" spans="1:256" x14ac:dyDescent="0.25">
      <c r="A4836" s="131" t="s">
        <v>35</v>
      </c>
      <c r="B4836" s="131" t="s">
        <v>36</v>
      </c>
      <c r="C4836" s="131" t="s">
        <v>37</v>
      </c>
      <c r="D4836" s="131" t="s">
        <v>121</v>
      </c>
      <c r="E4836" s="131" t="s">
        <v>122</v>
      </c>
      <c r="F4836" s="131" t="s">
        <v>123</v>
      </c>
      <c r="G4836" s="131" t="s">
        <v>124</v>
      </c>
      <c r="H4836" s="131" t="s">
        <v>124</v>
      </c>
      <c r="I4836" s="131" t="s">
        <v>42</v>
      </c>
      <c r="J4836" s="131" t="s">
        <v>532</v>
      </c>
      <c r="K4836" s="131" t="s">
        <v>532</v>
      </c>
      <c r="L4836" s="131" t="s">
        <v>43</v>
      </c>
      <c r="M4836" s="131" t="s">
        <v>44</v>
      </c>
      <c r="N4836" s="131" t="s">
        <v>150</v>
      </c>
      <c r="O4836" s="131" t="s">
        <v>1534</v>
      </c>
      <c r="P4836" s="131" t="s">
        <v>1152</v>
      </c>
      <c r="Q4836" s="131" t="s">
        <v>1535</v>
      </c>
      <c r="R4836" s="131" t="s">
        <v>1152</v>
      </c>
      <c r="S4836" s="130">
        <v>201411</v>
      </c>
      <c r="T4836" s="131" t="s">
        <v>52</v>
      </c>
      <c r="U4836" s="130">
        <v>0</v>
      </c>
      <c r="V4836" s="138">
        <v>4576.05</v>
      </c>
      <c r="W4836" s="131" t="s">
        <v>1152</v>
      </c>
      <c r="X4836" s="131" t="s">
        <v>177</v>
      </c>
      <c r="Y4836" s="131" t="s">
        <v>1152</v>
      </c>
      <c r="Z4836" s="131" t="s">
        <v>48</v>
      </c>
      <c r="AA4836" s="131" t="s">
        <v>129</v>
      </c>
      <c r="AB4836" s="131" t="s">
        <v>42</v>
      </c>
      <c r="AC4836" s="131" t="s">
        <v>3236</v>
      </c>
      <c r="AD4836" s="131" t="s">
        <v>51</v>
      </c>
      <c r="AG4836" s="127"/>
      <c r="AH4836" s="127"/>
      <c r="AI4836" s="127"/>
      <c r="AJ4836" s="127"/>
      <c r="AK4836" s="127"/>
      <c r="AL4836" s="127"/>
      <c r="AM4836" s="127"/>
      <c r="AN4836" s="127"/>
      <c r="AO4836" s="127"/>
      <c r="AP4836" s="127"/>
      <c r="AQ4836" s="127"/>
      <c r="AR4836" s="127"/>
      <c r="AS4836" s="127"/>
      <c r="AT4836" s="127"/>
      <c r="AU4836" s="127"/>
      <c r="AV4836" s="127"/>
      <c r="AW4836" s="127"/>
      <c r="AX4836" s="127"/>
      <c r="AY4836" s="127"/>
      <c r="AZ4836" s="127"/>
      <c r="BA4836" s="127"/>
      <c r="BB4836" s="127"/>
      <c r="BC4836" s="127"/>
      <c r="BD4836" s="127"/>
      <c r="BE4836" s="127"/>
      <c r="BF4836" s="127"/>
      <c r="BG4836" s="127"/>
      <c r="BH4836" s="127"/>
      <c r="BI4836" s="127"/>
      <c r="BJ4836" s="127"/>
      <c r="BK4836" s="127"/>
      <c r="BL4836" s="127"/>
      <c r="BM4836" s="127"/>
      <c r="BN4836" s="127"/>
      <c r="BO4836" s="127"/>
      <c r="BP4836" s="127"/>
      <c r="BQ4836" s="127"/>
      <c r="BR4836" s="127"/>
      <c r="BS4836" s="127"/>
      <c r="BT4836" s="127"/>
      <c r="BU4836" s="127"/>
      <c r="BV4836" s="127"/>
      <c r="BW4836" s="127"/>
      <c r="BX4836" s="127"/>
      <c r="BY4836" s="127"/>
      <c r="BZ4836" s="127"/>
      <c r="CA4836" s="127"/>
      <c r="CB4836" s="127"/>
      <c r="CC4836" s="127"/>
      <c r="CD4836" s="127"/>
      <c r="CE4836" s="127"/>
      <c r="CF4836" s="127"/>
      <c r="CG4836" s="127"/>
      <c r="CH4836" s="127"/>
      <c r="CI4836" s="127"/>
      <c r="CJ4836" s="127"/>
      <c r="CK4836" s="127"/>
      <c r="CL4836" s="127"/>
      <c r="CM4836" s="127"/>
      <c r="CN4836" s="127"/>
      <c r="CO4836" s="127"/>
      <c r="CP4836" s="127"/>
      <c r="CQ4836" s="127"/>
      <c r="CR4836" s="127"/>
      <c r="CS4836" s="127"/>
      <c r="CT4836" s="127"/>
      <c r="CU4836" s="127"/>
      <c r="CV4836" s="127"/>
      <c r="CW4836" s="127"/>
      <c r="CX4836" s="127"/>
      <c r="CY4836" s="127"/>
      <c r="CZ4836" s="127"/>
      <c r="DA4836" s="127"/>
      <c r="DB4836" s="127"/>
      <c r="DC4836" s="127"/>
      <c r="DD4836" s="127"/>
      <c r="DE4836" s="127"/>
      <c r="DF4836" s="127"/>
      <c r="DG4836" s="127"/>
      <c r="DH4836" s="127"/>
      <c r="DI4836" s="127"/>
      <c r="DJ4836" s="127"/>
      <c r="DK4836" s="127"/>
      <c r="DL4836" s="127"/>
      <c r="DM4836" s="127"/>
      <c r="DN4836" s="127"/>
      <c r="DO4836" s="127"/>
      <c r="DP4836" s="127"/>
      <c r="DQ4836" s="127"/>
      <c r="DR4836" s="127"/>
      <c r="DS4836" s="127"/>
      <c r="DT4836" s="127"/>
      <c r="DU4836" s="127"/>
      <c r="DV4836" s="127"/>
      <c r="DW4836" s="127"/>
      <c r="DX4836" s="127"/>
      <c r="DY4836" s="127"/>
      <c r="DZ4836" s="127"/>
      <c r="EA4836" s="127"/>
      <c r="EB4836" s="127"/>
      <c r="EC4836" s="127"/>
      <c r="ED4836" s="127"/>
      <c r="EE4836" s="127"/>
      <c r="EF4836" s="127"/>
      <c r="EG4836" s="127"/>
      <c r="EH4836" s="127"/>
      <c r="EI4836" s="127"/>
      <c r="EJ4836" s="127"/>
      <c r="EK4836" s="127"/>
      <c r="EL4836" s="127"/>
      <c r="EM4836" s="127"/>
      <c r="EN4836" s="127"/>
      <c r="EO4836" s="127"/>
      <c r="EP4836" s="127"/>
      <c r="EQ4836" s="127"/>
      <c r="ER4836" s="127"/>
      <c r="ES4836" s="127"/>
      <c r="ET4836" s="127"/>
      <c r="EU4836" s="127"/>
      <c r="EV4836" s="127"/>
      <c r="EW4836" s="127"/>
      <c r="EX4836" s="127"/>
      <c r="EY4836" s="127"/>
      <c r="EZ4836" s="127"/>
      <c r="FA4836" s="127"/>
      <c r="FB4836" s="127"/>
      <c r="FC4836" s="127"/>
      <c r="FD4836" s="127"/>
      <c r="FE4836" s="127"/>
      <c r="FF4836" s="127"/>
      <c r="FG4836" s="127"/>
      <c r="FH4836" s="127"/>
      <c r="FI4836" s="127"/>
      <c r="FJ4836" s="127"/>
      <c r="FK4836" s="127"/>
      <c r="FL4836" s="127"/>
      <c r="FM4836" s="127"/>
      <c r="FN4836" s="127"/>
      <c r="FO4836" s="127"/>
      <c r="FP4836" s="127"/>
      <c r="FQ4836" s="127"/>
      <c r="FR4836" s="127"/>
      <c r="FS4836" s="127"/>
      <c r="FT4836" s="127"/>
      <c r="FU4836" s="127"/>
      <c r="FV4836" s="127"/>
      <c r="FW4836" s="127"/>
      <c r="FX4836" s="127"/>
      <c r="FY4836" s="127"/>
      <c r="FZ4836" s="127"/>
      <c r="GA4836" s="127"/>
      <c r="GB4836" s="127"/>
      <c r="GC4836" s="127"/>
      <c r="GD4836" s="127"/>
      <c r="GE4836" s="127"/>
      <c r="GF4836" s="127"/>
      <c r="GG4836" s="127"/>
      <c r="GH4836" s="127"/>
      <c r="GI4836" s="127"/>
      <c r="GJ4836" s="127"/>
      <c r="GK4836" s="127"/>
      <c r="GL4836" s="127"/>
      <c r="GM4836" s="127"/>
      <c r="GN4836" s="127"/>
      <c r="GO4836" s="127"/>
      <c r="GP4836" s="127"/>
      <c r="GQ4836" s="127"/>
      <c r="GR4836" s="127"/>
      <c r="GS4836" s="127"/>
      <c r="GT4836" s="127"/>
      <c r="GU4836" s="127"/>
      <c r="GV4836" s="127"/>
      <c r="GW4836" s="127"/>
      <c r="GX4836" s="127"/>
      <c r="GY4836" s="127"/>
      <c r="GZ4836" s="127"/>
      <c r="HA4836" s="127"/>
      <c r="HB4836" s="127"/>
      <c r="HC4836" s="127"/>
      <c r="HD4836" s="127"/>
      <c r="HE4836" s="127"/>
      <c r="HF4836" s="127"/>
      <c r="HG4836" s="127"/>
      <c r="HH4836" s="127"/>
      <c r="HI4836" s="127"/>
      <c r="HJ4836" s="127"/>
      <c r="HK4836" s="127"/>
      <c r="HL4836" s="127"/>
      <c r="HM4836" s="127"/>
      <c r="HN4836" s="127"/>
      <c r="HO4836" s="127"/>
      <c r="HP4836" s="127"/>
      <c r="HQ4836" s="127"/>
      <c r="HR4836" s="127"/>
      <c r="HS4836" s="127"/>
      <c r="HT4836" s="127"/>
      <c r="HU4836" s="127"/>
      <c r="HV4836" s="127"/>
      <c r="HW4836" s="127"/>
      <c r="HX4836" s="127"/>
      <c r="HY4836" s="127"/>
      <c r="HZ4836" s="127"/>
      <c r="IA4836" s="127"/>
      <c r="IB4836" s="127"/>
      <c r="IC4836" s="127"/>
      <c r="ID4836" s="127"/>
      <c r="IE4836" s="127"/>
      <c r="IF4836" s="127"/>
      <c r="IG4836" s="127"/>
      <c r="IH4836" s="127"/>
      <c r="II4836" s="127"/>
      <c r="IJ4836" s="127"/>
      <c r="IK4836" s="127"/>
      <c r="IL4836" s="127"/>
      <c r="IM4836" s="127"/>
      <c r="IN4836" s="127"/>
      <c r="IO4836" s="127"/>
      <c r="IP4836" s="127"/>
      <c r="IQ4836" s="127"/>
      <c r="IR4836" s="127"/>
      <c r="IS4836" s="127"/>
      <c r="IT4836" s="127"/>
      <c r="IU4836" s="127"/>
      <c r="IV4836" s="127"/>
    </row>
    <row r="4837" spans="1:256" x14ac:dyDescent="0.25">
      <c r="A4837" s="131" t="s">
        <v>35</v>
      </c>
      <c r="B4837" s="131" t="s">
        <v>36</v>
      </c>
      <c r="C4837" s="131" t="s">
        <v>37</v>
      </c>
      <c r="D4837" s="131" t="s">
        <v>121</v>
      </c>
      <c r="E4837" s="131" t="s">
        <v>122</v>
      </c>
      <c r="F4837" s="131" t="s">
        <v>123</v>
      </c>
      <c r="G4837" s="131" t="s">
        <v>124</v>
      </c>
      <c r="H4837" s="131" t="s">
        <v>124</v>
      </c>
      <c r="I4837" s="131" t="s">
        <v>42</v>
      </c>
      <c r="J4837" s="131" t="s">
        <v>532</v>
      </c>
      <c r="K4837" s="131" t="s">
        <v>532</v>
      </c>
      <c r="L4837" s="131" t="s">
        <v>43</v>
      </c>
      <c r="M4837" s="131" t="s">
        <v>44</v>
      </c>
      <c r="N4837" s="131" t="s">
        <v>150</v>
      </c>
      <c r="O4837" s="131" t="s">
        <v>1534</v>
      </c>
      <c r="P4837" s="131" t="s">
        <v>1152</v>
      </c>
      <c r="Q4837" s="131" t="s">
        <v>1535</v>
      </c>
      <c r="R4837" s="131" t="s">
        <v>1152</v>
      </c>
      <c r="S4837" s="130">
        <v>201411</v>
      </c>
      <c r="T4837" s="131" t="s">
        <v>52</v>
      </c>
      <c r="U4837" s="130">
        <v>0</v>
      </c>
      <c r="V4837" s="138">
        <v>982.73</v>
      </c>
      <c r="W4837" s="131" t="s">
        <v>1152</v>
      </c>
      <c r="X4837" s="131" t="s">
        <v>177</v>
      </c>
      <c r="Y4837" s="131" t="s">
        <v>1152</v>
      </c>
      <c r="Z4837" s="131" t="s">
        <v>48</v>
      </c>
      <c r="AA4837" s="131" t="s">
        <v>129</v>
      </c>
      <c r="AB4837" s="131" t="s">
        <v>42</v>
      </c>
      <c r="AC4837" s="131" t="s">
        <v>3236</v>
      </c>
      <c r="AD4837" s="131" t="s">
        <v>51</v>
      </c>
      <c r="AG4837" s="127"/>
      <c r="AH4837" s="127"/>
      <c r="AI4837" s="127"/>
      <c r="AJ4837" s="127"/>
      <c r="AK4837" s="127"/>
      <c r="AL4837" s="127"/>
      <c r="AM4837" s="127"/>
      <c r="AN4837" s="127"/>
      <c r="AO4837" s="127"/>
      <c r="AP4837" s="127"/>
      <c r="AQ4837" s="127"/>
      <c r="AR4837" s="127"/>
      <c r="AS4837" s="127"/>
      <c r="AT4837" s="127"/>
      <c r="AU4837" s="127"/>
      <c r="AV4837" s="127"/>
      <c r="AW4837" s="127"/>
      <c r="AX4837" s="127"/>
      <c r="AY4837" s="127"/>
      <c r="AZ4837" s="127"/>
      <c r="BA4837" s="127"/>
      <c r="BB4837" s="127"/>
      <c r="BC4837" s="127"/>
      <c r="BD4837" s="127"/>
      <c r="BE4837" s="127"/>
      <c r="BF4837" s="127"/>
      <c r="BG4837" s="127"/>
      <c r="BH4837" s="127"/>
      <c r="BI4837" s="127"/>
      <c r="BJ4837" s="127"/>
      <c r="BK4837" s="127"/>
      <c r="BL4837" s="127"/>
      <c r="BM4837" s="127"/>
      <c r="BN4837" s="127"/>
      <c r="BO4837" s="127"/>
      <c r="BP4837" s="127"/>
      <c r="BQ4837" s="127"/>
      <c r="BR4837" s="127"/>
      <c r="BS4837" s="127"/>
      <c r="BT4837" s="127"/>
      <c r="BU4837" s="127"/>
      <c r="BV4837" s="127"/>
      <c r="BW4837" s="127"/>
      <c r="BX4837" s="127"/>
      <c r="BY4837" s="127"/>
      <c r="BZ4837" s="127"/>
      <c r="CA4837" s="127"/>
      <c r="CB4837" s="127"/>
      <c r="CC4837" s="127"/>
      <c r="CD4837" s="127"/>
      <c r="CE4837" s="127"/>
      <c r="CF4837" s="127"/>
      <c r="CG4837" s="127"/>
      <c r="CH4837" s="127"/>
      <c r="CI4837" s="127"/>
      <c r="CJ4837" s="127"/>
      <c r="CK4837" s="127"/>
      <c r="CL4837" s="127"/>
      <c r="CM4837" s="127"/>
      <c r="CN4837" s="127"/>
      <c r="CO4837" s="127"/>
      <c r="CP4837" s="127"/>
      <c r="CQ4837" s="127"/>
      <c r="CR4837" s="127"/>
      <c r="CS4837" s="127"/>
      <c r="CT4837" s="127"/>
      <c r="CU4837" s="127"/>
      <c r="CV4837" s="127"/>
      <c r="CW4837" s="127"/>
      <c r="CX4837" s="127"/>
      <c r="CY4837" s="127"/>
      <c r="CZ4837" s="127"/>
      <c r="DA4837" s="127"/>
      <c r="DB4837" s="127"/>
      <c r="DC4837" s="127"/>
      <c r="DD4837" s="127"/>
      <c r="DE4837" s="127"/>
      <c r="DF4837" s="127"/>
      <c r="DG4837" s="127"/>
      <c r="DH4837" s="127"/>
      <c r="DI4837" s="127"/>
      <c r="DJ4837" s="127"/>
      <c r="DK4837" s="127"/>
      <c r="DL4837" s="127"/>
      <c r="DM4837" s="127"/>
      <c r="DN4837" s="127"/>
      <c r="DO4837" s="127"/>
      <c r="DP4837" s="127"/>
      <c r="DQ4837" s="127"/>
      <c r="DR4837" s="127"/>
      <c r="DS4837" s="127"/>
      <c r="DT4837" s="127"/>
      <c r="DU4837" s="127"/>
      <c r="DV4837" s="127"/>
      <c r="DW4837" s="127"/>
      <c r="DX4837" s="127"/>
      <c r="DY4837" s="127"/>
      <c r="DZ4837" s="127"/>
      <c r="EA4837" s="127"/>
      <c r="EB4837" s="127"/>
      <c r="EC4837" s="127"/>
      <c r="ED4837" s="127"/>
      <c r="EE4837" s="127"/>
      <c r="EF4837" s="127"/>
      <c r="EG4837" s="127"/>
      <c r="EH4837" s="127"/>
      <c r="EI4837" s="127"/>
      <c r="EJ4837" s="127"/>
      <c r="EK4837" s="127"/>
      <c r="EL4837" s="127"/>
      <c r="EM4837" s="127"/>
      <c r="EN4837" s="127"/>
      <c r="EO4837" s="127"/>
      <c r="EP4837" s="127"/>
      <c r="EQ4837" s="127"/>
      <c r="ER4837" s="127"/>
      <c r="ES4837" s="127"/>
      <c r="ET4837" s="127"/>
      <c r="EU4837" s="127"/>
      <c r="EV4837" s="127"/>
      <c r="EW4837" s="127"/>
      <c r="EX4837" s="127"/>
      <c r="EY4837" s="127"/>
      <c r="EZ4837" s="127"/>
      <c r="FA4837" s="127"/>
      <c r="FB4837" s="127"/>
      <c r="FC4837" s="127"/>
      <c r="FD4837" s="127"/>
      <c r="FE4837" s="127"/>
      <c r="FF4837" s="127"/>
      <c r="FG4837" s="127"/>
      <c r="FH4837" s="127"/>
      <c r="FI4837" s="127"/>
      <c r="FJ4837" s="127"/>
      <c r="FK4837" s="127"/>
      <c r="FL4837" s="127"/>
      <c r="FM4837" s="127"/>
      <c r="FN4837" s="127"/>
      <c r="FO4837" s="127"/>
      <c r="FP4837" s="127"/>
      <c r="FQ4837" s="127"/>
      <c r="FR4837" s="127"/>
      <c r="FS4837" s="127"/>
      <c r="FT4837" s="127"/>
      <c r="FU4837" s="127"/>
      <c r="FV4837" s="127"/>
      <c r="FW4837" s="127"/>
      <c r="FX4837" s="127"/>
      <c r="FY4837" s="127"/>
      <c r="FZ4837" s="127"/>
      <c r="GA4837" s="127"/>
      <c r="GB4837" s="127"/>
      <c r="GC4837" s="127"/>
      <c r="GD4837" s="127"/>
      <c r="GE4837" s="127"/>
      <c r="GF4837" s="127"/>
      <c r="GG4837" s="127"/>
      <c r="GH4837" s="127"/>
      <c r="GI4837" s="127"/>
      <c r="GJ4837" s="127"/>
      <c r="GK4837" s="127"/>
      <c r="GL4837" s="127"/>
      <c r="GM4837" s="127"/>
      <c r="GN4837" s="127"/>
      <c r="GO4837" s="127"/>
      <c r="GP4837" s="127"/>
      <c r="GQ4837" s="127"/>
      <c r="GR4837" s="127"/>
      <c r="GS4837" s="127"/>
      <c r="GT4837" s="127"/>
      <c r="GU4837" s="127"/>
      <c r="GV4837" s="127"/>
      <c r="GW4837" s="127"/>
      <c r="GX4837" s="127"/>
      <c r="GY4837" s="127"/>
      <c r="GZ4837" s="127"/>
      <c r="HA4837" s="127"/>
      <c r="HB4837" s="127"/>
      <c r="HC4837" s="127"/>
      <c r="HD4837" s="127"/>
      <c r="HE4837" s="127"/>
      <c r="HF4837" s="127"/>
      <c r="HG4837" s="127"/>
      <c r="HH4837" s="127"/>
      <c r="HI4837" s="127"/>
      <c r="HJ4837" s="127"/>
      <c r="HK4837" s="127"/>
      <c r="HL4837" s="127"/>
      <c r="HM4837" s="127"/>
      <c r="HN4837" s="127"/>
      <c r="HO4837" s="127"/>
      <c r="HP4837" s="127"/>
      <c r="HQ4837" s="127"/>
      <c r="HR4837" s="127"/>
      <c r="HS4837" s="127"/>
      <c r="HT4837" s="127"/>
      <c r="HU4837" s="127"/>
      <c r="HV4837" s="127"/>
      <c r="HW4837" s="127"/>
      <c r="HX4837" s="127"/>
      <c r="HY4837" s="127"/>
      <c r="HZ4837" s="127"/>
      <c r="IA4837" s="127"/>
      <c r="IB4837" s="127"/>
      <c r="IC4837" s="127"/>
      <c r="ID4837" s="127"/>
      <c r="IE4837" s="127"/>
      <c r="IF4837" s="127"/>
      <c r="IG4837" s="127"/>
      <c r="IH4837" s="127"/>
      <c r="II4837" s="127"/>
      <c r="IJ4837" s="127"/>
      <c r="IK4837" s="127"/>
      <c r="IL4837" s="127"/>
      <c r="IM4837" s="127"/>
      <c r="IN4837" s="127"/>
      <c r="IO4837" s="127"/>
      <c r="IP4837" s="127"/>
      <c r="IQ4837" s="127"/>
      <c r="IR4837" s="127"/>
      <c r="IS4837" s="127"/>
      <c r="IT4837" s="127"/>
      <c r="IU4837" s="127"/>
      <c r="IV4837" s="127"/>
    </row>
    <row r="4838" spans="1:256" x14ac:dyDescent="0.25">
      <c r="A4838" s="131" t="s">
        <v>35</v>
      </c>
      <c r="B4838" s="131" t="s">
        <v>36</v>
      </c>
      <c r="C4838" s="131" t="s">
        <v>37</v>
      </c>
      <c r="D4838" s="131" t="s">
        <v>121</v>
      </c>
      <c r="E4838" s="131" t="s">
        <v>122</v>
      </c>
      <c r="F4838" s="131" t="s">
        <v>123</v>
      </c>
      <c r="G4838" s="131" t="s">
        <v>124</v>
      </c>
      <c r="H4838" s="131" t="s">
        <v>124</v>
      </c>
      <c r="I4838" s="131" t="s">
        <v>42</v>
      </c>
      <c r="J4838" s="131" t="s">
        <v>182</v>
      </c>
      <c r="K4838" s="131" t="s">
        <v>182</v>
      </c>
      <c r="L4838" s="131" t="s">
        <v>43</v>
      </c>
      <c r="M4838" s="131" t="s">
        <v>44</v>
      </c>
      <c r="N4838" s="131" t="s">
        <v>180</v>
      </c>
      <c r="O4838" s="131" t="s">
        <v>1534</v>
      </c>
      <c r="P4838" s="131" t="s">
        <v>1152</v>
      </c>
      <c r="Q4838" s="131" t="s">
        <v>1535</v>
      </c>
      <c r="R4838" s="131" t="s">
        <v>1152</v>
      </c>
      <c r="S4838" s="130">
        <v>201411</v>
      </c>
      <c r="T4838" s="131" t="s">
        <v>52</v>
      </c>
      <c r="U4838" s="130">
        <v>0</v>
      </c>
      <c r="V4838" s="138">
        <v>431094.23</v>
      </c>
      <c r="W4838" s="131" t="s">
        <v>1152</v>
      </c>
      <c r="X4838" s="131" t="s">
        <v>177</v>
      </c>
      <c r="Y4838" s="131" t="s">
        <v>1152</v>
      </c>
      <c r="Z4838" s="131" t="s">
        <v>48</v>
      </c>
      <c r="AA4838" s="131" t="s">
        <v>129</v>
      </c>
      <c r="AB4838" s="131" t="s">
        <v>42</v>
      </c>
      <c r="AC4838" s="131" t="s">
        <v>3236</v>
      </c>
      <c r="AD4838" s="131" t="s">
        <v>51</v>
      </c>
      <c r="AG4838" s="127"/>
      <c r="AH4838" s="127"/>
      <c r="AI4838" s="127"/>
      <c r="AJ4838" s="127"/>
      <c r="AK4838" s="127"/>
      <c r="AL4838" s="127"/>
      <c r="AM4838" s="127"/>
      <c r="AN4838" s="127"/>
      <c r="AO4838" s="127"/>
      <c r="AP4838" s="127"/>
      <c r="AQ4838" s="127"/>
      <c r="AR4838" s="127"/>
      <c r="AS4838" s="127"/>
      <c r="AT4838" s="127"/>
      <c r="AU4838" s="127"/>
      <c r="AV4838" s="127"/>
      <c r="AW4838" s="127"/>
      <c r="AX4838" s="127"/>
      <c r="AY4838" s="127"/>
      <c r="AZ4838" s="127"/>
      <c r="BA4838" s="127"/>
      <c r="BB4838" s="127"/>
      <c r="BC4838" s="127"/>
      <c r="BD4838" s="127"/>
      <c r="BE4838" s="127"/>
      <c r="BF4838" s="127"/>
      <c r="BG4838" s="127"/>
      <c r="BH4838" s="127"/>
      <c r="BI4838" s="127"/>
      <c r="BJ4838" s="127"/>
      <c r="BK4838" s="127"/>
      <c r="BL4838" s="127"/>
      <c r="BM4838" s="127"/>
      <c r="BN4838" s="127"/>
      <c r="BO4838" s="127"/>
      <c r="BP4838" s="127"/>
      <c r="BQ4838" s="127"/>
      <c r="BR4838" s="127"/>
      <c r="BS4838" s="127"/>
      <c r="BT4838" s="127"/>
      <c r="BU4838" s="127"/>
      <c r="BV4838" s="127"/>
      <c r="BW4838" s="127"/>
      <c r="BX4838" s="127"/>
      <c r="BY4838" s="127"/>
      <c r="BZ4838" s="127"/>
      <c r="CA4838" s="127"/>
      <c r="CB4838" s="127"/>
      <c r="CC4838" s="127"/>
      <c r="CD4838" s="127"/>
      <c r="CE4838" s="127"/>
      <c r="CF4838" s="127"/>
      <c r="CG4838" s="127"/>
      <c r="CH4838" s="127"/>
      <c r="CI4838" s="127"/>
      <c r="CJ4838" s="127"/>
      <c r="CK4838" s="127"/>
      <c r="CL4838" s="127"/>
      <c r="CM4838" s="127"/>
      <c r="CN4838" s="127"/>
      <c r="CO4838" s="127"/>
      <c r="CP4838" s="127"/>
      <c r="CQ4838" s="127"/>
      <c r="CR4838" s="127"/>
      <c r="CS4838" s="127"/>
      <c r="CT4838" s="127"/>
      <c r="CU4838" s="127"/>
      <c r="CV4838" s="127"/>
      <c r="CW4838" s="127"/>
      <c r="CX4838" s="127"/>
      <c r="CY4838" s="127"/>
      <c r="CZ4838" s="127"/>
      <c r="DA4838" s="127"/>
      <c r="DB4838" s="127"/>
      <c r="DC4838" s="127"/>
      <c r="DD4838" s="127"/>
      <c r="DE4838" s="127"/>
      <c r="DF4838" s="127"/>
      <c r="DG4838" s="127"/>
      <c r="DH4838" s="127"/>
      <c r="DI4838" s="127"/>
      <c r="DJ4838" s="127"/>
      <c r="DK4838" s="127"/>
      <c r="DL4838" s="127"/>
      <c r="DM4838" s="127"/>
      <c r="DN4838" s="127"/>
      <c r="DO4838" s="127"/>
      <c r="DP4838" s="127"/>
      <c r="DQ4838" s="127"/>
      <c r="DR4838" s="127"/>
      <c r="DS4838" s="127"/>
      <c r="DT4838" s="127"/>
      <c r="DU4838" s="127"/>
      <c r="DV4838" s="127"/>
      <c r="DW4838" s="127"/>
      <c r="DX4838" s="127"/>
      <c r="DY4838" s="127"/>
      <c r="DZ4838" s="127"/>
      <c r="EA4838" s="127"/>
      <c r="EB4838" s="127"/>
      <c r="EC4838" s="127"/>
      <c r="ED4838" s="127"/>
      <c r="EE4838" s="127"/>
      <c r="EF4838" s="127"/>
      <c r="EG4838" s="127"/>
      <c r="EH4838" s="127"/>
      <c r="EI4838" s="127"/>
      <c r="EJ4838" s="127"/>
      <c r="EK4838" s="127"/>
      <c r="EL4838" s="127"/>
      <c r="EM4838" s="127"/>
      <c r="EN4838" s="127"/>
      <c r="EO4838" s="127"/>
      <c r="EP4838" s="127"/>
      <c r="EQ4838" s="127"/>
      <c r="ER4838" s="127"/>
      <c r="ES4838" s="127"/>
      <c r="ET4838" s="127"/>
      <c r="EU4838" s="127"/>
      <c r="EV4838" s="127"/>
      <c r="EW4838" s="127"/>
      <c r="EX4838" s="127"/>
      <c r="EY4838" s="127"/>
      <c r="EZ4838" s="127"/>
      <c r="FA4838" s="127"/>
      <c r="FB4838" s="127"/>
      <c r="FC4838" s="127"/>
      <c r="FD4838" s="127"/>
      <c r="FE4838" s="127"/>
      <c r="FF4838" s="127"/>
      <c r="FG4838" s="127"/>
      <c r="FH4838" s="127"/>
      <c r="FI4838" s="127"/>
      <c r="FJ4838" s="127"/>
      <c r="FK4838" s="127"/>
      <c r="FL4838" s="127"/>
      <c r="FM4838" s="127"/>
      <c r="FN4838" s="127"/>
      <c r="FO4838" s="127"/>
      <c r="FP4838" s="127"/>
      <c r="FQ4838" s="127"/>
      <c r="FR4838" s="127"/>
      <c r="FS4838" s="127"/>
      <c r="FT4838" s="127"/>
      <c r="FU4838" s="127"/>
      <c r="FV4838" s="127"/>
      <c r="FW4838" s="127"/>
      <c r="FX4838" s="127"/>
      <c r="FY4838" s="127"/>
      <c r="FZ4838" s="127"/>
      <c r="GA4838" s="127"/>
      <c r="GB4838" s="127"/>
      <c r="GC4838" s="127"/>
      <c r="GD4838" s="127"/>
      <c r="GE4838" s="127"/>
      <c r="GF4838" s="127"/>
      <c r="GG4838" s="127"/>
      <c r="GH4838" s="127"/>
      <c r="GI4838" s="127"/>
      <c r="GJ4838" s="127"/>
      <c r="GK4838" s="127"/>
      <c r="GL4838" s="127"/>
      <c r="GM4838" s="127"/>
      <c r="GN4838" s="127"/>
      <c r="GO4838" s="127"/>
      <c r="GP4838" s="127"/>
      <c r="GQ4838" s="127"/>
      <c r="GR4838" s="127"/>
      <c r="GS4838" s="127"/>
      <c r="GT4838" s="127"/>
      <c r="GU4838" s="127"/>
      <c r="GV4838" s="127"/>
      <c r="GW4838" s="127"/>
      <c r="GX4838" s="127"/>
      <c r="GY4838" s="127"/>
      <c r="GZ4838" s="127"/>
      <c r="HA4838" s="127"/>
      <c r="HB4838" s="127"/>
      <c r="HC4838" s="127"/>
      <c r="HD4838" s="127"/>
      <c r="HE4838" s="127"/>
      <c r="HF4838" s="127"/>
      <c r="HG4838" s="127"/>
      <c r="HH4838" s="127"/>
      <c r="HI4838" s="127"/>
      <c r="HJ4838" s="127"/>
      <c r="HK4838" s="127"/>
      <c r="HL4838" s="127"/>
      <c r="HM4838" s="127"/>
      <c r="HN4838" s="127"/>
      <c r="HO4838" s="127"/>
      <c r="HP4838" s="127"/>
      <c r="HQ4838" s="127"/>
      <c r="HR4838" s="127"/>
      <c r="HS4838" s="127"/>
      <c r="HT4838" s="127"/>
      <c r="HU4838" s="127"/>
      <c r="HV4838" s="127"/>
      <c r="HW4838" s="127"/>
      <c r="HX4838" s="127"/>
      <c r="HY4838" s="127"/>
      <c r="HZ4838" s="127"/>
      <c r="IA4838" s="127"/>
      <c r="IB4838" s="127"/>
      <c r="IC4838" s="127"/>
      <c r="ID4838" s="127"/>
      <c r="IE4838" s="127"/>
      <c r="IF4838" s="127"/>
      <c r="IG4838" s="127"/>
      <c r="IH4838" s="127"/>
      <c r="II4838" s="127"/>
      <c r="IJ4838" s="127"/>
      <c r="IK4838" s="127"/>
      <c r="IL4838" s="127"/>
      <c r="IM4838" s="127"/>
      <c r="IN4838" s="127"/>
      <c r="IO4838" s="127"/>
      <c r="IP4838" s="127"/>
      <c r="IQ4838" s="127"/>
      <c r="IR4838" s="127"/>
      <c r="IS4838" s="127"/>
      <c r="IT4838" s="127"/>
      <c r="IU4838" s="127"/>
      <c r="IV4838" s="127"/>
    </row>
    <row r="4839" spans="1:256" x14ac:dyDescent="0.25">
      <c r="A4839" s="131" t="s">
        <v>35</v>
      </c>
      <c r="B4839" s="131" t="s">
        <v>36</v>
      </c>
      <c r="C4839" s="131" t="s">
        <v>37</v>
      </c>
      <c r="D4839" s="131" t="s">
        <v>121</v>
      </c>
      <c r="E4839" s="131" t="s">
        <v>122</v>
      </c>
      <c r="F4839" s="131" t="s">
        <v>123</v>
      </c>
      <c r="G4839" s="131" t="s">
        <v>124</v>
      </c>
      <c r="H4839" s="131" t="s">
        <v>124</v>
      </c>
      <c r="I4839" s="131" t="s">
        <v>42</v>
      </c>
      <c r="J4839" s="131" t="s">
        <v>182</v>
      </c>
      <c r="K4839" s="131" t="s">
        <v>182</v>
      </c>
      <c r="L4839" s="131" t="s">
        <v>43</v>
      </c>
      <c r="M4839" s="131" t="s">
        <v>44</v>
      </c>
      <c r="N4839" s="131" t="s">
        <v>180</v>
      </c>
      <c r="O4839" s="131" t="s">
        <v>1534</v>
      </c>
      <c r="P4839" s="131" t="s">
        <v>1152</v>
      </c>
      <c r="Q4839" s="131" t="s">
        <v>1535</v>
      </c>
      <c r="R4839" s="131" t="s">
        <v>1152</v>
      </c>
      <c r="S4839" s="130">
        <v>201411</v>
      </c>
      <c r="T4839" s="131" t="s">
        <v>52</v>
      </c>
      <c r="U4839" s="130">
        <v>0</v>
      </c>
      <c r="V4839" s="138">
        <v>401033.21</v>
      </c>
      <c r="W4839" s="131" t="s">
        <v>1152</v>
      </c>
      <c r="X4839" s="131" t="s">
        <v>177</v>
      </c>
      <c r="Y4839" s="131" t="s">
        <v>1152</v>
      </c>
      <c r="Z4839" s="131" t="s">
        <v>48</v>
      </c>
      <c r="AA4839" s="131" t="s">
        <v>129</v>
      </c>
      <c r="AB4839" s="131" t="s">
        <v>42</v>
      </c>
      <c r="AC4839" s="131" t="s">
        <v>3236</v>
      </c>
      <c r="AD4839" s="131" t="s">
        <v>51</v>
      </c>
    </row>
    <row r="4840" spans="1:256" x14ac:dyDescent="0.25">
      <c r="A4840" s="131" t="s">
        <v>35</v>
      </c>
      <c r="B4840" s="131" t="s">
        <v>36</v>
      </c>
      <c r="C4840" s="131" t="s">
        <v>37</v>
      </c>
      <c r="D4840" s="131" t="s">
        <v>121</v>
      </c>
      <c r="E4840" s="131" t="s">
        <v>122</v>
      </c>
      <c r="F4840" s="131" t="s">
        <v>123</v>
      </c>
      <c r="G4840" s="131" t="s">
        <v>124</v>
      </c>
      <c r="H4840" s="131" t="s">
        <v>124</v>
      </c>
      <c r="I4840" s="131" t="s">
        <v>42</v>
      </c>
      <c r="J4840" s="131" t="s">
        <v>174</v>
      </c>
      <c r="K4840" s="131" t="s">
        <v>174</v>
      </c>
      <c r="L4840" s="131" t="s">
        <v>43</v>
      </c>
      <c r="M4840" s="131" t="s">
        <v>44</v>
      </c>
      <c r="N4840" s="131" t="s">
        <v>180</v>
      </c>
      <c r="O4840" s="131" t="s">
        <v>1534</v>
      </c>
      <c r="P4840" s="131" t="s">
        <v>1152</v>
      </c>
      <c r="Q4840" s="131" t="s">
        <v>1535</v>
      </c>
      <c r="R4840" s="131" t="s">
        <v>1152</v>
      </c>
      <c r="S4840" s="130">
        <v>201411</v>
      </c>
      <c r="T4840" s="131" t="s">
        <v>52</v>
      </c>
      <c r="U4840" s="130">
        <v>0</v>
      </c>
      <c r="V4840" s="138">
        <v>183508.25</v>
      </c>
      <c r="W4840" s="131" t="s">
        <v>1152</v>
      </c>
      <c r="X4840" s="131" t="s">
        <v>177</v>
      </c>
      <c r="Y4840" s="131" t="s">
        <v>1152</v>
      </c>
      <c r="Z4840" s="131" t="s">
        <v>48</v>
      </c>
      <c r="AA4840" s="131" t="s">
        <v>129</v>
      </c>
      <c r="AB4840" s="131" t="s">
        <v>42</v>
      </c>
      <c r="AC4840" s="131" t="s">
        <v>3236</v>
      </c>
      <c r="AD4840" s="131" t="s">
        <v>51</v>
      </c>
    </row>
    <row r="4841" spans="1:256" x14ac:dyDescent="0.25">
      <c r="A4841" s="131" t="s">
        <v>35</v>
      </c>
      <c r="B4841" s="131" t="s">
        <v>36</v>
      </c>
      <c r="C4841" s="131" t="s">
        <v>37</v>
      </c>
      <c r="D4841" s="131" t="s">
        <v>121</v>
      </c>
      <c r="E4841" s="131" t="s">
        <v>122</v>
      </c>
      <c r="F4841" s="131" t="s">
        <v>123</v>
      </c>
      <c r="G4841" s="131" t="s">
        <v>124</v>
      </c>
      <c r="H4841" s="131" t="s">
        <v>124</v>
      </c>
      <c r="I4841" s="131" t="s">
        <v>42</v>
      </c>
      <c r="J4841" s="131" t="s">
        <v>652</v>
      </c>
      <c r="K4841" s="131" t="s">
        <v>652</v>
      </c>
      <c r="L4841" s="131" t="s">
        <v>43</v>
      </c>
      <c r="M4841" s="131" t="s">
        <v>44</v>
      </c>
      <c r="N4841" s="131" t="s">
        <v>180</v>
      </c>
      <c r="O4841" s="131" t="s">
        <v>1534</v>
      </c>
      <c r="P4841" s="131" t="s">
        <v>1152</v>
      </c>
      <c r="Q4841" s="131" t="s">
        <v>1535</v>
      </c>
      <c r="R4841" s="131" t="s">
        <v>1152</v>
      </c>
      <c r="S4841" s="130">
        <v>201411</v>
      </c>
      <c r="T4841" s="131" t="s">
        <v>52</v>
      </c>
      <c r="U4841" s="130">
        <v>0</v>
      </c>
      <c r="V4841" s="138">
        <v>150998.56</v>
      </c>
      <c r="W4841" s="131" t="s">
        <v>1152</v>
      </c>
      <c r="X4841" s="131" t="s">
        <v>177</v>
      </c>
      <c r="Y4841" s="131" t="s">
        <v>1152</v>
      </c>
      <c r="Z4841" s="131" t="s">
        <v>48</v>
      </c>
      <c r="AA4841" s="131" t="s">
        <v>129</v>
      </c>
      <c r="AB4841" s="131" t="s">
        <v>42</v>
      </c>
      <c r="AC4841" s="131" t="s">
        <v>3236</v>
      </c>
      <c r="AD4841" s="131" t="s">
        <v>51</v>
      </c>
    </row>
    <row r="4842" spans="1:256" x14ac:dyDescent="0.25">
      <c r="A4842" s="131" t="s">
        <v>35</v>
      </c>
      <c r="B4842" s="131" t="s">
        <v>36</v>
      </c>
      <c r="C4842" s="131" t="s">
        <v>37</v>
      </c>
      <c r="D4842" s="131" t="s">
        <v>121</v>
      </c>
      <c r="E4842" s="131" t="s">
        <v>122</v>
      </c>
      <c r="F4842" s="131" t="s">
        <v>123</v>
      </c>
      <c r="G4842" s="131" t="s">
        <v>124</v>
      </c>
      <c r="H4842" s="131" t="s">
        <v>124</v>
      </c>
      <c r="I4842" s="131" t="s">
        <v>42</v>
      </c>
      <c r="J4842" s="131" t="s">
        <v>174</v>
      </c>
      <c r="K4842" s="131" t="s">
        <v>174</v>
      </c>
      <c r="L4842" s="131" t="s">
        <v>43</v>
      </c>
      <c r="M4842" s="131" t="s">
        <v>44</v>
      </c>
      <c r="N4842" s="131" t="s">
        <v>180</v>
      </c>
      <c r="O4842" s="131" t="s">
        <v>1534</v>
      </c>
      <c r="P4842" s="131" t="s">
        <v>1152</v>
      </c>
      <c r="Q4842" s="131" t="s">
        <v>1535</v>
      </c>
      <c r="R4842" s="131" t="s">
        <v>1152</v>
      </c>
      <c r="S4842" s="130">
        <v>201411</v>
      </c>
      <c r="T4842" s="131" t="s">
        <v>52</v>
      </c>
      <c r="U4842" s="130">
        <v>0</v>
      </c>
      <c r="V4842" s="138">
        <v>95172.25</v>
      </c>
      <c r="W4842" s="131" t="s">
        <v>1152</v>
      </c>
      <c r="X4842" s="131" t="s">
        <v>177</v>
      </c>
      <c r="Y4842" s="131" t="s">
        <v>1152</v>
      </c>
      <c r="Z4842" s="131" t="s">
        <v>48</v>
      </c>
      <c r="AA4842" s="131" t="s">
        <v>129</v>
      </c>
      <c r="AB4842" s="131" t="s">
        <v>42</v>
      </c>
      <c r="AC4842" s="131" t="s">
        <v>3236</v>
      </c>
      <c r="AD4842" s="131" t="s">
        <v>51</v>
      </c>
    </row>
    <row r="4843" spans="1:256" x14ac:dyDescent="0.25">
      <c r="A4843" s="131" t="s">
        <v>35</v>
      </c>
      <c r="B4843" s="131" t="s">
        <v>36</v>
      </c>
      <c r="C4843" s="131" t="s">
        <v>37</v>
      </c>
      <c r="D4843" s="131" t="s">
        <v>121</v>
      </c>
      <c r="E4843" s="131" t="s">
        <v>122</v>
      </c>
      <c r="F4843" s="131" t="s">
        <v>123</v>
      </c>
      <c r="G4843" s="131" t="s">
        <v>124</v>
      </c>
      <c r="H4843" s="131" t="s">
        <v>124</v>
      </c>
      <c r="I4843" s="131" t="s">
        <v>42</v>
      </c>
      <c r="J4843" s="131" t="s">
        <v>652</v>
      </c>
      <c r="K4843" s="131" t="s">
        <v>652</v>
      </c>
      <c r="L4843" s="131" t="s">
        <v>43</v>
      </c>
      <c r="M4843" s="131" t="s">
        <v>44</v>
      </c>
      <c r="N4843" s="131" t="s">
        <v>180</v>
      </c>
      <c r="O4843" s="131" t="s">
        <v>1534</v>
      </c>
      <c r="P4843" s="131" t="s">
        <v>1152</v>
      </c>
      <c r="Q4843" s="131" t="s">
        <v>1535</v>
      </c>
      <c r="R4843" s="131" t="s">
        <v>1152</v>
      </c>
      <c r="S4843" s="130">
        <v>201411</v>
      </c>
      <c r="T4843" s="131" t="s">
        <v>52</v>
      </c>
      <c r="U4843" s="130">
        <v>0</v>
      </c>
      <c r="V4843" s="138">
        <v>33131.440000000002</v>
      </c>
      <c r="W4843" s="131" t="s">
        <v>1152</v>
      </c>
      <c r="X4843" s="131" t="s">
        <v>177</v>
      </c>
      <c r="Y4843" s="131" t="s">
        <v>1152</v>
      </c>
      <c r="Z4843" s="131" t="s">
        <v>48</v>
      </c>
      <c r="AA4843" s="131" t="s">
        <v>129</v>
      </c>
      <c r="AB4843" s="131" t="s">
        <v>42</v>
      </c>
      <c r="AC4843" s="131" t="s">
        <v>3236</v>
      </c>
      <c r="AD4843" s="131" t="s">
        <v>51</v>
      </c>
    </row>
    <row r="4844" spans="1:256" x14ac:dyDescent="0.25">
      <c r="A4844" s="131" t="s">
        <v>35</v>
      </c>
      <c r="B4844" s="131" t="s">
        <v>36</v>
      </c>
      <c r="C4844" s="131" t="s">
        <v>37</v>
      </c>
      <c r="D4844" s="131" t="s">
        <v>121</v>
      </c>
      <c r="E4844" s="131" t="s">
        <v>122</v>
      </c>
      <c r="F4844" s="131" t="s">
        <v>123</v>
      </c>
      <c r="G4844" s="131" t="s">
        <v>124</v>
      </c>
      <c r="H4844" s="131" t="s">
        <v>124</v>
      </c>
      <c r="I4844" s="131" t="s">
        <v>42</v>
      </c>
      <c r="J4844" s="131" t="s">
        <v>532</v>
      </c>
      <c r="K4844" s="131" t="s">
        <v>532</v>
      </c>
      <c r="L4844" s="131" t="s">
        <v>43</v>
      </c>
      <c r="M4844" s="131" t="s">
        <v>44</v>
      </c>
      <c r="N4844" s="131" t="s">
        <v>180</v>
      </c>
      <c r="O4844" s="131" t="s">
        <v>1534</v>
      </c>
      <c r="P4844" s="131" t="s">
        <v>1152</v>
      </c>
      <c r="Q4844" s="131" t="s">
        <v>1535</v>
      </c>
      <c r="R4844" s="131" t="s">
        <v>1152</v>
      </c>
      <c r="S4844" s="130">
        <v>201411</v>
      </c>
      <c r="T4844" s="131" t="s">
        <v>52</v>
      </c>
      <c r="U4844" s="130">
        <v>0</v>
      </c>
      <c r="V4844" s="138">
        <v>6492.2</v>
      </c>
      <c r="W4844" s="131" t="s">
        <v>1152</v>
      </c>
      <c r="X4844" s="131" t="s">
        <v>177</v>
      </c>
      <c r="Y4844" s="131" t="s">
        <v>1152</v>
      </c>
      <c r="Z4844" s="131" t="s">
        <v>48</v>
      </c>
      <c r="AA4844" s="131" t="s">
        <v>129</v>
      </c>
      <c r="AB4844" s="131" t="s">
        <v>42</v>
      </c>
      <c r="AC4844" s="131" t="s">
        <v>3236</v>
      </c>
      <c r="AD4844" s="131" t="s">
        <v>51</v>
      </c>
    </row>
    <row r="4845" spans="1:256" x14ac:dyDescent="0.25">
      <c r="A4845" s="131" t="s">
        <v>35</v>
      </c>
      <c r="B4845" s="131" t="s">
        <v>36</v>
      </c>
      <c r="C4845" s="131" t="s">
        <v>37</v>
      </c>
      <c r="D4845" s="131" t="s">
        <v>121</v>
      </c>
      <c r="E4845" s="131" t="s">
        <v>122</v>
      </c>
      <c r="F4845" s="131" t="s">
        <v>123</v>
      </c>
      <c r="G4845" s="131" t="s">
        <v>124</v>
      </c>
      <c r="H4845" s="131" t="s">
        <v>124</v>
      </c>
      <c r="I4845" s="131" t="s">
        <v>42</v>
      </c>
      <c r="J4845" s="131" t="s">
        <v>532</v>
      </c>
      <c r="K4845" s="131" t="s">
        <v>532</v>
      </c>
      <c r="L4845" s="131" t="s">
        <v>43</v>
      </c>
      <c r="M4845" s="131" t="s">
        <v>44</v>
      </c>
      <c r="N4845" s="131" t="s">
        <v>180</v>
      </c>
      <c r="O4845" s="131" t="s">
        <v>1534</v>
      </c>
      <c r="P4845" s="131" t="s">
        <v>1152</v>
      </c>
      <c r="Q4845" s="131" t="s">
        <v>1535</v>
      </c>
      <c r="R4845" s="131" t="s">
        <v>1152</v>
      </c>
      <c r="S4845" s="130">
        <v>201411</v>
      </c>
      <c r="T4845" s="131" t="s">
        <v>52</v>
      </c>
      <c r="U4845" s="130">
        <v>0</v>
      </c>
      <c r="V4845" s="138">
        <v>3614.83</v>
      </c>
      <c r="W4845" s="131" t="s">
        <v>1152</v>
      </c>
      <c r="X4845" s="131" t="s">
        <v>177</v>
      </c>
      <c r="Y4845" s="131" t="s">
        <v>1152</v>
      </c>
      <c r="Z4845" s="131" t="s">
        <v>48</v>
      </c>
      <c r="AA4845" s="131" t="s">
        <v>129</v>
      </c>
      <c r="AB4845" s="131" t="s">
        <v>42</v>
      </c>
      <c r="AC4845" s="131" t="s">
        <v>3236</v>
      </c>
      <c r="AD4845" s="131" t="s">
        <v>51</v>
      </c>
    </row>
    <row r="4846" spans="1:256" x14ac:dyDescent="0.25">
      <c r="A4846" s="131" t="s">
        <v>35</v>
      </c>
      <c r="B4846" s="131" t="s">
        <v>36</v>
      </c>
      <c r="C4846" s="131" t="s">
        <v>37</v>
      </c>
      <c r="D4846" s="131" t="s">
        <v>121</v>
      </c>
      <c r="E4846" s="131" t="s">
        <v>122</v>
      </c>
      <c r="F4846" s="131" t="s">
        <v>123</v>
      </c>
      <c r="G4846" s="131" t="s">
        <v>124</v>
      </c>
      <c r="H4846" s="131" t="s">
        <v>124</v>
      </c>
      <c r="I4846" s="131" t="s">
        <v>42</v>
      </c>
      <c r="J4846" s="131" t="s">
        <v>500</v>
      </c>
      <c r="K4846" s="131" t="s">
        <v>500</v>
      </c>
      <c r="L4846" s="131" t="s">
        <v>43</v>
      </c>
      <c r="M4846" s="131" t="s">
        <v>44</v>
      </c>
      <c r="N4846" s="131" t="s">
        <v>162</v>
      </c>
      <c r="O4846" s="131" t="s">
        <v>1534</v>
      </c>
      <c r="P4846" s="131" t="s">
        <v>1152</v>
      </c>
      <c r="Q4846" s="131" t="s">
        <v>806</v>
      </c>
      <c r="R4846" s="131" t="s">
        <v>1152</v>
      </c>
      <c r="S4846" s="130">
        <v>201411</v>
      </c>
      <c r="T4846" s="131" t="s">
        <v>52</v>
      </c>
      <c r="U4846" s="130">
        <v>0</v>
      </c>
      <c r="V4846" s="138">
        <v>6699.25</v>
      </c>
      <c r="W4846" s="131" t="s">
        <v>1152</v>
      </c>
      <c r="X4846" s="131" t="s">
        <v>807</v>
      </c>
      <c r="Y4846" s="131" t="s">
        <v>1152</v>
      </c>
      <c r="Z4846" s="131" t="s">
        <v>48</v>
      </c>
      <c r="AA4846" s="131" t="s">
        <v>129</v>
      </c>
      <c r="AB4846" s="131" t="s">
        <v>42</v>
      </c>
      <c r="AC4846" s="131" t="s">
        <v>3236</v>
      </c>
      <c r="AD4846" s="131" t="s">
        <v>51</v>
      </c>
    </row>
    <row r="4847" spans="1:256" x14ac:dyDescent="0.25">
      <c r="A4847" s="131" t="s">
        <v>35</v>
      </c>
      <c r="B4847" s="131" t="s">
        <v>36</v>
      </c>
      <c r="C4847" s="131" t="s">
        <v>37</v>
      </c>
      <c r="D4847" s="131" t="s">
        <v>121</v>
      </c>
      <c r="E4847" s="131" t="s">
        <v>215</v>
      </c>
      <c r="F4847" s="131" t="s">
        <v>216</v>
      </c>
      <c r="G4847" s="131" t="s">
        <v>124</v>
      </c>
      <c r="H4847" s="131" t="s">
        <v>124</v>
      </c>
      <c r="I4847" s="131" t="s">
        <v>42</v>
      </c>
      <c r="J4847" s="131" t="s">
        <v>217</v>
      </c>
      <c r="K4847" s="131" t="s">
        <v>217</v>
      </c>
      <c r="L4847" s="131" t="s">
        <v>43</v>
      </c>
      <c r="M4847" s="131" t="s">
        <v>44</v>
      </c>
      <c r="N4847" s="131" t="s">
        <v>150</v>
      </c>
      <c r="O4847" s="131" t="s">
        <v>1534</v>
      </c>
      <c r="P4847" s="131" t="s">
        <v>1152</v>
      </c>
      <c r="Q4847" s="131" t="s">
        <v>1542</v>
      </c>
      <c r="R4847" s="131" t="s">
        <v>1152</v>
      </c>
      <c r="S4847" s="130">
        <v>201411</v>
      </c>
      <c r="T4847" s="131" t="s">
        <v>52</v>
      </c>
      <c r="U4847" s="130">
        <v>0</v>
      </c>
      <c r="V4847" s="138">
        <v>184415.58</v>
      </c>
      <c r="W4847" s="131" t="s">
        <v>1152</v>
      </c>
      <c r="X4847" s="131" t="s">
        <v>230</v>
      </c>
      <c r="Y4847" s="131" t="s">
        <v>1152</v>
      </c>
      <c r="Z4847" s="131" t="s">
        <v>48</v>
      </c>
      <c r="AA4847" s="131" t="s">
        <v>129</v>
      </c>
      <c r="AB4847" s="131" t="s">
        <v>42</v>
      </c>
      <c r="AC4847" s="131" t="s">
        <v>3236</v>
      </c>
      <c r="AD4847" s="131" t="s">
        <v>51</v>
      </c>
    </row>
    <row r="4848" spans="1:256" x14ac:dyDescent="0.25">
      <c r="A4848" s="131" t="s">
        <v>35</v>
      </c>
      <c r="B4848" s="131" t="s">
        <v>36</v>
      </c>
      <c r="C4848" s="131" t="s">
        <v>37</v>
      </c>
      <c r="D4848" s="131" t="s">
        <v>121</v>
      </c>
      <c r="E4848" s="131" t="s">
        <v>215</v>
      </c>
      <c r="F4848" s="131" t="s">
        <v>216</v>
      </c>
      <c r="G4848" s="131" t="s">
        <v>124</v>
      </c>
      <c r="H4848" s="131" t="s">
        <v>124</v>
      </c>
      <c r="I4848" s="131" t="s">
        <v>42</v>
      </c>
      <c r="J4848" s="131" t="s">
        <v>237</v>
      </c>
      <c r="K4848" s="131" t="s">
        <v>237</v>
      </c>
      <c r="L4848" s="131" t="s">
        <v>43</v>
      </c>
      <c r="M4848" s="131" t="s">
        <v>44</v>
      </c>
      <c r="N4848" s="131" t="s">
        <v>150</v>
      </c>
      <c r="O4848" s="131" t="s">
        <v>1534</v>
      </c>
      <c r="P4848" s="131" t="s">
        <v>1152</v>
      </c>
      <c r="Q4848" s="131" t="s">
        <v>1540</v>
      </c>
      <c r="R4848" s="131" t="s">
        <v>1152</v>
      </c>
      <c r="S4848" s="130">
        <v>201411</v>
      </c>
      <c r="T4848" s="131" t="s">
        <v>52</v>
      </c>
      <c r="U4848" s="130">
        <v>0</v>
      </c>
      <c r="V4848" s="138">
        <v>171866.27</v>
      </c>
      <c r="W4848" s="131" t="s">
        <v>1152</v>
      </c>
      <c r="X4848" s="131" t="s">
        <v>422</v>
      </c>
      <c r="Y4848" s="131" t="s">
        <v>1152</v>
      </c>
      <c r="Z4848" s="131" t="s">
        <v>48</v>
      </c>
      <c r="AA4848" s="131" t="s">
        <v>129</v>
      </c>
      <c r="AB4848" s="131" t="s">
        <v>42</v>
      </c>
      <c r="AC4848" s="131" t="s">
        <v>3236</v>
      </c>
      <c r="AD4848" s="131" t="s">
        <v>51</v>
      </c>
    </row>
    <row r="4849" spans="1:30" x14ac:dyDescent="0.25">
      <c r="A4849" s="131" t="s">
        <v>35</v>
      </c>
      <c r="B4849" s="131" t="s">
        <v>36</v>
      </c>
      <c r="C4849" s="131" t="s">
        <v>37</v>
      </c>
      <c r="D4849" s="131" t="s">
        <v>121</v>
      </c>
      <c r="E4849" s="131" t="s">
        <v>215</v>
      </c>
      <c r="F4849" s="131" t="s">
        <v>216</v>
      </c>
      <c r="G4849" s="131" t="s">
        <v>124</v>
      </c>
      <c r="H4849" s="131" t="s">
        <v>124</v>
      </c>
      <c r="I4849" s="131" t="s">
        <v>42</v>
      </c>
      <c r="J4849" s="131" t="s">
        <v>231</v>
      </c>
      <c r="K4849" s="131" t="s">
        <v>231</v>
      </c>
      <c r="L4849" s="131" t="s">
        <v>43</v>
      </c>
      <c r="M4849" s="131" t="s">
        <v>44</v>
      </c>
      <c r="N4849" s="131" t="s">
        <v>150</v>
      </c>
      <c r="O4849" s="131" t="s">
        <v>1534</v>
      </c>
      <c r="P4849" s="131" t="s">
        <v>1152</v>
      </c>
      <c r="Q4849" s="131" t="s">
        <v>1542</v>
      </c>
      <c r="R4849" s="131" t="s">
        <v>1152</v>
      </c>
      <c r="S4849" s="130">
        <v>201411</v>
      </c>
      <c r="T4849" s="131" t="s">
        <v>52</v>
      </c>
      <c r="U4849" s="130">
        <v>0</v>
      </c>
      <c r="V4849" s="138">
        <v>148100.1</v>
      </c>
      <c r="W4849" s="131" t="s">
        <v>1152</v>
      </c>
      <c r="X4849" s="131" t="s">
        <v>236</v>
      </c>
      <c r="Y4849" s="131" t="s">
        <v>1152</v>
      </c>
      <c r="Z4849" s="131" t="s">
        <v>48</v>
      </c>
      <c r="AA4849" s="131" t="s">
        <v>129</v>
      </c>
      <c r="AB4849" s="131" t="s">
        <v>42</v>
      </c>
      <c r="AC4849" s="131" t="s">
        <v>3236</v>
      </c>
      <c r="AD4849" s="131" t="s">
        <v>51</v>
      </c>
    </row>
    <row r="4850" spans="1:30" x14ac:dyDescent="0.25">
      <c r="A4850" s="131" t="s">
        <v>35</v>
      </c>
      <c r="B4850" s="131" t="s">
        <v>36</v>
      </c>
      <c r="C4850" s="131" t="s">
        <v>37</v>
      </c>
      <c r="D4850" s="131" t="s">
        <v>121</v>
      </c>
      <c r="E4850" s="131" t="s">
        <v>215</v>
      </c>
      <c r="F4850" s="131" t="s">
        <v>216</v>
      </c>
      <c r="G4850" s="131" t="s">
        <v>124</v>
      </c>
      <c r="H4850" s="131" t="s">
        <v>124</v>
      </c>
      <c r="I4850" s="131" t="s">
        <v>42</v>
      </c>
      <c r="J4850" s="131" t="s">
        <v>261</v>
      </c>
      <c r="K4850" s="131" t="s">
        <v>261</v>
      </c>
      <c r="L4850" s="131" t="s">
        <v>43</v>
      </c>
      <c r="M4850" s="131" t="s">
        <v>44</v>
      </c>
      <c r="N4850" s="131" t="s">
        <v>150</v>
      </c>
      <c r="O4850" s="131" t="s">
        <v>1534</v>
      </c>
      <c r="P4850" s="131" t="s">
        <v>1152</v>
      </c>
      <c r="Q4850" s="131" t="s">
        <v>1543</v>
      </c>
      <c r="R4850" s="131" t="s">
        <v>1152</v>
      </c>
      <c r="S4850" s="130">
        <v>201411</v>
      </c>
      <c r="T4850" s="131" t="s">
        <v>52</v>
      </c>
      <c r="U4850" s="130">
        <v>0</v>
      </c>
      <c r="V4850" s="138">
        <v>57910</v>
      </c>
      <c r="W4850" s="131" t="s">
        <v>1152</v>
      </c>
      <c r="X4850" s="131" t="s">
        <v>267</v>
      </c>
      <c r="Y4850" s="131" t="s">
        <v>1152</v>
      </c>
      <c r="Z4850" s="131" t="s">
        <v>48</v>
      </c>
      <c r="AA4850" s="131" t="s">
        <v>129</v>
      </c>
      <c r="AB4850" s="131" t="s">
        <v>42</v>
      </c>
      <c r="AC4850" s="131" t="s">
        <v>3236</v>
      </c>
      <c r="AD4850" s="131" t="s">
        <v>51</v>
      </c>
    </row>
    <row r="4851" spans="1:30" x14ac:dyDescent="0.25">
      <c r="A4851" s="131" t="s">
        <v>35</v>
      </c>
      <c r="B4851" s="131" t="s">
        <v>36</v>
      </c>
      <c r="C4851" s="131" t="s">
        <v>37</v>
      </c>
      <c r="D4851" s="131" t="s">
        <v>121</v>
      </c>
      <c r="E4851" s="131" t="s">
        <v>215</v>
      </c>
      <c r="F4851" s="131" t="s">
        <v>216</v>
      </c>
      <c r="G4851" s="131" t="s">
        <v>124</v>
      </c>
      <c r="H4851" s="131" t="s">
        <v>124</v>
      </c>
      <c r="I4851" s="131" t="s">
        <v>42</v>
      </c>
      <c r="J4851" s="131" t="s">
        <v>250</v>
      </c>
      <c r="K4851" s="131" t="s">
        <v>250</v>
      </c>
      <c r="L4851" s="131" t="s">
        <v>43</v>
      </c>
      <c r="M4851" s="131" t="s">
        <v>44</v>
      </c>
      <c r="N4851" s="131" t="s">
        <v>150</v>
      </c>
      <c r="O4851" s="131" t="s">
        <v>1534</v>
      </c>
      <c r="P4851" s="131" t="s">
        <v>1152</v>
      </c>
      <c r="Q4851" s="131" t="s">
        <v>1541</v>
      </c>
      <c r="R4851" s="131" t="s">
        <v>1152</v>
      </c>
      <c r="S4851" s="130">
        <v>201411</v>
      </c>
      <c r="T4851" s="131" t="s">
        <v>52</v>
      </c>
      <c r="U4851" s="130">
        <v>0</v>
      </c>
      <c r="V4851" s="138">
        <v>48221.5</v>
      </c>
      <c r="W4851" s="131" t="s">
        <v>1152</v>
      </c>
      <c r="X4851" s="131" t="s">
        <v>433</v>
      </c>
      <c r="Y4851" s="131" t="s">
        <v>1152</v>
      </c>
      <c r="Z4851" s="131" t="s">
        <v>48</v>
      </c>
      <c r="AA4851" s="131" t="s">
        <v>129</v>
      </c>
      <c r="AB4851" s="131" t="s">
        <v>42</v>
      </c>
      <c r="AC4851" s="131" t="s">
        <v>3236</v>
      </c>
      <c r="AD4851" s="131" t="s">
        <v>51</v>
      </c>
    </row>
    <row r="4852" spans="1:30" x14ac:dyDescent="0.25">
      <c r="A4852" s="131" t="s">
        <v>35</v>
      </c>
      <c r="B4852" s="131" t="s">
        <v>36</v>
      </c>
      <c r="C4852" s="131" t="s">
        <v>37</v>
      </c>
      <c r="D4852" s="131" t="s">
        <v>121</v>
      </c>
      <c r="E4852" s="131" t="s">
        <v>215</v>
      </c>
      <c r="F4852" s="131" t="s">
        <v>216</v>
      </c>
      <c r="G4852" s="131" t="s">
        <v>124</v>
      </c>
      <c r="H4852" s="131" t="s">
        <v>124</v>
      </c>
      <c r="I4852" s="131" t="s">
        <v>42</v>
      </c>
      <c r="J4852" s="131" t="s">
        <v>237</v>
      </c>
      <c r="K4852" s="131" t="s">
        <v>237</v>
      </c>
      <c r="L4852" s="131" t="s">
        <v>43</v>
      </c>
      <c r="M4852" s="131" t="s">
        <v>44</v>
      </c>
      <c r="N4852" s="131" t="s">
        <v>150</v>
      </c>
      <c r="O4852" s="131" t="s">
        <v>1534</v>
      </c>
      <c r="P4852" s="131" t="s">
        <v>1152</v>
      </c>
      <c r="Q4852" s="131" t="s">
        <v>2425</v>
      </c>
      <c r="R4852" s="131" t="s">
        <v>1152</v>
      </c>
      <c r="S4852" s="130">
        <v>201411</v>
      </c>
      <c r="T4852" s="131" t="s">
        <v>52</v>
      </c>
      <c r="U4852" s="130">
        <v>0</v>
      </c>
      <c r="V4852" s="138">
        <v>36245.42</v>
      </c>
      <c r="W4852" s="131" t="s">
        <v>1152</v>
      </c>
      <c r="X4852" s="131" t="s">
        <v>1152</v>
      </c>
      <c r="Y4852" s="131" t="s">
        <v>1152</v>
      </c>
      <c r="Z4852" s="131" t="s">
        <v>48</v>
      </c>
      <c r="AA4852" s="131" t="s">
        <v>129</v>
      </c>
      <c r="AB4852" s="131" t="s">
        <v>42</v>
      </c>
      <c r="AC4852" s="131" t="s">
        <v>3236</v>
      </c>
      <c r="AD4852" s="131" t="s">
        <v>51</v>
      </c>
    </row>
    <row r="4853" spans="1:30" x14ac:dyDescent="0.25">
      <c r="A4853" s="131" t="s">
        <v>35</v>
      </c>
      <c r="B4853" s="131" t="s">
        <v>36</v>
      </c>
      <c r="C4853" s="131" t="s">
        <v>37</v>
      </c>
      <c r="D4853" s="131" t="s">
        <v>121</v>
      </c>
      <c r="E4853" s="131" t="s">
        <v>215</v>
      </c>
      <c r="F4853" s="131" t="s">
        <v>216</v>
      </c>
      <c r="G4853" s="131" t="s">
        <v>124</v>
      </c>
      <c r="H4853" s="131" t="s">
        <v>124</v>
      </c>
      <c r="I4853" s="131" t="s">
        <v>42</v>
      </c>
      <c r="J4853" s="131" t="s">
        <v>437</v>
      </c>
      <c r="K4853" s="131" t="s">
        <v>437</v>
      </c>
      <c r="L4853" s="131" t="s">
        <v>43</v>
      </c>
      <c r="M4853" s="131" t="s">
        <v>44</v>
      </c>
      <c r="N4853" s="131" t="s">
        <v>150</v>
      </c>
      <c r="O4853" s="131" t="s">
        <v>1534</v>
      </c>
      <c r="P4853" s="131" t="s">
        <v>1152</v>
      </c>
      <c r="Q4853" s="131" t="s">
        <v>1543</v>
      </c>
      <c r="R4853" s="131" t="s">
        <v>1152</v>
      </c>
      <c r="S4853" s="130">
        <v>201411</v>
      </c>
      <c r="T4853" s="131" t="s">
        <v>52</v>
      </c>
      <c r="U4853" s="130">
        <v>0</v>
      </c>
      <c r="V4853" s="138">
        <v>5267.99</v>
      </c>
      <c r="W4853" s="131" t="s">
        <v>1152</v>
      </c>
      <c r="X4853" s="131" t="s">
        <v>577</v>
      </c>
      <c r="Y4853" s="131" t="s">
        <v>1152</v>
      </c>
      <c r="Z4853" s="131" t="s">
        <v>48</v>
      </c>
      <c r="AA4853" s="131" t="s">
        <v>129</v>
      </c>
      <c r="AB4853" s="131" t="s">
        <v>42</v>
      </c>
      <c r="AC4853" s="131" t="s">
        <v>3236</v>
      </c>
      <c r="AD4853" s="131" t="s">
        <v>51</v>
      </c>
    </row>
    <row r="4854" spans="1:30" x14ac:dyDescent="0.25">
      <c r="A4854" s="131" t="s">
        <v>35</v>
      </c>
      <c r="B4854" s="131" t="s">
        <v>36</v>
      </c>
      <c r="C4854" s="131" t="s">
        <v>37</v>
      </c>
      <c r="D4854" s="131" t="s">
        <v>121</v>
      </c>
      <c r="E4854" s="131" t="s">
        <v>215</v>
      </c>
      <c r="F4854" s="131" t="s">
        <v>216</v>
      </c>
      <c r="G4854" s="131" t="s">
        <v>124</v>
      </c>
      <c r="H4854" s="131" t="s">
        <v>124</v>
      </c>
      <c r="I4854" s="131" t="s">
        <v>42</v>
      </c>
      <c r="J4854" s="131" t="s">
        <v>250</v>
      </c>
      <c r="K4854" s="131" t="s">
        <v>250</v>
      </c>
      <c r="L4854" s="131" t="s">
        <v>43</v>
      </c>
      <c r="M4854" s="131" t="s">
        <v>44</v>
      </c>
      <c r="N4854" s="131" t="s">
        <v>150</v>
      </c>
      <c r="O4854" s="131" t="s">
        <v>1534</v>
      </c>
      <c r="P4854" s="131" t="s">
        <v>1152</v>
      </c>
      <c r="Q4854" s="131" t="s">
        <v>1559</v>
      </c>
      <c r="R4854" s="131" t="s">
        <v>1152</v>
      </c>
      <c r="S4854" s="130">
        <v>201411</v>
      </c>
      <c r="T4854" s="131" t="s">
        <v>52</v>
      </c>
      <c r="U4854" s="130">
        <v>0</v>
      </c>
      <c r="V4854" s="138">
        <v>4400</v>
      </c>
      <c r="W4854" s="131" t="s">
        <v>1152</v>
      </c>
      <c r="X4854" s="131" t="s">
        <v>1152</v>
      </c>
      <c r="Y4854" s="131" t="s">
        <v>1152</v>
      </c>
      <c r="Z4854" s="131" t="s">
        <v>48</v>
      </c>
      <c r="AA4854" s="131" t="s">
        <v>129</v>
      </c>
      <c r="AB4854" s="131" t="s">
        <v>42</v>
      </c>
      <c r="AC4854" s="131" t="s">
        <v>3236</v>
      </c>
      <c r="AD4854" s="131" t="s">
        <v>51</v>
      </c>
    </row>
    <row r="4855" spans="1:30" x14ac:dyDescent="0.25">
      <c r="A4855" s="131" t="s">
        <v>35</v>
      </c>
      <c r="B4855" s="131" t="s">
        <v>36</v>
      </c>
      <c r="C4855" s="131" t="s">
        <v>37</v>
      </c>
      <c r="D4855" s="131" t="s">
        <v>121</v>
      </c>
      <c r="E4855" s="131" t="s">
        <v>215</v>
      </c>
      <c r="F4855" s="131" t="s">
        <v>216</v>
      </c>
      <c r="G4855" s="131" t="s">
        <v>124</v>
      </c>
      <c r="H4855" s="131" t="s">
        <v>124</v>
      </c>
      <c r="I4855" s="131" t="s">
        <v>42</v>
      </c>
      <c r="J4855" s="131" t="s">
        <v>217</v>
      </c>
      <c r="K4855" s="131" t="s">
        <v>217</v>
      </c>
      <c r="L4855" s="131" t="s">
        <v>43</v>
      </c>
      <c r="M4855" s="131" t="s">
        <v>44</v>
      </c>
      <c r="N4855" s="131" t="s">
        <v>180</v>
      </c>
      <c r="O4855" s="131" t="s">
        <v>1534</v>
      </c>
      <c r="P4855" s="131" t="s">
        <v>1152</v>
      </c>
      <c r="Q4855" s="131" t="s">
        <v>1546</v>
      </c>
      <c r="R4855" s="131" t="s">
        <v>1152</v>
      </c>
      <c r="S4855" s="130">
        <v>201411</v>
      </c>
      <c r="T4855" s="131" t="s">
        <v>52</v>
      </c>
      <c r="U4855" s="130">
        <v>0</v>
      </c>
      <c r="V4855" s="138">
        <v>523974.8</v>
      </c>
      <c r="W4855" s="131" t="s">
        <v>1152</v>
      </c>
      <c r="X4855" s="131" t="s">
        <v>1152</v>
      </c>
      <c r="Y4855" s="131" t="s">
        <v>1152</v>
      </c>
      <c r="Z4855" s="131" t="s">
        <v>48</v>
      </c>
      <c r="AA4855" s="131" t="s">
        <v>129</v>
      </c>
      <c r="AB4855" s="131" t="s">
        <v>42</v>
      </c>
      <c r="AC4855" s="131" t="s">
        <v>3236</v>
      </c>
      <c r="AD4855" s="131" t="s">
        <v>51</v>
      </c>
    </row>
    <row r="4856" spans="1:30" x14ac:dyDescent="0.25">
      <c r="A4856" s="131" t="s">
        <v>35</v>
      </c>
      <c r="B4856" s="131" t="s">
        <v>36</v>
      </c>
      <c r="C4856" s="131" t="s">
        <v>37</v>
      </c>
      <c r="D4856" s="131" t="s">
        <v>121</v>
      </c>
      <c r="E4856" s="131" t="s">
        <v>215</v>
      </c>
      <c r="F4856" s="131" t="s">
        <v>216</v>
      </c>
      <c r="G4856" s="131" t="s">
        <v>124</v>
      </c>
      <c r="H4856" s="131" t="s">
        <v>124</v>
      </c>
      <c r="I4856" s="131" t="s">
        <v>42</v>
      </c>
      <c r="J4856" s="131" t="s">
        <v>237</v>
      </c>
      <c r="K4856" s="131" t="s">
        <v>237</v>
      </c>
      <c r="L4856" s="131" t="s">
        <v>43</v>
      </c>
      <c r="M4856" s="131" t="s">
        <v>44</v>
      </c>
      <c r="N4856" s="131" t="s">
        <v>180</v>
      </c>
      <c r="O4856" s="131" t="s">
        <v>1534</v>
      </c>
      <c r="P4856" s="131" t="s">
        <v>1152</v>
      </c>
      <c r="Q4856" s="131" t="s">
        <v>1544</v>
      </c>
      <c r="R4856" s="131" t="s">
        <v>1152</v>
      </c>
      <c r="S4856" s="130">
        <v>201411</v>
      </c>
      <c r="T4856" s="131" t="s">
        <v>52</v>
      </c>
      <c r="U4856" s="130">
        <v>0</v>
      </c>
      <c r="V4856" s="138">
        <v>247175</v>
      </c>
      <c r="W4856" s="131" t="s">
        <v>1152</v>
      </c>
      <c r="X4856" s="131" t="s">
        <v>1152</v>
      </c>
      <c r="Y4856" s="131" t="s">
        <v>1152</v>
      </c>
      <c r="Z4856" s="131" t="s">
        <v>48</v>
      </c>
      <c r="AA4856" s="131" t="s">
        <v>129</v>
      </c>
      <c r="AB4856" s="131" t="s">
        <v>42</v>
      </c>
      <c r="AC4856" s="131" t="s">
        <v>3236</v>
      </c>
      <c r="AD4856" s="131" t="s">
        <v>51</v>
      </c>
    </row>
    <row r="4857" spans="1:30" x14ac:dyDescent="0.25">
      <c r="A4857" s="131" t="s">
        <v>35</v>
      </c>
      <c r="B4857" s="131" t="s">
        <v>36</v>
      </c>
      <c r="C4857" s="131" t="s">
        <v>37</v>
      </c>
      <c r="D4857" s="131" t="s">
        <v>121</v>
      </c>
      <c r="E4857" s="131" t="s">
        <v>215</v>
      </c>
      <c r="F4857" s="131" t="s">
        <v>216</v>
      </c>
      <c r="G4857" s="131" t="s">
        <v>124</v>
      </c>
      <c r="H4857" s="131" t="s">
        <v>124</v>
      </c>
      <c r="I4857" s="131" t="s">
        <v>42</v>
      </c>
      <c r="J4857" s="131" t="s">
        <v>261</v>
      </c>
      <c r="K4857" s="131" t="s">
        <v>261</v>
      </c>
      <c r="L4857" s="131" t="s">
        <v>43</v>
      </c>
      <c r="M4857" s="131" t="s">
        <v>44</v>
      </c>
      <c r="N4857" s="131" t="s">
        <v>180</v>
      </c>
      <c r="O4857" s="131" t="s">
        <v>1534</v>
      </c>
      <c r="P4857" s="131" t="s">
        <v>1152</v>
      </c>
      <c r="Q4857" s="131" t="s">
        <v>1547</v>
      </c>
      <c r="R4857" s="131" t="s">
        <v>1152</v>
      </c>
      <c r="S4857" s="130">
        <v>201411</v>
      </c>
      <c r="T4857" s="131" t="s">
        <v>52</v>
      </c>
      <c r="U4857" s="130">
        <v>0</v>
      </c>
      <c r="V4857" s="138">
        <v>193586</v>
      </c>
      <c r="W4857" s="131" t="s">
        <v>1152</v>
      </c>
      <c r="X4857" s="131" t="s">
        <v>1152</v>
      </c>
      <c r="Y4857" s="131" t="s">
        <v>1152</v>
      </c>
      <c r="Z4857" s="131" t="s">
        <v>48</v>
      </c>
      <c r="AA4857" s="131" t="s">
        <v>129</v>
      </c>
      <c r="AB4857" s="131" t="s">
        <v>42</v>
      </c>
      <c r="AC4857" s="131" t="s">
        <v>3236</v>
      </c>
      <c r="AD4857" s="131" t="s">
        <v>51</v>
      </c>
    </row>
    <row r="4858" spans="1:30" x14ac:dyDescent="0.25">
      <c r="A4858" s="131" t="s">
        <v>35</v>
      </c>
      <c r="B4858" s="131" t="s">
        <v>36</v>
      </c>
      <c r="C4858" s="131" t="s">
        <v>37</v>
      </c>
      <c r="D4858" s="131" t="s">
        <v>121</v>
      </c>
      <c r="E4858" s="131" t="s">
        <v>215</v>
      </c>
      <c r="F4858" s="131" t="s">
        <v>216</v>
      </c>
      <c r="G4858" s="131" t="s">
        <v>124</v>
      </c>
      <c r="H4858" s="131" t="s">
        <v>124</v>
      </c>
      <c r="I4858" s="131" t="s">
        <v>42</v>
      </c>
      <c r="J4858" s="131" t="s">
        <v>231</v>
      </c>
      <c r="K4858" s="131" t="s">
        <v>231</v>
      </c>
      <c r="L4858" s="131" t="s">
        <v>43</v>
      </c>
      <c r="M4858" s="131" t="s">
        <v>44</v>
      </c>
      <c r="N4858" s="131" t="s">
        <v>180</v>
      </c>
      <c r="O4858" s="131" t="s">
        <v>1534</v>
      </c>
      <c r="P4858" s="131" t="s">
        <v>1152</v>
      </c>
      <c r="Q4858" s="131" t="s">
        <v>1546</v>
      </c>
      <c r="R4858" s="131" t="s">
        <v>1152</v>
      </c>
      <c r="S4858" s="130">
        <v>201411</v>
      </c>
      <c r="T4858" s="131" t="s">
        <v>52</v>
      </c>
      <c r="U4858" s="130">
        <v>0</v>
      </c>
      <c r="V4858" s="138">
        <v>39883.370000000003</v>
      </c>
      <c r="W4858" s="131" t="s">
        <v>1152</v>
      </c>
      <c r="X4858" s="131" t="s">
        <v>975</v>
      </c>
      <c r="Y4858" s="131" t="s">
        <v>1152</v>
      </c>
      <c r="Z4858" s="131" t="s">
        <v>48</v>
      </c>
      <c r="AA4858" s="131" t="s">
        <v>129</v>
      </c>
      <c r="AB4858" s="131" t="s">
        <v>42</v>
      </c>
      <c r="AC4858" s="131" t="s">
        <v>3236</v>
      </c>
      <c r="AD4858" s="131" t="s">
        <v>51</v>
      </c>
    </row>
    <row r="4859" spans="1:30" x14ac:dyDescent="0.25">
      <c r="A4859" s="131" t="s">
        <v>35</v>
      </c>
      <c r="B4859" s="131" t="s">
        <v>36</v>
      </c>
      <c r="C4859" s="131" t="s">
        <v>37</v>
      </c>
      <c r="D4859" s="131" t="s">
        <v>121</v>
      </c>
      <c r="E4859" s="131" t="s">
        <v>215</v>
      </c>
      <c r="F4859" s="131" t="s">
        <v>216</v>
      </c>
      <c r="G4859" s="131" t="s">
        <v>124</v>
      </c>
      <c r="H4859" s="131" t="s">
        <v>124</v>
      </c>
      <c r="I4859" s="131" t="s">
        <v>42</v>
      </c>
      <c r="J4859" s="131" t="s">
        <v>231</v>
      </c>
      <c r="K4859" s="131" t="s">
        <v>231</v>
      </c>
      <c r="L4859" s="131" t="s">
        <v>43</v>
      </c>
      <c r="M4859" s="131" t="s">
        <v>44</v>
      </c>
      <c r="N4859" s="131" t="s">
        <v>180</v>
      </c>
      <c r="O4859" s="131" t="s">
        <v>1534</v>
      </c>
      <c r="P4859" s="131" t="s">
        <v>1152</v>
      </c>
      <c r="Q4859" s="131" t="s">
        <v>1546</v>
      </c>
      <c r="R4859" s="131" t="s">
        <v>1152</v>
      </c>
      <c r="S4859" s="130">
        <v>201411</v>
      </c>
      <c r="T4859" s="131" t="s">
        <v>52</v>
      </c>
      <c r="U4859" s="130">
        <v>0</v>
      </c>
      <c r="V4859" s="138">
        <v>32832.92</v>
      </c>
      <c r="W4859" s="131" t="s">
        <v>1152</v>
      </c>
      <c r="X4859" s="131" t="s">
        <v>1152</v>
      </c>
      <c r="Y4859" s="131" t="s">
        <v>1152</v>
      </c>
      <c r="Z4859" s="131" t="s">
        <v>48</v>
      </c>
      <c r="AA4859" s="131" t="s">
        <v>129</v>
      </c>
      <c r="AB4859" s="131" t="s">
        <v>42</v>
      </c>
      <c r="AC4859" s="131" t="s">
        <v>3236</v>
      </c>
      <c r="AD4859" s="131" t="s">
        <v>51</v>
      </c>
    </row>
    <row r="4860" spans="1:30" x14ac:dyDescent="0.25">
      <c r="A4860" s="131" t="s">
        <v>35</v>
      </c>
      <c r="B4860" s="131" t="s">
        <v>36</v>
      </c>
      <c r="C4860" s="131" t="s">
        <v>37</v>
      </c>
      <c r="D4860" s="131" t="s">
        <v>121</v>
      </c>
      <c r="E4860" s="131" t="s">
        <v>215</v>
      </c>
      <c r="F4860" s="131" t="s">
        <v>216</v>
      </c>
      <c r="G4860" s="131" t="s">
        <v>124</v>
      </c>
      <c r="H4860" s="131" t="s">
        <v>124</v>
      </c>
      <c r="I4860" s="131" t="s">
        <v>42</v>
      </c>
      <c r="J4860" s="131" t="s">
        <v>250</v>
      </c>
      <c r="K4860" s="131" t="s">
        <v>250</v>
      </c>
      <c r="L4860" s="131" t="s">
        <v>43</v>
      </c>
      <c r="M4860" s="131" t="s">
        <v>44</v>
      </c>
      <c r="N4860" s="131" t="s">
        <v>180</v>
      </c>
      <c r="O4860" s="131" t="s">
        <v>1534</v>
      </c>
      <c r="P4860" s="131" t="s">
        <v>1152</v>
      </c>
      <c r="Q4860" s="131" t="s">
        <v>1545</v>
      </c>
      <c r="R4860" s="131" t="s">
        <v>1152</v>
      </c>
      <c r="S4860" s="130">
        <v>201411</v>
      </c>
      <c r="T4860" s="131" t="s">
        <v>52</v>
      </c>
      <c r="U4860" s="130">
        <v>0</v>
      </c>
      <c r="V4860" s="138">
        <v>30450</v>
      </c>
      <c r="W4860" s="131" t="s">
        <v>1152</v>
      </c>
      <c r="X4860" s="131" t="s">
        <v>1152</v>
      </c>
      <c r="Y4860" s="131" t="s">
        <v>1152</v>
      </c>
      <c r="Z4860" s="131" t="s">
        <v>48</v>
      </c>
      <c r="AA4860" s="131" t="s">
        <v>129</v>
      </c>
      <c r="AB4860" s="131" t="s">
        <v>42</v>
      </c>
      <c r="AC4860" s="131" t="s">
        <v>3236</v>
      </c>
      <c r="AD4860" s="131" t="s">
        <v>51</v>
      </c>
    </row>
    <row r="4861" spans="1:30" x14ac:dyDescent="0.25">
      <c r="A4861" s="131" t="s">
        <v>35</v>
      </c>
      <c r="B4861" s="131" t="s">
        <v>36</v>
      </c>
      <c r="C4861" s="131" t="s">
        <v>37</v>
      </c>
      <c r="D4861" s="131" t="s">
        <v>121</v>
      </c>
      <c r="E4861" s="131" t="s">
        <v>215</v>
      </c>
      <c r="F4861" s="131" t="s">
        <v>216</v>
      </c>
      <c r="G4861" s="131" t="s">
        <v>124</v>
      </c>
      <c r="H4861" s="131" t="s">
        <v>124</v>
      </c>
      <c r="I4861" s="131" t="s">
        <v>42</v>
      </c>
      <c r="J4861" s="131" t="s">
        <v>437</v>
      </c>
      <c r="K4861" s="131" t="s">
        <v>437</v>
      </c>
      <c r="L4861" s="131" t="s">
        <v>43</v>
      </c>
      <c r="M4861" s="131" t="s">
        <v>44</v>
      </c>
      <c r="N4861" s="131" t="s">
        <v>180</v>
      </c>
      <c r="O4861" s="131" t="s">
        <v>1534</v>
      </c>
      <c r="P4861" s="131" t="s">
        <v>1152</v>
      </c>
      <c r="Q4861" s="131" t="s">
        <v>1547</v>
      </c>
      <c r="R4861" s="131" t="s">
        <v>1152</v>
      </c>
      <c r="S4861" s="130">
        <v>201411</v>
      </c>
      <c r="T4861" s="131" t="s">
        <v>52</v>
      </c>
      <c r="U4861" s="130">
        <v>0</v>
      </c>
      <c r="V4861" s="138">
        <v>20377.400000000001</v>
      </c>
      <c r="W4861" s="131" t="s">
        <v>1152</v>
      </c>
      <c r="X4861" s="131" t="s">
        <v>1152</v>
      </c>
      <c r="Y4861" s="131" t="s">
        <v>1152</v>
      </c>
      <c r="Z4861" s="131" t="s">
        <v>48</v>
      </c>
      <c r="AA4861" s="131" t="s">
        <v>129</v>
      </c>
      <c r="AB4861" s="131" t="s">
        <v>42</v>
      </c>
      <c r="AC4861" s="131" t="s">
        <v>3236</v>
      </c>
      <c r="AD4861" s="131" t="s">
        <v>51</v>
      </c>
    </row>
    <row r="4862" spans="1:30" x14ac:dyDescent="0.25">
      <c r="A4862" s="131" t="s">
        <v>35</v>
      </c>
      <c r="B4862" s="131" t="s">
        <v>36</v>
      </c>
      <c r="C4862" s="131" t="s">
        <v>37</v>
      </c>
      <c r="D4862" s="131" t="s">
        <v>121</v>
      </c>
      <c r="E4862" s="131" t="s">
        <v>215</v>
      </c>
      <c r="F4862" s="131" t="s">
        <v>216</v>
      </c>
      <c r="G4862" s="131" t="s">
        <v>124</v>
      </c>
      <c r="H4862" s="131" t="s">
        <v>124</v>
      </c>
      <c r="I4862" s="131" t="s">
        <v>42</v>
      </c>
      <c r="J4862" s="131" t="s">
        <v>257</v>
      </c>
      <c r="K4862" s="131" t="s">
        <v>257</v>
      </c>
      <c r="L4862" s="131" t="s">
        <v>43</v>
      </c>
      <c r="M4862" s="131" t="s">
        <v>44</v>
      </c>
      <c r="N4862" s="131" t="s">
        <v>180</v>
      </c>
      <c r="O4862" s="131" t="s">
        <v>1534</v>
      </c>
      <c r="P4862" s="131" t="s">
        <v>1152</v>
      </c>
      <c r="Q4862" s="131" t="s">
        <v>1544</v>
      </c>
      <c r="R4862" s="131" t="s">
        <v>1152</v>
      </c>
      <c r="S4862" s="130">
        <v>201411</v>
      </c>
      <c r="T4862" s="131" t="s">
        <v>52</v>
      </c>
      <c r="U4862" s="130">
        <v>0</v>
      </c>
      <c r="V4862" s="138">
        <v>3200</v>
      </c>
      <c r="W4862" s="131" t="s">
        <v>1152</v>
      </c>
      <c r="X4862" s="131" t="s">
        <v>1152</v>
      </c>
      <c r="Y4862" s="131" t="s">
        <v>1152</v>
      </c>
      <c r="Z4862" s="131" t="s">
        <v>48</v>
      </c>
      <c r="AA4862" s="131" t="s">
        <v>129</v>
      </c>
      <c r="AB4862" s="131" t="s">
        <v>42</v>
      </c>
      <c r="AC4862" s="131" t="s">
        <v>3236</v>
      </c>
      <c r="AD4862" s="131" t="s">
        <v>51</v>
      </c>
    </row>
    <row r="4863" spans="1:30" x14ac:dyDescent="0.25">
      <c r="A4863" s="131" t="s">
        <v>35</v>
      </c>
      <c r="B4863" s="131" t="s">
        <v>36</v>
      </c>
      <c r="C4863" s="131" t="s">
        <v>37</v>
      </c>
      <c r="D4863" s="131" t="s">
        <v>121</v>
      </c>
      <c r="E4863" s="131" t="s">
        <v>215</v>
      </c>
      <c r="F4863" s="131" t="s">
        <v>216</v>
      </c>
      <c r="G4863" s="131" t="s">
        <v>124</v>
      </c>
      <c r="H4863" s="131" t="s">
        <v>124</v>
      </c>
      <c r="I4863" s="131" t="s">
        <v>42</v>
      </c>
      <c r="J4863" s="131" t="s">
        <v>217</v>
      </c>
      <c r="K4863" s="131" t="s">
        <v>217</v>
      </c>
      <c r="L4863" s="131" t="s">
        <v>43</v>
      </c>
      <c r="M4863" s="131" t="s">
        <v>44</v>
      </c>
      <c r="N4863" s="131" t="s">
        <v>180</v>
      </c>
      <c r="O4863" s="131" t="s">
        <v>1534</v>
      </c>
      <c r="P4863" s="131" t="s">
        <v>1152</v>
      </c>
      <c r="Q4863" s="131" t="s">
        <v>1546</v>
      </c>
      <c r="R4863" s="131" t="s">
        <v>1152</v>
      </c>
      <c r="S4863" s="130">
        <v>201411</v>
      </c>
      <c r="T4863" s="131" t="s">
        <v>52</v>
      </c>
      <c r="U4863" s="130">
        <v>0</v>
      </c>
      <c r="V4863" s="138">
        <v>1807.98</v>
      </c>
      <c r="W4863" s="131" t="s">
        <v>1152</v>
      </c>
      <c r="X4863" s="131" t="s">
        <v>752</v>
      </c>
      <c r="Y4863" s="131" t="s">
        <v>1152</v>
      </c>
      <c r="Z4863" s="131" t="s">
        <v>48</v>
      </c>
      <c r="AA4863" s="131" t="s">
        <v>129</v>
      </c>
      <c r="AB4863" s="131" t="s">
        <v>42</v>
      </c>
      <c r="AC4863" s="131" t="s">
        <v>3236</v>
      </c>
      <c r="AD4863" s="131" t="s">
        <v>51</v>
      </c>
    </row>
    <row r="4864" spans="1:30" x14ac:dyDescent="0.25">
      <c r="A4864" s="131" t="s">
        <v>35</v>
      </c>
      <c r="B4864" s="131" t="s">
        <v>36</v>
      </c>
      <c r="C4864" s="131" t="s">
        <v>37</v>
      </c>
      <c r="D4864" s="131" t="s">
        <v>121</v>
      </c>
      <c r="E4864" s="131" t="s">
        <v>215</v>
      </c>
      <c r="F4864" s="131" t="s">
        <v>216</v>
      </c>
      <c r="G4864" s="131" t="s">
        <v>124</v>
      </c>
      <c r="H4864" s="131" t="s">
        <v>124</v>
      </c>
      <c r="I4864" s="131" t="s">
        <v>42</v>
      </c>
      <c r="J4864" s="131" t="s">
        <v>237</v>
      </c>
      <c r="K4864" s="131" t="s">
        <v>237</v>
      </c>
      <c r="L4864" s="131" t="s">
        <v>43</v>
      </c>
      <c r="M4864" s="131" t="s">
        <v>44</v>
      </c>
      <c r="N4864" s="131" t="s">
        <v>150</v>
      </c>
      <c r="O4864" s="131" t="s">
        <v>1555</v>
      </c>
      <c r="P4864" s="131" t="s">
        <v>1152</v>
      </c>
      <c r="Q4864" s="131" t="s">
        <v>2425</v>
      </c>
      <c r="R4864" s="131" t="s">
        <v>1152</v>
      </c>
      <c r="S4864" s="130">
        <v>201411</v>
      </c>
      <c r="T4864" s="131" t="s">
        <v>52</v>
      </c>
      <c r="U4864" s="130">
        <v>0</v>
      </c>
      <c r="V4864" s="138">
        <v>30905</v>
      </c>
      <c r="W4864" s="131" t="s">
        <v>1152</v>
      </c>
      <c r="X4864" s="131" t="s">
        <v>1152</v>
      </c>
      <c r="Y4864" s="131" t="s">
        <v>1152</v>
      </c>
      <c r="Z4864" s="131" t="s">
        <v>48</v>
      </c>
      <c r="AA4864" s="131" t="s">
        <v>129</v>
      </c>
      <c r="AB4864" s="131" t="s">
        <v>42</v>
      </c>
      <c r="AC4864" s="131" t="s">
        <v>3237</v>
      </c>
      <c r="AD4864" s="131" t="s">
        <v>51</v>
      </c>
    </row>
    <row r="4865" spans="1:30" x14ac:dyDescent="0.25">
      <c r="A4865" s="131" t="s">
        <v>35</v>
      </c>
      <c r="B4865" s="131" t="s">
        <v>36</v>
      </c>
      <c r="C4865" s="131" t="s">
        <v>37</v>
      </c>
      <c r="D4865" s="131" t="s">
        <v>121</v>
      </c>
      <c r="E4865" s="131" t="s">
        <v>215</v>
      </c>
      <c r="F4865" s="131" t="s">
        <v>216</v>
      </c>
      <c r="G4865" s="131" t="s">
        <v>124</v>
      </c>
      <c r="H4865" s="131" t="s">
        <v>124</v>
      </c>
      <c r="I4865" s="131" t="s">
        <v>42</v>
      </c>
      <c r="J4865" s="131" t="s">
        <v>250</v>
      </c>
      <c r="K4865" s="131" t="s">
        <v>250</v>
      </c>
      <c r="L4865" s="131" t="s">
        <v>43</v>
      </c>
      <c r="M4865" s="131" t="s">
        <v>44</v>
      </c>
      <c r="N4865" s="131" t="s">
        <v>150</v>
      </c>
      <c r="O4865" s="131" t="s">
        <v>1555</v>
      </c>
      <c r="P4865" s="131" t="s">
        <v>1152</v>
      </c>
      <c r="Q4865" s="131" t="s">
        <v>1559</v>
      </c>
      <c r="R4865" s="131" t="s">
        <v>1152</v>
      </c>
      <c r="S4865" s="130">
        <v>201411</v>
      </c>
      <c r="T4865" s="131" t="s">
        <v>52</v>
      </c>
      <c r="U4865" s="130">
        <v>0</v>
      </c>
      <c r="V4865" s="138">
        <v>13900</v>
      </c>
      <c r="W4865" s="131" t="s">
        <v>1152</v>
      </c>
      <c r="X4865" s="131" t="s">
        <v>1152</v>
      </c>
      <c r="Y4865" s="131" t="s">
        <v>1152</v>
      </c>
      <c r="Z4865" s="131" t="s">
        <v>48</v>
      </c>
      <c r="AA4865" s="131" t="s">
        <v>129</v>
      </c>
      <c r="AB4865" s="131" t="s">
        <v>42</v>
      </c>
      <c r="AC4865" s="131" t="s">
        <v>3237</v>
      </c>
      <c r="AD4865" s="131" t="s">
        <v>51</v>
      </c>
    </row>
    <row r="4866" spans="1:30" x14ac:dyDescent="0.25">
      <c r="A4866" s="131" t="s">
        <v>35</v>
      </c>
      <c r="B4866" s="131" t="s">
        <v>36</v>
      </c>
      <c r="C4866" s="131" t="s">
        <v>37</v>
      </c>
      <c r="D4866" s="131" t="s">
        <v>121</v>
      </c>
      <c r="E4866" s="131" t="s">
        <v>215</v>
      </c>
      <c r="F4866" s="131" t="s">
        <v>216</v>
      </c>
      <c r="G4866" s="131" t="s">
        <v>124</v>
      </c>
      <c r="H4866" s="131" t="s">
        <v>124</v>
      </c>
      <c r="I4866" s="131" t="s">
        <v>42</v>
      </c>
      <c r="J4866" s="131" t="s">
        <v>217</v>
      </c>
      <c r="K4866" s="131" t="s">
        <v>217</v>
      </c>
      <c r="L4866" s="131" t="s">
        <v>43</v>
      </c>
      <c r="M4866" s="131" t="s">
        <v>44</v>
      </c>
      <c r="N4866" s="131" t="s">
        <v>180</v>
      </c>
      <c r="O4866" s="131" t="s">
        <v>1555</v>
      </c>
      <c r="P4866" s="131" t="s">
        <v>1152</v>
      </c>
      <c r="Q4866" s="131" t="s">
        <v>1546</v>
      </c>
      <c r="R4866" s="131" t="s">
        <v>1152</v>
      </c>
      <c r="S4866" s="130">
        <v>201411</v>
      </c>
      <c r="T4866" s="131" t="s">
        <v>52</v>
      </c>
      <c r="U4866" s="130">
        <v>0</v>
      </c>
      <c r="V4866" s="138">
        <v>428528.05</v>
      </c>
      <c r="W4866" s="131" t="s">
        <v>1152</v>
      </c>
      <c r="X4866" s="131" t="s">
        <v>1152</v>
      </c>
      <c r="Y4866" s="131" t="s">
        <v>1152</v>
      </c>
      <c r="Z4866" s="131" t="s">
        <v>48</v>
      </c>
      <c r="AA4866" s="131" t="s">
        <v>129</v>
      </c>
      <c r="AB4866" s="131" t="s">
        <v>42</v>
      </c>
      <c r="AC4866" s="131" t="s">
        <v>3237</v>
      </c>
      <c r="AD4866" s="131" t="s">
        <v>51</v>
      </c>
    </row>
    <row r="4867" spans="1:30" x14ac:dyDescent="0.25">
      <c r="A4867" s="131" t="s">
        <v>35</v>
      </c>
      <c r="B4867" s="131" t="s">
        <v>36</v>
      </c>
      <c r="C4867" s="131" t="s">
        <v>37</v>
      </c>
      <c r="D4867" s="131" t="s">
        <v>121</v>
      </c>
      <c r="E4867" s="131" t="s">
        <v>215</v>
      </c>
      <c r="F4867" s="131" t="s">
        <v>216</v>
      </c>
      <c r="G4867" s="131" t="s">
        <v>124</v>
      </c>
      <c r="H4867" s="131" t="s">
        <v>124</v>
      </c>
      <c r="I4867" s="131" t="s">
        <v>42</v>
      </c>
      <c r="J4867" s="131" t="s">
        <v>237</v>
      </c>
      <c r="K4867" s="131" t="s">
        <v>237</v>
      </c>
      <c r="L4867" s="131" t="s">
        <v>43</v>
      </c>
      <c r="M4867" s="131" t="s">
        <v>44</v>
      </c>
      <c r="N4867" s="131" t="s">
        <v>180</v>
      </c>
      <c r="O4867" s="131" t="s">
        <v>1555</v>
      </c>
      <c r="P4867" s="131" t="s">
        <v>1152</v>
      </c>
      <c r="Q4867" s="131" t="s">
        <v>1544</v>
      </c>
      <c r="R4867" s="131" t="s">
        <v>1152</v>
      </c>
      <c r="S4867" s="130">
        <v>201411</v>
      </c>
      <c r="T4867" s="131" t="s">
        <v>52</v>
      </c>
      <c r="U4867" s="130">
        <v>0</v>
      </c>
      <c r="V4867" s="138">
        <v>351300</v>
      </c>
      <c r="W4867" s="131" t="s">
        <v>1152</v>
      </c>
      <c r="X4867" s="131" t="s">
        <v>1152</v>
      </c>
      <c r="Y4867" s="131" t="s">
        <v>1152</v>
      </c>
      <c r="Z4867" s="131" t="s">
        <v>48</v>
      </c>
      <c r="AA4867" s="131" t="s">
        <v>129</v>
      </c>
      <c r="AB4867" s="131" t="s">
        <v>42</v>
      </c>
      <c r="AC4867" s="131" t="s">
        <v>3237</v>
      </c>
      <c r="AD4867" s="131" t="s">
        <v>51</v>
      </c>
    </row>
    <row r="4868" spans="1:30" x14ac:dyDescent="0.25">
      <c r="A4868" s="131" t="s">
        <v>35</v>
      </c>
      <c r="B4868" s="131" t="s">
        <v>36</v>
      </c>
      <c r="C4868" s="131" t="s">
        <v>37</v>
      </c>
      <c r="D4868" s="131" t="s">
        <v>121</v>
      </c>
      <c r="E4868" s="131" t="s">
        <v>215</v>
      </c>
      <c r="F4868" s="131" t="s">
        <v>216</v>
      </c>
      <c r="G4868" s="131" t="s">
        <v>124</v>
      </c>
      <c r="H4868" s="131" t="s">
        <v>124</v>
      </c>
      <c r="I4868" s="131" t="s">
        <v>42</v>
      </c>
      <c r="J4868" s="131" t="s">
        <v>261</v>
      </c>
      <c r="K4868" s="131" t="s">
        <v>261</v>
      </c>
      <c r="L4868" s="131" t="s">
        <v>43</v>
      </c>
      <c r="M4868" s="131" t="s">
        <v>44</v>
      </c>
      <c r="N4868" s="131" t="s">
        <v>180</v>
      </c>
      <c r="O4868" s="131" t="s">
        <v>1555</v>
      </c>
      <c r="P4868" s="131" t="s">
        <v>1152</v>
      </c>
      <c r="Q4868" s="131" t="s">
        <v>1547</v>
      </c>
      <c r="R4868" s="131" t="s">
        <v>1152</v>
      </c>
      <c r="S4868" s="130">
        <v>201411</v>
      </c>
      <c r="T4868" s="131" t="s">
        <v>52</v>
      </c>
      <c r="U4868" s="130">
        <v>0</v>
      </c>
      <c r="V4868" s="138">
        <v>278085.7</v>
      </c>
      <c r="W4868" s="131" t="s">
        <v>1152</v>
      </c>
      <c r="X4868" s="131" t="s">
        <v>1152</v>
      </c>
      <c r="Y4868" s="131" t="s">
        <v>1152</v>
      </c>
      <c r="Z4868" s="131" t="s">
        <v>48</v>
      </c>
      <c r="AA4868" s="131" t="s">
        <v>129</v>
      </c>
      <c r="AB4868" s="131" t="s">
        <v>42</v>
      </c>
      <c r="AC4868" s="131" t="s">
        <v>3237</v>
      </c>
      <c r="AD4868" s="131" t="s">
        <v>51</v>
      </c>
    </row>
    <row r="4869" spans="1:30" x14ac:dyDescent="0.25">
      <c r="A4869" s="131" t="s">
        <v>35</v>
      </c>
      <c r="B4869" s="131" t="s">
        <v>36</v>
      </c>
      <c r="C4869" s="131" t="s">
        <v>37</v>
      </c>
      <c r="D4869" s="131" t="s">
        <v>121</v>
      </c>
      <c r="E4869" s="131" t="s">
        <v>215</v>
      </c>
      <c r="F4869" s="131" t="s">
        <v>216</v>
      </c>
      <c r="G4869" s="131" t="s">
        <v>124</v>
      </c>
      <c r="H4869" s="131" t="s">
        <v>124</v>
      </c>
      <c r="I4869" s="131" t="s">
        <v>42</v>
      </c>
      <c r="J4869" s="131" t="s">
        <v>250</v>
      </c>
      <c r="K4869" s="131" t="s">
        <v>250</v>
      </c>
      <c r="L4869" s="131" t="s">
        <v>43</v>
      </c>
      <c r="M4869" s="131" t="s">
        <v>44</v>
      </c>
      <c r="N4869" s="131" t="s">
        <v>180</v>
      </c>
      <c r="O4869" s="131" t="s">
        <v>1555</v>
      </c>
      <c r="P4869" s="131" t="s">
        <v>1152</v>
      </c>
      <c r="Q4869" s="131" t="s">
        <v>1545</v>
      </c>
      <c r="R4869" s="131" t="s">
        <v>1152</v>
      </c>
      <c r="S4869" s="130">
        <v>201411</v>
      </c>
      <c r="T4869" s="131" t="s">
        <v>52</v>
      </c>
      <c r="U4869" s="130">
        <v>0</v>
      </c>
      <c r="V4869" s="138">
        <v>35950</v>
      </c>
      <c r="W4869" s="131" t="s">
        <v>1152</v>
      </c>
      <c r="X4869" s="131" t="s">
        <v>1152</v>
      </c>
      <c r="Y4869" s="131" t="s">
        <v>1152</v>
      </c>
      <c r="Z4869" s="131" t="s">
        <v>48</v>
      </c>
      <c r="AA4869" s="131" t="s">
        <v>129</v>
      </c>
      <c r="AB4869" s="131" t="s">
        <v>42</v>
      </c>
      <c r="AC4869" s="131" t="s">
        <v>3237</v>
      </c>
      <c r="AD4869" s="131" t="s">
        <v>51</v>
      </c>
    </row>
    <row r="4870" spans="1:30" x14ac:dyDescent="0.25">
      <c r="A4870" s="131" t="s">
        <v>35</v>
      </c>
      <c r="B4870" s="131" t="s">
        <v>36</v>
      </c>
      <c r="C4870" s="131" t="s">
        <v>37</v>
      </c>
      <c r="D4870" s="131" t="s">
        <v>121</v>
      </c>
      <c r="E4870" s="131" t="s">
        <v>215</v>
      </c>
      <c r="F4870" s="131" t="s">
        <v>216</v>
      </c>
      <c r="G4870" s="131" t="s">
        <v>124</v>
      </c>
      <c r="H4870" s="131" t="s">
        <v>124</v>
      </c>
      <c r="I4870" s="131" t="s">
        <v>42</v>
      </c>
      <c r="J4870" s="131" t="s">
        <v>231</v>
      </c>
      <c r="K4870" s="131" t="s">
        <v>231</v>
      </c>
      <c r="L4870" s="131" t="s">
        <v>43</v>
      </c>
      <c r="M4870" s="131" t="s">
        <v>44</v>
      </c>
      <c r="N4870" s="131" t="s">
        <v>180</v>
      </c>
      <c r="O4870" s="131" t="s">
        <v>1555</v>
      </c>
      <c r="P4870" s="131" t="s">
        <v>1152</v>
      </c>
      <c r="Q4870" s="131" t="s">
        <v>1546</v>
      </c>
      <c r="R4870" s="131" t="s">
        <v>1152</v>
      </c>
      <c r="S4870" s="130">
        <v>201411</v>
      </c>
      <c r="T4870" s="131" t="s">
        <v>52</v>
      </c>
      <c r="U4870" s="130">
        <v>0</v>
      </c>
      <c r="V4870" s="138">
        <v>22856.1</v>
      </c>
      <c r="W4870" s="131" t="s">
        <v>1152</v>
      </c>
      <c r="X4870" s="131" t="s">
        <v>1152</v>
      </c>
      <c r="Y4870" s="131" t="s">
        <v>1152</v>
      </c>
      <c r="Z4870" s="131" t="s">
        <v>48</v>
      </c>
      <c r="AA4870" s="131" t="s">
        <v>129</v>
      </c>
      <c r="AB4870" s="131" t="s">
        <v>42</v>
      </c>
      <c r="AC4870" s="131" t="s">
        <v>3237</v>
      </c>
      <c r="AD4870" s="131" t="s">
        <v>51</v>
      </c>
    </row>
    <row r="4871" spans="1:30" x14ac:dyDescent="0.25">
      <c r="A4871" s="131" t="s">
        <v>35</v>
      </c>
      <c r="B4871" s="131" t="s">
        <v>36</v>
      </c>
      <c r="C4871" s="131" t="s">
        <v>37</v>
      </c>
      <c r="D4871" s="131" t="s">
        <v>121</v>
      </c>
      <c r="E4871" s="131" t="s">
        <v>215</v>
      </c>
      <c r="F4871" s="131" t="s">
        <v>216</v>
      </c>
      <c r="G4871" s="131" t="s">
        <v>124</v>
      </c>
      <c r="H4871" s="131" t="s">
        <v>124</v>
      </c>
      <c r="I4871" s="131" t="s">
        <v>42</v>
      </c>
      <c r="J4871" s="131" t="s">
        <v>437</v>
      </c>
      <c r="K4871" s="131" t="s">
        <v>437</v>
      </c>
      <c r="L4871" s="131" t="s">
        <v>43</v>
      </c>
      <c r="M4871" s="131" t="s">
        <v>44</v>
      </c>
      <c r="N4871" s="131" t="s">
        <v>180</v>
      </c>
      <c r="O4871" s="131" t="s">
        <v>1555</v>
      </c>
      <c r="P4871" s="131" t="s">
        <v>1152</v>
      </c>
      <c r="Q4871" s="131" t="s">
        <v>1547</v>
      </c>
      <c r="R4871" s="131" t="s">
        <v>1152</v>
      </c>
      <c r="S4871" s="130">
        <v>201411</v>
      </c>
      <c r="T4871" s="131" t="s">
        <v>52</v>
      </c>
      <c r="U4871" s="130">
        <v>0</v>
      </c>
      <c r="V4871" s="138">
        <v>20084.68</v>
      </c>
      <c r="W4871" s="131" t="s">
        <v>1152</v>
      </c>
      <c r="X4871" s="131" t="s">
        <v>1152</v>
      </c>
      <c r="Y4871" s="131" t="s">
        <v>1152</v>
      </c>
      <c r="Z4871" s="131" t="s">
        <v>48</v>
      </c>
      <c r="AA4871" s="131" t="s">
        <v>129</v>
      </c>
      <c r="AB4871" s="131" t="s">
        <v>42</v>
      </c>
      <c r="AC4871" s="131" t="s">
        <v>3237</v>
      </c>
      <c r="AD4871" s="131" t="s">
        <v>51</v>
      </c>
    </row>
    <row r="4872" spans="1:30" x14ac:dyDescent="0.25">
      <c r="A4872" s="131" t="s">
        <v>35</v>
      </c>
      <c r="B4872" s="131" t="s">
        <v>36</v>
      </c>
      <c r="C4872" s="131" t="s">
        <v>37</v>
      </c>
      <c r="D4872" s="131" t="s">
        <v>121</v>
      </c>
      <c r="E4872" s="131" t="s">
        <v>122</v>
      </c>
      <c r="F4872" s="131" t="s">
        <v>123</v>
      </c>
      <c r="G4872" s="131" t="s">
        <v>124</v>
      </c>
      <c r="H4872" s="131" t="s">
        <v>124</v>
      </c>
      <c r="I4872" s="131" t="s">
        <v>42</v>
      </c>
      <c r="J4872" s="131" t="s">
        <v>182</v>
      </c>
      <c r="K4872" s="131" t="s">
        <v>182</v>
      </c>
      <c r="L4872" s="131" t="s">
        <v>43</v>
      </c>
      <c r="M4872" s="131" t="s">
        <v>44</v>
      </c>
      <c r="N4872" s="131" t="s">
        <v>150</v>
      </c>
      <c r="O4872" s="131" t="s">
        <v>1534</v>
      </c>
      <c r="P4872" s="131" t="s">
        <v>1152</v>
      </c>
      <c r="Q4872" s="131" t="s">
        <v>1535</v>
      </c>
      <c r="R4872" s="131" t="s">
        <v>2427</v>
      </c>
      <c r="S4872" s="130">
        <v>201411</v>
      </c>
      <c r="T4872" s="131" t="s">
        <v>47</v>
      </c>
      <c r="U4872" s="130">
        <v>0</v>
      </c>
      <c r="V4872" s="138">
        <v>-343785.2</v>
      </c>
      <c r="W4872" s="131" t="s">
        <v>1152</v>
      </c>
      <c r="X4872" s="131" t="s">
        <v>177</v>
      </c>
      <c r="Y4872" s="131" t="s">
        <v>1152</v>
      </c>
      <c r="Z4872" s="131" t="s">
        <v>48</v>
      </c>
      <c r="AA4872" s="131" t="s">
        <v>129</v>
      </c>
      <c r="AB4872" s="131" t="s">
        <v>42</v>
      </c>
      <c r="AC4872" s="131" t="s">
        <v>3238</v>
      </c>
      <c r="AD4872" s="131" t="s">
        <v>51</v>
      </c>
    </row>
    <row r="4873" spans="1:30" x14ac:dyDescent="0.25">
      <c r="A4873" s="131" t="s">
        <v>35</v>
      </c>
      <c r="B4873" s="131" t="s">
        <v>36</v>
      </c>
      <c r="C4873" s="131" t="s">
        <v>37</v>
      </c>
      <c r="D4873" s="131" t="s">
        <v>121</v>
      </c>
      <c r="E4873" s="131" t="s">
        <v>122</v>
      </c>
      <c r="F4873" s="131" t="s">
        <v>123</v>
      </c>
      <c r="G4873" s="131" t="s">
        <v>124</v>
      </c>
      <c r="H4873" s="131" t="s">
        <v>124</v>
      </c>
      <c r="I4873" s="131" t="s">
        <v>42</v>
      </c>
      <c r="J4873" s="131" t="s">
        <v>174</v>
      </c>
      <c r="K4873" s="131" t="s">
        <v>174</v>
      </c>
      <c r="L4873" s="131" t="s">
        <v>43</v>
      </c>
      <c r="M4873" s="131" t="s">
        <v>44</v>
      </c>
      <c r="N4873" s="131" t="s">
        <v>150</v>
      </c>
      <c r="O4873" s="131" t="s">
        <v>1534</v>
      </c>
      <c r="P4873" s="131" t="s">
        <v>1152</v>
      </c>
      <c r="Q4873" s="131" t="s">
        <v>1535</v>
      </c>
      <c r="R4873" s="131" t="s">
        <v>2427</v>
      </c>
      <c r="S4873" s="130">
        <v>201411</v>
      </c>
      <c r="T4873" s="131" t="s">
        <v>47</v>
      </c>
      <c r="U4873" s="130">
        <v>0</v>
      </c>
      <c r="V4873" s="138">
        <v>-189212.83</v>
      </c>
      <c r="W4873" s="131" t="s">
        <v>1152</v>
      </c>
      <c r="X4873" s="131" t="s">
        <v>177</v>
      </c>
      <c r="Y4873" s="131" t="s">
        <v>1152</v>
      </c>
      <c r="Z4873" s="131" t="s">
        <v>48</v>
      </c>
      <c r="AA4873" s="131" t="s">
        <v>129</v>
      </c>
      <c r="AB4873" s="131" t="s">
        <v>42</v>
      </c>
      <c r="AC4873" s="131" t="s">
        <v>3238</v>
      </c>
      <c r="AD4873" s="131" t="s">
        <v>51</v>
      </c>
    </row>
    <row r="4874" spans="1:30" x14ac:dyDescent="0.25">
      <c r="A4874" s="131" t="s">
        <v>35</v>
      </c>
      <c r="B4874" s="131" t="s">
        <v>36</v>
      </c>
      <c r="C4874" s="131" t="s">
        <v>37</v>
      </c>
      <c r="D4874" s="131" t="s">
        <v>121</v>
      </c>
      <c r="E4874" s="131" t="s">
        <v>122</v>
      </c>
      <c r="F4874" s="131" t="s">
        <v>123</v>
      </c>
      <c r="G4874" s="131" t="s">
        <v>124</v>
      </c>
      <c r="H4874" s="131" t="s">
        <v>124</v>
      </c>
      <c r="I4874" s="131" t="s">
        <v>42</v>
      </c>
      <c r="J4874" s="131" t="s">
        <v>182</v>
      </c>
      <c r="K4874" s="131" t="s">
        <v>182</v>
      </c>
      <c r="L4874" s="131" t="s">
        <v>43</v>
      </c>
      <c r="M4874" s="131" t="s">
        <v>44</v>
      </c>
      <c r="N4874" s="131" t="s">
        <v>150</v>
      </c>
      <c r="O4874" s="131" t="s">
        <v>1534</v>
      </c>
      <c r="P4874" s="131" t="s">
        <v>1152</v>
      </c>
      <c r="Q4874" s="131" t="s">
        <v>1535</v>
      </c>
      <c r="R4874" s="131" t="s">
        <v>1152</v>
      </c>
      <c r="S4874" s="130">
        <v>201411</v>
      </c>
      <c r="T4874" s="131" t="s">
        <v>47</v>
      </c>
      <c r="U4874" s="130">
        <v>0</v>
      </c>
      <c r="V4874" s="138">
        <v>-167067.29999999999</v>
      </c>
      <c r="W4874" s="131" t="s">
        <v>1152</v>
      </c>
      <c r="X4874" s="131" t="s">
        <v>177</v>
      </c>
      <c r="Y4874" s="131" t="s">
        <v>1152</v>
      </c>
      <c r="Z4874" s="131" t="s">
        <v>48</v>
      </c>
      <c r="AA4874" s="131" t="s">
        <v>129</v>
      </c>
      <c r="AB4874" s="131" t="s">
        <v>42</v>
      </c>
      <c r="AC4874" s="131" t="s">
        <v>3238</v>
      </c>
      <c r="AD4874" s="131" t="s">
        <v>51</v>
      </c>
    </row>
    <row r="4875" spans="1:30" x14ac:dyDescent="0.25">
      <c r="A4875" s="131" t="s">
        <v>35</v>
      </c>
      <c r="B4875" s="131" t="s">
        <v>36</v>
      </c>
      <c r="C4875" s="131" t="s">
        <v>37</v>
      </c>
      <c r="D4875" s="131" t="s">
        <v>121</v>
      </c>
      <c r="E4875" s="131" t="s">
        <v>122</v>
      </c>
      <c r="F4875" s="131" t="s">
        <v>123</v>
      </c>
      <c r="G4875" s="131" t="s">
        <v>124</v>
      </c>
      <c r="H4875" s="131" t="s">
        <v>124</v>
      </c>
      <c r="I4875" s="131" t="s">
        <v>42</v>
      </c>
      <c r="J4875" s="131" t="s">
        <v>652</v>
      </c>
      <c r="K4875" s="131" t="s">
        <v>652</v>
      </c>
      <c r="L4875" s="131" t="s">
        <v>43</v>
      </c>
      <c r="M4875" s="131" t="s">
        <v>44</v>
      </c>
      <c r="N4875" s="131" t="s">
        <v>150</v>
      </c>
      <c r="O4875" s="131" t="s">
        <v>1534</v>
      </c>
      <c r="P4875" s="131" t="s">
        <v>1152</v>
      </c>
      <c r="Q4875" s="131" t="s">
        <v>1535</v>
      </c>
      <c r="R4875" s="131" t="s">
        <v>1152</v>
      </c>
      <c r="S4875" s="130">
        <v>201411</v>
      </c>
      <c r="T4875" s="131" t="s">
        <v>47</v>
      </c>
      <c r="U4875" s="130">
        <v>0</v>
      </c>
      <c r="V4875" s="138">
        <v>-164343.72</v>
      </c>
      <c r="W4875" s="131" t="s">
        <v>1152</v>
      </c>
      <c r="X4875" s="131" t="s">
        <v>177</v>
      </c>
      <c r="Y4875" s="131" t="s">
        <v>1152</v>
      </c>
      <c r="Z4875" s="131" t="s">
        <v>48</v>
      </c>
      <c r="AA4875" s="131" t="s">
        <v>129</v>
      </c>
      <c r="AB4875" s="131" t="s">
        <v>42</v>
      </c>
      <c r="AC4875" s="131" t="s">
        <v>3238</v>
      </c>
      <c r="AD4875" s="131" t="s">
        <v>51</v>
      </c>
    </row>
    <row r="4876" spans="1:30" x14ac:dyDescent="0.25">
      <c r="A4876" s="131" t="s">
        <v>35</v>
      </c>
      <c r="B4876" s="131" t="s">
        <v>36</v>
      </c>
      <c r="C4876" s="131" t="s">
        <v>37</v>
      </c>
      <c r="D4876" s="131" t="s">
        <v>121</v>
      </c>
      <c r="E4876" s="131" t="s">
        <v>122</v>
      </c>
      <c r="F4876" s="131" t="s">
        <v>123</v>
      </c>
      <c r="G4876" s="131" t="s">
        <v>124</v>
      </c>
      <c r="H4876" s="131" t="s">
        <v>124</v>
      </c>
      <c r="I4876" s="131" t="s">
        <v>42</v>
      </c>
      <c r="J4876" s="131" t="s">
        <v>174</v>
      </c>
      <c r="K4876" s="131" t="s">
        <v>174</v>
      </c>
      <c r="L4876" s="131" t="s">
        <v>43</v>
      </c>
      <c r="M4876" s="131" t="s">
        <v>44</v>
      </c>
      <c r="N4876" s="131" t="s">
        <v>150</v>
      </c>
      <c r="O4876" s="131" t="s">
        <v>1534</v>
      </c>
      <c r="P4876" s="131" t="s">
        <v>1152</v>
      </c>
      <c r="Q4876" s="131" t="s">
        <v>1535</v>
      </c>
      <c r="R4876" s="131" t="s">
        <v>1152</v>
      </c>
      <c r="S4876" s="130">
        <v>201411</v>
      </c>
      <c r="T4876" s="131" t="s">
        <v>47</v>
      </c>
      <c r="U4876" s="130">
        <v>0</v>
      </c>
      <c r="V4876" s="138">
        <v>-92860.67</v>
      </c>
      <c r="W4876" s="131" t="s">
        <v>1152</v>
      </c>
      <c r="X4876" s="131" t="s">
        <v>177</v>
      </c>
      <c r="Y4876" s="131" t="s">
        <v>1152</v>
      </c>
      <c r="Z4876" s="131" t="s">
        <v>48</v>
      </c>
      <c r="AA4876" s="131" t="s">
        <v>129</v>
      </c>
      <c r="AB4876" s="131" t="s">
        <v>42</v>
      </c>
      <c r="AC4876" s="131" t="s">
        <v>3238</v>
      </c>
      <c r="AD4876" s="131" t="s">
        <v>51</v>
      </c>
    </row>
    <row r="4877" spans="1:30" x14ac:dyDescent="0.25">
      <c r="A4877" s="131" t="s">
        <v>35</v>
      </c>
      <c r="B4877" s="131" t="s">
        <v>36</v>
      </c>
      <c r="C4877" s="131" t="s">
        <v>37</v>
      </c>
      <c r="D4877" s="131" t="s">
        <v>121</v>
      </c>
      <c r="E4877" s="131" t="s">
        <v>122</v>
      </c>
      <c r="F4877" s="131" t="s">
        <v>123</v>
      </c>
      <c r="G4877" s="131" t="s">
        <v>124</v>
      </c>
      <c r="H4877" s="131" t="s">
        <v>124</v>
      </c>
      <c r="I4877" s="131" t="s">
        <v>42</v>
      </c>
      <c r="J4877" s="131" t="s">
        <v>285</v>
      </c>
      <c r="K4877" s="131" t="s">
        <v>285</v>
      </c>
      <c r="L4877" s="131" t="s">
        <v>43</v>
      </c>
      <c r="M4877" s="131" t="s">
        <v>44</v>
      </c>
      <c r="N4877" s="131" t="s">
        <v>150</v>
      </c>
      <c r="O4877" s="131" t="s">
        <v>1534</v>
      </c>
      <c r="P4877" s="131" t="s">
        <v>1152</v>
      </c>
      <c r="Q4877" s="131" t="s">
        <v>1538</v>
      </c>
      <c r="R4877" s="131" t="s">
        <v>1152</v>
      </c>
      <c r="S4877" s="130">
        <v>201411</v>
      </c>
      <c r="T4877" s="131" t="s">
        <v>47</v>
      </c>
      <c r="U4877" s="130">
        <v>0</v>
      </c>
      <c r="V4877" s="138">
        <v>-57935</v>
      </c>
      <c r="W4877" s="131" t="s">
        <v>1152</v>
      </c>
      <c r="X4877" s="131" t="s">
        <v>288</v>
      </c>
      <c r="Y4877" s="131" t="s">
        <v>1152</v>
      </c>
      <c r="Z4877" s="131" t="s">
        <v>48</v>
      </c>
      <c r="AA4877" s="131" t="s">
        <v>129</v>
      </c>
      <c r="AB4877" s="131" t="s">
        <v>42</v>
      </c>
      <c r="AC4877" s="131" t="s">
        <v>3238</v>
      </c>
      <c r="AD4877" s="131" t="s">
        <v>51</v>
      </c>
    </row>
    <row r="4878" spans="1:30" x14ac:dyDescent="0.25">
      <c r="A4878" s="131" t="s">
        <v>35</v>
      </c>
      <c r="B4878" s="131" t="s">
        <v>36</v>
      </c>
      <c r="C4878" s="131" t="s">
        <v>37</v>
      </c>
      <c r="D4878" s="131" t="s">
        <v>121</v>
      </c>
      <c r="E4878" s="131" t="s">
        <v>122</v>
      </c>
      <c r="F4878" s="131" t="s">
        <v>123</v>
      </c>
      <c r="G4878" s="131" t="s">
        <v>124</v>
      </c>
      <c r="H4878" s="131" t="s">
        <v>124</v>
      </c>
      <c r="I4878" s="131" t="s">
        <v>42</v>
      </c>
      <c r="J4878" s="131" t="s">
        <v>532</v>
      </c>
      <c r="K4878" s="131" t="s">
        <v>532</v>
      </c>
      <c r="L4878" s="131" t="s">
        <v>43</v>
      </c>
      <c r="M4878" s="131" t="s">
        <v>44</v>
      </c>
      <c r="N4878" s="131" t="s">
        <v>150</v>
      </c>
      <c r="O4878" s="131" t="s">
        <v>1534</v>
      </c>
      <c r="P4878" s="131" t="s">
        <v>1152</v>
      </c>
      <c r="Q4878" s="131" t="s">
        <v>1535</v>
      </c>
      <c r="R4878" s="131" t="s">
        <v>2427</v>
      </c>
      <c r="S4878" s="130">
        <v>201411</v>
      </c>
      <c r="T4878" s="131" t="s">
        <v>47</v>
      </c>
      <c r="U4878" s="130">
        <v>0</v>
      </c>
      <c r="V4878" s="138">
        <v>-51921.18</v>
      </c>
      <c r="W4878" s="131" t="s">
        <v>1152</v>
      </c>
      <c r="X4878" s="131" t="s">
        <v>177</v>
      </c>
      <c r="Y4878" s="131" t="s">
        <v>1152</v>
      </c>
      <c r="Z4878" s="131" t="s">
        <v>48</v>
      </c>
      <c r="AA4878" s="131" t="s">
        <v>129</v>
      </c>
      <c r="AB4878" s="131" t="s">
        <v>42</v>
      </c>
      <c r="AC4878" s="131" t="s">
        <v>3238</v>
      </c>
      <c r="AD4878" s="131" t="s">
        <v>51</v>
      </c>
    </row>
    <row r="4879" spans="1:30" x14ac:dyDescent="0.25">
      <c r="A4879" s="131" t="s">
        <v>35</v>
      </c>
      <c r="B4879" s="131" t="s">
        <v>36</v>
      </c>
      <c r="C4879" s="131" t="s">
        <v>37</v>
      </c>
      <c r="D4879" s="131" t="s">
        <v>121</v>
      </c>
      <c r="E4879" s="131" t="s">
        <v>122</v>
      </c>
      <c r="F4879" s="131" t="s">
        <v>123</v>
      </c>
      <c r="G4879" s="131" t="s">
        <v>124</v>
      </c>
      <c r="H4879" s="131" t="s">
        <v>124</v>
      </c>
      <c r="I4879" s="131" t="s">
        <v>42</v>
      </c>
      <c r="J4879" s="131" t="s">
        <v>190</v>
      </c>
      <c r="K4879" s="131" t="s">
        <v>190</v>
      </c>
      <c r="L4879" s="131" t="s">
        <v>43</v>
      </c>
      <c r="M4879" s="131" t="s">
        <v>44</v>
      </c>
      <c r="N4879" s="131" t="s">
        <v>150</v>
      </c>
      <c r="O4879" s="131" t="s">
        <v>1534</v>
      </c>
      <c r="P4879" s="131" t="s">
        <v>1152</v>
      </c>
      <c r="Q4879" s="131" t="s">
        <v>1535</v>
      </c>
      <c r="R4879" s="131" t="s">
        <v>2427</v>
      </c>
      <c r="S4879" s="130">
        <v>201411</v>
      </c>
      <c r="T4879" s="131" t="s">
        <v>47</v>
      </c>
      <c r="U4879" s="130">
        <v>0</v>
      </c>
      <c r="V4879" s="138">
        <v>-50000</v>
      </c>
      <c r="W4879" s="131" t="s">
        <v>1152</v>
      </c>
      <c r="X4879" s="131" t="s">
        <v>177</v>
      </c>
      <c r="Y4879" s="131" t="s">
        <v>1152</v>
      </c>
      <c r="Z4879" s="131" t="s">
        <v>48</v>
      </c>
      <c r="AA4879" s="131" t="s">
        <v>129</v>
      </c>
      <c r="AB4879" s="131" t="s">
        <v>42</v>
      </c>
      <c r="AC4879" s="131" t="s">
        <v>3238</v>
      </c>
      <c r="AD4879" s="131" t="s">
        <v>51</v>
      </c>
    </row>
    <row r="4880" spans="1:30" x14ac:dyDescent="0.25">
      <c r="A4880" s="131" t="s">
        <v>35</v>
      </c>
      <c r="B4880" s="131" t="s">
        <v>36</v>
      </c>
      <c r="C4880" s="131" t="s">
        <v>37</v>
      </c>
      <c r="D4880" s="131" t="s">
        <v>121</v>
      </c>
      <c r="E4880" s="131" t="s">
        <v>122</v>
      </c>
      <c r="F4880" s="131" t="s">
        <v>123</v>
      </c>
      <c r="G4880" s="131" t="s">
        <v>124</v>
      </c>
      <c r="H4880" s="131" t="s">
        <v>124</v>
      </c>
      <c r="I4880" s="131" t="s">
        <v>42</v>
      </c>
      <c r="J4880" s="131" t="s">
        <v>652</v>
      </c>
      <c r="K4880" s="131" t="s">
        <v>652</v>
      </c>
      <c r="L4880" s="131" t="s">
        <v>43</v>
      </c>
      <c r="M4880" s="131" t="s">
        <v>44</v>
      </c>
      <c r="N4880" s="131" t="s">
        <v>150</v>
      </c>
      <c r="O4880" s="131" t="s">
        <v>1534</v>
      </c>
      <c r="P4880" s="131" t="s">
        <v>1152</v>
      </c>
      <c r="Q4880" s="131" t="s">
        <v>1535</v>
      </c>
      <c r="R4880" s="131" t="s">
        <v>2427</v>
      </c>
      <c r="S4880" s="130">
        <v>201411</v>
      </c>
      <c r="T4880" s="131" t="s">
        <v>47</v>
      </c>
      <c r="U4880" s="130">
        <v>0</v>
      </c>
      <c r="V4880" s="138">
        <v>-18057.87</v>
      </c>
      <c r="W4880" s="131" t="s">
        <v>1152</v>
      </c>
      <c r="X4880" s="131" t="s">
        <v>177</v>
      </c>
      <c r="Y4880" s="131" t="s">
        <v>1152</v>
      </c>
      <c r="Z4880" s="131" t="s">
        <v>48</v>
      </c>
      <c r="AA4880" s="131" t="s">
        <v>129</v>
      </c>
      <c r="AB4880" s="131" t="s">
        <v>42</v>
      </c>
      <c r="AC4880" s="131" t="s">
        <v>3238</v>
      </c>
      <c r="AD4880" s="131" t="s">
        <v>51</v>
      </c>
    </row>
    <row r="4881" spans="1:30" x14ac:dyDescent="0.25">
      <c r="A4881" s="131" t="s">
        <v>35</v>
      </c>
      <c r="B4881" s="131" t="s">
        <v>36</v>
      </c>
      <c r="C4881" s="131" t="s">
        <v>37</v>
      </c>
      <c r="D4881" s="131" t="s">
        <v>121</v>
      </c>
      <c r="E4881" s="131" t="s">
        <v>122</v>
      </c>
      <c r="F4881" s="131" t="s">
        <v>123</v>
      </c>
      <c r="G4881" s="131" t="s">
        <v>124</v>
      </c>
      <c r="H4881" s="131" t="s">
        <v>124</v>
      </c>
      <c r="I4881" s="131" t="s">
        <v>42</v>
      </c>
      <c r="J4881" s="131" t="s">
        <v>190</v>
      </c>
      <c r="K4881" s="131" t="s">
        <v>190</v>
      </c>
      <c r="L4881" s="131" t="s">
        <v>43</v>
      </c>
      <c r="M4881" s="131" t="s">
        <v>44</v>
      </c>
      <c r="N4881" s="131" t="s">
        <v>150</v>
      </c>
      <c r="O4881" s="131" t="s">
        <v>1534</v>
      </c>
      <c r="P4881" s="131" t="s">
        <v>1152</v>
      </c>
      <c r="Q4881" s="131" t="s">
        <v>2428</v>
      </c>
      <c r="R4881" s="131" t="s">
        <v>2429</v>
      </c>
      <c r="S4881" s="130">
        <v>201411</v>
      </c>
      <c r="T4881" s="131" t="s">
        <v>47</v>
      </c>
      <c r="U4881" s="130">
        <v>0</v>
      </c>
      <c r="V4881" s="138">
        <v>-17500</v>
      </c>
      <c r="W4881" s="131" t="s">
        <v>1152</v>
      </c>
      <c r="X4881" s="131" t="s">
        <v>1553</v>
      </c>
      <c r="Y4881" s="131" t="s">
        <v>1152</v>
      </c>
      <c r="Z4881" s="131" t="s">
        <v>48</v>
      </c>
      <c r="AA4881" s="131" t="s">
        <v>129</v>
      </c>
      <c r="AB4881" s="131" t="s">
        <v>42</v>
      </c>
      <c r="AC4881" s="131" t="s">
        <v>3238</v>
      </c>
      <c r="AD4881" s="131" t="s">
        <v>51</v>
      </c>
    </row>
    <row r="4882" spans="1:30" x14ac:dyDescent="0.25">
      <c r="A4882" s="131" t="s">
        <v>35</v>
      </c>
      <c r="B4882" s="131" t="s">
        <v>36</v>
      </c>
      <c r="C4882" s="131" t="s">
        <v>37</v>
      </c>
      <c r="D4882" s="131" t="s">
        <v>121</v>
      </c>
      <c r="E4882" s="131" t="s">
        <v>122</v>
      </c>
      <c r="F4882" s="131" t="s">
        <v>123</v>
      </c>
      <c r="G4882" s="131" t="s">
        <v>124</v>
      </c>
      <c r="H4882" s="131" t="s">
        <v>124</v>
      </c>
      <c r="I4882" s="131" t="s">
        <v>42</v>
      </c>
      <c r="J4882" s="131" t="s">
        <v>298</v>
      </c>
      <c r="K4882" s="131" t="s">
        <v>298</v>
      </c>
      <c r="L4882" s="131" t="s">
        <v>43</v>
      </c>
      <c r="M4882" s="131" t="s">
        <v>44</v>
      </c>
      <c r="N4882" s="131" t="s">
        <v>150</v>
      </c>
      <c r="O4882" s="131" t="s">
        <v>1534</v>
      </c>
      <c r="P4882" s="131" t="s">
        <v>1152</v>
      </c>
      <c r="Q4882" s="131" t="s">
        <v>2430</v>
      </c>
      <c r="R4882" s="131" t="s">
        <v>2431</v>
      </c>
      <c r="S4882" s="130">
        <v>201411</v>
      </c>
      <c r="T4882" s="131" t="s">
        <v>47</v>
      </c>
      <c r="U4882" s="130">
        <v>0</v>
      </c>
      <c r="V4882" s="138">
        <v>-11825.5</v>
      </c>
      <c r="W4882" s="131" t="s">
        <v>1152</v>
      </c>
      <c r="X4882" s="131" t="s">
        <v>1624</v>
      </c>
      <c r="Y4882" s="131" t="s">
        <v>1152</v>
      </c>
      <c r="Z4882" s="131" t="s">
        <v>48</v>
      </c>
      <c r="AA4882" s="131" t="s">
        <v>129</v>
      </c>
      <c r="AB4882" s="131" t="s">
        <v>42</v>
      </c>
      <c r="AC4882" s="131" t="s">
        <v>3238</v>
      </c>
      <c r="AD4882" s="131" t="s">
        <v>51</v>
      </c>
    </row>
    <row r="4883" spans="1:30" x14ac:dyDescent="0.25">
      <c r="A4883" s="131" t="s">
        <v>35</v>
      </c>
      <c r="B4883" s="131" t="s">
        <v>36</v>
      </c>
      <c r="C4883" s="131" t="s">
        <v>37</v>
      </c>
      <c r="D4883" s="131" t="s">
        <v>121</v>
      </c>
      <c r="E4883" s="131" t="s">
        <v>122</v>
      </c>
      <c r="F4883" s="131" t="s">
        <v>123</v>
      </c>
      <c r="G4883" s="131" t="s">
        <v>124</v>
      </c>
      <c r="H4883" s="131" t="s">
        <v>124</v>
      </c>
      <c r="I4883" s="131" t="s">
        <v>42</v>
      </c>
      <c r="J4883" s="131" t="s">
        <v>283</v>
      </c>
      <c r="K4883" s="131" t="s">
        <v>283</v>
      </c>
      <c r="L4883" s="131" t="s">
        <v>43</v>
      </c>
      <c r="M4883" s="131" t="s">
        <v>44</v>
      </c>
      <c r="N4883" s="131" t="s">
        <v>150</v>
      </c>
      <c r="O4883" s="131" t="s">
        <v>1534</v>
      </c>
      <c r="P4883" s="131" t="s">
        <v>1152</v>
      </c>
      <c r="Q4883" s="131" t="s">
        <v>1539</v>
      </c>
      <c r="R4883" s="131" t="s">
        <v>1152</v>
      </c>
      <c r="S4883" s="130">
        <v>201411</v>
      </c>
      <c r="T4883" s="131" t="s">
        <v>47</v>
      </c>
      <c r="U4883" s="130">
        <v>0</v>
      </c>
      <c r="V4883" s="138">
        <v>-5500</v>
      </c>
      <c r="W4883" s="131" t="s">
        <v>1152</v>
      </c>
      <c r="X4883" s="131" t="s">
        <v>460</v>
      </c>
      <c r="Y4883" s="131" t="s">
        <v>1152</v>
      </c>
      <c r="Z4883" s="131" t="s">
        <v>48</v>
      </c>
      <c r="AA4883" s="131" t="s">
        <v>129</v>
      </c>
      <c r="AB4883" s="131" t="s">
        <v>42</v>
      </c>
      <c r="AC4883" s="131" t="s">
        <v>3238</v>
      </c>
      <c r="AD4883" s="131" t="s">
        <v>51</v>
      </c>
    </row>
    <row r="4884" spans="1:30" x14ac:dyDescent="0.25">
      <c r="A4884" s="131" t="s">
        <v>35</v>
      </c>
      <c r="B4884" s="131" t="s">
        <v>36</v>
      </c>
      <c r="C4884" s="131" t="s">
        <v>37</v>
      </c>
      <c r="D4884" s="131" t="s">
        <v>121</v>
      </c>
      <c r="E4884" s="131" t="s">
        <v>122</v>
      </c>
      <c r="F4884" s="131" t="s">
        <v>123</v>
      </c>
      <c r="G4884" s="131" t="s">
        <v>124</v>
      </c>
      <c r="H4884" s="131" t="s">
        <v>124</v>
      </c>
      <c r="I4884" s="131" t="s">
        <v>42</v>
      </c>
      <c r="J4884" s="131" t="s">
        <v>532</v>
      </c>
      <c r="K4884" s="131" t="s">
        <v>532</v>
      </c>
      <c r="L4884" s="131" t="s">
        <v>43</v>
      </c>
      <c r="M4884" s="131" t="s">
        <v>44</v>
      </c>
      <c r="N4884" s="131" t="s">
        <v>150</v>
      </c>
      <c r="O4884" s="131" t="s">
        <v>1534</v>
      </c>
      <c r="P4884" s="131" t="s">
        <v>1152</v>
      </c>
      <c r="Q4884" s="131" t="s">
        <v>1535</v>
      </c>
      <c r="R4884" s="131" t="s">
        <v>1152</v>
      </c>
      <c r="S4884" s="130">
        <v>201411</v>
      </c>
      <c r="T4884" s="131" t="s">
        <v>47</v>
      </c>
      <c r="U4884" s="130">
        <v>0</v>
      </c>
      <c r="V4884" s="138">
        <v>-2223.8000000000002</v>
      </c>
      <c r="W4884" s="131" t="s">
        <v>1152</v>
      </c>
      <c r="X4884" s="131" t="s">
        <v>177</v>
      </c>
      <c r="Y4884" s="131" t="s">
        <v>1152</v>
      </c>
      <c r="Z4884" s="131" t="s">
        <v>48</v>
      </c>
      <c r="AA4884" s="131" t="s">
        <v>129</v>
      </c>
      <c r="AB4884" s="131" t="s">
        <v>42</v>
      </c>
      <c r="AC4884" s="131" t="s">
        <v>3238</v>
      </c>
      <c r="AD4884" s="131" t="s">
        <v>51</v>
      </c>
    </row>
    <row r="4885" spans="1:30" x14ac:dyDescent="0.25">
      <c r="A4885" s="131" t="s">
        <v>35</v>
      </c>
      <c r="B4885" s="131" t="s">
        <v>36</v>
      </c>
      <c r="C4885" s="131" t="s">
        <v>37</v>
      </c>
      <c r="D4885" s="131" t="s">
        <v>121</v>
      </c>
      <c r="E4885" s="131" t="s">
        <v>122</v>
      </c>
      <c r="F4885" s="131" t="s">
        <v>123</v>
      </c>
      <c r="G4885" s="131" t="s">
        <v>124</v>
      </c>
      <c r="H4885" s="131" t="s">
        <v>124</v>
      </c>
      <c r="I4885" s="131" t="s">
        <v>42</v>
      </c>
      <c r="J4885" s="131" t="s">
        <v>182</v>
      </c>
      <c r="K4885" s="131" t="s">
        <v>182</v>
      </c>
      <c r="L4885" s="131" t="s">
        <v>43</v>
      </c>
      <c r="M4885" s="131" t="s">
        <v>44</v>
      </c>
      <c r="N4885" s="131" t="s">
        <v>180</v>
      </c>
      <c r="O4885" s="131" t="s">
        <v>1534</v>
      </c>
      <c r="P4885" s="131" t="s">
        <v>1152</v>
      </c>
      <c r="Q4885" s="131" t="s">
        <v>1535</v>
      </c>
      <c r="R4885" s="131" t="s">
        <v>2427</v>
      </c>
      <c r="S4885" s="130">
        <v>201411</v>
      </c>
      <c r="T4885" s="131" t="s">
        <v>47</v>
      </c>
      <c r="U4885" s="130">
        <v>0</v>
      </c>
      <c r="V4885" s="138">
        <v>-538414.66</v>
      </c>
      <c r="W4885" s="131" t="s">
        <v>1152</v>
      </c>
      <c r="X4885" s="131" t="s">
        <v>177</v>
      </c>
      <c r="Y4885" s="131" t="s">
        <v>1152</v>
      </c>
      <c r="Z4885" s="131" t="s">
        <v>48</v>
      </c>
      <c r="AA4885" s="131" t="s">
        <v>129</v>
      </c>
      <c r="AB4885" s="131" t="s">
        <v>42</v>
      </c>
      <c r="AC4885" s="131" t="s">
        <v>3238</v>
      </c>
      <c r="AD4885" s="131" t="s">
        <v>51</v>
      </c>
    </row>
    <row r="4886" spans="1:30" x14ac:dyDescent="0.25">
      <c r="A4886" s="131" t="s">
        <v>35</v>
      </c>
      <c r="B4886" s="131" t="s">
        <v>36</v>
      </c>
      <c r="C4886" s="131" t="s">
        <v>37</v>
      </c>
      <c r="D4886" s="131" t="s">
        <v>121</v>
      </c>
      <c r="E4886" s="131" t="s">
        <v>122</v>
      </c>
      <c r="F4886" s="131" t="s">
        <v>123</v>
      </c>
      <c r="G4886" s="131" t="s">
        <v>124</v>
      </c>
      <c r="H4886" s="131" t="s">
        <v>124</v>
      </c>
      <c r="I4886" s="131" t="s">
        <v>42</v>
      </c>
      <c r="J4886" s="131" t="s">
        <v>174</v>
      </c>
      <c r="K4886" s="131" t="s">
        <v>174</v>
      </c>
      <c r="L4886" s="131" t="s">
        <v>43</v>
      </c>
      <c r="M4886" s="131" t="s">
        <v>44</v>
      </c>
      <c r="N4886" s="131" t="s">
        <v>180</v>
      </c>
      <c r="O4886" s="131" t="s">
        <v>1534</v>
      </c>
      <c r="P4886" s="131" t="s">
        <v>1152</v>
      </c>
      <c r="Q4886" s="131" t="s">
        <v>1535</v>
      </c>
      <c r="R4886" s="131" t="s">
        <v>2427</v>
      </c>
      <c r="S4886" s="130">
        <v>201411</v>
      </c>
      <c r="T4886" s="131" t="s">
        <v>47</v>
      </c>
      <c r="U4886" s="130">
        <v>0</v>
      </c>
      <c r="V4886" s="138">
        <v>-281579.48</v>
      </c>
      <c r="W4886" s="131" t="s">
        <v>1152</v>
      </c>
      <c r="X4886" s="131" t="s">
        <v>177</v>
      </c>
      <c r="Y4886" s="131" t="s">
        <v>1152</v>
      </c>
      <c r="Z4886" s="131" t="s">
        <v>48</v>
      </c>
      <c r="AA4886" s="131" t="s">
        <v>129</v>
      </c>
      <c r="AB4886" s="131" t="s">
        <v>42</v>
      </c>
      <c r="AC4886" s="131" t="s">
        <v>3238</v>
      </c>
      <c r="AD4886" s="131" t="s">
        <v>51</v>
      </c>
    </row>
    <row r="4887" spans="1:30" x14ac:dyDescent="0.25">
      <c r="A4887" s="131" t="s">
        <v>35</v>
      </c>
      <c r="B4887" s="131" t="s">
        <v>36</v>
      </c>
      <c r="C4887" s="131" t="s">
        <v>37</v>
      </c>
      <c r="D4887" s="131" t="s">
        <v>121</v>
      </c>
      <c r="E4887" s="131" t="s">
        <v>122</v>
      </c>
      <c r="F4887" s="131" t="s">
        <v>123</v>
      </c>
      <c r="G4887" s="131" t="s">
        <v>124</v>
      </c>
      <c r="H4887" s="131" t="s">
        <v>124</v>
      </c>
      <c r="I4887" s="131" t="s">
        <v>42</v>
      </c>
      <c r="J4887" s="131" t="s">
        <v>182</v>
      </c>
      <c r="K4887" s="131" t="s">
        <v>182</v>
      </c>
      <c r="L4887" s="131" t="s">
        <v>43</v>
      </c>
      <c r="M4887" s="131" t="s">
        <v>44</v>
      </c>
      <c r="N4887" s="131" t="s">
        <v>180</v>
      </c>
      <c r="O4887" s="131" t="s">
        <v>1534</v>
      </c>
      <c r="P4887" s="131" t="s">
        <v>1152</v>
      </c>
      <c r="Q4887" s="131" t="s">
        <v>1535</v>
      </c>
      <c r="R4887" s="131" t="s">
        <v>1152</v>
      </c>
      <c r="S4887" s="130">
        <v>201411</v>
      </c>
      <c r="T4887" s="131" t="s">
        <v>47</v>
      </c>
      <c r="U4887" s="130">
        <v>0</v>
      </c>
      <c r="V4887" s="138">
        <v>-281097.27</v>
      </c>
      <c r="W4887" s="131" t="s">
        <v>1152</v>
      </c>
      <c r="X4887" s="131" t="s">
        <v>177</v>
      </c>
      <c r="Y4887" s="131" t="s">
        <v>1152</v>
      </c>
      <c r="Z4887" s="131" t="s">
        <v>48</v>
      </c>
      <c r="AA4887" s="131" t="s">
        <v>129</v>
      </c>
      <c r="AB4887" s="131" t="s">
        <v>42</v>
      </c>
      <c r="AC4887" s="131" t="s">
        <v>3238</v>
      </c>
      <c r="AD4887" s="131" t="s">
        <v>51</v>
      </c>
    </row>
    <row r="4888" spans="1:30" x14ac:dyDescent="0.25">
      <c r="A4888" s="131" t="s">
        <v>35</v>
      </c>
      <c r="B4888" s="131" t="s">
        <v>36</v>
      </c>
      <c r="C4888" s="131" t="s">
        <v>37</v>
      </c>
      <c r="D4888" s="131" t="s">
        <v>121</v>
      </c>
      <c r="E4888" s="131" t="s">
        <v>122</v>
      </c>
      <c r="F4888" s="131" t="s">
        <v>123</v>
      </c>
      <c r="G4888" s="131" t="s">
        <v>124</v>
      </c>
      <c r="H4888" s="131" t="s">
        <v>124</v>
      </c>
      <c r="I4888" s="131" t="s">
        <v>42</v>
      </c>
      <c r="J4888" s="131" t="s">
        <v>174</v>
      </c>
      <c r="K4888" s="131" t="s">
        <v>174</v>
      </c>
      <c r="L4888" s="131" t="s">
        <v>43</v>
      </c>
      <c r="M4888" s="131" t="s">
        <v>44</v>
      </c>
      <c r="N4888" s="131" t="s">
        <v>180</v>
      </c>
      <c r="O4888" s="131" t="s">
        <v>1534</v>
      </c>
      <c r="P4888" s="131" t="s">
        <v>1152</v>
      </c>
      <c r="Q4888" s="131" t="s">
        <v>1535</v>
      </c>
      <c r="R4888" s="131" t="s">
        <v>1152</v>
      </c>
      <c r="S4888" s="130">
        <v>201411</v>
      </c>
      <c r="T4888" s="131" t="s">
        <v>47</v>
      </c>
      <c r="U4888" s="130">
        <v>0</v>
      </c>
      <c r="V4888" s="138">
        <v>-269275</v>
      </c>
      <c r="W4888" s="131" t="s">
        <v>1152</v>
      </c>
      <c r="X4888" s="131" t="s">
        <v>177</v>
      </c>
      <c r="Y4888" s="131" t="s">
        <v>1152</v>
      </c>
      <c r="Z4888" s="131" t="s">
        <v>48</v>
      </c>
      <c r="AA4888" s="131" t="s">
        <v>129</v>
      </c>
      <c r="AB4888" s="131" t="s">
        <v>42</v>
      </c>
      <c r="AC4888" s="131" t="s">
        <v>3238</v>
      </c>
      <c r="AD4888" s="131" t="s">
        <v>51</v>
      </c>
    </row>
    <row r="4889" spans="1:30" x14ac:dyDescent="0.25">
      <c r="A4889" s="131" t="s">
        <v>35</v>
      </c>
      <c r="B4889" s="131" t="s">
        <v>36</v>
      </c>
      <c r="C4889" s="131" t="s">
        <v>37</v>
      </c>
      <c r="D4889" s="131" t="s">
        <v>121</v>
      </c>
      <c r="E4889" s="131" t="s">
        <v>122</v>
      </c>
      <c r="F4889" s="131" t="s">
        <v>123</v>
      </c>
      <c r="G4889" s="131" t="s">
        <v>124</v>
      </c>
      <c r="H4889" s="131" t="s">
        <v>124</v>
      </c>
      <c r="I4889" s="131" t="s">
        <v>42</v>
      </c>
      <c r="J4889" s="131" t="s">
        <v>652</v>
      </c>
      <c r="K4889" s="131" t="s">
        <v>652</v>
      </c>
      <c r="L4889" s="131" t="s">
        <v>43</v>
      </c>
      <c r="M4889" s="131" t="s">
        <v>44</v>
      </c>
      <c r="N4889" s="131" t="s">
        <v>180</v>
      </c>
      <c r="O4889" s="131" t="s">
        <v>1534</v>
      </c>
      <c r="P4889" s="131" t="s">
        <v>1152</v>
      </c>
      <c r="Q4889" s="131" t="s">
        <v>1535</v>
      </c>
      <c r="R4889" s="131" t="s">
        <v>1152</v>
      </c>
      <c r="S4889" s="130">
        <v>201411</v>
      </c>
      <c r="T4889" s="131" t="s">
        <v>47</v>
      </c>
      <c r="U4889" s="130">
        <v>0</v>
      </c>
      <c r="V4889" s="138">
        <v>-150998.42000000001</v>
      </c>
      <c r="W4889" s="131" t="s">
        <v>1152</v>
      </c>
      <c r="X4889" s="131" t="s">
        <v>177</v>
      </c>
      <c r="Y4889" s="131" t="s">
        <v>1152</v>
      </c>
      <c r="Z4889" s="131" t="s">
        <v>48</v>
      </c>
      <c r="AA4889" s="131" t="s">
        <v>129</v>
      </c>
      <c r="AB4889" s="131" t="s">
        <v>42</v>
      </c>
      <c r="AC4889" s="131" t="s">
        <v>3238</v>
      </c>
      <c r="AD4889" s="131" t="s">
        <v>51</v>
      </c>
    </row>
    <row r="4890" spans="1:30" x14ac:dyDescent="0.25">
      <c r="A4890" s="131" t="s">
        <v>35</v>
      </c>
      <c r="B4890" s="131" t="s">
        <v>36</v>
      </c>
      <c r="C4890" s="131" t="s">
        <v>37</v>
      </c>
      <c r="D4890" s="131" t="s">
        <v>121</v>
      </c>
      <c r="E4890" s="131" t="s">
        <v>122</v>
      </c>
      <c r="F4890" s="131" t="s">
        <v>123</v>
      </c>
      <c r="G4890" s="131" t="s">
        <v>124</v>
      </c>
      <c r="H4890" s="131" t="s">
        <v>124</v>
      </c>
      <c r="I4890" s="131" t="s">
        <v>42</v>
      </c>
      <c r="J4890" s="131" t="s">
        <v>652</v>
      </c>
      <c r="K4890" s="131" t="s">
        <v>652</v>
      </c>
      <c r="L4890" s="131" t="s">
        <v>43</v>
      </c>
      <c r="M4890" s="131" t="s">
        <v>44</v>
      </c>
      <c r="N4890" s="131" t="s">
        <v>180</v>
      </c>
      <c r="O4890" s="131" t="s">
        <v>1534</v>
      </c>
      <c r="P4890" s="131" t="s">
        <v>1152</v>
      </c>
      <c r="Q4890" s="131" t="s">
        <v>1535</v>
      </c>
      <c r="R4890" s="131" t="s">
        <v>2427</v>
      </c>
      <c r="S4890" s="130">
        <v>201411</v>
      </c>
      <c r="T4890" s="131" t="s">
        <v>47</v>
      </c>
      <c r="U4890" s="130">
        <v>0</v>
      </c>
      <c r="V4890" s="138">
        <v>-14346.3</v>
      </c>
      <c r="W4890" s="131" t="s">
        <v>1152</v>
      </c>
      <c r="X4890" s="131" t="s">
        <v>177</v>
      </c>
      <c r="Y4890" s="131" t="s">
        <v>1152</v>
      </c>
      <c r="Z4890" s="131" t="s">
        <v>48</v>
      </c>
      <c r="AA4890" s="131" t="s">
        <v>129</v>
      </c>
      <c r="AB4890" s="131" t="s">
        <v>42</v>
      </c>
      <c r="AC4890" s="131" t="s">
        <v>3238</v>
      </c>
      <c r="AD4890" s="131" t="s">
        <v>51</v>
      </c>
    </row>
    <row r="4891" spans="1:30" x14ac:dyDescent="0.25">
      <c r="A4891" s="131" t="s">
        <v>35</v>
      </c>
      <c r="B4891" s="131" t="s">
        <v>36</v>
      </c>
      <c r="C4891" s="131" t="s">
        <v>37</v>
      </c>
      <c r="D4891" s="131" t="s">
        <v>121</v>
      </c>
      <c r="E4891" s="131" t="s">
        <v>122</v>
      </c>
      <c r="F4891" s="131" t="s">
        <v>123</v>
      </c>
      <c r="G4891" s="131" t="s">
        <v>124</v>
      </c>
      <c r="H4891" s="131" t="s">
        <v>124</v>
      </c>
      <c r="I4891" s="131" t="s">
        <v>42</v>
      </c>
      <c r="J4891" s="131" t="s">
        <v>532</v>
      </c>
      <c r="K4891" s="131" t="s">
        <v>532</v>
      </c>
      <c r="L4891" s="131" t="s">
        <v>43</v>
      </c>
      <c r="M4891" s="131" t="s">
        <v>44</v>
      </c>
      <c r="N4891" s="131" t="s">
        <v>180</v>
      </c>
      <c r="O4891" s="131" t="s">
        <v>1534</v>
      </c>
      <c r="P4891" s="131" t="s">
        <v>1152</v>
      </c>
      <c r="Q4891" s="131" t="s">
        <v>1535</v>
      </c>
      <c r="R4891" s="131" t="s">
        <v>1152</v>
      </c>
      <c r="S4891" s="130">
        <v>201411</v>
      </c>
      <c r="T4891" s="131" t="s">
        <v>47</v>
      </c>
      <c r="U4891" s="130">
        <v>0</v>
      </c>
      <c r="V4891" s="138">
        <v>-6492.2</v>
      </c>
      <c r="W4891" s="131" t="s">
        <v>1152</v>
      </c>
      <c r="X4891" s="131" t="s">
        <v>177</v>
      </c>
      <c r="Y4891" s="131" t="s">
        <v>1152</v>
      </c>
      <c r="Z4891" s="131" t="s">
        <v>48</v>
      </c>
      <c r="AA4891" s="131" t="s">
        <v>129</v>
      </c>
      <c r="AB4891" s="131" t="s">
        <v>42</v>
      </c>
      <c r="AC4891" s="131" t="s">
        <v>3238</v>
      </c>
      <c r="AD4891" s="131" t="s">
        <v>51</v>
      </c>
    </row>
    <row r="4892" spans="1:30" x14ac:dyDescent="0.25">
      <c r="A4892" s="131" t="s">
        <v>35</v>
      </c>
      <c r="B4892" s="131" t="s">
        <v>36</v>
      </c>
      <c r="C4892" s="131" t="s">
        <v>37</v>
      </c>
      <c r="D4892" s="131" t="s">
        <v>121</v>
      </c>
      <c r="E4892" s="131" t="s">
        <v>122</v>
      </c>
      <c r="F4892" s="131" t="s">
        <v>123</v>
      </c>
      <c r="G4892" s="131" t="s">
        <v>124</v>
      </c>
      <c r="H4892" s="131" t="s">
        <v>124</v>
      </c>
      <c r="I4892" s="131" t="s">
        <v>42</v>
      </c>
      <c r="J4892" s="131" t="s">
        <v>500</v>
      </c>
      <c r="K4892" s="131" t="s">
        <v>500</v>
      </c>
      <c r="L4892" s="131" t="s">
        <v>43</v>
      </c>
      <c r="M4892" s="131" t="s">
        <v>44</v>
      </c>
      <c r="N4892" s="131" t="s">
        <v>162</v>
      </c>
      <c r="O4892" s="131" t="s">
        <v>1534</v>
      </c>
      <c r="P4892" s="131" t="s">
        <v>1152</v>
      </c>
      <c r="Q4892" s="131" t="s">
        <v>806</v>
      </c>
      <c r="R4892" s="131" t="s">
        <v>1152</v>
      </c>
      <c r="S4892" s="130">
        <v>201411</v>
      </c>
      <c r="T4892" s="131" t="s">
        <v>47</v>
      </c>
      <c r="U4892" s="130">
        <v>0</v>
      </c>
      <c r="V4892" s="138">
        <v>-12979.6</v>
      </c>
      <c r="W4892" s="131" t="s">
        <v>1152</v>
      </c>
      <c r="X4892" s="131" t="s">
        <v>807</v>
      </c>
      <c r="Y4892" s="131" t="s">
        <v>1152</v>
      </c>
      <c r="Z4892" s="131" t="s">
        <v>48</v>
      </c>
      <c r="AA4892" s="131" t="s">
        <v>129</v>
      </c>
      <c r="AB4892" s="131" t="s">
        <v>42</v>
      </c>
      <c r="AC4892" s="131" t="s">
        <v>3238</v>
      </c>
      <c r="AD4892" s="131" t="s">
        <v>51</v>
      </c>
    </row>
    <row r="4893" spans="1:30" x14ac:dyDescent="0.25">
      <c r="A4893" s="131" t="s">
        <v>35</v>
      </c>
      <c r="B4893" s="131" t="s">
        <v>36</v>
      </c>
      <c r="C4893" s="131" t="s">
        <v>37</v>
      </c>
      <c r="D4893" s="131" t="s">
        <v>121</v>
      </c>
      <c r="E4893" s="131" t="s">
        <v>122</v>
      </c>
      <c r="F4893" s="131" t="s">
        <v>123</v>
      </c>
      <c r="G4893" s="131" t="s">
        <v>124</v>
      </c>
      <c r="H4893" s="131" t="s">
        <v>124</v>
      </c>
      <c r="I4893" s="131" t="s">
        <v>42</v>
      </c>
      <c r="J4893" s="131" t="s">
        <v>532</v>
      </c>
      <c r="K4893" s="131" t="s">
        <v>532</v>
      </c>
      <c r="L4893" s="131" t="s">
        <v>43</v>
      </c>
      <c r="M4893" s="131" t="s">
        <v>44</v>
      </c>
      <c r="N4893" s="131" t="s">
        <v>180</v>
      </c>
      <c r="O4893" s="131" t="s">
        <v>1534</v>
      </c>
      <c r="P4893" s="131" t="s">
        <v>1152</v>
      </c>
      <c r="Q4893" s="131" t="s">
        <v>1535</v>
      </c>
      <c r="R4893" s="131" t="s">
        <v>2427</v>
      </c>
      <c r="S4893" s="130">
        <v>201411</v>
      </c>
      <c r="T4893" s="131" t="s">
        <v>47</v>
      </c>
      <c r="U4893" s="130">
        <v>0</v>
      </c>
      <c r="V4893" s="138">
        <v>-55017.54</v>
      </c>
      <c r="W4893" s="131" t="s">
        <v>1152</v>
      </c>
      <c r="X4893" s="131" t="s">
        <v>177</v>
      </c>
      <c r="Y4893" s="131" t="s">
        <v>1152</v>
      </c>
      <c r="Z4893" s="131" t="s">
        <v>48</v>
      </c>
      <c r="AA4893" s="131" t="s">
        <v>129</v>
      </c>
      <c r="AB4893" s="131" t="s">
        <v>42</v>
      </c>
      <c r="AC4893" s="131" t="s">
        <v>3238</v>
      </c>
      <c r="AD4893" s="131" t="s">
        <v>51</v>
      </c>
    </row>
    <row r="4894" spans="1:30" x14ac:dyDescent="0.25">
      <c r="A4894" s="131" t="s">
        <v>35</v>
      </c>
      <c r="B4894" s="131" t="s">
        <v>36</v>
      </c>
      <c r="C4894" s="131" t="s">
        <v>37</v>
      </c>
      <c r="D4894" s="131" t="s">
        <v>121</v>
      </c>
      <c r="E4894" s="131" t="s">
        <v>215</v>
      </c>
      <c r="F4894" s="131" t="s">
        <v>216</v>
      </c>
      <c r="G4894" s="131" t="s">
        <v>124</v>
      </c>
      <c r="H4894" s="131" t="s">
        <v>124</v>
      </c>
      <c r="I4894" s="131" t="s">
        <v>42</v>
      </c>
      <c r="J4894" s="131" t="s">
        <v>237</v>
      </c>
      <c r="K4894" s="131" t="s">
        <v>237</v>
      </c>
      <c r="L4894" s="131" t="s">
        <v>43</v>
      </c>
      <c r="M4894" s="131" t="s">
        <v>44</v>
      </c>
      <c r="N4894" s="131" t="s">
        <v>150</v>
      </c>
      <c r="O4894" s="131" t="s">
        <v>1534</v>
      </c>
      <c r="P4894" s="131" t="s">
        <v>1152</v>
      </c>
      <c r="Q4894" s="131" t="s">
        <v>1540</v>
      </c>
      <c r="R4894" s="131" t="s">
        <v>1152</v>
      </c>
      <c r="S4894" s="130">
        <v>201411</v>
      </c>
      <c r="T4894" s="131" t="s">
        <v>47</v>
      </c>
      <c r="U4894" s="130">
        <v>0</v>
      </c>
      <c r="V4894" s="138">
        <v>-171173.85</v>
      </c>
      <c r="W4894" s="131" t="s">
        <v>1152</v>
      </c>
      <c r="X4894" s="131" t="s">
        <v>422</v>
      </c>
      <c r="Y4894" s="131" t="s">
        <v>1152</v>
      </c>
      <c r="Z4894" s="131" t="s">
        <v>48</v>
      </c>
      <c r="AA4894" s="131" t="s">
        <v>129</v>
      </c>
      <c r="AB4894" s="131" t="s">
        <v>42</v>
      </c>
      <c r="AC4894" s="131" t="s">
        <v>3238</v>
      </c>
      <c r="AD4894" s="131" t="s">
        <v>51</v>
      </c>
    </row>
    <row r="4895" spans="1:30" x14ac:dyDescent="0.25">
      <c r="A4895" s="131" t="s">
        <v>35</v>
      </c>
      <c r="B4895" s="131" t="s">
        <v>36</v>
      </c>
      <c r="C4895" s="131" t="s">
        <v>37</v>
      </c>
      <c r="D4895" s="131" t="s">
        <v>121</v>
      </c>
      <c r="E4895" s="131" t="s">
        <v>215</v>
      </c>
      <c r="F4895" s="131" t="s">
        <v>216</v>
      </c>
      <c r="G4895" s="131" t="s">
        <v>124</v>
      </c>
      <c r="H4895" s="131" t="s">
        <v>124</v>
      </c>
      <c r="I4895" s="131" t="s">
        <v>42</v>
      </c>
      <c r="J4895" s="131" t="s">
        <v>217</v>
      </c>
      <c r="K4895" s="131" t="s">
        <v>217</v>
      </c>
      <c r="L4895" s="131" t="s">
        <v>43</v>
      </c>
      <c r="M4895" s="131" t="s">
        <v>44</v>
      </c>
      <c r="N4895" s="131" t="s">
        <v>150</v>
      </c>
      <c r="O4895" s="131" t="s">
        <v>1534</v>
      </c>
      <c r="P4895" s="131" t="s">
        <v>1152</v>
      </c>
      <c r="Q4895" s="131" t="s">
        <v>1542</v>
      </c>
      <c r="R4895" s="131" t="s">
        <v>1152</v>
      </c>
      <c r="S4895" s="130">
        <v>201411</v>
      </c>
      <c r="T4895" s="131" t="s">
        <v>47</v>
      </c>
      <c r="U4895" s="130">
        <v>0</v>
      </c>
      <c r="V4895" s="138">
        <v>-90932.65</v>
      </c>
      <c r="W4895" s="131" t="s">
        <v>1152</v>
      </c>
      <c r="X4895" s="131" t="s">
        <v>230</v>
      </c>
      <c r="Y4895" s="131" t="s">
        <v>1152</v>
      </c>
      <c r="Z4895" s="131" t="s">
        <v>48</v>
      </c>
      <c r="AA4895" s="131" t="s">
        <v>129</v>
      </c>
      <c r="AB4895" s="131" t="s">
        <v>42</v>
      </c>
      <c r="AC4895" s="131" t="s">
        <v>3238</v>
      </c>
      <c r="AD4895" s="131" t="s">
        <v>51</v>
      </c>
    </row>
    <row r="4896" spans="1:30" x14ac:dyDescent="0.25">
      <c r="A4896" s="131" t="s">
        <v>35</v>
      </c>
      <c r="B4896" s="131" t="s">
        <v>36</v>
      </c>
      <c r="C4896" s="131" t="s">
        <v>37</v>
      </c>
      <c r="D4896" s="131" t="s">
        <v>121</v>
      </c>
      <c r="E4896" s="131" t="s">
        <v>215</v>
      </c>
      <c r="F4896" s="131" t="s">
        <v>216</v>
      </c>
      <c r="G4896" s="131" t="s">
        <v>124</v>
      </c>
      <c r="H4896" s="131" t="s">
        <v>124</v>
      </c>
      <c r="I4896" s="131" t="s">
        <v>42</v>
      </c>
      <c r="J4896" s="131" t="s">
        <v>231</v>
      </c>
      <c r="K4896" s="131" t="s">
        <v>231</v>
      </c>
      <c r="L4896" s="131" t="s">
        <v>43</v>
      </c>
      <c r="M4896" s="131" t="s">
        <v>44</v>
      </c>
      <c r="N4896" s="131" t="s">
        <v>150</v>
      </c>
      <c r="O4896" s="131" t="s">
        <v>1534</v>
      </c>
      <c r="P4896" s="131" t="s">
        <v>1152</v>
      </c>
      <c r="Q4896" s="131" t="s">
        <v>1542</v>
      </c>
      <c r="R4896" s="131" t="s">
        <v>1152</v>
      </c>
      <c r="S4896" s="130">
        <v>201411</v>
      </c>
      <c r="T4896" s="131" t="s">
        <v>47</v>
      </c>
      <c r="U4896" s="130">
        <v>0</v>
      </c>
      <c r="V4896" s="138">
        <v>-75554.350000000006</v>
      </c>
      <c r="W4896" s="131" t="s">
        <v>1152</v>
      </c>
      <c r="X4896" s="131" t="s">
        <v>236</v>
      </c>
      <c r="Y4896" s="131" t="s">
        <v>1152</v>
      </c>
      <c r="Z4896" s="131" t="s">
        <v>48</v>
      </c>
      <c r="AA4896" s="131" t="s">
        <v>129</v>
      </c>
      <c r="AB4896" s="131" t="s">
        <v>42</v>
      </c>
      <c r="AC4896" s="131" t="s">
        <v>3238</v>
      </c>
      <c r="AD4896" s="131" t="s">
        <v>51</v>
      </c>
    </row>
    <row r="4897" spans="1:30" x14ac:dyDescent="0.25">
      <c r="A4897" s="131" t="s">
        <v>35</v>
      </c>
      <c r="B4897" s="131" t="s">
        <v>36</v>
      </c>
      <c r="C4897" s="131" t="s">
        <v>37</v>
      </c>
      <c r="D4897" s="131" t="s">
        <v>121</v>
      </c>
      <c r="E4897" s="131" t="s">
        <v>215</v>
      </c>
      <c r="F4897" s="131" t="s">
        <v>216</v>
      </c>
      <c r="G4897" s="131" t="s">
        <v>124</v>
      </c>
      <c r="H4897" s="131" t="s">
        <v>124</v>
      </c>
      <c r="I4897" s="131" t="s">
        <v>42</v>
      </c>
      <c r="J4897" s="131" t="s">
        <v>261</v>
      </c>
      <c r="K4897" s="131" t="s">
        <v>261</v>
      </c>
      <c r="L4897" s="131" t="s">
        <v>43</v>
      </c>
      <c r="M4897" s="131" t="s">
        <v>44</v>
      </c>
      <c r="N4897" s="131" t="s">
        <v>150</v>
      </c>
      <c r="O4897" s="131" t="s">
        <v>1534</v>
      </c>
      <c r="P4897" s="131" t="s">
        <v>1152</v>
      </c>
      <c r="Q4897" s="131" t="s">
        <v>1543</v>
      </c>
      <c r="R4897" s="131" t="s">
        <v>1152</v>
      </c>
      <c r="S4897" s="130">
        <v>201411</v>
      </c>
      <c r="T4897" s="131" t="s">
        <v>47</v>
      </c>
      <c r="U4897" s="130">
        <v>0</v>
      </c>
      <c r="V4897" s="138">
        <v>-55102</v>
      </c>
      <c r="W4897" s="131" t="s">
        <v>1152</v>
      </c>
      <c r="X4897" s="131" t="s">
        <v>267</v>
      </c>
      <c r="Y4897" s="131" t="s">
        <v>1152</v>
      </c>
      <c r="Z4897" s="131" t="s">
        <v>48</v>
      </c>
      <c r="AA4897" s="131" t="s">
        <v>129</v>
      </c>
      <c r="AB4897" s="131" t="s">
        <v>42</v>
      </c>
      <c r="AC4897" s="131" t="s">
        <v>3238</v>
      </c>
      <c r="AD4897" s="131" t="s">
        <v>51</v>
      </c>
    </row>
    <row r="4898" spans="1:30" x14ac:dyDescent="0.25">
      <c r="A4898" s="131" t="s">
        <v>35</v>
      </c>
      <c r="B4898" s="131" t="s">
        <v>36</v>
      </c>
      <c r="C4898" s="131" t="s">
        <v>37</v>
      </c>
      <c r="D4898" s="131" t="s">
        <v>121</v>
      </c>
      <c r="E4898" s="131" t="s">
        <v>215</v>
      </c>
      <c r="F4898" s="131" t="s">
        <v>216</v>
      </c>
      <c r="G4898" s="131" t="s">
        <v>124</v>
      </c>
      <c r="H4898" s="131" t="s">
        <v>124</v>
      </c>
      <c r="I4898" s="131" t="s">
        <v>42</v>
      </c>
      <c r="J4898" s="131" t="s">
        <v>250</v>
      </c>
      <c r="K4898" s="131" t="s">
        <v>250</v>
      </c>
      <c r="L4898" s="131" t="s">
        <v>43</v>
      </c>
      <c r="M4898" s="131" t="s">
        <v>44</v>
      </c>
      <c r="N4898" s="131" t="s">
        <v>150</v>
      </c>
      <c r="O4898" s="131" t="s">
        <v>1534</v>
      </c>
      <c r="P4898" s="131" t="s">
        <v>1152</v>
      </c>
      <c r="Q4898" s="131" t="s">
        <v>1541</v>
      </c>
      <c r="R4898" s="131" t="s">
        <v>1152</v>
      </c>
      <c r="S4898" s="130">
        <v>201411</v>
      </c>
      <c r="T4898" s="131" t="s">
        <v>47</v>
      </c>
      <c r="U4898" s="130">
        <v>0</v>
      </c>
      <c r="V4898" s="138">
        <v>-51715</v>
      </c>
      <c r="W4898" s="131" t="s">
        <v>1152</v>
      </c>
      <c r="X4898" s="131" t="s">
        <v>433</v>
      </c>
      <c r="Y4898" s="131" t="s">
        <v>1152</v>
      </c>
      <c r="Z4898" s="131" t="s">
        <v>48</v>
      </c>
      <c r="AA4898" s="131" t="s">
        <v>129</v>
      </c>
      <c r="AB4898" s="131" t="s">
        <v>42</v>
      </c>
      <c r="AC4898" s="131" t="s">
        <v>3238</v>
      </c>
      <c r="AD4898" s="131" t="s">
        <v>51</v>
      </c>
    </row>
    <row r="4899" spans="1:30" x14ac:dyDescent="0.25">
      <c r="A4899" s="131" t="s">
        <v>35</v>
      </c>
      <c r="B4899" s="131" t="s">
        <v>36</v>
      </c>
      <c r="C4899" s="131" t="s">
        <v>37</v>
      </c>
      <c r="D4899" s="131" t="s">
        <v>121</v>
      </c>
      <c r="E4899" s="131" t="s">
        <v>215</v>
      </c>
      <c r="F4899" s="131" t="s">
        <v>216</v>
      </c>
      <c r="G4899" s="131" t="s">
        <v>124</v>
      </c>
      <c r="H4899" s="131" t="s">
        <v>124</v>
      </c>
      <c r="I4899" s="131" t="s">
        <v>42</v>
      </c>
      <c r="J4899" s="131" t="s">
        <v>257</v>
      </c>
      <c r="K4899" s="131" t="s">
        <v>257</v>
      </c>
      <c r="L4899" s="131" t="s">
        <v>43</v>
      </c>
      <c r="M4899" s="131" t="s">
        <v>44</v>
      </c>
      <c r="N4899" s="131" t="s">
        <v>150</v>
      </c>
      <c r="O4899" s="131" t="s">
        <v>1534</v>
      </c>
      <c r="P4899" s="131" t="s">
        <v>1152</v>
      </c>
      <c r="Q4899" s="131" t="s">
        <v>1540</v>
      </c>
      <c r="R4899" s="131" t="s">
        <v>1152</v>
      </c>
      <c r="S4899" s="130">
        <v>201411</v>
      </c>
      <c r="T4899" s="131" t="s">
        <v>47</v>
      </c>
      <c r="U4899" s="130">
        <v>0</v>
      </c>
      <c r="V4899" s="138">
        <v>-25290</v>
      </c>
      <c r="W4899" s="131" t="s">
        <v>1152</v>
      </c>
      <c r="X4899" s="131" t="s">
        <v>440</v>
      </c>
      <c r="Y4899" s="131" t="s">
        <v>1152</v>
      </c>
      <c r="Z4899" s="131" t="s">
        <v>48</v>
      </c>
      <c r="AA4899" s="131" t="s">
        <v>129</v>
      </c>
      <c r="AB4899" s="131" t="s">
        <v>42</v>
      </c>
      <c r="AC4899" s="131" t="s">
        <v>3238</v>
      </c>
      <c r="AD4899" s="131" t="s">
        <v>51</v>
      </c>
    </row>
    <row r="4900" spans="1:30" x14ac:dyDescent="0.25">
      <c r="A4900" s="131" t="s">
        <v>35</v>
      </c>
      <c r="B4900" s="131" t="s">
        <v>36</v>
      </c>
      <c r="C4900" s="131" t="s">
        <v>37</v>
      </c>
      <c r="D4900" s="131" t="s">
        <v>121</v>
      </c>
      <c r="E4900" s="131" t="s">
        <v>215</v>
      </c>
      <c r="F4900" s="131" t="s">
        <v>216</v>
      </c>
      <c r="G4900" s="131" t="s">
        <v>124</v>
      </c>
      <c r="H4900" s="131" t="s">
        <v>124</v>
      </c>
      <c r="I4900" s="131" t="s">
        <v>42</v>
      </c>
      <c r="J4900" s="131" t="s">
        <v>250</v>
      </c>
      <c r="K4900" s="131" t="s">
        <v>250</v>
      </c>
      <c r="L4900" s="131" t="s">
        <v>43</v>
      </c>
      <c r="M4900" s="131" t="s">
        <v>44</v>
      </c>
      <c r="N4900" s="131" t="s">
        <v>150</v>
      </c>
      <c r="O4900" s="131" t="s">
        <v>1534</v>
      </c>
      <c r="P4900" s="131" t="s">
        <v>1152</v>
      </c>
      <c r="Q4900" s="131" t="s">
        <v>1559</v>
      </c>
      <c r="R4900" s="131" t="s">
        <v>1152</v>
      </c>
      <c r="S4900" s="130">
        <v>201411</v>
      </c>
      <c r="T4900" s="131" t="s">
        <v>47</v>
      </c>
      <c r="U4900" s="130">
        <v>0</v>
      </c>
      <c r="V4900" s="138">
        <v>-13900</v>
      </c>
      <c r="W4900" s="131" t="s">
        <v>1152</v>
      </c>
      <c r="X4900" s="131" t="s">
        <v>1152</v>
      </c>
      <c r="Y4900" s="131" t="s">
        <v>1152</v>
      </c>
      <c r="Z4900" s="131" t="s">
        <v>48</v>
      </c>
      <c r="AA4900" s="131" t="s">
        <v>129</v>
      </c>
      <c r="AB4900" s="131" t="s">
        <v>42</v>
      </c>
      <c r="AC4900" s="131" t="s">
        <v>3238</v>
      </c>
      <c r="AD4900" s="131" t="s">
        <v>51</v>
      </c>
    </row>
    <row r="4901" spans="1:30" x14ac:dyDescent="0.25">
      <c r="A4901" s="131" t="s">
        <v>35</v>
      </c>
      <c r="B4901" s="131" t="s">
        <v>36</v>
      </c>
      <c r="C4901" s="131" t="s">
        <v>37</v>
      </c>
      <c r="D4901" s="131" t="s">
        <v>121</v>
      </c>
      <c r="E4901" s="131" t="s">
        <v>215</v>
      </c>
      <c r="F4901" s="131" t="s">
        <v>216</v>
      </c>
      <c r="G4901" s="131" t="s">
        <v>124</v>
      </c>
      <c r="H4901" s="131" t="s">
        <v>124</v>
      </c>
      <c r="I4901" s="131" t="s">
        <v>42</v>
      </c>
      <c r="J4901" s="131" t="s">
        <v>437</v>
      </c>
      <c r="K4901" s="131" t="s">
        <v>437</v>
      </c>
      <c r="L4901" s="131" t="s">
        <v>43</v>
      </c>
      <c r="M4901" s="131" t="s">
        <v>44</v>
      </c>
      <c r="N4901" s="131" t="s">
        <v>150</v>
      </c>
      <c r="O4901" s="131" t="s">
        <v>1534</v>
      </c>
      <c r="P4901" s="131" t="s">
        <v>1152</v>
      </c>
      <c r="Q4901" s="131" t="s">
        <v>2434</v>
      </c>
      <c r="R4901" s="131" t="s">
        <v>2435</v>
      </c>
      <c r="S4901" s="130">
        <v>201411</v>
      </c>
      <c r="T4901" s="131" t="s">
        <v>47</v>
      </c>
      <c r="U4901" s="130">
        <v>0</v>
      </c>
      <c r="V4901" s="138">
        <v>-13759.16</v>
      </c>
      <c r="W4901" s="131" t="s">
        <v>1152</v>
      </c>
      <c r="X4901" s="131" t="s">
        <v>577</v>
      </c>
      <c r="Y4901" s="131" t="s">
        <v>1152</v>
      </c>
      <c r="Z4901" s="131" t="s">
        <v>48</v>
      </c>
      <c r="AA4901" s="131" t="s">
        <v>129</v>
      </c>
      <c r="AB4901" s="131" t="s">
        <v>42</v>
      </c>
      <c r="AC4901" s="131" t="s">
        <v>3238</v>
      </c>
      <c r="AD4901" s="131" t="s">
        <v>51</v>
      </c>
    </row>
    <row r="4902" spans="1:30" x14ac:dyDescent="0.25">
      <c r="A4902" s="131" t="s">
        <v>35</v>
      </c>
      <c r="B4902" s="131" t="s">
        <v>36</v>
      </c>
      <c r="C4902" s="131" t="s">
        <v>37</v>
      </c>
      <c r="D4902" s="131" t="s">
        <v>121</v>
      </c>
      <c r="E4902" s="131" t="s">
        <v>215</v>
      </c>
      <c r="F4902" s="131" t="s">
        <v>216</v>
      </c>
      <c r="G4902" s="131" t="s">
        <v>124</v>
      </c>
      <c r="H4902" s="131" t="s">
        <v>124</v>
      </c>
      <c r="I4902" s="131" t="s">
        <v>42</v>
      </c>
      <c r="J4902" s="131" t="s">
        <v>237</v>
      </c>
      <c r="K4902" s="131" t="s">
        <v>237</v>
      </c>
      <c r="L4902" s="131" t="s">
        <v>43</v>
      </c>
      <c r="M4902" s="131" t="s">
        <v>44</v>
      </c>
      <c r="N4902" s="131" t="s">
        <v>150</v>
      </c>
      <c r="O4902" s="131" t="s">
        <v>1534</v>
      </c>
      <c r="P4902" s="131" t="s">
        <v>1152</v>
      </c>
      <c r="Q4902" s="131" t="s">
        <v>2425</v>
      </c>
      <c r="R4902" s="131" t="s">
        <v>1152</v>
      </c>
      <c r="S4902" s="130">
        <v>201411</v>
      </c>
      <c r="T4902" s="131" t="s">
        <v>47</v>
      </c>
      <c r="U4902" s="130">
        <v>0</v>
      </c>
      <c r="V4902" s="138">
        <v>-7274.03</v>
      </c>
      <c r="W4902" s="131" t="s">
        <v>1152</v>
      </c>
      <c r="X4902" s="131" t="s">
        <v>1152</v>
      </c>
      <c r="Y4902" s="131" t="s">
        <v>1152</v>
      </c>
      <c r="Z4902" s="131" t="s">
        <v>48</v>
      </c>
      <c r="AA4902" s="131" t="s">
        <v>129</v>
      </c>
      <c r="AB4902" s="131" t="s">
        <v>42</v>
      </c>
      <c r="AC4902" s="131" t="s">
        <v>3238</v>
      </c>
      <c r="AD4902" s="131" t="s">
        <v>51</v>
      </c>
    </row>
    <row r="4903" spans="1:30" x14ac:dyDescent="0.25">
      <c r="A4903" s="131" t="s">
        <v>35</v>
      </c>
      <c r="B4903" s="131" t="s">
        <v>36</v>
      </c>
      <c r="C4903" s="131" t="s">
        <v>37</v>
      </c>
      <c r="D4903" s="131" t="s">
        <v>121</v>
      </c>
      <c r="E4903" s="131" t="s">
        <v>215</v>
      </c>
      <c r="F4903" s="131" t="s">
        <v>216</v>
      </c>
      <c r="G4903" s="131" t="s">
        <v>124</v>
      </c>
      <c r="H4903" s="131" t="s">
        <v>124</v>
      </c>
      <c r="I4903" s="131" t="s">
        <v>42</v>
      </c>
      <c r="J4903" s="131" t="s">
        <v>437</v>
      </c>
      <c r="K4903" s="131" t="s">
        <v>437</v>
      </c>
      <c r="L4903" s="131" t="s">
        <v>43</v>
      </c>
      <c r="M4903" s="131" t="s">
        <v>44</v>
      </c>
      <c r="N4903" s="131" t="s">
        <v>150</v>
      </c>
      <c r="O4903" s="131" t="s">
        <v>1534</v>
      </c>
      <c r="P4903" s="131" t="s">
        <v>1152</v>
      </c>
      <c r="Q4903" s="131" t="s">
        <v>1543</v>
      </c>
      <c r="R4903" s="131" t="s">
        <v>1152</v>
      </c>
      <c r="S4903" s="130">
        <v>201411</v>
      </c>
      <c r="T4903" s="131" t="s">
        <v>47</v>
      </c>
      <c r="U4903" s="130">
        <v>0</v>
      </c>
      <c r="V4903" s="138">
        <v>-5168.1400000000003</v>
      </c>
      <c r="W4903" s="131" t="s">
        <v>1152</v>
      </c>
      <c r="X4903" s="131" t="s">
        <v>577</v>
      </c>
      <c r="Y4903" s="131" t="s">
        <v>1152</v>
      </c>
      <c r="Z4903" s="131" t="s">
        <v>48</v>
      </c>
      <c r="AA4903" s="131" t="s">
        <v>129</v>
      </c>
      <c r="AB4903" s="131" t="s">
        <v>42</v>
      </c>
      <c r="AC4903" s="131" t="s">
        <v>3238</v>
      </c>
      <c r="AD4903" s="131" t="s">
        <v>51</v>
      </c>
    </row>
    <row r="4904" spans="1:30" x14ac:dyDescent="0.25">
      <c r="A4904" s="131" t="s">
        <v>35</v>
      </c>
      <c r="B4904" s="131" t="s">
        <v>36</v>
      </c>
      <c r="C4904" s="131" t="s">
        <v>37</v>
      </c>
      <c r="D4904" s="131" t="s">
        <v>121</v>
      </c>
      <c r="E4904" s="131" t="s">
        <v>215</v>
      </c>
      <c r="F4904" s="131" t="s">
        <v>216</v>
      </c>
      <c r="G4904" s="131" t="s">
        <v>124</v>
      </c>
      <c r="H4904" s="131" t="s">
        <v>124</v>
      </c>
      <c r="I4904" s="131" t="s">
        <v>42</v>
      </c>
      <c r="J4904" s="131" t="s">
        <v>217</v>
      </c>
      <c r="K4904" s="131" t="s">
        <v>217</v>
      </c>
      <c r="L4904" s="131" t="s">
        <v>43</v>
      </c>
      <c r="M4904" s="131" t="s">
        <v>44</v>
      </c>
      <c r="N4904" s="131" t="s">
        <v>180</v>
      </c>
      <c r="O4904" s="131" t="s">
        <v>1534</v>
      </c>
      <c r="P4904" s="131" t="s">
        <v>1152</v>
      </c>
      <c r="Q4904" s="131" t="s">
        <v>1546</v>
      </c>
      <c r="R4904" s="131" t="s">
        <v>1152</v>
      </c>
      <c r="S4904" s="130">
        <v>201411</v>
      </c>
      <c r="T4904" s="131" t="s">
        <v>47</v>
      </c>
      <c r="U4904" s="130">
        <v>0</v>
      </c>
      <c r="V4904" s="138">
        <v>-428528.05</v>
      </c>
      <c r="W4904" s="131" t="s">
        <v>1152</v>
      </c>
      <c r="X4904" s="131" t="s">
        <v>1152</v>
      </c>
      <c r="Y4904" s="131" t="s">
        <v>1152</v>
      </c>
      <c r="Z4904" s="131" t="s">
        <v>48</v>
      </c>
      <c r="AA4904" s="131" t="s">
        <v>129</v>
      </c>
      <c r="AB4904" s="131" t="s">
        <v>42</v>
      </c>
      <c r="AC4904" s="131" t="s">
        <v>3238</v>
      </c>
      <c r="AD4904" s="131" t="s">
        <v>51</v>
      </c>
    </row>
    <row r="4905" spans="1:30" x14ac:dyDescent="0.25">
      <c r="A4905" s="131" t="s">
        <v>35</v>
      </c>
      <c r="B4905" s="131" t="s">
        <v>36</v>
      </c>
      <c r="C4905" s="131" t="s">
        <v>37</v>
      </c>
      <c r="D4905" s="131" t="s">
        <v>121</v>
      </c>
      <c r="E4905" s="131" t="s">
        <v>215</v>
      </c>
      <c r="F4905" s="131" t="s">
        <v>216</v>
      </c>
      <c r="G4905" s="131" t="s">
        <v>124</v>
      </c>
      <c r="H4905" s="131" t="s">
        <v>124</v>
      </c>
      <c r="I4905" s="131" t="s">
        <v>42</v>
      </c>
      <c r="J4905" s="131" t="s">
        <v>237</v>
      </c>
      <c r="K4905" s="131" t="s">
        <v>237</v>
      </c>
      <c r="L4905" s="131" t="s">
        <v>43</v>
      </c>
      <c r="M4905" s="131" t="s">
        <v>44</v>
      </c>
      <c r="N4905" s="131" t="s">
        <v>180</v>
      </c>
      <c r="O4905" s="131" t="s">
        <v>1534</v>
      </c>
      <c r="P4905" s="131" t="s">
        <v>1152</v>
      </c>
      <c r="Q4905" s="131" t="s">
        <v>1544</v>
      </c>
      <c r="R4905" s="131" t="s">
        <v>1152</v>
      </c>
      <c r="S4905" s="130">
        <v>201411</v>
      </c>
      <c r="T4905" s="131" t="s">
        <v>47</v>
      </c>
      <c r="U4905" s="130">
        <v>0</v>
      </c>
      <c r="V4905" s="138">
        <v>-278375</v>
      </c>
      <c r="W4905" s="131" t="s">
        <v>1152</v>
      </c>
      <c r="X4905" s="131" t="s">
        <v>1152</v>
      </c>
      <c r="Y4905" s="131" t="s">
        <v>1152</v>
      </c>
      <c r="Z4905" s="131" t="s">
        <v>48</v>
      </c>
      <c r="AA4905" s="131" t="s">
        <v>129</v>
      </c>
      <c r="AB4905" s="131" t="s">
        <v>42</v>
      </c>
      <c r="AC4905" s="131" t="s">
        <v>3238</v>
      </c>
      <c r="AD4905" s="131" t="s">
        <v>51</v>
      </c>
    </row>
    <row r="4906" spans="1:30" x14ac:dyDescent="0.25">
      <c r="A4906" s="131" t="s">
        <v>35</v>
      </c>
      <c r="B4906" s="131" t="s">
        <v>36</v>
      </c>
      <c r="C4906" s="131" t="s">
        <v>37</v>
      </c>
      <c r="D4906" s="131" t="s">
        <v>121</v>
      </c>
      <c r="E4906" s="131" t="s">
        <v>215</v>
      </c>
      <c r="F4906" s="131" t="s">
        <v>216</v>
      </c>
      <c r="G4906" s="131" t="s">
        <v>124</v>
      </c>
      <c r="H4906" s="131" t="s">
        <v>124</v>
      </c>
      <c r="I4906" s="131" t="s">
        <v>42</v>
      </c>
      <c r="J4906" s="131" t="s">
        <v>261</v>
      </c>
      <c r="K4906" s="131" t="s">
        <v>261</v>
      </c>
      <c r="L4906" s="131" t="s">
        <v>43</v>
      </c>
      <c r="M4906" s="131" t="s">
        <v>44</v>
      </c>
      <c r="N4906" s="131" t="s">
        <v>180</v>
      </c>
      <c r="O4906" s="131" t="s">
        <v>1534</v>
      </c>
      <c r="P4906" s="131" t="s">
        <v>1152</v>
      </c>
      <c r="Q4906" s="131" t="s">
        <v>1547</v>
      </c>
      <c r="R4906" s="131" t="s">
        <v>1152</v>
      </c>
      <c r="S4906" s="130">
        <v>201411</v>
      </c>
      <c r="T4906" s="131" t="s">
        <v>47</v>
      </c>
      <c r="U4906" s="130">
        <v>0</v>
      </c>
      <c r="V4906" s="138">
        <v>-220681</v>
      </c>
      <c r="W4906" s="131" t="s">
        <v>1152</v>
      </c>
      <c r="X4906" s="131" t="s">
        <v>1152</v>
      </c>
      <c r="Y4906" s="131" t="s">
        <v>1152</v>
      </c>
      <c r="Z4906" s="131" t="s">
        <v>48</v>
      </c>
      <c r="AA4906" s="131" t="s">
        <v>129</v>
      </c>
      <c r="AB4906" s="131" t="s">
        <v>42</v>
      </c>
      <c r="AC4906" s="131" t="s">
        <v>3238</v>
      </c>
      <c r="AD4906" s="131" t="s">
        <v>51</v>
      </c>
    </row>
    <row r="4907" spans="1:30" x14ac:dyDescent="0.25">
      <c r="A4907" s="131" t="s">
        <v>35</v>
      </c>
      <c r="B4907" s="131" t="s">
        <v>36</v>
      </c>
      <c r="C4907" s="131" t="s">
        <v>37</v>
      </c>
      <c r="D4907" s="131" t="s">
        <v>121</v>
      </c>
      <c r="E4907" s="131" t="s">
        <v>215</v>
      </c>
      <c r="F4907" s="131" t="s">
        <v>216</v>
      </c>
      <c r="G4907" s="131" t="s">
        <v>124</v>
      </c>
      <c r="H4907" s="131" t="s">
        <v>124</v>
      </c>
      <c r="I4907" s="131" t="s">
        <v>42</v>
      </c>
      <c r="J4907" s="131" t="s">
        <v>231</v>
      </c>
      <c r="K4907" s="131" t="s">
        <v>231</v>
      </c>
      <c r="L4907" s="131" t="s">
        <v>43</v>
      </c>
      <c r="M4907" s="131" t="s">
        <v>44</v>
      </c>
      <c r="N4907" s="131" t="s">
        <v>180</v>
      </c>
      <c r="O4907" s="131" t="s">
        <v>1534</v>
      </c>
      <c r="P4907" s="131" t="s">
        <v>1152</v>
      </c>
      <c r="Q4907" s="131" t="s">
        <v>1546</v>
      </c>
      <c r="R4907" s="131" t="s">
        <v>1152</v>
      </c>
      <c r="S4907" s="130">
        <v>201411</v>
      </c>
      <c r="T4907" s="131" t="s">
        <v>47</v>
      </c>
      <c r="U4907" s="130">
        <v>0</v>
      </c>
      <c r="V4907" s="138">
        <v>-22856.1</v>
      </c>
      <c r="W4907" s="131" t="s">
        <v>1152</v>
      </c>
      <c r="X4907" s="131" t="s">
        <v>1152</v>
      </c>
      <c r="Y4907" s="131" t="s">
        <v>1152</v>
      </c>
      <c r="Z4907" s="131" t="s">
        <v>48</v>
      </c>
      <c r="AA4907" s="131" t="s">
        <v>129</v>
      </c>
      <c r="AB4907" s="131" t="s">
        <v>42</v>
      </c>
      <c r="AC4907" s="131" t="s">
        <v>3238</v>
      </c>
      <c r="AD4907" s="131" t="s">
        <v>51</v>
      </c>
    </row>
    <row r="4908" spans="1:30" x14ac:dyDescent="0.25">
      <c r="A4908" s="131" t="s">
        <v>35</v>
      </c>
      <c r="B4908" s="131" t="s">
        <v>36</v>
      </c>
      <c r="C4908" s="131" t="s">
        <v>37</v>
      </c>
      <c r="D4908" s="131" t="s">
        <v>121</v>
      </c>
      <c r="E4908" s="131" t="s">
        <v>215</v>
      </c>
      <c r="F4908" s="131" t="s">
        <v>216</v>
      </c>
      <c r="G4908" s="131" t="s">
        <v>124</v>
      </c>
      <c r="H4908" s="131" t="s">
        <v>124</v>
      </c>
      <c r="I4908" s="131" t="s">
        <v>42</v>
      </c>
      <c r="J4908" s="131" t="s">
        <v>437</v>
      </c>
      <c r="K4908" s="131" t="s">
        <v>437</v>
      </c>
      <c r="L4908" s="131" t="s">
        <v>43</v>
      </c>
      <c r="M4908" s="131" t="s">
        <v>44</v>
      </c>
      <c r="N4908" s="131" t="s">
        <v>180</v>
      </c>
      <c r="O4908" s="131" t="s">
        <v>1534</v>
      </c>
      <c r="P4908" s="131" t="s">
        <v>1152</v>
      </c>
      <c r="Q4908" s="131" t="s">
        <v>1547</v>
      </c>
      <c r="R4908" s="131" t="s">
        <v>1152</v>
      </c>
      <c r="S4908" s="130">
        <v>201411</v>
      </c>
      <c r="T4908" s="131" t="s">
        <v>47</v>
      </c>
      <c r="U4908" s="130">
        <v>0</v>
      </c>
      <c r="V4908" s="138">
        <v>-22374.85</v>
      </c>
      <c r="W4908" s="131" t="s">
        <v>1152</v>
      </c>
      <c r="X4908" s="131" t="s">
        <v>1152</v>
      </c>
      <c r="Y4908" s="131" t="s">
        <v>1152</v>
      </c>
      <c r="Z4908" s="131" t="s">
        <v>48</v>
      </c>
      <c r="AA4908" s="131" t="s">
        <v>129</v>
      </c>
      <c r="AB4908" s="131" t="s">
        <v>42</v>
      </c>
      <c r="AC4908" s="131" t="s">
        <v>3238</v>
      </c>
      <c r="AD4908" s="131" t="s">
        <v>51</v>
      </c>
    </row>
    <row r="4909" spans="1:30" x14ac:dyDescent="0.25">
      <c r="A4909" s="131" t="s">
        <v>35</v>
      </c>
      <c r="B4909" s="131" t="s">
        <v>36</v>
      </c>
      <c r="C4909" s="131" t="s">
        <v>37</v>
      </c>
      <c r="D4909" s="131" t="s">
        <v>121</v>
      </c>
      <c r="E4909" s="131" t="s">
        <v>215</v>
      </c>
      <c r="F4909" s="131" t="s">
        <v>216</v>
      </c>
      <c r="G4909" s="131" t="s">
        <v>124</v>
      </c>
      <c r="H4909" s="131" t="s">
        <v>124</v>
      </c>
      <c r="I4909" s="131" t="s">
        <v>42</v>
      </c>
      <c r="J4909" s="131" t="s">
        <v>231</v>
      </c>
      <c r="K4909" s="131" t="s">
        <v>231</v>
      </c>
      <c r="L4909" s="131" t="s">
        <v>43</v>
      </c>
      <c r="M4909" s="131" t="s">
        <v>44</v>
      </c>
      <c r="N4909" s="131" t="s">
        <v>180</v>
      </c>
      <c r="O4909" s="131" t="s">
        <v>1534</v>
      </c>
      <c r="P4909" s="131" t="s">
        <v>1152</v>
      </c>
      <c r="Q4909" s="131" t="s">
        <v>1546</v>
      </c>
      <c r="R4909" s="131" t="s">
        <v>1152</v>
      </c>
      <c r="S4909" s="130">
        <v>201411</v>
      </c>
      <c r="T4909" s="131" t="s">
        <v>47</v>
      </c>
      <c r="U4909" s="130">
        <v>0</v>
      </c>
      <c r="V4909" s="138">
        <v>-106952.96000000001</v>
      </c>
      <c r="W4909" s="131" t="s">
        <v>1152</v>
      </c>
      <c r="X4909" s="131" t="s">
        <v>975</v>
      </c>
      <c r="Y4909" s="131" t="s">
        <v>1152</v>
      </c>
      <c r="Z4909" s="131" t="s">
        <v>48</v>
      </c>
      <c r="AA4909" s="131" t="s">
        <v>129</v>
      </c>
      <c r="AB4909" s="131" t="s">
        <v>42</v>
      </c>
      <c r="AC4909" s="131" t="s">
        <v>3238</v>
      </c>
      <c r="AD4909" s="131" t="s">
        <v>51</v>
      </c>
    </row>
    <row r="4910" spans="1:30" x14ac:dyDescent="0.25">
      <c r="A4910" s="131" t="s">
        <v>35</v>
      </c>
      <c r="B4910" s="131" t="s">
        <v>36</v>
      </c>
      <c r="C4910" s="131" t="s">
        <v>37</v>
      </c>
      <c r="D4910" s="131" t="s">
        <v>121</v>
      </c>
      <c r="E4910" s="131" t="s">
        <v>215</v>
      </c>
      <c r="F4910" s="131" t="s">
        <v>216</v>
      </c>
      <c r="G4910" s="131" t="s">
        <v>124</v>
      </c>
      <c r="H4910" s="131" t="s">
        <v>124</v>
      </c>
      <c r="I4910" s="131" t="s">
        <v>42</v>
      </c>
      <c r="J4910" s="131" t="s">
        <v>250</v>
      </c>
      <c r="K4910" s="131" t="s">
        <v>250</v>
      </c>
      <c r="L4910" s="131" t="s">
        <v>43</v>
      </c>
      <c r="M4910" s="131" t="s">
        <v>44</v>
      </c>
      <c r="N4910" s="131" t="s">
        <v>180</v>
      </c>
      <c r="O4910" s="131" t="s">
        <v>1534</v>
      </c>
      <c r="P4910" s="131" t="s">
        <v>1152</v>
      </c>
      <c r="Q4910" s="131" t="s">
        <v>1545</v>
      </c>
      <c r="R4910" s="131" t="s">
        <v>1152</v>
      </c>
      <c r="S4910" s="130">
        <v>201411</v>
      </c>
      <c r="T4910" s="131" t="s">
        <v>47</v>
      </c>
      <c r="U4910" s="130">
        <v>0</v>
      </c>
      <c r="V4910" s="138">
        <v>-32900</v>
      </c>
      <c r="W4910" s="131" t="s">
        <v>1152</v>
      </c>
      <c r="X4910" s="131" t="s">
        <v>1152</v>
      </c>
      <c r="Y4910" s="131" t="s">
        <v>1152</v>
      </c>
      <c r="Z4910" s="131" t="s">
        <v>48</v>
      </c>
      <c r="AA4910" s="131" t="s">
        <v>129</v>
      </c>
      <c r="AB4910" s="131" t="s">
        <v>42</v>
      </c>
      <c r="AC4910" s="131" t="s">
        <v>3238</v>
      </c>
      <c r="AD4910" s="131" t="s">
        <v>51</v>
      </c>
    </row>
    <row r="4911" spans="1:30" x14ac:dyDescent="0.25">
      <c r="A4911" s="131" t="s">
        <v>35</v>
      </c>
      <c r="B4911" s="131" t="s">
        <v>36</v>
      </c>
      <c r="C4911" s="131" t="s">
        <v>37</v>
      </c>
      <c r="D4911" s="131" t="s">
        <v>121</v>
      </c>
      <c r="E4911" s="131" t="s">
        <v>122</v>
      </c>
      <c r="F4911" s="131" t="s">
        <v>123</v>
      </c>
      <c r="G4911" s="131" t="s">
        <v>124</v>
      </c>
      <c r="H4911" s="131" t="s">
        <v>124</v>
      </c>
      <c r="I4911" s="131" t="s">
        <v>42</v>
      </c>
      <c r="J4911" s="131" t="s">
        <v>190</v>
      </c>
      <c r="K4911" s="131" t="s">
        <v>190</v>
      </c>
      <c r="L4911" s="131" t="s">
        <v>43</v>
      </c>
      <c r="M4911" s="131" t="s">
        <v>44</v>
      </c>
      <c r="N4911" s="131" t="s">
        <v>134</v>
      </c>
      <c r="O4911" s="131" t="s">
        <v>1551</v>
      </c>
      <c r="P4911" s="131" t="s">
        <v>1152</v>
      </c>
      <c r="Q4911" s="131" t="s">
        <v>1552</v>
      </c>
      <c r="R4911" s="131" t="s">
        <v>1152</v>
      </c>
      <c r="S4911" s="130">
        <v>201411</v>
      </c>
      <c r="T4911" s="131" t="s">
        <v>47</v>
      </c>
      <c r="U4911" s="130">
        <v>0</v>
      </c>
      <c r="V4911" s="138">
        <v>-240</v>
      </c>
      <c r="W4911" s="131" t="s">
        <v>1152</v>
      </c>
      <c r="X4911" s="131" t="s">
        <v>1553</v>
      </c>
      <c r="Y4911" s="131" t="s">
        <v>1152</v>
      </c>
      <c r="Z4911" s="131" t="s">
        <v>48</v>
      </c>
      <c r="AA4911" s="131" t="s">
        <v>129</v>
      </c>
      <c r="AB4911" s="131" t="s">
        <v>42</v>
      </c>
      <c r="AC4911" s="131" t="s">
        <v>3239</v>
      </c>
      <c r="AD4911" s="131" t="s">
        <v>51</v>
      </c>
    </row>
    <row r="4912" spans="1:30" x14ac:dyDescent="0.25">
      <c r="A4912" s="131" t="s">
        <v>35</v>
      </c>
      <c r="B4912" s="131" t="s">
        <v>36</v>
      </c>
      <c r="C4912" s="131" t="s">
        <v>37</v>
      </c>
      <c r="D4912" s="131" t="s">
        <v>121</v>
      </c>
      <c r="E4912" s="131" t="s">
        <v>215</v>
      </c>
      <c r="F4912" s="131" t="s">
        <v>216</v>
      </c>
      <c r="G4912" s="131" t="s">
        <v>124</v>
      </c>
      <c r="H4912" s="131" t="s">
        <v>124</v>
      </c>
      <c r="I4912" s="131" t="s">
        <v>42</v>
      </c>
      <c r="J4912" s="131" t="s">
        <v>217</v>
      </c>
      <c r="K4912" s="131" t="s">
        <v>217</v>
      </c>
      <c r="L4912" s="131" t="s">
        <v>43</v>
      </c>
      <c r="M4912" s="131" t="s">
        <v>44</v>
      </c>
      <c r="N4912" s="131" t="s">
        <v>180</v>
      </c>
      <c r="O4912" s="131" t="s">
        <v>42</v>
      </c>
      <c r="P4912" s="131" t="s">
        <v>388</v>
      </c>
      <c r="Q4912" s="131" t="s">
        <v>1101</v>
      </c>
      <c r="R4912" s="131" t="s">
        <v>3294</v>
      </c>
      <c r="S4912" s="130">
        <v>201411</v>
      </c>
      <c r="T4912" s="131" t="s">
        <v>52</v>
      </c>
      <c r="U4912" s="130">
        <v>433.68</v>
      </c>
      <c r="V4912" s="138">
        <v>433.68</v>
      </c>
      <c r="W4912" s="131" t="s">
        <v>340</v>
      </c>
      <c r="X4912" s="131" t="s">
        <v>752</v>
      </c>
      <c r="Y4912" s="131" t="s">
        <v>1152</v>
      </c>
      <c r="Z4912" s="131" t="s">
        <v>48</v>
      </c>
      <c r="AA4912" s="131" t="s">
        <v>315</v>
      </c>
      <c r="AB4912" s="131" t="s">
        <v>42</v>
      </c>
      <c r="AC4912" s="131" t="s">
        <v>3295</v>
      </c>
      <c r="AD4912" s="131" t="s">
        <v>146</v>
      </c>
    </row>
    <row r="4913" spans="1:30" x14ac:dyDescent="0.25">
      <c r="A4913" s="131" t="s">
        <v>35</v>
      </c>
      <c r="B4913" s="131" t="s">
        <v>36</v>
      </c>
      <c r="C4913" s="131" t="s">
        <v>37</v>
      </c>
      <c r="D4913" s="131" t="s">
        <v>121</v>
      </c>
      <c r="E4913" s="131" t="s">
        <v>215</v>
      </c>
      <c r="F4913" s="131" t="s">
        <v>216</v>
      </c>
      <c r="G4913" s="131" t="s">
        <v>124</v>
      </c>
      <c r="H4913" s="131" t="s">
        <v>124</v>
      </c>
      <c r="I4913" s="131" t="s">
        <v>42</v>
      </c>
      <c r="J4913" s="131" t="s">
        <v>231</v>
      </c>
      <c r="K4913" s="131" t="s">
        <v>231</v>
      </c>
      <c r="L4913" s="131" t="s">
        <v>43</v>
      </c>
      <c r="M4913" s="131" t="s">
        <v>44</v>
      </c>
      <c r="N4913" s="131" t="s">
        <v>180</v>
      </c>
      <c r="O4913" s="131" t="s">
        <v>42</v>
      </c>
      <c r="P4913" s="131" t="s">
        <v>388</v>
      </c>
      <c r="Q4913" s="131" t="s">
        <v>183</v>
      </c>
      <c r="R4913" s="131" t="s">
        <v>3296</v>
      </c>
      <c r="S4913" s="130">
        <v>201411</v>
      </c>
      <c r="T4913" s="131" t="s">
        <v>52</v>
      </c>
      <c r="U4913" s="130">
        <v>0</v>
      </c>
      <c r="V4913" s="138">
        <v>3828.26</v>
      </c>
      <c r="W4913" s="131" t="s">
        <v>340</v>
      </c>
      <c r="X4913" s="131" t="s">
        <v>975</v>
      </c>
      <c r="Y4913" s="131" t="s">
        <v>1152</v>
      </c>
      <c r="Z4913" s="131" t="s">
        <v>48</v>
      </c>
      <c r="AA4913" s="131" t="s">
        <v>315</v>
      </c>
      <c r="AB4913" s="131" t="s">
        <v>42</v>
      </c>
      <c r="AC4913" s="131" t="s">
        <v>3295</v>
      </c>
      <c r="AD4913" s="131" t="s">
        <v>146</v>
      </c>
    </row>
    <row r="4914" spans="1:30" x14ac:dyDescent="0.25">
      <c r="A4914" s="131" t="s">
        <v>35</v>
      </c>
      <c r="B4914" s="131" t="s">
        <v>36</v>
      </c>
      <c r="C4914" s="131" t="s">
        <v>37</v>
      </c>
      <c r="D4914" s="131" t="s">
        <v>121</v>
      </c>
      <c r="E4914" s="131" t="s">
        <v>122</v>
      </c>
      <c r="F4914" s="131" t="s">
        <v>123</v>
      </c>
      <c r="G4914" s="131" t="s">
        <v>124</v>
      </c>
      <c r="H4914" s="131" t="s">
        <v>124</v>
      </c>
      <c r="I4914" s="131" t="s">
        <v>42</v>
      </c>
      <c r="J4914" s="131" t="s">
        <v>298</v>
      </c>
      <c r="K4914" s="131" t="s">
        <v>298</v>
      </c>
      <c r="L4914" s="131" t="s">
        <v>43</v>
      </c>
      <c r="M4914" s="131" t="s">
        <v>44</v>
      </c>
      <c r="N4914" s="131" t="s">
        <v>150</v>
      </c>
      <c r="O4914" s="131" t="s">
        <v>42</v>
      </c>
      <c r="P4914" s="131" t="s">
        <v>851</v>
      </c>
      <c r="Q4914" s="131" t="s">
        <v>1710</v>
      </c>
      <c r="R4914" s="131" t="s">
        <v>3297</v>
      </c>
      <c r="S4914" s="130">
        <v>201411</v>
      </c>
      <c r="T4914" s="131" t="s">
        <v>52</v>
      </c>
      <c r="U4914" s="132">
        <v>1860.25</v>
      </c>
      <c r="V4914" s="138">
        <v>1860.25</v>
      </c>
      <c r="W4914" s="131" t="s">
        <v>340</v>
      </c>
      <c r="X4914" s="131" t="s">
        <v>1624</v>
      </c>
      <c r="Y4914" s="131" t="s">
        <v>1152</v>
      </c>
      <c r="Z4914" s="131" t="s">
        <v>48</v>
      </c>
      <c r="AA4914" s="131" t="s">
        <v>315</v>
      </c>
      <c r="AB4914" s="131" t="s">
        <v>42</v>
      </c>
      <c r="AC4914" s="131" t="s">
        <v>3295</v>
      </c>
      <c r="AD4914" s="131" t="s">
        <v>146</v>
      </c>
    </row>
    <row r="4915" spans="1:30" x14ac:dyDescent="0.25">
      <c r="A4915" s="131" t="s">
        <v>35</v>
      </c>
      <c r="B4915" s="131" t="s">
        <v>36</v>
      </c>
      <c r="C4915" s="131" t="s">
        <v>37</v>
      </c>
      <c r="D4915" s="131" t="s">
        <v>121</v>
      </c>
      <c r="E4915" s="131" t="s">
        <v>215</v>
      </c>
      <c r="F4915" s="131" t="s">
        <v>216</v>
      </c>
      <c r="G4915" s="131" t="s">
        <v>124</v>
      </c>
      <c r="H4915" s="131" t="s">
        <v>124</v>
      </c>
      <c r="I4915" s="131" t="s">
        <v>42</v>
      </c>
      <c r="J4915" s="131" t="s">
        <v>231</v>
      </c>
      <c r="K4915" s="131" t="s">
        <v>231</v>
      </c>
      <c r="L4915" s="131" t="s">
        <v>43</v>
      </c>
      <c r="M4915" s="131" t="s">
        <v>44</v>
      </c>
      <c r="N4915" s="131" t="s">
        <v>180</v>
      </c>
      <c r="O4915" s="131" t="s">
        <v>42</v>
      </c>
      <c r="P4915" s="131" t="s">
        <v>388</v>
      </c>
      <c r="Q4915" s="131" t="s">
        <v>417</v>
      </c>
      <c r="R4915" s="131" t="s">
        <v>3296</v>
      </c>
      <c r="S4915" s="130">
        <v>201411</v>
      </c>
      <c r="T4915" s="131" t="s">
        <v>52</v>
      </c>
      <c r="U4915" s="132">
        <v>47775.6</v>
      </c>
      <c r="V4915" s="138">
        <v>47775.6</v>
      </c>
      <c r="W4915" s="131" t="s">
        <v>340</v>
      </c>
      <c r="X4915" s="131" t="s">
        <v>975</v>
      </c>
      <c r="Y4915" s="131" t="s">
        <v>1152</v>
      </c>
      <c r="Z4915" s="131" t="s">
        <v>48</v>
      </c>
      <c r="AA4915" s="131" t="s">
        <v>315</v>
      </c>
      <c r="AB4915" s="131" t="s">
        <v>42</v>
      </c>
      <c r="AC4915" s="131" t="s">
        <v>3295</v>
      </c>
      <c r="AD4915" s="131" t="s">
        <v>146</v>
      </c>
    </row>
    <row r="4916" spans="1:30" x14ac:dyDescent="0.25">
      <c r="A4916" s="131" t="s">
        <v>35</v>
      </c>
      <c r="B4916" s="131" t="s">
        <v>36</v>
      </c>
      <c r="C4916" s="131" t="s">
        <v>37</v>
      </c>
      <c r="D4916" s="131" t="s">
        <v>121</v>
      </c>
      <c r="E4916" s="131" t="s">
        <v>215</v>
      </c>
      <c r="F4916" s="131" t="s">
        <v>216</v>
      </c>
      <c r="G4916" s="131" t="s">
        <v>124</v>
      </c>
      <c r="H4916" s="131" t="s">
        <v>124</v>
      </c>
      <c r="I4916" s="131" t="s">
        <v>42</v>
      </c>
      <c r="J4916" s="131" t="s">
        <v>231</v>
      </c>
      <c r="K4916" s="131" t="s">
        <v>231</v>
      </c>
      <c r="L4916" s="131" t="s">
        <v>43</v>
      </c>
      <c r="M4916" s="131" t="s">
        <v>44</v>
      </c>
      <c r="N4916" s="131" t="s">
        <v>180</v>
      </c>
      <c r="O4916" s="131" t="s">
        <v>42</v>
      </c>
      <c r="P4916" s="131" t="s">
        <v>388</v>
      </c>
      <c r="Q4916" s="131" t="s">
        <v>183</v>
      </c>
      <c r="R4916" s="131" t="s">
        <v>3298</v>
      </c>
      <c r="S4916" s="130">
        <v>201411</v>
      </c>
      <c r="T4916" s="131" t="s">
        <v>52</v>
      </c>
      <c r="U4916" s="130">
        <v>0</v>
      </c>
      <c r="V4916" s="138">
        <v>3559.55</v>
      </c>
      <c r="W4916" s="131" t="s">
        <v>340</v>
      </c>
      <c r="X4916" s="131" t="s">
        <v>975</v>
      </c>
      <c r="Y4916" s="131" t="s">
        <v>1152</v>
      </c>
      <c r="Z4916" s="131" t="s">
        <v>48</v>
      </c>
      <c r="AA4916" s="131" t="s">
        <v>315</v>
      </c>
      <c r="AB4916" s="131" t="s">
        <v>42</v>
      </c>
      <c r="AC4916" s="131" t="s">
        <v>3295</v>
      </c>
      <c r="AD4916" s="131" t="s">
        <v>146</v>
      </c>
    </row>
    <row r="4917" spans="1:30" x14ac:dyDescent="0.25">
      <c r="A4917" s="131" t="s">
        <v>35</v>
      </c>
      <c r="B4917" s="131" t="s">
        <v>36</v>
      </c>
      <c r="C4917" s="131" t="s">
        <v>37</v>
      </c>
      <c r="D4917" s="131" t="s">
        <v>121</v>
      </c>
      <c r="E4917" s="131" t="s">
        <v>215</v>
      </c>
      <c r="F4917" s="131" t="s">
        <v>216</v>
      </c>
      <c r="G4917" s="131" t="s">
        <v>124</v>
      </c>
      <c r="H4917" s="131" t="s">
        <v>124</v>
      </c>
      <c r="I4917" s="131" t="s">
        <v>42</v>
      </c>
      <c r="J4917" s="131" t="s">
        <v>231</v>
      </c>
      <c r="K4917" s="131" t="s">
        <v>231</v>
      </c>
      <c r="L4917" s="131" t="s">
        <v>43</v>
      </c>
      <c r="M4917" s="131" t="s">
        <v>44</v>
      </c>
      <c r="N4917" s="131" t="s">
        <v>180</v>
      </c>
      <c r="O4917" s="131" t="s">
        <v>42</v>
      </c>
      <c r="P4917" s="131" t="s">
        <v>388</v>
      </c>
      <c r="Q4917" s="131" t="s">
        <v>417</v>
      </c>
      <c r="R4917" s="131" t="s">
        <v>3298</v>
      </c>
      <c r="S4917" s="130">
        <v>201411</v>
      </c>
      <c r="T4917" s="131" t="s">
        <v>52</v>
      </c>
      <c r="U4917" s="132">
        <v>44422.2</v>
      </c>
      <c r="V4917" s="138">
        <v>44422.2</v>
      </c>
      <c r="W4917" s="131" t="s">
        <v>340</v>
      </c>
      <c r="X4917" s="131" t="s">
        <v>975</v>
      </c>
      <c r="Y4917" s="131" t="s">
        <v>1152</v>
      </c>
      <c r="Z4917" s="131" t="s">
        <v>48</v>
      </c>
      <c r="AA4917" s="131" t="s">
        <v>315</v>
      </c>
      <c r="AB4917" s="131" t="s">
        <v>42</v>
      </c>
      <c r="AC4917" s="131" t="s">
        <v>3295</v>
      </c>
      <c r="AD4917" s="131" t="s">
        <v>146</v>
      </c>
    </row>
    <row r="4918" spans="1:30" x14ac:dyDescent="0.25">
      <c r="A4918" s="131" t="s">
        <v>35</v>
      </c>
      <c r="B4918" s="131" t="s">
        <v>36</v>
      </c>
      <c r="C4918" s="131" t="s">
        <v>37</v>
      </c>
      <c r="D4918" s="131" t="s">
        <v>121</v>
      </c>
      <c r="E4918" s="131" t="s">
        <v>122</v>
      </c>
      <c r="F4918" s="131" t="s">
        <v>123</v>
      </c>
      <c r="G4918" s="131" t="s">
        <v>124</v>
      </c>
      <c r="H4918" s="131" t="s">
        <v>124</v>
      </c>
      <c r="I4918" s="131" t="s">
        <v>42</v>
      </c>
      <c r="J4918" s="131" t="s">
        <v>298</v>
      </c>
      <c r="K4918" s="131" t="s">
        <v>298</v>
      </c>
      <c r="L4918" s="131" t="s">
        <v>43</v>
      </c>
      <c r="M4918" s="131" t="s">
        <v>44</v>
      </c>
      <c r="N4918" s="131" t="s">
        <v>150</v>
      </c>
      <c r="O4918" s="131" t="s">
        <v>42</v>
      </c>
      <c r="P4918" s="131" t="s">
        <v>1592</v>
      </c>
      <c r="Q4918" s="131" t="s">
        <v>1732</v>
      </c>
      <c r="R4918" s="131" t="s">
        <v>3299</v>
      </c>
      <c r="S4918" s="130">
        <v>201411</v>
      </c>
      <c r="T4918" s="131" t="s">
        <v>47</v>
      </c>
      <c r="U4918" s="132">
        <v>-4260.34</v>
      </c>
      <c r="V4918" s="138">
        <v>-4260.34</v>
      </c>
      <c r="W4918" s="131" t="s">
        <v>340</v>
      </c>
      <c r="X4918" s="131" t="s">
        <v>1594</v>
      </c>
      <c r="Y4918" s="131" t="s">
        <v>1152</v>
      </c>
      <c r="Z4918" s="131" t="s">
        <v>48</v>
      </c>
      <c r="AA4918" s="131" t="s">
        <v>315</v>
      </c>
      <c r="AB4918" s="131" t="s">
        <v>42</v>
      </c>
      <c r="AC4918" s="131" t="s">
        <v>3300</v>
      </c>
      <c r="AD4918" s="131" t="s">
        <v>146</v>
      </c>
    </row>
    <row r="4919" spans="1:30" x14ac:dyDescent="0.25">
      <c r="A4919" s="131" t="s">
        <v>35</v>
      </c>
      <c r="B4919" s="131" t="s">
        <v>36</v>
      </c>
      <c r="C4919" s="131" t="s">
        <v>37</v>
      </c>
      <c r="D4919" s="131" t="s">
        <v>121</v>
      </c>
      <c r="E4919" s="131" t="s">
        <v>122</v>
      </c>
      <c r="F4919" s="131" t="s">
        <v>123</v>
      </c>
      <c r="G4919" s="131" t="s">
        <v>124</v>
      </c>
      <c r="H4919" s="131" t="s">
        <v>124</v>
      </c>
      <c r="I4919" s="131" t="s">
        <v>42</v>
      </c>
      <c r="J4919" s="131" t="s">
        <v>298</v>
      </c>
      <c r="K4919" s="131" t="s">
        <v>298</v>
      </c>
      <c r="L4919" s="131" t="s">
        <v>43</v>
      </c>
      <c r="M4919" s="131" t="s">
        <v>44</v>
      </c>
      <c r="N4919" s="131" t="s">
        <v>150</v>
      </c>
      <c r="O4919" s="131" t="s">
        <v>42</v>
      </c>
      <c r="P4919" s="131" t="s">
        <v>1592</v>
      </c>
      <c r="Q4919" s="131" t="s">
        <v>1732</v>
      </c>
      <c r="R4919" s="131" t="s">
        <v>3301</v>
      </c>
      <c r="S4919" s="130">
        <v>201411</v>
      </c>
      <c r="T4919" s="131" t="s">
        <v>47</v>
      </c>
      <c r="U4919" s="132">
        <v>-9310.58</v>
      </c>
      <c r="V4919" s="138">
        <v>-9310.58</v>
      </c>
      <c r="W4919" s="131" t="s">
        <v>340</v>
      </c>
      <c r="X4919" s="131" t="s">
        <v>1594</v>
      </c>
      <c r="Y4919" s="131" t="s">
        <v>1152</v>
      </c>
      <c r="Z4919" s="131" t="s">
        <v>48</v>
      </c>
      <c r="AA4919" s="131" t="s">
        <v>315</v>
      </c>
      <c r="AB4919" s="131" t="s">
        <v>42</v>
      </c>
      <c r="AC4919" s="131" t="s">
        <v>3300</v>
      </c>
      <c r="AD4919" s="131" t="s">
        <v>146</v>
      </c>
    </row>
    <row r="4920" spans="1:30" x14ac:dyDescent="0.25">
      <c r="A4920" s="131" t="s">
        <v>35</v>
      </c>
      <c r="B4920" s="131" t="s">
        <v>36</v>
      </c>
      <c r="C4920" s="131" t="s">
        <v>37</v>
      </c>
      <c r="D4920" s="131" t="s">
        <v>121</v>
      </c>
      <c r="E4920" s="131" t="s">
        <v>122</v>
      </c>
      <c r="F4920" s="131" t="s">
        <v>123</v>
      </c>
      <c r="G4920" s="131" t="s">
        <v>124</v>
      </c>
      <c r="H4920" s="131" t="s">
        <v>124</v>
      </c>
      <c r="I4920" s="131" t="s">
        <v>42</v>
      </c>
      <c r="J4920" s="131" t="s">
        <v>298</v>
      </c>
      <c r="K4920" s="131" t="s">
        <v>298</v>
      </c>
      <c r="L4920" s="131" t="s">
        <v>43</v>
      </c>
      <c r="M4920" s="131" t="s">
        <v>44</v>
      </c>
      <c r="N4920" s="131" t="s">
        <v>150</v>
      </c>
      <c r="O4920" s="131" t="s">
        <v>42</v>
      </c>
      <c r="P4920" s="131" t="s">
        <v>851</v>
      </c>
      <c r="Q4920" s="131" t="s">
        <v>1710</v>
      </c>
      <c r="R4920" s="131" t="s">
        <v>2431</v>
      </c>
      <c r="S4920" s="130">
        <v>201411</v>
      </c>
      <c r="T4920" s="131" t="s">
        <v>52</v>
      </c>
      <c r="U4920" s="132">
        <v>11825.5</v>
      </c>
      <c r="V4920" s="138">
        <v>11825.5</v>
      </c>
      <c r="W4920" s="131" t="s">
        <v>340</v>
      </c>
      <c r="X4920" s="131" t="s">
        <v>1624</v>
      </c>
      <c r="Y4920" s="131" t="s">
        <v>1152</v>
      </c>
      <c r="Z4920" s="131" t="s">
        <v>48</v>
      </c>
      <c r="AA4920" s="131" t="s">
        <v>315</v>
      </c>
      <c r="AB4920" s="131" t="s">
        <v>42</v>
      </c>
      <c r="AC4920" s="131" t="s">
        <v>3300</v>
      </c>
      <c r="AD4920" s="131" t="s">
        <v>146</v>
      </c>
    </row>
    <row r="4921" spans="1:30" x14ac:dyDescent="0.25">
      <c r="A4921" s="131" t="s">
        <v>35</v>
      </c>
      <c r="B4921" s="131" t="s">
        <v>36</v>
      </c>
      <c r="C4921" s="131" t="s">
        <v>37</v>
      </c>
      <c r="D4921" s="131" t="s">
        <v>121</v>
      </c>
      <c r="E4921" s="131" t="s">
        <v>215</v>
      </c>
      <c r="F4921" s="131" t="s">
        <v>216</v>
      </c>
      <c r="G4921" s="131" t="s">
        <v>124</v>
      </c>
      <c r="H4921" s="131" t="s">
        <v>124</v>
      </c>
      <c r="I4921" s="131" t="s">
        <v>42</v>
      </c>
      <c r="J4921" s="131" t="s">
        <v>217</v>
      </c>
      <c r="K4921" s="131" t="s">
        <v>217</v>
      </c>
      <c r="L4921" s="131" t="s">
        <v>43</v>
      </c>
      <c r="M4921" s="131" t="s">
        <v>44</v>
      </c>
      <c r="N4921" s="131" t="s">
        <v>126</v>
      </c>
      <c r="O4921" s="131" t="s">
        <v>221</v>
      </c>
      <c r="P4921" s="131" t="s">
        <v>1773</v>
      </c>
      <c r="Q4921" s="131" t="s">
        <v>3302</v>
      </c>
      <c r="R4921" s="131" t="s">
        <v>3303</v>
      </c>
      <c r="S4921" s="130">
        <v>201411</v>
      </c>
      <c r="T4921" s="131" t="s">
        <v>52</v>
      </c>
      <c r="U4921" s="130">
        <v>0</v>
      </c>
      <c r="V4921" s="138">
        <v>39.25</v>
      </c>
      <c r="W4921" s="131" t="s">
        <v>42</v>
      </c>
      <c r="X4921" s="131" t="s">
        <v>42</v>
      </c>
      <c r="Y4921" s="131" t="s">
        <v>1152</v>
      </c>
      <c r="Z4921" s="131" t="s">
        <v>48</v>
      </c>
      <c r="AA4921" s="131" t="s">
        <v>144</v>
      </c>
      <c r="AB4921" s="131" t="s">
        <v>42</v>
      </c>
      <c r="AC4921" s="131" t="s">
        <v>3304</v>
      </c>
      <c r="AD4921" s="131" t="s">
        <v>146</v>
      </c>
    </row>
    <row r="4922" spans="1:30" x14ac:dyDescent="0.25">
      <c r="A4922" s="131" t="s">
        <v>35</v>
      </c>
      <c r="B4922" s="131" t="s">
        <v>36</v>
      </c>
      <c r="C4922" s="131" t="s">
        <v>37</v>
      </c>
      <c r="D4922" s="131" t="s">
        <v>121</v>
      </c>
      <c r="E4922" s="131" t="s">
        <v>215</v>
      </c>
      <c r="F4922" s="131" t="s">
        <v>216</v>
      </c>
      <c r="G4922" s="131" t="s">
        <v>124</v>
      </c>
      <c r="H4922" s="131" t="s">
        <v>124</v>
      </c>
      <c r="I4922" s="131" t="s">
        <v>42</v>
      </c>
      <c r="J4922" s="131" t="s">
        <v>261</v>
      </c>
      <c r="K4922" s="131" t="s">
        <v>261</v>
      </c>
      <c r="L4922" s="131" t="s">
        <v>43</v>
      </c>
      <c r="M4922" s="131" t="s">
        <v>44</v>
      </c>
      <c r="N4922" s="131" t="s">
        <v>150</v>
      </c>
      <c r="O4922" s="131" t="s">
        <v>42</v>
      </c>
      <c r="P4922" s="131" t="s">
        <v>392</v>
      </c>
      <c r="Q4922" s="131" t="s">
        <v>1717</v>
      </c>
      <c r="R4922" s="131" t="s">
        <v>3305</v>
      </c>
      <c r="S4922" s="130">
        <v>201411</v>
      </c>
      <c r="T4922" s="131" t="s">
        <v>52</v>
      </c>
      <c r="U4922" s="130">
        <v>208.04</v>
      </c>
      <c r="V4922" s="138">
        <v>208.04</v>
      </c>
      <c r="W4922" s="131" t="s">
        <v>340</v>
      </c>
      <c r="X4922" s="131" t="s">
        <v>384</v>
      </c>
      <c r="Y4922" s="131" t="s">
        <v>1152</v>
      </c>
      <c r="Z4922" s="131" t="s">
        <v>48</v>
      </c>
      <c r="AA4922" s="131" t="s">
        <v>315</v>
      </c>
      <c r="AB4922" s="131" t="s">
        <v>42</v>
      </c>
      <c r="AC4922" s="131" t="s">
        <v>3306</v>
      </c>
      <c r="AD4922" s="131" t="s">
        <v>146</v>
      </c>
    </row>
    <row r="4923" spans="1:30" x14ac:dyDescent="0.25">
      <c r="A4923" s="131" t="s">
        <v>35</v>
      </c>
      <c r="B4923" s="131" t="s">
        <v>36</v>
      </c>
      <c r="C4923" s="131" t="s">
        <v>37</v>
      </c>
      <c r="D4923" s="131" t="s">
        <v>121</v>
      </c>
      <c r="E4923" s="131" t="s">
        <v>215</v>
      </c>
      <c r="F4923" s="131" t="s">
        <v>216</v>
      </c>
      <c r="G4923" s="131" t="s">
        <v>124</v>
      </c>
      <c r="H4923" s="131" t="s">
        <v>124</v>
      </c>
      <c r="I4923" s="131" t="s">
        <v>42</v>
      </c>
      <c r="J4923" s="131" t="s">
        <v>250</v>
      </c>
      <c r="K4923" s="131" t="s">
        <v>250</v>
      </c>
      <c r="L4923" s="131" t="s">
        <v>43</v>
      </c>
      <c r="M4923" s="131" t="s">
        <v>44</v>
      </c>
      <c r="N4923" s="131" t="s">
        <v>150</v>
      </c>
      <c r="O4923" s="131" t="s">
        <v>42</v>
      </c>
      <c r="P4923" s="131" t="s">
        <v>392</v>
      </c>
      <c r="Q4923" s="131" t="s">
        <v>1717</v>
      </c>
      <c r="R4923" s="131" t="s">
        <v>3305</v>
      </c>
      <c r="S4923" s="130">
        <v>201411</v>
      </c>
      <c r="T4923" s="131" t="s">
        <v>52</v>
      </c>
      <c r="U4923" s="130">
        <v>208.04</v>
      </c>
      <c r="V4923" s="138">
        <v>208.04</v>
      </c>
      <c r="W4923" s="131" t="s">
        <v>340</v>
      </c>
      <c r="X4923" s="131" t="s">
        <v>384</v>
      </c>
      <c r="Y4923" s="131" t="s">
        <v>1152</v>
      </c>
      <c r="Z4923" s="131" t="s">
        <v>48</v>
      </c>
      <c r="AA4923" s="131" t="s">
        <v>315</v>
      </c>
      <c r="AB4923" s="131" t="s">
        <v>42</v>
      </c>
      <c r="AC4923" s="131" t="s">
        <v>3306</v>
      </c>
      <c r="AD4923" s="131" t="s">
        <v>146</v>
      </c>
    </row>
    <row r="4924" spans="1:30" x14ac:dyDescent="0.25">
      <c r="A4924" s="131" t="s">
        <v>35</v>
      </c>
      <c r="B4924" s="131" t="s">
        <v>36</v>
      </c>
      <c r="C4924" s="131" t="s">
        <v>37</v>
      </c>
      <c r="D4924" s="131" t="s">
        <v>121</v>
      </c>
      <c r="E4924" s="131" t="s">
        <v>215</v>
      </c>
      <c r="F4924" s="131" t="s">
        <v>216</v>
      </c>
      <c r="G4924" s="131" t="s">
        <v>124</v>
      </c>
      <c r="H4924" s="131" t="s">
        <v>124</v>
      </c>
      <c r="I4924" s="131" t="s">
        <v>42</v>
      </c>
      <c r="J4924" s="131" t="s">
        <v>237</v>
      </c>
      <c r="K4924" s="131" t="s">
        <v>237</v>
      </c>
      <c r="L4924" s="131" t="s">
        <v>43</v>
      </c>
      <c r="M4924" s="131" t="s">
        <v>44</v>
      </c>
      <c r="N4924" s="131" t="s">
        <v>150</v>
      </c>
      <c r="O4924" s="131" t="s">
        <v>42</v>
      </c>
      <c r="P4924" s="131" t="s">
        <v>424</v>
      </c>
      <c r="Q4924" s="131" t="s">
        <v>425</v>
      </c>
      <c r="R4924" s="131" t="s">
        <v>3307</v>
      </c>
      <c r="S4924" s="130">
        <v>201411</v>
      </c>
      <c r="T4924" s="131" t="s">
        <v>52</v>
      </c>
      <c r="U4924" s="132">
        <v>171738.64</v>
      </c>
      <c r="V4924" s="138">
        <v>171738.64</v>
      </c>
      <c r="W4924" s="131" t="s">
        <v>340</v>
      </c>
      <c r="X4924" s="131" t="s">
        <v>422</v>
      </c>
      <c r="Y4924" s="131" t="s">
        <v>1152</v>
      </c>
      <c r="Z4924" s="131" t="s">
        <v>48</v>
      </c>
      <c r="AA4924" s="131" t="s">
        <v>315</v>
      </c>
      <c r="AB4924" s="131" t="s">
        <v>42</v>
      </c>
      <c r="AC4924" s="131" t="s">
        <v>3306</v>
      </c>
      <c r="AD4924" s="131" t="s">
        <v>146</v>
      </c>
    </row>
    <row r="4925" spans="1:30" x14ac:dyDescent="0.25">
      <c r="A4925" s="131" t="s">
        <v>35</v>
      </c>
      <c r="B4925" s="131" t="s">
        <v>36</v>
      </c>
      <c r="C4925" s="131" t="s">
        <v>37</v>
      </c>
      <c r="D4925" s="131" t="s">
        <v>121</v>
      </c>
      <c r="E4925" s="131" t="s">
        <v>215</v>
      </c>
      <c r="F4925" s="131" t="s">
        <v>216</v>
      </c>
      <c r="G4925" s="131" t="s">
        <v>124</v>
      </c>
      <c r="H4925" s="131" t="s">
        <v>124</v>
      </c>
      <c r="I4925" s="131" t="s">
        <v>42</v>
      </c>
      <c r="J4925" s="131" t="s">
        <v>231</v>
      </c>
      <c r="K4925" s="131" t="s">
        <v>231</v>
      </c>
      <c r="L4925" s="131" t="s">
        <v>43</v>
      </c>
      <c r="M4925" s="131" t="s">
        <v>44</v>
      </c>
      <c r="N4925" s="131" t="s">
        <v>180</v>
      </c>
      <c r="O4925" s="131" t="s">
        <v>42</v>
      </c>
      <c r="P4925" s="131" t="s">
        <v>388</v>
      </c>
      <c r="Q4925" s="131" t="s">
        <v>183</v>
      </c>
      <c r="R4925" s="131" t="s">
        <v>3308</v>
      </c>
      <c r="S4925" s="130">
        <v>201411</v>
      </c>
      <c r="T4925" s="131" t="s">
        <v>52</v>
      </c>
      <c r="U4925" s="130">
        <v>0</v>
      </c>
      <c r="V4925" s="138">
        <v>5420.17</v>
      </c>
      <c r="W4925" s="131" t="s">
        <v>340</v>
      </c>
      <c r="X4925" s="131" t="s">
        <v>975</v>
      </c>
      <c r="Y4925" s="131" t="s">
        <v>1152</v>
      </c>
      <c r="Z4925" s="131" t="s">
        <v>48</v>
      </c>
      <c r="AA4925" s="131" t="s">
        <v>315</v>
      </c>
      <c r="AB4925" s="131" t="s">
        <v>42</v>
      </c>
      <c r="AC4925" s="131" t="s">
        <v>3295</v>
      </c>
      <c r="AD4925" s="131" t="s">
        <v>146</v>
      </c>
    </row>
    <row r="4926" spans="1:30" x14ac:dyDescent="0.25">
      <c r="A4926" s="131" t="s">
        <v>35</v>
      </c>
      <c r="B4926" s="131" t="s">
        <v>36</v>
      </c>
      <c r="C4926" s="131" t="s">
        <v>37</v>
      </c>
      <c r="D4926" s="131" t="s">
        <v>121</v>
      </c>
      <c r="E4926" s="131" t="s">
        <v>215</v>
      </c>
      <c r="F4926" s="131" t="s">
        <v>216</v>
      </c>
      <c r="G4926" s="131" t="s">
        <v>124</v>
      </c>
      <c r="H4926" s="131" t="s">
        <v>124</v>
      </c>
      <c r="I4926" s="131" t="s">
        <v>42</v>
      </c>
      <c r="J4926" s="131" t="s">
        <v>231</v>
      </c>
      <c r="K4926" s="131" t="s">
        <v>231</v>
      </c>
      <c r="L4926" s="131" t="s">
        <v>43</v>
      </c>
      <c r="M4926" s="131" t="s">
        <v>44</v>
      </c>
      <c r="N4926" s="131" t="s">
        <v>180</v>
      </c>
      <c r="O4926" s="131" t="s">
        <v>42</v>
      </c>
      <c r="P4926" s="131" t="s">
        <v>388</v>
      </c>
      <c r="Q4926" s="131" t="s">
        <v>417</v>
      </c>
      <c r="R4926" s="131" t="s">
        <v>3308</v>
      </c>
      <c r="S4926" s="130">
        <v>201411</v>
      </c>
      <c r="T4926" s="131" t="s">
        <v>52</v>
      </c>
      <c r="U4926" s="132">
        <v>67642.2</v>
      </c>
      <c r="V4926" s="138">
        <v>67642.2</v>
      </c>
      <c r="W4926" s="131" t="s">
        <v>340</v>
      </c>
      <c r="X4926" s="131" t="s">
        <v>975</v>
      </c>
      <c r="Y4926" s="131" t="s">
        <v>1152</v>
      </c>
      <c r="Z4926" s="131" t="s">
        <v>48</v>
      </c>
      <c r="AA4926" s="131" t="s">
        <v>315</v>
      </c>
      <c r="AB4926" s="131" t="s">
        <v>42</v>
      </c>
      <c r="AC4926" s="131" t="s">
        <v>3295</v>
      </c>
      <c r="AD4926" s="131" t="s">
        <v>146</v>
      </c>
    </row>
    <row r="4927" spans="1:30" x14ac:dyDescent="0.25">
      <c r="A4927" s="131" t="s">
        <v>35</v>
      </c>
      <c r="B4927" s="131" t="s">
        <v>36</v>
      </c>
      <c r="C4927" s="131" t="s">
        <v>37</v>
      </c>
      <c r="D4927" s="131" t="s">
        <v>121</v>
      </c>
      <c r="E4927" s="131" t="s">
        <v>215</v>
      </c>
      <c r="F4927" s="131" t="s">
        <v>216</v>
      </c>
      <c r="G4927" s="131" t="s">
        <v>124</v>
      </c>
      <c r="H4927" s="131" t="s">
        <v>124</v>
      </c>
      <c r="I4927" s="131" t="s">
        <v>42</v>
      </c>
      <c r="J4927" s="131" t="s">
        <v>217</v>
      </c>
      <c r="K4927" s="131" t="s">
        <v>217</v>
      </c>
      <c r="L4927" s="131" t="s">
        <v>43</v>
      </c>
      <c r="M4927" s="131" t="s">
        <v>44</v>
      </c>
      <c r="N4927" s="131" t="s">
        <v>180</v>
      </c>
      <c r="O4927" s="131" t="s">
        <v>42</v>
      </c>
      <c r="P4927" s="131" t="s">
        <v>388</v>
      </c>
      <c r="Q4927" s="131" t="s">
        <v>183</v>
      </c>
      <c r="R4927" s="131" t="s">
        <v>3294</v>
      </c>
      <c r="S4927" s="130">
        <v>201411</v>
      </c>
      <c r="T4927" s="131" t="s">
        <v>52</v>
      </c>
      <c r="U4927" s="130">
        <v>0</v>
      </c>
      <c r="V4927" s="138">
        <v>18.32</v>
      </c>
      <c r="W4927" s="131" t="s">
        <v>340</v>
      </c>
      <c r="X4927" s="131" t="s">
        <v>752</v>
      </c>
      <c r="Y4927" s="131" t="s">
        <v>1152</v>
      </c>
      <c r="Z4927" s="131" t="s">
        <v>48</v>
      </c>
      <c r="AA4927" s="131" t="s">
        <v>315</v>
      </c>
      <c r="AB4927" s="131" t="s">
        <v>42</v>
      </c>
      <c r="AC4927" s="131" t="s">
        <v>3295</v>
      </c>
      <c r="AD4927" s="131" t="s">
        <v>146</v>
      </c>
    </row>
    <row r="4928" spans="1:30" x14ac:dyDescent="0.25">
      <c r="A4928" s="131" t="s">
        <v>35</v>
      </c>
      <c r="B4928" s="131" t="s">
        <v>36</v>
      </c>
      <c r="C4928" s="131" t="s">
        <v>37</v>
      </c>
      <c r="D4928" s="131" t="s">
        <v>121</v>
      </c>
      <c r="E4928" s="131" t="s">
        <v>122</v>
      </c>
      <c r="F4928" s="131" t="s">
        <v>123</v>
      </c>
      <c r="G4928" s="131" t="s">
        <v>124</v>
      </c>
      <c r="H4928" s="131" t="s">
        <v>124</v>
      </c>
      <c r="I4928" s="131" t="s">
        <v>42</v>
      </c>
      <c r="J4928" s="131" t="s">
        <v>298</v>
      </c>
      <c r="K4928" s="131" t="s">
        <v>298</v>
      </c>
      <c r="L4928" s="131" t="s">
        <v>43</v>
      </c>
      <c r="M4928" s="131" t="s">
        <v>44</v>
      </c>
      <c r="N4928" s="131" t="s">
        <v>150</v>
      </c>
      <c r="O4928" s="131" t="s">
        <v>42</v>
      </c>
      <c r="P4928" s="131" t="s">
        <v>851</v>
      </c>
      <c r="Q4928" s="131" t="s">
        <v>1710</v>
      </c>
      <c r="R4928" s="131" t="s">
        <v>3309</v>
      </c>
      <c r="S4928" s="130">
        <v>201411</v>
      </c>
      <c r="T4928" s="131" t="s">
        <v>52</v>
      </c>
      <c r="U4928" s="132">
        <v>2375.25</v>
      </c>
      <c r="V4928" s="138">
        <v>2375.25</v>
      </c>
      <c r="W4928" s="131" t="s">
        <v>340</v>
      </c>
      <c r="X4928" s="131" t="s">
        <v>1624</v>
      </c>
      <c r="Y4928" s="131" t="s">
        <v>1152</v>
      </c>
      <c r="Z4928" s="131" t="s">
        <v>48</v>
      </c>
      <c r="AA4928" s="131" t="s">
        <v>315</v>
      </c>
      <c r="AB4928" s="131" t="s">
        <v>42</v>
      </c>
      <c r="AC4928" s="131" t="s">
        <v>3310</v>
      </c>
      <c r="AD4928" s="131" t="s">
        <v>146</v>
      </c>
    </row>
    <row r="4929" spans="1:30" x14ac:dyDescent="0.25">
      <c r="A4929" s="131" t="s">
        <v>35</v>
      </c>
      <c r="B4929" s="131" t="s">
        <v>36</v>
      </c>
      <c r="C4929" s="131" t="s">
        <v>37</v>
      </c>
      <c r="D4929" s="131" t="s">
        <v>121</v>
      </c>
      <c r="E4929" s="131" t="s">
        <v>122</v>
      </c>
      <c r="F4929" s="131" t="s">
        <v>123</v>
      </c>
      <c r="G4929" s="131" t="s">
        <v>124</v>
      </c>
      <c r="H4929" s="131" t="s">
        <v>124</v>
      </c>
      <c r="I4929" s="131" t="s">
        <v>42</v>
      </c>
      <c r="J4929" s="131" t="s">
        <v>298</v>
      </c>
      <c r="K4929" s="131" t="s">
        <v>298</v>
      </c>
      <c r="L4929" s="131" t="s">
        <v>43</v>
      </c>
      <c r="M4929" s="131" t="s">
        <v>44</v>
      </c>
      <c r="N4929" s="131" t="s">
        <v>150</v>
      </c>
      <c r="O4929" s="131" t="s">
        <v>42</v>
      </c>
      <c r="P4929" s="131" t="s">
        <v>506</v>
      </c>
      <c r="Q4929" s="131" t="s">
        <v>1713</v>
      </c>
      <c r="R4929" s="131" t="s">
        <v>3311</v>
      </c>
      <c r="S4929" s="130">
        <v>201411</v>
      </c>
      <c r="T4929" s="131" t="s">
        <v>52</v>
      </c>
      <c r="U4929" s="132">
        <v>15000</v>
      </c>
      <c r="V4929" s="138">
        <v>15000</v>
      </c>
      <c r="W4929" s="131" t="s">
        <v>340</v>
      </c>
      <c r="X4929" s="131" t="s">
        <v>1694</v>
      </c>
      <c r="Y4929" s="131" t="s">
        <v>1152</v>
      </c>
      <c r="Z4929" s="131" t="s">
        <v>48</v>
      </c>
      <c r="AA4929" s="131" t="s">
        <v>315</v>
      </c>
      <c r="AB4929" s="131" t="s">
        <v>42</v>
      </c>
      <c r="AC4929" s="131" t="s">
        <v>3310</v>
      </c>
      <c r="AD4929" s="131" t="s">
        <v>146</v>
      </c>
    </row>
    <row r="4930" spans="1:30" x14ac:dyDescent="0.25">
      <c r="A4930" s="131" t="s">
        <v>35</v>
      </c>
      <c r="B4930" s="131" t="s">
        <v>36</v>
      </c>
      <c r="C4930" s="131" t="s">
        <v>37</v>
      </c>
      <c r="D4930" s="131" t="s">
        <v>121</v>
      </c>
      <c r="E4930" s="131" t="s">
        <v>215</v>
      </c>
      <c r="F4930" s="131" t="s">
        <v>216</v>
      </c>
      <c r="G4930" s="131" t="s">
        <v>124</v>
      </c>
      <c r="H4930" s="131" t="s">
        <v>124</v>
      </c>
      <c r="I4930" s="131" t="s">
        <v>42</v>
      </c>
      <c r="J4930" s="131" t="s">
        <v>437</v>
      </c>
      <c r="K4930" s="131" t="s">
        <v>437</v>
      </c>
      <c r="L4930" s="131" t="s">
        <v>43</v>
      </c>
      <c r="M4930" s="131" t="s">
        <v>44</v>
      </c>
      <c r="N4930" s="131" t="s">
        <v>150</v>
      </c>
      <c r="O4930" s="131" t="s">
        <v>42</v>
      </c>
      <c r="P4930" s="131" t="s">
        <v>446</v>
      </c>
      <c r="Q4930" s="131" t="s">
        <v>575</v>
      </c>
      <c r="R4930" s="131" t="s">
        <v>2435</v>
      </c>
      <c r="S4930" s="130">
        <v>201411</v>
      </c>
      <c r="T4930" s="131" t="s">
        <v>52</v>
      </c>
      <c r="U4930" s="132">
        <v>13759.16</v>
      </c>
      <c r="V4930" s="138">
        <v>13759.16</v>
      </c>
      <c r="W4930" s="131" t="s">
        <v>340</v>
      </c>
      <c r="X4930" s="131" t="s">
        <v>577</v>
      </c>
      <c r="Y4930" s="131" t="s">
        <v>1152</v>
      </c>
      <c r="Z4930" s="131" t="s">
        <v>48</v>
      </c>
      <c r="AA4930" s="131" t="s">
        <v>315</v>
      </c>
      <c r="AB4930" s="131" t="s">
        <v>42</v>
      </c>
      <c r="AC4930" s="131" t="s">
        <v>3312</v>
      </c>
      <c r="AD4930" s="131" t="s">
        <v>146</v>
      </c>
    </row>
    <row r="4931" spans="1:30" x14ac:dyDescent="0.25">
      <c r="A4931" s="131" t="s">
        <v>35</v>
      </c>
      <c r="B4931" s="131" t="s">
        <v>36</v>
      </c>
      <c r="C4931" s="131" t="s">
        <v>37</v>
      </c>
      <c r="D4931" s="131" t="s">
        <v>121</v>
      </c>
      <c r="E4931" s="131" t="s">
        <v>215</v>
      </c>
      <c r="F4931" s="131" t="s">
        <v>216</v>
      </c>
      <c r="G4931" s="131" t="s">
        <v>124</v>
      </c>
      <c r="H4931" s="131" t="s">
        <v>124</v>
      </c>
      <c r="I4931" s="131" t="s">
        <v>42</v>
      </c>
      <c r="J4931" s="131" t="s">
        <v>257</v>
      </c>
      <c r="K4931" s="131" t="s">
        <v>257</v>
      </c>
      <c r="L4931" s="131" t="s">
        <v>43</v>
      </c>
      <c r="M4931" s="131" t="s">
        <v>44</v>
      </c>
      <c r="N4931" s="131" t="s">
        <v>150</v>
      </c>
      <c r="O4931" s="131" t="s">
        <v>42</v>
      </c>
      <c r="P4931" s="131" t="s">
        <v>392</v>
      </c>
      <c r="Q4931" s="131" t="s">
        <v>1717</v>
      </c>
      <c r="R4931" s="131" t="s">
        <v>3305</v>
      </c>
      <c r="S4931" s="130">
        <v>201411</v>
      </c>
      <c r="T4931" s="131" t="s">
        <v>52</v>
      </c>
      <c r="U4931" s="130">
        <v>208.04</v>
      </c>
      <c r="V4931" s="138">
        <v>208.04</v>
      </c>
      <c r="W4931" s="131" t="s">
        <v>340</v>
      </c>
      <c r="X4931" s="131" t="s">
        <v>384</v>
      </c>
      <c r="Y4931" s="131" t="s">
        <v>1152</v>
      </c>
      <c r="Z4931" s="131" t="s">
        <v>48</v>
      </c>
      <c r="AA4931" s="131" t="s">
        <v>315</v>
      </c>
      <c r="AB4931" s="131" t="s">
        <v>42</v>
      </c>
      <c r="AC4931" s="131" t="s">
        <v>3306</v>
      </c>
      <c r="AD4931" s="131" t="s">
        <v>146</v>
      </c>
    </row>
    <row r="4932" spans="1:30" x14ac:dyDescent="0.25">
      <c r="A4932" s="131" t="s">
        <v>35</v>
      </c>
      <c r="B4932" s="131" t="s">
        <v>36</v>
      </c>
      <c r="C4932" s="131" t="s">
        <v>37</v>
      </c>
      <c r="D4932" s="131" t="s">
        <v>121</v>
      </c>
      <c r="E4932" s="131" t="s">
        <v>215</v>
      </c>
      <c r="F4932" s="131" t="s">
        <v>216</v>
      </c>
      <c r="G4932" s="131" t="s">
        <v>124</v>
      </c>
      <c r="H4932" s="131" t="s">
        <v>124</v>
      </c>
      <c r="I4932" s="131" t="s">
        <v>42</v>
      </c>
      <c r="J4932" s="131" t="s">
        <v>437</v>
      </c>
      <c r="K4932" s="131" t="s">
        <v>437</v>
      </c>
      <c r="L4932" s="131" t="s">
        <v>43</v>
      </c>
      <c r="M4932" s="131" t="s">
        <v>44</v>
      </c>
      <c r="N4932" s="131" t="s">
        <v>150</v>
      </c>
      <c r="O4932" s="131" t="s">
        <v>42</v>
      </c>
      <c r="P4932" s="131" t="s">
        <v>392</v>
      </c>
      <c r="Q4932" s="131" t="s">
        <v>1717</v>
      </c>
      <c r="R4932" s="131" t="s">
        <v>3305</v>
      </c>
      <c r="S4932" s="130">
        <v>201411</v>
      </c>
      <c r="T4932" s="131" t="s">
        <v>52</v>
      </c>
      <c r="U4932" s="130">
        <v>208.04</v>
      </c>
      <c r="V4932" s="138">
        <v>208.04</v>
      </c>
      <c r="W4932" s="131" t="s">
        <v>340</v>
      </c>
      <c r="X4932" s="131" t="s">
        <v>384</v>
      </c>
      <c r="Y4932" s="131" t="s">
        <v>1152</v>
      </c>
      <c r="Z4932" s="131" t="s">
        <v>48</v>
      </c>
      <c r="AA4932" s="131" t="s">
        <v>315</v>
      </c>
      <c r="AB4932" s="131" t="s">
        <v>42</v>
      </c>
      <c r="AC4932" s="131" t="s">
        <v>3306</v>
      </c>
      <c r="AD4932" s="131" t="s">
        <v>146</v>
      </c>
    </row>
    <row r="4933" spans="1:30" x14ac:dyDescent="0.25">
      <c r="A4933" s="131" t="s">
        <v>35</v>
      </c>
      <c r="B4933" s="131" t="s">
        <v>36</v>
      </c>
      <c r="C4933" s="131" t="s">
        <v>37</v>
      </c>
      <c r="D4933" s="131" t="s">
        <v>121</v>
      </c>
      <c r="E4933" s="131" t="s">
        <v>215</v>
      </c>
      <c r="F4933" s="131" t="s">
        <v>216</v>
      </c>
      <c r="G4933" s="131" t="s">
        <v>124</v>
      </c>
      <c r="H4933" s="131" t="s">
        <v>124</v>
      </c>
      <c r="I4933" s="131" t="s">
        <v>42</v>
      </c>
      <c r="J4933" s="131" t="s">
        <v>237</v>
      </c>
      <c r="K4933" s="131" t="s">
        <v>237</v>
      </c>
      <c r="L4933" s="131" t="s">
        <v>43</v>
      </c>
      <c r="M4933" s="131" t="s">
        <v>44</v>
      </c>
      <c r="N4933" s="131" t="s">
        <v>150</v>
      </c>
      <c r="O4933" s="131" t="s">
        <v>42</v>
      </c>
      <c r="P4933" s="131" t="s">
        <v>392</v>
      </c>
      <c r="Q4933" s="131" t="s">
        <v>1717</v>
      </c>
      <c r="R4933" s="131" t="s">
        <v>3305</v>
      </c>
      <c r="S4933" s="130">
        <v>201411</v>
      </c>
      <c r="T4933" s="131" t="s">
        <v>52</v>
      </c>
      <c r="U4933" s="130">
        <v>222.9</v>
      </c>
      <c r="V4933" s="138">
        <v>222.9</v>
      </c>
      <c r="W4933" s="131" t="s">
        <v>340</v>
      </c>
      <c r="X4933" s="131" t="s">
        <v>384</v>
      </c>
      <c r="Y4933" s="131" t="s">
        <v>1152</v>
      </c>
      <c r="Z4933" s="131" t="s">
        <v>48</v>
      </c>
      <c r="AA4933" s="131" t="s">
        <v>315</v>
      </c>
      <c r="AB4933" s="131" t="s">
        <v>42</v>
      </c>
      <c r="AC4933" s="131" t="s">
        <v>3306</v>
      </c>
      <c r="AD4933" s="131" t="s">
        <v>146</v>
      </c>
    </row>
    <row r="4934" spans="1:30" x14ac:dyDescent="0.25">
      <c r="A4934" s="131" t="s">
        <v>35</v>
      </c>
      <c r="B4934" s="131" t="s">
        <v>36</v>
      </c>
      <c r="C4934" s="131" t="s">
        <v>37</v>
      </c>
      <c r="D4934" s="131" t="s">
        <v>121</v>
      </c>
      <c r="E4934" s="131" t="s">
        <v>215</v>
      </c>
      <c r="F4934" s="131" t="s">
        <v>216</v>
      </c>
      <c r="G4934" s="131" t="s">
        <v>124</v>
      </c>
      <c r="H4934" s="131" t="s">
        <v>124</v>
      </c>
      <c r="I4934" s="131" t="s">
        <v>42</v>
      </c>
      <c r="J4934" s="131" t="s">
        <v>231</v>
      </c>
      <c r="K4934" s="131" t="s">
        <v>231</v>
      </c>
      <c r="L4934" s="131" t="s">
        <v>43</v>
      </c>
      <c r="M4934" s="131" t="s">
        <v>44</v>
      </c>
      <c r="N4934" s="131" t="s">
        <v>150</v>
      </c>
      <c r="O4934" s="131" t="s">
        <v>42</v>
      </c>
      <c r="P4934" s="131" t="s">
        <v>392</v>
      </c>
      <c r="Q4934" s="131" t="s">
        <v>1717</v>
      </c>
      <c r="R4934" s="131" t="s">
        <v>3305</v>
      </c>
      <c r="S4934" s="130">
        <v>201411</v>
      </c>
      <c r="T4934" s="131" t="s">
        <v>52</v>
      </c>
      <c r="U4934" s="130">
        <v>208.04</v>
      </c>
      <c r="V4934" s="138">
        <v>208.04</v>
      </c>
      <c r="W4934" s="131" t="s">
        <v>340</v>
      </c>
      <c r="X4934" s="131" t="s">
        <v>384</v>
      </c>
      <c r="Y4934" s="131" t="s">
        <v>1152</v>
      </c>
      <c r="Z4934" s="131" t="s">
        <v>48</v>
      </c>
      <c r="AA4934" s="131" t="s">
        <v>315</v>
      </c>
      <c r="AB4934" s="131" t="s">
        <v>42</v>
      </c>
      <c r="AC4934" s="131" t="s">
        <v>3306</v>
      </c>
      <c r="AD4934" s="131" t="s">
        <v>146</v>
      </c>
    </row>
    <row r="4935" spans="1:30" x14ac:dyDescent="0.25">
      <c r="A4935" s="131" t="s">
        <v>35</v>
      </c>
      <c r="B4935" s="131" t="s">
        <v>36</v>
      </c>
      <c r="C4935" s="131" t="s">
        <v>37</v>
      </c>
      <c r="D4935" s="131" t="s">
        <v>121</v>
      </c>
      <c r="E4935" s="131" t="s">
        <v>215</v>
      </c>
      <c r="F4935" s="131" t="s">
        <v>216</v>
      </c>
      <c r="G4935" s="131" t="s">
        <v>124</v>
      </c>
      <c r="H4935" s="131" t="s">
        <v>124</v>
      </c>
      <c r="I4935" s="131" t="s">
        <v>42</v>
      </c>
      <c r="J4935" s="131" t="s">
        <v>217</v>
      </c>
      <c r="K4935" s="131" t="s">
        <v>217</v>
      </c>
      <c r="L4935" s="131" t="s">
        <v>43</v>
      </c>
      <c r="M4935" s="131" t="s">
        <v>44</v>
      </c>
      <c r="N4935" s="131" t="s">
        <v>150</v>
      </c>
      <c r="O4935" s="131" t="s">
        <v>42</v>
      </c>
      <c r="P4935" s="131" t="s">
        <v>392</v>
      </c>
      <c r="Q4935" s="131" t="s">
        <v>1717</v>
      </c>
      <c r="R4935" s="131" t="s">
        <v>3305</v>
      </c>
      <c r="S4935" s="130">
        <v>201411</v>
      </c>
      <c r="T4935" s="131" t="s">
        <v>52</v>
      </c>
      <c r="U4935" s="130">
        <v>222.9</v>
      </c>
      <c r="V4935" s="138">
        <v>222.9</v>
      </c>
      <c r="W4935" s="131" t="s">
        <v>340</v>
      </c>
      <c r="X4935" s="131" t="s">
        <v>384</v>
      </c>
      <c r="Y4935" s="131" t="s">
        <v>1152</v>
      </c>
      <c r="Z4935" s="131" t="s">
        <v>48</v>
      </c>
      <c r="AA4935" s="131" t="s">
        <v>315</v>
      </c>
      <c r="AB4935" s="131" t="s">
        <v>42</v>
      </c>
      <c r="AC4935" s="131" t="s">
        <v>3306</v>
      </c>
      <c r="AD4935" s="131" t="s">
        <v>146</v>
      </c>
    </row>
    <row r="4936" spans="1:30" x14ac:dyDescent="0.25">
      <c r="A4936" s="131" t="s">
        <v>35</v>
      </c>
      <c r="B4936" s="131" t="s">
        <v>36</v>
      </c>
      <c r="C4936" s="131" t="s">
        <v>37</v>
      </c>
      <c r="D4936" s="131" t="s">
        <v>121</v>
      </c>
      <c r="E4936" s="131" t="s">
        <v>215</v>
      </c>
      <c r="F4936" s="131" t="s">
        <v>216</v>
      </c>
      <c r="G4936" s="131" t="s">
        <v>124</v>
      </c>
      <c r="H4936" s="131" t="s">
        <v>124</v>
      </c>
      <c r="I4936" s="131" t="s">
        <v>42</v>
      </c>
      <c r="J4936" s="131" t="s">
        <v>250</v>
      </c>
      <c r="K4936" s="131" t="s">
        <v>250</v>
      </c>
      <c r="L4936" s="131" t="s">
        <v>43</v>
      </c>
      <c r="M4936" s="131" t="s">
        <v>44</v>
      </c>
      <c r="N4936" s="131" t="s">
        <v>150</v>
      </c>
      <c r="O4936" s="131" t="s">
        <v>42</v>
      </c>
      <c r="P4936" s="131" t="s">
        <v>1719</v>
      </c>
      <c r="Q4936" s="131" t="s">
        <v>1720</v>
      </c>
      <c r="R4936" s="131" t="s">
        <v>3313</v>
      </c>
      <c r="S4936" s="130">
        <v>201411</v>
      </c>
      <c r="T4936" s="131" t="s">
        <v>52</v>
      </c>
      <c r="U4936" s="132">
        <v>55978</v>
      </c>
      <c r="V4936" s="138">
        <v>55978</v>
      </c>
      <c r="W4936" s="131" t="s">
        <v>340</v>
      </c>
      <c r="X4936" s="131" t="s">
        <v>433</v>
      </c>
      <c r="Y4936" s="131" t="s">
        <v>1152</v>
      </c>
      <c r="Z4936" s="131" t="s">
        <v>48</v>
      </c>
      <c r="AA4936" s="131" t="s">
        <v>315</v>
      </c>
      <c r="AB4936" s="131" t="s">
        <v>42</v>
      </c>
      <c r="AC4936" s="131" t="s">
        <v>3306</v>
      </c>
      <c r="AD4936" s="131" t="s">
        <v>146</v>
      </c>
    </row>
    <row r="4937" spans="1:30" x14ac:dyDescent="0.25">
      <c r="A4937" s="131" t="s">
        <v>35</v>
      </c>
      <c r="B4937" s="131" t="s">
        <v>36</v>
      </c>
      <c r="C4937" s="131" t="s">
        <v>37</v>
      </c>
      <c r="D4937" s="131" t="s">
        <v>121</v>
      </c>
      <c r="E4937" s="131" t="s">
        <v>215</v>
      </c>
      <c r="F4937" s="131" t="s">
        <v>216</v>
      </c>
      <c r="G4937" s="131" t="s">
        <v>124</v>
      </c>
      <c r="H4937" s="131" t="s">
        <v>124</v>
      </c>
      <c r="I4937" s="131" t="s">
        <v>42</v>
      </c>
      <c r="J4937" s="131" t="s">
        <v>250</v>
      </c>
      <c r="K4937" s="131" t="s">
        <v>250</v>
      </c>
      <c r="L4937" s="131" t="s">
        <v>43</v>
      </c>
      <c r="M4937" s="131" t="s">
        <v>44</v>
      </c>
      <c r="N4937" s="131" t="s">
        <v>150</v>
      </c>
      <c r="O4937" s="131" t="s">
        <v>42</v>
      </c>
      <c r="P4937" s="131" t="s">
        <v>1719</v>
      </c>
      <c r="Q4937" s="131" t="s">
        <v>1720</v>
      </c>
      <c r="R4937" s="131" t="s">
        <v>3314</v>
      </c>
      <c r="S4937" s="130">
        <v>201411</v>
      </c>
      <c r="T4937" s="131" t="s">
        <v>52</v>
      </c>
      <c r="U4937" s="130">
        <v>339.5</v>
      </c>
      <c r="V4937" s="138">
        <v>339.5</v>
      </c>
      <c r="W4937" s="131" t="s">
        <v>340</v>
      </c>
      <c r="X4937" s="131" t="s">
        <v>433</v>
      </c>
      <c r="Y4937" s="131" t="s">
        <v>1152</v>
      </c>
      <c r="Z4937" s="131" t="s">
        <v>48</v>
      </c>
      <c r="AA4937" s="131" t="s">
        <v>315</v>
      </c>
      <c r="AB4937" s="131" t="s">
        <v>42</v>
      </c>
      <c r="AC4937" s="131" t="s">
        <v>3306</v>
      </c>
      <c r="AD4937" s="131" t="s">
        <v>146</v>
      </c>
    </row>
    <row r="4938" spans="1:30" x14ac:dyDescent="0.25">
      <c r="A4938" s="131" t="s">
        <v>35</v>
      </c>
      <c r="B4938" s="131" t="s">
        <v>36</v>
      </c>
      <c r="C4938" s="131" t="s">
        <v>37</v>
      </c>
      <c r="D4938" s="131" t="s">
        <v>121</v>
      </c>
      <c r="E4938" s="131" t="s">
        <v>122</v>
      </c>
      <c r="F4938" s="131" t="s">
        <v>123</v>
      </c>
      <c r="G4938" s="131" t="s">
        <v>124</v>
      </c>
      <c r="H4938" s="131" t="s">
        <v>124</v>
      </c>
      <c r="I4938" s="131" t="s">
        <v>42</v>
      </c>
      <c r="J4938" s="131" t="s">
        <v>285</v>
      </c>
      <c r="K4938" s="131" t="s">
        <v>285</v>
      </c>
      <c r="L4938" s="131" t="s">
        <v>43</v>
      </c>
      <c r="M4938" s="131" t="s">
        <v>44</v>
      </c>
      <c r="N4938" s="131" t="s">
        <v>150</v>
      </c>
      <c r="O4938" s="131" t="s">
        <v>42</v>
      </c>
      <c r="P4938" s="131" t="s">
        <v>463</v>
      </c>
      <c r="Q4938" s="131" t="s">
        <v>464</v>
      </c>
      <c r="R4938" s="131" t="s">
        <v>3315</v>
      </c>
      <c r="S4938" s="130">
        <v>201411</v>
      </c>
      <c r="T4938" s="131" t="s">
        <v>52</v>
      </c>
      <c r="U4938" s="132">
        <v>74013.87</v>
      </c>
      <c r="V4938" s="138">
        <v>74013.87</v>
      </c>
      <c r="W4938" s="131" t="s">
        <v>340</v>
      </c>
      <c r="X4938" s="131" t="s">
        <v>288</v>
      </c>
      <c r="Y4938" s="131" t="s">
        <v>1152</v>
      </c>
      <c r="Z4938" s="131" t="s">
        <v>48</v>
      </c>
      <c r="AA4938" s="131" t="s">
        <v>315</v>
      </c>
      <c r="AB4938" s="131" t="s">
        <v>42</v>
      </c>
      <c r="AC4938" s="131" t="s">
        <v>3304</v>
      </c>
      <c r="AD4938" s="131" t="s">
        <v>146</v>
      </c>
    </row>
    <row r="4939" spans="1:30" x14ac:dyDescent="0.25">
      <c r="A4939" s="131" t="s">
        <v>35</v>
      </c>
      <c r="B4939" s="131" t="s">
        <v>36</v>
      </c>
      <c r="C4939" s="131" t="s">
        <v>37</v>
      </c>
      <c r="D4939" s="131" t="s">
        <v>121</v>
      </c>
      <c r="E4939" s="131" t="s">
        <v>122</v>
      </c>
      <c r="F4939" s="131" t="s">
        <v>123</v>
      </c>
      <c r="G4939" s="131" t="s">
        <v>124</v>
      </c>
      <c r="H4939" s="131" t="s">
        <v>124</v>
      </c>
      <c r="I4939" s="131" t="s">
        <v>42</v>
      </c>
      <c r="J4939" s="131" t="s">
        <v>285</v>
      </c>
      <c r="K4939" s="131" t="s">
        <v>285</v>
      </c>
      <c r="L4939" s="131" t="s">
        <v>43</v>
      </c>
      <c r="M4939" s="131" t="s">
        <v>44</v>
      </c>
      <c r="N4939" s="131" t="s">
        <v>150</v>
      </c>
      <c r="O4939" s="131" t="s">
        <v>42</v>
      </c>
      <c r="P4939" s="131" t="s">
        <v>463</v>
      </c>
      <c r="Q4939" s="131" t="s">
        <v>464</v>
      </c>
      <c r="R4939" s="131" t="s">
        <v>3316</v>
      </c>
      <c r="S4939" s="130">
        <v>201411</v>
      </c>
      <c r="T4939" s="131" t="s">
        <v>52</v>
      </c>
      <c r="U4939" s="132">
        <v>63207.01</v>
      </c>
      <c r="V4939" s="138">
        <v>63207.01</v>
      </c>
      <c r="W4939" s="131" t="s">
        <v>340</v>
      </c>
      <c r="X4939" s="131" t="s">
        <v>288</v>
      </c>
      <c r="Y4939" s="131" t="s">
        <v>1152</v>
      </c>
      <c r="Z4939" s="131" t="s">
        <v>48</v>
      </c>
      <c r="AA4939" s="131" t="s">
        <v>315</v>
      </c>
      <c r="AB4939" s="131" t="s">
        <v>42</v>
      </c>
      <c r="AC4939" s="131" t="s">
        <v>3304</v>
      </c>
      <c r="AD4939" s="131" t="s">
        <v>146</v>
      </c>
    </row>
    <row r="4940" spans="1:30" x14ac:dyDescent="0.25">
      <c r="A4940" s="131" t="s">
        <v>35</v>
      </c>
      <c r="B4940" s="131" t="s">
        <v>36</v>
      </c>
      <c r="C4940" s="131" t="s">
        <v>37</v>
      </c>
      <c r="D4940" s="131" t="s">
        <v>121</v>
      </c>
      <c r="E4940" s="131" t="s">
        <v>215</v>
      </c>
      <c r="F4940" s="131" t="s">
        <v>216</v>
      </c>
      <c r="G4940" s="131" t="s">
        <v>124</v>
      </c>
      <c r="H4940" s="131" t="s">
        <v>124</v>
      </c>
      <c r="I4940" s="131" t="s">
        <v>42</v>
      </c>
      <c r="J4940" s="131" t="s">
        <v>437</v>
      </c>
      <c r="K4940" s="131" t="s">
        <v>437</v>
      </c>
      <c r="L4940" s="131" t="s">
        <v>43</v>
      </c>
      <c r="M4940" s="131" t="s">
        <v>44</v>
      </c>
      <c r="N4940" s="131" t="s">
        <v>150</v>
      </c>
      <c r="O4940" s="131" t="s">
        <v>42</v>
      </c>
      <c r="P4940" s="131" t="s">
        <v>446</v>
      </c>
      <c r="Q4940" s="131" t="s">
        <v>575</v>
      </c>
      <c r="R4940" s="131" t="s">
        <v>3317</v>
      </c>
      <c r="S4940" s="130">
        <v>201411</v>
      </c>
      <c r="T4940" s="131" t="s">
        <v>52</v>
      </c>
      <c r="U4940" s="132">
        <v>5127.6099999999997</v>
      </c>
      <c r="V4940" s="138">
        <v>5127.6099999999997</v>
      </c>
      <c r="W4940" s="131" t="s">
        <v>340</v>
      </c>
      <c r="X4940" s="131" t="s">
        <v>577</v>
      </c>
      <c r="Y4940" s="131" t="s">
        <v>1152</v>
      </c>
      <c r="Z4940" s="131" t="s">
        <v>48</v>
      </c>
      <c r="AA4940" s="131" t="s">
        <v>315</v>
      </c>
      <c r="AB4940" s="131" t="s">
        <v>42</v>
      </c>
      <c r="AC4940" s="131" t="s">
        <v>3318</v>
      </c>
      <c r="AD4940" s="131" t="s">
        <v>146</v>
      </c>
    </row>
    <row r="4941" spans="1:30" x14ac:dyDescent="0.25">
      <c r="A4941" s="131" t="s">
        <v>35</v>
      </c>
      <c r="B4941" s="131" t="s">
        <v>36</v>
      </c>
      <c r="C4941" s="131" t="s">
        <v>37</v>
      </c>
      <c r="D4941" s="131" t="s">
        <v>121</v>
      </c>
      <c r="E4941" s="131" t="s">
        <v>122</v>
      </c>
      <c r="F4941" s="131" t="s">
        <v>123</v>
      </c>
      <c r="G4941" s="131" t="s">
        <v>124</v>
      </c>
      <c r="H4941" s="131" t="s">
        <v>124</v>
      </c>
      <c r="I4941" s="131" t="s">
        <v>42</v>
      </c>
      <c r="J4941" s="131" t="s">
        <v>190</v>
      </c>
      <c r="K4941" s="131" t="s">
        <v>190</v>
      </c>
      <c r="L4941" s="131" t="s">
        <v>43</v>
      </c>
      <c r="M4941" s="131" t="s">
        <v>44</v>
      </c>
      <c r="N4941" s="131" t="s">
        <v>131</v>
      </c>
      <c r="O4941" s="131" t="s">
        <v>198</v>
      </c>
      <c r="P4941" s="131" t="s">
        <v>369</v>
      </c>
      <c r="Q4941" s="131" t="s">
        <v>3319</v>
      </c>
      <c r="R4941" s="131" t="s">
        <v>3320</v>
      </c>
      <c r="S4941" s="130">
        <v>201411</v>
      </c>
      <c r="T4941" s="131" t="s">
        <v>52</v>
      </c>
      <c r="U4941" s="130">
        <v>0</v>
      </c>
      <c r="V4941" s="138">
        <v>69</v>
      </c>
      <c r="W4941" s="131" t="s">
        <v>42</v>
      </c>
      <c r="X4941" s="131" t="s">
        <v>42</v>
      </c>
      <c r="Y4941" s="131" t="s">
        <v>1152</v>
      </c>
      <c r="Z4941" s="131" t="s">
        <v>48</v>
      </c>
      <c r="AA4941" s="131" t="s">
        <v>144</v>
      </c>
      <c r="AB4941" s="131" t="s">
        <v>42</v>
      </c>
      <c r="AC4941" s="131" t="s">
        <v>3318</v>
      </c>
      <c r="AD4941" s="131" t="s">
        <v>146</v>
      </c>
    </row>
    <row r="4942" spans="1:30" x14ac:dyDescent="0.25">
      <c r="A4942" s="131" t="s">
        <v>35</v>
      </c>
      <c r="B4942" s="131" t="s">
        <v>36</v>
      </c>
      <c r="C4942" s="131" t="s">
        <v>37</v>
      </c>
      <c r="D4942" s="131" t="s">
        <v>121</v>
      </c>
      <c r="E4942" s="131" t="s">
        <v>122</v>
      </c>
      <c r="F4942" s="131" t="s">
        <v>123</v>
      </c>
      <c r="G4942" s="131" t="s">
        <v>124</v>
      </c>
      <c r="H4942" s="131" t="s">
        <v>124</v>
      </c>
      <c r="I4942" s="131" t="s">
        <v>42</v>
      </c>
      <c r="J4942" s="131" t="s">
        <v>190</v>
      </c>
      <c r="K4942" s="131" t="s">
        <v>190</v>
      </c>
      <c r="L4942" s="131" t="s">
        <v>43</v>
      </c>
      <c r="M4942" s="131" t="s">
        <v>44</v>
      </c>
      <c r="N4942" s="131" t="s">
        <v>131</v>
      </c>
      <c r="O4942" s="131" t="s">
        <v>198</v>
      </c>
      <c r="P4942" s="131" t="s">
        <v>369</v>
      </c>
      <c r="Q4942" s="131" t="s">
        <v>911</v>
      </c>
      <c r="R4942" s="131" t="s">
        <v>3320</v>
      </c>
      <c r="S4942" s="130">
        <v>201411</v>
      </c>
      <c r="T4942" s="131" t="s">
        <v>52</v>
      </c>
      <c r="U4942" s="130">
        <v>0</v>
      </c>
      <c r="V4942" s="138">
        <v>224.1</v>
      </c>
      <c r="W4942" s="131" t="s">
        <v>42</v>
      </c>
      <c r="X4942" s="131" t="s">
        <v>42</v>
      </c>
      <c r="Y4942" s="131" t="s">
        <v>1152</v>
      </c>
      <c r="Z4942" s="131" t="s">
        <v>48</v>
      </c>
      <c r="AA4942" s="131" t="s">
        <v>144</v>
      </c>
      <c r="AB4942" s="131" t="s">
        <v>42</v>
      </c>
      <c r="AC4942" s="131" t="s">
        <v>3318</v>
      </c>
      <c r="AD4942" s="131" t="s">
        <v>146</v>
      </c>
    </row>
    <row r="4943" spans="1:30" x14ac:dyDescent="0.25">
      <c r="A4943" s="131" t="s">
        <v>35</v>
      </c>
      <c r="B4943" s="131" t="s">
        <v>36</v>
      </c>
      <c r="C4943" s="131" t="s">
        <v>37</v>
      </c>
      <c r="D4943" s="131" t="s">
        <v>121</v>
      </c>
      <c r="E4943" s="131" t="s">
        <v>122</v>
      </c>
      <c r="F4943" s="131" t="s">
        <v>123</v>
      </c>
      <c r="G4943" s="131" t="s">
        <v>124</v>
      </c>
      <c r="H4943" s="131" t="s">
        <v>124</v>
      </c>
      <c r="I4943" s="131" t="s">
        <v>42</v>
      </c>
      <c r="J4943" s="131" t="s">
        <v>190</v>
      </c>
      <c r="K4943" s="131" t="s">
        <v>190</v>
      </c>
      <c r="L4943" s="131" t="s">
        <v>43</v>
      </c>
      <c r="M4943" s="131" t="s">
        <v>44</v>
      </c>
      <c r="N4943" s="131" t="s">
        <v>131</v>
      </c>
      <c r="O4943" s="131" t="s">
        <v>198</v>
      </c>
      <c r="P4943" s="131" t="s">
        <v>369</v>
      </c>
      <c r="Q4943" s="131" t="s">
        <v>911</v>
      </c>
      <c r="R4943" s="131" t="s">
        <v>3320</v>
      </c>
      <c r="S4943" s="130">
        <v>201411</v>
      </c>
      <c r="T4943" s="131" t="s">
        <v>47</v>
      </c>
      <c r="U4943" s="130">
        <v>0</v>
      </c>
      <c r="V4943" s="138">
        <v>-122.7</v>
      </c>
      <c r="W4943" s="131" t="s">
        <v>42</v>
      </c>
      <c r="X4943" s="131" t="s">
        <v>42</v>
      </c>
      <c r="Y4943" s="131" t="s">
        <v>1152</v>
      </c>
      <c r="Z4943" s="131" t="s">
        <v>48</v>
      </c>
      <c r="AA4943" s="131" t="s">
        <v>144</v>
      </c>
      <c r="AB4943" s="131" t="s">
        <v>42</v>
      </c>
      <c r="AC4943" s="131" t="s">
        <v>3318</v>
      </c>
      <c r="AD4943" s="131" t="s">
        <v>146</v>
      </c>
    </row>
    <row r="4944" spans="1:30" x14ac:dyDescent="0.25">
      <c r="A4944" s="131" t="s">
        <v>35</v>
      </c>
      <c r="B4944" s="131" t="s">
        <v>36</v>
      </c>
      <c r="C4944" s="131" t="s">
        <v>37</v>
      </c>
      <c r="D4944" s="131" t="s">
        <v>121</v>
      </c>
      <c r="E4944" s="131" t="s">
        <v>122</v>
      </c>
      <c r="F4944" s="131" t="s">
        <v>123</v>
      </c>
      <c r="G4944" s="131" t="s">
        <v>124</v>
      </c>
      <c r="H4944" s="131" t="s">
        <v>124</v>
      </c>
      <c r="I4944" s="131" t="s">
        <v>42</v>
      </c>
      <c r="J4944" s="131" t="s">
        <v>190</v>
      </c>
      <c r="K4944" s="131" t="s">
        <v>190</v>
      </c>
      <c r="L4944" s="131" t="s">
        <v>43</v>
      </c>
      <c r="M4944" s="131" t="s">
        <v>44</v>
      </c>
      <c r="N4944" s="131" t="s">
        <v>160</v>
      </c>
      <c r="O4944" s="131" t="s">
        <v>198</v>
      </c>
      <c r="P4944" s="131" t="s">
        <v>369</v>
      </c>
      <c r="Q4944" s="131" t="s">
        <v>3321</v>
      </c>
      <c r="R4944" s="131" t="s">
        <v>3320</v>
      </c>
      <c r="S4944" s="130">
        <v>201411</v>
      </c>
      <c r="T4944" s="131" t="s">
        <v>52</v>
      </c>
      <c r="U4944" s="130">
        <v>0</v>
      </c>
      <c r="V4944" s="138">
        <v>4.3099999999999996</v>
      </c>
      <c r="W4944" s="131" t="s">
        <v>42</v>
      </c>
      <c r="X4944" s="131" t="s">
        <v>42</v>
      </c>
      <c r="Y4944" s="131" t="s">
        <v>1152</v>
      </c>
      <c r="Z4944" s="131" t="s">
        <v>48</v>
      </c>
      <c r="AA4944" s="131" t="s">
        <v>144</v>
      </c>
      <c r="AB4944" s="131" t="s">
        <v>42</v>
      </c>
      <c r="AC4944" s="131" t="s">
        <v>3318</v>
      </c>
      <c r="AD4944" s="131" t="s">
        <v>146</v>
      </c>
    </row>
    <row r="4945" spans="1:30" x14ac:dyDescent="0.25">
      <c r="A4945" s="131" t="s">
        <v>35</v>
      </c>
      <c r="B4945" s="131" t="s">
        <v>36</v>
      </c>
      <c r="C4945" s="131" t="s">
        <v>37</v>
      </c>
      <c r="D4945" s="131" t="s">
        <v>121</v>
      </c>
      <c r="E4945" s="131" t="s">
        <v>122</v>
      </c>
      <c r="F4945" s="131" t="s">
        <v>123</v>
      </c>
      <c r="G4945" s="131" t="s">
        <v>124</v>
      </c>
      <c r="H4945" s="131" t="s">
        <v>124</v>
      </c>
      <c r="I4945" s="131" t="s">
        <v>42</v>
      </c>
      <c r="J4945" s="131" t="s">
        <v>190</v>
      </c>
      <c r="K4945" s="131" t="s">
        <v>190</v>
      </c>
      <c r="L4945" s="131" t="s">
        <v>43</v>
      </c>
      <c r="M4945" s="131" t="s">
        <v>44</v>
      </c>
      <c r="N4945" s="131" t="s">
        <v>160</v>
      </c>
      <c r="O4945" s="131" t="s">
        <v>198</v>
      </c>
      <c r="P4945" s="131" t="s">
        <v>369</v>
      </c>
      <c r="Q4945" s="131" t="s">
        <v>3322</v>
      </c>
      <c r="R4945" s="131" t="s">
        <v>3320</v>
      </c>
      <c r="S4945" s="130">
        <v>201411</v>
      </c>
      <c r="T4945" s="131" t="s">
        <v>52</v>
      </c>
      <c r="U4945" s="130">
        <v>0</v>
      </c>
      <c r="V4945" s="138">
        <v>1.89</v>
      </c>
      <c r="W4945" s="131" t="s">
        <v>42</v>
      </c>
      <c r="X4945" s="131" t="s">
        <v>42</v>
      </c>
      <c r="Y4945" s="131" t="s">
        <v>1152</v>
      </c>
      <c r="Z4945" s="131" t="s">
        <v>48</v>
      </c>
      <c r="AA4945" s="131" t="s">
        <v>144</v>
      </c>
      <c r="AB4945" s="131" t="s">
        <v>42</v>
      </c>
      <c r="AC4945" s="131" t="s">
        <v>3318</v>
      </c>
      <c r="AD4945" s="131" t="s">
        <v>146</v>
      </c>
    </row>
    <row r="4946" spans="1:30" x14ac:dyDescent="0.25">
      <c r="A4946" s="131" t="s">
        <v>35</v>
      </c>
      <c r="B4946" s="131" t="s">
        <v>36</v>
      </c>
      <c r="C4946" s="131" t="s">
        <v>37</v>
      </c>
      <c r="D4946" s="131" t="s">
        <v>121</v>
      </c>
      <c r="E4946" s="131" t="s">
        <v>122</v>
      </c>
      <c r="F4946" s="131" t="s">
        <v>123</v>
      </c>
      <c r="G4946" s="131" t="s">
        <v>124</v>
      </c>
      <c r="H4946" s="131" t="s">
        <v>124</v>
      </c>
      <c r="I4946" s="131" t="s">
        <v>42</v>
      </c>
      <c r="J4946" s="131" t="s">
        <v>500</v>
      </c>
      <c r="K4946" s="131" t="s">
        <v>500</v>
      </c>
      <c r="L4946" s="131" t="s">
        <v>43</v>
      </c>
      <c r="M4946" s="131" t="s">
        <v>44</v>
      </c>
      <c r="N4946" s="131" t="s">
        <v>162</v>
      </c>
      <c r="O4946" s="131" t="s">
        <v>42</v>
      </c>
      <c r="P4946" s="131" t="s">
        <v>808</v>
      </c>
      <c r="Q4946" s="131" t="s">
        <v>1923</v>
      </c>
      <c r="R4946" s="131" t="s">
        <v>3323</v>
      </c>
      <c r="S4946" s="130">
        <v>201411</v>
      </c>
      <c r="T4946" s="131" t="s">
        <v>52</v>
      </c>
      <c r="U4946" s="132">
        <v>9255.2000000000007</v>
      </c>
      <c r="V4946" s="138">
        <v>9255.2000000000007</v>
      </c>
      <c r="W4946" s="131" t="s">
        <v>340</v>
      </c>
      <c r="X4946" s="131" t="s">
        <v>807</v>
      </c>
      <c r="Y4946" s="131" t="s">
        <v>1152</v>
      </c>
      <c r="Z4946" s="131" t="s">
        <v>48</v>
      </c>
      <c r="AA4946" s="131" t="s">
        <v>315</v>
      </c>
      <c r="AB4946" s="131" t="s">
        <v>42</v>
      </c>
      <c r="AC4946" s="131" t="s">
        <v>3304</v>
      </c>
      <c r="AD4946" s="131" t="s">
        <v>146</v>
      </c>
    </row>
    <row r="4947" spans="1:30" x14ac:dyDescent="0.25">
      <c r="A4947" s="131" t="s">
        <v>35</v>
      </c>
      <c r="B4947" s="131" t="s">
        <v>36</v>
      </c>
      <c r="C4947" s="131" t="s">
        <v>37</v>
      </c>
      <c r="D4947" s="131" t="s">
        <v>121</v>
      </c>
      <c r="E4947" s="131" t="s">
        <v>215</v>
      </c>
      <c r="F4947" s="131" t="s">
        <v>216</v>
      </c>
      <c r="G4947" s="131" t="s">
        <v>124</v>
      </c>
      <c r="H4947" s="131" t="s">
        <v>124</v>
      </c>
      <c r="I4947" s="131" t="s">
        <v>42</v>
      </c>
      <c r="J4947" s="131" t="s">
        <v>217</v>
      </c>
      <c r="K4947" s="131" t="s">
        <v>217</v>
      </c>
      <c r="L4947" s="131" t="s">
        <v>43</v>
      </c>
      <c r="M4947" s="131" t="s">
        <v>44</v>
      </c>
      <c r="N4947" s="131" t="s">
        <v>160</v>
      </c>
      <c r="O4947" s="131" t="s">
        <v>221</v>
      </c>
      <c r="P4947" s="131" t="s">
        <v>1773</v>
      </c>
      <c r="Q4947" s="131" t="s">
        <v>3324</v>
      </c>
      <c r="R4947" s="131" t="s">
        <v>3303</v>
      </c>
      <c r="S4947" s="130">
        <v>201411</v>
      </c>
      <c r="T4947" s="131" t="s">
        <v>52</v>
      </c>
      <c r="U4947" s="130">
        <v>0</v>
      </c>
      <c r="V4947" s="138">
        <v>15.14</v>
      </c>
      <c r="W4947" s="131" t="s">
        <v>42</v>
      </c>
      <c r="X4947" s="131" t="s">
        <v>42</v>
      </c>
      <c r="Y4947" s="131" t="s">
        <v>1152</v>
      </c>
      <c r="Z4947" s="131" t="s">
        <v>48</v>
      </c>
      <c r="AA4947" s="131" t="s">
        <v>144</v>
      </c>
      <c r="AB4947" s="131" t="s">
        <v>42</v>
      </c>
      <c r="AC4947" s="131" t="s">
        <v>3304</v>
      </c>
      <c r="AD4947" s="131" t="s">
        <v>146</v>
      </c>
    </row>
    <row r="4948" spans="1:30" x14ac:dyDescent="0.25">
      <c r="A4948" s="131" t="s">
        <v>35</v>
      </c>
      <c r="B4948" s="131" t="s">
        <v>36</v>
      </c>
      <c r="C4948" s="131" t="s">
        <v>37</v>
      </c>
      <c r="D4948" s="131" t="s">
        <v>121</v>
      </c>
      <c r="E4948" s="131" t="s">
        <v>215</v>
      </c>
      <c r="F4948" s="131" t="s">
        <v>216</v>
      </c>
      <c r="G4948" s="131" t="s">
        <v>124</v>
      </c>
      <c r="H4948" s="131" t="s">
        <v>124</v>
      </c>
      <c r="I4948" s="131" t="s">
        <v>42</v>
      </c>
      <c r="J4948" s="131" t="s">
        <v>217</v>
      </c>
      <c r="K4948" s="131" t="s">
        <v>217</v>
      </c>
      <c r="L4948" s="131" t="s">
        <v>43</v>
      </c>
      <c r="M4948" s="131" t="s">
        <v>44</v>
      </c>
      <c r="N4948" s="131" t="s">
        <v>126</v>
      </c>
      <c r="O4948" s="131" t="s">
        <v>221</v>
      </c>
      <c r="P4948" s="131" t="s">
        <v>1773</v>
      </c>
      <c r="Q4948" s="131" t="s">
        <v>3325</v>
      </c>
      <c r="R4948" s="131" t="s">
        <v>3303</v>
      </c>
      <c r="S4948" s="130">
        <v>201411</v>
      </c>
      <c r="T4948" s="131" t="s">
        <v>52</v>
      </c>
      <c r="U4948" s="130">
        <v>0</v>
      </c>
      <c r="V4948" s="138">
        <v>22.35</v>
      </c>
      <c r="W4948" s="131" t="s">
        <v>42</v>
      </c>
      <c r="X4948" s="131" t="s">
        <v>42</v>
      </c>
      <c r="Y4948" s="131" t="s">
        <v>1152</v>
      </c>
      <c r="Z4948" s="131" t="s">
        <v>48</v>
      </c>
      <c r="AA4948" s="131" t="s">
        <v>144</v>
      </c>
      <c r="AB4948" s="131" t="s">
        <v>42</v>
      </c>
      <c r="AC4948" s="131" t="s">
        <v>3304</v>
      </c>
      <c r="AD4948" s="131" t="s">
        <v>146</v>
      </c>
    </row>
    <row r="4949" spans="1:30" x14ac:dyDescent="0.25">
      <c r="A4949" s="131" t="s">
        <v>35</v>
      </c>
      <c r="B4949" s="131" t="s">
        <v>36</v>
      </c>
      <c r="C4949" s="131" t="s">
        <v>37</v>
      </c>
      <c r="D4949" s="131" t="s">
        <v>121</v>
      </c>
      <c r="E4949" s="131" t="s">
        <v>122</v>
      </c>
      <c r="F4949" s="131" t="s">
        <v>123</v>
      </c>
      <c r="G4949" s="131" t="s">
        <v>124</v>
      </c>
      <c r="H4949" s="131" t="s">
        <v>124</v>
      </c>
      <c r="I4949" s="131" t="s">
        <v>42</v>
      </c>
      <c r="J4949" s="131" t="s">
        <v>190</v>
      </c>
      <c r="K4949" s="131" t="s">
        <v>190</v>
      </c>
      <c r="L4949" s="131" t="s">
        <v>43</v>
      </c>
      <c r="M4949" s="131" t="s">
        <v>44</v>
      </c>
      <c r="N4949" s="131" t="s">
        <v>160</v>
      </c>
      <c r="O4949" s="131" t="s">
        <v>198</v>
      </c>
      <c r="P4949" s="131" t="s">
        <v>369</v>
      </c>
      <c r="Q4949" s="131" t="s">
        <v>3326</v>
      </c>
      <c r="R4949" s="131" t="s">
        <v>3320</v>
      </c>
      <c r="S4949" s="130">
        <v>201411</v>
      </c>
      <c r="T4949" s="131" t="s">
        <v>52</v>
      </c>
      <c r="U4949" s="130">
        <v>0</v>
      </c>
      <c r="V4949" s="138">
        <v>4.3899999999999997</v>
      </c>
      <c r="W4949" s="131" t="s">
        <v>42</v>
      </c>
      <c r="X4949" s="131" t="s">
        <v>42</v>
      </c>
      <c r="Y4949" s="131" t="s">
        <v>1152</v>
      </c>
      <c r="Z4949" s="131" t="s">
        <v>48</v>
      </c>
      <c r="AA4949" s="131" t="s">
        <v>144</v>
      </c>
      <c r="AB4949" s="131" t="s">
        <v>42</v>
      </c>
      <c r="AC4949" s="131" t="s">
        <v>3318</v>
      </c>
      <c r="AD4949" s="131" t="s">
        <v>146</v>
      </c>
    </row>
    <row r="4950" spans="1:30" x14ac:dyDescent="0.25">
      <c r="A4950" s="131" t="s">
        <v>35</v>
      </c>
      <c r="B4950" s="131" t="s">
        <v>36</v>
      </c>
      <c r="C4950" s="131" t="s">
        <v>37</v>
      </c>
      <c r="D4950" s="131" t="s">
        <v>121</v>
      </c>
      <c r="E4950" s="131" t="s">
        <v>215</v>
      </c>
      <c r="F4950" s="131" t="s">
        <v>216</v>
      </c>
      <c r="G4950" s="131" t="s">
        <v>124</v>
      </c>
      <c r="H4950" s="131" t="s">
        <v>124</v>
      </c>
      <c r="I4950" s="131" t="s">
        <v>42</v>
      </c>
      <c r="J4950" s="131" t="s">
        <v>257</v>
      </c>
      <c r="K4950" s="131" t="s">
        <v>257</v>
      </c>
      <c r="L4950" s="131" t="s">
        <v>43</v>
      </c>
      <c r="M4950" s="131" t="s">
        <v>44</v>
      </c>
      <c r="N4950" s="131" t="s">
        <v>150</v>
      </c>
      <c r="O4950" s="131" t="s">
        <v>42</v>
      </c>
      <c r="P4950" s="131" t="s">
        <v>424</v>
      </c>
      <c r="Q4950" s="131" t="s">
        <v>441</v>
      </c>
      <c r="R4950" s="131" t="s">
        <v>3327</v>
      </c>
      <c r="S4950" s="130">
        <v>201411</v>
      </c>
      <c r="T4950" s="131" t="s">
        <v>52</v>
      </c>
      <c r="U4950" s="132">
        <v>25290</v>
      </c>
      <c r="V4950" s="138">
        <v>25290</v>
      </c>
      <c r="W4950" s="131" t="s">
        <v>340</v>
      </c>
      <c r="X4950" s="131" t="s">
        <v>440</v>
      </c>
      <c r="Y4950" s="131" t="s">
        <v>1152</v>
      </c>
      <c r="Z4950" s="131" t="s">
        <v>48</v>
      </c>
      <c r="AA4950" s="131" t="s">
        <v>315</v>
      </c>
      <c r="AB4950" s="131" t="s">
        <v>42</v>
      </c>
      <c r="AC4950" s="131" t="s">
        <v>3306</v>
      </c>
      <c r="AD4950" s="131" t="s">
        <v>146</v>
      </c>
    </row>
    <row r="4951" spans="1:30" x14ac:dyDescent="0.25">
      <c r="A4951" s="131" t="s">
        <v>35</v>
      </c>
      <c r="B4951" s="131" t="s">
        <v>36</v>
      </c>
      <c r="C4951" s="131" t="s">
        <v>37</v>
      </c>
      <c r="D4951" s="131" t="s">
        <v>121</v>
      </c>
      <c r="E4951" s="131" t="s">
        <v>122</v>
      </c>
      <c r="F4951" s="131" t="s">
        <v>123</v>
      </c>
      <c r="G4951" s="131" t="s">
        <v>124</v>
      </c>
      <c r="H4951" s="131" t="s">
        <v>124</v>
      </c>
      <c r="I4951" s="131" t="s">
        <v>42</v>
      </c>
      <c r="J4951" s="131" t="s">
        <v>532</v>
      </c>
      <c r="K4951" s="131" t="s">
        <v>532</v>
      </c>
      <c r="L4951" s="131" t="s">
        <v>43</v>
      </c>
      <c r="M4951" s="131" t="s">
        <v>44</v>
      </c>
      <c r="N4951" s="131" t="s">
        <v>150</v>
      </c>
      <c r="O4951" s="131" t="s">
        <v>42</v>
      </c>
      <c r="P4951" s="131" t="s">
        <v>522</v>
      </c>
      <c r="Q4951" s="131" t="s">
        <v>653</v>
      </c>
      <c r="R4951" s="131" t="s">
        <v>2427</v>
      </c>
      <c r="S4951" s="130">
        <v>201411</v>
      </c>
      <c r="T4951" s="131" t="s">
        <v>52</v>
      </c>
      <c r="U4951" s="132">
        <v>51921.18</v>
      </c>
      <c r="V4951" s="138">
        <v>51921.18</v>
      </c>
      <c r="W4951" s="131" t="s">
        <v>340</v>
      </c>
      <c r="X4951" s="131" t="s">
        <v>177</v>
      </c>
      <c r="Y4951" s="131" t="s">
        <v>1152</v>
      </c>
      <c r="Z4951" s="131" t="s">
        <v>48</v>
      </c>
      <c r="AA4951" s="131" t="s">
        <v>315</v>
      </c>
      <c r="AB4951" s="131" t="s">
        <v>42</v>
      </c>
      <c r="AC4951" s="131" t="s">
        <v>3328</v>
      </c>
      <c r="AD4951" s="131" t="s">
        <v>146</v>
      </c>
    </row>
    <row r="4952" spans="1:30" x14ac:dyDescent="0.25">
      <c r="A4952" s="131" t="s">
        <v>35</v>
      </c>
      <c r="B4952" s="131" t="s">
        <v>36</v>
      </c>
      <c r="C4952" s="131" t="s">
        <v>37</v>
      </c>
      <c r="D4952" s="131" t="s">
        <v>121</v>
      </c>
      <c r="E4952" s="131" t="s">
        <v>215</v>
      </c>
      <c r="F4952" s="131" t="s">
        <v>216</v>
      </c>
      <c r="G4952" s="131" t="s">
        <v>124</v>
      </c>
      <c r="H4952" s="131" t="s">
        <v>124</v>
      </c>
      <c r="I4952" s="131" t="s">
        <v>42</v>
      </c>
      <c r="J4952" s="131" t="s">
        <v>261</v>
      </c>
      <c r="K4952" s="131" t="s">
        <v>261</v>
      </c>
      <c r="L4952" s="131" t="s">
        <v>43</v>
      </c>
      <c r="M4952" s="131" t="s">
        <v>44</v>
      </c>
      <c r="N4952" s="131" t="s">
        <v>150</v>
      </c>
      <c r="O4952" s="131" t="s">
        <v>42</v>
      </c>
      <c r="P4952" s="131" t="s">
        <v>392</v>
      </c>
      <c r="Q4952" s="131" t="s">
        <v>1717</v>
      </c>
      <c r="R4952" s="131" t="s">
        <v>3329</v>
      </c>
      <c r="S4952" s="130">
        <v>201411</v>
      </c>
      <c r="T4952" s="131" t="s">
        <v>52</v>
      </c>
      <c r="U4952" s="130">
        <v>197.62</v>
      </c>
      <c r="V4952" s="138">
        <v>197.62</v>
      </c>
      <c r="W4952" s="131" t="s">
        <v>340</v>
      </c>
      <c r="X4952" s="131" t="s">
        <v>384</v>
      </c>
      <c r="Y4952" s="131" t="s">
        <v>1152</v>
      </c>
      <c r="Z4952" s="131" t="s">
        <v>48</v>
      </c>
      <c r="AA4952" s="131" t="s">
        <v>315</v>
      </c>
      <c r="AB4952" s="131" t="s">
        <v>42</v>
      </c>
      <c r="AC4952" s="131" t="s">
        <v>3318</v>
      </c>
      <c r="AD4952" s="131" t="s">
        <v>146</v>
      </c>
    </row>
    <row r="4953" spans="1:30" x14ac:dyDescent="0.25">
      <c r="A4953" s="131" t="s">
        <v>35</v>
      </c>
      <c r="B4953" s="131" t="s">
        <v>36</v>
      </c>
      <c r="C4953" s="131" t="s">
        <v>37</v>
      </c>
      <c r="D4953" s="131" t="s">
        <v>121</v>
      </c>
      <c r="E4953" s="131" t="s">
        <v>215</v>
      </c>
      <c r="F4953" s="131" t="s">
        <v>216</v>
      </c>
      <c r="G4953" s="131" t="s">
        <v>124</v>
      </c>
      <c r="H4953" s="131" t="s">
        <v>124</v>
      </c>
      <c r="I4953" s="131" t="s">
        <v>42</v>
      </c>
      <c r="J4953" s="131" t="s">
        <v>257</v>
      </c>
      <c r="K4953" s="131" t="s">
        <v>257</v>
      </c>
      <c r="L4953" s="131" t="s">
        <v>43</v>
      </c>
      <c r="M4953" s="131" t="s">
        <v>44</v>
      </c>
      <c r="N4953" s="131" t="s">
        <v>150</v>
      </c>
      <c r="O4953" s="131" t="s">
        <v>42</v>
      </c>
      <c r="P4953" s="131" t="s">
        <v>392</v>
      </c>
      <c r="Q4953" s="131" t="s">
        <v>1717</v>
      </c>
      <c r="R4953" s="131" t="s">
        <v>3329</v>
      </c>
      <c r="S4953" s="130">
        <v>201411</v>
      </c>
      <c r="T4953" s="131" t="s">
        <v>52</v>
      </c>
      <c r="U4953" s="130">
        <v>197.64</v>
      </c>
      <c r="V4953" s="138">
        <v>197.64</v>
      </c>
      <c r="W4953" s="131" t="s">
        <v>340</v>
      </c>
      <c r="X4953" s="131" t="s">
        <v>384</v>
      </c>
      <c r="Y4953" s="131" t="s">
        <v>1152</v>
      </c>
      <c r="Z4953" s="131" t="s">
        <v>48</v>
      </c>
      <c r="AA4953" s="131" t="s">
        <v>315</v>
      </c>
      <c r="AB4953" s="131" t="s">
        <v>42</v>
      </c>
      <c r="AC4953" s="131" t="s">
        <v>3318</v>
      </c>
      <c r="AD4953" s="131" t="s">
        <v>146</v>
      </c>
    </row>
    <row r="4954" spans="1:30" x14ac:dyDescent="0.25">
      <c r="A4954" s="131" t="s">
        <v>35</v>
      </c>
      <c r="B4954" s="131" t="s">
        <v>36</v>
      </c>
      <c r="C4954" s="131" t="s">
        <v>37</v>
      </c>
      <c r="D4954" s="131" t="s">
        <v>121</v>
      </c>
      <c r="E4954" s="131" t="s">
        <v>215</v>
      </c>
      <c r="F4954" s="131" t="s">
        <v>216</v>
      </c>
      <c r="G4954" s="131" t="s">
        <v>124</v>
      </c>
      <c r="H4954" s="131" t="s">
        <v>124</v>
      </c>
      <c r="I4954" s="131" t="s">
        <v>42</v>
      </c>
      <c r="J4954" s="131" t="s">
        <v>437</v>
      </c>
      <c r="K4954" s="131" t="s">
        <v>437</v>
      </c>
      <c r="L4954" s="131" t="s">
        <v>43</v>
      </c>
      <c r="M4954" s="131" t="s">
        <v>44</v>
      </c>
      <c r="N4954" s="131" t="s">
        <v>150</v>
      </c>
      <c r="O4954" s="131" t="s">
        <v>42</v>
      </c>
      <c r="P4954" s="131" t="s">
        <v>392</v>
      </c>
      <c r="Q4954" s="131" t="s">
        <v>1717</v>
      </c>
      <c r="R4954" s="131" t="s">
        <v>3329</v>
      </c>
      <c r="S4954" s="130">
        <v>201411</v>
      </c>
      <c r="T4954" s="131" t="s">
        <v>52</v>
      </c>
      <c r="U4954" s="130">
        <v>197.64</v>
      </c>
      <c r="V4954" s="138">
        <v>197.64</v>
      </c>
      <c r="W4954" s="131" t="s">
        <v>340</v>
      </c>
      <c r="X4954" s="131" t="s">
        <v>384</v>
      </c>
      <c r="Y4954" s="131" t="s">
        <v>1152</v>
      </c>
      <c r="Z4954" s="131" t="s">
        <v>48</v>
      </c>
      <c r="AA4954" s="131" t="s">
        <v>315</v>
      </c>
      <c r="AB4954" s="131" t="s">
        <v>42</v>
      </c>
      <c r="AC4954" s="131" t="s">
        <v>3318</v>
      </c>
      <c r="AD4954" s="131" t="s">
        <v>146</v>
      </c>
    </row>
    <row r="4955" spans="1:30" x14ac:dyDescent="0.25">
      <c r="A4955" s="131" t="s">
        <v>35</v>
      </c>
      <c r="B4955" s="131" t="s">
        <v>36</v>
      </c>
      <c r="C4955" s="131" t="s">
        <v>37</v>
      </c>
      <c r="D4955" s="131" t="s">
        <v>121</v>
      </c>
      <c r="E4955" s="131" t="s">
        <v>215</v>
      </c>
      <c r="F4955" s="131" t="s">
        <v>216</v>
      </c>
      <c r="G4955" s="131" t="s">
        <v>124</v>
      </c>
      <c r="H4955" s="131" t="s">
        <v>124</v>
      </c>
      <c r="I4955" s="131" t="s">
        <v>42</v>
      </c>
      <c r="J4955" s="131" t="s">
        <v>250</v>
      </c>
      <c r="K4955" s="131" t="s">
        <v>250</v>
      </c>
      <c r="L4955" s="131" t="s">
        <v>43</v>
      </c>
      <c r="M4955" s="131" t="s">
        <v>44</v>
      </c>
      <c r="N4955" s="131" t="s">
        <v>150</v>
      </c>
      <c r="O4955" s="131" t="s">
        <v>42</v>
      </c>
      <c r="P4955" s="131" t="s">
        <v>392</v>
      </c>
      <c r="Q4955" s="131" t="s">
        <v>1717</v>
      </c>
      <c r="R4955" s="131" t="s">
        <v>3329</v>
      </c>
      <c r="S4955" s="130">
        <v>201411</v>
      </c>
      <c r="T4955" s="131" t="s">
        <v>52</v>
      </c>
      <c r="U4955" s="130">
        <v>197.64</v>
      </c>
      <c r="V4955" s="138">
        <v>197.64</v>
      </c>
      <c r="W4955" s="131" t="s">
        <v>340</v>
      </c>
      <c r="X4955" s="131" t="s">
        <v>384</v>
      </c>
      <c r="Y4955" s="131" t="s">
        <v>1152</v>
      </c>
      <c r="Z4955" s="131" t="s">
        <v>48</v>
      </c>
      <c r="AA4955" s="131" t="s">
        <v>315</v>
      </c>
      <c r="AB4955" s="131" t="s">
        <v>42</v>
      </c>
      <c r="AC4955" s="131" t="s">
        <v>3318</v>
      </c>
      <c r="AD4955" s="131" t="s">
        <v>146</v>
      </c>
    </row>
    <row r="4956" spans="1:30" x14ac:dyDescent="0.25">
      <c r="A4956" s="131" t="s">
        <v>35</v>
      </c>
      <c r="B4956" s="131" t="s">
        <v>36</v>
      </c>
      <c r="C4956" s="131" t="s">
        <v>37</v>
      </c>
      <c r="D4956" s="131" t="s">
        <v>121</v>
      </c>
      <c r="E4956" s="131" t="s">
        <v>215</v>
      </c>
      <c r="F4956" s="131" t="s">
        <v>216</v>
      </c>
      <c r="G4956" s="131" t="s">
        <v>124</v>
      </c>
      <c r="H4956" s="131" t="s">
        <v>124</v>
      </c>
      <c r="I4956" s="131" t="s">
        <v>42</v>
      </c>
      <c r="J4956" s="131" t="s">
        <v>237</v>
      </c>
      <c r="K4956" s="131" t="s">
        <v>237</v>
      </c>
      <c r="L4956" s="131" t="s">
        <v>43</v>
      </c>
      <c r="M4956" s="131" t="s">
        <v>44</v>
      </c>
      <c r="N4956" s="131" t="s">
        <v>150</v>
      </c>
      <c r="O4956" s="131" t="s">
        <v>42</v>
      </c>
      <c r="P4956" s="131" t="s">
        <v>392</v>
      </c>
      <c r="Q4956" s="131" t="s">
        <v>1717</v>
      </c>
      <c r="R4956" s="131" t="s">
        <v>3329</v>
      </c>
      <c r="S4956" s="130">
        <v>201411</v>
      </c>
      <c r="T4956" s="131" t="s">
        <v>52</v>
      </c>
      <c r="U4956" s="130">
        <v>211.76</v>
      </c>
      <c r="V4956" s="138">
        <v>211.76</v>
      </c>
      <c r="W4956" s="131" t="s">
        <v>340</v>
      </c>
      <c r="X4956" s="131" t="s">
        <v>384</v>
      </c>
      <c r="Y4956" s="131" t="s">
        <v>1152</v>
      </c>
      <c r="Z4956" s="131" t="s">
        <v>48</v>
      </c>
      <c r="AA4956" s="131" t="s">
        <v>315</v>
      </c>
      <c r="AB4956" s="131" t="s">
        <v>42</v>
      </c>
      <c r="AC4956" s="131" t="s">
        <v>3318</v>
      </c>
      <c r="AD4956" s="131" t="s">
        <v>146</v>
      </c>
    </row>
    <row r="4957" spans="1:30" x14ac:dyDescent="0.25">
      <c r="A4957" s="131" t="s">
        <v>35</v>
      </c>
      <c r="B4957" s="131" t="s">
        <v>36</v>
      </c>
      <c r="C4957" s="131" t="s">
        <v>37</v>
      </c>
      <c r="D4957" s="131" t="s">
        <v>121</v>
      </c>
      <c r="E4957" s="131" t="s">
        <v>215</v>
      </c>
      <c r="F4957" s="131" t="s">
        <v>216</v>
      </c>
      <c r="G4957" s="131" t="s">
        <v>124</v>
      </c>
      <c r="H4957" s="131" t="s">
        <v>124</v>
      </c>
      <c r="I4957" s="131" t="s">
        <v>42</v>
      </c>
      <c r="J4957" s="131" t="s">
        <v>231</v>
      </c>
      <c r="K4957" s="131" t="s">
        <v>231</v>
      </c>
      <c r="L4957" s="131" t="s">
        <v>43</v>
      </c>
      <c r="M4957" s="131" t="s">
        <v>44</v>
      </c>
      <c r="N4957" s="131" t="s">
        <v>150</v>
      </c>
      <c r="O4957" s="131" t="s">
        <v>42</v>
      </c>
      <c r="P4957" s="131" t="s">
        <v>392</v>
      </c>
      <c r="Q4957" s="131" t="s">
        <v>1717</v>
      </c>
      <c r="R4957" s="131" t="s">
        <v>3329</v>
      </c>
      <c r="S4957" s="130">
        <v>201411</v>
      </c>
      <c r="T4957" s="131" t="s">
        <v>52</v>
      </c>
      <c r="U4957" s="130">
        <v>197.64</v>
      </c>
      <c r="V4957" s="138">
        <v>197.64</v>
      </c>
      <c r="W4957" s="131" t="s">
        <v>340</v>
      </c>
      <c r="X4957" s="131" t="s">
        <v>384</v>
      </c>
      <c r="Y4957" s="131" t="s">
        <v>1152</v>
      </c>
      <c r="Z4957" s="131" t="s">
        <v>48</v>
      </c>
      <c r="AA4957" s="131" t="s">
        <v>315</v>
      </c>
      <c r="AB4957" s="131" t="s">
        <v>42</v>
      </c>
      <c r="AC4957" s="131" t="s">
        <v>3318</v>
      </c>
      <c r="AD4957" s="131" t="s">
        <v>146</v>
      </c>
    </row>
    <row r="4958" spans="1:30" x14ac:dyDescent="0.25">
      <c r="A4958" s="131" t="s">
        <v>35</v>
      </c>
      <c r="B4958" s="131" t="s">
        <v>36</v>
      </c>
      <c r="C4958" s="131" t="s">
        <v>37</v>
      </c>
      <c r="D4958" s="131" t="s">
        <v>121</v>
      </c>
      <c r="E4958" s="131" t="s">
        <v>215</v>
      </c>
      <c r="F4958" s="131" t="s">
        <v>216</v>
      </c>
      <c r="G4958" s="131" t="s">
        <v>124</v>
      </c>
      <c r="H4958" s="131" t="s">
        <v>124</v>
      </c>
      <c r="I4958" s="131" t="s">
        <v>42</v>
      </c>
      <c r="J4958" s="131" t="s">
        <v>217</v>
      </c>
      <c r="K4958" s="131" t="s">
        <v>217</v>
      </c>
      <c r="L4958" s="131" t="s">
        <v>43</v>
      </c>
      <c r="M4958" s="131" t="s">
        <v>44</v>
      </c>
      <c r="N4958" s="131" t="s">
        <v>150</v>
      </c>
      <c r="O4958" s="131" t="s">
        <v>42</v>
      </c>
      <c r="P4958" s="131" t="s">
        <v>392</v>
      </c>
      <c r="Q4958" s="131" t="s">
        <v>1717</v>
      </c>
      <c r="R4958" s="131" t="s">
        <v>3329</v>
      </c>
      <c r="S4958" s="130">
        <v>201411</v>
      </c>
      <c r="T4958" s="131" t="s">
        <v>52</v>
      </c>
      <c r="U4958" s="130">
        <v>211.76</v>
      </c>
      <c r="V4958" s="138">
        <v>211.76</v>
      </c>
      <c r="W4958" s="131" t="s">
        <v>340</v>
      </c>
      <c r="X4958" s="131" t="s">
        <v>384</v>
      </c>
      <c r="Y4958" s="131" t="s">
        <v>1152</v>
      </c>
      <c r="Z4958" s="131" t="s">
        <v>48</v>
      </c>
      <c r="AA4958" s="131" t="s">
        <v>315</v>
      </c>
      <c r="AB4958" s="131" t="s">
        <v>42</v>
      </c>
      <c r="AC4958" s="131" t="s">
        <v>3318</v>
      </c>
      <c r="AD4958" s="131" t="s">
        <v>146</v>
      </c>
    </row>
    <row r="4959" spans="1:30" x14ac:dyDescent="0.25">
      <c r="A4959" s="131" t="s">
        <v>35</v>
      </c>
      <c r="B4959" s="131" t="s">
        <v>36</v>
      </c>
      <c r="C4959" s="131" t="s">
        <v>37</v>
      </c>
      <c r="D4959" s="131" t="s">
        <v>121</v>
      </c>
      <c r="E4959" s="131" t="s">
        <v>215</v>
      </c>
      <c r="F4959" s="131" t="s">
        <v>216</v>
      </c>
      <c r="G4959" s="131" t="s">
        <v>124</v>
      </c>
      <c r="H4959" s="131" t="s">
        <v>124</v>
      </c>
      <c r="I4959" s="131" t="s">
        <v>42</v>
      </c>
      <c r="J4959" s="131" t="s">
        <v>237</v>
      </c>
      <c r="K4959" s="131" t="s">
        <v>237</v>
      </c>
      <c r="L4959" s="131" t="s">
        <v>43</v>
      </c>
      <c r="M4959" s="131" t="s">
        <v>44</v>
      </c>
      <c r="N4959" s="131" t="s">
        <v>150</v>
      </c>
      <c r="O4959" s="131" t="s">
        <v>42</v>
      </c>
      <c r="P4959" s="131" t="s">
        <v>392</v>
      </c>
      <c r="Q4959" s="131" t="s">
        <v>1717</v>
      </c>
      <c r="R4959" s="131" t="s">
        <v>3330</v>
      </c>
      <c r="S4959" s="130">
        <v>201411</v>
      </c>
      <c r="T4959" s="131" t="s">
        <v>52</v>
      </c>
      <c r="U4959" s="130">
        <v>222.9</v>
      </c>
      <c r="V4959" s="138">
        <v>222.9</v>
      </c>
      <c r="W4959" s="131" t="s">
        <v>340</v>
      </c>
      <c r="X4959" s="131" t="s">
        <v>384</v>
      </c>
      <c r="Y4959" s="131" t="s">
        <v>1152</v>
      </c>
      <c r="Z4959" s="131" t="s">
        <v>48</v>
      </c>
      <c r="AA4959" s="131" t="s">
        <v>315</v>
      </c>
      <c r="AB4959" s="131" t="s">
        <v>42</v>
      </c>
      <c r="AC4959" s="131" t="s">
        <v>3331</v>
      </c>
      <c r="AD4959" s="131" t="s">
        <v>146</v>
      </c>
    </row>
    <row r="4960" spans="1:30" x14ac:dyDescent="0.25">
      <c r="A4960" s="131" t="s">
        <v>35</v>
      </c>
      <c r="B4960" s="131" t="s">
        <v>36</v>
      </c>
      <c r="C4960" s="131" t="s">
        <v>37</v>
      </c>
      <c r="D4960" s="131" t="s">
        <v>121</v>
      </c>
      <c r="E4960" s="131" t="s">
        <v>215</v>
      </c>
      <c r="F4960" s="131" t="s">
        <v>216</v>
      </c>
      <c r="G4960" s="131" t="s">
        <v>124</v>
      </c>
      <c r="H4960" s="131" t="s">
        <v>124</v>
      </c>
      <c r="I4960" s="131" t="s">
        <v>42</v>
      </c>
      <c r="J4960" s="131" t="s">
        <v>231</v>
      </c>
      <c r="K4960" s="131" t="s">
        <v>231</v>
      </c>
      <c r="L4960" s="131" t="s">
        <v>43</v>
      </c>
      <c r="M4960" s="131" t="s">
        <v>44</v>
      </c>
      <c r="N4960" s="131" t="s">
        <v>150</v>
      </c>
      <c r="O4960" s="131" t="s">
        <v>42</v>
      </c>
      <c r="P4960" s="131" t="s">
        <v>392</v>
      </c>
      <c r="Q4960" s="131" t="s">
        <v>1717</v>
      </c>
      <c r="R4960" s="131" t="s">
        <v>3330</v>
      </c>
      <c r="S4960" s="130">
        <v>201411</v>
      </c>
      <c r="T4960" s="131" t="s">
        <v>52</v>
      </c>
      <c r="U4960" s="130">
        <v>208.04</v>
      </c>
      <c r="V4960" s="138">
        <v>208.04</v>
      </c>
      <c r="W4960" s="131" t="s">
        <v>340</v>
      </c>
      <c r="X4960" s="131" t="s">
        <v>384</v>
      </c>
      <c r="Y4960" s="131" t="s">
        <v>1152</v>
      </c>
      <c r="Z4960" s="131" t="s">
        <v>48</v>
      </c>
      <c r="AA4960" s="131" t="s">
        <v>315</v>
      </c>
      <c r="AB4960" s="131" t="s">
        <v>42</v>
      </c>
      <c r="AC4960" s="131" t="s">
        <v>3331</v>
      </c>
      <c r="AD4960" s="131" t="s">
        <v>146</v>
      </c>
    </row>
    <row r="4961" spans="1:30" x14ac:dyDescent="0.25">
      <c r="A4961" s="131" t="s">
        <v>35</v>
      </c>
      <c r="B4961" s="131" t="s">
        <v>36</v>
      </c>
      <c r="C4961" s="131" t="s">
        <v>37</v>
      </c>
      <c r="D4961" s="131" t="s">
        <v>121</v>
      </c>
      <c r="E4961" s="131" t="s">
        <v>215</v>
      </c>
      <c r="F4961" s="131" t="s">
        <v>216</v>
      </c>
      <c r="G4961" s="131" t="s">
        <v>124</v>
      </c>
      <c r="H4961" s="131" t="s">
        <v>124</v>
      </c>
      <c r="I4961" s="131" t="s">
        <v>42</v>
      </c>
      <c r="J4961" s="131" t="s">
        <v>217</v>
      </c>
      <c r="K4961" s="131" t="s">
        <v>217</v>
      </c>
      <c r="L4961" s="131" t="s">
        <v>43</v>
      </c>
      <c r="M4961" s="131" t="s">
        <v>44</v>
      </c>
      <c r="N4961" s="131" t="s">
        <v>150</v>
      </c>
      <c r="O4961" s="131" t="s">
        <v>42</v>
      </c>
      <c r="P4961" s="131" t="s">
        <v>392</v>
      </c>
      <c r="Q4961" s="131" t="s">
        <v>1717</v>
      </c>
      <c r="R4961" s="131" t="s">
        <v>3330</v>
      </c>
      <c r="S4961" s="130">
        <v>201411</v>
      </c>
      <c r="T4961" s="131" t="s">
        <v>52</v>
      </c>
      <c r="U4961" s="130">
        <v>222.9</v>
      </c>
      <c r="V4961" s="138">
        <v>222.9</v>
      </c>
      <c r="W4961" s="131" t="s">
        <v>340</v>
      </c>
      <c r="X4961" s="131" t="s">
        <v>384</v>
      </c>
      <c r="Y4961" s="131" t="s">
        <v>1152</v>
      </c>
      <c r="Z4961" s="131" t="s">
        <v>48</v>
      </c>
      <c r="AA4961" s="131" t="s">
        <v>315</v>
      </c>
      <c r="AB4961" s="131" t="s">
        <v>42</v>
      </c>
      <c r="AC4961" s="131" t="s">
        <v>3331</v>
      </c>
      <c r="AD4961" s="131" t="s">
        <v>146</v>
      </c>
    </row>
    <row r="4962" spans="1:30" x14ac:dyDescent="0.25">
      <c r="A4962" s="131" t="s">
        <v>35</v>
      </c>
      <c r="B4962" s="131" t="s">
        <v>36</v>
      </c>
      <c r="C4962" s="131" t="s">
        <v>37</v>
      </c>
      <c r="D4962" s="131" t="s">
        <v>121</v>
      </c>
      <c r="E4962" s="131" t="s">
        <v>122</v>
      </c>
      <c r="F4962" s="131" t="s">
        <v>123</v>
      </c>
      <c r="G4962" s="131" t="s">
        <v>124</v>
      </c>
      <c r="H4962" s="131" t="s">
        <v>124</v>
      </c>
      <c r="I4962" s="131" t="s">
        <v>42</v>
      </c>
      <c r="J4962" s="131" t="s">
        <v>125</v>
      </c>
      <c r="K4962" s="131" t="s">
        <v>125</v>
      </c>
      <c r="L4962" s="131" t="s">
        <v>43</v>
      </c>
      <c r="M4962" s="131" t="s">
        <v>44</v>
      </c>
      <c r="N4962" s="131" t="s">
        <v>131</v>
      </c>
      <c r="O4962" s="131" t="s">
        <v>219</v>
      </c>
      <c r="P4962" s="131" t="s">
        <v>667</v>
      </c>
      <c r="Q4962" s="131" t="s">
        <v>1398</v>
      </c>
      <c r="R4962" s="131" t="s">
        <v>3332</v>
      </c>
      <c r="S4962" s="130">
        <v>201411</v>
      </c>
      <c r="T4962" s="131" t="s">
        <v>52</v>
      </c>
      <c r="U4962" s="130">
        <v>0</v>
      </c>
      <c r="V4962" s="138">
        <v>480.84</v>
      </c>
      <c r="W4962" s="131" t="s">
        <v>42</v>
      </c>
      <c r="X4962" s="131" t="s">
        <v>42</v>
      </c>
      <c r="Y4962" s="131" t="s">
        <v>1152</v>
      </c>
      <c r="Z4962" s="131" t="s">
        <v>48</v>
      </c>
      <c r="AA4962" s="131" t="s">
        <v>144</v>
      </c>
      <c r="AB4962" s="131" t="s">
        <v>42</v>
      </c>
      <c r="AC4962" s="131" t="s">
        <v>3331</v>
      </c>
      <c r="AD4962" s="131" t="s">
        <v>146</v>
      </c>
    </row>
    <row r="4963" spans="1:30" x14ac:dyDescent="0.25">
      <c r="A4963" s="131" t="s">
        <v>35</v>
      </c>
      <c r="B4963" s="131" t="s">
        <v>36</v>
      </c>
      <c r="C4963" s="131" t="s">
        <v>37</v>
      </c>
      <c r="D4963" s="131" t="s">
        <v>121</v>
      </c>
      <c r="E4963" s="131" t="s">
        <v>215</v>
      </c>
      <c r="F4963" s="131" t="s">
        <v>216</v>
      </c>
      <c r="G4963" s="131" t="s">
        <v>124</v>
      </c>
      <c r="H4963" s="131" t="s">
        <v>124</v>
      </c>
      <c r="I4963" s="131" t="s">
        <v>42</v>
      </c>
      <c r="J4963" s="131" t="s">
        <v>237</v>
      </c>
      <c r="K4963" s="131" t="s">
        <v>237</v>
      </c>
      <c r="L4963" s="131" t="s">
        <v>43</v>
      </c>
      <c r="M4963" s="131" t="s">
        <v>44</v>
      </c>
      <c r="N4963" s="131" t="s">
        <v>160</v>
      </c>
      <c r="O4963" s="131" t="s">
        <v>219</v>
      </c>
      <c r="P4963" s="131" t="s">
        <v>667</v>
      </c>
      <c r="Q4963" s="131" t="s">
        <v>3333</v>
      </c>
      <c r="R4963" s="131" t="s">
        <v>3332</v>
      </c>
      <c r="S4963" s="130">
        <v>201411</v>
      </c>
      <c r="T4963" s="131" t="s">
        <v>52</v>
      </c>
      <c r="U4963" s="130">
        <v>0</v>
      </c>
      <c r="V4963" s="138">
        <v>20.100000000000001</v>
      </c>
      <c r="W4963" s="131" t="s">
        <v>42</v>
      </c>
      <c r="X4963" s="131" t="s">
        <v>42</v>
      </c>
      <c r="Y4963" s="131" t="s">
        <v>1152</v>
      </c>
      <c r="Z4963" s="131" t="s">
        <v>48</v>
      </c>
      <c r="AA4963" s="131" t="s">
        <v>144</v>
      </c>
      <c r="AB4963" s="131" t="s">
        <v>42</v>
      </c>
      <c r="AC4963" s="131" t="s">
        <v>3331</v>
      </c>
      <c r="AD4963" s="131" t="s">
        <v>146</v>
      </c>
    </row>
    <row r="4964" spans="1:30" x14ac:dyDescent="0.25">
      <c r="A4964" s="131" t="s">
        <v>35</v>
      </c>
      <c r="B4964" s="131" t="s">
        <v>36</v>
      </c>
      <c r="C4964" s="131" t="s">
        <v>37</v>
      </c>
      <c r="D4964" s="131" t="s">
        <v>121</v>
      </c>
      <c r="E4964" s="131" t="s">
        <v>215</v>
      </c>
      <c r="F4964" s="131" t="s">
        <v>216</v>
      </c>
      <c r="G4964" s="131" t="s">
        <v>124</v>
      </c>
      <c r="H4964" s="131" t="s">
        <v>124</v>
      </c>
      <c r="I4964" s="131" t="s">
        <v>42</v>
      </c>
      <c r="J4964" s="131" t="s">
        <v>237</v>
      </c>
      <c r="K4964" s="131" t="s">
        <v>237</v>
      </c>
      <c r="L4964" s="131" t="s">
        <v>43</v>
      </c>
      <c r="M4964" s="131" t="s">
        <v>44</v>
      </c>
      <c r="N4964" s="131" t="s">
        <v>150</v>
      </c>
      <c r="O4964" s="131" t="s">
        <v>42</v>
      </c>
      <c r="P4964" s="131" t="s">
        <v>392</v>
      </c>
      <c r="Q4964" s="131" t="s">
        <v>1717</v>
      </c>
      <c r="R4964" s="131" t="s">
        <v>3334</v>
      </c>
      <c r="S4964" s="130">
        <v>201411</v>
      </c>
      <c r="T4964" s="131" t="s">
        <v>52</v>
      </c>
      <c r="U4964" s="130">
        <v>222.9</v>
      </c>
      <c r="V4964" s="138">
        <v>222.9</v>
      </c>
      <c r="W4964" s="131" t="s">
        <v>340</v>
      </c>
      <c r="X4964" s="131" t="s">
        <v>384</v>
      </c>
      <c r="Y4964" s="131" t="s">
        <v>1152</v>
      </c>
      <c r="Z4964" s="131" t="s">
        <v>48</v>
      </c>
      <c r="AA4964" s="131" t="s">
        <v>315</v>
      </c>
      <c r="AB4964" s="131" t="s">
        <v>42</v>
      </c>
      <c r="AC4964" s="131" t="s">
        <v>3331</v>
      </c>
      <c r="AD4964" s="131" t="s">
        <v>146</v>
      </c>
    </row>
    <row r="4965" spans="1:30" x14ac:dyDescent="0.25">
      <c r="A4965" s="131" t="s">
        <v>35</v>
      </c>
      <c r="B4965" s="131" t="s">
        <v>36</v>
      </c>
      <c r="C4965" s="131" t="s">
        <v>37</v>
      </c>
      <c r="D4965" s="131" t="s">
        <v>121</v>
      </c>
      <c r="E4965" s="131" t="s">
        <v>215</v>
      </c>
      <c r="F4965" s="131" t="s">
        <v>216</v>
      </c>
      <c r="G4965" s="131" t="s">
        <v>124</v>
      </c>
      <c r="H4965" s="131" t="s">
        <v>124</v>
      </c>
      <c r="I4965" s="131" t="s">
        <v>42</v>
      </c>
      <c r="J4965" s="131" t="s">
        <v>231</v>
      </c>
      <c r="K4965" s="131" t="s">
        <v>231</v>
      </c>
      <c r="L4965" s="131" t="s">
        <v>43</v>
      </c>
      <c r="M4965" s="131" t="s">
        <v>44</v>
      </c>
      <c r="N4965" s="131" t="s">
        <v>150</v>
      </c>
      <c r="O4965" s="131" t="s">
        <v>42</v>
      </c>
      <c r="P4965" s="131" t="s">
        <v>392</v>
      </c>
      <c r="Q4965" s="131" t="s">
        <v>1717</v>
      </c>
      <c r="R4965" s="131" t="s">
        <v>3334</v>
      </c>
      <c r="S4965" s="130">
        <v>201411</v>
      </c>
      <c r="T4965" s="131" t="s">
        <v>52</v>
      </c>
      <c r="U4965" s="130">
        <v>208.04</v>
      </c>
      <c r="V4965" s="138">
        <v>208.04</v>
      </c>
      <c r="W4965" s="131" t="s">
        <v>340</v>
      </c>
      <c r="X4965" s="131" t="s">
        <v>384</v>
      </c>
      <c r="Y4965" s="131" t="s">
        <v>1152</v>
      </c>
      <c r="Z4965" s="131" t="s">
        <v>48</v>
      </c>
      <c r="AA4965" s="131" t="s">
        <v>315</v>
      </c>
      <c r="AB4965" s="131" t="s">
        <v>42</v>
      </c>
      <c r="AC4965" s="131" t="s">
        <v>3331</v>
      </c>
      <c r="AD4965" s="131" t="s">
        <v>146</v>
      </c>
    </row>
    <row r="4966" spans="1:30" x14ac:dyDescent="0.25">
      <c r="A4966" s="131" t="s">
        <v>35</v>
      </c>
      <c r="B4966" s="131" t="s">
        <v>36</v>
      </c>
      <c r="C4966" s="131" t="s">
        <v>37</v>
      </c>
      <c r="D4966" s="131" t="s">
        <v>121</v>
      </c>
      <c r="E4966" s="131" t="s">
        <v>215</v>
      </c>
      <c r="F4966" s="131" t="s">
        <v>216</v>
      </c>
      <c r="G4966" s="131" t="s">
        <v>124</v>
      </c>
      <c r="H4966" s="131" t="s">
        <v>124</v>
      </c>
      <c r="I4966" s="131" t="s">
        <v>42</v>
      </c>
      <c r="J4966" s="131" t="s">
        <v>217</v>
      </c>
      <c r="K4966" s="131" t="s">
        <v>217</v>
      </c>
      <c r="L4966" s="131" t="s">
        <v>43</v>
      </c>
      <c r="M4966" s="131" t="s">
        <v>44</v>
      </c>
      <c r="N4966" s="131" t="s">
        <v>150</v>
      </c>
      <c r="O4966" s="131" t="s">
        <v>42</v>
      </c>
      <c r="P4966" s="131" t="s">
        <v>392</v>
      </c>
      <c r="Q4966" s="131" t="s">
        <v>1717</v>
      </c>
      <c r="R4966" s="131" t="s">
        <v>3334</v>
      </c>
      <c r="S4966" s="130">
        <v>201411</v>
      </c>
      <c r="T4966" s="131" t="s">
        <v>52</v>
      </c>
      <c r="U4966" s="130">
        <v>222.9</v>
      </c>
      <c r="V4966" s="138">
        <v>222.9</v>
      </c>
      <c r="W4966" s="131" t="s">
        <v>340</v>
      </c>
      <c r="X4966" s="131" t="s">
        <v>384</v>
      </c>
      <c r="Y4966" s="131" t="s">
        <v>1152</v>
      </c>
      <c r="Z4966" s="131" t="s">
        <v>48</v>
      </c>
      <c r="AA4966" s="131" t="s">
        <v>315</v>
      </c>
      <c r="AB4966" s="131" t="s">
        <v>42</v>
      </c>
      <c r="AC4966" s="131" t="s">
        <v>3331</v>
      </c>
      <c r="AD4966" s="131" t="s">
        <v>146</v>
      </c>
    </row>
    <row r="4967" spans="1:30" x14ac:dyDescent="0.25">
      <c r="A4967" s="131" t="s">
        <v>35</v>
      </c>
      <c r="B4967" s="131" t="s">
        <v>36</v>
      </c>
      <c r="C4967" s="131" t="s">
        <v>37</v>
      </c>
      <c r="D4967" s="131" t="s">
        <v>121</v>
      </c>
      <c r="E4967" s="131" t="s">
        <v>215</v>
      </c>
      <c r="F4967" s="131" t="s">
        <v>216</v>
      </c>
      <c r="G4967" s="131" t="s">
        <v>124</v>
      </c>
      <c r="H4967" s="131" t="s">
        <v>124</v>
      </c>
      <c r="I4967" s="131" t="s">
        <v>42</v>
      </c>
      <c r="J4967" s="131" t="s">
        <v>261</v>
      </c>
      <c r="K4967" s="131" t="s">
        <v>261</v>
      </c>
      <c r="L4967" s="131" t="s">
        <v>43</v>
      </c>
      <c r="M4967" s="131" t="s">
        <v>44</v>
      </c>
      <c r="N4967" s="131" t="s">
        <v>150</v>
      </c>
      <c r="O4967" s="131" t="s">
        <v>42</v>
      </c>
      <c r="P4967" s="131" t="s">
        <v>392</v>
      </c>
      <c r="Q4967" s="131" t="s">
        <v>1717</v>
      </c>
      <c r="R4967" s="131" t="s">
        <v>3330</v>
      </c>
      <c r="S4967" s="130">
        <v>201411</v>
      </c>
      <c r="T4967" s="131" t="s">
        <v>52</v>
      </c>
      <c r="U4967" s="130">
        <v>208.04</v>
      </c>
      <c r="V4967" s="138">
        <v>208.04</v>
      </c>
      <c r="W4967" s="131" t="s">
        <v>340</v>
      </c>
      <c r="X4967" s="131" t="s">
        <v>384</v>
      </c>
      <c r="Y4967" s="131" t="s">
        <v>1152</v>
      </c>
      <c r="Z4967" s="131" t="s">
        <v>48</v>
      </c>
      <c r="AA4967" s="131" t="s">
        <v>315</v>
      </c>
      <c r="AB4967" s="131" t="s">
        <v>42</v>
      </c>
      <c r="AC4967" s="131" t="s">
        <v>3331</v>
      </c>
      <c r="AD4967" s="131" t="s">
        <v>146</v>
      </c>
    </row>
    <row r="4968" spans="1:30" x14ac:dyDescent="0.25">
      <c r="A4968" s="131" t="s">
        <v>35</v>
      </c>
      <c r="B4968" s="131" t="s">
        <v>36</v>
      </c>
      <c r="C4968" s="131" t="s">
        <v>37</v>
      </c>
      <c r="D4968" s="131" t="s">
        <v>121</v>
      </c>
      <c r="E4968" s="131" t="s">
        <v>215</v>
      </c>
      <c r="F4968" s="131" t="s">
        <v>216</v>
      </c>
      <c r="G4968" s="131" t="s">
        <v>124</v>
      </c>
      <c r="H4968" s="131" t="s">
        <v>124</v>
      </c>
      <c r="I4968" s="131" t="s">
        <v>42</v>
      </c>
      <c r="J4968" s="131" t="s">
        <v>257</v>
      </c>
      <c r="K4968" s="131" t="s">
        <v>257</v>
      </c>
      <c r="L4968" s="131" t="s">
        <v>43</v>
      </c>
      <c r="M4968" s="131" t="s">
        <v>44</v>
      </c>
      <c r="N4968" s="131" t="s">
        <v>150</v>
      </c>
      <c r="O4968" s="131" t="s">
        <v>42</v>
      </c>
      <c r="P4968" s="131" t="s">
        <v>392</v>
      </c>
      <c r="Q4968" s="131" t="s">
        <v>1717</v>
      </c>
      <c r="R4968" s="131" t="s">
        <v>3330</v>
      </c>
      <c r="S4968" s="130">
        <v>201411</v>
      </c>
      <c r="T4968" s="131" t="s">
        <v>52</v>
      </c>
      <c r="U4968" s="130">
        <v>208.04</v>
      </c>
      <c r="V4968" s="138">
        <v>208.04</v>
      </c>
      <c r="W4968" s="131" t="s">
        <v>340</v>
      </c>
      <c r="X4968" s="131" t="s">
        <v>384</v>
      </c>
      <c r="Y4968" s="131" t="s">
        <v>1152</v>
      </c>
      <c r="Z4968" s="131" t="s">
        <v>48</v>
      </c>
      <c r="AA4968" s="131" t="s">
        <v>315</v>
      </c>
      <c r="AB4968" s="131" t="s">
        <v>42</v>
      </c>
      <c r="AC4968" s="131" t="s">
        <v>3331</v>
      </c>
      <c r="AD4968" s="131" t="s">
        <v>146</v>
      </c>
    </row>
    <row r="4969" spans="1:30" x14ac:dyDescent="0.25">
      <c r="A4969" s="131" t="s">
        <v>35</v>
      </c>
      <c r="B4969" s="131" t="s">
        <v>36</v>
      </c>
      <c r="C4969" s="131" t="s">
        <v>37</v>
      </c>
      <c r="D4969" s="131" t="s">
        <v>121</v>
      </c>
      <c r="E4969" s="131" t="s">
        <v>215</v>
      </c>
      <c r="F4969" s="131" t="s">
        <v>216</v>
      </c>
      <c r="G4969" s="131" t="s">
        <v>124</v>
      </c>
      <c r="H4969" s="131" t="s">
        <v>124</v>
      </c>
      <c r="I4969" s="131" t="s">
        <v>42</v>
      </c>
      <c r="J4969" s="131" t="s">
        <v>437</v>
      </c>
      <c r="K4969" s="131" t="s">
        <v>437</v>
      </c>
      <c r="L4969" s="131" t="s">
        <v>43</v>
      </c>
      <c r="M4969" s="131" t="s">
        <v>44</v>
      </c>
      <c r="N4969" s="131" t="s">
        <v>150</v>
      </c>
      <c r="O4969" s="131" t="s">
        <v>42</v>
      </c>
      <c r="P4969" s="131" t="s">
        <v>392</v>
      </c>
      <c r="Q4969" s="131" t="s">
        <v>1717</v>
      </c>
      <c r="R4969" s="131" t="s">
        <v>3330</v>
      </c>
      <c r="S4969" s="130">
        <v>201411</v>
      </c>
      <c r="T4969" s="131" t="s">
        <v>52</v>
      </c>
      <c r="U4969" s="130">
        <v>208.04</v>
      </c>
      <c r="V4969" s="138">
        <v>208.04</v>
      </c>
      <c r="W4969" s="131" t="s">
        <v>340</v>
      </c>
      <c r="X4969" s="131" t="s">
        <v>384</v>
      </c>
      <c r="Y4969" s="131" t="s">
        <v>1152</v>
      </c>
      <c r="Z4969" s="131" t="s">
        <v>48</v>
      </c>
      <c r="AA4969" s="131" t="s">
        <v>315</v>
      </c>
      <c r="AB4969" s="131" t="s">
        <v>42</v>
      </c>
      <c r="AC4969" s="131" t="s">
        <v>3331</v>
      </c>
      <c r="AD4969" s="131" t="s">
        <v>146</v>
      </c>
    </row>
    <row r="4970" spans="1:30" x14ac:dyDescent="0.25">
      <c r="A4970" s="131" t="s">
        <v>35</v>
      </c>
      <c r="B4970" s="131" t="s">
        <v>36</v>
      </c>
      <c r="C4970" s="131" t="s">
        <v>37</v>
      </c>
      <c r="D4970" s="131" t="s">
        <v>121</v>
      </c>
      <c r="E4970" s="131" t="s">
        <v>215</v>
      </c>
      <c r="F4970" s="131" t="s">
        <v>216</v>
      </c>
      <c r="G4970" s="131" t="s">
        <v>124</v>
      </c>
      <c r="H4970" s="131" t="s">
        <v>124</v>
      </c>
      <c r="I4970" s="131" t="s">
        <v>42</v>
      </c>
      <c r="J4970" s="131" t="s">
        <v>261</v>
      </c>
      <c r="K4970" s="131" t="s">
        <v>261</v>
      </c>
      <c r="L4970" s="131" t="s">
        <v>43</v>
      </c>
      <c r="M4970" s="131" t="s">
        <v>44</v>
      </c>
      <c r="N4970" s="131" t="s">
        <v>150</v>
      </c>
      <c r="O4970" s="131" t="s">
        <v>42</v>
      </c>
      <c r="P4970" s="131" t="s">
        <v>392</v>
      </c>
      <c r="Q4970" s="131" t="s">
        <v>1717</v>
      </c>
      <c r="R4970" s="131" t="s">
        <v>3334</v>
      </c>
      <c r="S4970" s="130">
        <v>201411</v>
      </c>
      <c r="T4970" s="131" t="s">
        <v>52</v>
      </c>
      <c r="U4970" s="130">
        <v>208.04</v>
      </c>
      <c r="V4970" s="138">
        <v>208.04</v>
      </c>
      <c r="W4970" s="131" t="s">
        <v>340</v>
      </c>
      <c r="X4970" s="131" t="s">
        <v>384</v>
      </c>
      <c r="Y4970" s="131" t="s">
        <v>1152</v>
      </c>
      <c r="Z4970" s="131" t="s">
        <v>48</v>
      </c>
      <c r="AA4970" s="131" t="s">
        <v>315</v>
      </c>
      <c r="AB4970" s="131" t="s">
        <v>42</v>
      </c>
      <c r="AC4970" s="131" t="s">
        <v>3331</v>
      </c>
      <c r="AD4970" s="131" t="s">
        <v>146</v>
      </c>
    </row>
    <row r="4971" spans="1:30" x14ac:dyDescent="0.25">
      <c r="A4971" s="131" t="s">
        <v>35</v>
      </c>
      <c r="B4971" s="131" t="s">
        <v>36</v>
      </c>
      <c r="C4971" s="131" t="s">
        <v>37</v>
      </c>
      <c r="D4971" s="131" t="s">
        <v>121</v>
      </c>
      <c r="E4971" s="131" t="s">
        <v>215</v>
      </c>
      <c r="F4971" s="131" t="s">
        <v>216</v>
      </c>
      <c r="G4971" s="131" t="s">
        <v>124</v>
      </c>
      <c r="H4971" s="131" t="s">
        <v>124</v>
      </c>
      <c r="I4971" s="131" t="s">
        <v>42</v>
      </c>
      <c r="J4971" s="131" t="s">
        <v>437</v>
      </c>
      <c r="K4971" s="131" t="s">
        <v>437</v>
      </c>
      <c r="L4971" s="131" t="s">
        <v>43</v>
      </c>
      <c r="M4971" s="131" t="s">
        <v>44</v>
      </c>
      <c r="N4971" s="131" t="s">
        <v>150</v>
      </c>
      <c r="O4971" s="131" t="s">
        <v>42</v>
      </c>
      <c r="P4971" s="131" t="s">
        <v>392</v>
      </c>
      <c r="Q4971" s="131" t="s">
        <v>1717</v>
      </c>
      <c r="R4971" s="131" t="s">
        <v>3334</v>
      </c>
      <c r="S4971" s="130">
        <v>201411</v>
      </c>
      <c r="T4971" s="131" t="s">
        <v>52</v>
      </c>
      <c r="U4971" s="130">
        <v>208.04</v>
      </c>
      <c r="V4971" s="138">
        <v>208.04</v>
      </c>
      <c r="W4971" s="131" t="s">
        <v>340</v>
      </c>
      <c r="X4971" s="131" t="s">
        <v>384</v>
      </c>
      <c r="Y4971" s="131" t="s">
        <v>1152</v>
      </c>
      <c r="Z4971" s="131" t="s">
        <v>48</v>
      </c>
      <c r="AA4971" s="131" t="s">
        <v>315</v>
      </c>
      <c r="AB4971" s="131" t="s">
        <v>42</v>
      </c>
      <c r="AC4971" s="131" t="s">
        <v>3331</v>
      </c>
      <c r="AD4971" s="131" t="s">
        <v>146</v>
      </c>
    </row>
    <row r="4972" spans="1:30" x14ac:dyDescent="0.25">
      <c r="A4972" s="131" t="s">
        <v>35</v>
      </c>
      <c r="B4972" s="131" t="s">
        <v>36</v>
      </c>
      <c r="C4972" s="131" t="s">
        <v>37</v>
      </c>
      <c r="D4972" s="131" t="s">
        <v>121</v>
      </c>
      <c r="E4972" s="131" t="s">
        <v>215</v>
      </c>
      <c r="F4972" s="131" t="s">
        <v>216</v>
      </c>
      <c r="G4972" s="131" t="s">
        <v>124</v>
      </c>
      <c r="H4972" s="131" t="s">
        <v>124</v>
      </c>
      <c r="I4972" s="131" t="s">
        <v>42</v>
      </c>
      <c r="J4972" s="131" t="s">
        <v>250</v>
      </c>
      <c r="K4972" s="131" t="s">
        <v>250</v>
      </c>
      <c r="L4972" s="131" t="s">
        <v>43</v>
      </c>
      <c r="M4972" s="131" t="s">
        <v>44</v>
      </c>
      <c r="N4972" s="131" t="s">
        <v>150</v>
      </c>
      <c r="O4972" s="131" t="s">
        <v>42</v>
      </c>
      <c r="P4972" s="131" t="s">
        <v>392</v>
      </c>
      <c r="Q4972" s="131" t="s">
        <v>1717</v>
      </c>
      <c r="R4972" s="131" t="s">
        <v>3334</v>
      </c>
      <c r="S4972" s="130">
        <v>201411</v>
      </c>
      <c r="T4972" s="131" t="s">
        <v>52</v>
      </c>
      <c r="U4972" s="130">
        <v>208.04</v>
      </c>
      <c r="V4972" s="138">
        <v>208.04</v>
      </c>
      <c r="W4972" s="131" t="s">
        <v>340</v>
      </c>
      <c r="X4972" s="131" t="s">
        <v>384</v>
      </c>
      <c r="Y4972" s="131" t="s">
        <v>1152</v>
      </c>
      <c r="Z4972" s="131" t="s">
        <v>48</v>
      </c>
      <c r="AA4972" s="131" t="s">
        <v>315</v>
      </c>
      <c r="AB4972" s="131" t="s">
        <v>42</v>
      </c>
      <c r="AC4972" s="131" t="s">
        <v>3331</v>
      </c>
      <c r="AD4972" s="131" t="s">
        <v>146</v>
      </c>
    </row>
    <row r="4973" spans="1:30" x14ac:dyDescent="0.25">
      <c r="A4973" s="131" t="s">
        <v>35</v>
      </c>
      <c r="B4973" s="131" t="s">
        <v>36</v>
      </c>
      <c r="C4973" s="131" t="s">
        <v>37</v>
      </c>
      <c r="D4973" s="131" t="s">
        <v>121</v>
      </c>
      <c r="E4973" s="131" t="s">
        <v>215</v>
      </c>
      <c r="F4973" s="131" t="s">
        <v>216</v>
      </c>
      <c r="G4973" s="131" t="s">
        <v>124</v>
      </c>
      <c r="H4973" s="131" t="s">
        <v>124</v>
      </c>
      <c r="I4973" s="131" t="s">
        <v>42</v>
      </c>
      <c r="J4973" s="131" t="s">
        <v>261</v>
      </c>
      <c r="K4973" s="131" t="s">
        <v>261</v>
      </c>
      <c r="L4973" s="131" t="s">
        <v>43</v>
      </c>
      <c r="M4973" s="131" t="s">
        <v>44</v>
      </c>
      <c r="N4973" s="131" t="s">
        <v>150</v>
      </c>
      <c r="O4973" s="131" t="s">
        <v>42</v>
      </c>
      <c r="P4973" s="131" t="s">
        <v>446</v>
      </c>
      <c r="Q4973" s="131" t="s">
        <v>447</v>
      </c>
      <c r="R4973" s="131" t="s">
        <v>3335</v>
      </c>
      <c r="S4973" s="130">
        <v>201411</v>
      </c>
      <c r="T4973" s="131" t="s">
        <v>52</v>
      </c>
      <c r="U4973" s="132">
        <v>60620.2</v>
      </c>
      <c r="V4973" s="138">
        <v>60620.2</v>
      </c>
      <c r="W4973" s="131" t="s">
        <v>340</v>
      </c>
      <c r="X4973" s="131" t="s">
        <v>267</v>
      </c>
      <c r="Y4973" s="131" t="s">
        <v>1152</v>
      </c>
      <c r="Z4973" s="131" t="s">
        <v>48</v>
      </c>
      <c r="AA4973" s="131" t="s">
        <v>315</v>
      </c>
      <c r="AB4973" s="131" t="s">
        <v>42</v>
      </c>
      <c r="AC4973" s="131" t="s">
        <v>3336</v>
      </c>
      <c r="AD4973" s="131" t="s">
        <v>146</v>
      </c>
    </row>
    <row r="4974" spans="1:30" x14ac:dyDescent="0.25">
      <c r="A4974" s="131" t="s">
        <v>35</v>
      </c>
      <c r="B4974" s="131" t="s">
        <v>36</v>
      </c>
      <c r="C4974" s="131" t="s">
        <v>37</v>
      </c>
      <c r="D4974" s="131" t="s">
        <v>121</v>
      </c>
      <c r="E4974" s="131" t="s">
        <v>215</v>
      </c>
      <c r="F4974" s="131" t="s">
        <v>216</v>
      </c>
      <c r="G4974" s="131" t="s">
        <v>124</v>
      </c>
      <c r="H4974" s="131" t="s">
        <v>124</v>
      </c>
      <c r="I4974" s="131" t="s">
        <v>42</v>
      </c>
      <c r="J4974" s="131" t="s">
        <v>217</v>
      </c>
      <c r="K4974" s="131" t="s">
        <v>217</v>
      </c>
      <c r="L4974" s="131" t="s">
        <v>43</v>
      </c>
      <c r="M4974" s="131" t="s">
        <v>44</v>
      </c>
      <c r="N4974" s="131" t="s">
        <v>126</v>
      </c>
      <c r="O4974" s="131" t="s">
        <v>242</v>
      </c>
      <c r="P4974" s="131" t="s">
        <v>681</v>
      </c>
      <c r="Q4974" s="131" t="s">
        <v>3337</v>
      </c>
      <c r="R4974" s="131" t="s">
        <v>3338</v>
      </c>
      <c r="S4974" s="130">
        <v>201411</v>
      </c>
      <c r="T4974" s="131" t="s">
        <v>52</v>
      </c>
      <c r="U4974" s="130">
        <v>0</v>
      </c>
      <c r="V4974" s="138">
        <v>107.04</v>
      </c>
      <c r="W4974" s="131" t="s">
        <v>42</v>
      </c>
      <c r="X4974" s="131" t="s">
        <v>42</v>
      </c>
      <c r="Y4974" s="131" t="s">
        <v>1152</v>
      </c>
      <c r="Z4974" s="131" t="s">
        <v>48</v>
      </c>
      <c r="AA4974" s="131" t="s">
        <v>144</v>
      </c>
      <c r="AB4974" s="131" t="s">
        <v>42</v>
      </c>
      <c r="AC4974" s="131" t="s">
        <v>3336</v>
      </c>
      <c r="AD4974" s="131" t="s">
        <v>146</v>
      </c>
    </row>
    <row r="4975" spans="1:30" x14ac:dyDescent="0.25">
      <c r="A4975" s="131" t="s">
        <v>35</v>
      </c>
      <c r="B4975" s="131" t="s">
        <v>36</v>
      </c>
      <c r="C4975" s="131" t="s">
        <v>37</v>
      </c>
      <c r="D4975" s="131" t="s">
        <v>121</v>
      </c>
      <c r="E4975" s="131" t="s">
        <v>215</v>
      </c>
      <c r="F4975" s="131" t="s">
        <v>216</v>
      </c>
      <c r="G4975" s="131" t="s">
        <v>124</v>
      </c>
      <c r="H4975" s="131" t="s">
        <v>124</v>
      </c>
      <c r="I4975" s="131" t="s">
        <v>42</v>
      </c>
      <c r="J4975" s="131" t="s">
        <v>231</v>
      </c>
      <c r="K4975" s="131" t="s">
        <v>231</v>
      </c>
      <c r="L4975" s="131" t="s">
        <v>43</v>
      </c>
      <c r="M4975" s="131" t="s">
        <v>44</v>
      </c>
      <c r="N4975" s="131" t="s">
        <v>126</v>
      </c>
      <c r="O4975" s="131" t="s">
        <v>242</v>
      </c>
      <c r="P4975" s="131" t="s">
        <v>681</v>
      </c>
      <c r="Q4975" s="131" t="s">
        <v>3339</v>
      </c>
      <c r="R4975" s="131" t="s">
        <v>3338</v>
      </c>
      <c r="S4975" s="130">
        <v>201411</v>
      </c>
      <c r="T4975" s="131" t="s">
        <v>52</v>
      </c>
      <c r="U4975" s="130">
        <v>0</v>
      </c>
      <c r="V4975" s="138">
        <v>83.75</v>
      </c>
      <c r="W4975" s="131" t="s">
        <v>42</v>
      </c>
      <c r="X4975" s="131" t="s">
        <v>42</v>
      </c>
      <c r="Y4975" s="131" t="s">
        <v>1152</v>
      </c>
      <c r="Z4975" s="131" t="s">
        <v>48</v>
      </c>
      <c r="AA4975" s="131" t="s">
        <v>144</v>
      </c>
      <c r="AB4975" s="131" t="s">
        <v>42</v>
      </c>
      <c r="AC4975" s="131" t="s">
        <v>3336</v>
      </c>
      <c r="AD4975" s="131" t="s">
        <v>146</v>
      </c>
    </row>
    <row r="4976" spans="1:30" x14ac:dyDescent="0.25">
      <c r="A4976" s="131" t="s">
        <v>35</v>
      </c>
      <c r="B4976" s="131" t="s">
        <v>36</v>
      </c>
      <c r="C4976" s="131" t="s">
        <v>37</v>
      </c>
      <c r="D4976" s="131" t="s">
        <v>121</v>
      </c>
      <c r="E4976" s="131" t="s">
        <v>215</v>
      </c>
      <c r="F4976" s="131" t="s">
        <v>216</v>
      </c>
      <c r="G4976" s="131" t="s">
        <v>124</v>
      </c>
      <c r="H4976" s="131" t="s">
        <v>124</v>
      </c>
      <c r="I4976" s="131" t="s">
        <v>42</v>
      </c>
      <c r="J4976" s="131" t="s">
        <v>217</v>
      </c>
      <c r="K4976" s="131" t="s">
        <v>217</v>
      </c>
      <c r="L4976" s="131" t="s">
        <v>43</v>
      </c>
      <c r="M4976" s="131" t="s">
        <v>44</v>
      </c>
      <c r="N4976" s="131" t="s">
        <v>126</v>
      </c>
      <c r="O4976" s="131" t="s">
        <v>242</v>
      </c>
      <c r="P4976" s="131" t="s">
        <v>681</v>
      </c>
      <c r="Q4976" s="131" t="s">
        <v>3339</v>
      </c>
      <c r="R4976" s="131" t="s">
        <v>3338</v>
      </c>
      <c r="S4976" s="130">
        <v>201411</v>
      </c>
      <c r="T4976" s="131" t="s">
        <v>52</v>
      </c>
      <c r="U4976" s="130">
        <v>0</v>
      </c>
      <c r="V4976" s="138">
        <v>83.75</v>
      </c>
      <c r="W4976" s="131" t="s">
        <v>42</v>
      </c>
      <c r="X4976" s="131" t="s">
        <v>42</v>
      </c>
      <c r="Y4976" s="131" t="s">
        <v>1152</v>
      </c>
      <c r="Z4976" s="131" t="s">
        <v>48</v>
      </c>
      <c r="AA4976" s="131" t="s">
        <v>144</v>
      </c>
      <c r="AB4976" s="131" t="s">
        <v>42</v>
      </c>
      <c r="AC4976" s="131" t="s">
        <v>3336</v>
      </c>
      <c r="AD4976" s="131" t="s">
        <v>146</v>
      </c>
    </row>
    <row r="4977" spans="1:30" x14ac:dyDescent="0.25">
      <c r="A4977" s="131" t="s">
        <v>35</v>
      </c>
      <c r="B4977" s="131" t="s">
        <v>36</v>
      </c>
      <c r="C4977" s="131" t="s">
        <v>37</v>
      </c>
      <c r="D4977" s="131" t="s">
        <v>121</v>
      </c>
      <c r="E4977" s="131" t="s">
        <v>215</v>
      </c>
      <c r="F4977" s="131" t="s">
        <v>216</v>
      </c>
      <c r="G4977" s="131" t="s">
        <v>124</v>
      </c>
      <c r="H4977" s="131" t="s">
        <v>124</v>
      </c>
      <c r="I4977" s="131" t="s">
        <v>42</v>
      </c>
      <c r="J4977" s="131" t="s">
        <v>231</v>
      </c>
      <c r="K4977" s="131" t="s">
        <v>231</v>
      </c>
      <c r="L4977" s="131" t="s">
        <v>43</v>
      </c>
      <c r="M4977" s="131" t="s">
        <v>44</v>
      </c>
      <c r="N4977" s="131" t="s">
        <v>126</v>
      </c>
      <c r="O4977" s="131" t="s">
        <v>242</v>
      </c>
      <c r="P4977" s="131" t="s">
        <v>681</v>
      </c>
      <c r="Q4977" s="131" t="s">
        <v>3337</v>
      </c>
      <c r="R4977" s="131" t="s">
        <v>3338</v>
      </c>
      <c r="S4977" s="130">
        <v>201411</v>
      </c>
      <c r="T4977" s="131" t="s">
        <v>52</v>
      </c>
      <c r="U4977" s="130">
        <v>0</v>
      </c>
      <c r="V4977" s="138">
        <v>107.04</v>
      </c>
      <c r="W4977" s="131" t="s">
        <v>42</v>
      </c>
      <c r="X4977" s="131" t="s">
        <v>42</v>
      </c>
      <c r="Y4977" s="131" t="s">
        <v>1152</v>
      </c>
      <c r="Z4977" s="131" t="s">
        <v>48</v>
      </c>
      <c r="AA4977" s="131" t="s">
        <v>144</v>
      </c>
      <c r="AB4977" s="131" t="s">
        <v>42</v>
      </c>
      <c r="AC4977" s="131" t="s">
        <v>3336</v>
      </c>
      <c r="AD4977" s="131" t="s">
        <v>146</v>
      </c>
    </row>
    <row r="4978" spans="1:30" x14ac:dyDescent="0.25">
      <c r="A4978" s="131" t="s">
        <v>35</v>
      </c>
      <c r="B4978" s="131" t="s">
        <v>36</v>
      </c>
      <c r="C4978" s="131" t="s">
        <v>37</v>
      </c>
      <c r="D4978" s="131" t="s">
        <v>121</v>
      </c>
      <c r="E4978" s="131" t="s">
        <v>215</v>
      </c>
      <c r="F4978" s="131" t="s">
        <v>216</v>
      </c>
      <c r="G4978" s="131" t="s">
        <v>124</v>
      </c>
      <c r="H4978" s="131" t="s">
        <v>124</v>
      </c>
      <c r="I4978" s="131" t="s">
        <v>42</v>
      </c>
      <c r="J4978" s="131" t="s">
        <v>237</v>
      </c>
      <c r="K4978" s="131" t="s">
        <v>237</v>
      </c>
      <c r="L4978" s="131" t="s">
        <v>43</v>
      </c>
      <c r="M4978" s="131" t="s">
        <v>44</v>
      </c>
      <c r="N4978" s="131" t="s">
        <v>126</v>
      </c>
      <c r="O4978" s="131" t="s">
        <v>242</v>
      </c>
      <c r="P4978" s="131" t="s">
        <v>681</v>
      </c>
      <c r="Q4978" s="131" t="s">
        <v>3339</v>
      </c>
      <c r="R4978" s="131" t="s">
        <v>3338</v>
      </c>
      <c r="S4978" s="130">
        <v>201411</v>
      </c>
      <c r="T4978" s="131" t="s">
        <v>52</v>
      </c>
      <c r="U4978" s="130">
        <v>0</v>
      </c>
      <c r="V4978" s="138">
        <v>83.75</v>
      </c>
      <c r="W4978" s="131" t="s">
        <v>42</v>
      </c>
      <c r="X4978" s="131" t="s">
        <v>42</v>
      </c>
      <c r="Y4978" s="131" t="s">
        <v>1152</v>
      </c>
      <c r="Z4978" s="131" t="s">
        <v>48</v>
      </c>
      <c r="AA4978" s="131" t="s">
        <v>144</v>
      </c>
      <c r="AB4978" s="131" t="s">
        <v>42</v>
      </c>
      <c r="AC4978" s="131" t="s">
        <v>3336</v>
      </c>
      <c r="AD4978" s="131" t="s">
        <v>146</v>
      </c>
    </row>
    <row r="4979" spans="1:30" x14ac:dyDescent="0.25">
      <c r="A4979" s="131" t="s">
        <v>35</v>
      </c>
      <c r="B4979" s="131" t="s">
        <v>36</v>
      </c>
      <c r="C4979" s="131" t="s">
        <v>37</v>
      </c>
      <c r="D4979" s="131" t="s">
        <v>121</v>
      </c>
      <c r="E4979" s="131" t="s">
        <v>215</v>
      </c>
      <c r="F4979" s="131" t="s">
        <v>216</v>
      </c>
      <c r="G4979" s="131" t="s">
        <v>124</v>
      </c>
      <c r="H4979" s="131" t="s">
        <v>124</v>
      </c>
      <c r="I4979" s="131" t="s">
        <v>42</v>
      </c>
      <c r="J4979" s="131" t="s">
        <v>237</v>
      </c>
      <c r="K4979" s="131" t="s">
        <v>237</v>
      </c>
      <c r="L4979" s="131" t="s">
        <v>43</v>
      </c>
      <c r="M4979" s="131" t="s">
        <v>44</v>
      </c>
      <c r="N4979" s="131" t="s">
        <v>126</v>
      </c>
      <c r="O4979" s="131" t="s">
        <v>242</v>
      </c>
      <c r="P4979" s="131" t="s">
        <v>681</v>
      </c>
      <c r="Q4979" s="131" t="s">
        <v>3337</v>
      </c>
      <c r="R4979" s="131" t="s">
        <v>3338</v>
      </c>
      <c r="S4979" s="130">
        <v>201411</v>
      </c>
      <c r="T4979" s="131" t="s">
        <v>52</v>
      </c>
      <c r="U4979" s="130">
        <v>0</v>
      </c>
      <c r="V4979" s="138">
        <v>107.04</v>
      </c>
      <c r="W4979" s="131" t="s">
        <v>42</v>
      </c>
      <c r="X4979" s="131" t="s">
        <v>42</v>
      </c>
      <c r="Y4979" s="131" t="s">
        <v>1152</v>
      </c>
      <c r="Z4979" s="131" t="s">
        <v>48</v>
      </c>
      <c r="AA4979" s="131" t="s">
        <v>144</v>
      </c>
      <c r="AB4979" s="131" t="s">
        <v>42</v>
      </c>
      <c r="AC4979" s="131" t="s">
        <v>3336</v>
      </c>
      <c r="AD4979" s="131" t="s">
        <v>146</v>
      </c>
    </row>
    <row r="4980" spans="1:30" x14ac:dyDescent="0.25">
      <c r="A4980" s="131" t="s">
        <v>35</v>
      </c>
      <c r="B4980" s="131" t="s">
        <v>36</v>
      </c>
      <c r="C4980" s="131" t="s">
        <v>37</v>
      </c>
      <c r="D4980" s="131" t="s">
        <v>121</v>
      </c>
      <c r="E4980" s="131" t="s">
        <v>215</v>
      </c>
      <c r="F4980" s="131" t="s">
        <v>216</v>
      </c>
      <c r="G4980" s="131" t="s">
        <v>124</v>
      </c>
      <c r="H4980" s="131" t="s">
        <v>124</v>
      </c>
      <c r="I4980" s="131" t="s">
        <v>42</v>
      </c>
      <c r="J4980" s="131" t="s">
        <v>437</v>
      </c>
      <c r="K4980" s="131" t="s">
        <v>437</v>
      </c>
      <c r="L4980" s="131" t="s">
        <v>43</v>
      </c>
      <c r="M4980" s="131" t="s">
        <v>44</v>
      </c>
      <c r="N4980" s="131" t="s">
        <v>126</v>
      </c>
      <c r="O4980" s="131" t="s">
        <v>242</v>
      </c>
      <c r="P4980" s="131" t="s">
        <v>681</v>
      </c>
      <c r="Q4980" s="131" t="s">
        <v>3339</v>
      </c>
      <c r="R4980" s="131" t="s">
        <v>3338</v>
      </c>
      <c r="S4980" s="130">
        <v>201411</v>
      </c>
      <c r="T4980" s="131" t="s">
        <v>52</v>
      </c>
      <c r="U4980" s="130">
        <v>0</v>
      </c>
      <c r="V4980" s="138">
        <v>83.75</v>
      </c>
      <c r="W4980" s="131" t="s">
        <v>42</v>
      </c>
      <c r="X4980" s="131" t="s">
        <v>42</v>
      </c>
      <c r="Y4980" s="131" t="s">
        <v>1152</v>
      </c>
      <c r="Z4980" s="131" t="s">
        <v>48</v>
      </c>
      <c r="AA4980" s="131" t="s">
        <v>144</v>
      </c>
      <c r="AB4980" s="131" t="s">
        <v>42</v>
      </c>
      <c r="AC4980" s="131" t="s">
        <v>3336</v>
      </c>
      <c r="AD4980" s="131" t="s">
        <v>146</v>
      </c>
    </row>
    <row r="4981" spans="1:30" x14ac:dyDescent="0.25">
      <c r="A4981" s="131" t="s">
        <v>35</v>
      </c>
      <c r="B4981" s="131" t="s">
        <v>36</v>
      </c>
      <c r="C4981" s="131" t="s">
        <v>37</v>
      </c>
      <c r="D4981" s="131" t="s">
        <v>121</v>
      </c>
      <c r="E4981" s="131" t="s">
        <v>215</v>
      </c>
      <c r="F4981" s="131" t="s">
        <v>216</v>
      </c>
      <c r="G4981" s="131" t="s">
        <v>124</v>
      </c>
      <c r="H4981" s="131" t="s">
        <v>124</v>
      </c>
      <c r="I4981" s="131" t="s">
        <v>42</v>
      </c>
      <c r="J4981" s="131" t="s">
        <v>437</v>
      </c>
      <c r="K4981" s="131" t="s">
        <v>437</v>
      </c>
      <c r="L4981" s="131" t="s">
        <v>43</v>
      </c>
      <c r="M4981" s="131" t="s">
        <v>44</v>
      </c>
      <c r="N4981" s="131" t="s">
        <v>126</v>
      </c>
      <c r="O4981" s="131" t="s">
        <v>242</v>
      </c>
      <c r="P4981" s="131" t="s">
        <v>681</v>
      </c>
      <c r="Q4981" s="131" t="s">
        <v>3337</v>
      </c>
      <c r="R4981" s="131" t="s">
        <v>3338</v>
      </c>
      <c r="S4981" s="130">
        <v>201411</v>
      </c>
      <c r="T4981" s="131" t="s">
        <v>52</v>
      </c>
      <c r="U4981" s="130">
        <v>0</v>
      </c>
      <c r="V4981" s="138">
        <v>107.04</v>
      </c>
      <c r="W4981" s="131" t="s">
        <v>42</v>
      </c>
      <c r="X4981" s="131" t="s">
        <v>42</v>
      </c>
      <c r="Y4981" s="131" t="s">
        <v>1152</v>
      </c>
      <c r="Z4981" s="131" t="s">
        <v>48</v>
      </c>
      <c r="AA4981" s="131" t="s">
        <v>144</v>
      </c>
      <c r="AB4981" s="131" t="s">
        <v>42</v>
      </c>
      <c r="AC4981" s="131" t="s">
        <v>3336</v>
      </c>
      <c r="AD4981" s="131" t="s">
        <v>146</v>
      </c>
    </row>
    <row r="4982" spans="1:30" x14ac:dyDescent="0.25">
      <c r="A4982" s="131" t="s">
        <v>35</v>
      </c>
      <c r="B4982" s="131" t="s">
        <v>36</v>
      </c>
      <c r="C4982" s="131" t="s">
        <v>37</v>
      </c>
      <c r="D4982" s="131" t="s">
        <v>121</v>
      </c>
      <c r="E4982" s="131" t="s">
        <v>215</v>
      </c>
      <c r="F4982" s="131" t="s">
        <v>216</v>
      </c>
      <c r="G4982" s="131" t="s">
        <v>124</v>
      </c>
      <c r="H4982" s="131" t="s">
        <v>124</v>
      </c>
      <c r="I4982" s="131" t="s">
        <v>42</v>
      </c>
      <c r="J4982" s="131" t="s">
        <v>261</v>
      </c>
      <c r="K4982" s="131" t="s">
        <v>261</v>
      </c>
      <c r="L4982" s="131" t="s">
        <v>43</v>
      </c>
      <c r="M4982" s="131" t="s">
        <v>44</v>
      </c>
      <c r="N4982" s="131" t="s">
        <v>126</v>
      </c>
      <c r="O4982" s="131" t="s">
        <v>242</v>
      </c>
      <c r="P4982" s="131" t="s">
        <v>681</v>
      </c>
      <c r="Q4982" s="131" t="s">
        <v>3339</v>
      </c>
      <c r="R4982" s="131" t="s">
        <v>3338</v>
      </c>
      <c r="S4982" s="130">
        <v>201411</v>
      </c>
      <c r="T4982" s="131" t="s">
        <v>52</v>
      </c>
      <c r="U4982" s="130">
        <v>0</v>
      </c>
      <c r="V4982" s="138">
        <v>83.74</v>
      </c>
      <c r="W4982" s="131" t="s">
        <v>42</v>
      </c>
      <c r="X4982" s="131" t="s">
        <v>42</v>
      </c>
      <c r="Y4982" s="131" t="s">
        <v>1152</v>
      </c>
      <c r="Z4982" s="131" t="s">
        <v>48</v>
      </c>
      <c r="AA4982" s="131" t="s">
        <v>144</v>
      </c>
      <c r="AB4982" s="131" t="s">
        <v>42</v>
      </c>
      <c r="AC4982" s="131" t="s">
        <v>3336</v>
      </c>
      <c r="AD4982" s="131" t="s">
        <v>146</v>
      </c>
    </row>
    <row r="4983" spans="1:30" x14ac:dyDescent="0.25">
      <c r="A4983" s="131" t="s">
        <v>35</v>
      </c>
      <c r="B4983" s="131" t="s">
        <v>36</v>
      </c>
      <c r="C4983" s="131" t="s">
        <v>37</v>
      </c>
      <c r="D4983" s="131" t="s">
        <v>121</v>
      </c>
      <c r="E4983" s="131" t="s">
        <v>215</v>
      </c>
      <c r="F4983" s="131" t="s">
        <v>216</v>
      </c>
      <c r="G4983" s="131" t="s">
        <v>124</v>
      </c>
      <c r="H4983" s="131" t="s">
        <v>124</v>
      </c>
      <c r="I4983" s="131" t="s">
        <v>42</v>
      </c>
      <c r="J4983" s="131" t="s">
        <v>261</v>
      </c>
      <c r="K4983" s="131" t="s">
        <v>261</v>
      </c>
      <c r="L4983" s="131" t="s">
        <v>43</v>
      </c>
      <c r="M4983" s="131" t="s">
        <v>44</v>
      </c>
      <c r="N4983" s="131" t="s">
        <v>126</v>
      </c>
      <c r="O4983" s="131" t="s">
        <v>242</v>
      </c>
      <c r="P4983" s="131" t="s">
        <v>681</v>
      </c>
      <c r="Q4983" s="131" t="s">
        <v>3337</v>
      </c>
      <c r="R4983" s="131" t="s">
        <v>3338</v>
      </c>
      <c r="S4983" s="130">
        <v>201411</v>
      </c>
      <c r="T4983" s="131" t="s">
        <v>52</v>
      </c>
      <c r="U4983" s="130">
        <v>0</v>
      </c>
      <c r="V4983" s="138">
        <v>107.04</v>
      </c>
      <c r="W4983" s="131" t="s">
        <v>42</v>
      </c>
      <c r="X4983" s="131" t="s">
        <v>42</v>
      </c>
      <c r="Y4983" s="131" t="s">
        <v>1152</v>
      </c>
      <c r="Z4983" s="131" t="s">
        <v>48</v>
      </c>
      <c r="AA4983" s="131" t="s">
        <v>144</v>
      </c>
      <c r="AB4983" s="131" t="s">
        <v>42</v>
      </c>
      <c r="AC4983" s="131" t="s">
        <v>3336</v>
      </c>
      <c r="AD4983" s="131" t="s">
        <v>146</v>
      </c>
    </row>
    <row r="4984" spans="1:30" x14ac:dyDescent="0.25">
      <c r="A4984" s="131" t="s">
        <v>35</v>
      </c>
      <c r="B4984" s="131" t="s">
        <v>36</v>
      </c>
      <c r="C4984" s="131" t="s">
        <v>37</v>
      </c>
      <c r="D4984" s="131" t="s">
        <v>121</v>
      </c>
      <c r="E4984" s="131" t="s">
        <v>122</v>
      </c>
      <c r="F4984" s="131" t="s">
        <v>123</v>
      </c>
      <c r="G4984" s="131" t="s">
        <v>124</v>
      </c>
      <c r="H4984" s="131" t="s">
        <v>124</v>
      </c>
      <c r="I4984" s="131" t="s">
        <v>42</v>
      </c>
      <c r="J4984" s="131" t="s">
        <v>298</v>
      </c>
      <c r="K4984" s="131" t="s">
        <v>298</v>
      </c>
      <c r="L4984" s="131" t="s">
        <v>43</v>
      </c>
      <c r="M4984" s="131" t="s">
        <v>44</v>
      </c>
      <c r="N4984" s="131" t="s">
        <v>150</v>
      </c>
      <c r="O4984" s="131" t="s">
        <v>42</v>
      </c>
      <c r="P4984" s="131" t="s">
        <v>851</v>
      </c>
      <c r="Q4984" s="131" t="s">
        <v>1710</v>
      </c>
      <c r="R4984" s="131" t="s">
        <v>3340</v>
      </c>
      <c r="S4984" s="130">
        <v>201411</v>
      </c>
      <c r="T4984" s="131" t="s">
        <v>52</v>
      </c>
      <c r="U4984" s="132">
        <v>5075.5</v>
      </c>
      <c r="V4984" s="138">
        <v>5075.5</v>
      </c>
      <c r="W4984" s="131" t="s">
        <v>340</v>
      </c>
      <c r="X4984" s="131" t="s">
        <v>1624</v>
      </c>
      <c r="Y4984" s="131" t="s">
        <v>1152</v>
      </c>
      <c r="Z4984" s="131" t="s">
        <v>48</v>
      </c>
      <c r="AA4984" s="131" t="s">
        <v>315</v>
      </c>
      <c r="AB4984" s="131" t="s">
        <v>42</v>
      </c>
      <c r="AC4984" s="131" t="s">
        <v>3336</v>
      </c>
      <c r="AD4984" s="131" t="s">
        <v>146</v>
      </c>
    </row>
    <row r="4985" spans="1:30" x14ac:dyDescent="0.25">
      <c r="A4985" s="131" t="s">
        <v>35</v>
      </c>
      <c r="B4985" s="131" t="s">
        <v>36</v>
      </c>
      <c r="C4985" s="131" t="s">
        <v>37</v>
      </c>
      <c r="D4985" s="131" t="s">
        <v>121</v>
      </c>
      <c r="E4985" s="131" t="s">
        <v>122</v>
      </c>
      <c r="F4985" s="131" t="s">
        <v>123</v>
      </c>
      <c r="G4985" s="131" t="s">
        <v>124</v>
      </c>
      <c r="H4985" s="131" t="s">
        <v>124</v>
      </c>
      <c r="I4985" s="131" t="s">
        <v>42</v>
      </c>
      <c r="J4985" s="131" t="s">
        <v>298</v>
      </c>
      <c r="K4985" s="131" t="s">
        <v>298</v>
      </c>
      <c r="L4985" s="131" t="s">
        <v>43</v>
      </c>
      <c r="M4985" s="131" t="s">
        <v>44</v>
      </c>
      <c r="N4985" s="131" t="s">
        <v>150</v>
      </c>
      <c r="O4985" s="131" t="s">
        <v>42</v>
      </c>
      <c r="P4985" s="131" t="s">
        <v>851</v>
      </c>
      <c r="Q4985" s="131" t="s">
        <v>1710</v>
      </c>
      <c r="R4985" s="131" t="s">
        <v>3341</v>
      </c>
      <c r="S4985" s="130">
        <v>201411</v>
      </c>
      <c r="T4985" s="131" t="s">
        <v>52</v>
      </c>
      <c r="U4985" s="132">
        <v>2325.25</v>
      </c>
      <c r="V4985" s="138">
        <v>2325.25</v>
      </c>
      <c r="W4985" s="131" t="s">
        <v>340</v>
      </c>
      <c r="X4985" s="131" t="s">
        <v>1624</v>
      </c>
      <c r="Y4985" s="131" t="s">
        <v>1152</v>
      </c>
      <c r="Z4985" s="131" t="s">
        <v>48</v>
      </c>
      <c r="AA4985" s="131" t="s">
        <v>315</v>
      </c>
      <c r="AB4985" s="131" t="s">
        <v>42</v>
      </c>
      <c r="AC4985" s="131" t="s">
        <v>3336</v>
      </c>
      <c r="AD4985" s="131" t="s">
        <v>146</v>
      </c>
    </row>
    <row r="4986" spans="1:30" x14ac:dyDescent="0.25">
      <c r="A4986" s="131" t="s">
        <v>35</v>
      </c>
      <c r="B4986" s="131" t="s">
        <v>36</v>
      </c>
      <c r="C4986" s="131" t="s">
        <v>37</v>
      </c>
      <c r="D4986" s="131" t="s">
        <v>121</v>
      </c>
      <c r="E4986" s="131" t="s">
        <v>215</v>
      </c>
      <c r="F4986" s="131" t="s">
        <v>216</v>
      </c>
      <c r="G4986" s="131" t="s">
        <v>124</v>
      </c>
      <c r="H4986" s="131" t="s">
        <v>124</v>
      </c>
      <c r="I4986" s="131" t="s">
        <v>42</v>
      </c>
      <c r="J4986" s="131" t="s">
        <v>261</v>
      </c>
      <c r="K4986" s="131" t="s">
        <v>261</v>
      </c>
      <c r="L4986" s="131" t="s">
        <v>43</v>
      </c>
      <c r="M4986" s="131" t="s">
        <v>44</v>
      </c>
      <c r="N4986" s="131" t="s">
        <v>150</v>
      </c>
      <c r="O4986" s="131" t="s">
        <v>42</v>
      </c>
      <c r="P4986" s="131" t="s">
        <v>446</v>
      </c>
      <c r="Q4986" s="131" t="s">
        <v>447</v>
      </c>
      <c r="R4986" s="131" t="s">
        <v>3342</v>
      </c>
      <c r="S4986" s="130">
        <v>201411</v>
      </c>
      <c r="T4986" s="131" t="s">
        <v>52</v>
      </c>
      <c r="U4986" s="132">
        <v>62687.85</v>
      </c>
      <c r="V4986" s="138">
        <v>62687.85</v>
      </c>
      <c r="W4986" s="131" t="s">
        <v>340</v>
      </c>
      <c r="X4986" s="131" t="s">
        <v>267</v>
      </c>
      <c r="Y4986" s="131" t="s">
        <v>1152</v>
      </c>
      <c r="Z4986" s="131" t="s">
        <v>48</v>
      </c>
      <c r="AA4986" s="131" t="s">
        <v>315</v>
      </c>
      <c r="AB4986" s="131" t="s">
        <v>42</v>
      </c>
      <c r="AC4986" s="131" t="s">
        <v>3306</v>
      </c>
      <c r="AD4986" s="131" t="s">
        <v>146</v>
      </c>
    </row>
    <row r="4987" spans="1:30" x14ac:dyDescent="0.25">
      <c r="A4987" s="131" t="s">
        <v>35</v>
      </c>
      <c r="B4987" s="131" t="s">
        <v>36</v>
      </c>
      <c r="C4987" s="131" t="s">
        <v>37</v>
      </c>
      <c r="D4987" s="131" t="s">
        <v>121</v>
      </c>
      <c r="E4987" s="131" t="s">
        <v>215</v>
      </c>
      <c r="F4987" s="131" t="s">
        <v>216</v>
      </c>
      <c r="G4987" s="131" t="s">
        <v>124</v>
      </c>
      <c r="H4987" s="131" t="s">
        <v>124</v>
      </c>
      <c r="I4987" s="131" t="s">
        <v>42</v>
      </c>
      <c r="J4987" s="131" t="s">
        <v>231</v>
      </c>
      <c r="K4987" s="131" t="s">
        <v>231</v>
      </c>
      <c r="L4987" s="131" t="s">
        <v>43</v>
      </c>
      <c r="M4987" s="131" t="s">
        <v>44</v>
      </c>
      <c r="N4987" s="131" t="s">
        <v>126</v>
      </c>
      <c r="O4987" s="131" t="s">
        <v>42</v>
      </c>
      <c r="P4987" s="131" t="s">
        <v>350</v>
      </c>
      <c r="Q4987" s="131" t="s">
        <v>3343</v>
      </c>
      <c r="R4987" s="131" t="s">
        <v>3344</v>
      </c>
      <c r="S4987" s="130">
        <v>201411</v>
      </c>
      <c r="T4987" s="131" t="s">
        <v>52</v>
      </c>
      <c r="U4987" s="130">
        <v>0</v>
      </c>
      <c r="V4987" s="138">
        <v>6.34</v>
      </c>
      <c r="W4987" s="131" t="s">
        <v>42</v>
      </c>
      <c r="X4987" s="131" t="s">
        <v>42</v>
      </c>
      <c r="Y4987" s="131" t="s">
        <v>1152</v>
      </c>
      <c r="Z4987" s="131" t="s">
        <v>48</v>
      </c>
      <c r="AA4987" s="131" t="s">
        <v>168</v>
      </c>
      <c r="AB4987" s="131" t="s">
        <v>42</v>
      </c>
      <c r="AC4987" s="131" t="s">
        <v>3345</v>
      </c>
      <c r="AD4987" s="131" t="s">
        <v>146</v>
      </c>
    </row>
    <row r="4988" spans="1:30" x14ac:dyDescent="0.25">
      <c r="A4988" s="131" t="s">
        <v>35</v>
      </c>
      <c r="B4988" s="131" t="s">
        <v>36</v>
      </c>
      <c r="C4988" s="131" t="s">
        <v>37</v>
      </c>
      <c r="D4988" s="131" t="s">
        <v>121</v>
      </c>
      <c r="E4988" s="131" t="s">
        <v>122</v>
      </c>
      <c r="F4988" s="131" t="s">
        <v>123</v>
      </c>
      <c r="G4988" s="131" t="s">
        <v>124</v>
      </c>
      <c r="H4988" s="131" t="s">
        <v>124</v>
      </c>
      <c r="I4988" s="131" t="s">
        <v>42</v>
      </c>
      <c r="J4988" s="131" t="s">
        <v>190</v>
      </c>
      <c r="K4988" s="131" t="s">
        <v>190</v>
      </c>
      <c r="L4988" s="131" t="s">
        <v>43</v>
      </c>
      <c r="M4988" s="131" t="s">
        <v>44</v>
      </c>
      <c r="N4988" s="131" t="s">
        <v>134</v>
      </c>
      <c r="O4988" s="131" t="s">
        <v>42</v>
      </c>
      <c r="P4988" s="131" t="s">
        <v>506</v>
      </c>
      <c r="Q4988" s="131" t="s">
        <v>135</v>
      </c>
      <c r="R4988" s="131" t="s">
        <v>3346</v>
      </c>
      <c r="S4988" s="130">
        <v>201411</v>
      </c>
      <c r="T4988" s="131" t="s">
        <v>52</v>
      </c>
      <c r="U4988" s="130">
        <v>0</v>
      </c>
      <c r="V4988" s="138">
        <v>240</v>
      </c>
      <c r="W4988" s="131" t="s">
        <v>1152</v>
      </c>
      <c r="X4988" s="131" t="s">
        <v>1553</v>
      </c>
      <c r="Y4988" s="131" t="s">
        <v>1152</v>
      </c>
      <c r="Z4988" s="131" t="s">
        <v>48</v>
      </c>
      <c r="AA4988" s="131" t="s">
        <v>315</v>
      </c>
      <c r="AB4988" s="131" t="s">
        <v>42</v>
      </c>
      <c r="AC4988" s="131" t="s">
        <v>3347</v>
      </c>
      <c r="AD4988" s="131" t="s">
        <v>146</v>
      </c>
    </row>
    <row r="4989" spans="1:30" x14ac:dyDescent="0.25">
      <c r="A4989" s="131" t="s">
        <v>35</v>
      </c>
      <c r="B4989" s="131" t="s">
        <v>36</v>
      </c>
      <c r="C4989" s="131" t="s">
        <v>37</v>
      </c>
      <c r="D4989" s="131" t="s">
        <v>121</v>
      </c>
      <c r="E4989" s="131" t="s">
        <v>122</v>
      </c>
      <c r="F4989" s="131" t="s">
        <v>123</v>
      </c>
      <c r="G4989" s="131" t="s">
        <v>124</v>
      </c>
      <c r="H4989" s="131" t="s">
        <v>124</v>
      </c>
      <c r="I4989" s="131" t="s">
        <v>42</v>
      </c>
      <c r="J4989" s="131" t="s">
        <v>190</v>
      </c>
      <c r="K4989" s="131" t="s">
        <v>190</v>
      </c>
      <c r="L4989" s="131" t="s">
        <v>43</v>
      </c>
      <c r="M4989" s="131" t="s">
        <v>44</v>
      </c>
      <c r="N4989" s="131" t="s">
        <v>150</v>
      </c>
      <c r="O4989" s="131" t="s">
        <v>42</v>
      </c>
      <c r="P4989" s="131" t="s">
        <v>506</v>
      </c>
      <c r="Q4989" s="131" t="s">
        <v>1808</v>
      </c>
      <c r="R4989" s="131" t="s">
        <v>3346</v>
      </c>
      <c r="S4989" s="130">
        <v>201411</v>
      </c>
      <c r="T4989" s="131" t="s">
        <v>52</v>
      </c>
      <c r="U4989" s="132">
        <v>5000</v>
      </c>
      <c r="V4989" s="138">
        <v>5000</v>
      </c>
      <c r="W4989" s="131" t="s">
        <v>340</v>
      </c>
      <c r="X4989" s="131" t="s">
        <v>1553</v>
      </c>
      <c r="Y4989" s="131" t="s">
        <v>1152</v>
      </c>
      <c r="Z4989" s="131" t="s">
        <v>48</v>
      </c>
      <c r="AA4989" s="131" t="s">
        <v>315</v>
      </c>
      <c r="AB4989" s="131" t="s">
        <v>42</v>
      </c>
      <c r="AC4989" s="131" t="s">
        <v>3347</v>
      </c>
      <c r="AD4989" s="131" t="s">
        <v>146</v>
      </c>
    </row>
    <row r="4990" spans="1:30" x14ac:dyDescent="0.25">
      <c r="A4990" s="131" t="s">
        <v>35</v>
      </c>
      <c r="B4990" s="131" t="s">
        <v>36</v>
      </c>
      <c r="C4990" s="131" t="s">
        <v>37</v>
      </c>
      <c r="D4990" s="131" t="s">
        <v>121</v>
      </c>
      <c r="E4990" s="131" t="s">
        <v>122</v>
      </c>
      <c r="F4990" s="131" t="s">
        <v>123</v>
      </c>
      <c r="G4990" s="131" t="s">
        <v>124</v>
      </c>
      <c r="H4990" s="131" t="s">
        <v>124</v>
      </c>
      <c r="I4990" s="131" t="s">
        <v>42</v>
      </c>
      <c r="J4990" s="131" t="s">
        <v>289</v>
      </c>
      <c r="K4990" s="131" t="s">
        <v>289</v>
      </c>
      <c r="L4990" s="131" t="s">
        <v>43</v>
      </c>
      <c r="M4990" s="131" t="s">
        <v>44</v>
      </c>
      <c r="N4990" s="131" t="s">
        <v>126</v>
      </c>
      <c r="O4990" s="131" t="s">
        <v>42</v>
      </c>
      <c r="P4990" s="131" t="s">
        <v>455</v>
      </c>
      <c r="Q4990" s="131" t="s">
        <v>167</v>
      </c>
      <c r="R4990" s="131" t="s">
        <v>3348</v>
      </c>
      <c r="S4990" s="130">
        <v>201411</v>
      </c>
      <c r="T4990" s="131" t="s">
        <v>52</v>
      </c>
      <c r="U4990" s="130">
        <v>0</v>
      </c>
      <c r="V4990" s="138">
        <v>3.36</v>
      </c>
      <c r="W4990" s="131" t="s">
        <v>42</v>
      </c>
      <c r="X4990" s="131" t="s">
        <v>42</v>
      </c>
      <c r="Y4990" s="131" t="s">
        <v>1152</v>
      </c>
      <c r="Z4990" s="131" t="s">
        <v>48</v>
      </c>
      <c r="AA4990" s="131" t="s">
        <v>168</v>
      </c>
      <c r="AB4990" s="131" t="s">
        <v>42</v>
      </c>
      <c r="AC4990" s="131" t="s">
        <v>3347</v>
      </c>
      <c r="AD4990" s="131" t="s">
        <v>146</v>
      </c>
    </row>
    <row r="4991" spans="1:30" x14ac:dyDescent="0.25">
      <c r="A4991" s="131" t="s">
        <v>35</v>
      </c>
      <c r="B4991" s="131" t="s">
        <v>36</v>
      </c>
      <c r="C4991" s="131" t="s">
        <v>37</v>
      </c>
      <c r="D4991" s="131" t="s">
        <v>121</v>
      </c>
      <c r="E4991" s="131" t="s">
        <v>215</v>
      </c>
      <c r="F4991" s="131" t="s">
        <v>216</v>
      </c>
      <c r="G4991" s="131" t="s">
        <v>124</v>
      </c>
      <c r="H4991" s="131" t="s">
        <v>124</v>
      </c>
      <c r="I4991" s="131" t="s">
        <v>42</v>
      </c>
      <c r="J4991" s="131" t="s">
        <v>250</v>
      </c>
      <c r="K4991" s="131" t="s">
        <v>250</v>
      </c>
      <c r="L4991" s="131" t="s">
        <v>43</v>
      </c>
      <c r="M4991" s="131" t="s">
        <v>44</v>
      </c>
      <c r="N4991" s="131" t="s">
        <v>150</v>
      </c>
      <c r="O4991" s="131" t="s">
        <v>42</v>
      </c>
      <c r="P4991" s="131" t="s">
        <v>392</v>
      </c>
      <c r="Q4991" s="131" t="s">
        <v>1717</v>
      </c>
      <c r="R4991" s="131" t="s">
        <v>3330</v>
      </c>
      <c r="S4991" s="130">
        <v>201411</v>
      </c>
      <c r="T4991" s="131" t="s">
        <v>52</v>
      </c>
      <c r="U4991" s="130">
        <v>208.04</v>
      </c>
      <c r="V4991" s="138">
        <v>208.04</v>
      </c>
      <c r="W4991" s="131" t="s">
        <v>340</v>
      </c>
      <c r="X4991" s="131" t="s">
        <v>384</v>
      </c>
      <c r="Y4991" s="131" t="s">
        <v>1152</v>
      </c>
      <c r="Z4991" s="131" t="s">
        <v>48</v>
      </c>
      <c r="AA4991" s="131" t="s">
        <v>315</v>
      </c>
      <c r="AB4991" s="131" t="s">
        <v>42</v>
      </c>
      <c r="AC4991" s="131" t="s">
        <v>3331</v>
      </c>
      <c r="AD4991" s="131" t="s">
        <v>146</v>
      </c>
    </row>
    <row r="4992" spans="1:30" x14ac:dyDescent="0.25">
      <c r="A4992" s="131" t="s">
        <v>35</v>
      </c>
      <c r="B4992" s="131" t="s">
        <v>36</v>
      </c>
      <c r="C4992" s="131" t="s">
        <v>37</v>
      </c>
      <c r="D4992" s="131" t="s">
        <v>121</v>
      </c>
      <c r="E4992" s="131" t="s">
        <v>215</v>
      </c>
      <c r="F4992" s="131" t="s">
        <v>216</v>
      </c>
      <c r="G4992" s="131" t="s">
        <v>124</v>
      </c>
      <c r="H4992" s="131" t="s">
        <v>124</v>
      </c>
      <c r="I4992" s="131" t="s">
        <v>42</v>
      </c>
      <c r="J4992" s="131" t="s">
        <v>217</v>
      </c>
      <c r="K4992" s="131" t="s">
        <v>217</v>
      </c>
      <c r="L4992" s="131" t="s">
        <v>43</v>
      </c>
      <c r="M4992" s="131" t="s">
        <v>44</v>
      </c>
      <c r="N4992" s="131" t="s">
        <v>126</v>
      </c>
      <c r="O4992" s="131" t="s">
        <v>42</v>
      </c>
      <c r="P4992" s="131" t="s">
        <v>350</v>
      </c>
      <c r="Q4992" s="131" t="s">
        <v>1428</v>
      </c>
      <c r="R4992" s="131" t="s">
        <v>3344</v>
      </c>
      <c r="S4992" s="130">
        <v>201411</v>
      </c>
      <c r="T4992" s="131" t="s">
        <v>52</v>
      </c>
      <c r="U4992" s="130">
        <v>0</v>
      </c>
      <c r="V4992" s="138">
        <v>129.4</v>
      </c>
      <c r="W4992" s="131" t="s">
        <v>42</v>
      </c>
      <c r="X4992" s="131" t="s">
        <v>42</v>
      </c>
      <c r="Y4992" s="131" t="s">
        <v>1152</v>
      </c>
      <c r="Z4992" s="131" t="s">
        <v>48</v>
      </c>
      <c r="AA4992" s="131" t="s">
        <v>168</v>
      </c>
      <c r="AB4992" s="131" t="s">
        <v>42</v>
      </c>
      <c r="AC4992" s="131" t="s">
        <v>3345</v>
      </c>
      <c r="AD4992" s="131" t="s">
        <v>146</v>
      </c>
    </row>
    <row r="4993" spans="1:30" x14ac:dyDescent="0.25">
      <c r="A4993" s="131" t="s">
        <v>35</v>
      </c>
      <c r="B4993" s="131" t="s">
        <v>36</v>
      </c>
      <c r="C4993" s="131" t="s">
        <v>37</v>
      </c>
      <c r="D4993" s="131" t="s">
        <v>121</v>
      </c>
      <c r="E4993" s="131" t="s">
        <v>215</v>
      </c>
      <c r="F4993" s="131" t="s">
        <v>216</v>
      </c>
      <c r="G4993" s="131" t="s">
        <v>124</v>
      </c>
      <c r="H4993" s="131" t="s">
        <v>124</v>
      </c>
      <c r="I4993" s="131" t="s">
        <v>42</v>
      </c>
      <c r="J4993" s="131" t="s">
        <v>250</v>
      </c>
      <c r="K4993" s="131" t="s">
        <v>250</v>
      </c>
      <c r="L4993" s="131" t="s">
        <v>43</v>
      </c>
      <c r="M4993" s="131" t="s">
        <v>44</v>
      </c>
      <c r="N4993" s="131" t="s">
        <v>126</v>
      </c>
      <c r="O4993" s="131" t="s">
        <v>42</v>
      </c>
      <c r="P4993" s="131" t="s">
        <v>350</v>
      </c>
      <c r="Q4993" s="131" t="s">
        <v>3343</v>
      </c>
      <c r="R4993" s="131" t="s">
        <v>3344</v>
      </c>
      <c r="S4993" s="130">
        <v>201411</v>
      </c>
      <c r="T4993" s="131" t="s">
        <v>52</v>
      </c>
      <c r="U4993" s="130">
        <v>0</v>
      </c>
      <c r="V4993" s="138">
        <v>6.33</v>
      </c>
      <c r="W4993" s="131" t="s">
        <v>42</v>
      </c>
      <c r="X4993" s="131" t="s">
        <v>42</v>
      </c>
      <c r="Y4993" s="131" t="s">
        <v>1152</v>
      </c>
      <c r="Z4993" s="131" t="s">
        <v>48</v>
      </c>
      <c r="AA4993" s="131" t="s">
        <v>168</v>
      </c>
      <c r="AB4993" s="131" t="s">
        <v>42</v>
      </c>
      <c r="AC4993" s="131" t="s">
        <v>3345</v>
      </c>
      <c r="AD4993" s="131" t="s">
        <v>146</v>
      </c>
    </row>
    <row r="4994" spans="1:30" x14ac:dyDescent="0.25">
      <c r="A4994" s="131" t="s">
        <v>35</v>
      </c>
      <c r="B4994" s="131" t="s">
        <v>36</v>
      </c>
      <c r="C4994" s="131" t="s">
        <v>37</v>
      </c>
      <c r="D4994" s="131" t="s">
        <v>121</v>
      </c>
      <c r="E4994" s="131" t="s">
        <v>215</v>
      </c>
      <c r="F4994" s="131" t="s">
        <v>216</v>
      </c>
      <c r="G4994" s="131" t="s">
        <v>124</v>
      </c>
      <c r="H4994" s="131" t="s">
        <v>124</v>
      </c>
      <c r="I4994" s="131" t="s">
        <v>42</v>
      </c>
      <c r="J4994" s="131" t="s">
        <v>250</v>
      </c>
      <c r="K4994" s="131" t="s">
        <v>250</v>
      </c>
      <c r="L4994" s="131" t="s">
        <v>43</v>
      </c>
      <c r="M4994" s="131" t="s">
        <v>44</v>
      </c>
      <c r="N4994" s="131" t="s">
        <v>126</v>
      </c>
      <c r="O4994" s="131" t="s">
        <v>42</v>
      </c>
      <c r="P4994" s="131" t="s">
        <v>350</v>
      </c>
      <c r="Q4994" s="131" t="s">
        <v>3343</v>
      </c>
      <c r="R4994" s="131" t="s">
        <v>3344</v>
      </c>
      <c r="S4994" s="130">
        <v>201411</v>
      </c>
      <c r="T4994" s="131" t="s">
        <v>52</v>
      </c>
      <c r="U4994" s="130">
        <v>0</v>
      </c>
      <c r="V4994" s="138">
        <v>5</v>
      </c>
      <c r="W4994" s="131" t="s">
        <v>42</v>
      </c>
      <c r="X4994" s="131" t="s">
        <v>42</v>
      </c>
      <c r="Y4994" s="131" t="s">
        <v>1152</v>
      </c>
      <c r="Z4994" s="131" t="s">
        <v>48</v>
      </c>
      <c r="AA4994" s="131" t="s">
        <v>168</v>
      </c>
      <c r="AB4994" s="131" t="s">
        <v>42</v>
      </c>
      <c r="AC4994" s="131" t="s">
        <v>3345</v>
      </c>
      <c r="AD4994" s="131" t="s">
        <v>146</v>
      </c>
    </row>
    <row r="4995" spans="1:30" x14ac:dyDescent="0.25">
      <c r="A4995" s="131" t="s">
        <v>35</v>
      </c>
      <c r="B4995" s="131" t="s">
        <v>36</v>
      </c>
      <c r="C4995" s="131" t="s">
        <v>37</v>
      </c>
      <c r="D4995" s="131" t="s">
        <v>121</v>
      </c>
      <c r="E4995" s="131" t="s">
        <v>122</v>
      </c>
      <c r="F4995" s="131" t="s">
        <v>123</v>
      </c>
      <c r="G4995" s="131" t="s">
        <v>124</v>
      </c>
      <c r="H4995" s="131" t="s">
        <v>124</v>
      </c>
      <c r="I4995" s="131" t="s">
        <v>42</v>
      </c>
      <c r="J4995" s="131" t="s">
        <v>289</v>
      </c>
      <c r="K4995" s="131" t="s">
        <v>289</v>
      </c>
      <c r="L4995" s="131" t="s">
        <v>43</v>
      </c>
      <c r="M4995" s="131" t="s">
        <v>44</v>
      </c>
      <c r="N4995" s="131" t="s">
        <v>126</v>
      </c>
      <c r="O4995" s="131" t="s">
        <v>42</v>
      </c>
      <c r="P4995" s="131" t="s">
        <v>455</v>
      </c>
      <c r="Q4995" s="131" t="s">
        <v>167</v>
      </c>
      <c r="R4995" s="131" t="s">
        <v>3348</v>
      </c>
      <c r="S4995" s="130">
        <v>201411</v>
      </c>
      <c r="T4995" s="131" t="s">
        <v>52</v>
      </c>
      <c r="U4995" s="130">
        <v>0</v>
      </c>
      <c r="V4995" s="138">
        <v>3.36</v>
      </c>
      <c r="W4995" s="131" t="s">
        <v>42</v>
      </c>
      <c r="X4995" s="131" t="s">
        <v>42</v>
      </c>
      <c r="Y4995" s="131" t="s">
        <v>1152</v>
      </c>
      <c r="Z4995" s="131" t="s">
        <v>48</v>
      </c>
      <c r="AA4995" s="131" t="s">
        <v>168</v>
      </c>
      <c r="AB4995" s="131" t="s">
        <v>42</v>
      </c>
      <c r="AC4995" s="131" t="s">
        <v>3347</v>
      </c>
      <c r="AD4995" s="131" t="s">
        <v>146</v>
      </c>
    </row>
    <row r="4996" spans="1:30" x14ac:dyDescent="0.25">
      <c r="A4996" s="131" t="s">
        <v>35</v>
      </c>
      <c r="B4996" s="131" t="s">
        <v>36</v>
      </c>
      <c r="C4996" s="131" t="s">
        <v>37</v>
      </c>
      <c r="D4996" s="131" t="s">
        <v>121</v>
      </c>
      <c r="E4996" s="131" t="s">
        <v>122</v>
      </c>
      <c r="F4996" s="131" t="s">
        <v>123</v>
      </c>
      <c r="G4996" s="131" t="s">
        <v>124</v>
      </c>
      <c r="H4996" s="131" t="s">
        <v>124</v>
      </c>
      <c r="I4996" s="131" t="s">
        <v>42</v>
      </c>
      <c r="J4996" s="131" t="s">
        <v>182</v>
      </c>
      <c r="K4996" s="131" t="s">
        <v>182</v>
      </c>
      <c r="L4996" s="131" t="s">
        <v>43</v>
      </c>
      <c r="M4996" s="131" t="s">
        <v>44</v>
      </c>
      <c r="N4996" s="131" t="s">
        <v>180</v>
      </c>
      <c r="O4996" s="131" t="s">
        <v>42</v>
      </c>
      <c r="P4996" s="131" t="s">
        <v>522</v>
      </c>
      <c r="Q4996" s="131" t="s">
        <v>530</v>
      </c>
      <c r="R4996" s="131" t="s">
        <v>2427</v>
      </c>
      <c r="S4996" s="130">
        <v>201411</v>
      </c>
      <c r="T4996" s="131" t="s">
        <v>52</v>
      </c>
      <c r="U4996" s="132">
        <v>538414.66</v>
      </c>
      <c r="V4996" s="138">
        <v>538414.66</v>
      </c>
      <c r="W4996" s="131" t="s">
        <v>340</v>
      </c>
      <c r="X4996" s="131" t="s">
        <v>177</v>
      </c>
      <c r="Y4996" s="131" t="s">
        <v>1152</v>
      </c>
      <c r="Z4996" s="131" t="s">
        <v>48</v>
      </c>
      <c r="AA4996" s="131" t="s">
        <v>315</v>
      </c>
      <c r="AB4996" s="131" t="s">
        <v>42</v>
      </c>
      <c r="AC4996" s="131" t="s">
        <v>3328</v>
      </c>
      <c r="AD4996" s="131" t="s">
        <v>146</v>
      </c>
    </row>
    <row r="4997" spans="1:30" x14ac:dyDescent="0.25">
      <c r="A4997" s="131" t="s">
        <v>35</v>
      </c>
      <c r="B4997" s="131" t="s">
        <v>36</v>
      </c>
      <c r="C4997" s="131" t="s">
        <v>37</v>
      </c>
      <c r="D4997" s="131" t="s">
        <v>121</v>
      </c>
      <c r="E4997" s="131" t="s">
        <v>122</v>
      </c>
      <c r="F4997" s="131" t="s">
        <v>123</v>
      </c>
      <c r="G4997" s="131" t="s">
        <v>124</v>
      </c>
      <c r="H4997" s="131" t="s">
        <v>124</v>
      </c>
      <c r="I4997" s="131" t="s">
        <v>42</v>
      </c>
      <c r="J4997" s="131" t="s">
        <v>174</v>
      </c>
      <c r="K4997" s="131" t="s">
        <v>174</v>
      </c>
      <c r="L4997" s="131" t="s">
        <v>43</v>
      </c>
      <c r="M4997" s="131" t="s">
        <v>44</v>
      </c>
      <c r="N4997" s="131" t="s">
        <v>150</v>
      </c>
      <c r="O4997" s="131" t="s">
        <v>42</v>
      </c>
      <c r="P4997" s="131" t="s">
        <v>522</v>
      </c>
      <c r="Q4997" s="131" t="s">
        <v>529</v>
      </c>
      <c r="R4997" s="131" t="s">
        <v>2427</v>
      </c>
      <c r="S4997" s="130">
        <v>201411</v>
      </c>
      <c r="T4997" s="131" t="s">
        <v>52</v>
      </c>
      <c r="U4997" s="132">
        <v>189212.83</v>
      </c>
      <c r="V4997" s="138">
        <v>189212.83</v>
      </c>
      <c r="W4997" s="131" t="s">
        <v>340</v>
      </c>
      <c r="X4997" s="131" t="s">
        <v>177</v>
      </c>
      <c r="Y4997" s="131" t="s">
        <v>1152</v>
      </c>
      <c r="Z4997" s="131" t="s">
        <v>48</v>
      </c>
      <c r="AA4997" s="131" t="s">
        <v>315</v>
      </c>
      <c r="AB4997" s="131" t="s">
        <v>42</v>
      </c>
      <c r="AC4997" s="131" t="s">
        <v>3328</v>
      </c>
      <c r="AD4997" s="131" t="s">
        <v>146</v>
      </c>
    </row>
    <row r="4998" spans="1:30" x14ac:dyDescent="0.25">
      <c r="A4998" s="131" t="s">
        <v>35</v>
      </c>
      <c r="B4998" s="131" t="s">
        <v>36</v>
      </c>
      <c r="C4998" s="131" t="s">
        <v>37</v>
      </c>
      <c r="D4998" s="131" t="s">
        <v>121</v>
      </c>
      <c r="E4998" s="131" t="s">
        <v>122</v>
      </c>
      <c r="F4998" s="131" t="s">
        <v>123</v>
      </c>
      <c r="G4998" s="131" t="s">
        <v>124</v>
      </c>
      <c r="H4998" s="131" t="s">
        <v>124</v>
      </c>
      <c r="I4998" s="131" t="s">
        <v>42</v>
      </c>
      <c r="J4998" s="131" t="s">
        <v>174</v>
      </c>
      <c r="K4998" s="131" t="s">
        <v>174</v>
      </c>
      <c r="L4998" s="131" t="s">
        <v>43</v>
      </c>
      <c r="M4998" s="131" t="s">
        <v>44</v>
      </c>
      <c r="N4998" s="131" t="s">
        <v>180</v>
      </c>
      <c r="O4998" s="131" t="s">
        <v>42</v>
      </c>
      <c r="P4998" s="131" t="s">
        <v>522</v>
      </c>
      <c r="Q4998" s="131" t="s">
        <v>523</v>
      </c>
      <c r="R4998" s="131" t="s">
        <v>2427</v>
      </c>
      <c r="S4998" s="130">
        <v>201411</v>
      </c>
      <c r="T4998" s="131" t="s">
        <v>52</v>
      </c>
      <c r="U4998" s="132">
        <v>281579.48</v>
      </c>
      <c r="V4998" s="138">
        <v>281579.48</v>
      </c>
      <c r="W4998" s="131" t="s">
        <v>340</v>
      </c>
      <c r="X4998" s="131" t="s">
        <v>177</v>
      </c>
      <c r="Y4998" s="131" t="s">
        <v>1152</v>
      </c>
      <c r="Z4998" s="131" t="s">
        <v>48</v>
      </c>
      <c r="AA4998" s="131" t="s">
        <v>315</v>
      </c>
      <c r="AB4998" s="131" t="s">
        <v>42</v>
      </c>
      <c r="AC4998" s="131" t="s">
        <v>3328</v>
      </c>
      <c r="AD4998" s="131" t="s">
        <v>146</v>
      </c>
    </row>
    <row r="4999" spans="1:30" x14ac:dyDescent="0.25">
      <c r="A4999" s="131" t="s">
        <v>35</v>
      </c>
      <c r="B4999" s="131" t="s">
        <v>36</v>
      </c>
      <c r="C4999" s="131" t="s">
        <v>37</v>
      </c>
      <c r="D4999" s="131" t="s">
        <v>121</v>
      </c>
      <c r="E4999" s="131" t="s">
        <v>122</v>
      </c>
      <c r="F4999" s="131" t="s">
        <v>123</v>
      </c>
      <c r="G4999" s="131" t="s">
        <v>124</v>
      </c>
      <c r="H4999" s="131" t="s">
        <v>124</v>
      </c>
      <c r="I4999" s="131" t="s">
        <v>42</v>
      </c>
      <c r="J4999" s="131" t="s">
        <v>652</v>
      </c>
      <c r="K4999" s="131" t="s">
        <v>652</v>
      </c>
      <c r="L4999" s="131" t="s">
        <v>43</v>
      </c>
      <c r="M4999" s="131" t="s">
        <v>44</v>
      </c>
      <c r="N4999" s="131" t="s">
        <v>150</v>
      </c>
      <c r="O4999" s="131" t="s">
        <v>42</v>
      </c>
      <c r="P4999" s="131" t="s">
        <v>522</v>
      </c>
      <c r="Q4999" s="131" t="s">
        <v>732</v>
      </c>
      <c r="R4999" s="131" t="s">
        <v>2427</v>
      </c>
      <c r="S4999" s="130">
        <v>201411</v>
      </c>
      <c r="T4999" s="131" t="s">
        <v>52</v>
      </c>
      <c r="U4999" s="132">
        <v>18057.87</v>
      </c>
      <c r="V4999" s="138">
        <v>18057.87</v>
      </c>
      <c r="W4999" s="131" t="s">
        <v>340</v>
      </c>
      <c r="X4999" s="131" t="s">
        <v>177</v>
      </c>
      <c r="Y4999" s="131" t="s">
        <v>1152</v>
      </c>
      <c r="Z4999" s="131" t="s">
        <v>48</v>
      </c>
      <c r="AA4999" s="131" t="s">
        <v>315</v>
      </c>
      <c r="AB4999" s="131" t="s">
        <v>42</v>
      </c>
      <c r="AC4999" s="131" t="s">
        <v>3328</v>
      </c>
      <c r="AD4999" s="131" t="s">
        <v>146</v>
      </c>
    </row>
    <row r="5000" spans="1:30" x14ac:dyDescent="0.25">
      <c r="A5000" s="131" t="s">
        <v>35</v>
      </c>
      <c r="B5000" s="131" t="s">
        <v>36</v>
      </c>
      <c r="C5000" s="131" t="s">
        <v>37</v>
      </c>
      <c r="D5000" s="131" t="s">
        <v>121</v>
      </c>
      <c r="E5000" s="131" t="s">
        <v>122</v>
      </c>
      <c r="F5000" s="131" t="s">
        <v>123</v>
      </c>
      <c r="G5000" s="131" t="s">
        <v>124</v>
      </c>
      <c r="H5000" s="131" t="s">
        <v>124</v>
      </c>
      <c r="I5000" s="131" t="s">
        <v>42</v>
      </c>
      <c r="J5000" s="131" t="s">
        <v>652</v>
      </c>
      <c r="K5000" s="131" t="s">
        <v>652</v>
      </c>
      <c r="L5000" s="131" t="s">
        <v>43</v>
      </c>
      <c r="M5000" s="131" t="s">
        <v>44</v>
      </c>
      <c r="N5000" s="131" t="s">
        <v>180</v>
      </c>
      <c r="O5000" s="131" t="s">
        <v>42</v>
      </c>
      <c r="P5000" s="131" t="s">
        <v>522</v>
      </c>
      <c r="Q5000" s="131" t="s">
        <v>960</v>
      </c>
      <c r="R5000" s="131" t="s">
        <v>2427</v>
      </c>
      <c r="S5000" s="130">
        <v>201411</v>
      </c>
      <c r="T5000" s="131" t="s">
        <v>52</v>
      </c>
      <c r="U5000" s="132">
        <v>14346.3</v>
      </c>
      <c r="V5000" s="138">
        <v>14346.3</v>
      </c>
      <c r="W5000" s="131" t="s">
        <v>340</v>
      </c>
      <c r="X5000" s="131" t="s">
        <v>177</v>
      </c>
      <c r="Y5000" s="131" t="s">
        <v>1152</v>
      </c>
      <c r="Z5000" s="131" t="s">
        <v>48</v>
      </c>
      <c r="AA5000" s="131" t="s">
        <v>315</v>
      </c>
      <c r="AB5000" s="131" t="s">
        <v>42</v>
      </c>
      <c r="AC5000" s="131" t="s">
        <v>3328</v>
      </c>
      <c r="AD5000" s="131" t="s">
        <v>146</v>
      </c>
    </row>
    <row r="5001" spans="1:30" x14ac:dyDescent="0.25">
      <c r="A5001" s="131" t="s">
        <v>35</v>
      </c>
      <c r="B5001" s="131" t="s">
        <v>36</v>
      </c>
      <c r="C5001" s="131" t="s">
        <v>37</v>
      </c>
      <c r="D5001" s="131" t="s">
        <v>121</v>
      </c>
      <c r="E5001" s="131" t="s">
        <v>122</v>
      </c>
      <c r="F5001" s="131" t="s">
        <v>123</v>
      </c>
      <c r="G5001" s="131" t="s">
        <v>124</v>
      </c>
      <c r="H5001" s="131" t="s">
        <v>124</v>
      </c>
      <c r="I5001" s="131" t="s">
        <v>42</v>
      </c>
      <c r="J5001" s="131" t="s">
        <v>190</v>
      </c>
      <c r="K5001" s="131" t="s">
        <v>190</v>
      </c>
      <c r="L5001" s="131" t="s">
        <v>43</v>
      </c>
      <c r="M5001" s="131" t="s">
        <v>44</v>
      </c>
      <c r="N5001" s="131" t="s">
        <v>150</v>
      </c>
      <c r="O5001" s="131" t="s">
        <v>42</v>
      </c>
      <c r="P5001" s="131" t="s">
        <v>522</v>
      </c>
      <c r="Q5001" s="131" t="s">
        <v>539</v>
      </c>
      <c r="R5001" s="131" t="s">
        <v>2427</v>
      </c>
      <c r="S5001" s="130">
        <v>201411</v>
      </c>
      <c r="T5001" s="131" t="s">
        <v>52</v>
      </c>
      <c r="U5001" s="132">
        <v>50000</v>
      </c>
      <c r="V5001" s="138">
        <v>50000</v>
      </c>
      <c r="W5001" s="131" t="s">
        <v>340</v>
      </c>
      <c r="X5001" s="131" t="s">
        <v>177</v>
      </c>
      <c r="Y5001" s="131" t="s">
        <v>1152</v>
      </c>
      <c r="Z5001" s="131" t="s">
        <v>48</v>
      </c>
      <c r="AA5001" s="131" t="s">
        <v>315</v>
      </c>
      <c r="AB5001" s="131" t="s">
        <v>42</v>
      </c>
      <c r="AC5001" s="131" t="s">
        <v>3328</v>
      </c>
      <c r="AD5001" s="131" t="s">
        <v>146</v>
      </c>
    </row>
    <row r="5002" spans="1:30" x14ac:dyDescent="0.25">
      <c r="A5002" s="131" t="s">
        <v>35</v>
      </c>
      <c r="B5002" s="131" t="s">
        <v>36</v>
      </c>
      <c r="C5002" s="131" t="s">
        <v>37</v>
      </c>
      <c r="D5002" s="131" t="s">
        <v>121</v>
      </c>
      <c r="E5002" s="131" t="s">
        <v>122</v>
      </c>
      <c r="F5002" s="131" t="s">
        <v>123</v>
      </c>
      <c r="G5002" s="131" t="s">
        <v>124</v>
      </c>
      <c r="H5002" s="131" t="s">
        <v>124</v>
      </c>
      <c r="I5002" s="131" t="s">
        <v>42</v>
      </c>
      <c r="J5002" s="131" t="s">
        <v>532</v>
      </c>
      <c r="K5002" s="131" t="s">
        <v>532</v>
      </c>
      <c r="L5002" s="131" t="s">
        <v>43</v>
      </c>
      <c r="M5002" s="131" t="s">
        <v>44</v>
      </c>
      <c r="N5002" s="131" t="s">
        <v>180</v>
      </c>
      <c r="O5002" s="131" t="s">
        <v>42</v>
      </c>
      <c r="P5002" s="131" t="s">
        <v>522</v>
      </c>
      <c r="Q5002" s="131" t="s">
        <v>733</v>
      </c>
      <c r="R5002" s="131" t="s">
        <v>2427</v>
      </c>
      <c r="S5002" s="130">
        <v>201411</v>
      </c>
      <c r="T5002" s="131" t="s">
        <v>52</v>
      </c>
      <c r="U5002" s="132">
        <v>55017.54</v>
      </c>
      <c r="V5002" s="138">
        <v>55017.54</v>
      </c>
      <c r="W5002" s="131" t="s">
        <v>340</v>
      </c>
      <c r="X5002" s="131" t="s">
        <v>177</v>
      </c>
      <c r="Y5002" s="131" t="s">
        <v>1152</v>
      </c>
      <c r="Z5002" s="131" t="s">
        <v>48</v>
      </c>
      <c r="AA5002" s="131" t="s">
        <v>315</v>
      </c>
      <c r="AB5002" s="131" t="s">
        <v>42</v>
      </c>
      <c r="AC5002" s="131" t="s">
        <v>3328</v>
      </c>
      <c r="AD5002" s="131" t="s">
        <v>146</v>
      </c>
    </row>
    <row r="5003" spans="1:30" x14ac:dyDescent="0.25">
      <c r="A5003" s="131" t="s">
        <v>35</v>
      </c>
      <c r="B5003" s="131" t="s">
        <v>36</v>
      </c>
      <c r="C5003" s="131" t="s">
        <v>37</v>
      </c>
      <c r="D5003" s="131" t="s">
        <v>121</v>
      </c>
      <c r="E5003" s="131" t="s">
        <v>122</v>
      </c>
      <c r="F5003" s="131" t="s">
        <v>123</v>
      </c>
      <c r="G5003" s="131" t="s">
        <v>124</v>
      </c>
      <c r="H5003" s="131" t="s">
        <v>124</v>
      </c>
      <c r="I5003" s="131" t="s">
        <v>42</v>
      </c>
      <c r="J5003" s="131" t="s">
        <v>182</v>
      </c>
      <c r="K5003" s="131" t="s">
        <v>182</v>
      </c>
      <c r="L5003" s="131" t="s">
        <v>43</v>
      </c>
      <c r="M5003" s="131" t="s">
        <v>44</v>
      </c>
      <c r="N5003" s="131" t="s">
        <v>150</v>
      </c>
      <c r="O5003" s="131" t="s">
        <v>42</v>
      </c>
      <c r="P5003" s="131" t="s">
        <v>522</v>
      </c>
      <c r="Q5003" s="131" t="s">
        <v>531</v>
      </c>
      <c r="R5003" s="131" t="s">
        <v>2427</v>
      </c>
      <c r="S5003" s="130">
        <v>201411</v>
      </c>
      <c r="T5003" s="131" t="s">
        <v>52</v>
      </c>
      <c r="U5003" s="132">
        <v>343785.2</v>
      </c>
      <c r="V5003" s="138">
        <v>343785.2</v>
      </c>
      <c r="W5003" s="131" t="s">
        <v>340</v>
      </c>
      <c r="X5003" s="131" t="s">
        <v>177</v>
      </c>
      <c r="Y5003" s="131" t="s">
        <v>1152</v>
      </c>
      <c r="Z5003" s="131" t="s">
        <v>48</v>
      </c>
      <c r="AA5003" s="131" t="s">
        <v>315</v>
      </c>
      <c r="AB5003" s="131" t="s">
        <v>42</v>
      </c>
      <c r="AC5003" s="131" t="s">
        <v>3328</v>
      </c>
      <c r="AD5003" s="131" t="s">
        <v>146</v>
      </c>
    </row>
    <row r="5004" spans="1:30" x14ac:dyDescent="0.25">
      <c r="A5004" s="131" t="s">
        <v>35</v>
      </c>
      <c r="B5004" s="131" t="s">
        <v>36</v>
      </c>
      <c r="C5004" s="131" t="s">
        <v>37</v>
      </c>
      <c r="D5004" s="131" t="s">
        <v>121</v>
      </c>
      <c r="E5004" s="131" t="s">
        <v>215</v>
      </c>
      <c r="F5004" s="131" t="s">
        <v>216</v>
      </c>
      <c r="G5004" s="131" t="s">
        <v>124</v>
      </c>
      <c r="H5004" s="131" t="s">
        <v>124</v>
      </c>
      <c r="I5004" s="131" t="s">
        <v>42</v>
      </c>
      <c r="J5004" s="131" t="s">
        <v>257</v>
      </c>
      <c r="K5004" s="131" t="s">
        <v>257</v>
      </c>
      <c r="L5004" s="131" t="s">
        <v>43</v>
      </c>
      <c r="M5004" s="131" t="s">
        <v>44</v>
      </c>
      <c r="N5004" s="131" t="s">
        <v>150</v>
      </c>
      <c r="O5004" s="131" t="s">
        <v>42</v>
      </c>
      <c r="P5004" s="131" t="s">
        <v>392</v>
      </c>
      <c r="Q5004" s="131" t="s">
        <v>1717</v>
      </c>
      <c r="R5004" s="131" t="s">
        <v>3334</v>
      </c>
      <c r="S5004" s="130">
        <v>201411</v>
      </c>
      <c r="T5004" s="131" t="s">
        <v>52</v>
      </c>
      <c r="U5004" s="130">
        <v>208.04</v>
      </c>
      <c r="V5004" s="138">
        <v>208.04</v>
      </c>
      <c r="W5004" s="131" t="s">
        <v>340</v>
      </c>
      <c r="X5004" s="131" t="s">
        <v>384</v>
      </c>
      <c r="Y5004" s="131" t="s">
        <v>1152</v>
      </c>
      <c r="Z5004" s="131" t="s">
        <v>48</v>
      </c>
      <c r="AA5004" s="131" t="s">
        <v>315</v>
      </c>
      <c r="AB5004" s="131" t="s">
        <v>42</v>
      </c>
      <c r="AC5004" s="131" t="s">
        <v>3331</v>
      </c>
      <c r="AD5004" s="131" t="s">
        <v>146</v>
      </c>
    </row>
    <row r="5005" spans="1:30" x14ac:dyDescent="0.25">
      <c r="A5005" s="131" t="s">
        <v>35</v>
      </c>
      <c r="B5005" s="131" t="s">
        <v>36</v>
      </c>
      <c r="C5005" s="131" t="s">
        <v>37</v>
      </c>
      <c r="D5005" s="131" t="s">
        <v>121</v>
      </c>
      <c r="E5005" s="131" t="s">
        <v>215</v>
      </c>
      <c r="F5005" s="131" t="s">
        <v>216</v>
      </c>
      <c r="G5005" s="131" t="s">
        <v>124</v>
      </c>
      <c r="H5005" s="131" t="s">
        <v>124</v>
      </c>
      <c r="I5005" s="131" t="s">
        <v>42</v>
      </c>
      <c r="J5005" s="131" t="s">
        <v>231</v>
      </c>
      <c r="K5005" s="131" t="s">
        <v>231</v>
      </c>
      <c r="L5005" s="131" t="s">
        <v>43</v>
      </c>
      <c r="M5005" s="131" t="s">
        <v>44</v>
      </c>
      <c r="N5005" s="131" t="s">
        <v>126</v>
      </c>
      <c r="O5005" s="131" t="s">
        <v>42</v>
      </c>
      <c r="P5005" s="131" t="s">
        <v>350</v>
      </c>
      <c r="Q5005" s="131" t="s">
        <v>3343</v>
      </c>
      <c r="R5005" s="131" t="s">
        <v>3344</v>
      </c>
      <c r="S5005" s="130">
        <v>201411</v>
      </c>
      <c r="T5005" s="131" t="s">
        <v>52</v>
      </c>
      <c r="U5005" s="130">
        <v>0</v>
      </c>
      <c r="V5005" s="138">
        <v>5</v>
      </c>
      <c r="W5005" s="131" t="s">
        <v>42</v>
      </c>
      <c r="X5005" s="131" t="s">
        <v>42</v>
      </c>
      <c r="Y5005" s="131" t="s">
        <v>1152</v>
      </c>
      <c r="Z5005" s="131" t="s">
        <v>48</v>
      </c>
      <c r="AA5005" s="131" t="s">
        <v>168</v>
      </c>
      <c r="AB5005" s="131" t="s">
        <v>42</v>
      </c>
      <c r="AC5005" s="131" t="s">
        <v>3345</v>
      </c>
      <c r="AD5005" s="131" t="s">
        <v>146</v>
      </c>
    </row>
    <row r="5006" spans="1:30" x14ac:dyDescent="0.25">
      <c r="A5006" s="131" t="s">
        <v>35</v>
      </c>
      <c r="B5006" s="131" t="s">
        <v>36</v>
      </c>
      <c r="C5006" s="131" t="s">
        <v>37</v>
      </c>
      <c r="D5006" s="131" t="s">
        <v>121</v>
      </c>
      <c r="E5006" s="131" t="s">
        <v>215</v>
      </c>
      <c r="F5006" s="131" t="s">
        <v>216</v>
      </c>
      <c r="G5006" s="131" t="s">
        <v>124</v>
      </c>
      <c r="H5006" s="131" t="s">
        <v>124</v>
      </c>
      <c r="I5006" s="131" t="s">
        <v>42</v>
      </c>
      <c r="J5006" s="131" t="s">
        <v>231</v>
      </c>
      <c r="K5006" s="131" t="s">
        <v>231</v>
      </c>
      <c r="L5006" s="131" t="s">
        <v>43</v>
      </c>
      <c r="M5006" s="131" t="s">
        <v>44</v>
      </c>
      <c r="N5006" s="131" t="s">
        <v>126</v>
      </c>
      <c r="O5006" s="131" t="s">
        <v>42</v>
      </c>
      <c r="P5006" s="131" t="s">
        <v>350</v>
      </c>
      <c r="Q5006" s="131" t="s">
        <v>884</v>
      </c>
      <c r="R5006" s="131" t="s">
        <v>3344</v>
      </c>
      <c r="S5006" s="130">
        <v>201411</v>
      </c>
      <c r="T5006" s="131" t="s">
        <v>52</v>
      </c>
      <c r="U5006" s="130">
        <v>0</v>
      </c>
      <c r="V5006" s="138">
        <v>8.8800000000000008</v>
      </c>
      <c r="W5006" s="131" t="s">
        <v>42</v>
      </c>
      <c r="X5006" s="131" t="s">
        <v>42</v>
      </c>
      <c r="Y5006" s="131" t="s">
        <v>1152</v>
      </c>
      <c r="Z5006" s="131" t="s">
        <v>48</v>
      </c>
      <c r="AA5006" s="131" t="s">
        <v>168</v>
      </c>
      <c r="AB5006" s="131" t="s">
        <v>42</v>
      </c>
      <c r="AC5006" s="131" t="s">
        <v>3345</v>
      </c>
      <c r="AD5006" s="131" t="s">
        <v>146</v>
      </c>
    </row>
    <row r="5007" spans="1:30" x14ac:dyDescent="0.25">
      <c r="A5007" s="131" t="s">
        <v>35</v>
      </c>
      <c r="B5007" s="131" t="s">
        <v>36</v>
      </c>
      <c r="C5007" s="131" t="s">
        <v>37</v>
      </c>
      <c r="D5007" s="131" t="s">
        <v>121</v>
      </c>
      <c r="E5007" s="131" t="s">
        <v>215</v>
      </c>
      <c r="F5007" s="131" t="s">
        <v>216</v>
      </c>
      <c r="G5007" s="131" t="s">
        <v>124</v>
      </c>
      <c r="H5007" s="131" t="s">
        <v>124</v>
      </c>
      <c r="I5007" s="131" t="s">
        <v>42</v>
      </c>
      <c r="J5007" s="131" t="s">
        <v>231</v>
      </c>
      <c r="K5007" s="131" t="s">
        <v>231</v>
      </c>
      <c r="L5007" s="131" t="s">
        <v>43</v>
      </c>
      <c r="M5007" s="131" t="s">
        <v>44</v>
      </c>
      <c r="N5007" s="131" t="s">
        <v>126</v>
      </c>
      <c r="O5007" s="131" t="s">
        <v>42</v>
      </c>
      <c r="P5007" s="131" t="s">
        <v>350</v>
      </c>
      <c r="Q5007" s="131" t="s">
        <v>1428</v>
      </c>
      <c r="R5007" s="131" t="s">
        <v>3344</v>
      </c>
      <c r="S5007" s="130">
        <v>201411</v>
      </c>
      <c r="T5007" s="131" t="s">
        <v>52</v>
      </c>
      <c r="U5007" s="130">
        <v>0</v>
      </c>
      <c r="V5007" s="138">
        <v>129.4</v>
      </c>
      <c r="W5007" s="131" t="s">
        <v>42</v>
      </c>
      <c r="X5007" s="131" t="s">
        <v>42</v>
      </c>
      <c r="Y5007" s="131" t="s">
        <v>1152</v>
      </c>
      <c r="Z5007" s="131" t="s">
        <v>48</v>
      </c>
      <c r="AA5007" s="131" t="s">
        <v>168</v>
      </c>
      <c r="AB5007" s="131" t="s">
        <v>42</v>
      </c>
      <c r="AC5007" s="131" t="s">
        <v>3345</v>
      </c>
      <c r="AD5007" s="131" t="s">
        <v>146</v>
      </c>
    </row>
    <row r="5008" spans="1:30" x14ac:dyDescent="0.25">
      <c r="A5008" s="131" t="s">
        <v>35</v>
      </c>
      <c r="B5008" s="131" t="s">
        <v>36</v>
      </c>
      <c r="C5008" s="131" t="s">
        <v>37</v>
      </c>
      <c r="D5008" s="131" t="s">
        <v>121</v>
      </c>
      <c r="E5008" s="131" t="s">
        <v>215</v>
      </c>
      <c r="F5008" s="131" t="s">
        <v>216</v>
      </c>
      <c r="G5008" s="131" t="s">
        <v>124</v>
      </c>
      <c r="H5008" s="131" t="s">
        <v>124</v>
      </c>
      <c r="I5008" s="131" t="s">
        <v>42</v>
      </c>
      <c r="J5008" s="131" t="s">
        <v>217</v>
      </c>
      <c r="K5008" s="131" t="s">
        <v>217</v>
      </c>
      <c r="L5008" s="131" t="s">
        <v>43</v>
      </c>
      <c r="M5008" s="131" t="s">
        <v>44</v>
      </c>
      <c r="N5008" s="131" t="s">
        <v>126</v>
      </c>
      <c r="O5008" s="131" t="s">
        <v>42</v>
      </c>
      <c r="P5008" s="131" t="s">
        <v>350</v>
      </c>
      <c r="Q5008" s="131" t="s">
        <v>3343</v>
      </c>
      <c r="R5008" s="131" t="s">
        <v>3344</v>
      </c>
      <c r="S5008" s="130">
        <v>201411</v>
      </c>
      <c r="T5008" s="131" t="s">
        <v>52</v>
      </c>
      <c r="U5008" s="130">
        <v>0</v>
      </c>
      <c r="V5008" s="138">
        <v>6.33</v>
      </c>
      <c r="W5008" s="131" t="s">
        <v>42</v>
      </c>
      <c r="X5008" s="131" t="s">
        <v>42</v>
      </c>
      <c r="Y5008" s="131" t="s">
        <v>1152</v>
      </c>
      <c r="Z5008" s="131" t="s">
        <v>48</v>
      </c>
      <c r="AA5008" s="131" t="s">
        <v>168</v>
      </c>
      <c r="AB5008" s="131" t="s">
        <v>42</v>
      </c>
      <c r="AC5008" s="131" t="s">
        <v>3345</v>
      </c>
      <c r="AD5008" s="131" t="s">
        <v>146</v>
      </c>
    </row>
    <row r="5009" spans="1:30" x14ac:dyDescent="0.25">
      <c r="A5009" s="131" t="s">
        <v>35</v>
      </c>
      <c r="B5009" s="131" t="s">
        <v>36</v>
      </c>
      <c r="C5009" s="131" t="s">
        <v>37</v>
      </c>
      <c r="D5009" s="131" t="s">
        <v>121</v>
      </c>
      <c r="E5009" s="131" t="s">
        <v>215</v>
      </c>
      <c r="F5009" s="131" t="s">
        <v>216</v>
      </c>
      <c r="G5009" s="131" t="s">
        <v>124</v>
      </c>
      <c r="H5009" s="131" t="s">
        <v>124</v>
      </c>
      <c r="I5009" s="131" t="s">
        <v>42</v>
      </c>
      <c r="J5009" s="131" t="s">
        <v>217</v>
      </c>
      <c r="K5009" s="131" t="s">
        <v>217</v>
      </c>
      <c r="L5009" s="131" t="s">
        <v>43</v>
      </c>
      <c r="M5009" s="131" t="s">
        <v>44</v>
      </c>
      <c r="N5009" s="131" t="s">
        <v>126</v>
      </c>
      <c r="O5009" s="131" t="s">
        <v>42</v>
      </c>
      <c r="P5009" s="131" t="s">
        <v>350</v>
      </c>
      <c r="Q5009" s="131" t="s">
        <v>3343</v>
      </c>
      <c r="R5009" s="131" t="s">
        <v>3344</v>
      </c>
      <c r="S5009" s="130">
        <v>201411</v>
      </c>
      <c r="T5009" s="131" t="s">
        <v>52</v>
      </c>
      <c r="U5009" s="130">
        <v>0</v>
      </c>
      <c r="V5009" s="138">
        <v>5</v>
      </c>
      <c r="W5009" s="131" t="s">
        <v>42</v>
      </c>
      <c r="X5009" s="131" t="s">
        <v>42</v>
      </c>
      <c r="Y5009" s="131" t="s">
        <v>1152</v>
      </c>
      <c r="Z5009" s="131" t="s">
        <v>48</v>
      </c>
      <c r="AA5009" s="131" t="s">
        <v>168</v>
      </c>
      <c r="AB5009" s="131" t="s">
        <v>42</v>
      </c>
      <c r="AC5009" s="131" t="s">
        <v>3345</v>
      </c>
      <c r="AD5009" s="131" t="s">
        <v>146</v>
      </c>
    </row>
    <row r="5010" spans="1:30" x14ac:dyDescent="0.25">
      <c r="A5010" s="131" t="s">
        <v>35</v>
      </c>
      <c r="B5010" s="131" t="s">
        <v>36</v>
      </c>
      <c r="C5010" s="131" t="s">
        <v>37</v>
      </c>
      <c r="D5010" s="131" t="s">
        <v>121</v>
      </c>
      <c r="E5010" s="131" t="s">
        <v>215</v>
      </c>
      <c r="F5010" s="131" t="s">
        <v>216</v>
      </c>
      <c r="G5010" s="131" t="s">
        <v>124</v>
      </c>
      <c r="H5010" s="131" t="s">
        <v>124</v>
      </c>
      <c r="I5010" s="131" t="s">
        <v>42</v>
      </c>
      <c r="J5010" s="131" t="s">
        <v>217</v>
      </c>
      <c r="K5010" s="131" t="s">
        <v>217</v>
      </c>
      <c r="L5010" s="131" t="s">
        <v>43</v>
      </c>
      <c r="M5010" s="131" t="s">
        <v>44</v>
      </c>
      <c r="N5010" s="131" t="s">
        <v>126</v>
      </c>
      <c r="O5010" s="131" t="s">
        <v>42</v>
      </c>
      <c r="P5010" s="131" t="s">
        <v>350</v>
      </c>
      <c r="Q5010" s="131" t="s">
        <v>884</v>
      </c>
      <c r="R5010" s="131" t="s">
        <v>3344</v>
      </c>
      <c r="S5010" s="130">
        <v>201411</v>
      </c>
      <c r="T5010" s="131" t="s">
        <v>52</v>
      </c>
      <c r="U5010" s="130">
        <v>0</v>
      </c>
      <c r="V5010" s="138">
        <v>8.89</v>
      </c>
      <c r="W5010" s="131" t="s">
        <v>42</v>
      </c>
      <c r="X5010" s="131" t="s">
        <v>42</v>
      </c>
      <c r="Y5010" s="131" t="s">
        <v>1152</v>
      </c>
      <c r="Z5010" s="131" t="s">
        <v>48</v>
      </c>
      <c r="AA5010" s="131" t="s">
        <v>168</v>
      </c>
      <c r="AB5010" s="131" t="s">
        <v>42</v>
      </c>
      <c r="AC5010" s="131" t="s">
        <v>3345</v>
      </c>
      <c r="AD5010" s="131" t="s">
        <v>146</v>
      </c>
    </row>
    <row r="5011" spans="1:30" x14ac:dyDescent="0.25">
      <c r="A5011" s="131" t="s">
        <v>35</v>
      </c>
      <c r="B5011" s="131" t="s">
        <v>36</v>
      </c>
      <c r="C5011" s="131" t="s">
        <v>37</v>
      </c>
      <c r="D5011" s="131" t="s">
        <v>121</v>
      </c>
      <c r="E5011" s="131" t="s">
        <v>215</v>
      </c>
      <c r="F5011" s="131" t="s">
        <v>216</v>
      </c>
      <c r="G5011" s="131" t="s">
        <v>124</v>
      </c>
      <c r="H5011" s="131" t="s">
        <v>124</v>
      </c>
      <c r="I5011" s="131" t="s">
        <v>42</v>
      </c>
      <c r="J5011" s="131" t="s">
        <v>217</v>
      </c>
      <c r="K5011" s="131" t="s">
        <v>217</v>
      </c>
      <c r="L5011" s="131" t="s">
        <v>43</v>
      </c>
      <c r="M5011" s="131" t="s">
        <v>44</v>
      </c>
      <c r="N5011" s="131" t="s">
        <v>160</v>
      </c>
      <c r="O5011" s="131" t="s">
        <v>42</v>
      </c>
      <c r="P5011" s="131" t="s">
        <v>350</v>
      </c>
      <c r="Q5011" s="131" t="s">
        <v>3349</v>
      </c>
      <c r="R5011" s="131" t="s">
        <v>3344</v>
      </c>
      <c r="S5011" s="130">
        <v>201411</v>
      </c>
      <c r="T5011" s="131" t="s">
        <v>52</v>
      </c>
      <c r="U5011" s="130">
        <v>0</v>
      </c>
      <c r="V5011" s="138">
        <v>4.58</v>
      </c>
      <c r="W5011" s="131" t="s">
        <v>42</v>
      </c>
      <c r="X5011" s="131" t="s">
        <v>42</v>
      </c>
      <c r="Y5011" s="131" t="s">
        <v>1152</v>
      </c>
      <c r="Z5011" s="131" t="s">
        <v>48</v>
      </c>
      <c r="AA5011" s="131" t="s">
        <v>168</v>
      </c>
      <c r="AB5011" s="131" t="s">
        <v>42</v>
      </c>
      <c r="AC5011" s="131" t="s">
        <v>3345</v>
      </c>
      <c r="AD5011" s="131" t="s">
        <v>146</v>
      </c>
    </row>
    <row r="5012" spans="1:30" x14ac:dyDescent="0.25">
      <c r="A5012" s="131" t="s">
        <v>35</v>
      </c>
      <c r="B5012" s="131" t="s">
        <v>36</v>
      </c>
      <c r="C5012" s="131" t="s">
        <v>37</v>
      </c>
      <c r="D5012" s="131" t="s">
        <v>121</v>
      </c>
      <c r="E5012" s="131" t="s">
        <v>215</v>
      </c>
      <c r="F5012" s="131" t="s">
        <v>216</v>
      </c>
      <c r="G5012" s="131" t="s">
        <v>124</v>
      </c>
      <c r="H5012" s="131" t="s">
        <v>124</v>
      </c>
      <c r="I5012" s="131" t="s">
        <v>42</v>
      </c>
      <c r="J5012" s="131" t="s">
        <v>217</v>
      </c>
      <c r="K5012" s="131" t="s">
        <v>217</v>
      </c>
      <c r="L5012" s="131" t="s">
        <v>43</v>
      </c>
      <c r="M5012" s="131" t="s">
        <v>44</v>
      </c>
      <c r="N5012" s="131" t="s">
        <v>160</v>
      </c>
      <c r="O5012" s="131" t="s">
        <v>42</v>
      </c>
      <c r="P5012" s="131" t="s">
        <v>350</v>
      </c>
      <c r="Q5012" s="131" t="s">
        <v>3349</v>
      </c>
      <c r="R5012" s="131" t="s">
        <v>3344</v>
      </c>
      <c r="S5012" s="130">
        <v>201411</v>
      </c>
      <c r="T5012" s="131" t="s">
        <v>52</v>
      </c>
      <c r="U5012" s="130">
        <v>0</v>
      </c>
      <c r="V5012" s="138">
        <v>4.63</v>
      </c>
      <c r="W5012" s="131" t="s">
        <v>42</v>
      </c>
      <c r="X5012" s="131" t="s">
        <v>42</v>
      </c>
      <c r="Y5012" s="131" t="s">
        <v>1152</v>
      </c>
      <c r="Z5012" s="131" t="s">
        <v>48</v>
      </c>
      <c r="AA5012" s="131" t="s">
        <v>168</v>
      </c>
      <c r="AB5012" s="131" t="s">
        <v>42</v>
      </c>
      <c r="AC5012" s="131" t="s">
        <v>3345</v>
      </c>
      <c r="AD5012" s="131" t="s">
        <v>146</v>
      </c>
    </row>
    <row r="5013" spans="1:30" x14ac:dyDescent="0.25">
      <c r="A5013" s="131" t="s">
        <v>35</v>
      </c>
      <c r="B5013" s="131" t="s">
        <v>36</v>
      </c>
      <c r="C5013" s="131" t="s">
        <v>37</v>
      </c>
      <c r="D5013" s="131" t="s">
        <v>121</v>
      </c>
      <c r="E5013" s="131" t="s">
        <v>215</v>
      </c>
      <c r="F5013" s="131" t="s">
        <v>216</v>
      </c>
      <c r="G5013" s="131" t="s">
        <v>124</v>
      </c>
      <c r="H5013" s="131" t="s">
        <v>124</v>
      </c>
      <c r="I5013" s="131" t="s">
        <v>42</v>
      </c>
      <c r="J5013" s="131" t="s">
        <v>250</v>
      </c>
      <c r="K5013" s="131" t="s">
        <v>250</v>
      </c>
      <c r="L5013" s="131" t="s">
        <v>43</v>
      </c>
      <c r="M5013" s="131" t="s">
        <v>44</v>
      </c>
      <c r="N5013" s="131" t="s">
        <v>160</v>
      </c>
      <c r="O5013" s="131" t="s">
        <v>42</v>
      </c>
      <c r="P5013" s="131" t="s">
        <v>350</v>
      </c>
      <c r="Q5013" s="131" t="s">
        <v>3349</v>
      </c>
      <c r="R5013" s="131" t="s">
        <v>3344</v>
      </c>
      <c r="S5013" s="130">
        <v>201411</v>
      </c>
      <c r="T5013" s="131" t="s">
        <v>52</v>
      </c>
      <c r="U5013" s="130">
        <v>0</v>
      </c>
      <c r="V5013" s="138">
        <v>4.58</v>
      </c>
      <c r="W5013" s="131" t="s">
        <v>42</v>
      </c>
      <c r="X5013" s="131" t="s">
        <v>42</v>
      </c>
      <c r="Y5013" s="131" t="s">
        <v>1152</v>
      </c>
      <c r="Z5013" s="131" t="s">
        <v>48</v>
      </c>
      <c r="AA5013" s="131" t="s">
        <v>168</v>
      </c>
      <c r="AB5013" s="131" t="s">
        <v>42</v>
      </c>
      <c r="AC5013" s="131" t="s">
        <v>3345</v>
      </c>
      <c r="AD5013" s="131" t="s">
        <v>146</v>
      </c>
    </row>
    <row r="5014" spans="1:30" x14ac:dyDescent="0.25">
      <c r="A5014" s="131" t="s">
        <v>35</v>
      </c>
      <c r="B5014" s="131" t="s">
        <v>36</v>
      </c>
      <c r="C5014" s="131" t="s">
        <v>37</v>
      </c>
      <c r="D5014" s="131" t="s">
        <v>121</v>
      </c>
      <c r="E5014" s="131" t="s">
        <v>215</v>
      </c>
      <c r="F5014" s="131" t="s">
        <v>216</v>
      </c>
      <c r="G5014" s="131" t="s">
        <v>124</v>
      </c>
      <c r="H5014" s="131" t="s">
        <v>124</v>
      </c>
      <c r="I5014" s="131" t="s">
        <v>42</v>
      </c>
      <c r="J5014" s="131" t="s">
        <v>250</v>
      </c>
      <c r="K5014" s="131" t="s">
        <v>250</v>
      </c>
      <c r="L5014" s="131" t="s">
        <v>43</v>
      </c>
      <c r="M5014" s="131" t="s">
        <v>44</v>
      </c>
      <c r="N5014" s="131" t="s">
        <v>160</v>
      </c>
      <c r="O5014" s="131" t="s">
        <v>42</v>
      </c>
      <c r="P5014" s="131" t="s">
        <v>350</v>
      </c>
      <c r="Q5014" s="131" t="s">
        <v>3349</v>
      </c>
      <c r="R5014" s="131" t="s">
        <v>3344</v>
      </c>
      <c r="S5014" s="130">
        <v>201411</v>
      </c>
      <c r="T5014" s="131" t="s">
        <v>52</v>
      </c>
      <c r="U5014" s="130">
        <v>0</v>
      </c>
      <c r="V5014" s="138">
        <v>4.63</v>
      </c>
      <c r="W5014" s="131" t="s">
        <v>42</v>
      </c>
      <c r="X5014" s="131" t="s">
        <v>42</v>
      </c>
      <c r="Y5014" s="131" t="s">
        <v>1152</v>
      </c>
      <c r="Z5014" s="131" t="s">
        <v>48</v>
      </c>
      <c r="AA5014" s="131" t="s">
        <v>168</v>
      </c>
      <c r="AB5014" s="131" t="s">
        <v>42</v>
      </c>
      <c r="AC5014" s="131" t="s">
        <v>3345</v>
      </c>
      <c r="AD5014" s="131" t="s">
        <v>146</v>
      </c>
    </row>
    <row r="5015" spans="1:30" x14ac:dyDescent="0.25">
      <c r="A5015" s="131" t="s">
        <v>35</v>
      </c>
      <c r="B5015" s="131" t="s">
        <v>36</v>
      </c>
      <c r="C5015" s="131" t="s">
        <v>37</v>
      </c>
      <c r="D5015" s="131" t="s">
        <v>121</v>
      </c>
      <c r="E5015" s="131" t="s">
        <v>215</v>
      </c>
      <c r="F5015" s="131" t="s">
        <v>216</v>
      </c>
      <c r="G5015" s="131" t="s">
        <v>124</v>
      </c>
      <c r="H5015" s="131" t="s">
        <v>124</v>
      </c>
      <c r="I5015" s="131" t="s">
        <v>42</v>
      </c>
      <c r="J5015" s="131" t="s">
        <v>250</v>
      </c>
      <c r="K5015" s="131" t="s">
        <v>250</v>
      </c>
      <c r="L5015" s="131" t="s">
        <v>43</v>
      </c>
      <c r="M5015" s="131" t="s">
        <v>44</v>
      </c>
      <c r="N5015" s="131" t="s">
        <v>126</v>
      </c>
      <c r="O5015" s="131" t="s">
        <v>42</v>
      </c>
      <c r="P5015" s="131" t="s">
        <v>350</v>
      </c>
      <c r="Q5015" s="131" t="s">
        <v>884</v>
      </c>
      <c r="R5015" s="131" t="s">
        <v>3344</v>
      </c>
      <c r="S5015" s="130">
        <v>201411</v>
      </c>
      <c r="T5015" s="131" t="s">
        <v>52</v>
      </c>
      <c r="U5015" s="130">
        <v>0</v>
      </c>
      <c r="V5015" s="138">
        <v>8.89</v>
      </c>
      <c r="W5015" s="131" t="s">
        <v>42</v>
      </c>
      <c r="X5015" s="131" t="s">
        <v>42</v>
      </c>
      <c r="Y5015" s="131" t="s">
        <v>1152</v>
      </c>
      <c r="Z5015" s="131" t="s">
        <v>48</v>
      </c>
      <c r="AA5015" s="131" t="s">
        <v>168</v>
      </c>
      <c r="AB5015" s="131" t="s">
        <v>42</v>
      </c>
      <c r="AC5015" s="131" t="s">
        <v>3345</v>
      </c>
      <c r="AD5015" s="131" t="s">
        <v>146</v>
      </c>
    </row>
    <row r="5016" spans="1:30" x14ac:dyDescent="0.25">
      <c r="A5016" s="131" t="s">
        <v>35</v>
      </c>
      <c r="B5016" s="131" t="s">
        <v>36</v>
      </c>
      <c r="C5016" s="131" t="s">
        <v>37</v>
      </c>
      <c r="D5016" s="131" t="s">
        <v>121</v>
      </c>
      <c r="E5016" s="131" t="s">
        <v>215</v>
      </c>
      <c r="F5016" s="131" t="s">
        <v>216</v>
      </c>
      <c r="G5016" s="131" t="s">
        <v>124</v>
      </c>
      <c r="H5016" s="131" t="s">
        <v>124</v>
      </c>
      <c r="I5016" s="131" t="s">
        <v>42</v>
      </c>
      <c r="J5016" s="131" t="s">
        <v>250</v>
      </c>
      <c r="K5016" s="131" t="s">
        <v>250</v>
      </c>
      <c r="L5016" s="131" t="s">
        <v>43</v>
      </c>
      <c r="M5016" s="131" t="s">
        <v>44</v>
      </c>
      <c r="N5016" s="131" t="s">
        <v>126</v>
      </c>
      <c r="O5016" s="131" t="s">
        <v>42</v>
      </c>
      <c r="P5016" s="131" t="s">
        <v>350</v>
      </c>
      <c r="Q5016" s="131" t="s">
        <v>1428</v>
      </c>
      <c r="R5016" s="131" t="s">
        <v>3344</v>
      </c>
      <c r="S5016" s="130">
        <v>201411</v>
      </c>
      <c r="T5016" s="131" t="s">
        <v>52</v>
      </c>
      <c r="U5016" s="130">
        <v>0</v>
      </c>
      <c r="V5016" s="138">
        <v>129.4</v>
      </c>
      <c r="W5016" s="131" t="s">
        <v>42</v>
      </c>
      <c r="X5016" s="131" t="s">
        <v>42</v>
      </c>
      <c r="Y5016" s="131" t="s">
        <v>1152</v>
      </c>
      <c r="Z5016" s="131" t="s">
        <v>48</v>
      </c>
      <c r="AA5016" s="131" t="s">
        <v>168</v>
      </c>
      <c r="AB5016" s="131" t="s">
        <v>42</v>
      </c>
      <c r="AC5016" s="131" t="s">
        <v>3345</v>
      </c>
      <c r="AD5016" s="131" t="s">
        <v>146</v>
      </c>
    </row>
    <row r="5017" spans="1:30" x14ac:dyDescent="0.25">
      <c r="A5017" s="131" t="s">
        <v>35</v>
      </c>
      <c r="B5017" s="131" t="s">
        <v>36</v>
      </c>
      <c r="C5017" s="131" t="s">
        <v>37</v>
      </c>
      <c r="D5017" s="131" t="s">
        <v>121</v>
      </c>
      <c r="E5017" s="131" t="s">
        <v>215</v>
      </c>
      <c r="F5017" s="131" t="s">
        <v>216</v>
      </c>
      <c r="G5017" s="131" t="s">
        <v>124</v>
      </c>
      <c r="H5017" s="131" t="s">
        <v>124</v>
      </c>
      <c r="I5017" s="131" t="s">
        <v>42</v>
      </c>
      <c r="J5017" s="131" t="s">
        <v>231</v>
      </c>
      <c r="K5017" s="131" t="s">
        <v>231</v>
      </c>
      <c r="L5017" s="131" t="s">
        <v>43</v>
      </c>
      <c r="M5017" s="131" t="s">
        <v>44</v>
      </c>
      <c r="N5017" s="131" t="s">
        <v>160</v>
      </c>
      <c r="O5017" s="131" t="s">
        <v>42</v>
      </c>
      <c r="P5017" s="131" t="s">
        <v>350</v>
      </c>
      <c r="Q5017" s="131" t="s">
        <v>3349</v>
      </c>
      <c r="R5017" s="131" t="s">
        <v>3344</v>
      </c>
      <c r="S5017" s="130">
        <v>201411</v>
      </c>
      <c r="T5017" s="131" t="s">
        <v>52</v>
      </c>
      <c r="U5017" s="130">
        <v>0</v>
      </c>
      <c r="V5017" s="138">
        <v>4.59</v>
      </c>
      <c r="W5017" s="131" t="s">
        <v>42</v>
      </c>
      <c r="X5017" s="131" t="s">
        <v>42</v>
      </c>
      <c r="Y5017" s="131" t="s">
        <v>1152</v>
      </c>
      <c r="Z5017" s="131" t="s">
        <v>48</v>
      </c>
      <c r="AA5017" s="131" t="s">
        <v>168</v>
      </c>
      <c r="AB5017" s="131" t="s">
        <v>42</v>
      </c>
      <c r="AC5017" s="131" t="s">
        <v>3345</v>
      </c>
      <c r="AD5017" s="131" t="s">
        <v>146</v>
      </c>
    </row>
    <row r="5018" spans="1:30" x14ac:dyDescent="0.25">
      <c r="A5018" s="131" t="s">
        <v>35</v>
      </c>
      <c r="B5018" s="131" t="s">
        <v>36</v>
      </c>
      <c r="C5018" s="131" t="s">
        <v>37</v>
      </c>
      <c r="D5018" s="131" t="s">
        <v>121</v>
      </c>
      <c r="E5018" s="131" t="s">
        <v>215</v>
      </c>
      <c r="F5018" s="131" t="s">
        <v>216</v>
      </c>
      <c r="G5018" s="131" t="s">
        <v>124</v>
      </c>
      <c r="H5018" s="131" t="s">
        <v>124</v>
      </c>
      <c r="I5018" s="131" t="s">
        <v>42</v>
      </c>
      <c r="J5018" s="131" t="s">
        <v>231</v>
      </c>
      <c r="K5018" s="131" t="s">
        <v>231</v>
      </c>
      <c r="L5018" s="131" t="s">
        <v>43</v>
      </c>
      <c r="M5018" s="131" t="s">
        <v>44</v>
      </c>
      <c r="N5018" s="131" t="s">
        <v>160</v>
      </c>
      <c r="O5018" s="131" t="s">
        <v>42</v>
      </c>
      <c r="P5018" s="131" t="s">
        <v>350</v>
      </c>
      <c r="Q5018" s="131" t="s">
        <v>3349</v>
      </c>
      <c r="R5018" s="131" t="s">
        <v>3344</v>
      </c>
      <c r="S5018" s="130">
        <v>201411</v>
      </c>
      <c r="T5018" s="131" t="s">
        <v>52</v>
      </c>
      <c r="U5018" s="130">
        <v>0</v>
      </c>
      <c r="V5018" s="138">
        <v>4.6399999999999997</v>
      </c>
      <c r="W5018" s="131" t="s">
        <v>42</v>
      </c>
      <c r="X5018" s="131" t="s">
        <v>42</v>
      </c>
      <c r="Y5018" s="131" t="s">
        <v>1152</v>
      </c>
      <c r="Z5018" s="131" t="s">
        <v>48</v>
      </c>
      <c r="AA5018" s="131" t="s">
        <v>168</v>
      </c>
      <c r="AB5018" s="131" t="s">
        <v>42</v>
      </c>
      <c r="AC5018" s="131" t="s">
        <v>3345</v>
      </c>
      <c r="AD5018" s="131" t="s">
        <v>146</v>
      </c>
    </row>
    <row r="5019" spans="1:30" x14ac:dyDescent="0.25">
      <c r="A5019" s="131" t="s">
        <v>35</v>
      </c>
      <c r="B5019" s="131" t="s">
        <v>36</v>
      </c>
      <c r="C5019" s="131" t="s">
        <v>37</v>
      </c>
      <c r="D5019" s="131" t="s">
        <v>121</v>
      </c>
      <c r="E5019" s="131" t="s">
        <v>122</v>
      </c>
      <c r="F5019" s="131" t="s">
        <v>123</v>
      </c>
      <c r="G5019" s="131" t="s">
        <v>124</v>
      </c>
      <c r="H5019" s="131" t="s">
        <v>124</v>
      </c>
      <c r="I5019" s="131" t="s">
        <v>42</v>
      </c>
      <c r="J5019" s="131" t="s">
        <v>125</v>
      </c>
      <c r="K5019" s="131" t="s">
        <v>125</v>
      </c>
      <c r="L5019" s="131" t="s">
        <v>43</v>
      </c>
      <c r="M5019" s="131" t="s">
        <v>44</v>
      </c>
      <c r="N5019" s="131" t="s">
        <v>131</v>
      </c>
      <c r="O5019" s="131" t="s">
        <v>219</v>
      </c>
      <c r="P5019" s="131" t="s">
        <v>667</v>
      </c>
      <c r="Q5019" s="131" t="s">
        <v>3350</v>
      </c>
      <c r="R5019" s="131" t="s">
        <v>3332</v>
      </c>
      <c r="S5019" s="130">
        <v>201411</v>
      </c>
      <c r="T5019" s="131" t="s">
        <v>52</v>
      </c>
      <c r="U5019" s="130">
        <v>0</v>
      </c>
      <c r="V5019" s="138">
        <v>17.329999999999998</v>
      </c>
      <c r="W5019" s="131" t="s">
        <v>42</v>
      </c>
      <c r="X5019" s="131" t="s">
        <v>42</v>
      </c>
      <c r="Y5019" s="131" t="s">
        <v>1152</v>
      </c>
      <c r="Z5019" s="131" t="s">
        <v>48</v>
      </c>
      <c r="AA5019" s="131" t="s">
        <v>144</v>
      </c>
      <c r="AB5019" s="131" t="s">
        <v>42</v>
      </c>
      <c r="AC5019" s="131" t="s">
        <v>3331</v>
      </c>
      <c r="AD5019" s="131" t="s">
        <v>146</v>
      </c>
    </row>
    <row r="5020" spans="1:30" x14ac:dyDescent="0.25">
      <c r="A5020" s="131" t="s">
        <v>35</v>
      </c>
      <c r="B5020" s="131" t="s">
        <v>36</v>
      </c>
      <c r="C5020" s="131" t="s">
        <v>37</v>
      </c>
      <c r="D5020" s="131" t="s">
        <v>121</v>
      </c>
      <c r="E5020" s="131" t="s">
        <v>215</v>
      </c>
      <c r="F5020" s="131" t="s">
        <v>216</v>
      </c>
      <c r="G5020" s="131" t="s">
        <v>124</v>
      </c>
      <c r="H5020" s="131" t="s">
        <v>124</v>
      </c>
      <c r="I5020" s="131" t="s">
        <v>42</v>
      </c>
      <c r="J5020" s="131" t="s">
        <v>257</v>
      </c>
      <c r="K5020" s="131" t="s">
        <v>257</v>
      </c>
      <c r="L5020" s="131" t="s">
        <v>43</v>
      </c>
      <c r="M5020" s="131" t="s">
        <v>44</v>
      </c>
      <c r="N5020" s="131" t="s">
        <v>126</v>
      </c>
      <c r="O5020" s="131" t="s">
        <v>42</v>
      </c>
      <c r="P5020" s="131" t="s">
        <v>586</v>
      </c>
      <c r="Q5020" s="131" t="s">
        <v>167</v>
      </c>
      <c r="R5020" s="131" t="s">
        <v>3351</v>
      </c>
      <c r="S5020" s="130">
        <v>201411</v>
      </c>
      <c r="T5020" s="131" t="s">
        <v>52</v>
      </c>
      <c r="U5020" s="130">
        <v>0</v>
      </c>
      <c r="V5020" s="138">
        <v>21.73</v>
      </c>
      <c r="W5020" s="131" t="s">
        <v>42</v>
      </c>
      <c r="X5020" s="131" t="s">
        <v>42</v>
      </c>
      <c r="Y5020" s="131" t="s">
        <v>1152</v>
      </c>
      <c r="Z5020" s="131" t="s">
        <v>48</v>
      </c>
      <c r="AA5020" s="131" t="s">
        <v>168</v>
      </c>
      <c r="AB5020" s="131" t="s">
        <v>42</v>
      </c>
      <c r="AC5020" s="131" t="s">
        <v>3352</v>
      </c>
      <c r="AD5020" s="131" t="s">
        <v>146</v>
      </c>
    </row>
    <row r="5021" spans="1:30" x14ac:dyDescent="0.25">
      <c r="A5021" s="131" t="s">
        <v>35</v>
      </c>
      <c r="B5021" s="131" t="s">
        <v>36</v>
      </c>
      <c r="C5021" s="131" t="s">
        <v>37</v>
      </c>
      <c r="D5021" s="131" t="s">
        <v>121</v>
      </c>
      <c r="E5021" s="131" t="s">
        <v>215</v>
      </c>
      <c r="F5021" s="131" t="s">
        <v>216</v>
      </c>
      <c r="G5021" s="131" t="s">
        <v>124</v>
      </c>
      <c r="H5021" s="131" t="s">
        <v>124</v>
      </c>
      <c r="I5021" s="131" t="s">
        <v>42</v>
      </c>
      <c r="J5021" s="131" t="s">
        <v>437</v>
      </c>
      <c r="K5021" s="131" t="s">
        <v>437</v>
      </c>
      <c r="L5021" s="131" t="s">
        <v>43</v>
      </c>
      <c r="M5021" s="131" t="s">
        <v>44</v>
      </c>
      <c r="N5021" s="131" t="s">
        <v>126</v>
      </c>
      <c r="O5021" s="131" t="s">
        <v>42</v>
      </c>
      <c r="P5021" s="131" t="s">
        <v>586</v>
      </c>
      <c r="Q5021" s="131" t="s">
        <v>167</v>
      </c>
      <c r="R5021" s="131" t="s">
        <v>3351</v>
      </c>
      <c r="S5021" s="130">
        <v>201411</v>
      </c>
      <c r="T5021" s="131" t="s">
        <v>52</v>
      </c>
      <c r="U5021" s="130">
        <v>0</v>
      </c>
      <c r="V5021" s="138">
        <v>23.74</v>
      </c>
      <c r="W5021" s="131" t="s">
        <v>42</v>
      </c>
      <c r="X5021" s="131" t="s">
        <v>42</v>
      </c>
      <c r="Y5021" s="131" t="s">
        <v>1152</v>
      </c>
      <c r="Z5021" s="131" t="s">
        <v>48</v>
      </c>
      <c r="AA5021" s="131" t="s">
        <v>168</v>
      </c>
      <c r="AB5021" s="131" t="s">
        <v>42</v>
      </c>
      <c r="AC5021" s="131" t="s">
        <v>3352</v>
      </c>
      <c r="AD5021" s="131" t="s">
        <v>146</v>
      </c>
    </row>
    <row r="5022" spans="1:30" x14ac:dyDescent="0.25">
      <c r="A5022" s="131" t="s">
        <v>35</v>
      </c>
      <c r="B5022" s="131" t="s">
        <v>36</v>
      </c>
      <c r="C5022" s="131" t="s">
        <v>37</v>
      </c>
      <c r="D5022" s="131" t="s">
        <v>121</v>
      </c>
      <c r="E5022" s="131" t="s">
        <v>215</v>
      </c>
      <c r="F5022" s="131" t="s">
        <v>216</v>
      </c>
      <c r="G5022" s="131" t="s">
        <v>124</v>
      </c>
      <c r="H5022" s="131" t="s">
        <v>124</v>
      </c>
      <c r="I5022" s="131" t="s">
        <v>42</v>
      </c>
      <c r="J5022" s="131" t="s">
        <v>437</v>
      </c>
      <c r="K5022" s="131" t="s">
        <v>437</v>
      </c>
      <c r="L5022" s="131" t="s">
        <v>43</v>
      </c>
      <c r="M5022" s="131" t="s">
        <v>44</v>
      </c>
      <c r="N5022" s="131" t="s">
        <v>126</v>
      </c>
      <c r="O5022" s="131" t="s">
        <v>42</v>
      </c>
      <c r="P5022" s="131" t="s">
        <v>586</v>
      </c>
      <c r="Q5022" s="131" t="s">
        <v>167</v>
      </c>
      <c r="R5022" s="131" t="s">
        <v>3351</v>
      </c>
      <c r="S5022" s="130">
        <v>201411</v>
      </c>
      <c r="T5022" s="131" t="s">
        <v>52</v>
      </c>
      <c r="U5022" s="130">
        <v>0</v>
      </c>
      <c r="V5022" s="138">
        <v>22.85</v>
      </c>
      <c r="W5022" s="131" t="s">
        <v>42</v>
      </c>
      <c r="X5022" s="131" t="s">
        <v>42</v>
      </c>
      <c r="Y5022" s="131" t="s">
        <v>1152</v>
      </c>
      <c r="Z5022" s="131" t="s">
        <v>48</v>
      </c>
      <c r="AA5022" s="131" t="s">
        <v>168</v>
      </c>
      <c r="AB5022" s="131" t="s">
        <v>42</v>
      </c>
      <c r="AC5022" s="131" t="s">
        <v>3352</v>
      </c>
      <c r="AD5022" s="131" t="s">
        <v>146</v>
      </c>
    </row>
    <row r="5023" spans="1:30" x14ac:dyDescent="0.25">
      <c r="A5023" s="131" t="s">
        <v>35</v>
      </c>
      <c r="B5023" s="131" t="s">
        <v>36</v>
      </c>
      <c r="C5023" s="131" t="s">
        <v>37</v>
      </c>
      <c r="D5023" s="131" t="s">
        <v>121</v>
      </c>
      <c r="E5023" s="131" t="s">
        <v>122</v>
      </c>
      <c r="F5023" s="131" t="s">
        <v>123</v>
      </c>
      <c r="G5023" s="131" t="s">
        <v>124</v>
      </c>
      <c r="H5023" s="131" t="s">
        <v>124</v>
      </c>
      <c r="I5023" s="131" t="s">
        <v>42</v>
      </c>
      <c r="J5023" s="131" t="s">
        <v>182</v>
      </c>
      <c r="K5023" s="131" t="s">
        <v>182</v>
      </c>
      <c r="L5023" s="131" t="s">
        <v>43</v>
      </c>
      <c r="M5023" s="131" t="s">
        <v>44</v>
      </c>
      <c r="N5023" s="131" t="s">
        <v>180</v>
      </c>
      <c r="O5023" s="131" t="s">
        <v>3362</v>
      </c>
      <c r="P5023" s="131" t="s">
        <v>1152</v>
      </c>
      <c r="Q5023" s="131" t="s">
        <v>645</v>
      </c>
      <c r="R5023" s="131" t="s">
        <v>1152</v>
      </c>
      <c r="S5023" s="130">
        <v>201411</v>
      </c>
      <c r="T5023" s="131" t="s">
        <v>52</v>
      </c>
      <c r="U5023" s="130">
        <v>0</v>
      </c>
      <c r="V5023" s="138">
        <v>239.64</v>
      </c>
      <c r="W5023" s="131" t="s">
        <v>1152</v>
      </c>
      <c r="X5023" s="131" t="s">
        <v>1152</v>
      </c>
      <c r="Y5023" s="131" t="s">
        <v>1152</v>
      </c>
      <c r="Z5023" s="131" t="s">
        <v>48</v>
      </c>
      <c r="AA5023" s="131" t="s">
        <v>646</v>
      </c>
      <c r="AB5023" s="131" t="s">
        <v>42</v>
      </c>
      <c r="AC5023" s="131" t="s">
        <v>3363</v>
      </c>
      <c r="AD5023" s="131" t="s">
        <v>648</v>
      </c>
    </row>
    <row r="5024" spans="1:30" x14ac:dyDescent="0.25">
      <c r="A5024" s="131" t="s">
        <v>35</v>
      </c>
      <c r="B5024" s="131" t="s">
        <v>36</v>
      </c>
      <c r="C5024" s="131" t="s">
        <v>37</v>
      </c>
      <c r="D5024" s="131" t="s">
        <v>121</v>
      </c>
      <c r="E5024" s="131" t="s">
        <v>122</v>
      </c>
      <c r="F5024" s="131" t="s">
        <v>123</v>
      </c>
      <c r="G5024" s="131" t="s">
        <v>124</v>
      </c>
      <c r="H5024" s="131" t="s">
        <v>124</v>
      </c>
      <c r="I5024" s="131" t="s">
        <v>42</v>
      </c>
      <c r="J5024" s="131" t="s">
        <v>182</v>
      </c>
      <c r="K5024" s="131" t="s">
        <v>182</v>
      </c>
      <c r="L5024" s="131" t="s">
        <v>43</v>
      </c>
      <c r="M5024" s="131" t="s">
        <v>44</v>
      </c>
      <c r="N5024" s="131" t="s">
        <v>180</v>
      </c>
      <c r="O5024" s="131" t="s">
        <v>3364</v>
      </c>
      <c r="P5024" s="131" t="s">
        <v>1152</v>
      </c>
      <c r="Q5024" s="131" t="s">
        <v>645</v>
      </c>
      <c r="R5024" s="131" t="s">
        <v>1152</v>
      </c>
      <c r="S5024" s="130">
        <v>201411</v>
      </c>
      <c r="T5024" s="131" t="s">
        <v>52</v>
      </c>
      <c r="U5024" s="130">
        <v>0</v>
      </c>
      <c r="V5024" s="138">
        <v>3970.02</v>
      </c>
      <c r="W5024" s="131" t="s">
        <v>1152</v>
      </c>
      <c r="X5024" s="131" t="s">
        <v>1152</v>
      </c>
      <c r="Y5024" s="131" t="s">
        <v>1152</v>
      </c>
      <c r="Z5024" s="131" t="s">
        <v>48</v>
      </c>
      <c r="AA5024" s="131" t="s">
        <v>646</v>
      </c>
      <c r="AB5024" s="131" t="s">
        <v>42</v>
      </c>
      <c r="AC5024" s="131" t="s">
        <v>3363</v>
      </c>
      <c r="AD5024" s="131" t="s">
        <v>648</v>
      </c>
    </row>
    <row r="5025" spans="1:30" x14ac:dyDescent="0.25">
      <c r="A5025" s="131" t="s">
        <v>35</v>
      </c>
      <c r="B5025" s="131" t="s">
        <v>36</v>
      </c>
      <c r="C5025" s="131" t="s">
        <v>37</v>
      </c>
      <c r="D5025" s="131" t="s">
        <v>121</v>
      </c>
      <c r="E5025" s="131" t="s">
        <v>122</v>
      </c>
      <c r="F5025" s="131" t="s">
        <v>123</v>
      </c>
      <c r="G5025" s="131" t="s">
        <v>124</v>
      </c>
      <c r="H5025" s="131" t="s">
        <v>124</v>
      </c>
      <c r="I5025" s="131" t="s">
        <v>42</v>
      </c>
      <c r="J5025" s="131" t="s">
        <v>182</v>
      </c>
      <c r="K5025" s="131" t="s">
        <v>182</v>
      </c>
      <c r="L5025" s="131" t="s">
        <v>43</v>
      </c>
      <c r="M5025" s="131" t="s">
        <v>44</v>
      </c>
      <c r="N5025" s="131" t="s">
        <v>180</v>
      </c>
      <c r="O5025" s="131" t="s">
        <v>3365</v>
      </c>
      <c r="P5025" s="131" t="s">
        <v>1152</v>
      </c>
      <c r="Q5025" s="131" t="s">
        <v>645</v>
      </c>
      <c r="R5025" s="131" t="s">
        <v>1152</v>
      </c>
      <c r="S5025" s="130">
        <v>201411</v>
      </c>
      <c r="T5025" s="131" t="s">
        <v>52</v>
      </c>
      <c r="U5025" s="130">
        <v>0</v>
      </c>
      <c r="V5025" s="138">
        <v>687.54</v>
      </c>
      <c r="W5025" s="131" t="s">
        <v>1152</v>
      </c>
      <c r="X5025" s="131" t="s">
        <v>1152</v>
      </c>
      <c r="Y5025" s="131" t="s">
        <v>1152</v>
      </c>
      <c r="Z5025" s="131" t="s">
        <v>48</v>
      </c>
      <c r="AA5025" s="131" t="s">
        <v>646</v>
      </c>
      <c r="AB5025" s="131" t="s">
        <v>42</v>
      </c>
      <c r="AC5025" s="131" t="s">
        <v>3363</v>
      </c>
      <c r="AD5025" s="131" t="s">
        <v>648</v>
      </c>
    </row>
    <row r="5026" spans="1:30" x14ac:dyDescent="0.25">
      <c r="A5026" s="131" t="s">
        <v>35</v>
      </c>
      <c r="B5026" s="131" t="s">
        <v>36</v>
      </c>
      <c r="C5026" s="131" t="s">
        <v>37</v>
      </c>
      <c r="D5026" s="131" t="s">
        <v>121</v>
      </c>
      <c r="E5026" s="131" t="s">
        <v>122</v>
      </c>
      <c r="F5026" s="131" t="s">
        <v>123</v>
      </c>
      <c r="G5026" s="131" t="s">
        <v>124</v>
      </c>
      <c r="H5026" s="131" t="s">
        <v>124</v>
      </c>
      <c r="I5026" s="131" t="s">
        <v>42</v>
      </c>
      <c r="J5026" s="131" t="s">
        <v>182</v>
      </c>
      <c r="K5026" s="131" t="s">
        <v>182</v>
      </c>
      <c r="L5026" s="131" t="s">
        <v>43</v>
      </c>
      <c r="M5026" s="131" t="s">
        <v>44</v>
      </c>
      <c r="N5026" s="131" t="s">
        <v>180</v>
      </c>
      <c r="O5026" s="131" t="s">
        <v>3366</v>
      </c>
      <c r="P5026" s="131" t="s">
        <v>1152</v>
      </c>
      <c r="Q5026" s="131" t="s">
        <v>645</v>
      </c>
      <c r="R5026" s="131" t="s">
        <v>1152</v>
      </c>
      <c r="S5026" s="130">
        <v>201411</v>
      </c>
      <c r="T5026" s="131" t="s">
        <v>52</v>
      </c>
      <c r="U5026" s="130">
        <v>0</v>
      </c>
      <c r="V5026" s="138">
        <v>534.48</v>
      </c>
      <c r="W5026" s="131" t="s">
        <v>1152</v>
      </c>
      <c r="X5026" s="131" t="s">
        <v>1152</v>
      </c>
      <c r="Y5026" s="131" t="s">
        <v>1152</v>
      </c>
      <c r="Z5026" s="131" t="s">
        <v>48</v>
      </c>
      <c r="AA5026" s="131" t="s">
        <v>646</v>
      </c>
      <c r="AB5026" s="131" t="s">
        <v>42</v>
      </c>
      <c r="AC5026" s="131" t="s">
        <v>3363</v>
      </c>
      <c r="AD5026" s="131" t="s">
        <v>648</v>
      </c>
    </row>
    <row r="5027" spans="1:30" x14ac:dyDescent="0.25">
      <c r="A5027" s="131" t="s">
        <v>35</v>
      </c>
      <c r="B5027" s="131" t="s">
        <v>36</v>
      </c>
      <c r="C5027" s="131" t="s">
        <v>37</v>
      </c>
      <c r="D5027" s="131" t="s">
        <v>121</v>
      </c>
      <c r="E5027" s="131" t="s">
        <v>122</v>
      </c>
      <c r="F5027" s="131" t="s">
        <v>123</v>
      </c>
      <c r="G5027" s="131" t="s">
        <v>124</v>
      </c>
      <c r="H5027" s="131" t="s">
        <v>124</v>
      </c>
      <c r="I5027" s="131" t="s">
        <v>42</v>
      </c>
      <c r="J5027" s="131" t="s">
        <v>174</v>
      </c>
      <c r="K5027" s="131" t="s">
        <v>174</v>
      </c>
      <c r="L5027" s="131" t="s">
        <v>43</v>
      </c>
      <c r="M5027" s="131" t="s">
        <v>44</v>
      </c>
      <c r="N5027" s="131" t="s">
        <v>180</v>
      </c>
      <c r="O5027" s="131" t="s">
        <v>3367</v>
      </c>
      <c r="P5027" s="131" t="s">
        <v>1152</v>
      </c>
      <c r="Q5027" s="131" t="s">
        <v>645</v>
      </c>
      <c r="R5027" s="131" t="s">
        <v>1152</v>
      </c>
      <c r="S5027" s="130">
        <v>201411</v>
      </c>
      <c r="T5027" s="131" t="s">
        <v>52</v>
      </c>
      <c r="U5027" s="130">
        <v>0</v>
      </c>
      <c r="V5027" s="138">
        <v>176</v>
      </c>
      <c r="W5027" s="131" t="s">
        <v>1152</v>
      </c>
      <c r="X5027" s="131" t="s">
        <v>1152</v>
      </c>
      <c r="Y5027" s="131" t="s">
        <v>1152</v>
      </c>
      <c r="Z5027" s="131" t="s">
        <v>48</v>
      </c>
      <c r="AA5027" s="131" t="s">
        <v>646</v>
      </c>
      <c r="AB5027" s="131" t="s">
        <v>42</v>
      </c>
      <c r="AC5027" s="131" t="s">
        <v>3363</v>
      </c>
      <c r="AD5027" s="131" t="s">
        <v>648</v>
      </c>
    </row>
    <row r="5028" spans="1:30" x14ac:dyDescent="0.25">
      <c r="A5028" s="131" t="s">
        <v>35</v>
      </c>
      <c r="B5028" s="131" t="s">
        <v>36</v>
      </c>
      <c r="C5028" s="131" t="s">
        <v>37</v>
      </c>
      <c r="D5028" s="131" t="s">
        <v>121</v>
      </c>
      <c r="E5028" s="131" t="s">
        <v>122</v>
      </c>
      <c r="F5028" s="131" t="s">
        <v>123</v>
      </c>
      <c r="G5028" s="131" t="s">
        <v>124</v>
      </c>
      <c r="H5028" s="131" t="s">
        <v>124</v>
      </c>
      <c r="I5028" s="131" t="s">
        <v>42</v>
      </c>
      <c r="J5028" s="131" t="s">
        <v>174</v>
      </c>
      <c r="K5028" s="131" t="s">
        <v>174</v>
      </c>
      <c r="L5028" s="131" t="s">
        <v>43</v>
      </c>
      <c r="M5028" s="131" t="s">
        <v>44</v>
      </c>
      <c r="N5028" s="131" t="s">
        <v>180</v>
      </c>
      <c r="O5028" s="131" t="s">
        <v>3368</v>
      </c>
      <c r="P5028" s="131" t="s">
        <v>1152</v>
      </c>
      <c r="Q5028" s="131" t="s">
        <v>645</v>
      </c>
      <c r="R5028" s="131" t="s">
        <v>1152</v>
      </c>
      <c r="S5028" s="130">
        <v>201411</v>
      </c>
      <c r="T5028" s="131" t="s">
        <v>52</v>
      </c>
      <c r="U5028" s="130">
        <v>0</v>
      </c>
      <c r="V5028" s="138">
        <v>88</v>
      </c>
      <c r="W5028" s="131" t="s">
        <v>1152</v>
      </c>
      <c r="X5028" s="131" t="s">
        <v>1152</v>
      </c>
      <c r="Y5028" s="131" t="s">
        <v>1152</v>
      </c>
      <c r="Z5028" s="131" t="s">
        <v>48</v>
      </c>
      <c r="AA5028" s="131" t="s">
        <v>646</v>
      </c>
      <c r="AB5028" s="131" t="s">
        <v>42</v>
      </c>
      <c r="AC5028" s="131" t="s">
        <v>3363</v>
      </c>
      <c r="AD5028" s="131" t="s">
        <v>648</v>
      </c>
    </row>
    <row r="5029" spans="1:30" x14ac:dyDescent="0.25">
      <c r="A5029" s="131" t="s">
        <v>35</v>
      </c>
      <c r="B5029" s="131" t="s">
        <v>36</v>
      </c>
      <c r="C5029" s="131" t="s">
        <v>37</v>
      </c>
      <c r="D5029" s="131" t="s">
        <v>121</v>
      </c>
      <c r="E5029" s="131" t="s">
        <v>122</v>
      </c>
      <c r="F5029" s="131" t="s">
        <v>123</v>
      </c>
      <c r="G5029" s="131" t="s">
        <v>124</v>
      </c>
      <c r="H5029" s="131" t="s">
        <v>124</v>
      </c>
      <c r="I5029" s="131" t="s">
        <v>42</v>
      </c>
      <c r="J5029" s="131" t="s">
        <v>174</v>
      </c>
      <c r="K5029" s="131" t="s">
        <v>174</v>
      </c>
      <c r="L5029" s="131" t="s">
        <v>43</v>
      </c>
      <c r="M5029" s="131" t="s">
        <v>44</v>
      </c>
      <c r="N5029" s="131" t="s">
        <v>180</v>
      </c>
      <c r="O5029" s="131" t="s">
        <v>3369</v>
      </c>
      <c r="P5029" s="131" t="s">
        <v>1152</v>
      </c>
      <c r="Q5029" s="131" t="s">
        <v>645</v>
      </c>
      <c r="R5029" s="131" t="s">
        <v>1152</v>
      </c>
      <c r="S5029" s="130">
        <v>201411</v>
      </c>
      <c r="T5029" s="131" t="s">
        <v>52</v>
      </c>
      <c r="U5029" s="130">
        <v>0</v>
      </c>
      <c r="V5029" s="138">
        <v>154</v>
      </c>
      <c r="W5029" s="131" t="s">
        <v>1152</v>
      </c>
      <c r="X5029" s="131" t="s">
        <v>1152</v>
      </c>
      <c r="Y5029" s="131" t="s">
        <v>1152</v>
      </c>
      <c r="Z5029" s="131" t="s">
        <v>48</v>
      </c>
      <c r="AA5029" s="131" t="s">
        <v>646</v>
      </c>
      <c r="AB5029" s="131" t="s">
        <v>42</v>
      </c>
      <c r="AC5029" s="131" t="s">
        <v>3363</v>
      </c>
      <c r="AD5029" s="131" t="s">
        <v>648</v>
      </c>
    </row>
    <row r="5030" spans="1:30" x14ac:dyDescent="0.25">
      <c r="A5030" s="131" t="s">
        <v>35</v>
      </c>
      <c r="B5030" s="131" t="s">
        <v>36</v>
      </c>
      <c r="C5030" s="131" t="s">
        <v>37</v>
      </c>
      <c r="D5030" s="131" t="s">
        <v>121</v>
      </c>
      <c r="E5030" s="131" t="s">
        <v>122</v>
      </c>
      <c r="F5030" s="131" t="s">
        <v>123</v>
      </c>
      <c r="G5030" s="131" t="s">
        <v>124</v>
      </c>
      <c r="H5030" s="131" t="s">
        <v>124</v>
      </c>
      <c r="I5030" s="131" t="s">
        <v>42</v>
      </c>
      <c r="J5030" s="131" t="s">
        <v>174</v>
      </c>
      <c r="K5030" s="131" t="s">
        <v>174</v>
      </c>
      <c r="L5030" s="131" t="s">
        <v>43</v>
      </c>
      <c r="M5030" s="131" t="s">
        <v>44</v>
      </c>
      <c r="N5030" s="131" t="s">
        <v>180</v>
      </c>
      <c r="O5030" s="131" t="s">
        <v>3370</v>
      </c>
      <c r="P5030" s="131" t="s">
        <v>1152</v>
      </c>
      <c r="Q5030" s="131" t="s">
        <v>645</v>
      </c>
      <c r="R5030" s="131" t="s">
        <v>1152</v>
      </c>
      <c r="S5030" s="130">
        <v>201411</v>
      </c>
      <c r="T5030" s="131" t="s">
        <v>52</v>
      </c>
      <c r="U5030" s="130">
        <v>0</v>
      </c>
      <c r="V5030" s="138">
        <v>210</v>
      </c>
      <c r="W5030" s="131" t="s">
        <v>1152</v>
      </c>
      <c r="X5030" s="131" t="s">
        <v>1152</v>
      </c>
      <c r="Y5030" s="131" t="s">
        <v>1152</v>
      </c>
      <c r="Z5030" s="131" t="s">
        <v>48</v>
      </c>
      <c r="AA5030" s="131" t="s">
        <v>646</v>
      </c>
      <c r="AB5030" s="131" t="s">
        <v>42</v>
      </c>
      <c r="AC5030" s="131" t="s">
        <v>3363</v>
      </c>
      <c r="AD5030" s="131" t="s">
        <v>648</v>
      </c>
    </row>
    <row r="5031" spans="1:30" x14ac:dyDescent="0.25">
      <c r="A5031" s="131" t="s">
        <v>35</v>
      </c>
      <c r="B5031" s="131" t="s">
        <v>36</v>
      </c>
      <c r="C5031" s="131" t="s">
        <v>37</v>
      </c>
      <c r="D5031" s="131" t="s">
        <v>121</v>
      </c>
      <c r="E5031" s="131" t="s">
        <v>122</v>
      </c>
      <c r="F5031" s="131" t="s">
        <v>123</v>
      </c>
      <c r="G5031" s="131" t="s">
        <v>124</v>
      </c>
      <c r="H5031" s="131" t="s">
        <v>124</v>
      </c>
      <c r="I5031" s="131" t="s">
        <v>42</v>
      </c>
      <c r="J5031" s="131" t="s">
        <v>532</v>
      </c>
      <c r="K5031" s="131" t="s">
        <v>532</v>
      </c>
      <c r="L5031" s="131" t="s">
        <v>43</v>
      </c>
      <c r="M5031" s="131" t="s">
        <v>44</v>
      </c>
      <c r="N5031" s="131" t="s">
        <v>180</v>
      </c>
      <c r="O5031" s="131" t="s">
        <v>3371</v>
      </c>
      <c r="P5031" s="131" t="s">
        <v>1152</v>
      </c>
      <c r="Q5031" s="131" t="s">
        <v>645</v>
      </c>
      <c r="R5031" s="131" t="s">
        <v>1152</v>
      </c>
      <c r="S5031" s="130">
        <v>201411</v>
      </c>
      <c r="T5031" s="131" t="s">
        <v>52</v>
      </c>
      <c r="U5031" s="130">
        <v>0</v>
      </c>
      <c r="V5031" s="138">
        <v>3614.83</v>
      </c>
      <c r="W5031" s="131" t="s">
        <v>1152</v>
      </c>
      <c r="X5031" s="131" t="s">
        <v>1152</v>
      </c>
      <c r="Y5031" s="131" t="s">
        <v>1152</v>
      </c>
      <c r="Z5031" s="131" t="s">
        <v>48</v>
      </c>
      <c r="AA5031" s="131" t="s">
        <v>646</v>
      </c>
      <c r="AB5031" s="131" t="s">
        <v>42</v>
      </c>
      <c r="AC5031" s="131" t="s">
        <v>3363</v>
      </c>
      <c r="AD5031" s="131" t="s">
        <v>648</v>
      </c>
    </row>
    <row r="5032" spans="1:30" x14ac:dyDescent="0.25">
      <c r="A5032" s="131" t="s">
        <v>35</v>
      </c>
      <c r="B5032" s="131" t="s">
        <v>36</v>
      </c>
      <c r="C5032" s="131" t="s">
        <v>37</v>
      </c>
      <c r="D5032" s="131" t="s">
        <v>121</v>
      </c>
      <c r="E5032" s="131" t="s">
        <v>122</v>
      </c>
      <c r="F5032" s="131" t="s">
        <v>123</v>
      </c>
      <c r="G5032" s="131" t="s">
        <v>124</v>
      </c>
      <c r="H5032" s="131" t="s">
        <v>124</v>
      </c>
      <c r="I5032" s="131" t="s">
        <v>42</v>
      </c>
      <c r="J5032" s="131" t="s">
        <v>182</v>
      </c>
      <c r="K5032" s="131" t="s">
        <v>182</v>
      </c>
      <c r="L5032" s="131" t="s">
        <v>43</v>
      </c>
      <c r="M5032" s="131" t="s">
        <v>44</v>
      </c>
      <c r="N5032" s="131" t="s">
        <v>180</v>
      </c>
      <c r="O5032" s="131" t="s">
        <v>2244</v>
      </c>
      <c r="P5032" s="131" t="s">
        <v>1152</v>
      </c>
      <c r="Q5032" s="131" t="s">
        <v>645</v>
      </c>
      <c r="R5032" s="131" t="s">
        <v>1152</v>
      </c>
      <c r="S5032" s="130">
        <v>201411</v>
      </c>
      <c r="T5032" s="131" t="s">
        <v>52</v>
      </c>
      <c r="U5032" s="130">
        <v>0</v>
      </c>
      <c r="V5032" s="138">
        <v>182.46</v>
      </c>
      <c r="W5032" s="131" t="s">
        <v>1152</v>
      </c>
      <c r="X5032" s="131" t="s">
        <v>1152</v>
      </c>
      <c r="Y5032" s="131" t="s">
        <v>1152</v>
      </c>
      <c r="Z5032" s="131" t="s">
        <v>48</v>
      </c>
      <c r="AA5032" s="131" t="s">
        <v>646</v>
      </c>
      <c r="AB5032" s="131" t="s">
        <v>42</v>
      </c>
      <c r="AC5032" s="131" t="s">
        <v>3363</v>
      </c>
      <c r="AD5032" s="131" t="s">
        <v>648</v>
      </c>
    </row>
    <row r="5033" spans="1:30" x14ac:dyDescent="0.25">
      <c r="A5033" s="131" t="s">
        <v>35</v>
      </c>
      <c r="B5033" s="131" t="s">
        <v>36</v>
      </c>
      <c r="C5033" s="131" t="s">
        <v>37</v>
      </c>
      <c r="D5033" s="131" t="s">
        <v>121</v>
      </c>
      <c r="E5033" s="131" t="s">
        <v>122</v>
      </c>
      <c r="F5033" s="131" t="s">
        <v>123</v>
      </c>
      <c r="G5033" s="131" t="s">
        <v>124</v>
      </c>
      <c r="H5033" s="131" t="s">
        <v>124</v>
      </c>
      <c r="I5033" s="131" t="s">
        <v>42</v>
      </c>
      <c r="J5033" s="131" t="s">
        <v>182</v>
      </c>
      <c r="K5033" s="131" t="s">
        <v>182</v>
      </c>
      <c r="L5033" s="131" t="s">
        <v>43</v>
      </c>
      <c r="M5033" s="131" t="s">
        <v>44</v>
      </c>
      <c r="N5033" s="131" t="s">
        <v>180</v>
      </c>
      <c r="O5033" s="131" t="s">
        <v>2343</v>
      </c>
      <c r="P5033" s="131" t="s">
        <v>1152</v>
      </c>
      <c r="Q5033" s="131" t="s">
        <v>645</v>
      </c>
      <c r="R5033" s="131" t="s">
        <v>1152</v>
      </c>
      <c r="S5033" s="130">
        <v>201411</v>
      </c>
      <c r="T5033" s="131" t="s">
        <v>52</v>
      </c>
      <c r="U5033" s="130">
        <v>0</v>
      </c>
      <c r="V5033" s="138">
        <v>193.38</v>
      </c>
      <c r="W5033" s="131" t="s">
        <v>1152</v>
      </c>
      <c r="X5033" s="131" t="s">
        <v>1152</v>
      </c>
      <c r="Y5033" s="131" t="s">
        <v>1152</v>
      </c>
      <c r="Z5033" s="131" t="s">
        <v>48</v>
      </c>
      <c r="AA5033" s="131" t="s">
        <v>646</v>
      </c>
      <c r="AB5033" s="131" t="s">
        <v>42</v>
      </c>
      <c r="AC5033" s="131" t="s">
        <v>3363</v>
      </c>
      <c r="AD5033" s="131" t="s">
        <v>648</v>
      </c>
    </row>
    <row r="5034" spans="1:30" x14ac:dyDescent="0.25">
      <c r="A5034" s="131" t="s">
        <v>35</v>
      </c>
      <c r="B5034" s="131" t="s">
        <v>36</v>
      </c>
      <c r="C5034" s="131" t="s">
        <v>37</v>
      </c>
      <c r="D5034" s="131" t="s">
        <v>121</v>
      </c>
      <c r="E5034" s="131" t="s">
        <v>122</v>
      </c>
      <c r="F5034" s="131" t="s">
        <v>123</v>
      </c>
      <c r="G5034" s="131" t="s">
        <v>124</v>
      </c>
      <c r="H5034" s="131" t="s">
        <v>124</v>
      </c>
      <c r="I5034" s="131" t="s">
        <v>42</v>
      </c>
      <c r="J5034" s="131" t="s">
        <v>182</v>
      </c>
      <c r="K5034" s="131" t="s">
        <v>182</v>
      </c>
      <c r="L5034" s="131" t="s">
        <v>43</v>
      </c>
      <c r="M5034" s="131" t="s">
        <v>44</v>
      </c>
      <c r="N5034" s="131" t="s">
        <v>180</v>
      </c>
      <c r="O5034" s="131" t="s">
        <v>3368</v>
      </c>
      <c r="P5034" s="131" t="s">
        <v>1152</v>
      </c>
      <c r="Q5034" s="131" t="s">
        <v>645</v>
      </c>
      <c r="R5034" s="131" t="s">
        <v>1152</v>
      </c>
      <c r="S5034" s="130">
        <v>201411</v>
      </c>
      <c r="T5034" s="131" t="s">
        <v>52</v>
      </c>
      <c r="U5034" s="130">
        <v>0</v>
      </c>
      <c r="V5034" s="138">
        <v>3567.48</v>
      </c>
      <c r="W5034" s="131" t="s">
        <v>1152</v>
      </c>
      <c r="X5034" s="131" t="s">
        <v>1152</v>
      </c>
      <c r="Y5034" s="131" t="s">
        <v>1152</v>
      </c>
      <c r="Z5034" s="131" t="s">
        <v>48</v>
      </c>
      <c r="AA5034" s="131" t="s">
        <v>646</v>
      </c>
      <c r="AB5034" s="131" t="s">
        <v>42</v>
      </c>
      <c r="AC5034" s="131" t="s">
        <v>3363</v>
      </c>
      <c r="AD5034" s="131" t="s">
        <v>648</v>
      </c>
    </row>
    <row r="5035" spans="1:30" x14ac:dyDescent="0.25">
      <c r="A5035" s="131" t="s">
        <v>35</v>
      </c>
      <c r="B5035" s="131" t="s">
        <v>36</v>
      </c>
      <c r="C5035" s="131" t="s">
        <v>37</v>
      </c>
      <c r="D5035" s="131" t="s">
        <v>121</v>
      </c>
      <c r="E5035" s="131" t="s">
        <v>122</v>
      </c>
      <c r="F5035" s="131" t="s">
        <v>123</v>
      </c>
      <c r="G5035" s="131" t="s">
        <v>124</v>
      </c>
      <c r="H5035" s="131" t="s">
        <v>124</v>
      </c>
      <c r="I5035" s="131" t="s">
        <v>42</v>
      </c>
      <c r="J5035" s="131" t="s">
        <v>182</v>
      </c>
      <c r="K5035" s="131" t="s">
        <v>182</v>
      </c>
      <c r="L5035" s="131" t="s">
        <v>43</v>
      </c>
      <c r="M5035" s="131" t="s">
        <v>44</v>
      </c>
      <c r="N5035" s="131" t="s">
        <v>180</v>
      </c>
      <c r="O5035" s="131" t="s">
        <v>3372</v>
      </c>
      <c r="P5035" s="131" t="s">
        <v>1152</v>
      </c>
      <c r="Q5035" s="131" t="s">
        <v>645</v>
      </c>
      <c r="R5035" s="131" t="s">
        <v>1152</v>
      </c>
      <c r="S5035" s="130">
        <v>201411</v>
      </c>
      <c r="T5035" s="131" t="s">
        <v>52</v>
      </c>
      <c r="U5035" s="130">
        <v>0</v>
      </c>
      <c r="V5035" s="138">
        <v>479.22</v>
      </c>
      <c r="W5035" s="131" t="s">
        <v>1152</v>
      </c>
      <c r="X5035" s="131" t="s">
        <v>1152</v>
      </c>
      <c r="Y5035" s="131" t="s">
        <v>1152</v>
      </c>
      <c r="Z5035" s="131" t="s">
        <v>48</v>
      </c>
      <c r="AA5035" s="131" t="s">
        <v>646</v>
      </c>
      <c r="AB5035" s="131" t="s">
        <v>42</v>
      </c>
      <c r="AC5035" s="131" t="s">
        <v>3363</v>
      </c>
      <c r="AD5035" s="131" t="s">
        <v>648</v>
      </c>
    </row>
    <row r="5036" spans="1:30" x14ac:dyDescent="0.25">
      <c r="A5036" s="131" t="s">
        <v>35</v>
      </c>
      <c r="B5036" s="131" t="s">
        <v>36</v>
      </c>
      <c r="C5036" s="131" t="s">
        <v>37</v>
      </c>
      <c r="D5036" s="131" t="s">
        <v>121</v>
      </c>
      <c r="E5036" s="131" t="s">
        <v>122</v>
      </c>
      <c r="F5036" s="131" t="s">
        <v>123</v>
      </c>
      <c r="G5036" s="131" t="s">
        <v>124</v>
      </c>
      <c r="H5036" s="131" t="s">
        <v>124</v>
      </c>
      <c r="I5036" s="131" t="s">
        <v>42</v>
      </c>
      <c r="J5036" s="131" t="s">
        <v>182</v>
      </c>
      <c r="K5036" s="131" t="s">
        <v>182</v>
      </c>
      <c r="L5036" s="131" t="s">
        <v>43</v>
      </c>
      <c r="M5036" s="131" t="s">
        <v>44</v>
      </c>
      <c r="N5036" s="131" t="s">
        <v>180</v>
      </c>
      <c r="O5036" s="131" t="s">
        <v>3153</v>
      </c>
      <c r="P5036" s="131" t="s">
        <v>1152</v>
      </c>
      <c r="Q5036" s="131" t="s">
        <v>645</v>
      </c>
      <c r="R5036" s="131" t="s">
        <v>1152</v>
      </c>
      <c r="S5036" s="130">
        <v>201411</v>
      </c>
      <c r="T5036" s="131" t="s">
        <v>52</v>
      </c>
      <c r="U5036" s="130">
        <v>0</v>
      </c>
      <c r="V5036" s="138">
        <v>592.86</v>
      </c>
      <c r="W5036" s="131" t="s">
        <v>1152</v>
      </c>
      <c r="X5036" s="131" t="s">
        <v>1152</v>
      </c>
      <c r="Y5036" s="131" t="s">
        <v>1152</v>
      </c>
      <c r="Z5036" s="131" t="s">
        <v>48</v>
      </c>
      <c r="AA5036" s="131" t="s">
        <v>646</v>
      </c>
      <c r="AB5036" s="131" t="s">
        <v>42</v>
      </c>
      <c r="AC5036" s="131" t="s">
        <v>3363</v>
      </c>
      <c r="AD5036" s="131" t="s">
        <v>648</v>
      </c>
    </row>
    <row r="5037" spans="1:30" x14ac:dyDescent="0.25">
      <c r="A5037" s="131" t="s">
        <v>35</v>
      </c>
      <c r="B5037" s="131" t="s">
        <v>36</v>
      </c>
      <c r="C5037" s="131" t="s">
        <v>37</v>
      </c>
      <c r="D5037" s="131" t="s">
        <v>121</v>
      </c>
      <c r="E5037" s="131" t="s">
        <v>122</v>
      </c>
      <c r="F5037" s="131" t="s">
        <v>123</v>
      </c>
      <c r="G5037" s="131" t="s">
        <v>124</v>
      </c>
      <c r="H5037" s="131" t="s">
        <v>124</v>
      </c>
      <c r="I5037" s="131" t="s">
        <v>42</v>
      </c>
      <c r="J5037" s="131" t="s">
        <v>182</v>
      </c>
      <c r="K5037" s="131" t="s">
        <v>182</v>
      </c>
      <c r="L5037" s="131" t="s">
        <v>43</v>
      </c>
      <c r="M5037" s="131" t="s">
        <v>44</v>
      </c>
      <c r="N5037" s="131" t="s">
        <v>180</v>
      </c>
      <c r="O5037" s="131" t="s">
        <v>2277</v>
      </c>
      <c r="P5037" s="131" t="s">
        <v>1152</v>
      </c>
      <c r="Q5037" s="131" t="s">
        <v>645</v>
      </c>
      <c r="R5037" s="131" t="s">
        <v>1152</v>
      </c>
      <c r="S5037" s="130">
        <v>201411</v>
      </c>
      <c r="T5037" s="131" t="s">
        <v>52</v>
      </c>
      <c r="U5037" s="130">
        <v>0</v>
      </c>
      <c r="V5037" s="138">
        <v>3126.24</v>
      </c>
      <c r="W5037" s="131" t="s">
        <v>1152</v>
      </c>
      <c r="X5037" s="131" t="s">
        <v>1152</v>
      </c>
      <c r="Y5037" s="131" t="s">
        <v>1152</v>
      </c>
      <c r="Z5037" s="131" t="s">
        <v>48</v>
      </c>
      <c r="AA5037" s="131" t="s">
        <v>646</v>
      </c>
      <c r="AB5037" s="131" t="s">
        <v>42</v>
      </c>
      <c r="AC5037" s="131" t="s">
        <v>3363</v>
      </c>
      <c r="AD5037" s="131" t="s">
        <v>648</v>
      </c>
    </row>
    <row r="5038" spans="1:30" x14ac:dyDescent="0.25">
      <c r="A5038" s="131" t="s">
        <v>35</v>
      </c>
      <c r="B5038" s="131" t="s">
        <v>36</v>
      </c>
      <c r="C5038" s="131" t="s">
        <v>37</v>
      </c>
      <c r="D5038" s="131" t="s">
        <v>121</v>
      </c>
      <c r="E5038" s="131" t="s">
        <v>122</v>
      </c>
      <c r="F5038" s="131" t="s">
        <v>123</v>
      </c>
      <c r="G5038" s="131" t="s">
        <v>124</v>
      </c>
      <c r="H5038" s="131" t="s">
        <v>124</v>
      </c>
      <c r="I5038" s="131" t="s">
        <v>42</v>
      </c>
      <c r="J5038" s="131" t="s">
        <v>182</v>
      </c>
      <c r="K5038" s="131" t="s">
        <v>182</v>
      </c>
      <c r="L5038" s="131" t="s">
        <v>43</v>
      </c>
      <c r="M5038" s="131" t="s">
        <v>44</v>
      </c>
      <c r="N5038" s="131" t="s">
        <v>180</v>
      </c>
      <c r="O5038" s="131" t="s">
        <v>3373</v>
      </c>
      <c r="P5038" s="131" t="s">
        <v>1152</v>
      </c>
      <c r="Q5038" s="131" t="s">
        <v>645</v>
      </c>
      <c r="R5038" s="131" t="s">
        <v>1152</v>
      </c>
      <c r="S5038" s="130">
        <v>201411</v>
      </c>
      <c r="T5038" s="131" t="s">
        <v>52</v>
      </c>
      <c r="U5038" s="130">
        <v>0</v>
      </c>
      <c r="V5038" s="138">
        <v>479.22</v>
      </c>
      <c r="W5038" s="131" t="s">
        <v>1152</v>
      </c>
      <c r="X5038" s="131" t="s">
        <v>1152</v>
      </c>
      <c r="Y5038" s="131" t="s">
        <v>1152</v>
      </c>
      <c r="Z5038" s="131" t="s">
        <v>48</v>
      </c>
      <c r="AA5038" s="131" t="s">
        <v>646</v>
      </c>
      <c r="AB5038" s="131" t="s">
        <v>42</v>
      </c>
      <c r="AC5038" s="131" t="s">
        <v>3363</v>
      </c>
      <c r="AD5038" s="131" t="s">
        <v>648</v>
      </c>
    </row>
    <row r="5039" spans="1:30" x14ac:dyDescent="0.25">
      <c r="A5039" s="131" t="s">
        <v>35</v>
      </c>
      <c r="B5039" s="131" t="s">
        <v>36</v>
      </c>
      <c r="C5039" s="131" t="s">
        <v>37</v>
      </c>
      <c r="D5039" s="131" t="s">
        <v>121</v>
      </c>
      <c r="E5039" s="131" t="s">
        <v>122</v>
      </c>
      <c r="F5039" s="131" t="s">
        <v>123</v>
      </c>
      <c r="G5039" s="131" t="s">
        <v>124</v>
      </c>
      <c r="H5039" s="131" t="s">
        <v>124</v>
      </c>
      <c r="I5039" s="131" t="s">
        <v>42</v>
      </c>
      <c r="J5039" s="131" t="s">
        <v>174</v>
      </c>
      <c r="K5039" s="131" t="s">
        <v>174</v>
      </c>
      <c r="L5039" s="131" t="s">
        <v>43</v>
      </c>
      <c r="M5039" s="131" t="s">
        <v>44</v>
      </c>
      <c r="N5039" s="131" t="s">
        <v>180</v>
      </c>
      <c r="O5039" s="131" t="s">
        <v>3374</v>
      </c>
      <c r="P5039" s="131" t="s">
        <v>1152</v>
      </c>
      <c r="Q5039" s="131" t="s">
        <v>645</v>
      </c>
      <c r="R5039" s="131" t="s">
        <v>1152</v>
      </c>
      <c r="S5039" s="130">
        <v>201411</v>
      </c>
      <c r="T5039" s="131" t="s">
        <v>52</v>
      </c>
      <c r="U5039" s="130">
        <v>0</v>
      </c>
      <c r="V5039" s="138">
        <v>847</v>
      </c>
      <c r="W5039" s="131" t="s">
        <v>1152</v>
      </c>
      <c r="X5039" s="131" t="s">
        <v>1152</v>
      </c>
      <c r="Y5039" s="131" t="s">
        <v>1152</v>
      </c>
      <c r="Z5039" s="131" t="s">
        <v>48</v>
      </c>
      <c r="AA5039" s="131" t="s">
        <v>646</v>
      </c>
      <c r="AB5039" s="131" t="s">
        <v>42</v>
      </c>
      <c r="AC5039" s="131" t="s">
        <v>3363</v>
      </c>
      <c r="AD5039" s="131" t="s">
        <v>648</v>
      </c>
    </row>
    <row r="5040" spans="1:30" x14ac:dyDescent="0.25">
      <c r="A5040" s="131" t="s">
        <v>35</v>
      </c>
      <c r="B5040" s="131" t="s">
        <v>36</v>
      </c>
      <c r="C5040" s="131" t="s">
        <v>37</v>
      </c>
      <c r="D5040" s="131" t="s">
        <v>121</v>
      </c>
      <c r="E5040" s="131" t="s">
        <v>122</v>
      </c>
      <c r="F5040" s="131" t="s">
        <v>123</v>
      </c>
      <c r="G5040" s="131" t="s">
        <v>124</v>
      </c>
      <c r="H5040" s="131" t="s">
        <v>124</v>
      </c>
      <c r="I5040" s="131" t="s">
        <v>42</v>
      </c>
      <c r="J5040" s="131" t="s">
        <v>174</v>
      </c>
      <c r="K5040" s="131" t="s">
        <v>174</v>
      </c>
      <c r="L5040" s="131" t="s">
        <v>43</v>
      </c>
      <c r="M5040" s="131" t="s">
        <v>44</v>
      </c>
      <c r="N5040" s="131" t="s">
        <v>180</v>
      </c>
      <c r="O5040" s="131" t="s">
        <v>3366</v>
      </c>
      <c r="P5040" s="131" t="s">
        <v>1152</v>
      </c>
      <c r="Q5040" s="131" t="s">
        <v>645</v>
      </c>
      <c r="R5040" s="131" t="s">
        <v>1152</v>
      </c>
      <c r="S5040" s="130">
        <v>201411</v>
      </c>
      <c r="T5040" s="131" t="s">
        <v>52</v>
      </c>
      <c r="U5040" s="130">
        <v>0</v>
      </c>
      <c r="V5040" s="138">
        <v>18</v>
      </c>
      <c r="W5040" s="131" t="s">
        <v>1152</v>
      </c>
      <c r="X5040" s="131" t="s">
        <v>1152</v>
      </c>
      <c r="Y5040" s="131" t="s">
        <v>1152</v>
      </c>
      <c r="Z5040" s="131" t="s">
        <v>48</v>
      </c>
      <c r="AA5040" s="131" t="s">
        <v>646</v>
      </c>
      <c r="AB5040" s="131" t="s">
        <v>42</v>
      </c>
      <c r="AC5040" s="131" t="s">
        <v>3363</v>
      </c>
      <c r="AD5040" s="131" t="s">
        <v>648</v>
      </c>
    </row>
    <row r="5041" spans="1:32" x14ac:dyDescent="0.25">
      <c r="A5041" s="131" t="s">
        <v>35</v>
      </c>
      <c r="B5041" s="131" t="s">
        <v>36</v>
      </c>
      <c r="C5041" s="131" t="s">
        <v>37</v>
      </c>
      <c r="D5041" s="131" t="s">
        <v>121</v>
      </c>
      <c r="E5041" s="131" t="s">
        <v>122</v>
      </c>
      <c r="F5041" s="131" t="s">
        <v>123</v>
      </c>
      <c r="G5041" s="131" t="s">
        <v>124</v>
      </c>
      <c r="H5041" s="131" t="s">
        <v>124</v>
      </c>
      <c r="I5041" s="131" t="s">
        <v>42</v>
      </c>
      <c r="J5041" s="131" t="s">
        <v>182</v>
      </c>
      <c r="K5041" s="131" t="s">
        <v>182</v>
      </c>
      <c r="L5041" s="131" t="s">
        <v>43</v>
      </c>
      <c r="M5041" s="131" t="s">
        <v>44</v>
      </c>
      <c r="N5041" s="131" t="s">
        <v>180</v>
      </c>
      <c r="O5041" s="131" t="s">
        <v>3210</v>
      </c>
      <c r="P5041" s="131" t="s">
        <v>1152</v>
      </c>
      <c r="Q5041" s="131" t="s">
        <v>645</v>
      </c>
      <c r="R5041" s="131" t="s">
        <v>1152</v>
      </c>
      <c r="S5041" s="130">
        <v>201411</v>
      </c>
      <c r="T5041" s="131" t="s">
        <v>52</v>
      </c>
      <c r="U5041" s="130">
        <v>0</v>
      </c>
      <c r="V5041" s="138">
        <v>932.4</v>
      </c>
      <c r="W5041" s="131" t="s">
        <v>1152</v>
      </c>
      <c r="X5041" s="131" t="s">
        <v>1152</v>
      </c>
      <c r="Y5041" s="131" t="s">
        <v>1152</v>
      </c>
      <c r="Z5041" s="131" t="s">
        <v>48</v>
      </c>
      <c r="AA5041" s="131" t="s">
        <v>646</v>
      </c>
      <c r="AB5041" s="131" t="s">
        <v>42</v>
      </c>
      <c r="AC5041" s="131" t="s">
        <v>3363</v>
      </c>
      <c r="AD5041" s="131" t="s">
        <v>648</v>
      </c>
    </row>
    <row r="5042" spans="1:32" x14ac:dyDescent="0.25">
      <c r="A5042" s="131" t="s">
        <v>35</v>
      </c>
      <c r="B5042" s="131" t="s">
        <v>36</v>
      </c>
      <c r="C5042" s="131" t="s">
        <v>37</v>
      </c>
      <c r="D5042" s="131" t="s">
        <v>121</v>
      </c>
      <c r="E5042" s="131" t="s">
        <v>122</v>
      </c>
      <c r="F5042" s="131" t="s">
        <v>123</v>
      </c>
      <c r="G5042" s="131" t="s">
        <v>124</v>
      </c>
      <c r="H5042" s="131" t="s">
        <v>124</v>
      </c>
      <c r="I5042" s="131" t="s">
        <v>42</v>
      </c>
      <c r="J5042" s="131" t="s">
        <v>182</v>
      </c>
      <c r="K5042" s="131" t="s">
        <v>182</v>
      </c>
      <c r="L5042" s="131" t="s">
        <v>43</v>
      </c>
      <c r="M5042" s="131" t="s">
        <v>44</v>
      </c>
      <c r="N5042" s="131" t="s">
        <v>180</v>
      </c>
      <c r="O5042" s="131" t="s">
        <v>3375</v>
      </c>
      <c r="P5042" s="131" t="s">
        <v>1152</v>
      </c>
      <c r="Q5042" s="131" t="s">
        <v>645</v>
      </c>
      <c r="R5042" s="131" t="s">
        <v>1152</v>
      </c>
      <c r="S5042" s="130">
        <v>201411</v>
      </c>
      <c r="T5042" s="131" t="s">
        <v>52</v>
      </c>
      <c r="U5042" s="130">
        <v>0</v>
      </c>
      <c r="V5042" s="138">
        <v>1017.66</v>
      </c>
      <c r="W5042" s="131" t="s">
        <v>1152</v>
      </c>
      <c r="X5042" s="131" t="s">
        <v>1152</v>
      </c>
      <c r="Y5042" s="131" t="s">
        <v>1152</v>
      </c>
      <c r="Z5042" s="131" t="s">
        <v>48</v>
      </c>
      <c r="AA5042" s="131" t="s">
        <v>646</v>
      </c>
      <c r="AB5042" s="131" t="s">
        <v>42</v>
      </c>
      <c r="AC5042" s="131" t="s">
        <v>3363</v>
      </c>
      <c r="AD5042" s="131" t="s">
        <v>648</v>
      </c>
    </row>
    <row r="5043" spans="1:32" x14ac:dyDescent="0.25">
      <c r="A5043" s="131" t="s">
        <v>35</v>
      </c>
      <c r="B5043" s="131" t="s">
        <v>36</v>
      </c>
      <c r="C5043" s="131" t="s">
        <v>37</v>
      </c>
      <c r="D5043" s="131" t="s">
        <v>121</v>
      </c>
      <c r="E5043" s="131" t="s">
        <v>122</v>
      </c>
      <c r="F5043" s="131" t="s">
        <v>123</v>
      </c>
      <c r="G5043" s="131" t="s">
        <v>124</v>
      </c>
      <c r="H5043" s="131" t="s">
        <v>124</v>
      </c>
      <c r="I5043" s="131" t="s">
        <v>42</v>
      </c>
      <c r="J5043" s="131" t="s">
        <v>182</v>
      </c>
      <c r="K5043" s="131" t="s">
        <v>182</v>
      </c>
      <c r="L5043" s="131" t="s">
        <v>43</v>
      </c>
      <c r="M5043" s="131" t="s">
        <v>44</v>
      </c>
      <c r="N5043" s="131" t="s">
        <v>180</v>
      </c>
      <c r="O5043" s="131" t="s">
        <v>3376</v>
      </c>
      <c r="P5043" s="131" t="s">
        <v>1152</v>
      </c>
      <c r="Q5043" s="131" t="s">
        <v>645</v>
      </c>
      <c r="R5043" s="131" t="s">
        <v>1152</v>
      </c>
      <c r="S5043" s="130">
        <v>201411</v>
      </c>
      <c r="T5043" s="131" t="s">
        <v>52</v>
      </c>
      <c r="U5043" s="130">
        <v>0</v>
      </c>
      <c r="V5043" s="138">
        <v>692.76</v>
      </c>
      <c r="W5043" s="131" t="s">
        <v>1152</v>
      </c>
      <c r="X5043" s="131" t="s">
        <v>1152</v>
      </c>
      <c r="Y5043" s="131" t="s">
        <v>1152</v>
      </c>
      <c r="Z5043" s="131" t="s">
        <v>48</v>
      </c>
      <c r="AA5043" s="131" t="s">
        <v>646</v>
      </c>
      <c r="AB5043" s="131" t="s">
        <v>42</v>
      </c>
      <c r="AC5043" s="131" t="s">
        <v>3363</v>
      </c>
      <c r="AD5043" s="131" t="s">
        <v>648</v>
      </c>
    </row>
    <row r="5044" spans="1:32" x14ac:dyDescent="0.25">
      <c r="A5044" s="131" t="s">
        <v>35</v>
      </c>
      <c r="B5044" s="131" t="s">
        <v>36</v>
      </c>
      <c r="C5044" s="131" t="s">
        <v>37</v>
      </c>
      <c r="D5044" s="131" t="s">
        <v>121</v>
      </c>
      <c r="E5044" s="131" t="s">
        <v>122</v>
      </c>
      <c r="F5044" s="131" t="s">
        <v>123</v>
      </c>
      <c r="G5044" s="131" t="s">
        <v>124</v>
      </c>
      <c r="H5044" s="131" t="s">
        <v>124</v>
      </c>
      <c r="I5044" s="131" t="s">
        <v>42</v>
      </c>
      <c r="J5044" s="131" t="s">
        <v>174</v>
      </c>
      <c r="K5044" s="131" t="s">
        <v>174</v>
      </c>
      <c r="L5044" s="131" t="s">
        <v>43</v>
      </c>
      <c r="M5044" s="131" t="s">
        <v>44</v>
      </c>
      <c r="N5044" s="131" t="s">
        <v>180</v>
      </c>
      <c r="O5044" s="131" t="s">
        <v>2343</v>
      </c>
      <c r="P5044" s="131" t="s">
        <v>1152</v>
      </c>
      <c r="Q5044" s="131" t="s">
        <v>645</v>
      </c>
      <c r="R5044" s="131" t="s">
        <v>1152</v>
      </c>
      <c r="S5044" s="130">
        <v>201411</v>
      </c>
      <c r="T5044" s="131" t="s">
        <v>52</v>
      </c>
      <c r="U5044" s="130">
        <v>0</v>
      </c>
      <c r="V5044" s="138">
        <v>242</v>
      </c>
      <c r="W5044" s="131" t="s">
        <v>1152</v>
      </c>
      <c r="X5044" s="131" t="s">
        <v>1152</v>
      </c>
      <c r="Y5044" s="131" t="s">
        <v>1152</v>
      </c>
      <c r="Z5044" s="131" t="s">
        <v>48</v>
      </c>
      <c r="AA5044" s="131" t="s">
        <v>646</v>
      </c>
      <c r="AB5044" s="131" t="s">
        <v>42</v>
      </c>
      <c r="AC5044" s="131" t="s">
        <v>3363</v>
      </c>
      <c r="AD5044" s="131" t="s">
        <v>648</v>
      </c>
    </row>
    <row r="5045" spans="1:32" x14ac:dyDescent="0.25">
      <c r="A5045" s="131" t="s">
        <v>35</v>
      </c>
      <c r="B5045" s="131" t="s">
        <v>36</v>
      </c>
      <c r="C5045" s="131" t="s">
        <v>37</v>
      </c>
      <c r="D5045" s="131" t="s">
        <v>121</v>
      </c>
      <c r="E5045" s="131" t="s">
        <v>122</v>
      </c>
      <c r="F5045" s="131" t="s">
        <v>123</v>
      </c>
      <c r="G5045" s="131" t="s">
        <v>124</v>
      </c>
      <c r="H5045" s="131" t="s">
        <v>124</v>
      </c>
      <c r="I5045" s="131" t="s">
        <v>42</v>
      </c>
      <c r="J5045" s="131" t="s">
        <v>298</v>
      </c>
      <c r="K5045" s="131" t="s">
        <v>298</v>
      </c>
      <c r="L5045" s="131" t="s">
        <v>43</v>
      </c>
      <c r="M5045" s="131" t="s">
        <v>44</v>
      </c>
      <c r="N5045" s="131" t="s">
        <v>150</v>
      </c>
      <c r="O5045" s="131" t="s">
        <v>1534</v>
      </c>
      <c r="P5045" s="131" t="s">
        <v>1152</v>
      </c>
      <c r="Q5045" s="131" t="s">
        <v>2630</v>
      </c>
      <c r="R5045" s="131" t="s">
        <v>1152</v>
      </c>
      <c r="S5045" s="130">
        <v>201412</v>
      </c>
      <c r="T5045" s="131" t="s">
        <v>47</v>
      </c>
      <c r="U5045" s="130">
        <v>0</v>
      </c>
      <c r="V5045" s="138">
        <v>-46375</v>
      </c>
      <c r="W5045" s="131" t="s">
        <v>1152</v>
      </c>
      <c r="X5045" s="131" t="s">
        <v>1152</v>
      </c>
      <c r="Y5045" s="131" t="s">
        <v>1152</v>
      </c>
      <c r="Z5045" s="131" t="s">
        <v>48</v>
      </c>
      <c r="AA5045" s="131" t="s">
        <v>129</v>
      </c>
      <c r="AB5045" s="131" t="s">
        <v>42</v>
      </c>
      <c r="AC5045" s="131" t="s">
        <v>3220</v>
      </c>
      <c r="AD5045" s="131" t="s">
        <v>51</v>
      </c>
      <c r="AE5045" s="130"/>
      <c r="AF5045" s="130"/>
    </row>
    <row r="5046" spans="1:32" x14ac:dyDescent="0.25">
      <c r="A5046" s="131" t="s">
        <v>35</v>
      </c>
      <c r="B5046" s="131" t="s">
        <v>36</v>
      </c>
      <c r="C5046" s="131" t="s">
        <v>37</v>
      </c>
      <c r="D5046" s="131" t="s">
        <v>121</v>
      </c>
      <c r="E5046" s="131" t="s">
        <v>122</v>
      </c>
      <c r="F5046" s="131" t="s">
        <v>123</v>
      </c>
      <c r="G5046" s="131" t="s">
        <v>124</v>
      </c>
      <c r="H5046" s="131" t="s">
        <v>124</v>
      </c>
      <c r="I5046" s="131" t="s">
        <v>42</v>
      </c>
      <c r="J5046" s="131" t="s">
        <v>652</v>
      </c>
      <c r="K5046" s="131" t="s">
        <v>652</v>
      </c>
      <c r="L5046" s="131" t="s">
        <v>43</v>
      </c>
      <c r="M5046" s="131" t="s">
        <v>44</v>
      </c>
      <c r="N5046" s="131" t="s">
        <v>150</v>
      </c>
      <c r="O5046" s="131" t="s">
        <v>1534</v>
      </c>
      <c r="P5046" s="131" t="s">
        <v>1152</v>
      </c>
      <c r="Q5046" s="131" t="s">
        <v>1535</v>
      </c>
      <c r="R5046" s="131" t="s">
        <v>1152</v>
      </c>
      <c r="S5046" s="130">
        <v>201412</v>
      </c>
      <c r="T5046" s="131" t="s">
        <v>52</v>
      </c>
      <c r="U5046" s="130">
        <v>0</v>
      </c>
      <c r="V5046" s="138">
        <v>340947.41</v>
      </c>
      <c r="W5046" s="131" t="s">
        <v>1152</v>
      </c>
      <c r="X5046" s="131" t="s">
        <v>177</v>
      </c>
      <c r="Y5046" s="131" t="s">
        <v>1152</v>
      </c>
      <c r="Z5046" s="131" t="s">
        <v>48</v>
      </c>
      <c r="AA5046" s="131" t="s">
        <v>129</v>
      </c>
      <c r="AB5046" s="131" t="s">
        <v>42</v>
      </c>
      <c r="AC5046" s="131" t="s">
        <v>3220</v>
      </c>
      <c r="AD5046" s="131" t="s">
        <v>51</v>
      </c>
      <c r="AE5046" s="130"/>
      <c r="AF5046" s="130"/>
    </row>
    <row r="5047" spans="1:32" x14ac:dyDescent="0.25">
      <c r="A5047" s="131" t="s">
        <v>35</v>
      </c>
      <c r="B5047" s="131" t="s">
        <v>36</v>
      </c>
      <c r="C5047" s="131" t="s">
        <v>37</v>
      </c>
      <c r="D5047" s="131" t="s">
        <v>121</v>
      </c>
      <c r="E5047" s="131" t="s">
        <v>122</v>
      </c>
      <c r="F5047" s="131" t="s">
        <v>123</v>
      </c>
      <c r="G5047" s="131" t="s">
        <v>124</v>
      </c>
      <c r="H5047" s="131" t="s">
        <v>124</v>
      </c>
      <c r="I5047" s="131" t="s">
        <v>42</v>
      </c>
      <c r="J5047" s="131" t="s">
        <v>174</v>
      </c>
      <c r="K5047" s="131" t="s">
        <v>174</v>
      </c>
      <c r="L5047" s="131" t="s">
        <v>43</v>
      </c>
      <c r="M5047" s="131" t="s">
        <v>44</v>
      </c>
      <c r="N5047" s="131" t="s">
        <v>150</v>
      </c>
      <c r="O5047" s="131" t="s">
        <v>1534</v>
      </c>
      <c r="P5047" s="131" t="s">
        <v>1152</v>
      </c>
      <c r="Q5047" s="131" t="s">
        <v>1535</v>
      </c>
      <c r="R5047" s="131" t="s">
        <v>1152</v>
      </c>
      <c r="S5047" s="130">
        <v>201412</v>
      </c>
      <c r="T5047" s="131" t="s">
        <v>52</v>
      </c>
      <c r="U5047" s="130">
        <v>0</v>
      </c>
      <c r="V5047" s="138">
        <v>182709.95</v>
      </c>
      <c r="W5047" s="131" t="s">
        <v>1152</v>
      </c>
      <c r="X5047" s="131" t="s">
        <v>177</v>
      </c>
      <c r="Y5047" s="131" t="s">
        <v>1152</v>
      </c>
      <c r="Z5047" s="131" t="s">
        <v>48</v>
      </c>
      <c r="AA5047" s="131" t="s">
        <v>129</v>
      </c>
      <c r="AB5047" s="131" t="s">
        <v>42</v>
      </c>
      <c r="AC5047" s="131" t="s">
        <v>3220</v>
      </c>
      <c r="AD5047" s="131" t="s">
        <v>51</v>
      </c>
      <c r="AE5047" s="130"/>
      <c r="AF5047" s="130"/>
    </row>
    <row r="5048" spans="1:32" x14ac:dyDescent="0.25">
      <c r="A5048" s="131" t="s">
        <v>35</v>
      </c>
      <c r="B5048" s="131" t="s">
        <v>36</v>
      </c>
      <c r="C5048" s="131" t="s">
        <v>37</v>
      </c>
      <c r="D5048" s="131" t="s">
        <v>121</v>
      </c>
      <c r="E5048" s="131" t="s">
        <v>122</v>
      </c>
      <c r="F5048" s="131" t="s">
        <v>123</v>
      </c>
      <c r="G5048" s="131" t="s">
        <v>124</v>
      </c>
      <c r="H5048" s="131" t="s">
        <v>124</v>
      </c>
      <c r="I5048" s="131" t="s">
        <v>42</v>
      </c>
      <c r="J5048" s="131" t="s">
        <v>652</v>
      </c>
      <c r="K5048" s="131" t="s">
        <v>652</v>
      </c>
      <c r="L5048" s="131" t="s">
        <v>43</v>
      </c>
      <c r="M5048" s="131" t="s">
        <v>44</v>
      </c>
      <c r="N5048" s="131" t="s">
        <v>150</v>
      </c>
      <c r="O5048" s="131" t="s">
        <v>1534</v>
      </c>
      <c r="P5048" s="131" t="s">
        <v>1152</v>
      </c>
      <c r="Q5048" s="131" t="s">
        <v>1535</v>
      </c>
      <c r="R5048" s="131" t="s">
        <v>2631</v>
      </c>
      <c r="S5048" s="130">
        <v>201412</v>
      </c>
      <c r="T5048" s="131" t="s">
        <v>52</v>
      </c>
      <c r="U5048" s="130">
        <v>0</v>
      </c>
      <c r="V5048" s="138">
        <v>164343.73000000001</v>
      </c>
      <c r="W5048" s="131" t="s">
        <v>1152</v>
      </c>
      <c r="X5048" s="131" t="s">
        <v>177</v>
      </c>
      <c r="Y5048" s="131" t="s">
        <v>1152</v>
      </c>
      <c r="Z5048" s="131" t="s">
        <v>48</v>
      </c>
      <c r="AA5048" s="131" t="s">
        <v>129</v>
      </c>
      <c r="AB5048" s="131" t="s">
        <v>42</v>
      </c>
      <c r="AC5048" s="131" t="s">
        <v>3220</v>
      </c>
      <c r="AD5048" s="131" t="s">
        <v>51</v>
      </c>
      <c r="AE5048" s="130"/>
      <c r="AF5048" s="130"/>
    </row>
    <row r="5049" spans="1:32" x14ac:dyDescent="0.25">
      <c r="A5049" s="131" t="s">
        <v>35</v>
      </c>
      <c r="B5049" s="131" t="s">
        <v>36</v>
      </c>
      <c r="C5049" s="131" t="s">
        <v>37</v>
      </c>
      <c r="D5049" s="131" t="s">
        <v>121</v>
      </c>
      <c r="E5049" s="131" t="s">
        <v>122</v>
      </c>
      <c r="F5049" s="131" t="s">
        <v>123</v>
      </c>
      <c r="G5049" s="131" t="s">
        <v>124</v>
      </c>
      <c r="H5049" s="131" t="s">
        <v>124</v>
      </c>
      <c r="I5049" s="131" t="s">
        <v>42</v>
      </c>
      <c r="J5049" s="131" t="s">
        <v>182</v>
      </c>
      <c r="K5049" s="131" t="s">
        <v>182</v>
      </c>
      <c r="L5049" s="131" t="s">
        <v>43</v>
      </c>
      <c r="M5049" s="131" t="s">
        <v>44</v>
      </c>
      <c r="N5049" s="131" t="s">
        <v>150</v>
      </c>
      <c r="O5049" s="131" t="s">
        <v>1534</v>
      </c>
      <c r="P5049" s="131" t="s">
        <v>1152</v>
      </c>
      <c r="Q5049" s="131" t="s">
        <v>1535</v>
      </c>
      <c r="R5049" s="131" t="s">
        <v>1152</v>
      </c>
      <c r="S5049" s="130">
        <v>201412</v>
      </c>
      <c r="T5049" s="131" t="s">
        <v>52</v>
      </c>
      <c r="U5049" s="130">
        <v>0</v>
      </c>
      <c r="V5049" s="138">
        <v>124556.95</v>
      </c>
      <c r="W5049" s="131" t="s">
        <v>1152</v>
      </c>
      <c r="X5049" s="131" t="s">
        <v>177</v>
      </c>
      <c r="Y5049" s="131" t="s">
        <v>1152</v>
      </c>
      <c r="Z5049" s="131" t="s">
        <v>48</v>
      </c>
      <c r="AA5049" s="131" t="s">
        <v>129</v>
      </c>
      <c r="AB5049" s="131" t="s">
        <v>42</v>
      </c>
      <c r="AC5049" s="131" t="s">
        <v>3220</v>
      </c>
      <c r="AD5049" s="131" t="s">
        <v>51</v>
      </c>
      <c r="AE5049" s="130"/>
      <c r="AF5049" s="130"/>
    </row>
    <row r="5050" spans="1:32" x14ac:dyDescent="0.25">
      <c r="A5050" s="131" t="s">
        <v>35</v>
      </c>
      <c r="B5050" s="131" t="s">
        <v>36</v>
      </c>
      <c r="C5050" s="131" t="s">
        <v>37</v>
      </c>
      <c r="D5050" s="131" t="s">
        <v>121</v>
      </c>
      <c r="E5050" s="131" t="s">
        <v>122</v>
      </c>
      <c r="F5050" s="131" t="s">
        <v>123</v>
      </c>
      <c r="G5050" s="131" t="s">
        <v>124</v>
      </c>
      <c r="H5050" s="131" t="s">
        <v>124</v>
      </c>
      <c r="I5050" s="131" t="s">
        <v>42</v>
      </c>
      <c r="J5050" s="131" t="s">
        <v>182</v>
      </c>
      <c r="K5050" s="131" t="s">
        <v>182</v>
      </c>
      <c r="L5050" s="131" t="s">
        <v>43</v>
      </c>
      <c r="M5050" s="131" t="s">
        <v>44</v>
      </c>
      <c r="N5050" s="131" t="s">
        <v>150</v>
      </c>
      <c r="O5050" s="131" t="s">
        <v>1534</v>
      </c>
      <c r="P5050" s="131" t="s">
        <v>1152</v>
      </c>
      <c r="Q5050" s="131" t="s">
        <v>1535</v>
      </c>
      <c r="R5050" s="131" t="s">
        <v>1152</v>
      </c>
      <c r="S5050" s="130">
        <v>201412</v>
      </c>
      <c r="T5050" s="131" t="s">
        <v>52</v>
      </c>
      <c r="U5050" s="130">
        <v>0</v>
      </c>
      <c r="V5050" s="138">
        <v>122741.42</v>
      </c>
      <c r="W5050" s="131" t="s">
        <v>1152</v>
      </c>
      <c r="X5050" s="131" t="s">
        <v>177</v>
      </c>
      <c r="Y5050" s="131" t="s">
        <v>1152</v>
      </c>
      <c r="Z5050" s="131" t="s">
        <v>48</v>
      </c>
      <c r="AA5050" s="131" t="s">
        <v>129</v>
      </c>
      <c r="AB5050" s="131" t="s">
        <v>42</v>
      </c>
      <c r="AC5050" s="131" t="s">
        <v>3220</v>
      </c>
      <c r="AD5050" s="131" t="s">
        <v>51</v>
      </c>
      <c r="AE5050" s="130"/>
      <c r="AF5050" s="130"/>
    </row>
    <row r="5051" spans="1:32" x14ac:dyDescent="0.25">
      <c r="A5051" s="131" t="s">
        <v>35</v>
      </c>
      <c r="B5051" s="131" t="s">
        <v>36</v>
      </c>
      <c r="C5051" s="131" t="s">
        <v>37</v>
      </c>
      <c r="D5051" s="131" t="s">
        <v>121</v>
      </c>
      <c r="E5051" s="131" t="s">
        <v>122</v>
      </c>
      <c r="F5051" s="131" t="s">
        <v>123</v>
      </c>
      <c r="G5051" s="131" t="s">
        <v>124</v>
      </c>
      <c r="H5051" s="131" t="s">
        <v>124</v>
      </c>
      <c r="I5051" s="131" t="s">
        <v>42</v>
      </c>
      <c r="J5051" s="131" t="s">
        <v>174</v>
      </c>
      <c r="K5051" s="131" t="s">
        <v>174</v>
      </c>
      <c r="L5051" s="131" t="s">
        <v>43</v>
      </c>
      <c r="M5051" s="131" t="s">
        <v>44</v>
      </c>
      <c r="N5051" s="131" t="s">
        <v>150</v>
      </c>
      <c r="O5051" s="131" t="s">
        <v>1534</v>
      </c>
      <c r="P5051" s="131" t="s">
        <v>1152</v>
      </c>
      <c r="Q5051" s="131" t="s">
        <v>1535</v>
      </c>
      <c r="R5051" s="131" t="s">
        <v>1152</v>
      </c>
      <c r="S5051" s="130">
        <v>201412</v>
      </c>
      <c r="T5051" s="131" t="s">
        <v>52</v>
      </c>
      <c r="U5051" s="130">
        <v>0</v>
      </c>
      <c r="V5051" s="138">
        <v>111275.7</v>
      </c>
      <c r="W5051" s="131" t="s">
        <v>1152</v>
      </c>
      <c r="X5051" s="131" t="s">
        <v>177</v>
      </c>
      <c r="Y5051" s="131" t="s">
        <v>1152</v>
      </c>
      <c r="Z5051" s="131" t="s">
        <v>48</v>
      </c>
      <c r="AA5051" s="131" t="s">
        <v>129</v>
      </c>
      <c r="AB5051" s="131" t="s">
        <v>42</v>
      </c>
      <c r="AC5051" s="131" t="s">
        <v>3220</v>
      </c>
      <c r="AD5051" s="131" t="s">
        <v>51</v>
      </c>
      <c r="AE5051" s="130"/>
      <c r="AF5051" s="130"/>
    </row>
    <row r="5052" spans="1:32" x14ac:dyDescent="0.25">
      <c r="A5052" s="131" t="s">
        <v>35</v>
      </c>
      <c r="B5052" s="131" t="s">
        <v>36</v>
      </c>
      <c r="C5052" s="131" t="s">
        <v>37</v>
      </c>
      <c r="D5052" s="131" t="s">
        <v>121</v>
      </c>
      <c r="E5052" s="131" t="s">
        <v>122</v>
      </c>
      <c r="F5052" s="131" t="s">
        <v>123</v>
      </c>
      <c r="G5052" s="131" t="s">
        <v>124</v>
      </c>
      <c r="H5052" s="131" t="s">
        <v>124</v>
      </c>
      <c r="I5052" s="131" t="s">
        <v>42</v>
      </c>
      <c r="J5052" s="131" t="s">
        <v>532</v>
      </c>
      <c r="K5052" s="131" t="s">
        <v>532</v>
      </c>
      <c r="L5052" s="131" t="s">
        <v>43</v>
      </c>
      <c r="M5052" s="131" t="s">
        <v>44</v>
      </c>
      <c r="N5052" s="131" t="s">
        <v>150</v>
      </c>
      <c r="O5052" s="131" t="s">
        <v>1534</v>
      </c>
      <c r="P5052" s="131" t="s">
        <v>1152</v>
      </c>
      <c r="Q5052" s="131" t="s">
        <v>1535</v>
      </c>
      <c r="R5052" s="131" t="s">
        <v>1152</v>
      </c>
      <c r="S5052" s="130">
        <v>201412</v>
      </c>
      <c r="T5052" s="131" t="s">
        <v>52</v>
      </c>
      <c r="U5052" s="130">
        <v>0</v>
      </c>
      <c r="V5052" s="138">
        <v>50442.79</v>
      </c>
      <c r="W5052" s="131" t="s">
        <v>1152</v>
      </c>
      <c r="X5052" s="131" t="s">
        <v>177</v>
      </c>
      <c r="Y5052" s="131" t="s">
        <v>1152</v>
      </c>
      <c r="Z5052" s="131" t="s">
        <v>48</v>
      </c>
      <c r="AA5052" s="131" t="s">
        <v>129</v>
      </c>
      <c r="AB5052" s="131" t="s">
        <v>42</v>
      </c>
      <c r="AC5052" s="131" t="s">
        <v>3220</v>
      </c>
      <c r="AD5052" s="131" t="s">
        <v>51</v>
      </c>
      <c r="AE5052" s="130"/>
      <c r="AF5052" s="130"/>
    </row>
    <row r="5053" spans="1:32" x14ac:dyDescent="0.25">
      <c r="A5053" s="131" t="s">
        <v>35</v>
      </c>
      <c r="B5053" s="131" t="s">
        <v>36</v>
      </c>
      <c r="C5053" s="131" t="s">
        <v>37</v>
      </c>
      <c r="D5053" s="131" t="s">
        <v>121</v>
      </c>
      <c r="E5053" s="131" t="s">
        <v>122</v>
      </c>
      <c r="F5053" s="131" t="s">
        <v>123</v>
      </c>
      <c r="G5053" s="131" t="s">
        <v>124</v>
      </c>
      <c r="H5053" s="131" t="s">
        <v>124</v>
      </c>
      <c r="I5053" s="131" t="s">
        <v>42</v>
      </c>
      <c r="J5053" s="131" t="s">
        <v>156</v>
      </c>
      <c r="K5053" s="131" t="s">
        <v>156</v>
      </c>
      <c r="L5053" s="131" t="s">
        <v>43</v>
      </c>
      <c r="M5053" s="131" t="s">
        <v>44</v>
      </c>
      <c r="N5053" s="131" t="s">
        <v>150</v>
      </c>
      <c r="O5053" s="131" t="s">
        <v>1534</v>
      </c>
      <c r="P5053" s="131" t="s">
        <v>1152</v>
      </c>
      <c r="Q5053" s="131" t="s">
        <v>2632</v>
      </c>
      <c r="R5053" s="131" t="s">
        <v>2633</v>
      </c>
      <c r="S5053" s="130">
        <v>201412</v>
      </c>
      <c r="T5053" s="131" t="s">
        <v>52</v>
      </c>
      <c r="U5053" s="130">
        <v>0</v>
      </c>
      <c r="V5053" s="138">
        <v>50000</v>
      </c>
      <c r="W5053" s="131" t="s">
        <v>1152</v>
      </c>
      <c r="X5053" s="131" t="s">
        <v>2634</v>
      </c>
      <c r="Y5053" s="131" t="s">
        <v>1152</v>
      </c>
      <c r="Z5053" s="131" t="s">
        <v>48</v>
      </c>
      <c r="AA5053" s="131" t="s">
        <v>129</v>
      </c>
      <c r="AB5053" s="131" t="s">
        <v>42</v>
      </c>
      <c r="AC5053" s="131" t="s">
        <v>3220</v>
      </c>
      <c r="AD5053" s="131" t="s">
        <v>51</v>
      </c>
      <c r="AE5053" s="130"/>
      <c r="AF5053" s="130"/>
    </row>
    <row r="5054" spans="1:32" x14ac:dyDescent="0.25">
      <c r="A5054" s="131" t="s">
        <v>35</v>
      </c>
      <c r="B5054" s="131" t="s">
        <v>36</v>
      </c>
      <c r="C5054" s="131" t="s">
        <v>37</v>
      </c>
      <c r="D5054" s="131" t="s">
        <v>121</v>
      </c>
      <c r="E5054" s="131" t="s">
        <v>122</v>
      </c>
      <c r="F5054" s="131" t="s">
        <v>123</v>
      </c>
      <c r="G5054" s="131" t="s">
        <v>124</v>
      </c>
      <c r="H5054" s="131" t="s">
        <v>124</v>
      </c>
      <c r="I5054" s="131" t="s">
        <v>42</v>
      </c>
      <c r="J5054" s="131" t="s">
        <v>190</v>
      </c>
      <c r="K5054" s="131" t="s">
        <v>190</v>
      </c>
      <c r="L5054" s="131" t="s">
        <v>43</v>
      </c>
      <c r="M5054" s="131" t="s">
        <v>44</v>
      </c>
      <c r="N5054" s="131" t="s">
        <v>150</v>
      </c>
      <c r="O5054" s="131" t="s">
        <v>1534</v>
      </c>
      <c r="P5054" s="131" t="s">
        <v>1152</v>
      </c>
      <c r="Q5054" s="131" t="s">
        <v>1535</v>
      </c>
      <c r="R5054" s="131" t="s">
        <v>1152</v>
      </c>
      <c r="S5054" s="130">
        <v>201412</v>
      </c>
      <c r="T5054" s="131" t="s">
        <v>52</v>
      </c>
      <c r="U5054" s="130">
        <v>0</v>
      </c>
      <c r="V5054" s="138">
        <v>50000</v>
      </c>
      <c r="W5054" s="131" t="s">
        <v>1152</v>
      </c>
      <c r="X5054" s="131" t="s">
        <v>177</v>
      </c>
      <c r="Y5054" s="131" t="s">
        <v>1152</v>
      </c>
      <c r="Z5054" s="131" t="s">
        <v>48</v>
      </c>
      <c r="AA5054" s="131" t="s">
        <v>129</v>
      </c>
      <c r="AB5054" s="131" t="s">
        <v>42</v>
      </c>
      <c r="AC5054" s="131" t="s">
        <v>3220</v>
      </c>
      <c r="AD5054" s="131" t="s">
        <v>51</v>
      </c>
      <c r="AE5054" s="130"/>
      <c r="AF5054" s="130"/>
    </row>
    <row r="5055" spans="1:32" x14ac:dyDescent="0.25">
      <c r="A5055" s="131" t="s">
        <v>35</v>
      </c>
      <c r="B5055" s="131" t="s">
        <v>36</v>
      </c>
      <c r="C5055" s="131" t="s">
        <v>37</v>
      </c>
      <c r="D5055" s="131" t="s">
        <v>121</v>
      </c>
      <c r="E5055" s="131" t="s">
        <v>122</v>
      </c>
      <c r="F5055" s="131" t="s">
        <v>123</v>
      </c>
      <c r="G5055" s="131" t="s">
        <v>124</v>
      </c>
      <c r="H5055" s="131" t="s">
        <v>124</v>
      </c>
      <c r="I5055" s="131" t="s">
        <v>42</v>
      </c>
      <c r="J5055" s="131" t="s">
        <v>652</v>
      </c>
      <c r="K5055" s="131" t="s">
        <v>652</v>
      </c>
      <c r="L5055" s="131" t="s">
        <v>43</v>
      </c>
      <c r="M5055" s="131" t="s">
        <v>44</v>
      </c>
      <c r="N5055" s="131" t="s">
        <v>150</v>
      </c>
      <c r="O5055" s="131" t="s">
        <v>1534</v>
      </c>
      <c r="P5055" s="131" t="s">
        <v>1152</v>
      </c>
      <c r="Q5055" s="131" t="s">
        <v>1535</v>
      </c>
      <c r="R5055" s="131" t="s">
        <v>1152</v>
      </c>
      <c r="S5055" s="130">
        <v>201412</v>
      </c>
      <c r="T5055" s="131" t="s">
        <v>52</v>
      </c>
      <c r="U5055" s="130">
        <v>0</v>
      </c>
      <c r="V5055" s="138">
        <v>47253.97</v>
      </c>
      <c r="W5055" s="131" t="s">
        <v>1152</v>
      </c>
      <c r="X5055" s="131" t="s">
        <v>177</v>
      </c>
      <c r="Y5055" s="131" t="s">
        <v>1152</v>
      </c>
      <c r="Z5055" s="131" t="s">
        <v>48</v>
      </c>
      <c r="AA5055" s="131" t="s">
        <v>129</v>
      </c>
      <c r="AB5055" s="131" t="s">
        <v>42</v>
      </c>
      <c r="AC5055" s="131" t="s">
        <v>3220</v>
      </c>
      <c r="AD5055" s="131" t="s">
        <v>51</v>
      </c>
      <c r="AE5055" s="130"/>
      <c r="AF5055" s="130"/>
    </row>
    <row r="5056" spans="1:32" x14ac:dyDescent="0.25">
      <c r="A5056" s="131" t="s">
        <v>35</v>
      </c>
      <c r="B5056" s="131" t="s">
        <v>36</v>
      </c>
      <c r="C5056" s="131" t="s">
        <v>37</v>
      </c>
      <c r="D5056" s="131" t="s">
        <v>121</v>
      </c>
      <c r="E5056" s="131" t="s">
        <v>122</v>
      </c>
      <c r="F5056" s="131" t="s">
        <v>123</v>
      </c>
      <c r="G5056" s="131" t="s">
        <v>124</v>
      </c>
      <c r="H5056" s="131" t="s">
        <v>124</v>
      </c>
      <c r="I5056" s="131" t="s">
        <v>42</v>
      </c>
      <c r="J5056" s="131" t="s">
        <v>285</v>
      </c>
      <c r="K5056" s="131" t="s">
        <v>285</v>
      </c>
      <c r="L5056" s="131" t="s">
        <v>43</v>
      </c>
      <c r="M5056" s="131" t="s">
        <v>44</v>
      </c>
      <c r="N5056" s="131" t="s">
        <v>150</v>
      </c>
      <c r="O5056" s="131" t="s">
        <v>1534</v>
      </c>
      <c r="P5056" s="131" t="s">
        <v>1152</v>
      </c>
      <c r="Q5056" s="131" t="s">
        <v>287</v>
      </c>
      <c r="R5056" s="131" t="s">
        <v>1152</v>
      </c>
      <c r="S5056" s="130">
        <v>201412</v>
      </c>
      <c r="T5056" s="131" t="s">
        <v>52</v>
      </c>
      <c r="U5056" s="130">
        <v>0</v>
      </c>
      <c r="V5056" s="138">
        <v>45850.9</v>
      </c>
      <c r="W5056" s="131" t="s">
        <v>1152</v>
      </c>
      <c r="X5056" s="131" t="s">
        <v>288</v>
      </c>
      <c r="Y5056" s="131" t="s">
        <v>1152</v>
      </c>
      <c r="Z5056" s="131" t="s">
        <v>48</v>
      </c>
      <c r="AA5056" s="131" t="s">
        <v>129</v>
      </c>
      <c r="AB5056" s="131" t="s">
        <v>42</v>
      </c>
      <c r="AC5056" s="131" t="s">
        <v>3220</v>
      </c>
      <c r="AD5056" s="131" t="s">
        <v>51</v>
      </c>
      <c r="AE5056" s="130"/>
      <c r="AF5056" s="130"/>
    </row>
    <row r="5057" spans="1:32" x14ac:dyDescent="0.25">
      <c r="A5057" s="131" t="s">
        <v>35</v>
      </c>
      <c r="B5057" s="131" t="s">
        <v>36</v>
      </c>
      <c r="C5057" s="131" t="s">
        <v>37</v>
      </c>
      <c r="D5057" s="131" t="s">
        <v>121</v>
      </c>
      <c r="E5057" s="131" t="s">
        <v>122</v>
      </c>
      <c r="F5057" s="131" t="s">
        <v>123</v>
      </c>
      <c r="G5057" s="131" t="s">
        <v>124</v>
      </c>
      <c r="H5057" s="131" t="s">
        <v>124</v>
      </c>
      <c r="I5057" s="131" t="s">
        <v>42</v>
      </c>
      <c r="J5057" s="131" t="s">
        <v>283</v>
      </c>
      <c r="K5057" s="131" t="s">
        <v>283</v>
      </c>
      <c r="L5057" s="131" t="s">
        <v>43</v>
      </c>
      <c r="M5057" s="131" t="s">
        <v>44</v>
      </c>
      <c r="N5057" s="131" t="s">
        <v>150</v>
      </c>
      <c r="O5057" s="131" t="s">
        <v>1534</v>
      </c>
      <c r="P5057" s="131" t="s">
        <v>1152</v>
      </c>
      <c r="Q5057" s="131" t="s">
        <v>1539</v>
      </c>
      <c r="R5057" s="131" t="s">
        <v>1152</v>
      </c>
      <c r="S5057" s="130">
        <v>201412</v>
      </c>
      <c r="T5057" s="131" t="s">
        <v>52</v>
      </c>
      <c r="U5057" s="130">
        <v>0</v>
      </c>
      <c r="V5057" s="138">
        <v>45000</v>
      </c>
      <c r="W5057" s="131" t="s">
        <v>1152</v>
      </c>
      <c r="X5057" s="131" t="s">
        <v>460</v>
      </c>
      <c r="Y5057" s="131" t="s">
        <v>1152</v>
      </c>
      <c r="Z5057" s="131" t="s">
        <v>48</v>
      </c>
      <c r="AA5057" s="131" t="s">
        <v>129</v>
      </c>
      <c r="AB5057" s="131" t="s">
        <v>42</v>
      </c>
      <c r="AC5057" s="131" t="s">
        <v>3220</v>
      </c>
      <c r="AD5057" s="131" t="s">
        <v>51</v>
      </c>
      <c r="AE5057" s="130"/>
      <c r="AF5057" s="130"/>
    </row>
    <row r="5058" spans="1:32" x14ac:dyDescent="0.25">
      <c r="A5058" s="131" t="s">
        <v>35</v>
      </c>
      <c r="B5058" s="131" t="s">
        <v>36</v>
      </c>
      <c r="C5058" s="131" t="s">
        <v>37</v>
      </c>
      <c r="D5058" s="131" t="s">
        <v>121</v>
      </c>
      <c r="E5058" s="131" t="s">
        <v>122</v>
      </c>
      <c r="F5058" s="131" t="s">
        <v>123</v>
      </c>
      <c r="G5058" s="131" t="s">
        <v>124</v>
      </c>
      <c r="H5058" s="131" t="s">
        <v>124</v>
      </c>
      <c r="I5058" s="131" t="s">
        <v>42</v>
      </c>
      <c r="J5058" s="131" t="s">
        <v>532</v>
      </c>
      <c r="K5058" s="131" t="s">
        <v>532</v>
      </c>
      <c r="L5058" s="131" t="s">
        <v>43</v>
      </c>
      <c r="M5058" s="131" t="s">
        <v>44</v>
      </c>
      <c r="N5058" s="131" t="s">
        <v>150</v>
      </c>
      <c r="O5058" s="131" t="s">
        <v>1534</v>
      </c>
      <c r="P5058" s="131" t="s">
        <v>1152</v>
      </c>
      <c r="Q5058" s="131" t="s">
        <v>1535</v>
      </c>
      <c r="R5058" s="131" t="s">
        <v>1152</v>
      </c>
      <c r="S5058" s="130">
        <v>201412</v>
      </c>
      <c r="T5058" s="131" t="s">
        <v>52</v>
      </c>
      <c r="U5058" s="130">
        <v>0</v>
      </c>
      <c r="V5058" s="138">
        <v>25785.65</v>
      </c>
      <c r="W5058" s="131" t="s">
        <v>1152</v>
      </c>
      <c r="X5058" s="131" t="s">
        <v>177</v>
      </c>
      <c r="Y5058" s="131" t="s">
        <v>1152</v>
      </c>
      <c r="Z5058" s="131" t="s">
        <v>48</v>
      </c>
      <c r="AA5058" s="131" t="s">
        <v>129</v>
      </c>
      <c r="AB5058" s="131" t="s">
        <v>42</v>
      </c>
      <c r="AC5058" s="131" t="s">
        <v>3220</v>
      </c>
      <c r="AD5058" s="131" t="s">
        <v>51</v>
      </c>
      <c r="AE5058" s="130"/>
      <c r="AF5058" s="130"/>
    </row>
    <row r="5059" spans="1:32" x14ac:dyDescent="0.25">
      <c r="A5059" s="131" t="s">
        <v>35</v>
      </c>
      <c r="B5059" s="131" t="s">
        <v>36</v>
      </c>
      <c r="C5059" s="131" t="s">
        <v>37</v>
      </c>
      <c r="D5059" s="131" t="s">
        <v>121</v>
      </c>
      <c r="E5059" s="131" t="s">
        <v>122</v>
      </c>
      <c r="F5059" s="131" t="s">
        <v>123</v>
      </c>
      <c r="G5059" s="131" t="s">
        <v>124</v>
      </c>
      <c r="H5059" s="131" t="s">
        <v>124</v>
      </c>
      <c r="I5059" s="131" t="s">
        <v>42</v>
      </c>
      <c r="J5059" s="131" t="s">
        <v>182</v>
      </c>
      <c r="K5059" s="131" t="s">
        <v>182</v>
      </c>
      <c r="L5059" s="131" t="s">
        <v>43</v>
      </c>
      <c r="M5059" s="131" t="s">
        <v>44</v>
      </c>
      <c r="N5059" s="131" t="s">
        <v>180</v>
      </c>
      <c r="O5059" s="131" t="s">
        <v>1534</v>
      </c>
      <c r="P5059" s="131" t="s">
        <v>1152</v>
      </c>
      <c r="Q5059" s="131" t="s">
        <v>1535</v>
      </c>
      <c r="R5059" s="131" t="s">
        <v>1152</v>
      </c>
      <c r="S5059" s="130">
        <v>201412</v>
      </c>
      <c r="T5059" s="131" t="s">
        <v>52</v>
      </c>
      <c r="U5059" s="130">
        <v>0</v>
      </c>
      <c r="V5059" s="138">
        <v>676247.77</v>
      </c>
      <c r="W5059" s="131" t="s">
        <v>1152</v>
      </c>
      <c r="X5059" s="131" t="s">
        <v>177</v>
      </c>
      <c r="Y5059" s="131" t="s">
        <v>1152</v>
      </c>
      <c r="Z5059" s="131" t="s">
        <v>48</v>
      </c>
      <c r="AA5059" s="131" t="s">
        <v>129</v>
      </c>
      <c r="AB5059" s="131" t="s">
        <v>42</v>
      </c>
      <c r="AC5059" s="131" t="s">
        <v>3220</v>
      </c>
      <c r="AD5059" s="131" t="s">
        <v>51</v>
      </c>
      <c r="AE5059" s="130"/>
      <c r="AF5059" s="130"/>
    </row>
    <row r="5060" spans="1:32" x14ac:dyDescent="0.25">
      <c r="A5060" s="131" t="s">
        <v>35</v>
      </c>
      <c r="B5060" s="131" t="s">
        <v>36</v>
      </c>
      <c r="C5060" s="131" t="s">
        <v>37</v>
      </c>
      <c r="D5060" s="131" t="s">
        <v>121</v>
      </c>
      <c r="E5060" s="131" t="s">
        <v>122</v>
      </c>
      <c r="F5060" s="131" t="s">
        <v>123</v>
      </c>
      <c r="G5060" s="131" t="s">
        <v>124</v>
      </c>
      <c r="H5060" s="131" t="s">
        <v>124</v>
      </c>
      <c r="I5060" s="131" t="s">
        <v>42</v>
      </c>
      <c r="J5060" s="131" t="s">
        <v>652</v>
      </c>
      <c r="K5060" s="131" t="s">
        <v>652</v>
      </c>
      <c r="L5060" s="131" t="s">
        <v>43</v>
      </c>
      <c r="M5060" s="131" t="s">
        <v>44</v>
      </c>
      <c r="N5060" s="131" t="s">
        <v>180</v>
      </c>
      <c r="O5060" s="131" t="s">
        <v>1534</v>
      </c>
      <c r="P5060" s="131" t="s">
        <v>1152</v>
      </c>
      <c r="Q5060" s="131" t="s">
        <v>1535</v>
      </c>
      <c r="R5060" s="131" t="s">
        <v>1152</v>
      </c>
      <c r="S5060" s="130">
        <v>201412</v>
      </c>
      <c r="T5060" s="131" t="s">
        <v>52</v>
      </c>
      <c r="U5060" s="130">
        <v>0</v>
      </c>
      <c r="V5060" s="138">
        <v>650537.38</v>
      </c>
      <c r="W5060" s="131" t="s">
        <v>1152</v>
      </c>
      <c r="X5060" s="131" t="s">
        <v>177</v>
      </c>
      <c r="Y5060" s="131" t="s">
        <v>1152</v>
      </c>
      <c r="Z5060" s="131" t="s">
        <v>48</v>
      </c>
      <c r="AA5060" s="131" t="s">
        <v>129</v>
      </c>
      <c r="AB5060" s="131" t="s">
        <v>42</v>
      </c>
      <c r="AC5060" s="131" t="s">
        <v>3220</v>
      </c>
      <c r="AD5060" s="131" t="s">
        <v>51</v>
      </c>
    </row>
    <row r="5061" spans="1:32" x14ac:dyDescent="0.25">
      <c r="A5061" s="131" t="s">
        <v>35</v>
      </c>
      <c r="B5061" s="131" t="s">
        <v>36</v>
      </c>
      <c r="C5061" s="131" t="s">
        <v>37</v>
      </c>
      <c r="D5061" s="131" t="s">
        <v>121</v>
      </c>
      <c r="E5061" s="131" t="s">
        <v>122</v>
      </c>
      <c r="F5061" s="131" t="s">
        <v>123</v>
      </c>
      <c r="G5061" s="131" t="s">
        <v>124</v>
      </c>
      <c r="H5061" s="131" t="s">
        <v>124</v>
      </c>
      <c r="I5061" s="131" t="s">
        <v>42</v>
      </c>
      <c r="J5061" s="131" t="s">
        <v>174</v>
      </c>
      <c r="K5061" s="131" t="s">
        <v>174</v>
      </c>
      <c r="L5061" s="131" t="s">
        <v>43</v>
      </c>
      <c r="M5061" s="131" t="s">
        <v>44</v>
      </c>
      <c r="N5061" s="131" t="s">
        <v>180</v>
      </c>
      <c r="O5061" s="131" t="s">
        <v>1534</v>
      </c>
      <c r="P5061" s="131" t="s">
        <v>1152</v>
      </c>
      <c r="Q5061" s="131" t="s">
        <v>1535</v>
      </c>
      <c r="R5061" s="131" t="s">
        <v>1152</v>
      </c>
      <c r="S5061" s="130">
        <v>201412</v>
      </c>
      <c r="T5061" s="131" t="s">
        <v>52</v>
      </c>
      <c r="U5061" s="130">
        <v>0</v>
      </c>
      <c r="V5061" s="138">
        <v>412053.66</v>
      </c>
      <c r="W5061" s="131" t="s">
        <v>1152</v>
      </c>
      <c r="X5061" s="131" t="s">
        <v>177</v>
      </c>
      <c r="Y5061" s="131" t="s">
        <v>1152</v>
      </c>
      <c r="Z5061" s="131" t="s">
        <v>48</v>
      </c>
      <c r="AA5061" s="131" t="s">
        <v>129</v>
      </c>
      <c r="AB5061" s="131" t="s">
        <v>42</v>
      </c>
      <c r="AC5061" s="131" t="s">
        <v>3220</v>
      </c>
      <c r="AD5061" s="131" t="s">
        <v>51</v>
      </c>
    </row>
    <row r="5062" spans="1:32" x14ac:dyDescent="0.25">
      <c r="A5062" s="131" t="s">
        <v>35</v>
      </c>
      <c r="B5062" s="131" t="s">
        <v>36</v>
      </c>
      <c r="C5062" s="131" t="s">
        <v>37</v>
      </c>
      <c r="D5062" s="131" t="s">
        <v>121</v>
      </c>
      <c r="E5062" s="131" t="s">
        <v>122</v>
      </c>
      <c r="F5062" s="131" t="s">
        <v>123</v>
      </c>
      <c r="G5062" s="131" t="s">
        <v>124</v>
      </c>
      <c r="H5062" s="131" t="s">
        <v>124</v>
      </c>
      <c r="I5062" s="131" t="s">
        <v>42</v>
      </c>
      <c r="J5062" s="131" t="s">
        <v>182</v>
      </c>
      <c r="K5062" s="131" t="s">
        <v>182</v>
      </c>
      <c r="L5062" s="131" t="s">
        <v>43</v>
      </c>
      <c r="M5062" s="131" t="s">
        <v>44</v>
      </c>
      <c r="N5062" s="131" t="s">
        <v>180</v>
      </c>
      <c r="O5062" s="131" t="s">
        <v>1534</v>
      </c>
      <c r="P5062" s="131" t="s">
        <v>1152</v>
      </c>
      <c r="Q5062" s="131" t="s">
        <v>1535</v>
      </c>
      <c r="R5062" s="131" t="s">
        <v>1152</v>
      </c>
      <c r="S5062" s="130">
        <v>201412</v>
      </c>
      <c r="T5062" s="131" t="s">
        <v>52</v>
      </c>
      <c r="U5062" s="130">
        <v>0</v>
      </c>
      <c r="V5062" s="138">
        <v>350342.1</v>
      </c>
      <c r="W5062" s="131" t="s">
        <v>1152</v>
      </c>
      <c r="X5062" s="131" t="s">
        <v>177</v>
      </c>
      <c r="Y5062" s="131" t="s">
        <v>1152</v>
      </c>
      <c r="Z5062" s="131" t="s">
        <v>48</v>
      </c>
      <c r="AA5062" s="131" t="s">
        <v>129</v>
      </c>
      <c r="AB5062" s="131" t="s">
        <v>42</v>
      </c>
      <c r="AC5062" s="131" t="s">
        <v>3220</v>
      </c>
      <c r="AD5062" s="131" t="s">
        <v>51</v>
      </c>
    </row>
    <row r="5063" spans="1:32" x14ac:dyDescent="0.25">
      <c r="A5063" s="131" t="s">
        <v>35</v>
      </c>
      <c r="B5063" s="131" t="s">
        <v>36</v>
      </c>
      <c r="C5063" s="131" t="s">
        <v>37</v>
      </c>
      <c r="D5063" s="131" t="s">
        <v>121</v>
      </c>
      <c r="E5063" s="131" t="s">
        <v>122</v>
      </c>
      <c r="F5063" s="131" t="s">
        <v>123</v>
      </c>
      <c r="G5063" s="131" t="s">
        <v>124</v>
      </c>
      <c r="H5063" s="131" t="s">
        <v>124</v>
      </c>
      <c r="I5063" s="131" t="s">
        <v>42</v>
      </c>
      <c r="J5063" s="131" t="s">
        <v>174</v>
      </c>
      <c r="K5063" s="131" t="s">
        <v>174</v>
      </c>
      <c r="L5063" s="131" t="s">
        <v>43</v>
      </c>
      <c r="M5063" s="131" t="s">
        <v>44</v>
      </c>
      <c r="N5063" s="131" t="s">
        <v>180</v>
      </c>
      <c r="O5063" s="131" t="s">
        <v>1534</v>
      </c>
      <c r="P5063" s="131" t="s">
        <v>1152</v>
      </c>
      <c r="Q5063" s="131" t="s">
        <v>1535</v>
      </c>
      <c r="R5063" s="131" t="s">
        <v>1152</v>
      </c>
      <c r="S5063" s="130">
        <v>201412</v>
      </c>
      <c r="T5063" s="131" t="s">
        <v>52</v>
      </c>
      <c r="U5063" s="130">
        <v>0</v>
      </c>
      <c r="V5063" s="138">
        <v>339860.41</v>
      </c>
      <c r="W5063" s="131" t="s">
        <v>1152</v>
      </c>
      <c r="X5063" s="131" t="s">
        <v>177</v>
      </c>
      <c r="Y5063" s="131" t="s">
        <v>1152</v>
      </c>
      <c r="Z5063" s="131" t="s">
        <v>48</v>
      </c>
      <c r="AA5063" s="131" t="s">
        <v>129</v>
      </c>
      <c r="AB5063" s="131" t="s">
        <v>42</v>
      </c>
      <c r="AC5063" s="131" t="s">
        <v>3220</v>
      </c>
      <c r="AD5063" s="131" t="s">
        <v>51</v>
      </c>
    </row>
    <row r="5064" spans="1:32" x14ac:dyDescent="0.25">
      <c r="A5064" s="131" t="s">
        <v>35</v>
      </c>
      <c r="B5064" s="131" t="s">
        <v>36</v>
      </c>
      <c r="C5064" s="131" t="s">
        <v>37</v>
      </c>
      <c r="D5064" s="131" t="s">
        <v>121</v>
      </c>
      <c r="E5064" s="131" t="s">
        <v>122</v>
      </c>
      <c r="F5064" s="131" t="s">
        <v>123</v>
      </c>
      <c r="G5064" s="131" t="s">
        <v>124</v>
      </c>
      <c r="H5064" s="131" t="s">
        <v>124</v>
      </c>
      <c r="I5064" s="131" t="s">
        <v>42</v>
      </c>
      <c r="J5064" s="131" t="s">
        <v>532</v>
      </c>
      <c r="K5064" s="131" t="s">
        <v>532</v>
      </c>
      <c r="L5064" s="131" t="s">
        <v>43</v>
      </c>
      <c r="M5064" s="131" t="s">
        <v>44</v>
      </c>
      <c r="N5064" s="131" t="s">
        <v>180</v>
      </c>
      <c r="O5064" s="131" t="s">
        <v>1534</v>
      </c>
      <c r="P5064" s="131" t="s">
        <v>1152</v>
      </c>
      <c r="Q5064" s="131" t="s">
        <v>1535</v>
      </c>
      <c r="R5064" s="131" t="s">
        <v>1152</v>
      </c>
      <c r="S5064" s="130">
        <v>201412</v>
      </c>
      <c r="T5064" s="131" t="s">
        <v>52</v>
      </c>
      <c r="U5064" s="130">
        <v>0</v>
      </c>
      <c r="V5064" s="138">
        <v>246035.5</v>
      </c>
      <c r="W5064" s="131" t="s">
        <v>1152</v>
      </c>
      <c r="X5064" s="131" t="s">
        <v>177</v>
      </c>
      <c r="Y5064" s="131" t="s">
        <v>1152</v>
      </c>
      <c r="Z5064" s="131" t="s">
        <v>48</v>
      </c>
      <c r="AA5064" s="131" t="s">
        <v>129</v>
      </c>
      <c r="AB5064" s="131" t="s">
        <v>42</v>
      </c>
      <c r="AC5064" s="131" t="s">
        <v>3220</v>
      </c>
      <c r="AD5064" s="131" t="s">
        <v>51</v>
      </c>
    </row>
    <row r="5065" spans="1:32" x14ac:dyDescent="0.25">
      <c r="A5065" s="131" t="s">
        <v>35</v>
      </c>
      <c r="B5065" s="131" t="s">
        <v>36</v>
      </c>
      <c r="C5065" s="131" t="s">
        <v>37</v>
      </c>
      <c r="D5065" s="131" t="s">
        <v>121</v>
      </c>
      <c r="E5065" s="131" t="s">
        <v>122</v>
      </c>
      <c r="F5065" s="131" t="s">
        <v>123</v>
      </c>
      <c r="G5065" s="131" t="s">
        <v>124</v>
      </c>
      <c r="H5065" s="131" t="s">
        <v>124</v>
      </c>
      <c r="I5065" s="131" t="s">
        <v>42</v>
      </c>
      <c r="J5065" s="131" t="s">
        <v>652</v>
      </c>
      <c r="K5065" s="131" t="s">
        <v>652</v>
      </c>
      <c r="L5065" s="131" t="s">
        <v>43</v>
      </c>
      <c r="M5065" s="131" t="s">
        <v>44</v>
      </c>
      <c r="N5065" s="131" t="s">
        <v>180</v>
      </c>
      <c r="O5065" s="131" t="s">
        <v>1534</v>
      </c>
      <c r="P5065" s="131" t="s">
        <v>1152</v>
      </c>
      <c r="Q5065" s="131" t="s">
        <v>1535</v>
      </c>
      <c r="R5065" s="131" t="s">
        <v>1152</v>
      </c>
      <c r="S5065" s="130">
        <v>201412</v>
      </c>
      <c r="T5065" s="131" t="s">
        <v>52</v>
      </c>
      <c r="U5065" s="130">
        <v>0</v>
      </c>
      <c r="V5065" s="138">
        <v>202348.5</v>
      </c>
      <c r="W5065" s="131" t="s">
        <v>1152</v>
      </c>
      <c r="X5065" s="131" t="s">
        <v>177</v>
      </c>
      <c r="Y5065" s="131" t="s">
        <v>1152</v>
      </c>
      <c r="Z5065" s="131" t="s">
        <v>48</v>
      </c>
      <c r="AA5065" s="131" t="s">
        <v>129</v>
      </c>
      <c r="AB5065" s="131" t="s">
        <v>42</v>
      </c>
      <c r="AC5065" s="131" t="s">
        <v>3220</v>
      </c>
      <c r="AD5065" s="131" t="s">
        <v>51</v>
      </c>
    </row>
    <row r="5066" spans="1:32" x14ac:dyDescent="0.25">
      <c r="A5066" s="131" t="s">
        <v>35</v>
      </c>
      <c r="B5066" s="131" t="s">
        <v>36</v>
      </c>
      <c r="C5066" s="131" t="s">
        <v>37</v>
      </c>
      <c r="D5066" s="131" t="s">
        <v>121</v>
      </c>
      <c r="E5066" s="131" t="s">
        <v>122</v>
      </c>
      <c r="F5066" s="131" t="s">
        <v>123</v>
      </c>
      <c r="G5066" s="131" t="s">
        <v>124</v>
      </c>
      <c r="H5066" s="131" t="s">
        <v>124</v>
      </c>
      <c r="I5066" s="131" t="s">
        <v>42</v>
      </c>
      <c r="J5066" s="131" t="s">
        <v>500</v>
      </c>
      <c r="K5066" s="131" t="s">
        <v>500</v>
      </c>
      <c r="L5066" s="131" t="s">
        <v>43</v>
      </c>
      <c r="M5066" s="131" t="s">
        <v>44</v>
      </c>
      <c r="N5066" s="131" t="s">
        <v>162</v>
      </c>
      <c r="O5066" s="131" t="s">
        <v>1534</v>
      </c>
      <c r="P5066" s="131" t="s">
        <v>1152</v>
      </c>
      <c r="Q5066" s="131" t="s">
        <v>806</v>
      </c>
      <c r="R5066" s="131" t="s">
        <v>1152</v>
      </c>
      <c r="S5066" s="130">
        <v>201412</v>
      </c>
      <c r="T5066" s="131" t="s">
        <v>52</v>
      </c>
      <c r="U5066" s="130">
        <v>0</v>
      </c>
      <c r="V5066" s="138">
        <v>9025.4</v>
      </c>
      <c r="W5066" s="131" t="s">
        <v>1152</v>
      </c>
      <c r="X5066" s="131" t="s">
        <v>807</v>
      </c>
      <c r="Y5066" s="131" t="s">
        <v>1152</v>
      </c>
      <c r="Z5066" s="131" t="s">
        <v>48</v>
      </c>
      <c r="AA5066" s="131" t="s">
        <v>129</v>
      </c>
      <c r="AB5066" s="131" t="s">
        <v>42</v>
      </c>
      <c r="AC5066" s="131" t="s">
        <v>3220</v>
      </c>
      <c r="AD5066" s="131" t="s">
        <v>51</v>
      </c>
    </row>
    <row r="5067" spans="1:32" x14ac:dyDescent="0.25">
      <c r="A5067" s="131" t="s">
        <v>35</v>
      </c>
      <c r="B5067" s="131" t="s">
        <v>36</v>
      </c>
      <c r="C5067" s="131" t="s">
        <v>37</v>
      </c>
      <c r="D5067" s="131" t="s">
        <v>121</v>
      </c>
      <c r="E5067" s="131" t="s">
        <v>122</v>
      </c>
      <c r="F5067" s="131" t="s">
        <v>123</v>
      </c>
      <c r="G5067" s="131" t="s">
        <v>124</v>
      </c>
      <c r="H5067" s="131" t="s">
        <v>124</v>
      </c>
      <c r="I5067" s="131" t="s">
        <v>42</v>
      </c>
      <c r="J5067" s="131" t="s">
        <v>532</v>
      </c>
      <c r="K5067" s="131" t="s">
        <v>532</v>
      </c>
      <c r="L5067" s="131" t="s">
        <v>43</v>
      </c>
      <c r="M5067" s="131" t="s">
        <v>44</v>
      </c>
      <c r="N5067" s="131" t="s">
        <v>180</v>
      </c>
      <c r="O5067" s="131" t="s">
        <v>1534</v>
      </c>
      <c r="P5067" s="131" t="s">
        <v>1152</v>
      </c>
      <c r="Q5067" s="131" t="s">
        <v>1535</v>
      </c>
      <c r="R5067" s="131" t="s">
        <v>1152</v>
      </c>
      <c r="S5067" s="130">
        <v>201412</v>
      </c>
      <c r="T5067" s="131" t="s">
        <v>52</v>
      </c>
      <c r="U5067" s="130">
        <v>0</v>
      </c>
      <c r="V5067" s="138">
        <v>266253.92</v>
      </c>
      <c r="W5067" s="131" t="s">
        <v>1152</v>
      </c>
      <c r="X5067" s="131" t="s">
        <v>177</v>
      </c>
      <c r="Y5067" s="131" t="s">
        <v>1152</v>
      </c>
      <c r="Z5067" s="131" t="s">
        <v>48</v>
      </c>
      <c r="AA5067" s="131" t="s">
        <v>129</v>
      </c>
      <c r="AB5067" s="131" t="s">
        <v>42</v>
      </c>
      <c r="AC5067" s="131" t="s">
        <v>3220</v>
      </c>
      <c r="AD5067" s="131" t="s">
        <v>51</v>
      </c>
    </row>
    <row r="5068" spans="1:32" x14ac:dyDescent="0.25">
      <c r="A5068" s="131" t="s">
        <v>35</v>
      </c>
      <c r="B5068" s="131" t="s">
        <v>36</v>
      </c>
      <c r="C5068" s="131" t="s">
        <v>37</v>
      </c>
      <c r="D5068" s="131" t="s">
        <v>121</v>
      </c>
      <c r="E5068" s="131" t="s">
        <v>215</v>
      </c>
      <c r="F5068" s="131" t="s">
        <v>216</v>
      </c>
      <c r="G5068" s="131" t="s">
        <v>124</v>
      </c>
      <c r="H5068" s="131" t="s">
        <v>124</v>
      </c>
      <c r="I5068" s="131" t="s">
        <v>42</v>
      </c>
      <c r="J5068" s="131" t="s">
        <v>237</v>
      </c>
      <c r="K5068" s="131" t="s">
        <v>237</v>
      </c>
      <c r="L5068" s="131" t="s">
        <v>43</v>
      </c>
      <c r="M5068" s="131" t="s">
        <v>44</v>
      </c>
      <c r="N5068" s="131" t="s">
        <v>150</v>
      </c>
      <c r="O5068" s="131" t="s">
        <v>1534</v>
      </c>
      <c r="P5068" s="131" t="s">
        <v>1152</v>
      </c>
      <c r="Q5068" s="131" t="s">
        <v>1540</v>
      </c>
      <c r="R5068" s="131" t="s">
        <v>1152</v>
      </c>
      <c r="S5068" s="130">
        <v>201412</v>
      </c>
      <c r="T5068" s="131" t="s">
        <v>52</v>
      </c>
      <c r="U5068" s="130">
        <v>0</v>
      </c>
      <c r="V5068" s="138">
        <v>199478.62</v>
      </c>
      <c r="W5068" s="131" t="s">
        <v>1152</v>
      </c>
      <c r="X5068" s="131" t="s">
        <v>422</v>
      </c>
      <c r="Y5068" s="131" t="s">
        <v>1152</v>
      </c>
      <c r="Z5068" s="131" t="s">
        <v>48</v>
      </c>
      <c r="AA5068" s="131" t="s">
        <v>129</v>
      </c>
      <c r="AB5068" s="131" t="s">
        <v>42</v>
      </c>
      <c r="AC5068" s="131" t="s">
        <v>3220</v>
      </c>
      <c r="AD5068" s="131" t="s">
        <v>51</v>
      </c>
    </row>
    <row r="5069" spans="1:32" x14ac:dyDescent="0.25">
      <c r="A5069" s="131" t="s">
        <v>35</v>
      </c>
      <c r="B5069" s="131" t="s">
        <v>36</v>
      </c>
      <c r="C5069" s="131" t="s">
        <v>37</v>
      </c>
      <c r="D5069" s="131" t="s">
        <v>121</v>
      </c>
      <c r="E5069" s="131" t="s">
        <v>215</v>
      </c>
      <c r="F5069" s="131" t="s">
        <v>216</v>
      </c>
      <c r="G5069" s="131" t="s">
        <v>124</v>
      </c>
      <c r="H5069" s="131" t="s">
        <v>124</v>
      </c>
      <c r="I5069" s="131" t="s">
        <v>42</v>
      </c>
      <c r="J5069" s="131" t="s">
        <v>261</v>
      </c>
      <c r="K5069" s="131" t="s">
        <v>261</v>
      </c>
      <c r="L5069" s="131" t="s">
        <v>43</v>
      </c>
      <c r="M5069" s="131" t="s">
        <v>44</v>
      </c>
      <c r="N5069" s="131" t="s">
        <v>150</v>
      </c>
      <c r="O5069" s="131" t="s">
        <v>1534</v>
      </c>
      <c r="P5069" s="131" t="s">
        <v>1152</v>
      </c>
      <c r="Q5069" s="131" t="s">
        <v>1543</v>
      </c>
      <c r="R5069" s="131" t="s">
        <v>1152</v>
      </c>
      <c r="S5069" s="130">
        <v>201412</v>
      </c>
      <c r="T5069" s="131" t="s">
        <v>52</v>
      </c>
      <c r="U5069" s="130">
        <v>0</v>
      </c>
      <c r="V5069" s="138">
        <v>73073</v>
      </c>
      <c r="W5069" s="131" t="s">
        <v>1152</v>
      </c>
      <c r="X5069" s="131" t="s">
        <v>267</v>
      </c>
      <c r="Y5069" s="131" t="s">
        <v>1152</v>
      </c>
      <c r="Z5069" s="131" t="s">
        <v>48</v>
      </c>
      <c r="AA5069" s="131" t="s">
        <v>129</v>
      </c>
      <c r="AB5069" s="131" t="s">
        <v>42</v>
      </c>
      <c r="AC5069" s="131" t="s">
        <v>3220</v>
      </c>
      <c r="AD5069" s="131" t="s">
        <v>51</v>
      </c>
    </row>
    <row r="5070" spans="1:32" x14ac:dyDescent="0.25">
      <c r="A5070" s="131" t="s">
        <v>35</v>
      </c>
      <c r="B5070" s="131" t="s">
        <v>36</v>
      </c>
      <c r="C5070" s="131" t="s">
        <v>37</v>
      </c>
      <c r="D5070" s="131" t="s">
        <v>121</v>
      </c>
      <c r="E5070" s="131" t="s">
        <v>215</v>
      </c>
      <c r="F5070" s="131" t="s">
        <v>216</v>
      </c>
      <c r="G5070" s="131" t="s">
        <v>124</v>
      </c>
      <c r="H5070" s="131" t="s">
        <v>124</v>
      </c>
      <c r="I5070" s="131" t="s">
        <v>42</v>
      </c>
      <c r="J5070" s="131" t="s">
        <v>231</v>
      </c>
      <c r="K5070" s="131" t="s">
        <v>231</v>
      </c>
      <c r="L5070" s="131" t="s">
        <v>43</v>
      </c>
      <c r="M5070" s="131" t="s">
        <v>44</v>
      </c>
      <c r="N5070" s="131" t="s">
        <v>150</v>
      </c>
      <c r="O5070" s="131" t="s">
        <v>1534</v>
      </c>
      <c r="P5070" s="131" t="s">
        <v>1152</v>
      </c>
      <c r="Q5070" s="131" t="s">
        <v>1542</v>
      </c>
      <c r="R5070" s="131" t="s">
        <v>1152</v>
      </c>
      <c r="S5070" s="130">
        <v>201412</v>
      </c>
      <c r="T5070" s="131" t="s">
        <v>52</v>
      </c>
      <c r="U5070" s="130">
        <v>0</v>
      </c>
      <c r="V5070" s="138">
        <v>67696.41</v>
      </c>
      <c r="W5070" s="131" t="s">
        <v>1152</v>
      </c>
      <c r="X5070" s="131" t="s">
        <v>236</v>
      </c>
      <c r="Y5070" s="131" t="s">
        <v>1152</v>
      </c>
      <c r="Z5070" s="131" t="s">
        <v>48</v>
      </c>
      <c r="AA5070" s="131" t="s">
        <v>129</v>
      </c>
      <c r="AB5070" s="131" t="s">
        <v>42</v>
      </c>
      <c r="AC5070" s="131" t="s">
        <v>3220</v>
      </c>
      <c r="AD5070" s="131" t="s">
        <v>51</v>
      </c>
    </row>
    <row r="5071" spans="1:32" x14ac:dyDescent="0.25">
      <c r="A5071" s="131" t="s">
        <v>35</v>
      </c>
      <c r="B5071" s="131" t="s">
        <v>36</v>
      </c>
      <c r="C5071" s="131" t="s">
        <v>37</v>
      </c>
      <c r="D5071" s="131" t="s">
        <v>121</v>
      </c>
      <c r="E5071" s="131" t="s">
        <v>215</v>
      </c>
      <c r="F5071" s="131" t="s">
        <v>216</v>
      </c>
      <c r="G5071" s="131" t="s">
        <v>124</v>
      </c>
      <c r="H5071" s="131" t="s">
        <v>124</v>
      </c>
      <c r="I5071" s="131" t="s">
        <v>42</v>
      </c>
      <c r="J5071" s="131" t="s">
        <v>237</v>
      </c>
      <c r="K5071" s="131" t="s">
        <v>237</v>
      </c>
      <c r="L5071" s="131" t="s">
        <v>43</v>
      </c>
      <c r="M5071" s="131" t="s">
        <v>44</v>
      </c>
      <c r="N5071" s="131" t="s">
        <v>150</v>
      </c>
      <c r="O5071" s="131" t="s">
        <v>1534</v>
      </c>
      <c r="P5071" s="131" t="s">
        <v>1152</v>
      </c>
      <c r="Q5071" s="131" t="s">
        <v>2425</v>
      </c>
      <c r="R5071" s="131" t="s">
        <v>1152</v>
      </c>
      <c r="S5071" s="130">
        <v>201412</v>
      </c>
      <c r="T5071" s="131" t="s">
        <v>52</v>
      </c>
      <c r="U5071" s="130">
        <v>0</v>
      </c>
      <c r="V5071" s="138">
        <v>62378.28</v>
      </c>
      <c r="W5071" s="131" t="s">
        <v>1152</v>
      </c>
      <c r="X5071" s="131" t="s">
        <v>1152</v>
      </c>
      <c r="Y5071" s="131" t="s">
        <v>1152</v>
      </c>
      <c r="Z5071" s="131" t="s">
        <v>48</v>
      </c>
      <c r="AA5071" s="131" t="s">
        <v>129</v>
      </c>
      <c r="AB5071" s="131" t="s">
        <v>42</v>
      </c>
      <c r="AC5071" s="131" t="s">
        <v>3220</v>
      </c>
      <c r="AD5071" s="131" t="s">
        <v>51</v>
      </c>
    </row>
    <row r="5072" spans="1:32" x14ac:dyDescent="0.25">
      <c r="A5072" s="131" t="s">
        <v>35</v>
      </c>
      <c r="B5072" s="131" t="s">
        <v>36</v>
      </c>
      <c r="C5072" s="131" t="s">
        <v>37</v>
      </c>
      <c r="D5072" s="131" t="s">
        <v>121</v>
      </c>
      <c r="E5072" s="131" t="s">
        <v>215</v>
      </c>
      <c r="F5072" s="131" t="s">
        <v>216</v>
      </c>
      <c r="G5072" s="131" t="s">
        <v>124</v>
      </c>
      <c r="H5072" s="131" t="s">
        <v>124</v>
      </c>
      <c r="I5072" s="131" t="s">
        <v>42</v>
      </c>
      <c r="J5072" s="131" t="s">
        <v>250</v>
      </c>
      <c r="K5072" s="131" t="s">
        <v>250</v>
      </c>
      <c r="L5072" s="131" t="s">
        <v>43</v>
      </c>
      <c r="M5072" s="131" t="s">
        <v>44</v>
      </c>
      <c r="N5072" s="131" t="s">
        <v>150</v>
      </c>
      <c r="O5072" s="131" t="s">
        <v>1534</v>
      </c>
      <c r="P5072" s="131" t="s">
        <v>1152</v>
      </c>
      <c r="Q5072" s="131" t="s">
        <v>1541</v>
      </c>
      <c r="R5072" s="131" t="s">
        <v>1152</v>
      </c>
      <c r="S5072" s="130">
        <v>201412</v>
      </c>
      <c r="T5072" s="131" t="s">
        <v>52</v>
      </c>
      <c r="U5072" s="130">
        <v>0</v>
      </c>
      <c r="V5072" s="138">
        <v>40337</v>
      </c>
      <c r="W5072" s="131" t="s">
        <v>1152</v>
      </c>
      <c r="X5072" s="131" t="s">
        <v>433</v>
      </c>
      <c r="Y5072" s="131" t="s">
        <v>1152</v>
      </c>
      <c r="Z5072" s="131" t="s">
        <v>48</v>
      </c>
      <c r="AA5072" s="131" t="s">
        <v>129</v>
      </c>
      <c r="AB5072" s="131" t="s">
        <v>42</v>
      </c>
      <c r="AC5072" s="131" t="s">
        <v>3220</v>
      </c>
      <c r="AD5072" s="131" t="s">
        <v>51</v>
      </c>
    </row>
    <row r="5073" spans="1:30" x14ac:dyDescent="0.25">
      <c r="A5073" s="131" t="s">
        <v>35</v>
      </c>
      <c r="B5073" s="131" t="s">
        <v>36</v>
      </c>
      <c r="C5073" s="131" t="s">
        <v>37</v>
      </c>
      <c r="D5073" s="131" t="s">
        <v>121</v>
      </c>
      <c r="E5073" s="131" t="s">
        <v>215</v>
      </c>
      <c r="F5073" s="131" t="s">
        <v>216</v>
      </c>
      <c r="G5073" s="131" t="s">
        <v>124</v>
      </c>
      <c r="H5073" s="131" t="s">
        <v>124</v>
      </c>
      <c r="I5073" s="131" t="s">
        <v>42</v>
      </c>
      <c r="J5073" s="131" t="s">
        <v>437</v>
      </c>
      <c r="K5073" s="131" t="s">
        <v>437</v>
      </c>
      <c r="L5073" s="131" t="s">
        <v>43</v>
      </c>
      <c r="M5073" s="131" t="s">
        <v>44</v>
      </c>
      <c r="N5073" s="131" t="s">
        <v>150</v>
      </c>
      <c r="O5073" s="131" t="s">
        <v>1534</v>
      </c>
      <c r="P5073" s="131" t="s">
        <v>1152</v>
      </c>
      <c r="Q5073" s="131" t="s">
        <v>1543</v>
      </c>
      <c r="R5073" s="131" t="s">
        <v>1152</v>
      </c>
      <c r="S5073" s="130">
        <v>201412</v>
      </c>
      <c r="T5073" s="131" t="s">
        <v>52</v>
      </c>
      <c r="U5073" s="130">
        <v>0</v>
      </c>
      <c r="V5073" s="138">
        <v>11255.77</v>
      </c>
      <c r="W5073" s="131" t="s">
        <v>1152</v>
      </c>
      <c r="X5073" s="131" t="s">
        <v>577</v>
      </c>
      <c r="Y5073" s="131" t="s">
        <v>1152</v>
      </c>
      <c r="Z5073" s="131" t="s">
        <v>48</v>
      </c>
      <c r="AA5073" s="131" t="s">
        <v>129</v>
      </c>
      <c r="AB5073" s="131" t="s">
        <v>42</v>
      </c>
      <c r="AC5073" s="131" t="s">
        <v>3220</v>
      </c>
      <c r="AD5073" s="131" t="s">
        <v>51</v>
      </c>
    </row>
    <row r="5074" spans="1:30" x14ac:dyDescent="0.25">
      <c r="A5074" s="131" t="s">
        <v>35</v>
      </c>
      <c r="B5074" s="131" t="s">
        <v>36</v>
      </c>
      <c r="C5074" s="131" t="s">
        <v>37</v>
      </c>
      <c r="D5074" s="131" t="s">
        <v>121</v>
      </c>
      <c r="E5074" s="131" t="s">
        <v>215</v>
      </c>
      <c r="F5074" s="131" t="s">
        <v>216</v>
      </c>
      <c r="G5074" s="131" t="s">
        <v>124</v>
      </c>
      <c r="H5074" s="131" t="s">
        <v>124</v>
      </c>
      <c r="I5074" s="131" t="s">
        <v>42</v>
      </c>
      <c r="J5074" s="131" t="s">
        <v>250</v>
      </c>
      <c r="K5074" s="131" t="s">
        <v>250</v>
      </c>
      <c r="L5074" s="131" t="s">
        <v>43</v>
      </c>
      <c r="M5074" s="131" t="s">
        <v>44</v>
      </c>
      <c r="N5074" s="131" t="s">
        <v>150</v>
      </c>
      <c r="O5074" s="131" t="s">
        <v>1534</v>
      </c>
      <c r="P5074" s="131" t="s">
        <v>1152</v>
      </c>
      <c r="Q5074" s="131" t="s">
        <v>1559</v>
      </c>
      <c r="R5074" s="131" t="s">
        <v>1152</v>
      </c>
      <c r="S5074" s="130">
        <v>201412</v>
      </c>
      <c r="T5074" s="131" t="s">
        <v>52</v>
      </c>
      <c r="U5074" s="130">
        <v>0</v>
      </c>
      <c r="V5074" s="138">
        <v>800</v>
      </c>
      <c r="W5074" s="131" t="s">
        <v>1152</v>
      </c>
      <c r="X5074" s="131" t="s">
        <v>1152</v>
      </c>
      <c r="Y5074" s="131" t="s">
        <v>1152</v>
      </c>
      <c r="Z5074" s="131" t="s">
        <v>48</v>
      </c>
      <c r="AA5074" s="131" t="s">
        <v>129</v>
      </c>
      <c r="AB5074" s="131" t="s">
        <v>42</v>
      </c>
      <c r="AC5074" s="131" t="s">
        <v>3220</v>
      </c>
      <c r="AD5074" s="131" t="s">
        <v>51</v>
      </c>
    </row>
    <row r="5075" spans="1:30" x14ac:dyDescent="0.25">
      <c r="A5075" s="131" t="s">
        <v>35</v>
      </c>
      <c r="B5075" s="131" t="s">
        <v>36</v>
      </c>
      <c r="C5075" s="131" t="s">
        <v>37</v>
      </c>
      <c r="D5075" s="131" t="s">
        <v>121</v>
      </c>
      <c r="E5075" s="131" t="s">
        <v>215</v>
      </c>
      <c r="F5075" s="131" t="s">
        <v>216</v>
      </c>
      <c r="G5075" s="131" t="s">
        <v>124</v>
      </c>
      <c r="H5075" s="131" t="s">
        <v>124</v>
      </c>
      <c r="I5075" s="131" t="s">
        <v>42</v>
      </c>
      <c r="J5075" s="131" t="s">
        <v>217</v>
      </c>
      <c r="K5075" s="131" t="s">
        <v>217</v>
      </c>
      <c r="L5075" s="131" t="s">
        <v>43</v>
      </c>
      <c r="M5075" s="131" t="s">
        <v>44</v>
      </c>
      <c r="N5075" s="131" t="s">
        <v>180</v>
      </c>
      <c r="O5075" s="131" t="s">
        <v>1534</v>
      </c>
      <c r="P5075" s="131" t="s">
        <v>1152</v>
      </c>
      <c r="Q5075" s="131" t="s">
        <v>1546</v>
      </c>
      <c r="R5075" s="131" t="s">
        <v>1152</v>
      </c>
      <c r="S5075" s="130">
        <v>201412</v>
      </c>
      <c r="T5075" s="131" t="s">
        <v>52</v>
      </c>
      <c r="U5075" s="130">
        <v>0</v>
      </c>
      <c r="V5075" s="138">
        <v>521756.5</v>
      </c>
      <c r="W5075" s="131" t="s">
        <v>1152</v>
      </c>
      <c r="X5075" s="131" t="s">
        <v>1152</v>
      </c>
      <c r="Y5075" s="131" t="s">
        <v>1152</v>
      </c>
      <c r="Z5075" s="131" t="s">
        <v>48</v>
      </c>
      <c r="AA5075" s="131" t="s">
        <v>129</v>
      </c>
      <c r="AB5075" s="131" t="s">
        <v>42</v>
      </c>
      <c r="AC5075" s="131" t="s">
        <v>3220</v>
      </c>
      <c r="AD5075" s="131" t="s">
        <v>51</v>
      </c>
    </row>
    <row r="5076" spans="1:30" x14ac:dyDescent="0.25">
      <c r="A5076" s="131" t="s">
        <v>35</v>
      </c>
      <c r="B5076" s="131" t="s">
        <v>36</v>
      </c>
      <c r="C5076" s="131" t="s">
        <v>37</v>
      </c>
      <c r="D5076" s="131" t="s">
        <v>121</v>
      </c>
      <c r="E5076" s="131" t="s">
        <v>215</v>
      </c>
      <c r="F5076" s="131" t="s">
        <v>216</v>
      </c>
      <c r="G5076" s="131" t="s">
        <v>124</v>
      </c>
      <c r="H5076" s="131" t="s">
        <v>124</v>
      </c>
      <c r="I5076" s="131" t="s">
        <v>42</v>
      </c>
      <c r="J5076" s="131" t="s">
        <v>237</v>
      </c>
      <c r="K5076" s="131" t="s">
        <v>237</v>
      </c>
      <c r="L5076" s="131" t="s">
        <v>43</v>
      </c>
      <c r="M5076" s="131" t="s">
        <v>44</v>
      </c>
      <c r="N5076" s="131" t="s">
        <v>180</v>
      </c>
      <c r="O5076" s="131" t="s">
        <v>1534</v>
      </c>
      <c r="P5076" s="131" t="s">
        <v>1152</v>
      </c>
      <c r="Q5076" s="131" t="s">
        <v>1544</v>
      </c>
      <c r="R5076" s="131" t="s">
        <v>1152</v>
      </c>
      <c r="S5076" s="130">
        <v>201412</v>
      </c>
      <c r="T5076" s="131" t="s">
        <v>52</v>
      </c>
      <c r="U5076" s="130">
        <v>0</v>
      </c>
      <c r="V5076" s="138">
        <v>260395</v>
      </c>
      <c r="W5076" s="131" t="s">
        <v>1152</v>
      </c>
      <c r="X5076" s="131" t="s">
        <v>1152</v>
      </c>
      <c r="Y5076" s="131" t="s">
        <v>1152</v>
      </c>
      <c r="Z5076" s="131" t="s">
        <v>48</v>
      </c>
      <c r="AA5076" s="131" t="s">
        <v>129</v>
      </c>
      <c r="AB5076" s="131" t="s">
        <v>42</v>
      </c>
      <c r="AC5076" s="131" t="s">
        <v>3220</v>
      </c>
      <c r="AD5076" s="131" t="s">
        <v>51</v>
      </c>
    </row>
    <row r="5077" spans="1:30" x14ac:dyDescent="0.25">
      <c r="A5077" s="131" t="s">
        <v>35</v>
      </c>
      <c r="B5077" s="131" t="s">
        <v>36</v>
      </c>
      <c r="C5077" s="131" t="s">
        <v>37</v>
      </c>
      <c r="D5077" s="131" t="s">
        <v>121</v>
      </c>
      <c r="E5077" s="131" t="s">
        <v>215</v>
      </c>
      <c r="F5077" s="131" t="s">
        <v>216</v>
      </c>
      <c r="G5077" s="131" t="s">
        <v>124</v>
      </c>
      <c r="H5077" s="131" t="s">
        <v>124</v>
      </c>
      <c r="I5077" s="131" t="s">
        <v>42</v>
      </c>
      <c r="J5077" s="131" t="s">
        <v>261</v>
      </c>
      <c r="K5077" s="131" t="s">
        <v>261</v>
      </c>
      <c r="L5077" s="131" t="s">
        <v>43</v>
      </c>
      <c r="M5077" s="131" t="s">
        <v>44</v>
      </c>
      <c r="N5077" s="131" t="s">
        <v>180</v>
      </c>
      <c r="O5077" s="131" t="s">
        <v>1534</v>
      </c>
      <c r="P5077" s="131" t="s">
        <v>1152</v>
      </c>
      <c r="Q5077" s="131" t="s">
        <v>1547</v>
      </c>
      <c r="R5077" s="131" t="s">
        <v>1152</v>
      </c>
      <c r="S5077" s="130">
        <v>201412</v>
      </c>
      <c r="T5077" s="131" t="s">
        <v>52</v>
      </c>
      <c r="U5077" s="130">
        <v>0</v>
      </c>
      <c r="V5077" s="138">
        <v>248009</v>
      </c>
      <c r="W5077" s="131" t="s">
        <v>1152</v>
      </c>
      <c r="X5077" s="131" t="s">
        <v>1152</v>
      </c>
      <c r="Y5077" s="131" t="s">
        <v>1152</v>
      </c>
      <c r="Z5077" s="131" t="s">
        <v>48</v>
      </c>
      <c r="AA5077" s="131" t="s">
        <v>129</v>
      </c>
      <c r="AB5077" s="131" t="s">
        <v>42</v>
      </c>
      <c r="AC5077" s="131" t="s">
        <v>3220</v>
      </c>
      <c r="AD5077" s="131" t="s">
        <v>51</v>
      </c>
    </row>
    <row r="5078" spans="1:30" x14ac:dyDescent="0.25">
      <c r="A5078" s="131" t="s">
        <v>35</v>
      </c>
      <c r="B5078" s="131" t="s">
        <v>36</v>
      </c>
      <c r="C5078" s="131" t="s">
        <v>37</v>
      </c>
      <c r="D5078" s="131" t="s">
        <v>121</v>
      </c>
      <c r="E5078" s="131" t="s">
        <v>215</v>
      </c>
      <c r="F5078" s="131" t="s">
        <v>216</v>
      </c>
      <c r="G5078" s="131" t="s">
        <v>124</v>
      </c>
      <c r="H5078" s="131" t="s">
        <v>124</v>
      </c>
      <c r="I5078" s="131" t="s">
        <v>42</v>
      </c>
      <c r="J5078" s="131" t="s">
        <v>231</v>
      </c>
      <c r="K5078" s="131" t="s">
        <v>231</v>
      </c>
      <c r="L5078" s="131" t="s">
        <v>43</v>
      </c>
      <c r="M5078" s="131" t="s">
        <v>44</v>
      </c>
      <c r="N5078" s="131" t="s">
        <v>180</v>
      </c>
      <c r="O5078" s="131" t="s">
        <v>1534</v>
      </c>
      <c r="P5078" s="131" t="s">
        <v>1152</v>
      </c>
      <c r="Q5078" s="131" t="s">
        <v>1546</v>
      </c>
      <c r="R5078" s="131" t="s">
        <v>1152</v>
      </c>
      <c r="S5078" s="130">
        <v>201412</v>
      </c>
      <c r="T5078" s="131" t="s">
        <v>52</v>
      </c>
      <c r="U5078" s="130">
        <v>0</v>
      </c>
      <c r="V5078" s="138">
        <v>37394.35</v>
      </c>
      <c r="W5078" s="131" t="s">
        <v>1152</v>
      </c>
      <c r="X5078" s="131" t="s">
        <v>1152</v>
      </c>
      <c r="Y5078" s="131" t="s">
        <v>1152</v>
      </c>
      <c r="Z5078" s="131" t="s">
        <v>48</v>
      </c>
      <c r="AA5078" s="131" t="s">
        <v>129</v>
      </c>
      <c r="AB5078" s="131" t="s">
        <v>42</v>
      </c>
      <c r="AC5078" s="131" t="s">
        <v>3220</v>
      </c>
      <c r="AD5078" s="131" t="s">
        <v>51</v>
      </c>
    </row>
    <row r="5079" spans="1:30" x14ac:dyDescent="0.25">
      <c r="A5079" s="131" t="s">
        <v>35</v>
      </c>
      <c r="B5079" s="131" t="s">
        <v>36</v>
      </c>
      <c r="C5079" s="131" t="s">
        <v>37</v>
      </c>
      <c r="D5079" s="131" t="s">
        <v>121</v>
      </c>
      <c r="E5079" s="131" t="s">
        <v>215</v>
      </c>
      <c r="F5079" s="131" t="s">
        <v>216</v>
      </c>
      <c r="G5079" s="131" t="s">
        <v>124</v>
      </c>
      <c r="H5079" s="131" t="s">
        <v>124</v>
      </c>
      <c r="I5079" s="131" t="s">
        <v>42</v>
      </c>
      <c r="J5079" s="131" t="s">
        <v>250</v>
      </c>
      <c r="K5079" s="131" t="s">
        <v>250</v>
      </c>
      <c r="L5079" s="131" t="s">
        <v>43</v>
      </c>
      <c r="M5079" s="131" t="s">
        <v>44</v>
      </c>
      <c r="N5079" s="131" t="s">
        <v>180</v>
      </c>
      <c r="O5079" s="131" t="s">
        <v>1534</v>
      </c>
      <c r="P5079" s="131" t="s">
        <v>1152</v>
      </c>
      <c r="Q5079" s="131" t="s">
        <v>1545</v>
      </c>
      <c r="R5079" s="131" t="s">
        <v>1152</v>
      </c>
      <c r="S5079" s="130">
        <v>201412</v>
      </c>
      <c r="T5079" s="131" t="s">
        <v>52</v>
      </c>
      <c r="U5079" s="130">
        <v>0</v>
      </c>
      <c r="V5079" s="138">
        <v>25300</v>
      </c>
      <c r="W5079" s="131" t="s">
        <v>1152</v>
      </c>
      <c r="X5079" s="131" t="s">
        <v>1152</v>
      </c>
      <c r="Y5079" s="131" t="s">
        <v>1152</v>
      </c>
      <c r="Z5079" s="131" t="s">
        <v>48</v>
      </c>
      <c r="AA5079" s="131" t="s">
        <v>129</v>
      </c>
      <c r="AB5079" s="131" t="s">
        <v>42</v>
      </c>
      <c r="AC5079" s="131" t="s">
        <v>3220</v>
      </c>
      <c r="AD5079" s="131" t="s">
        <v>51</v>
      </c>
    </row>
    <row r="5080" spans="1:30" x14ac:dyDescent="0.25">
      <c r="A5080" s="131" t="s">
        <v>35</v>
      </c>
      <c r="B5080" s="131" t="s">
        <v>36</v>
      </c>
      <c r="C5080" s="131" t="s">
        <v>37</v>
      </c>
      <c r="D5080" s="131" t="s">
        <v>121</v>
      </c>
      <c r="E5080" s="131" t="s">
        <v>215</v>
      </c>
      <c r="F5080" s="131" t="s">
        <v>216</v>
      </c>
      <c r="G5080" s="131" t="s">
        <v>124</v>
      </c>
      <c r="H5080" s="131" t="s">
        <v>124</v>
      </c>
      <c r="I5080" s="131" t="s">
        <v>42</v>
      </c>
      <c r="J5080" s="131" t="s">
        <v>437</v>
      </c>
      <c r="K5080" s="131" t="s">
        <v>437</v>
      </c>
      <c r="L5080" s="131" t="s">
        <v>43</v>
      </c>
      <c r="M5080" s="131" t="s">
        <v>44</v>
      </c>
      <c r="N5080" s="131" t="s">
        <v>180</v>
      </c>
      <c r="O5080" s="131" t="s">
        <v>1534</v>
      </c>
      <c r="P5080" s="131" t="s">
        <v>1152</v>
      </c>
      <c r="Q5080" s="131" t="s">
        <v>1547</v>
      </c>
      <c r="R5080" s="131" t="s">
        <v>1152</v>
      </c>
      <c r="S5080" s="130">
        <v>201412</v>
      </c>
      <c r="T5080" s="131" t="s">
        <v>52</v>
      </c>
      <c r="U5080" s="130">
        <v>0</v>
      </c>
      <c r="V5080" s="138">
        <v>10852.54</v>
      </c>
      <c r="W5080" s="131" t="s">
        <v>1152</v>
      </c>
      <c r="X5080" s="131" t="s">
        <v>1152</v>
      </c>
      <c r="Y5080" s="131" t="s">
        <v>1152</v>
      </c>
      <c r="Z5080" s="131" t="s">
        <v>48</v>
      </c>
      <c r="AA5080" s="131" t="s">
        <v>129</v>
      </c>
      <c r="AB5080" s="131" t="s">
        <v>42</v>
      </c>
      <c r="AC5080" s="131" t="s">
        <v>3220</v>
      </c>
      <c r="AD5080" s="131" t="s">
        <v>51</v>
      </c>
    </row>
    <row r="5081" spans="1:30" x14ac:dyDescent="0.25">
      <c r="A5081" s="131" t="s">
        <v>35</v>
      </c>
      <c r="B5081" s="131" t="s">
        <v>36</v>
      </c>
      <c r="C5081" s="131" t="s">
        <v>37</v>
      </c>
      <c r="D5081" s="131" t="s">
        <v>121</v>
      </c>
      <c r="E5081" s="131" t="s">
        <v>215</v>
      </c>
      <c r="F5081" s="131" t="s">
        <v>216</v>
      </c>
      <c r="G5081" s="131" t="s">
        <v>124</v>
      </c>
      <c r="H5081" s="131" t="s">
        <v>124</v>
      </c>
      <c r="I5081" s="131" t="s">
        <v>42</v>
      </c>
      <c r="J5081" s="131" t="s">
        <v>257</v>
      </c>
      <c r="K5081" s="131" t="s">
        <v>257</v>
      </c>
      <c r="L5081" s="131" t="s">
        <v>43</v>
      </c>
      <c r="M5081" s="131" t="s">
        <v>44</v>
      </c>
      <c r="N5081" s="131" t="s">
        <v>180</v>
      </c>
      <c r="O5081" s="131" t="s">
        <v>1534</v>
      </c>
      <c r="P5081" s="131" t="s">
        <v>1152</v>
      </c>
      <c r="Q5081" s="131" t="s">
        <v>1544</v>
      </c>
      <c r="R5081" s="131" t="s">
        <v>1152</v>
      </c>
      <c r="S5081" s="130">
        <v>201412</v>
      </c>
      <c r="T5081" s="131" t="s">
        <v>52</v>
      </c>
      <c r="U5081" s="130">
        <v>0</v>
      </c>
      <c r="V5081" s="138">
        <v>5300</v>
      </c>
      <c r="W5081" s="131" t="s">
        <v>1152</v>
      </c>
      <c r="X5081" s="131" t="s">
        <v>1152</v>
      </c>
      <c r="Y5081" s="131" t="s">
        <v>1152</v>
      </c>
      <c r="Z5081" s="131" t="s">
        <v>48</v>
      </c>
      <c r="AA5081" s="131" t="s">
        <v>129</v>
      </c>
      <c r="AB5081" s="131" t="s">
        <v>42</v>
      </c>
      <c r="AC5081" s="131" t="s">
        <v>3220</v>
      </c>
      <c r="AD5081" s="131" t="s">
        <v>51</v>
      </c>
    </row>
    <row r="5082" spans="1:30" x14ac:dyDescent="0.25">
      <c r="A5082" s="131" t="s">
        <v>35</v>
      </c>
      <c r="B5082" s="131" t="s">
        <v>36</v>
      </c>
      <c r="C5082" s="131" t="s">
        <v>37</v>
      </c>
      <c r="D5082" s="131" t="s">
        <v>121</v>
      </c>
      <c r="E5082" s="131" t="s">
        <v>215</v>
      </c>
      <c r="F5082" s="131" t="s">
        <v>216</v>
      </c>
      <c r="G5082" s="131" t="s">
        <v>124</v>
      </c>
      <c r="H5082" s="131" t="s">
        <v>124</v>
      </c>
      <c r="I5082" s="131" t="s">
        <v>42</v>
      </c>
      <c r="J5082" s="131" t="s">
        <v>217</v>
      </c>
      <c r="K5082" s="131" t="s">
        <v>217</v>
      </c>
      <c r="L5082" s="131" t="s">
        <v>43</v>
      </c>
      <c r="M5082" s="131" t="s">
        <v>44</v>
      </c>
      <c r="N5082" s="131" t="s">
        <v>180</v>
      </c>
      <c r="O5082" s="131" t="s">
        <v>1534</v>
      </c>
      <c r="P5082" s="131" t="s">
        <v>1152</v>
      </c>
      <c r="Q5082" s="131" t="s">
        <v>1546</v>
      </c>
      <c r="R5082" s="131" t="s">
        <v>1152</v>
      </c>
      <c r="S5082" s="130">
        <v>201412</v>
      </c>
      <c r="T5082" s="131" t="s">
        <v>52</v>
      </c>
      <c r="U5082" s="130">
        <v>0</v>
      </c>
      <c r="V5082" s="138">
        <v>4045.17</v>
      </c>
      <c r="W5082" s="131" t="s">
        <v>1152</v>
      </c>
      <c r="X5082" s="131" t="s">
        <v>752</v>
      </c>
      <c r="Y5082" s="131" t="s">
        <v>1152</v>
      </c>
      <c r="Z5082" s="131" t="s">
        <v>48</v>
      </c>
      <c r="AA5082" s="131" t="s">
        <v>129</v>
      </c>
      <c r="AB5082" s="131" t="s">
        <v>42</v>
      </c>
      <c r="AC5082" s="131" t="s">
        <v>3220</v>
      </c>
      <c r="AD5082" s="131" t="s">
        <v>51</v>
      </c>
    </row>
    <row r="5083" spans="1:30" x14ac:dyDescent="0.25">
      <c r="A5083" s="131" t="s">
        <v>35</v>
      </c>
      <c r="B5083" s="131" t="s">
        <v>36</v>
      </c>
      <c r="C5083" s="131" t="s">
        <v>37</v>
      </c>
      <c r="D5083" s="131" t="s">
        <v>121</v>
      </c>
      <c r="E5083" s="131" t="s">
        <v>215</v>
      </c>
      <c r="F5083" s="131" t="s">
        <v>216</v>
      </c>
      <c r="G5083" s="131" t="s">
        <v>124</v>
      </c>
      <c r="H5083" s="131" t="s">
        <v>124</v>
      </c>
      <c r="I5083" s="131" t="s">
        <v>42</v>
      </c>
      <c r="J5083" s="131" t="s">
        <v>217</v>
      </c>
      <c r="K5083" s="131" t="s">
        <v>217</v>
      </c>
      <c r="L5083" s="131" t="s">
        <v>43</v>
      </c>
      <c r="M5083" s="131" t="s">
        <v>44</v>
      </c>
      <c r="N5083" s="131" t="s">
        <v>150</v>
      </c>
      <c r="O5083" s="131" t="s">
        <v>1534</v>
      </c>
      <c r="P5083" s="131" t="s">
        <v>1152</v>
      </c>
      <c r="Q5083" s="131" t="s">
        <v>1542</v>
      </c>
      <c r="R5083" s="131" t="s">
        <v>1152</v>
      </c>
      <c r="S5083" s="130">
        <v>201412</v>
      </c>
      <c r="T5083" s="131" t="s">
        <v>52</v>
      </c>
      <c r="U5083" s="130">
        <v>0</v>
      </c>
      <c r="V5083" s="138">
        <v>83102.59</v>
      </c>
      <c r="W5083" s="131" t="s">
        <v>1152</v>
      </c>
      <c r="X5083" s="131" t="s">
        <v>230</v>
      </c>
      <c r="Y5083" s="131" t="s">
        <v>1152</v>
      </c>
      <c r="Z5083" s="131" t="s">
        <v>48</v>
      </c>
      <c r="AA5083" s="131" t="s">
        <v>129</v>
      </c>
      <c r="AB5083" s="131" t="s">
        <v>42</v>
      </c>
      <c r="AC5083" s="131" t="s">
        <v>3220</v>
      </c>
      <c r="AD5083" s="131" t="s">
        <v>51</v>
      </c>
    </row>
    <row r="5084" spans="1:30" x14ac:dyDescent="0.25">
      <c r="A5084" s="131" t="s">
        <v>35</v>
      </c>
      <c r="B5084" s="131" t="s">
        <v>36</v>
      </c>
      <c r="C5084" s="131" t="s">
        <v>37</v>
      </c>
      <c r="D5084" s="131" t="s">
        <v>121</v>
      </c>
      <c r="E5084" s="131" t="s">
        <v>215</v>
      </c>
      <c r="F5084" s="131" t="s">
        <v>216</v>
      </c>
      <c r="G5084" s="131" t="s">
        <v>124</v>
      </c>
      <c r="H5084" s="131" t="s">
        <v>124</v>
      </c>
      <c r="I5084" s="131" t="s">
        <v>42</v>
      </c>
      <c r="J5084" s="131" t="s">
        <v>231</v>
      </c>
      <c r="K5084" s="131" t="s">
        <v>231</v>
      </c>
      <c r="L5084" s="131" t="s">
        <v>43</v>
      </c>
      <c r="M5084" s="131" t="s">
        <v>44</v>
      </c>
      <c r="N5084" s="131" t="s">
        <v>180</v>
      </c>
      <c r="O5084" s="131" t="s">
        <v>1534</v>
      </c>
      <c r="P5084" s="131" t="s">
        <v>1152</v>
      </c>
      <c r="Q5084" s="131" t="s">
        <v>1546</v>
      </c>
      <c r="R5084" s="131" t="s">
        <v>1152</v>
      </c>
      <c r="S5084" s="130">
        <v>201412</v>
      </c>
      <c r="T5084" s="131" t="s">
        <v>52</v>
      </c>
      <c r="U5084" s="130">
        <v>0</v>
      </c>
      <c r="V5084" s="138">
        <v>75970.94</v>
      </c>
      <c r="W5084" s="131" t="s">
        <v>1152</v>
      </c>
      <c r="X5084" s="131" t="s">
        <v>975</v>
      </c>
      <c r="Y5084" s="131" t="s">
        <v>1152</v>
      </c>
      <c r="Z5084" s="131" t="s">
        <v>48</v>
      </c>
      <c r="AA5084" s="131" t="s">
        <v>129</v>
      </c>
      <c r="AB5084" s="131" t="s">
        <v>42</v>
      </c>
      <c r="AC5084" s="131" t="s">
        <v>3220</v>
      </c>
      <c r="AD5084" s="131" t="s">
        <v>51</v>
      </c>
    </row>
    <row r="5085" spans="1:30" x14ac:dyDescent="0.25">
      <c r="A5085" s="131" t="s">
        <v>35</v>
      </c>
      <c r="B5085" s="131" t="s">
        <v>36</v>
      </c>
      <c r="C5085" s="131" t="s">
        <v>37</v>
      </c>
      <c r="D5085" s="131" t="s">
        <v>121</v>
      </c>
      <c r="E5085" s="131" t="s">
        <v>215</v>
      </c>
      <c r="F5085" s="131" t="s">
        <v>216</v>
      </c>
      <c r="G5085" s="131" t="s">
        <v>124</v>
      </c>
      <c r="H5085" s="131" t="s">
        <v>124</v>
      </c>
      <c r="I5085" s="131" t="s">
        <v>42</v>
      </c>
      <c r="J5085" s="131" t="s">
        <v>257</v>
      </c>
      <c r="K5085" s="131" t="s">
        <v>257</v>
      </c>
      <c r="L5085" s="131" t="s">
        <v>43</v>
      </c>
      <c r="M5085" s="131" t="s">
        <v>44</v>
      </c>
      <c r="N5085" s="131" t="s">
        <v>180</v>
      </c>
      <c r="O5085" s="131" t="s">
        <v>1555</v>
      </c>
      <c r="P5085" s="131" t="s">
        <v>1152</v>
      </c>
      <c r="Q5085" s="131" t="s">
        <v>1540</v>
      </c>
      <c r="R5085" s="131" t="s">
        <v>1152</v>
      </c>
      <c r="S5085" s="130">
        <v>201412</v>
      </c>
      <c r="T5085" s="131" t="s">
        <v>52</v>
      </c>
      <c r="U5085" s="130">
        <v>0</v>
      </c>
      <c r="V5085" s="138">
        <v>12800</v>
      </c>
      <c r="W5085" s="131" t="s">
        <v>1152</v>
      </c>
      <c r="X5085" s="131" t="s">
        <v>1152</v>
      </c>
      <c r="Y5085" s="131" t="s">
        <v>1152</v>
      </c>
      <c r="Z5085" s="131" t="s">
        <v>48</v>
      </c>
      <c r="AA5085" s="131" t="s">
        <v>129</v>
      </c>
      <c r="AB5085" s="131" t="s">
        <v>42</v>
      </c>
      <c r="AC5085" s="131" t="s">
        <v>3221</v>
      </c>
      <c r="AD5085" s="131" t="s">
        <v>51</v>
      </c>
    </row>
    <row r="5086" spans="1:30" x14ac:dyDescent="0.25">
      <c r="A5086" s="131" t="s">
        <v>35</v>
      </c>
      <c r="B5086" s="131" t="s">
        <v>36</v>
      </c>
      <c r="C5086" s="131" t="s">
        <v>37</v>
      </c>
      <c r="D5086" s="131" t="s">
        <v>121</v>
      </c>
      <c r="E5086" s="131" t="s">
        <v>122</v>
      </c>
      <c r="F5086" s="131" t="s">
        <v>123</v>
      </c>
      <c r="G5086" s="131" t="s">
        <v>124</v>
      </c>
      <c r="H5086" s="131" t="s">
        <v>124</v>
      </c>
      <c r="I5086" s="131" t="s">
        <v>42</v>
      </c>
      <c r="J5086" s="131" t="s">
        <v>532</v>
      </c>
      <c r="K5086" s="131" t="s">
        <v>532</v>
      </c>
      <c r="L5086" s="131" t="s">
        <v>43</v>
      </c>
      <c r="M5086" s="131" t="s">
        <v>44</v>
      </c>
      <c r="N5086" s="131" t="s">
        <v>150</v>
      </c>
      <c r="O5086" s="131" t="s">
        <v>1534</v>
      </c>
      <c r="P5086" s="131" t="s">
        <v>1152</v>
      </c>
      <c r="Q5086" s="131" t="s">
        <v>1535</v>
      </c>
      <c r="R5086" s="131" t="s">
        <v>1152</v>
      </c>
      <c r="S5086" s="130">
        <v>201412</v>
      </c>
      <c r="T5086" s="131" t="s">
        <v>47</v>
      </c>
      <c r="U5086" s="130">
        <v>0</v>
      </c>
      <c r="V5086" s="138">
        <v>-982.73</v>
      </c>
      <c r="W5086" s="131" t="s">
        <v>1152</v>
      </c>
      <c r="X5086" s="131" t="s">
        <v>177</v>
      </c>
      <c r="Y5086" s="131" t="s">
        <v>1152</v>
      </c>
      <c r="Z5086" s="131" t="s">
        <v>48</v>
      </c>
      <c r="AA5086" s="131" t="s">
        <v>129</v>
      </c>
      <c r="AB5086" s="131" t="s">
        <v>42</v>
      </c>
      <c r="AC5086" s="131" t="s">
        <v>3222</v>
      </c>
      <c r="AD5086" s="131" t="s">
        <v>51</v>
      </c>
    </row>
    <row r="5087" spans="1:30" x14ac:dyDescent="0.25">
      <c r="A5087" s="131" t="s">
        <v>35</v>
      </c>
      <c r="B5087" s="131" t="s">
        <v>36</v>
      </c>
      <c r="C5087" s="131" t="s">
        <v>37</v>
      </c>
      <c r="D5087" s="131" t="s">
        <v>121</v>
      </c>
      <c r="E5087" s="131" t="s">
        <v>122</v>
      </c>
      <c r="F5087" s="131" t="s">
        <v>123</v>
      </c>
      <c r="G5087" s="131" t="s">
        <v>124</v>
      </c>
      <c r="H5087" s="131" t="s">
        <v>124</v>
      </c>
      <c r="I5087" s="131" t="s">
        <v>42</v>
      </c>
      <c r="J5087" s="131" t="s">
        <v>182</v>
      </c>
      <c r="K5087" s="131" t="s">
        <v>182</v>
      </c>
      <c r="L5087" s="131" t="s">
        <v>43</v>
      </c>
      <c r="M5087" s="131" t="s">
        <v>44</v>
      </c>
      <c r="N5087" s="131" t="s">
        <v>180</v>
      </c>
      <c r="O5087" s="131" t="s">
        <v>1534</v>
      </c>
      <c r="P5087" s="131" t="s">
        <v>1152</v>
      </c>
      <c r="Q5087" s="131" t="s">
        <v>1535</v>
      </c>
      <c r="R5087" s="131" t="s">
        <v>1152</v>
      </c>
      <c r="S5087" s="130">
        <v>201412</v>
      </c>
      <c r="T5087" s="131" t="s">
        <v>47</v>
      </c>
      <c r="U5087" s="130">
        <v>0</v>
      </c>
      <c r="V5087" s="138">
        <v>-431094.23</v>
      </c>
      <c r="W5087" s="131" t="s">
        <v>1152</v>
      </c>
      <c r="X5087" s="131" t="s">
        <v>177</v>
      </c>
      <c r="Y5087" s="131" t="s">
        <v>1152</v>
      </c>
      <c r="Z5087" s="131" t="s">
        <v>48</v>
      </c>
      <c r="AA5087" s="131" t="s">
        <v>129</v>
      </c>
      <c r="AB5087" s="131" t="s">
        <v>42</v>
      </c>
      <c r="AC5087" s="131" t="s">
        <v>3222</v>
      </c>
      <c r="AD5087" s="131" t="s">
        <v>51</v>
      </c>
    </row>
    <row r="5088" spans="1:30" x14ac:dyDescent="0.25">
      <c r="A5088" s="131" t="s">
        <v>35</v>
      </c>
      <c r="B5088" s="131" t="s">
        <v>36</v>
      </c>
      <c r="C5088" s="131" t="s">
        <v>37</v>
      </c>
      <c r="D5088" s="131" t="s">
        <v>121</v>
      </c>
      <c r="E5088" s="131" t="s">
        <v>122</v>
      </c>
      <c r="F5088" s="131" t="s">
        <v>123</v>
      </c>
      <c r="G5088" s="131" t="s">
        <v>124</v>
      </c>
      <c r="H5088" s="131" t="s">
        <v>124</v>
      </c>
      <c r="I5088" s="131" t="s">
        <v>42</v>
      </c>
      <c r="J5088" s="131" t="s">
        <v>182</v>
      </c>
      <c r="K5088" s="131" t="s">
        <v>182</v>
      </c>
      <c r="L5088" s="131" t="s">
        <v>43</v>
      </c>
      <c r="M5088" s="131" t="s">
        <v>44</v>
      </c>
      <c r="N5088" s="131" t="s">
        <v>180</v>
      </c>
      <c r="O5088" s="131" t="s">
        <v>1534</v>
      </c>
      <c r="P5088" s="131" t="s">
        <v>1152</v>
      </c>
      <c r="Q5088" s="131" t="s">
        <v>1535</v>
      </c>
      <c r="R5088" s="131" t="s">
        <v>1152</v>
      </c>
      <c r="S5088" s="130">
        <v>201412</v>
      </c>
      <c r="T5088" s="131" t="s">
        <v>47</v>
      </c>
      <c r="U5088" s="130">
        <v>0</v>
      </c>
      <c r="V5088" s="138">
        <v>-401033.21</v>
      </c>
      <c r="W5088" s="131" t="s">
        <v>1152</v>
      </c>
      <c r="X5088" s="131" t="s">
        <v>177</v>
      </c>
      <c r="Y5088" s="131" t="s">
        <v>1152</v>
      </c>
      <c r="Z5088" s="131" t="s">
        <v>48</v>
      </c>
      <c r="AA5088" s="131" t="s">
        <v>129</v>
      </c>
      <c r="AB5088" s="131" t="s">
        <v>42</v>
      </c>
      <c r="AC5088" s="131" t="s">
        <v>3222</v>
      </c>
      <c r="AD5088" s="131" t="s">
        <v>51</v>
      </c>
    </row>
    <row r="5089" spans="1:30" x14ac:dyDescent="0.25">
      <c r="A5089" s="131" t="s">
        <v>35</v>
      </c>
      <c r="B5089" s="131" t="s">
        <v>36</v>
      </c>
      <c r="C5089" s="131" t="s">
        <v>37</v>
      </c>
      <c r="D5089" s="131" t="s">
        <v>121</v>
      </c>
      <c r="E5089" s="131" t="s">
        <v>122</v>
      </c>
      <c r="F5089" s="131" t="s">
        <v>123</v>
      </c>
      <c r="G5089" s="131" t="s">
        <v>124</v>
      </c>
      <c r="H5089" s="131" t="s">
        <v>124</v>
      </c>
      <c r="I5089" s="131" t="s">
        <v>42</v>
      </c>
      <c r="J5089" s="131" t="s">
        <v>174</v>
      </c>
      <c r="K5089" s="131" t="s">
        <v>174</v>
      </c>
      <c r="L5089" s="131" t="s">
        <v>43</v>
      </c>
      <c r="M5089" s="131" t="s">
        <v>44</v>
      </c>
      <c r="N5089" s="131" t="s">
        <v>180</v>
      </c>
      <c r="O5089" s="131" t="s">
        <v>1534</v>
      </c>
      <c r="P5089" s="131" t="s">
        <v>1152</v>
      </c>
      <c r="Q5089" s="131" t="s">
        <v>1535</v>
      </c>
      <c r="R5089" s="131" t="s">
        <v>1152</v>
      </c>
      <c r="S5089" s="130">
        <v>201412</v>
      </c>
      <c r="T5089" s="131" t="s">
        <v>47</v>
      </c>
      <c r="U5089" s="130">
        <v>0</v>
      </c>
      <c r="V5089" s="138">
        <v>-183508.25</v>
      </c>
      <c r="W5089" s="131" t="s">
        <v>1152</v>
      </c>
      <c r="X5089" s="131" t="s">
        <v>177</v>
      </c>
      <c r="Y5089" s="131" t="s">
        <v>1152</v>
      </c>
      <c r="Z5089" s="131" t="s">
        <v>48</v>
      </c>
      <c r="AA5089" s="131" t="s">
        <v>129</v>
      </c>
      <c r="AB5089" s="131" t="s">
        <v>42</v>
      </c>
      <c r="AC5089" s="131" t="s">
        <v>3222</v>
      </c>
      <c r="AD5089" s="131" t="s">
        <v>51</v>
      </c>
    </row>
    <row r="5090" spans="1:30" x14ac:dyDescent="0.25">
      <c r="A5090" s="131" t="s">
        <v>35</v>
      </c>
      <c r="B5090" s="131" t="s">
        <v>36</v>
      </c>
      <c r="C5090" s="131" t="s">
        <v>37</v>
      </c>
      <c r="D5090" s="131" t="s">
        <v>121</v>
      </c>
      <c r="E5090" s="131" t="s">
        <v>122</v>
      </c>
      <c r="F5090" s="131" t="s">
        <v>123</v>
      </c>
      <c r="G5090" s="131" t="s">
        <v>124</v>
      </c>
      <c r="H5090" s="131" t="s">
        <v>124</v>
      </c>
      <c r="I5090" s="131" t="s">
        <v>42</v>
      </c>
      <c r="J5090" s="131" t="s">
        <v>652</v>
      </c>
      <c r="K5090" s="131" t="s">
        <v>652</v>
      </c>
      <c r="L5090" s="131" t="s">
        <v>43</v>
      </c>
      <c r="M5090" s="131" t="s">
        <v>44</v>
      </c>
      <c r="N5090" s="131" t="s">
        <v>180</v>
      </c>
      <c r="O5090" s="131" t="s">
        <v>1534</v>
      </c>
      <c r="P5090" s="131" t="s">
        <v>1152</v>
      </c>
      <c r="Q5090" s="131" t="s">
        <v>1535</v>
      </c>
      <c r="R5090" s="131" t="s">
        <v>1152</v>
      </c>
      <c r="S5090" s="130">
        <v>201412</v>
      </c>
      <c r="T5090" s="131" t="s">
        <v>47</v>
      </c>
      <c r="U5090" s="130">
        <v>0</v>
      </c>
      <c r="V5090" s="138">
        <v>-150998.56</v>
      </c>
      <c r="W5090" s="131" t="s">
        <v>1152</v>
      </c>
      <c r="X5090" s="131" t="s">
        <v>177</v>
      </c>
      <c r="Y5090" s="131" t="s">
        <v>1152</v>
      </c>
      <c r="Z5090" s="131" t="s">
        <v>48</v>
      </c>
      <c r="AA5090" s="131" t="s">
        <v>129</v>
      </c>
      <c r="AB5090" s="131" t="s">
        <v>42</v>
      </c>
      <c r="AC5090" s="131" t="s">
        <v>3222</v>
      </c>
      <c r="AD5090" s="131" t="s">
        <v>51</v>
      </c>
    </row>
    <row r="5091" spans="1:30" x14ac:dyDescent="0.25">
      <c r="A5091" s="131" t="s">
        <v>35</v>
      </c>
      <c r="B5091" s="131" t="s">
        <v>36</v>
      </c>
      <c r="C5091" s="131" t="s">
        <v>37</v>
      </c>
      <c r="D5091" s="131" t="s">
        <v>121</v>
      </c>
      <c r="E5091" s="131" t="s">
        <v>122</v>
      </c>
      <c r="F5091" s="131" t="s">
        <v>123</v>
      </c>
      <c r="G5091" s="131" t="s">
        <v>124</v>
      </c>
      <c r="H5091" s="131" t="s">
        <v>124</v>
      </c>
      <c r="I5091" s="131" t="s">
        <v>42</v>
      </c>
      <c r="J5091" s="131" t="s">
        <v>174</v>
      </c>
      <c r="K5091" s="131" t="s">
        <v>174</v>
      </c>
      <c r="L5091" s="131" t="s">
        <v>43</v>
      </c>
      <c r="M5091" s="131" t="s">
        <v>44</v>
      </c>
      <c r="N5091" s="131" t="s">
        <v>180</v>
      </c>
      <c r="O5091" s="131" t="s">
        <v>1534</v>
      </c>
      <c r="P5091" s="131" t="s">
        <v>1152</v>
      </c>
      <c r="Q5091" s="131" t="s">
        <v>1535</v>
      </c>
      <c r="R5091" s="131" t="s">
        <v>1152</v>
      </c>
      <c r="S5091" s="130">
        <v>201412</v>
      </c>
      <c r="T5091" s="131" t="s">
        <v>47</v>
      </c>
      <c r="U5091" s="130">
        <v>0</v>
      </c>
      <c r="V5091" s="138">
        <v>-95172.25</v>
      </c>
      <c r="W5091" s="131" t="s">
        <v>1152</v>
      </c>
      <c r="X5091" s="131" t="s">
        <v>177</v>
      </c>
      <c r="Y5091" s="131" t="s">
        <v>1152</v>
      </c>
      <c r="Z5091" s="131" t="s">
        <v>48</v>
      </c>
      <c r="AA5091" s="131" t="s">
        <v>129</v>
      </c>
      <c r="AB5091" s="131" t="s">
        <v>42</v>
      </c>
      <c r="AC5091" s="131" t="s">
        <v>3222</v>
      </c>
      <c r="AD5091" s="131" t="s">
        <v>51</v>
      </c>
    </row>
    <row r="5092" spans="1:30" x14ac:dyDescent="0.25">
      <c r="A5092" s="131" t="s">
        <v>35</v>
      </c>
      <c r="B5092" s="131" t="s">
        <v>36</v>
      </c>
      <c r="C5092" s="131" t="s">
        <v>37</v>
      </c>
      <c r="D5092" s="131" t="s">
        <v>121</v>
      </c>
      <c r="E5092" s="131" t="s">
        <v>122</v>
      </c>
      <c r="F5092" s="131" t="s">
        <v>123</v>
      </c>
      <c r="G5092" s="131" t="s">
        <v>124</v>
      </c>
      <c r="H5092" s="131" t="s">
        <v>124</v>
      </c>
      <c r="I5092" s="131" t="s">
        <v>42</v>
      </c>
      <c r="J5092" s="131" t="s">
        <v>532</v>
      </c>
      <c r="K5092" s="131" t="s">
        <v>532</v>
      </c>
      <c r="L5092" s="131" t="s">
        <v>43</v>
      </c>
      <c r="M5092" s="131" t="s">
        <v>44</v>
      </c>
      <c r="N5092" s="131" t="s">
        <v>180</v>
      </c>
      <c r="O5092" s="131" t="s">
        <v>1534</v>
      </c>
      <c r="P5092" s="131" t="s">
        <v>1152</v>
      </c>
      <c r="Q5092" s="131" t="s">
        <v>1535</v>
      </c>
      <c r="R5092" s="131" t="s">
        <v>1152</v>
      </c>
      <c r="S5092" s="130">
        <v>201412</v>
      </c>
      <c r="T5092" s="131" t="s">
        <v>47</v>
      </c>
      <c r="U5092" s="130">
        <v>0</v>
      </c>
      <c r="V5092" s="138">
        <v>-6492.2</v>
      </c>
      <c r="W5092" s="131" t="s">
        <v>1152</v>
      </c>
      <c r="X5092" s="131" t="s">
        <v>177</v>
      </c>
      <c r="Y5092" s="131" t="s">
        <v>1152</v>
      </c>
      <c r="Z5092" s="131" t="s">
        <v>48</v>
      </c>
      <c r="AA5092" s="131" t="s">
        <v>129</v>
      </c>
      <c r="AB5092" s="131" t="s">
        <v>42</v>
      </c>
      <c r="AC5092" s="131" t="s">
        <v>3222</v>
      </c>
      <c r="AD5092" s="131" t="s">
        <v>51</v>
      </c>
    </row>
    <row r="5093" spans="1:30" x14ac:dyDescent="0.25">
      <c r="A5093" s="131" t="s">
        <v>35</v>
      </c>
      <c r="B5093" s="131" t="s">
        <v>36</v>
      </c>
      <c r="C5093" s="131" t="s">
        <v>37</v>
      </c>
      <c r="D5093" s="131" t="s">
        <v>121</v>
      </c>
      <c r="E5093" s="131" t="s">
        <v>122</v>
      </c>
      <c r="F5093" s="131" t="s">
        <v>123</v>
      </c>
      <c r="G5093" s="131" t="s">
        <v>124</v>
      </c>
      <c r="H5093" s="131" t="s">
        <v>124</v>
      </c>
      <c r="I5093" s="131" t="s">
        <v>42</v>
      </c>
      <c r="J5093" s="131" t="s">
        <v>532</v>
      </c>
      <c r="K5093" s="131" t="s">
        <v>532</v>
      </c>
      <c r="L5093" s="131" t="s">
        <v>43</v>
      </c>
      <c r="M5093" s="131" t="s">
        <v>44</v>
      </c>
      <c r="N5093" s="131" t="s">
        <v>180</v>
      </c>
      <c r="O5093" s="131" t="s">
        <v>1534</v>
      </c>
      <c r="P5093" s="131" t="s">
        <v>1152</v>
      </c>
      <c r="Q5093" s="131" t="s">
        <v>1535</v>
      </c>
      <c r="R5093" s="131" t="s">
        <v>1152</v>
      </c>
      <c r="S5093" s="130">
        <v>201412</v>
      </c>
      <c r="T5093" s="131" t="s">
        <v>47</v>
      </c>
      <c r="U5093" s="130">
        <v>0</v>
      </c>
      <c r="V5093" s="138">
        <v>-3614.83</v>
      </c>
      <c r="W5093" s="131" t="s">
        <v>1152</v>
      </c>
      <c r="X5093" s="131" t="s">
        <v>177</v>
      </c>
      <c r="Y5093" s="131" t="s">
        <v>1152</v>
      </c>
      <c r="Z5093" s="131" t="s">
        <v>48</v>
      </c>
      <c r="AA5093" s="131" t="s">
        <v>129</v>
      </c>
      <c r="AB5093" s="131" t="s">
        <v>42</v>
      </c>
      <c r="AC5093" s="131" t="s">
        <v>3222</v>
      </c>
      <c r="AD5093" s="131" t="s">
        <v>51</v>
      </c>
    </row>
    <row r="5094" spans="1:30" x14ac:dyDescent="0.25">
      <c r="A5094" s="131" t="s">
        <v>35</v>
      </c>
      <c r="B5094" s="131" t="s">
        <v>36</v>
      </c>
      <c r="C5094" s="131" t="s">
        <v>37</v>
      </c>
      <c r="D5094" s="131" t="s">
        <v>121</v>
      </c>
      <c r="E5094" s="131" t="s">
        <v>122</v>
      </c>
      <c r="F5094" s="131" t="s">
        <v>123</v>
      </c>
      <c r="G5094" s="131" t="s">
        <v>124</v>
      </c>
      <c r="H5094" s="131" t="s">
        <v>124</v>
      </c>
      <c r="I5094" s="131" t="s">
        <v>42</v>
      </c>
      <c r="J5094" s="131" t="s">
        <v>500</v>
      </c>
      <c r="K5094" s="131" t="s">
        <v>500</v>
      </c>
      <c r="L5094" s="131" t="s">
        <v>43</v>
      </c>
      <c r="M5094" s="131" t="s">
        <v>44</v>
      </c>
      <c r="N5094" s="131" t="s">
        <v>162</v>
      </c>
      <c r="O5094" s="131" t="s">
        <v>1534</v>
      </c>
      <c r="P5094" s="131" t="s">
        <v>1152</v>
      </c>
      <c r="Q5094" s="131" t="s">
        <v>806</v>
      </c>
      <c r="R5094" s="131" t="s">
        <v>1152</v>
      </c>
      <c r="S5094" s="130">
        <v>201412</v>
      </c>
      <c r="T5094" s="131" t="s">
        <v>47</v>
      </c>
      <c r="U5094" s="130">
        <v>0</v>
      </c>
      <c r="V5094" s="138">
        <v>-6699.25</v>
      </c>
      <c r="W5094" s="131" t="s">
        <v>1152</v>
      </c>
      <c r="X5094" s="131" t="s">
        <v>807</v>
      </c>
      <c r="Y5094" s="131" t="s">
        <v>1152</v>
      </c>
      <c r="Z5094" s="131" t="s">
        <v>48</v>
      </c>
      <c r="AA5094" s="131" t="s">
        <v>129</v>
      </c>
      <c r="AB5094" s="131" t="s">
        <v>42</v>
      </c>
      <c r="AC5094" s="131" t="s">
        <v>3222</v>
      </c>
      <c r="AD5094" s="131" t="s">
        <v>51</v>
      </c>
    </row>
    <row r="5095" spans="1:30" x14ac:dyDescent="0.25">
      <c r="A5095" s="131" t="s">
        <v>35</v>
      </c>
      <c r="B5095" s="131" t="s">
        <v>36</v>
      </c>
      <c r="C5095" s="131" t="s">
        <v>37</v>
      </c>
      <c r="D5095" s="131" t="s">
        <v>121</v>
      </c>
      <c r="E5095" s="131" t="s">
        <v>122</v>
      </c>
      <c r="F5095" s="131" t="s">
        <v>123</v>
      </c>
      <c r="G5095" s="131" t="s">
        <v>124</v>
      </c>
      <c r="H5095" s="131" t="s">
        <v>124</v>
      </c>
      <c r="I5095" s="131" t="s">
        <v>42</v>
      </c>
      <c r="J5095" s="131" t="s">
        <v>652</v>
      </c>
      <c r="K5095" s="131" t="s">
        <v>652</v>
      </c>
      <c r="L5095" s="131" t="s">
        <v>43</v>
      </c>
      <c r="M5095" s="131" t="s">
        <v>44</v>
      </c>
      <c r="N5095" s="131" t="s">
        <v>180</v>
      </c>
      <c r="O5095" s="131" t="s">
        <v>1534</v>
      </c>
      <c r="P5095" s="131" t="s">
        <v>1152</v>
      </c>
      <c r="Q5095" s="131" t="s">
        <v>1535</v>
      </c>
      <c r="R5095" s="131" t="s">
        <v>1152</v>
      </c>
      <c r="S5095" s="130">
        <v>201412</v>
      </c>
      <c r="T5095" s="131" t="s">
        <v>47</v>
      </c>
      <c r="U5095" s="130">
        <v>0</v>
      </c>
      <c r="V5095" s="138">
        <v>-33131.440000000002</v>
      </c>
      <c r="W5095" s="131" t="s">
        <v>1152</v>
      </c>
      <c r="X5095" s="131" t="s">
        <v>177</v>
      </c>
      <c r="Y5095" s="131" t="s">
        <v>1152</v>
      </c>
      <c r="Z5095" s="131" t="s">
        <v>48</v>
      </c>
      <c r="AA5095" s="131" t="s">
        <v>129</v>
      </c>
      <c r="AB5095" s="131" t="s">
        <v>42</v>
      </c>
      <c r="AC5095" s="131" t="s">
        <v>3222</v>
      </c>
      <c r="AD5095" s="131" t="s">
        <v>51</v>
      </c>
    </row>
    <row r="5096" spans="1:30" x14ac:dyDescent="0.25">
      <c r="A5096" s="131" t="s">
        <v>35</v>
      </c>
      <c r="B5096" s="131" t="s">
        <v>36</v>
      </c>
      <c r="C5096" s="131" t="s">
        <v>37</v>
      </c>
      <c r="D5096" s="131" t="s">
        <v>121</v>
      </c>
      <c r="E5096" s="131" t="s">
        <v>215</v>
      </c>
      <c r="F5096" s="131" t="s">
        <v>216</v>
      </c>
      <c r="G5096" s="131" t="s">
        <v>124</v>
      </c>
      <c r="H5096" s="131" t="s">
        <v>124</v>
      </c>
      <c r="I5096" s="131" t="s">
        <v>42</v>
      </c>
      <c r="J5096" s="131" t="s">
        <v>217</v>
      </c>
      <c r="K5096" s="131" t="s">
        <v>217</v>
      </c>
      <c r="L5096" s="131" t="s">
        <v>43</v>
      </c>
      <c r="M5096" s="131" t="s">
        <v>44</v>
      </c>
      <c r="N5096" s="131" t="s">
        <v>150</v>
      </c>
      <c r="O5096" s="131" t="s">
        <v>1534</v>
      </c>
      <c r="P5096" s="131" t="s">
        <v>1152</v>
      </c>
      <c r="Q5096" s="131" t="s">
        <v>1542</v>
      </c>
      <c r="R5096" s="131" t="s">
        <v>1152</v>
      </c>
      <c r="S5096" s="130">
        <v>201412</v>
      </c>
      <c r="T5096" s="131" t="s">
        <v>47</v>
      </c>
      <c r="U5096" s="130">
        <v>0</v>
      </c>
      <c r="V5096" s="138">
        <v>-184415.58</v>
      </c>
      <c r="W5096" s="131" t="s">
        <v>1152</v>
      </c>
      <c r="X5096" s="131" t="s">
        <v>230</v>
      </c>
      <c r="Y5096" s="131" t="s">
        <v>1152</v>
      </c>
      <c r="Z5096" s="131" t="s">
        <v>48</v>
      </c>
      <c r="AA5096" s="131" t="s">
        <v>129</v>
      </c>
      <c r="AB5096" s="131" t="s">
        <v>42</v>
      </c>
      <c r="AC5096" s="131" t="s">
        <v>3222</v>
      </c>
      <c r="AD5096" s="131" t="s">
        <v>51</v>
      </c>
    </row>
    <row r="5097" spans="1:30" x14ac:dyDescent="0.25">
      <c r="A5097" s="131" t="s">
        <v>35</v>
      </c>
      <c r="B5097" s="131" t="s">
        <v>36</v>
      </c>
      <c r="C5097" s="131" t="s">
        <v>37</v>
      </c>
      <c r="D5097" s="131" t="s">
        <v>121</v>
      </c>
      <c r="E5097" s="131" t="s">
        <v>215</v>
      </c>
      <c r="F5097" s="131" t="s">
        <v>216</v>
      </c>
      <c r="G5097" s="131" t="s">
        <v>124</v>
      </c>
      <c r="H5097" s="131" t="s">
        <v>124</v>
      </c>
      <c r="I5097" s="131" t="s">
        <v>42</v>
      </c>
      <c r="J5097" s="131" t="s">
        <v>237</v>
      </c>
      <c r="K5097" s="131" t="s">
        <v>237</v>
      </c>
      <c r="L5097" s="131" t="s">
        <v>43</v>
      </c>
      <c r="M5097" s="131" t="s">
        <v>44</v>
      </c>
      <c r="N5097" s="131" t="s">
        <v>150</v>
      </c>
      <c r="O5097" s="131" t="s">
        <v>1534</v>
      </c>
      <c r="P5097" s="131" t="s">
        <v>1152</v>
      </c>
      <c r="Q5097" s="131" t="s">
        <v>1540</v>
      </c>
      <c r="R5097" s="131" t="s">
        <v>1152</v>
      </c>
      <c r="S5097" s="130">
        <v>201412</v>
      </c>
      <c r="T5097" s="131" t="s">
        <v>47</v>
      </c>
      <c r="U5097" s="130">
        <v>0</v>
      </c>
      <c r="V5097" s="138">
        <v>-171866.27</v>
      </c>
      <c r="W5097" s="131" t="s">
        <v>1152</v>
      </c>
      <c r="X5097" s="131" t="s">
        <v>422</v>
      </c>
      <c r="Y5097" s="131" t="s">
        <v>1152</v>
      </c>
      <c r="Z5097" s="131" t="s">
        <v>48</v>
      </c>
      <c r="AA5097" s="131" t="s">
        <v>129</v>
      </c>
      <c r="AB5097" s="131" t="s">
        <v>42</v>
      </c>
      <c r="AC5097" s="131" t="s">
        <v>3222</v>
      </c>
      <c r="AD5097" s="131" t="s">
        <v>51</v>
      </c>
    </row>
    <row r="5098" spans="1:30" x14ac:dyDescent="0.25">
      <c r="A5098" s="131" t="s">
        <v>35</v>
      </c>
      <c r="B5098" s="131" t="s">
        <v>36</v>
      </c>
      <c r="C5098" s="131" t="s">
        <v>37</v>
      </c>
      <c r="D5098" s="131" t="s">
        <v>121</v>
      </c>
      <c r="E5098" s="131" t="s">
        <v>215</v>
      </c>
      <c r="F5098" s="131" t="s">
        <v>216</v>
      </c>
      <c r="G5098" s="131" t="s">
        <v>124</v>
      </c>
      <c r="H5098" s="131" t="s">
        <v>124</v>
      </c>
      <c r="I5098" s="131" t="s">
        <v>42</v>
      </c>
      <c r="J5098" s="131" t="s">
        <v>231</v>
      </c>
      <c r="K5098" s="131" t="s">
        <v>231</v>
      </c>
      <c r="L5098" s="131" t="s">
        <v>43</v>
      </c>
      <c r="M5098" s="131" t="s">
        <v>44</v>
      </c>
      <c r="N5098" s="131" t="s">
        <v>150</v>
      </c>
      <c r="O5098" s="131" t="s">
        <v>1534</v>
      </c>
      <c r="P5098" s="131" t="s">
        <v>1152</v>
      </c>
      <c r="Q5098" s="131" t="s">
        <v>1542</v>
      </c>
      <c r="R5098" s="131" t="s">
        <v>1152</v>
      </c>
      <c r="S5098" s="130">
        <v>201412</v>
      </c>
      <c r="T5098" s="131" t="s">
        <v>47</v>
      </c>
      <c r="U5098" s="130">
        <v>0</v>
      </c>
      <c r="V5098" s="138">
        <v>-148100.1</v>
      </c>
      <c r="W5098" s="131" t="s">
        <v>1152</v>
      </c>
      <c r="X5098" s="131" t="s">
        <v>236</v>
      </c>
      <c r="Y5098" s="131" t="s">
        <v>1152</v>
      </c>
      <c r="Z5098" s="131" t="s">
        <v>48</v>
      </c>
      <c r="AA5098" s="131" t="s">
        <v>129</v>
      </c>
      <c r="AB5098" s="131" t="s">
        <v>42</v>
      </c>
      <c r="AC5098" s="131" t="s">
        <v>3222</v>
      </c>
      <c r="AD5098" s="131" t="s">
        <v>51</v>
      </c>
    </row>
    <row r="5099" spans="1:30" x14ac:dyDescent="0.25">
      <c r="A5099" s="131" t="s">
        <v>35</v>
      </c>
      <c r="B5099" s="131" t="s">
        <v>36</v>
      </c>
      <c r="C5099" s="131" t="s">
        <v>37</v>
      </c>
      <c r="D5099" s="131" t="s">
        <v>121</v>
      </c>
      <c r="E5099" s="131" t="s">
        <v>215</v>
      </c>
      <c r="F5099" s="131" t="s">
        <v>216</v>
      </c>
      <c r="G5099" s="131" t="s">
        <v>124</v>
      </c>
      <c r="H5099" s="131" t="s">
        <v>124</v>
      </c>
      <c r="I5099" s="131" t="s">
        <v>42</v>
      </c>
      <c r="J5099" s="131" t="s">
        <v>261</v>
      </c>
      <c r="K5099" s="131" t="s">
        <v>261</v>
      </c>
      <c r="L5099" s="131" t="s">
        <v>43</v>
      </c>
      <c r="M5099" s="131" t="s">
        <v>44</v>
      </c>
      <c r="N5099" s="131" t="s">
        <v>150</v>
      </c>
      <c r="O5099" s="131" t="s">
        <v>1534</v>
      </c>
      <c r="P5099" s="131" t="s">
        <v>1152</v>
      </c>
      <c r="Q5099" s="131" t="s">
        <v>1543</v>
      </c>
      <c r="R5099" s="131" t="s">
        <v>1152</v>
      </c>
      <c r="S5099" s="130">
        <v>201412</v>
      </c>
      <c r="T5099" s="131" t="s">
        <v>47</v>
      </c>
      <c r="U5099" s="130">
        <v>0</v>
      </c>
      <c r="V5099" s="138">
        <v>-57910</v>
      </c>
      <c r="W5099" s="131" t="s">
        <v>1152</v>
      </c>
      <c r="X5099" s="131" t="s">
        <v>267</v>
      </c>
      <c r="Y5099" s="131" t="s">
        <v>1152</v>
      </c>
      <c r="Z5099" s="131" t="s">
        <v>48</v>
      </c>
      <c r="AA5099" s="131" t="s">
        <v>129</v>
      </c>
      <c r="AB5099" s="131" t="s">
        <v>42</v>
      </c>
      <c r="AC5099" s="131" t="s">
        <v>3222</v>
      </c>
      <c r="AD5099" s="131" t="s">
        <v>51</v>
      </c>
    </row>
    <row r="5100" spans="1:30" x14ac:dyDescent="0.25">
      <c r="A5100" s="131" t="s">
        <v>35</v>
      </c>
      <c r="B5100" s="131" t="s">
        <v>36</v>
      </c>
      <c r="C5100" s="131" t="s">
        <v>37</v>
      </c>
      <c r="D5100" s="131" t="s">
        <v>121</v>
      </c>
      <c r="E5100" s="131" t="s">
        <v>215</v>
      </c>
      <c r="F5100" s="131" t="s">
        <v>216</v>
      </c>
      <c r="G5100" s="131" t="s">
        <v>124</v>
      </c>
      <c r="H5100" s="131" t="s">
        <v>124</v>
      </c>
      <c r="I5100" s="131" t="s">
        <v>42</v>
      </c>
      <c r="J5100" s="131" t="s">
        <v>250</v>
      </c>
      <c r="K5100" s="131" t="s">
        <v>250</v>
      </c>
      <c r="L5100" s="131" t="s">
        <v>43</v>
      </c>
      <c r="M5100" s="131" t="s">
        <v>44</v>
      </c>
      <c r="N5100" s="131" t="s">
        <v>150</v>
      </c>
      <c r="O5100" s="131" t="s">
        <v>1534</v>
      </c>
      <c r="P5100" s="131" t="s">
        <v>1152</v>
      </c>
      <c r="Q5100" s="131" t="s">
        <v>1541</v>
      </c>
      <c r="R5100" s="131" t="s">
        <v>1152</v>
      </c>
      <c r="S5100" s="130">
        <v>201412</v>
      </c>
      <c r="T5100" s="131" t="s">
        <v>47</v>
      </c>
      <c r="U5100" s="130">
        <v>0</v>
      </c>
      <c r="V5100" s="138">
        <v>-48221.5</v>
      </c>
      <c r="W5100" s="131" t="s">
        <v>1152</v>
      </c>
      <c r="X5100" s="131" t="s">
        <v>433</v>
      </c>
      <c r="Y5100" s="131" t="s">
        <v>1152</v>
      </c>
      <c r="Z5100" s="131" t="s">
        <v>48</v>
      </c>
      <c r="AA5100" s="131" t="s">
        <v>129</v>
      </c>
      <c r="AB5100" s="131" t="s">
        <v>42</v>
      </c>
      <c r="AC5100" s="131" t="s">
        <v>3222</v>
      </c>
      <c r="AD5100" s="131" t="s">
        <v>51</v>
      </c>
    </row>
    <row r="5101" spans="1:30" x14ac:dyDescent="0.25">
      <c r="A5101" s="131" t="s">
        <v>35</v>
      </c>
      <c r="B5101" s="131" t="s">
        <v>36</v>
      </c>
      <c r="C5101" s="131" t="s">
        <v>37</v>
      </c>
      <c r="D5101" s="131" t="s">
        <v>121</v>
      </c>
      <c r="E5101" s="131" t="s">
        <v>215</v>
      </c>
      <c r="F5101" s="131" t="s">
        <v>216</v>
      </c>
      <c r="G5101" s="131" t="s">
        <v>124</v>
      </c>
      <c r="H5101" s="131" t="s">
        <v>124</v>
      </c>
      <c r="I5101" s="131" t="s">
        <v>42</v>
      </c>
      <c r="J5101" s="131" t="s">
        <v>237</v>
      </c>
      <c r="K5101" s="131" t="s">
        <v>237</v>
      </c>
      <c r="L5101" s="131" t="s">
        <v>43</v>
      </c>
      <c r="M5101" s="131" t="s">
        <v>44</v>
      </c>
      <c r="N5101" s="131" t="s">
        <v>150</v>
      </c>
      <c r="O5101" s="131" t="s">
        <v>1534</v>
      </c>
      <c r="P5101" s="131" t="s">
        <v>1152</v>
      </c>
      <c r="Q5101" s="131" t="s">
        <v>2425</v>
      </c>
      <c r="R5101" s="131" t="s">
        <v>1152</v>
      </c>
      <c r="S5101" s="130">
        <v>201412</v>
      </c>
      <c r="T5101" s="131" t="s">
        <v>47</v>
      </c>
      <c r="U5101" s="130">
        <v>0</v>
      </c>
      <c r="V5101" s="138">
        <v>-36245.42</v>
      </c>
      <c r="W5101" s="131" t="s">
        <v>1152</v>
      </c>
      <c r="X5101" s="131" t="s">
        <v>1152</v>
      </c>
      <c r="Y5101" s="131" t="s">
        <v>1152</v>
      </c>
      <c r="Z5101" s="131" t="s">
        <v>48</v>
      </c>
      <c r="AA5101" s="131" t="s">
        <v>129</v>
      </c>
      <c r="AB5101" s="131" t="s">
        <v>42</v>
      </c>
      <c r="AC5101" s="131" t="s">
        <v>3222</v>
      </c>
      <c r="AD5101" s="131" t="s">
        <v>51</v>
      </c>
    </row>
    <row r="5102" spans="1:30" x14ac:dyDescent="0.25">
      <c r="A5102" s="131" t="s">
        <v>35</v>
      </c>
      <c r="B5102" s="131" t="s">
        <v>36</v>
      </c>
      <c r="C5102" s="131" t="s">
        <v>37</v>
      </c>
      <c r="D5102" s="131" t="s">
        <v>121</v>
      </c>
      <c r="E5102" s="131" t="s">
        <v>215</v>
      </c>
      <c r="F5102" s="131" t="s">
        <v>216</v>
      </c>
      <c r="G5102" s="131" t="s">
        <v>124</v>
      </c>
      <c r="H5102" s="131" t="s">
        <v>124</v>
      </c>
      <c r="I5102" s="131" t="s">
        <v>42</v>
      </c>
      <c r="J5102" s="131" t="s">
        <v>250</v>
      </c>
      <c r="K5102" s="131" t="s">
        <v>250</v>
      </c>
      <c r="L5102" s="131" t="s">
        <v>43</v>
      </c>
      <c r="M5102" s="131" t="s">
        <v>44</v>
      </c>
      <c r="N5102" s="131" t="s">
        <v>150</v>
      </c>
      <c r="O5102" s="131" t="s">
        <v>1534</v>
      </c>
      <c r="P5102" s="131" t="s">
        <v>1152</v>
      </c>
      <c r="Q5102" s="131" t="s">
        <v>1559</v>
      </c>
      <c r="R5102" s="131" t="s">
        <v>1152</v>
      </c>
      <c r="S5102" s="130">
        <v>201412</v>
      </c>
      <c r="T5102" s="131" t="s">
        <v>47</v>
      </c>
      <c r="U5102" s="130">
        <v>0</v>
      </c>
      <c r="V5102" s="138">
        <v>-4400</v>
      </c>
      <c r="W5102" s="131" t="s">
        <v>1152</v>
      </c>
      <c r="X5102" s="131" t="s">
        <v>1152</v>
      </c>
      <c r="Y5102" s="131" t="s">
        <v>1152</v>
      </c>
      <c r="Z5102" s="131" t="s">
        <v>48</v>
      </c>
      <c r="AA5102" s="131" t="s">
        <v>129</v>
      </c>
      <c r="AB5102" s="131" t="s">
        <v>42</v>
      </c>
      <c r="AC5102" s="131" t="s">
        <v>3222</v>
      </c>
      <c r="AD5102" s="131" t="s">
        <v>51</v>
      </c>
    </row>
    <row r="5103" spans="1:30" x14ac:dyDescent="0.25">
      <c r="A5103" s="131" t="s">
        <v>35</v>
      </c>
      <c r="B5103" s="131" t="s">
        <v>36</v>
      </c>
      <c r="C5103" s="131" t="s">
        <v>37</v>
      </c>
      <c r="D5103" s="131" t="s">
        <v>121</v>
      </c>
      <c r="E5103" s="131" t="s">
        <v>215</v>
      </c>
      <c r="F5103" s="131" t="s">
        <v>216</v>
      </c>
      <c r="G5103" s="131" t="s">
        <v>124</v>
      </c>
      <c r="H5103" s="131" t="s">
        <v>124</v>
      </c>
      <c r="I5103" s="131" t="s">
        <v>42</v>
      </c>
      <c r="J5103" s="131" t="s">
        <v>217</v>
      </c>
      <c r="K5103" s="131" t="s">
        <v>217</v>
      </c>
      <c r="L5103" s="131" t="s">
        <v>43</v>
      </c>
      <c r="M5103" s="131" t="s">
        <v>44</v>
      </c>
      <c r="N5103" s="131" t="s">
        <v>180</v>
      </c>
      <c r="O5103" s="131" t="s">
        <v>1534</v>
      </c>
      <c r="P5103" s="131" t="s">
        <v>1152</v>
      </c>
      <c r="Q5103" s="131" t="s">
        <v>1546</v>
      </c>
      <c r="R5103" s="131" t="s">
        <v>1152</v>
      </c>
      <c r="S5103" s="130">
        <v>201412</v>
      </c>
      <c r="T5103" s="131" t="s">
        <v>47</v>
      </c>
      <c r="U5103" s="130">
        <v>0</v>
      </c>
      <c r="V5103" s="138">
        <v>-523974.8</v>
      </c>
      <c r="W5103" s="131" t="s">
        <v>1152</v>
      </c>
      <c r="X5103" s="131" t="s">
        <v>1152</v>
      </c>
      <c r="Y5103" s="131" t="s">
        <v>1152</v>
      </c>
      <c r="Z5103" s="131" t="s">
        <v>48</v>
      </c>
      <c r="AA5103" s="131" t="s">
        <v>129</v>
      </c>
      <c r="AB5103" s="131" t="s">
        <v>42</v>
      </c>
      <c r="AC5103" s="131" t="s">
        <v>3222</v>
      </c>
      <c r="AD5103" s="131" t="s">
        <v>51</v>
      </c>
    </row>
    <row r="5104" spans="1:30" x14ac:dyDescent="0.25">
      <c r="A5104" s="131" t="s">
        <v>35</v>
      </c>
      <c r="B5104" s="131" t="s">
        <v>36</v>
      </c>
      <c r="C5104" s="131" t="s">
        <v>37</v>
      </c>
      <c r="D5104" s="131" t="s">
        <v>121</v>
      </c>
      <c r="E5104" s="131" t="s">
        <v>215</v>
      </c>
      <c r="F5104" s="131" t="s">
        <v>216</v>
      </c>
      <c r="G5104" s="131" t="s">
        <v>124</v>
      </c>
      <c r="H5104" s="131" t="s">
        <v>124</v>
      </c>
      <c r="I5104" s="131" t="s">
        <v>42</v>
      </c>
      <c r="J5104" s="131" t="s">
        <v>237</v>
      </c>
      <c r="K5104" s="131" t="s">
        <v>237</v>
      </c>
      <c r="L5104" s="131" t="s">
        <v>43</v>
      </c>
      <c r="M5104" s="131" t="s">
        <v>44</v>
      </c>
      <c r="N5104" s="131" t="s">
        <v>180</v>
      </c>
      <c r="O5104" s="131" t="s">
        <v>1534</v>
      </c>
      <c r="P5104" s="131" t="s">
        <v>1152</v>
      </c>
      <c r="Q5104" s="131" t="s">
        <v>1544</v>
      </c>
      <c r="R5104" s="131" t="s">
        <v>1152</v>
      </c>
      <c r="S5104" s="130">
        <v>201412</v>
      </c>
      <c r="T5104" s="131" t="s">
        <v>47</v>
      </c>
      <c r="U5104" s="130">
        <v>0</v>
      </c>
      <c r="V5104" s="138">
        <v>-247175</v>
      </c>
      <c r="W5104" s="131" t="s">
        <v>1152</v>
      </c>
      <c r="X5104" s="131" t="s">
        <v>1152</v>
      </c>
      <c r="Y5104" s="131" t="s">
        <v>1152</v>
      </c>
      <c r="Z5104" s="131" t="s">
        <v>48</v>
      </c>
      <c r="AA5104" s="131" t="s">
        <v>129</v>
      </c>
      <c r="AB5104" s="131" t="s">
        <v>42</v>
      </c>
      <c r="AC5104" s="131" t="s">
        <v>3222</v>
      </c>
      <c r="AD5104" s="131" t="s">
        <v>51</v>
      </c>
    </row>
    <row r="5105" spans="1:30" x14ac:dyDescent="0.25">
      <c r="A5105" s="131" t="s">
        <v>35</v>
      </c>
      <c r="B5105" s="131" t="s">
        <v>36</v>
      </c>
      <c r="C5105" s="131" t="s">
        <v>37</v>
      </c>
      <c r="D5105" s="131" t="s">
        <v>121</v>
      </c>
      <c r="E5105" s="131" t="s">
        <v>215</v>
      </c>
      <c r="F5105" s="131" t="s">
        <v>216</v>
      </c>
      <c r="G5105" s="131" t="s">
        <v>124</v>
      </c>
      <c r="H5105" s="131" t="s">
        <v>124</v>
      </c>
      <c r="I5105" s="131" t="s">
        <v>42</v>
      </c>
      <c r="J5105" s="131" t="s">
        <v>261</v>
      </c>
      <c r="K5105" s="131" t="s">
        <v>261</v>
      </c>
      <c r="L5105" s="131" t="s">
        <v>43</v>
      </c>
      <c r="M5105" s="131" t="s">
        <v>44</v>
      </c>
      <c r="N5105" s="131" t="s">
        <v>180</v>
      </c>
      <c r="O5105" s="131" t="s">
        <v>1534</v>
      </c>
      <c r="P5105" s="131" t="s">
        <v>1152</v>
      </c>
      <c r="Q5105" s="131" t="s">
        <v>1547</v>
      </c>
      <c r="R5105" s="131" t="s">
        <v>1152</v>
      </c>
      <c r="S5105" s="130">
        <v>201412</v>
      </c>
      <c r="T5105" s="131" t="s">
        <v>47</v>
      </c>
      <c r="U5105" s="130">
        <v>0</v>
      </c>
      <c r="V5105" s="138">
        <v>-193586</v>
      </c>
      <c r="W5105" s="131" t="s">
        <v>1152</v>
      </c>
      <c r="X5105" s="131" t="s">
        <v>1152</v>
      </c>
      <c r="Y5105" s="131" t="s">
        <v>1152</v>
      </c>
      <c r="Z5105" s="131" t="s">
        <v>48</v>
      </c>
      <c r="AA5105" s="131" t="s">
        <v>129</v>
      </c>
      <c r="AB5105" s="131" t="s">
        <v>42</v>
      </c>
      <c r="AC5105" s="131" t="s">
        <v>3222</v>
      </c>
      <c r="AD5105" s="131" t="s">
        <v>51</v>
      </c>
    </row>
    <row r="5106" spans="1:30" x14ac:dyDescent="0.25">
      <c r="A5106" s="131" t="s">
        <v>35</v>
      </c>
      <c r="B5106" s="131" t="s">
        <v>36</v>
      </c>
      <c r="C5106" s="131" t="s">
        <v>37</v>
      </c>
      <c r="D5106" s="131" t="s">
        <v>121</v>
      </c>
      <c r="E5106" s="131" t="s">
        <v>215</v>
      </c>
      <c r="F5106" s="131" t="s">
        <v>216</v>
      </c>
      <c r="G5106" s="131" t="s">
        <v>124</v>
      </c>
      <c r="H5106" s="131" t="s">
        <v>124</v>
      </c>
      <c r="I5106" s="131" t="s">
        <v>42</v>
      </c>
      <c r="J5106" s="131" t="s">
        <v>231</v>
      </c>
      <c r="K5106" s="131" t="s">
        <v>231</v>
      </c>
      <c r="L5106" s="131" t="s">
        <v>43</v>
      </c>
      <c r="M5106" s="131" t="s">
        <v>44</v>
      </c>
      <c r="N5106" s="131" t="s">
        <v>180</v>
      </c>
      <c r="O5106" s="131" t="s">
        <v>1534</v>
      </c>
      <c r="P5106" s="131" t="s">
        <v>1152</v>
      </c>
      <c r="Q5106" s="131" t="s">
        <v>1546</v>
      </c>
      <c r="R5106" s="131" t="s">
        <v>1152</v>
      </c>
      <c r="S5106" s="130">
        <v>201412</v>
      </c>
      <c r="T5106" s="131" t="s">
        <v>47</v>
      </c>
      <c r="U5106" s="130">
        <v>0</v>
      </c>
      <c r="V5106" s="138">
        <v>-39883.370000000003</v>
      </c>
      <c r="W5106" s="131" t="s">
        <v>1152</v>
      </c>
      <c r="X5106" s="131" t="s">
        <v>975</v>
      </c>
      <c r="Y5106" s="131" t="s">
        <v>1152</v>
      </c>
      <c r="Z5106" s="131" t="s">
        <v>48</v>
      </c>
      <c r="AA5106" s="131" t="s">
        <v>129</v>
      </c>
      <c r="AB5106" s="131" t="s">
        <v>42</v>
      </c>
      <c r="AC5106" s="131" t="s">
        <v>3222</v>
      </c>
      <c r="AD5106" s="131" t="s">
        <v>51</v>
      </c>
    </row>
    <row r="5107" spans="1:30" x14ac:dyDescent="0.25">
      <c r="A5107" s="131" t="s">
        <v>35</v>
      </c>
      <c r="B5107" s="131" t="s">
        <v>36</v>
      </c>
      <c r="C5107" s="131" t="s">
        <v>37</v>
      </c>
      <c r="D5107" s="131" t="s">
        <v>121</v>
      </c>
      <c r="E5107" s="131" t="s">
        <v>215</v>
      </c>
      <c r="F5107" s="131" t="s">
        <v>216</v>
      </c>
      <c r="G5107" s="131" t="s">
        <v>124</v>
      </c>
      <c r="H5107" s="131" t="s">
        <v>124</v>
      </c>
      <c r="I5107" s="131" t="s">
        <v>42</v>
      </c>
      <c r="J5107" s="131" t="s">
        <v>231</v>
      </c>
      <c r="K5107" s="131" t="s">
        <v>231</v>
      </c>
      <c r="L5107" s="131" t="s">
        <v>43</v>
      </c>
      <c r="M5107" s="131" t="s">
        <v>44</v>
      </c>
      <c r="N5107" s="131" t="s">
        <v>180</v>
      </c>
      <c r="O5107" s="131" t="s">
        <v>1534</v>
      </c>
      <c r="P5107" s="131" t="s">
        <v>1152</v>
      </c>
      <c r="Q5107" s="131" t="s">
        <v>1546</v>
      </c>
      <c r="R5107" s="131" t="s">
        <v>1152</v>
      </c>
      <c r="S5107" s="130">
        <v>201412</v>
      </c>
      <c r="T5107" s="131" t="s">
        <v>47</v>
      </c>
      <c r="U5107" s="130">
        <v>0</v>
      </c>
      <c r="V5107" s="138">
        <v>-32832.92</v>
      </c>
      <c r="W5107" s="131" t="s">
        <v>1152</v>
      </c>
      <c r="X5107" s="131" t="s">
        <v>1152</v>
      </c>
      <c r="Y5107" s="131" t="s">
        <v>1152</v>
      </c>
      <c r="Z5107" s="131" t="s">
        <v>48</v>
      </c>
      <c r="AA5107" s="131" t="s">
        <v>129</v>
      </c>
      <c r="AB5107" s="131" t="s">
        <v>42</v>
      </c>
      <c r="AC5107" s="131" t="s">
        <v>3222</v>
      </c>
      <c r="AD5107" s="131" t="s">
        <v>51</v>
      </c>
    </row>
    <row r="5108" spans="1:30" x14ac:dyDescent="0.25">
      <c r="A5108" s="131" t="s">
        <v>35</v>
      </c>
      <c r="B5108" s="131" t="s">
        <v>36</v>
      </c>
      <c r="C5108" s="131" t="s">
        <v>37</v>
      </c>
      <c r="D5108" s="131" t="s">
        <v>121</v>
      </c>
      <c r="E5108" s="131" t="s">
        <v>215</v>
      </c>
      <c r="F5108" s="131" t="s">
        <v>216</v>
      </c>
      <c r="G5108" s="131" t="s">
        <v>124</v>
      </c>
      <c r="H5108" s="131" t="s">
        <v>124</v>
      </c>
      <c r="I5108" s="131" t="s">
        <v>42</v>
      </c>
      <c r="J5108" s="131" t="s">
        <v>250</v>
      </c>
      <c r="K5108" s="131" t="s">
        <v>250</v>
      </c>
      <c r="L5108" s="131" t="s">
        <v>43</v>
      </c>
      <c r="M5108" s="131" t="s">
        <v>44</v>
      </c>
      <c r="N5108" s="131" t="s">
        <v>180</v>
      </c>
      <c r="O5108" s="131" t="s">
        <v>1534</v>
      </c>
      <c r="P5108" s="131" t="s">
        <v>1152</v>
      </c>
      <c r="Q5108" s="131" t="s">
        <v>1545</v>
      </c>
      <c r="R5108" s="131" t="s">
        <v>1152</v>
      </c>
      <c r="S5108" s="130">
        <v>201412</v>
      </c>
      <c r="T5108" s="131" t="s">
        <v>47</v>
      </c>
      <c r="U5108" s="130">
        <v>0</v>
      </c>
      <c r="V5108" s="138">
        <v>-30450</v>
      </c>
      <c r="W5108" s="131" t="s">
        <v>1152</v>
      </c>
      <c r="X5108" s="131" t="s">
        <v>1152</v>
      </c>
      <c r="Y5108" s="131" t="s">
        <v>1152</v>
      </c>
      <c r="Z5108" s="131" t="s">
        <v>48</v>
      </c>
      <c r="AA5108" s="131" t="s">
        <v>129</v>
      </c>
      <c r="AB5108" s="131" t="s">
        <v>42</v>
      </c>
      <c r="AC5108" s="131" t="s">
        <v>3222</v>
      </c>
      <c r="AD5108" s="131" t="s">
        <v>51</v>
      </c>
    </row>
    <row r="5109" spans="1:30" x14ac:dyDescent="0.25">
      <c r="A5109" s="131" t="s">
        <v>35</v>
      </c>
      <c r="B5109" s="131" t="s">
        <v>36</v>
      </c>
      <c r="C5109" s="131" t="s">
        <v>37</v>
      </c>
      <c r="D5109" s="131" t="s">
        <v>121</v>
      </c>
      <c r="E5109" s="131" t="s">
        <v>215</v>
      </c>
      <c r="F5109" s="131" t="s">
        <v>216</v>
      </c>
      <c r="G5109" s="131" t="s">
        <v>124</v>
      </c>
      <c r="H5109" s="131" t="s">
        <v>124</v>
      </c>
      <c r="I5109" s="131" t="s">
        <v>42</v>
      </c>
      <c r="J5109" s="131" t="s">
        <v>437</v>
      </c>
      <c r="K5109" s="131" t="s">
        <v>437</v>
      </c>
      <c r="L5109" s="131" t="s">
        <v>43</v>
      </c>
      <c r="M5109" s="131" t="s">
        <v>44</v>
      </c>
      <c r="N5109" s="131" t="s">
        <v>180</v>
      </c>
      <c r="O5109" s="131" t="s">
        <v>1534</v>
      </c>
      <c r="P5109" s="131" t="s">
        <v>1152</v>
      </c>
      <c r="Q5109" s="131" t="s">
        <v>1547</v>
      </c>
      <c r="R5109" s="131" t="s">
        <v>1152</v>
      </c>
      <c r="S5109" s="130">
        <v>201412</v>
      </c>
      <c r="T5109" s="131" t="s">
        <v>47</v>
      </c>
      <c r="U5109" s="130">
        <v>0</v>
      </c>
      <c r="V5109" s="138">
        <v>-20377.400000000001</v>
      </c>
      <c r="W5109" s="131" t="s">
        <v>1152</v>
      </c>
      <c r="X5109" s="131" t="s">
        <v>1152</v>
      </c>
      <c r="Y5109" s="131" t="s">
        <v>1152</v>
      </c>
      <c r="Z5109" s="131" t="s">
        <v>48</v>
      </c>
      <c r="AA5109" s="131" t="s">
        <v>129</v>
      </c>
      <c r="AB5109" s="131" t="s">
        <v>42</v>
      </c>
      <c r="AC5109" s="131" t="s">
        <v>3222</v>
      </c>
      <c r="AD5109" s="131" t="s">
        <v>51</v>
      </c>
    </row>
    <row r="5110" spans="1:30" x14ac:dyDescent="0.25">
      <c r="A5110" s="131" t="s">
        <v>35</v>
      </c>
      <c r="B5110" s="131" t="s">
        <v>36</v>
      </c>
      <c r="C5110" s="131" t="s">
        <v>37</v>
      </c>
      <c r="D5110" s="131" t="s">
        <v>121</v>
      </c>
      <c r="E5110" s="131" t="s">
        <v>215</v>
      </c>
      <c r="F5110" s="131" t="s">
        <v>216</v>
      </c>
      <c r="G5110" s="131" t="s">
        <v>124</v>
      </c>
      <c r="H5110" s="131" t="s">
        <v>124</v>
      </c>
      <c r="I5110" s="131" t="s">
        <v>42</v>
      </c>
      <c r="J5110" s="131" t="s">
        <v>217</v>
      </c>
      <c r="K5110" s="131" t="s">
        <v>217</v>
      </c>
      <c r="L5110" s="131" t="s">
        <v>43</v>
      </c>
      <c r="M5110" s="131" t="s">
        <v>44</v>
      </c>
      <c r="N5110" s="131" t="s">
        <v>180</v>
      </c>
      <c r="O5110" s="131" t="s">
        <v>1534</v>
      </c>
      <c r="P5110" s="131" t="s">
        <v>1152</v>
      </c>
      <c r="Q5110" s="131" t="s">
        <v>1546</v>
      </c>
      <c r="R5110" s="131" t="s">
        <v>1152</v>
      </c>
      <c r="S5110" s="130">
        <v>201412</v>
      </c>
      <c r="T5110" s="131" t="s">
        <v>47</v>
      </c>
      <c r="U5110" s="130">
        <v>0</v>
      </c>
      <c r="V5110" s="138">
        <v>-1807.98</v>
      </c>
      <c r="W5110" s="131" t="s">
        <v>1152</v>
      </c>
      <c r="X5110" s="131" t="s">
        <v>752</v>
      </c>
      <c r="Y5110" s="131" t="s">
        <v>1152</v>
      </c>
      <c r="Z5110" s="131" t="s">
        <v>48</v>
      </c>
      <c r="AA5110" s="131" t="s">
        <v>129</v>
      </c>
      <c r="AB5110" s="131" t="s">
        <v>42</v>
      </c>
      <c r="AC5110" s="131" t="s">
        <v>3222</v>
      </c>
      <c r="AD5110" s="131" t="s">
        <v>51</v>
      </c>
    </row>
    <row r="5111" spans="1:30" x14ac:dyDescent="0.25">
      <c r="A5111" s="131" t="s">
        <v>35</v>
      </c>
      <c r="B5111" s="131" t="s">
        <v>36</v>
      </c>
      <c r="C5111" s="131" t="s">
        <v>37</v>
      </c>
      <c r="D5111" s="131" t="s">
        <v>121</v>
      </c>
      <c r="E5111" s="131" t="s">
        <v>215</v>
      </c>
      <c r="F5111" s="131" t="s">
        <v>216</v>
      </c>
      <c r="G5111" s="131" t="s">
        <v>124</v>
      </c>
      <c r="H5111" s="131" t="s">
        <v>124</v>
      </c>
      <c r="I5111" s="131" t="s">
        <v>42</v>
      </c>
      <c r="J5111" s="131" t="s">
        <v>437</v>
      </c>
      <c r="K5111" s="131" t="s">
        <v>437</v>
      </c>
      <c r="L5111" s="131" t="s">
        <v>43</v>
      </c>
      <c r="M5111" s="131" t="s">
        <v>44</v>
      </c>
      <c r="N5111" s="131" t="s">
        <v>150</v>
      </c>
      <c r="O5111" s="131" t="s">
        <v>1534</v>
      </c>
      <c r="P5111" s="131" t="s">
        <v>1152</v>
      </c>
      <c r="Q5111" s="131" t="s">
        <v>1543</v>
      </c>
      <c r="R5111" s="131" t="s">
        <v>1152</v>
      </c>
      <c r="S5111" s="130">
        <v>201412</v>
      </c>
      <c r="T5111" s="131" t="s">
        <v>47</v>
      </c>
      <c r="U5111" s="130">
        <v>0</v>
      </c>
      <c r="V5111" s="138">
        <v>-5267.99</v>
      </c>
      <c r="W5111" s="131" t="s">
        <v>1152</v>
      </c>
      <c r="X5111" s="131" t="s">
        <v>577</v>
      </c>
      <c r="Y5111" s="131" t="s">
        <v>1152</v>
      </c>
      <c r="Z5111" s="131" t="s">
        <v>48</v>
      </c>
      <c r="AA5111" s="131" t="s">
        <v>129</v>
      </c>
      <c r="AB5111" s="131" t="s">
        <v>42</v>
      </c>
      <c r="AC5111" s="131" t="s">
        <v>3222</v>
      </c>
      <c r="AD5111" s="131" t="s">
        <v>51</v>
      </c>
    </row>
    <row r="5112" spans="1:30" x14ac:dyDescent="0.25">
      <c r="A5112" s="131" t="s">
        <v>35</v>
      </c>
      <c r="B5112" s="131" t="s">
        <v>36</v>
      </c>
      <c r="C5112" s="131" t="s">
        <v>37</v>
      </c>
      <c r="D5112" s="131" t="s">
        <v>121</v>
      </c>
      <c r="E5112" s="131" t="s">
        <v>215</v>
      </c>
      <c r="F5112" s="131" t="s">
        <v>216</v>
      </c>
      <c r="G5112" s="131" t="s">
        <v>124</v>
      </c>
      <c r="H5112" s="131" t="s">
        <v>124</v>
      </c>
      <c r="I5112" s="131" t="s">
        <v>42</v>
      </c>
      <c r="J5112" s="131" t="s">
        <v>257</v>
      </c>
      <c r="K5112" s="131" t="s">
        <v>257</v>
      </c>
      <c r="L5112" s="131" t="s">
        <v>43</v>
      </c>
      <c r="M5112" s="131" t="s">
        <v>44</v>
      </c>
      <c r="N5112" s="131" t="s">
        <v>180</v>
      </c>
      <c r="O5112" s="131" t="s">
        <v>1534</v>
      </c>
      <c r="P5112" s="131" t="s">
        <v>1152</v>
      </c>
      <c r="Q5112" s="131" t="s">
        <v>1544</v>
      </c>
      <c r="R5112" s="131" t="s">
        <v>1152</v>
      </c>
      <c r="S5112" s="130">
        <v>201412</v>
      </c>
      <c r="T5112" s="131" t="s">
        <v>47</v>
      </c>
      <c r="U5112" s="130">
        <v>0</v>
      </c>
      <c r="V5112" s="138">
        <v>-3200</v>
      </c>
      <c r="W5112" s="131" t="s">
        <v>1152</v>
      </c>
      <c r="X5112" s="131" t="s">
        <v>1152</v>
      </c>
      <c r="Y5112" s="131" t="s">
        <v>1152</v>
      </c>
      <c r="Z5112" s="131" t="s">
        <v>48</v>
      </c>
      <c r="AA5112" s="131" t="s">
        <v>129</v>
      </c>
      <c r="AB5112" s="131" t="s">
        <v>42</v>
      </c>
      <c r="AC5112" s="131" t="s">
        <v>3222</v>
      </c>
      <c r="AD5112" s="131" t="s">
        <v>51</v>
      </c>
    </row>
    <row r="5113" spans="1:30" x14ac:dyDescent="0.25">
      <c r="A5113" s="131" t="s">
        <v>35</v>
      </c>
      <c r="B5113" s="131" t="s">
        <v>36</v>
      </c>
      <c r="C5113" s="131" t="s">
        <v>37</v>
      </c>
      <c r="D5113" s="131" t="s">
        <v>121</v>
      </c>
      <c r="E5113" s="131" t="s">
        <v>122</v>
      </c>
      <c r="F5113" s="131" t="s">
        <v>123</v>
      </c>
      <c r="G5113" s="131" t="s">
        <v>124</v>
      </c>
      <c r="H5113" s="131" t="s">
        <v>124</v>
      </c>
      <c r="I5113" s="131" t="s">
        <v>42</v>
      </c>
      <c r="J5113" s="131" t="s">
        <v>182</v>
      </c>
      <c r="K5113" s="131" t="s">
        <v>182</v>
      </c>
      <c r="L5113" s="131" t="s">
        <v>43</v>
      </c>
      <c r="M5113" s="131" t="s">
        <v>44</v>
      </c>
      <c r="N5113" s="131" t="s">
        <v>150</v>
      </c>
      <c r="O5113" s="131" t="s">
        <v>1534</v>
      </c>
      <c r="P5113" s="131" t="s">
        <v>1152</v>
      </c>
      <c r="Q5113" s="131" t="s">
        <v>1535</v>
      </c>
      <c r="R5113" s="131" t="s">
        <v>1152</v>
      </c>
      <c r="S5113" s="130">
        <v>201412</v>
      </c>
      <c r="T5113" s="131" t="s">
        <v>47</v>
      </c>
      <c r="U5113" s="130">
        <v>0</v>
      </c>
      <c r="V5113" s="138">
        <v>-388793.12</v>
      </c>
      <c r="W5113" s="131" t="s">
        <v>1152</v>
      </c>
      <c r="X5113" s="131" t="s">
        <v>177</v>
      </c>
      <c r="Y5113" s="131" t="s">
        <v>1152</v>
      </c>
      <c r="Z5113" s="131" t="s">
        <v>48</v>
      </c>
      <c r="AA5113" s="131" t="s">
        <v>129</v>
      </c>
      <c r="AB5113" s="131" t="s">
        <v>42</v>
      </c>
      <c r="AC5113" s="131" t="s">
        <v>3222</v>
      </c>
      <c r="AD5113" s="131" t="s">
        <v>51</v>
      </c>
    </row>
    <row r="5114" spans="1:30" x14ac:dyDescent="0.25">
      <c r="A5114" s="131" t="s">
        <v>35</v>
      </c>
      <c r="B5114" s="131" t="s">
        <v>36</v>
      </c>
      <c r="C5114" s="131" t="s">
        <v>37</v>
      </c>
      <c r="D5114" s="131" t="s">
        <v>121</v>
      </c>
      <c r="E5114" s="131" t="s">
        <v>122</v>
      </c>
      <c r="F5114" s="131" t="s">
        <v>123</v>
      </c>
      <c r="G5114" s="131" t="s">
        <v>124</v>
      </c>
      <c r="H5114" s="131" t="s">
        <v>124</v>
      </c>
      <c r="I5114" s="131" t="s">
        <v>42</v>
      </c>
      <c r="J5114" s="131" t="s">
        <v>182</v>
      </c>
      <c r="K5114" s="131" t="s">
        <v>182</v>
      </c>
      <c r="L5114" s="131" t="s">
        <v>43</v>
      </c>
      <c r="M5114" s="131" t="s">
        <v>44</v>
      </c>
      <c r="N5114" s="131" t="s">
        <v>150</v>
      </c>
      <c r="O5114" s="131" t="s">
        <v>1534</v>
      </c>
      <c r="P5114" s="131" t="s">
        <v>1152</v>
      </c>
      <c r="Q5114" s="131" t="s">
        <v>1535</v>
      </c>
      <c r="R5114" s="131" t="s">
        <v>1152</v>
      </c>
      <c r="S5114" s="130">
        <v>201412</v>
      </c>
      <c r="T5114" s="131" t="s">
        <v>47</v>
      </c>
      <c r="U5114" s="130">
        <v>0</v>
      </c>
      <c r="V5114" s="138">
        <v>-207709.06</v>
      </c>
      <c r="W5114" s="131" t="s">
        <v>1152</v>
      </c>
      <c r="X5114" s="131" t="s">
        <v>177</v>
      </c>
      <c r="Y5114" s="131" t="s">
        <v>1152</v>
      </c>
      <c r="Z5114" s="131" t="s">
        <v>48</v>
      </c>
      <c r="AA5114" s="131" t="s">
        <v>129</v>
      </c>
      <c r="AB5114" s="131" t="s">
        <v>42</v>
      </c>
      <c r="AC5114" s="131" t="s">
        <v>3222</v>
      </c>
      <c r="AD5114" s="131" t="s">
        <v>51</v>
      </c>
    </row>
    <row r="5115" spans="1:30" x14ac:dyDescent="0.25">
      <c r="A5115" s="131" t="s">
        <v>35</v>
      </c>
      <c r="B5115" s="131" t="s">
        <v>36</v>
      </c>
      <c r="C5115" s="131" t="s">
        <v>37</v>
      </c>
      <c r="D5115" s="131" t="s">
        <v>121</v>
      </c>
      <c r="E5115" s="131" t="s">
        <v>122</v>
      </c>
      <c r="F5115" s="131" t="s">
        <v>123</v>
      </c>
      <c r="G5115" s="131" t="s">
        <v>124</v>
      </c>
      <c r="H5115" s="131" t="s">
        <v>124</v>
      </c>
      <c r="I5115" s="131" t="s">
        <v>42</v>
      </c>
      <c r="J5115" s="131" t="s">
        <v>174</v>
      </c>
      <c r="K5115" s="131" t="s">
        <v>174</v>
      </c>
      <c r="L5115" s="131" t="s">
        <v>43</v>
      </c>
      <c r="M5115" s="131" t="s">
        <v>44</v>
      </c>
      <c r="N5115" s="131" t="s">
        <v>150</v>
      </c>
      <c r="O5115" s="131" t="s">
        <v>1534</v>
      </c>
      <c r="P5115" s="131" t="s">
        <v>1152</v>
      </c>
      <c r="Q5115" s="131" t="s">
        <v>1535</v>
      </c>
      <c r="R5115" s="131" t="s">
        <v>1152</v>
      </c>
      <c r="S5115" s="130">
        <v>201412</v>
      </c>
      <c r="T5115" s="131" t="s">
        <v>47</v>
      </c>
      <c r="U5115" s="130">
        <v>0</v>
      </c>
      <c r="V5115" s="138">
        <v>-203129.41</v>
      </c>
      <c r="W5115" s="131" t="s">
        <v>1152</v>
      </c>
      <c r="X5115" s="131" t="s">
        <v>177</v>
      </c>
      <c r="Y5115" s="131" t="s">
        <v>1152</v>
      </c>
      <c r="Z5115" s="131" t="s">
        <v>48</v>
      </c>
      <c r="AA5115" s="131" t="s">
        <v>129</v>
      </c>
      <c r="AB5115" s="131" t="s">
        <v>42</v>
      </c>
      <c r="AC5115" s="131" t="s">
        <v>3222</v>
      </c>
      <c r="AD5115" s="131" t="s">
        <v>51</v>
      </c>
    </row>
    <row r="5116" spans="1:30" x14ac:dyDescent="0.25">
      <c r="A5116" s="131" t="s">
        <v>35</v>
      </c>
      <c r="B5116" s="131" t="s">
        <v>36</v>
      </c>
      <c r="C5116" s="131" t="s">
        <v>37</v>
      </c>
      <c r="D5116" s="131" t="s">
        <v>121</v>
      </c>
      <c r="E5116" s="131" t="s">
        <v>122</v>
      </c>
      <c r="F5116" s="131" t="s">
        <v>123</v>
      </c>
      <c r="G5116" s="131" t="s">
        <v>124</v>
      </c>
      <c r="H5116" s="131" t="s">
        <v>124</v>
      </c>
      <c r="I5116" s="131" t="s">
        <v>42</v>
      </c>
      <c r="J5116" s="131" t="s">
        <v>156</v>
      </c>
      <c r="K5116" s="131" t="s">
        <v>156</v>
      </c>
      <c r="L5116" s="131" t="s">
        <v>43</v>
      </c>
      <c r="M5116" s="131" t="s">
        <v>44</v>
      </c>
      <c r="N5116" s="131" t="s">
        <v>150</v>
      </c>
      <c r="O5116" s="131" t="s">
        <v>1534</v>
      </c>
      <c r="P5116" s="131" t="s">
        <v>1152</v>
      </c>
      <c r="Q5116" s="131" t="s">
        <v>2521</v>
      </c>
      <c r="R5116" s="131" t="s">
        <v>1152</v>
      </c>
      <c r="S5116" s="130">
        <v>201412</v>
      </c>
      <c r="T5116" s="131" t="s">
        <v>47</v>
      </c>
      <c r="U5116" s="130">
        <v>0</v>
      </c>
      <c r="V5116" s="138">
        <v>-65000</v>
      </c>
      <c r="W5116" s="131" t="s">
        <v>1152</v>
      </c>
      <c r="X5116" s="131" t="s">
        <v>2523</v>
      </c>
      <c r="Y5116" s="131" t="s">
        <v>1152</v>
      </c>
      <c r="Z5116" s="131" t="s">
        <v>48</v>
      </c>
      <c r="AA5116" s="131" t="s">
        <v>129</v>
      </c>
      <c r="AB5116" s="131" t="s">
        <v>42</v>
      </c>
      <c r="AC5116" s="131" t="s">
        <v>3222</v>
      </c>
      <c r="AD5116" s="131" t="s">
        <v>51</v>
      </c>
    </row>
    <row r="5117" spans="1:30" x14ac:dyDescent="0.25">
      <c r="A5117" s="131" t="s">
        <v>35</v>
      </c>
      <c r="B5117" s="131" t="s">
        <v>36</v>
      </c>
      <c r="C5117" s="131" t="s">
        <v>37</v>
      </c>
      <c r="D5117" s="131" t="s">
        <v>121</v>
      </c>
      <c r="E5117" s="131" t="s">
        <v>122</v>
      </c>
      <c r="F5117" s="131" t="s">
        <v>123</v>
      </c>
      <c r="G5117" s="131" t="s">
        <v>124</v>
      </c>
      <c r="H5117" s="131" t="s">
        <v>124</v>
      </c>
      <c r="I5117" s="131" t="s">
        <v>42</v>
      </c>
      <c r="J5117" s="131" t="s">
        <v>652</v>
      </c>
      <c r="K5117" s="131" t="s">
        <v>652</v>
      </c>
      <c r="L5117" s="131" t="s">
        <v>43</v>
      </c>
      <c r="M5117" s="131" t="s">
        <v>44</v>
      </c>
      <c r="N5117" s="131" t="s">
        <v>150</v>
      </c>
      <c r="O5117" s="131" t="s">
        <v>1534</v>
      </c>
      <c r="P5117" s="131" t="s">
        <v>1152</v>
      </c>
      <c r="Q5117" s="131" t="s">
        <v>1535</v>
      </c>
      <c r="R5117" s="131" t="s">
        <v>1152</v>
      </c>
      <c r="S5117" s="130">
        <v>201412</v>
      </c>
      <c r="T5117" s="131" t="s">
        <v>47</v>
      </c>
      <c r="U5117" s="130">
        <v>0</v>
      </c>
      <c r="V5117" s="138">
        <v>-61432.62</v>
      </c>
      <c r="W5117" s="131" t="s">
        <v>1152</v>
      </c>
      <c r="X5117" s="131" t="s">
        <v>177</v>
      </c>
      <c r="Y5117" s="131" t="s">
        <v>1152</v>
      </c>
      <c r="Z5117" s="131" t="s">
        <v>48</v>
      </c>
      <c r="AA5117" s="131" t="s">
        <v>129</v>
      </c>
      <c r="AB5117" s="131" t="s">
        <v>42</v>
      </c>
      <c r="AC5117" s="131" t="s">
        <v>3222</v>
      </c>
      <c r="AD5117" s="131" t="s">
        <v>51</v>
      </c>
    </row>
    <row r="5118" spans="1:30" x14ac:dyDescent="0.25">
      <c r="A5118" s="131" t="s">
        <v>35</v>
      </c>
      <c r="B5118" s="131" t="s">
        <v>36</v>
      </c>
      <c r="C5118" s="131" t="s">
        <v>37</v>
      </c>
      <c r="D5118" s="131" t="s">
        <v>121</v>
      </c>
      <c r="E5118" s="131" t="s">
        <v>122</v>
      </c>
      <c r="F5118" s="131" t="s">
        <v>123</v>
      </c>
      <c r="G5118" s="131" t="s">
        <v>124</v>
      </c>
      <c r="H5118" s="131" t="s">
        <v>124</v>
      </c>
      <c r="I5118" s="131" t="s">
        <v>42</v>
      </c>
      <c r="J5118" s="131" t="s">
        <v>156</v>
      </c>
      <c r="K5118" s="131" t="s">
        <v>156</v>
      </c>
      <c r="L5118" s="131" t="s">
        <v>43</v>
      </c>
      <c r="M5118" s="131" t="s">
        <v>44</v>
      </c>
      <c r="N5118" s="131" t="s">
        <v>150</v>
      </c>
      <c r="O5118" s="131" t="s">
        <v>1534</v>
      </c>
      <c r="P5118" s="131" t="s">
        <v>1152</v>
      </c>
      <c r="Q5118" s="131" t="s">
        <v>2521</v>
      </c>
      <c r="R5118" s="131" t="s">
        <v>1152</v>
      </c>
      <c r="S5118" s="130">
        <v>201412</v>
      </c>
      <c r="T5118" s="131" t="s">
        <v>47</v>
      </c>
      <c r="U5118" s="130">
        <v>0</v>
      </c>
      <c r="V5118" s="138">
        <v>-55000</v>
      </c>
      <c r="W5118" s="131" t="s">
        <v>1152</v>
      </c>
      <c r="X5118" s="131" t="s">
        <v>2523</v>
      </c>
      <c r="Y5118" s="131" t="s">
        <v>1152</v>
      </c>
      <c r="Z5118" s="131" t="s">
        <v>48</v>
      </c>
      <c r="AA5118" s="131" t="s">
        <v>129</v>
      </c>
      <c r="AB5118" s="131" t="s">
        <v>42</v>
      </c>
      <c r="AC5118" s="131" t="s">
        <v>3222</v>
      </c>
      <c r="AD5118" s="131" t="s">
        <v>51</v>
      </c>
    </row>
    <row r="5119" spans="1:30" x14ac:dyDescent="0.25">
      <c r="A5119" s="131" t="s">
        <v>35</v>
      </c>
      <c r="B5119" s="131" t="s">
        <v>36</v>
      </c>
      <c r="C5119" s="131" t="s">
        <v>37</v>
      </c>
      <c r="D5119" s="131" t="s">
        <v>121</v>
      </c>
      <c r="E5119" s="131" t="s">
        <v>122</v>
      </c>
      <c r="F5119" s="131" t="s">
        <v>123</v>
      </c>
      <c r="G5119" s="131" t="s">
        <v>124</v>
      </c>
      <c r="H5119" s="131" t="s">
        <v>124</v>
      </c>
      <c r="I5119" s="131" t="s">
        <v>42</v>
      </c>
      <c r="J5119" s="131" t="s">
        <v>156</v>
      </c>
      <c r="K5119" s="131" t="s">
        <v>156</v>
      </c>
      <c r="L5119" s="131" t="s">
        <v>43</v>
      </c>
      <c r="M5119" s="131" t="s">
        <v>44</v>
      </c>
      <c r="N5119" s="131" t="s">
        <v>150</v>
      </c>
      <c r="O5119" s="131" t="s">
        <v>1534</v>
      </c>
      <c r="P5119" s="131" t="s">
        <v>1152</v>
      </c>
      <c r="Q5119" s="131" t="s">
        <v>2521</v>
      </c>
      <c r="R5119" s="131" t="s">
        <v>1152</v>
      </c>
      <c r="S5119" s="130">
        <v>201412</v>
      </c>
      <c r="T5119" s="131" t="s">
        <v>47</v>
      </c>
      <c r="U5119" s="130">
        <v>0</v>
      </c>
      <c r="V5119" s="138">
        <v>-55000</v>
      </c>
      <c r="W5119" s="131" t="s">
        <v>1152</v>
      </c>
      <c r="X5119" s="131" t="s">
        <v>2523</v>
      </c>
      <c r="Y5119" s="131" t="s">
        <v>1152</v>
      </c>
      <c r="Z5119" s="131" t="s">
        <v>48</v>
      </c>
      <c r="AA5119" s="131" t="s">
        <v>129</v>
      </c>
      <c r="AB5119" s="131" t="s">
        <v>42</v>
      </c>
      <c r="AC5119" s="131" t="s">
        <v>3222</v>
      </c>
      <c r="AD5119" s="131" t="s">
        <v>51</v>
      </c>
    </row>
    <row r="5120" spans="1:30" x14ac:dyDescent="0.25">
      <c r="A5120" s="131" t="s">
        <v>35</v>
      </c>
      <c r="B5120" s="131" t="s">
        <v>36</v>
      </c>
      <c r="C5120" s="131" t="s">
        <v>37</v>
      </c>
      <c r="D5120" s="131" t="s">
        <v>121</v>
      </c>
      <c r="E5120" s="131" t="s">
        <v>122</v>
      </c>
      <c r="F5120" s="131" t="s">
        <v>123</v>
      </c>
      <c r="G5120" s="131" t="s">
        <v>124</v>
      </c>
      <c r="H5120" s="131" t="s">
        <v>124</v>
      </c>
      <c r="I5120" s="131" t="s">
        <v>42</v>
      </c>
      <c r="J5120" s="131" t="s">
        <v>190</v>
      </c>
      <c r="K5120" s="131" t="s">
        <v>190</v>
      </c>
      <c r="L5120" s="131" t="s">
        <v>43</v>
      </c>
      <c r="M5120" s="131" t="s">
        <v>44</v>
      </c>
      <c r="N5120" s="131" t="s">
        <v>150</v>
      </c>
      <c r="O5120" s="131" t="s">
        <v>1534</v>
      </c>
      <c r="P5120" s="131" t="s">
        <v>1152</v>
      </c>
      <c r="Q5120" s="131" t="s">
        <v>1535</v>
      </c>
      <c r="R5120" s="131" t="s">
        <v>1152</v>
      </c>
      <c r="S5120" s="130">
        <v>201412</v>
      </c>
      <c r="T5120" s="131" t="s">
        <v>47</v>
      </c>
      <c r="U5120" s="130">
        <v>0</v>
      </c>
      <c r="V5120" s="138">
        <v>-50000</v>
      </c>
      <c r="W5120" s="131" t="s">
        <v>1152</v>
      </c>
      <c r="X5120" s="131" t="s">
        <v>177</v>
      </c>
      <c r="Y5120" s="131" t="s">
        <v>1152</v>
      </c>
      <c r="Z5120" s="131" t="s">
        <v>48</v>
      </c>
      <c r="AA5120" s="131" t="s">
        <v>129</v>
      </c>
      <c r="AB5120" s="131" t="s">
        <v>42</v>
      </c>
      <c r="AC5120" s="131" t="s">
        <v>3222</v>
      </c>
      <c r="AD5120" s="131" t="s">
        <v>51</v>
      </c>
    </row>
    <row r="5121" spans="1:30" x14ac:dyDescent="0.25">
      <c r="A5121" s="131" t="s">
        <v>35</v>
      </c>
      <c r="B5121" s="131" t="s">
        <v>36</v>
      </c>
      <c r="C5121" s="131" t="s">
        <v>37</v>
      </c>
      <c r="D5121" s="131" t="s">
        <v>121</v>
      </c>
      <c r="E5121" s="131" t="s">
        <v>122</v>
      </c>
      <c r="F5121" s="131" t="s">
        <v>123</v>
      </c>
      <c r="G5121" s="131" t="s">
        <v>124</v>
      </c>
      <c r="H5121" s="131" t="s">
        <v>124</v>
      </c>
      <c r="I5121" s="131" t="s">
        <v>42</v>
      </c>
      <c r="J5121" s="131" t="s">
        <v>285</v>
      </c>
      <c r="K5121" s="131" t="s">
        <v>285</v>
      </c>
      <c r="L5121" s="131" t="s">
        <v>43</v>
      </c>
      <c r="M5121" s="131" t="s">
        <v>44</v>
      </c>
      <c r="N5121" s="131" t="s">
        <v>150</v>
      </c>
      <c r="O5121" s="131" t="s">
        <v>1534</v>
      </c>
      <c r="P5121" s="131" t="s">
        <v>1152</v>
      </c>
      <c r="Q5121" s="131" t="s">
        <v>287</v>
      </c>
      <c r="R5121" s="131" t="s">
        <v>1152</v>
      </c>
      <c r="S5121" s="130">
        <v>201412</v>
      </c>
      <c r="T5121" s="131" t="s">
        <v>47</v>
      </c>
      <c r="U5121" s="130">
        <v>0</v>
      </c>
      <c r="V5121" s="138">
        <v>-40922.5</v>
      </c>
      <c r="W5121" s="131" t="s">
        <v>1152</v>
      </c>
      <c r="X5121" s="131" t="s">
        <v>288</v>
      </c>
      <c r="Y5121" s="131" t="s">
        <v>1152</v>
      </c>
      <c r="Z5121" s="131" t="s">
        <v>48</v>
      </c>
      <c r="AA5121" s="131" t="s">
        <v>129</v>
      </c>
      <c r="AB5121" s="131" t="s">
        <v>42</v>
      </c>
      <c r="AC5121" s="131" t="s">
        <v>3222</v>
      </c>
      <c r="AD5121" s="131" t="s">
        <v>51</v>
      </c>
    </row>
    <row r="5122" spans="1:30" x14ac:dyDescent="0.25">
      <c r="A5122" s="131" t="s">
        <v>35</v>
      </c>
      <c r="B5122" s="131" t="s">
        <v>36</v>
      </c>
      <c r="C5122" s="131" t="s">
        <v>37</v>
      </c>
      <c r="D5122" s="131" t="s">
        <v>121</v>
      </c>
      <c r="E5122" s="131" t="s">
        <v>122</v>
      </c>
      <c r="F5122" s="131" t="s">
        <v>123</v>
      </c>
      <c r="G5122" s="131" t="s">
        <v>124</v>
      </c>
      <c r="H5122" s="131" t="s">
        <v>124</v>
      </c>
      <c r="I5122" s="131" t="s">
        <v>42</v>
      </c>
      <c r="J5122" s="131" t="s">
        <v>174</v>
      </c>
      <c r="K5122" s="131" t="s">
        <v>174</v>
      </c>
      <c r="L5122" s="131" t="s">
        <v>43</v>
      </c>
      <c r="M5122" s="131" t="s">
        <v>44</v>
      </c>
      <c r="N5122" s="131" t="s">
        <v>150</v>
      </c>
      <c r="O5122" s="131" t="s">
        <v>1534</v>
      </c>
      <c r="P5122" s="131" t="s">
        <v>1152</v>
      </c>
      <c r="Q5122" s="131" t="s">
        <v>1535</v>
      </c>
      <c r="R5122" s="131" t="s">
        <v>1152</v>
      </c>
      <c r="S5122" s="130">
        <v>201412</v>
      </c>
      <c r="T5122" s="131" t="s">
        <v>47</v>
      </c>
      <c r="U5122" s="130">
        <v>0</v>
      </c>
      <c r="V5122" s="138">
        <v>-32601.75</v>
      </c>
      <c r="W5122" s="131" t="s">
        <v>1152</v>
      </c>
      <c r="X5122" s="131" t="s">
        <v>177</v>
      </c>
      <c r="Y5122" s="131" t="s">
        <v>1152</v>
      </c>
      <c r="Z5122" s="131" t="s">
        <v>48</v>
      </c>
      <c r="AA5122" s="131" t="s">
        <v>129</v>
      </c>
      <c r="AB5122" s="131" t="s">
        <v>42</v>
      </c>
      <c r="AC5122" s="131" t="s">
        <v>3222</v>
      </c>
      <c r="AD5122" s="131" t="s">
        <v>51</v>
      </c>
    </row>
    <row r="5123" spans="1:30" x14ac:dyDescent="0.25">
      <c r="A5123" s="131" t="s">
        <v>35</v>
      </c>
      <c r="B5123" s="131" t="s">
        <v>36</v>
      </c>
      <c r="C5123" s="131" t="s">
        <v>37</v>
      </c>
      <c r="D5123" s="131" t="s">
        <v>121</v>
      </c>
      <c r="E5123" s="131" t="s">
        <v>122</v>
      </c>
      <c r="F5123" s="131" t="s">
        <v>123</v>
      </c>
      <c r="G5123" s="131" t="s">
        <v>124</v>
      </c>
      <c r="H5123" s="131" t="s">
        <v>124</v>
      </c>
      <c r="I5123" s="131" t="s">
        <v>42</v>
      </c>
      <c r="J5123" s="131" t="s">
        <v>283</v>
      </c>
      <c r="K5123" s="131" t="s">
        <v>283</v>
      </c>
      <c r="L5123" s="131" t="s">
        <v>43</v>
      </c>
      <c r="M5123" s="131" t="s">
        <v>44</v>
      </c>
      <c r="N5123" s="131" t="s">
        <v>150</v>
      </c>
      <c r="O5123" s="131" t="s">
        <v>1534</v>
      </c>
      <c r="P5123" s="131" t="s">
        <v>1152</v>
      </c>
      <c r="Q5123" s="131" t="s">
        <v>1539</v>
      </c>
      <c r="R5123" s="131" t="s">
        <v>1152</v>
      </c>
      <c r="S5123" s="130">
        <v>201412</v>
      </c>
      <c r="T5123" s="131" t="s">
        <v>47</v>
      </c>
      <c r="U5123" s="130">
        <v>0</v>
      </c>
      <c r="V5123" s="138">
        <v>-15000</v>
      </c>
      <c r="W5123" s="131" t="s">
        <v>1152</v>
      </c>
      <c r="X5123" s="131" t="s">
        <v>460</v>
      </c>
      <c r="Y5123" s="131" t="s">
        <v>1152</v>
      </c>
      <c r="Z5123" s="131" t="s">
        <v>48</v>
      </c>
      <c r="AA5123" s="131" t="s">
        <v>129</v>
      </c>
      <c r="AB5123" s="131" t="s">
        <v>42</v>
      </c>
      <c r="AC5123" s="131" t="s">
        <v>3222</v>
      </c>
      <c r="AD5123" s="131" t="s">
        <v>51</v>
      </c>
    </row>
    <row r="5124" spans="1:30" x14ac:dyDescent="0.25">
      <c r="A5124" s="131" t="s">
        <v>35</v>
      </c>
      <c r="B5124" s="131" t="s">
        <v>36</v>
      </c>
      <c r="C5124" s="131" t="s">
        <v>37</v>
      </c>
      <c r="D5124" s="131" t="s">
        <v>121</v>
      </c>
      <c r="E5124" s="131" t="s">
        <v>122</v>
      </c>
      <c r="F5124" s="131" t="s">
        <v>123</v>
      </c>
      <c r="G5124" s="131" t="s">
        <v>124</v>
      </c>
      <c r="H5124" s="131" t="s">
        <v>124</v>
      </c>
      <c r="I5124" s="131" t="s">
        <v>42</v>
      </c>
      <c r="J5124" s="131" t="s">
        <v>156</v>
      </c>
      <c r="K5124" s="131" t="s">
        <v>156</v>
      </c>
      <c r="L5124" s="131" t="s">
        <v>43</v>
      </c>
      <c r="M5124" s="131" t="s">
        <v>44</v>
      </c>
      <c r="N5124" s="131" t="s">
        <v>150</v>
      </c>
      <c r="O5124" s="131" t="s">
        <v>1534</v>
      </c>
      <c r="P5124" s="131" t="s">
        <v>1152</v>
      </c>
      <c r="Q5124" s="131" t="s">
        <v>2521</v>
      </c>
      <c r="R5124" s="131" t="s">
        <v>1152</v>
      </c>
      <c r="S5124" s="130">
        <v>201412</v>
      </c>
      <c r="T5124" s="131" t="s">
        <v>47</v>
      </c>
      <c r="U5124" s="130">
        <v>0</v>
      </c>
      <c r="V5124" s="138">
        <v>-15000</v>
      </c>
      <c r="W5124" s="131" t="s">
        <v>1152</v>
      </c>
      <c r="X5124" s="131" t="s">
        <v>2523</v>
      </c>
      <c r="Y5124" s="131" t="s">
        <v>1152</v>
      </c>
      <c r="Z5124" s="131" t="s">
        <v>48</v>
      </c>
      <c r="AA5124" s="131" t="s">
        <v>129</v>
      </c>
      <c r="AB5124" s="131" t="s">
        <v>42</v>
      </c>
      <c r="AC5124" s="131" t="s">
        <v>3222</v>
      </c>
      <c r="AD5124" s="131" t="s">
        <v>51</v>
      </c>
    </row>
    <row r="5125" spans="1:30" x14ac:dyDescent="0.25">
      <c r="A5125" s="131" t="s">
        <v>35</v>
      </c>
      <c r="B5125" s="131" t="s">
        <v>36</v>
      </c>
      <c r="C5125" s="131" t="s">
        <v>37</v>
      </c>
      <c r="D5125" s="131" t="s">
        <v>121</v>
      </c>
      <c r="E5125" s="131" t="s">
        <v>122</v>
      </c>
      <c r="F5125" s="131" t="s">
        <v>123</v>
      </c>
      <c r="G5125" s="131" t="s">
        <v>124</v>
      </c>
      <c r="H5125" s="131" t="s">
        <v>124</v>
      </c>
      <c r="I5125" s="131" t="s">
        <v>42</v>
      </c>
      <c r="J5125" s="131" t="s">
        <v>532</v>
      </c>
      <c r="K5125" s="131" t="s">
        <v>532</v>
      </c>
      <c r="L5125" s="131" t="s">
        <v>43</v>
      </c>
      <c r="M5125" s="131" t="s">
        <v>44</v>
      </c>
      <c r="N5125" s="131" t="s">
        <v>150</v>
      </c>
      <c r="O5125" s="131" t="s">
        <v>1534</v>
      </c>
      <c r="P5125" s="131" t="s">
        <v>1152</v>
      </c>
      <c r="Q5125" s="131" t="s">
        <v>1535</v>
      </c>
      <c r="R5125" s="131" t="s">
        <v>1152</v>
      </c>
      <c r="S5125" s="130">
        <v>201412</v>
      </c>
      <c r="T5125" s="131" t="s">
        <v>47</v>
      </c>
      <c r="U5125" s="130">
        <v>0</v>
      </c>
      <c r="V5125" s="138">
        <v>-4576.05</v>
      </c>
      <c r="W5125" s="131" t="s">
        <v>1152</v>
      </c>
      <c r="X5125" s="131" t="s">
        <v>177</v>
      </c>
      <c r="Y5125" s="131" t="s">
        <v>1152</v>
      </c>
      <c r="Z5125" s="131" t="s">
        <v>48</v>
      </c>
      <c r="AA5125" s="131" t="s">
        <v>129</v>
      </c>
      <c r="AB5125" s="131" t="s">
        <v>42</v>
      </c>
      <c r="AC5125" s="131" t="s">
        <v>3222</v>
      </c>
      <c r="AD5125" s="131" t="s">
        <v>51</v>
      </c>
    </row>
    <row r="5126" spans="1:30" x14ac:dyDescent="0.25">
      <c r="A5126" s="131" t="s">
        <v>35</v>
      </c>
      <c r="B5126" s="131" t="s">
        <v>36</v>
      </c>
      <c r="C5126" s="131" t="s">
        <v>37</v>
      </c>
      <c r="D5126" s="131" t="s">
        <v>121</v>
      </c>
      <c r="E5126" s="131" t="s">
        <v>122</v>
      </c>
      <c r="F5126" s="131" t="s">
        <v>123</v>
      </c>
      <c r="G5126" s="131" t="s">
        <v>124</v>
      </c>
      <c r="H5126" s="131" t="s">
        <v>124</v>
      </c>
      <c r="I5126" s="131" t="s">
        <v>42</v>
      </c>
      <c r="J5126" s="131" t="s">
        <v>156</v>
      </c>
      <c r="K5126" s="131" t="s">
        <v>156</v>
      </c>
      <c r="L5126" s="131" t="s">
        <v>43</v>
      </c>
      <c r="M5126" s="131" t="s">
        <v>44</v>
      </c>
      <c r="N5126" s="131" t="s">
        <v>134</v>
      </c>
      <c r="O5126" s="131" t="s">
        <v>2725</v>
      </c>
      <c r="P5126" s="131" t="s">
        <v>1152</v>
      </c>
      <c r="Q5126" s="131" t="s">
        <v>1552</v>
      </c>
      <c r="R5126" s="131" t="s">
        <v>3223</v>
      </c>
      <c r="S5126" s="130">
        <v>201412</v>
      </c>
      <c r="T5126" s="131" t="s">
        <v>47</v>
      </c>
      <c r="U5126" s="130">
        <v>0</v>
      </c>
      <c r="V5126" s="138">
        <v>-1700</v>
      </c>
      <c r="W5126" s="131" t="s">
        <v>1152</v>
      </c>
      <c r="X5126" s="131" t="s">
        <v>2523</v>
      </c>
      <c r="Y5126" s="131" t="s">
        <v>1152</v>
      </c>
      <c r="Z5126" s="131" t="s">
        <v>48</v>
      </c>
      <c r="AA5126" s="131" t="s">
        <v>129</v>
      </c>
      <c r="AB5126" s="131" t="s">
        <v>42</v>
      </c>
      <c r="AC5126" s="131" t="s">
        <v>3224</v>
      </c>
      <c r="AD5126" s="131" t="s">
        <v>51</v>
      </c>
    </row>
    <row r="5127" spans="1:30" x14ac:dyDescent="0.25">
      <c r="A5127" s="131" t="s">
        <v>35</v>
      </c>
      <c r="B5127" s="131" t="s">
        <v>36</v>
      </c>
      <c r="C5127" s="131" t="s">
        <v>37</v>
      </c>
      <c r="D5127" s="131" t="s">
        <v>121</v>
      </c>
      <c r="E5127" s="131" t="s">
        <v>122</v>
      </c>
      <c r="F5127" s="131" t="s">
        <v>123</v>
      </c>
      <c r="G5127" s="131" t="s">
        <v>124</v>
      </c>
      <c r="H5127" s="131" t="s">
        <v>124</v>
      </c>
      <c r="I5127" s="131" t="s">
        <v>42</v>
      </c>
      <c r="J5127" s="131" t="s">
        <v>190</v>
      </c>
      <c r="K5127" s="131" t="s">
        <v>190</v>
      </c>
      <c r="L5127" s="131" t="s">
        <v>43</v>
      </c>
      <c r="M5127" s="131" t="s">
        <v>44</v>
      </c>
      <c r="N5127" s="131" t="s">
        <v>134</v>
      </c>
      <c r="O5127" s="131" t="s">
        <v>3225</v>
      </c>
      <c r="P5127" s="131" t="s">
        <v>1152</v>
      </c>
      <c r="Q5127" s="131" t="s">
        <v>1552</v>
      </c>
      <c r="R5127" s="131" t="s">
        <v>3226</v>
      </c>
      <c r="S5127" s="130">
        <v>201412</v>
      </c>
      <c r="T5127" s="131" t="s">
        <v>47</v>
      </c>
      <c r="U5127" s="130">
        <v>0</v>
      </c>
      <c r="V5127" s="138">
        <v>-840</v>
      </c>
      <c r="W5127" s="131" t="s">
        <v>1152</v>
      </c>
      <c r="X5127" s="131" t="s">
        <v>1553</v>
      </c>
      <c r="Y5127" s="131" t="s">
        <v>1152</v>
      </c>
      <c r="Z5127" s="131" t="s">
        <v>48</v>
      </c>
      <c r="AA5127" s="131" t="s">
        <v>129</v>
      </c>
      <c r="AB5127" s="131" t="s">
        <v>42</v>
      </c>
      <c r="AC5127" s="131" t="s">
        <v>3224</v>
      </c>
      <c r="AD5127" s="131" t="s">
        <v>51</v>
      </c>
    </row>
    <row r="5128" spans="1:30" x14ac:dyDescent="0.25">
      <c r="A5128" s="131" t="s">
        <v>35</v>
      </c>
      <c r="B5128" s="131" t="s">
        <v>36</v>
      </c>
      <c r="C5128" s="131" t="s">
        <v>37</v>
      </c>
      <c r="D5128" s="131" t="s">
        <v>121</v>
      </c>
      <c r="E5128" s="131" t="s">
        <v>122</v>
      </c>
      <c r="F5128" s="131" t="s">
        <v>123</v>
      </c>
      <c r="G5128" s="131" t="s">
        <v>124</v>
      </c>
      <c r="H5128" s="131" t="s">
        <v>124</v>
      </c>
      <c r="I5128" s="131" t="s">
        <v>42</v>
      </c>
      <c r="J5128" s="131" t="s">
        <v>190</v>
      </c>
      <c r="K5128" s="131" t="s">
        <v>190</v>
      </c>
      <c r="L5128" s="131" t="s">
        <v>43</v>
      </c>
      <c r="M5128" s="131" t="s">
        <v>44</v>
      </c>
      <c r="N5128" s="131" t="s">
        <v>134</v>
      </c>
      <c r="O5128" s="131" t="s">
        <v>3227</v>
      </c>
      <c r="P5128" s="131" t="s">
        <v>1152</v>
      </c>
      <c r="Q5128" s="131" t="s">
        <v>1552</v>
      </c>
      <c r="R5128" s="131" t="s">
        <v>3228</v>
      </c>
      <c r="S5128" s="130">
        <v>201412</v>
      </c>
      <c r="T5128" s="131" t="s">
        <v>47</v>
      </c>
      <c r="U5128" s="130">
        <v>0</v>
      </c>
      <c r="V5128" s="138">
        <v>-240</v>
      </c>
      <c r="W5128" s="131" t="s">
        <v>1152</v>
      </c>
      <c r="X5128" s="131" t="s">
        <v>3229</v>
      </c>
      <c r="Y5128" s="131" t="s">
        <v>1152</v>
      </c>
      <c r="Z5128" s="131" t="s">
        <v>48</v>
      </c>
      <c r="AA5128" s="131" t="s">
        <v>129</v>
      </c>
      <c r="AB5128" s="131" t="s">
        <v>42</v>
      </c>
      <c r="AC5128" s="131" t="s">
        <v>3224</v>
      </c>
      <c r="AD5128" s="131" t="s">
        <v>51</v>
      </c>
    </row>
    <row r="5129" spans="1:30" x14ac:dyDescent="0.25">
      <c r="A5129" s="131" t="s">
        <v>35</v>
      </c>
      <c r="B5129" s="131" t="s">
        <v>36</v>
      </c>
      <c r="C5129" s="131" t="s">
        <v>37</v>
      </c>
      <c r="D5129" s="131" t="s">
        <v>121</v>
      </c>
      <c r="E5129" s="131" t="s">
        <v>215</v>
      </c>
      <c r="F5129" s="131" t="s">
        <v>216</v>
      </c>
      <c r="G5129" s="131" t="s">
        <v>124</v>
      </c>
      <c r="H5129" s="131" t="s">
        <v>124</v>
      </c>
      <c r="I5129" s="131" t="s">
        <v>42</v>
      </c>
      <c r="J5129" s="131" t="s">
        <v>237</v>
      </c>
      <c r="K5129" s="131" t="s">
        <v>237</v>
      </c>
      <c r="L5129" s="131" t="s">
        <v>43</v>
      </c>
      <c r="M5129" s="131" t="s">
        <v>44</v>
      </c>
      <c r="N5129" s="131" t="s">
        <v>150</v>
      </c>
      <c r="O5129" s="131" t="s">
        <v>1555</v>
      </c>
      <c r="P5129" s="131" t="s">
        <v>1152</v>
      </c>
      <c r="Q5129" s="131" t="s">
        <v>2425</v>
      </c>
      <c r="R5129" s="131" t="s">
        <v>1152</v>
      </c>
      <c r="S5129" s="130">
        <v>201412</v>
      </c>
      <c r="T5129" s="131" t="s">
        <v>52</v>
      </c>
      <c r="U5129" s="130">
        <v>0</v>
      </c>
      <c r="V5129" s="138">
        <v>38245</v>
      </c>
      <c r="W5129" s="131" t="s">
        <v>1152</v>
      </c>
      <c r="X5129" s="131" t="s">
        <v>1152</v>
      </c>
      <c r="Y5129" s="131" t="s">
        <v>1152</v>
      </c>
      <c r="Z5129" s="131" t="s">
        <v>48</v>
      </c>
      <c r="AA5129" s="131" t="s">
        <v>129</v>
      </c>
      <c r="AB5129" s="131" t="s">
        <v>42</v>
      </c>
      <c r="AC5129" s="131" t="s">
        <v>3230</v>
      </c>
      <c r="AD5129" s="131" t="s">
        <v>51</v>
      </c>
    </row>
    <row r="5130" spans="1:30" x14ac:dyDescent="0.25">
      <c r="A5130" s="131" t="s">
        <v>35</v>
      </c>
      <c r="B5130" s="131" t="s">
        <v>36</v>
      </c>
      <c r="C5130" s="131" t="s">
        <v>37</v>
      </c>
      <c r="D5130" s="131" t="s">
        <v>121</v>
      </c>
      <c r="E5130" s="131" t="s">
        <v>215</v>
      </c>
      <c r="F5130" s="131" t="s">
        <v>216</v>
      </c>
      <c r="G5130" s="131" t="s">
        <v>124</v>
      </c>
      <c r="H5130" s="131" t="s">
        <v>124</v>
      </c>
      <c r="I5130" s="131" t="s">
        <v>42</v>
      </c>
      <c r="J5130" s="131" t="s">
        <v>250</v>
      </c>
      <c r="K5130" s="131" t="s">
        <v>250</v>
      </c>
      <c r="L5130" s="131" t="s">
        <v>43</v>
      </c>
      <c r="M5130" s="131" t="s">
        <v>44</v>
      </c>
      <c r="N5130" s="131" t="s">
        <v>150</v>
      </c>
      <c r="O5130" s="131" t="s">
        <v>1555</v>
      </c>
      <c r="P5130" s="131" t="s">
        <v>1152</v>
      </c>
      <c r="Q5130" s="131" t="s">
        <v>1559</v>
      </c>
      <c r="R5130" s="131" t="s">
        <v>1152</v>
      </c>
      <c r="S5130" s="130">
        <v>201412</v>
      </c>
      <c r="T5130" s="131" t="s">
        <v>52</v>
      </c>
      <c r="U5130" s="130">
        <v>0</v>
      </c>
      <c r="V5130" s="138">
        <v>4400</v>
      </c>
      <c r="W5130" s="131" t="s">
        <v>1152</v>
      </c>
      <c r="X5130" s="131" t="s">
        <v>1152</v>
      </c>
      <c r="Y5130" s="131" t="s">
        <v>1152</v>
      </c>
      <c r="Z5130" s="131" t="s">
        <v>48</v>
      </c>
      <c r="AA5130" s="131" t="s">
        <v>129</v>
      </c>
      <c r="AB5130" s="131" t="s">
        <v>42</v>
      </c>
      <c r="AC5130" s="131" t="s">
        <v>3230</v>
      </c>
      <c r="AD5130" s="131" t="s">
        <v>51</v>
      </c>
    </row>
    <row r="5131" spans="1:30" x14ac:dyDescent="0.25">
      <c r="A5131" s="131" t="s">
        <v>35</v>
      </c>
      <c r="B5131" s="131" t="s">
        <v>36</v>
      </c>
      <c r="C5131" s="131" t="s">
        <v>37</v>
      </c>
      <c r="D5131" s="131" t="s">
        <v>121</v>
      </c>
      <c r="E5131" s="131" t="s">
        <v>215</v>
      </c>
      <c r="F5131" s="131" t="s">
        <v>216</v>
      </c>
      <c r="G5131" s="131" t="s">
        <v>124</v>
      </c>
      <c r="H5131" s="131" t="s">
        <v>124</v>
      </c>
      <c r="I5131" s="131" t="s">
        <v>42</v>
      </c>
      <c r="J5131" s="131" t="s">
        <v>217</v>
      </c>
      <c r="K5131" s="131" t="s">
        <v>217</v>
      </c>
      <c r="L5131" s="131" t="s">
        <v>43</v>
      </c>
      <c r="M5131" s="131" t="s">
        <v>44</v>
      </c>
      <c r="N5131" s="131" t="s">
        <v>180</v>
      </c>
      <c r="O5131" s="131" t="s">
        <v>1555</v>
      </c>
      <c r="P5131" s="131" t="s">
        <v>1152</v>
      </c>
      <c r="Q5131" s="131" t="s">
        <v>1546</v>
      </c>
      <c r="R5131" s="131" t="s">
        <v>1152</v>
      </c>
      <c r="S5131" s="130">
        <v>201412</v>
      </c>
      <c r="T5131" s="131" t="s">
        <v>52</v>
      </c>
      <c r="U5131" s="130">
        <v>0</v>
      </c>
      <c r="V5131" s="138">
        <v>523975</v>
      </c>
      <c r="W5131" s="131" t="s">
        <v>1152</v>
      </c>
      <c r="X5131" s="131" t="s">
        <v>1152</v>
      </c>
      <c r="Y5131" s="131" t="s">
        <v>1152</v>
      </c>
      <c r="Z5131" s="131" t="s">
        <v>48</v>
      </c>
      <c r="AA5131" s="131" t="s">
        <v>129</v>
      </c>
      <c r="AB5131" s="131" t="s">
        <v>42</v>
      </c>
      <c r="AC5131" s="131" t="s">
        <v>3230</v>
      </c>
      <c r="AD5131" s="131" t="s">
        <v>51</v>
      </c>
    </row>
    <row r="5132" spans="1:30" x14ac:dyDescent="0.25">
      <c r="A5132" s="131" t="s">
        <v>35</v>
      </c>
      <c r="B5132" s="131" t="s">
        <v>36</v>
      </c>
      <c r="C5132" s="131" t="s">
        <v>37</v>
      </c>
      <c r="D5132" s="131" t="s">
        <v>121</v>
      </c>
      <c r="E5132" s="131" t="s">
        <v>215</v>
      </c>
      <c r="F5132" s="131" t="s">
        <v>216</v>
      </c>
      <c r="G5132" s="131" t="s">
        <v>124</v>
      </c>
      <c r="H5132" s="131" t="s">
        <v>124</v>
      </c>
      <c r="I5132" s="131" t="s">
        <v>42</v>
      </c>
      <c r="J5132" s="131" t="s">
        <v>237</v>
      </c>
      <c r="K5132" s="131" t="s">
        <v>237</v>
      </c>
      <c r="L5132" s="131" t="s">
        <v>43</v>
      </c>
      <c r="M5132" s="131" t="s">
        <v>44</v>
      </c>
      <c r="N5132" s="131" t="s">
        <v>180</v>
      </c>
      <c r="O5132" s="131" t="s">
        <v>1555</v>
      </c>
      <c r="P5132" s="131" t="s">
        <v>1152</v>
      </c>
      <c r="Q5132" s="131" t="s">
        <v>1544</v>
      </c>
      <c r="R5132" s="131" t="s">
        <v>1152</v>
      </c>
      <c r="S5132" s="130">
        <v>201412</v>
      </c>
      <c r="T5132" s="131" t="s">
        <v>52</v>
      </c>
      <c r="U5132" s="130">
        <v>0</v>
      </c>
      <c r="V5132" s="138">
        <v>320975</v>
      </c>
      <c r="W5132" s="131" t="s">
        <v>1152</v>
      </c>
      <c r="X5132" s="131" t="s">
        <v>1152</v>
      </c>
      <c r="Y5132" s="131" t="s">
        <v>1152</v>
      </c>
      <c r="Z5132" s="131" t="s">
        <v>48</v>
      </c>
      <c r="AA5132" s="131" t="s">
        <v>129</v>
      </c>
      <c r="AB5132" s="131" t="s">
        <v>42</v>
      </c>
      <c r="AC5132" s="131" t="s">
        <v>3230</v>
      </c>
      <c r="AD5132" s="131" t="s">
        <v>51</v>
      </c>
    </row>
    <row r="5133" spans="1:30" x14ac:dyDescent="0.25">
      <c r="A5133" s="131" t="s">
        <v>35</v>
      </c>
      <c r="B5133" s="131" t="s">
        <v>36</v>
      </c>
      <c r="C5133" s="131" t="s">
        <v>37</v>
      </c>
      <c r="D5133" s="131" t="s">
        <v>121</v>
      </c>
      <c r="E5133" s="131" t="s">
        <v>215</v>
      </c>
      <c r="F5133" s="131" t="s">
        <v>216</v>
      </c>
      <c r="G5133" s="131" t="s">
        <v>124</v>
      </c>
      <c r="H5133" s="131" t="s">
        <v>124</v>
      </c>
      <c r="I5133" s="131" t="s">
        <v>42</v>
      </c>
      <c r="J5133" s="131" t="s">
        <v>261</v>
      </c>
      <c r="K5133" s="131" t="s">
        <v>261</v>
      </c>
      <c r="L5133" s="131" t="s">
        <v>43</v>
      </c>
      <c r="M5133" s="131" t="s">
        <v>44</v>
      </c>
      <c r="N5133" s="131" t="s">
        <v>180</v>
      </c>
      <c r="O5133" s="131" t="s">
        <v>1555</v>
      </c>
      <c r="P5133" s="131" t="s">
        <v>1152</v>
      </c>
      <c r="Q5133" s="131" t="s">
        <v>1547</v>
      </c>
      <c r="R5133" s="131" t="s">
        <v>1152</v>
      </c>
      <c r="S5133" s="130">
        <v>201412</v>
      </c>
      <c r="T5133" s="131" t="s">
        <v>52</v>
      </c>
      <c r="U5133" s="130">
        <v>0</v>
      </c>
      <c r="V5133" s="138">
        <v>167368.6</v>
      </c>
      <c r="W5133" s="131" t="s">
        <v>1152</v>
      </c>
      <c r="X5133" s="131" t="s">
        <v>1152</v>
      </c>
      <c r="Y5133" s="131" t="s">
        <v>1152</v>
      </c>
      <c r="Z5133" s="131" t="s">
        <v>48</v>
      </c>
      <c r="AA5133" s="131" t="s">
        <v>129</v>
      </c>
      <c r="AB5133" s="131" t="s">
        <v>42</v>
      </c>
      <c r="AC5133" s="131" t="s">
        <v>3230</v>
      </c>
      <c r="AD5133" s="131" t="s">
        <v>51</v>
      </c>
    </row>
    <row r="5134" spans="1:30" x14ac:dyDescent="0.25">
      <c r="A5134" s="131" t="s">
        <v>35</v>
      </c>
      <c r="B5134" s="131" t="s">
        <v>36</v>
      </c>
      <c r="C5134" s="131" t="s">
        <v>37</v>
      </c>
      <c r="D5134" s="131" t="s">
        <v>121</v>
      </c>
      <c r="E5134" s="131" t="s">
        <v>215</v>
      </c>
      <c r="F5134" s="131" t="s">
        <v>216</v>
      </c>
      <c r="G5134" s="131" t="s">
        <v>124</v>
      </c>
      <c r="H5134" s="131" t="s">
        <v>124</v>
      </c>
      <c r="I5134" s="131" t="s">
        <v>42</v>
      </c>
      <c r="J5134" s="131" t="s">
        <v>250</v>
      </c>
      <c r="K5134" s="131" t="s">
        <v>250</v>
      </c>
      <c r="L5134" s="131" t="s">
        <v>43</v>
      </c>
      <c r="M5134" s="131" t="s">
        <v>44</v>
      </c>
      <c r="N5134" s="131" t="s">
        <v>180</v>
      </c>
      <c r="O5134" s="131" t="s">
        <v>1555</v>
      </c>
      <c r="P5134" s="131" t="s">
        <v>1152</v>
      </c>
      <c r="Q5134" s="131" t="s">
        <v>1545</v>
      </c>
      <c r="R5134" s="131" t="s">
        <v>1152</v>
      </c>
      <c r="S5134" s="130">
        <v>201412</v>
      </c>
      <c r="T5134" s="131" t="s">
        <v>52</v>
      </c>
      <c r="U5134" s="130">
        <v>0</v>
      </c>
      <c r="V5134" s="138">
        <v>32750</v>
      </c>
      <c r="W5134" s="131" t="s">
        <v>1152</v>
      </c>
      <c r="X5134" s="131" t="s">
        <v>1152</v>
      </c>
      <c r="Y5134" s="131" t="s">
        <v>1152</v>
      </c>
      <c r="Z5134" s="131" t="s">
        <v>48</v>
      </c>
      <c r="AA5134" s="131" t="s">
        <v>129</v>
      </c>
      <c r="AB5134" s="131" t="s">
        <v>42</v>
      </c>
      <c r="AC5134" s="131" t="s">
        <v>3230</v>
      </c>
      <c r="AD5134" s="131" t="s">
        <v>51</v>
      </c>
    </row>
    <row r="5135" spans="1:30" x14ac:dyDescent="0.25">
      <c r="A5135" s="131" t="s">
        <v>35</v>
      </c>
      <c r="B5135" s="131" t="s">
        <v>36</v>
      </c>
      <c r="C5135" s="131" t="s">
        <v>37</v>
      </c>
      <c r="D5135" s="131" t="s">
        <v>121</v>
      </c>
      <c r="E5135" s="131" t="s">
        <v>215</v>
      </c>
      <c r="F5135" s="131" t="s">
        <v>216</v>
      </c>
      <c r="G5135" s="131" t="s">
        <v>124</v>
      </c>
      <c r="H5135" s="131" t="s">
        <v>124</v>
      </c>
      <c r="I5135" s="131" t="s">
        <v>42</v>
      </c>
      <c r="J5135" s="131" t="s">
        <v>437</v>
      </c>
      <c r="K5135" s="131" t="s">
        <v>437</v>
      </c>
      <c r="L5135" s="131" t="s">
        <v>43</v>
      </c>
      <c r="M5135" s="131" t="s">
        <v>44</v>
      </c>
      <c r="N5135" s="131" t="s">
        <v>180</v>
      </c>
      <c r="O5135" s="131" t="s">
        <v>1555</v>
      </c>
      <c r="P5135" s="131" t="s">
        <v>1152</v>
      </c>
      <c r="Q5135" s="131" t="s">
        <v>1547</v>
      </c>
      <c r="R5135" s="131" t="s">
        <v>1152</v>
      </c>
      <c r="S5135" s="130">
        <v>201412</v>
      </c>
      <c r="T5135" s="131" t="s">
        <v>52</v>
      </c>
      <c r="U5135" s="130">
        <v>0</v>
      </c>
      <c r="V5135" s="138">
        <v>19236.72</v>
      </c>
      <c r="W5135" s="131" t="s">
        <v>1152</v>
      </c>
      <c r="X5135" s="131" t="s">
        <v>1152</v>
      </c>
      <c r="Y5135" s="131" t="s">
        <v>1152</v>
      </c>
      <c r="Z5135" s="131" t="s">
        <v>48</v>
      </c>
      <c r="AA5135" s="131" t="s">
        <v>129</v>
      </c>
      <c r="AB5135" s="131" t="s">
        <v>42</v>
      </c>
      <c r="AC5135" s="131" t="s">
        <v>3230</v>
      </c>
      <c r="AD5135" s="131" t="s">
        <v>51</v>
      </c>
    </row>
    <row r="5136" spans="1:30" x14ac:dyDescent="0.25">
      <c r="A5136" s="131" t="s">
        <v>35</v>
      </c>
      <c r="B5136" s="131" t="s">
        <v>36</v>
      </c>
      <c r="C5136" s="131" t="s">
        <v>37</v>
      </c>
      <c r="D5136" s="131" t="s">
        <v>121</v>
      </c>
      <c r="E5136" s="131" t="s">
        <v>215</v>
      </c>
      <c r="F5136" s="131" t="s">
        <v>216</v>
      </c>
      <c r="G5136" s="131" t="s">
        <v>124</v>
      </c>
      <c r="H5136" s="131" t="s">
        <v>124</v>
      </c>
      <c r="I5136" s="131" t="s">
        <v>42</v>
      </c>
      <c r="J5136" s="131" t="s">
        <v>257</v>
      </c>
      <c r="K5136" s="131" t="s">
        <v>257</v>
      </c>
      <c r="L5136" s="131" t="s">
        <v>43</v>
      </c>
      <c r="M5136" s="131" t="s">
        <v>44</v>
      </c>
      <c r="N5136" s="131" t="s">
        <v>180</v>
      </c>
      <c r="O5136" s="131" t="s">
        <v>1555</v>
      </c>
      <c r="P5136" s="131" t="s">
        <v>1152</v>
      </c>
      <c r="Q5136" s="131" t="s">
        <v>1544</v>
      </c>
      <c r="R5136" s="131" t="s">
        <v>1152</v>
      </c>
      <c r="S5136" s="130">
        <v>201412</v>
      </c>
      <c r="T5136" s="131" t="s">
        <v>52</v>
      </c>
      <c r="U5136" s="130">
        <v>0</v>
      </c>
      <c r="V5136" s="138">
        <v>3200</v>
      </c>
      <c r="W5136" s="131" t="s">
        <v>1152</v>
      </c>
      <c r="X5136" s="131" t="s">
        <v>1152</v>
      </c>
      <c r="Y5136" s="131" t="s">
        <v>1152</v>
      </c>
      <c r="Z5136" s="131" t="s">
        <v>48</v>
      </c>
      <c r="AA5136" s="131" t="s">
        <v>129</v>
      </c>
      <c r="AB5136" s="131" t="s">
        <v>42</v>
      </c>
      <c r="AC5136" s="131" t="s">
        <v>3230</v>
      </c>
      <c r="AD5136" s="131" t="s">
        <v>51</v>
      </c>
    </row>
    <row r="5137" spans="1:30" x14ac:dyDescent="0.25">
      <c r="A5137" s="131" t="s">
        <v>35</v>
      </c>
      <c r="B5137" s="131" t="s">
        <v>36</v>
      </c>
      <c r="C5137" s="131" t="s">
        <v>37</v>
      </c>
      <c r="D5137" s="131" t="s">
        <v>121</v>
      </c>
      <c r="E5137" s="131" t="s">
        <v>215</v>
      </c>
      <c r="F5137" s="131" t="s">
        <v>216</v>
      </c>
      <c r="G5137" s="131" t="s">
        <v>124</v>
      </c>
      <c r="H5137" s="131" t="s">
        <v>124</v>
      </c>
      <c r="I5137" s="131" t="s">
        <v>42</v>
      </c>
      <c r="J5137" s="131" t="s">
        <v>231</v>
      </c>
      <c r="K5137" s="131" t="s">
        <v>231</v>
      </c>
      <c r="L5137" s="131" t="s">
        <v>43</v>
      </c>
      <c r="M5137" s="131" t="s">
        <v>44</v>
      </c>
      <c r="N5137" s="131" t="s">
        <v>180</v>
      </c>
      <c r="O5137" s="131" t="s">
        <v>1555</v>
      </c>
      <c r="P5137" s="131" t="s">
        <v>1152</v>
      </c>
      <c r="Q5137" s="131" t="s">
        <v>1546</v>
      </c>
      <c r="R5137" s="131" t="s">
        <v>1152</v>
      </c>
      <c r="S5137" s="130">
        <v>201412</v>
      </c>
      <c r="T5137" s="131" t="s">
        <v>52</v>
      </c>
      <c r="U5137" s="130">
        <v>0</v>
      </c>
      <c r="V5137" s="138">
        <v>32964.92</v>
      </c>
      <c r="W5137" s="131" t="s">
        <v>1152</v>
      </c>
      <c r="X5137" s="131" t="s">
        <v>1152</v>
      </c>
      <c r="Y5137" s="131" t="s">
        <v>1152</v>
      </c>
      <c r="Z5137" s="131" t="s">
        <v>48</v>
      </c>
      <c r="AA5137" s="131" t="s">
        <v>129</v>
      </c>
      <c r="AB5137" s="131" t="s">
        <v>42</v>
      </c>
      <c r="AC5137" s="131" t="s">
        <v>3230</v>
      </c>
      <c r="AD5137" s="131" t="s">
        <v>51</v>
      </c>
    </row>
    <row r="5138" spans="1:30" x14ac:dyDescent="0.25">
      <c r="A5138" s="131" t="s">
        <v>35</v>
      </c>
      <c r="B5138" s="131" t="s">
        <v>36</v>
      </c>
      <c r="C5138" s="131" t="s">
        <v>37</v>
      </c>
      <c r="D5138" s="131" t="s">
        <v>121</v>
      </c>
      <c r="E5138" s="131" t="s">
        <v>122</v>
      </c>
      <c r="F5138" s="131" t="s">
        <v>123</v>
      </c>
      <c r="G5138" s="131" t="s">
        <v>124</v>
      </c>
      <c r="H5138" s="131" t="s">
        <v>124</v>
      </c>
      <c r="I5138" s="131" t="s">
        <v>42</v>
      </c>
      <c r="J5138" s="131" t="s">
        <v>298</v>
      </c>
      <c r="K5138" s="131" t="s">
        <v>298</v>
      </c>
      <c r="L5138" s="131" t="s">
        <v>43</v>
      </c>
      <c r="M5138" s="131" t="s">
        <v>44</v>
      </c>
      <c r="N5138" s="131" t="s">
        <v>150</v>
      </c>
      <c r="O5138" s="131" t="s">
        <v>1562</v>
      </c>
      <c r="P5138" s="131" t="s">
        <v>1152</v>
      </c>
      <c r="Q5138" s="131" t="s">
        <v>1569</v>
      </c>
      <c r="R5138" s="131" t="s">
        <v>3231</v>
      </c>
      <c r="S5138" s="130">
        <v>201412</v>
      </c>
      <c r="T5138" s="131" t="s">
        <v>52</v>
      </c>
      <c r="U5138" s="130">
        <v>0</v>
      </c>
      <c r="V5138" s="138">
        <v>1245.6400000000001</v>
      </c>
      <c r="W5138" s="131" t="s">
        <v>1152</v>
      </c>
      <c r="X5138" s="131" t="s">
        <v>1152</v>
      </c>
      <c r="Y5138" s="131" t="s">
        <v>1152</v>
      </c>
      <c r="Z5138" s="131" t="s">
        <v>48</v>
      </c>
      <c r="AA5138" s="131" t="s">
        <v>186</v>
      </c>
      <c r="AB5138" s="131" t="s">
        <v>42</v>
      </c>
      <c r="AC5138" s="131" t="s">
        <v>3232</v>
      </c>
      <c r="AD5138" s="131" t="s">
        <v>51</v>
      </c>
    </row>
    <row r="5139" spans="1:30" x14ac:dyDescent="0.25">
      <c r="A5139" s="131" t="s">
        <v>35</v>
      </c>
      <c r="B5139" s="131" t="s">
        <v>36</v>
      </c>
      <c r="C5139" s="131" t="s">
        <v>37</v>
      </c>
      <c r="D5139" s="131" t="s">
        <v>121</v>
      </c>
      <c r="E5139" s="131" t="s">
        <v>122</v>
      </c>
      <c r="F5139" s="131" t="s">
        <v>123</v>
      </c>
      <c r="G5139" s="131" t="s">
        <v>124</v>
      </c>
      <c r="H5139" s="131" t="s">
        <v>124</v>
      </c>
      <c r="I5139" s="131" t="s">
        <v>42</v>
      </c>
      <c r="J5139" s="131" t="s">
        <v>298</v>
      </c>
      <c r="K5139" s="131" t="s">
        <v>298</v>
      </c>
      <c r="L5139" s="131" t="s">
        <v>43</v>
      </c>
      <c r="M5139" s="131" t="s">
        <v>44</v>
      </c>
      <c r="N5139" s="131" t="s">
        <v>150</v>
      </c>
      <c r="O5139" s="131" t="s">
        <v>1562</v>
      </c>
      <c r="P5139" s="131" t="s">
        <v>1152</v>
      </c>
      <c r="Q5139" s="131" t="s">
        <v>1569</v>
      </c>
      <c r="R5139" s="131" t="s">
        <v>3233</v>
      </c>
      <c r="S5139" s="130">
        <v>201412</v>
      </c>
      <c r="T5139" s="131" t="s">
        <v>52</v>
      </c>
      <c r="U5139" s="130">
        <v>0</v>
      </c>
      <c r="V5139" s="138">
        <v>215.91</v>
      </c>
      <c r="W5139" s="131" t="s">
        <v>1152</v>
      </c>
      <c r="X5139" s="131" t="s">
        <v>1152</v>
      </c>
      <c r="Y5139" s="131" t="s">
        <v>1152</v>
      </c>
      <c r="Z5139" s="131" t="s">
        <v>48</v>
      </c>
      <c r="AA5139" s="131" t="s">
        <v>186</v>
      </c>
      <c r="AB5139" s="131" t="s">
        <v>42</v>
      </c>
      <c r="AC5139" s="131" t="s">
        <v>3232</v>
      </c>
      <c r="AD5139" s="131" t="s">
        <v>51</v>
      </c>
    </row>
    <row r="5140" spans="1:30" x14ac:dyDescent="0.25">
      <c r="A5140" s="131" t="s">
        <v>35</v>
      </c>
      <c r="B5140" s="131" t="s">
        <v>36</v>
      </c>
      <c r="C5140" s="131" t="s">
        <v>37</v>
      </c>
      <c r="D5140" s="131" t="s">
        <v>121</v>
      </c>
      <c r="E5140" s="131" t="s">
        <v>122</v>
      </c>
      <c r="F5140" s="131" t="s">
        <v>123</v>
      </c>
      <c r="G5140" s="131" t="s">
        <v>124</v>
      </c>
      <c r="H5140" s="131" t="s">
        <v>124</v>
      </c>
      <c r="I5140" s="131" t="s">
        <v>42</v>
      </c>
      <c r="J5140" s="131" t="s">
        <v>182</v>
      </c>
      <c r="K5140" s="131" t="s">
        <v>182</v>
      </c>
      <c r="L5140" s="131" t="s">
        <v>43</v>
      </c>
      <c r="M5140" s="131" t="s">
        <v>44</v>
      </c>
      <c r="N5140" s="131" t="s">
        <v>150</v>
      </c>
      <c r="O5140" s="131" t="s">
        <v>1562</v>
      </c>
      <c r="P5140" s="131" t="s">
        <v>1152</v>
      </c>
      <c r="Q5140" s="131" t="s">
        <v>2637</v>
      </c>
      <c r="R5140" s="131" t="s">
        <v>1152</v>
      </c>
      <c r="S5140" s="130">
        <v>201412</v>
      </c>
      <c r="T5140" s="131" t="s">
        <v>47</v>
      </c>
      <c r="U5140" s="130">
        <v>0</v>
      </c>
      <c r="V5140" s="138">
        <v>-1344846</v>
      </c>
      <c r="W5140" s="131" t="s">
        <v>1152</v>
      </c>
      <c r="X5140" s="131" t="s">
        <v>1152</v>
      </c>
      <c r="Y5140" s="131" t="s">
        <v>1152</v>
      </c>
      <c r="Z5140" s="131" t="s">
        <v>48</v>
      </c>
      <c r="AA5140" s="131" t="s">
        <v>2363</v>
      </c>
      <c r="AB5140" s="131" t="s">
        <v>42</v>
      </c>
      <c r="AC5140" s="131" t="s">
        <v>3234</v>
      </c>
      <c r="AD5140" s="131" t="s">
        <v>51</v>
      </c>
    </row>
    <row r="5141" spans="1:30" x14ac:dyDescent="0.25">
      <c r="A5141" s="131" t="s">
        <v>35</v>
      </c>
      <c r="B5141" s="131" t="s">
        <v>36</v>
      </c>
      <c r="C5141" s="131" t="s">
        <v>37</v>
      </c>
      <c r="D5141" s="131" t="s">
        <v>121</v>
      </c>
      <c r="E5141" s="131" t="s">
        <v>122</v>
      </c>
      <c r="F5141" s="131" t="s">
        <v>123</v>
      </c>
      <c r="G5141" s="131" t="s">
        <v>124</v>
      </c>
      <c r="H5141" s="131" t="s">
        <v>124</v>
      </c>
      <c r="I5141" s="131" t="s">
        <v>42</v>
      </c>
      <c r="J5141" s="131" t="s">
        <v>652</v>
      </c>
      <c r="K5141" s="131" t="s">
        <v>652</v>
      </c>
      <c r="L5141" s="131" t="s">
        <v>43</v>
      </c>
      <c r="M5141" s="131" t="s">
        <v>44</v>
      </c>
      <c r="N5141" s="131" t="s">
        <v>150</v>
      </c>
      <c r="O5141" s="131" t="s">
        <v>1562</v>
      </c>
      <c r="P5141" s="131" t="s">
        <v>1152</v>
      </c>
      <c r="Q5141" s="131" t="s">
        <v>2637</v>
      </c>
      <c r="R5141" s="131" t="s">
        <v>1152</v>
      </c>
      <c r="S5141" s="130">
        <v>201412</v>
      </c>
      <c r="T5141" s="131" t="s">
        <v>47</v>
      </c>
      <c r="U5141" s="130">
        <v>0</v>
      </c>
      <c r="V5141" s="138">
        <v>-387599</v>
      </c>
      <c r="W5141" s="131" t="s">
        <v>1152</v>
      </c>
      <c r="X5141" s="131" t="s">
        <v>1152</v>
      </c>
      <c r="Y5141" s="131" t="s">
        <v>1152</v>
      </c>
      <c r="Z5141" s="131" t="s">
        <v>48</v>
      </c>
      <c r="AA5141" s="131" t="s">
        <v>2363</v>
      </c>
      <c r="AB5141" s="131" t="s">
        <v>42</v>
      </c>
      <c r="AC5141" s="131" t="s">
        <v>3234</v>
      </c>
      <c r="AD5141" s="131" t="s">
        <v>51</v>
      </c>
    </row>
    <row r="5142" spans="1:30" x14ac:dyDescent="0.25">
      <c r="A5142" s="131" t="s">
        <v>35</v>
      </c>
      <c r="B5142" s="131" t="s">
        <v>36</v>
      </c>
      <c r="C5142" s="131" t="s">
        <v>37</v>
      </c>
      <c r="D5142" s="131" t="s">
        <v>121</v>
      </c>
      <c r="E5142" s="131" t="s">
        <v>122</v>
      </c>
      <c r="F5142" s="131" t="s">
        <v>123</v>
      </c>
      <c r="G5142" s="131" t="s">
        <v>124</v>
      </c>
      <c r="H5142" s="131" t="s">
        <v>124</v>
      </c>
      <c r="I5142" s="131" t="s">
        <v>42</v>
      </c>
      <c r="J5142" s="131" t="s">
        <v>532</v>
      </c>
      <c r="K5142" s="131" t="s">
        <v>532</v>
      </c>
      <c r="L5142" s="131" t="s">
        <v>43</v>
      </c>
      <c r="M5142" s="131" t="s">
        <v>44</v>
      </c>
      <c r="N5142" s="131" t="s">
        <v>150</v>
      </c>
      <c r="O5142" s="131" t="s">
        <v>1562</v>
      </c>
      <c r="P5142" s="131" t="s">
        <v>1152</v>
      </c>
      <c r="Q5142" s="131" t="s">
        <v>2637</v>
      </c>
      <c r="R5142" s="131" t="s">
        <v>1152</v>
      </c>
      <c r="S5142" s="130">
        <v>201412</v>
      </c>
      <c r="T5142" s="131" t="s">
        <v>47</v>
      </c>
      <c r="U5142" s="130">
        <v>0</v>
      </c>
      <c r="V5142" s="138">
        <v>-276152</v>
      </c>
      <c r="W5142" s="131" t="s">
        <v>1152</v>
      </c>
      <c r="X5142" s="131" t="s">
        <v>1152</v>
      </c>
      <c r="Y5142" s="131" t="s">
        <v>1152</v>
      </c>
      <c r="Z5142" s="131" t="s">
        <v>48</v>
      </c>
      <c r="AA5142" s="131" t="s">
        <v>2363</v>
      </c>
      <c r="AB5142" s="131" t="s">
        <v>42</v>
      </c>
      <c r="AC5142" s="131" t="s">
        <v>3234</v>
      </c>
      <c r="AD5142" s="131" t="s">
        <v>51</v>
      </c>
    </row>
    <row r="5143" spans="1:30" x14ac:dyDescent="0.25">
      <c r="A5143" s="131" t="s">
        <v>35</v>
      </c>
      <c r="B5143" s="131" t="s">
        <v>36</v>
      </c>
      <c r="C5143" s="131" t="s">
        <v>37</v>
      </c>
      <c r="D5143" s="131" t="s">
        <v>121</v>
      </c>
      <c r="E5143" s="131" t="s">
        <v>122</v>
      </c>
      <c r="F5143" s="131" t="s">
        <v>123</v>
      </c>
      <c r="G5143" s="131" t="s">
        <v>124</v>
      </c>
      <c r="H5143" s="131" t="s">
        <v>124</v>
      </c>
      <c r="I5143" s="131" t="s">
        <v>42</v>
      </c>
      <c r="J5143" s="131" t="s">
        <v>174</v>
      </c>
      <c r="K5143" s="131" t="s">
        <v>174</v>
      </c>
      <c r="L5143" s="131" t="s">
        <v>43</v>
      </c>
      <c r="M5143" s="131" t="s">
        <v>44</v>
      </c>
      <c r="N5143" s="131" t="s">
        <v>150</v>
      </c>
      <c r="O5143" s="131" t="s">
        <v>1562</v>
      </c>
      <c r="P5143" s="131" t="s">
        <v>1152</v>
      </c>
      <c r="Q5143" s="131" t="s">
        <v>2637</v>
      </c>
      <c r="R5143" s="131" t="s">
        <v>1152</v>
      </c>
      <c r="S5143" s="130">
        <v>201412</v>
      </c>
      <c r="T5143" s="131" t="s">
        <v>47</v>
      </c>
      <c r="U5143" s="130">
        <v>0</v>
      </c>
      <c r="V5143" s="138">
        <v>-211313</v>
      </c>
      <c r="W5143" s="131" t="s">
        <v>1152</v>
      </c>
      <c r="X5143" s="131" t="s">
        <v>1152</v>
      </c>
      <c r="Y5143" s="131" t="s">
        <v>1152</v>
      </c>
      <c r="Z5143" s="131" t="s">
        <v>48</v>
      </c>
      <c r="AA5143" s="131" t="s">
        <v>2363</v>
      </c>
      <c r="AB5143" s="131" t="s">
        <v>42</v>
      </c>
      <c r="AC5143" s="131" t="s">
        <v>3234</v>
      </c>
      <c r="AD5143" s="131" t="s">
        <v>51</v>
      </c>
    </row>
    <row r="5144" spans="1:30" x14ac:dyDescent="0.25">
      <c r="A5144" s="131" t="s">
        <v>35</v>
      </c>
      <c r="B5144" s="131" t="s">
        <v>36</v>
      </c>
      <c r="C5144" s="131" t="s">
        <v>37</v>
      </c>
      <c r="D5144" s="131" t="s">
        <v>121</v>
      </c>
      <c r="E5144" s="131" t="s">
        <v>122</v>
      </c>
      <c r="F5144" s="131" t="s">
        <v>123</v>
      </c>
      <c r="G5144" s="131" t="s">
        <v>124</v>
      </c>
      <c r="H5144" s="131" t="s">
        <v>124</v>
      </c>
      <c r="I5144" s="131" t="s">
        <v>42</v>
      </c>
      <c r="J5144" s="131" t="s">
        <v>182</v>
      </c>
      <c r="K5144" s="131" t="s">
        <v>182</v>
      </c>
      <c r="L5144" s="131" t="s">
        <v>43</v>
      </c>
      <c r="M5144" s="131" t="s">
        <v>44</v>
      </c>
      <c r="N5144" s="131" t="s">
        <v>180</v>
      </c>
      <c r="O5144" s="131" t="s">
        <v>1562</v>
      </c>
      <c r="P5144" s="131" t="s">
        <v>1152</v>
      </c>
      <c r="Q5144" s="131" t="s">
        <v>2637</v>
      </c>
      <c r="R5144" s="131" t="s">
        <v>1152</v>
      </c>
      <c r="S5144" s="130">
        <v>201412</v>
      </c>
      <c r="T5144" s="131" t="s">
        <v>52</v>
      </c>
      <c r="U5144" s="130">
        <v>0</v>
      </c>
      <c r="V5144" s="138">
        <v>1344846</v>
      </c>
      <c r="W5144" s="131" t="s">
        <v>1152</v>
      </c>
      <c r="X5144" s="131" t="s">
        <v>1152</v>
      </c>
      <c r="Y5144" s="131" t="s">
        <v>1152</v>
      </c>
      <c r="Z5144" s="131" t="s">
        <v>48</v>
      </c>
      <c r="AA5144" s="131" t="s">
        <v>2363</v>
      </c>
      <c r="AB5144" s="131" t="s">
        <v>42</v>
      </c>
      <c r="AC5144" s="131" t="s">
        <v>3234</v>
      </c>
      <c r="AD5144" s="131" t="s">
        <v>51</v>
      </c>
    </row>
    <row r="5145" spans="1:30" x14ac:dyDescent="0.25">
      <c r="A5145" s="131" t="s">
        <v>35</v>
      </c>
      <c r="B5145" s="131" t="s">
        <v>36</v>
      </c>
      <c r="C5145" s="131" t="s">
        <v>37</v>
      </c>
      <c r="D5145" s="131" t="s">
        <v>121</v>
      </c>
      <c r="E5145" s="131" t="s">
        <v>122</v>
      </c>
      <c r="F5145" s="131" t="s">
        <v>123</v>
      </c>
      <c r="G5145" s="131" t="s">
        <v>124</v>
      </c>
      <c r="H5145" s="131" t="s">
        <v>124</v>
      </c>
      <c r="I5145" s="131" t="s">
        <v>42</v>
      </c>
      <c r="J5145" s="131" t="s">
        <v>652</v>
      </c>
      <c r="K5145" s="131" t="s">
        <v>652</v>
      </c>
      <c r="L5145" s="131" t="s">
        <v>43</v>
      </c>
      <c r="M5145" s="131" t="s">
        <v>44</v>
      </c>
      <c r="N5145" s="131" t="s">
        <v>180</v>
      </c>
      <c r="O5145" s="131" t="s">
        <v>1562</v>
      </c>
      <c r="P5145" s="131" t="s">
        <v>1152</v>
      </c>
      <c r="Q5145" s="131" t="s">
        <v>2637</v>
      </c>
      <c r="R5145" s="131" t="s">
        <v>1152</v>
      </c>
      <c r="S5145" s="130">
        <v>201412</v>
      </c>
      <c r="T5145" s="131" t="s">
        <v>52</v>
      </c>
      <c r="U5145" s="130">
        <v>0</v>
      </c>
      <c r="V5145" s="138">
        <v>387599</v>
      </c>
      <c r="W5145" s="131" t="s">
        <v>1152</v>
      </c>
      <c r="X5145" s="131" t="s">
        <v>1152</v>
      </c>
      <c r="Y5145" s="131" t="s">
        <v>1152</v>
      </c>
      <c r="Z5145" s="131" t="s">
        <v>48</v>
      </c>
      <c r="AA5145" s="131" t="s">
        <v>2363</v>
      </c>
      <c r="AB5145" s="131" t="s">
        <v>42</v>
      </c>
      <c r="AC5145" s="131" t="s">
        <v>3234</v>
      </c>
      <c r="AD5145" s="131" t="s">
        <v>51</v>
      </c>
    </row>
    <row r="5146" spans="1:30" x14ac:dyDescent="0.25">
      <c r="A5146" s="131" t="s">
        <v>35</v>
      </c>
      <c r="B5146" s="131" t="s">
        <v>36</v>
      </c>
      <c r="C5146" s="131" t="s">
        <v>37</v>
      </c>
      <c r="D5146" s="131" t="s">
        <v>121</v>
      </c>
      <c r="E5146" s="131" t="s">
        <v>122</v>
      </c>
      <c r="F5146" s="131" t="s">
        <v>123</v>
      </c>
      <c r="G5146" s="131" t="s">
        <v>124</v>
      </c>
      <c r="H5146" s="131" t="s">
        <v>124</v>
      </c>
      <c r="I5146" s="131" t="s">
        <v>42</v>
      </c>
      <c r="J5146" s="131" t="s">
        <v>532</v>
      </c>
      <c r="K5146" s="131" t="s">
        <v>532</v>
      </c>
      <c r="L5146" s="131" t="s">
        <v>43</v>
      </c>
      <c r="M5146" s="131" t="s">
        <v>44</v>
      </c>
      <c r="N5146" s="131" t="s">
        <v>180</v>
      </c>
      <c r="O5146" s="131" t="s">
        <v>1562</v>
      </c>
      <c r="P5146" s="131" t="s">
        <v>1152</v>
      </c>
      <c r="Q5146" s="131" t="s">
        <v>2637</v>
      </c>
      <c r="R5146" s="131" t="s">
        <v>1152</v>
      </c>
      <c r="S5146" s="130">
        <v>201412</v>
      </c>
      <c r="T5146" s="131" t="s">
        <v>52</v>
      </c>
      <c r="U5146" s="130">
        <v>0</v>
      </c>
      <c r="V5146" s="138">
        <v>276152</v>
      </c>
      <c r="W5146" s="131" t="s">
        <v>1152</v>
      </c>
      <c r="X5146" s="131" t="s">
        <v>1152</v>
      </c>
      <c r="Y5146" s="131" t="s">
        <v>1152</v>
      </c>
      <c r="Z5146" s="131" t="s">
        <v>48</v>
      </c>
      <c r="AA5146" s="131" t="s">
        <v>2363</v>
      </c>
      <c r="AB5146" s="131" t="s">
        <v>42</v>
      </c>
      <c r="AC5146" s="131" t="s">
        <v>3234</v>
      </c>
      <c r="AD5146" s="131" t="s">
        <v>51</v>
      </c>
    </row>
    <row r="5147" spans="1:30" x14ac:dyDescent="0.25">
      <c r="A5147" s="131" t="s">
        <v>35</v>
      </c>
      <c r="B5147" s="131" t="s">
        <v>36</v>
      </c>
      <c r="C5147" s="131" t="s">
        <v>37</v>
      </c>
      <c r="D5147" s="131" t="s">
        <v>121</v>
      </c>
      <c r="E5147" s="131" t="s">
        <v>122</v>
      </c>
      <c r="F5147" s="131" t="s">
        <v>123</v>
      </c>
      <c r="G5147" s="131" t="s">
        <v>124</v>
      </c>
      <c r="H5147" s="131" t="s">
        <v>124</v>
      </c>
      <c r="I5147" s="131" t="s">
        <v>42</v>
      </c>
      <c r="J5147" s="131" t="s">
        <v>174</v>
      </c>
      <c r="K5147" s="131" t="s">
        <v>174</v>
      </c>
      <c r="L5147" s="131" t="s">
        <v>43</v>
      </c>
      <c r="M5147" s="131" t="s">
        <v>44</v>
      </c>
      <c r="N5147" s="131" t="s">
        <v>180</v>
      </c>
      <c r="O5147" s="131" t="s">
        <v>1562</v>
      </c>
      <c r="P5147" s="131" t="s">
        <v>1152</v>
      </c>
      <c r="Q5147" s="131" t="s">
        <v>2637</v>
      </c>
      <c r="R5147" s="131" t="s">
        <v>1152</v>
      </c>
      <c r="S5147" s="130">
        <v>201412</v>
      </c>
      <c r="T5147" s="131" t="s">
        <v>52</v>
      </c>
      <c r="U5147" s="130">
        <v>0</v>
      </c>
      <c r="V5147" s="138">
        <v>211313</v>
      </c>
      <c r="W5147" s="131" t="s">
        <v>1152</v>
      </c>
      <c r="X5147" s="131" t="s">
        <v>1152</v>
      </c>
      <c r="Y5147" s="131" t="s">
        <v>1152</v>
      </c>
      <c r="Z5147" s="131" t="s">
        <v>48</v>
      </c>
      <c r="AA5147" s="131" t="s">
        <v>2363</v>
      </c>
      <c r="AB5147" s="131" t="s">
        <v>42</v>
      </c>
      <c r="AC5147" s="131" t="s">
        <v>3234</v>
      </c>
      <c r="AD5147" s="131" t="s">
        <v>51</v>
      </c>
    </row>
    <row r="5148" spans="1:30" x14ac:dyDescent="0.25">
      <c r="A5148" s="131" t="s">
        <v>35</v>
      </c>
      <c r="B5148" s="131" t="s">
        <v>36</v>
      </c>
      <c r="C5148" s="131" t="s">
        <v>37</v>
      </c>
      <c r="D5148" s="131" t="s">
        <v>121</v>
      </c>
      <c r="E5148" s="131" t="s">
        <v>122</v>
      </c>
      <c r="F5148" s="131" t="s">
        <v>123</v>
      </c>
      <c r="G5148" s="131" t="s">
        <v>124</v>
      </c>
      <c r="H5148" s="131" t="s">
        <v>124</v>
      </c>
      <c r="I5148" s="131" t="s">
        <v>42</v>
      </c>
      <c r="J5148" s="131" t="s">
        <v>652</v>
      </c>
      <c r="K5148" s="131" t="s">
        <v>652</v>
      </c>
      <c r="L5148" s="131" t="s">
        <v>43</v>
      </c>
      <c r="M5148" s="131" t="s">
        <v>44</v>
      </c>
      <c r="N5148" s="131" t="s">
        <v>180</v>
      </c>
      <c r="O5148" s="131" t="s">
        <v>1562</v>
      </c>
      <c r="P5148" s="131" t="s">
        <v>1152</v>
      </c>
      <c r="Q5148" s="131" t="s">
        <v>2484</v>
      </c>
      <c r="R5148" s="131" t="s">
        <v>1152</v>
      </c>
      <c r="S5148" s="130">
        <v>201412</v>
      </c>
      <c r="T5148" s="131" t="s">
        <v>47</v>
      </c>
      <c r="U5148" s="130">
        <v>0</v>
      </c>
      <c r="V5148" s="138">
        <v>-387599</v>
      </c>
      <c r="W5148" s="131" t="s">
        <v>1152</v>
      </c>
      <c r="X5148" s="131" t="s">
        <v>1152</v>
      </c>
      <c r="Y5148" s="131" t="s">
        <v>1152</v>
      </c>
      <c r="Z5148" s="131" t="s">
        <v>48</v>
      </c>
      <c r="AA5148" s="131" t="s">
        <v>2363</v>
      </c>
      <c r="AB5148" s="131" t="s">
        <v>42</v>
      </c>
      <c r="AC5148" s="131" t="s">
        <v>3235</v>
      </c>
      <c r="AD5148" s="131" t="s">
        <v>51</v>
      </c>
    </row>
    <row r="5149" spans="1:30" x14ac:dyDescent="0.25">
      <c r="A5149" s="131" t="s">
        <v>35</v>
      </c>
      <c r="B5149" s="131" t="s">
        <v>36</v>
      </c>
      <c r="C5149" s="131" t="s">
        <v>37</v>
      </c>
      <c r="D5149" s="131" t="s">
        <v>121</v>
      </c>
      <c r="E5149" s="131" t="s">
        <v>122</v>
      </c>
      <c r="F5149" s="131" t="s">
        <v>123</v>
      </c>
      <c r="G5149" s="131" t="s">
        <v>124</v>
      </c>
      <c r="H5149" s="131" t="s">
        <v>124</v>
      </c>
      <c r="I5149" s="131" t="s">
        <v>42</v>
      </c>
      <c r="J5149" s="131" t="s">
        <v>532</v>
      </c>
      <c r="K5149" s="131" t="s">
        <v>532</v>
      </c>
      <c r="L5149" s="131" t="s">
        <v>43</v>
      </c>
      <c r="M5149" s="131" t="s">
        <v>44</v>
      </c>
      <c r="N5149" s="131" t="s">
        <v>180</v>
      </c>
      <c r="O5149" s="131" t="s">
        <v>1562</v>
      </c>
      <c r="P5149" s="131" t="s">
        <v>1152</v>
      </c>
      <c r="Q5149" s="131" t="s">
        <v>2484</v>
      </c>
      <c r="R5149" s="131" t="s">
        <v>1152</v>
      </c>
      <c r="S5149" s="130">
        <v>201412</v>
      </c>
      <c r="T5149" s="131" t="s">
        <v>47</v>
      </c>
      <c r="U5149" s="130">
        <v>0</v>
      </c>
      <c r="V5149" s="138">
        <v>-276152</v>
      </c>
      <c r="W5149" s="131" t="s">
        <v>1152</v>
      </c>
      <c r="X5149" s="131" t="s">
        <v>1152</v>
      </c>
      <c r="Y5149" s="131" t="s">
        <v>1152</v>
      </c>
      <c r="Z5149" s="131" t="s">
        <v>48</v>
      </c>
      <c r="AA5149" s="131" t="s">
        <v>2363</v>
      </c>
      <c r="AB5149" s="131" t="s">
        <v>42</v>
      </c>
      <c r="AC5149" s="131" t="s">
        <v>3235</v>
      </c>
      <c r="AD5149" s="131" t="s">
        <v>51</v>
      </c>
    </row>
    <row r="5150" spans="1:30" x14ac:dyDescent="0.25">
      <c r="A5150" s="131" t="s">
        <v>35</v>
      </c>
      <c r="B5150" s="131" t="s">
        <v>36</v>
      </c>
      <c r="C5150" s="131" t="s">
        <v>37</v>
      </c>
      <c r="D5150" s="131" t="s">
        <v>121</v>
      </c>
      <c r="E5150" s="131" t="s">
        <v>122</v>
      </c>
      <c r="F5150" s="131" t="s">
        <v>123</v>
      </c>
      <c r="G5150" s="131" t="s">
        <v>124</v>
      </c>
      <c r="H5150" s="131" t="s">
        <v>124</v>
      </c>
      <c r="I5150" s="131" t="s">
        <v>42</v>
      </c>
      <c r="J5150" s="131" t="s">
        <v>174</v>
      </c>
      <c r="K5150" s="131" t="s">
        <v>174</v>
      </c>
      <c r="L5150" s="131" t="s">
        <v>43</v>
      </c>
      <c r="M5150" s="131" t="s">
        <v>44</v>
      </c>
      <c r="N5150" s="131" t="s">
        <v>180</v>
      </c>
      <c r="O5150" s="131" t="s">
        <v>1562</v>
      </c>
      <c r="P5150" s="131" t="s">
        <v>1152</v>
      </c>
      <c r="Q5150" s="131" t="s">
        <v>2484</v>
      </c>
      <c r="R5150" s="131" t="s">
        <v>1152</v>
      </c>
      <c r="S5150" s="130">
        <v>201412</v>
      </c>
      <c r="T5150" s="131" t="s">
        <v>47</v>
      </c>
      <c r="U5150" s="130">
        <v>0</v>
      </c>
      <c r="V5150" s="138">
        <v>-211313</v>
      </c>
      <c r="W5150" s="131" t="s">
        <v>1152</v>
      </c>
      <c r="X5150" s="131" t="s">
        <v>1152</v>
      </c>
      <c r="Y5150" s="131" t="s">
        <v>1152</v>
      </c>
      <c r="Z5150" s="131" t="s">
        <v>48</v>
      </c>
      <c r="AA5150" s="131" t="s">
        <v>2363</v>
      </c>
      <c r="AB5150" s="131" t="s">
        <v>42</v>
      </c>
      <c r="AC5150" s="131" t="s">
        <v>3235</v>
      </c>
      <c r="AD5150" s="131" t="s">
        <v>51</v>
      </c>
    </row>
    <row r="5151" spans="1:30" x14ac:dyDescent="0.25">
      <c r="A5151" s="131" t="s">
        <v>35</v>
      </c>
      <c r="B5151" s="131" t="s">
        <v>36</v>
      </c>
      <c r="C5151" s="131" t="s">
        <v>37</v>
      </c>
      <c r="D5151" s="131" t="s">
        <v>121</v>
      </c>
      <c r="E5151" s="131" t="s">
        <v>122</v>
      </c>
      <c r="F5151" s="131" t="s">
        <v>123</v>
      </c>
      <c r="G5151" s="131" t="s">
        <v>124</v>
      </c>
      <c r="H5151" s="131" t="s">
        <v>124</v>
      </c>
      <c r="I5151" s="131" t="s">
        <v>42</v>
      </c>
      <c r="J5151" s="131" t="s">
        <v>182</v>
      </c>
      <c r="K5151" s="131" t="s">
        <v>182</v>
      </c>
      <c r="L5151" s="131" t="s">
        <v>43</v>
      </c>
      <c r="M5151" s="131" t="s">
        <v>44</v>
      </c>
      <c r="N5151" s="131" t="s">
        <v>180</v>
      </c>
      <c r="O5151" s="131" t="s">
        <v>1562</v>
      </c>
      <c r="P5151" s="131" t="s">
        <v>1152</v>
      </c>
      <c r="Q5151" s="131" t="s">
        <v>2484</v>
      </c>
      <c r="R5151" s="131" t="s">
        <v>1152</v>
      </c>
      <c r="S5151" s="130">
        <v>201412</v>
      </c>
      <c r="T5151" s="131" t="s">
        <v>47</v>
      </c>
      <c r="U5151" s="130">
        <v>0</v>
      </c>
      <c r="V5151" s="138">
        <v>-1344846</v>
      </c>
      <c r="W5151" s="131" t="s">
        <v>1152</v>
      </c>
      <c r="X5151" s="131" t="s">
        <v>1152</v>
      </c>
      <c r="Y5151" s="131" t="s">
        <v>1152</v>
      </c>
      <c r="Z5151" s="131" t="s">
        <v>48</v>
      </c>
      <c r="AA5151" s="131" t="s">
        <v>2363</v>
      </c>
      <c r="AB5151" s="131" t="s">
        <v>42</v>
      </c>
      <c r="AC5151" s="131" t="s">
        <v>3235</v>
      </c>
      <c r="AD5151" s="131" t="s">
        <v>51</v>
      </c>
    </row>
    <row r="5152" spans="1:30" x14ac:dyDescent="0.25">
      <c r="A5152" s="131" t="s">
        <v>35</v>
      </c>
      <c r="B5152" s="131" t="s">
        <v>36</v>
      </c>
      <c r="C5152" s="131" t="s">
        <v>37</v>
      </c>
      <c r="D5152" s="131" t="s">
        <v>121</v>
      </c>
      <c r="E5152" s="131" t="s">
        <v>122</v>
      </c>
      <c r="F5152" s="131" t="s">
        <v>123</v>
      </c>
      <c r="G5152" s="131" t="s">
        <v>124</v>
      </c>
      <c r="H5152" s="131" t="s">
        <v>124</v>
      </c>
      <c r="I5152" s="131" t="s">
        <v>42</v>
      </c>
      <c r="J5152" s="131" t="s">
        <v>190</v>
      </c>
      <c r="K5152" s="131" t="s">
        <v>190</v>
      </c>
      <c r="L5152" s="131" t="s">
        <v>43</v>
      </c>
      <c r="M5152" s="131" t="s">
        <v>44</v>
      </c>
      <c r="N5152" s="131" t="s">
        <v>150</v>
      </c>
      <c r="O5152" s="131" t="s">
        <v>42</v>
      </c>
      <c r="P5152" s="131" t="s">
        <v>506</v>
      </c>
      <c r="Q5152" s="131" t="s">
        <v>1808</v>
      </c>
      <c r="R5152" s="131" t="s">
        <v>3226</v>
      </c>
      <c r="S5152" s="130">
        <v>201412</v>
      </c>
      <c r="T5152" s="131" t="s">
        <v>52</v>
      </c>
      <c r="U5152" s="132">
        <v>17500</v>
      </c>
      <c r="V5152" s="138">
        <v>17500</v>
      </c>
      <c r="W5152" s="131" t="s">
        <v>340</v>
      </c>
      <c r="X5152" s="131" t="s">
        <v>1553</v>
      </c>
      <c r="Y5152" s="131" t="s">
        <v>1152</v>
      </c>
      <c r="Z5152" s="131" t="s">
        <v>48</v>
      </c>
      <c r="AA5152" s="131" t="s">
        <v>315</v>
      </c>
      <c r="AB5152" s="131" t="s">
        <v>42</v>
      </c>
      <c r="AC5152" s="131" t="s">
        <v>3240</v>
      </c>
      <c r="AD5152" s="131" t="s">
        <v>146</v>
      </c>
    </row>
    <row r="5153" spans="1:30" x14ac:dyDescent="0.25">
      <c r="A5153" s="131" t="s">
        <v>35</v>
      </c>
      <c r="B5153" s="131" t="s">
        <v>36</v>
      </c>
      <c r="C5153" s="131" t="s">
        <v>37</v>
      </c>
      <c r="D5153" s="131" t="s">
        <v>121</v>
      </c>
      <c r="E5153" s="131" t="s">
        <v>122</v>
      </c>
      <c r="F5153" s="131" t="s">
        <v>123</v>
      </c>
      <c r="G5153" s="131" t="s">
        <v>124</v>
      </c>
      <c r="H5153" s="131" t="s">
        <v>124</v>
      </c>
      <c r="I5153" s="131" t="s">
        <v>42</v>
      </c>
      <c r="J5153" s="131" t="s">
        <v>190</v>
      </c>
      <c r="K5153" s="131" t="s">
        <v>190</v>
      </c>
      <c r="L5153" s="131" t="s">
        <v>43</v>
      </c>
      <c r="M5153" s="131" t="s">
        <v>44</v>
      </c>
      <c r="N5153" s="131" t="s">
        <v>134</v>
      </c>
      <c r="O5153" s="131" t="s">
        <v>42</v>
      </c>
      <c r="P5153" s="131" t="s">
        <v>506</v>
      </c>
      <c r="Q5153" s="131" t="s">
        <v>135</v>
      </c>
      <c r="R5153" s="131" t="s">
        <v>3226</v>
      </c>
      <c r="S5153" s="130">
        <v>201412</v>
      </c>
      <c r="T5153" s="131" t="s">
        <v>52</v>
      </c>
      <c r="U5153" s="130">
        <v>0</v>
      </c>
      <c r="V5153" s="138">
        <v>840</v>
      </c>
      <c r="W5153" s="131" t="s">
        <v>1152</v>
      </c>
      <c r="X5153" s="131" t="s">
        <v>1553</v>
      </c>
      <c r="Y5153" s="131" t="s">
        <v>1152</v>
      </c>
      <c r="Z5153" s="131" t="s">
        <v>48</v>
      </c>
      <c r="AA5153" s="131" t="s">
        <v>315</v>
      </c>
      <c r="AB5153" s="131" t="s">
        <v>42</v>
      </c>
      <c r="AC5153" s="131" t="s">
        <v>3240</v>
      </c>
      <c r="AD5153" s="131" t="s">
        <v>146</v>
      </c>
    </row>
    <row r="5154" spans="1:30" x14ac:dyDescent="0.25">
      <c r="A5154" s="131" t="s">
        <v>35</v>
      </c>
      <c r="B5154" s="131" t="s">
        <v>36</v>
      </c>
      <c r="C5154" s="131" t="s">
        <v>37</v>
      </c>
      <c r="D5154" s="131" t="s">
        <v>121</v>
      </c>
      <c r="E5154" s="131" t="s">
        <v>215</v>
      </c>
      <c r="F5154" s="131" t="s">
        <v>216</v>
      </c>
      <c r="G5154" s="131" t="s">
        <v>124</v>
      </c>
      <c r="H5154" s="131" t="s">
        <v>124</v>
      </c>
      <c r="I5154" s="131" t="s">
        <v>42</v>
      </c>
      <c r="J5154" s="131" t="s">
        <v>231</v>
      </c>
      <c r="K5154" s="131" t="s">
        <v>231</v>
      </c>
      <c r="L5154" s="131" t="s">
        <v>43</v>
      </c>
      <c r="M5154" s="131" t="s">
        <v>44</v>
      </c>
      <c r="N5154" s="131" t="s">
        <v>150</v>
      </c>
      <c r="O5154" s="131" t="s">
        <v>42</v>
      </c>
      <c r="P5154" s="131" t="s">
        <v>388</v>
      </c>
      <c r="Q5154" s="131" t="s">
        <v>417</v>
      </c>
      <c r="R5154" s="131" t="s">
        <v>3241</v>
      </c>
      <c r="S5154" s="130">
        <v>201412</v>
      </c>
      <c r="T5154" s="131" t="s">
        <v>52</v>
      </c>
      <c r="U5154" s="132">
        <v>80403.69</v>
      </c>
      <c r="V5154" s="138">
        <v>80403.69</v>
      </c>
      <c r="W5154" s="131" t="s">
        <v>340</v>
      </c>
      <c r="X5154" s="131" t="s">
        <v>236</v>
      </c>
      <c r="Y5154" s="131" t="s">
        <v>1152</v>
      </c>
      <c r="Z5154" s="131" t="s">
        <v>48</v>
      </c>
      <c r="AA5154" s="131" t="s">
        <v>315</v>
      </c>
      <c r="AB5154" s="131" t="s">
        <v>42</v>
      </c>
      <c r="AC5154" s="131" t="s">
        <v>3242</v>
      </c>
      <c r="AD5154" s="131" t="s">
        <v>146</v>
      </c>
    </row>
    <row r="5155" spans="1:30" x14ac:dyDescent="0.25">
      <c r="A5155" s="131" t="s">
        <v>35</v>
      </c>
      <c r="B5155" s="131" t="s">
        <v>36</v>
      </c>
      <c r="C5155" s="131" t="s">
        <v>37</v>
      </c>
      <c r="D5155" s="131" t="s">
        <v>121</v>
      </c>
      <c r="E5155" s="131" t="s">
        <v>122</v>
      </c>
      <c r="F5155" s="131" t="s">
        <v>123</v>
      </c>
      <c r="G5155" s="131" t="s">
        <v>124</v>
      </c>
      <c r="H5155" s="131" t="s">
        <v>124</v>
      </c>
      <c r="I5155" s="131" t="s">
        <v>42</v>
      </c>
      <c r="J5155" s="131" t="s">
        <v>500</v>
      </c>
      <c r="K5155" s="131" t="s">
        <v>500</v>
      </c>
      <c r="L5155" s="131" t="s">
        <v>43</v>
      </c>
      <c r="M5155" s="131" t="s">
        <v>44</v>
      </c>
      <c r="N5155" s="131" t="s">
        <v>162</v>
      </c>
      <c r="O5155" s="131" t="s">
        <v>42</v>
      </c>
      <c r="P5155" s="131" t="s">
        <v>808</v>
      </c>
      <c r="Q5155" s="131" t="s">
        <v>1923</v>
      </c>
      <c r="R5155" s="131" t="s">
        <v>3243</v>
      </c>
      <c r="S5155" s="130">
        <v>201412</v>
      </c>
      <c r="T5155" s="131" t="s">
        <v>52</v>
      </c>
      <c r="U5155" s="132">
        <v>5147.3999999999996</v>
      </c>
      <c r="V5155" s="138">
        <v>5147.3999999999996</v>
      </c>
      <c r="W5155" s="131" t="s">
        <v>340</v>
      </c>
      <c r="X5155" s="131" t="s">
        <v>807</v>
      </c>
      <c r="Y5155" s="131" t="s">
        <v>1152</v>
      </c>
      <c r="Z5155" s="131" t="s">
        <v>48</v>
      </c>
      <c r="AA5155" s="131" t="s">
        <v>315</v>
      </c>
      <c r="AB5155" s="131" t="s">
        <v>42</v>
      </c>
      <c r="AC5155" s="131" t="s">
        <v>3244</v>
      </c>
      <c r="AD5155" s="131" t="s">
        <v>146</v>
      </c>
    </row>
    <row r="5156" spans="1:30" x14ac:dyDescent="0.25">
      <c r="A5156" s="131" t="s">
        <v>35</v>
      </c>
      <c r="B5156" s="131" t="s">
        <v>36</v>
      </c>
      <c r="C5156" s="131" t="s">
        <v>37</v>
      </c>
      <c r="D5156" s="131" t="s">
        <v>121</v>
      </c>
      <c r="E5156" s="131" t="s">
        <v>122</v>
      </c>
      <c r="F5156" s="131" t="s">
        <v>123</v>
      </c>
      <c r="G5156" s="131" t="s">
        <v>124</v>
      </c>
      <c r="H5156" s="131" t="s">
        <v>124</v>
      </c>
      <c r="I5156" s="131" t="s">
        <v>42</v>
      </c>
      <c r="J5156" s="131" t="s">
        <v>190</v>
      </c>
      <c r="K5156" s="131" t="s">
        <v>190</v>
      </c>
      <c r="L5156" s="131" t="s">
        <v>43</v>
      </c>
      <c r="M5156" s="131" t="s">
        <v>44</v>
      </c>
      <c r="N5156" s="131" t="s">
        <v>150</v>
      </c>
      <c r="O5156" s="131" t="s">
        <v>42</v>
      </c>
      <c r="P5156" s="131" t="s">
        <v>3245</v>
      </c>
      <c r="Q5156" s="131" t="s">
        <v>3246</v>
      </c>
      <c r="R5156" s="131" t="s">
        <v>3228</v>
      </c>
      <c r="S5156" s="130">
        <v>201412</v>
      </c>
      <c r="T5156" s="131" t="s">
        <v>52</v>
      </c>
      <c r="U5156" s="132">
        <v>5000</v>
      </c>
      <c r="V5156" s="138">
        <v>5000</v>
      </c>
      <c r="W5156" s="131" t="s">
        <v>340</v>
      </c>
      <c r="X5156" s="131" t="s">
        <v>3229</v>
      </c>
      <c r="Y5156" s="131" t="s">
        <v>1152</v>
      </c>
      <c r="Z5156" s="131" t="s">
        <v>48</v>
      </c>
      <c r="AA5156" s="131" t="s">
        <v>315</v>
      </c>
      <c r="AB5156" s="131" t="s">
        <v>42</v>
      </c>
      <c r="AC5156" s="131" t="s">
        <v>3247</v>
      </c>
      <c r="AD5156" s="131" t="s">
        <v>146</v>
      </c>
    </row>
    <row r="5157" spans="1:30" x14ac:dyDescent="0.25">
      <c r="A5157" s="131" t="s">
        <v>35</v>
      </c>
      <c r="B5157" s="131" t="s">
        <v>36</v>
      </c>
      <c r="C5157" s="131" t="s">
        <v>37</v>
      </c>
      <c r="D5157" s="131" t="s">
        <v>121</v>
      </c>
      <c r="E5157" s="131" t="s">
        <v>122</v>
      </c>
      <c r="F5157" s="131" t="s">
        <v>123</v>
      </c>
      <c r="G5157" s="131" t="s">
        <v>124</v>
      </c>
      <c r="H5157" s="131" t="s">
        <v>124</v>
      </c>
      <c r="I5157" s="131" t="s">
        <v>42</v>
      </c>
      <c r="J5157" s="131" t="s">
        <v>190</v>
      </c>
      <c r="K5157" s="131" t="s">
        <v>190</v>
      </c>
      <c r="L5157" s="131" t="s">
        <v>43</v>
      </c>
      <c r="M5157" s="131" t="s">
        <v>44</v>
      </c>
      <c r="N5157" s="131" t="s">
        <v>134</v>
      </c>
      <c r="O5157" s="131" t="s">
        <v>42</v>
      </c>
      <c r="P5157" s="131" t="s">
        <v>3245</v>
      </c>
      <c r="Q5157" s="131" t="s">
        <v>135</v>
      </c>
      <c r="R5157" s="131" t="s">
        <v>3228</v>
      </c>
      <c r="S5157" s="130">
        <v>201412</v>
      </c>
      <c r="T5157" s="131" t="s">
        <v>52</v>
      </c>
      <c r="U5157" s="130">
        <v>0</v>
      </c>
      <c r="V5157" s="138">
        <v>240</v>
      </c>
      <c r="W5157" s="131" t="s">
        <v>1152</v>
      </c>
      <c r="X5157" s="131" t="s">
        <v>3229</v>
      </c>
      <c r="Y5157" s="131" t="s">
        <v>1152</v>
      </c>
      <c r="Z5157" s="131" t="s">
        <v>48</v>
      </c>
      <c r="AA5157" s="131" t="s">
        <v>315</v>
      </c>
      <c r="AB5157" s="131" t="s">
        <v>42</v>
      </c>
      <c r="AC5157" s="131" t="s">
        <v>3247</v>
      </c>
      <c r="AD5157" s="131" t="s">
        <v>146</v>
      </c>
    </row>
    <row r="5158" spans="1:30" x14ac:dyDescent="0.25">
      <c r="A5158" s="131" t="s">
        <v>35</v>
      </c>
      <c r="B5158" s="131" t="s">
        <v>36</v>
      </c>
      <c r="C5158" s="131" t="s">
        <v>37</v>
      </c>
      <c r="D5158" s="131" t="s">
        <v>121</v>
      </c>
      <c r="E5158" s="131" t="s">
        <v>215</v>
      </c>
      <c r="F5158" s="131" t="s">
        <v>216</v>
      </c>
      <c r="G5158" s="131" t="s">
        <v>124</v>
      </c>
      <c r="H5158" s="131" t="s">
        <v>124</v>
      </c>
      <c r="I5158" s="131" t="s">
        <v>42</v>
      </c>
      <c r="J5158" s="131" t="s">
        <v>217</v>
      </c>
      <c r="K5158" s="131" t="s">
        <v>217</v>
      </c>
      <c r="L5158" s="131" t="s">
        <v>43</v>
      </c>
      <c r="M5158" s="131" t="s">
        <v>44</v>
      </c>
      <c r="N5158" s="131" t="s">
        <v>150</v>
      </c>
      <c r="O5158" s="131" t="s">
        <v>42</v>
      </c>
      <c r="P5158" s="131" t="s">
        <v>388</v>
      </c>
      <c r="Q5158" s="131" t="s">
        <v>389</v>
      </c>
      <c r="R5158" s="131" t="s">
        <v>3248</v>
      </c>
      <c r="S5158" s="130">
        <v>201412</v>
      </c>
      <c r="T5158" s="131" t="s">
        <v>52</v>
      </c>
      <c r="U5158" s="132">
        <v>90932.65</v>
      </c>
      <c r="V5158" s="138">
        <v>90932.65</v>
      </c>
      <c r="W5158" s="131" t="s">
        <v>340</v>
      </c>
      <c r="X5158" s="131" t="s">
        <v>230</v>
      </c>
      <c r="Y5158" s="131" t="s">
        <v>1152</v>
      </c>
      <c r="Z5158" s="131" t="s">
        <v>48</v>
      </c>
      <c r="AA5158" s="131" t="s">
        <v>315</v>
      </c>
      <c r="AB5158" s="131" t="s">
        <v>42</v>
      </c>
      <c r="AC5158" s="131" t="s">
        <v>3242</v>
      </c>
      <c r="AD5158" s="131" t="s">
        <v>146</v>
      </c>
    </row>
    <row r="5159" spans="1:30" x14ac:dyDescent="0.25">
      <c r="A5159" s="131" t="s">
        <v>35</v>
      </c>
      <c r="B5159" s="131" t="s">
        <v>36</v>
      </c>
      <c r="C5159" s="131" t="s">
        <v>37</v>
      </c>
      <c r="D5159" s="131" t="s">
        <v>121</v>
      </c>
      <c r="E5159" s="131" t="s">
        <v>122</v>
      </c>
      <c r="F5159" s="131" t="s">
        <v>123</v>
      </c>
      <c r="G5159" s="131" t="s">
        <v>124</v>
      </c>
      <c r="H5159" s="131" t="s">
        <v>124</v>
      </c>
      <c r="I5159" s="131" t="s">
        <v>42</v>
      </c>
      <c r="J5159" s="131" t="s">
        <v>190</v>
      </c>
      <c r="K5159" s="131" t="s">
        <v>190</v>
      </c>
      <c r="L5159" s="131" t="s">
        <v>43</v>
      </c>
      <c r="M5159" s="131" t="s">
        <v>44</v>
      </c>
      <c r="N5159" s="131" t="s">
        <v>131</v>
      </c>
      <c r="O5159" s="131" t="s">
        <v>198</v>
      </c>
      <c r="P5159" s="131" t="s">
        <v>369</v>
      </c>
      <c r="Q5159" s="131" t="s">
        <v>3249</v>
      </c>
      <c r="R5159" s="131" t="s">
        <v>3250</v>
      </c>
      <c r="S5159" s="130">
        <v>201412</v>
      </c>
      <c r="T5159" s="131" t="s">
        <v>52</v>
      </c>
      <c r="U5159" s="130">
        <v>0</v>
      </c>
      <c r="V5159" s="138">
        <v>80.83</v>
      </c>
      <c r="W5159" s="131" t="s">
        <v>42</v>
      </c>
      <c r="X5159" s="131" t="s">
        <v>42</v>
      </c>
      <c r="Y5159" s="131" t="s">
        <v>1152</v>
      </c>
      <c r="Z5159" s="131" t="s">
        <v>48</v>
      </c>
      <c r="AA5159" s="131" t="s">
        <v>144</v>
      </c>
      <c r="AB5159" s="131" t="s">
        <v>42</v>
      </c>
      <c r="AC5159" s="131" t="s">
        <v>3251</v>
      </c>
      <c r="AD5159" s="131" t="s">
        <v>146</v>
      </c>
    </row>
    <row r="5160" spans="1:30" x14ac:dyDescent="0.25">
      <c r="A5160" s="131" t="s">
        <v>35</v>
      </c>
      <c r="B5160" s="131" t="s">
        <v>36</v>
      </c>
      <c r="C5160" s="131" t="s">
        <v>37</v>
      </c>
      <c r="D5160" s="131" t="s">
        <v>121</v>
      </c>
      <c r="E5160" s="131" t="s">
        <v>122</v>
      </c>
      <c r="F5160" s="131" t="s">
        <v>123</v>
      </c>
      <c r="G5160" s="131" t="s">
        <v>124</v>
      </c>
      <c r="H5160" s="131" t="s">
        <v>124</v>
      </c>
      <c r="I5160" s="131" t="s">
        <v>42</v>
      </c>
      <c r="J5160" s="131" t="s">
        <v>190</v>
      </c>
      <c r="K5160" s="131" t="s">
        <v>190</v>
      </c>
      <c r="L5160" s="131" t="s">
        <v>43</v>
      </c>
      <c r="M5160" s="131" t="s">
        <v>44</v>
      </c>
      <c r="N5160" s="131" t="s">
        <v>131</v>
      </c>
      <c r="O5160" s="131" t="s">
        <v>198</v>
      </c>
      <c r="P5160" s="131" t="s">
        <v>369</v>
      </c>
      <c r="Q5160" s="131" t="s">
        <v>3252</v>
      </c>
      <c r="R5160" s="131" t="s">
        <v>3250</v>
      </c>
      <c r="S5160" s="130">
        <v>201412</v>
      </c>
      <c r="T5160" s="131" t="s">
        <v>52</v>
      </c>
      <c r="U5160" s="130">
        <v>0</v>
      </c>
      <c r="V5160" s="138">
        <v>17.850000000000001</v>
      </c>
      <c r="W5160" s="131" t="s">
        <v>42</v>
      </c>
      <c r="X5160" s="131" t="s">
        <v>42</v>
      </c>
      <c r="Y5160" s="131" t="s">
        <v>1152</v>
      </c>
      <c r="Z5160" s="131" t="s">
        <v>48</v>
      </c>
      <c r="AA5160" s="131" t="s">
        <v>144</v>
      </c>
      <c r="AB5160" s="131" t="s">
        <v>42</v>
      </c>
      <c r="AC5160" s="131" t="s">
        <v>3251</v>
      </c>
      <c r="AD5160" s="131" t="s">
        <v>146</v>
      </c>
    </row>
    <row r="5161" spans="1:30" x14ac:dyDescent="0.25">
      <c r="A5161" s="131" t="s">
        <v>35</v>
      </c>
      <c r="B5161" s="131" t="s">
        <v>36</v>
      </c>
      <c r="C5161" s="131" t="s">
        <v>37</v>
      </c>
      <c r="D5161" s="131" t="s">
        <v>121</v>
      </c>
      <c r="E5161" s="131" t="s">
        <v>122</v>
      </c>
      <c r="F5161" s="131" t="s">
        <v>123</v>
      </c>
      <c r="G5161" s="131" t="s">
        <v>124</v>
      </c>
      <c r="H5161" s="131" t="s">
        <v>124</v>
      </c>
      <c r="I5161" s="131" t="s">
        <v>42</v>
      </c>
      <c r="J5161" s="131" t="s">
        <v>190</v>
      </c>
      <c r="K5161" s="131" t="s">
        <v>190</v>
      </c>
      <c r="L5161" s="131" t="s">
        <v>43</v>
      </c>
      <c r="M5161" s="131" t="s">
        <v>44</v>
      </c>
      <c r="N5161" s="131" t="s">
        <v>131</v>
      </c>
      <c r="O5161" s="131" t="s">
        <v>198</v>
      </c>
      <c r="P5161" s="131" t="s">
        <v>369</v>
      </c>
      <c r="Q5161" s="131" t="s">
        <v>3253</v>
      </c>
      <c r="R5161" s="131" t="s">
        <v>3250</v>
      </c>
      <c r="S5161" s="130">
        <v>201412</v>
      </c>
      <c r="T5161" s="131" t="s">
        <v>52</v>
      </c>
      <c r="U5161" s="130">
        <v>0</v>
      </c>
      <c r="V5161" s="138">
        <v>69</v>
      </c>
      <c r="W5161" s="131" t="s">
        <v>42</v>
      </c>
      <c r="X5161" s="131" t="s">
        <v>42</v>
      </c>
      <c r="Y5161" s="131" t="s">
        <v>1152</v>
      </c>
      <c r="Z5161" s="131" t="s">
        <v>48</v>
      </c>
      <c r="AA5161" s="131" t="s">
        <v>144</v>
      </c>
      <c r="AB5161" s="131" t="s">
        <v>42</v>
      </c>
      <c r="AC5161" s="131" t="s">
        <v>3251</v>
      </c>
      <c r="AD5161" s="131" t="s">
        <v>146</v>
      </c>
    </row>
    <row r="5162" spans="1:30" x14ac:dyDescent="0.25">
      <c r="A5162" s="131" t="s">
        <v>35</v>
      </c>
      <c r="B5162" s="131" t="s">
        <v>36</v>
      </c>
      <c r="C5162" s="131" t="s">
        <v>37</v>
      </c>
      <c r="D5162" s="131" t="s">
        <v>121</v>
      </c>
      <c r="E5162" s="131" t="s">
        <v>122</v>
      </c>
      <c r="F5162" s="131" t="s">
        <v>123</v>
      </c>
      <c r="G5162" s="131" t="s">
        <v>124</v>
      </c>
      <c r="H5162" s="131" t="s">
        <v>124</v>
      </c>
      <c r="I5162" s="131" t="s">
        <v>42</v>
      </c>
      <c r="J5162" s="131" t="s">
        <v>140</v>
      </c>
      <c r="K5162" s="131" t="s">
        <v>140</v>
      </c>
      <c r="L5162" s="131" t="s">
        <v>43</v>
      </c>
      <c r="M5162" s="131" t="s">
        <v>44</v>
      </c>
      <c r="N5162" s="131" t="s">
        <v>150</v>
      </c>
      <c r="O5162" s="131" t="s">
        <v>42</v>
      </c>
      <c r="P5162" s="131" t="s">
        <v>690</v>
      </c>
      <c r="Q5162" s="131" t="s">
        <v>691</v>
      </c>
      <c r="R5162" s="131" t="s">
        <v>3254</v>
      </c>
      <c r="S5162" s="130">
        <v>201412</v>
      </c>
      <c r="T5162" s="131" t="s">
        <v>52</v>
      </c>
      <c r="U5162" s="132">
        <v>4500</v>
      </c>
      <c r="V5162" s="138">
        <v>4500</v>
      </c>
      <c r="W5162" s="131" t="s">
        <v>340</v>
      </c>
      <c r="X5162" s="131" t="s">
        <v>693</v>
      </c>
      <c r="Y5162" s="131" t="s">
        <v>1152</v>
      </c>
      <c r="Z5162" s="131" t="s">
        <v>48</v>
      </c>
      <c r="AA5162" s="131" t="s">
        <v>315</v>
      </c>
      <c r="AB5162" s="131" t="s">
        <v>42</v>
      </c>
      <c r="AC5162" s="131" t="s">
        <v>3255</v>
      </c>
      <c r="AD5162" s="131" t="s">
        <v>146</v>
      </c>
    </row>
    <row r="5163" spans="1:30" x14ac:dyDescent="0.25">
      <c r="A5163" s="131" t="s">
        <v>35</v>
      </c>
      <c r="B5163" s="131" t="s">
        <v>36</v>
      </c>
      <c r="C5163" s="131" t="s">
        <v>37</v>
      </c>
      <c r="D5163" s="131" t="s">
        <v>121</v>
      </c>
      <c r="E5163" s="131" t="s">
        <v>215</v>
      </c>
      <c r="F5163" s="131" t="s">
        <v>216</v>
      </c>
      <c r="G5163" s="131" t="s">
        <v>124</v>
      </c>
      <c r="H5163" s="131" t="s">
        <v>124</v>
      </c>
      <c r="I5163" s="131" t="s">
        <v>42</v>
      </c>
      <c r="J5163" s="131" t="s">
        <v>437</v>
      </c>
      <c r="K5163" s="131" t="s">
        <v>437</v>
      </c>
      <c r="L5163" s="131" t="s">
        <v>43</v>
      </c>
      <c r="M5163" s="131" t="s">
        <v>44</v>
      </c>
      <c r="N5163" s="131" t="s">
        <v>150</v>
      </c>
      <c r="O5163" s="131" t="s">
        <v>42</v>
      </c>
      <c r="P5163" s="131" t="s">
        <v>446</v>
      </c>
      <c r="Q5163" s="131" t="s">
        <v>575</v>
      </c>
      <c r="R5163" s="131" t="s">
        <v>3256</v>
      </c>
      <c r="S5163" s="130">
        <v>201412</v>
      </c>
      <c r="T5163" s="131" t="s">
        <v>52</v>
      </c>
      <c r="U5163" s="132">
        <v>5031.72</v>
      </c>
      <c r="V5163" s="138">
        <v>5031.72</v>
      </c>
      <c r="W5163" s="131" t="s">
        <v>340</v>
      </c>
      <c r="X5163" s="131" t="s">
        <v>577</v>
      </c>
      <c r="Y5163" s="131" t="s">
        <v>1152</v>
      </c>
      <c r="Z5163" s="131" t="s">
        <v>48</v>
      </c>
      <c r="AA5163" s="131" t="s">
        <v>315</v>
      </c>
      <c r="AB5163" s="131" t="s">
        <v>42</v>
      </c>
      <c r="AC5163" s="131" t="s">
        <v>3255</v>
      </c>
      <c r="AD5163" s="131" t="s">
        <v>146</v>
      </c>
    </row>
    <row r="5164" spans="1:30" x14ac:dyDescent="0.25">
      <c r="A5164" s="131" t="s">
        <v>35</v>
      </c>
      <c r="B5164" s="131" t="s">
        <v>36</v>
      </c>
      <c r="C5164" s="131" t="s">
        <v>37</v>
      </c>
      <c r="D5164" s="131" t="s">
        <v>121</v>
      </c>
      <c r="E5164" s="131" t="s">
        <v>215</v>
      </c>
      <c r="F5164" s="131" t="s">
        <v>216</v>
      </c>
      <c r="G5164" s="131" t="s">
        <v>124</v>
      </c>
      <c r="H5164" s="131" t="s">
        <v>124</v>
      </c>
      <c r="I5164" s="131" t="s">
        <v>42</v>
      </c>
      <c r="J5164" s="131" t="s">
        <v>250</v>
      </c>
      <c r="K5164" s="131" t="s">
        <v>250</v>
      </c>
      <c r="L5164" s="131" t="s">
        <v>43</v>
      </c>
      <c r="M5164" s="131" t="s">
        <v>44</v>
      </c>
      <c r="N5164" s="131" t="s">
        <v>150</v>
      </c>
      <c r="O5164" s="131" t="s">
        <v>42</v>
      </c>
      <c r="P5164" s="131" t="s">
        <v>1719</v>
      </c>
      <c r="Q5164" s="131" t="s">
        <v>1720</v>
      </c>
      <c r="R5164" s="131" t="s">
        <v>3257</v>
      </c>
      <c r="S5164" s="130">
        <v>201412</v>
      </c>
      <c r="T5164" s="131" t="s">
        <v>52</v>
      </c>
      <c r="U5164" s="132">
        <v>51131.5</v>
      </c>
      <c r="V5164" s="138">
        <v>51131.5</v>
      </c>
      <c r="W5164" s="131" t="s">
        <v>340</v>
      </c>
      <c r="X5164" s="131" t="s">
        <v>433</v>
      </c>
      <c r="Y5164" s="131" t="s">
        <v>1152</v>
      </c>
      <c r="Z5164" s="131" t="s">
        <v>48</v>
      </c>
      <c r="AA5164" s="131" t="s">
        <v>315</v>
      </c>
      <c r="AB5164" s="131" t="s">
        <v>42</v>
      </c>
      <c r="AC5164" s="131" t="s">
        <v>3258</v>
      </c>
      <c r="AD5164" s="131" t="s">
        <v>146</v>
      </c>
    </row>
    <row r="5165" spans="1:30" x14ac:dyDescent="0.25">
      <c r="A5165" s="131" t="s">
        <v>35</v>
      </c>
      <c r="B5165" s="131" t="s">
        <v>36</v>
      </c>
      <c r="C5165" s="131" t="s">
        <v>37</v>
      </c>
      <c r="D5165" s="131" t="s">
        <v>121</v>
      </c>
      <c r="E5165" s="131" t="s">
        <v>215</v>
      </c>
      <c r="F5165" s="131" t="s">
        <v>216</v>
      </c>
      <c r="G5165" s="131" t="s">
        <v>124</v>
      </c>
      <c r="H5165" s="131" t="s">
        <v>124</v>
      </c>
      <c r="I5165" s="131" t="s">
        <v>42</v>
      </c>
      <c r="J5165" s="131" t="s">
        <v>437</v>
      </c>
      <c r="K5165" s="131" t="s">
        <v>437</v>
      </c>
      <c r="L5165" s="131" t="s">
        <v>43</v>
      </c>
      <c r="M5165" s="131" t="s">
        <v>44</v>
      </c>
      <c r="N5165" s="131" t="s">
        <v>150</v>
      </c>
      <c r="O5165" s="131" t="s">
        <v>42</v>
      </c>
      <c r="P5165" s="131" t="s">
        <v>392</v>
      </c>
      <c r="Q5165" s="131" t="s">
        <v>1717</v>
      </c>
      <c r="R5165" s="131" t="s">
        <v>3259</v>
      </c>
      <c r="S5165" s="130">
        <v>201412</v>
      </c>
      <c r="T5165" s="131" t="s">
        <v>52</v>
      </c>
      <c r="U5165" s="130">
        <v>214.26</v>
      </c>
      <c r="V5165" s="138">
        <v>214.26</v>
      </c>
      <c r="W5165" s="131" t="s">
        <v>340</v>
      </c>
      <c r="X5165" s="131" t="s">
        <v>384</v>
      </c>
      <c r="Y5165" s="131" t="s">
        <v>1152</v>
      </c>
      <c r="Z5165" s="131" t="s">
        <v>48</v>
      </c>
      <c r="AA5165" s="131" t="s">
        <v>315</v>
      </c>
      <c r="AB5165" s="131" t="s">
        <v>42</v>
      </c>
      <c r="AC5165" s="131" t="s">
        <v>3258</v>
      </c>
      <c r="AD5165" s="131" t="s">
        <v>146</v>
      </c>
    </row>
    <row r="5166" spans="1:30" x14ac:dyDescent="0.25">
      <c r="A5166" s="131" t="s">
        <v>35</v>
      </c>
      <c r="B5166" s="131" t="s">
        <v>36</v>
      </c>
      <c r="C5166" s="131" t="s">
        <v>37</v>
      </c>
      <c r="D5166" s="131" t="s">
        <v>121</v>
      </c>
      <c r="E5166" s="131" t="s">
        <v>122</v>
      </c>
      <c r="F5166" s="131" t="s">
        <v>123</v>
      </c>
      <c r="G5166" s="131" t="s">
        <v>124</v>
      </c>
      <c r="H5166" s="131" t="s">
        <v>124</v>
      </c>
      <c r="I5166" s="131" t="s">
        <v>42</v>
      </c>
      <c r="J5166" s="131" t="s">
        <v>298</v>
      </c>
      <c r="K5166" s="131" t="s">
        <v>298</v>
      </c>
      <c r="L5166" s="131" t="s">
        <v>43</v>
      </c>
      <c r="M5166" s="131" t="s">
        <v>44</v>
      </c>
      <c r="N5166" s="131" t="s">
        <v>150</v>
      </c>
      <c r="O5166" s="131" t="s">
        <v>42</v>
      </c>
      <c r="P5166" s="131" t="s">
        <v>851</v>
      </c>
      <c r="Q5166" s="131" t="s">
        <v>1710</v>
      </c>
      <c r="R5166" s="131" t="s">
        <v>3260</v>
      </c>
      <c r="S5166" s="130">
        <v>201412</v>
      </c>
      <c r="T5166" s="131" t="s">
        <v>52</v>
      </c>
      <c r="U5166" s="132">
        <v>2425</v>
      </c>
      <c r="V5166" s="138">
        <v>2425</v>
      </c>
      <c r="W5166" s="131" t="s">
        <v>340</v>
      </c>
      <c r="X5166" s="131" t="s">
        <v>1624</v>
      </c>
      <c r="Y5166" s="131" t="s">
        <v>1152</v>
      </c>
      <c r="Z5166" s="131" t="s">
        <v>48</v>
      </c>
      <c r="AA5166" s="131" t="s">
        <v>315</v>
      </c>
      <c r="AB5166" s="131" t="s">
        <v>42</v>
      </c>
      <c r="AC5166" s="131" t="s">
        <v>3258</v>
      </c>
      <c r="AD5166" s="131" t="s">
        <v>146</v>
      </c>
    </row>
    <row r="5167" spans="1:30" x14ac:dyDescent="0.25">
      <c r="A5167" s="131" t="s">
        <v>35</v>
      </c>
      <c r="B5167" s="131" t="s">
        <v>36</v>
      </c>
      <c r="C5167" s="131" t="s">
        <v>37</v>
      </c>
      <c r="D5167" s="131" t="s">
        <v>121</v>
      </c>
      <c r="E5167" s="131" t="s">
        <v>215</v>
      </c>
      <c r="F5167" s="131" t="s">
        <v>216</v>
      </c>
      <c r="G5167" s="131" t="s">
        <v>124</v>
      </c>
      <c r="H5167" s="131" t="s">
        <v>124</v>
      </c>
      <c r="I5167" s="131" t="s">
        <v>42</v>
      </c>
      <c r="J5167" s="131" t="s">
        <v>231</v>
      </c>
      <c r="K5167" s="131" t="s">
        <v>231</v>
      </c>
      <c r="L5167" s="131" t="s">
        <v>43</v>
      </c>
      <c r="M5167" s="131" t="s">
        <v>44</v>
      </c>
      <c r="N5167" s="131" t="s">
        <v>180</v>
      </c>
      <c r="O5167" s="131" t="s">
        <v>42</v>
      </c>
      <c r="P5167" s="131" t="s">
        <v>388</v>
      </c>
      <c r="Q5167" s="131" t="s">
        <v>417</v>
      </c>
      <c r="R5167" s="131" t="s">
        <v>3261</v>
      </c>
      <c r="S5167" s="130">
        <v>201412</v>
      </c>
      <c r="T5167" s="131" t="s">
        <v>52</v>
      </c>
      <c r="U5167" s="132">
        <v>30658.2</v>
      </c>
      <c r="V5167" s="138">
        <v>30658.2</v>
      </c>
      <c r="W5167" s="131" t="s">
        <v>340</v>
      </c>
      <c r="X5167" s="131" t="s">
        <v>975</v>
      </c>
      <c r="Y5167" s="131" t="s">
        <v>1152</v>
      </c>
      <c r="Z5167" s="131" t="s">
        <v>48</v>
      </c>
      <c r="AA5167" s="131" t="s">
        <v>315</v>
      </c>
      <c r="AB5167" s="131" t="s">
        <v>42</v>
      </c>
      <c r="AC5167" s="131" t="s">
        <v>3262</v>
      </c>
      <c r="AD5167" s="131" t="s">
        <v>146</v>
      </c>
    </row>
    <row r="5168" spans="1:30" x14ac:dyDescent="0.25">
      <c r="A5168" s="131" t="s">
        <v>35</v>
      </c>
      <c r="B5168" s="131" t="s">
        <v>36</v>
      </c>
      <c r="C5168" s="131" t="s">
        <v>37</v>
      </c>
      <c r="D5168" s="131" t="s">
        <v>121</v>
      </c>
      <c r="E5168" s="131" t="s">
        <v>215</v>
      </c>
      <c r="F5168" s="131" t="s">
        <v>216</v>
      </c>
      <c r="G5168" s="131" t="s">
        <v>124</v>
      </c>
      <c r="H5168" s="131" t="s">
        <v>124</v>
      </c>
      <c r="I5168" s="131" t="s">
        <v>42</v>
      </c>
      <c r="J5168" s="131" t="s">
        <v>257</v>
      </c>
      <c r="K5168" s="131" t="s">
        <v>257</v>
      </c>
      <c r="L5168" s="131" t="s">
        <v>43</v>
      </c>
      <c r="M5168" s="131" t="s">
        <v>44</v>
      </c>
      <c r="N5168" s="131" t="s">
        <v>150</v>
      </c>
      <c r="O5168" s="131" t="s">
        <v>42</v>
      </c>
      <c r="P5168" s="131" t="s">
        <v>392</v>
      </c>
      <c r="Q5168" s="131" t="s">
        <v>1717</v>
      </c>
      <c r="R5168" s="131" t="s">
        <v>3263</v>
      </c>
      <c r="S5168" s="130">
        <v>201412</v>
      </c>
      <c r="T5168" s="131" t="s">
        <v>52</v>
      </c>
      <c r="U5168" s="130">
        <v>6.22</v>
      </c>
      <c r="V5168" s="138">
        <v>6.22</v>
      </c>
      <c r="W5168" s="131" t="s">
        <v>340</v>
      </c>
      <c r="X5168" s="131" t="s">
        <v>384</v>
      </c>
      <c r="Y5168" s="131" t="s">
        <v>1152</v>
      </c>
      <c r="Z5168" s="131" t="s">
        <v>48</v>
      </c>
      <c r="AA5168" s="131" t="s">
        <v>315</v>
      </c>
      <c r="AB5168" s="131" t="s">
        <v>42</v>
      </c>
      <c r="AC5168" s="131" t="s">
        <v>3262</v>
      </c>
      <c r="AD5168" s="131" t="s">
        <v>146</v>
      </c>
    </row>
    <row r="5169" spans="1:30" x14ac:dyDescent="0.25">
      <c r="A5169" s="131" t="s">
        <v>35</v>
      </c>
      <c r="B5169" s="131" t="s">
        <v>36</v>
      </c>
      <c r="C5169" s="131" t="s">
        <v>37</v>
      </c>
      <c r="D5169" s="131" t="s">
        <v>121</v>
      </c>
      <c r="E5169" s="131" t="s">
        <v>215</v>
      </c>
      <c r="F5169" s="131" t="s">
        <v>216</v>
      </c>
      <c r="G5169" s="131" t="s">
        <v>124</v>
      </c>
      <c r="H5169" s="131" t="s">
        <v>124</v>
      </c>
      <c r="I5169" s="131" t="s">
        <v>42</v>
      </c>
      <c r="J5169" s="131" t="s">
        <v>261</v>
      </c>
      <c r="K5169" s="131" t="s">
        <v>261</v>
      </c>
      <c r="L5169" s="131" t="s">
        <v>43</v>
      </c>
      <c r="M5169" s="131" t="s">
        <v>44</v>
      </c>
      <c r="N5169" s="131" t="s">
        <v>150</v>
      </c>
      <c r="O5169" s="131" t="s">
        <v>42</v>
      </c>
      <c r="P5169" s="131" t="s">
        <v>392</v>
      </c>
      <c r="Q5169" s="131" t="s">
        <v>1717</v>
      </c>
      <c r="R5169" s="131" t="s">
        <v>3264</v>
      </c>
      <c r="S5169" s="130">
        <v>201412</v>
      </c>
      <c r="T5169" s="131" t="s">
        <v>52</v>
      </c>
      <c r="U5169" s="130">
        <v>5.88</v>
      </c>
      <c r="V5169" s="138">
        <v>5.88</v>
      </c>
      <c r="W5169" s="131" t="s">
        <v>340</v>
      </c>
      <c r="X5169" s="131" t="s">
        <v>384</v>
      </c>
      <c r="Y5169" s="131" t="s">
        <v>1152</v>
      </c>
      <c r="Z5169" s="131" t="s">
        <v>48</v>
      </c>
      <c r="AA5169" s="131" t="s">
        <v>315</v>
      </c>
      <c r="AB5169" s="131" t="s">
        <v>42</v>
      </c>
      <c r="AC5169" s="131" t="s">
        <v>3262</v>
      </c>
      <c r="AD5169" s="131" t="s">
        <v>146</v>
      </c>
    </row>
    <row r="5170" spans="1:30" x14ac:dyDescent="0.25">
      <c r="A5170" s="131" t="s">
        <v>35</v>
      </c>
      <c r="B5170" s="131" t="s">
        <v>36</v>
      </c>
      <c r="C5170" s="131" t="s">
        <v>37</v>
      </c>
      <c r="D5170" s="131" t="s">
        <v>121</v>
      </c>
      <c r="E5170" s="131" t="s">
        <v>215</v>
      </c>
      <c r="F5170" s="131" t="s">
        <v>216</v>
      </c>
      <c r="G5170" s="131" t="s">
        <v>124</v>
      </c>
      <c r="H5170" s="131" t="s">
        <v>124</v>
      </c>
      <c r="I5170" s="131" t="s">
        <v>42</v>
      </c>
      <c r="J5170" s="131" t="s">
        <v>257</v>
      </c>
      <c r="K5170" s="131" t="s">
        <v>257</v>
      </c>
      <c r="L5170" s="131" t="s">
        <v>43</v>
      </c>
      <c r="M5170" s="131" t="s">
        <v>44</v>
      </c>
      <c r="N5170" s="131" t="s">
        <v>150</v>
      </c>
      <c r="O5170" s="131" t="s">
        <v>42</v>
      </c>
      <c r="P5170" s="131" t="s">
        <v>392</v>
      </c>
      <c r="Q5170" s="131" t="s">
        <v>1717</v>
      </c>
      <c r="R5170" s="131" t="s">
        <v>3264</v>
      </c>
      <c r="S5170" s="130">
        <v>201412</v>
      </c>
      <c r="T5170" s="131" t="s">
        <v>52</v>
      </c>
      <c r="U5170" s="130">
        <v>5.91</v>
      </c>
      <c r="V5170" s="138">
        <v>5.91</v>
      </c>
      <c r="W5170" s="131" t="s">
        <v>340</v>
      </c>
      <c r="X5170" s="131" t="s">
        <v>384</v>
      </c>
      <c r="Y5170" s="131" t="s">
        <v>1152</v>
      </c>
      <c r="Z5170" s="131" t="s">
        <v>48</v>
      </c>
      <c r="AA5170" s="131" t="s">
        <v>315</v>
      </c>
      <c r="AB5170" s="131" t="s">
        <v>42</v>
      </c>
      <c r="AC5170" s="131" t="s">
        <v>3262</v>
      </c>
      <c r="AD5170" s="131" t="s">
        <v>146</v>
      </c>
    </row>
    <row r="5171" spans="1:30" x14ac:dyDescent="0.25">
      <c r="A5171" s="131" t="s">
        <v>35</v>
      </c>
      <c r="B5171" s="131" t="s">
        <v>36</v>
      </c>
      <c r="C5171" s="131" t="s">
        <v>37</v>
      </c>
      <c r="D5171" s="131" t="s">
        <v>121</v>
      </c>
      <c r="E5171" s="131" t="s">
        <v>215</v>
      </c>
      <c r="F5171" s="131" t="s">
        <v>216</v>
      </c>
      <c r="G5171" s="131" t="s">
        <v>124</v>
      </c>
      <c r="H5171" s="131" t="s">
        <v>124</v>
      </c>
      <c r="I5171" s="131" t="s">
        <v>42</v>
      </c>
      <c r="J5171" s="131" t="s">
        <v>261</v>
      </c>
      <c r="K5171" s="131" t="s">
        <v>261</v>
      </c>
      <c r="L5171" s="131" t="s">
        <v>43</v>
      </c>
      <c r="M5171" s="131" t="s">
        <v>44</v>
      </c>
      <c r="N5171" s="131" t="s">
        <v>150</v>
      </c>
      <c r="O5171" s="131" t="s">
        <v>42</v>
      </c>
      <c r="P5171" s="131" t="s">
        <v>392</v>
      </c>
      <c r="Q5171" s="131" t="s">
        <v>1717</v>
      </c>
      <c r="R5171" s="131" t="s">
        <v>3265</v>
      </c>
      <c r="S5171" s="130">
        <v>201412</v>
      </c>
      <c r="T5171" s="131" t="s">
        <v>52</v>
      </c>
      <c r="U5171" s="130">
        <v>214.24</v>
      </c>
      <c r="V5171" s="138">
        <v>214.24</v>
      </c>
      <c r="W5171" s="131" t="s">
        <v>340</v>
      </c>
      <c r="X5171" s="131" t="s">
        <v>384</v>
      </c>
      <c r="Y5171" s="131" t="s">
        <v>1152</v>
      </c>
      <c r="Z5171" s="131" t="s">
        <v>48</v>
      </c>
      <c r="AA5171" s="131" t="s">
        <v>315</v>
      </c>
      <c r="AB5171" s="131" t="s">
        <v>42</v>
      </c>
      <c r="AC5171" s="131" t="s">
        <v>3262</v>
      </c>
      <c r="AD5171" s="131" t="s">
        <v>146</v>
      </c>
    </row>
    <row r="5172" spans="1:30" x14ac:dyDescent="0.25">
      <c r="A5172" s="131" t="s">
        <v>35</v>
      </c>
      <c r="B5172" s="131" t="s">
        <v>36</v>
      </c>
      <c r="C5172" s="131" t="s">
        <v>37</v>
      </c>
      <c r="D5172" s="131" t="s">
        <v>121</v>
      </c>
      <c r="E5172" s="131" t="s">
        <v>215</v>
      </c>
      <c r="F5172" s="131" t="s">
        <v>216</v>
      </c>
      <c r="G5172" s="131" t="s">
        <v>124</v>
      </c>
      <c r="H5172" s="131" t="s">
        <v>124</v>
      </c>
      <c r="I5172" s="131" t="s">
        <v>42</v>
      </c>
      <c r="J5172" s="131" t="s">
        <v>257</v>
      </c>
      <c r="K5172" s="131" t="s">
        <v>257</v>
      </c>
      <c r="L5172" s="131" t="s">
        <v>43</v>
      </c>
      <c r="M5172" s="131" t="s">
        <v>44</v>
      </c>
      <c r="N5172" s="131" t="s">
        <v>150</v>
      </c>
      <c r="O5172" s="131" t="s">
        <v>42</v>
      </c>
      <c r="P5172" s="131" t="s">
        <v>392</v>
      </c>
      <c r="Q5172" s="131" t="s">
        <v>1717</v>
      </c>
      <c r="R5172" s="131" t="s">
        <v>3265</v>
      </c>
      <c r="S5172" s="130">
        <v>201412</v>
      </c>
      <c r="T5172" s="131" t="s">
        <v>52</v>
      </c>
      <c r="U5172" s="130">
        <v>214.26</v>
      </c>
      <c r="V5172" s="138">
        <v>214.26</v>
      </c>
      <c r="W5172" s="131" t="s">
        <v>340</v>
      </c>
      <c r="X5172" s="131" t="s">
        <v>384</v>
      </c>
      <c r="Y5172" s="131" t="s">
        <v>1152</v>
      </c>
      <c r="Z5172" s="131" t="s">
        <v>48</v>
      </c>
      <c r="AA5172" s="131" t="s">
        <v>315</v>
      </c>
      <c r="AB5172" s="131" t="s">
        <v>42</v>
      </c>
      <c r="AC5172" s="131" t="s">
        <v>3262</v>
      </c>
      <c r="AD5172" s="131" t="s">
        <v>146</v>
      </c>
    </row>
    <row r="5173" spans="1:30" x14ac:dyDescent="0.25">
      <c r="A5173" s="131" t="s">
        <v>35</v>
      </c>
      <c r="B5173" s="131" t="s">
        <v>36</v>
      </c>
      <c r="C5173" s="131" t="s">
        <v>37</v>
      </c>
      <c r="D5173" s="131" t="s">
        <v>121</v>
      </c>
      <c r="E5173" s="131" t="s">
        <v>215</v>
      </c>
      <c r="F5173" s="131" t="s">
        <v>216</v>
      </c>
      <c r="G5173" s="131" t="s">
        <v>124</v>
      </c>
      <c r="H5173" s="131" t="s">
        <v>124</v>
      </c>
      <c r="I5173" s="131" t="s">
        <v>42</v>
      </c>
      <c r="J5173" s="131" t="s">
        <v>437</v>
      </c>
      <c r="K5173" s="131" t="s">
        <v>437</v>
      </c>
      <c r="L5173" s="131" t="s">
        <v>43</v>
      </c>
      <c r="M5173" s="131" t="s">
        <v>44</v>
      </c>
      <c r="N5173" s="131" t="s">
        <v>150</v>
      </c>
      <c r="O5173" s="131" t="s">
        <v>42</v>
      </c>
      <c r="P5173" s="131" t="s">
        <v>392</v>
      </c>
      <c r="Q5173" s="131" t="s">
        <v>1717</v>
      </c>
      <c r="R5173" s="131" t="s">
        <v>3265</v>
      </c>
      <c r="S5173" s="130">
        <v>201412</v>
      </c>
      <c r="T5173" s="131" t="s">
        <v>52</v>
      </c>
      <c r="U5173" s="130">
        <v>214.26</v>
      </c>
      <c r="V5173" s="138">
        <v>214.26</v>
      </c>
      <c r="W5173" s="131" t="s">
        <v>340</v>
      </c>
      <c r="X5173" s="131" t="s">
        <v>384</v>
      </c>
      <c r="Y5173" s="131" t="s">
        <v>1152</v>
      </c>
      <c r="Z5173" s="131" t="s">
        <v>48</v>
      </c>
      <c r="AA5173" s="131" t="s">
        <v>315</v>
      </c>
      <c r="AB5173" s="131" t="s">
        <v>42</v>
      </c>
      <c r="AC5173" s="131" t="s">
        <v>3262</v>
      </c>
      <c r="AD5173" s="131" t="s">
        <v>146</v>
      </c>
    </row>
    <row r="5174" spans="1:30" x14ac:dyDescent="0.25">
      <c r="A5174" s="131" t="s">
        <v>35</v>
      </c>
      <c r="B5174" s="131" t="s">
        <v>36</v>
      </c>
      <c r="C5174" s="131" t="s">
        <v>37</v>
      </c>
      <c r="D5174" s="131" t="s">
        <v>121</v>
      </c>
      <c r="E5174" s="131" t="s">
        <v>215</v>
      </c>
      <c r="F5174" s="131" t="s">
        <v>216</v>
      </c>
      <c r="G5174" s="131" t="s">
        <v>124</v>
      </c>
      <c r="H5174" s="131" t="s">
        <v>124</v>
      </c>
      <c r="I5174" s="131" t="s">
        <v>42</v>
      </c>
      <c r="J5174" s="131" t="s">
        <v>250</v>
      </c>
      <c r="K5174" s="131" t="s">
        <v>250</v>
      </c>
      <c r="L5174" s="131" t="s">
        <v>43</v>
      </c>
      <c r="M5174" s="131" t="s">
        <v>44</v>
      </c>
      <c r="N5174" s="131" t="s">
        <v>150</v>
      </c>
      <c r="O5174" s="131" t="s">
        <v>42</v>
      </c>
      <c r="P5174" s="131" t="s">
        <v>392</v>
      </c>
      <c r="Q5174" s="131" t="s">
        <v>1717</v>
      </c>
      <c r="R5174" s="131" t="s">
        <v>3265</v>
      </c>
      <c r="S5174" s="130">
        <v>201412</v>
      </c>
      <c r="T5174" s="131" t="s">
        <v>52</v>
      </c>
      <c r="U5174" s="130">
        <v>214.26</v>
      </c>
      <c r="V5174" s="138">
        <v>214.26</v>
      </c>
      <c r="W5174" s="131" t="s">
        <v>340</v>
      </c>
      <c r="X5174" s="131" t="s">
        <v>384</v>
      </c>
      <c r="Y5174" s="131" t="s">
        <v>1152</v>
      </c>
      <c r="Z5174" s="131" t="s">
        <v>48</v>
      </c>
      <c r="AA5174" s="131" t="s">
        <v>315</v>
      </c>
      <c r="AB5174" s="131" t="s">
        <v>42</v>
      </c>
      <c r="AC5174" s="131" t="s">
        <v>3262</v>
      </c>
      <c r="AD5174" s="131" t="s">
        <v>146</v>
      </c>
    </row>
    <row r="5175" spans="1:30" x14ac:dyDescent="0.25">
      <c r="A5175" s="131" t="s">
        <v>35</v>
      </c>
      <c r="B5175" s="131" t="s">
        <v>36</v>
      </c>
      <c r="C5175" s="131" t="s">
        <v>37</v>
      </c>
      <c r="D5175" s="131" t="s">
        <v>121</v>
      </c>
      <c r="E5175" s="131" t="s">
        <v>215</v>
      </c>
      <c r="F5175" s="131" t="s">
        <v>216</v>
      </c>
      <c r="G5175" s="131" t="s">
        <v>124</v>
      </c>
      <c r="H5175" s="131" t="s">
        <v>124</v>
      </c>
      <c r="I5175" s="131" t="s">
        <v>42</v>
      </c>
      <c r="J5175" s="131" t="s">
        <v>237</v>
      </c>
      <c r="K5175" s="131" t="s">
        <v>237</v>
      </c>
      <c r="L5175" s="131" t="s">
        <v>43</v>
      </c>
      <c r="M5175" s="131" t="s">
        <v>44</v>
      </c>
      <c r="N5175" s="131" t="s">
        <v>150</v>
      </c>
      <c r="O5175" s="131" t="s">
        <v>42</v>
      </c>
      <c r="P5175" s="131" t="s">
        <v>392</v>
      </c>
      <c r="Q5175" s="131" t="s">
        <v>1717</v>
      </c>
      <c r="R5175" s="131" t="s">
        <v>3265</v>
      </c>
      <c r="S5175" s="130">
        <v>201412</v>
      </c>
      <c r="T5175" s="131" t="s">
        <v>52</v>
      </c>
      <c r="U5175" s="130">
        <v>229.56</v>
      </c>
      <c r="V5175" s="138">
        <v>229.56</v>
      </c>
      <c r="W5175" s="131" t="s">
        <v>340</v>
      </c>
      <c r="X5175" s="131" t="s">
        <v>384</v>
      </c>
      <c r="Y5175" s="131" t="s">
        <v>1152</v>
      </c>
      <c r="Z5175" s="131" t="s">
        <v>48</v>
      </c>
      <c r="AA5175" s="131" t="s">
        <v>315</v>
      </c>
      <c r="AB5175" s="131" t="s">
        <v>42</v>
      </c>
      <c r="AC5175" s="131" t="s">
        <v>3262</v>
      </c>
      <c r="AD5175" s="131" t="s">
        <v>146</v>
      </c>
    </row>
    <row r="5176" spans="1:30" x14ac:dyDescent="0.25">
      <c r="A5176" s="131" t="s">
        <v>35</v>
      </c>
      <c r="B5176" s="131" t="s">
        <v>36</v>
      </c>
      <c r="C5176" s="131" t="s">
        <v>37</v>
      </c>
      <c r="D5176" s="131" t="s">
        <v>121</v>
      </c>
      <c r="E5176" s="131" t="s">
        <v>215</v>
      </c>
      <c r="F5176" s="131" t="s">
        <v>216</v>
      </c>
      <c r="G5176" s="131" t="s">
        <v>124</v>
      </c>
      <c r="H5176" s="131" t="s">
        <v>124</v>
      </c>
      <c r="I5176" s="131" t="s">
        <v>42</v>
      </c>
      <c r="J5176" s="131" t="s">
        <v>217</v>
      </c>
      <c r="K5176" s="131" t="s">
        <v>217</v>
      </c>
      <c r="L5176" s="131" t="s">
        <v>43</v>
      </c>
      <c r="M5176" s="131" t="s">
        <v>44</v>
      </c>
      <c r="N5176" s="131" t="s">
        <v>150</v>
      </c>
      <c r="O5176" s="131" t="s">
        <v>42</v>
      </c>
      <c r="P5176" s="131" t="s">
        <v>392</v>
      </c>
      <c r="Q5176" s="131" t="s">
        <v>1717</v>
      </c>
      <c r="R5176" s="131" t="s">
        <v>3266</v>
      </c>
      <c r="S5176" s="130">
        <v>201412</v>
      </c>
      <c r="T5176" s="131" t="s">
        <v>52</v>
      </c>
      <c r="U5176" s="130">
        <v>229.56</v>
      </c>
      <c r="V5176" s="138">
        <v>229.56</v>
      </c>
      <c r="W5176" s="131" t="s">
        <v>340</v>
      </c>
      <c r="X5176" s="131" t="s">
        <v>384</v>
      </c>
      <c r="Y5176" s="131" t="s">
        <v>1152</v>
      </c>
      <c r="Z5176" s="131" t="s">
        <v>48</v>
      </c>
      <c r="AA5176" s="131" t="s">
        <v>315</v>
      </c>
      <c r="AB5176" s="131" t="s">
        <v>42</v>
      </c>
      <c r="AC5176" s="131" t="s">
        <v>3262</v>
      </c>
      <c r="AD5176" s="131" t="s">
        <v>146</v>
      </c>
    </row>
    <row r="5177" spans="1:30" x14ac:dyDescent="0.25">
      <c r="A5177" s="131" t="s">
        <v>35</v>
      </c>
      <c r="B5177" s="131" t="s">
        <v>36</v>
      </c>
      <c r="C5177" s="131" t="s">
        <v>37</v>
      </c>
      <c r="D5177" s="131" t="s">
        <v>121</v>
      </c>
      <c r="E5177" s="131" t="s">
        <v>122</v>
      </c>
      <c r="F5177" s="131" t="s">
        <v>123</v>
      </c>
      <c r="G5177" s="131" t="s">
        <v>124</v>
      </c>
      <c r="H5177" s="131" t="s">
        <v>124</v>
      </c>
      <c r="I5177" s="131" t="s">
        <v>42</v>
      </c>
      <c r="J5177" s="131" t="s">
        <v>298</v>
      </c>
      <c r="K5177" s="131" t="s">
        <v>298</v>
      </c>
      <c r="L5177" s="131" t="s">
        <v>43</v>
      </c>
      <c r="M5177" s="131" t="s">
        <v>44</v>
      </c>
      <c r="N5177" s="131" t="s">
        <v>150</v>
      </c>
      <c r="O5177" s="131" t="s">
        <v>42</v>
      </c>
      <c r="P5177" s="131" t="s">
        <v>1592</v>
      </c>
      <c r="Q5177" s="131" t="s">
        <v>1732</v>
      </c>
      <c r="R5177" s="131" t="s">
        <v>3267</v>
      </c>
      <c r="S5177" s="130">
        <v>201412</v>
      </c>
      <c r="T5177" s="131" t="s">
        <v>52</v>
      </c>
      <c r="U5177" s="132">
        <v>3451.14</v>
      </c>
      <c r="V5177" s="138">
        <v>3451.14</v>
      </c>
      <c r="W5177" s="131" t="s">
        <v>340</v>
      </c>
      <c r="X5177" s="131" t="s">
        <v>1594</v>
      </c>
      <c r="Y5177" s="131" t="s">
        <v>1152</v>
      </c>
      <c r="Z5177" s="131" t="s">
        <v>48</v>
      </c>
      <c r="AA5177" s="131" t="s">
        <v>315</v>
      </c>
      <c r="AB5177" s="131" t="s">
        <v>42</v>
      </c>
      <c r="AC5177" s="131" t="s">
        <v>3258</v>
      </c>
      <c r="AD5177" s="131" t="s">
        <v>146</v>
      </c>
    </row>
    <row r="5178" spans="1:30" x14ac:dyDescent="0.25">
      <c r="A5178" s="131" t="s">
        <v>35</v>
      </c>
      <c r="B5178" s="131" t="s">
        <v>36</v>
      </c>
      <c r="C5178" s="131" t="s">
        <v>37</v>
      </c>
      <c r="D5178" s="131" t="s">
        <v>121</v>
      </c>
      <c r="E5178" s="131" t="s">
        <v>215</v>
      </c>
      <c r="F5178" s="131" t="s">
        <v>216</v>
      </c>
      <c r="G5178" s="131" t="s">
        <v>124</v>
      </c>
      <c r="H5178" s="131" t="s">
        <v>124</v>
      </c>
      <c r="I5178" s="131" t="s">
        <v>42</v>
      </c>
      <c r="J5178" s="131" t="s">
        <v>231</v>
      </c>
      <c r="K5178" s="131" t="s">
        <v>231</v>
      </c>
      <c r="L5178" s="131" t="s">
        <v>43</v>
      </c>
      <c r="M5178" s="131" t="s">
        <v>44</v>
      </c>
      <c r="N5178" s="131" t="s">
        <v>150</v>
      </c>
      <c r="O5178" s="131" t="s">
        <v>42</v>
      </c>
      <c r="P5178" s="131" t="s">
        <v>392</v>
      </c>
      <c r="Q5178" s="131" t="s">
        <v>1717</v>
      </c>
      <c r="R5178" s="131" t="s">
        <v>3266</v>
      </c>
      <c r="S5178" s="130">
        <v>201412</v>
      </c>
      <c r="T5178" s="131" t="s">
        <v>52</v>
      </c>
      <c r="U5178" s="130">
        <v>214.26</v>
      </c>
      <c r="V5178" s="138">
        <v>214.26</v>
      </c>
      <c r="W5178" s="131" t="s">
        <v>340</v>
      </c>
      <c r="X5178" s="131" t="s">
        <v>384</v>
      </c>
      <c r="Y5178" s="131" t="s">
        <v>1152</v>
      </c>
      <c r="Z5178" s="131" t="s">
        <v>48</v>
      </c>
      <c r="AA5178" s="131" t="s">
        <v>315</v>
      </c>
      <c r="AB5178" s="131" t="s">
        <v>42</v>
      </c>
      <c r="AC5178" s="131" t="s">
        <v>3262</v>
      </c>
      <c r="AD5178" s="131" t="s">
        <v>146</v>
      </c>
    </row>
    <row r="5179" spans="1:30" x14ac:dyDescent="0.25">
      <c r="A5179" s="131" t="s">
        <v>35</v>
      </c>
      <c r="B5179" s="131" t="s">
        <v>36</v>
      </c>
      <c r="C5179" s="131" t="s">
        <v>37</v>
      </c>
      <c r="D5179" s="131" t="s">
        <v>121</v>
      </c>
      <c r="E5179" s="131" t="s">
        <v>215</v>
      </c>
      <c r="F5179" s="131" t="s">
        <v>216</v>
      </c>
      <c r="G5179" s="131" t="s">
        <v>124</v>
      </c>
      <c r="H5179" s="131" t="s">
        <v>124</v>
      </c>
      <c r="I5179" s="131" t="s">
        <v>42</v>
      </c>
      <c r="J5179" s="131" t="s">
        <v>437</v>
      </c>
      <c r="K5179" s="131" t="s">
        <v>437</v>
      </c>
      <c r="L5179" s="131" t="s">
        <v>43</v>
      </c>
      <c r="M5179" s="131" t="s">
        <v>44</v>
      </c>
      <c r="N5179" s="131" t="s">
        <v>150</v>
      </c>
      <c r="O5179" s="131" t="s">
        <v>42</v>
      </c>
      <c r="P5179" s="131" t="s">
        <v>392</v>
      </c>
      <c r="Q5179" s="131" t="s">
        <v>1717</v>
      </c>
      <c r="R5179" s="131" t="s">
        <v>3263</v>
      </c>
      <c r="S5179" s="130">
        <v>201412</v>
      </c>
      <c r="T5179" s="131" t="s">
        <v>52</v>
      </c>
      <c r="U5179" s="130">
        <v>6.22</v>
      </c>
      <c r="V5179" s="138">
        <v>6.22</v>
      </c>
      <c r="W5179" s="131" t="s">
        <v>340</v>
      </c>
      <c r="X5179" s="131" t="s">
        <v>384</v>
      </c>
      <c r="Y5179" s="131" t="s">
        <v>1152</v>
      </c>
      <c r="Z5179" s="131" t="s">
        <v>48</v>
      </c>
      <c r="AA5179" s="131" t="s">
        <v>315</v>
      </c>
      <c r="AB5179" s="131" t="s">
        <v>42</v>
      </c>
      <c r="AC5179" s="131" t="s">
        <v>3262</v>
      </c>
      <c r="AD5179" s="131" t="s">
        <v>146</v>
      </c>
    </row>
    <row r="5180" spans="1:30" x14ac:dyDescent="0.25">
      <c r="A5180" s="131" t="s">
        <v>35</v>
      </c>
      <c r="B5180" s="131" t="s">
        <v>36</v>
      </c>
      <c r="C5180" s="131" t="s">
        <v>37</v>
      </c>
      <c r="D5180" s="131" t="s">
        <v>121</v>
      </c>
      <c r="E5180" s="131" t="s">
        <v>215</v>
      </c>
      <c r="F5180" s="131" t="s">
        <v>216</v>
      </c>
      <c r="G5180" s="131" t="s">
        <v>124</v>
      </c>
      <c r="H5180" s="131" t="s">
        <v>124</v>
      </c>
      <c r="I5180" s="131" t="s">
        <v>42</v>
      </c>
      <c r="J5180" s="131" t="s">
        <v>237</v>
      </c>
      <c r="K5180" s="131" t="s">
        <v>237</v>
      </c>
      <c r="L5180" s="131" t="s">
        <v>43</v>
      </c>
      <c r="M5180" s="131" t="s">
        <v>44</v>
      </c>
      <c r="N5180" s="131" t="s">
        <v>150</v>
      </c>
      <c r="O5180" s="131" t="s">
        <v>42</v>
      </c>
      <c r="P5180" s="131" t="s">
        <v>392</v>
      </c>
      <c r="Q5180" s="131" t="s">
        <v>1717</v>
      </c>
      <c r="R5180" s="131" t="s">
        <v>3263</v>
      </c>
      <c r="S5180" s="130">
        <v>201412</v>
      </c>
      <c r="T5180" s="131" t="s">
        <v>52</v>
      </c>
      <c r="U5180" s="130">
        <v>6.67</v>
      </c>
      <c r="V5180" s="138">
        <v>6.67</v>
      </c>
      <c r="W5180" s="131" t="s">
        <v>340</v>
      </c>
      <c r="X5180" s="131" t="s">
        <v>384</v>
      </c>
      <c r="Y5180" s="131" t="s">
        <v>1152</v>
      </c>
      <c r="Z5180" s="131" t="s">
        <v>48</v>
      </c>
      <c r="AA5180" s="131" t="s">
        <v>315</v>
      </c>
      <c r="AB5180" s="131" t="s">
        <v>42</v>
      </c>
      <c r="AC5180" s="131" t="s">
        <v>3262</v>
      </c>
      <c r="AD5180" s="131" t="s">
        <v>146</v>
      </c>
    </row>
    <row r="5181" spans="1:30" x14ac:dyDescent="0.25">
      <c r="A5181" s="131" t="s">
        <v>35</v>
      </c>
      <c r="B5181" s="131" t="s">
        <v>36</v>
      </c>
      <c r="C5181" s="131" t="s">
        <v>37</v>
      </c>
      <c r="D5181" s="131" t="s">
        <v>121</v>
      </c>
      <c r="E5181" s="131" t="s">
        <v>215</v>
      </c>
      <c r="F5181" s="131" t="s">
        <v>216</v>
      </c>
      <c r="G5181" s="131" t="s">
        <v>124</v>
      </c>
      <c r="H5181" s="131" t="s">
        <v>124</v>
      </c>
      <c r="I5181" s="131" t="s">
        <v>42</v>
      </c>
      <c r="J5181" s="131" t="s">
        <v>231</v>
      </c>
      <c r="K5181" s="131" t="s">
        <v>231</v>
      </c>
      <c r="L5181" s="131" t="s">
        <v>43</v>
      </c>
      <c r="M5181" s="131" t="s">
        <v>44</v>
      </c>
      <c r="N5181" s="131" t="s">
        <v>150</v>
      </c>
      <c r="O5181" s="131" t="s">
        <v>42</v>
      </c>
      <c r="P5181" s="131" t="s">
        <v>392</v>
      </c>
      <c r="Q5181" s="131" t="s">
        <v>1717</v>
      </c>
      <c r="R5181" s="131" t="s">
        <v>3263</v>
      </c>
      <c r="S5181" s="130">
        <v>201412</v>
      </c>
      <c r="T5181" s="131" t="s">
        <v>52</v>
      </c>
      <c r="U5181" s="130">
        <v>6.22</v>
      </c>
      <c r="V5181" s="138">
        <v>6.22</v>
      </c>
      <c r="W5181" s="131" t="s">
        <v>340</v>
      </c>
      <c r="X5181" s="131" t="s">
        <v>384</v>
      </c>
      <c r="Y5181" s="131" t="s">
        <v>1152</v>
      </c>
      <c r="Z5181" s="131" t="s">
        <v>48</v>
      </c>
      <c r="AA5181" s="131" t="s">
        <v>315</v>
      </c>
      <c r="AB5181" s="131" t="s">
        <v>42</v>
      </c>
      <c r="AC5181" s="131" t="s">
        <v>3262</v>
      </c>
      <c r="AD5181" s="131" t="s">
        <v>146</v>
      </c>
    </row>
    <row r="5182" spans="1:30" x14ac:dyDescent="0.25">
      <c r="A5182" s="131" t="s">
        <v>35</v>
      </c>
      <c r="B5182" s="131" t="s">
        <v>36</v>
      </c>
      <c r="C5182" s="131" t="s">
        <v>37</v>
      </c>
      <c r="D5182" s="131" t="s">
        <v>121</v>
      </c>
      <c r="E5182" s="131" t="s">
        <v>215</v>
      </c>
      <c r="F5182" s="131" t="s">
        <v>216</v>
      </c>
      <c r="G5182" s="131" t="s">
        <v>124</v>
      </c>
      <c r="H5182" s="131" t="s">
        <v>124</v>
      </c>
      <c r="I5182" s="131" t="s">
        <v>42</v>
      </c>
      <c r="J5182" s="131" t="s">
        <v>217</v>
      </c>
      <c r="K5182" s="131" t="s">
        <v>217</v>
      </c>
      <c r="L5182" s="131" t="s">
        <v>43</v>
      </c>
      <c r="M5182" s="131" t="s">
        <v>44</v>
      </c>
      <c r="N5182" s="131" t="s">
        <v>150</v>
      </c>
      <c r="O5182" s="131" t="s">
        <v>42</v>
      </c>
      <c r="P5182" s="131" t="s">
        <v>392</v>
      </c>
      <c r="Q5182" s="131" t="s">
        <v>1717</v>
      </c>
      <c r="R5182" s="131" t="s">
        <v>3263</v>
      </c>
      <c r="S5182" s="130">
        <v>201412</v>
      </c>
      <c r="T5182" s="131" t="s">
        <v>52</v>
      </c>
      <c r="U5182" s="130">
        <v>6.67</v>
      </c>
      <c r="V5182" s="138">
        <v>6.67</v>
      </c>
      <c r="W5182" s="131" t="s">
        <v>340</v>
      </c>
      <c r="X5182" s="131" t="s">
        <v>384</v>
      </c>
      <c r="Y5182" s="131" t="s">
        <v>1152</v>
      </c>
      <c r="Z5182" s="131" t="s">
        <v>48</v>
      </c>
      <c r="AA5182" s="131" t="s">
        <v>315</v>
      </c>
      <c r="AB5182" s="131" t="s">
        <v>42</v>
      </c>
      <c r="AC5182" s="131" t="s">
        <v>3262</v>
      </c>
      <c r="AD5182" s="131" t="s">
        <v>146</v>
      </c>
    </row>
    <row r="5183" spans="1:30" x14ac:dyDescent="0.25">
      <c r="A5183" s="131" t="s">
        <v>35</v>
      </c>
      <c r="B5183" s="131" t="s">
        <v>36</v>
      </c>
      <c r="C5183" s="131" t="s">
        <v>37</v>
      </c>
      <c r="D5183" s="131" t="s">
        <v>121</v>
      </c>
      <c r="E5183" s="131" t="s">
        <v>215</v>
      </c>
      <c r="F5183" s="131" t="s">
        <v>216</v>
      </c>
      <c r="G5183" s="131" t="s">
        <v>124</v>
      </c>
      <c r="H5183" s="131" t="s">
        <v>124</v>
      </c>
      <c r="I5183" s="131" t="s">
        <v>42</v>
      </c>
      <c r="J5183" s="131" t="s">
        <v>261</v>
      </c>
      <c r="K5183" s="131" t="s">
        <v>261</v>
      </c>
      <c r="L5183" s="131" t="s">
        <v>43</v>
      </c>
      <c r="M5183" s="131" t="s">
        <v>44</v>
      </c>
      <c r="N5183" s="131" t="s">
        <v>150</v>
      </c>
      <c r="O5183" s="131" t="s">
        <v>42</v>
      </c>
      <c r="P5183" s="131" t="s">
        <v>392</v>
      </c>
      <c r="Q5183" s="131" t="s">
        <v>1717</v>
      </c>
      <c r="R5183" s="131" t="s">
        <v>3259</v>
      </c>
      <c r="S5183" s="130">
        <v>201412</v>
      </c>
      <c r="T5183" s="131" t="s">
        <v>52</v>
      </c>
      <c r="U5183" s="130">
        <v>214.24</v>
      </c>
      <c r="V5183" s="138">
        <v>214.24</v>
      </c>
      <c r="W5183" s="131" t="s">
        <v>340</v>
      </c>
      <c r="X5183" s="131" t="s">
        <v>384</v>
      </c>
      <c r="Y5183" s="131" t="s">
        <v>1152</v>
      </c>
      <c r="Z5183" s="131" t="s">
        <v>48</v>
      </c>
      <c r="AA5183" s="131" t="s">
        <v>315</v>
      </c>
      <c r="AB5183" s="131" t="s">
        <v>42</v>
      </c>
      <c r="AC5183" s="131" t="s">
        <v>3258</v>
      </c>
      <c r="AD5183" s="131" t="s">
        <v>146</v>
      </c>
    </row>
    <row r="5184" spans="1:30" x14ac:dyDescent="0.25">
      <c r="A5184" s="131" t="s">
        <v>35</v>
      </c>
      <c r="B5184" s="131" t="s">
        <v>36</v>
      </c>
      <c r="C5184" s="131" t="s">
        <v>37</v>
      </c>
      <c r="D5184" s="131" t="s">
        <v>121</v>
      </c>
      <c r="E5184" s="131" t="s">
        <v>215</v>
      </c>
      <c r="F5184" s="131" t="s">
        <v>216</v>
      </c>
      <c r="G5184" s="131" t="s">
        <v>124</v>
      </c>
      <c r="H5184" s="131" t="s">
        <v>124</v>
      </c>
      <c r="I5184" s="131" t="s">
        <v>42</v>
      </c>
      <c r="J5184" s="131" t="s">
        <v>257</v>
      </c>
      <c r="K5184" s="131" t="s">
        <v>257</v>
      </c>
      <c r="L5184" s="131" t="s">
        <v>43</v>
      </c>
      <c r="M5184" s="131" t="s">
        <v>44</v>
      </c>
      <c r="N5184" s="131" t="s">
        <v>150</v>
      </c>
      <c r="O5184" s="131" t="s">
        <v>42</v>
      </c>
      <c r="P5184" s="131" t="s">
        <v>392</v>
      </c>
      <c r="Q5184" s="131" t="s">
        <v>1717</v>
      </c>
      <c r="R5184" s="131" t="s">
        <v>3259</v>
      </c>
      <c r="S5184" s="130">
        <v>201412</v>
      </c>
      <c r="T5184" s="131" t="s">
        <v>52</v>
      </c>
      <c r="U5184" s="130">
        <v>214.26</v>
      </c>
      <c r="V5184" s="138">
        <v>214.26</v>
      </c>
      <c r="W5184" s="131" t="s">
        <v>340</v>
      </c>
      <c r="X5184" s="131" t="s">
        <v>384</v>
      </c>
      <c r="Y5184" s="131" t="s">
        <v>1152</v>
      </c>
      <c r="Z5184" s="131" t="s">
        <v>48</v>
      </c>
      <c r="AA5184" s="131" t="s">
        <v>315</v>
      </c>
      <c r="AB5184" s="131" t="s">
        <v>42</v>
      </c>
      <c r="AC5184" s="131" t="s">
        <v>3258</v>
      </c>
      <c r="AD5184" s="131" t="s">
        <v>146</v>
      </c>
    </row>
    <row r="5185" spans="1:30" x14ac:dyDescent="0.25">
      <c r="A5185" s="131" t="s">
        <v>35</v>
      </c>
      <c r="B5185" s="131" t="s">
        <v>36</v>
      </c>
      <c r="C5185" s="131" t="s">
        <v>37</v>
      </c>
      <c r="D5185" s="131" t="s">
        <v>121</v>
      </c>
      <c r="E5185" s="131" t="s">
        <v>122</v>
      </c>
      <c r="F5185" s="131" t="s">
        <v>123</v>
      </c>
      <c r="G5185" s="131" t="s">
        <v>124</v>
      </c>
      <c r="H5185" s="131" t="s">
        <v>124</v>
      </c>
      <c r="I5185" s="131" t="s">
        <v>42</v>
      </c>
      <c r="J5185" s="131" t="s">
        <v>298</v>
      </c>
      <c r="K5185" s="131" t="s">
        <v>298</v>
      </c>
      <c r="L5185" s="131" t="s">
        <v>43</v>
      </c>
      <c r="M5185" s="131" t="s">
        <v>44</v>
      </c>
      <c r="N5185" s="131" t="s">
        <v>150</v>
      </c>
      <c r="O5185" s="131" t="s">
        <v>42</v>
      </c>
      <c r="P5185" s="131" t="s">
        <v>1592</v>
      </c>
      <c r="Q5185" s="131" t="s">
        <v>1732</v>
      </c>
      <c r="R5185" s="131" t="s">
        <v>3268</v>
      </c>
      <c r="S5185" s="130">
        <v>201412</v>
      </c>
      <c r="T5185" s="131" t="s">
        <v>47</v>
      </c>
      <c r="U5185" s="130">
        <v>-589.48</v>
      </c>
      <c r="V5185" s="138">
        <v>-589.48</v>
      </c>
      <c r="W5185" s="131" t="s">
        <v>340</v>
      </c>
      <c r="X5185" s="131" t="s">
        <v>1594</v>
      </c>
      <c r="Y5185" s="131" t="s">
        <v>1152</v>
      </c>
      <c r="Z5185" s="131" t="s">
        <v>48</v>
      </c>
      <c r="AA5185" s="131" t="s">
        <v>315</v>
      </c>
      <c r="AB5185" s="131" t="s">
        <v>42</v>
      </c>
      <c r="AC5185" s="131" t="s">
        <v>3258</v>
      </c>
      <c r="AD5185" s="131" t="s">
        <v>146</v>
      </c>
    </row>
    <row r="5186" spans="1:30" x14ac:dyDescent="0.25">
      <c r="A5186" s="131" t="s">
        <v>35</v>
      </c>
      <c r="B5186" s="131" t="s">
        <v>36</v>
      </c>
      <c r="C5186" s="131" t="s">
        <v>37</v>
      </c>
      <c r="D5186" s="131" t="s">
        <v>121</v>
      </c>
      <c r="E5186" s="131" t="s">
        <v>122</v>
      </c>
      <c r="F5186" s="131" t="s">
        <v>123</v>
      </c>
      <c r="G5186" s="131" t="s">
        <v>124</v>
      </c>
      <c r="H5186" s="131" t="s">
        <v>124</v>
      </c>
      <c r="I5186" s="131" t="s">
        <v>42</v>
      </c>
      <c r="J5186" s="131" t="s">
        <v>298</v>
      </c>
      <c r="K5186" s="131" t="s">
        <v>298</v>
      </c>
      <c r="L5186" s="131" t="s">
        <v>43</v>
      </c>
      <c r="M5186" s="131" t="s">
        <v>44</v>
      </c>
      <c r="N5186" s="131" t="s">
        <v>150</v>
      </c>
      <c r="O5186" s="131" t="s">
        <v>42</v>
      </c>
      <c r="P5186" s="131" t="s">
        <v>1592</v>
      </c>
      <c r="Q5186" s="131" t="s">
        <v>1732</v>
      </c>
      <c r="R5186" s="131" t="s">
        <v>3269</v>
      </c>
      <c r="S5186" s="130">
        <v>201412</v>
      </c>
      <c r="T5186" s="131" t="s">
        <v>47</v>
      </c>
      <c r="U5186" s="132">
        <v>-1534.02</v>
      </c>
      <c r="V5186" s="138">
        <v>-1534.02</v>
      </c>
      <c r="W5186" s="131" t="s">
        <v>340</v>
      </c>
      <c r="X5186" s="131" t="s">
        <v>1594</v>
      </c>
      <c r="Y5186" s="131" t="s">
        <v>1152</v>
      </c>
      <c r="Z5186" s="131" t="s">
        <v>48</v>
      </c>
      <c r="AA5186" s="131" t="s">
        <v>315</v>
      </c>
      <c r="AB5186" s="131" t="s">
        <v>42</v>
      </c>
      <c r="AC5186" s="131" t="s">
        <v>3258</v>
      </c>
      <c r="AD5186" s="131" t="s">
        <v>146</v>
      </c>
    </row>
    <row r="5187" spans="1:30" x14ac:dyDescent="0.25">
      <c r="A5187" s="131" t="s">
        <v>35</v>
      </c>
      <c r="B5187" s="131" t="s">
        <v>36</v>
      </c>
      <c r="C5187" s="131" t="s">
        <v>37</v>
      </c>
      <c r="D5187" s="131" t="s">
        <v>121</v>
      </c>
      <c r="E5187" s="131" t="s">
        <v>122</v>
      </c>
      <c r="F5187" s="131" t="s">
        <v>123</v>
      </c>
      <c r="G5187" s="131" t="s">
        <v>124</v>
      </c>
      <c r="H5187" s="131" t="s">
        <v>124</v>
      </c>
      <c r="I5187" s="131" t="s">
        <v>42</v>
      </c>
      <c r="J5187" s="131" t="s">
        <v>156</v>
      </c>
      <c r="K5187" s="131" t="s">
        <v>156</v>
      </c>
      <c r="L5187" s="131" t="s">
        <v>43</v>
      </c>
      <c r="M5187" s="131" t="s">
        <v>44</v>
      </c>
      <c r="N5187" s="131" t="s">
        <v>150</v>
      </c>
      <c r="O5187" s="131" t="s">
        <v>42</v>
      </c>
      <c r="P5187" s="131" t="s">
        <v>2725</v>
      </c>
      <c r="Q5187" s="131" t="s">
        <v>2726</v>
      </c>
      <c r="R5187" s="131" t="s">
        <v>3270</v>
      </c>
      <c r="S5187" s="130">
        <v>201412</v>
      </c>
      <c r="T5187" s="131" t="s">
        <v>52</v>
      </c>
      <c r="U5187" s="132">
        <v>55000</v>
      </c>
      <c r="V5187" s="138">
        <v>55000</v>
      </c>
      <c r="W5187" s="131" t="s">
        <v>340</v>
      </c>
      <c r="X5187" s="131" t="s">
        <v>2523</v>
      </c>
      <c r="Y5187" s="131" t="s">
        <v>1152</v>
      </c>
      <c r="Z5187" s="131" t="s">
        <v>48</v>
      </c>
      <c r="AA5187" s="131" t="s">
        <v>315</v>
      </c>
      <c r="AB5187" s="131" t="s">
        <v>42</v>
      </c>
      <c r="AC5187" s="131" t="s">
        <v>3271</v>
      </c>
      <c r="AD5187" s="131" t="s">
        <v>146</v>
      </c>
    </row>
    <row r="5188" spans="1:30" x14ac:dyDescent="0.25">
      <c r="A5188" s="131" t="s">
        <v>35</v>
      </c>
      <c r="B5188" s="131" t="s">
        <v>36</v>
      </c>
      <c r="C5188" s="131" t="s">
        <v>37</v>
      </c>
      <c r="D5188" s="131" t="s">
        <v>121</v>
      </c>
      <c r="E5188" s="131" t="s">
        <v>122</v>
      </c>
      <c r="F5188" s="131" t="s">
        <v>123</v>
      </c>
      <c r="G5188" s="131" t="s">
        <v>124</v>
      </c>
      <c r="H5188" s="131" t="s">
        <v>124</v>
      </c>
      <c r="I5188" s="131" t="s">
        <v>42</v>
      </c>
      <c r="J5188" s="131" t="s">
        <v>156</v>
      </c>
      <c r="K5188" s="131" t="s">
        <v>156</v>
      </c>
      <c r="L5188" s="131" t="s">
        <v>43</v>
      </c>
      <c r="M5188" s="131" t="s">
        <v>44</v>
      </c>
      <c r="N5188" s="131" t="s">
        <v>150</v>
      </c>
      <c r="O5188" s="131" t="s">
        <v>42</v>
      </c>
      <c r="P5188" s="131" t="s">
        <v>2725</v>
      </c>
      <c r="Q5188" s="131" t="s">
        <v>2726</v>
      </c>
      <c r="R5188" s="131" t="s">
        <v>3272</v>
      </c>
      <c r="S5188" s="130">
        <v>201412</v>
      </c>
      <c r="T5188" s="131" t="s">
        <v>52</v>
      </c>
      <c r="U5188" s="132">
        <v>15000</v>
      </c>
      <c r="V5188" s="138">
        <v>15000</v>
      </c>
      <c r="W5188" s="131" t="s">
        <v>340</v>
      </c>
      <c r="X5188" s="131" t="s">
        <v>2523</v>
      </c>
      <c r="Y5188" s="131" t="s">
        <v>1152</v>
      </c>
      <c r="Z5188" s="131" t="s">
        <v>48</v>
      </c>
      <c r="AA5188" s="131" t="s">
        <v>315</v>
      </c>
      <c r="AB5188" s="131" t="s">
        <v>42</v>
      </c>
      <c r="AC5188" s="131" t="s">
        <v>3271</v>
      </c>
      <c r="AD5188" s="131" t="s">
        <v>146</v>
      </c>
    </row>
    <row r="5189" spans="1:30" x14ac:dyDescent="0.25">
      <c r="A5189" s="131" t="s">
        <v>35</v>
      </c>
      <c r="B5189" s="131" t="s">
        <v>36</v>
      </c>
      <c r="C5189" s="131" t="s">
        <v>37</v>
      </c>
      <c r="D5189" s="131" t="s">
        <v>121</v>
      </c>
      <c r="E5189" s="131" t="s">
        <v>122</v>
      </c>
      <c r="F5189" s="131" t="s">
        <v>123</v>
      </c>
      <c r="G5189" s="131" t="s">
        <v>124</v>
      </c>
      <c r="H5189" s="131" t="s">
        <v>124</v>
      </c>
      <c r="I5189" s="131" t="s">
        <v>42</v>
      </c>
      <c r="J5189" s="131" t="s">
        <v>156</v>
      </c>
      <c r="K5189" s="131" t="s">
        <v>156</v>
      </c>
      <c r="L5189" s="131" t="s">
        <v>43</v>
      </c>
      <c r="M5189" s="131" t="s">
        <v>44</v>
      </c>
      <c r="N5189" s="131" t="s">
        <v>150</v>
      </c>
      <c r="O5189" s="131" t="s">
        <v>42</v>
      </c>
      <c r="P5189" s="131" t="s">
        <v>2725</v>
      </c>
      <c r="Q5189" s="131" t="s">
        <v>2726</v>
      </c>
      <c r="R5189" s="131" t="s">
        <v>3273</v>
      </c>
      <c r="S5189" s="130">
        <v>201412</v>
      </c>
      <c r="T5189" s="131" t="s">
        <v>52</v>
      </c>
      <c r="U5189" s="132">
        <v>65000</v>
      </c>
      <c r="V5189" s="138">
        <v>65000</v>
      </c>
      <c r="W5189" s="131" t="s">
        <v>340</v>
      </c>
      <c r="X5189" s="131" t="s">
        <v>2523</v>
      </c>
      <c r="Y5189" s="131" t="s">
        <v>1152</v>
      </c>
      <c r="Z5189" s="131" t="s">
        <v>48</v>
      </c>
      <c r="AA5189" s="131" t="s">
        <v>315</v>
      </c>
      <c r="AB5189" s="131" t="s">
        <v>42</v>
      </c>
      <c r="AC5189" s="131" t="s">
        <v>3271</v>
      </c>
      <c r="AD5189" s="131" t="s">
        <v>146</v>
      </c>
    </row>
    <row r="5190" spans="1:30" x14ac:dyDescent="0.25">
      <c r="A5190" s="131" t="s">
        <v>35</v>
      </c>
      <c r="B5190" s="131" t="s">
        <v>36</v>
      </c>
      <c r="C5190" s="131" t="s">
        <v>37</v>
      </c>
      <c r="D5190" s="131" t="s">
        <v>121</v>
      </c>
      <c r="E5190" s="131" t="s">
        <v>122</v>
      </c>
      <c r="F5190" s="131" t="s">
        <v>123</v>
      </c>
      <c r="G5190" s="131" t="s">
        <v>124</v>
      </c>
      <c r="H5190" s="131" t="s">
        <v>124</v>
      </c>
      <c r="I5190" s="131" t="s">
        <v>42</v>
      </c>
      <c r="J5190" s="131" t="s">
        <v>156</v>
      </c>
      <c r="K5190" s="131" t="s">
        <v>156</v>
      </c>
      <c r="L5190" s="131" t="s">
        <v>43</v>
      </c>
      <c r="M5190" s="131" t="s">
        <v>44</v>
      </c>
      <c r="N5190" s="131" t="s">
        <v>150</v>
      </c>
      <c r="O5190" s="131" t="s">
        <v>42</v>
      </c>
      <c r="P5190" s="131" t="s">
        <v>2725</v>
      </c>
      <c r="Q5190" s="131" t="s">
        <v>2726</v>
      </c>
      <c r="R5190" s="131" t="s">
        <v>3223</v>
      </c>
      <c r="S5190" s="130">
        <v>201412</v>
      </c>
      <c r="T5190" s="131" t="s">
        <v>52</v>
      </c>
      <c r="U5190" s="132">
        <v>55000</v>
      </c>
      <c r="V5190" s="138">
        <v>55000</v>
      </c>
      <c r="W5190" s="131" t="s">
        <v>340</v>
      </c>
      <c r="X5190" s="131" t="s">
        <v>2523</v>
      </c>
      <c r="Y5190" s="131" t="s">
        <v>1152</v>
      </c>
      <c r="Z5190" s="131" t="s">
        <v>48</v>
      </c>
      <c r="AA5190" s="131" t="s">
        <v>315</v>
      </c>
      <c r="AB5190" s="131" t="s">
        <v>42</v>
      </c>
      <c r="AC5190" s="131" t="s">
        <v>3271</v>
      </c>
      <c r="AD5190" s="131" t="s">
        <v>146</v>
      </c>
    </row>
    <row r="5191" spans="1:30" x14ac:dyDescent="0.25">
      <c r="A5191" s="131" t="s">
        <v>35</v>
      </c>
      <c r="B5191" s="131" t="s">
        <v>36</v>
      </c>
      <c r="C5191" s="131" t="s">
        <v>37</v>
      </c>
      <c r="D5191" s="131" t="s">
        <v>121</v>
      </c>
      <c r="E5191" s="131" t="s">
        <v>122</v>
      </c>
      <c r="F5191" s="131" t="s">
        <v>123</v>
      </c>
      <c r="G5191" s="131" t="s">
        <v>124</v>
      </c>
      <c r="H5191" s="131" t="s">
        <v>124</v>
      </c>
      <c r="I5191" s="131" t="s">
        <v>42</v>
      </c>
      <c r="J5191" s="131" t="s">
        <v>156</v>
      </c>
      <c r="K5191" s="131" t="s">
        <v>156</v>
      </c>
      <c r="L5191" s="131" t="s">
        <v>43</v>
      </c>
      <c r="M5191" s="131" t="s">
        <v>44</v>
      </c>
      <c r="N5191" s="131" t="s">
        <v>134</v>
      </c>
      <c r="O5191" s="131" t="s">
        <v>42</v>
      </c>
      <c r="P5191" s="131" t="s">
        <v>2725</v>
      </c>
      <c r="Q5191" s="131" t="s">
        <v>135</v>
      </c>
      <c r="R5191" s="131" t="s">
        <v>3223</v>
      </c>
      <c r="S5191" s="130">
        <v>201412</v>
      </c>
      <c r="T5191" s="131" t="s">
        <v>52</v>
      </c>
      <c r="U5191" s="130">
        <v>0</v>
      </c>
      <c r="V5191" s="138">
        <v>1700</v>
      </c>
      <c r="W5191" s="131" t="s">
        <v>1152</v>
      </c>
      <c r="X5191" s="131" t="s">
        <v>2523</v>
      </c>
      <c r="Y5191" s="131" t="s">
        <v>1152</v>
      </c>
      <c r="Z5191" s="131" t="s">
        <v>48</v>
      </c>
      <c r="AA5191" s="131" t="s">
        <v>315</v>
      </c>
      <c r="AB5191" s="131" t="s">
        <v>42</v>
      </c>
      <c r="AC5191" s="131" t="s">
        <v>3271</v>
      </c>
      <c r="AD5191" s="131" t="s">
        <v>146</v>
      </c>
    </row>
    <row r="5192" spans="1:30" x14ac:dyDescent="0.25">
      <c r="A5192" s="131" t="s">
        <v>35</v>
      </c>
      <c r="B5192" s="131" t="s">
        <v>36</v>
      </c>
      <c r="C5192" s="131" t="s">
        <v>37</v>
      </c>
      <c r="D5192" s="131" t="s">
        <v>121</v>
      </c>
      <c r="E5192" s="131" t="s">
        <v>215</v>
      </c>
      <c r="F5192" s="131" t="s">
        <v>216</v>
      </c>
      <c r="G5192" s="131" t="s">
        <v>124</v>
      </c>
      <c r="H5192" s="131" t="s">
        <v>124</v>
      </c>
      <c r="I5192" s="131" t="s">
        <v>42</v>
      </c>
      <c r="J5192" s="131" t="s">
        <v>217</v>
      </c>
      <c r="K5192" s="131" t="s">
        <v>217</v>
      </c>
      <c r="L5192" s="131" t="s">
        <v>43</v>
      </c>
      <c r="M5192" s="131" t="s">
        <v>44</v>
      </c>
      <c r="N5192" s="131" t="s">
        <v>150</v>
      </c>
      <c r="O5192" s="131" t="s">
        <v>42</v>
      </c>
      <c r="P5192" s="131" t="s">
        <v>392</v>
      </c>
      <c r="Q5192" s="131" t="s">
        <v>1717</v>
      </c>
      <c r="R5192" s="131" t="s">
        <v>3265</v>
      </c>
      <c r="S5192" s="130">
        <v>201412</v>
      </c>
      <c r="T5192" s="131" t="s">
        <v>52</v>
      </c>
      <c r="U5192" s="130">
        <v>229.56</v>
      </c>
      <c r="V5192" s="138">
        <v>229.56</v>
      </c>
      <c r="W5192" s="131" t="s">
        <v>340</v>
      </c>
      <c r="X5192" s="131" t="s">
        <v>384</v>
      </c>
      <c r="Y5192" s="131" t="s">
        <v>1152</v>
      </c>
      <c r="Z5192" s="131" t="s">
        <v>48</v>
      </c>
      <c r="AA5192" s="131" t="s">
        <v>315</v>
      </c>
      <c r="AB5192" s="131" t="s">
        <v>42</v>
      </c>
      <c r="AC5192" s="131" t="s">
        <v>3262</v>
      </c>
      <c r="AD5192" s="131" t="s">
        <v>146</v>
      </c>
    </row>
    <row r="5193" spans="1:30" x14ac:dyDescent="0.25">
      <c r="A5193" s="131" t="s">
        <v>35</v>
      </c>
      <c r="B5193" s="131" t="s">
        <v>36</v>
      </c>
      <c r="C5193" s="131" t="s">
        <v>37</v>
      </c>
      <c r="D5193" s="131" t="s">
        <v>121</v>
      </c>
      <c r="E5193" s="131" t="s">
        <v>215</v>
      </c>
      <c r="F5193" s="131" t="s">
        <v>216</v>
      </c>
      <c r="G5193" s="131" t="s">
        <v>124</v>
      </c>
      <c r="H5193" s="131" t="s">
        <v>124</v>
      </c>
      <c r="I5193" s="131" t="s">
        <v>42</v>
      </c>
      <c r="J5193" s="131" t="s">
        <v>250</v>
      </c>
      <c r="K5193" s="131" t="s">
        <v>250</v>
      </c>
      <c r="L5193" s="131" t="s">
        <v>43</v>
      </c>
      <c r="M5193" s="131" t="s">
        <v>44</v>
      </c>
      <c r="N5193" s="131" t="s">
        <v>150</v>
      </c>
      <c r="O5193" s="131" t="s">
        <v>42</v>
      </c>
      <c r="P5193" s="131" t="s">
        <v>392</v>
      </c>
      <c r="Q5193" s="131" t="s">
        <v>1717</v>
      </c>
      <c r="R5193" s="131" t="s">
        <v>3263</v>
      </c>
      <c r="S5193" s="130">
        <v>201412</v>
      </c>
      <c r="T5193" s="131" t="s">
        <v>52</v>
      </c>
      <c r="U5193" s="130">
        <v>6.22</v>
      </c>
      <c r="V5193" s="138">
        <v>6.22</v>
      </c>
      <c r="W5193" s="131" t="s">
        <v>340</v>
      </c>
      <c r="X5193" s="131" t="s">
        <v>384</v>
      </c>
      <c r="Y5193" s="131" t="s">
        <v>1152</v>
      </c>
      <c r="Z5193" s="131" t="s">
        <v>48</v>
      </c>
      <c r="AA5193" s="131" t="s">
        <v>315</v>
      </c>
      <c r="AB5193" s="131" t="s">
        <v>42</v>
      </c>
      <c r="AC5193" s="131" t="s">
        <v>3262</v>
      </c>
      <c r="AD5193" s="131" t="s">
        <v>146</v>
      </c>
    </row>
    <row r="5194" spans="1:30" x14ac:dyDescent="0.25">
      <c r="A5194" s="131" t="s">
        <v>35</v>
      </c>
      <c r="B5194" s="131" t="s">
        <v>36</v>
      </c>
      <c r="C5194" s="131" t="s">
        <v>37</v>
      </c>
      <c r="D5194" s="131" t="s">
        <v>121</v>
      </c>
      <c r="E5194" s="131" t="s">
        <v>215</v>
      </c>
      <c r="F5194" s="131" t="s">
        <v>216</v>
      </c>
      <c r="G5194" s="131" t="s">
        <v>124</v>
      </c>
      <c r="H5194" s="131" t="s">
        <v>124</v>
      </c>
      <c r="I5194" s="131" t="s">
        <v>42</v>
      </c>
      <c r="J5194" s="131" t="s">
        <v>231</v>
      </c>
      <c r="K5194" s="131" t="s">
        <v>231</v>
      </c>
      <c r="L5194" s="131" t="s">
        <v>43</v>
      </c>
      <c r="M5194" s="131" t="s">
        <v>44</v>
      </c>
      <c r="N5194" s="131" t="s">
        <v>150</v>
      </c>
      <c r="O5194" s="131" t="s">
        <v>42</v>
      </c>
      <c r="P5194" s="131" t="s">
        <v>392</v>
      </c>
      <c r="Q5194" s="131" t="s">
        <v>1717</v>
      </c>
      <c r="R5194" s="131" t="s">
        <v>3265</v>
      </c>
      <c r="S5194" s="130">
        <v>201412</v>
      </c>
      <c r="T5194" s="131" t="s">
        <v>52</v>
      </c>
      <c r="U5194" s="130">
        <v>214.26</v>
      </c>
      <c r="V5194" s="138">
        <v>214.26</v>
      </c>
      <c r="W5194" s="131" t="s">
        <v>340</v>
      </c>
      <c r="X5194" s="131" t="s">
        <v>384</v>
      </c>
      <c r="Y5194" s="131" t="s">
        <v>1152</v>
      </c>
      <c r="Z5194" s="131" t="s">
        <v>48</v>
      </c>
      <c r="AA5194" s="131" t="s">
        <v>315</v>
      </c>
      <c r="AB5194" s="131" t="s">
        <v>42</v>
      </c>
      <c r="AC5194" s="131" t="s">
        <v>3262</v>
      </c>
      <c r="AD5194" s="131" t="s">
        <v>146</v>
      </c>
    </row>
    <row r="5195" spans="1:30" x14ac:dyDescent="0.25">
      <c r="A5195" s="131" t="s">
        <v>35</v>
      </c>
      <c r="B5195" s="131" t="s">
        <v>36</v>
      </c>
      <c r="C5195" s="131" t="s">
        <v>37</v>
      </c>
      <c r="D5195" s="131" t="s">
        <v>121</v>
      </c>
      <c r="E5195" s="131" t="s">
        <v>215</v>
      </c>
      <c r="F5195" s="131" t="s">
        <v>216</v>
      </c>
      <c r="G5195" s="131" t="s">
        <v>124</v>
      </c>
      <c r="H5195" s="131" t="s">
        <v>124</v>
      </c>
      <c r="I5195" s="131" t="s">
        <v>42</v>
      </c>
      <c r="J5195" s="131" t="s">
        <v>261</v>
      </c>
      <c r="K5195" s="131" t="s">
        <v>261</v>
      </c>
      <c r="L5195" s="131" t="s">
        <v>43</v>
      </c>
      <c r="M5195" s="131" t="s">
        <v>44</v>
      </c>
      <c r="N5195" s="131" t="s">
        <v>150</v>
      </c>
      <c r="O5195" s="131" t="s">
        <v>42</v>
      </c>
      <c r="P5195" s="131" t="s">
        <v>392</v>
      </c>
      <c r="Q5195" s="131" t="s">
        <v>1717</v>
      </c>
      <c r="R5195" s="131" t="s">
        <v>3266</v>
      </c>
      <c r="S5195" s="130">
        <v>201412</v>
      </c>
      <c r="T5195" s="131" t="s">
        <v>52</v>
      </c>
      <c r="U5195" s="130">
        <v>214.24</v>
      </c>
      <c r="V5195" s="138">
        <v>214.24</v>
      </c>
      <c r="W5195" s="131" t="s">
        <v>340</v>
      </c>
      <c r="X5195" s="131" t="s">
        <v>384</v>
      </c>
      <c r="Y5195" s="131" t="s">
        <v>1152</v>
      </c>
      <c r="Z5195" s="131" t="s">
        <v>48</v>
      </c>
      <c r="AA5195" s="131" t="s">
        <v>315</v>
      </c>
      <c r="AB5195" s="131" t="s">
        <v>42</v>
      </c>
      <c r="AC5195" s="131" t="s">
        <v>3262</v>
      </c>
      <c r="AD5195" s="131" t="s">
        <v>146</v>
      </c>
    </row>
    <row r="5196" spans="1:30" x14ac:dyDescent="0.25">
      <c r="A5196" s="131" t="s">
        <v>35</v>
      </c>
      <c r="B5196" s="131" t="s">
        <v>36</v>
      </c>
      <c r="C5196" s="131" t="s">
        <v>37</v>
      </c>
      <c r="D5196" s="131" t="s">
        <v>121</v>
      </c>
      <c r="E5196" s="131" t="s">
        <v>215</v>
      </c>
      <c r="F5196" s="131" t="s">
        <v>216</v>
      </c>
      <c r="G5196" s="131" t="s">
        <v>124</v>
      </c>
      <c r="H5196" s="131" t="s">
        <v>124</v>
      </c>
      <c r="I5196" s="131" t="s">
        <v>42</v>
      </c>
      <c r="J5196" s="131" t="s">
        <v>257</v>
      </c>
      <c r="K5196" s="131" t="s">
        <v>257</v>
      </c>
      <c r="L5196" s="131" t="s">
        <v>43</v>
      </c>
      <c r="M5196" s="131" t="s">
        <v>44</v>
      </c>
      <c r="N5196" s="131" t="s">
        <v>150</v>
      </c>
      <c r="O5196" s="131" t="s">
        <v>42</v>
      </c>
      <c r="P5196" s="131" t="s">
        <v>392</v>
      </c>
      <c r="Q5196" s="131" t="s">
        <v>1717</v>
      </c>
      <c r="R5196" s="131" t="s">
        <v>3266</v>
      </c>
      <c r="S5196" s="130">
        <v>201412</v>
      </c>
      <c r="T5196" s="131" t="s">
        <v>52</v>
      </c>
      <c r="U5196" s="130">
        <v>214.26</v>
      </c>
      <c r="V5196" s="138">
        <v>214.26</v>
      </c>
      <c r="W5196" s="131" t="s">
        <v>340</v>
      </c>
      <c r="X5196" s="131" t="s">
        <v>384</v>
      </c>
      <c r="Y5196" s="131" t="s">
        <v>1152</v>
      </c>
      <c r="Z5196" s="131" t="s">
        <v>48</v>
      </c>
      <c r="AA5196" s="131" t="s">
        <v>315</v>
      </c>
      <c r="AB5196" s="131" t="s">
        <v>42</v>
      </c>
      <c r="AC5196" s="131" t="s">
        <v>3262</v>
      </c>
      <c r="AD5196" s="131" t="s">
        <v>146</v>
      </c>
    </row>
    <row r="5197" spans="1:30" x14ac:dyDescent="0.25">
      <c r="A5197" s="131" t="s">
        <v>35</v>
      </c>
      <c r="B5197" s="131" t="s">
        <v>36</v>
      </c>
      <c r="C5197" s="131" t="s">
        <v>37</v>
      </c>
      <c r="D5197" s="131" t="s">
        <v>121</v>
      </c>
      <c r="E5197" s="131" t="s">
        <v>215</v>
      </c>
      <c r="F5197" s="131" t="s">
        <v>216</v>
      </c>
      <c r="G5197" s="131" t="s">
        <v>124</v>
      </c>
      <c r="H5197" s="131" t="s">
        <v>124</v>
      </c>
      <c r="I5197" s="131" t="s">
        <v>42</v>
      </c>
      <c r="J5197" s="131" t="s">
        <v>261</v>
      </c>
      <c r="K5197" s="131" t="s">
        <v>261</v>
      </c>
      <c r="L5197" s="131" t="s">
        <v>43</v>
      </c>
      <c r="M5197" s="131" t="s">
        <v>44</v>
      </c>
      <c r="N5197" s="131" t="s">
        <v>150</v>
      </c>
      <c r="O5197" s="131" t="s">
        <v>42</v>
      </c>
      <c r="P5197" s="131" t="s">
        <v>446</v>
      </c>
      <c r="Q5197" s="131" t="s">
        <v>447</v>
      </c>
      <c r="R5197" s="131" t="s">
        <v>3274</v>
      </c>
      <c r="S5197" s="130">
        <v>201412</v>
      </c>
      <c r="T5197" s="131" t="s">
        <v>52</v>
      </c>
      <c r="U5197" s="132">
        <v>53710.04</v>
      </c>
      <c r="V5197" s="138">
        <v>53710.04</v>
      </c>
      <c r="W5197" s="131" t="s">
        <v>340</v>
      </c>
      <c r="X5197" s="131" t="s">
        <v>267</v>
      </c>
      <c r="Y5197" s="131" t="s">
        <v>1152</v>
      </c>
      <c r="Z5197" s="131" t="s">
        <v>48</v>
      </c>
      <c r="AA5197" s="131" t="s">
        <v>315</v>
      </c>
      <c r="AB5197" s="131" t="s">
        <v>42</v>
      </c>
      <c r="AC5197" s="131" t="s">
        <v>3262</v>
      </c>
      <c r="AD5197" s="131" t="s">
        <v>146</v>
      </c>
    </row>
    <row r="5198" spans="1:30" x14ac:dyDescent="0.25">
      <c r="A5198" s="131" t="s">
        <v>35</v>
      </c>
      <c r="B5198" s="131" t="s">
        <v>36</v>
      </c>
      <c r="C5198" s="131" t="s">
        <v>37</v>
      </c>
      <c r="D5198" s="131" t="s">
        <v>121</v>
      </c>
      <c r="E5198" s="131" t="s">
        <v>215</v>
      </c>
      <c r="F5198" s="131" t="s">
        <v>216</v>
      </c>
      <c r="G5198" s="131" t="s">
        <v>124</v>
      </c>
      <c r="H5198" s="131" t="s">
        <v>124</v>
      </c>
      <c r="I5198" s="131" t="s">
        <v>42</v>
      </c>
      <c r="J5198" s="131" t="s">
        <v>250</v>
      </c>
      <c r="K5198" s="131" t="s">
        <v>250</v>
      </c>
      <c r="L5198" s="131" t="s">
        <v>43</v>
      </c>
      <c r="M5198" s="131" t="s">
        <v>44</v>
      </c>
      <c r="N5198" s="131" t="s">
        <v>150</v>
      </c>
      <c r="O5198" s="131" t="s">
        <v>42</v>
      </c>
      <c r="P5198" s="131" t="s">
        <v>392</v>
      </c>
      <c r="Q5198" s="131" t="s">
        <v>1717</v>
      </c>
      <c r="R5198" s="131" t="s">
        <v>3259</v>
      </c>
      <c r="S5198" s="130">
        <v>201412</v>
      </c>
      <c r="T5198" s="131" t="s">
        <v>52</v>
      </c>
      <c r="U5198" s="130">
        <v>214.26</v>
      </c>
      <c r="V5198" s="138">
        <v>214.26</v>
      </c>
      <c r="W5198" s="131" t="s">
        <v>340</v>
      </c>
      <c r="X5198" s="131" t="s">
        <v>384</v>
      </c>
      <c r="Y5198" s="131" t="s">
        <v>1152</v>
      </c>
      <c r="Z5198" s="131" t="s">
        <v>48</v>
      </c>
      <c r="AA5198" s="131" t="s">
        <v>315</v>
      </c>
      <c r="AB5198" s="131" t="s">
        <v>42</v>
      </c>
      <c r="AC5198" s="131" t="s">
        <v>3258</v>
      </c>
      <c r="AD5198" s="131" t="s">
        <v>146</v>
      </c>
    </row>
    <row r="5199" spans="1:30" x14ac:dyDescent="0.25">
      <c r="A5199" s="131" t="s">
        <v>35</v>
      </c>
      <c r="B5199" s="131" t="s">
        <v>36</v>
      </c>
      <c r="C5199" s="131" t="s">
        <v>37</v>
      </c>
      <c r="D5199" s="131" t="s">
        <v>121</v>
      </c>
      <c r="E5199" s="131" t="s">
        <v>215</v>
      </c>
      <c r="F5199" s="131" t="s">
        <v>216</v>
      </c>
      <c r="G5199" s="131" t="s">
        <v>124</v>
      </c>
      <c r="H5199" s="131" t="s">
        <v>124</v>
      </c>
      <c r="I5199" s="131" t="s">
        <v>42</v>
      </c>
      <c r="J5199" s="131" t="s">
        <v>237</v>
      </c>
      <c r="K5199" s="131" t="s">
        <v>237</v>
      </c>
      <c r="L5199" s="131" t="s">
        <v>43</v>
      </c>
      <c r="M5199" s="131" t="s">
        <v>44</v>
      </c>
      <c r="N5199" s="131" t="s">
        <v>150</v>
      </c>
      <c r="O5199" s="131" t="s">
        <v>42</v>
      </c>
      <c r="P5199" s="131" t="s">
        <v>392</v>
      </c>
      <c r="Q5199" s="131" t="s">
        <v>1717</v>
      </c>
      <c r="R5199" s="131" t="s">
        <v>3259</v>
      </c>
      <c r="S5199" s="130">
        <v>201412</v>
      </c>
      <c r="T5199" s="131" t="s">
        <v>52</v>
      </c>
      <c r="U5199" s="130">
        <v>229.56</v>
      </c>
      <c r="V5199" s="138">
        <v>229.56</v>
      </c>
      <c r="W5199" s="131" t="s">
        <v>340</v>
      </c>
      <c r="X5199" s="131" t="s">
        <v>384</v>
      </c>
      <c r="Y5199" s="131" t="s">
        <v>1152</v>
      </c>
      <c r="Z5199" s="131" t="s">
        <v>48</v>
      </c>
      <c r="AA5199" s="131" t="s">
        <v>315</v>
      </c>
      <c r="AB5199" s="131" t="s">
        <v>42</v>
      </c>
      <c r="AC5199" s="131" t="s">
        <v>3258</v>
      </c>
      <c r="AD5199" s="131" t="s">
        <v>146</v>
      </c>
    </row>
    <row r="5200" spans="1:30" x14ac:dyDescent="0.25">
      <c r="A5200" s="131" t="s">
        <v>35</v>
      </c>
      <c r="B5200" s="131" t="s">
        <v>36</v>
      </c>
      <c r="C5200" s="131" t="s">
        <v>37</v>
      </c>
      <c r="D5200" s="131" t="s">
        <v>121</v>
      </c>
      <c r="E5200" s="131" t="s">
        <v>215</v>
      </c>
      <c r="F5200" s="131" t="s">
        <v>216</v>
      </c>
      <c r="G5200" s="131" t="s">
        <v>124</v>
      </c>
      <c r="H5200" s="131" t="s">
        <v>124</v>
      </c>
      <c r="I5200" s="131" t="s">
        <v>42</v>
      </c>
      <c r="J5200" s="131" t="s">
        <v>231</v>
      </c>
      <c r="K5200" s="131" t="s">
        <v>231</v>
      </c>
      <c r="L5200" s="131" t="s">
        <v>43</v>
      </c>
      <c r="M5200" s="131" t="s">
        <v>44</v>
      </c>
      <c r="N5200" s="131" t="s">
        <v>150</v>
      </c>
      <c r="O5200" s="131" t="s">
        <v>42</v>
      </c>
      <c r="P5200" s="131" t="s">
        <v>392</v>
      </c>
      <c r="Q5200" s="131" t="s">
        <v>1717</v>
      </c>
      <c r="R5200" s="131" t="s">
        <v>3259</v>
      </c>
      <c r="S5200" s="130">
        <v>201412</v>
      </c>
      <c r="T5200" s="131" t="s">
        <v>52</v>
      </c>
      <c r="U5200" s="130">
        <v>214.26</v>
      </c>
      <c r="V5200" s="138">
        <v>214.26</v>
      </c>
      <c r="W5200" s="131" t="s">
        <v>340</v>
      </c>
      <c r="X5200" s="131" t="s">
        <v>384</v>
      </c>
      <c r="Y5200" s="131" t="s">
        <v>1152</v>
      </c>
      <c r="Z5200" s="131" t="s">
        <v>48</v>
      </c>
      <c r="AA5200" s="131" t="s">
        <v>315</v>
      </c>
      <c r="AB5200" s="131" t="s">
        <v>42</v>
      </c>
      <c r="AC5200" s="131" t="s">
        <v>3258</v>
      </c>
      <c r="AD5200" s="131" t="s">
        <v>146</v>
      </c>
    </row>
    <row r="5201" spans="1:30" x14ac:dyDescent="0.25">
      <c r="A5201" s="131" t="s">
        <v>35</v>
      </c>
      <c r="B5201" s="131" t="s">
        <v>36</v>
      </c>
      <c r="C5201" s="131" t="s">
        <v>37</v>
      </c>
      <c r="D5201" s="131" t="s">
        <v>121</v>
      </c>
      <c r="E5201" s="131" t="s">
        <v>215</v>
      </c>
      <c r="F5201" s="131" t="s">
        <v>216</v>
      </c>
      <c r="G5201" s="131" t="s">
        <v>124</v>
      </c>
      <c r="H5201" s="131" t="s">
        <v>124</v>
      </c>
      <c r="I5201" s="131" t="s">
        <v>42</v>
      </c>
      <c r="J5201" s="131" t="s">
        <v>217</v>
      </c>
      <c r="K5201" s="131" t="s">
        <v>217</v>
      </c>
      <c r="L5201" s="131" t="s">
        <v>43</v>
      </c>
      <c r="M5201" s="131" t="s">
        <v>44</v>
      </c>
      <c r="N5201" s="131" t="s">
        <v>150</v>
      </c>
      <c r="O5201" s="131" t="s">
        <v>42</v>
      </c>
      <c r="P5201" s="131" t="s">
        <v>392</v>
      </c>
      <c r="Q5201" s="131" t="s">
        <v>1717</v>
      </c>
      <c r="R5201" s="131" t="s">
        <v>3259</v>
      </c>
      <c r="S5201" s="130">
        <v>201412</v>
      </c>
      <c r="T5201" s="131" t="s">
        <v>52</v>
      </c>
      <c r="U5201" s="130">
        <v>229.56</v>
      </c>
      <c r="V5201" s="138">
        <v>229.56</v>
      </c>
      <c r="W5201" s="131" t="s">
        <v>340</v>
      </c>
      <c r="X5201" s="131" t="s">
        <v>384</v>
      </c>
      <c r="Y5201" s="131" t="s">
        <v>1152</v>
      </c>
      <c r="Z5201" s="131" t="s">
        <v>48</v>
      </c>
      <c r="AA5201" s="131" t="s">
        <v>315</v>
      </c>
      <c r="AB5201" s="131" t="s">
        <v>42</v>
      </c>
      <c r="AC5201" s="131" t="s">
        <v>3258</v>
      </c>
      <c r="AD5201" s="131" t="s">
        <v>146</v>
      </c>
    </row>
    <row r="5202" spans="1:30" x14ac:dyDescent="0.25">
      <c r="A5202" s="131" t="s">
        <v>35</v>
      </c>
      <c r="B5202" s="131" t="s">
        <v>36</v>
      </c>
      <c r="C5202" s="131" t="s">
        <v>37</v>
      </c>
      <c r="D5202" s="131" t="s">
        <v>121</v>
      </c>
      <c r="E5202" s="131" t="s">
        <v>215</v>
      </c>
      <c r="F5202" s="131" t="s">
        <v>216</v>
      </c>
      <c r="G5202" s="131" t="s">
        <v>124</v>
      </c>
      <c r="H5202" s="131" t="s">
        <v>124</v>
      </c>
      <c r="I5202" s="131" t="s">
        <v>42</v>
      </c>
      <c r="J5202" s="131" t="s">
        <v>231</v>
      </c>
      <c r="K5202" s="131" t="s">
        <v>231</v>
      </c>
      <c r="L5202" s="131" t="s">
        <v>43</v>
      </c>
      <c r="M5202" s="131" t="s">
        <v>44</v>
      </c>
      <c r="N5202" s="131" t="s">
        <v>180</v>
      </c>
      <c r="O5202" s="131" t="s">
        <v>42</v>
      </c>
      <c r="P5202" s="131" t="s">
        <v>388</v>
      </c>
      <c r="Q5202" s="131" t="s">
        <v>183</v>
      </c>
      <c r="R5202" s="131" t="s">
        <v>3261</v>
      </c>
      <c r="S5202" s="130">
        <v>201412</v>
      </c>
      <c r="T5202" s="131" t="s">
        <v>52</v>
      </c>
      <c r="U5202" s="130">
        <v>0</v>
      </c>
      <c r="V5202" s="138">
        <v>2456.64</v>
      </c>
      <c r="W5202" s="131" t="s">
        <v>340</v>
      </c>
      <c r="X5202" s="131" t="s">
        <v>975</v>
      </c>
      <c r="Y5202" s="131" t="s">
        <v>1152</v>
      </c>
      <c r="Z5202" s="131" t="s">
        <v>48</v>
      </c>
      <c r="AA5202" s="131" t="s">
        <v>315</v>
      </c>
      <c r="AB5202" s="131" t="s">
        <v>42</v>
      </c>
      <c r="AC5202" s="131" t="s">
        <v>3262</v>
      </c>
      <c r="AD5202" s="131" t="s">
        <v>146</v>
      </c>
    </row>
    <row r="5203" spans="1:30" x14ac:dyDescent="0.25">
      <c r="A5203" s="131" t="s">
        <v>35</v>
      </c>
      <c r="B5203" s="131" t="s">
        <v>36</v>
      </c>
      <c r="C5203" s="131" t="s">
        <v>37</v>
      </c>
      <c r="D5203" s="131" t="s">
        <v>121</v>
      </c>
      <c r="E5203" s="131" t="s">
        <v>215</v>
      </c>
      <c r="F5203" s="131" t="s">
        <v>216</v>
      </c>
      <c r="G5203" s="131" t="s">
        <v>124</v>
      </c>
      <c r="H5203" s="131" t="s">
        <v>124</v>
      </c>
      <c r="I5203" s="131" t="s">
        <v>42</v>
      </c>
      <c r="J5203" s="131" t="s">
        <v>437</v>
      </c>
      <c r="K5203" s="131" t="s">
        <v>437</v>
      </c>
      <c r="L5203" s="131" t="s">
        <v>43</v>
      </c>
      <c r="M5203" s="131" t="s">
        <v>44</v>
      </c>
      <c r="N5203" s="131" t="s">
        <v>150</v>
      </c>
      <c r="O5203" s="131" t="s">
        <v>42</v>
      </c>
      <c r="P5203" s="131" t="s">
        <v>392</v>
      </c>
      <c r="Q5203" s="131" t="s">
        <v>1717</v>
      </c>
      <c r="R5203" s="131" t="s">
        <v>3266</v>
      </c>
      <c r="S5203" s="130">
        <v>201412</v>
      </c>
      <c r="T5203" s="131" t="s">
        <v>52</v>
      </c>
      <c r="U5203" s="130">
        <v>214.26</v>
      </c>
      <c r="V5203" s="138">
        <v>214.26</v>
      </c>
      <c r="W5203" s="131" t="s">
        <v>340</v>
      </c>
      <c r="X5203" s="131" t="s">
        <v>384</v>
      </c>
      <c r="Y5203" s="131" t="s">
        <v>1152</v>
      </c>
      <c r="Z5203" s="131" t="s">
        <v>48</v>
      </c>
      <c r="AA5203" s="131" t="s">
        <v>315</v>
      </c>
      <c r="AB5203" s="131" t="s">
        <v>42</v>
      </c>
      <c r="AC5203" s="131" t="s">
        <v>3262</v>
      </c>
      <c r="AD5203" s="131" t="s">
        <v>146</v>
      </c>
    </row>
    <row r="5204" spans="1:30" x14ac:dyDescent="0.25">
      <c r="A5204" s="131" t="s">
        <v>35</v>
      </c>
      <c r="B5204" s="131" t="s">
        <v>36</v>
      </c>
      <c r="C5204" s="131" t="s">
        <v>37</v>
      </c>
      <c r="D5204" s="131" t="s">
        <v>121</v>
      </c>
      <c r="E5204" s="131" t="s">
        <v>215</v>
      </c>
      <c r="F5204" s="131" t="s">
        <v>216</v>
      </c>
      <c r="G5204" s="131" t="s">
        <v>124</v>
      </c>
      <c r="H5204" s="131" t="s">
        <v>124</v>
      </c>
      <c r="I5204" s="131" t="s">
        <v>42</v>
      </c>
      <c r="J5204" s="131" t="s">
        <v>250</v>
      </c>
      <c r="K5204" s="131" t="s">
        <v>250</v>
      </c>
      <c r="L5204" s="131" t="s">
        <v>43</v>
      </c>
      <c r="M5204" s="131" t="s">
        <v>44</v>
      </c>
      <c r="N5204" s="131" t="s">
        <v>150</v>
      </c>
      <c r="O5204" s="131" t="s">
        <v>42</v>
      </c>
      <c r="P5204" s="131" t="s">
        <v>392</v>
      </c>
      <c r="Q5204" s="131" t="s">
        <v>1717</v>
      </c>
      <c r="R5204" s="131" t="s">
        <v>3266</v>
      </c>
      <c r="S5204" s="130">
        <v>201412</v>
      </c>
      <c r="T5204" s="131" t="s">
        <v>52</v>
      </c>
      <c r="U5204" s="130">
        <v>214.26</v>
      </c>
      <c r="V5204" s="138">
        <v>214.26</v>
      </c>
      <c r="W5204" s="131" t="s">
        <v>340</v>
      </c>
      <c r="X5204" s="131" t="s">
        <v>384</v>
      </c>
      <c r="Y5204" s="131" t="s">
        <v>1152</v>
      </c>
      <c r="Z5204" s="131" t="s">
        <v>48</v>
      </c>
      <c r="AA5204" s="131" t="s">
        <v>315</v>
      </c>
      <c r="AB5204" s="131" t="s">
        <v>42</v>
      </c>
      <c r="AC5204" s="131" t="s">
        <v>3262</v>
      </c>
      <c r="AD5204" s="131" t="s">
        <v>146</v>
      </c>
    </row>
    <row r="5205" spans="1:30" x14ac:dyDescent="0.25">
      <c r="A5205" s="131" t="s">
        <v>35</v>
      </c>
      <c r="B5205" s="131" t="s">
        <v>36</v>
      </c>
      <c r="C5205" s="131" t="s">
        <v>37</v>
      </c>
      <c r="D5205" s="131" t="s">
        <v>121</v>
      </c>
      <c r="E5205" s="131" t="s">
        <v>215</v>
      </c>
      <c r="F5205" s="131" t="s">
        <v>216</v>
      </c>
      <c r="G5205" s="131" t="s">
        <v>124</v>
      </c>
      <c r="H5205" s="131" t="s">
        <v>124</v>
      </c>
      <c r="I5205" s="131" t="s">
        <v>42</v>
      </c>
      <c r="J5205" s="131" t="s">
        <v>237</v>
      </c>
      <c r="K5205" s="131" t="s">
        <v>237</v>
      </c>
      <c r="L5205" s="131" t="s">
        <v>43</v>
      </c>
      <c r="M5205" s="131" t="s">
        <v>44</v>
      </c>
      <c r="N5205" s="131" t="s">
        <v>150</v>
      </c>
      <c r="O5205" s="131" t="s">
        <v>42</v>
      </c>
      <c r="P5205" s="131" t="s">
        <v>392</v>
      </c>
      <c r="Q5205" s="131" t="s">
        <v>1717</v>
      </c>
      <c r="R5205" s="131" t="s">
        <v>3266</v>
      </c>
      <c r="S5205" s="130">
        <v>201412</v>
      </c>
      <c r="T5205" s="131" t="s">
        <v>52</v>
      </c>
      <c r="U5205" s="130">
        <v>229.56</v>
      </c>
      <c r="V5205" s="138">
        <v>229.56</v>
      </c>
      <c r="W5205" s="131" t="s">
        <v>340</v>
      </c>
      <c r="X5205" s="131" t="s">
        <v>384</v>
      </c>
      <c r="Y5205" s="131" t="s">
        <v>1152</v>
      </c>
      <c r="Z5205" s="131" t="s">
        <v>48</v>
      </c>
      <c r="AA5205" s="131" t="s">
        <v>315</v>
      </c>
      <c r="AB5205" s="131" t="s">
        <v>42</v>
      </c>
      <c r="AC5205" s="131" t="s">
        <v>3262</v>
      </c>
      <c r="AD5205" s="131" t="s">
        <v>146</v>
      </c>
    </row>
    <row r="5206" spans="1:30" x14ac:dyDescent="0.25">
      <c r="A5206" s="131" t="s">
        <v>35</v>
      </c>
      <c r="B5206" s="131" t="s">
        <v>36</v>
      </c>
      <c r="C5206" s="131" t="s">
        <v>37</v>
      </c>
      <c r="D5206" s="131" t="s">
        <v>121</v>
      </c>
      <c r="E5206" s="131" t="s">
        <v>215</v>
      </c>
      <c r="F5206" s="131" t="s">
        <v>216</v>
      </c>
      <c r="G5206" s="131" t="s">
        <v>124</v>
      </c>
      <c r="H5206" s="131" t="s">
        <v>124</v>
      </c>
      <c r="I5206" s="131" t="s">
        <v>42</v>
      </c>
      <c r="J5206" s="131" t="s">
        <v>437</v>
      </c>
      <c r="K5206" s="131" t="s">
        <v>437</v>
      </c>
      <c r="L5206" s="131" t="s">
        <v>43</v>
      </c>
      <c r="M5206" s="131" t="s">
        <v>44</v>
      </c>
      <c r="N5206" s="131" t="s">
        <v>150</v>
      </c>
      <c r="O5206" s="131" t="s">
        <v>42</v>
      </c>
      <c r="P5206" s="131" t="s">
        <v>392</v>
      </c>
      <c r="Q5206" s="131" t="s">
        <v>1717</v>
      </c>
      <c r="R5206" s="131" t="s">
        <v>3264</v>
      </c>
      <c r="S5206" s="130">
        <v>201412</v>
      </c>
      <c r="T5206" s="131" t="s">
        <v>52</v>
      </c>
      <c r="U5206" s="130">
        <v>5.91</v>
      </c>
      <c r="V5206" s="138">
        <v>5.91</v>
      </c>
      <c r="W5206" s="131" t="s">
        <v>340</v>
      </c>
      <c r="X5206" s="131" t="s">
        <v>384</v>
      </c>
      <c r="Y5206" s="131" t="s">
        <v>1152</v>
      </c>
      <c r="Z5206" s="131" t="s">
        <v>48</v>
      </c>
      <c r="AA5206" s="131" t="s">
        <v>315</v>
      </c>
      <c r="AB5206" s="131" t="s">
        <v>42</v>
      </c>
      <c r="AC5206" s="131" t="s">
        <v>3262</v>
      </c>
      <c r="AD5206" s="131" t="s">
        <v>146</v>
      </c>
    </row>
    <row r="5207" spans="1:30" x14ac:dyDescent="0.25">
      <c r="A5207" s="131" t="s">
        <v>35</v>
      </c>
      <c r="B5207" s="131" t="s">
        <v>36</v>
      </c>
      <c r="C5207" s="131" t="s">
        <v>37</v>
      </c>
      <c r="D5207" s="131" t="s">
        <v>121</v>
      </c>
      <c r="E5207" s="131" t="s">
        <v>215</v>
      </c>
      <c r="F5207" s="131" t="s">
        <v>216</v>
      </c>
      <c r="G5207" s="131" t="s">
        <v>124</v>
      </c>
      <c r="H5207" s="131" t="s">
        <v>124</v>
      </c>
      <c r="I5207" s="131" t="s">
        <v>42</v>
      </c>
      <c r="J5207" s="131" t="s">
        <v>250</v>
      </c>
      <c r="K5207" s="131" t="s">
        <v>250</v>
      </c>
      <c r="L5207" s="131" t="s">
        <v>43</v>
      </c>
      <c r="M5207" s="131" t="s">
        <v>44</v>
      </c>
      <c r="N5207" s="131" t="s">
        <v>150</v>
      </c>
      <c r="O5207" s="131" t="s">
        <v>42</v>
      </c>
      <c r="P5207" s="131" t="s">
        <v>392</v>
      </c>
      <c r="Q5207" s="131" t="s">
        <v>1717</v>
      </c>
      <c r="R5207" s="131" t="s">
        <v>3264</v>
      </c>
      <c r="S5207" s="130">
        <v>201412</v>
      </c>
      <c r="T5207" s="131" t="s">
        <v>52</v>
      </c>
      <c r="U5207" s="130">
        <v>5.91</v>
      </c>
      <c r="V5207" s="138">
        <v>5.91</v>
      </c>
      <c r="W5207" s="131" t="s">
        <v>340</v>
      </c>
      <c r="X5207" s="131" t="s">
        <v>384</v>
      </c>
      <c r="Y5207" s="131" t="s">
        <v>1152</v>
      </c>
      <c r="Z5207" s="131" t="s">
        <v>48</v>
      </c>
      <c r="AA5207" s="131" t="s">
        <v>315</v>
      </c>
      <c r="AB5207" s="131" t="s">
        <v>42</v>
      </c>
      <c r="AC5207" s="131" t="s">
        <v>3262</v>
      </c>
      <c r="AD5207" s="131" t="s">
        <v>146</v>
      </c>
    </row>
    <row r="5208" spans="1:30" x14ac:dyDescent="0.25">
      <c r="A5208" s="131" t="s">
        <v>35</v>
      </c>
      <c r="B5208" s="131" t="s">
        <v>36</v>
      </c>
      <c r="C5208" s="131" t="s">
        <v>37</v>
      </c>
      <c r="D5208" s="131" t="s">
        <v>121</v>
      </c>
      <c r="E5208" s="131" t="s">
        <v>215</v>
      </c>
      <c r="F5208" s="131" t="s">
        <v>216</v>
      </c>
      <c r="G5208" s="131" t="s">
        <v>124</v>
      </c>
      <c r="H5208" s="131" t="s">
        <v>124</v>
      </c>
      <c r="I5208" s="131" t="s">
        <v>42</v>
      </c>
      <c r="J5208" s="131" t="s">
        <v>237</v>
      </c>
      <c r="K5208" s="131" t="s">
        <v>237</v>
      </c>
      <c r="L5208" s="131" t="s">
        <v>43</v>
      </c>
      <c r="M5208" s="131" t="s">
        <v>44</v>
      </c>
      <c r="N5208" s="131" t="s">
        <v>150</v>
      </c>
      <c r="O5208" s="131" t="s">
        <v>42</v>
      </c>
      <c r="P5208" s="131" t="s">
        <v>392</v>
      </c>
      <c r="Q5208" s="131" t="s">
        <v>1717</v>
      </c>
      <c r="R5208" s="131" t="s">
        <v>3264</v>
      </c>
      <c r="S5208" s="130">
        <v>201412</v>
      </c>
      <c r="T5208" s="131" t="s">
        <v>52</v>
      </c>
      <c r="U5208" s="130">
        <v>6.33</v>
      </c>
      <c r="V5208" s="138">
        <v>6.33</v>
      </c>
      <c r="W5208" s="131" t="s">
        <v>340</v>
      </c>
      <c r="X5208" s="131" t="s">
        <v>384</v>
      </c>
      <c r="Y5208" s="131" t="s">
        <v>1152</v>
      </c>
      <c r="Z5208" s="131" t="s">
        <v>48</v>
      </c>
      <c r="AA5208" s="131" t="s">
        <v>315</v>
      </c>
      <c r="AB5208" s="131" t="s">
        <v>42</v>
      </c>
      <c r="AC5208" s="131" t="s">
        <v>3262</v>
      </c>
      <c r="AD5208" s="131" t="s">
        <v>146</v>
      </c>
    </row>
    <row r="5209" spans="1:30" x14ac:dyDescent="0.25">
      <c r="A5209" s="131" t="s">
        <v>35</v>
      </c>
      <c r="B5209" s="131" t="s">
        <v>36</v>
      </c>
      <c r="C5209" s="131" t="s">
        <v>37</v>
      </c>
      <c r="D5209" s="131" t="s">
        <v>121</v>
      </c>
      <c r="E5209" s="131" t="s">
        <v>215</v>
      </c>
      <c r="F5209" s="131" t="s">
        <v>216</v>
      </c>
      <c r="G5209" s="131" t="s">
        <v>124</v>
      </c>
      <c r="H5209" s="131" t="s">
        <v>124</v>
      </c>
      <c r="I5209" s="131" t="s">
        <v>42</v>
      </c>
      <c r="J5209" s="131" t="s">
        <v>231</v>
      </c>
      <c r="K5209" s="131" t="s">
        <v>231</v>
      </c>
      <c r="L5209" s="131" t="s">
        <v>43</v>
      </c>
      <c r="M5209" s="131" t="s">
        <v>44</v>
      </c>
      <c r="N5209" s="131" t="s">
        <v>150</v>
      </c>
      <c r="O5209" s="131" t="s">
        <v>42</v>
      </c>
      <c r="P5209" s="131" t="s">
        <v>392</v>
      </c>
      <c r="Q5209" s="131" t="s">
        <v>1717</v>
      </c>
      <c r="R5209" s="131" t="s">
        <v>3264</v>
      </c>
      <c r="S5209" s="130">
        <v>201412</v>
      </c>
      <c r="T5209" s="131" t="s">
        <v>52</v>
      </c>
      <c r="U5209" s="130">
        <v>5.91</v>
      </c>
      <c r="V5209" s="138">
        <v>5.91</v>
      </c>
      <c r="W5209" s="131" t="s">
        <v>340</v>
      </c>
      <c r="X5209" s="131" t="s">
        <v>384</v>
      </c>
      <c r="Y5209" s="131" t="s">
        <v>1152</v>
      </c>
      <c r="Z5209" s="131" t="s">
        <v>48</v>
      </c>
      <c r="AA5209" s="131" t="s">
        <v>315</v>
      </c>
      <c r="AB5209" s="131" t="s">
        <v>42</v>
      </c>
      <c r="AC5209" s="131" t="s">
        <v>3262</v>
      </c>
      <c r="AD5209" s="131" t="s">
        <v>146</v>
      </c>
    </row>
    <row r="5210" spans="1:30" x14ac:dyDescent="0.25">
      <c r="A5210" s="131" t="s">
        <v>35</v>
      </c>
      <c r="B5210" s="131" t="s">
        <v>36</v>
      </c>
      <c r="C5210" s="131" t="s">
        <v>37</v>
      </c>
      <c r="D5210" s="131" t="s">
        <v>121</v>
      </c>
      <c r="E5210" s="131" t="s">
        <v>215</v>
      </c>
      <c r="F5210" s="131" t="s">
        <v>216</v>
      </c>
      <c r="G5210" s="131" t="s">
        <v>124</v>
      </c>
      <c r="H5210" s="131" t="s">
        <v>124</v>
      </c>
      <c r="I5210" s="131" t="s">
        <v>42</v>
      </c>
      <c r="J5210" s="131" t="s">
        <v>217</v>
      </c>
      <c r="K5210" s="131" t="s">
        <v>217</v>
      </c>
      <c r="L5210" s="131" t="s">
        <v>43</v>
      </c>
      <c r="M5210" s="131" t="s">
        <v>44</v>
      </c>
      <c r="N5210" s="131" t="s">
        <v>150</v>
      </c>
      <c r="O5210" s="131" t="s">
        <v>42</v>
      </c>
      <c r="P5210" s="131" t="s">
        <v>392</v>
      </c>
      <c r="Q5210" s="131" t="s">
        <v>1717</v>
      </c>
      <c r="R5210" s="131" t="s">
        <v>3264</v>
      </c>
      <c r="S5210" s="130">
        <v>201412</v>
      </c>
      <c r="T5210" s="131" t="s">
        <v>52</v>
      </c>
      <c r="U5210" s="130">
        <v>6.33</v>
      </c>
      <c r="V5210" s="138">
        <v>6.33</v>
      </c>
      <c r="W5210" s="131" t="s">
        <v>340</v>
      </c>
      <c r="X5210" s="131" t="s">
        <v>384</v>
      </c>
      <c r="Y5210" s="131" t="s">
        <v>1152</v>
      </c>
      <c r="Z5210" s="131" t="s">
        <v>48</v>
      </c>
      <c r="AA5210" s="131" t="s">
        <v>315</v>
      </c>
      <c r="AB5210" s="131" t="s">
        <v>42</v>
      </c>
      <c r="AC5210" s="131" t="s">
        <v>3262</v>
      </c>
      <c r="AD5210" s="131" t="s">
        <v>146</v>
      </c>
    </row>
    <row r="5211" spans="1:30" x14ac:dyDescent="0.25">
      <c r="A5211" s="131" t="s">
        <v>35</v>
      </c>
      <c r="B5211" s="131" t="s">
        <v>36</v>
      </c>
      <c r="C5211" s="131" t="s">
        <v>37</v>
      </c>
      <c r="D5211" s="131" t="s">
        <v>121</v>
      </c>
      <c r="E5211" s="131" t="s">
        <v>122</v>
      </c>
      <c r="F5211" s="131" t="s">
        <v>123</v>
      </c>
      <c r="G5211" s="131" t="s">
        <v>124</v>
      </c>
      <c r="H5211" s="131" t="s">
        <v>124</v>
      </c>
      <c r="I5211" s="131" t="s">
        <v>42</v>
      </c>
      <c r="J5211" s="131" t="s">
        <v>652</v>
      </c>
      <c r="K5211" s="131" t="s">
        <v>652</v>
      </c>
      <c r="L5211" s="131" t="s">
        <v>43</v>
      </c>
      <c r="M5211" s="131" t="s">
        <v>44</v>
      </c>
      <c r="N5211" s="131" t="s">
        <v>180</v>
      </c>
      <c r="O5211" s="131" t="s">
        <v>42</v>
      </c>
      <c r="P5211" s="131" t="s">
        <v>522</v>
      </c>
      <c r="Q5211" s="131" t="s">
        <v>960</v>
      </c>
      <c r="R5211" s="131" t="s">
        <v>3275</v>
      </c>
      <c r="S5211" s="130">
        <v>201412</v>
      </c>
      <c r="T5211" s="131" t="s">
        <v>52</v>
      </c>
      <c r="U5211" s="132">
        <v>150998.56</v>
      </c>
      <c r="V5211" s="138">
        <v>150998.56</v>
      </c>
      <c r="W5211" s="131" t="s">
        <v>340</v>
      </c>
      <c r="X5211" s="131" t="s">
        <v>177</v>
      </c>
      <c r="Y5211" s="131" t="s">
        <v>1152</v>
      </c>
      <c r="Z5211" s="131" t="s">
        <v>48</v>
      </c>
      <c r="AA5211" s="131" t="s">
        <v>315</v>
      </c>
      <c r="AB5211" s="131" t="s">
        <v>42</v>
      </c>
      <c r="AC5211" s="131" t="s">
        <v>3276</v>
      </c>
      <c r="AD5211" s="131" t="s">
        <v>146</v>
      </c>
    </row>
    <row r="5212" spans="1:30" x14ac:dyDescent="0.25">
      <c r="A5212" s="131" t="s">
        <v>35</v>
      </c>
      <c r="B5212" s="131" t="s">
        <v>36</v>
      </c>
      <c r="C5212" s="131" t="s">
        <v>37</v>
      </c>
      <c r="D5212" s="131" t="s">
        <v>121</v>
      </c>
      <c r="E5212" s="131" t="s">
        <v>122</v>
      </c>
      <c r="F5212" s="131" t="s">
        <v>123</v>
      </c>
      <c r="G5212" s="131" t="s">
        <v>124</v>
      </c>
      <c r="H5212" s="131" t="s">
        <v>124</v>
      </c>
      <c r="I5212" s="131" t="s">
        <v>42</v>
      </c>
      <c r="J5212" s="131" t="s">
        <v>190</v>
      </c>
      <c r="K5212" s="131" t="s">
        <v>190</v>
      </c>
      <c r="L5212" s="131" t="s">
        <v>43</v>
      </c>
      <c r="M5212" s="131" t="s">
        <v>44</v>
      </c>
      <c r="N5212" s="131" t="s">
        <v>150</v>
      </c>
      <c r="O5212" s="131" t="s">
        <v>42</v>
      </c>
      <c r="P5212" s="131" t="s">
        <v>522</v>
      </c>
      <c r="Q5212" s="131" t="s">
        <v>539</v>
      </c>
      <c r="R5212" s="131" t="s">
        <v>3275</v>
      </c>
      <c r="S5212" s="130">
        <v>201412</v>
      </c>
      <c r="T5212" s="131" t="s">
        <v>52</v>
      </c>
      <c r="U5212" s="132">
        <v>50000</v>
      </c>
      <c r="V5212" s="138">
        <v>50000</v>
      </c>
      <c r="W5212" s="131" t="s">
        <v>340</v>
      </c>
      <c r="X5212" s="131" t="s">
        <v>177</v>
      </c>
      <c r="Y5212" s="131" t="s">
        <v>1152</v>
      </c>
      <c r="Z5212" s="131" t="s">
        <v>48</v>
      </c>
      <c r="AA5212" s="131" t="s">
        <v>315</v>
      </c>
      <c r="AB5212" s="131" t="s">
        <v>42</v>
      </c>
      <c r="AC5212" s="131" t="s">
        <v>3276</v>
      </c>
      <c r="AD5212" s="131" t="s">
        <v>146</v>
      </c>
    </row>
    <row r="5213" spans="1:30" x14ac:dyDescent="0.25">
      <c r="A5213" s="131" t="s">
        <v>35</v>
      </c>
      <c r="B5213" s="131" t="s">
        <v>36</v>
      </c>
      <c r="C5213" s="131" t="s">
        <v>37</v>
      </c>
      <c r="D5213" s="131" t="s">
        <v>121</v>
      </c>
      <c r="E5213" s="131" t="s">
        <v>122</v>
      </c>
      <c r="F5213" s="131" t="s">
        <v>123</v>
      </c>
      <c r="G5213" s="131" t="s">
        <v>124</v>
      </c>
      <c r="H5213" s="131" t="s">
        <v>124</v>
      </c>
      <c r="I5213" s="131" t="s">
        <v>42</v>
      </c>
      <c r="J5213" s="131" t="s">
        <v>532</v>
      </c>
      <c r="K5213" s="131" t="s">
        <v>532</v>
      </c>
      <c r="L5213" s="131" t="s">
        <v>43</v>
      </c>
      <c r="M5213" s="131" t="s">
        <v>44</v>
      </c>
      <c r="N5213" s="131" t="s">
        <v>150</v>
      </c>
      <c r="O5213" s="131" t="s">
        <v>42</v>
      </c>
      <c r="P5213" s="131" t="s">
        <v>522</v>
      </c>
      <c r="Q5213" s="131" t="s">
        <v>653</v>
      </c>
      <c r="R5213" s="131" t="s">
        <v>3275</v>
      </c>
      <c r="S5213" s="130">
        <v>201412</v>
      </c>
      <c r="T5213" s="131" t="s">
        <v>52</v>
      </c>
      <c r="U5213" s="132">
        <v>4576.05</v>
      </c>
      <c r="V5213" s="138">
        <v>4576.05</v>
      </c>
      <c r="W5213" s="131" t="s">
        <v>340</v>
      </c>
      <c r="X5213" s="131" t="s">
        <v>177</v>
      </c>
      <c r="Y5213" s="131" t="s">
        <v>1152</v>
      </c>
      <c r="Z5213" s="131" t="s">
        <v>48</v>
      </c>
      <c r="AA5213" s="131" t="s">
        <v>315</v>
      </c>
      <c r="AB5213" s="131" t="s">
        <v>42</v>
      </c>
      <c r="AC5213" s="131" t="s">
        <v>3276</v>
      </c>
      <c r="AD5213" s="131" t="s">
        <v>146</v>
      </c>
    </row>
    <row r="5214" spans="1:30" x14ac:dyDescent="0.25">
      <c r="A5214" s="131" t="s">
        <v>35</v>
      </c>
      <c r="B5214" s="131" t="s">
        <v>36</v>
      </c>
      <c r="C5214" s="131" t="s">
        <v>37</v>
      </c>
      <c r="D5214" s="131" t="s">
        <v>121</v>
      </c>
      <c r="E5214" s="131" t="s">
        <v>122</v>
      </c>
      <c r="F5214" s="131" t="s">
        <v>123</v>
      </c>
      <c r="G5214" s="131" t="s">
        <v>124</v>
      </c>
      <c r="H5214" s="131" t="s">
        <v>124</v>
      </c>
      <c r="I5214" s="131" t="s">
        <v>42</v>
      </c>
      <c r="J5214" s="131" t="s">
        <v>532</v>
      </c>
      <c r="K5214" s="131" t="s">
        <v>532</v>
      </c>
      <c r="L5214" s="131" t="s">
        <v>43</v>
      </c>
      <c r="M5214" s="131" t="s">
        <v>44</v>
      </c>
      <c r="N5214" s="131" t="s">
        <v>180</v>
      </c>
      <c r="O5214" s="131" t="s">
        <v>42</v>
      </c>
      <c r="P5214" s="131" t="s">
        <v>522</v>
      </c>
      <c r="Q5214" s="131" t="s">
        <v>733</v>
      </c>
      <c r="R5214" s="131" t="s">
        <v>3275</v>
      </c>
      <c r="S5214" s="130">
        <v>201412</v>
      </c>
      <c r="T5214" s="131" t="s">
        <v>52</v>
      </c>
      <c r="U5214" s="132">
        <v>6492.2</v>
      </c>
      <c r="V5214" s="138">
        <v>6492.2</v>
      </c>
      <c r="W5214" s="131" t="s">
        <v>340</v>
      </c>
      <c r="X5214" s="131" t="s">
        <v>177</v>
      </c>
      <c r="Y5214" s="131" t="s">
        <v>1152</v>
      </c>
      <c r="Z5214" s="131" t="s">
        <v>48</v>
      </c>
      <c r="AA5214" s="131" t="s">
        <v>315</v>
      </c>
      <c r="AB5214" s="131" t="s">
        <v>42</v>
      </c>
      <c r="AC5214" s="131" t="s">
        <v>3276</v>
      </c>
      <c r="AD5214" s="131" t="s">
        <v>146</v>
      </c>
    </row>
    <row r="5215" spans="1:30" x14ac:dyDescent="0.25">
      <c r="A5215" s="131" t="s">
        <v>35</v>
      </c>
      <c r="B5215" s="131" t="s">
        <v>36</v>
      </c>
      <c r="C5215" s="131" t="s">
        <v>37</v>
      </c>
      <c r="D5215" s="131" t="s">
        <v>121</v>
      </c>
      <c r="E5215" s="131" t="s">
        <v>122</v>
      </c>
      <c r="F5215" s="131" t="s">
        <v>123</v>
      </c>
      <c r="G5215" s="131" t="s">
        <v>124</v>
      </c>
      <c r="H5215" s="131" t="s">
        <v>124</v>
      </c>
      <c r="I5215" s="131" t="s">
        <v>42</v>
      </c>
      <c r="J5215" s="131" t="s">
        <v>182</v>
      </c>
      <c r="K5215" s="131" t="s">
        <v>182</v>
      </c>
      <c r="L5215" s="131" t="s">
        <v>43</v>
      </c>
      <c r="M5215" s="131" t="s">
        <v>44</v>
      </c>
      <c r="N5215" s="131" t="s">
        <v>150</v>
      </c>
      <c r="O5215" s="131" t="s">
        <v>42</v>
      </c>
      <c r="P5215" s="131" t="s">
        <v>522</v>
      </c>
      <c r="Q5215" s="131" t="s">
        <v>531</v>
      </c>
      <c r="R5215" s="131" t="s">
        <v>3275</v>
      </c>
      <c r="S5215" s="130">
        <v>201412</v>
      </c>
      <c r="T5215" s="131" t="s">
        <v>52</v>
      </c>
      <c r="U5215" s="132">
        <v>388793.12</v>
      </c>
      <c r="V5215" s="138">
        <v>388793.12</v>
      </c>
      <c r="W5215" s="131" t="s">
        <v>340</v>
      </c>
      <c r="X5215" s="131" t="s">
        <v>177</v>
      </c>
      <c r="Y5215" s="131" t="s">
        <v>1152</v>
      </c>
      <c r="Z5215" s="131" t="s">
        <v>48</v>
      </c>
      <c r="AA5215" s="131" t="s">
        <v>315</v>
      </c>
      <c r="AB5215" s="131" t="s">
        <v>42</v>
      </c>
      <c r="AC5215" s="131" t="s">
        <v>3276</v>
      </c>
      <c r="AD5215" s="131" t="s">
        <v>146</v>
      </c>
    </row>
    <row r="5216" spans="1:30" x14ac:dyDescent="0.25">
      <c r="A5216" s="131" t="s">
        <v>35</v>
      </c>
      <c r="B5216" s="131" t="s">
        <v>36</v>
      </c>
      <c r="C5216" s="131" t="s">
        <v>37</v>
      </c>
      <c r="D5216" s="131" t="s">
        <v>121</v>
      </c>
      <c r="E5216" s="131" t="s">
        <v>122</v>
      </c>
      <c r="F5216" s="131" t="s">
        <v>123</v>
      </c>
      <c r="G5216" s="131" t="s">
        <v>124</v>
      </c>
      <c r="H5216" s="131" t="s">
        <v>124</v>
      </c>
      <c r="I5216" s="131" t="s">
        <v>42</v>
      </c>
      <c r="J5216" s="131" t="s">
        <v>182</v>
      </c>
      <c r="K5216" s="131" t="s">
        <v>182</v>
      </c>
      <c r="L5216" s="131" t="s">
        <v>43</v>
      </c>
      <c r="M5216" s="131" t="s">
        <v>44</v>
      </c>
      <c r="N5216" s="131" t="s">
        <v>180</v>
      </c>
      <c r="O5216" s="131" t="s">
        <v>42</v>
      </c>
      <c r="P5216" s="131" t="s">
        <v>522</v>
      </c>
      <c r="Q5216" s="131" t="s">
        <v>530</v>
      </c>
      <c r="R5216" s="131" t="s">
        <v>3275</v>
      </c>
      <c r="S5216" s="130">
        <v>201412</v>
      </c>
      <c r="T5216" s="131" t="s">
        <v>52</v>
      </c>
      <c r="U5216" s="132">
        <v>401033.21</v>
      </c>
      <c r="V5216" s="138">
        <v>401033.21</v>
      </c>
      <c r="W5216" s="131" t="s">
        <v>340</v>
      </c>
      <c r="X5216" s="131" t="s">
        <v>177</v>
      </c>
      <c r="Y5216" s="131" t="s">
        <v>1152</v>
      </c>
      <c r="Z5216" s="131" t="s">
        <v>48</v>
      </c>
      <c r="AA5216" s="131" t="s">
        <v>315</v>
      </c>
      <c r="AB5216" s="131" t="s">
        <v>42</v>
      </c>
      <c r="AC5216" s="131" t="s">
        <v>3276</v>
      </c>
      <c r="AD5216" s="131" t="s">
        <v>146</v>
      </c>
    </row>
    <row r="5217" spans="1:30" x14ac:dyDescent="0.25">
      <c r="A5217" s="131" t="s">
        <v>35</v>
      </c>
      <c r="B5217" s="131" t="s">
        <v>36</v>
      </c>
      <c r="C5217" s="131" t="s">
        <v>37</v>
      </c>
      <c r="D5217" s="131" t="s">
        <v>121</v>
      </c>
      <c r="E5217" s="131" t="s">
        <v>122</v>
      </c>
      <c r="F5217" s="131" t="s">
        <v>123</v>
      </c>
      <c r="G5217" s="131" t="s">
        <v>124</v>
      </c>
      <c r="H5217" s="131" t="s">
        <v>124</v>
      </c>
      <c r="I5217" s="131" t="s">
        <v>42</v>
      </c>
      <c r="J5217" s="131" t="s">
        <v>283</v>
      </c>
      <c r="K5217" s="131" t="s">
        <v>283</v>
      </c>
      <c r="L5217" s="131" t="s">
        <v>43</v>
      </c>
      <c r="M5217" s="131" t="s">
        <v>44</v>
      </c>
      <c r="N5217" s="131" t="s">
        <v>150</v>
      </c>
      <c r="O5217" s="131" t="s">
        <v>42</v>
      </c>
      <c r="P5217" s="131" t="s">
        <v>782</v>
      </c>
      <c r="Q5217" s="131" t="s">
        <v>783</v>
      </c>
      <c r="R5217" s="131" t="s">
        <v>3277</v>
      </c>
      <c r="S5217" s="130">
        <v>201412</v>
      </c>
      <c r="T5217" s="131" t="s">
        <v>52</v>
      </c>
      <c r="U5217" s="132">
        <v>10736.83</v>
      </c>
      <c r="V5217" s="138">
        <v>10736.83</v>
      </c>
      <c r="W5217" s="131" t="s">
        <v>340</v>
      </c>
      <c r="X5217" s="131" t="s">
        <v>460</v>
      </c>
      <c r="Y5217" s="131" t="s">
        <v>1152</v>
      </c>
      <c r="Z5217" s="131" t="s">
        <v>48</v>
      </c>
      <c r="AA5217" s="131" t="s">
        <v>315</v>
      </c>
      <c r="AB5217" s="131" t="s">
        <v>42</v>
      </c>
      <c r="AC5217" s="131" t="s">
        <v>3276</v>
      </c>
      <c r="AD5217" s="131" t="s">
        <v>146</v>
      </c>
    </row>
    <row r="5218" spans="1:30" x14ac:dyDescent="0.25">
      <c r="A5218" s="131" t="s">
        <v>35</v>
      </c>
      <c r="B5218" s="131" t="s">
        <v>36</v>
      </c>
      <c r="C5218" s="131" t="s">
        <v>37</v>
      </c>
      <c r="D5218" s="131" t="s">
        <v>121</v>
      </c>
      <c r="E5218" s="131" t="s">
        <v>215</v>
      </c>
      <c r="F5218" s="131" t="s">
        <v>216</v>
      </c>
      <c r="G5218" s="131" t="s">
        <v>124</v>
      </c>
      <c r="H5218" s="131" t="s">
        <v>124</v>
      </c>
      <c r="I5218" s="131" t="s">
        <v>42</v>
      </c>
      <c r="J5218" s="131" t="s">
        <v>237</v>
      </c>
      <c r="K5218" s="131" t="s">
        <v>237</v>
      </c>
      <c r="L5218" s="131" t="s">
        <v>43</v>
      </c>
      <c r="M5218" s="131" t="s">
        <v>44</v>
      </c>
      <c r="N5218" s="131" t="s">
        <v>150</v>
      </c>
      <c r="O5218" s="131" t="s">
        <v>42</v>
      </c>
      <c r="P5218" s="131" t="s">
        <v>392</v>
      </c>
      <c r="Q5218" s="131" t="s">
        <v>1717</v>
      </c>
      <c r="R5218" s="131" t="s">
        <v>3278</v>
      </c>
      <c r="S5218" s="130">
        <v>201412</v>
      </c>
      <c r="T5218" s="131" t="s">
        <v>52</v>
      </c>
      <c r="U5218" s="130">
        <v>229.56</v>
      </c>
      <c r="V5218" s="138">
        <v>229.56</v>
      </c>
      <c r="W5218" s="131" t="s">
        <v>340</v>
      </c>
      <c r="X5218" s="131" t="s">
        <v>384</v>
      </c>
      <c r="Y5218" s="131" t="s">
        <v>1152</v>
      </c>
      <c r="Z5218" s="131" t="s">
        <v>48</v>
      </c>
      <c r="AA5218" s="131" t="s">
        <v>315</v>
      </c>
      <c r="AB5218" s="131" t="s">
        <v>42</v>
      </c>
      <c r="AC5218" s="131" t="s">
        <v>3279</v>
      </c>
      <c r="AD5218" s="131" t="s">
        <v>146</v>
      </c>
    </row>
    <row r="5219" spans="1:30" x14ac:dyDescent="0.25">
      <c r="A5219" s="131" t="s">
        <v>35</v>
      </c>
      <c r="B5219" s="131" t="s">
        <v>36</v>
      </c>
      <c r="C5219" s="131" t="s">
        <v>37</v>
      </c>
      <c r="D5219" s="131" t="s">
        <v>121</v>
      </c>
      <c r="E5219" s="131" t="s">
        <v>215</v>
      </c>
      <c r="F5219" s="131" t="s">
        <v>216</v>
      </c>
      <c r="G5219" s="131" t="s">
        <v>124</v>
      </c>
      <c r="H5219" s="131" t="s">
        <v>124</v>
      </c>
      <c r="I5219" s="131" t="s">
        <v>42</v>
      </c>
      <c r="J5219" s="131" t="s">
        <v>250</v>
      </c>
      <c r="K5219" s="131" t="s">
        <v>250</v>
      </c>
      <c r="L5219" s="131" t="s">
        <v>43</v>
      </c>
      <c r="M5219" s="131" t="s">
        <v>44</v>
      </c>
      <c r="N5219" s="131" t="s">
        <v>150</v>
      </c>
      <c r="O5219" s="131" t="s">
        <v>42</v>
      </c>
      <c r="P5219" s="131" t="s">
        <v>392</v>
      </c>
      <c r="Q5219" s="131" t="s">
        <v>1717</v>
      </c>
      <c r="R5219" s="131" t="s">
        <v>3278</v>
      </c>
      <c r="S5219" s="130">
        <v>201412</v>
      </c>
      <c r="T5219" s="131" t="s">
        <v>52</v>
      </c>
      <c r="U5219" s="130">
        <v>214.26</v>
      </c>
      <c r="V5219" s="138">
        <v>214.26</v>
      </c>
      <c r="W5219" s="131" t="s">
        <v>340</v>
      </c>
      <c r="X5219" s="131" t="s">
        <v>384</v>
      </c>
      <c r="Y5219" s="131" t="s">
        <v>1152</v>
      </c>
      <c r="Z5219" s="131" t="s">
        <v>48</v>
      </c>
      <c r="AA5219" s="131" t="s">
        <v>315</v>
      </c>
      <c r="AB5219" s="131" t="s">
        <v>42</v>
      </c>
      <c r="AC5219" s="131" t="s">
        <v>3279</v>
      </c>
      <c r="AD5219" s="131" t="s">
        <v>146</v>
      </c>
    </row>
    <row r="5220" spans="1:30" x14ac:dyDescent="0.25">
      <c r="A5220" s="131" t="s">
        <v>35</v>
      </c>
      <c r="B5220" s="131" t="s">
        <v>36</v>
      </c>
      <c r="C5220" s="131" t="s">
        <v>37</v>
      </c>
      <c r="D5220" s="131" t="s">
        <v>121</v>
      </c>
      <c r="E5220" s="131" t="s">
        <v>215</v>
      </c>
      <c r="F5220" s="131" t="s">
        <v>216</v>
      </c>
      <c r="G5220" s="131" t="s">
        <v>124</v>
      </c>
      <c r="H5220" s="131" t="s">
        <v>124</v>
      </c>
      <c r="I5220" s="131" t="s">
        <v>42</v>
      </c>
      <c r="J5220" s="131" t="s">
        <v>437</v>
      </c>
      <c r="K5220" s="131" t="s">
        <v>437</v>
      </c>
      <c r="L5220" s="131" t="s">
        <v>43</v>
      </c>
      <c r="M5220" s="131" t="s">
        <v>44</v>
      </c>
      <c r="N5220" s="131" t="s">
        <v>150</v>
      </c>
      <c r="O5220" s="131" t="s">
        <v>42</v>
      </c>
      <c r="P5220" s="131" t="s">
        <v>392</v>
      </c>
      <c r="Q5220" s="131" t="s">
        <v>1717</v>
      </c>
      <c r="R5220" s="131" t="s">
        <v>3278</v>
      </c>
      <c r="S5220" s="130">
        <v>201412</v>
      </c>
      <c r="T5220" s="131" t="s">
        <v>52</v>
      </c>
      <c r="U5220" s="130">
        <v>214.26</v>
      </c>
      <c r="V5220" s="138">
        <v>214.26</v>
      </c>
      <c r="W5220" s="131" t="s">
        <v>340</v>
      </c>
      <c r="X5220" s="131" t="s">
        <v>384</v>
      </c>
      <c r="Y5220" s="131" t="s">
        <v>1152</v>
      </c>
      <c r="Z5220" s="131" t="s">
        <v>48</v>
      </c>
      <c r="AA5220" s="131" t="s">
        <v>315</v>
      </c>
      <c r="AB5220" s="131" t="s">
        <v>42</v>
      </c>
      <c r="AC5220" s="131" t="s">
        <v>3279</v>
      </c>
      <c r="AD5220" s="131" t="s">
        <v>146</v>
      </c>
    </row>
    <row r="5221" spans="1:30" x14ac:dyDescent="0.25">
      <c r="A5221" s="131" t="s">
        <v>35</v>
      </c>
      <c r="B5221" s="131" t="s">
        <v>36</v>
      </c>
      <c r="C5221" s="131" t="s">
        <v>37</v>
      </c>
      <c r="D5221" s="131" t="s">
        <v>121</v>
      </c>
      <c r="E5221" s="131" t="s">
        <v>215</v>
      </c>
      <c r="F5221" s="131" t="s">
        <v>216</v>
      </c>
      <c r="G5221" s="131" t="s">
        <v>124</v>
      </c>
      <c r="H5221" s="131" t="s">
        <v>124</v>
      </c>
      <c r="I5221" s="131" t="s">
        <v>42</v>
      </c>
      <c r="J5221" s="131" t="s">
        <v>257</v>
      </c>
      <c r="K5221" s="131" t="s">
        <v>257</v>
      </c>
      <c r="L5221" s="131" t="s">
        <v>43</v>
      </c>
      <c r="M5221" s="131" t="s">
        <v>44</v>
      </c>
      <c r="N5221" s="131" t="s">
        <v>150</v>
      </c>
      <c r="O5221" s="131" t="s">
        <v>42</v>
      </c>
      <c r="P5221" s="131" t="s">
        <v>392</v>
      </c>
      <c r="Q5221" s="131" t="s">
        <v>1717</v>
      </c>
      <c r="R5221" s="131" t="s">
        <v>3278</v>
      </c>
      <c r="S5221" s="130">
        <v>201412</v>
      </c>
      <c r="T5221" s="131" t="s">
        <v>52</v>
      </c>
      <c r="U5221" s="130">
        <v>214.26</v>
      </c>
      <c r="V5221" s="138">
        <v>214.26</v>
      </c>
      <c r="W5221" s="131" t="s">
        <v>340</v>
      </c>
      <c r="X5221" s="131" t="s">
        <v>384</v>
      </c>
      <c r="Y5221" s="131" t="s">
        <v>1152</v>
      </c>
      <c r="Z5221" s="131" t="s">
        <v>48</v>
      </c>
      <c r="AA5221" s="131" t="s">
        <v>315</v>
      </c>
      <c r="AB5221" s="131" t="s">
        <v>42</v>
      </c>
      <c r="AC5221" s="131" t="s">
        <v>3279</v>
      </c>
      <c r="AD5221" s="131" t="s">
        <v>146</v>
      </c>
    </row>
    <row r="5222" spans="1:30" x14ac:dyDescent="0.25">
      <c r="A5222" s="131" t="s">
        <v>35</v>
      </c>
      <c r="B5222" s="131" t="s">
        <v>36</v>
      </c>
      <c r="C5222" s="131" t="s">
        <v>37</v>
      </c>
      <c r="D5222" s="131" t="s">
        <v>121</v>
      </c>
      <c r="E5222" s="131" t="s">
        <v>215</v>
      </c>
      <c r="F5222" s="131" t="s">
        <v>216</v>
      </c>
      <c r="G5222" s="131" t="s">
        <v>124</v>
      </c>
      <c r="H5222" s="131" t="s">
        <v>124</v>
      </c>
      <c r="I5222" s="131" t="s">
        <v>42</v>
      </c>
      <c r="J5222" s="131" t="s">
        <v>261</v>
      </c>
      <c r="K5222" s="131" t="s">
        <v>261</v>
      </c>
      <c r="L5222" s="131" t="s">
        <v>43</v>
      </c>
      <c r="M5222" s="131" t="s">
        <v>44</v>
      </c>
      <c r="N5222" s="131" t="s">
        <v>150</v>
      </c>
      <c r="O5222" s="131" t="s">
        <v>42</v>
      </c>
      <c r="P5222" s="131" t="s">
        <v>392</v>
      </c>
      <c r="Q5222" s="131" t="s">
        <v>1717</v>
      </c>
      <c r="R5222" s="131" t="s">
        <v>3278</v>
      </c>
      <c r="S5222" s="130">
        <v>201412</v>
      </c>
      <c r="T5222" s="131" t="s">
        <v>52</v>
      </c>
      <c r="U5222" s="130">
        <v>214.24</v>
      </c>
      <c r="V5222" s="138">
        <v>214.24</v>
      </c>
      <c r="W5222" s="131" t="s">
        <v>340</v>
      </c>
      <c r="X5222" s="131" t="s">
        <v>384</v>
      </c>
      <c r="Y5222" s="131" t="s">
        <v>1152</v>
      </c>
      <c r="Z5222" s="131" t="s">
        <v>48</v>
      </c>
      <c r="AA5222" s="131" t="s">
        <v>315</v>
      </c>
      <c r="AB5222" s="131" t="s">
        <v>42</v>
      </c>
      <c r="AC5222" s="131" t="s">
        <v>3279</v>
      </c>
      <c r="AD5222" s="131" t="s">
        <v>146</v>
      </c>
    </row>
    <row r="5223" spans="1:30" x14ac:dyDescent="0.25">
      <c r="A5223" s="131" t="s">
        <v>35</v>
      </c>
      <c r="B5223" s="131" t="s">
        <v>36</v>
      </c>
      <c r="C5223" s="131" t="s">
        <v>37</v>
      </c>
      <c r="D5223" s="131" t="s">
        <v>121</v>
      </c>
      <c r="E5223" s="131" t="s">
        <v>215</v>
      </c>
      <c r="F5223" s="131" t="s">
        <v>216</v>
      </c>
      <c r="G5223" s="131" t="s">
        <v>124</v>
      </c>
      <c r="H5223" s="131" t="s">
        <v>124</v>
      </c>
      <c r="I5223" s="131" t="s">
        <v>42</v>
      </c>
      <c r="J5223" s="131" t="s">
        <v>217</v>
      </c>
      <c r="K5223" s="131" t="s">
        <v>217</v>
      </c>
      <c r="L5223" s="131" t="s">
        <v>43</v>
      </c>
      <c r="M5223" s="131" t="s">
        <v>44</v>
      </c>
      <c r="N5223" s="131" t="s">
        <v>150</v>
      </c>
      <c r="O5223" s="131" t="s">
        <v>42</v>
      </c>
      <c r="P5223" s="131" t="s">
        <v>392</v>
      </c>
      <c r="Q5223" s="131" t="s">
        <v>1717</v>
      </c>
      <c r="R5223" s="131" t="s">
        <v>3280</v>
      </c>
      <c r="S5223" s="130">
        <v>201412</v>
      </c>
      <c r="T5223" s="131" t="s">
        <v>52</v>
      </c>
      <c r="U5223" s="130">
        <v>229.56</v>
      </c>
      <c r="V5223" s="138">
        <v>229.56</v>
      </c>
      <c r="W5223" s="131" t="s">
        <v>340</v>
      </c>
      <c r="X5223" s="131" t="s">
        <v>384</v>
      </c>
      <c r="Y5223" s="131" t="s">
        <v>1152</v>
      </c>
      <c r="Z5223" s="131" t="s">
        <v>48</v>
      </c>
      <c r="AA5223" s="131" t="s">
        <v>315</v>
      </c>
      <c r="AB5223" s="131" t="s">
        <v>42</v>
      </c>
      <c r="AC5223" s="131" t="s">
        <v>3279</v>
      </c>
      <c r="AD5223" s="131" t="s">
        <v>146</v>
      </c>
    </row>
    <row r="5224" spans="1:30" x14ac:dyDescent="0.25">
      <c r="A5224" s="131" t="s">
        <v>35</v>
      </c>
      <c r="B5224" s="131" t="s">
        <v>36</v>
      </c>
      <c r="C5224" s="131" t="s">
        <v>37</v>
      </c>
      <c r="D5224" s="131" t="s">
        <v>121</v>
      </c>
      <c r="E5224" s="131" t="s">
        <v>215</v>
      </c>
      <c r="F5224" s="131" t="s">
        <v>216</v>
      </c>
      <c r="G5224" s="131" t="s">
        <v>124</v>
      </c>
      <c r="H5224" s="131" t="s">
        <v>124</v>
      </c>
      <c r="I5224" s="131" t="s">
        <v>42</v>
      </c>
      <c r="J5224" s="131" t="s">
        <v>231</v>
      </c>
      <c r="K5224" s="131" t="s">
        <v>231</v>
      </c>
      <c r="L5224" s="131" t="s">
        <v>43</v>
      </c>
      <c r="M5224" s="131" t="s">
        <v>44</v>
      </c>
      <c r="N5224" s="131" t="s">
        <v>150</v>
      </c>
      <c r="O5224" s="131" t="s">
        <v>42</v>
      </c>
      <c r="P5224" s="131" t="s">
        <v>392</v>
      </c>
      <c r="Q5224" s="131" t="s">
        <v>1717</v>
      </c>
      <c r="R5224" s="131" t="s">
        <v>3280</v>
      </c>
      <c r="S5224" s="130">
        <v>201412</v>
      </c>
      <c r="T5224" s="131" t="s">
        <v>52</v>
      </c>
      <c r="U5224" s="130">
        <v>214.26</v>
      </c>
      <c r="V5224" s="138">
        <v>214.26</v>
      </c>
      <c r="W5224" s="131" t="s">
        <v>340</v>
      </c>
      <c r="X5224" s="131" t="s">
        <v>384</v>
      </c>
      <c r="Y5224" s="131" t="s">
        <v>1152</v>
      </c>
      <c r="Z5224" s="131" t="s">
        <v>48</v>
      </c>
      <c r="AA5224" s="131" t="s">
        <v>315</v>
      </c>
      <c r="AB5224" s="131" t="s">
        <v>42</v>
      </c>
      <c r="AC5224" s="131" t="s">
        <v>3279</v>
      </c>
      <c r="AD5224" s="131" t="s">
        <v>146</v>
      </c>
    </row>
    <row r="5225" spans="1:30" x14ac:dyDescent="0.25">
      <c r="A5225" s="131" t="s">
        <v>35</v>
      </c>
      <c r="B5225" s="131" t="s">
        <v>36</v>
      </c>
      <c r="C5225" s="131" t="s">
        <v>37</v>
      </c>
      <c r="D5225" s="131" t="s">
        <v>121</v>
      </c>
      <c r="E5225" s="131" t="s">
        <v>215</v>
      </c>
      <c r="F5225" s="131" t="s">
        <v>216</v>
      </c>
      <c r="G5225" s="131" t="s">
        <v>124</v>
      </c>
      <c r="H5225" s="131" t="s">
        <v>124</v>
      </c>
      <c r="I5225" s="131" t="s">
        <v>42</v>
      </c>
      <c r="J5225" s="131" t="s">
        <v>237</v>
      </c>
      <c r="K5225" s="131" t="s">
        <v>237</v>
      </c>
      <c r="L5225" s="131" t="s">
        <v>43</v>
      </c>
      <c r="M5225" s="131" t="s">
        <v>44</v>
      </c>
      <c r="N5225" s="131" t="s">
        <v>150</v>
      </c>
      <c r="O5225" s="131" t="s">
        <v>42</v>
      </c>
      <c r="P5225" s="131" t="s">
        <v>392</v>
      </c>
      <c r="Q5225" s="131" t="s">
        <v>1717</v>
      </c>
      <c r="R5225" s="131" t="s">
        <v>3280</v>
      </c>
      <c r="S5225" s="130">
        <v>201412</v>
      </c>
      <c r="T5225" s="131" t="s">
        <v>52</v>
      </c>
      <c r="U5225" s="130">
        <v>229.56</v>
      </c>
      <c r="V5225" s="138">
        <v>229.56</v>
      </c>
      <c r="W5225" s="131" t="s">
        <v>340</v>
      </c>
      <c r="X5225" s="131" t="s">
        <v>384</v>
      </c>
      <c r="Y5225" s="131" t="s">
        <v>1152</v>
      </c>
      <c r="Z5225" s="131" t="s">
        <v>48</v>
      </c>
      <c r="AA5225" s="131" t="s">
        <v>315</v>
      </c>
      <c r="AB5225" s="131" t="s">
        <v>42</v>
      </c>
      <c r="AC5225" s="131" t="s">
        <v>3279</v>
      </c>
      <c r="AD5225" s="131" t="s">
        <v>146</v>
      </c>
    </row>
    <row r="5226" spans="1:30" x14ac:dyDescent="0.25">
      <c r="A5226" s="131" t="s">
        <v>35</v>
      </c>
      <c r="B5226" s="131" t="s">
        <v>36</v>
      </c>
      <c r="C5226" s="131" t="s">
        <v>37</v>
      </c>
      <c r="D5226" s="131" t="s">
        <v>121</v>
      </c>
      <c r="E5226" s="131" t="s">
        <v>215</v>
      </c>
      <c r="F5226" s="131" t="s">
        <v>216</v>
      </c>
      <c r="G5226" s="131" t="s">
        <v>124</v>
      </c>
      <c r="H5226" s="131" t="s">
        <v>124</v>
      </c>
      <c r="I5226" s="131" t="s">
        <v>42</v>
      </c>
      <c r="J5226" s="131" t="s">
        <v>250</v>
      </c>
      <c r="K5226" s="131" t="s">
        <v>250</v>
      </c>
      <c r="L5226" s="131" t="s">
        <v>43</v>
      </c>
      <c r="M5226" s="131" t="s">
        <v>44</v>
      </c>
      <c r="N5226" s="131" t="s">
        <v>150</v>
      </c>
      <c r="O5226" s="131" t="s">
        <v>42</v>
      </c>
      <c r="P5226" s="131" t="s">
        <v>392</v>
      </c>
      <c r="Q5226" s="131" t="s">
        <v>1717</v>
      </c>
      <c r="R5226" s="131" t="s">
        <v>3280</v>
      </c>
      <c r="S5226" s="130">
        <v>201412</v>
      </c>
      <c r="T5226" s="131" t="s">
        <v>52</v>
      </c>
      <c r="U5226" s="130">
        <v>214.26</v>
      </c>
      <c r="V5226" s="138">
        <v>214.26</v>
      </c>
      <c r="W5226" s="131" t="s">
        <v>340</v>
      </c>
      <c r="X5226" s="131" t="s">
        <v>384</v>
      </c>
      <c r="Y5226" s="131" t="s">
        <v>1152</v>
      </c>
      <c r="Z5226" s="131" t="s">
        <v>48</v>
      </c>
      <c r="AA5226" s="131" t="s">
        <v>315</v>
      </c>
      <c r="AB5226" s="131" t="s">
        <v>42</v>
      </c>
      <c r="AC5226" s="131" t="s">
        <v>3279</v>
      </c>
      <c r="AD5226" s="131" t="s">
        <v>146</v>
      </c>
    </row>
    <row r="5227" spans="1:30" x14ac:dyDescent="0.25">
      <c r="A5227" s="131" t="s">
        <v>35</v>
      </c>
      <c r="B5227" s="131" t="s">
        <v>36</v>
      </c>
      <c r="C5227" s="131" t="s">
        <v>37</v>
      </c>
      <c r="D5227" s="131" t="s">
        <v>121</v>
      </c>
      <c r="E5227" s="131" t="s">
        <v>215</v>
      </c>
      <c r="F5227" s="131" t="s">
        <v>216</v>
      </c>
      <c r="G5227" s="131" t="s">
        <v>124</v>
      </c>
      <c r="H5227" s="131" t="s">
        <v>124</v>
      </c>
      <c r="I5227" s="131" t="s">
        <v>42</v>
      </c>
      <c r="J5227" s="131" t="s">
        <v>437</v>
      </c>
      <c r="K5227" s="131" t="s">
        <v>437</v>
      </c>
      <c r="L5227" s="131" t="s">
        <v>43</v>
      </c>
      <c r="M5227" s="131" t="s">
        <v>44</v>
      </c>
      <c r="N5227" s="131" t="s">
        <v>150</v>
      </c>
      <c r="O5227" s="131" t="s">
        <v>42</v>
      </c>
      <c r="P5227" s="131" t="s">
        <v>392</v>
      </c>
      <c r="Q5227" s="131" t="s">
        <v>1717</v>
      </c>
      <c r="R5227" s="131" t="s">
        <v>3280</v>
      </c>
      <c r="S5227" s="130">
        <v>201412</v>
      </c>
      <c r="T5227" s="131" t="s">
        <v>52</v>
      </c>
      <c r="U5227" s="130">
        <v>214.26</v>
      </c>
      <c r="V5227" s="138">
        <v>214.26</v>
      </c>
      <c r="W5227" s="131" t="s">
        <v>340</v>
      </c>
      <c r="X5227" s="131" t="s">
        <v>384</v>
      </c>
      <c r="Y5227" s="131" t="s">
        <v>1152</v>
      </c>
      <c r="Z5227" s="131" t="s">
        <v>48</v>
      </c>
      <c r="AA5227" s="131" t="s">
        <v>315</v>
      </c>
      <c r="AB5227" s="131" t="s">
        <v>42</v>
      </c>
      <c r="AC5227" s="131" t="s">
        <v>3279</v>
      </c>
      <c r="AD5227" s="131" t="s">
        <v>146</v>
      </c>
    </row>
    <row r="5228" spans="1:30" x14ac:dyDescent="0.25">
      <c r="A5228" s="131" t="s">
        <v>35</v>
      </c>
      <c r="B5228" s="131" t="s">
        <v>36</v>
      </c>
      <c r="C5228" s="131" t="s">
        <v>37</v>
      </c>
      <c r="D5228" s="131" t="s">
        <v>121</v>
      </c>
      <c r="E5228" s="131" t="s">
        <v>215</v>
      </c>
      <c r="F5228" s="131" t="s">
        <v>216</v>
      </c>
      <c r="G5228" s="131" t="s">
        <v>124</v>
      </c>
      <c r="H5228" s="131" t="s">
        <v>124</v>
      </c>
      <c r="I5228" s="131" t="s">
        <v>42</v>
      </c>
      <c r="J5228" s="131" t="s">
        <v>261</v>
      </c>
      <c r="K5228" s="131" t="s">
        <v>261</v>
      </c>
      <c r="L5228" s="131" t="s">
        <v>43</v>
      </c>
      <c r="M5228" s="131" t="s">
        <v>44</v>
      </c>
      <c r="N5228" s="131" t="s">
        <v>150</v>
      </c>
      <c r="O5228" s="131" t="s">
        <v>42</v>
      </c>
      <c r="P5228" s="131" t="s">
        <v>392</v>
      </c>
      <c r="Q5228" s="131" t="s">
        <v>1717</v>
      </c>
      <c r="R5228" s="131" t="s">
        <v>3280</v>
      </c>
      <c r="S5228" s="130">
        <v>201412</v>
      </c>
      <c r="T5228" s="131" t="s">
        <v>52</v>
      </c>
      <c r="U5228" s="130">
        <v>214.24</v>
      </c>
      <c r="V5228" s="138">
        <v>214.24</v>
      </c>
      <c r="W5228" s="131" t="s">
        <v>340</v>
      </c>
      <c r="X5228" s="131" t="s">
        <v>384</v>
      </c>
      <c r="Y5228" s="131" t="s">
        <v>1152</v>
      </c>
      <c r="Z5228" s="131" t="s">
        <v>48</v>
      </c>
      <c r="AA5228" s="131" t="s">
        <v>315</v>
      </c>
      <c r="AB5228" s="131" t="s">
        <v>42</v>
      </c>
      <c r="AC5228" s="131" t="s">
        <v>3279</v>
      </c>
      <c r="AD5228" s="131" t="s">
        <v>146</v>
      </c>
    </row>
    <row r="5229" spans="1:30" x14ac:dyDescent="0.25">
      <c r="A5229" s="131" t="s">
        <v>35</v>
      </c>
      <c r="B5229" s="131" t="s">
        <v>36</v>
      </c>
      <c r="C5229" s="131" t="s">
        <v>37</v>
      </c>
      <c r="D5229" s="131" t="s">
        <v>121</v>
      </c>
      <c r="E5229" s="131" t="s">
        <v>215</v>
      </c>
      <c r="F5229" s="131" t="s">
        <v>216</v>
      </c>
      <c r="G5229" s="131" t="s">
        <v>124</v>
      </c>
      <c r="H5229" s="131" t="s">
        <v>124</v>
      </c>
      <c r="I5229" s="131" t="s">
        <v>42</v>
      </c>
      <c r="J5229" s="131" t="s">
        <v>257</v>
      </c>
      <c r="K5229" s="131" t="s">
        <v>257</v>
      </c>
      <c r="L5229" s="131" t="s">
        <v>43</v>
      </c>
      <c r="M5229" s="131" t="s">
        <v>44</v>
      </c>
      <c r="N5229" s="131" t="s">
        <v>150</v>
      </c>
      <c r="O5229" s="131" t="s">
        <v>42</v>
      </c>
      <c r="P5229" s="131" t="s">
        <v>392</v>
      </c>
      <c r="Q5229" s="131" t="s">
        <v>1717</v>
      </c>
      <c r="R5229" s="131" t="s">
        <v>3280</v>
      </c>
      <c r="S5229" s="130">
        <v>201412</v>
      </c>
      <c r="T5229" s="131" t="s">
        <v>52</v>
      </c>
      <c r="U5229" s="130">
        <v>214.26</v>
      </c>
      <c r="V5229" s="138">
        <v>214.26</v>
      </c>
      <c r="W5229" s="131" t="s">
        <v>340</v>
      </c>
      <c r="X5229" s="131" t="s">
        <v>384</v>
      </c>
      <c r="Y5229" s="131" t="s">
        <v>1152</v>
      </c>
      <c r="Z5229" s="131" t="s">
        <v>48</v>
      </c>
      <c r="AA5229" s="131" t="s">
        <v>315</v>
      </c>
      <c r="AB5229" s="131" t="s">
        <v>42</v>
      </c>
      <c r="AC5229" s="131" t="s">
        <v>3279</v>
      </c>
      <c r="AD5229" s="131" t="s">
        <v>146</v>
      </c>
    </row>
    <row r="5230" spans="1:30" x14ac:dyDescent="0.25">
      <c r="A5230" s="131" t="s">
        <v>35</v>
      </c>
      <c r="B5230" s="131" t="s">
        <v>36</v>
      </c>
      <c r="C5230" s="131" t="s">
        <v>37</v>
      </c>
      <c r="D5230" s="131" t="s">
        <v>121</v>
      </c>
      <c r="E5230" s="131" t="s">
        <v>215</v>
      </c>
      <c r="F5230" s="131" t="s">
        <v>216</v>
      </c>
      <c r="G5230" s="131" t="s">
        <v>124</v>
      </c>
      <c r="H5230" s="131" t="s">
        <v>124</v>
      </c>
      <c r="I5230" s="131" t="s">
        <v>42</v>
      </c>
      <c r="J5230" s="131" t="s">
        <v>231</v>
      </c>
      <c r="K5230" s="131" t="s">
        <v>231</v>
      </c>
      <c r="L5230" s="131" t="s">
        <v>43</v>
      </c>
      <c r="M5230" s="131" t="s">
        <v>44</v>
      </c>
      <c r="N5230" s="131" t="s">
        <v>150</v>
      </c>
      <c r="O5230" s="131" t="s">
        <v>42</v>
      </c>
      <c r="P5230" s="131" t="s">
        <v>392</v>
      </c>
      <c r="Q5230" s="131" t="s">
        <v>1717</v>
      </c>
      <c r="R5230" s="131" t="s">
        <v>3278</v>
      </c>
      <c r="S5230" s="130">
        <v>201412</v>
      </c>
      <c r="T5230" s="131" t="s">
        <v>52</v>
      </c>
      <c r="U5230" s="130">
        <v>214.26</v>
      </c>
      <c r="V5230" s="138">
        <v>214.26</v>
      </c>
      <c r="W5230" s="131" t="s">
        <v>340</v>
      </c>
      <c r="X5230" s="131" t="s">
        <v>384</v>
      </c>
      <c r="Y5230" s="131" t="s">
        <v>1152</v>
      </c>
      <c r="Z5230" s="131" t="s">
        <v>48</v>
      </c>
      <c r="AA5230" s="131" t="s">
        <v>315</v>
      </c>
      <c r="AB5230" s="131" t="s">
        <v>42</v>
      </c>
      <c r="AC5230" s="131" t="s">
        <v>3279</v>
      </c>
      <c r="AD5230" s="131" t="s">
        <v>146</v>
      </c>
    </row>
    <row r="5231" spans="1:30" x14ac:dyDescent="0.25">
      <c r="A5231" s="131" t="s">
        <v>35</v>
      </c>
      <c r="B5231" s="131" t="s">
        <v>36</v>
      </c>
      <c r="C5231" s="131" t="s">
        <v>37</v>
      </c>
      <c r="D5231" s="131" t="s">
        <v>121</v>
      </c>
      <c r="E5231" s="131" t="s">
        <v>215</v>
      </c>
      <c r="F5231" s="131" t="s">
        <v>216</v>
      </c>
      <c r="G5231" s="131" t="s">
        <v>124</v>
      </c>
      <c r="H5231" s="131" t="s">
        <v>124</v>
      </c>
      <c r="I5231" s="131" t="s">
        <v>42</v>
      </c>
      <c r="J5231" s="131" t="s">
        <v>217</v>
      </c>
      <c r="K5231" s="131" t="s">
        <v>217</v>
      </c>
      <c r="L5231" s="131" t="s">
        <v>43</v>
      </c>
      <c r="M5231" s="131" t="s">
        <v>44</v>
      </c>
      <c r="N5231" s="131" t="s">
        <v>150</v>
      </c>
      <c r="O5231" s="131" t="s">
        <v>42</v>
      </c>
      <c r="P5231" s="131" t="s">
        <v>392</v>
      </c>
      <c r="Q5231" s="131" t="s">
        <v>1717</v>
      </c>
      <c r="R5231" s="131" t="s">
        <v>3278</v>
      </c>
      <c r="S5231" s="130">
        <v>201412</v>
      </c>
      <c r="T5231" s="131" t="s">
        <v>52</v>
      </c>
      <c r="U5231" s="130">
        <v>229.56</v>
      </c>
      <c r="V5231" s="138">
        <v>229.56</v>
      </c>
      <c r="W5231" s="131" t="s">
        <v>340</v>
      </c>
      <c r="X5231" s="131" t="s">
        <v>384</v>
      </c>
      <c r="Y5231" s="131" t="s">
        <v>1152</v>
      </c>
      <c r="Z5231" s="131" t="s">
        <v>48</v>
      </c>
      <c r="AA5231" s="131" t="s">
        <v>315</v>
      </c>
      <c r="AB5231" s="131" t="s">
        <v>42</v>
      </c>
      <c r="AC5231" s="131" t="s">
        <v>3279</v>
      </c>
      <c r="AD5231" s="131" t="s">
        <v>146</v>
      </c>
    </row>
    <row r="5232" spans="1:30" x14ac:dyDescent="0.25">
      <c r="A5232" s="131" t="s">
        <v>35</v>
      </c>
      <c r="B5232" s="131" t="s">
        <v>36</v>
      </c>
      <c r="C5232" s="131" t="s">
        <v>37</v>
      </c>
      <c r="D5232" s="131" t="s">
        <v>121</v>
      </c>
      <c r="E5232" s="131" t="s">
        <v>122</v>
      </c>
      <c r="F5232" s="131" t="s">
        <v>123</v>
      </c>
      <c r="G5232" s="131" t="s">
        <v>124</v>
      </c>
      <c r="H5232" s="131" t="s">
        <v>124</v>
      </c>
      <c r="I5232" s="131" t="s">
        <v>42</v>
      </c>
      <c r="J5232" s="131" t="s">
        <v>125</v>
      </c>
      <c r="K5232" s="131" t="s">
        <v>125</v>
      </c>
      <c r="L5232" s="131" t="s">
        <v>43</v>
      </c>
      <c r="M5232" s="131" t="s">
        <v>44</v>
      </c>
      <c r="N5232" s="131" t="s">
        <v>131</v>
      </c>
      <c r="O5232" s="131" t="s">
        <v>42</v>
      </c>
      <c r="P5232" s="131" t="s">
        <v>311</v>
      </c>
      <c r="Q5232" s="131" t="s">
        <v>3281</v>
      </c>
      <c r="R5232" s="131" t="s">
        <v>3282</v>
      </c>
      <c r="S5232" s="130">
        <v>201412</v>
      </c>
      <c r="T5232" s="131" t="s">
        <v>52</v>
      </c>
      <c r="U5232" s="130">
        <v>0</v>
      </c>
      <c r="V5232" s="138">
        <v>128.51</v>
      </c>
      <c r="W5232" s="131" t="s">
        <v>42</v>
      </c>
      <c r="X5232" s="131" t="s">
        <v>3283</v>
      </c>
      <c r="Y5232" s="131" t="s">
        <v>1152</v>
      </c>
      <c r="Z5232" s="131" t="s">
        <v>48</v>
      </c>
      <c r="AA5232" s="131" t="s">
        <v>315</v>
      </c>
      <c r="AB5232" s="131" t="s">
        <v>42</v>
      </c>
      <c r="AC5232" s="131" t="s">
        <v>3284</v>
      </c>
      <c r="AD5232" s="131" t="s">
        <v>146</v>
      </c>
    </row>
    <row r="5233" spans="1:30" x14ac:dyDescent="0.25">
      <c r="A5233" s="131" t="s">
        <v>35</v>
      </c>
      <c r="B5233" s="131" t="s">
        <v>36</v>
      </c>
      <c r="C5233" s="131" t="s">
        <v>37</v>
      </c>
      <c r="D5233" s="131" t="s">
        <v>121</v>
      </c>
      <c r="E5233" s="131" t="s">
        <v>215</v>
      </c>
      <c r="F5233" s="131" t="s">
        <v>216</v>
      </c>
      <c r="G5233" s="131" t="s">
        <v>124</v>
      </c>
      <c r="H5233" s="131" t="s">
        <v>124</v>
      </c>
      <c r="I5233" s="131" t="s">
        <v>42</v>
      </c>
      <c r="J5233" s="131" t="s">
        <v>261</v>
      </c>
      <c r="K5233" s="131" t="s">
        <v>261</v>
      </c>
      <c r="L5233" s="131" t="s">
        <v>43</v>
      </c>
      <c r="M5233" s="131" t="s">
        <v>44</v>
      </c>
      <c r="N5233" s="131" t="s">
        <v>150</v>
      </c>
      <c r="O5233" s="131" t="s">
        <v>42</v>
      </c>
      <c r="P5233" s="131" t="s">
        <v>392</v>
      </c>
      <c r="Q5233" s="131" t="s">
        <v>1717</v>
      </c>
      <c r="R5233" s="131" t="s">
        <v>3263</v>
      </c>
      <c r="S5233" s="130">
        <v>201412</v>
      </c>
      <c r="T5233" s="131" t="s">
        <v>52</v>
      </c>
      <c r="U5233" s="130">
        <v>6.22</v>
      </c>
      <c r="V5233" s="138">
        <v>6.22</v>
      </c>
      <c r="W5233" s="131" t="s">
        <v>340</v>
      </c>
      <c r="X5233" s="131" t="s">
        <v>384</v>
      </c>
      <c r="Y5233" s="131" t="s">
        <v>1152</v>
      </c>
      <c r="Z5233" s="131" t="s">
        <v>48</v>
      </c>
      <c r="AA5233" s="131" t="s">
        <v>315</v>
      </c>
      <c r="AB5233" s="131" t="s">
        <v>42</v>
      </c>
      <c r="AC5233" s="131" t="s">
        <v>3262</v>
      </c>
      <c r="AD5233" s="131" t="s">
        <v>146</v>
      </c>
    </row>
    <row r="5234" spans="1:30" x14ac:dyDescent="0.25">
      <c r="A5234" s="131" t="s">
        <v>35</v>
      </c>
      <c r="B5234" s="131" t="s">
        <v>36</v>
      </c>
      <c r="C5234" s="131" t="s">
        <v>37</v>
      </c>
      <c r="D5234" s="131" t="s">
        <v>121</v>
      </c>
      <c r="E5234" s="131" t="s">
        <v>122</v>
      </c>
      <c r="F5234" s="131" t="s">
        <v>123</v>
      </c>
      <c r="G5234" s="131" t="s">
        <v>124</v>
      </c>
      <c r="H5234" s="131" t="s">
        <v>124</v>
      </c>
      <c r="I5234" s="131" t="s">
        <v>42</v>
      </c>
      <c r="J5234" s="131" t="s">
        <v>285</v>
      </c>
      <c r="K5234" s="131" t="s">
        <v>285</v>
      </c>
      <c r="L5234" s="131" t="s">
        <v>43</v>
      </c>
      <c r="M5234" s="131" t="s">
        <v>44</v>
      </c>
      <c r="N5234" s="131" t="s">
        <v>150</v>
      </c>
      <c r="O5234" s="131" t="s">
        <v>42</v>
      </c>
      <c r="P5234" s="131" t="s">
        <v>463</v>
      </c>
      <c r="Q5234" s="131" t="s">
        <v>464</v>
      </c>
      <c r="R5234" s="131" t="s">
        <v>3285</v>
      </c>
      <c r="S5234" s="130">
        <v>201412</v>
      </c>
      <c r="T5234" s="131" t="s">
        <v>52</v>
      </c>
      <c r="U5234" s="132">
        <v>42165.99</v>
      </c>
      <c r="V5234" s="138">
        <v>42165.99</v>
      </c>
      <c r="W5234" s="131" t="s">
        <v>340</v>
      </c>
      <c r="X5234" s="131" t="s">
        <v>288</v>
      </c>
      <c r="Y5234" s="131" t="s">
        <v>1152</v>
      </c>
      <c r="Z5234" s="131" t="s">
        <v>48</v>
      </c>
      <c r="AA5234" s="131" t="s">
        <v>315</v>
      </c>
      <c r="AB5234" s="131" t="s">
        <v>42</v>
      </c>
      <c r="AC5234" s="131" t="s">
        <v>3286</v>
      </c>
      <c r="AD5234" s="131" t="s">
        <v>146</v>
      </c>
    </row>
    <row r="5235" spans="1:30" x14ac:dyDescent="0.25">
      <c r="A5235" s="131" t="s">
        <v>35</v>
      </c>
      <c r="B5235" s="131" t="s">
        <v>36</v>
      </c>
      <c r="C5235" s="131" t="s">
        <v>37</v>
      </c>
      <c r="D5235" s="131" t="s">
        <v>121</v>
      </c>
      <c r="E5235" s="131" t="s">
        <v>215</v>
      </c>
      <c r="F5235" s="131" t="s">
        <v>216</v>
      </c>
      <c r="G5235" s="131" t="s">
        <v>124</v>
      </c>
      <c r="H5235" s="131" t="s">
        <v>124</v>
      </c>
      <c r="I5235" s="131" t="s">
        <v>42</v>
      </c>
      <c r="J5235" s="131" t="s">
        <v>250</v>
      </c>
      <c r="K5235" s="131" t="s">
        <v>250</v>
      </c>
      <c r="L5235" s="131" t="s">
        <v>43</v>
      </c>
      <c r="M5235" s="131" t="s">
        <v>44</v>
      </c>
      <c r="N5235" s="131" t="s">
        <v>150</v>
      </c>
      <c r="O5235" s="131" t="s">
        <v>42</v>
      </c>
      <c r="P5235" s="131" t="s">
        <v>1719</v>
      </c>
      <c r="Q5235" s="131" t="s">
        <v>1720</v>
      </c>
      <c r="R5235" s="131" t="s">
        <v>3287</v>
      </c>
      <c r="S5235" s="130">
        <v>201412</v>
      </c>
      <c r="T5235" s="131" t="s">
        <v>52</v>
      </c>
      <c r="U5235" s="130">
        <v>388</v>
      </c>
      <c r="V5235" s="138">
        <v>388</v>
      </c>
      <c r="W5235" s="131" t="s">
        <v>340</v>
      </c>
      <c r="X5235" s="131" t="s">
        <v>433</v>
      </c>
      <c r="Y5235" s="131" t="s">
        <v>1152</v>
      </c>
      <c r="Z5235" s="131" t="s">
        <v>48</v>
      </c>
      <c r="AA5235" s="131" t="s">
        <v>315</v>
      </c>
      <c r="AB5235" s="131" t="s">
        <v>42</v>
      </c>
      <c r="AC5235" s="131" t="s">
        <v>3242</v>
      </c>
      <c r="AD5235" s="131" t="s">
        <v>146</v>
      </c>
    </row>
    <row r="5236" spans="1:30" x14ac:dyDescent="0.25">
      <c r="A5236" s="131" t="s">
        <v>35</v>
      </c>
      <c r="B5236" s="131" t="s">
        <v>36</v>
      </c>
      <c r="C5236" s="131" t="s">
        <v>37</v>
      </c>
      <c r="D5236" s="131" t="s">
        <v>121</v>
      </c>
      <c r="E5236" s="131" t="s">
        <v>215</v>
      </c>
      <c r="F5236" s="131" t="s">
        <v>216</v>
      </c>
      <c r="G5236" s="131" t="s">
        <v>124</v>
      </c>
      <c r="H5236" s="131" t="s">
        <v>124</v>
      </c>
      <c r="I5236" s="131" t="s">
        <v>42</v>
      </c>
      <c r="J5236" s="131" t="s">
        <v>237</v>
      </c>
      <c r="K5236" s="131" t="s">
        <v>237</v>
      </c>
      <c r="L5236" s="131" t="s">
        <v>43</v>
      </c>
      <c r="M5236" s="131" t="s">
        <v>44</v>
      </c>
      <c r="N5236" s="131" t="s">
        <v>150</v>
      </c>
      <c r="O5236" s="131" t="s">
        <v>42</v>
      </c>
      <c r="P5236" s="131" t="s">
        <v>424</v>
      </c>
      <c r="Q5236" s="131" t="s">
        <v>425</v>
      </c>
      <c r="R5236" s="131" t="s">
        <v>3288</v>
      </c>
      <c r="S5236" s="130">
        <v>201412</v>
      </c>
      <c r="T5236" s="131" t="s">
        <v>52</v>
      </c>
      <c r="U5236" s="132">
        <v>171914.06</v>
      </c>
      <c r="V5236" s="138">
        <v>171914.06</v>
      </c>
      <c r="W5236" s="131" t="s">
        <v>340</v>
      </c>
      <c r="X5236" s="131" t="s">
        <v>422</v>
      </c>
      <c r="Y5236" s="131" t="s">
        <v>1152</v>
      </c>
      <c r="Z5236" s="131" t="s">
        <v>48</v>
      </c>
      <c r="AA5236" s="131" t="s">
        <v>315</v>
      </c>
      <c r="AB5236" s="131" t="s">
        <v>42</v>
      </c>
      <c r="AC5236" s="131" t="s">
        <v>3276</v>
      </c>
      <c r="AD5236" s="131" t="s">
        <v>146</v>
      </c>
    </row>
    <row r="5237" spans="1:30" x14ac:dyDescent="0.25">
      <c r="A5237" s="131" t="s">
        <v>35</v>
      </c>
      <c r="B5237" s="131" t="s">
        <v>36</v>
      </c>
      <c r="C5237" s="131" t="s">
        <v>37</v>
      </c>
      <c r="D5237" s="131" t="s">
        <v>121</v>
      </c>
      <c r="E5237" s="131" t="s">
        <v>215</v>
      </c>
      <c r="F5237" s="131" t="s">
        <v>216</v>
      </c>
      <c r="G5237" s="131" t="s">
        <v>124</v>
      </c>
      <c r="H5237" s="131" t="s">
        <v>124</v>
      </c>
      <c r="I5237" s="131" t="s">
        <v>42</v>
      </c>
      <c r="J5237" s="131" t="s">
        <v>217</v>
      </c>
      <c r="K5237" s="131" t="s">
        <v>217</v>
      </c>
      <c r="L5237" s="131" t="s">
        <v>43</v>
      </c>
      <c r="M5237" s="131" t="s">
        <v>44</v>
      </c>
      <c r="N5237" s="131" t="s">
        <v>180</v>
      </c>
      <c r="O5237" s="131" t="s">
        <v>42</v>
      </c>
      <c r="P5237" s="131" t="s">
        <v>388</v>
      </c>
      <c r="Q5237" s="131" t="s">
        <v>1101</v>
      </c>
      <c r="R5237" s="131" t="s">
        <v>3289</v>
      </c>
      <c r="S5237" s="130">
        <v>201412</v>
      </c>
      <c r="T5237" s="131" t="s">
        <v>52</v>
      </c>
      <c r="U5237" s="132">
        <v>1301.04</v>
      </c>
      <c r="V5237" s="138">
        <v>1301.04</v>
      </c>
      <c r="W5237" s="131" t="s">
        <v>340</v>
      </c>
      <c r="X5237" s="131" t="s">
        <v>752</v>
      </c>
      <c r="Y5237" s="131" t="s">
        <v>1152</v>
      </c>
      <c r="Z5237" s="131" t="s">
        <v>48</v>
      </c>
      <c r="AA5237" s="131" t="s">
        <v>315</v>
      </c>
      <c r="AB5237" s="131" t="s">
        <v>42</v>
      </c>
      <c r="AC5237" s="131" t="s">
        <v>3276</v>
      </c>
      <c r="AD5237" s="131" t="s">
        <v>146</v>
      </c>
    </row>
    <row r="5238" spans="1:30" x14ac:dyDescent="0.25">
      <c r="A5238" s="131" t="s">
        <v>35</v>
      </c>
      <c r="B5238" s="131" t="s">
        <v>36</v>
      </c>
      <c r="C5238" s="131" t="s">
        <v>37</v>
      </c>
      <c r="D5238" s="131" t="s">
        <v>121</v>
      </c>
      <c r="E5238" s="131" t="s">
        <v>215</v>
      </c>
      <c r="F5238" s="131" t="s">
        <v>216</v>
      </c>
      <c r="G5238" s="131" t="s">
        <v>124</v>
      </c>
      <c r="H5238" s="131" t="s">
        <v>124</v>
      </c>
      <c r="I5238" s="131" t="s">
        <v>42</v>
      </c>
      <c r="J5238" s="131" t="s">
        <v>217</v>
      </c>
      <c r="K5238" s="131" t="s">
        <v>217</v>
      </c>
      <c r="L5238" s="131" t="s">
        <v>43</v>
      </c>
      <c r="M5238" s="131" t="s">
        <v>44</v>
      </c>
      <c r="N5238" s="131" t="s">
        <v>180</v>
      </c>
      <c r="O5238" s="131" t="s">
        <v>42</v>
      </c>
      <c r="P5238" s="131" t="s">
        <v>388</v>
      </c>
      <c r="Q5238" s="131" t="s">
        <v>183</v>
      </c>
      <c r="R5238" s="131" t="s">
        <v>3289</v>
      </c>
      <c r="S5238" s="130">
        <v>201412</v>
      </c>
      <c r="T5238" s="131" t="s">
        <v>52</v>
      </c>
      <c r="U5238" s="130">
        <v>0</v>
      </c>
      <c r="V5238" s="138">
        <v>54.97</v>
      </c>
      <c r="W5238" s="131" t="s">
        <v>340</v>
      </c>
      <c r="X5238" s="131" t="s">
        <v>752</v>
      </c>
      <c r="Y5238" s="131" t="s">
        <v>1152</v>
      </c>
      <c r="Z5238" s="131" t="s">
        <v>48</v>
      </c>
      <c r="AA5238" s="131" t="s">
        <v>315</v>
      </c>
      <c r="AB5238" s="131" t="s">
        <v>42</v>
      </c>
      <c r="AC5238" s="131" t="s">
        <v>3276</v>
      </c>
      <c r="AD5238" s="131" t="s">
        <v>146</v>
      </c>
    </row>
    <row r="5239" spans="1:30" x14ac:dyDescent="0.25">
      <c r="A5239" s="131" t="s">
        <v>35</v>
      </c>
      <c r="B5239" s="131" t="s">
        <v>36</v>
      </c>
      <c r="C5239" s="131" t="s">
        <v>37</v>
      </c>
      <c r="D5239" s="131" t="s">
        <v>121</v>
      </c>
      <c r="E5239" s="131" t="s">
        <v>122</v>
      </c>
      <c r="F5239" s="131" t="s">
        <v>123</v>
      </c>
      <c r="G5239" s="131" t="s">
        <v>124</v>
      </c>
      <c r="H5239" s="131" t="s">
        <v>124</v>
      </c>
      <c r="I5239" s="131" t="s">
        <v>42</v>
      </c>
      <c r="J5239" s="131" t="s">
        <v>174</v>
      </c>
      <c r="K5239" s="131" t="s">
        <v>174</v>
      </c>
      <c r="L5239" s="131" t="s">
        <v>43</v>
      </c>
      <c r="M5239" s="131" t="s">
        <v>44</v>
      </c>
      <c r="N5239" s="131" t="s">
        <v>150</v>
      </c>
      <c r="O5239" s="131" t="s">
        <v>42</v>
      </c>
      <c r="P5239" s="131" t="s">
        <v>522</v>
      </c>
      <c r="Q5239" s="131" t="s">
        <v>529</v>
      </c>
      <c r="R5239" s="131" t="s">
        <v>3275</v>
      </c>
      <c r="S5239" s="130">
        <v>201412</v>
      </c>
      <c r="T5239" s="131" t="s">
        <v>52</v>
      </c>
      <c r="U5239" s="132">
        <v>203129.41</v>
      </c>
      <c r="V5239" s="138">
        <v>203129.41</v>
      </c>
      <c r="W5239" s="131" t="s">
        <v>340</v>
      </c>
      <c r="X5239" s="131" t="s">
        <v>177</v>
      </c>
      <c r="Y5239" s="131" t="s">
        <v>1152</v>
      </c>
      <c r="Z5239" s="131" t="s">
        <v>48</v>
      </c>
      <c r="AA5239" s="131" t="s">
        <v>315</v>
      </c>
      <c r="AB5239" s="131" t="s">
        <v>42</v>
      </c>
      <c r="AC5239" s="131" t="s">
        <v>3276</v>
      </c>
      <c r="AD5239" s="131" t="s">
        <v>146</v>
      </c>
    </row>
    <row r="5240" spans="1:30" x14ac:dyDescent="0.25">
      <c r="A5240" s="131" t="s">
        <v>35</v>
      </c>
      <c r="B5240" s="131" t="s">
        <v>36</v>
      </c>
      <c r="C5240" s="131" t="s">
        <v>37</v>
      </c>
      <c r="D5240" s="131" t="s">
        <v>121</v>
      </c>
      <c r="E5240" s="131" t="s">
        <v>122</v>
      </c>
      <c r="F5240" s="131" t="s">
        <v>123</v>
      </c>
      <c r="G5240" s="131" t="s">
        <v>124</v>
      </c>
      <c r="H5240" s="131" t="s">
        <v>124</v>
      </c>
      <c r="I5240" s="131" t="s">
        <v>42</v>
      </c>
      <c r="J5240" s="131" t="s">
        <v>174</v>
      </c>
      <c r="K5240" s="131" t="s">
        <v>174</v>
      </c>
      <c r="L5240" s="131" t="s">
        <v>43</v>
      </c>
      <c r="M5240" s="131" t="s">
        <v>44</v>
      </c>
      <c r="N5240" s="131" t="s">
        <v>180</v>
      </c>
      <c r="O5240" s="131" t="s">
        <v>42</v>
      </c>
      <c r="P5240" s="131" t="s">
        <v>522</v>
      </c>
      <c r="Q5240" s="131" t="s">
        <v>523</v>
      </c>
      <c r="R5240" s="131" t="s">
        <v>3275</v>
      </c>
      <c r="S5240" s="130">
        <v>201412</v>
      </c>
      <c r="T5240" s="131" t="s">
        <v>52</v>
      </c>
      <c r="U5240" s="132">
        <v>183508.25</v>
      </c>
      <c r="V5240" s="138">
        <v>183508.25</v>
      </c>
      <c r="W5240" s="131" t="s">
        <v>340</v>
      </c>
      <c r="X5240" s="131" t="s">
        <v>177</v>
      </c>
      <c r="Y5240" s="131" t="s">
        <v>1152</v>
      </c>
      <c r="Z5240" s="131" t="s">
        <v>48</v>
      </c>
      <c r="AA5240" s="131" t="s">
        <v>315</v>
      </c>
      <c r="AB5240" s="131" t="s">
        <v>42</v>
      </c>
      <c r="AC5240" s="131" t="s">
        <v>3276</v>
      </c>
      <c r="AD5240" s="131" t="s">
        <v>146</v>
      </c>
    </row>
    <row r="5241" spans="1:30" x14ac:dyDescent="0.25">
      <c r="A5241" s="131" t="s">
        <v>35</v>
      </c>
      <c r="B5241" s="131" t="s">
        <v>36</v>
      </c>
      <c r="C5241" s="131" t="s">
        <v>37</v>
      </c>
      <c r="D5241" s="131" t="s">
        <v>121</v>
      </c>
      <c r="E5241" s="131" t="s">
        <v>122</v>
      </c>
      <c r="F5241" s="131" t="s">
        <v>123</v>
      </c>
      <c r="G5241" s="131" t="s">
        <v>124</v>
      </c>
      <c r="H5241" s="131" t="s">
        <v>124</v>
      </c>
      <c r="I5241" s="131" t="s">
        <v>42</v>
      </c>
      <c r="J5241" s="131" t="s">
        <v>125</v>
      </c>
      <c r="K5241" s="131" t="s">
        <v>125</v>
      </c>
      <c r="L5241" s="131" t="s">
        <v>43</v>
      </c>
      <c r="M5241" s="131" t="s">
        <v>44</v>
      </c>
      <c r="N5241" s="131" t="s">
        <v>131</v>
      </c>
      <c r="O5241" s="131" t="s">
        <v>42</v>
      </c>
      <c r="P5241" s="131" t="s">
        <v>311</v>
      </c>
      <c r="Q5241" s="131" t="s">
        <v>3290</v>
      </c>
      <c r="R5241" s="131" t="s">
        <v>3282</v>
      </c>
      <c r="S5241" s="130">
        <v>201412</v>
      </c>
      <c r="T5241" s="131" t="s">
        <v>52</v>
      </c>
      <c r="U5241" s="130">
        <v>0</v>
      </c>
      <c r="V5241" s="138">
        <v>77.53</v>
      </c>
      <c r="W5241" s="131" t="s">
        <v>42</v>
      </c>
      <c r="X5241" s="131" t="s">
        <v>3283</v>
      </c>
      <c r="Y5241" s="131" t="s">
        <v>1152</v>
      </c>
      <c r="Z5241" s="131" t="s">
        <v>48</v>
      </c>
      <c r="AA5241" s="131" t="s">
        <v>315</v>
      </c>
      <c r="AB5241" s="131" t="s">
        <v>42</v>
      </c>
      <c r="AC5241" s="131" t="s">
        <v>3284</v>
      </c>
      <c r="AD5241" s="131" t="s">
        <v>146</v>
      </c>
    </row>
    <row r="5242" spans="1:30" x14ac:dyDescent="0.25">
      <c r="A5242" s="131" t="s">
        <v>35</v>
      </c>
      <c r="B5242" s="131" t="s">
        <v>36</v>
      </c>
      <c r="C5242" s="131" t="s">
        <v>37</v>
      </c>
      <c r="D5242" s="131" t="s">
        <v>121</v>
      </c>
      <c r="E5242" s="131" t="s">
        <v>122</v>
      </c>
      <c r="F5242" s="131" t="s">
        <v>123</v>
      </c>
      <c r="G5242" s="131" t="s">
        <v>124</v>
      </c>
      <c r="H5242" s="131" t="s">
        <v>124</v>
      </c>
      <c r="I5242" s="131" t="s">
        <v>42</v>
      </c>
      <c r="J5242" s="131" t="s">
        <v>283</v>
      </c>
      <c r="K5242" s="131" t="s">
        <v>283</v>
      </c>
      <c r="L5242" s="131" t="s">
        <v>43</v>
      </c>
      <c r="M5242" s="131" t="s">
        <v>44</v>
      </c>
      <c r="N5242" s="131" t="s">
        <v>150</v>
      </c>
      <c r="O5242" s="131" t="s">
        <v>42</v>
      </c>
      <c r="P5242" s="131" t="s">
        <v>782</v>
      </c>
      <c r="Q5242" s="131" t="s">
        <v>783</v>
      </c>
      <c r="R5242" s="131" t="s">
        <v>3291</v>
      </c>
      <c r="S5242" s="130">
        <v>201412</v>
      </c>
      <c r="T5242" s="131" t="s">
        <v>52</v>
      </c>
      <c r="U5242" s="132">
        <v>25875.63</v>
      </c>
      <c r="V5242" s="138">
        <v>25875.63</v>
      </c>
      <c r="W5242" s="131" t="s">
        <v>340</v>
      </c>
      <c r="X5242" s="131" t="s">
        <v>460</v>
      </c>
      <c r="Y5242" s="131" t="s">
        <v>1152</v>
      </c>
      <c r="Z5242" s="131" t="s">
        <v>48</v>
      </c>
      <c r="AA5242" s="131" t="s">
        <v>315</v>
      </c>
      <c r="AB5242" s="131" t="s">
        <v>42</v>
      </c>
      <c r="AC5242" s="131" t="s">
        <v>3292</v>
      </c>
      <c r="AD5242" s="131" t="s">
        <v>146</v>
      </c>
    </row>
    <row r="5243" spans="1:30" x14ac:dyDescent="0.25">
      <c r="A5243" s="131" t="s">
        <v>35</v>
      </c>
      <c r="B5243" s="131" t="s">
        <v>36</v>
      </c>
      <c r="C5243" s="131" t="s">
        <v>37</v>
      </c>
      <c r="D5243" s="131" t="s">
        <v>121</v>
      </c>
      <c r="E5243" s="131" t="s">
        <v>122</v>
      </c>
      <c r="F5243" s="131" t="s">
        <v>123</v>
      </c>
      <c r="G5243" s="131" t="s">
        <v>124</v>
      </c>
      <c r="H5243" s="131" t="s">
        <v>124</v>
      </c>
      <c r="I5243" s="131" t="s">
        <v>42</v>
      </c>
      <c r="J5243" s="131" t="s">
        <v>125</v>
      </c>
      <c r="K5243" s="131" t="s">
        <v>125</v>
      </c>
      <c r="L5243" s="131" t="s">
        <v>43</v>
      </c>
      <c r="M5243" s="131" t="s">
        <v>44</v>
      </c>
      <c r="N5243" s="131" t="s">
        <v>131</v>
      </c>
      <c r="O5243" s="131" t="s">
        <v>42</v>
      </c>
      <c r="P5243" s="131" t="s">
        <v>311</v>
      </c>
      <c r="Q5243" s="131" t="s">
        <v>3293</v>
      </c>
      <c r="R5243" s="131" t="s">
        <v>3282</v>
      </c>
      <c r="S5243" s="130">
        <v>201412</v>
      </c>
      <c r="T5243" s="131" t="s">
        <v>52</v>
      </c>
      <c r="U5243" s="130">
        <v>0</v>
      </c>
      <c r="V5243" s="138">
        <v>13.72</v>
      </c>
      <c r="W5243" s="131" t="s">
        <v>42</v>
      </c>
      <c r="X5243" s="131" t="s">
        <v>3283</v>
      </c>
      <c r="Y5243" s="131" t="s">
        <v>1152</v>
      </c>
      <c r="Z5243" s="131" t="s">
        <v>48</v>
      </c>
      <c r="AA5243" s="131" t="s">
        <v>315</v>
      </c>
      <c r="AB5243" s="131" t="s">
        <v>42</v>
      </c>
      <c r="AC5243" s="131" t="s">
        <v>3284</v>
      </c>
      <c r="AD5243" s="131" t="s">
        <v>146</v>
      </c>
    </row>
    <row r="5244" spans="1:30" x14ac:dyDescent="0.25">
      <c r="A5244" s="131" t="s">
        <v>35</v>
      </c>
      <c r="B5244" s="131" t="s">
        <v>36</v>
      </c>
      <c r="C5244" s="131" t="s">
        <v>37</v>
      </c>
      <c r="D5244" s="131" t="s">
        <v>121</v>
      </c>
      <c r="E5244" s="131" t="s">
        <v>122</v>
      </c>
      <c r="F5244" s="131" t="s">
        <v>123</v>
      </c>
      <c r="G5244" s="131" t="s">
        <v>124</v>
      </c>
      <c r="H5244" s="131" t="s">
        <v>124</v>
      </c>
      <c r="I5244" s="131" t="s">
        <v>42</v>
      </c>
      <c r="J5244" s="131" t="s">
        <v>182</v>
      </c>
      <c r="K5244" s="131" t="s">
        <v>182</v>
      </c>
      <c r="L5244" s="131" t="s">
        <v>43</v>
      </c>
      <c r="M5244" s="131" t="s">
        <v>44</v>
      </c>
      <c r="N5244" s="131" t="s">
        <v>180</v>
      </c>
      <c r="O5244" s="131" t="s">
        <v>3216</v>
      </c>
      <c r="P5244" s="131" t="s">
        <v>1152</v>
      </c>
      <c r="Q5244" s="131" t="s">
        <v>645</v>
      </c>
      <c r="R5244" s="131" t="s">
        <v>1152</v>
      </c>
      <c r="S5244" s="130">
        <v>201412</v>
      </c>
      <c r="T5244" s="131" t="s">
        <v>52</v>
      </c>
      <c r="U5244" s="130">
        <v>0</v>
      </c>
      <c r="V5244" s="138">
        <v>301.14</v>
      </c>
      <c r="W5244" s="131" t="s">
        <v>1152</v>
      </c>
      <c r="X5244" s="131" t="s">
        <v>1152</v>
      </c>
      <c r="Y5244" s="131" t="s">
        <v>1152</v>
      </c>
      <c r="Z5244" s="131" t="s">
        <v>48</v>
      </c>
      <c r="AA5244" s="131" t="s">
        <v>646</v>
      </c>
      <c r="AB5244" s="131" t="s">
        <v>42</v>
      </c>
      <c r="AC5244" s="131" t="s">
        <v>3353</v>
      </c>
      <c r="AD5244" s="131" t="s">
        <v>648</v>
      </c>
    </row>
    <row r="5245" spans="1:30" x14ac:dyDescent="0.25">
      <c r="A5245" s="131" t="s">
        <v>35</v>
      </c>
      <c r="B5245" s="131" t="s">
        <v>36</v>
      </c>
      <c r="C5245" s="131" t="s">
        <v>37</v>
      </c>
      <c r="D5245" s="131" t="s">
        <v>121</v>
      </c>
      <c r="E5245" s="131" t="s">
        <v>122</v>
      </c>
      <c r="F5245" s="131" t="s">
        <v>123</v>
      </c>
      <c r="G5245" s="131" t="s">
        <v>124</v>
      </c>
      <c r="H5245" s="131" t="s">
        <v>124</v>
      </c>
      <c r="I5245" s="131" t="s">
        <v>42</v>
      </c>
      <c r="J5245" s="131" t="s">
        <v>182</v>
      </c>
      <c r="K5245" s="131" t="s">
        <v>182</v>
      </c>
      <c r="L5245" s="131" t="s">
        <v>43</v>
      </c>
      <c r="M5245" s="131" t="s">
        <v>44</v>
      </c>
      <c r="N5245" s="131" t="s">
        <v>180</v>
      </c>
      <c r="O5245" s="131" t="s">
        <v>2271</v>
      </c>
      <c r="P5245" s="131" t="s">
        <v>1152</v>
      </c>
      <c r="Q5245" s="131" t="s">
        <v>645</v>
      </c>
      <c r="R5245" s="131" t="s">
        <v>1152</v>
      </c>
      <c r="S5245" s="130">
        <v>201412</v>
      </c>
      <c r="T5245" s="131" t="s">
        <v>52</v>
      </c>
      <c r="U5245" s="130">
        <v>0</v>
      </c>
      <c r="V5245" s="138">
        <v>32785.339999999997</v>
      </c>
      <c r="W5245" s="131" t="s">
        <v>1152</v>
      </c>
      <c r="X5245" s="131" t="s">
        <v>1152</v>
      </c>
      <c r="Y5245" s="131" t="s">
        <v>1152</v>
      </c>
      <c r="Z5245" s="131" t="s">
        <v>48</v>
      </c>
      <c r="AA5245" s="131" t="s">
        <v>646</v>
      </c>
      <c r="AB5245" s="131" t="s">
        <v>42</v>
      </c>
      <c r="AC5245" s="131" t="s">
        <v>3353</v>
      </c>
      <c r="AD5245" s="131" t="s">
        <v>648</v>
      </c>
    </row>
    <row r="5246" spans="1:30" x14ac:dyDescent="0.25">
      <c r="A5246" s="131" t="s">
        <v>35</v>
      </c>
      <c r="B5246" s="131" t="s">
        <v>36</v>
      </c>
      <c r="C5246" s="131" t="s">
        <v>37</v>
      </c>
      <c r="D5246" s="131" t="s">
        <v>121</v>
      </c>
      <c r="E5246" s="131" t="s">
        <v>122</v>
      </c>
      <c r="F5246" s="131" t="s">
        <v>123</v>
      </c>
      <c r="G5246" s="131" t="s">
        <v>124</v>
      </c>
      <c r="H5246" s="131" t="s">
        <v>124</v>
      </c>
      <c r="I5246" s="131" t="s">
        <v>42</v>
      </c>
      <c r="J5246" s="131" t="s">
        <v>182</v>
      </c>
      <c r="K5246" s="131" t="s">
        <v>182</v>
      </c>
      <c r="L5246" s="131" t="s">
        <v>43</v>
      </c>
      <c r="M5246" s="131" t="s">
        <v>44</v>
      </c>
      <c r="N5246" s="131" t="s">
        <v>180</v>
      </c>
      <c r="O5246" s="131" t="s">
        <v>3354</v>
      </c>
      <c r="P5246" s="131" t="s">
        <v>1152</v>
      </c>
      <c r="Q5246" s="131" t="s">
        <v>645</v>
      </c>
      <c r="R5246" s="131" t="s">
        <v>1152</v>
      </c>
      <c r="S5246" s="130">
        <v>201412</v>
      </c>
      <c r="T5246" s="131" t="s">
        <v>52</v>
      </c>
      <c r="U5246" s="130">
        <v>0</v>
      </c>
      <c r="V5246" s="138">
        <v>706.44</v>
      </c>
      <c r="W5246" s="131" t="s">
        <v>1152</v>
      </c>
      <c r="X5246" s="131" t="s">
        <v>1152</v>
      </c>
      <c r="Y5246" s="131" t="s">
        <v>1152</v>
      </c>
      <c r="Z5246" s="131" t="s">
        <v>48</v>
      </c>
      <c r="AA5246" s="131" t="s">
        <v>646</v>
      </c>
      <c r="AB5246" s="131" t="s">
        <v>42</v>
      </c>
      <c r="AC5246" s="131" t="s">
        <v>3353</v>
      </c>
      <c r="AD5246" s="131" t="s">
        <v>648</v>
      </c>
    </row>
    <row r="5247" spans="1:30" x14ac:dyDescent="0.25">
      <c r="A5247" s="131" t="s">
        <v>35</v>
      </c>
      <c r="B5247" s="131" t="s">
        <v>36</v>
      </c>
      <c r="C5247" s="131" t="s">
        <v>37</v>
      </c>
      <c r="D5247" s="131" t="s">
        <v>121</v>
      </c>
      <c r="E5247" s="131" t="s">
        <v>122</v>
      </c>
      <c r="F5247" s="131" t="s">
        <v>123</v>
      </c>
      <c r="G5247" s="131" t="s">
        <v>124</v>
      </c>
      <c r="H5247" s="131" t="s">
        <v>124</v>
      </c>
      <c r="I5247" s="131" t="s">
        <v>42</v>
      </c>
      <c r="J5247" s="131" t="s">
        <v>182</v>
      </c>
      <c r="K5247" s="131" t="s">
        <v>182</v>
      </c>
      <c r="L5247" s="131" t="s">
        <v>43</v>
      </c>
      <c r="M5247" s="131" t="s">
        <v>44</v>
      </c>
      <c r="N5247" s="131" t="s">
        <v>180</v>
      </c>
      <c r="O5247" s="131" t="s">
        <v>3355</v>
      </c>
      <c r="P5247" s="131" t="s">
        <v>1152</v>
      </c>
      <c r="Q5247" s="131" t="s">
        <v>645</v>
      </c>
      <c r="R5247" s="131" t="s">
        <v>1152</v>
      </c>
      <c r="S5247" s="130">
        <v>201412</v>
      </c>
      <c r="T5247" s="131" t="s">
        <v>52</v>
      </c>
      <c r="U5247" s="130">
        <v>0</v>
      </c>
      <c r="V5247" s="138">
        <v>6342.96</v>
      </c>
      <c r="W5247" s="131" t="s">
        <v>1152</v>
      </c>
      <c r="X5247" s="131" t="s">
        <v>1152</v>
      </c>
      <c r="Y5247" s="131" t="s">
        <v>1152</v>
      </c>
      <c r="Z5247" s="131" t="s">
        <v>48</v>
      </c>
      <c r="AA5247" s="131" t="s">
        <v>646</v>
      </c>
      <c r="AB5247" s="131" t="s">
        <v>42</v>
      </c>
      <c r="AC5247" s="131" t="s">
        <v>3353</v>
      </c>
      <c r="AD5247" s="131" t="s">
        <v>648</v>
      </c>
    </row>
    <row r="5248" spans="1:30" x14ac:dyDescent="0.25">
      <c r="A5248" s="131" t="s">
        <v>35</v>
      </c>
      <c r="B5248" s="131" t="s">
        <v>36</v>
      </c>
      <c r="C5248" s="131" t="s">
        <v>37</v>
      </c>
      <c r="D5248" s="131" t="s">
        <v>121</v>
      </c>
      <c r="E5248" s="131" t="s">
        <v>122</v>
      </c>
      <c r="F5248" s="131" t="s">
        <v>123</v>
      </c>
      <c r="G5248" s="131" t="s">
        <v>124</v>
      </c>
      <c r="H5248" s="131" t="s">
        <v>124</v>
      </c>
      <c r="I5248" s="131" t="s">
        <v>42</v>
      </c>
      <c r="J5248" s="131" t="s">
        <v>182</v>
      </c>
      <c r="K5248" s="131" t="s">
        <v>182</v>
      </c>
      <c r="L5248" s="131" t="s">
        <v>43</v>
      </c>
      <c r="M5248" s="131" t="s">
        <v>44</v>
      </c>
      <c r="N5248" s="131" t="s">
        <v>180</v>
      </c>
      <c r="O5248" s="131" t="s">
        <v>3356</v>
      </c>
      <c r="P5248" s="131" t="s">
        <v>1152</v>
      </c>
      <c r="Q5248" s="131" t="s">
        <v>645</v>
      </c>
      <c r="R5248" s="131" t="s">
        <v>1152</v>
      </c>
      <c r="S5248" s="130">
        <v>201412</v>
      </c>
      <c r="T5248" s="131" t="s">
        <v>52</v>
      </c>
      <c r="U5248" s="130">
        <v>0</v>
      </c>
      <c r="V5248" s="138">
        <v>12525.72</v>
      </c>
      <c r="W5248" s="131" t="s">
        <v>1152</v>
      </c>
      <c r="X5248" s="131" t="s">
        <v>1152</v>
      </c>
      <c r="Y5248" s="131" t="s">
        <v>1152</v>
      </c>
      <c r="Z5248" s="131" t="s">
        <v>48</v>
      </c>
      <c r="AA5248" s="131" t="s">
        <v>646</v>
      </c>
      <c r="AB5248" s="131" t="s">
        <v>42</v>
      </c>
      <c r="AC5248" s="131" t="s">
        <v>3353</v>
      </c>
      <c r="AD5248" s="131" t="s">
        <v>648</v>
      </c>
    </row>
    <row r="5249" spans="1:30" x14ac:dyDescent="0.25">
      <c r="A5249" s="131" t="s">
        <v>35</v>
      </c>
      <c r="B5249" s="131" t="s">
        <v>36</v>
      </c>
      <c r="C5249" s="131" t="s">
        <v>37</v>
      </c>
      <c r="D5249" s="131" t="s">
        <v>121</v>
      </c>
      <c r="E5249" s="131" t="s">
        <v>122</v>
      </c>
      <c r="F5249" s="131" t="s">
        <v>123</v>
      </c>
      <c r="G5249" s="131" t="s">
        <v>124</v>
      </c>
      <c r="H5249" s="131" t="s">
        <v>124</v>
      </c>
      <c r="I5249" s="131" t="s">
        <v>42</v>
      </c>
      <c r="J5249" s="131" t="s">
        <v>182</v>
      </c>
      <c r="K5249" s="131" t="s">
        <v>182</v>
      </c>
      <c r="L5249" s="131" t="s">
        <v>43</v>
      </c>
      <c r="M5249" s="131" t="s">
        <v>44</v>
      </c>
      <c r="N5249" s="131" t="s">
        <v>180</v>
      </c>
      <c r="O5249" s="131" t="s">
        <v>3357</v>
      </c>
      <c r="P5249" s="131" t="s">
        <v>1152</v>
      </c>
      <c r="Q5249" s="131" t="s">
        <v>645</v>
      </c>
      <c r="R5249" s="131" t="s">
        <v>1152</v>
      </c>
      <c r="S5249" s="130">
        <v>201412</v>
      </c>
      <c r="T5249" s="131" t="s">
        <v>52</v>
      </c>
      <c r="U5249" s="130">
        <v>0</v>
      </c>
      <c r="V5249" s="138">
        <v>1887.42</v>
      </c>
      <c r="W5249" s="131" t="s">
        <v>1152</v>
      </c>
      <c r="X5249" s="131" t="s">
        <v>1152</v>
      </c>
      <c r="Y5249" s="131" t="s">
        <v>1152</v>
      </c>
      <c r="Z5249" s="131" t="s">
        <v>48</v>
      </c>
      <c r="AA5249" s="131" t="s">
        <v>646</v>
      </c>
      <c r="AB5249" s="131" t="s">
        <v>42</v>
      </c>
      <c r="AC5249" s="131" t="s">
        <v>3353</v>
      </c>
      <c r="AD5249" s="131" t="s">
        <v>648</v>
      </c>
    </row>
    <row r="5250" spans="1:30" x14ac:dyDescent="0.25">
      <c r="A5250" s="131" t="s">
        <v>35</v>
      </c>
      <c r="B5250" s="131" t="s">
        <v>36</v>
      </c>
      <c r="C5250" s="131" t="s">
        <v>37</v>
      </c>
      <c r="D5250" s="131" t="s">
        <v>121</v>
      </c>
      <c r="E5250" s="131" t="s">
        <v>122</v>
      </c>
      <c r="F5250" s="131" t="s">
        <v>123</v>
      </c>
      <c r="G5250" s="131" t="s">
        <v>124</v>
      </c>
      <c r="H5250" s="131" t="s">
        <v>124</v>
      </c>
      <c r="I5250" s="131" t="s">
        <v>42</v>
      </c>
      <c r="J5250" s="131" t="s">
        <v>174</v>
      </c>
      <c r="K5250" s="131" t="s">
        <v>174</v>
      </c>
      <c r="L5250" s="131" t="s">
        <v>43</v>
      </c>
      <c r="M5250" s="131" t="s">
        <v>44</v>
      </c>
      <c r="N5250" s="131" t="s">
        <v>180</v>
      </c>
      <c r="O5250" s="131" t="s">
        <v>3358</v>
      </c>
      <c r="P5250" s="131" t="s">
        <v>1152</v>
      </c>
      <c r="Q5250" s="131" t="s">
        <v>645</v>
      </c>
      <c r="R5250" s="131" t="s">
        <v>1152</v>
      </c>
      <c r="S5250" s="130">
        <v>201412</v>
      </c>
      <c r="T5250" s="131" t="s">
        <v>52</v>
      </c>
      <c r="U5250" s="130">
        <v>0</v>
      </c>
      <c r="V5250" s="138">
        <v>431.82</v>
      </c>
      <c r="W5250" s="131" t="s">
        <v>1152</v>
      </c>
      <c r="X5250" s="131" t="s">
        <v>1152</v>
      </c>
      <c r="Y5250" s="131" t="s">
        <v>1152</v>
      </c>
      <c r="Z5250" s="131" t="s">
        <v>48</v>
      </c>
      <c r="AA5250" s="131" t="s">
        <v>646</v>
      </c>
      <c r="AB5250" s="131" t="s">
        <v>42</v>
      </c>
      <c r="AC5250" s="131" t="s">
        <v>3353</v>
      </c>
      <c r="AD5250" s="131" t="s">
        <v>648</v>
      </c>
    </row>
    <row r="5251" spans="1:30" x14ac:dyDescent="0.25">
      <c r="A5251" s="131" t="s">
        <v>35</v>
      </c>
      <c r="B5251" s="131" t="s">
        <v>36</v>
      </c>
      <c r="C5251" s="131" t="s">
        <v>37</v>
      </c>
      <c r="D5251" s="131" t="s">
        <v>121</v>
      </c>
      <c r="E5251" s="131" t="s">
        <v>122</v>
      </c>
      <c r="F5251" s="131" t="s">
        <v>123</v>
      </c>
      <c r="G5251" s="131" t="s">
        <v>124</v>
      </c>
      <c r="H5251" s="131" t="s">
        <v>124</v>
      </c>
      <c r="I5251" s="131" t="s">
        <v>42</v>
      </c>
      <c r="J5251" s="131" t="s">
        <v>174</v>
      </c>
      <c r="K5251" s="131" t="s">
        <v>174</v>
      </c>
      <c r="L5251" s="131" t="s">
        <v>43</v>
      </c>
      <c r="M5251" s="131" t="s">
        <v>44</v>
      </c>
      <c r="N5251" s="131" t="s">
        <v>180</v>
      </c>
      <c r="O5251" s="131" t="s">
        <v>3359</v>
      </c>
      <c r="P5251" s="131" t="s">
        <v>1152</v>
      </c>
      <c r="Q5251" s="131" t="s">
        <v>645</v>
      </c>
      <c r="R5251" s="131" t="s">
        <v>1152</v>
      </c>
      <c r="S5251" s="130">
        <v>201412</v>
      </c>
      <c r="T5251" s="131" t="s">
        <v>52</v>
      </c>
      <c r="U5251" s="130">
        <v>0</v>
      </c>
      <c r="V5251" s="138">
        <v>2804.76</v>
      </c>
      <c r="W5251" s="131" t="s">
        <v>1152</v>
      </c>
      <c r="X5251" s="131" t="s">
        <v>1152</v>
      </c>
      <c r="Y5251" s="131" t="s">
        <v>1152</v>
      </c>
      <c r="Z5251" s="131" t="s">
        <v>48</v>
      </c>
      <c r="AA5251" s="131" t="s">
        <v>646</v>
      </c>
      <c r="AB5251" s="131" t="s">
        <v>42</v>
      </c>
      <c r="AC5251" s="131" t="s">
        <v>3353</v>
      </c>
      <c r="AD5251" s="131" t="s">
        <v>648</v>
      </c>
    </row>
    <row r="5252" spans="1:30" x14ac:dyDescent="0.25">
      <c r="A5252" s="131" t="s">
        <v>35</v>
      </c>
      <c r="B5252" s="131" t="s">
        <v>36</v>
      </c>
      <c r="C5252" s="131" t="s">
        <v>37</v>
      </c>
      <c r="D5252" s="131" t="s">
        <v>121</v>
      </c>
      <c r="E5252" s="131" t="s">
        <v>122</v>
      </c>
      <c r="F5252" s="131" t="s">
        <v>123</v>
      </c>
      <c r="G5252" s="131" t="s">
        <v>124</v>
      </c>
      <c r="H5252" s="131" t="s">
        <v>124</v>
      </c>
      <c r="I5252" s="131" t="s">
        <v>42</v>
      </c>
      <c r="J5252" s="131" t="s">
        <v>174</v>
      </c>
      <c r="K5252" s="131" t="s">
        <v>174</v>
      </c>
      <c r="L5252" s="131" t="s">
        <v>43</v>
      </c>
      <c r="M5252" s="131" t="s">
        <v>44</v>
      </c>
      <c r="N5252" s="131" t="s">
        <v>180</v>
      </c>
      <c r="O5252" s="131" t="s">
        <v>3360</v>
      </c>
      <c r="P5252" s="131" t="s">
        <v>1152</v>
      </c>
      <c r="Q5252" s="131" t="s">
        <v>645</v>
      </c>
      <c r="R5252" s="131" t="s">
        <v>1152</v>
      </c>
      <c r="S5252" s="130">
        <v>201412</v>
      </c>
      <c r="T5252" s="131" t="s">
        <v>52</v>
      </c>
      <c r="U5252" s="130">
        <v>0</v>
      </c>
      <c r="V5252" s="138">
        <v>2339.66</v>
      </c>
      <c r="W5252" s="131" t="s">
        <v>1152</v>
      </c>
      <c r="X5252" s="131" t="s">
        <v>1152</v>
      </c>
      <c r="Y5252" s="131" t="s">
        <v>1152</v>
      </c>
      <c r="Z5252" s="131" t="s">
        <v>48</v>
      </c>
      <c r="AA5252" s="131" t="s">
        <v>646</v>
      </c>
      <c r="AB5252" s="131" t="s">
        <v>42</v>
      </c>
      <c r="AC5252" s="131" t="s">
        <v>3353</v>
      </c>
      <c r="AD5252" s="131" t="s">
        <v>648</v>
      </c>
    </row>
    <row r="5253" spans="1:30" x14ac:dyDescent="0.25">
      <c r="A5253" s="131" t="s">
        <v>35</v>
      </c>
      <c r="B5253" s="131" t="s">
        <v>36</v>
      </c>
      <c r="C5253" s="131" t="s">
        <v>37</v>
      </c>
      <c r="D5253" s="131" t="s">
        <v>121</v>
      </c>
      <c r="E5253" s="131" t="s">
        <v>122</v>
      </c>
      <c r="F5253" s="131" t="s">
        <v>123</v>
      </c>
      <c r="G5253" s="131" t="s">
        <v>124</v>
      </c>
      <c r="H5253" s="131" t="s">
        <v>124</v>
      </c>
      <c r="I5253" s="131" t="s">
        <v>42</v>
      </c>
      <c r="J5253" s="131" t="s">
        <v>174</v>
      </c>
      <c r="K5253" s="131" t="s">
        <v>174</v>
      </c>
      <c r="L5253" s="131" t="s">
        <v>43</v>
      </c>
      <c r="M5253" s="131" t="s">
        <v>44</v>
      </c>
      <c r="N5253" s="131" t="s">
        <v>180</v>
      </c>
      <c r="O5253" s="131" t="s">
        <v>3361</v>
      </c>
      <c r="P5253" s="131" t="s">
        <v>1152</v>
      </c>
      <c r="Q5253" s="131" t="s">
        <v>645</v>
      </c>
      <c r="R5253" s="131" t="s">
        <v>1152</v>
      </c>
      <c r="S5253" s="130">
        <v>201412</v>
      </c>
      <c r="T5253" s="131" t="s">
        <v>52</v>
      </c>
      <c r="U5253" s="130">
        <v>0</v>
      </c>
      <c r="V5253" s="138">
        <v>935.76</v>
      </c>
      <c r="W5253" s="131" t="s">
        <v>1152</v>
      </c>
      <c r="X5253" s="131" t="s">
        <v>1152</v>
      </c>
      <c r="Y5253" s="131" t="s">
        <v>1152</v>
      </c>
      <c r="Z5253" s="131" t="s">
        <v>48</v>
      </c>
      <c r="AA5253" s="131" t="s">
        <v>646</v>
      </c>
      <c r="AB5253" s="131" t="s">
        <v>42</v>
      </c>
      <c r="AC5253" s="131" t="s">
        <v>3353</v>
      </c>
      <c r="AD5253" s="131" t="s">
        <v>648</v>
      </c>
    </row>
    <row r="5254" spans="1:30" x14ac:dyDescent="0.25">
      <c r="A5254" s="131" t="s">
        <v>35</v>
      </c>
      <c r="B5254" s="131" t="s">
        <v>36</v>
      </c>
      <c r="C5254" s="131" t="s">
        <v>37</v>
      </c>
      <c r="D5254" s="131" t="s">
        <v>121</v>
      </c>
      <c r="E5254" s="131" t="s">
        <v>122</v>
      </c>
      <c r="F5254" s="131" t="s">
        <v>123</v>
      </c>
      <c r="G5254" s="131" t="s">
        <v>124</v>
      </c>
      <c r="H5254" s="131" t="s">
        <v>124</v>
      </c>
      <c r="I5254" s="131" t="s">
        <v>42</v>
      </c>
      <c r="J5254" s="131" t="s">
        <v>298</v>
      </c>
      <c r="K5254" s="131" t="s">
        <v>298</v>
      </c>
      <c r="L5254" s="131" t="s">
        <v>43</v>
      </c>
      <c r="M5254" s="131" t="s">
        <v>44</v>
      </c>
      <c r="N5254" s="131" t="s">
        <v>150</v>
      </c>
      <c r="O5254" s="131" t="s">
        <v>1534</v>
      </c>
      <c r="P5254" s="131" t="s">
        <v>1152</v>
      </c>
      <c r="Q5254" s="131" t="s">
        <v>2629</v>
      </c>
      <c r="R5254" s="131" t="s">
        <v>1152</v>
      </c>
      <c r="S5254" s="130">
        <v>201412</v>
      </c>
      <c r="T5254" s="131" t="s">
        <v>47</v>
      </c>
      <c r="U5254" s="130">
        <v>0</v>
      </c>
      <c r="V5254" s="138">
        <v>-70650</v>
      </c>
      <c r="W5254" s="131" t="s">
        <v>1152</v>
      </c>
      <c r="X5254" s="131" t="s">
        <v>1152</v>
      </c>
      <c r="Y5254" s="131" t="s">
        <v>1152</v>
      </c>
      <c r="Z5254" s="131" t="s">
        <v>48</v>
      </c>
      <c r="AA5254" s="131" t="s">
        <v>129</v>
      </c>
      <c r="AB5254" s="131" t="s">
        <v>42</v>
      </c>
      <c r="AC5254" s="131" t="s">
        <v>3220</v>
      </c>
      <c r="AD5254" s="131" t="s">
        <v>51</v>
      </c>
    </row>
    <row r="5255" spans="1:30" x14ac:dyDescent="0.25">
      <c r="A5255" s="128" t="s">
        <v>35</v>
      </c>
      <c r="B5255" s="128" t="s">
        <v>36</v>
      </c>
      <c r="C5255" s="128" t="s">
        <v>37</v>
      </c>
      <c r="D5255" s="128" t="s">
        <v>121</v>
      </c>
      <c r="E5255" s="128" t="s">
        <v>122</v>
      </c>
      <c r="F5255" s="128" t="s">
        <v>123</v>
      </c>
      <c r="G5255" s="128" t="s">
        <v>124</v>
      </c>
      <c r="H5255" s="128" t="s">
        <v>124</v>
      </c>
      <c r="I5255" s="128" t="s">
        <v>42</v>
      </c>
      <c r="J5255" s="128" t="s">
        <v>174</v>
      </c>
      <c r="K5255" s="128" t="s">
        <v>174</v>
      </c>
      <c r="L5255" s="128" t="s">
        <v>43</v>
      </c>
      <c r="M5255" s="128" t="s">
        <v>44</v>
      </c>
      <c r="N5255" s="128" t="s">
        <v>180</v>
      </c>
      <c r="O5255" s="128" t="s">
        <v>2623</v>
      </c>
      <c r="P5255" s="128" t="s">
        <v>1152</v>
      </c>
      <c r="Q5255" s="128" t="s">
        <v>2624</v>
      </c>
      <c r="R5255" s="128" t="s">
        <v>1152</v>
      </c>
      <c r="S5255" s="127">
        <v>201501</v>
      </c>
      <c r="T5255" s="128" t="s">
        <v>52</v>
      </c>
      <c r="U5255" s="127">
        <v>0</v>
      </c>
      <c r="V5255" s="138">
        <v>436.5</v>
      </c>
      <c r="W5255" s="128" t="s">
        <v>1152</v>
      </c>
      <c r="X5255" s="128" t="s">
        <v>1152</v>
      </c>
      <c r="Y5255" s="128" t="s">
        <v>1152</v>
      </c>
      <c r="Z5255" s="128" t="s">
        <v>48</v>
      </c>
      <c r="AA5255" s="128" t="s">
        <v>1166</v>
      </c>
      <c r="AB5255" s="128" t="s">
        <v>42</v>
      </c>
      <c r="AC5255" s="128" t="s">
        <v>2625</v>
      </c>
      <c r="AD5255" s="128" t="s">
        <v>51</v>
      </c>
    </row>
    <row r="5256" spans="1:30" x14ac:dyDescent="0.25">
      <c r="A5256" s="128" t="s">
        <v>35</v>
      </c>
      <c r="B5256" s="128" t="s">
        <v>36</v>
      </c>
      <c r="C5256" s="128" t="s">
        <v>37</v>
      </c>
      <c r="D5256" s="128" t="s">
        <v>121</v>
      </c>
      <c r="E5256" s="128" t="s">
        <v>122</v>
      </c>
      <c r="F5256" s="128" t="s">
        <v>123</v>
      </c>
      <c r="G5256" s="128" t="s">
        <v>124</v>
      </c>
      <c r="H5256" s="128" t="s">
        <v>124</v>
      </c>
      <c r="I5256" s="128" t="s">
        <v>42</v>
      </c>
      <c r="J5256" s="128" t="s">
        <v>298</v>
      </c>
      <c r="K5256" s="128" t="s">
        <v>298</v>
      </c>
      <c r="L5256" s="128" t="s">
        <v>43</v>
      </c>
      <c r="M5256" s="128" t="s">
        <v>44</v>
      </c>
      <c r="N5256" s="128" t="s">
        <v>150</v>
      </c>
      <c r="O5256" s="128" t="s">
        <v>1562</v>
      </c>
      <c r="P5256" s="128" t="s">
        <v>1152</v>
      </c>
      <c r="Q5256" s="128" t="s">
        <v>1569</v>
      </c>
      <c r="R5256" s="128" t="s">
        <v>2626</v>
      </c>
      <c r="S5256" s="127">
        <v>201501</v>
      </c>
      <c r="T5256" s="128" t="s">
        <v>52</v>
      </c>
      <c r="U5256" s="127">
        <v>0</v>
      </c>
      <c r="V5256" s="138">
        <v>100</v>
      </c>
      <c r="W5256" s="128" t="s">
        <v>1152</v>
      </c>
      <c r="X5256" s="128" t="s">
        <v>1152</v>
      </c>
      <c r="Y5256" s="128" t="s">
        <v>1152</v>
      </c>
      <c r="Z5256" s="128" t="s">
        <v>48</v>
      </c>
      <c r="AA5256" s="128" t="s">
        <v>186</v>
      </c>
      <c r="AB5256" s="128" t="s">
        <v>42</v>
      </c>
      <c r="AC5256" s="128" t="s">
        <v>2627</v>
      </c>
      <c r="AD5256" s="128" t="s">
        <v>51</v>
      </c>
    </row>
    <row r="5257" spans="1:30" x14ac:dyDescent="0.25">
      <c r="A5257" s="128" t="s">
        <v>35</v>
      </c>
      <c r="B5257" s="128" t="s">
        <v>36</v>
      </c>
      <c r="C5257" s="128" t="s">
        <v>37</v>
      </c>
      <c r="D5257" s="128" t="s">
        <v>121</v>
      </c>
      <c r="E5257" s="128" t="s">
        <v>122</v>
      </c>
      <c r="F5257" s="128" t="s">
        <v>123</v>
      </c>
      <c r="G5257" s="128" t="s">
        <v>124</v>
      </c>
      <c r="H5257" s="128" t="s">
        <v>124</v>
      </c>
      <c r="I5257" s="128" t="s">
        <v>42</v>
      </c>
      <c r="J5257" s="128" t="s">
        <v>182</v>
      </c>
      <c r="K5257" s="128" t="s">
        <v>182</v>
      </c>
      <c r="L5257" s="128" t="s">
        <v>43</v>
      </c>
      <c r="M5257" s="128" t="s">
        <v>44</v>
      </c>
      <c r="N5257" s="128" t="s">
        <v>180</v>
      </c>
      <c r="O5257" s="128" t="s">
        <v>1534</v>
      </c>
      <c r="P5257" s="128" t="s">
        <v>1152</v>
      </c>
      <c r="Q5257" s="128" t="s">
        <v>1535</v>
      </c>
      <c r="R5257" s="128" t="s">
        <v>1152</v>
      </c>
      <c r="S5257" s="127">
        <v>201501</v>
      </c>
      <c r="T5257" s="128" t="s">
        <v>47</v>
      </c>
      <c r="U5257" s="127">
        <v>0</v>
      </c>
      <c r="V5257" s="138">
        <v>-350342.1</v>
      </c>
      <c r="W5257" s="128" t="s">
        <v>1152</v>
      </c>
      <c r="X5257" s="128" t="s">
        <v>177</v>
      </c>
      <c r="Y5257" s="128" t="s">
        <v>1152</v>
      </c>
      <c r="Z5257" s="128" t="s">
        <v>48</v>
      </c>
      <c r="AA5257" s="128" t="s">
        <v>129</v>
      </c>
      <c r="AB5257" s="128" t="s">
        <v>42</v>
      </c>
      <c r="AC5257" s="128" t="s">
        <v>2628</v>
      </c>
      <c r="AD5257" s="128" t="s">
        <v>51</v>
      </c>
    </row>
    <row r="5258" spans="1:30" x14ac:dyDescent="0.25">
      <c r="A5258" s="128" t="s">
        <v>35</v>
      </c>
      <c r="B5258" s="128" t="s">
        <v>36</v>
      </c>
      <c r="C5258" s="128" t="s">
        <v>37</v>
      </c>
      <c r="D5258" s="128" t="s">
        <v>121</v>
      </c>
      <c r="E5258" s="128" t="s">
        <v>122</v>
      </c>
      <c r="F5258" s="128" t="s">
        <v>123</v>
      </c>
      <c r="G5258" s="128" t="s">
        <v>124</v>
      </c>
      <c r="H5258" s="128" t="s">
        <v>124</v>
      </c>
      <c r="I5258" s="128" t="s">
        <v>42</v>
      </c>
      <c r="J5258" s="128" t="s">
        <v>174</v>
      </c>
      <c r="K5258" s="128" t="s">
        <v>174</v>
      </c>
      <c r="L5258" s="128" t="s">
        <v>43</v>
      </c>
      <c r="M5258" s="128" t="s">
        <v>44</v>
      </c>
      <c r="N5258" s="128" t="s">
        <v>180</v>
      </c>
      <c r="O5258" s="128" t="s">
        <v>1534</v>
      </c>
      <c r="P5258" s="128" t="s">
        <v>1152</v>
      </c>
      <c r="Q5258" s="128" t="s">
        <v>1535</v>
      </c>
      <c r="R5258" s="128" t="s">
        <v>1152</v>
      </c>
      <c r="S5258" s="127">
        <v>201501</v>
      </c>
      <c r="T5258" s="128" t="s">
        <v>47</v>
      </c>
      <c r="U5258" s="127">
        <v>0</v>
      </c>
      <c r="V5258" s="138">
        <v>-339860.41</v>
      </c>
      <c r="W5258" s="128" t="s">
        <v>1152</v>
      </c>
      <c r="X5258" s="128" t="s">
        <v>177</v>
      </c>
      <c r="Y5258" s="128" t="s">
        <v>1152</v>
      </c>
      <c r="Z5258" s="128" t="s">
        <v>48</v>
      </c>
      <c r="AA5258" s="128" t="s">
        <v>129</v>
      </c>
      <c r="AB5258" s="128" t="s">
        <v>42</v>
      </c>
      <c r="AC5258" s="128" t="s">
        <v>2628</v>
      </c>
      <c r="AD5258" s="128" t="s">
        <v>51</v>
      </c>
    </row>
    <row r="5259" spans="1:30" x14ac:dyDescent="0.25">
      <c r="A5259" s="128" t="s">
        <v>35</v>
      </c>
      <c r="B5259" s="128" t="s">
        <v>36</v>
      </c>
      <c r="C5259" s="128" t="s">
        <v>37</v>
      </c>
      <c r="D5259" s="128" t="s">
        <v>121</v>
      </c>
      <c r="E5259" s="128" t="s">
        <v>122</v>
      </c>
      <c r="F5259" s="128" t="s">
        <v>123</v>
      </c>
      <c r="G5259" s="128" t="s">
        <v>124</v>
      </c>
      <c r="H5259" s="128" t="s">
        <v>124</v>
      </c>
      <c r="I5259" s="128" t="s">
        <v>42</v>
      </c>
      <c r="J5259" s="128" t="s">
        <v>532</v>
      </c>
      <c r="K5259" s="128" t="s">
        <v>532</v>
      </c>
      <c r="L5259" s="128" t="s">
        <v>43</v>
      </c>
      <c r="M5259" s="128" t="s">
        <v>44</v>
      </c>
      <c r="N5259" s="128" t="s">
        <v>180</v>
      </c>
      <c r="O5259" s="128" t="s">
        <v>1534</v>
      </c>
      <c r="P5259" s="128" t="s">
        <v>1152</v>
      </c>
      <c r="Q5259" s="128" t="s">
        <v>1535</v>
      </c>
      <c r="R5259" s="128" t="s">
        <v>1152</v>
      </c>
      <c r="S5259" s="127">
        <v>201501</v>
      </c>
      <c r="T5259" s="128" t="s">
        <v>47</v>
      </c>
      <c r="U5259" s="127">
        <v>0</v>
      </c>
      <c r="V5259" s="138">
        <v>-246035.5</v>
      </c>
      <c r="W5259" s="128" t="s">
        <v>1152</v>
      </c>
      <c r="X5259" s="128" t="s">
        <v>177</v>
      </c>
      <c r="Y5259" s="128" t="s">
        <v>1152</v>
      </c>
      <c r="Z5259" s="128" t="s">
        <v>48</v>
      </c>
      <c r="AA5259" s="128" t="s">
        <v>129</v>
      </c>
      <c r="AB5259" s="128" t="s">
        <v>42</v>
      </c>
      <c r="AC5259" s="128" t="s">
        <v>2628</v>
      </c>
      <c r="AD5259" s="128" t="s">
        <v>51</v>
      </c>
    </row>
    <row r="5260" spans="1:30" x14ac:dyDescent="0.25">
      <c r="A5260" s="128" t="s">
        <v>35</v>
      </c>
      <c r="B5260" s="128" t="s">
        <v>36</v>
      </c>
      <c r="C5260" s="128" t="s">
        <v>37</v>
      </c>
      <c r="D5260" s="128" t="s">
        <v>121</v>
      </c>
      <c r="E5260" s="128" t="s">
        <v>122</v>
      </c>
      <c r="F5260" s="128" t="s">
        <v>123</v>
      </c>
      <c r="G5260" s="128" t="s">
        <v>124</v>
      </c>
      <c r="H5260" s="128" t="s">
        <v>124</v>
      </c>
      <c r="I5260" s="128" t="s">
        <v>42</v>
      </c>
      <c r="J5260" s="128" t="s">
        <v>652</v>
      </c>
      <c r="K5260" s="128" t="s">
        <v>652</v>
      </c>
      <c r="L5260" s="128" t="s">
        <v>43</v>
      </c>
      <c r="M5260" s="128" t="s">
        <v>44</v>
      </c>
      <c r="N5260" s="128" t="s">
        <v>180</v>
      </c>
      <c r="O5260" s="128" t="s">
        <v>1534</v>
      </c>
      <c r="P5260" s="128" t="s">
        <v>1152</v>
      </c>
      <c r="Q5260" s="128" t="s">
        <v>1535</v>
      </c>
      <c r="R5260" s="128" t="s">
        <v>1152</v>
      </c>
      <c r="S5260" s="127">
        <v>201501</v>
      </c>
      <c r="T5260" s="128" t="s">
        <v>47</v>
      </c>
      <c r="U5260" s="127">
        <v>0</v>
      </c>
      <c r="V5260" s="138">
        <v>-202348.5</v>
      </c>
      <c r="W5260" s="128" t="s">
        <v>1152</v>
      </c>
      <c r="X5260" s="128" t="s">
        <v>177</v>
      </c>
      <c r="Y5260" s="128" t="s">
        <v>1152</v>
      </c>
      <c r="Z5260" s="128" t="s">
        <v>48</v>
      </c>
      <c r="AA5260" s="128" t="s">
        <v>129</v>
      </c>
      <c r="AB5260" s="128" t="s">
        <v>42</v>
      </c>
      <c r="AC5260" s="128" t="s">
        <v>2628</v>
      </c>
      <c r="AD5260" s="128" t="s">
        <v>51</v>
      </c>
    </row>
    <row r="5261" spans="1:30" x14ac:dyDescent="0.25">
      <c r="A5261" s="128" t="s">
        <v>35</v>
      </c>
      <c r="B5261" s="128" t="s">
        <v>36</v>
      </c>
      <c r="C5261" s="128" t="s">
        <v>37</v>
      </c>
      <c r="D5261" s="128" t="s">
        <v>121</v>
      </c>
      <c r="E5261" s="128" t="s">
        <v>122</v>
      </c>
      <c r="F5261" s="128" t="s">
        <v>123</v>
      </c>
      <c r="G5261" s="128" t="s">
        <v>124</v>
      </c>
      <c r="H5261" s="128" t="s">
        <v>124</v>
      </c>
      <c r="I5261" s="128" t="s">
        <v>42</v>
      </c>
      <c r="J5261" s="128" t="s">
        <v>500</v>
      </c>
      <c r="K5261" s="128" t="s">
        <v>500</v>
      </c>
      <c r="L5261" s="128" t="s">
        <v>43</v>
      </c>
      <c r="M5261" s="128" t="s">
        <v>44</v>
      </c>
      <c r="N5261" s="128" t="s">
        <v>162</v>
      </c>
      <c r="O5261" s="128" t="s">
        <v>1534</v>
      </c>
      <c r="P5261" s="128" t="s">
        <v>1152</v>
      </c>
      <c r="Q5261" s="128" t="s">
        <v>806</v>
      </c>
      <c r="R5261" s="128" t="s">
        <v>1152</v>
      </c>
      <c r="S5261" s="127">
        <v>201501</v>
      </c>
      <c r="T5261" s="128" t="s">
        <v>47</v>
      </c>
      <c r="U5261" s="127">
        <v>0</v>
      </c>
      <c r="V5261" s="138">
        <v>-9025.4</v>
      </c>
      <c r="W5261" s="128" t="s">
        <v>1152</v>
      </c>
      <c r="X5261" s="128" t="s">
        <v>807</v>
      </c>
      <c r="Y5261" s="128" t="s">
        <v>1152</v>
      </c>
      <c r="Z5261" s="128" t="s">
        <v>48</v>
      </c>
      <c r="AA5261" s="128" t="s">
        <v>129</v>
      </c>
      <c r="AB5261" s="128" t="s">
        <v>42</v>
      </c>
      <c r="AC5261" s="128" t="s">
        <v>2628</v>
      </c>
      <c r="AD5261" s="128" t="s">
        <v>51</v>
      </c>
    </row>
    <row r="5262" spans="1:30" x14ac:dyDescent="0.25">
      <c r="A5262" s="128" t="s">
        <v>35</v>
      </c>
      <c r="B5262" s="128" t="s">
        <v>36</v>
      </c>
      <c r="C5262" s="128" t="s">
        <v>37</v>
      </c>
      <c r="D5262" s="128" t="s">
        <v>121</v>
      </c>
      <c r="E5262" s="128" t="s">
        <v>122</v>
      </c>
      <c r="F5262" s="128" t="s">
        <v>123</v>
      </c>
      <c r="G5262" s="128" t="s">
        <v>124</v>
      </c>
      <c r="H5262" s="128" t="s">
        <v>124</v>
      </c>
      <c r="I5262" s="128" t="s">
        <v>42</v>
      </c>
      <c r="J5262" s="128" t="s">
        <v>532</v>
      </c>
      <c r="K5262" s="128" t="s">
        <v>532</v>
      </c>
      <c r="L5262" s="128" t="s">
        <v>43</v>
      </c>
      <c r="M5262" s="128" t="s">
        <v>44</v>
      </c>
      <c r="N5262" s="128" t="s">
        <v>180</v>
      </c>
      <c r="O5262" s="128" t="s">
        <v>1534</v>
      </c>
      <c r="P5262" s="128" t="s">
        <v>1152</v>
      </c>
      <c r="Q5262" s="128" t="s">
        <v>1535</v>
      </c>
      <c r="R5262" s="128" t="s">
        <v>1152</v>
      </c>
      <c r="S5262" s="127">
        <v>201501</v>
      </c>
      <c r="T5262" s="128" t="s">
        <v>47</v>
      </c>
      <c r="U5262" s="127">
        <v>0</v>
      </c>
      <c r="V5262" s="138">
        <v>-266253.92</v>
      </c>
      <c r="W5262" s="128" t="s">
        <v>1152</v>
      </c>
      <c r="X5262" s="128" t="s">
        <v>177</v>
      </c>
      <c r="Y5262" s="128" t="s">
        <v>1152</v>
      </c>
      <c r="Z5262" s="128" t="s">
        <v>48</v>
      </c>
      <c r="AA5262" s="128" t="s">
        <v>129</v>
      </c>
      <c r="AB5262" s="128" t="s">
        <v>42</v>
      </c>
      <c r="AC5262" s="128" t="s">
        <v>2628</v>
      </c>
      <c r="AD5262" s="128" t="s">
        <v>51</v>
      </c>
    </row>
    <row r="5263" spans="1:30" x14ac:dyDescent="0.25">
      <c r="A5263" s="128" t="s">
        <v>35</v>
      </c>
      <c r="B5263" s="128" t="s">
        <v>36</v>
      </c>
      <c r="C5263" s="128" t="s">
        <v>37</v>
      </c>
      <c r="D5263" s="128" t="s">
        <v>121</v>
      </c>
      <c r="E5263" s="128" t="s">
        <v>215</v>
      </c>
      <c r="F5263" s="128" t="s">
        <v>216</v>
      </c>
      <c r="G5263" s="128" t="s">
        <v>124</v>
      </c>
      <c r="H5263" s="128" t="s">
        <v>124</v>
      </c>
      <c r="I5263" s="128" t="s">
        <v>42</v>
      </c>
      <c r="J5263" s="128" t="s">
        <v>237</v>
      </c>
      <c r="K5263" s="128" t="s">
        <v>237</v>
      </c>
      <c r="L5263" s="128" t="s">
        <v>43</v>
      </c>
      <c r="M5263" s="128" t="s">
        <v>44</v>
      </c>
      <c r="N5263" s="128" t="s">
        <v>150</v>
      </c>
      <c r="O5263" s="128" t="s">
        <v>1534</v>
      </c>
      <c r="P5263" s="128" t="s">
        <v>1152</v>
      </c>
      <c r="Q5263" s="128" t="s">
        <v>1540</v>
      </c>
      <c r="R5263" s="128" t="s">
        <v>1152</v>
      </c>
      <c r="S5263" s="127">
        <v>201501</v>
      </c>
      <c r="T5263" s="128" t="s">
        <v>47</v>
      </c>
      <c r="U5263" s="127">
        <v>0</v>
      </c>
      <c r="V5263" s="138">
        <v>-199478.62</v>
      </c>
      <c r="W5263" s="128" t="s">
        <v>1152</v>
      </c>
      <c r="X5263" s="128" t="s">
        <v>422</v>
      </c>
      <c r="Y5263" s="128" t="s">
        <v>1152</v>
      </c>
      <c r="Z5263" s="128" t="s">
        <v>48</v>
      </c>
      <c r="AA5263" s="128" t="s">
        <v>129</v>
      </c>
      <c r="AB5263" s="128" t="s">
        <v>42</v>
      </c>
      <c r="AC5263" s="128" t="s">
        <v>2628</v>
      </c>
      <c r="AD5263" s="128" t="s">
        <v>51</v>
      </c>
    </row>
    <row r="5264" spans="1:30" x14ac:dyDescent="0.25">
      <c r="A5264" s="128" t="s">
        <v>35</v>
      </c>
      <c r="B5264" s="128" t="s">
        <v>36</v>
      </c>
      <c r="C5264" s="128" t="s">
        <v>37</v>
      </c>
      <c r="D5264" s="128" t="s">
        <v>121</v>
      </c>
      <c r="E5264" s="128" t="s">
        <v>215</v>
      </c>
      <c r="F5264" s="128" t="s">
        <v>216</v>
      </c>
      <c r="G5264" s="128" t="s">
        <v>124</v>
      </c>
      <c r="H5264" s="128" t="s">
        <v>124</v>
      </c>
      <c r="I5264" s="128" t="s">
        <v>42</v>
      </c>
      <c r="J5264" s="128" t="s">
        <v>217</v>
      </c>
      <c r="K5264" s="128" t="s">
        <v>217</v>
      </c>
      <c r="L5264" s="128" t="s">
        <v>43</v>
      </c>
      <c r="M5264" s="128" t="s">
        <v>44</v>
      </c>
      <c r="N5264" s="128" t="s">
        <v>150</v>
      </c>
      <c r="O5264" s="128" t="s">
        <v>1534</v>
      </c>
      <c r="P5264" s="128" t="s">
        <v>1152</v>
      </c>
      <c r="Q5264" s="128" t="s">
        <v>1542</v>
      </c>
      <c r="R5264" s="128" t="s">
        <v>1152</v>
      </c>
      <c r="S5264" s="127">
        <v>201501</v>
      </c>
      <c r="T5264" s="128" t="s">
        <v>47</v>
      </c>
      <c r="U5264" s="127">
        <v>0</v>
      </c>
      <c r="V5264" s="138">
        <v>-83102.59</v>
      </c>
      <c r="W5264" s="128" t="s">
        <v>1152</v>
      </c>
      <c r="X5264" s="128" t="s">
        <v>230</v>
      </c>
      <c r="Y5264" s="128" t="s">
        <v>1152</v>
      </c>
      <c r="Z5264" s="128" t="s">
        <v>48</v>
      </c>
      <c r="AA5264" s="128" t="s">
        <v>129</v>
      </c>
      <c r="AB5264" s="128" t="s">
        <v>42</v>
      </c>
      <c r="AC5264" s="128" t="s">
        <v>2628</v>
      </c>
      <c r="AD5264" s="128" t="s">
        <v>51</v>
      </c>
    </row>
    <row r="5265" spans="1:30" x14ac:dyDescent="0.25">
      <c r="A5265" s="128" t="s">
        <v>35</v>
      </c>
      <c r="B5265" s="128" t="s">
        <v>36</v>
      </c>
      <c r="C5265" s="128" t="s">
        <v>37</v>
      </c>
      <c r="D5265" s="128" t="s">
        <v>121</v>
      </c>
      <c r="E5265" s="128" t="s">
        <v>215</v>
      </c>
      <c r="F5265" s="128" t="s">
        <v>216</v>
      </c>
      <c r="G5265" s="128" t="s">
        <v>124</v>
      </c>
      <c r="H5265" s="128" t="s">
        <v>124</v>
      </c>
      <c r="I5265" s="128" t="s">
        <v>42</v>
      </c>
      <c r="J5265" s="128" t="s">
        <v>261</v>
      </c>
      <c r="K5265" s="128" t="s">
        <v>261</v>
      </c>
      <c r="L5265" s="128" t="s">
        <v>43</v>
      </c>
      <c r="M5265" s="128" t="s">
        <v>44</v>
      </c>
      <c r="N5265" s="128" t="s">
        <v>150</v>
      </c>
      <c r="O5265" s="128" t="s">
        <v>1534</v>
      </c>
      <c r="P5265" s="128" t="s">
        <v>1152</v>
      </c>
      <c r="Q5265" s="128" t="s">
        <v>1543</v>
      </c>
      <c r="R5265" s="128" t="s">
        <v>1152</v>
      </c>
      <c r="S5265" s="127">
        <v>201501</v>
      </c>
      <c r="T5265" s="128" t="s">
        <v>47</v>
      </c>
      <c r="U5265" s="127">
        <v>0</v>
      </c>
      <c r="V5265" s="138">
        <v>-73073</v>
      </c>
      <c r="W5265" s="128" t="s">
        <v>1152</v>
      </c>
      <c r="X5265" s="128" t="s">
        <v>267</v>
      </c>
      <c r="Y5265" s="128" t="s">
        <v>1152</v>
      </c>
      <c r="Z5265" s="128" t="s">
        <v>48</v>
      </c>
      <c r="AA5265" s="128" t="s">
        <v>129</v>
      </c>
      <c r="AB5265" s="128" t="s">
        <v>42</v>
      </c>
      <c r="AC5265" s="128" t="s">
        <v>2628</v>
      </c>
      <c r="AD5265" s="128" t="s">
        <v>51</v>
      </c>
    </row>
    <row r="5266" spans="1:30" x14ac:dyDescent="0.25">
      <c r="A5266" s="128" t="s">
        <v>35</v>
      </c>
      <c r="B5266" s="128" t="s">
        <v>36</v>
      </c>
      <c r="C5266" s="128" t="s">
        <v>37</v>
      </c>
      <c r="D5266" s="128" t="s">
        <v>121</v>
      </c>
      <c r="E5266" s="128" t="s">
        <v>215</v>
      </c>
      <c r="F5266" s="128" t="s">
        <v>216</v>
      </c>
      <c r="G5266" s="128" t="s">
        <v>124</v>
      </c>
      <c r="H5266" s="128" t="s">
        <v>124</v>
      </c>
      <c r="I5266" s="128" t="s">
        <v>42</v>
      </c>
      <c r="J5266" s="128" t="s">
        <v>231</v>
      </c>
      <c r="K5266" s="128" t="s">
        <v>231</v>
      </c>
      <c r="L5266" s="128" t="s">
        <v>43</v>
      </c>
      <c r="M5266" s="128" t="s">
        <v>44</v>
      </c>
      <c r="N5266" s="128" t="s">
        <v>150</v>
      </c>
      <c r="O5266" s="128" t="s">
        <v>1534</v>
      </c>
      <c r="P5266" s="128" t="s">
        <v>1152</v>
      </c>
      <c r="Q5266" s="128" t="s">
        <v>1542</v>
      </c>
      <c r="R5266" s="128" t="s">
        <v>1152</v>
      </c>
      <c r="S5266" s="127">
        <v>201501</v>
      </c>
      <c r="T5266" s="128" t="s">
        <v>47</v>
      </c>
      <c r="U5266" s="127">
        <v>0</v>
      </c>
      <c r="V5266" s="138">
        <v>-67696.41</v>
      </c>
      <c r="W5266" s="128" t="s">
        <v>1152</v>
      </c>
      <c r="X5266" s="128" t="s">
        <v>236</v>
      </c>
      <c r="Y5266" s="128" t="s">
        <v>1152</v>
      </c>
      <c r="Z5266" s="128" t="s">
        <v>48</v>
      </c>
      <c r="AA5266" s="128" t="s">
        <v>129</v>
      </c>
      <c r="AB5266" s="128" t="s">
        <v>42</v>
      </c>
      <c r="AC5266" s="128" t="s">
        <v>2628</v>
      </c>
      <c r="AD5266" s="128" t="s">
        <v>51</v>
      </c>
    </row>
    <row r="5267" spans="1:30" x14ac:dyDescent="0.25">
      <c r="A5267" s="128" t="s">
        <v>35</v>
      </c>
      <c r="B5267" s="128" t="s">
        <v>36</v>
      </c>
      <c r="C5267" s="128" t="s">
        <v>37</v>
      </c>
      <c r="D5267" s="128" t="s">
        <v>121</v>
      </c>
      <c r="E5267" s="128" t="s">
        <v>215</v>
      </c>
      <c r="F5267" s="128" t="s">
        <v>216</v>
      </c>
      <c r="G5267" s="128" t="s">
        <v>124</v>
      </c>
      <c r="H5267" s="128" t="s">
        <v>124</v>
      </c>
      <c r="I5267" s="128" t="s">
        <v>42</v>
      </c>
      <c r="J5267" s="128" t="s">
        <v>237</v>
      </c>
      <c r="K5267" s="128" t="s">
        <v>237</v>
      </c>
      <c r="L5267" s="128" t="s">
        <v>43</v>
      </c>
      <c r="M5267" s="128" t="s">
        <v>44</v>
      </c>
      <c r="N5267" s="128" t="s">
        <v>150</v>
      </c>
      <c r="O5267" s="128" t="s">
        <v>1534</v>
      </c>
      <c r="P5267" s="128" t="s">
        <v>1152</v>
      </c>
      <c r="Q5267" s="128" t="s">
        <v>2425</v>
      </c>
      <c r="R5267" s="128" t="s">
        <v>1152</v>
      </c>
      <c r="S5267" s="127">
        <v>201501</v>
      </c>
      <c r="T5267" s="128" t="s">
        <v>47</v>
      </c>
      <c r="U5267" s="127">
        <v>0</v>
      </c>
      <c r="V5267" s="138">
        <v>-62378.28</v>
      </c>
      <c r="W5267" s="128" t="s">
        <v>1152</v>
      </c>
      <c r="X5267" s="128" t="s">
        <v>1152</v>
      </c>
      <c r="Y5267" s="128" t="s">
        <v>1152</v>
      </c>
      <c r="Z5267" s="128" t="s">
        <v>48</v>
      </c>
      <c r="AA5267" s="128" t="s">
        <v>129</v>
      </c>
      <c r="AB5267" s="128" t="s">
        <v>42</v>
      </c>
      <c r="AC5267" s="128" t="s">
        <v>2628</v>
      </c>
      <c r="AD5267" s="128" t="s">
        <v>51</v>
      </c>
    </row>
    <row r="5268" spans="1:30" x14ac:dyDescent="0.25">
      <c r="A5268" s="128" t="s">
        <v>35</v>
      </c>
      <c r="B5268" s="128" t="s">
        <v>36</v>
      </c>
      <c r="C5268" s="128" t="s">
        <v>37</v>
      </c>
      <c r="D5268" s="128" t="s">
        <v>121</v>
      </c>
      <c r="E5268" s="128" t="s">
        <v>215</v>
      </c>
      <c r="F5268" s="128" t="s">
        <v>216</v>
      </c>
      <c r="G5268" s="128" t="s">
        <v>124</v>
      </c>
      <c r="H5268" s="128" t="s">
        <v>124</v>
      </c>
      <c r="I5268" s="128" t="s">
        <v>42</v>
      </c>
      <c r="J5268" s="128" t="s">
        <v>250</v>
      </c>
      <c r="K5268" s="128" t="s">
        <v>250</v>
      </c>
      <c r="L5268" s="128" t="s">
        <v>43</v>
      </c>
      <c r="M5268" s="128" t="s">
        <v>44</v>
      </c>
      <c r="N5268" s="128" t="s">
        <v>150</v>
      </c>
      <c r="O5268" s="128" t="s">
        <v>1534</v>
      </c>
      <c r="P5268" s="128" t="s">
        <v>1152</v>
      </c>
      <c r="Q5268" s="128" t="s">
        <v>1541</v>
      </c>
      <c r="R5268" s="128" t="s">
        <v>1152</v>
      </c>
      <c r="S5268" s="127">
        <v>201501</v>
      </c>
      <c r="T5268" s="128" t="s">
        <v>47</v>
      </c>
      <c r="U5268" s="127">
        <v>0</v>
      </c>
      <c r="V5268" s="138">
        <v>-40337</v>
      </c>
      <c r="W5268" s="128" t="s">
        <v>1152</v>
      </c>
      <c r="X5268" s="128" t="s">
        <v>433</v>
      </c>
      <c r="Y5268" s="128" t="s">
        <v>1152</v>
      </c>
      <c r="Z5268" s="128" t="s">
        <v>48</v>
      </c>
      <c r="AA5268" s="128" t="s">
        <v>129</v>
      </c>
      <c r="AB5268" s="128" t="s">
        <v>42</v>
      </c>
      <c r="AC5268" s="128" t="s">
        <v>2628</v>
      </c>
      <c r="AD5268" s="128" t="s">
        <v>51</v>
      </c>
    </row>
    <row r="5269" spans="1:30" x14ac:dyDescent="0.25">
      <c r="A5269" s="128" t="s">
        <v>35</v>
      </c>
      <c r="B5269" s="128" t="s">
        <v>36</v>
      </c>
      <c r="C5269" s="128" t="s">
        <v>37</v>
      </c>
      <c r="D5269" s="128" t="s">
        <v>121</v>
      </c>
      <c r="E5269" s="128" t="s">
        <v>215</v>
      </c>
      <c r="F5269" s="128" t="s">
        <v>216</v>
      </c>
      <c r="G5269" s="128" t="s">
        <v>124</v>
      </c>
      <c r="H5269" s="128" t="s">
        <v>124</v>
      </c>
      <c r="I5269" s="128" t="s">
        <v>42</v>
      </c>
      <c r="J5269" s="128" t="s">
        <v>437</v>
      </c>
      <c r="K5269" s="128" t="s">
        <v>437</v>
      </c>
      <c r="L5269" s="128" t="s">
        <v>43</v>
      </c>
      <c r="M5269" s="128" t="s">
        <v>44</v>
      </c>
      <c r="N5269" s="128" t="s">
        <v>150</v>
      </c>
      <c r="O5269" s="128" t="s">
        <v>1534</v>
      </c>
      <c r="P5269" s="128" t="s">
        <v>1152</v>
      </c>
      <c r="Q5269" s="128" t="s">
        <v>1543</v>
      </c>
      <c r="R5269" s="128" t="s">
        <v>1152</v>
      </c>
      <c r="S5269" s="127">
        <v>201501</v>
      </c>
      <c r="T5269" s="128" t="s">
        <v>47</v>
      </c>
      <c r="U5269" s="127">
        <v>0</v>
      </c>
      <c r="V5269" s="138">
        <v>-11255.77</v>
      </c>
      <c r="W5269" s="128" t="s">
        <v>1152</v>
      </c>
      <c r="X5269" s="128" t="s">
        <v>577</v>
      </c>
      <c r="Y5269" s="128" t="s">
        <v>1152</v>
      </c>
      <c r="Z5269" s="128" t="s">
        <v>48</v>
      </c>
      <c r="AA5269" s="128" t="s">
        <v>129</v>
      </c>
      <c r="AB5269" s="128" t="s">
        <v>42</v>
      </c>
      <c r="AC5269" s="128" t="s">
        <v>2628</v>
      </c>
      <c r="AD5269" s="128" t="s">
        <v>51</v>
      </c>
    </row>
    <row r="5270" spans="1:30" x14ac:dyDescent="0.25">
      <c r="A5270" s="128" t="s">
        <v>35</v>
      </c>
      <c r="B5270" s="128" t="s">
        <v>36</v>
      </c>
      <c r="C5270" s="128" t="s">
        <v>37</v>
      </c>
      <c r="D5270" s="128" t="s">
        <v>121</v>
      </c>
      <c r="E5270" s="128" t="s">
        <v>215</v>
      </c>
      <c r="F5270" s="128" t="s">
        <v>216</v>
      </c>
      <c r="G5270" s="128" t="s">
        <v>124</v>
      </c>
      <c r="H5270" s="128" t="s">
        <v>124</v>
      </c>
      <c r="I5270" s="128" t="s">
        <v>42</v>
      </c>
      <c r="J5270" s="128" t="s">
        <v>250</v>
      </c>
      <c r="K5270" s="128" t="s">
        <v>250</v>
      </c>
      <c r="L5270" s="128" t="s">
        <v>43</v>
      </c>
      <c r="M5270" s="128" t="s">
        <v>44</v>
      </c>
      <c r="N5270" s="128" t="s">
        <v>150</v>
      </c>
      <c r="O5270" s="128" t="s">
        <v>1534</v>
      </c>
      <c r="P5270" s="128" t="s">
        <v>1152</v>
      </c>
      <c r="Q5270" s="128" t="s">
        <v>1559</v>
      </c>
      <c r="R5270" s="128" t="s">
        <v>1152</v>
      </c>
      <c r="S5270" s="127">
        <v>201501</v>
      </c>
      <c r="T5270" s="128" t="s">
        <v>47</v>
      </c>
      <c r="U5270" s="127">
        <v>0</v>
      </c>
      <c r="V5270" s="138">
        <v>-800</v>
      </c>
      <c r="W5270" s="128" t="s">
        <v>1152</v>
      </c>
      <c r="X5270" s="128" t="s">
        <v>1152</v>
      </c>
      <c r="Y5270" s="128" t="s">
        <v>1152</v>
      </c>
      <c r="Z5270" s="128" t="s">
        <v>48</v>
      </c>
      <c r="AA5270" s="128" t="s">
        <v>129</v>
      </c>
      <c r="AB5270" s="128" t="s">
        <v>42</v>
      </c>
      <c r="AC5270" s="128" t="s">
        <v>2628</v>
      </c>
      <c r="AD5270" s="128" t="s">
        <v>51</v>
      </c>
    </row>
    <row r="5271" spans="1:30" x14ac:dyDescent="0.25">
      <c r="A5271" s="128" t="s">
        <v>35</v>
      </c>
      <c r="B5271" s="128" t="s">
        <v>36</v>
      </c>
      <c r="C5271" s="128" t="s">
        <v>37</v>
      </c>
      <c r="D5271" s="128" t="s">
        <v>121</v>
      </c>
      <c r="E5271" s="128" t="s">
        <v>215</v>
      </c>
      <c r="F5271" s="128" t="s">
        <v>216</v>
      </c>
      <c r="G5271" s="128" t="s">
        <v>124</v>
      </c>
      <c r="H5271" s="128" t="s">
        <v>124</v>
      </c>
      <c r="I5271" s="128" t="s">
        <v>42</v>
      </c>
      <c r="J5271" s="128" t="s">
        <v>217</v>
      </c>
      <c r="K5271" s="128" t="s">
        <v>217</v>
      </c>
      <c r="L5271" s="128" t="s">
        <v>43</v>
      </c>
      <c r="M5271" s="128" t="s">
        <v>44</v>
      </c>
      <c r="N5271" s="128" t="s">
        <v>180</v>
      </c>
      <c r="O5271" s="128" t="s">
        <v>1534</v>
      </c>
      <c r="P5271" s="128" t="s">
        <v>1152</v>
      </c>
      <c r="Q5271" s="128" t="s">
        <v>1546</v>
      </c>
      <c r="R5271" s="128" t="s">
        <v>1152</v>
      </c>
      <c r="S5271" s="127">
        <v>201501</v>
      </c>
      <c r="T5271" s="128" t="s">
        <v>47</v>
      </c>
      <c r="U5271" s="127">
        <v>0</v>
      </c>
      <c r="V5271" s="138">
        <v>-521756.5</v>
      </c>
      <c r="W5271" s="128" t="s">
        <v>1152</v>
      </c>
      <c r="X5271" s="128" t="s">
        <v>1152</v>
      </c>
      <c r="Y5271" s="128" t="s">
        <v>1152</v>
      </c>
      <c r="Z5271" s="128" t="s">
        <v>48</v>
      </c>
      <c r="AA5271" s="128" t="s">
        <v>129</v>
      </c>
      <c r="AB5271" s="128" t="s">
        <v>42</v>
      </c>
      <c r="AC5271" s="128" t="s">
        <v>2628</v>
      </c>
      <c r="AD5271" s="128" t="s">
        <v>51</v>
      </c>
    </row>
    <row r="5272" spans="1:30" x14ac:dyDescent="0.25">
      <c r="A5272" s="128" t="s">
        <v>35</v>
      </c>
      <c r="B5272" s="128" t="s">
        <v>36</v>
      </c>
      <c r="C5272" s="128" t="s">
        <v>37</v>
      </c>
      <c r="D5272" s="128" t="s">
        <v>121</v>
      </c>
      <c r="E5272" s="128" t="s">
        <v>215</v>
      </c>
      <c r="F5272" s="128" t="s">
        <v>216</v>
      </c>
      <c r="G5272" s="128" t="s">
        <v>124</v>
      </c>
      <c r="H5272" s="128" t="s">
        <v>124</v>
      </c>
      <c r="I5272" s="128" t="s">
        <v>42</v>
      </c>
      <c r="J5272" s="128" t="s">
        <v>237</v>
      </c>
      <c r="K5272" s="128" t="s">
        <v>237</v>
      </c>
      <c r="L5272" s="128" t="s">
        <v>43</v>
      </c>
      <c r="M5272" s="128" t="s">
        <v>44</v>
      </c>
      <c r="N5272" s="128" t="s">
        <v>180</v>
      </c>
      <c r="O5272" s="128" t="s">
        <v>1534</v>
      </c>
      <c r="P5272" s="128" t="s">
        <v>1152</v>
      </c>
      <c r="Q5272" s="128" t="s">
        <v>1544</v>
      </c>
      <c r="R5272" s="128" t="s">
        <v>1152</v>
      </c>
      <c r="S5272" s="127">
        <v>201501</v>
      </c>
      <c r="T5272" s="128" t="s">
        <v>47</v>
      </c>
      <c r="U5272" s="127">
        <v>0</v>
      </c>
      <c r="V5272" s="138">
        <v>-260395</v>
      </c>
      <c r="W5272" s="128" t="s">
        <v>1152</v>
      </c>
      <c r="X5272" s="128" t="s">
        <v>1152</v>
      </c>
      <c r="Y5272" s="128" t="s">
        <v>1152</v>
      </c>
      <c r="Z5272" s="128" t="s">
        <v>48</v>
      </c>
      <c r="AA5272" s="128" t="s">
        <v>129</v>
      </c>
      <c r="AB5272" s="128" t="s">
        <v>42</v>
      </c>
      <c r="AC5272" s="128" t="s">
        <v>2628</v>
      </c>
      <c r="AD5272" s="128" t="s">
        <v>51</v>
      </c>
    </row>
    <row r="5273" spans="1:30" x14ac:dyDescent="0.25">
      <c r="A5273" s="128" t="s">
        <v>35</v>
      </c>
      <c r="B5273" s="128" t="s">
        <v>36</v>
      </c>
      <c r="C5273" s="128" t="s">
        <v>37</v>
      </c>
      <c r="D5273" s="128" t="s">
        <v>121</v>
      </c>
      <c r="E5273" s="128" t="s">
        <v>215</v>
      </c>
      <c r="F5273" s="128" t="s">
        <v>216</v>
      </c>
      <c r="G5273" s="128" t="s">
        <v>124</v>
      </c>
      <c r="H5273" s="128" t="s">
        <v>124</v>
      </c>
      <c r="I5273" s="128" t="s">
        <v>42</v>
      </c>
      <c r="J5273" s="128" t="s">
        <v>261</v>
      </c>
      <c r="K5273" s="128" t="s">
        <v>261</v>
      </c>
      <c r="L5273" s="128" t="s">
        <v>43</v>
      </c>
      <c r="M5273" s="128" t="s">
        <v>44</v>
      </c>
      <c r="N5273" s="128" t="s">
        <v>180</v>
      </c>
      <c r="O5273" s="128" t="s">
        <v>1534</v>
      </c>
      <c r="P5273" s="128" t="s">
        <v>1152</v>
      </c>
      <c r="Q5273" s="128" t="s">
        <v>1547</v>
      </c>
      <c r="R5273" s="128" t="s">
        <v>1152</v>
      </c>
      <c r="S5273" s="127">
        <v>201501</v>
      </c>
      <c r="T5273" s="128" t="s">
        <v>47</v>
      </c>
      <c r="U5273" s="127">
        <v>0</v>
      </c>
      <c r="V5273" s="138">
        <v>-248009</v>
      </c>
      <c r="W5273" s="128" t="s">
        <v>1152</v>
      </c>
      <c r="X5273" s="128" t="s">
        <v>1152</v>
      </c>
      <c r="Y5273" s="128" t="s">
        <v>1152</v>
      </c>
      <c r="Z5273" s="128" t="s">
        <v>48</v>
      </c>
      <c r="AA5273" s="128" t="s">
        <v>129</v>
      </c>
      <c r="AB5273" s="128" t="s">
        <v>42</v>
      </c>
      <c r="AC5273" s="128" t="s">
        <v>2628</v>
      </c>
      <c r="AD5273" s="128" t="s">
        <v>51</v>
      </c>
    </row>
    <row r="5274" spans="1:30" x14ac:dyDescent="0.25">
      <c r="A5274" s="128" t="s">
        <v>35</v>
      </c>
      <c r="B5274" s="128" t="s">
        <v>36</v>
      </c>
      <c r="C5274" s="128" t="s">
        <v>37</v>
      </c>
      <c r="D5274" s="128" t="s">
        <v>121</v>
      </c>
      <c r="E5274" s="128" t="s">
        <v>215</v>
      </c>
      <c r="F5274" s="128" t="s">
        <v>216</v>
      </c>
      <c r="G5274" s="128" t="s">
        <v>124</v>
      </c>
      <c r="H5274" s="128" t="s">
        <v>124</v>
      </c>
      <c r="I5274" s="128" t="s">
        <v>42</v>
      </c>
      <c r="J5274" s="128" t="s">
        <v>231</v>
      </c>
      <c r="K5274" s="128" t="s">
        <v>231</v>
      </c>
      <c r="L5274" s="128" t="s">
        <v>43</v>
      </c>
      <c r="M5274" s="128" t="s">
        <v>44</v>
      </c>
      <c r="N5274" s="128" t="s">
        <v>180</v>
      </c>
      <c r="O5274" s="128" t="s">
        <v>1534</v>
      </c>
      <c r="P5274" s="128" t="s">
        <v>1152</v>
      </c>
      <c r="Q5274" s="128" t="s">
        <v>1546</v>
      </c>
      <c r="R5274" s="128" t="s">
        <v>1152</v>
      </c>
      <c r="S5274" s="127">
        <v>201501</v>
      </c>
      <c r="T5274" s="128" t="s">
        <v>47</v>
      </c>
      <c r="U5274" s="127">
        <v>0</v>
      </c>
      <c r="V5274" s="138">
        <v>-75970.94</v>
      </c>
      <c r="W5274" s="128" t="s">
        <v>1152</v>
      </c>
      <c r="X5274" s="128" t="s">
        <v>975</v>
      </c>
      <c r="Y5274" s="128" t="s">
        <v>1152</v>
      </c>
      <c r="Z5274" s="128" t="s">
        <v>48</v>
      </c>
      <c r="AA5274" s="128" t="s">
        <v>129</v>
      </c>
      <c r="AB5274" s="128" t="s">
        <v>42</v>
      </c>
      <c r="AC5274" s="128" t="s">
        <v>2628</v>
      </c>
      <c r="AD5274" s="128" t="s">
        <v>51</v>
      </c>
    </row>
    <row r="5275" spans="1:30" x14ac:dyDescent="0.25">
      <c r="A5275" s="128" t="s">
        <v>35</v>
      </c>
      <c r="B5275" s="128" t="s">
        <v>36</v>
      </c>
      <c r="C5275" s="128" t="s">
        <v>37</v>
      </c>
      <c r="D5275" s="128" t="s">
        <v>121</v>
      </c>
      <c r="E5275" s="128" t="s">
        <v>215</v>
      </c>
      <c r="F5275" s="128" t="s">
        <v>216</v>
      </c>
      <c r="G5275" s="128" t="s">
        <v>124</v>
      </c>
      <c r="H5275" s="128" t="s">
        <v>124</v>
      </c>
      <c r="I5275" s="128" t="s">
        <v>42</v>
      </c>
      <c r="J5275" s="128" t="s">
        <v>231</v>
      </c>
      <c r="K5275" s="128" t="s">
        <v>231</v>
      </c>
      <c r="L5275" s="128" t="s">
        <v>43</v>
      </c>
      <c r="M5275" s="128" t="s">
        <v>44</v>
      </c>
      <c r="N5275" s="128" t="s">
        <v>180</v>
      </c>
      <c r="O5275" s="128" t="s">
        <v>1534</v>
      </c>
      <c r="P5275" s="128" t="s">
        <v>1152</v>
      </c>
      <c r="Q5275" s="128" t="s">
        <v>1546</v>
      </c>
      <c r="R5275" s="128" t="s">
        <v>1152</v>
      </c>
      <c r="S5275" s="127">
        <v>201501</v>
      </c>
      <c r="T5275" s="128" t="s">
        <v>47</v>
      </c>
      <c r="U5275" s="127">
        <v>0</v>
      </c>
      <c r="V5275" s="138">
        <v>-37394.35</v>
      </c>
      <c r="W5275" s="128" t="s">
        <v>1152</v>
      </c>
      <c r="X5275" s="128" t="s">
        <v>1152</v>
      </c>
      <c r="Y5275" s="128" t="s">
        <v>1152</v>
      </c>
      <c r="Z5275" s="128" t="s">
        <v>48</v>
      </c>
      <c r="AA5275" s="128" t="s">
        <v>129</v>
      </c>
      <c r="AB5275" s="128" t="s">
        <v>42</v>
      </c>
      <c r="AC5275" s="128" t="s">
        <v>2628</v>
      </c>
      <c r="AD5275" s="128" t="s">
        <v>51</v>
      </c>
    </row>
    <row r="5276" spans="1:30" x14ac:dyDescent="0.25">
      <c r="A5276" s="128" t="s">
        <v>35</v>
      </c>
      <c r="B5276" s="128" t="s">
        <v>36</v>
      </c>
      <c r="C5276" s="128" t="s">
        <v>37</v>
      </c>
      <c r="D5276" s="128" t="s">
        <v>121</v>
      </c>
      <c r="E5276" s="128" t="s">
        <v>215</v>
      </c>
      <c r="F5276" s="128" t="s">
        <v>216</v>
      </c>
      <c r="G5276" s="128" t="s">
        <v>124</v>
      </c>
      <c r="H5276" s="128" t="s">
        <v>124</v>
      </c>
      <c r="I5276" s="128" t="s">
        <v>42</v>
      </c>
      <c r="J5276" s="128" t="s">
        <v>250</v>
      </c>
      <c r="K5276" s="128" t="s">
        <v>250</v>
      </c>
      <c r="L5276" s="128" t="s">
        <v>43</v>
      </c>
      <c r="M5276" s="128" t="s">
        <v>44</v>
      </c>
      <c r="N5276" s="128" t="s">
        <v>180</v>
      </c>
      <c r="O5276" s="128" t="s">
        <v>1534</v>
      </c>
      <c r="P5276" s="128" t="s">
        <v>1152</v>
      </c>
      <c r="Q5276" s="128" t="s">
        <v>1545</v>
      </c>
      <c r="R5276" s="128" t="s">
        <v>1152</v>
      </c>
      <c r="S5276" s="127">
        <v>201501</v>
      </c>
      <c r="T5276" s="128" t="s">
        <v>47</v>
      </c>
      <c r="U5276" s="127">
        <v>0</v>
      </c>
      <c r="V5276" s="138">
        <v>-25300</v>
      </c>
      <c r="W5276" s="128" t="s">
        <v>1152</v>
      </c>
      <c r="X5276" s="128" t="s">
        <v>1152</v>
      </c>
      <c r="Y5276" s="128" t="s">
        <v>1152</v>
      </c>
      <c r="Z5276" s="128" t="s">
        <v>48</v>
      </c>
      <c r="AA5276" s="128" t="s">
        <v>129</v>
      </c>
      <c r="AB5276" s="128" t="s">
        <v>42</v>
      </c>
      <c r="AC5276" s="128" t="s">
        <v>2628</v>
      </c>
      <c r="AD5276" s="128" t="s">
        <v>51</v>
      </c>
    </row>
    <row r="5277" spans="1:30" x14ac:dyDescent="0.25">
      <c r="A5277" s="128" t="s">
        <v>35</v>
      </c>
      <c r="B5277" s="128" t="s">
        <v>36</v>
      </c>
      <c r="C5277" s="128" t="s">
        <v>37</v>
      </c>
      <c r="D5277" s="128" t="s">
        <v>121</v>
      </c>
      <c r="E5277" s="128" t="s">
        <v>215</v>
      </c>
      <c r="F5277" s="128" t="s">
        <v>216</v>
      </c>
      <c r="G5277" s="128" t="s">
        <v>124</v>
      </c>
      <c r="H5277" s="128" t="s">
        <v>124</v>
      </c>
      <c r="I5277" s="128" t="s">
        <v>42</v>
      </c>
      <c r="J5277" s="128" t="s">
        <v>217</v>
      </c>
      <c r="K5277" s="128" t="s">
        <v>217</v>
      </c>
      <c r="L5277" s="128" t="s">
        <v>43</v>
      </c>
      <c r="M5277" s="128" t="s">
        <v>44</v>
      </c>
      <c r="N5277" s="128" t="s">
        <v>180</v>
      </c>
      <c r="O5277" s="128" t="s">
        <v>1534</v>
      </c>
      <c r="P5277" s="128" t="s">
        <v>1152</v>
      </c>
      <c r="Q5277" s="128" t="s">
        <v>1546</v>
      </c>
      <c r="R5277" s="128" t="s">
        <v>1152</v>
      </c>
      <c r="S5277" s="127">
        <v>201501</v>
      </c>
      <c r="T5277" s="128" t="s">
        <v>47</v>
      </c>
      <c r="U5277" s="127">
        <v>0</v>
      </c>
      <c r="V5277" s="138">
        <v>-4045.17</v>
      </c>
      <c r="W5277" s="128" t="s">
        <v>1152</v>
      </c>
      <c r="X5277" s="128" t="s">
        <v>752</v>
      </c>
      <c r="Y5277" s="128" t="s">
        <v>1152</v>
      </c>
      <c r="Z5277" s="128" t="s">
        <v>48</v>
      </c>
      <c r="AA5277" s="128" t="s">
        <v>129</v>
      </c>
      <c r="AB5277" s="128" t="s">
        <v>42</v>
      </c>
      <c r="AC5277" s="128" t="s">
        <v>2628</v>
      </c>
      <c r="AD5277" s="128" t="s">
        <v>51</v>
      </c>
    </row>
    <row r="5278" spans="1:30" x14ac:dyDescent="0.25">
      <c r="A5278" s="128" t="s">
        <v>35</v>
      </c>
      <c r="B5278" s="128" t="s">
        <v>36</v>
      </c>
      <c r="C5278" s="128" t="s">
        <v>37</v>
      </c>
      <c r="D5278" s="128" t="s">
        <v>121</v>
      </c>
      <c r="E5278" s="128" t="s">
        <v>215</v>
      </c>
      <c r="F5278" s="128" t="s">
        <v>216</v>
      </c>
      <c r="G5278" s="128" t="s">
        <v>124</v>
      </c>
      <c r="H5278" s="128" t="s">
        <v>124</v>
      </c>
      <c r="I5278" s="128" t="s">
        <v>42</v>
      </c>
      <c r="J5278" s="128" t="s">
        <v>437</v>
      </c>
      <c r="K5278" s="128" t="s">
        <v>437</v>
      </c>
      <c r="L5278" s="128" t="s">
        <v>43</v>
      </c>
      <c r="M5278" s="128" t="s">
        <v>44</v>
      </c>
      <c r="N5278" s="128" t="s">
        <v>180</v>
      </c>
      <c r="O5278" s="128" t="s">
        <v>1534</v>
      </c>
      <c r="P5278" s="128" t="s">
        <v>1152</v>
      </c>
      <c r="Q5278" s="128" t="s">
        <v>1547</v>
      </c>
      <c r="R5278" s="128" t="s">
        <v>1152</v>
      </c>
      <c r="S5278" s="127">
        <v>201501</v>
      </c>
      <c r="T5278" s="128" t="s">
        <v>47</v>
      </c>
      <c r="U5278" s="127">
        <v>0</v>
      </c>
      <c r="V5278" s="138">
        <v>-10852.54</v>
      </c>
      <c r="W5278" s="128" t="s">
        <v>1152</v>
      </c>
      <c r="X5278" s="128" t="s">
        <v>1152</v>
      </c>
      <c r="Y5278" s="128" t="s">
        <v>1152</v>
      </c>
      <c r="Z5278" s="128" t="s">
        <v>48</v>
      </c>
      <c r="AA5278" s="128" t="s">
        <v>129</v>
      </c>
      <c r="AB5278" s="128" t="s">
        <v>42</v>
      </c>
      <c r="AC5278" s="128" t="s">
        <v>2628</v>
      </c>
      <c r="AD5278" s="128" t="s">
        <v>51</v>
      </c>
    </row>
    <row r="5279" spans="1:30" x14ac:dyDescent="0.25">
      <c r="A5279" s="128" t="s">
        <v>35</v>
      </c>
      <c r="B5279" s="128" t="s">
        <v>36</v>
      </c>
      <c r="C5279" s="128" t="s">
        <v>37</v>
      </c>
      <c r="D5279" s="128" t="s">
        <v>121</v>
      </c>
      <c r="E5279" s="128" t="s">
        <v>215</v>
      </c>
      <c r="F5279" s="128" t="s">
        <v>216</v>
      </c>
      <c r="G5279" s="128" t="s">
        <v>124</v>
      </c>
      <c r="H5279" s="128" t="s">
        <v>124</v>
      </c>
      <c r="I5279" s="128" t="s">
        <v>42</v>
      </c>
      <c r="J5279" s="128" t="s">
        <v>257</v>
      </c>
      <c r="K5279" s="128" t="s">
        <v>257</v>
      </c>
      <c r="L5279" s="128" t="s">
        <v>43</v>
      </c>
      <c r="M5279" s="128" t="s">
        <v>44</v>
      </c>
      <c r="N5279" s="128" t="s">
        <v>180</v>
      </c>
      <c r="O5279" s="128" t="s">
        <v>1534</v>
      </c>
      <c r="P5279" s="128" t="s">
        <v>1152</v>
      </c>
      <c r="Q5279" s="128" t="s">
        <v>1544</v>
      </c>
      <c r="R5279" s="128" t="s">
        <v>1152</v>
      </c>
      <c r="S5279" s="127">
        <v>201501</v>
      </c>
      <c r="T5279" s="128" t="s">
        <v>47</v>
      </c>
      <c r="U5279" s="127">
        <v>0</v>
      </c>
      <c r="V5279" s="138">
        <v>-5300</v>
      </c>
      <c r="W5279" s="128" t="s">
        <v>1152</v>
      </c>
      <c r="X5279" s="128" t="s">
        <v>1152</v>
      </c>
      <c r="Y5279" s="128" t="s">
        <v>1152</v>
      </c>
      <c r="Z5279" s="128" t="s">
        <v>48</v>
      </c>
      <c r="AA5279" s="128" t="s">
        <v>129</v>
      </c>
      <c r="AB5279" s="128" t="s">
        <v>42</v>
      </c>
      <c r="AC5279" s="128" t="s">
        <v>2628</v>
      </c>
      <c r="AD5279" s="128" t="s">
        <v>51</v>
      </c>
    </row>
    <row r="5280" spans="1:30" x14ac:dyDescent="0.25">
      <c r="A5280" s="128" t="s">
        <v>35</v>
      </c>
      <c r="B5280" s="128" t="s">
        <v>36</v>
      </c>
      <c r="C5280" s="128" t="s">
        <v>37</v>
      </c>
      <c r="D5280" s="128" t="s">
        <v>121</v>
      </c>
      <c r="E5280" s="128" t="s">
        <v>122</v>
      </c>
      <c r="F5280" s="128" t="s">
        <v>123</v>
      </c>
      <c r="G5280" s="128" t="s">
        <v>124</v>
      </c>
      <c r="H5280" s="128" t="s">
        <v>124</v>
      </c>
      <c r="I5280" s="128" t="s">
        <v>42</v>
      </c>
      <c r="J5280" s="128" t="s">
        <v>298</v>
      </c>
      <c r="K5280" s="128" t="s">
        <v>298</v>
      </c>
      <c r="L5280" s="128" t="s">
        <v>43</v>
      </c>
      <c r="M5280" s="128" t="s">
        <v>44</v>
      </c>
      <c r="N5280" s="128" t="s">
        <v>150</v>
      </c>
      <c r="O5280" s="128" t="s">
        <v>1534</v>
      </c>
      <c r="P5280" s="128" t="s">
        <v>1152</v>
      </c>
      <c r="Q5280" s="128" t="s">
        <v>2629</v>
      </c>
      <c r="R5280" s="128" t="s">
        <v>1152</v>
      </c>
      <c r="S5280" s="127">
        <v>201501</v>
      </c>
      <c r="T5280" s="128" t="s">
        <v>52</v>
      </c>
      <c r="U5280" s="127">
        <v>0</v>
      </c>
      <c r="V5280" s="138">
        <v>70650</v>
      </c>
      <c r="W5280" s="128" t="s">
        <v>1152</v>
      </c>
      <c r="X5280" s="128" t="s">
        <v>1152</v>
      </c>
      <c r="Y5280" s="128" t="s">
        <v>1152</v>
      </c>
      <c r="Z5280" s="128" t="s">
        <v>48</v>
      </c>
      <c r="AA5280" s="128" t="s">
        <v>129</v>
      </c>
      <c r="AB5280" s="128" t="s">
        <v>42</v>
      </c>
      <c r="AC5280" s="128" t="s">
        <v>2628</v>
      </c>
      <c r="AD5280" s="128" t="s">
        <v>51</v>
      </c>
    </row>
    <row r="5281" spans="1:30" x14ac:dyDescent="0.25">
      <c r="A5281" s="128" t="s">
        <v>35</v>
      </c>
      <c r="B5281" s="128" t="s">
        <v>36</v>
      </c>
      <c r="C5281" s="128" t="s">
        <v>37</v>
      </c>
      <c r="D5281" s="128" t="s">
        <v>121</v>
      </c>
      <c r="E5281" s="128" t="s">
        <v>122</v>
      </c>
      <c r="F5281" s="128" t="s">
        <v>123</v>
      </c>
      <c r="G5281" s="128" t="s">
        <v>124</v>
      </c>
      <c r="H5281" s="128" t="s">
        <v>124</v>
      </c>
      <c r="I5281" s="128" t="s">
        <v>42</v>
      </c>
      <c r="J5281" s="128" t="s">
        <v>298</v>
      </c>
      <c r="K5281" s="128" t="s">
        <v>298</v>
      </c>
      <c r="L5281" s="128" t="s">
        <v>43</v>
      </c>
      <c r="M5281" s="128" t="s">
        <v>44</v>
      </c>
      <c r="N5281" s="128" t="s">
        <v>150</v>
      </c>
      <c r="O5281" s="128" t="s">
        <v>1534</v>
      </c>
      <c r="P5281" s="128" t="s">
        <v>1152</v>
      </c>
      <c r="Q5281" s="128" t="s">
        <v>2630</v>
      </c>
      <c r="R5281" s="128" t="s">
        <v>1152</v>
      </c>
      <c r="S5281" s="127">
        <v>201501</v>
      </c>
      <c r="T5281" s="128" t="s">
        <v>52</v>
      </c>
      <c r="U5281" s="127">
        <v>0</v>
      </c>
      <c r="V5281" s="138">
        <v>46375</v>
      </c>
      <c r="W5281" s="128" t="s">
        <v>1152</v>
      </c>
      <c r="X5281" s="128" t="s">
        <v>1152</v>
      </c>
      <c r="Y5281" s="128" t="s">
        <v>1152</v>
      </c>
      <c r="Z5281" s="128" t="s">
        <v>48</v>
      </c>
      <c r="AA5281" s="128" t="s">
        <v>129</v>
      </c>
      <c r="AB5281" s="128" t="s">
        <v>42</v>
      </c>
      <c r="AC5281" s="128" t="s">
        <v>2628</v>
      </c>
      <c r="AD5281" s="128" t="s">
        <v>51</v>
      </c>
    </row>
    <row r="5282" spans="1:30" x14ac:dyDescent="0.25">
      <c r="A5282" s="128" t="s">
        <v>35</v>
      </c>
      <c r="B5282" s="128" t="s">
        <v>36</v>
      </c>
      <c r="C5282" s="128" t="s">
        <v>37</v>
      </c>
      <c r="D5282" s="128" t="s">
        <v>121</v>
      </c>
      <c r="E5282" s="128" t="s">
        <v>122</v>
      </c>
      <c r="F5282" s="128" t="s">
        <v>123</v>
      </c>
      <c r="G5282" s="128" t="s">
        <v>124</v>
      </c>
      <c r="H5282" s="128" t="s">
        <v>124</v>
      </c>
      <c r="I5282" s="128" t="s">
        <v>42</v>
      </c>
      <c r="J5282" s="128" t="s">
        <v>652</v>
      </c>
      <c r="K5282" s="128" t="s">
        <v>652</v>
      </c>
      <c r="L5282" s="128" t="s">
        <v>43</v>
      </c>
      <c r="M5282" s="128" t="s">
        <v>44</v>
      </c>
      <c r="N5282" s="128" t="s">
        <v>150</v>
      </c>
      <c r="O5282" s="128" t="s">
        <v>1534</v>
      </c>
      <c r="P5282" s="128" t="s">
        <v>1152</v>
      </c>
      <c r="Q5282" s="128" t="s">
        <v>1535</v>
      </c>
      <c r="R5282" s="128" t="s">
        <v>1152</v>
      </c>
      <c r="S5282" s="127">
        <v>201501</v>
      </c>
      <c r="T5282" s="128" t="s">
        <v>47</v>
      </c>
      <c r="U5282" s="127">
        <v>0</v>
      </c>
      <c r="V5282" s="138">
        <v>-340947.41</v>
      </c>
      <c r="W5282" s="128" t="s">
        <v>1152</v>
      </c>
      <c r="X5282" s="128" t="s">
        <v>177</v>
      </c>
      <c r="Y5282" s="128" t="s">
        <v>1152</v>
      </c>
      <c r="Z5282" s="128" t="s">
        <v>48</v>
      </c>
      <c r="AA5282" s="128" t="s">
        <v>129</v>
      </c>
      <c r="AB5282" s="128" t="s">
        <v>42</v>
      </c>
      <c r="AC5282" s="128" t="s">
        <v>2628</v>
      </c>
      <c r="AD5282" s="128" t="s">
        <v>51</v>
      </c>
    </row>
    <row r="5283" spans="1:30" x14ac:dyDescent="0.25">
      <c r="A5283" s="128" t="s">
        <v>35</v>
      </c>
      <c r="B5283" s="128" t="s">
        <v>36</v>
      </c>
      <c r="C5283" s="128" t="s">
        <v>37</v>
      </c>
      <c r="D5283" s="128" t="s">
        <v>121</v>
      </c>
      <c r="E5283" s="128" t="s">
        <v>122</v>
      </c>
      <c r="F5283" s="128" t="s">
        <v>123</v>
      </c>
      <c r="G5283" s="128" t="s">
        <v>124</v>
      </c>
      <c r="H5283" s="128" t="s">
        <v>124</v>
      </c>
      <c r="I5283" s="128" t="s">
        <v>42</v>
      </c>
      <c r="J5283" s="128" t="s">
        <v>174</v>
      </c>
      <c r="K5283" s="128" t="s">
        <v>174</v>
      </c>
      <c r="L5283" s="128" t="s">
        <v>43</v>
      </c>
      <c r="M5283" s="128" t="s">
        <v>44</v>
      </c>
      <c r="N5283" s="128" t="s">
        <v>150</v>
      </c>
      <c r="O5283" s="128" t="s">
        <v>1534</v>
      </c>
      <c r="P5283" s="128" t="s">
        <v>1152</v>
      </c>
      <c r="Q5283" s="128" t="s">
        <v>1535</v>
      </c>
      <c r="R5283" s="128" t="s">
        <v>1152</v>
      </c>
      <c r="S5283" s="127">
        <v>201501</v>
      </c>
      <c r="T5283" s="128" t="s">
        <v>47</v>
      </c>
      <c r="U5283" s="127">
        <v>0</v>
      </c>
      <c r="V5283" s="138">
        <v>-182709.95</v>
      </c>
      <c r="W5283" s="128" t="s">
        <v>1152</v>
      </c>
      <c r="X5283" s="128" t="s">
        <v>177</v>
      </c>
      <c r="Y5283" s="128" t="s">
        <v>1152</v>
      </c>
      <c r="Z5283" s="128" t="s">
        <v>48</v>
      </c>
      <c r="AA5283" s="128" t="s">
        <v>129</v>
      </c>
      <c r="AB5283" s="128" t="s">
        <v>42</v>
      </c>
      <c r="AC5283" s="128" t="s">
        <v>2628</v>
      </c>
      <c r="AD5283" s="128" t="s">
        <v>51</v>
      </c>
    </row>
    <row r="5284" spans="1:30" x14ac:dyDescent="0.25">
      <c r="A5284" s="128" t="s">
        <v>35</v>
      </c>
      <c r="B5284" s="128" t="s">
        <v>36</v>
      </c>
      <c r="C5284" s="128" t="s">
        <v>37</v>
      </c>
      <c r="D5284" s="128" t="s">
        <v>121</v>
      </c>
      <c r="E5284" s="128" t="s">
        <v>122</v>
      </c>
      <c r="F5284" s="128" t="s">
        <v>123</v>
      </c>
      <c r="G5284" s="128" t="s">
        <v>124</v>
      </c>
      <c r="H5284" s="128" t="s">
        <v>124</v>
      </c>
      <c r="I5284" s="128" t="s">
        <v>42</v>
      </c>
      <c r="J5284" s="128" t="s">
        <v>652</v>
      </c>
      <c r="K5284" s="128" t="s">
        <v>652</v>
      </c>
      <c r="L5284" s="128" t="s">
        <v>43</v>
      </c>
      <c r="M5284" s="128" t="s">
        <v>44</v>
      </c>
      <c r="N5284" s="128" t="s">
        <v>150</v>
      </c>
      <c r="O5284" s="128" t="s">
        <v>1534</v>
      </c>
      <c r="P5284" s="128" t="s">
        <v>1152</v>
      </c>
      <c r="Q5284" s="128" t="s">
        <v>1535</v>
      </c>
      <c r="R5284" s="128" t="s">
        <v>2631</v>
      </c>
      <c r="S5284" s="127">
        <v>201501</v>
      </c>
      <c r="T5284" s="128" t="s">
        <v>47</v>
      </c>
      <c r="U5284" s="127">
        <v>0</v>
      </c>
      <c r="V5284" s="138">
        <v>-164343.73000000001</v>
      </c>
      <c r="W5284" s="128" t="s">
        <v>1152</v>
      </c>
      <c r="X5284" s="128" t="s">
        <v>177</v>
      </c>
      <c r="Y5284" s="128" t="s">
        <v>1152</v>
      </c>
      <c r="Z5284" s="128" t="s">
        <v>48</v>
      </c>
      <c r="AA5284" s="128" t="s">
        <v>129</v>
      </c>
      <c r="AB5284" s="128" t="s">
        <v>42</v>
      </c>
      <c r="AC5284" s="128" t="s">
        <v>2628</v>
      </c>
      <c r="AD5284" s="128" t="s">
        <v>51</v>
      </c>
    </row>
    <row r="5285" spans="1:30" x14ac:dyDescent="0.25">
      <c r="A5285" s="128" t="s">
        <v>35</v>
      </c>
      <c r="B5285" s="128" t="s">
        <v>36</v>
      </c>
      <c r="C5285" s="128" t="s">
        <v>37</v>
      </c>
      <c r="D5285" s="128" t="s">
        <v>121</v>
      </c>
      <c r="E5285" s="128" t="s">
        <v>122</v>
      </c>
      <c r="F5285" s="128" t="s">
        <v>123</v>
      </c>
      <c r="G5285" s="128" t="s">
        <v>124</v>
      </c>
      <c r="H5285" s="128" t="s">
        <v>124</v>
      </c>
      <c r="I5285" s="128" t="s">
        <v>42</v>
      </c>
      <c r="J5285" s="128" t="s">
        <v>182</v>
      </c>
      <c r="K5285" s="128" t="s">
        <v>182</v>
      </c>
      <c r="L5285" s="128" t="s">
        <v>43</v>
      </c>
      <c r="M5285" s="128" t="s">
        <v>44</v>
      </c>
      <c r="N5285" s="128" t="s">
        <v>150</v>
      </c>
      <c r="O5285" s="128" t="s">
        <v>1534</v>
      </c>
      <c r="P5285" s="128" t="s">
        <v>1152</v>
      </c>
      <c r="Q5285" s="128" t="s">
        <v>1535</v>
      </c>
      <c r="R5285" s="128" t="s">
        <v>1152</v>
      </c>
      <c r="S5285" s="127">
        <v>201501</v>
      </c>
      <c r="T5285" s="128" t="s">
        <v>47</v>
      </c>
      <c r="U5285" s="127">
        <v>0</v>
      </c>
      <c r="V5285" s="138">
        <v>-124556.95</v>
      </c>
      <c r="W5285" s="128" t="s">
        <v>1152</v>
      </c>
      <c r="X5285" s="128" t="s">
        <v>177</v>
      </c>
      <c r="Y5285" s="128" t="s">
        <v>1152</v>
      </c>
      <c r="Z5285" s="128" t="s">
        <v>48</v>
      </c>
      <c r="AA5285" s="128" t="s">
        <v>129</v>
      </c>
      <c r="AB5285" s="128" t="s">
        <v>42</v>
      </c>
      <c r="AC5285" s="128" t="s">
        <v>2628</v>
      </c>
      <c r="AD5285" s="128" t="s">
        <v>51</v>
      </c>
    </row>
    <row r="5286" spans="1:30" x14ac:dyDescent="0.25">
      <c r="A5286" s="128" t="s">
        <v>35</v>
      </c>
      <c r="B5286" s="128" t="s">
        <v>36</v>
      </c>
      <c r="C5286" s="128" t="s">
        <v>37</v>
      </c>
      <c r="D5286" s="128" t="s">
        <v>121</v>
      </c>
      <c r="E5286" s="128" t="s">
        <v>122</v>
      </c>
      <c r="F5286" s="128" t="s">
        <v>123</v>
      </c>
      <c r="G5286" s="128" t="s">
        <v>124</v>
      </c>
      <c r="H5286" s="128" t="s">
        <v>124</v>
      </c>
      <c r="I5286" s="128" t="s">
        <v>42</v>
      </c>
      <c r="J5286" s="128" t="s">
        <v>182</v>
      </c>
      <c r="K5286" s="128" t="s">
        <v>182</v>
      </c>
      <c r="L5286" s="128" t="s">
        <v>43</v>
      </c>
      <c r="M5286" s="128" t="s">
        <v>44</v>
      </c>
      <c r="N5286" s="128" t="s">
        <v>150</v>
      </c>
      <c r="O5286" s="128" t="s">
        <v>1534</v>
      </c>
      <c r="P5286" s="128" t="s">
        <v>1152</v>
      </c>
      <c r="Q5286" s="128" t="s">
        <v>1535</v>
      </c>
      <c r="R5286" s="128" t="s">
        <v>1152</v>
      </c>
      <c r="S5286" s="127">
        <v>201501</v>
      </c>
      <c r="T5286" s="128" t="s">
        <v>47</v>
      </c>
      <c r="U5286" s="127">
        <v>0</v>
      </c>
      <c r="V5286" s="138">
        <v>-122741.42</v>
      </c>
      <c r="W5286" s="128" t="s">
        <v>1152</v>
      </c>
      <c r="X5286" s="128" t="s">
        <v>177</v>
      </c>
      <c r="Y5286" s="128" t="s">
        <v>1152</v>
      </c>
      <c r="Z5286" s="128" t="s">
        <v>48</v>
      </c>
      <c r="AA5286" s="128" t="s">
        <v>129</v>
      </c>
      <c r="AB5286" s="128" t="s">
        <v>42</v>
      </c>
      <c r="AC5286" s="128" t="s">
        <v>2628</v>
      </c>
      <c r="AD5286" s="128" t="s">
        <v>51</v>
      </c>
    </row>
    <row r="5287" spans="1:30" x14ac:dyDescent="0.25">
      <c r="A5287" s="128" t="s">
        <v>35</v>
      </c>
      <c r="B5287" s="128" t="s">
        <v>36</v>
      </c>
      <c r="C5287" s="128" t="s">
        <v>37</v>
      </c>
      <c r="D5287" s="128" t="s">
        <v>121</v>
      </c>
      <c r="E5287" s="128" t="s">
        <v>122</v>
      </c>
      <c r="F5287" s="128" t="s">
        <v>123</v>
      </c>
      <c r="G5287" s="128" t="s">
        <v>124</v>
      </c>
      <c r="H5287" s="128" t="s">
        <v>124</v>
      </c>
      <c r="I5287" s="128" t="s">
        <v>42</v>
      </c>
      <c r="J5287" s="128" t="s">
        <v>174</v>
      </c>
      <c r="K5287" s="128" t="s">
        <v>174</v>
      </c>
      <c r="L5287" s="128" t="s">
        <v>43</v>
      </c>
      <c r="M5287" s="128" t="s">
        <v>44</v>
      </c>
      <c r="N5287" s="128" t="s">
        <v>150</v>
      </c>
      <c r="O5287" s="128" t="s">
        <v>1534</v>
      </c>
      <c r="P5287" s="128" t="s">
        <v>1152</v>
      </c>
      <c r="Q5287" s="128" t="s">
        <v>1535</v>
      </c>
      <c r="R5287" s="128" t="s">
        <v>1152</v>
      </c>
      <c r="S5287" s="127">
        <v>201501</v>
      </c>
      <c r="T5287" s="128" t="s">
        <v>47</v>
      </c>
      <c r="U5287" s="127">
        <v>0</v>
      </c>
      <c r="V5287" s="138">
        <v>-111275.7</v>
      </c>
      <c r="W5287" s="128" t="s">
        <v>1152</v>
      </c>
      <c r="X5287" s="128" t="s">
        <v>177</v>
      </c>
      <c r="Y5287" s="128" t="s">
        <v>1152</v>
      </c>
      <c r="Z5287" s="128" t="s">
        <v>48</v>
      </c>
      <c r="AA5287" s="128" t="s">
        <v>129</v>
      </c>
      <c r="AB5287" s="128" t="s">
        <v>42</v>
      </c>
      <c r="AC5287" s="128" t="s">
        <v>2628</v>
      </c>
      <c r="AD5287" s="128" t="s">
        <v>51</v>
      </c>
    </row>
    <row r="5288" spans="1:30" x14ac:dyDescent="0.25">
      <c r="A5288" s="128" t="s">
        <v>35</v>
      </c>
      <c r="B5288" s="128" t="s">
        <v>36</v>
      </c>
      <c r="C5288" s="128" t="s">
        <v>37</v>
      </c>
      <c r="D5288" s="128" t="s">
        <v>121</v>
      </c>
      <c r="E5288" s="128" t="s">
        <v>122</v>
      </c>
      <c r="F5288" s="128" t="s">
        <v>123</v>
      </c>
      <c r="G5288" s="128" t="s">
        <v>124</v>
      </c>
      <c r="H5288" s="128" t="s">
        <v>124</v>
      </c>
      <c r="I5288" s="128" t="s">
        <v>42</v>
      </c>
      <c r="J5288" s="128" t="s">
        <v>532</v>
      </c>
      <c r="K5288" s="128" t="s">
        <v>532</v>
      </c>
      <c r="L5288" s="128" t="s">
        <v>43</v>
      </c>
      <c r="M5288" s="128" t="s">
        <v>44</v>
      </c>
      <c r="N5288" s="128" t="s">
        <v>150</v>
      </c>
      <c r="O5288" s="128" t="s">
        <v>1534</v>
      </c>
      <c r="P5288" s="128" t="s">
        <v>1152</v>
      </c>
      <c r="Q5288" s="128" t="s">
        <v>1535</v>
      </c>
      <c r="R5288" s="128" t="s">
        <v>1152</v>
      </c>
      <c r="S5288" s="127">
        <v>201501</v>
      </c>
      <c r="T5288" s="128" t="s">
        <v>47</v>
      </c>
      <c r="U5288" s="127">
        <v>0</v>
      </c>
      <c r="V5288" s="138">
        <v>-50442.79</v>
      </c>
      <c r="W5288" s="128" t="s">
        <v>1152</v>
      </c>
      <c r="X5288" s="128" t="s">
        <v>177</v>
      </c>
      <c r="Y5288" s="128" t="s">
        <v>1152</v>
      </c>
      <c r="Z5288" s="128" t="s">
        <v>48</v>
      </c>
      <c r="AA5288" s="128" t="s">
        <v>129</v>
      </c>
      <c r="AB5288" s="128" t="s">
        <v>42</v>
      </c>
      <c r="AC5288" s="128" t="s">
        <v>2628</v>
      </c>
      <c r="AD5288" s="128" t="s">
        <v>51</v>
      </c>
    </row>
    <row r="5289" spans="1:30" x14ac:dyDescent="0.25">
      <c r="A5289" s="128" t="s">
        <v>35</v>
      </c>
      <c r="B5289" s="128" t="s">
        <v>36</v>
      </c>
      <c r="C5289" s="128" t="s">
        <v>37</v>
      </c>
      <c r="D5289" s="128" t="s">
        <v>121</v>
      </c>
      <c r="E5289" s="128" t="s">
        <v>122</v>
      </c>
      <c r="F5289" s="128" t="s">
        <v>123</v>
      </c>
      <c r="G5289" s="128" t="s">
        <v>124</v>
      </c>
      <c r="H5289" s="128" t="s">
        <v>124</v>
      </c>
      <c r="I5289" s="128" t="s">
        <v>42</v>
      </c>
      <c r="J5289" s="128" t="s">
        <v>156</v>
      </c>
      <c r="K5289" s="128" t="s">
        <v>156</v>
      </c>
      <c r="L5289" s="128" t="s">
        <v>43</v>
      </c>
      <c r="M5289" s="128" t="s">
        <v>44</v>
      </c>
      <c r="N5289" s="128" t="s">
        <v>150</v>
      </c>
      <c r="O5289" s="128" t="s">
        <v>1534</v>
      </c>
      <c r="P5289" s="128" t="s">
        <v>1152</v>
      </c>
      <c r="Q5289" s="128" t="s">
        <v>2632</v>
      </c>
      <c r="R5289" s="128" t="s">
        <v>2633</v>
      </c>
      <c r="S5289" s="127">
        <v>201501</v>
      </c>
      <c r="T5289" s="128" t="s">
        <v>47</v>
      </c>
      <c r="U5289" s="127">
        <v>0</v>
      </c>
      <c r="V5289" s="138">
        <v>-50000</v>
      </c>
      <c r="W5289" s="128" t="s">
        <v>1152</v>
      </c>
      <c r="X5289" s="128" t="s">
        <v>2634</v>
      </c>
      <c r="Y5289" s="128" t="s">
        <v>1152</v>
      </c>
      <c r="Z5289" s="128" t="s">
        <v>48</v>
      </c>
      <c r="AA5289" s="128" t="s">
        <v>129</v>
      </c>
      <c r="AB5289" s="128" t="s">
        <v>42</v>
      </c>
      <c r="AC5289" s="128" t="s">
        <v>2628</v>
      </c>
      <c r="AD5289" s="128" t="s">
        <v>51</v>
      </c>
    </row>
    <row r="5290" spans="1:30" x14ac:dyDescent="0.25">
      <c r="A5290" s="128" t="s">
        <v>35</v>
      </c>
      <c r="B5290" s="128" t="s">
        <v>36</v>
      </c>
      <c r="C5290" s="128" t="s">
        <v>37</v>
      </c>
      <c r="D5290" s="128" t="s">
        <v>121</v>
      </c>
      <c r="E5290" s="128" t="s">
        <v>122</v>
      </c>
      <c r="F5290" s="128" t="s">
        <v>123</v>
      </c>
      <c r="G5290" s="128" t="s">
        <v>124</v>
      </c>
      <c r="H5290" s="128" t="s">
        <v>124</v>
      </c>
      <c r="I5290" s="128" t="s">
        <v>42</v>
      </c>
      <c r="J5290" s="128" t="s">
        <v>190</v>
      </c>
      <c r="K5290" s="128" t="s">
        <v>190</v>
      </c>
      <c r="L5290" s="128" t="s">
        <v>43</v>
      </c>
      <c r="M5290" s="128" t="s">
        <v>44</v>
      </c>
      <c r="N5290" s="128" t="s">
        <v>150</v>
      </c>
      <c r="O5290" s="128" t="s">
        <v>1534</v>
      </c>
      <c r="P5290" s="128" t="s">
        <v>1152</v>
      </c>
      <c r="Q5290" s="128" t="s">
        <v>1535</v>
      </c>
      <c r="R5290" s="128" t="s">
        <v>1152</v>
      </c>
      <c r="S5290" s="127">
        <v>201501</v>
      </c>
      <c r="T5290" s="128" t="s">
        <v>47</v>
      </c>
      <c r="U5290" s="127">
        <v>0</v>
      </c>
      <c r="V5290" s="138">
        <v>-50000</v>
      </c>
      <c r="W5290" s="128" t="s">
        <v>1152</v>
      </c>
      <c r="X5290" s="128" t="s">
        <v>177</v>
      </c>
      <c r="Y5290" s="128" t="s">
        <v>1152</v>
      </c>
      <c r="Z5290" s="128" t="s">
        <v>48</v>
      </c>
      <c r="AA5290" s="128" t="s">
        <v>129</v>
      </c>
      <c r="AB5290" s="128" t="s">
        <v>42</v>
      </c>
      <c r="AC5290" s="128" t="s">
        <v>2628</v>
      </c>
      <c r="AD5290" s="128" t="s">
        <v>51</v>
      </c>
    </row>
    <row r="5291" spans="1:30" x14ac:dyDescent="0.25">
      <c r="A5291" s="128" t="s">
        <v>35</v>
      </c>
      <c r="B5291" s="128" t="s">
        <v>36</v>
      </c>
      <c r="C5291" s="128" t="s">
        <v>37</v>
      </c>
      <c r="D5291" s="128" t="s">
        <v>121</v>
      </c>
      <c r="E5291" s="128" t="s">
        <v>122</v>
      </c>
      <c r="F5291" s="128" t="s">
        <v>123</v>
      </c>
      <c r="G5291" s="128" t="s">
        <v>124</v>
      </c>
      <c r="H5291" s="128" t="s">
        <v>124</v>
      </c>
      <c r="I5291" s="128" t="s">
        <v>42</v>
      </c>
      <c r="J5291" s="128" t="s">
        <v>652</v>
      </c>
      <c r="K5291" s="128" t="s">
        <v>652</v>
      </c>
      <c r="L5291" s="128" t="s">
        <v>43</v>
      </c>
      <c r="M5291" s="128" t="s">
        <v>44</v>
      </c>
      <c r="N5291" s="128" t="s">
        <v>150</v>
      </c>
      <c r="O5291" s="128" t="s">
        <v>1534</v>
      </c>
      <c r="P5291" s="128" t="s">
        <v>1152</v>
      </c>
      <c r="Q5291" s="128" t="s">
        <v>1535</v>
      </c>
      <c r="R5291" s="128" t="s">
        <v>1152</v>
      </c>
      <c r="S5291" s="127">
        <v>201501</v>
      </c>
      <c r="T5291" s="128" t="s">
        <v>47</v>
      </c>
      <c r="U5291" s="127">
        <v>0</v>
      </c>
      <c r="V5291" s="138">
        <v>-47253.97</v>
      </c>
      <c r="W5291" s="128" t="s">
        <v>1152</v>
      </c>
      <c r="X5291" s="128" t="s">
        <v>177</v>
      </c>
      <c r="Y5291" s="128" t="s">
        <v>1152</v>
      </c>
      <c r="Z5291" s="128" t="s">
        <v>48</v>
      </c>
      <c r="AA5291" s="128" t="s">
        <v>129</v>
      </c>
      <c r="AB5291" s="128" t="s">
        <v>42</v>
      </c>
      <c r="AC5291" s="128" t="s">
        <v>2628</v>
      </c>
      <c r="AD5291" s="128" t="s">
        <v>51</v>
      </c>
    </row>
    <row r="5292" spans="1:30" x14ac:dyDescent="0.25">
      <c r="A5292" s="128" t="s">
        <v>35</v>
      </c>
      <c r="B5292" s="128" t="s">
        <v>36</v>
      </c>
      <c r="C5292" s="128" t="s">
        <v>37</v>
      </c>
      <c r="D5292" s="128" t="s">
        <v>121</v>
      </c>
      <c r="E5292" s="128" t="s">
        <v>122</v>
      </c>
      <c r="F5292" s="128" t="s">
        <v>123</v>
      </c>
      <c r="G5292" s="128" t="s">
        <v>124</v>
      </c>
      <c r="H5292" s="128" t="s">
        <v>124</v>
      </c>
      <c r="I5292" s="128" t="s">
        <v>42</v>
      </c>
      <c r="J5292" s="128" t="s">
        <v>285</v>
      </c>
      <c r="K5292" s="128" t="s">
        <v>285</v>
      </c>
      <c r="L5292" s="128" t="s">
        <v>43</v>
      </c>
      <c r="M5292" s="128" t="s">
        <v>44</v>
      </c>
      <c r="N5292" s="128" t="s">
        <v>150</v>
      </c>
      <c r="O5292" s="128" t="s">
        <v>1534</v>
      </c>
      <c r="P5292" s="128" t="s">
        <v>1152</v>
      </c>
      <c r="Q5292" s="128" t="s">
        <v>287</v>
      </c>
      <c r="R5292" s="128" t="s">
        <v>1152</v>
      </c>
      <c r="S5292" s="127">
        <v>201501</v>
      </c>
      <c r="T5292" s="128" t="s">
        <v>47</v>
      </c>
      <c r="U5292" s="127">
        <v>0</v>
      </c>
      <c r="V5292" s="138">
        <v>-45850.9</v>
      </c>
      <c r="W5292" s="128" t="s">
        <v>1152</v>
      </c>
      <c r="X5292" s="128" t="s">
        <v>288</v>
      </c>
      <c r="Y5292" s="128" t="s">
        <v>1152</v>
      </c>
      <c r="Z5292" s="128" t="s">
        <v>48</v>
      </c>
      <c r="AA5292" s="128" t="s">
        <v>129</v>
      </c>
      <c r="AB5292" s="128" t="s">
        <v>42</v>
      </c>
      <c r="AC5292" s="128" t="s">
        <v>2628</v>
      </c>
      <c r="AD5292" s="128" t="s">
        <v>51</v>
      </c>
    </row>
    <row r="5293" spans="1:30" x14ac:dyDescent="0.25">
      <c r="A5293" s="128" t="s">
        <v>35</v>
      </c>
      <c r="B5293" s="128" t="s">
        <v>36</v>
      </c>
      <c r="C5293" s="128" t="s">
        <v>37</v>
      </c>
      <c r="D5293" s="128" t="s">
        <v>121</v>
      </c>
      <c r="E5293" s="128" t="s">
        <v>122</v>
      </c>
      <c r="F5293" s="128" t="s">
        <v>123</v>
      </c>
      <c r="G5293" s="128" t="s">
        <v>124</v>
      </c>
      <c r="H5293" s="128" t="s">
        <v>124</v>
      </c>
      <c r="I5293" s="128" t="s">
        <v>42</v>
      </c>
      <c r="J5293" s="128" t="s">
        <v>283</v>
      </c>
      <c r="K5293" s="128" t="s">
        <v>283</v>
      </c>
      <c r="L5293" s="128" t="s">
        <v>43</v>
      </c>
      <c r="M5293" s="128" t="s">
        <v>44</v>
      </c>
      <c r="N5293" s="128" t="s">
        <v>150</v>
      </c>
      <c r="O5293" s="128" t="s">
        <v>1534</v>
      </c>
      <c r="P5293" s="128" t="s">
        <v>1152</v>
      </c>
      <c r="Q5293" s="128" t="s">
        <v>1539</v>
      </c>
      <c r="R5293" s="128" t="s">
        <v>1152</v>
      </c>
      <c r="S5293" s="127">
        <v>201501</v>
      </c>
      <c r="T5293" s="128" t="s">
        <v>47</v>
      </c>
      <c r="U5293" s="127">
        <v>0</v>
      </c>
      <c r="V5293" s="138">
        <v>-45000</v>
      </c>
      <c r="W5293" s="128" t="s">
        <v>1152</v>
      </c>
      <c r="X5293" s="128" t="s">
        <v>460</v>
      </c>
      <c r="Y5293" s="128" t="s">
        <v>1152</v>
      </c>
      <c r="Z5293" s="128" t="s">
        <v>48</v>
      </c>
      <c r="AA5293" s="128" t="s">
        <v>129</v>
      </c>
      <c r="AB5293" s="128" t="s">
        <v>42</v>
      </c>
      <c r="AC5293" s="128" t="s">
        <v>2628</v>
      </c>
      <c r="AD5293" s="128" t="s">
        <v>51</v>
      </c>
    </row>
    <row r="5294" spans="1:30" x14ac:dyDescent="0.25">
      <c r="A5294" s="128" t="s">
        <v>35</v>
      </c>
      <c r="B5294" s="128" t="s">
        <v>36</v>
      </c>
      <c r="C5294" s="128" t="s">
        <v>37</v>
      </c>
      <c r="D5294" s="128" t="s">
        <v>121</v>
      </c>
      <c r="E5294" s="128" t="s">
        <v>122</v>
      </c>
      <c r="F5294" s="128" t="s">
        <v>123</v>
      </c>
      <c r="G5294" s="128" t="s">
        <v>124</v>
      </c>
      <c r="H5294" s="128" t="s">
        <v>124</v>
      </c>
      <c r="I5294" s="128" t="s">
        <v>42</v>
      </c>
      <c r="J5294" s="128" t="s">
        <v>532</v>
      </c>
      <c r="K5294" s="128" t="s">
        <v>532</v>
      </c>
      <c r="L5294" s="128" t="s">
        <v>43</v>
      </c>
      <c r="M5294" s="128" t="s">
        <v>44</v>
      </c>
      <c r="N5294" s="128" t="s">
        <v>150</v>
      </c>
      <c r="O5294" s="128" t="s">
        <v>1534</v>
      </c>
      <c r="P5294" s="128" t="s">
        <v>1152</v>
      </c>
      <c r="Q5294" s="128" t="s">
        <v>1535</v>
      </c>
      <c r="R5294" s="128" t="s">
        <v>1152</v>
      </c>
      <c r="S5294" s="127">
        <v>201501</v>
      </c>
      <c r="T5294" s="128" t="s">
        <v>47</v>
      </c>
      <c r="U5294" s="127">
        <v>0</v>
      </c>
      <c r="V5294" s="138">
        <v>-25785.65</v>
      </c>
      <c r="W5294" s="128" t="s">
        <v>1152</v>
      </c>
      <c r="X5294" s="128" t="s">
        <v>177</v>
      </c>
      <c r="Y5294" s="128" t="s">
        <v>1152</v>
      </c>
      <c r="Z5294" s="128" t="s">
        <v>48</v>
      </c>
      <c r="AA5294" s="128" t="s">
        <v>129</v>
      </c>
      <c r="AB5294" s="128" t="s">
        <v>42</v>
      </c>
      <c r="AC5294" s="128" t="s">
        <v>2628</v>
      </c>
      <c r="AD5294" s="128" t="s">
        <v>51</v>
      </c>
    </row>
    <row r="5295" spans="1:30" x14ac:dyDescent="0.25">
      <c r="A5295" s="128" t="s">
        <v>35</v>
      </c>
      <c r="B5295" s="128" t="s">
        <v>36</v>
      </c>
      <c r="C5295" s="128" t="s">
        <v>37</v>
      </c>
      <c r="D5295" s="128" t="s">
        <v>121</v>
      </c>
      <c r="E5295" s="128" t="s">
        <v>122</v>
      </c>
      <c r="F5295" s="128" t="s">
        <v>123</v>
      </c>
      <c r="G5295" s="128" t="s">
        <v>124</v>
      </c>
      <c r="H5295" s="128" t="s">
        <v>124</v>
      </c>
      <c r="I5295" s="128" t="s">
        <v>42</v>
      </c>
      <c r="J5295" s="128" t="s">
        <v>182</v>
      </c>
      <c r="K5295" s="128" t="s">
        <v>182</v>
      </c>
      <c r="L5295" s="128" t="s">
        <v>43</v>
      </c>
      <c r="M5295" s="128" t="s">
        <v>44</v>
      </c>
      <c r="N5295" s="128" t="s">
        <v>180</v>
      </c>
      <c r="O5295" s="128" t="s">
        <v>1534</v>
      </c>
      <c r="P5295" s="128" t="s">
        <v>1152</v>
      </c>
      <c r="Q5295" s="128" t="s">
        <v>1535</v>
      </c>
      <c r="R5295" s="128" t="s">
        <v>1152</v>
      </c>
      <c r="S5295" s="127">
        <v>201501</v>
      </c>
      <c r="T5295" s="128" t="s">
        <v>47</v>
      </c>
      <c r="U5295" s="127">
        <v>0</v>
      </c>
      <c r="V5295" s="138">
        <v>-676247.77</v>
      </c>
      <c r="W5295" s="128" t="s">
        <v>1152</v>
      </c>
      <c r="X5295" s="128" t="s">
        <v>177</v>
      </c>
      <c r="Y5295" s="128" t="s">
        <v>1152</v>
      </c>
      <c r="Z5295" s="128" t="s">
        <v>48</v>
      </c>
      <c r="AA5295" s="128" t="s">
        <v>129</v>
      </c>
      <c r="AB5295" s="128" t="s">
        <v>42</v>
      </c>
      <c r="AC5295" s="128" t="s">
        <v>2628</v>
      </c>
      <c r="AD5295" s="128" t="s">
        <v>51</v>
      </c>
    </row>
    <row r="5296" spans="1:30" x14ac:dyDescent="0.25">
      <c r="A5296" s="128" t="s">
        <v>35</v>
      </c>
      <c r="B5296" s="128" t="s">
        <v>36</v>
      </c>
      <c r="C5296" s="128" t="s">
        <v>37</v>
      </c>
      <c r="D5296" s="128" t="s">
        <v>121</v>
      </c>
      <c r="E5296" s="128" t="s">
        <v>122</v>
      </c>
      <c r="F5296" s="128" t="s">
        <v>123</v>
      </c>
      <c r="G5296" s="128" t="s">
        <v>124</v>
      </c>
      <c r="H5296" s="128" t="s">
        <v>124</v>
      </c>
      <c r="I5296" s="128" t="s">
        <v>42</v>
      </c>
      <c r="J5296" s="128" t="s">
        <v>652</v>
      </c>
      <c r="K5296" s="128" t="s">
        <v>652</v>
      </c>
      <c r="L5296" s="128" t="s">
        <v>43</v>
      </c>
      <c r="M5296" s="128" t="s">
        <v>44</v>
      </c>
      <c r="N5296" s="128" t="s">
        <v>180</v>
      </c>
      <c r="O5296" s="128" t="s">
        <v>1534</v>
      </c>
      <c r="P5296" s="128" t="s">
        <v>1152</v>
      </c>
      <c r="Q5296" s="128" t="s">
        <v>1535</v>
      </c>
      <c r="R5296" s="128" t="s">
        <v>1152</v>
      </c>
      <c r="S5296" s="127">
        <v>201501</v>
      </c>
      <c r="T5296" s="128" t="s">
        <v>47</v>
      </c>
      <c r="U5296" s="127">
        <v>0</v>
      </c>
      <c r="V5296" s="138">
        <v>-650537.38</v>
      </c>
      <c r="W5296" s="128" t="s">
        <v>1152</v>
      </c>
      <c r="X5296" s="128" t="s">
        <v>177</v>
      </c>
      <c r="Y5296" s="128" t="s">
        <v>1152</v>
      </c>
      <c r="Z5296" s="128" t="s">
        <v>48</v>
      </c>
      <c r="AA5296" s="128" t="s">
        <v>129</v>
      </c>
      <c r="AB5296" s="128" t="s">
        <v>42</v>
      </c>
      <c r="AC5296" s="128" t="s">
        <v>2628</v>
      </c>
      <c r="AD5296" s="128" t="s">
        <v>51</v>
      </c>
    </row>
    <row r="5297" spans="1:30" x14ac:dyDescent="0.25">
      <c r="A5297" s="128" t="s">
        <v>35</v>
      </c>
      <c r="B5297" s="128" t="s">
        <v>36</v>
      </c>
      <c r="C5297" s="128" t="s">
        <v>37</v>
      </c>
      <c r="D5297" s="128" t="s">
        <v>121</v>
      </c>
      <c r="E5297" s="128" t="s">
        <v>122</v>
      </c>
      <c r="F5297" s="128" t="s">
        <v>123</v>
      </c>
      <c r="G5297" s="128" t="s">
        <v>124</v>
      </c>
      <c r="H5297" s="128" t="s">
        <v>124</v>
      </c>
      <c r="I5297" s="128" t="s">
        <v>42</v>
      </c>
      <c r="J5297" s="128" t="s">
        <v>174</v>
      </c>
      <c r="K5297" s="128" t="s">
        <v>174</v>
      </c>
      <c r="L5297" s="128" t="s">
        <v>43</v>
      </c>
      <c r="M5297" s="128" t="s">
        <v>44</v>
      </c>
      <c r="N5297" s="128" t="s">
        <v>180</v>
      </c>
      <c r="O5297" s="128" t="s">
        <v>1534</v>
      </c>
      <c r="P5297" s="128" t="s">
        <v>1152</v>
      </c>
      <c r="Q5297" s="128" t="s">
        <v>1535</v>
      </c>
      <c r="R5297" s="128" t="s">
        <v>1152</v>
      </c>
      <c r="S5297" s="127">
        <v>201501</v>
      </c>
      <c r="T5297" s="128" t="s">
        <v>47</v>
      </c>
      <c r="U5297" s="127">
        <v>0</v>
      </c>
      <c r="V5297" s="138">
        <v>-412053.66</v>
      </c>
      <c r="W5297" s="128" t="s">
        <v>1152</v>
      </c>
      <c r="X5297" s="128" t="s">
        <v>177</v>
      </c>
      <c r="Y5297" s="128" t="s">
        <v>1152</v>
      </c>
      <c r="Z5297" s="128" t="s">
        <v>48</v>
      </c>
      <c r="AA5297" s="128" t="s">
        <v>129</v>
      </c>
      <c r="AB5297" s="128" t="s">
        <v>42</v>
      </c>
      <c r="AC5297" s="128" t="s">
        <v>2628</v>
      </c>
      <c r="AD5297" s="128" t="s">
        <v>51</v>
      </c>
    </row>
    <row r="5298" spans="1:30" x14ac:dyDescent="0.25">
      <c r="A5298" s="128" t="s">
        <v>35</v>
      </c>
      <c r="B5298" s="128" t="s">
        <v>36</v>
      </c>
      <c r="C5298" s="128" t="s">
        <v>37</v>
      </c>
      <c r="D5298" s="128" t="s">
        <v>121</v>
      </c>
      <c r="E5298" s="128" t="s">
        <v>122</v>
      </c>
      <c r="F5298" s="128" t="s">
        <v>123</v>
      </c>
      <c r="G5298" s="128" t="s">
        <v>124</v>
      </c>
      <c r="H5298" s="128" t="s">
        <v>124</v>
      </c>
      <c r="I5298" s="128" t="s">
        <v>42</v>
      </c>
      <c r="J5298" s="128" t="s">
        <v>182</v>
      </c>
      <c r="K5298" s="128" t="s">
        <v>182</v>
      </c>
      <c r="L5298" s="128" t="s">
        <v>43</v>
      </c>
      <c r="M5298" s="128" t="s">
        <v>44</v>
      </c>
      <c r="N5298" s="128" t="s">
        <v>180</v>
      </c>
      <c r="O5298" s="128" t="s">
        <v>1562</v>
      </c>
      <c r="P5298" s="128" t="s">
        <v>1152</v>
      </c>
      <c r="Q5298" s="128" t="s">
        <v>2484</v>
      </c>
      <c r="R5298" s="128" t="s">
        <v>1152</v>
      </c>
      <c r="S5298" s="127">
        <v>201501</v>
      </c>
      <c r="T5298" s="128" t="s">
        <v>52</v>
      </c>
      <c r="U5298" s="127">
        <v>0</v>
      </c>
      <c r="V5298" s="138">
        <v>1344846</v>
      </c>
      <c r="W5298" s="128" t="s">
        <v>1152</v>
      </c>
      <c r="X5298" s="128" t="s">
        <v>1152</v>
      </c>
      <c r="Y5298" s="128" t="s">
        <v>1152</v>
      </c>
      <c r="Z5298" s="128" t="s">
        <v>48</v>
      </c>
      <c r="AA5298" s="128" t="s">
        <v>2363</v>
      </c>
      <c r="AB5298" s="128" t="s">
        <v>42</v>
      </c>
      <c r="AC5298" s="128" t="s">
        <v>2635</v>
      </c>
      <c r="AD5298" s="128" t="s">
        <v>51</v>
      </c>
    </row>
    <row r="5299" spans="1:30" x14ac:dyDescent="0.25">
      <c r="A5299" s="128" t="s">
        <v>35</v>
      </c>
      <c r="B5299" s="128" t="s">
        <v>36</v>
      </c>
      <c r="C5299" s="128" t="s">
        <v>37</v>
      </c>
      <c r="D5299" s="128" t="s">
        <v>121</v>
      </c>
      <c r="E5299" s="128" t="s">
        <v>122</v>
      </c>
      <c r="F5299" s="128" t="s">
        <v>123</v>
      </c>
      <c r="G5299" s="128" t="s">
        <v>124</v>
      </c>
      <c r="H5299" s="128" t="s">
        <v>124</v>
      </c>
      <c r="I5299" s="128" t="s">
        <v>42</v>
      </c>
      <c r="J5299" s="128" t="s">
        <v>652</v>
      </c>
      <c r="K5299" s="128" t="s">
        <v>652</v>
      </c>
      <c r="L5299" s="128" t="s">
        <v>43</v>
      </c>
      <c r="M5299" s="128" t="s">
        <v>44</v>
      </c>
      <c r="N5299" s="128" t="s">
        <v>180</v>
      </c>
      <c r="O5299" s="128" t="s">
        <v>1562</v>
      </c>
      <c r="P5299" s="128" t="s">
        <v>1152</v>
      </c>
      <c r="Q5299" s="128" t="s">
        <v>2484</v>
      </c>
      <c r="R5299" s="128" t="s">
        <v>1152</v>
      </c>
      <c r="S5299" s="127">
        <v>201501</v>
      </c>
      <c r="T5299" s="128" t="s">
        <v>52</v>
      </c>
      <c r="U5299" s="127">
        <v>0</v>
      </c>
      <c r="V5299" s="138">
        <v>387599</v>
      </c>
      <c r="W5299" s="128" t="s">
        <v>1152</v>
      </c>
      <c r="X5299" s="128" t="s">
        <v>1152</v>
      </c>
      <c r="Y5299" s="128" t="s">
        <v>1152</v>
      </c>
      <c r="Z5299" s="128" t="s">
        <v>48</v>
      </c>
      <c r="AA5299" s="128" t="s">
        <v>2363</v>
      </c>
      <c r="AB5299" s="128" t="s">
        <v>42</v>
      </c>
      <c r="AC5299" s="128" t="s">
        <v>2635</v>
      </c>
      <c r="AD5299" s="128" t="s">
        <v>51</v>
      </c>
    </row>
    <row r="5300" spans="1:30" x14ac:dyDescent="0.25">
      <c r="A5300" s="128" t="s">
        <v>35</v>
      </c>
      <c r="B5300" s="128" t="s">
        <v>36</v>
      </c>
      <c r="C5300" s="128" t="s">
        <v>37</v>
      </c>
      <c r="D5300" s="128" t="s">
        <v>121</v>
      </c>
      <c r="E5300" s="128" t="s">
        <v>122</v>
      </c>
      <c r="F5300" s="128" t="s">
        <v>123</v>
      </c>
      <c r="G5300" s="128" t="s">
        <v>124</v>
      </c>
      <c r="H5300" s="128" t="s">
        <v>124</v>
      </c>
      <c r="I5300" s="128" t="s">
        <v>42</v>
      </c>
      <c r="J5300" s="128" t="s">
        <v>532</v>
      </c>
      <c r="K5300" s="128" t="s">
        <v>532</v>
      </c>
      <c r="L5300" s="128" t="s">
        <v>43</v>
      </c>
      <c r="M5300" s="128" t="s">
        <v>44</v>
      </c>
      <c r="N5300" s="128" t="s">
        <v>180</v>
      </c>
      <c r="O5300" s="128" t="s">
        <v>1562</v>
      </c>
      <c r="P5300" s="128" t="s">
        <v>1152</v>
      </c>
      <c r="Q5300" s="128" t="s">
        <v>2484</v>
      </c>
      <c r="R5300" s="128" t="s">
        <v>1152</v>
      </c>
      <c r="S5300" s="127">
        <v>201501</v>
      </c>
      <c r="T5300" s="128" t="s">
        <v>52</v>
      </c>
      <c r="U5300" s="127">
        <v>0</v>
      </c>
      <c r="V5300" s="138">
        <v>276152</v>
      </c>
      <c r="W5300" s="128" t="s">
        <v>1152</v>
      </c>
      <c r="X5300" s="128" t="s">
        <v>1152</v>
      </c>
      <c r="Y5300" s="128" t="s">
        <v>1152</v>
      </c>
      <c r="Z5300" s="128" t="s">
        <v>48</v>
      </c>
      <c r="AA5300" s="128" t="s">
        <v>2363</v>
      </c>
      <c r="AB5300" s="128" t="s">
        <v>42</v>
      </c>
      <c r="AC5300" s="128" t="s">
        <v>2635</v>
      </c>
      <c r="AD5300" s="128" t="s">
        <v>51</v>
      </c>
    </row>
    <row r="5301" spans="1:30" x14ac:dyDescent="0.25">
      <c r="A5301" s="128" t="s">
        <v>35</v>
      </c>
      <c r="B5301" s="128" t="s">
        <v>36</v>
      </c>
      <c r="C5301" s="128" t="s">
        <v>37</v>
      </c>
      <c r="D5301" s="128" t="s">
        <v>121</v>
      </c>
      <c r="E5301" s="128" t="s">
        <v>122</v>
      </c>
      <c r="F5301" s="128" t="s">
        <v>123</v>
      </c>
      <c r="G5301" s="128" t="s">
        <v>124</v>
      </c>
      <c r="H5301" s="128" t="s">
        <v>124</v>
      </c>
      <c r="I5301" s="128" t="s">
        <v>42</v>
      </c>
      <c r="J5301" s="128" t="s">
        <v>174</v>
      </c>
      <c r="K5301" s="128" t="s">
        <v>174</v>
      </c>
      <c r="L5301" s="128" t="s">
        <v>43</v>
      </c>
      <c r="M5301" s="128" t="s">
        <v>44</v>
      </c>
      <c r="N5301" s="128" t="s">
        <v>180</v>
      </c>
      <c r="O5301" s="128" t="s">
        <v>1562</v>
      </c>
      <c r="P5301" s="128" t="s">
        <v>1152</v>
      </c>
      <c r="Q5301" s="128" t="s">
        <v>2484</v>
      </c>
      <c r="R5301" s="128" t="s">
        <v>1152</v>
      </c>
      <c r="S5301" s="127">
        <v>201501</v>
      </c>
      <c r="T5301" s="128" t="s">
        <v>52</v>
      </c>
      <c r="U5301" s="127">
        <v>0</v>
      </c>
      <c r="V5301" s="138">
        <v>211313</v>
      </c>
      <c r="W5301" s="128" t="s">
        <v>1152</v>
      </c>
      <c r="X5301" s="128" t="s">
        <v>1152</v>
      </c>
      <c r="Y5301" s="128" t="s">
        <v>1152</v>
      </c>
      <c r="Z5301" s="128" t="s">
        <v>48</v>
      </c>
      <c r="AA5301" s="128" t="s">
        <v>2363</v>
      </c>
      <c r="AB5301" s="128" t="s">
        <v>42</v>
      </c>
      <c r="AC5301" s="128" t="s">
        <v>2635</v>
      </c>
      <c r="AD5301" s="128" t="s">
        <v>51</v>
      </c>
    </row>
    <row r="5302" spans="1:30" x14ac:dyDescent="0.25">
      <c r="A5302" s="128" t="s">
        <v>35</v>
      </c>
      <c r="B5302" s="128" t="s">
        <v>36</v>
      </c>
      <c r="C5302" s="128" t="s">
        <v>37</v>
      </c>
      <c r="D5302" s="128" t="s">
        <v>121</v>
      </c>
      <c r="E5302" s="128" t="s">
        <v>122</v>
      </c>
      <c r="F5302" s="128" t="s">
        <v>123</v>
      </c>
      <c r="G5302" s="128" t="s">
        <v>124</v>
      </c>
      <c r="H5302" s="128" t="s">
        <v>124</v>
      </c>
      <c r="I5302" s="128" t="s">
        <v>42</v>
      </c>
      <c r="J5302" s="128" t="s">
        <v>182</v>
      </c>
      <c r="K5302" s="128" t="s">
        <v>182</v>
      </c>
      <c r="L5302" s="128" t="s">
        <v>43</v>
      </c>
      <c r="M5302" s="128" t="s">
        <v>44</v>
      </c>
      <c r="N5302" s="128" t="s">
        <v>150</v>
      </c>
      <c r="O5302" s="128" t="s">
        <v>1562</v>
      </c>
      <c r="P5302" s="128" t="s">
        <v>1152</v>
      </c>
      <c r="Q5302" s="128" t="s">
        <v>2484</v>
      </c>
      <c r="R5302" s="128" t="s">
        <v>1152</v>
      </c>
      <c r="S5302" s="127">
        <v>201501</v>
      </c>
      <c r="T5302" s="128" t="s">
        <v>47</v>
      </c>
      <c r="U5302" s="127">
        <v>0</v>
      </c>
      <c r="V5302" s="138">
        <v>-1460177</v>
      </c>
      <c r="W5302" s="128" t="s">
        <v>1152</v>
      </c>
      <c r="X5302" s="128" t="s">
        <v>1152</v>
      </c>
      <c r="Y5302" s="128" t="s">
        <v>1152</v>
      </c>
      <c r="Z5302" s="128" t="s">
        <v>48</v>
      </c>
      <c r="AA5302" s="128" t="s">
        <v>2363</v>
      </c>
      <c r="AB5302" s="128" t="s">
        <v>42</v>
      </c>
      <c r="AC5302" s="128" t="s">
        <v>2636</v>
      </c>
      <c r="AD5302" s="128" t="s">
        <v>51</v>
      </c>
    </row>
    <row r="5303" spans="1:30" x14ac:dyDescent="0.25">
      <c r="A5303" s="128" t="s">
        <v>35</v>
      </c>
      <c r="B5303" s="128" t="s">
        <v>36</v>
      </c>
      <c r="C5303" s="128" t="s">
        <v>37</v>
      </c>
      <c r="D5303" s="128" t="s">
        <v>121</v>
      </c>
      <c r="E5303" s="128" t="s">
        <v>122</v>
      </c>
      <c r="F5303" s="128" t="s">
        <v>123</v>
      </c>
      <c r="G5303" s="128" t="s">
        <v>124</v>
      </c>
      <c r="H5303" s="128" t="s">
        <v>124</v>
      </c>
      <c r="I5303" s="128" t="s">
        <v>42</v>
      </c>
      <c r="J5303" s="128" t="s">
        <v>652</v>
      </c>
      <c r="K5303" s="128" t="s">
        <v>652</v>
      </c>
      <c r="L5303" s="128" t="s">
        <v>43</v>
      </c>
      <c r="M5303" s="128" t="s">
        <v>44</v>
      </c>
      <c r="N5303" s="128" t="s">
        <v>150</v>
      </c>
      <c r="O5303" s="128" t="s">
        <v>1562</v>
      </c>
      <c r="P5303" s="128" t="s">
        <v>1152</v>
      </c>
      <c r="Q5303" s="128" t="s">
        <v>2484</v>
      </c>
      <c r="R5303" s="128" t="s">
        <v>1152</v>
      </c>
      <c r="S5303" s="127">
        <v>201501</v>
      </c>
      <c r="T5303" s="128" t="s">
        <v>47</v>
      </c>
      <c r="U5303" s="127">
        <v>0</v>
      </c>
      <c r="V5303" s="138">
        <v>-558480</v>
      </c>
      <c r="W5303" s="128" t="s">
        <v>1152</v>
      </c>
      <c r="X5303" s="128" t="s">
        <v>1152</v>
      </c>
      <c r="Y5303" s="128" t="s">
        <v>1152</v>
      </c>
      <c r="Z5303" s="128" t="s">
        <v>48</v>
      </c>
      <c r="AA5303" s="128" t="s">
        <v>2363</v>
      </c>
      <c r="AB5303" s="128" t="s">
        <v>42</v>
      </c>
      <c r="AC5303" s="128" t="s">
        <v>2636</v>
      </c>
      <c r="AD5303" s="128" t="s">
        <v>51</v>
      </c>
    </row>
    <row r="5304" spans="1:30" x14ac:dyDescent="0.25">
      <c r="A5304" s="128" t="s">
        <v>35</v>
      </c>
      <c r="B5304" s="128" t="s">
        <v>36</v>
      </c>
      <c r="C5304" s="128" t="s">
        <v>37</v>
      </c>
      <c r="D5304" s="128" t="s">
        <v>121</v>
      </c>
      <c r="E5304" s="128" t="s">
        <v>122</v>
      </c>
      <c r="F5304" s="128" t="s">
        <v>123</v>
      </c>
      <c r="G5304" s="128" t="s">
        <v>124</v>
      </c>
      <c r="H5304" s="128" t="s">
        <v>124</v>
      </c>
      <c r="I5304" s="128" t="s">
        <v>42</v>
      </c>
      <c r="J5304" s="128" t="s">
        <v>532</v>
      </c>
      <c r="K5304" s="128" t="s">
        <v>532</v>
      </c>
      <c r="L5304" s="128" t="s">
        <v>43</v>
      </c>
      <c r="M5304" s="128" t="s">
        <v>44</v>
      </c>
      <c r="N5304" s="128" t="s">
        <v>150</v>
      </c>
      <c r="O5304" s="128" t="s">
        <v>1562</v>
      </c>
      <c r="P5304" s="128" t="s">
        <v>1152</v>
      </c>
      <c r="Q5304" s="128" t="s">
        <v>2484</v>
      </c>
      <c r="R5304" s="128" t="s">
        <v>1152</v>
      </c>
      <c r="S5304" s="127">
        <v>201501</v>
      </c>
      <c r="T5304" s="128" t="s">
        <v>47</v>
      </c>
      <c r="U5304" s="127">
        <v>0</v>
      </c>
      <c r="V5304" s="138">
        <v>-247951</v>
      </c>
      <c r="W5304" s="128" t="s">
        <v>1152</v>
      </c>
      <c r="X5304" s="128" t="s">
        <v>1152</v>
      </c>
      <c r="Y5304" s="128" t="s">
        <v>1152</v>
      </c>
      <c r="Z5304" s="128" t="s">
        <v>48</v>
      </c>
      <c r="AA5304" s="128" t="s">
        <v>2363</v>
      </c>
      <c r="AB5304" s="128" t="s">
        <v>42</v>
      </c>
      <c r="AC5304" s="128" t="s">
        <v>2636</v>
      </c>
      <c r="AD5304" s="128" t="s">
        <v>51</v>
      </c>
    </row>
    <row r="5305" spans="1:30" x14ac:dyDescent="0.25">
      <c r="A5305" s="128" t="s">
        <v>35</v>
      </c>
      <c r="B5305" s="128" t="s">
        <v>36</v>
      </c>
      <c r="C5305" s="128" t="s">
        <v>37</v>
      </c>
      <c r="D5305" s="128" t="s">
        <v>121</v>
      </c>
      <c r="E5305" s="128" t="s">
        <v>122</v>
      </c>
      <c r="F5305" s="128" t="s">
        <v>123</v>
      </c>
      <c r="G5305" s="128" t="s">
        <v>124</v>
      </c>
      <c r="H5305" s="128" t="s">
        <v>124</v>
      </c>
      <c r="I5305" s="128" t="s">
        <v>42</v>
      </c>
      <c r="J5305" s="128" t="s">
        <v>174</v>
      </c>
      <c r="K5305" s="128" t="s">
        <v>174</v>
      </c>
      <c r="L5305" s="128" t="s">
        <v>43</v>
      </c>
      <c r="M5305" s="128" t="s">
        <v>44</v>
      </c>
      <c r="N5305" s="128" t="s">
        <v>150</v>
      </c>
      <c r="O5305" s="128" t="s">
        <v>1562</v>
      </c>
      <c r="P5305" s="128" t="s">
        <v>1152</v>
      </c>
      <c r="Q5305" s="128" t="s">
        <v>2484</v>
      </c>
      <c r="R5305" s="128" t="s">
        <v>1152</v>
      </c>
      <c r="S5305" s="127">
        <v>201501</v>
      </c>
      <c r="T5305" s="128" t="s">
        <v>47</v>
      </c>
      <c r="U5305" s="127">
        <v>0</v>
      </c>
      <c r="V5305" s="138">
        <v>-148151</v>
      </c>
      <c r="W5305" s="128" t="s">
        <v>1152</v>
      </c>
      <c r="X5305" s="128" t="s">
        <v>1152</v>
      </c>
      <c r="Y5305" s="128" t="s">
        <v>1152</v>
      </c>
      <c r="Z5305" s="128" t="s">
        <v>48</v>
      </c>
      <c r="AA5305" s="128" t="s">
        <v>2363</v>
      </c>
      <c r="AB5305" s="128" t="s">
        <v>42</v>
      </c>
      <c r="AC5305" s="128" t="s">
        <v>2636</v>
      </c>
      <c r="AD5305" s="128" t="s">
        <v>51</v>
      </c>
    </row>
    <row r="5306" spans="1:30" x14ac:dyDescent="0.25">
      <c r="A5306" s="128" t="s">
        <v>35</v>
      </c>
      <c r="B5306" s="128" t="s">
        <v>36</v>
      </c>
      <c r="C5306" s="128" t="s">
        <v>37</v>
      </c>
      <c r="D5306" s="128" t="s">
        <v>121</v>
      </c>
      <c r="E5306" s="128" t="s">
        <v>122</v>
      </c>
      <c r="F5306" s="128" t="s">
        <v>123</v>
      </c>
      <c r="G5306" s="128" t="s">
        <v>124</v>
      </c>
      <c r="H5306" s="128" t="s">
        <v>124</v>
      </c>
      <c r="I5306" s="128" t="s">
        <v>42</v>
      </c>
      <c r="J5306" s="128" t="s">
        <v>182</v>
      </c>
      <c r="K5306" s="128" t="s">
        <v>182</v>
      </c>
      <c r="L5306" s="128" t="s">
        <v>43</v>
      </c>
      <c r="M5306" s="128" t="s">
        <v>44</v>
      </c>
      <c r="N5306" s="128" t="s">
        <v>150</v>
      </c>
      <c r="O5306" s="128" t="s">
        <v>1562</v>
      </c>
      <c r="P5306" s="128" t="s">
        <v>1152</v>
      </c>
      <c r="Q5306" s="128" t="s">
        <v>2637</v>
      </c>
      <c r="R5306" s="128" t="s">
        <v>1152</v>
      </c>
      <c r="S5306" s="127">
        <v>201501</v>
      </c>
      <c r="T5306" s="128" t="s">
        <v>52</v>
      </c>
      <c r="U5306" s="127">
        <v>0</v>
      </c>
      <c r="V5306" s="138">
        <v>1344846</v>
      </c>
      <c r="W5306" s="128" t="s">
        <v>1152</v>
      </c>
      <c r="X5306" s="128" t="s">
        <v>1152</v>
      </c>
      <c r="Y5306" s="128" t="s">
        <v>1152</v>
      </c>
      <c r="Z5306" s="128" t="s">
        <v>48</v>
      </c>
      <c r="AA5306" s="128" t="s">
        <v>2363</v>
      </c>
      <c r="AB5306" s="128" t="s">
        <v>42</v>
      </c>
      <c r="AC5306" s="128" t="s">
        <v>2638</v>
      </c>
      <c r="AD5306" s="128" t="s">
        <v>51</v>
      </c>
    </row>
    <row r="5307" spans="1:30" x14ac:dyDescent="0.25">
      <c r="A5307" s="128" t="s">
        <v>35</v>
      </c>
      <c r="B5307" s="128" t="s">
        <v>36</v>
      </c>
      <c r="C5307" s="128" t="s">
        <v>37</v>
      </c>
      <c r="D5307" s="128" t="s">
        <v>121</v>
      </c>
      <c r="E5307" s="128" t="s">
        <v>122</v>
      </c>
      <c r="F5307" s="128" t="s">
        <v>123</v>
      </c>
      <c r="G5307" s="128" t="s">
        <v>124</v>
      </c>
      <c r="H5307" s="128" t="s">
        <v>124</v>
      </c>
      <c r="I5307" s="128" t="s">
        <v>42</v>
      </c>
      <c r="J5307" s="128" t="s">
        <v>532</v>
      </c>
      <c r="K5307" s="128" t="s">
        <v>532</v>
      </c>
      <c r="L5307" s="128" t="s">
        <v>43</v>
      </c>
      <c r="M5307" s="128" t="s">
        <v>44</v>
      </c>
      <c r="N5307" s="128" t="s">
        <v>150</v>
      </c>
      <c r="O5307" s="128" t="s">
        <v>1562</v>
      </c>
      <c r="P5307" s="128" t="s">
        <v>1152</v>
      </c>
      <c r="Q5307" s="128" t="s">
        <v>2637</v>
      </c>
      <c r="R5307" s="128" t="s">
        <v>1152</v>
      </c>
      <c r="S5307" s="127">
        <v>201501</v>
      </c>
      <c r="T5307" s="128" t="s">
        <v>52</v>
      </c>
      <c r="U5307" s="127">
        <v>0</v>
      </c>
      <c r="V5307" s="138">
        <v>276152</v>
      </c>
      <c r="W5307" s="128" t="s">
        <v>1152</v>
      </c>
      <c r="X5307" s="128" t="s">
        <v>1152</v>
      </c>
      <c r="Y5307" s="128" t="s">
        <v>1152</v>
      </c>
      <c r="Z5307" s="128" t="s">
        <v>48</v>
      </c>
      <c r="AA5307" s="128" t="s">
        <v>2363</v>
      </c>
      <c r="AB5307" s="128" t="s">
        <v>42</v>
      </c>
      <c r="AC5307" s="128" t="s">
        <v>2638</v>
      </c>
      <c r="AD5307" s="128" t="s">
        <v>51</v>
      </c>
    </row>
    <row r="5308" spans="1:30" x14ac:dyDescent="0.25">
      <c r="A5308" s="128" t="s">
        <v>35</v>
      </c>
      <c r="B5308" s="128" t="s">
        <v>36</v>
      </c>
      <c r="C5308" s="128" t="s">
        <v>37</v>
      </c>
      <c r="D5308" s="128" t="s">
        <v>121</v>
      </c>
      <c r="E5308" s="128" t="s">
        <v>122</v>
      </c>
      <c r="F5308" s="128" t="s">
        <v>123</v>
      </c>
      <c r="G5308" s="128" t="s">
        <v>124</v>
      </c>
      <c r="H5308" s="128" t="s">
        <v>124</v>
      </c>
      <c r="I5308" s="128" t="s">
        <v>42</v>
      </c>
      <c r="J5308" s="128" t="s">
        <v>174</v>
      </c>
      <c r="K5308" s="128" t="s">
        <v>174</v>
      </c>
      <c r="L5308" s="128" t="s">
        <v>43</v>
      </c>
      <c r="M5308" s="128" t="s">
        <v>44</v>
      </c>
      <c r="N5308" s="128" t="s">
        <v>150</v>
      </c>
      <c r="O5308" s="128" t="s">
        <v>1562</v>
      </c>
      <c r="P5308" s="128" t="s">
        <v>1152</v>
      </c>
      <c r="Q5308" s="128" t="s">
        <v>2637</v>
      </c>
      <c r="R5308" s="128" t="s">
        <v>1152</v>
      </c>
      <c r="S5308" s="127">
        <v>201501</v>
      </c>
      <c r="T5308" s="128" t="s">
        <v>52</v>
      </c>
      <c r="U5308" s="127">
        <v>0</v>
      </c>
      <c r="V5308" s="138">
        <v>211313</v>
      </c>
      <c r="W5308" s="128" t="s">
        <v>1152</v>
      </c>
      <c r="X5308" s="128" t="s">
        <v>1152</v>
      </c>
      <c r="Y5308" s="128" t="s">
        <v>1152</v>
      </c>
      <c r="Z5308" s="128" t="s">
        <v>48</v>
      </c>
      <c r="AA5308" s="128" t="s">
        <v>2363</v>
      </c>
      <c r="AB5308" s="128" t="s">
        <v>42</v>
      </c>
      <c r="AC5308" s="128" t="s">
        <v>2638</v>
      </c>
      <c r="AD5308" s="128" t="s">
        <v>51</v>
      </c>
    </row>
    <row r="5309" spans="1:30" x14ac:dyDescent="0.25">
      <c r="A5309" s="128" t="s">
        <v>35</v>
      </c>
      <c r="B5309" s="128" t="s">
        <v>36</v>
      </c>
      <c r="C5309" s="128" t="s">
        <v>37</v>
      </c>
      <c r="D5309" s="128" t="s">
        <v>121</v>
      </c>
      <c r="E5309" s="128" t="s">
        <v>122</v>
      </c>
      <c r="F5309" s="128" t="s">
        <v>123</v>
      </c>
      <c r="G5309" s="128" t="s">
        <v>124</v>
      </c>
      <c r="H5309" s="128" t="s">
        <v>124</v>
      </c>
      <c r="I5309" s="128" t="s">
        <v>42</v>
      </c>
      <c r="J5309" s="128" t="s">
        <v>652</v>
      </c>
      <c r="K5309" s="128" t="s">
        <v>652</v>
      </c>
      <c r="L5309" s="128" t="s">
        <v>43</v>
      </c>
      <c r="M5309" s="128" t="s">
        <v>44</v>
      </c>
      <c r="N5309" s="128" t="s">
        <v>180</v>
      </c>
      <c r="O5309" s="128" t="s">
        <v>1562</v>
      </c>
      <c r="P5309" s="128" t="s">
        <v>1152</v>
      </c>
      <c r="Q5309" s="128" t="s">
        <v>2637</v>
      </c>
      <c r="R5309" s="128" t="s">
        <v>1152</v>
      </c>
      <c r="S5309" s="127">
        <v>201501</v>
      </c>
      <c r="T5309" s="128" t="s">
        <v>47</v>
      </c>
      <c r="U5309" s="127">
        <v>0</v>
      </c>
      <c r="V5309" s="138">
        <v>-387599</v>
      </c>
      <c r="W5309" s="128" t="s">
        <v>1152</v>
      </c>
      <c r="X5309" s="128" t="s">
        <v>1152</v>
      </c>
      <c r="Y5309" s="128" t="s">
        <v>1152</v>
      </c>
      <c r="Z5309" s="128" t="s">
        <v>48</v>
      </c>
      <c r="AA5309" s="128" t="s">
        <v>2363</v>
      </c>
      <c r="AB5309" s="128" t="s">
        <v>42</v>
      </c>
      <c r="AC5309" s="128" t="s">
        <v>2638</v>
      </c>
      <c r="AD5309" s="128" t="s">
        <v>51</v>
      </c>
    </row>
    <row r="5310" spans="1:30" x14ac:dyDescent="0.25">
      <c r="A5310" s="128" t="s">
        <v>35</v>
      </c>
      <c r="B5310" s="128" t="s">
        <v>36</v>
      </c>
      <c r="C5310" s="128" t="s">
        <v>37</v>
      </c>
      <c r="D5310" s="128" t="s">
        <v>121</v>
      </c>
      <c r="E5310" s="128" t="s">
        <v>122</v>
      </c>
      <c r="F5310" s="128" t="s">
        <v>123</v>
      </c>
      <c r="G5310" s="128" t="s">
        <v>124</v>
      </c>
      <c r="H5310" s="128" t="s">
        <v>124</v>
      </c>
      <c r="I5310" s="128" t="s">
        <v>42</v>
      </c>
      <c r="J5310" s="128" t="s">
        <v>532</v>
      </c>
      <c r="K5310" s="128" t="s">
        <v>532</v>
      </c>
      <c r="L5310" s="128" t="s">
        <v>43</v>
      </c>
      <c r="M5310" s="128" t="s">
        <v>44</v>
      </c>
      <c r="N5310" s="128" t="s">
        <v>180</v>
      </c>
      <c r="O5310" s="128" t="s">
        <v>1562</v>
      </c>
      <c r="P5310" s="128" t="s">
        <v>1152</v>
      </c>
      <c r="Q5310" s="128" t="s">
        <v>2637</v>
      </c>
      <c r="R5310" s="128" t="s">
        <v>1152</v>
      </c>
      <c r="S5310" s="127">
        <v>201501</v>
      </c>
      <c r="T5310" s="128" t="s">
        <v>47</v>
      </c>
      <c r="U5310" s="127">
        <v>0</v>
      </c>
      <c r="V5310" s="138">
        <v>-276152</v>
      </c>
      <c r="W5310" s="128" t="s">
        <v>1152</v>
      </c>
      <c r="X5310" s="128" t="s">
        <v>1152</v>
      </c>
      <c r="Y5310" s="128" t="s">
        <v>1152</v>
      </c>
      <c r="Z5310" s="128" t="s">
        <v>48</v>
      </c>
      <c r="AA5310" s="128" t="s">
        <v>2363</v>
      </c>
      <c r="AB5310" s="128" t="s">
        <v>42</v>
      </c>
      <c r="AC5310" s="128" t="s">
        <v>2638</v>
      </c>
      <c r="AD5310" s="128" t="s">
        <v>51</v>
      </c>
    </row>
    <row r="5311" spans="1:30" x14ac:dyDescent="0.25">
      <c r="A5311" s="128" t="s">
        <v>35</v>
      </c>
      <c r="B5311" s="128" t="s">
        <v>36</v>
      </c>
      <c r="C5311" s="128" t="s">
        <v>37</v>
      </c>
      <c r="D5311" s="128" t="s">
        <v>121</v>
      </c>
      <c r="E5311" s="128" t="s">
        <v>122</v>
      </c>
      <c r="F5311" s="128" t="s">
        <v>123</v>
      </c>
      <c r="G5311" s="128" t="s">
        <v>124</v>
      </c>
      <c r="H5311" s="128" t="s">
        <v>124</v>
      </c>
      <c r="I5311" s="128" t="s">
        <v>42</v>
      </c>
      <c r="J5311" s="128" t="s">
        <v>174</v>
      </c>
      <c r="K5311" s="128" t="s">
        <v>174</v>
      </c>
      <c r="L5311" s="128" t="s">
        <v>43</v>
      </c>
      <c r="M5311" s="128" t="s">
        <v>44</v>
      </c>
      <c r="N5311" s="128" t="s">
        <v>180</v>
      </c>
      <c r="O5311" s="128" t="s">
        <v>1562</v>
      </c>
      <c r="P5311" s="128" t="s">
        <v>1152</v>
      </c>
      <c r="Q5311" s="128" t="s">
        <v>2637</v>
      </c>
      <c r="R5311" s="128" t="s">
        <v>1152</v>
      </c>
      <c r="S5311" s="127">
        <v>201501</v>
      </c>
      <c r="T5311" s="128" t="s">
        <v>47</v>
      </c>
      <c r="U5311" s="127">
        <v>0</v>
      </c>
      <c r="V5311" s="138">
        <v>-211313</v>
      </c>
      <c r="W5311" s="128" t="s">
        <v>1152</v>
      </c>
      <c r="X5311" s="128" t="s">
        <v>1152</v>
      </c>
      <c r="Y5311" s="128" t="s">
        <v>1152</v>
      </c>
      <c r="Z5311" s="128" t="s">
        <v>48</v>
      </c>
      <c r="AA5311" s="128" t="s">
        <v>2363</v>
      </c>
      <c r="AB5311" s="128" t="s">
        <v>42</v>
      </c>
      <c r="AC5311" s="128" t="s">
        <v>2638</v>
      </c>
      <c r="AD5311" s="128" t="s">
        <v>51</v>
      </c>
    </row>
    <row r="5312" spans="1:30" x14ac:dyDescent="0.25">
      <c r="A5312" s="128" t="s">
        <v>35</v>
      </c>
      <c r="B5312" s="128" t="s">
        <v>36</v>
      </c>
      <c r="C5312" s="128" t="s">
        <v>37</v>
      </c>
      <c r="D5312" s="128" t="s">
        <v>121</v>
      </c>
      <c r="E5312" s="128" t="s">
        <v>122</v>
      </c>
      <c r="F5312" s="128" t="s">
        <v>123</v>
      </c>
      <c r="G5312" s="128" t="s">
        <v>124</v>
      </c>
      <c r="H5312" s="128" t="s">
        <v>124</v>
      </c>
      <c r="I5312" s="128" t="s">
        <v>42</v>
      </c>
      <c r="J5312" s="128" t="s">
        <v>652</v>
      </c>
      <c r="K5312" s="128" t="s">
        <v>652</v>
      </c>
      <c r="L5312" s="128" t="s">
        <v>43</v>
      </c>
      <c r="M5312" s="128" t="s">
        <v>44</v>
      </c>
      <c r="N5312" s="128" t="s">
        <v>150</v>
      </c>
      <c r="O5312" s="128" t="s">
        <v>1562</v>
      </c>
      <c r="P5312" s="128" t="s">
        <v>1152</v>
      </c>
      <c r="Q5312" s="128" t="s">
        <v>2637</v>
      </c>
      <c r="R5312" s="128" t="s">
        <v>1152</v>
      </c>
      <c r="S5312" s="127">
        <v>201501</v>
      </c>
      <c r="T5312" s="128" t="s">
        <v>52</v>
      </c>
      <c r="U5312" s="127">
        <v>0</v>
      </c>
      <c r="V5312" s="138">
        <v>387599</v>
      </c>
      <c r="W5312" s="128" t="s">
        <v>1152</v>
      </c>
      <c r="X5312" s="128" t="s">
        <v>1152</v>
      </c>
      <c r="Y5312" s="128" t="s">
        <v>1152</v>
      </c>
      <c r="Z5312" s="128" t="s">
        <v>48</v>
      </c>
      <c r="AA5312" s="128" t="s">
        <v>2363</v>
      </c>
      <c r="AB5312" s="128" t="s">
        <v>42</v>
      </c>
      <c r="AC5312" s="128" t="s">
        <v>2638</v>
      </c>
      <c r="AD5312" s="128" t="s">
        <v>51</v>
      </c>
    </row>
    <row r="5313" spans="1:30" x14ac:dyDescent="0.25">
      <c r="A5313" s="128" t="s">
        <v>35</v>
      </c>
      <c r="B5313" s="128" t="s">
        <v>36</v>
      </c>
      <c r="C5313" s="128" t="s">
        <v>37</v>
      </c>
      <c r="D5313" s="128" t="s">
        <v>121</v>
      </c>
      <c r="E5313" s="128" t="s">
        <v>122</v>
      </c>
      <c r="F5313" s="128" t="s">
        <v>123</v>
      </c>
      <c r="G5313" s="128" t="s">
        <v>124</v>
      </c>
      <c r="H5313" s="128" t="s">
        <v>124</v>
      </c>
      <c r="I5313" s="128" t="s">
        <v>42</v>
      </c>
      <c r="J5313" s="128" t="s">
        <v>182</v>
      </c>
      <c r="K5313" s="128" t="s">
        <v>182</v>
      </c>
      <c r="L5313" s="128" t="s">
        <v>43</v>
      </c>
      <c r="M5313" s="128" t="s">
        <v>44</v>
      </c>
      <c r="N5313" s="128" t="s">
        <v>180</v>
      </c>
      <c r="O5313" s="128" t="s">
        <v>1562</v>
      </c>
      <c r="P5313" s="128" t="s">
        <v>1152</v>
      </c>
      <c r="Q5313" s="128" t="s">
        <v>2637</v>
      </c>
      <c r="R5313" s="128" t="s">
        <v>1152</v>
      </c>
      <c r="S5313" s="127">
        <v>201501</v>
      </c>
      <c r="T5313" s="128" t="s">
        <v>47</v>
      </c>
      <c r="U5313" s="127">
        <v>0</v>
      </c>
      <c r="V5313" s="138">
        <v>-1344846</v>
      </c>
      <c r="W5313" s="128" t="s">
        <v>1152</v>
      </c>
      <c r="X5313" s="128" t="s">
        <v>1152</v>
      </c>
      <c r="Y5313" s="128" t="s">
        <v>1152</v>
      </c>
      <c r="Z5313" s="128" t="s">
        <v>48</v>
      </c>
      <c r="AA5313" s="128" t="s">
        <v>2363</v>
      </c>
      <c r="AB5313" s="128" t="s">
        <v>42</v>
      </c>
      <c r="AC5313" s="128" t="s">
        <v>2638</v>
      </c>
      <c r="AD5313" s="128" t="s">
        <v>51</v>
      </c>
    </row>
    <row r="5314" spans="1:30" x14ac:dyDescent="0.25">
      <c r="A5314" s="128" t="s">
        <v>35</v>
      </c>
      <c r="B5314" s="128" t="s">
        <v>36</v>
      </c>
      <c r="C5314" s="128" t="s">
        <v>37</v>
      </c>
      <c r="D5314" s="128" t="s">
        <v>121</v>
      </c>
      <c r="E5314" s="128" t="s">
        <v>215</v>
      </c>
      <c r="F5314" s="128" t="s">
        <v>216</v>
      </c>
      <c r="G5314" s="128" t="s">
        <v>124</v>
      </c>
      <c r="H5314" s="128" t="s">
        <v>124</v>
      </c>
      <c r="I5314" s="128" t="s">
        <v>42</v>
      </c>
      <c r="J5314" s="128" t="s">
        <v>217</v>
      </c>
      <c r="K5314" s="128" t="s">
        <v>217</v>
      </c>
      <c r="L5314" s="128" t="s">
        <v>43</v>
      </c>
      <c r="M5314" s="128" t="s">
        <v>44</v>
      </c>
      <c r="N5314" s="128" t="s">
        <v>150</v>
      </c>
      <c r="O5314" s="128" t="s">
        <v>1534</v>
      </c>
      <c r="P5314" s="128" t="s">
        <v>1152</v>
      </c>
      <c r="Q5314" s="128" t="s">
        <v>1542</v>
      </c>
      <c r="R5314" s="128" t="s">
        <v>1152</v>
      </c>
      <c r="S5314" s="127">
        <v>201501</v>
      </c>
      <c r="T5314" s="128" t="s">
        <v>52</v>
      </c>
      <c r="U5314" s="127">
        <v>0</v>
      </c>
      <c r="V5314" s="138">
        <v>92823.65</v>
      </c>
      <c r="W5314" s="128" t="s">
        <v>1152</v>
      </c>
      <c r="X5314" s="128" t="s">
        <v>230</v>
      </c>
      <c r="Y5314" s="128" t="s">
        <v>1152</v>
      </c>
      <c r="Z5314" s="128" t="s">
        <v>48</v>
      </c>
      <c r="AA5314" s="128" t="s">
        <v>1166</v>
      </c>
      <c r="AB5314" s="128" t="s">
        <v>42</v>
      </c>
      <c r="AC5314" s="128" t="s">
        <v>2639</v>
      </c>
      <c r="AD5314" s="128" t="s">
        <v>51</v>
      </c>
    </row>
    <row r="5315" spans="1:30" x14ac:dyDescent="0.25">
      <c r="A5315" s="128" t="s">
        <v>35</v>
      </c>
      <c r="B5315" s="128" t="s">
        <v>36</v>
      </c>
      <c r="C5315" s="128" t="s">
        <v>37</v>
      </c>
      <c r="D5315" s="128" t="s">
        <v>121</v>
      </c>
      <c r="E5315" s="128" t="s">
        <v>215</v>
      </c>
      <c r="F5315" s="128" t="s">
        <v>216</v>
      </c>
      <c r="G5315" s="128" t="s">
        <v>124</v>
      </c>
      <c r="H5315" s="128" t="s">
        <v>124</v>
      </c>
      <c r="I5315" s="128" t="s">
        <v>42</v>
      </c>
      <c r="J5315" s="128" t="s">
        <v>231</v>
      </c>
      <c r="K5315" s="128" t="s">
        <v>231</v>
      </c>
      <c r="L5315" s="128" t="s">
        <v>43</v>
      </c>
      <c r="M5315" s="128" t="s">
        <v>44</v>
      </c>
      <c r="N5315" s="128" t="s">
        <v>150</v>
      </c>
      <c r="O5315" s="128" t="s">
        <v>1534</v>
      </c>
      <c r="P5315" s="128" t="s">
        <v>1152</v>
      </c>
      <c r="Q5315" s="128" t="s">
        <v>1542</v>
      </c>
      <c r="R5315" s="128" t="s">
        <v>1152</v>
      </c>
      <c r="S5315" s="127">
        <v>201501</v>
      </c>
      <c r="T5315" s="128" t="s">
        <v>52</v>
      </c>
      <c r="U5315" s="127">
        <v>0</v>
      </c>
      <c r="V5315" s="138">
        <v>66149.240000000005</v>
      </c>
      <c r="W5315" s="128" t="s">
        <v>1152</v>
      </c>
      <c r="X5315" s="128" t="s">
        <v>236</v>
      </c>
      <c r="Y5315" s="128" t="s">
        <v>1152</v>
      </c>
      <c r="Z5315" s="128" t="s">
        <v>48</v>
      </c>
      <c r="AA5315" s="128" t="s">
        <v>1166</v>
      </c>
      <c r="AB5315" s="128" t="s">
        <v>42</v>
      </c>
      <c r="AC5315" s="128" t="s">
        <v>2639</v>
      </c>
      <c r="AD5315" s="128" t="s">
        <v>51</v>
      </c>
    </row>
    <row r="5316" spans="1:30" x14ac:dyDescent="0.25">
      <c r="A5316" s="128" t="s">
        <v>35</v>
      </c>
      <c r="B5316" s="128" t="s">
        <v>36</v>
      </c>
      <c r="C5316" s="128" t="s">
        <v>37</v>
      </c>
      <c r="D5316" s="128" t="s">
        <v>121</v>
      </c>
      <c r="E5316" s="128" t="s">
        <v>215</v>
      </c>
      <c r="F5316" s="128" t="s">
        <v>216</v>
      </c>
      <c r="G5316" s="128" t="s">
        <v>124</v>
      </c>
      <c r="H5316" s="128" t="s">
        <v>124</v>
      </c>
      <c r="I5316" s="128" t="s">
        <v>42</v>
      </c>
      <c r="J5316" s="128" t="s">
        <v>261</v>
      </c>
      <c r="K5316" s="128" t="s">
        <v>261</v>
      </c>
      <c r="L5316" s="128" t="s">
        <v>43</v>
      </c>
      <c r="M5316" s="128" t="s">
        <v>44</v>
      </c>
      <c r="N5316" s="128" t="s">
        <v>150</v>
      </c>
      <c r="O5316" s="128" t="s">
        <v>1534</v>
      </c>
      <c r="P5316" s="128" t="s">
        <v>1152</v>
      </c>
      <c r="Q5316" s="128" t="s">
        <v>1543</v>
      </c>
      <c r="R5316" s="128" t="s">
        <v>1152</v>
      </c>
      <c r="S5316" s="127">
        <v>201501</v>
      </c>
      <c r="T5316" s="128" t="s">
        <v>52</v>
      </c>
      <c r="U5316" s="127">
        <v>0</v>
      </c>
      <c r="V5316" s="138">
        <v>40415</v>
      </c>
      <c r="W5316" s="128" t="s">
        <v>1152</v>
      </c>
      <c r="X5316" s="128" t="s">
        <v>267</v>
      </c>
      <c r="Y5316" s="128" t="s">
        <v>1152</v>
      </c>
      <c r="Z5316" s="128" t="s">
        <v>48</v>
      </c>
      <c r="AA5316" s="128" t="s">
        <v>1166</v>
      </c>
      <c r="AB5316" s="128" t="s">
        <v>42</v>
      </c>
      <c r="AC5316" s="128" t="s">
        <v>2639</v>
      </c>
      <c r="AD5316" s="128" t="s">
        <v>51</v>
      </c>
    </row>
    <row r="5317" spans="1:30" x14ac:dyDescent="0.25">
      <c r="A5317" s="128" t="s">
        <v>35</v>
      </c>
      <c r="B5317" s="128" t="s">
        <v>36</v>
      </c>
      <c r="C5317" s="128" t="s">
        <v>37</v>
      </c>
      <c r="D5317" s="128" t="s">
        <v>121</v>
      </c>
      <c r="E5317" s="128" t="s">
        <v>215</v>
      </c>
      <c r="F5317" s="128" t="s">
        <v>216</v>
      </c>
      <c r="G5317" s="128" t="s">
        <v>124</v>
      </c>
      <c r="H5317" s="128" t="s">
        <v>124</v>
      </c>
      <c r="I5317" s="128" t="s">
        <v>42</v>
      </c>
      <c r="J5317" s="128" t="s">
        <v>250</v>
      </c>
      <c r="K5317" s="128" t="s">
        <v>250</v>
      </c>
      <c r="L5317" s="128" t="s">
        <v>43</v>
      </c>
      <c r="M5317" s="128" t="s">
        <v>44</v>
      </c>
      <c r="N5317" s="128" t="s">
        <v>150</v>
      </c>
      <c r="O5317" s="128" t="s">
        <v>1534</v>
      </c>
      <c r="P5317" s="128" t="s">
        <v>1152</v>
      </c>
      <c r="Q5317" s="128" t="s">
        <v>1541</v>
      </c>
      <c r="R5317" s="128" t="s">
        <v>1152</v>
      </c>
      <c r="S5317" s="127">
        <v>201501</v>
      </c>
      <c r="T5317" s="128" t="s">
        <v>52</v>
      </c>
      <c r="U5317" s="127">
        <v>0</v>
      </c>
      <c r="V5317" s="138">
        <v>32717</v>
      </c>
      <c r="W5317" s="128" t="s">
        <v>1152</v>
      </c>
      <c r="X5317" s="128" t="s">
        <v>433</v>
      </c>
      <c r="Y5317" s="128" t="s">
        <v>1152</v>
      </c>
      <c r="Z5317" s="128" t="s">
        <v>48</v>
      </c>
      <c r="AA5317" s="128" t="s">
        <v>1166</v>
      </c>
      <c r="AB5317" s="128" t="s">
        <v>42</v>
      </c>
      <c r="AC5317" s="128" t="s">
        <v>2639</v>
      </c>
      <c r="AD5317" s="128" t="s">
        <v>51</v>
      </c>
    </row>
    <row r="5318" spans="1:30" x14ac:dyDescent="0.25">
      <c r="A5318" s="128" t="s">
        <v>35</v>
      </c>
      <c r="B5318" s="128" t="s">
        <v>36</v>
      </c>
      <c r="C5318" s="128" t="s">
        <v>37</v>
      </c>
      <c r="D5318" s="128" t="s">
        <v>121</v>
      </c>
      <c r="E5318" s="128" t="s">
        <v>215</v>
      </c>
      <c r="F5318" s="128" t="s">
        <v>216</v>
      </c>
      <c r="G5318" s="128" t="s">
        <v>124</v>
      </c>
      <c r="H5318" s="128" t="s">
        <v>124</v>
      </c>
      <c r="I5318" s="128" t="s">
        <v>42</v>
      </c>
      <c r="J5318" s="128" t="s">
        <v>437</v>
      </c>
      <c r="K5318" s="128" t="s">
        <v>437</v>
      </c>
      <c r="L5318" s="128" t="s">
        <v>43</v>
      </c>
      <c r="M5318" s="128" t="s">
        <v>44</v>
      </c>
      <c r="N5318" s="128" t="s">
        <v>150</v>
      </c>
      <c r="O5318" s="128" t="s">
        <v>1534</v>
      </c>
      <c r="P5318" s="128" t="s">
        <v>1152</v>
      </c>
      <c r="Q5318" s="128" t="s">
        <v>1543</v>
      </c>
      <c r="R5318" s="128" t="s">
        <v>1152</v>
      </c>
      <c r="S5318" s="127">
        <v>201501</v>
      </c>
      <c r="T5318" s="128" t="s">
        <v>52</v>
      </c>
      <c r="U5318" s="127">
        <v>0</v>
      </c>
      <c r="V5318" s="138">
        <v>4408.45</v>
      </c>
      <c r="W5318" s="128" t="s">
        <v>1152</v>
      </c>
      <c r="X5318" s="128" t="s">
        <v>577</v>
      </c>
      <c r="Y5318" s="128" t="s">
        <v>1152</v>
      </c>
      <c r="Z5318" s="128" t="s">
        <v>48</v>
      </c>
      <c r="AA5318" s="128" t="s">
        <v>1166</v>
      </c>
      <c r="AB5318" s="128" t="s">
        <v>42</v>
      </c>
      <c r="AC5318" s="128" t="s">
        <v>2639</v>
      </c>
      <c r="AD5318" s="128" t="s">
        <v>51</v>
      </c>
    </row>
    <row r="5319" spans="1:30" x14ac:dyDescent="0.25">
      <c r="A5319" s="128" t="s">
        <v>35</v>
      </c>
      <c r="B5319" s="128" t="s">
        <v>36</v>
      </c>
      <c r="C5319" s="128" t="s">
        <v>37</v>
      </c>
      <c r="D5319" s="128" t="s">
        <v>121</v>
      </c>
      <c r="E5319" s="128" t="s">
        <v>215</v>
      </c>
      <c r="F5319" s="128" t="s">
        <v>216</v>
      </c>
      <c r="G5319" s="128" t="s">
        <v>124</v>
      </c>
      <c r="H5319" s="128" t="s">
        <v>124</v>
      </c>
      <c r="I5319" s="128" t="s">
        <v>42</v>
      </c>
      <c r="J5319" s="128" t="s">
        <v>237</v>
      </c>
      <c r="K5319" s="128" t="s">
        <v>237</v>
      </c>
      <c r="L5319" s="128" t="s">
        <v>43</v>
      </c>
      <c r="M5319" s="128" t="s">
        <v>44</v>
      </c>
      <c r="N5319" s="128" t="s">
        <v>150</v>
      </c>
      <c r="O5319" s="128" t="s">
        <v>1534</v>
      </c>
      <c r="P5319" s="128" t="s">
        <v>1152</v>
      </c>
      <c r="Q5319" s="128" t="s">
        <v>2425</v>
      </c>
      <c r="R5319" s="128" t="s">
        <v>1152</v>
      </c>
      <c r="S5319" s="127">
        <v>201501</v>
      </c>
      <c r="T5319" s="128" t="s">
        <v>52</v>
      </c>
      <c r="U5319" s="127">
        <v>0</v>
      </c>
      <c r="V5319" s="138">
        <v>2900</v>
      </c>
      <c r="W5319" s="128" t="s">
        <v>1152</v>
      </c>
      <c r="X5319" s="128" t="s">
        <v>1152</v>
      </c>
      <c r="Y5319" s="128" t="s">
        <v>1152</v>
      </c>
      <c r="Z5319" s="128" t="s">
        <v>48</v>
      </c>
      <c r="AA5319" s="128" t="s">
        <v>1166</v>
      </c>
      <c r="AB5319" s="128" t="s">
        <v>42</v>
      </c>
      <c r="AC5319" s="128" t="s">
        <v>2639</v>
      </c>
      <c r="AD5319" s="128" t="s">
        <v>51</v>
      </c>
    </row>
    <row r="5320" spans="1:30" x14ac:dyDescent="0.25">
      <c r="A5320" s="128" t="s">
        <v>35</v>
      </c>
      <c r="B5320" s="128" t="s">
        <v>36</v>
      </c>
      <c r="C5320" s="128" t="s">
        <v>37</v>
      </c>
      <c r="D5320" s="128" t="s">
        <v>121</v>
      </c>
      <c r="E5320" s="128" t="s">
        <v>215</v>
      </c>
      <c r="F5320" s="128" t="s">
        <v>216</v>
      </c>
      <c r="G5320" s="128" t="s">
        <v>124</v>
      </c>
      <c r="H5320" s="128" t="s">
        <v>124</v>
      </c>
      <c r="I5320" s="128" t="s">
        <v>42</v>
      </c>
      <c r="J5320" s="128" t="s">
        <v>250</v>
      </c>
      <c r="K5320" s="128" t="s">
        <v>250</v>
      </c>
      <c r="L5320" s="128" t="s">
        <v>43</v>
      </c>
      <c r="M5320" s="128" t="s">
        <v>44</v>
      </c>
      <c r="N5320" s="128" t="s">
        <v>150</v>
      </c>
      <c r="O5320" s="128" t="s">
        <v>1534</v>
      </c>
      <c r="P5320" s="128" t="s">
        <v>1152</v>
      </c>
      <c r="Q5320" s="128" t="s">
        <v>1559</v>
      </c>
      <c r="R5320" s="128" t="s">
        <v>1152</v>
      </c>
      <c r="S5320" s="127">
        <v>201501</v>
      </c>
      <c r="T5320" s="128" t="s">
        <v>52</v>
      </c>
      <c r="U5320" s="127">
        <v>0</v>
      </c>
      <c r="V5320" s="138">
        <v>2157.27</v>
      </c>
      <c r="W5320" s="128" t="s">
        <v>1152</v>
      </c>
      <c r="X5320" s="128" t="s">
        <v>1152</v>
      </c>
      <c r="Y5320" s="128" t="s">
        <v>1152</v>
      </c>
      <c r="Z5320" s="128" t="s">
        <v>48</v>
      </c>
      <c r="AA5320" s="128" t="s">
        <v>1166</v>
      </c>
      <c r="AB5320" s="128" t="s">
        <v>42</v>
      </c>
      <c r="AC5320" s="128" t="s">
        <v>2639</v>
      </c>
      <c r="AD5320" s="128" t="s">
        <v>51</v>
      </c>
    </row>
    <row r="5321" spans="1:30" x14ac:dyDescent="0.25">
      <c r="A5321" s="128" t="s">
        <v>35</v>
      </c>
      <c r="B5321" s="128" t="s">
        <v>36</v>
      </c>
      <c r="C5321" s="128" t="s">
        <v>37</v>
      </c>
      <c r="D5321" s="128" t="s">
        <v>121</v>
      </c>
      <c r="E5321" s="128" t="s">
        <v>215</v>
      </c>
      <c r="F5321" s="128" t="s">
        <v>216</v>
      </c>
      <c r="G5321" s="128" t="s">
        <v>124</v>
      </c>
      <c r="H5321" s="128" t="s">
        <v>124</v>
      </c>
      <c r="I5321" s="128" t="s">
        <v>42</v>
      </c>
      <c r="J5321" s="128" t="s">
        <v>217</v>
      </c>
      <c r="K5321" s="128" t="s">
        <v>217</v>
      </c>
      <c r="L5321" s="128" t="s">
        <v>43</v>
      </c>
      <c r="M5321" s="128" t="s">
        <v>44</v>
      </c>
      <c r="N5321" s="128" t="s">
        <v>180</v>
      </c>
      <c r="O5321" s="128" t="s">
        <v>1534</v>
      </c>
      <c r="P5321" s="128" t="s">
        <v>1152</v>
      </c>
      <c r="Q5321" s="128" t="s">
        <v>1546</v>
      </c>
      <c r="R5321" s="128" t="s">
        <v>1152</v>
      </c>
      <c r="S5321" s="127">
        <v>201501</v>
      </c>
      <c r="T5321" s="128" t="s">
        <v>52</v>
      </c>
      <c r="U5321" s="127">
        <v>0</v>
      </c>
      <c r="V5321" s="138">
        <v>508306.4</v>
      </c>
      <c r="W5321" s="128" t="s">
        <v>1152</v>
      </c>
      <c r="X5321" s="128" t="s">
        <v>1152</v>
      </c>
      <c r="Y5321" s="128" t="s">
        <v>1152</v>
      </c>
      <c r="Z5321" s="128" t="s">
        <v>48</v>
      </c>
      <c r="AA5321" s="128" t="s">
        <v>1166</v>
      </c>
      <c r="AB5321" s="128" t="s">
        <v>42</v>
      </c>
      <c r="AC5321" s="128" t="s">
        <v>2639</v>
      </c>
      <c r="AD5321" s="128" t="s">
        <v>51</v>
      </c>
    </row>
    <row r="5322" spans="1:30" x14ac:dyDescent="0.25">
      <c r="A5322" s="128" t="s">
        <v>35</v>
      </c>
      <c r="B5322" s="128" t="s">
        <v>36</v>
      </c>
      <c r="C5322" s="128" t="s">
        <v>37</v>
      </c>
      <c r="D5322" s="128" t="s">
        <v>121</v>
      </c>
      <c r="E5322" s="128" t="s">
        <v>215</v>
      </c>
      <c r="F5322" s="128" t="s">
        <v>216</v>
      </c>
      <c r="G5322" s="128" t="s">
        <v>124</v>
      </c>
      <c r="H5322" s="128" t="s">
        <v>124</v>
      </c>
      <c r="I5322" s="128" t="s">
        <v>42</v>
      </c>
      <c r="J5322" s="128" t="s">
        <v>237</v>
      </c>
      <c r="K5322" s="128" t="s">
        <v>237</v>
      </c>
      <c r="L5322" s="128" t="s">
        <v>43</v>
      </c>
      <c r="M5322" s="128" t="s">
        <v>44</v>
      </c>
      <c r="N5322" s="128" t="s">
        <v>180</v>
      </c>
      <c r="O5322" s="128" t="s">
        <v>1534</v>
      </c>
      <c r="P5322" s="128" t="s">
        <v>1152</v>
      </c>
      <c r="Q5322" s="128" t="s">
        <v>1544</v>
      </c>
      <c r="R5322" s="128" t="s">
        <v>1152</v>
      </c>
      <c r="S5322" s="127">
        <v>201501</v>
      </c>
      <c r="T5322" s="128" t="s">
        <v>52</v>
      </c>
      <c r="U5322" s="127">
        <v>0</v>
      </c>
      <c r="V5322" s="138">
        <v>203740</v>
      </c>
      <c r="W5322" s="128" t="s">
        <v>1152</v>
      </c>
      <c r="X5322" s="128" t="s">
        <v>1152</v>
      </c>
      <c r="Y5322" s="128" t="s">
        <v>1152</v>
      </c>
      <c r="Z5322" s="128" t="s">
        <v>48</v>
      </c>
      <c r="AA5322" s="128" t="s">
        <v>1166</v>
      </c>
      <c r="AB5322" s="128" t="s">
        <v>42</v>
      </c>
      <c r="AC5322" s="128" t="s">
        <v>2639</v>
      </c>
      <c r="AD5322" s="128" t="s">
        <v>51</v>
      </c>
    </row>
    <row r="5323" spans="1:30" x14ac:dyDescent="0.25">
      <c r="A5323" s="128" t="s">
        <v>35</v>
      </c>
      <c r="B5323" s="128" t="s">
        <v>36</v>
      </c>
      <c r="C5323" s="128" t="s">
        <v>37</v>
      </c>
      <c r="D5323" s="128" t="s">
        <v>121</v>
      </c>
      <c r="E5323" s="128" t="s">
        <v>215</v>
      </c>
      <c r="F5323" s="128" t="s">
        <v>216</v>
      </c>
      <c r="G5323" s="128" t="s">
        <v>124</v>
      </c>
      <c r="H5323" s="128" t="s">
        <v>124</v>
      </c>
      <c r="I5323" s="128" t="s">
        <v>42</v>
      </c>
      <c r="J5323" s="128" t="s">
        <v>261</v>
      </c>
      <c r="K5323" s="128" t="s">
        <v>261</v>
      </c>
      <c r="L5323" s="128" t="s">
        <v>43</v>
      </c>
      <c r="M5323" s="128" t="s">
        <v>44</v>
      </c>
      <c r="N5323" s="128" t="s">
        <v>180</v>
      </c>
      <c r="O5323" s="128" t="s">
        <v>1534</v>
      </c>
      <c r="P5323" s="128" t="s">
        <v>1152</v>
      </c>
      <c r="Q5323" s="128" t="s">
        <v>1547</v>
      </c>
      <c r="R5323" s="128" t="s">
        <v>1152</v>
      </c>
      <c r="S5323" s="127">
        <v>201501</v>
      </c>
      <c r="T5323" s="128" t="s">
        <v>52</v>
      </c>
      <c r="U5323" s="127">
        <v>0</v>
      </c>
      <c r="V5323" s="138">
        <v>69667</v>
      </c>
      <c r="W5323" s="128" t="s">
        <v>1152</v>
      </c>
      <c r="X5323" s="128" t="s">
        <v>1152</v>
      </c>
      <c r="Y5323" s="128" t="s">
        <v>1152</v>
      </c>
      <c r="Z5323" s="128" t="s">
        <v>48</v>
      </c>
      <c r="AA5323" s="128" t="s">
        <v>1166</v>
      </c>
      <c r="AB5323" s="128" t="s">
        <v>42</v>
      </c>
      <c r="AC5323" s="128" t="s">
        <v>2639</v>
      </c>
      <c r="AD5323" s="128" t="s">
        <v>51</v>
      </c>
    </row>
    <row r="5324" spans="1:30" x14ac:dyDescent="0.25">
      <c r="A5324" s="128" t="s">
        <v>35</v>
      </c>
      <c r="B5324" s="128" t="s">
        <v>36</v>
      </c>
      <c r="C5324" s="128" t="s">
        <v>37</v>
      </c>
      <c r="D5324" s="128" t="s">
        <v>121</v>
      </c>
      <c r="E5324" s="128" t="s">
        <v>215</v>
      </c>
      <c r="F5324" s="128" t="s">
        <v>216</v>
      </c>
      <c r="G5324" s="128" t="s">
        <v>124</v>
      </c>
      <c r="H5324" s="128" t="s">
        <v>124</v>
      </c>
      <c r="I5324" s="128" t="s">
        <v>42</v>
      </c>
      <c r="J5324" s="128" t="s">
        <v>231</v>
      </c>
      <c r="K5324" s="128" t="s">
        <v>231</v>
      </c>
      <c r="L5324" s="128" t="s">
        <v>43</v>
      </c>
      <c r="M5324" s="128" t="s">
        <v>44</v>
      </c>
      <c r="N5324" s="128" t="s">
        <v>180</v>
      </c>
      <c r="O5324" s="128" t="s">
        <v>1534</v>
      </c>
      <c r="P5324" s="128" t="s">
        <v>1152</v>
      </c>
      <c r="Q5324" s="128" t="s">
        <v>1546</v>
      </c>
      <c r="R5324" s="128" t="s">
        <v>1152</v>
      </c>
      <c r="S5324" s="127">
        <v>201501</v>
      </c>
      <c r="T5324" s="128" t="s">
        <v>52</v>
      </c>
      <c r="U5324" s="127">
        <v>0</v>
      </c>
      <c r="V5324" s="138">
        <v>45431.56</v>
      </c>
      <c r="W5324" s="128" t="s">
        <v>1152</v>
      </c>
      <c r="X5324" s="128" t="s">
        <v>975</v>
      </c>
      <c r="Y5324" s="128" t="s">
        <v>1152</v>
      </c>
      <c r="Z5324" s="128" t="s">
        <v>48</v>
      </c>
      <c r="AA5324" s="128" t="s">
        <v>1166</v>
      </c>
      <c r="AB5324" s="128" t="s">
        <v>42</v>
      </c>
      <c r="AC5324" s="128" t="s">
        <v>2639</v>
      </c>
      <c r="AD5324" s="128" t="s">
        <v>51</v>
      </c>
    </row>
    <row r="5325" spans="1:30" x14ac:dyDescent="0.25">
      <c r="A5325" s="128" t="s">
        <v>35</v>
      </c>
      <c r="B5325" s="128" t="s">
        <v>36</v>
      </c>
      <c r="C5325" s="128" t="s">
        <v>37</v>
      </c>
      <c r="D5325" s="128" t="s">
        <v>121</v>
      </c>
      <c r="E5325" s="128" t="s">
        <v>215</v>
      </c>
      <c r="F5325" s="128" t="s">
        <v>216</v>
      </c>
      <c r="G5325" s="128" t="s">
        <v>124</v>
      </c>
      <c r="H5325" s="128" t="s">
        <v>124</v>
      </c>
      <c r="I5325" s="128" t="s">
        <v>42</v>
      </c>
      <c r="J5325" s="128" t="s">
        <v>231</v>
      </c>
      <c r="K5325" s="128" t="s">
        <v>231</v>
      </c>
      <c r="L5325" s="128" t="s">
        <v>43</v>
      </c>
      <c r="M5325" s="128" t="s">
        <v>44</v>
      </c>
      <c r="N5325" s="128" t="s">
        <v>180</v>
      </c>
      <c r="O5325" s="128" t="s">
        <v>1534</v>
      </c>
      <c r="P5325" s="128" t="s">
        <v>1152</v>
      </c>
      <c r="Q5325" s="128" t="s">
        <v>1546</v>
      </c>
      <c r="R5325" s="128" t="s">
        <v>1152</v>
      </c>
      <c r="S5325" s="127">
        <v>201501</v>
      </c>
      <c r="T5325" s="128" t="s">
        <v>52</v>
      </c>
      <c r="U5325" s="127">
        <v>0</v>
      </c>
      <c r="V5325" s="138">
        <v>44316.7</v>
      </c>
      <c r="W5325" s="128" t="s">
        <v>1152</v>
      </c>
      <c r="X5325" s="128" t="s">
        <v>1152</v>
      </c>
      <c r="Y5325" s="128" t="s">
        <v>1152</v>
      </c>
      <c r="Z5325" s="128" t="s">
        <v>48</v>
      </c>
      <c r="AA5325" s="128" t="s">
        <v>1166</v>
      </c>
      <c r="AB5325" s="128" t="s">
        <v>42</v>
      </c>
      <c r="AC5325" s="128" t="s">
        <v>2639</v>
      </c>
      <c r="AD5325" s="128" t="s">
        <v>51</v>
      </c>
    </row>
    <row r="5326" spans="1:30" x14ac:dyDescent="0.25">
      <c r="A5326" s="128" t="s">
        <v>35</v>
      </c>
      <c r="B5326" s="128" t="s">
        <v>36</v>
      </c>
      <c r="C5326" s="128" t="s">
        <v>37</v>
      </c>
      <c r="D5326" s="128" t="s">
        <v>121</v>
      </c>
      <c r="E5326" s="128" t="s">
        <v>215</v>
      </c>
      <c r="F5326" s="128" t="s">
        <v>216</v>
      </c>
      <c r="G5326" s="128" t="s">
        <v>124</v>
      </c>
      <c r="H5326" s="128" t="s">
        <v>124</v>
      </c>
      <c r="I5326" s="128" t="s">
        <v>42</v>
      </c>
      <c r="J5326" s="128" t="s">
        <v>250</v>
      </c>
      <c r="K5326" s="128" t="s">
        <v>250</v>
      </c>
      <c r="L5326" s="128" t="s">
        <v>43</v>
      </c>
      <c r="M5326" s="128" t="s">
        <v>44</v>
      </c>
      <c r="N5326" s="128" t="s">
        <v>180</v>
      </c>
      <c r="O5326" s="128" t="s">
        <v>1534</v>
      </c>
      <c r="P5326" s="128" t="s">
        <v>1152</v>
      </c>
      <c r="Q5326" s="128" t="s">
        <v>1545</v>
      </c>
      <c r="R5326" s="128" t="s">
        <v>1152</v>
      </c>
      <c r="S5326" s="127">
        <v>201501</v>
      </c>
      <c r="T5326" s="128" t="s">
        <v>52</v>
      </c>
      <c r="U5326" s="127">
        <v>0</v>
      </c>
      <c r="V5326" s="138">
        <v>20600</v>
      </c>
      <c r="W5326" s="128" t="s">
        <v>1152</v>
      </c>
      <c r="X5326" s="128" t="s">
        <v>1152</v>
      </c>
      <c r="Y5326" s="128" t="s">
        <v>1152</v>
      </c>
      <c r="Z5326" s="128" t="s">
        <v>48</v>
      </c>
      <c r="AA5326" s="128" t="s">
        <v>1166</v>
      </c>
      <c r="AB5326" s="128" t="s">
        <v>42</v>
      </c>
      <c r="AC5326" s="128" t="s">
        <v>2639</v>
      </c>
      <c r="AD5326" s="128" t="s">
        <v>51</v>
      </c>
    </row>
    <row r="5327" spans="1:30" x14ac:dyDescent="0.25">
      <c r="A5327" s="128" t="s">
        <v>35</v>
      </c>
      <c r="B5327" s="128" t="s">
        <v>36</v>
      </c>
      <c r="C5327" s="128" t="s">
        <v>37</v>
      </c>
      <c r="D5327" s="128" t="s">
        <v>121</v>
      </c>
      <c r="E5327" s="128" t="s">
        <v>215</v>
      </c>
      <c r="F5327" s="128" t="s">
        <v>216</v>
      </c>
      <c r="G5327" s="128" t="s">
        <v>124</v>
      </c>
      <c r="H5327" s="128" t="s">
        <v>124</v>
      </c>
      <c r="I5327" s="128" t="s">
        <v>42</v>
      </c>
      <c r="J5327" s="128" t="s">
        <v>437</v>
      </c>
      <c r="K5327" s="128" t="s">
        <v>437</v>
      </c>
      <c r="L5327" s="128" t="s">
        <v>43</v>
      </c>
      <c r="M5327" s="128" t="s">
        <v>44</v>
      </c>
      <c r="N5327" s="128" t="s">
        <v>180</v>
      </c>
      <c r="O5327" s="128" t="s">
        <v>1534</v>
      </c>
      <c r="P5327" s="128" t="s">
        <v>1152</v>
      </c>
      <c r="Q5327" s="128" t="s">
        <v>1547</v>
      </c>
      <c r="R5327" s="128" t="s">
        <v>1152</v>
      </c>
      <c r="S5327" s="127">
        <v>201501</v>
      </c>
      <c r="T5327" s="128" t="s">
        <v>52</v>
      </c>
      <c r="U5327" s="127">
        <v>0</v>
      </c>
      <c r="V5327" s="138">
        <v>11422.66</v>
      </c>
      <c r="W5327" s="128" t="s">
        <v>1152</v>
      </c>
      <c r="X5327" s="128" t="s">
        <v>1152</v>
      </c>
      <c r="Y5327" s="128" t="s">
        <v>1152</v>
      </c>
      <c r="Z5327" s="128" t="s">
        <v>48</v>
      </c>
      <c r="AA5327" s="128" t="s">
        <v>1166</v>
      </c>
      <c r="AB5327" s="128" t="s">
        <v>42</v>
      </c>
      <c r="AC5327" s="128" t="s">
        <v>2639</v>
      </c>
      <c r="AD5327" s="128" t="s">
        <v>51</v>
      </c>
    </row>
    <row r="5328" spans="1:30" x14ac:dyDescent="0.25">
      <c r="A5328" s="128" t="s">
        <v>35</v>
      </c>
      <c r="B5328" s="128" t="s">
        <v>36</v>
      </c>
      <c r="C5328" s="128" t="s">
        <v>37</v>
      </c>
      <c r="D5328" s="128" t="s">
        <v>121</v>
      </c>
      <c r="E5328" s="128" t="s">
        <v>122</v>
      </c>
      <c r="F5328" s="128" t="s">
        <v>123</v>
      </c>
      <c r="G5328" s="128" t="s">
        <v>124</v>
      </c>
      <c r="H5328" s="128" t="s">
        <v>124</v>
      </c>
      <c r="I5328" s="128" t="s">
        <v>42</v>
      </c>
      <c r="J5328" s="128" t="s">
        <v>182</v>
      </c>
      <c r="K5328" s="128" t="s">
        <v>182</v>
      </c>
      <c r="L5328" s="128" t="s">
        <v>43</v>
      </c>
      <c r="M5328" s="128" t="s">
        <v>44</v>
      </c>
      <c r="N5328" s="128" t="s">
        <v>150</v>
      </c>
      <c r="O5328" s="128" t="s">
        <v>1534</v>
      </c>
      <c r="P5328" s="128" t="s">
        <v>1152</v>
      </c>
      <c r="Q5328" s="128" t="s">
        <v>1535</v>
      </c>
      <c r="R5328" s="128" t="s">
        <v>1152</v>
      </c>
      <c r="S5328" s="127">
        <v>201501</v>
      </c>
      <c r="T5328" s="128" t="s">
        <v>52</v>
      </c>
      <c r="U5328" s="127">
        <v>0</v>
      </c>
      <c r="V5328" s="138">
        <v>189868.03</v>
      </c>
      <c r="W5328" s="128" t="s">
        <v>1152</v>
      </c>
      <c r="X5328" s="128" t="s">
        <v>177</v>
      </c>
      <c r="Y5328" s="128" t="s">
        <v>1152</v>
      </c>
      <c r="Z5328" s="128" t="s">
        <v>48</v>
      </c>
      <c r="AA5328" s="128" t="s">
        <v>1166</v>
      </c>
      <c r="AB5328" s="128" t="s">
        <v>42</v>
      </c>
      <c r="AC5328" s="128" t="s">
        <v>2639</v>
      </c>
      <c r="AD5328" s="128" t="s">
        <v>51</v>
      </c>
    </row>
    <row r="5329" spans="1:30" x14ac:dyDescent="0.25">
      <c r="A5329" s="128" t="s">
        <v>35</v>
      </c>
      <c r="B5329" s="128" t="s">
        <v>36</v>
      </c>
      <c r="C5329" s="128" t="s">
        <v>37</v>
      </c>
      <c r="D5329" s="128" t="s">
        <v>121</v>
      </c>
      <c r="E5329" s="128" t="s">
        <v>122</v>
      </c>
      <c r="F5329" s="128" t="s">
        <v>123</v>
      </c>
      <c r="G5329" s="128" t="s">
        <v>124</v>
      </c>
      <c r="H5329" s="128" t="s">
        <v>124</v>
      </c>
      <c r="I5329" s="128" t="s">
        <v>42</v>
      </c>
      <c r="J5329" s="128" t="s">
        <v>182</v>
      </c>
      <c r="K5329" s="128" t="s">
        <v>182</v>
      </c>
      <c r="L5329" s="128" t="s">
        <v>43</v>
      </c>
      <c r="M5329" s="128" t="s">
        <v>44</v>
      </c>
      <c r="N5329" s="128" t="s">
        <v>150</v>
      </c>
      <c r="O5329" s="128" t="s">
        <v>1534</v>
      </c>
      <c r="P5329" s="128" t="s">
        <v>1152</v>
      </c>
      <c r="Q5329" s="128" t="s">
        <v>1535</v>
      </c>
      <c r="R5329" s="128" t="s">
        <v>1152</v>
      </c>
      <c r="S5329" s="127">
        <v>201501</v>
      </c>
      <c r="T5329" s="128" t="s">
        <v>52</v>
      </c>
      <c r="U5329" s="127">
        <v>0</v>
      </c>
      <c r="V5329" s="138">
        <v>188387.51</v>
      </c>
      <c r="W5329" s="128" t="s">
        <v>1152</v>
      </c>
      <c r="X5329" s="128" t="s">
        <v>177</v>
      </c>
      <c r="Y5329" s="128" t="s">
        <v>1152</v>
      </c>
      <c r="Z5329" s="128" t="s">
        <v>48</v>
      </c>
      <c r="AA5329" s="128" t="s">
        <v>1166</v>
      </c>
      <c r="AB5329" s="128" t="s">
        <v>42</v>
      </c>
      <c r="AC5329" s="128" t="s">
        <v>2639</v>
      </c>
      <c r="AD5329" s="128" t="s">
        <v>51</v>
      </c>
    </row>
    <row r="5330" spans="1:30" x14ac:dyDescent="0.25">
      <c r="A5330" s="128" t="s">
        <v>35</v>
      </c>
      <c r="B5330" s="128" t="s">
        <v>36</v>
      </c>
      <c r="C5330" s="128" t="s">
        <v>37</v>
      </c>
      <c r="D5330" s="128" t="s">
        <v>121</v>
      </c>
      <c r="E5330" s="128" t="s">
        <v>122</v>
      </c>
      <c r="F5330" s="128" t="s">
        <v>123</v>
      </c>
      <c r="G5330" s="128" t="s">
        <v>124</v>
      </c>
      <c r="H5330" s="128" t="s">
        <v>124</v>
      </c>
      <c r="I5330" s="128" t="s">
        <v>42</v>
      </c>
      <c r="J5330" s="128" t="s">
        <v>174</v>
      </c>
      <c r="K5330" s="128" t="s">
        <v>174</v>
      </c>
      <c r="L5330" s="128" t="s">
        <v>43</v>
      </c>
      <c r="M5330" s="128" t="s">
        <v>44</v>
      </c>
      <c r="N5330" s="128" t="s">
        <v>150</v>
      </c>
      <c r="O5330" s="128" t="s">
        <v>1534</v>
      </c>
      <c r="P5330" s="128" t="s">
        <v>1152</v>
      </c>
      <c r="Q5330" s="128" t="s">
        <v>1535</v>
      </c>
      <c r="R5330" s="128" t="s">
        <v>1152</v>
      </c>
      <c r="S5330" s="127">
        <v>201501</v>
      </c>
      <c r="T5330" s="128" t="s">
        <v>52</v>
      </c>
      <c r="U5330" s="127">
        <v>0</v>
      </c>
      <c r="V5330" s="138">
        <v>108229.69</v>
      </c>
      <c r="W5330" s="128" t="s">
        <v>1152</v>
      </c>
      <c r="X5330" s="128" t="s">
        <v>177</v>
      </c>
      <c r="Y5330" s="128" t="s">
        <v>1152</v>
      </c>
      <c r="Z5330" s="128" t="s">
        <v>48</v>
      </c>
      <c r="AA5330" s="128" t="s">
        <v>1166</v>
      </c>
      <c r="AB5330" s="128" t="s">
        <v>42</v>
      </c>
      <c r="AC5330" s="128" t="s">
        <v>2639</v>
      </c>
      <c r="AD5330" s="128" t="s">
        <v>51</v>
      </c>
    </row>
    <row r="5331" spans="1:30" x14ac:dyDescent="0.25">
      <c r="A5331" s="128" t="s">
        <v>35</v>
      </c>
      <c r="B5331" s="128" t="s">
        <v>36</v>
      </c>
      <c r="C5331" s="128" t="s">
        <v>37</v>
      </c>
      <c r="D5331" s="128" t="s">
        <v>121</v>
      </c>
      <c r="E5331" s="128" t="s">
        <v>122</v>
      </c>
      <c r="F5331" s="128" t="s">
        <v>123</v>
      </c>
      <c r="G5331" s="128" t="s">
        <v>124</v>
      </c>
      <c r="H5331" s="128" t="s">
        <v>124</v>
      </c>
      <c r="I5331" s="128" t="s">
        <v>42</v>
      </c>
      <c r="J5331" s="128" t="s">
        <v>174</v>
      </c>
      <c r="K5331" s="128" t="s">
        <v>174</v>
      </c>
      <c r="L5331" s="128" t="s">
        <v>43</v>
      </c>
      <c r="M5331" s="128" t="s">
        <v>44</v>
      </c>
      <c r="N5331" s="128" t="s">
        <v>150</v>
      </c>
      <c r="O5331" s="128" t="s">
        <v>1534</v>
      </c>
      <c r="P5331" s="128" t="s">
        <v>1152</v>
      </c>
      <c r="Q5331" s="128" t="s">
        <v>1535</v>
      </c>
      <c r="R5331" s="128" t="s">
        <v>1152</v>
      </c>
      <c r="S5331" s="127">
        <v>201501</v>
      </c>
      <c r="T5331" s="128" t="s">
        <v>52</v>
      </c>
      <c r="U5331" s="127">
        <v>0</v>
      </c>
      <c r="V5331" s="138">
        <v>79355.070000000007</v>
      </c>
      <c r="W5331" s="128" t="s">
        <v>1152</v>
      </c>
      <c r="X5331" s="128" t="s">
        <v>177</v>
      </c>
      <c r="Y5331" s="128" t="s">
        <v>1152</v>
      </c>
      <c r="Z5331" s="128" t="s">
        <v>48</v>
      </c>
      <c r="AA5331" s="128" t="s">
        <v>1166</v>
      </c>
      <c r="AB5331" s="128" t="s">
        <v>42</v>
      </c>
      <c r="AC5331" s="128" t="s">
        <v>2639</v>
      </c>
      <c r="AD5331" s="128" t="s">
        <v>51</v>
      </c>
    </row>
    <row r="5332" spans="1:30" x14ac:dyDescent="0.25">
      <c r="A5332" s="128" t="s">
        <v>35</v>
      </c>
      <c r="B5332" s="128" t="s">
        <v>36</v>
      </c>
      <c r="C5332" s="128" t="s">
        <v>37</v>
      </c>
      <c r="D5332" s="128" t="s">
        <v>121</v>
      </c>
      <c r="E5332" s="128" t="s">
        <v>122</v>
      </c>
      <c r="F5332" s="128" t="s">
        <v>123</v>
      </c>
      <c r="G5332" s="128" t="s">
        <v>124</v>
      </c>
      <c r="H5332" s="128" t="s">
        <v>124</v>
      </c>
      <c r="I5332" s="128" t="s">
        <v>42</v>
      </c>
      <c r="J5332" s="128" t="s">
        <v>285</v>
      </c>
      <c r="K5332" s="128" t="s">
        <v>285</v>
      </c>
      <c r="L5332" s="128" t="s">
        <v>43</v>
      </c>
      <c r="M5332" s="128" t="s">
        <v>44</v>
      </c>
      <c r="N5332" s="128" t="s">
        <v>150</v>
      </c>
      <c r="O5332" s="128" t="s">
        <v>1534</v>
      </c>
      <c r="P5332" s="128" t="s">
        <v>1152</v>
      </c>
      <c r="Q5332" s="128" t="s">
        <v>287</v>
      </c>
      <c r="R5332" s="128" t="s">
        <v>1152</v>
      </c>
      <c r="S5332" s="127">
        <v>201501</v>
      </c>
      <c r="T5332" s="128" t="s">
        <v>52</v>
      </c>
      <c r="U5332" s="127">
        <v>0</v>
      </c>
      <c r="V5332" s="138">
        <v>66992.2</v>
      </c>
      <c r="W5332" s="128" t="s">
        <v>1152</v>
      </c>
      <c r="X5332" s="128" t="s">
        <v>288</v>
      </c>
      <c r="Y5332" s="128" t="s">
        <v>1152</v>
      </c>
      <c r="Z5332" s="128" t="s">
        <v>48</v>
      </c>
      <c r="AA5332" s="128" t="s">
        <v>1166</v>
      </c>
      <c r="AB5332" s="128" t="s">
        <v>42</v>
      </c>
      <c r="AC5332" s="128" t="s">
        <v>2639</v>
      </c>
      <c r="AD5332" s="128" t="s">
        <v>51</v>
      </c>
    </row>
    <row r="5333" spans="1:30" x14ac:dyDescent="0.25">
      <c r="A5333" s="128" t="s">
        <v>35</v>
      </c>
      <c r="B5333" s="128" t="s">
        <v>36</v>
      </c>
      <c r="C5333" s="128" t="s">
        <v>37</v>
      </c>
      <c r="D5333" s="128" t="s">
        <v>121</v>
      </c>
      <c r="E5333" s="128" t="s">
        <v>122</v>
      </c>
      <c r="F5333" s="128" t="s">
        <v>123</v>
      </c>
      <c r="G5333" s="128" t="s">
        <v>124</v>
      </c>
      <c r="H5333" s="128" t="s">
        <v>124</v>
      </c>
      <c r="I5333" s="128" t="s">
        <v>42</v>
      </c>
      <c r="J5333" s="128" t="s">
        <v>652</v>
      </c>
      <c r="K5333" s="128" t="s">
        <v>652</v>
      </c>
      <c r="L5333" s="128" t="s">
        <v>43</v>
      </c>
      <c r="M5333" s="128" t="s">
        <v>44</v>
      </c>
      <c r="N5333" s="128" t="s">
        <v>150</v>
      </c>
      <c r="O5333" s="128" t="s">
        <v>1534</v>
      </c>
      <c r="P5333" s="128" t="s">
        <v>1152</v>
      </c>
      <c r="Q5333" s="128" t="s">
        <v>1535</v>
      </c>
      <c r="R5333" s="128" t="s">
        <v>1152</v>
      </c>
      <c r="S5333" s="127">
        <v>201501</v>
      </c>
      <c r="T5333" s="128" t="s">
        <v>52</v>
      </c>
      <c r="U5333" s="127">
        <v>0</v>
      </c>
      <c r="V5333" s="138">
        <v>59193.13</v>
      </c>
      <c r="W5333" s="128" t="s">
        <v>1152</v>
      </c>
      <c r="X5333" s="128" t="s">
        <v>177</v>
      </c>
      <c r="Y5333" s="128" t="s">
        <v>1152</v>
      </c>
      <c r="Z5333" s="128" t="s">
        <v>48</v>
      </c>
      <c r="AA5333" s="128" t="s">
        <v>1166</v>
      </c>
      <c r="AB5333" s="128" t="s">
        <v>42</v>
      </c>
      <c r="AC5333" s="128" t="s">
        <v>2639</v>
      </c>
      <c r="AD5333" s="128" t="s">
        <v>51</v>
      </c>
    </row>
    <row r="5334" spans="1:30" x14ac:dyDescent="0.25">
      <c r="A5334" s="128" t="s">
        <v>35</v>
      </c>
      <c r="B5334" s="128" t="s">
        <v>36</v>
      </c>
      <c r="C5334" s="128" t="s">
        <v>37</v>
      </c>
      <c r="D5334" s="128" t="s">
        <v>121</v>
      </c>
      <c r="E5334" s="128" t="s">
        <v>122</v>
      </c>
      <c r="F5334" s="128" t="s">
        <v>123</v>
      </c>
      <c r="G5334" s="128" t="s">
        <v>124</v>
      </c>
      <c r="H5334" s="128" t="s">
        <v>124</v>
      </c>
      <c r="I5334" s="128" t="s">
        <v>42</v>
      </c>
      <c r="J5334" s="128" t="s">
        <v>532</v>
      </c>
      <c r="K5334" s="128" t="s">
        <v>532</v>
      </c>
      <c r="L5334" s="128" t="s">
        <v>43</v>
      </c>
      <c r="M5334" s="128" t="s">
        <v>44</v>
      </c>
      <c r="N5334" s="128" t="s">
        <v>150</v>
      </c>
      <c r="O5334" s="128" t="s">
        <v>1534</v>
      </c>
      <c r="P5334" s="128" t="s">
        <v>1152</v>
      </c>
      <c r="Q5334" s="128" t="s">
        <v>1535</v>
      </c>
      <c r="R5334" s="128" t="s">
        <v>1152</v>
      </c>
      <c r="S5334" s="127">
        <v>201501</v>
      </c>
      <c r="T5334" s="128" t="s">
        <v>52</v>
      </c>
      <c r="U5334" s="127">
        <v>0</v>
      </c>
      <c r="V5334" s="138">
        <v>49712.3</v>
      </c>
      <c r="W5334" s="128" t="s">
        <v>1152</v>
      </c>
      <c r="X5334" s="128" t="s">
        <v>177</v>
      </c>
      <c r="Y5334" s="128" t="s">
        <v>1152</v>
      </c>
      <c r="Z5334" s="128" t="s">
        <v>48</v>
      </c>
      <c r="AA5334" s="128" t="s">
        <v>1166</v>
      </c>
      <c r="AB5334" s="128" t="s">
        <v>42</v>
      </c>
      <c r="AC5334" s="128" t="s">
        <v>2639</v>
      </c>
      <c r="AD5334" s="128" t="s">
        <v>51</v>
      </c>
    </row>
    <row r="5335" spans="1:30" x14ac:dyDescent="0.25">
      <c r="A5335" s="128" t="s">
        <v>35</v>
      </c>
      <c r="B5335" s="128" t="s">
        <v>36</v>
      </c>
      <c r="C5335" s="128" t="s">
        <v>37</v>
      </c>
      <c r="D5335" s="128" t="s">
        <v>121</v>
      </c>
      <c r="E5335" s="128" t="s">
        <v>122</v>
      </c>
      <c r="F5335" s="128" t="s">
        <v>123</v>
      </c>
      <c r="G5335" s="128" t="s">
        <v>124</v>
      </c>
      <c r="H5335" s="128" t="s">
        <v>124</v>
      </c>
      <c r="I5335" s="128" t="s">
        <v>42</v>
      </c>
      <c r="J5335" s="128" t="s">
        <v>652</v>
      </c>
      <c r="K5335" s="128" t="s">
        <v>652</v>
      </c>
      <c r="L5335" s="128" t="s">
        <v>43</v>
      </c>
      <c r="M5335" s="128" t="s">
        <v>44</v>
      </c>
      <c r="N5335" s="128" t="s">
        <v>150</v>
      </c>
      <c r="O5335" s="128" t="s">
        <v>1534</v>
      </c>
      <c r="P5335" s="128" t="s">
        <v>1152</v>
      </c>
      <c r="Q5335" s="128" t="s">
        <v>1535</v>
      </c>
      <c r="R5335" s="128" t="s">
        <v>1152</v>
      </c>
      <c r="S5335" s="127">
        <v>201501</v>
      </c>
      <c r="T5335" s="128" t="s">
        <v>52</v>
      </c>
      <c r="U5335" s="127">
        <v>0</v>
      </c>
      <c r="V5335" s="138">
        <v>37607.15</v>
      </c>
      <c r="W5335" s="128" t="s">
        <v>1152</v>
      </c>
      <c r="X5335" s="128" t="s">
        <v>177</v>
      </c>
      <c r="Y5335" s="128" t="s">
        <v>1152</v>
      </c>
      <c r="Z5335" s="128" t="s">
        <v>48</v>
      </c>
      <c r="AA5335" s="128" t="s">
        <v>1166</v>
      </c>
      <c r="AB5335" s="128" t="s">
        <v>42</v>
      </c>
      <c r="AC5335" s="128" t="s">
        <v>2639</v>
      </c>
      <c r="AD5335" s="128" t="s">
        <v>51</v>
      </c>
    </row>
    <row r="5336" spans="1:30" x14ac:dyDescent="0.25">
      <c r="A5336" s="128" t="s">
        <v>35</v>
      </c>
      <c r="B5336" s="128" t="s">
        <v>36</v>
      </c>
      <c r="C5336" s="128" t="s">
        <v>37</v>
      </c>
      <c r="D5336" s="128" t="s">
        <v>121</v>
      </c>
      <c r="E5336" s="128" t="s">
        <v>122</v>
      </c>
      <c r="F5336" s="128" t="s">
        <v>123</v>
      </c>
      <c r="G5336" s="128" t="s">
        <v>124</v>
      </c>
      <c r="H5336" s="128" t="s">
        <v>124</v>
      </c>
      <c r="I5336" s="128" t="s">
        <v>42</v>
      </c>
      <c r="J5336" s="128" t="s">
        <v>298</v>
      </c>
      <c r="K5336" s="128" t="s">
        <v>298</v>
      </c>
      <c r="L5336" s="128" t="s">
        <v>43</v>
      </c>
      <c r="M5336" s="128" t="s">
        <v>44</v>
      </c>
      <c r="N5336" s="128" t="s">
        <v>150</v>
      </c>
      <c r="O5336" s="128" t="s">
        <v>1534</v>
      </c>
      <c r="P5336" s="128" t="s">
        <v>1152</v>
      </c>
      <c r="Q5336" s="128" t="s">
        <v>2428</v>
      </c>
      <c r="R5336" s="128" t="s">
        <v>2619</v>
      </c>
      <c r="S5336" s="127">
        <v>201501</v>
      </c>
      <c r="T5336" s="128" t="s">
        <v>52</v>
      </c>
      <c r="U5336" s="127">
        <v>0</v>
      </c>
      <c r="V5336" s="138">
        <v>15000</v>
      </c>
      <c r="W5336" s="128" t="s">
        <v>1152</v>
      </c>
      <c r="X5336" s="128" t="s">
        <v>1694</v>
      </c>
      <c r="Y5336" s="128" t="s">
        <v>1152</v>
      </c>
      <c r="Z5336" s="128" t="s">
        <v>48</v>
      </c>
      <c r="AA5336" s="128" t="s">
        <v>1166</v>
      </c>
      <c r="AB5336" s="128" t="s">
        <v>42</v>
      </c>
      <c r="AC5336" s="128" t="s">
        <v>2639</v>
      </c>
      <c r="AD5336" s="128" t="s">
        <v>51</v>
      </c>
    </row>
    <row r="5337" spans="1:30" x14ac:dyDescent="0.25">
      <c r="A5337" s="128" t="s">
        <v>35</v>
      </c>
      <c r="B5337" s="128" t="s">
        <v>36</v>
      </c>
      <c r="C5337" s="128" t="s">
        <v>37</v>
      </c>
      <c r="D5337" s="128" t="s">
        <v>121</v>
      </c>
      <c r="E5337" s="128" t="s">
        <v>122</v>
      </c>
      <c r="F5337" s="128" t="s">
        <v>123</v>
      </c>
      <c r="G5337" s="128" t="s">
        <v>124</v>
      </c>
      <c r="H5337" s="128" t="s">
        <v>124</v>
      </c>
      <c r="I5337" s="128" t="s">
        <v>42</v>
      </c>
      <c r="J5337" s="128" t="s">
        <v>298</v>
      </c>
      <c r="K5337" s="128" t="s">
        <v>298</v>
      </c>
      <c r="L5337" s="128" t="s">
        <v>43</v>
      </c>
      <c r="M5337" s="128" t="s">
        <v>44</v>
      </c>
      <c r="N5337" s="128" t="s">
        <v>150</v>
      </c>
      <c r="O5337" s="128" t="s">
        <v>1534</v>
      </c>
      <c r="P5337" s="128" t="s">
        <v>1152</v>
      </c>
      <c r="Q5337" s="128" t="s">
        <v>2428</v>
      </c>
      <c r="R5337" s="128" t="s">
        <v>2620</v>
      </c>
      <c r="S5337" s="127">
        <v>201501</v>
      </c>
      <c r="T5337" s="128" t="s">
        <v>52</v>
      </c>
      <c r="U5337" s="127">
        <v>0</v>
      </c>
      <c r="V5337" s="138">
        <v>15000</v>
      </c>
      <c r="W5337" s="128" t="s">
        <v>1152</v>
      </c>
      <c r="X5337" s="128" t="s">
        <v>1694</v>
      </c>
      <c r="Y5337" s="128" t="s">
        <v>1152</v>
      </c>
      <c r="Z5337" s="128" t="s">
        <v>48</v>
      </c>
      <c r="AA5337" s="128" t="s">
        <v>1166</v>
      </c>
      <c r="AB5337" s="128" t="s">
        <v>42</v>
      </c>
      <c r="AC5337" s="128" t="s">
        <v>2639</v>
      </c>
      <c r="AD5337" s="128" t="s">
        <v>51</v>
      </c>
    </row>
    <row r="5338" spans="1:30" x14ac:dyDescent="0.25">
      <c r="A5338" s="128" t="s">
        <v>35</v>
      </c>
      <c r="B5338" s="128" t="s">
        <v>36</v>
      </c>
      <c r="C5338" s="128" t="s">
        <v>37</v>
      </c>
      <c r="D5338" s="128" t="s">
        <v>121</v>
      </c>
      <c r="E5338" s="128" t="s">
        <v>122</v>
      </c>
      <c r="F5338" s="128" t="s">
        <v>123</v>
      </c>
      <c r="G5338" s="128" t="s">
        <v>124</v>
      </c>
      <c r="H5338" s="128" t="s">
        <v>124</v>
      </c>
      <c r="I5338" s="128" t="s">
        <v>42</v>
      </c>
      <c r="J5338" s="128" t="s">
        <v>298</v>
      </c>
      <c r="K5338" s="128" t="s">
        <v>298</v>
      </c>
      <c r="L5338" s="128" t="s">
        <v>43</v>
      </c>
      <c r="M5338" s="128" t="s">
        <v>44</v>
      </c>
      <c r="N5338" s="128" t="s">
        <v>150</v>
      </c>
      <c r="O5338" s="128" t="s">
        <v>1534</v>
      </c>
      <c r="P5338" s="128" t="s">
        <v>1152</v>
      </c>
      <c r="Q5338" s="128" t="s">
        <v>2428</v>
      </c>
      <c r="R5338" s="128" t="s">
        <v>1152</v>
      </c>
      <c r="S5338" s="127">
        <v>201501</v>
      </c>
      <c r="T5338" s="128" t="s">
        <v>52</v>
      </c>
      <c r="U5338" s="127">
        <v>0</v>
      </c>
      <c r="V5338" s="138">
        <v>9568.4</v>
      </c>
      <c r="W5338" s="128" t="s">
        <v>1152</v>
      </c>
      <c r="X5338" s="128" t="s">
        <v>1694</v>
      </c>
      <c r="Y5338" s="128" t="s">
        <v>1152</v>
      </c>
      <c r="Z5338" s="128" t="s">
        <v>48</v>
      </c>
      <c r="AA5338" s="128" t="s">
        <v>1166</v>
      </c>
      <c r="AB5338" s="128" t="s">
        <v>42</v>
      </c>
      <c r="AC5338" s="128" t="s">
        <v>2639</v>
      </c>
      <c r="AD5338" s="128" t="s">
        <v>51</v>
      </c>
    </row>
    <row r="5339" spans="1:30" x14ac:dyDescent="0.25">
      <c r="A5339" s="128" t="s">
        <v>35</v>
      </c>
      <c r="B5339" s="128" t="s">
        <v>36</v>
      </c>
      <c r="C5339" s="128" t="s">
        <v>37</v>
      </c>
      <c r="D5339" s="128" t="s">
        <v>121</v>
      </c>
      <c r="E5339" s="128" t="s">
        <v>122</v>
      </c>
      <c r="F5339" s="128" t="s">
        <v>123</v>
      </c>
      <c r="G5339" s="128" t="s">
        <v>124</v>
      </c>
      <c r="H5339" s="128" t="s">
        <v>124</v>
      </c>
      <c r="I5339" s="128" t="s">
        <v>42</v>
      </c>
      <c r="J5339" s="128" t="s">
        <v>532</v>
      </c>
      <c r="K5339" s="128" t="s">
        <v>532</v>
      </c>
      <c r="L5339" s="128" t="s">
        <v>43</v>
      </c>
      <c r="M5339" s="128" t="s">
        <v>44</v>
      </c>
      <c r="N5339" s="128" t="s">
        <v>150</v>
      </c>
      <c r="O5339" s="128" t="s">
        <v>1534</v>
      </c>
      <c r="P5339" s="128" t="s">
        <v>1152</v>
      </c>
      <c r="Q5339" s="128" t="s">
        <v>1535</v>
      </c>
      <c r="R5339" s="128" t="s">
        <v>1152</v>
      </c>
      <c r="S5339" s="127">
        <v>201501</v>
      </c>
      <c r="T5339" s="128" t="s">
        <v>52</v>
      </c>
      <c r="U5339" s="127">
        <v>0</v>
      </c>
      <c r="V5339" s="138">
        <v>8629.7000000000007</v>
      </c>
      <c r="W5339" s="128" t="s">
        <v>1152</v>
      </c>
      <c r="X5339" s="128" t="s">
        <v>177</v>
      </c>
      <c r="Y5339" s="128" t="s">
        <v>1152</v>
      </c>
      <c r="Z5339" s="128" t="s">
        <v>48</v>
      </c>
      <c r="AA5339" s="128" t="s">
        <v>1166</v>
      </c>
      <c r="AB5339" s="128" t="s">
        <v>42</v>
      </c>
      <c r="AC5339" s="128" t="s">
        <v>2639</v>
      </c>
      <c r="AD5339" s="128" t="s">
        <v>51</v>
      </c>
    </row>
    <row r="5340" spans="1:30" x14ac:dyDescent="0.25">
      <c r="A5340" s="128" t="s">
        <v>35</v>
      </c>
      <c r="B5340" s="128" t="s">
        <v>36</v>
      </c>
      <c r="C5340" s="128" t="s">
        <v>37</v>
      </c>
      <c r="D5340" s="128" t="s">
        <v>121</v>
      </c>
      <c r="E5340" s="128" t="s">
        <v>122</v>
      </c>
      <c r="F5340" s="128" t="s">
        <v>123</v>
      </c>
      <c r="G5340" s="128" t="s">
        <v>124</v>
      </c>
      <c r="H5340" s="128" t="s">
        <v>124</v>
      </c>
      <c r="I5340" s="128" t="s">
        <v>42</v>
      </c>
      <c r="J5340" s="128" t="s">
        <v>182</v>
      </c>
      <c r="K5340" s="128" t="s">
        <v>182</v>
      </c>
      <c r="L5340" s="128" t="s">
        <v>43</v>
      </c>
      <c r="M5340" s="128" t="s">
        <v>44</v>
      </c>
      <c r="N5340" s="128" t="s">
        <v>180</v>
      </c>
      <c r="O5340" s="128" t="s">
        <v>1534</v>
      </c>
      <c r="P5340" s="128" t="s">
        <v>1152</v>
      </c>
      <c r="Q5340" s="128" t="s">
        <v>1535</v>
      </c>
      <c r="R5340" s="128" t="s">
        <v>1152</v>
      </c>
      <c r="S5340" s="127">
        <v>201501</v>
      </c>
      <c r="T5340" s="128" t="s">
        <v>52</v>
      </c>
      <c r="U5340" s="127">
        <v>0</v>
      </c>
      <c r="V5340" s="138">
        <v>350342.1</v>
      </c>
      <c r="W5340" s="128" t="s">
        <v>1152</v>
      </c>
      <c r="X5340" s="128" t="s">
        <v>177</v>
      </c>
      <c r="Y5340" s="128" t="s">
        <v>1152</v>
      </c>
      <c r="Z5340" s="128" t="s">
        <v>48</v>
      </c>
      <c r="AA5340" s="128" t="s">
        <v>1166</v>
      </c>
      <c r="AB5340" s="128" t="s">
        <v>42</v>
      </c>
      <c r="AC5340" s="128" t="s">
        <v>2639</v>
      </c>
      <c r="AD5340" s="128" t="s">
        <v>51</v>
      </c>
    </row>
    <row r="5341" spans="1:30" x14ac:dyDescent="0.25">
      <c r="A5341" s="128" t="s">
        <v>35</v>
      </c>
      <c r="B5341" s="128" t="s">
        <v>36</v>
      </c>
      <c r="C5341" s="128" t="s">
        <v>37</v>
      </c>
      <c r="D5341" s="128" t="s">
        <v>121</v>
      </c>
      <c r="E5341" s="128" t="s">
        <v>122</v>
      </c>
      <c r="F5341" s="128" t="s">
        <v>123</v>
      </c>
      <c r="G5341" s="128" t="s">
        <v>124</v>
      </c>
      <c r="H5341" s="128" t="s">
        <v>124</v>
      </c>
      <c r="I5341" s="128" t="s">
        <v>42</v>
      </c>
      <c r="J5341" s="128" t="s">
        <v>174</v>
      </c>
      <c r="K5341" s="128" t="s">
        <v>174</v>
      </c>
      <c r="L5341" s="128" t="s">
        <v>43</v>
      </c>
      <c r="M5341" s="128" t="s">
        <v>44</v>
      </c>
      <c r="N5341" s="128" t="s">
        <v>180</v>
      </c>
      <c r="O5341" s="128" t="s">
        <v>1534</v>
      </c>
      <c r="P5341" s="128" t="s">
        <v>1152</v>
      </c>
      <c r="Q5341" s="128" t="s">
        <v>1535</v>
      </c>
      <c r="R5341" s="128" t="s">
        <v>1152</v>
      </c>
      <c r="S5341" s="127">
        <v>201501</v>
      </c>
      <c r="T5341" s="128" t="s">
        <v>52</v>
      </c>
      <c r="U5341" s="127">
        <v>0</v>
      </c>
      <c r="V5341" s="138">
        <v>339860.41</v>
      </c>
      <c r="W5341" s="128" t="s">
        <v>1152</v>
      </c>
      <c r="X5341" s="128" t="s">
        <v>177</v>
      </c>
      <c r="Y5341" s="128" t="s">
        <v>1152</v>
      </c>
      <c r="Z5341" s="128" t="s">
        <v>48</v>
      </c>
      <c r="AA5341" s="128" t="s">
        <v>1166</v>
      </c>
      <c r="AB5341" s="128" t="s">
        <v>42</v>
      </c>
      <c r="AC5341" s="128" t="s">
        <v>2639</v>
      </c>
      <c r="AD5341" s="128" t="s">
        <v>51</v>
      </c>
    </row>
    <row r="5342" spans="1:30" x14ac:dyDescent="0.25">
      <c r="A5342" s="128" t="s">
        <v>35</v>
      </c>
      <c r="B5342" s="128" t="s">
        <v>36</v>
      </c>
      <c r="C5342" s="128" t="s">
        <v>37</v>
      </c>
      <c r="D5342" s="128" t="s">
        <v>121</v>
      </c>
      <c r="E5342" s="128" t="s">
        <v>122</v>
      </c>
      <c r="F5342" s="128" t="s">
        <v>123</v>
      </c>
      <c r="G5342" s="128" t="s">
        <v>124</v>
      </c>
      <c r="H5342" s="128" t="s">
        <v>124</v>
      </c>
      <c r="I5342" s="128" t="s">
        <v>42</v>
      </c>
      <c r="J5342" s="128" t="s">
        <v>532</v>
      </c>
      <c r="K5342" s="128" t="s">
        <v>532</v>
      </c>
      <c r="L5342" s="128" t="s">
        <v>43</v>
      </c>
      <c r="M5342" s="128" t="s">
        <v>44</v>
      </c>
      <c r="N5342" s="128" t="s">
        <v>180</v>
      </c>
      <c r="O5342" s="128" t="s">
        <v>1534</v>
      </c>
      <c r="P5342" s="128" t="s">
        <v>1152</v>
      </c>
      <c r="Q5342" s="128" t="s">
        <v>1535</v>
      </c>
      <c r="R5342" s="128" t="s">
        <v>1152</v>
      </c>
      <c r="S5342" s="127">
        <v>201501</v>
      </c>
      <c r="T5342" s="128" t="s">
        <v>52</v>
      </c>
      <c r="U5342" s="127">
        <v>0</v>
      </c>
      <c r="V5342" s="138">
        <v>246035.5</v>
      </c>
      <c r="W5342" s="128" t="s">
        <v>1152</v>
      </c>
      <c r="X5342" s="128" t="s">
        <v>177</v>
      </c>
      <c r="Y5342" s="128" t="s">
        <v>1152</v>
      </c>
      <c r="Z5342" s="128" t="s">
        <v>48</v>
      </c>
      <c r="AA5342" s="128" t="s">
        <v>1166</v>
      </c>
      <c r="AB5342" s="128" t="s">
        <v>42</v>
      </c>
      <c r="AC5342" s="128" t="s">
        <v>2639</v>
      </c>
      <c r="AD5342" s="128" t="s">
        <v>51</v>
      </c>
    </row>
    <row r="5343" spans="1:30" x14ac:dyDescent="0.25">
      <c r="A5343" s="128" t="s">
        <v>35</v>
      </c>
      <c r="B5343" s="128" t="s">
        <v>36</v>
      </c>
      <c r="C5343" s="128" t="s">
        <v>37</v>
      </c>
      <c r="D5343" s="128" t="s">
        <v>121</v>
      </c>
      <c r="E5343" s="128" t="s">
        <v>122</v>
      </c>
      <c r="F5343" s="128" t="s">
        <v>123</v>
      </c>
      <c r="G5343" s="128" t="s">
        <v>124</v>
      </c>
      <c r="H5343" s="128" t="s">
        <v>124</v>
      </c>
      <c r="I5343" s="128" t="s">
        <v>42</v>
      </c>
      <c r="J5343" s="128" t="s">
        <v>652</v>
      </c>
      <c r="K5343" s="128" t="s">
        <v>652</v>
      </c>
      <c r="L5343" s="128" t="s">
        <v>43</v>
      </c>
      <c r="M5343" s="128" t="s">
        <v>44</v>
      </c>
      <c r="N5343" s="128" t="s">
        <v>180</v>
      </c>
      <c r="O5343" s="128" t="s">
        <v>1534</v>
      </c>
      <c r="P5343" s="128" t="s">
        <v>1152</v>
      </c>
      <c r="Q5343" s="128" t="s">
        <v>1535</v>
      </c>
      <c r="R5343" s="128" t="s">
        <v>1152</v>
      </c>
      <c r="S5343" s="127">
        <v>201501</v>
      </c>
      <c r="T5343" s="128" t="s">
        <v>52</v>
      </c>
      <c r="U5343" s="127">
        <v>0</v>
      </c>
      <c r="V5343" s="138">
        <v>202348.5</v>
      </c>
      <c r="W5343" s="128" t="s">
        <v>1152</v>
      </c>
      <c r="X5343" s="128" t="s">
        <v>177</v>
      </c>
      <c r="Y5343" s="128" t="s">
        <v>1152</v>
      </c>
      <c r="Z5343" s="128" t="s">
        <v>48</v>
      </c>
      <c r="AA5343" s="128" t="s">
        <v>1166</v>
      </c>
      <c r="AB5343" s="128" t="s">
        <v>42</v>
      </c>
      <c r="AC5343" s="128" t="s">
        <v>2639</v>
      </c>
      <c r="AD5343" s="128" t="s">
        <v>51</v>
      </c>
    </row>
    <row r="5344" spans="1:30" x14ac:dyDescent="0.25">
      <c r="A5344" s="128" t="s">
        <v>35</v>
      </c>
      <c r="B5344" s="128" t="s">
        <v>36</v>
      </c>
      <c r="C5344" s="128" t="s">
        <v>37</v>
      </c>
      <c r="D5344" s="128" t="s">
        <v>121</v>
      </c>
      <c r="E5344" s="128" t="s">
        <v>122</v>
      </c>
      <c r="F5344" s="128" t="s">
        <v>123</v>
      </c>
      <c r="G5344" s="128" t="s">
        <v>124</v>
      </c>
      <c r="H5344" s="128" t="s">
        <v>124</v>
      </c>
      <c r="I5344" s="128" t="s">
        <v>42</v>
      </c>
      <c r="J5344" s="128" t="s">
        <v>182</v>
      </c>
      <c r="K5344" s="128" t="s">
        <v>182</v>
      </c>
      <c r="L5344" s="128" t="s">
        <v>43</v>
      </c>
      <c r="M5344" s="128" t="s">
        <v>44</v>
      </c>
      <c r="N5344" s="128" t="s">
        <v>180</v>
      </c>
      <c r="O5344" s="128" t="s">
        <v>1534</v>
      </c>
      <c r="P5344" s="128" t="s">
        <v>1152</v>
      </c>
      <c r="Q5344" s="128" t="s">
        <v>1535</v>
      </c>
      <c r="R5344" s="128" t="s">
        <v>1152</v>
      </c>
      <c r="S5344" s="127">
        <v>201501</v>
      </c>
      <c r="T5344" s="128" t="s">
        <v>52</v>
      </c>
      <c r="U5344" s="127">
        <v>0</v>
      </c>
      <c r="V5344" s="138">
        <v>99090.94</v>
      </c>
      <c r="W5344" s="128" t="s">
        <v>1152</v>
      </c>
      <c r="X5344" s="128" t="s">
        <v>177</v>
      </c>
      <c r="Y5344" s="128" t="s">
        <v>1152</v>
      </c>
      <c r="Z5344" s="128" t="s">
        <v>48</v>
      </c>
      <c r="AA5344" s="128" t="s">
        <v>1166</v>
      </c>
      <c r="AB5344" s="128" t="s">
        <v>42</v>
      </c>
      <c r="AC5344" s="128" t="s">
        <v>2639</v>
      </c>
      <c r="AD5344" s="128" t="s">
        <v>51</v>
      </c>
    </row>
    <row r="5345" spans="1:30" x14ac:dyDescent="0.25">
      <c r="A5345" s="128" t="s">
        <v>35</v>
      </c>
      <c r="B5345" s="128" t="s">
        <v>36</v>
      </c>
      <c r="C5345" s="128" t="s">
        <v>37</v>
      </c>
      <c r="D5345" s="128" t="s">
        <v>121</v>
      </c>
      <c r="E5345" s="128" t="s">
        <v>122</v>
      </c>
      <c r="F5345" s="128" t="s">
        <v>123</v>
      </c>
      <c r="G5345" s="128" t="s">
        <v>124</v>
      </c>
      <c r="H5345" s="128" t="s">
        <v>124</v>
      </c>
      <c r="I5345" s="128" t="s">
        <v>42</v>
      </c>
      <c r="J5345" s="128" t="s">
        <v>174</v>
      </c>
      <c r="K5345" s="128" t="s">
        <v>174</v>
      </c>
      <c r="L5345" s="128" t="s">
        <v>43</v>
      </c>
      <c r="M5345" s="128" t="s">
        <v>44</v>
      </c>
      <c r="N5345" s="128" t="s">
        <v>180</v>
      </c>
      <c r="O5345" s="128" t="s">
        <v>1534</v>
      </c>
      <c r="P5345" s="128" t="s">
        <v>1152</v>
      </c>
      <c r="Q5345" s="128" t="s">
        <v>1535</v>
      </c>
      <c r="R5345" s="128" t="s">
        <v>1152</v>
      </c>
      <c r="S5345" s="127">
        <v>201501</v>
      </c>
      <c r="T5345" s="128" t="s">
        <v>52</v>
      </c>
      <c r="U5345" s="127">
        <v>0</v>
      </c>
      <c r="V5345" s="138">
        <v>88924.05</v>
      </c>
      <c r="W5345" s="128" t="s">
        <v>1152</v>
      </c>
      <c r="X5345" s="128" t="s">
        <v>177</v>
      </c>
      <c r="Y5345" s="128" t="s">
        <v>1152</v>
      </c>
      <c r="Z5345" s="128" t="s">
        <v>48</v>
      </c>
      <c r="AA5345" s="128" t="s">
        <v>1166</v>
      </c>
      <c r="AB5345" s="128" t="s">
        <v>42</v>
      </c>
      <c r="AC5345" s="128" t="s">
        <v>2639</v>
      </c>
      <c r="AD5345" s="128" t="s">
        <v>51</v>
      </c>
    </row>
    <row r="5346" spans="1:30" x14ac:dyDescent="0.25">
      <c r="A5346" s="128" t="s">
        <v>35</v>
      </c>
      <c r="B5346" s="128" t="s">
        <v>36</v>
      </c>
      <c r="C5346" s="128" t="s">
        <v>37</v>
      </c>
      <c r="D5346" s="128" t="s">
        <v>121</v>
      </c>
      <c r="E5346" s="128" t="s">
        <v>122</v>
      </c>
      <c r="F5346" s="128" t="s">
        <v>123</v>
      </c>
      <c r="G5346" s="128" t="s">
        <v>124</v>
      </c>
      <c r="H5346" s="128" t="s">
        <v>124</v>
      </c>
      <c r="I5346" s="128" t="s">
        <v>42</v>
      </c>
      <c r="J5346" s="128" t="s">
        <v>500</v>
      </c>
      <c r="K5346" s="128" t="s">
        <v>500</v>
      </c>
      <c r="L5346" s="128" t="s">
        <v>43</v>
      </c>
      <c r="M5346" s="128" t="s">
        <v>44</v>
      </c>
      <c r="N5346" s="128" t="s">
        <v>162</v>
      </c>
      <c r="O5346" s="128" t="s">
        <v>1534</v>
      </c>
      <c r="P5346" s="128" t="s">
        <v>1152</v>
      </c>
      <c r="Q5346" s="128" t="s">
        <v>806</v>
      </c>
      <c r="R5346" s="128" t="s">
        <v>1152</v>
      </c>
      <c r="S5346" s="127">
        <v>201501</v>
      </c>
      <c r="T5346" s="128" t="s">
        <v>52</v>
      </c>
      <c r="U5346" s="127">
        <v>0</v>
      </c>
      <c r="V5346" s="138">
        <v>15389.23</v>
      </c>
      <c r="W5346" s="128" t="s">
        <v>1152</v>
      </c>
      <c r="X5346" s="128" t="s">
        <v>807</v>
      </c>
      <c r="Y5346" s="128" t="s">
        <v>1152</v>
      </c>
      <c r="Z5346" s="128" t="s">
        <v>48</v>
      </c>
      <c r="AA5346" s="128" t="s">
        <v>1166</v>
      </c>
      <c r="AB5346" s="128" t="s">
        <v>42</v>
      </c>
      <c r="AC5346" s="128" t="s">
        <v>2639</v>
      </c>
      <c r="AD5346" s="128" t="s">
        <v>51</v>
      </c>
    </row>
    <row r="5347" spans="1:30" x14ac:dyDescent="0.25">
      <c r="A5347" s="128" t="s">
        <v>35</v>
      </c>
      <c r="B5347" s="128" t="s">
        <v>36</v>
      </c>
      <c r="C5347" s="128" t="s">
        <v>37</v>
      </c>
      <c r="D5347" s="128" t="s">
        <v>121</v>
      </c>
      <c r="E5347" s="128" t="s">
        <v>122</v>
      </c>
      <c r="F5347" s="128" t="s">
        <v>123</v>
      </c>
      <c r="G5347" s="128" t="s">
        <v>124</v>
      </c>
      <c r="H5347" s="128" t="s">
        <v>124</v>
      </c>
      <c r="I5347" s="128" t="s">
        <v>42</v>
      </c>
      <c r="J5347" s="128" t="s">
        <v>283</v>
      </c>
      <c r="K5347" s="128" t="s">
        <v>283</v>
      </c>
      <c r="L5347" s="128" t="s">
        <v>43</v>
      </c>
      <c r="M5347" s="128" t="s">
        <v>44</v>
      </c>
      <c r="N5347" s="128" t="s">
        <v>150</v>
      </c>
      <c r="O5347" s="128" t="s">
        <v>1534</v>
      </c>
      <c r="P5347" s="128" t="s">
        <v>1152</v>
      </c>
      <c r="Q5347" s="128" t="s">
        <v>1539</v>
      </c>
      <c r="R5347" s="128" t="s">
        <v>1152</v>
      </c>
      <c r="S5347" s="127">
        <v>201501</v>
      </c>
      <c r="T5347" s="128" t="s">
        <v>52</v>
      </c>
      <c r="U5347" s="127">
        <v>0</v>
      </c>
      <c r="V5347" s="138">
        <v>82000</v>
      </c>
      <c r="W5347" s="128" t="s">
        <v>1152</v>
      </c>
      <c r="X5347" s="128" t="s">
        <v>460</v>
      </c>
      <c r="Y5347" s="128" t="s">
        <v>1152</v>
      </c>
      <c r="Z5347" s="128" t="s">
        <v>48</v>
      </c>
      <c r="AA5347" s="128" t="s">
        <v>1166</v>
      </c>
      <c r="AB5347" s="128" t="s">
        <v>42</v>
      </c>
      <c r="AC5347" s="128" t="s">
        <v>2639</v>
      </c>
      <c r="AD5347" s="128" t="s">
        <v>51</v>
      </c>
    </row>
    <row r="5348" spans="1:30" x14ac:dyDescent="0.25">
      <c r="A5348" s="128" t="s">
        <v>35</v>
      </c>
      <c r="B5348" s="128" t="s">
        <v>36</v>
      </c>
      <c r="C5348" s="128" t="s">
        <v>37</v>
      </c>
      <c r="D5348" s="128" t="s">
        <v>121</v>
      </c>
      <c r="E5348" s="128" t="s">
        <v>215</v>
      </c>
      <c r="F5348" s="128" t="s">
        <v>216</v>
      </c>
      <c r="G5348" s="128" t="s">
        <v>124</v>
      </c>
      <c r="H5348" s="128" t="s">
        <v>124</v>
      </c>
      <c r="I5348" s="128" t="s">
        <v>42</v>
      </c>
      <c r="J5348" s="128" t="s">
        <v>237</v>
      </c>
      <c r="K5348" s="128" t="s">
        <v>237</v>
      </c>
      <c r="L5348" s="128" t="s">
        <v>43</v>
      </c>
      <c r="M5348" s="128" t="s">
        <v>44</v>
      </c>
      <c r="N5348" s="128" t="s">
        <v>150</v>
      </c>
      <c r="O5348" s="128" t="s">
        <v>1534</v>
      </c>
      <c r="P5348" s="128" t="s">
        <v>1152</v>
      </c>
      <c r="Q5348" s="128" t="s">
        <v>1540</v>
      </c>
      <c r="R5348" s="128" t="s">
        <v>1152</v>
      </c>
      <c r="S5348" s="127">
        <v>201501</v>
      </c>
      <c r="T5348" s="128" t="s">
        <v>52</v>
      </c>
      <c r="U5348" s="127">
        <v>0</v>
      </c>
      <c r="V5348" s="138">
        <v>218869.31</v>
      </c>
      <c r="W5348" s="128" t="s">
        <v>1152</v>
      </c>
      <c r="X5348" s="128" t="s">
        <v>422</v>
      </c>
      <c r="Y5348" s="128" t="s">
        <v>1152</v>
      </c>
      <c r="Z5348" s="128" t="s">
        <v>48</v>
      </c>
      <c r="AA5348" s="128" t="s">
        <v>1166</v>
      </c>
      <c r="AB5348" s="128" t="s">
        <v>42</v>
      </c>
      <c r="AC5348" s="128" t="s">
        <v>2639</v>
      </c>
      <c r="AD5348" s="128" t="s">
        <v>51</v>
      </c>
    </row>
    <row r="5349" spans="1:30" x14ac:dyDescent="0.25">
      <c r="A5349" s="128" t="s">
        <v>35</v>
      </c>
      <c r="B5349" s="128" t="s">
        <v>36</v>
      </c>
      <c r="C5349" s="128" t="s">
        <v>37</v>
      </c>
      <c r="D5349" s="128" t="s">
        <v>121</v>
      </c>
      <c r="E5349" s="128" t="s">
        <v>215</v>
      </c>
      <c r="F5349" s="128" t="s">
        <v>216</v>
      </c>
      <c r="G5349" s="128" t="s">
        <v>124</v>
      </c>
      <c r="H5349" s="128" t="s">
        <v>124</v>
      </c>
      <c r="I5349" s="128" t="s">
        <v>42</v>
      </c>
      <c r="J5349" s="128" t="s">
        <v>250</v>
      </c>
      <c r="K5349" s="128" t="s">
        <v>250</v>
      </c>
      <c r="L5349" s="128" t="s">
        <v>43</v>
      </c>
      <c r="M5349" s="128" t="s">
        <v>44</v>
      </c>
      <c r="N5349" s="128" t="s">
        <v>150</v>
      </c>
      <c r="O5349" s="128" t="s">
        <v>1555</v>
      </c>
      <c r="P5349" s="128" t="s">
        <v>1152</v>
      </c>
      <c r="Q5349" s="128" t="s">
        <v>1559</v>
      </c>
      <c r="R5349" s="128" t="s">
        <v>1152</v>
      </c>
      <c r="S5349" s="127">
        <v>201501</v>
      </c>
      <c r="T5349" s="128" t="s">
        <v>47</v>
      </c>
      <c r="U5349" s="127">
        <v>0</v>
      </c>
      <c r="V5349" s="138">
        <v>-3200</v>
      </c>
      <c r="W5349" s="128" t="s">
        <v>1152</v>
      </c>
      <c r="X5349" s="128" t="s">
        <v>1152</v>
      </c>
      <c r="Y5349" s="128" t="s">
        <v>1152</v>
      </c>
      <c r="Z5349" s="128" t="s">
        <v>48</v>
      </c>
      <c r="AA5349" s="128" t="s">
        <v>1166</v>
      </c>
      <c r="AB5349" s="128" t="s">
        <v>42</v>
      </c>
      <c r="AC5349" s="128" t="s">
        <v>2640</v>
      </c>
      <c r="AD5349" s="128" t="s">
        <v>51</v>
      </c>
    </row>
    <row r="5350" spans="1:30" x14ac:dyDescent="0.25">
      <c r="A5350" s="128" t="s">
        <v>35</v>
      </c>
      <c r="B5350" s="128" t="s">
        <v>36</v>
      </c>
      <c r="C5350" s="128" t="s">
        <v>37</v>
      </c>
      <c r="D5350" s="128" t="s">
        <v>121</v>
      </c>
      <c r="E5350" s="128" t="s">
        <v>215</v>
      </c>
      <c r="F5350" s="128" t="s">
        <v>216</v>
      </c>
      <c r="G5350" s="128" t="s">
        <v>124</v>
      </c>
      <c r="H5350" s="128" t="s">
        <v>124</v>
      </c>
      <c r="I5350" s="128" t="s">
        <v>42</v>
      </c>
      <c r="J5350" s="128" t="s">
        <v>237</v>
      </c>
      <c r="K5350" s="128" t="s">
        <v>237</v>
      </c>
      <c r="L5350" s="128" t="s">
        <v>43</v>
      </c>
      <c r="M5350" s="128" t="s">
        <v>44</v>
      </c>
      <c r="N5350" s="128" t="s">
        <v>150</v>
      </c>
      <c r="O5350" s="128" t="s">
        <v>1555</v>
      </c>
      <c r="P5350" s="128" t="s">
        <v>1152</v>
      </c>
      <c r="Q5350" s="128" t="s">
        <v>2425</v>
      </c>
      <c r="R5350" s="128" t="s">
        <v>1152</v>
      </c>
      <c r="S5350" s="127">
        <v>201501</v>
      </c>
      <c r="T5350" s="128" t="s">
        <v>52</v>
      </c>
      <c r="U5350" s="127">
        <v>0</v>
      </c>
      <c r="V5350" s="138">
        <v>60879</v>
      </c>
      <c r="W5350" s="128" t="s">
        <v>1152</v>
      </c>
      <c r="X5350" s="128" t="s">
        <v>1152</v>
      </c>
      <c r="Y5350" s="128" t="s">
        <v>1152</v>
      </c>
      <c r="Z5350" s="128" t="s">
        <v>48</v>
      </c>
      <c r="AA5350" s="128" t="s">
        <v>1166</v>
      </c>
      <c r="AB5350" s="128" t="s">
        <v>42</v>
      </c>
      <c r="AC5350" s="128" t="s">
        <v>2640</v>
      </c>
      <c r="AD5350" s="128" t="s">
        <v>51</v>
      </c>
    </row>
    <row r="5351" spans="1:30" x14ac:dyDescent="0.25">
      <c r="A5351" s="128" t="s">
        <v>35</v>
      </c>
      <c r="B5351" s="128" t="s">
        <v>36</v>
      </c>
      <c r="C5351" s="128" t="s">
        <v>37</v>
      </c>
      <c r="D5351" s="128" t="s">
        <v>121</v>
      </c>
      <c r="E5351" s="128" t="s">
        <v>215</v>
      </c>
      <c r="F5351" s="128" t="s">
        <v>216</v>
      </c>
      <c r="G5351" s="128" t="s">
        <v>124</v>
      </c>
      <c r="H5351" s="128" t="s">
        <v>124</v>
      </c>
      <c r="I5351" s="128" t="s">
        <v>42</v>
      </c>
      <c r="J5351" s="128" t="s">
        <v>217</v>
      </c>
      <c r="K5351" s="128" t="s">
        <v>217</v>
      </c>
      <c r="L5351" s="128" t="s">
        <v>43</v>
      </c>
      <c r="M5351" s="128" t="s">
        <v>44</v>
      </c>
      <c r="N5351" s="128" t="s">
        <v>180</v>
      </c>
      <c r="O5351" s="128" t="s">
        <v>1555</v>
      </c>
      <c r="P5351" s="128" t="s">
        <v>1152</v>
      </c>
      <c r="Q5351" s="128" t="s">
        <v>1546</v>
      </c>
      <c r="R5351" s="128" t="s">
        <v>1152</v>
      </c>
      <c r="S5351" s="127">
        <v>201501</v>
      </c>
      <c r="T5351" s="128" t="s">
        <v>52</v>
      </c>
      <c r="U5351" s="127">
        <v>0</v>
      </c>
      <c r="V5351" s="138">
        <v>521756.3</v>
      </c>
      <c r="W5351" s="128" t="s">
        <v>1152</v>
      </c>
      <c r="X5351" s="128" t="s">
        <v>1152</v>
      </c>
      <c r="Y5351" s="128" t="s">
        <v>1152</v>
      </c>
      <c r="Z5351" s="128" t="s">
        <v>48</v>
      </c>
      <c r="AA5351" s="128" t="s">
        <v>1166</v>
      </c>
      <c r="AB5351" s="128" t="s">
        <v>42</v>
      </c>
      <c r="AC5351" s="128" t="s">
        <v>2640</v>
      </c>
      <c r="AD5351" s="128" t="s">
        <v>51</v>
      </c>
    </row>
    <row r="5352" spans="1:30" x14ac:dyDescent="0.25">
      <c r="A5352" s="128" t="s">
        <v>35</v>
      </c>
      <c r="B5352" s="128" t="s">
        <v>36</v>
      </c>
      <c r="C5352" s="128" t="s">
        <v>37</v>
      </c>
      <c r="D5352" s="128" t="s">
        <v>121</v>
      </c>
      <c r="E5352" s="128" t="s">
        <v>215</v>
      </c>
      <c r="F5352" s="128" t="s">
        <v>216</v>
      </c>
      <c r="G5352" s="128" t="s">
        <v>124</v>
      </c>
      <c r="H5352" s="128" t="s">
        <v>124</v>
      </c>
      <c r="I5352" s="128" t="s">
        <v>42</v>
      </c>
      <c r="J5352" s="128" t="s">
        <v>261</v>
      </c>
      <c r="K5352" s="128" t="s">
        <v>261</v>
      </c>
      <c r="L5352" s="128" t="s">
        <v>43</v>
      </c>
      <c r="M5352" s="128" t="s">
        <v>44</v>
      </c>
      <c r="N5352" s="128" t="s">
        <v>180</v>
      </c>
      <c r="O5352" s="128" t="s">
        <v>1555</v>
      </c>
      <c r="P5352" s="128" t="s">
        <v>1152</v>
      </c>
      <c r="Q5352" s="128" t="s">
        <v>1547</v>
      </c>
      <c r="R5352" s="128" t="s">
        <v>1152</v>
      </c>
      <c r="S5352" s="127">
        <v>201501</v>
      </c>
      <c r="T5352" s="128" t="s">
        <v>52</v>
      </c>
      <c r="U5352" s="127">
        <v>0</v>
      </c>
      <c r="V5352" s="138">
        <v>256206.77</v>
      </c>
      <c r="W5352" s="128" t="s">
        <v>1152</v>
      </c>
      <c r="X5352" s="128" t="s">
        <v>1152</v>
      </c>
      <c r="Y5352" s="128" t="s">
        <v>1152</v>
      </c>
      <c r="Z5352" s="128" t="s">
        <v>48</v>
      </c>
      <c r="AA5352" s="128" t="s">
        <v>1166</v>
      </c>
      <c r="AB5352" s="128" t="s">
        <v>42</v>
      </c>
      <c r="AC5352" s="128" t="s">
        <v>2640</v>
      </c>
      <c r="AD5352" s="128" t="s">
        <v>51</v>
      </c>
    </row>
    <row r="5353" spans="1:30" x14ac:dyDescent="0.25">
      <c r="A5353" s="128" t="s">
        <v>35</v>
      </c>
      <c r="B5353" s="128" t="s">
        <v>36</v>
      </c>
      <c r="C5353" s="128" t="s">
        <v>37</v>
      </c>
      <c r="D5353" s="128" t="s">
        <v>121</v>
      </c>
      <c r="E5353" s="128" t="s">
        <v>215</v>
      </c>
      <c r="F5353" s="128" t="s">
        <v>216</v>
      </c>
      <c r="G5353" s="128" t="s">
        <v>124</v>
      </c>
      <c r="H5353" s="128" t="s">
        <v>124</v>
      </c>
      <c r="I5353" s="128" t="s">
        <v>42</v>
      </c>
      <c r="J5353" s="128" t="s">
        <v>237</v>
      </c>
      <c r="K5353" s="128" t="s">
        <v>237</v>
      </c>
      <c r="L5353" s="128" t="s">
        <v>43</v>
      </c>
      <c r="M5353" s="128" t="s">
        <v>44</v>
      </c>
      <c r="N5353" s="128" t="s">
        <v>180</v>
      </c>
      <c r="O5353" s="128" t="s">
        <v>1555</v>
      </c>
      <c r="P5353" s="128" t="s">
        <v>1152</v>
      </c>
      <c r="Q5353" s="128" t="s">
        <v>1544</v>
      </c>
      <c r="R5353" s="128" t="s">
        <v>1152</v>
      </c>
      <c r="S5353" s="127">
        <v>201501</v>
      </c>
      <c r="T5353" s="128" t="s">
        <v>52</v>
      </c>
      <c r="U5353" s="127">
        <v>0</v>
      </c>
      <c r="V5353" s="138">
        <v>239785</v>
      </c>
      <c r="W5353" s="128" t="s">
        <v>1152</v>
      </c>
      <c r="X5353" s="128" t="s">
        <v>1152</v>
      </c>
      <c r="Y5353" s="128" t="s">
        <v>1152</v>
      </c>
      <c r="Z5353" s="128" t="s">
        <v>48</v>
      </c>
      <c r="AA5353" s="128" t="s">
        <v>1166</v>
      </c>
      <c r="AB5353" s="128" t="s">
        <v>42</v>
      </c>
      <c r="AC5353" s="128" t="s">
        <v>2640</v>
      </c>
      <c r="AD5353" s="128" t="s">
        <v>51</v>
      </c>
    </row>
    <row r="5354" spans="1:30" x14ac:dyDescent="0.25">
      <c r="A5354" s="128" t="s">
        <v>35</v>
      </c>
      <c r="B5354" s="128" t="s">
        <v>36</v>
      </c>
      <c r="C5354" s="128" t="s">
        <v>37</v>
      </c>
      <c r="D5354" s="128" t="s">
        <v>121</v>
      </c>
      <c r="E5354" s="128" t="s">
        <v>215</v>
      </c>
      <c r="F5354" s="128" t="s">
        <v>216</v>
      </c>
      <c r="G5354" s="128" t="s">
        <v>124</v>
      </c>
      <c r="H5354" s="128" t="s">
        <v>124</v>
      </c>
      <c r="I5354" s="128" t="s">
        <v>42</v>
      </c>
      <c r="J5354" s="128" t="s">
        <v>231</v>
      </c>
      <c r="K5354" s="128" t="s">
        <v>231</v>
      </c>
      <c r="L5354" s="128" t="s">
        <v>43</v>
      </c>
      <c r="M5354" s="128" t="s">
        <v>44</v>
      </c>
      <c r="N5354" s="128" t="s">
        <v>180</v>
      </c>
      <c r="O5354" s="128" t="s">
        <v>1555</v>
      </c>
      <c r="P5354" s="128" t="s">
        <v>1152</v>
      </c>
      <c r="Q5354" s="128" t="s">
        <v>1546</v>
      </c>
      <c r="R5354" s="128" t="s">
        <v>1152</v>
      </c>
      <c r="S5354" s="127">
        <v>201501</v>
      </c>
      <c r="T5354" s="128" t="s">
        <v>52</v>
      </c>
      <c r="U5354" s="127">
        <v>0</v>
      </c>
      <c r="V5354" s="138">
        <v>37394.35</v>
      </c>
      <c r="W5354" s="128" t="s">
        <v>1152</v>
      </c>
      <c r="X5354" s="128" t="s">
        <v>1152</v>
      </c>
      <c r="Y5354" s="128" t="s">
        <v>1152</v>
      </c>
      <c r="Z5354" s="128" t="s">
        <v>48</v>
      </c>
      <c r="AA5354" s="128" t="s">
        <v>1166</v>
      </c>
      <c r="AB5354" s="128" t="s">
        <v>42</v>
      </c>
      <c r="AC5354" s="128" t="s">
        <v>2640</v>
      </c>
      <c r="AD5354" s="128" t="s">
        <v>51</v>
      </c>
    </row>
    <row r="5355" spans="1:30" x14ac:dyDescent="0.25">
      <c r="A5355" s="128" t="s">
        <v>35</v>
      </c>
      <c r="B5355" s="128" t="s">
        <v>36</v>
      </c>
      <c r="C5355" s="128" t="s">
        <v>37</v>
      </c>
      <c r="D5355" s="128" t="s">
        <v>121</v>
      </c>
      <c r="E5355" s="128" t="s">
        <v>215</v>
      </c>
      <c r="F5355" s="128" t="s">
        <v>216</v>
      </c>
      <c r="G5355" s="128" t="s">
        <v>124</v>
      </c>
      <c r="H5355" s="128" t="s">
        <v>124</v>
      </c>
      <c r="I5355" s="128" t="s">
        <v>42</v>
      </c>
      <c r="J5355" s="128" t="s">
        <v>250</v>
      </c>
      <c r="K5355" s="128" t="s">
        <v>250</v>
      </c>
      <c r="L5355" s="128" t="s">
        <v>43</v>
      </c>
      <c r="M5355" s="128" t="s">
        <v>44</v>
      </c>
      <c r="N5355" s="128" t="s">
        <v>180</v>
      </c>
      <c r="O5355" s="128" t="s">
        <v>1555</v>
      </c>
      <c r="P5355" s="128" t="s">
        <v>1152</v>
      </c>
      <c r="Q5355" s="128" t="s">
        <v>1545</v>
      </c>
      <c r="R5355" s="128" t="s">
        <v>1152</v>
      </c>
      <c r="S5355" s="127">
        <v>201501</v>
      </c>
      <c r="T5355" s="128" t="s">
        <v>52</v>
      </c>
      <c r="U5355" s="127">
        <v>0</v>
      </c>
      <c r="V5355" s="138">
        <v>29550</v>
      </c>
      <c r="W5355" s="128" t="s">
        <v>1152</v>
      </c>
      <c r="X5355" s="128" t="s">
        <v>1152</v>
      </c>
      <c r="Y5355" s="128" t="s">
        <v>1152</v>
      </c>
      <c r="Z5355" s="128" t="s">
        <v>48</v>
      </c>
      <c r="AA5355" s="128" t="s">
        <v>1166</v>
      </c>
      <c r="AB5355" s="128" t="s">
        <v>42</v>
      </c>
      <c r="AC5355" s="128" t="s">
        <v>2640</v>
      </c>
      <c r="AD5355" s="128" t="s">
        <v>51</v>
      </c>
    </row>
    <row r="5356" spans="1:30" x14ac:dyDescent="0.25">
      <c r="A5356" s="128" t="s">
        <v>35</v>
      </c>
      <c r="B5356" s="128" t="s">
        <v>36</v>
      </c>
      <c r="C5356" s="128" t="s">
        <v>37</v>
      </c>
      <c r="D5356" s="128" t="s">
        <v>121</v>
      </c>
      <c r="E5356" s="128" t="s">
        <v>215</v>
      </c>
      <c r="F5356" s="128" t="s">
        <v>216</v>
      </c>
      <c r="G5356" s="128" t="s">
        <v>124</v>
      </c>
      <c r="H5356" s="128" t="s">
        <v>124</v>
      </c>
      <c r="I5356" s="128" t="s">
        <v>42</v>
      </c>
      <c r="J5356" s="128" t="s">
        <v>437</v>
      </c>
      <c r="K5356" s="128" t="s">
        <v>437</v>
      </c>
      <c r="L5356" s="128" t="s">
        <v>43</v>
      </c>
      <c r="M5356" s="128" t="s">
        <v>44</v>
      </c>
      <c r="N5356" s="128" t="s">
        <v>180</v>
      </c>
      <c r="O5356" s="128" t="s">
        <v>1555</v>
      </c>
      <c r="P5356" s="128" t="s">
        <v>1152</v>
      </c>
      <c r="Q5356" s="128" t="s">
        <v>1547</v>
      </c>
      <c r="R5356" s="128" t="s">
        <v>1152</v>
      </c>
      <c r="S5356" s="127">
        <v>201501</v>
      </c>
      <c r="T5356" s="128" t="s">
        <v>52</v>
      </c>
      <c r="U5356" s="127">
        <v>0</v>
      </c>
      <c r="V5356" s="138">
        <v>10833.74</v>
      </c>
      <c r="W5356" s="128" t="s">
        <v>1152</v>
      </c>
      <c r="X5356" s="128" t="s">
        <v>1152</v>
      </c>
      <c r="Y5356" s="128" t="s">
        <v>1152</v>
      </c>
      <c r="Z5356" s="128" t="s">
        <v>48</v>
      </c>
      <c r="AA5356" s="128" t="s">
        <v>1166</v>
      </c>
      <c r="AB5356" s="128" t="s">
        <v>42</v>
      </c>
      <c r="AC5356" s="128" t="s">
        <v>2640</v>
      </c>
      <c r="AD5356" s="128" t="s">
        <v>51</v>
      </c>
    </row>
    <row r="5357" spans="1:30" x14ac:dyDescent="0.25">
      <c r="A5357" s="128" t="s">
        <v>35</v>
      </c>
      <c r="B5357" s="128" t="s">
        <v>36</v>
      </c>
      <c r="C5357" s="128" t="s">
        <v>37</v>
      </c>
      <c r="D5357" s="128" t="s">
        <v>121</v>
      </c>
      <c r="E5357" s="128" t="s">
        <v>215</v>
      </c>
      <c r="F5357" s="128" t="s">
        <v>216</v>
      </c>
      <c r="G5357" s="128" t="s">
        <v>124</v>
      </c>
      <c r="H5357" s="128" t="s">
        <v>124</v>
      </c>
      <c r="I5357" s="128" t="s">
        <v>42</v>
      </c>
      <c r="J5357" s="128" t="s">
        <v>257</v>
      </c>
      <c r="K5357" s="128" t="s">
        <v>257</v>
      </c>
      <c r="L5357" s="128" t="s">
        <v>43</v>
      </c>
      <c r="M5357" s="128" t="s">
        <v>44</v>
      </c>
      <c r="N5357" s="128" t="s">
        <v>180</v>
      </c>
      <c r="O5357" s="128" t="s">
        <v>1555</v>
      </c>
      <c r="P5357" s="128" t="s">
        <v>1152</v>
      </c>
      <c r="Q5357" s="128" t="s">
        <v>1544</v>
      </c>
      <c r="R5357" s="128" t="s">
        <v>1152</v>
      </c>
      <c r="S5357" s="127">
        <v>201501</v>
      </c>
      <c r="T5357" s="128" t="s">
        <v>52</v>
      </c>
      <c r="U5357" s="127">
        <v>0</v>
      </c>
      <c r="V5357" s="138">
        <v>5300</v>
      </c>
      <c r="W5357" s="128" t="s">
        <v>1152</v>
      </c>
      <c r="X5357" s="128" t="s">
        <v>1152</v>
      </c>
      <c r="Y5357" s="128" t="s">
        <v>1152</v>
      </c>
      <c r="Z5357" s="128" t="s">
        <v>48</v>
      </c>
      <c r="AA5357" s="128" t="s">
        <v>1166</v>
      </c>
      <c r="AB5357" s="128" t="s">
        <v>42</v>
      </c>
      <c r="AC5357" s="128" t="s">
        <v>2640</v>
      </c>
      <c r="AD5357" s="128" t="s">
        <v>51</v>
      </c>
    </row>
    <row r="5358" spans="1:30" x14ac:dyDescent="0.25">
      <c r="A5358" s="128" t="s">
        <v>35</v>
      </c>
      <c r="B5358" s="128" t="s">
        <v>36</v>
      </c>
      <c r="C5358" s="128" t="s">
        <v>37</v>
      </c>
      <c r="D5358" s="128" t="s">
        <v>121</v>
      </c>
      <c r="E5358" s="128" t="s">
        <v>215</v>
      </c>
      <c r="F5358" s="128" t="s">
        <v>216</v>
      </c>
      <c r="G5358" s="128" t="s">
        <v>124</v>
      </c>
      <c r="H5358" s="128" t="s">
        <v>124</v>
      </c>
      <c r="I5358" s="128" t="s">
        <v>42</v>
      </c>
      <c r="J5358" s="128" t="s">
        <v>437</v>
      </c>
      <c r="K5358" s="128" t="s">
        <v>437</v>
      </c>
      <c r="L5358" s="128" t="s">
        <v>43</v>
      </c>
      <c r="M5358" s="128" t="s">
        <v>44</v>
      </c>
      <c r="N5358" s="128" t="s">
        <v>150</v>
      </c>
      <c r="O5358" s="128" t="s">
        <v>42</v>
      </c>
      <c r="P5358" s="128" t="s">
        <v>392</v>
      </c>
      <c r="Q5358" s="128" t="s">
        <v>1717</v>
      </c>
      <c r="R5358" s="128" t="s">
        <v>3089</v>
      </c>
      <c r="S5358" s="127">
        <v>201501</v>
      </c>
      <c r="T5358" s="128" t="s">
        <v>52</v>
      </c>
      <c r="U5358" s="127">
        <v>249.46</v>
      </c>
      <c r="V5358" s="138">
        <v>249.46</v>
      </c>
      <c r="W5358" s="128" t="s">
        <v>340</v>
      </c>
      <c r="X5358" s="128" t="s">
        <v>384</v>
      </c>
      <c r="Y5358" s="128" t="s">
        <v>1152</v>
      </c>
      <c r="Z5358" s="128" t="s">
        <v>48</v>
      </c>
      <c r="AA5358" s="128" t="s">
        <v>315</v>
      </c>
      <c r="AB5358" s="128" t="s">
        <v>42</v>
      </c>
      <c r="AC5358" s="128" t="s">
        <v>3090</v>
      </c>
      <c r="AD5358" s="128" t="s">
        <v>146</v>
      </c>
    </row>
    <row r="5359" spans="1:30" x14ac:dyDescent="0.25">
      <c r="A5359" s="128" t="s">
        <v>35</v>
      </c>
      <c r="B5359" s="128" t="s">
        <v>36</v>
      </c>
      <c r="C5359" s="128" t="s">
        <v>37</v>
      </c>
      <c r="D5359" s="128" t="s">
        <v>121</v>
      </c>
      <c r="E5359" s="128" t="s">
        <v>122</v>
      </c>
      <c r="F5359" s="128" t="s">
        <v>123</v>
      </c>
      <c r="G5359" s="128" t="s">
        <v>124</v>
      </c>
      <c r="H5359" s="128" t="s">
        <v>124</v>
      </c>
      <c r="I5359" s="128" t="s">
        <v>42</v>
      </c>
      <c r="J5359" s="128" t="s">
        <v>285</v>
      </c>
      <c r="K5359" s="128" t="s">
        <v>285</v>
      </c>
      <c r="L5359" s="128" t="s">
        <v>43</v>
      </c>
      <c r="M5359" s="128" t="s">
        <v>44</v>
      </c>
      <c r="N5359" s="128" t="s">
        <v>150</v>
      </c>
      <c r="O5359" s="128" t="s">
        <v>42</v>
      </c>
      <c r="P5359" s="128" t="s">
        <v>463</v>
      </c>
      <c r="Q5359" s="128" t="s">
        <v>464</v>
      </c>
      <c r="R5359" s="128" t="s">
        <v>3091</v>
      </c>
      <c r="S5359" s="127">
        <v>201501</v>
      </c>
      <c r="T5359" s="128" t="s">
        <v>52</v>
      </c>
      <c r="U5359" s="129">
        <v>52095.06</v>
      </c>
      <c r="V5359" s="138">
        <v>52095.06</v>
      </c>
      <c r="W5359" s="128" t="s">
        <v>340</v>
      </c>
      <c r="X5359" s="128" t="s">
        <v>288</v>
      </c>
      <c r="Y5359" s="128" t="s">
        <v>1152</v>
      </c>
      <c r="Z5359" s="128" t="s">
        <v>48</v>
      </c>
      <c r="AA5359" s="128" t="s">
        <v>315</v>
      </c>
      <c r="AB5359" s="128" t="s">
        <v>42</v>
      </c>
      <c r="AC5359" s="128" t="s">
        <v>3092</v>
      </c>
      <c r="AD5359" s="128" t="s">
        <v>146</v>
      </c>
    </row>
    <row r="5360" spans="1:30" x14ac:dyDescent="0.25">
      <c r="A5360" s="128" t="s">
        <v>35</v>
      </c>
      <c r="B5360" s="128" t="s">
        <v>36</v>
      </c>
      <c r="C5360" s="128" t="s">
        <v>37</v>
      </c>
      <c r="D5360" s="128" t="s">
        <v>121</v>
      </c>
      <c r="E5360" s="128" t="s">
        <v>122</v>
      </c>
      <c r="F5360" s="128" t="s">
        <v>123</v>
      </c>
      <c r="G5360" s="128" t="s">
        <v>124</v>
      </c>
      <c r="H5360" s="128" t="s">
        <v>124</v>
      </c>
      <c r="I5360" s="128" t="s">
        <v>42</v>
      </c>
      <c r="J5360" s="128" t="s">
        <v>156</v>
      </c>
      <c r="K5360" s="128" t="s">
        <v>156</v>
      </c>
      <c r="L5360" s="128" t="s">
        <v>43</v>
      </c>
      <c r="M5360" s="128" t="s">
        <v>44</v>
      </c>
      <c r="N5360" s="128" t="s">
        <v>126</v>
      </c>
      <c r="O5360" s="128" t="s">
        <v>42</v>
      </c>
      <c r="P5360" s="128" t="s">
        <v>510</v>
      </c>
      <c r="Q5360" s="128" t="s">
        <v>167</v>
      </c>
      <c r="R5360" s="128" t="s">
        <v>3093</v>
      </c>
      <c r="S5360" s="127">
        <v>201501</v>
      </c>
      <c r="T5360" s="128" t="s">
        <v>52</v>
      </c>
      <c r="U5360" s="127">
        <v>0</v>
      </c>
      <c r="V5360" s="138">
        <v>155.25</v>
      </c>
      <c r="W5360" s="128" t="s">
        <v>42</v>
      </c>
      <c r="X5360" s="128" t="s">
        <v>42</v>
      </c>
      <c r="Y5360" s="128" t="s">
        <v>1152</v>
      </c>
      <c r="Z5360" s="128" t="s">
        <v>48</v>
      </c>
      <c r="AA5360" s="128" t="s">
        <v>168</v>
      </c>
      <c r="AB5360" s="128" t="s">
        <v>42</v>
      </c>
      <c r="AC5360" s="128" t="s">
        <v>3092</v>
      </c>
      <c r="AD5360" s="128" t="s">
        <v>146</v>
      </c>
    </row>
    <row r="5361" spans="1:30" x14ac:dyDescent="0.25">
      <c r="A5361" s="128" t="s">
        <v>35</v>
      </c>
      <c r="B5361" s="128" t="s">
        <v>36</v>
      </c>
      <c r="C5361" s="128" t="s">
        <v>37</v>
      </c>
      <c r="D5361" s="128" t="s">
        <v>121</v>
      </c>
      <c r="E5361" s="128" t="s">
        <v>122</v>
      </c>
      <c r="F5361" s="128" t="s">
        <v>123</v>
      </c>
      <c r="G5361" s="128" t="s">
        <v>124</v>
      </c>
      <c r="H5361" s="128" t="s">
        <v>124</v>
      </c>
      <c r="I5361" s="128" t="s">
        <v>42</v>
      </c>
      <c r="J5361" s="128" t="s">
        <v>156</v>
      </c>
      <c r="K5361" s="128" t="s">
        <v>156</v>
      </c>
      <c r="L5361" s="128" t="s">
        <v>43</v>
      </c>
      <c r="M5361" s="128" t="s">
        <v>44</v>
      </c>
      <c r="N5361" s="128" t="s">
        <v>126</v>
      </c>
      <c r="O5361" s="128" t="s">
        <v>42</v>
      </c>
      <c r="P5361" s="128" t="s">
        <v>510</v>
      </c>
      <c r="Q5361" s="128" t="s">
        <v>167</v>
      </c>
      <c r="R5361" s="128" t="s">
        <v>3093</v>
      </c>
      <c r="S5361" s="127">
        <v>201501</v>
      </c>
      <c r="T5361" s="128" t="s">
        <v>52</v>
      </c>
      <c r="U5361" s="127">
        <v>0</v>
      </c>
      <c r="V5361" s="138">
        <v>2.2999999999999998</v>
      </c>
      <c r="W5361" s="128" t="s">
        <v>42</v>
      </c>
      <c r="X5361" s="128" t="s">
        <v>42</v>
      </c>
      <c r="Y5361" s="128" t="s">
        <v>1152</v>
      </c>
      <c r="Z5361" s="128" t="s">
        <v>48</v>
      </c>
      <c r="AA5361" s="128" t="s">
        <v>168</v>
      </c>
      <c r="AB5361" s="128" t="s">
        <v>42</v>
      </c>
      <c r="AC5361" s="128" t="s">
        <v>3092</v>
      </c>
      <c r="AD5361" s="128" t="s">
        <v>146</v>
      </c>
    </row>
    <row r="5362" spans="1:30" x14ac:dyDescent="0.25">
      <c r="A5362" s="128" t="s">
        <v>35</v>
      </c>
      <c r="B5362" s="128" t="s">
        <v>36</v>
      </c>
      <c r="C5362" s="128" t="s">
        <v>37</v>
      </c>
      <c r="D5362" s="128" t="s">
        <v>121</v>
      </c>
      <c r="E5362" s="128" t="s">
        <v>122</v>
      </c>
      <c r="F5362" s="128" t="s">
        <v>123</v>
      </c>
      <c r="G5362" s="128" t="s">
        <v>124</v>
      </c>
      <c r="H5362" s="128" t="s">
        <v>124</v>
      </c>
      <c r="I5362" s="128" t="s">
        <v>42</v>
      </c>
      <c r="J5362" s="128" t="s">
        <v>156</v>
      </c>
      <c r="K5362" s="128" t="s">
        <v>156</v>
      </c>
      <c r="L5362" s="128" t="s">
        <v>43</v>
      </c>
      <c r="M5362" s="128" t="s">
        <v>44</v>
      </c>
      <c r="N5362" s="128" t="s">
        <v>126</v>
      </c>
      <c r="O5362" s="128" t="s">
        <v>42</v>
      </c>
      <c r="P5362" s="128" t="s">
        <v>510</v>
      </c>
      <c r="Q5362" s="128" t="s">
        <v>3094</v>
      </c>
      <c r="R5362" s="128" t="s">
        <v>3093</v>
      </c>
      <c r="S5362" s="127">
        <v>201501</v>
      </c>
      <c r="T5362" s="128" t="s">
        <v>52</v>
      </c>
      <c r="U5362" s="127">
        <v>0</v>
      </c>
      <c r="V5362" s="138">
        <v>2</v>
      </c>
      <c r="W5362" s="128" t="s">
        <v>42</v>
      </c>
      <c r="X5362" s="128" t="s">
        <v>42</v>
      </c>
      <c r="Y5362" s="128" t="s">
        <v>1152</v>
      </c>
      <c r="Z5362" s="128" t="s">
        <v>48</v>
      </c>
      <c r="AA5362" s="128" t="s">
        <v>168</v>
      </c>
      <c r="AB5362" s="128" t="s">
        <v>42</v>
      </c>
      <c r="AC5362" s="128" t="s">
        <v>3092</v>
      </c>
      <c r="AD5362" s="128" t="s">
        <v>146</v>
      </c>
    </row>
    <row r="5363" spans="1:30" x14ac:dyDescent="0.25">
      <c r="A5363" s="128" t="s">
        <v>35</v>
      </c>
      <c r="B5363" s="128" t="s">
        <v>36</v>
      </c>
      <c r="C5363" s="128" t="s">
        <v>37</v>
      </c>
      <c r="D5363" s="128" t="s">
        <v>121</v>
      </c>
      <c r="E5363" s="128" t="s">
        <v>122</v>
      </c>
      <c r="F5363" s="128" t="s">
        <v>123</v>
      </c>
      <c r="G5363" s="128" t="s">
        <v>124</v>
      </c>
      <c r="H5363" s="128" t="s">
        <v>124</v>
      </c>
      <c r="I5363" s="128" t="s">
        <v>42</v>
      </c>
      <c r="J5363" s="128" t="s">
        <v>156</v>
      </c>
      <c r="K5363" s="128" t="s">
        <v>156</v>
      </c>
      <c r="L5363" s="128" t="s">
        <v>43</v>
      </c>
      <c r="M5363" s="128" t="s">
        <v>44</v>
      </c>
      <c r="N5363" s="128" t="s">
        <v>160</v>
      </c>
      <c r="O5363" s="128" t="s">
        <v>170</v>
      </c>
      <c r="P5363" s="128" t="s">
        <v>510</v>
      </c>
      <c r="Q5363" s="128" t="s">
        <v>2965</v>
      </c>
      <c r="R5363" s="128" t="s">
        <v>3093</v>
      </c>
      <c r="S5363" s="127">
        <v>201501</v>
      </c>
      <c r="T5363" s="128" t="s">
        <v>52</v>
      </c>
      <c r="U5363" s="127">
        <v>0</v>
      </c>
      <c r="V5363" s="138">
        <v>70</v>
      </c>
      <c r="W5363" s="128" t="s">
        <v>42</v>
      </c>
      <c r="X5363" s="128" t="s">
        <v>42</v>
      </c>
      <c r="Y5363" s="128" t="s">
        <v>1152</v>
      </c>
      <c r="Z5363" s="128" t="s">
        <v>48</v>
      </c>
      <c r="AA5363" s="128" t="s">
        <v>144</v>
      </c>
      <c r="AB5363" s="128" t="s">
        <v>42</v>
      </c>
      <c r="AC5363" s="128" t="s">
        <v>3092</v>
      </c>
      <c r="AD5363" s="128" t="s">
        <v>146</v>
      </c>
    </row>
    <row r="5364" spans="1:30" x14ac:dyDescent="0.25">
      <c r="A5364" s="128" t="s">
        <v>35</v>
      </c>
      <c r="B5364" s="128" t="s">
        <v>36</v>
      </c>
      <c r="C5364" s="128" t="s">
        <v>37</v>
      </c>
      <c r="D5364" s="128" t="s">
        <v>121</v>
      </c>
      <c r="E5364" s="128" t="s">
        <v>122</v>
      </c>
      <c r="F5364" s="128" t="s">
        <v>123</v>
      </c>
      <c r="G5364" s="128" t="s">
        <v>124</v>
      </c>
      <c r="H5364" s="128" t="s">
        <v>124</v>
      </c>
      <c r="I5364" s="128" t="s">
        <v>42</v>
      </c>
      <c r="J5364" s="128" t="s">
        <v>190</v>
      </c>
      <c r="K5364" s="128" t="s">
        <v>190</v>
      </c>
      <c r="L5364" s="128" t="s">
        <v>43</v>
      </c>
      <c r="M5364" s="128" t="s">
        <v>44</v>
      </c>
      <c r="N5364" s="128" t="s">
        <v>126</v>
      </c>
      <c r="O5364" s="128" t="s">
        <v>42</v>
      </c>
      <c r="P5364" s="128" t="s">
        <v>3031</v>
      </c>
      <c r="Q5364" s="128" t="s">
        <v>167</v>
      </c>
      <c r="R5364" s="128" t="s">
        <v>3095</v>
      </c>
      <c r="S5364" s="127">
        <v>201501</v>
      </c>
      <c r="T5364" s="128" t="s">
        <v>52</v>
      </c>
      <c r="U5364" s="127">
        <v>0</v>
      </c>
      <c r="V5364" s="138">
        <v>44.85</v>
      </c>
      <c r="W5364" s="128" t="s">
        <v>42</v>
      </c>
      <c r="X5364" s="128" t="s">
        <v>42</v>
      </c>
      <c r="Y5364" s="128" t="s">
        <v>1152</v>
      </c>
      <c r="Z5364" s="128" t="s">
        <v>48</v>
      </c>
      <c r="AA5364" s="128" t="s">
        <v>168</v>
      </c>
      <c r="AB5364" s="128" t="s">
        <v>42</v>
      </c>
      <c r="AC5364" s="128" t="s">
        <v>3096</v>
      </c>
      <c r="AD5364" s="128" t="s">
        <v>146</v>
      </c>
    </row>
    <row r="5365" spans="1:30" x14ac:dyDescent="0.25">
      <c r="A5365" s="128" t="s">
        <v>35</v>
      </c>
      <c r="B5365" s="128" t="s">
        <v>36</v>
      </c>
      <c r="C5365" s="128" t="s">
        <v>37</v>
      </c>
      <c r="D5365" s="128" t="s">
        <v>121</v>
      </c>
      <c r="E5365" s="128" t="s">
        <v>122</v>
      </c>
      <c r="F5365" s="128" t="s">
        <v>123</v>
      </c>
      <c r="G5365" s="128" t="s">
        <v>124</v>
      </c>
      <c r="H5365" s="128" t="s">
        <v>124</v>
      </c>
      <c r="I5365" s="128" t="s">
        <v>42</v>
      </c>
      <c r="J5365" s="128" t="s">
        <v>174</v>
      </c>
      <c r="K5365" s="128" t="s">
        <v>174</v>
      </c>
      <c r="L5365" s="128" t="s">
        <v>43</v>
      </c>
      <c r="M5365" s="128" t="s">
        <v>44</v>
      </c>
      <c r="N5365" s="128" t="s">
        <v>150</v>
      </c>
      <c r="O5365" s="128" t="s">
        <v>42</v>
      </c>
      <c r="P5365" s="128" t="s">
        <v>522</v>
      </c>
      <c r="Q5365" s="128" t="s">
        <v>529</v>
      </c>
      <c r="R5365" s="128" t="s">
        <v>3097</v>
      </c>
      <c r="S5365" s="127">
        <v>201501</v>
      </c>
      <c r="T5365" s="128" t="s">
        <v>52</v>
      </c>
      <c r="U5365" s="129">
        <v>182709.95</v>
      </c>
      <c r="V5365" s="138">
        <v>182709.95</v>
      </c>
      <c r="W5365" s="128" t="s">
        <v>340</v>
      </c>
      <c r="X5365" s="128" t="s">
        <v>177</v>
      </c>
      <c r="Y5365" s="128" t="s">
        <v>1152</v>
      </c>
      <c r="Z5365" s="128" t="s">
        <v>48</v>
      </c>
      <c r="AA5365" s="128" t="s">
        <v>315</v>
      </c>
      <c r="AB5365" s="128" t="s">
        <v>42</v>
      </c>
      <c r="AC5365" s="128" t="s">
        <v>3098</v>
      </c>
      <c r="AD5365" s="128" t="s">
        <v>146</v>
      </c>
    </row>
    <row r="5366" spans="1:30" x14ac:dyDescent="0.25">
      <c r="A5366" s="128" t="s">
        <v>35</v>
      </c>
      <c r="B5366" s="128" t="s">
        <v>36</v>
      </c>
      <c r="C5366" s="128" t="s">
        <v>37</v>
      </c>
      <c r="D5366" s="128" t="s">
        <v>121</v>
      </c>
      <c r="E5366" s="128" t="s">
        <v>122</v>
      </c>
      <c r="F5366" s="128" t="s">
        <v>123</v>
      </c>
      <c r="G5366" s="128" t="s">
        <v>124</v>
      </c>
      <c r="H5366" s="128" t="s">
        <v>124</v>
      </c>
      <c r="I5366" s="128" t="s">
        <v>42</v>
      </c>
      <c r="J5366" s="128" t="s">
        <v>283</v>
      </c>
      <c r="K5366" s="128" t="s">
        <v>283</v>
      </c>
      <c r="L5366" s="128" t="s">
        <v>43</v>
      </c>
      <c r="M5366" s="128" t="s">
        <v>44</v>
      </c>
      <c r="N5366" s="128" t="s">
        <v>150</v>
      </c>
      <c r="O5366" s="128" t="s">
        <v>42</v>
      </c>
      <c r="P5366" s="128" t="s">
        <v>782</v>
      </c>
      <c r="Q5366" s="128" t="s">
        <v>783</v>
      </c>
      <c r="R5366" s="128" t="s">
        <v>3099</v>
      </c>
      <c r="S5366" s="127">
        <v>201501</v>
      </c>
      <c r="T5366" s="128" t="s">
        <v>52</v>
      </c>
      <c r="U5366" s="129">
        <v>45527.72</v>
      </c>
      <c r="V5366" s="138">
        <v>45527.72</v>
      </c>
      <c r="W5366" s="128" t="s">
        <v>340</v>
      </c>
      <c r="X5366" s="128" t="s">
        <v>460</v>
      </c>
      <c r="Y5366" s="128" t="s">
        <v>1152</v>
      </c>
      <c r="Z5366" s="128" t="s">
        <v>48</v>
      </c>
      <c r="AA5366" s="128" t="s">
        <v>315</v>
      </c>
      <c r="AB5366" s="128" t="s">
        <v>42</v>
      </c>
      <c r="AC5366" s="128" t="s">
        <v>3100</v>
      </c>
      <c r="AD5366" s="128" t="s">
        <v>146</v>
      </c>
    </row>
    <row r="5367" spans="1:30" x14ac:dyDescent="0.25">
      <c r="A5367" s="128" t="s">
        <v>35</v>
      </c>
      <c r="B5367" s="128" t="s">
        <v>36</v>
      </c>
      <c r="C5367" s="128" t="s">
        <v>37</v>
      </c>
      <c r="D5367" s="128" t="s">
        <v>121</v>
      </c>
      <c r="E5367" s="128" t="s">
        <v>215</v>
      </c>
      <c r="F5367" s="128" t="s">
        <v>216</v>
      </c>
      <c r="G5367" s="128" t="s">
        <v>124</v>
      </c>
      <c r="H5367" s="128" t="s">
        <v>124</v>
      </c>
      <c r="I5367" s="128" t="s">
        <v>42</v>
      </c>
      <c r="J5367" s="128" t="s">
        <v>231</v>
      </c>
      <c r="K5367" s="128" t="s">
        <v>231</v>
      </c>
      <c r="L5367" s="128" t="s">
        <v>43</v>
      </c>
      <c r="M5367" s="128" t="s">
        <v>44</v>
      </c>
      <c r="N5367" s="128" t="s">
        <v>150</v>
      </c>
      <c r="O5367" s="128" t="s">
        <v>42</v>
      </c>
      <c r="P5367" s="128" t="s">
        <v>388</v>
      </c>
      <c r="Q5367" s="128" t="s">
        <v>417</v>
      </c>
      <c r="R5367" s="128" t="s">
        <v>3101</v>
      </c>
      <c r="S5367" s="127">
        <v>201501</v>
      </c>
      <c r="T5367" s="128" t="s">
        <v>52</v>
      </c>
      <c r="U5367" s="129">
        <v>8000</v>
      </c>
      <c r="V5367" s="138">
        <v>8000</v>
      </c>
      <c r="W5367" s="128" t="s">
        <v>340</v>
      </c>
      <c r="X5367" s="128" t="s">
        <v>236</v>
      </c>
      <c r="Y5367" s="128" t="s">
        <v>1152</v>
      </c>
      <c r="Z5367" s="128" t="s">
        <v>48</v>
      </c>
      <c r="AA5367" s="128" t="s">
        <v>315</v>
      </c>
      <c r="AB5367" s="128" t="s">
        <v>42</v>
      </c>
      <c r="AC5367" s="128" t="s">
        <v>3098</v>
      </c>
      <c r="AD5367" s="128" t="s">
        <v>146</v>
      </c>
    </row>
    <row r="5368" spans="1:30" x14ac:dyDescent="0.25">
      <c r="A5368" s="128" t="s">
        <v>35</v>
      </c>
      <c r="B5368" s="128" t="s">
        <v>36</v>
      </c>
      <c r="C5368" s="128" t="s">
        <v>37</v>
      </c>
      <c r="D5368" s="128" t="s">
        <v>121</v>
      </c>
      <c r="E5368" s="128" t="s">
        <v>122</v>
      </c>
      <c r="F5368" s="128" t="s">
        <v>123</v>
      </c>
      <c r="G5368" s="128" t="s">
        <v>124</v>
      </c>
      <c r="H5368" s="128" t="s">
        <v>124</v>
      </c>
      <c r="I5368" s="128" t="s">
        <v>42</v>
      </c>
      <c r="J5368" s="128" t="s">
        <v>182</v>
      </c>
      <c r="K5368" s="128" t="s">
        <v>182</v>
      </c>
      <c r="L5368" s="128" t="s">
        <v>43</v>
      </c>
      <c r="M5368" s="128" t="s">
        <v>44</v>
      </c>
      <c r="N5368" s="128" t="s">
        <v>180</v>
      </c>
      <c r="O5368" s="128" t="s">
        <v>42</v>
      </c>
      <c r="P5368" s="128" t="s">
        <v>522</v>
      </c>
      <c r="Q5368" s="128" t="s">
        <v>530</v>
      </c>
      <c r="R5368" s="128" t="s">
        <v>3097</v>
      </c>
      <c r="S5368" s="127">
        <v>201501</v>
      </c>
      <c r="T5368" s="128" t="s">
        <v>52</v>
      </c>
      <c r="U5368" s="129">
        <v>676247.77</v>
      </c>
      <c r="V5368" s="138">
        <v>676247.77</v>
      </c>
      <c r="W5368" s="128" t="s">
        <v>340</v>
      </c>
      <c r="X5368" s="128" t="s">
        <v>177</v>
      </c>
      <c r="Y5368" s="128" t="s">
        <v>1152</v>
      </c>
      <c r="Z5368" s="128" t="s">
        <v>48</v>
      </c>
      <c r="AA5368" s="128" t="s">
        <v>315</v>
      </c>
      <c r="AB5368" s="128" t="s">
        <v>42</v>
      </c>
      <c r="AC5368" s="128" t="s">
        <v>3098</v>
      </c>
      <c r="AD5368" s="128" t="s">
        <v>146</v>
      </c>
    </row>
    <row r="5369" spans="1:30" x14ac:dyDescent="0.25">
      <c r="A5369" s="128" t="s">
        <v>35</v>
      </c>
      <c r="B5369" s="128" t="s">
        <v>36</v>
      </c>
      <c r="C5369" s="128" t="s">
        <v>37</v>
      </c>
      <c r="D5369" s="128" t="s">
        <v>121</v>
      </c>
      <c r="E5369" s="128" t="s">
        <v>122</v>
      </c>
      <c r="F5369" s="128" t="s">
        <v>123</v>
      </c>
      <c r="G5369" s="128" t="s">
        <v>124</v>
      </c>
      <c r="H5369" s="128" t="s">
        <v>124</v>
      </c>
      <c r="I5369" s="128" t="s">
        <v>42</v>
      </c>
      <c r="J5369" s="128" t="s">
        <v>182</v>
      </c>
      <c r="K5369" s="128" t="s">
        <v>182</v>
      </c>
      <c r="L5369" s="128" t="s">
        <v>43</v>
      </c>
      <c r="M5369" s="128" t="s">
        <v>44</v>
      </c>
      <c r="N5369" s="128" t="s">
        <v>150</v>
      </c>
      <c r="O5369" s="128" t="s">
        <v>42</v>
      </c>
      <c r="P5369" s="128" t="s">
        <v>522</v>
      </c>
      <c r="Q5369" s="128" t="s">
        <v>531</v>
      </c>
      <c r="R5369" s="128" t="s">
        <v>3097</v>
      </c>
      <c r="S5369" s="127">
        <v>201501</v>
      </c>
      <c r="T5369" s="128" t="s">
        <v>52</v>
      </c>
      <c r="U5369" s="129">
        <v>124556.95</v>
      </c>
      <c r="V5369" s="138">
        <v>124556.95</v>
      </c>
      <c r="W5369" s="128" t="s">
        <v>340</v>
      </c>
      <c r="X5369" s="128" t="s">
        <v>177</v>
      </c>
      <c r="Y5369" s="128" t="s">
        <v>1152</v>
      </c>
      <c r="Z5369" s="128" t="s">
        <v>48</v>
      </c>
      <c r="AA5369" s="128" t="s">
        <v>315</v>
      </c>
      <c r="AB5369" s="128" t="s">
        <v>42</v>
      </c>
      <c r="AC5369" s="128" t="s">
        <v>3098</v>
      </c>
      <c r="AD5369" s="128" t="s">
        <v>146</v>
      </c>
    </row>
    <row r="5370" spans="1:30" x14ac:dyDescent="0.25">
      <c r="A5370" s="128" t="s">
        <v>35</v>
      </c>
      <c r="B5370" s="128" t="s">
        <v>36</v>
      </c>
      <c r="C5370" s="128" t="s">
        <v>37</v>
      </c>
      <c r="D5370" s="128" t="s">
        <v>121</v>
      </c>
      <c r="E5370" s="128" t="s">
        <v>122</v>
      </c>
      <c r="F5370" s="128" t="s">
        <v>123</v>
      </c>
      <c r="G5370" s="128" t="s">
        <v>124</v>
      </c>
      <c r="H5370" s="128" t="s">
        <v>124</v>
      </c>
      <c r="I5370" s="128" t="s">
        <v>42</v>
      </c>
      <c r="J5370" s="128" t="s">
        <v>532</v>
      </c>
      <c r="K5370" s="128" t="s">
        <v>532</v>
      </c>
      <c r="L5370" s="128" t="s">
        <v>43</v>
      </c>
      <c r="M5370" s="128" t="s">
        <v>44</v>
      </c>
      <c r="N5370" s="128" t="s">
        <v>180</v>
      </c>
      <c r="O5370" s="128" t="s">
        <v>42</v>
      </c>
      <c r="P5370" s="128" t="s">
        <v>522</v>
      </c>
      <c r="Q5370" s="128" t="s">
        <v>733</v>
      </c>
      <c r="R5370" s="128" t="s">
        <v>3097</v>
      </c>
      <c r="S5370" s="127">
        <v>201501</v>
      </c>
      <c r="T5370" s="128" t="s">
        <v>52</v>
      </c>
      <c r="U5370" s="129">
        <v>266253.92</v>
      </c>
      <c r="V5370" s="138">
        <v>266253.92</v>
      </c>
      <c r="W5370" s="128" t="s">
        <v>340</v>
      </c>
      <c r="X5370" s="128" t="s">
        <v>177</v>
      </c>
      <c r="Y5370" s="128" t="s">
        <v>1152</v>
      </c>
      <c r="Z5370" s="128" t="s">
        <v>48</v>
      </c>
      <c r="AA5370" s="128" t="s">
        <v>315</v>
      </c>
      <c r="AB5370" s="128" t="s">
        <v>42</v>
      </c>
      <c r="AC5370" s="128" t="s">
        <v>3098</v>
      </c>
      <c r="AD5370" s="128" t="s">
        <v>146</v>
      </c>
    </row>
    <row r="5371" spans="1:30" x14ac:dyDescent="0.25">
      <c r="A5371" s="128" t="s">
        <v>35</v>
      </c>
      <c r="B5371" s="128" t="s">
        <v>36</v>
      </c>
      <c r="C5371" s="128" t="s">
        <v>37</v>
      </c>
      <c r="D5371" s="128" t="s">
        <v>121</v>
      </c>
      <c r="E5371" s="128" t="s">
        <v>122</v>
      </c>
      <c r="F5371" s="128" t="s">
        <v>123</v>
      </c>
      <c r="G5371" s="128" t="s">
        <v>124</v>
      </c>
      <c r="H5371" s="128" t="s">
        <v>124</v>
      </c>
      <c r="I5371" s="128" t="s">
        <v>42</v>
      </c>
      <c r="J5371" s="128" t="s">
        <v>532</v>
      </c>
      <c r="K5371" s="128" t="s">
        <v>532</v>
      </c>
      <c r="L5371" s="128" t="s">
        <v>43</v>
      </c>
      <c r="M5371" s="128" t="s">
        <v>44</v>
      </c>
      <c r="N5371" s="128" t="s">
        <v>150</v>
      </c>
      <c r="O5371" s="128" t="s">
        <v>42</v>
      </c>
      <c r="P5371" s="128" t="s">
        <v>522</v>
      </c>
      <c r="Q5371" s="128" t="s">
        <v>653</v>
      </c>
      <c r="R5371" s="128" t="s">
        <v>3097</v>
      </c>
      <c r="S5371" s="127">
        <v>201501</v>
      </c>
      <c r="T5371" s="128" t="s">
        <v>52</v>
      </c>
      <c r="U5371" s="129">
        <v>25785.65</v>
      </c>
      <c r="V5371" s="138">
        <v>25785.65</v>
      </c>
      <c r="W5371" s="128" t="s">
        <v>340</v>
      </c>
      <c r="X5371" s="128" t="s">
        <v>177</v>
      </c>
      <c r="Y5371" s="128" t="s">
        <v>1152</v>
      </c>
      <c r="Z5371" s="128" t="s">
        <v>48</v>
      </c>
      <c r="AA5371" s="128" t="s">
        <v>315</v>
      </c>
      <c r="AB5371" s="128" t="s">
        <v>42</v>
      </c>
      <c r="AC5371" s="128" t="s">
        <v>3098</v>
      </c>
      <c r="AD5371" s="128" t="s">
        <v>146</v>
      </c>
    </row>
    <row r="5372" spans="1:30" x14ac:dyDescent="0.25">
      <c r="A5372" s="128" t="s">
        <v>35</v>
      </c>
      <c r="B5372" s="128" t="s">
        <v>36</v>
      </c>
      <c r="C5372" s="128" t="s">
        <v>37</v>
      </c>
      <c r="D5372" s="128" t="s">
        <v>121</v>
      </c>
      <c r="E5372" s="128" t="s">
        <v>122</v>
      </c>
      <c r="F5372" s="128" t="s">
        <v>123</v>
      </c>
      <c r="G5372" s="128" t="s">
        <v>124</v>
      </c>
      <c r="H5372" s="128" t="s">
        <v>124</v>
      </c>
      <c r="I5372" s="128" t="s">
        <v>42</v>
      </c>
      <c r="J5372" s="128" t="s">
        <v>190</v>
      </c>
      <c r="K5372" s="128" t="s">
        <v>190</v>
      </c>
      <c r="L5372" s="128" t="s">
        <v>43</v>
      </c>
      <c r="M5372" s="128" t="s">
        <v>44</v>
      </c>
      <c r="N5372" s="128" t="s">
        <v>150</v>
      </c>
      <c r="O5372" s="128" t="s">
        <v>42</v>
      </c>
      <c r="P5372" s="128" t="s">
        <v>522</v>
      </c>
      <c r="Q5372" s="128" t="s">
        <v>539</v>
      </c>
      <c r="R5372" s="128" t="s">
        <v>3097</v>
      </c>
      <c r="S5372" s="127">
        <v>201501</v>
      </c>
      <c r="T5372" s="128" t="s">
        <v>52</v>
      </c>
      <c r="U5372" s="129">
        <v>50000</v>
      </c>
      <c r="V5372" s="138">
        <v>50000</v>
      </c>
      <c r="W5372" s="128" t="s">
        <v>340</v>
      </c>
      <c r="X5372" s="128" t="s">
        <v>177</v>
      </c>
      <c r="Y5372" s="128" t="s">
        <v>1152</v>
      </c>
      <c r="Z5372" s="128" t="s">
        <v>48</v>
      </c>
      <c r="AA5372" s="128" t="s">
        <v>315</v>
      </c>
      <c r="AB5372" s="128" t="s">
        <v>42</v>
      </c>
      <c r="AC5372" s="128" t="s">
        <v>3098</v>
      </c>
      <c r="AD5372" s="128" t="s">
        <v>146</v>
      </c>
    </row>
    <row r="5373" spans="1:30" x14ac:dyDescent="0.25">
      <c r="A5373" s="128" t="s">
        <v>35</v>
      </c>
      <c r="B5373" s="128" t="s">
        <v>36</v>
      </c>
      <c r="C5373" s="128" t="s">
        <v>37</v>
      </c>
      <c r="D5373" s="128" t="s">
        <v>121</v>
      </c>
      <c r="E5373" s="128" t="s">
        <v>122</v>
      </c>
      <c r="F5373" s="128" t="s">
        <v>123</v>
      </c>
      <c r="G5373" s="128" t="s">
        <v>124</v>
      </c>
      <c r="H5373" s="128" t="s">
        <v>124</v>
      </c>
      <c r="I5373" s="128" t="s">
        <v>42</v>
      </c>
      <c r="J5373" s="128" t="s">
        <v>652</v>
      </c>
      <c r="K5373" s="128" t="s">
        <v>652</v>
      </c>
      <c r="L5373" s="128" t="s">
        <v>43</v>
      </c>
      <c r="M5373" s="128" t="s">
        <v>44</v>
      </c>
      <c r="N5373" s="128" t="s">
        <v>180</v>
      </c>
      <c r="O5373" s="128" t="s">
        <v>42</v>
      </c>
      <c r="P5373" s="128" t="s">
        <v>522</v>
      </c>
      <c r="Q5373" s="128" t="s">
        <v>960</v>
      </c>
      <c r="R5373" s="128" t="s">
        <v>3097</v>
      </c>
      <c r="S5373" s="127">
        <v>201501</v>
      </c>
      <c r="T5373" s="128" t="s">
        <v>52</v>
      </c>
      <c r="U5373" s="129">
        <v>650537.38</v>
      </c>
      <c r="V5373" s="138">
        <v>650537.38</v>
      </c>
      <c r="W5373" s="128" t="s">
        <v>340</v>
      </c>
      <c r="X5373" s="128" t="s">
        <v>177</v>
      </c>
      <c r="Y5373" s="128" t="s">
        <v>1152</v>
      </c>
      <c r="Z5373" s="128" t="s">
        <v>48</v>
      </c>
      <c r="AA5373" s="128" t="s">
        <v>315</v>
      </c>
      <c r="AB5373" s="128" t="s">
        <v>42</v>
      </c>
      <c r="AC5373" s="128" t="s">
        <v>3098</v>
      </c>
      <c r="AD5373" s="128" t="s">
        <v>146</v>
      </c>
    </row>
    <row r="5374" spans="1:30" x14ac:dyDescent="0.25">
      <c r="A5374" s="128" t="s">
        <v>35</v>
      </c>
      <c r="B5374" s="128" t="s">
        <v>36</v>
      </c>
      <c r="C5374" s="128" t="s">
        <v>37</v>
      </c>
      <c r="D5374" s="128" t="s">
        <v>121</v>
      </c>
      <c r="E5374" s="128" t="s">
        <v>122</v>
      </c>
      <c r="F5374" s="128" t="s">
        <v>123</v>
      </c>
      <c r="G5374" s="128" t="s">
        <v>124</v>
      </c>
      <c r="H5374" s="128" t="s">
        <v>124</v>
      </c>
      <c r="I5374" s="128" t="s">
        <v>42</v>
      </c>
      <c r="J5374" s="128" t="s">
        <v>652</v>
      </c>
      <c r="K5374" s="128" t="s">
        <v>652</v>
      </c>
      <c r="L5374" s="128" t="s">
        <v>43</v>
      </c>
      <c r="M5374" s="128" t="s">
        <v>44</v>
      </c>
      <c r="N5374" s="128" t="s">
        <v>150</v>
      </c>
      <c r="O5374" s="128" t="s">
        <v>42</v>
      </c>
      <c r="P5374" s="128" t="s">
        <v>522</v>
      </c>
      <c r="Q5374" s="128" t="s">
        <v>732</v>
      </c>
      <c r="R5374" s="128" t="s">
        <v>3097</v>
      </c>
      <c r="S5374" s="127">
        <v>201501</v>
      </c>
      <c r="T5374" s="128" t="s">
        <v>52</v>
      </c>
      <c r="U5374" s="129">
        <v>340947.41</v>
      </c>
      <c r="V5374" s="138">
        <v>340947.41</v>
      </c>
      <c r="W5374" s="128" t="s">
        <v>340</v>
      </c>
      <c r="X5374" s="128" t="s">
        <v>177</v>
      </c>
      <c r="Y5374" s="128" t="s">
        <v>1152</v>
      </c>
      <c r="Z5374" s="128" t="s">
        <v>48</v>
      </c>
      <c r="AA5374" s="128" t="s">
        <v>315</v>
      </c>
      <c r="AB5374" s="128" t="s">
        <v>42</v>
      </c>
      <c r="AC5374" s="128" t="s">
        <v>3098</v>
      </c>
      <c r="AD5374" s="128" t="s">
        <v>146</v>
      </c>
    </row>
    <row r="5375" spans="1:30" x14ac:dyDescent="0.25">
      <c r="A5375" s="128" t="s">
        <v>35</v>
      </c>
      <c r="B5375" s="128" t="s">
        <v>36</v>
      </c>
      <c r="C5375" s="128" t="s">
        <v>37</v>
      </c>
      <c r="D5375" s="128" t="s">
        <v>121</v>
      </c>
      <c r="E5375" s="128" t="s">
        <v>215</v>
      </c>
      <c r="F5375" s="128" t="s">
        <v>216</v>
      </c>
      <c r="G5375" s="128" t="s">
        <v>124</v>
      </c>
      <c r="H5375" s="128" t="s">
        <v>124</v>
      </c>
      <c r="I5375" s="128" t="s">
        <v>42</v>
      </c>
      <c r="J5375" s="128" t="s">
        <v>217</v>
      </c>
      <c r="K5375" s="128" t="s">
        <v>217</v>
      </c>
      <c r="L5375" s="128" t="s">
        <v>43</v>
      </c>
      <c r="M5375" s="128" t="s">
        <v>44</v>
      </c>
      <c r="N5375" s="128" t="s">
        <v>150</v>
      </c>
      <c r="O5375" s="128" t="s">
        <v>42</v>
      </c>
      <c r="P5375" s="128" t="s">
        <v>388</v>
      </c>
      <c r="Q5375" s="128" t="s">
        <v>389</v>
      </c>
      <c r="R5375" s="128" t="s">
        <v>3102</v>
      </c>
      <c r="S5375" s="127">
        <v>201501</v>
      </c>
      <c r="T5375" s="128" t="s">
        <v>52</v>
      </c>
      <c r="U5375" s="129">
        <v>14000</v>
      </c>
      <c r="V5375" s="138">
        <v>14000</v>
      </c>
      <c r="W5375" s="128" t="s">
        <v>340</v>
      </c>
      <c r="X5375" s="128" t="s">
        <v>230</v>
      </c>
      <c r="Y5375" s="128" t="s">
        <v>1152</v>
      </c>
      <c r="Z5375" s="128" t="s">
        <v>48</v>
      </c>
      <c r="AA5375" s="128" t="s">
        <v>315</v>
      </c>
      <c r="AB5375" s="128" t="s">
        <v>42</v>
      </c>
      <c r="AC5375" s="128" t="s">
        <v>3098</v>
      </c>
      <c r="AD5375" s="128" t="s">
        <v>146</v>
      </c>
    </row>
    <row r="5376" spans="1:30" x14ac:dyDescent="0.25">
      <c r="A5376" s="128" t="s">
        <v>35</v>
      </c>
      <c r="B5376" s="128" t="s">
        <v>36</v>
      </c>
      <c r="C5376" s="128" t="s">
        <v>37</v>
      </c>
      <c r="D5376" s="128" t="s">
        <v>121</v>
      </c>
      <c r="E5376" s="128" t="s">
        <v>122</v>
      </c>
      <c r="F5376" s="128" t="s">
        <v>123</v>
      </c>
      <c r="G5376" s="128" t="s">
        <v>124</v>
      </c>
      <c r="H5376" s="128" t="s">
        <v>124</v>
      </c>
      <c r="I5376" s="128" t="s">
        <v>42</v>
      </c>
      <c r="J5376" s="128" t="s">
        <v>174</v>
      </c>
      <c r="K5376" s="128" t="s">
        <v>174</v>
      </c>
      <c r="L5376" s="128" t="s">
        <v>43</v>
      </c>
      <c r="M5376" s="128" t="s">
        <v>44</v>
      </c>
      <c r="N5376" s="128" t="s">
        <v>180</v>
      </c>
      <c r="O5376" s="128" t="s">
        <v>42</v>
      </c>
      <c r="P5376" s="128" t="s">
        <v>522</v>
      </c>
      <c r="Q5376" s="128" t="s">
        <v>523</v>
      </c>
      <c r="R5376" s="128" t="s">
        <v>3097</v>
      </c>
      <c r="S5376" s="127">
        <v>201501</v>
      </c>
      <c r="T5376" s="128" t="s">
        <v>52</v>
      </c>
      <c r="U5376" s="129">
        <v>412053.66</v>
      </c>
      <c r="V5376" s="138">
        <v>412053.66</v>
      </c>
      <c r="W5376" s="128" t="s">
        <v>340</v>
      </c>
      <c r="X5376" s="128" t="s">
        <v>177</v>
      </c>
      <c r="Y5376" s="128" t="s">
        <v>1152</v>
      </c>
      <c r="Z5376" s="128" t="s">
        <v>48</v>
      </c>
      <c r="AA5376" s="128" t="s">
        <v>315</v>
      </c>
      <c r="AB5376" s="128" t="s">
        <v>42</v>
      </c>
      <c r="AC5376" s="128" t="s">
        <v>3098</v>
      </c>
      <c r="AD5376" s="128" t="s">
        <v>146</v>
      </c>
    </row>
    <row r="5377" spans="1:30" x14ac:dyDescent="0.25">
      <c r="A5377" s="128" t="s">
        <v>35</v>
      </c>
      <c r="B5377" s="128" t="s">
        <v>36</v>
      </c>
      <c r="C5377" s="128" t="s">
        <v>37</v>
      </c>
      <c r="D5377" s="128" t="s">
        <v>121</v>
      </c>
      <c r="E5377" s="128" t="s">
        <v>215</v>
      </c>
      <c r="F5377" s="128" t="s">
        <v>216</v>
      </c>
      <c r="G5377" s="128" t="s">
        <v>124</v>
      </c>
      <c r="H5377" s="128" t="s">
        <v>124</v>
      </c>
      <c r="I5377" s="128" t="s">
        <v>42</v>
      </c>
      <c r="J5377" s="128" t="s">
        <v>217</v>
      </c>
      <c r="K5377" s="128" t="s">
        <v>217</v>
      </c>
      <c r="L5377" s="128" t="s">
        <v>43</v>
      </c>
      <c r="M5377" s="128" t="s">
        <v>44</v>
      </c>
      <c r="N5377" s="128" t="s">
        <v>150</v>
      </c>
      <c r="O5377" s="128" t="s">
        <v>42</v>
      </c>
      <c r="P5377" s="128" t="s">
        <v>388</v>
      </c>
      <c r="Q5377" s="128" t="s">
        <v>389</v>
      </c>
      <c r="R5377" s="128" t="s">
        <v>3103</v>
      </c>
      <c r="S5377" s="127">
        <v>201501</v>
      </c>
      <c r="T5377" s="128" t="s">
        <v>52</v>
      </c>
      <c r="U5377" s="129">
        <v>93170.93</v>
      </c>
      <c r="V5377" s="138">
        <v>93170.93</v>
      </c>
      <c r="W5377" s="128" t="s">
        <v>340</v>
      </c>
      <c r="X5377" s="128" t="s">
        <v>230</v>
      </c>
      <c r="Y5377" s="128" t="s">
        <v>1152</v>
      </c>
      <c r="Z5377" s="128" t="s">
        <v>48</v>
      </c>
      <c r="AA5377" s="128" t="s">
        <v>315</v>
      </c>
      <c r="AB5377" s="128" t="s">
        <v>42</v>
      </c>
      <c r="AC5377" s="128" t="s">
        <v>3104</v>
      </c>
      <c r="AD5377" s="128" t="s">
        <v>146</v>
      </c>
    </row>
    <row r="5378" spans="1:30" x14ac:dyDescent="0.25">
      <c r="A5378" s="128" t="s">
        <v>35</v>
      </c>
      <c r="B5378" s="128" t="s">
        <v>36</v>
      </c>
      <c r="C5378" s="128" t="s">
        <v>37</v>
      </c>
      <c r="D5378" s="128" t="s">
        <v>121</v>
      </c>
      <c r="E5378" s="128" t="s">
        <v>215</v>
      </c>
      <c r="F5378" s="128" t="s">
        <v>216</v>
      </c>
      <c r="G5378" s="128" t="s">
        <v>124</v>
      </c>
      <c r="H5378" s="128" t="s">
        <v>124</v>
      </c>
      <c r="I5378" s="128" t="s">
        <v>42</v>
      </c>
      <c r="J5378" s="128" t="s">
        <v>231</v>
      </c>
      <c r="K5378" s="128" t="s">
        <v>231</v>
      </c>
      <c r="L5378" s="128" t="s">
        <v>43</v>
      </c>
      <c r="M5378" s="128" t="s">
        <v>44</v>
      </c>
      <c r="N5378" s="128" t="s">
        <v>150</v>
      </c>
      <c r="O5378" s="128" t="s">
        <v>42</v>
      </c>
      <c r="P5378" s="128" t="s">
        <v>388</v>
      </c>
      <c r="Q5378" s="128" t="s">
        <v>417</v>
      </c>
      <c r="R5378" s="128" t="s">
        <v>3105</v>
      </c>
      <c r="S5378" s="127">
        <v>201501</v>
      </c>
      <c r="T5378" s="128" t="s">
        <v>52</v>
      </c>
      <c r="U5378" s="129">
        <v>62486.22</v>
      </c>
      <c r="V5378" s="138">
        <v>62486.22</v>
      </c>
      <c r="W5378" s="128" t="s">
        <v>340</v>
      </c>
      <c r="X5378" s="128" t="s">
        <v>236</v>
      </c>
      <c r="Y5378" s="128" t="s">
        <v>1152</v>
      </c>
      <c r="Z5378" s="128" t="s">
        <v>48</v>
      </c>
      <c r="AA5378" s="128" t="s">
        <v>315</v>
      </c>
      <c r="AB5378" s="128" t="s">
        <v>42</v>
      </c>
      <c r="AC5378" s="128" t="s">
        <v>3104</v>
      </c>
      <c r="AD5378" s="128" t="s">
        <v>146</v>
      </c>
    </row>
    <row r="5379" spans="1:30" x14ac:dyDescent="0.25">
      <c r="A5379" s="128" t="s">
        <v>35</v>
      </c>
      <c r="B5379" s="128" t="s">
        <v>36</v>
      </c>
      <c r="C5379" s="128" t="s">
        <v>37</v>
      </c>
      <c r="D5379" s="128" t="s">
        <v>121</v>
      </c>
      <c r="E5379" s="128" t="s">
        <v>215</v>
      </c>
      <c r="F5379" s="128" t="s">
        <v>216</v>
      </c>
      <c r="G5379" s="128" t="s">
        <v>124</v>
      </c>
      <c r="H5379" s="128" t="s">
        <v>124</v>
      </c>
      <c r="I5379" s="128" t="s">
        <v>42</v>
      </c>
      <c r="J5379" s="128" t="s">
        <v>217</v>
      </c>
      <c r="K5379" s="128" t="s">
        <v>217</v>
      </c>
      <c r="L5379" s="128" t="s">
        <v>43</v>
      </c>
      <c r="M5379" s="128" t="s">
        <v>44</v>
      </c>
      <c r="N5379" s="128" t="s">
        <v>150</v>
      </c>
      <c r="O5379" s="128" t="s">
        <v>42</v>
      </c>
      <c r="P5379" s="128" t="s">
        <v>388</v>
      </c>
      <c r="Q5379" s="128" t="s">
        <v>389</v>
      </c>
      <c r="R5379" s="128" t="s">
        <v>3106</v>
      </c>
      <c r="S5379" s="127">
        <v>201501</v>
      </c>
      <c r="T5379" s="128" t="s">
        <v>52</v>
      </c>
      <c r="U5379" s="129">
        <v>67294.61</v>
      </c>
      <c r="V5379" s="138">
        <v>67294.61</v>
      </c>
      <c r="W5379" s="128" t="s">
        <v>340</v>
      </c>
      <c r="X5379" s="128" t="s">
        <v>230</v>
      </c>
      <c r="Y5379" s="128" t="s">
        <v>1152</v>
      </c>
      <c r="Z5379" s="128" t="s">
        <v>48</v>
      </c>
      <c r="AA5379" s="128" t="s">
        <v>315</v>
      </c>
      <c r="AB5379" s="128" t="s">
        <v>42</v>
      </c>
      <c r="AC5379" s="128" t="s">
        <v>3107</v>
      </c>
      <c r="AD5379" s="128" t="s">
        <v>146</v>
      </c>
    </row>
    <row r="5380" spans="1:30" x14ac:dyDescent="0.25">
      <c r="A5380" s="128" t="s">
        <v>35</v>
      </c>
      <c r="B5380" s="128" t="s">
        <v>36</v>
      </c>
      <c r="C5380" s="128" t="s">
        <v>37</v>
      </c>
      <c r="D5380" s="128" t="s">
        <v>121</v>
      </c>
      <c r="E5380" s="128" t="s">
        <v>215</v>
      </c>
      <c r="F5380" s="128" t="s">
        <v>216</v>
      </c>
      <c r="G5380" s="128" t="s">
        <v>124</v>
      </c>
      <c r="H5380" s="128" t="s">
        <v>124</v>
      </c>
      <c r="I5380" s="128" t="s">
        <v>42</v>
      </c>
      <c r="J5380" s="128" t="s">
        <v>231</v>
      </c>
      <c r="K5380" s="128" t="s">
        <v>231</v>
      </c>
      <c r="L5380" s="128" t="s">
        <v>43</v>
      </c>
      <c r="M5380" s="128" t="s">
        <v>44</v>
      </c>
      <c r="N5380" s="128" t="s">
        <v>150</v>
      </c>
      <c r="O5380" s="128" t="s">
        <v>42</v>
      </c>
      <c r="P5380" s="128" t="s">
        <v>388</v>
      </c>
      <c r="Q5380" s="128" t="s">
        <v>417</v>
      </c>
      <c r="R5380" s="128" t="s">
        <v>3108</v>
      </c>
      <c r="S5380" s="127">
        <v>201501</v>
      </c>
      <c r="T5380" s="128" t="s">
        <v>52</v>
      </c>
      <c r="U5380" s="129">
        <v>77821.3</v>
      </c>
      <c r="V5380" s="138">
        <v>77821.3</v>
      </c>
      <c r="W5380" s="128" t="s">
        <v>340</v>
      </c>
      <c r="X5380" s="128" t="s">
        <v>236</v>
      </c>
      <c r="Y5380" s="128" t="s">
        <v>1152</v>
      </c>
      <c r="Z5380" s="128" t="s">
        <v>48</v>
      </c>
      <c r="AA5380" s="128" t="s">
        <v>315</v>
      </c>
      <c r="AB5380" s="128" t="s">
        <v>42</v>
      </c>
      <c r="AC5380" s="128" t="s">
        <v>3107</v>
      </c>
      <c r="AD5380" s="128" t="s">
        <v>146</v>
      </c>
    </row>
    <row r="5381" spans="1:30" x14ac:dyDescent="0.25">
      <c r="A5381" s="128" t="s">
        <v>35</v>
      </c>
      <c r="B5381" s="128" t="s">
        <v>36</v>
      </c>
      <c r="C5381" s="128" t="s">
        <v>37</v>
      </c>
      <c r="D5381" s="128" t="s">
        <v>121</v>
      </c>
      <c r="E5381" s="128" t="s">
        <v>122</v>
      </c>
      <c r="F5381" s="128" t="s">
        <v>123</v>
      </c>
      <c r="G5381" s="128" t="s">
        <v>124</v>
      </c>
      <c r="H5381" s="128" t="s">
        <v>124</v>
      </c>
      <c r="I5381" s="128" t="s">
        <v>42</v>
      </c>
      <c r="J5381" s="128" t="s">
        <v>156</v>
      </c>
      <c r="K5381" s="128" t="s">
        <v>156</v>
      </c>
      <c r="L5381" s="128" t="s">
        <v>43</v>
      </c>
      <c r="M5381" s="128" t="s">
        <v>44</v>
      </c>
      <c r="N5381" s="128" t="s">
        <v>126</v>
      </c>
      <c r="O5381" s="128" t="s">
        <v>42</v>
      </c>
      <c r="P5381" s="128" t="s">
        <v>1478</v>
      </c>
      <c r="Q5381" s="128" t="s">
        <v>2813</v>
      </c>
      <c r="R5381" s="128" t="s">
        <v>3109</v>
      </c>
      <c r="S5381" s="127">
        <v>201501</v>
      </c>
      <c r="T5381" s="128" t="s">
        <v>52</v>
      </c>
      <c r="U5381" s="127">
        <v>0</v>
      </c>
      <c r="V5381" s="138">
        <v>4</v>
      </c>
      <c r="W5381" s="128" t="s">
        <v>42</v>
      </c>
      <c r="X5381" s="128" t="s">
        <v>42</v>
      </c>
      <c r="Y5381" s="128" t="s">
        <v>1152</v>
      </c>
      <c r="Z5381" s="128" t="s">
        <v>48</v>
      </c>
      <c r="AA5381" s="128" t="s">
        <v>168</v>
      </c>
      <c r="AB5381" s="128" t="s">
        <v>42</v>
      </c>
      <c r="AC5381" s="128" t="s">
        <v>3100</v>
      </c>
      <c r="AD5381" s="128" t="s">
        <v>146</v>
      </c>
    </row>
    <row r="5382" spans="1:30" x14ac:dyDescent="0.25">
      <c r="A5382" s="128" t="s">
        <v>35</v>
      </c>
      <c r="B5382" s="128" t="s">
        <v>36</v>
      </c>
      <c r="C5382" s="128" t="s">
        <v>37</v>
      </c>
      <c r="D5382" s="128" t="s">
        <v>121</v>
      </c>
      <c r="E5382" s="128" t="s">
        <v>122</v>
      </c>
      <c r="F5382" s="128" t="s">
        <v>123</v>
      </c>
      <c r="G5382" s="128" t="s">
        <v>124</v>
      </c>
      <c r="H5382" s="128" t="s">
        <v>124</v>
      </c>
      <c r="I5382" s="128" t="s">
        <v>42</v>
      </c>
      <c r="J5382" s="128" t="s">
        <v>190</v>
      </c>
      <c r="K5382" s="128" t="s">
        <v>190</v>
      </c>
      <c r="L5382" s="128" t="s">
        <v>43</v>
      </c>
      <c r="M5382" s="128" t="s">
        <v>44</v>
      </c>
      <c r="N5382" s="128" t="s">
        <v>131</v>
      </c>
      <c r="O5382" s="128" t="s">
        <v>198</v>
      </c>
      <c r="P5382" s="128" t="s">
        <v>369</v>
      </c>
      <c r="Q5382" s="128" t="s">
        <v>3110</v>
      </c>
      <c r="R5382" s="128" t="s">
        <v>3111</v>
      </c>
      <c r="S5382" s="127">
        <v>201501</v>
      </c>
      <c r="T5382" s="128" t="s">
        <v>52</v>
      </c>
      <c r="U5382" s="127">
        <v>0</v>
      </c>
      <c r="V5382" s="138">
        <v>5</v>
      </c>
      <c r="W5382" s="128" t="s">
        <v>42</v>
      </c>
      <c r="X5382" s="128" t="s">
        <v>42</v>
      </c>
      <c r="Y5382" s="128" t="s">
        <v>1152</v>
      </c>
      <c r="Z5382" s="128" t="s">
        <v>48</v>
      </c>
      <c r="AA5382" s="128" t="s">
        <v>144</v>
      </c>
      <c r="AB5382" s="128" t="s">
        <v>42</v>
      </c>
      <c r="AC5382" s="128" t="s">
        <v>3100</v>
      </c>
      <c r="AD5382" s="128" t="s">
        <v>146</v>
      </c>
    </row>
    <row r="5383" spans="1:30" x14ac:dyDescent="0.25">
      <c r="A5383" s="128" t="s">
        <v>35</v>
      </c>
      <c r="B5383" s="128" t="s">
        <v>36</v>
      </c>
      <c r="C5383" s="128" t="s">
        <v>37</v>
      </c>
      <c r="D5383" s="128" t="s">
        <v>121</v>
      </c>
      <c r="E5383" s="128" t="s">
        <v>122</v>
      </c>
      <c r="F5383" s="128" t="s">
        <v>123</v>
      </c>
      <c r="G5383" s="128" t="s">
        <v>124</v>
      </c>
      <c r="H5383" s="128" t="s">
        <v>124</v>
      </c>
      <c r="I5383" s="128" t="s">
        <v>42</v>
      </c>
      <c r="J5383" s="128" t="s">
        <v>190</v>
      </c>
      <c r="K5383" s="128" t="s">
        <v>190</v>
      </c>
      <c r="L5383" s="128" t="s">
        <v>43</v>
      </c>
      <c r="M5383" s="128" t="s">
        <v>44</v>
      </c>
      <c r="N5383" s="128" t="s">
        <v>131</v>
      </c>
      <c r="O5383" s="128" t="s">
        <v>198</v>
      </c>
      <c r="P5383" s="128" t="s">
        <v>369</v>
      </c>
      <c r="Q5383" s="128" t="s">
        <v>3112</v>
      </c>
      <c r="R5383" s="128" t="s">
        <v>3111</v>
      </c>
      <c r="S5383" s="127">
        <v>201501</v>
      </c>
      <c r="T5383" s="128" t="s">
        <v>52</v>
      </c>
      <c r="U5383" s="127">
        <v>0</v>
      </c>
      <c r="V5383" s="138">
        <v>69</v>
      </c>
      <c r="W5383" s="128" t="s">
        <v>42</v>
      </c>
      <c r="X5383" s="128" t="s">
        <v>42</v>
      </c>
      <c r="Y5383" s="128" t="s">
        <v>1152</v>
      </c>
      <c r="Z5383" s="128" t="s">
        <v>48</v>
      </c>
      <c r="AA5383" s="128" t="s">
        <v>144</v>
      </c>
      <c r="AB5383" s="128" t="s">
        <v>42</v>
      </c>
      <c r="AC5383" s="128" t="s">
        <v>3100</v>
      </c>
      <c r="AD5383" s="128" t="s">
        <v>146</v>
      </c>
    </row>
    <row r="5384" spans="1:30" x14ac:dyDescent="0.25">
      <c r="A5384" s="128" t="s">
        <v>35</v>
      </c>
      <c r="B5384" s="128" t="s">
        <v>36</v>
      </c>
      <c r="C5384" s="128" t="s">
        <v>37</v>
      </c>
      <c r="D5384" s="128" t="s">
        <v>121</v>
      </c>
      <c r="E5384" s="128" t="s">
        <v>122</v>
      </c>
      <c r="F5384" s="128" t="s">
        <v>123</v>
      </c>
      <c r="G5384" s="128" t="s">
        <v>124</v>
      </c>
      <c r="H5384" s="128" t="s">
        <v>124</v>
      </c>
      <c r="I5384" s="128" t="s">
        <v>42</v>
      </c>
      <c r="J5384" s="128" t="s">
        <v>190</v>
      </c>
      <c r="K5384" s="128" t="s">
        <v>190</v>
      </c>
      <c r="L5384" s="128" t="s">
        <v>43</v>
      </c>
      <c r="M5384" s="128" t="s">
        <v>44</v>
      </c>
      <c r="N5384" s="128" t="s">
        <v>160</v>
      </c>
      <c r="O5384" s="128" t="s">
        <v>198</v>
      </c>
      <c r="P5384" s="128" t="s">
        <v>369</v>
      </c>
      <c r="Q5384" s="128" t="s">
        <v>3113</v>
      </c>
      <c r="R5384" s="128" t="s">
        <v>3111</v>
      </c>
      <c r="S5384" s="127">
        <v>201501</v>
      </c>
      <c r="T5384" s="128" t="s">
        <v>52</v>
      </c>
      <c r="U5384" s="127">
        <v>0</v>
      </c>
      <c r="V5384" s="138">
        <v>5.1100000000000003</v>
      </c>
      <c r="W5384" s="128" t="s">
        <v>42</v>
      </c>
      <c r="X5384" s="128" t="s">
        <v>42</v>
      </c>
      <c r="Y5384" s="128" t="s">
        <v>1152</v>
      </c>
      <c r="Z5384" s="128" t="s">
        <v>48</v>
      </c>
      <c r="AA5384" s="128" t="s">
        <v>144</v>
      </c>
      <c r="AB5384" s="128" t="s">
        <v>42</v>
      </c>
      <c r="AC5384" s="128" t="s">
        <v>3100</v>
      </c>
      <c r="AD5384" s="128" t="s">
        <v>146</v>
      </c>
    </row>
    <row r="5385" spans="1:30" x14ac:dyDescent="0.25">
      <c r="A5385" s="128" t="s">
        <v>35</v>
      </c>
      <c r="B5385" s="128" t="s">
        <v>36</v>
      </c>
      <c r="C5385" s="128" t="s">
        <v>37</v>
      </c>
      <c r="D5385" s="128" t="s">
        <v>121</v>
      </c>
      <c r="E5385" s="128" t="s">
        <v>122</v>
      </c>
      <c r="F5385" s="128" t="s">
        <v>123</v>
      </c>
      <c r="G5385" s="128" t="s">
        <v>124</v>
      </c>
      <c r="H5385" s="128" t="s">
        <v>124</v>
      </c>
      <c r="I5385" s="128" t="s">
        <v>42</v>
      </c>
      <c r="J5385" s="128" t="s">
        <v>190</v>
      </c>
      <c r="K5385" s="128" t="s">
        <v>190</v>
      </c>
      <c r="L5385" s="128" t="s">
        <v>43</v>
      </c>
      <c r="M5385" s="128" t="s">
        <v>44</v>
      </c>
      <c r="N5385" s="128" t="s">
        <v>160</v>
      </c>
      <c r="O5385" s="128" t="s">
        <v>198</v>
      </c>
      <c r="P5385" s="128" t="s">
        <v>369</v>
      </c>
      <c r="Q5385" s="128" t="s">
        <v>3114</v>
      </c>
      <c r="R5385" s="128" t="s">
        <v>3111</v>
      </c>
      <c r="S5385" s="127">
        <v>201501</v>
      </c>
      <c r="T5385" s="128" t="s">
        <v>52</v>
      </c>
      <c r="U5385" s="127">
        <v>0</v>
      </c>
      <c r="V5385" s="138">
        <v>26.76</v>
      </c>
      <c r="W5385" s="128" t="s">
        <v>42</v>
      </c>
      <c r="X5385" s="128" t="s">
        <v>42</v>
      </c>
      <c r="Y5385" s="128" t="s">
        <v>1152</v>
      </c>
      <c r="Z5385" s="128" t="s">
        <v>48</v>
      </c>
      <c r="AA5385" s="128" t="s">
        <v>144</v>
      </c>
      <c r="AB5385" s="128" t="s">
        <v>42</v>
      </c>
      <c r="AC5385" s="128" t="s">
        <v>3100</v>
      </c>
      <c r="AD5385" s="128" t="s">
        <v>146</v>
      </c>
    </row>
    <row r="5386" spans="1:30" x14ac:dyDescent="0.25">
      <c r="A5386" s="128" t="s">
        <v>35</v>
      </c>
      <c r="B5386" s="128" t="s">
        <v>36</v>
      </c>
      <c r="C5386" s="128" t="s">
        <v>37</v>
      </c>
      <c r="D5386" s="128" t="s">
        <v>121</v>
      </c>
      <c r="E5386" s="128" t="s">
        <v>122</v>
      </c>
      <c r="F5386" s="128" t="s">
        <v>123</v>
      </c>
      <c r="G5386" s="128" t="s">
        <v>124</v>
      </c>
      <c r="H5386" s="128" t="s">
        <v>124</v>
      </c>
      <c r="I5386" s="128" t="s">
        <v>42</v>
      </c>
      <c r="J5386" s="128" t="s">
        <v>190</v>
      </c>
      <c r="K5386" s="128" t="s">
        <v>190</v>
      </c>
      <c r="L5386" s="128" t="s">
        <v>43</v>
      </c>
      <c r="M5386" s="128" t="s">
        <v>44</v>
      </c>
      <c r="N5386" s="128" t="s">
        <v>126</v>
      </c>
      <c r="O5386" s="128" t="s">
        <v>198</v>
      </c>
      <c r="P5386" s="128" t="s">
        <v>369</v>
      </c>
      <c r="Q5386" s="128" t="s">
        <v>3115</v>
      </c>
      <c r="R5386" s="128" t="s">
        <v>3111</v>
      </c>
      <c r="S5386" s="127">
        <v>201501</v>
      </c>
      <c r="T5386" s="128" t="s">
        <v>52</v>
      </c>
      <c r="U5386" s="127">
        <v>0</v>
      </c>
      <c r="V5386" s="138">
        <v>106.68</v>
      </c>
      <c r="W5386" s="128" t="s">
        <v>42</v>
      </c>
      <c r="X5386" s="128" t="s">
        <v>42</v>
      </c>
      <c r="Y5386" s="128" t="s">
        <v>1152</v>
      </c>
      <c r="Z5386" s="128" t="s">
        <v>48</v>
      </c>
      <c r="AA5386" s="128" t="s">
        <v>144</v>
      </c>
      <c r="AB5386" s="128" t="s">
        <v>42</v>
      </c>
      <c r="AC5386" s="128" t="s">
        <v>3100</v>
      </c>
      <c r="AD5386" s="128" t="s">
        <v>146</v>
      </c>
    </row>
    <row r="5387" spans="1:30" x14ac:dyDescent="0.25">
      <c r="A5387" s="128" t="s">
        <v>35</v>
      </c>
      <c r="B5387" s="128" t="s">
        <v>36</v>
      </c>
      <c r="C5387" s="128" t="s">
        <v>37</v>
      </c>
      <c r="D5387" s="128" t="s">
        <v>121</v>
      </c>
      <c r="E5387" s="128" t="s">
        <v>122</v>
      </c>
      <c r="F5387" s="128" t="s">
        <v>123</v>
      </c>
      <c r="G5387" s="128" t="s">
        <v>124</v>
      </c>
      <c r="H5387" s="128" t="s">
        <v>124</v>
      </c>
      <c r="I5387" s="128" t="s">
        <v>42</v>
      </c>
      <c r="J5387" s="128" t="s">
        <v>190</v>
      </c>
      <c r="K5387" s="128" t="s">
        <v>190</v>
      </c>
      <c r="L5387" s="128" t="s">
        <v>43</v>
      </c>
      <c r="M5387" s="128" t="s">
        <v>44</v>
      </c>
      <c r="N5387" s="128" t="s">
        <v>131</v>
      </c>
      <c r="O5387" s="128" t="s">
        <v>198</v>
      </c>
      <c r="P5387" s="128" t="s">
        <v>369</v>
      </c>
      <c r="Q5387" s="128" t="s">
        <v>3116</v>
      </c>
      <c r="R5387" s="128" t="s">
        <v>3111</v>
      </c>
      <c r="S5387" s="127">
        <v>201501</v>
      </c>
      <c r="T5387" s="128" t="s">
        <v>52</v>
      </c>
      <c r="U5387" s="127">
        <v>0</v>
      </c>
      <c r="V5387" s="138">
        <v>4</v>
      </c>
      <c r="W5387" s="128" t="s">
        <v>42</v>
      </c>
      <c r="X5387" s="128" t="s">
        <v>42</v>
      </c>
      <c r="Y5387" s="128" t="s">
        <v>1152</v>
      </c>
      <c r="Z5387" s="128" t="s">
        <v>48</v>
      </c>
      <c r="AA5387" s="128" t="s">
        <v>144</v>
      </c>
      <c r="AB5387" s="128" t="s">
        <v>42</v>
      </c>
      <c r="AC5387" s="128" t="s">
        <v>3100</v>
      </c>
      <c r="AD5387" s="128" t="s">
        <v>146</v>
      </c>
    </row>
    <row r="5388" spans="1:30" x14ac:dyDescent="0.25">
      <c r="A5388" s="128" t="s">
        <v>35</v>
      </c>
      <c r="B5388" s="128" t="s">
        <v>36</v>
      </c>
      <c r="C5388" s="128" t="s">
        <v>37</v>
      </c>
      <c r="D5388" s="128" t="s">
        <v>121</v>
      </c>
      <c r="E5388" s="128" t="s">
        <v>122</v>
      </c>
      <c r="F5388" s="128" t="s">
        <v>123</v>
      </c>
      <c r="G5388" s="128" t="s">
        <v>124</v>
      </c>
      <c r="H5388" s="128" t="s">
        <v>124</v>
      </c>
      <c r="I5388" s="128" t="s">
        <v>42</v>
      </c>
      <c r="J5388" s="128" t="s">
        <v>190</v>
      </c>
      <c r="K5388" s="128" t="s">
        <v>190</v>
      </c>
      <c r="L5388" s="128" t="s">
        <v>43</v>
      </c>
      <c r="M5388" s="128" t="s">
        <v>44</v>
      </c>
      <c r="N5388" s="128" t="s">
        <v>131</v>
      </c>
      <c r="O5388" s="128" t="s">
        <v>198</v>
      </c>
      <c r="P5388" s="128" t="s">
        <v>369</v>
      </c>
      <c r="Q5388" s="128" t="s">
        <v>3117</v>
      </c>
      <c r="R5388" s="128" t="s">
        <v>3111</v>
      </c>
      <c r="S5388" s="127">
        <v>201501</v>
      </c>
      <c r="T5388" s="128" t="s">
        <v>52</v>
      </c>
      <c r="U5388" s="127">
        <v>0</v>
      </c>
      <c r="V5388" s="138">
        <v>52.77</v>
      </c>
      <c r="W5388" s="128" t="s">
        <v>42</v>
      </c>
      <c r="X5388" s="128" t="s">
        <v>42</v>
      </c>
      <c r="Y5388" s="128" t="s">
        <v>1152</v>
      </c>
      <c r="Z5388" s="128" t="s">
        <v>48</v>
      </c>
      <c r="AA5388" s="128" t="s">
        <v>144</v>
      </c>
      <c r="AB5388" s="128" t="s">
        <v>42</v>
      </c>
      <c r="AC5388" s="128" t="s">
        <v>3100</v>
      </c>
      <c r="AD5388" s="128" t="s">
        <v>146</v>
      </c>
    </row>
    <row r="5389" spans="1:30" x14ac:dyDescent="0.25">
      <c r="A5389" s="128" t="s">
        <v>35</v>
      </c>
      <c r="B5389" s="128" t="s">
        <v>36</v>
      </c>
      <c r="C5389" s="128" t="s">
        <v>37</v>
      </c>
      <c r="D5389" s="128" t="s">
        <v>121</v>
      </c>
      <c r="E5389" s="128" t="s">
        <v>122</v>
      </c>
      <c r="F5389" s="128" t="s">
        <v>123</v>
      </c>
      <c r="G5389" s="128" t="s">
        <v>124</v>
      </c>
      <c r="H5389" s="128" t="s">
        <v>124</v>
      </c>
      <c r="I5389" s="128" t="s">
        <v>42</v>
      </c>
      <c r="J5389" s="128" t="s">
        <v>156</v>
      </c>
      <c r="K5389" s="128" t="s">
        <v>156</v>
      </c>
      <c r="L5389" s="128" t="s">
        <v>43</v>
      </c>
      <c r="M5389" s="128" t="s">
        <v>44</v>
      </c>
      <c r="N5389" s="128" t="s">
        <v>126</v>
      </c>
      <c r="O5389" s="128" t="s">
        <v>42</v>
      </c>
      <c r="P5389" s="128" t="s">
        <v>1478</v>
      </c>
      <c r="Q5389" s="128" t="s">
        <v>167</v>
      </c>
      <c r="R5389" s="128" t="s">
        <v>3109</v>
      </c>
      <c r="S5389" s="127">
        <v>201501</v>
      </c>
      <c r="T5389" s="128" t="s">
        <v>52</v>
      </c>
      <c r="U5389" s="127">
        <v>0</v>
      </c>
      <c r="V5389" s="138">
        <v>17.25</v>
      </c>
      <c r="W5389" s="128" t="s">
        <v>42</v>
      </c>
      <c r="X5389" s="128" t="s">
        <v>42</v>
      </c>
      <c r="Y5389" s="128" t="s">
        <v>1152</v>
      </c>
      <c r="Z5389" s="128" t="s">
        <v>48</v>
      </c>
      <c r="AA5389" s="128" t="s">
        <v>168</v>
      </c>
      <c r="AB5389" s="128" t="s">
        <v>42</v>
      </c>
      <c r="AC5389" s="128" t="s">
        <v>3100</v>
      </c>
      <c r="AD5389" s="128" t="s">
        <v>146</v>
      </c>
    </row>
    <row r="5390" spans="1:30" x14ac:dyDescent="0.25">
      <c r="A5390" s="128" t="s">
        <v>35</v>
      </c>
      <c r="B5390" s="128" t="s">
        <v>36</v>
      </c>
      <c r="C5390" s="128" t="s">
        <v>37</v>
      </c>
      <c r="D5390" s="128" t="s">
        <v>121</v>
      </c>
      <c r="E5390" s="128" t="s">
        <v>122</v>
      </c>
      <c r="F5390" s="128" t="s">
        <v>123</v>
      </c>
      <c r="G5390" s="128" t="s">
        <v>124</v>
      </c>
      <c r="H5390" s="128" t="s">
        <v>124</v>
      </c>
      <c r="I5390" s="128" t="s">
        <v>42</v>
      </c>
      <c r="J5390" s="128" t="s">
        <v>156</v>
      </c>
      <c r="K5390" s="128" t="s">
        <v>156</v>
      </c>
      <c r="L5390" s="128" t="s">
        <v>43</v>
      </c>
      <c r="M5390" s="128" t="s">
        <v>44</v>
      </c>
      <c r="N5390" s="128" t="s">
        <v>126</v>
      </c>
      <c r="O5390" s="128" t="s">
        <v>42</v>
      </c>
      <c r="P5390" s="128" t="s">
        <v>1478</v>
      </c>
      <c r="Q5390" s="128" t="s">
        <v>167</v>
      </c>
      <c r="R5390" s="128" t="s">
        <v>3109</v>
      </c>
      <c r="S5390" s="127">
        <v>201501</v>
      </c>
      <c r="T5390" s="128" t="s">
        <v>52</v>
      </c>
      <c r="U5390" s="127">
        <v>0</v>
      </c>
      <c r="V5390" s="138">
        <v>17.25</v>
      </c>
      <c r="W5390" s="128" t="s">
        <v>42</v>
      </c>
      <c r="X5390" s="128" t="s">
        <v>42</v>
      </c>
      <c r="Y5390" s="128" t="s">
        <v>1152</v>
      </c>
      <c r="Z5390" s="128" t="s">
        <v>48</v>
      </c>
      <c r="AA5390" s="128" t="s">
        <v>168</v>
      </c>
      <c r="AB5390" s="128" t="s">
        <v>42</v>
      </c>
      <c r="AC5390" s="128" t="s">
        <v>3100</v>
      </c>
      <c r="AD5390" s="128" t="s">
        <v>146</v>
      </c>
    </row>
    <row r="5391" spans="1:30" x14ac:dyDescent="0.25">
      <c r="A5391" s="128" t="s">
        <v>35</v>
      </c>
      <c r="B5391" s="128" t="s">
        <v>36</v>
      </c>
      <c r="C5391" s="128" t="s">
        <v>37</v>
      </c>
      <c r="D5391" s="128" t="s">
        <v>121</v>
      </c>
      <c r="E5391" s="128" t="s">
        <v>122</v>
      </c>
      <c r="F5391" s="128" t="s">
        <v>123</v>
      </c>
      <c r="G5391" s="128" t="s">
        <v>124</v>
      </c>
      <c r="H5391" s="128" t="s">
        <v>124</v>
      </c>
      <c r="I5391" s="128" t="s">
        <v>42</v>
      </c>
      <c r="J5391" s="128" t="s">
        <v>156</v>
      </c>
      <c r="K5391" s="128" t="s">
        <v>156</v>
      </c>
      <c r="L5391" s="128" t="s">
        <v>43</v>
      </c>
      <c r="M5391" s="128" t="s">
        <v>44</v>
      </c>
      <c r="N5391" s="128" t="s">
        <v>126</v>
      </c>
      <c r="O5391" s="128" t="s">
        <v>42</v>
      </c>
      <c r="P5391" s="128" t="s">
        <v>1478</v>
      </c>
      <c r="Q5391" s="128" t="s">
        <v>167</v>
      </c>
      <c r="R5391" s="128" t="s">
        <v>3109</v>
      </c>
      <c r="S5391" s="127">
        <v>201501</v>
      </c>
      <c r="T5391" s="128" t="s">
        <v>52</v>
      </c>
      <c r="U5391" s="127">
        <v>0</v>
      </c>
      <c r="V5391" s="138">
        <v>17.25</v>
      </c>
      <c r="W5391" s="128" t="s">
        <v>42</v>
      </c>
      <c r="X5391" s="128" t="s">
        <v>42</v>
      </c>
      <c r="Y5391" s="128" t="s">
        <v>1152</v>
      </c>
      <c r="Z5391" s="128" t="s">
        <v>48</v>
      </c>
      <c r="AA5391" s="128" t="s">
        <v>168</v>
      </c>
      <c r="AB5391" s="128" t="s">
        <v>42</v>
      </c>
      <c r="AC5391" s="128" t="s">
        <v>3100</v>
      </c>
      <c r="AD5391" s="128" t="s">
        <v>146</v>
      </c>
    </row>
    <row r="5392" spans="1:30" x14ac:dyDescent="0.25">
      <c r="A5392" s="128" t="s">
        <v>35</v>
      </c>
      <c r="B5392" s="128" t="s">
        <v>36</v>
      </c>
      <c r="C5392" s="128" t="s">
        <v>37</v>
      </c>
      <c r="D5392" s="128" t="s">
        <v>121</v>
      </c>
      <c r="E5392" s="128" t="s">
        <v>122</v>
      </c>
      <c r="F5392" s="128" t="s">
        <v>123</v>
      </c>
      <c r="G5392" s="128" t="s">
        <v>124</v>
      </c>
      <c r="H5392" s="128" t="s">
        <v>124</v>
      </c>
      <c r="I5392" s="128" t="s">
        <v>42</v>
      </c>
      <c r="J5392" s="128" t="s">
        <v>190</v>
      </c>
      <c r="K5392" s="128" t="s">
        <v>190</v>
      </c>
      <c r="L5392" s="128" t="s">
        <v>43</v>
      </c>
      <c r="M5392" s="128" t="s">
        <v>44</v>
      </c>
      <c r="N5392" s="128" t="s">
        <v>131</v>
      </c>
      <c r="O5392" s="128" t="s">
        <v>198</v>
      </c>
      <c r="P5392" s="128" t="s">
        <v>369</v>
      </c>
      <c r="Q5392" s="128" t="s">
        <v>911</v>
      </c>
      <c r="R5392" s="128" t="s">
        <v>3111</v>
      </c>
      <c r="S5392" s="127">
        <v>201501</v>
      </c>
      <c r="T5392" s="128" t="s">
        <v>52</v>
      </c>
      <c r="U5392" s="127">
        <v>0</v>
      </c>
      <c r="V5392" s="138">
        <v>87.8</v>
      </c>
      <c r="W5392" s="128" t="s">
        <v>42</v>
      </c>
      <c r="X5392" s="128" t="s">
        <v>42</v>
      </c>
      <c r="Y5392" s="128" t="s">
        <v>1152</v>
      </c>
      <c r="Z5392" s="128" t="s">
        <v>48</v>
      </c>
      <c r="AA5392" s="128" t="s">
        <v>144</v>
      </c>
      <c r="AB5392" s="128" t="s">
        <v>42</v>
      </c>
      <c r="AC5392" s="128" t="s">
        <v>3100</v>
      </c>
      <c r="AD5392" s="128" t="s">
        <v>146</v>
      </c>
    </row>
    <row r="5393" spans="1:30" x14ac:dyDescent="0.25">
      <c r="A5393" s="128" t="s">
        <v>35</v>
      </c>
      <c r="B5393" s="128" t="s">
        <v>36</v>
      </c>
      <c r="C5393" s="128" t="s">
        <v>37</v>
      </c>
      <c r="D5393" s="128" t="s">
        <v>121</v>
      </c>
      <c r="E5393" s="128" t="s">
        <v>122</v>
      </c>
      <c r="F5393" s="128" t="s">
        <v>123</v>
      </c>
      <c r="G5393" s="128" t="s">
        <v>124</v>
      </c>
      <c r="H5393" s="128" t="s">
        <v>124</v>
      </c>
      <c r="I5393" s="128" t="s">
        <v>42</v>
      </c>
      <c r="J5393" s="128" t="s">
        <v>190</v>
      </c>
      <c r="K5393" s="128" t="s">
        <v>190</v>
      </c>
      <c r="L5393" s="128" t="s">
        <v>43</v>
      </c>
      <c r="M5393" s="128" t="s">
        <v>44</v>
      </c>
      <c r="N5393" s="128" t="s">
        <v>131</v>
      </c>
      <c r="O5393" s="128" t="s">
        <v>198</v>
      </c>
      <c r="P5393" s="128" t="s">
        <v>369</v>
      </c>
      <c r="Q5393" s="128" t="s">
        <v>3116</v>
      </c>
      <c r="R5393" s="128" t="s">
        <v>3111</v>
      </c>
      <c r="S5393" s="127">
        <v>201501</v>
      </c>
      <c r="T5393" s="128" t="s">
        <v>52</v>
      </c>
      <c r="U5393" s="127">
        <v>0</v>
      </c>
      <c r="V5393" s="138">
        <v>24.97</v>
      </c>
      <c r="W5393" s="128" t="s">
        <v>42</v>
      </c>
      <c r="X5393" s="128" t="s">
        <v>42</v>
      </c>
      <c r="Y5393" s="128" t="s">
        <v>1152</v>
      </c>
      <c r="Z5393" s="128" t="s">
        <v>48</v>
      </c>
      <c r="AA5393" s="128" t="s">
        <v>144</v>
      </c>
      <c r="AB5393" s="128" t="s">
        <v>42</v>
      </c>
      <c r="AC5393" s="128" t="s">
        <v>3100</v>
      </c>
      <c r="AD5393" s="128" t="s">
        <v>146</v>
      </c>
    </row>
    <row r="5394" spans="1:30" x14ac:dyDescent="0.25">
      <c r="A5394" s="128" t="s">
        <v>35</v>
      </c>
      <c r="B5394" s="128" t="s">
        <v>36</v>
      </c>
      <c r="C5394" s="128" t="s">
        <v>37</v>
      </c>
      <c r="D5394" s="128" t="s">
        <v>121</v>
      </c>
      <c r="E5394" s="128" t="s">
        <v>215</v>
      </c>
      <c r="F5394" s="128" t="s">
        <v>216</v>
      </c>
      <c r="G5394" s="128" t="s">
        <v>124</v>
      </c>
      <c r="H5394" s="128" t="s">
        <v>124</v>
      </c>
      <c r="I5394" s="128" t="s">
        <v>42</v>
      </c>
      <c r="J5394" s="128" t="s">
        <v>261</v>
      </c>
      <c r="K5394" s="128" t="s">
        <v>261</v>
      </c>
      <c r="L5394" s="128" t="s">
        <v>43</v>
      </c>
      <c r="M5394" s="128" t="s">
        <v>44</v>
      </c>
      <c r="N5394" s="128" t="s">
        <v>150</v>
      </c>
      <c r="O5394" s="128" t="s">
        <v>42</v>
      </c>
      <c r="P5394" s="128" t="s">
        <v>446</v>
      </c>
      <c r="Q5394" s="128" t="s">
        <v>447</v>
      </c>
      <c r="R5394" s="128" t="s">
        <v>3118</v>
      </c>
      <c r="S5394" s="127">
        <v>201501</v>
      </c>
      <c r="T5394" s="128" t="s">
        <v>52</v>
      </c>
      <c r="U5394" s="129">
        <v>78011.850000000006</v>
      </c>
      <c r="V5394" s="138">
        <v>78011.850000000006</v>
      </c>
      <c r="W5394" s="128" t="s">
        <v>340</v>
      </c>
      <c r="X5394" s="128" t="s">
        <v>267</v>
      </c>
      <c r="Y5394" s="128" t="s">
        <v>1152</v>
      </c>
      <c r="Z5394" s="128" t="s">
        <v>48</v>
      </c>
      <c r="AA5394" s="128" t="s">
        <v>315</v>
      </c>
      <c r="AB5394" s="128" t="s">
        <v>42</v>
      </c>
      <c r="AC5394" s="128" t="s">
        <v>3090</v>
      </c>
      <c r="AD5394" s="128" t="s">
        <v>146</v>
      </c>
    </row>
    <row r="5395" spans="1:30" x14ac:dyDescent="0.25">
      <c r="A5395" s="128" t="s">
        <v>35</v>
      </c>
      <c r="B5395" s="128" t="s">
        <v>36</v>
      </c>
      <c r="C5395" s="128" t="s">
        <v>37</v>
      </c>
      <c r="D5395" s="128" t="s">
        <v>121</v>
      </c>
      <c r="E5395" s="128" t="s">
        <v>122</v>
      </c>
      <c r="F5395" s="128" t="s">
        <v>123</v>
      </c>
      <c r="G5395" s="128" t="s">
        <v>124</v>
      </c>
      <c r="H5395" s="128" t="s">
        <v>124</v>
      </c>
      <c r="I5395" s="128" t="s">
        <v>42</v>
      </c>
      <c r="J5395" s="128" t="s">
        <v>125</v>
      </c>
      <c r="K5395" s="128" t="s">
        <v>125</v>
      </c>
      <c r="L5395" s="128" t="s">
        <v>43</v>
      </c>
      <c r="M5395" s="128" t="s">
        <v>44</v>
      </c>
      <c r="N5395" s="128" t="s">
        <v>126</v>
      </c>
      <c r="O5395" s="128" t="s">
        <v>127</v>
      </c>
      <c r="P5395" s="128" t="s">
        <v>472</v>
      </c>
      <c r="Q5395" s="128" t="s">
        <v>3119</v>
      </c>
      <c r="R5395" s="128" t="s">
        <v>3120</v>
      </c>
      <c r="S5395" s="127">
        <v>201501</v>
      </c>
      <c r="T5395" s="128" t="s">
        <v>52</v>
      </c>
      <c r="U5395" s="127">
        <v>0</v>
      </c>
      <c r="V5395" s="138">
        <v>25</v>
      </c>
      <c r="W5395" s="128" t="s">
        <v>42</v>
      </c>
      <c r="X5395" s="128" t="s">
        <v>42</v>
      </c>
      <c r="Y5395" s="128" t="s">
        <v>1152</v>
      </c>
      <c r="Z5395" s="128" t="s">
        <v>48</v>
      </c>
      <c r="AA5395" s="128" t="s">
        <v>144</v>
      </c>
      <c r="AB5395" s="128" t="s">
        <v>42</v>
      </c>
      <c r="AC5395" s="128" t="s">
        <v>3100</v>
      </c>
      <c r="AD5395" s="128" t="s">
        <v>146</v>
      </c>
    </row>
    <row r="5396" spans="1:30" x14ac:dyDescent="0.25">
      <c r="A5396" s="128" t="s">
        <v>35</v>
      </c>
      <c r="B5396" s="128" t="s">
        <v>36</v>
      </c>
      <c r="C5396" s="128" t="s">
        <v>37</v>
      </c>
      <c r="D5396" s="128" t="s">
        <v>121</v>
      </c>
      <c r="E5396" s="128" t="s">
        <v>122</v>
      </c>
      <c r="F5396" s="128" t="s">
        <v>123</v>
      </c>
      <c r="G5396" s="128" t="s">
        <v>124</v>
      </c>
      <c r="H5396" s="128" t="s">
        <v>124</v>
      </c>
      <c r="I5396" s="128" t="s">
        <v>42</v>
      </c>
      <c r="J5396" s="128" t="s">
        <v>125</v>
      </c>
      <c r="K5396" s="128" t="s">
        <v>125</v>
      </c>
      <c r="L5396" s="128" t="s">
        <v>43</v>
      </c>
      <c r="M5396" s="128" t="s">
        <v>44</v>
      </c>
      <c r="N5396" s="128" t="s">
        <v>131</v>
      </c>
      <c r="O5396" s="128" t="s">
        <v>42</v>
      </c>
      <c r="P5396" s="128" t="s">
        <v>141</v>
      </c>
      <c r="Q5396" s="128" t="s">
        <v>142</v>
      </c>
      <c r="R5396" s="128" t="s">
        <v>3121</v>
      </c>
      <c r="S5396" s="127">
        <v>201501</v>
      </c>
      <c r="T5396" s="128" t="s">
        <v>52</v>
      </c>
      <c r="U5396" s="127">
        <v>0</v>
      </c>
      <c r="V5396" s="138">
        <v>1103.0899999999999</v>
      </c>
      <c r="W5396" s="128" t="s">
        <v>42</v>
      </c>
      <c r="X5396" s="128" t="s">
        <v>42</v>
      </c>
      <c r="Y5396" s="128" t="s">
        <v>1152</v>
      </c>
      <c r="Z5396" s="128" t="s">
        <v>48</v>
      </c>
      <c r="AA5396" s="128" t="s">
        <v>144</v>
      </c>
      <c r="AB5396" s="128" t="s">
        <v>42</v>
      </c>
      <c r="AC5396" s="128" t="s">
        <v>3100</v>
      </c>
      <c r="AD5396" s="128" t="s">
        <v>146</v>
      </c>
    </row>
    <row r="5397" spans="1:30" x14ac:dyDescent="0.25">
      <c r="A5397" s="128" t="s">
        <v>35</v>
      </c>
      <c r="B5397" s="128" t="s">
        <v>36</v>
      </c>
      <c r="C5397" s="128" t="s">
        <v>37</v>
      </c>
      <c r="D5397" s="128" t="s">
        <v>121</v>
      </c>
      <c r="E5397" s="128" t="s">
        <v>122</v>
      </c>
      <c r="F5397" s="128" t="s">
        <v>123</v>
      </c>
      <c r="G5397" s="128" t="s">
        <v>124</v>
      </c>
      <c r="H5397" s="128" t="s">
        <v>124</v>
      </c>
      <c r="I5397" s="128" t="s">
        <v>42</v>
      </c>
      <c r="J5397" s="128" t="s">
        <v>156</v>
      </c>
      <c r="K5397" s="128" t="s">
        <v>156</v>
      </c>
      <c r="L5397" s="128" t="s">
        <v>43</v>
      </c>
      <c r="M5397" s="128" t="s">
        <v>44</v>
      </c>
      <c r="N5397" s="128" t="s">
        <v>126</v>
      </c>
      <c r="O5397" s="128" t="s">
        <v>42</v>
      </c>
      <c r="P5397" s="128" t="s">
        <v>1478</v>
      </c>
      <c r="Q5397" s="128" t="s">
        <v>167</v>
      </c>
      <c r="R5397" s="128" t="s">
        <v>3109</v>
      </c>
      <c r="S5397" s="127">
        <v>201501</v>
      </c>
      <c r="T5397" s="128" t="s">
        <v>52</v>
      </c>
      <c r="U5397" s="127">
        <v>0</v>
      </c>
      <c r="V5397" s="138">
        <v>17.25</v>
      </c>
      <c r="W5397" s="128" t="s">
        <v>42</v>
      </c>
      <c r="X5397" s="128" t="s">
        <v>42</v>
      </c>
      <c r="Y5397" s="128" t="s">
        <v>1152</v>
      </c>
      <c r="Z5397" s="128" t="s">
        <v>48</v>
      </c>
      <c r="AA5397" s="128" t="s">
        <v>168</v>
      </c>
      <c r="AB5397" s="128" t="s">
        <v>42</v>
      </c>
      <c r="AC5397" s="128" t="s">
        <v>3100</v>
      </c>
      <c r="AD5397" s="128" t="s">
        <v>146</v>
      </c>
    </row>
    <row r="5398" spans="1:30" x14ac:dyDescent="0.25">
      <c r="A5398" s="128" t="s">
        <v>35</v>
      </c>
      <c r="B5398" s="128" t="s">
        <v>36</v>
      </c>
      <c r="C5398" s="128" t="s">
        <v>37</v>
      </c>
      <c r="D5398" s="128" t="s">
        <v>121</v>
      </c>
      <c r="E5398" s="128" t="s">
        <v>122</v>
      </c>
      <c r="F5398" s="128" t="s">
        <v>123</v>
      </c>
      <c r="G5398" s="128" t="s">
        <v>124</v>
      </c>
      <c r="H5398" s="128" t="s">
        <v>124</v>
      </c>
      <c r="I5398" s="128" t="s">
        <v>42</v>
      </c>
      <c r="J5398" s="128" t="s">
        <v>125</v>
      </c>
      <c r="K5398" s="128" t="s">
        <v>125</v>
      </c>
      <c r="L5398" s="128" t="s">
        <v>43</v>
      </c>
      <c r="M5398" s="128" t="s">
        <v>44</v>
      </c>
      <c r="N5398" s="128" t="s">
        <v>126</v>
      </c>
      <c r="O5398" s="128" t="s">
        <v>127</v>
      </c>
      <c r="P5398" s="128" t="s">
        <v>472</v>
      </c>
      <c r="Q5398" s="128" t="s">
        <v>3122</v>
      </c>
      <c r="R5398" s="128" t="s">
        <v>3120</v>
      </c>
      <c r="S5398" s="127">
        <v>201501</v>
      </c>
      <c r="T5398" s="128" t="s">
        <v>52</v>
      </c>
      <c r="U5398" s="127">
        <v>0</v>
      </c>
      <c r="V5398" s="138">
        <v>286.2</v>
      </c>
      <c r="W5398" s="128" t="s">
        <v>42</v>
      </c>
      <c r="X5398" s="128" t="s">
        <v>42</v>
      </c>
      <c r="Y5398" s="128" t="s">
        <v>1152</v>
      </c>
      <c r="Z5398" s="128" t="s">
        <v>48</v>
      </c>
      <c r="AA5398" s="128" t="s">
        <v>144</v>
      </c>
      <c r="AB5398" s="128" t="s">
        <v>42</v>
      </c>
      <c r="AC5398" s="128" t="s">
        <v>3100</v>
      </c>
      <c r="AD5398" s="128" t="s">
        <v>146</v>
      </c>
    </row>
    <row r="5399" spans="1:30" x14ac:dyDescent="0.25">
      <c r="A5399" s="128" t="s">
        <v>35</v>
      </c>
      <c r="B5399" s="128" t="s">
        <v>36</v>
      </c>
      <c r="C5399" s="128" t="s">
        <v>37</v>
      </c>
      <c r="D5399" s="128" t="s">
        <v>121</v>
      </c>
      <c r="E5399" s="128" t="s">
        <v>215</v>
      </c>
      <c r="F5399" s="128" t="s">
        <v>216</v>
      </c>
      <c r="G5399" s="128" t="s">
        <v>124</v>
      </c>
      <c r="H5399" s="128" t="s">
        <v>124</v>
      </c>
      <c r="I5399" s="128" t="s">
        <v>42</v>
      </c>
      <c r="J5399" s="128" t="s">
        <v>217</v>
      </c>
      <c r="K5399" s="128" t="s">
        <v>217</v>
      </c>
      <c r="L5399" s="128" t="s">
        <v>43</v>
      </c>
      <c r="M5399" s="128" t="s">
        <v>44</v>
      </c>
      <c r="N5399" s="128" t="s">
        <v>150</v>
      </c>
      <c r="O5399" s="128" t="s">
        <v>42</v>
      </c>
      <c r="P5399" s="128" t="s">
        <v>392</v>
      </c>
      <c r="Q5399" s="128" t="s">
        <v>1717</v>
      </c>
      <c r="R5399" s="128" t="s">
        <v>3089</v>
      </c>
      <c r="S5399" s="127">
        <v>201501</v>
      </c>
      <c r="T5399" s="128" t="s">
        <v>52</v>
      </c>
      <c r="U5399" s="127">
        <v>280.64</v>
      </c>
      <c r="V5399" s="138">
        <v>280.64</v>
      </c>
      <c r="W5399" s="128" t="s">
        <v>340</v>
      </c>
      <c r="X5399" s="128" t="s">
        <v>384</v>
      </c>
      <c r="Y5399" s="128" t="s">
        <v>1152</v>
      </c>
      <c r="Z5399" s="128" t="s">
        <v>48</v>
      </c>
      <c r="AA5399" s="128" t="s">
        <v>315</v>
      </c>
      <c r="AB5399" s="128" t="s">
        <v>42</v>
      </c>
      <c r="AC5399" s="128" t="s">
        <v>3090</v>
      </c>
      <c r="AD5399" s="128" t="s">
        <v>146</v>
      </c>
    </row>
    <row r="5400" spans="1:30" x14ac:dyDescent="0.25">
      <c r="A5400" s="128" t="s">
        <v>35</v>
      </c>
      <c r="B5400" s="128" t="s">
        <v>36</v>
      </c>
      <c r="C5400" s="128" t="s">
        <v>37</v>
      </c>
      <c r="D5400" s="128" t="s">
        <v>121</v>
      </c>
      <c r="E5400" s="128" t="s">
        <v>215</v>
      </c>
      <c r="F5400" s="128" t="s">
        <v>216</v>
      </c>
      <c r="G5400" s="128" t="s">
        <v>124</v>
      </c>
      <c r="H5400" s="128" t="s">
        <v>124</v>
      </c>
      <c r="I5400" s="128" t="s">
        <v>42</v>
      </c>
      <c r="J5400" s="128" t="s">
        <v>250</v>
      </c>
      <c r="K5400" s="128" t="s">
        <v>250</v>
      </c>
      <c r="L5400" s="128" t="s">
        <v>43</v>
      </c>
      <c r="M5400" s="128" t="s">
        <v>44</v>
      </c>
      <c r="N5400" s="128" t="s">
        <v>150</v>
      </c>
      <c r="O5400" s="128" t="s">
        <v>42</v>
      </c>
      <c r="P5400" s="128" t="s">
        <v>392</v>
      </c>
      <c r="Q5400" s="128" t="s">
        <v>1717</v>
      </c>
      <c r="R5400" s="128" t="s">
        <v>3089</v>
      </c>
      <c r="S5400" s="127">
        <v>201501</v>
      </c>
      <c r="T5400" s="128" t="s">
        <v>52</v>
      </c>
      <c r="U5400" s="127">
        <v>249.46</v>
      </c>
      <c r="V5400" s="138">
        <v>249.46</v>
      </c>
      <c r="W5400" s="128" t="s">
        <v>340</v>
      </c>
      <c r="X5400" s="128" t="s">
        <v>384</v>
      </c>
      <c r="Y5400" s="128" t="s">
        <v>1152</v>
      </c>
      <c r="Z5400" s="128" t="s">
        <v>48</v>
      </c>
      <c r="AA5400" s="128" t="s">
        <v>315</v>
      </c>
      <c r="AB5400" s="128" t="s">
        <v>42</v>
      </c>
      <c r="AC5400" s="128" t="s">
        <v>3090</v>
      </c>
      <c r="AD5400" s="128" t="s">
        <v>146</v>
      </c>
    </row>
    <row r="5401" spans="1:30" x14ac:dyDescent="0.25">
      <c r="A5401" s="128" t="s">
        <v>35</v>
      </c>
      <c r="B5401" s="128" t="s">
        <v>36</v>
      </c>
      <c r="C5401" s="128" t="s">
        <v>37</v>
      </c>
      <c r="D5401" s="128" t="s">
        <v>121</v>
      </c>
      <c r="E5401" s="128" t="s">
        <v>215</v>
      </c>
      <c r="F5401" s="128" t="s">
        <v>216</v>
      </c>
      <c r="G5401" s="128" t="s">
        <v>124</v>
      </c>
      <c r="H5401" s="128" t="s">
        <v>124</v>
      </c>
      <c r="I5401" s="128" t="s">
        <v>42</v>
      </c>
      <c r="J5401" s="128" t="s">
        <v>261</v>
      </c>
      <c r="K5401" s="128" t="s">
        <v>261</v>
      </c>
      <c r="L5401" s="128" t="s">
        <v>43</v>
      </c>
      <c r="M5401" s="128" t="s">
        <v>44</v>
      </c>
      <c r="N5401" s="128" t="s">
        <v>150</v>
      </c>
      <c r="O5401" s="128" t="s">
        <v>42</v>
      </c>
      <c r="P5401" s="128" t="s">
        <v>392</v>
      </c>
      <c r="Q5401" s="128" t="s">
        <v>1717</v>
      </c>
      <c r="R5401" s="128" t="s">
        <v>3089</v>
      </c>
      <c r="S5401" s="127">
        <v>201501</v>
      </c>
      <c r="T5401" s="128" t="s">
        <v>52</v>
      </c>
      <c r="U5401" s="127">
        <v>265.04000000000002</v>
      </c>
      <c r="V5401" s="138">
        <v>265.04000000000002</v>
      </c>
      <c r="W5401" s="128" t="s">
        <v>340</v>
      </c>
      <c r="X5401" s="128" t="s">
        <v>384</v>
      </c>
      <c r="Y5401" s="128" t="s">
        <v>1152</v>
      </c>
      <c r="Z5401" s="128" t="s">
        <v>48</v>
      </c>
      <c r="AA5401" s="128" t="s">
        <v>315</v>
      </c>
      <c r="AB5401" s="128" t="s">
        <v>42</v>
      </c>
      <c r="AC5401" s="128" t="s">
        <v>3090</v>
      </c>
      <c r="AD5401" s="128" t="s">
        <v>146</v>
      </c>
    </row>
    <row r="5402" spans="1:30" x14ac:dyDescent="0.25">
      <c r="A5402" s="128" t="s">
        <v>35</v>
      </c>
      <c r="B5402" s="128" t="s">
        <v>36</v>
      </c>
      <c r="C5402" s="128" t="s">
        <v>37</v>
      </c>
      <c r="D5402" s="128" t="s">
        <v>121</v>
      </c>
      <c r="E5402" s="128" t="s">
        <v>215</v>
      </c>
      <c r="F5402" s="128" t="s">
        <v>216</v>
      </c>
      <c r="G5402" s="128" t="s">
        <v>124</v>
      </c>
      <c r="H5402" s="128" t="s">
        <v>124</v>
      </c>
      <c r="I5402" s="128" t="s">
        <v>42</v>
      </c>
      <c r="J5402" s="128" t="s">
        <v>231</v>
      </c>
      <c r="K5402" s="128" t="s">
        <v>231</v>
      </c>
      <c r="L5402" s="128" t="s">
        <v>43</v>
      </c>
      <c r="M5402" s="128" t="s">
        <v>44</v>
      </c>
      <c r="N5402" s="128" t="s">
        <v>150</v>
      </c>
      <c r="O5402" s="128" t="s">
        <v>42</v>
      </c>
      <c r="P5402" s="128" t="s">
        <v>392</v>
      </c>
      <c r="Q5402" s="128" t="s">
        <v>1717</v>
      </c>
      <c r="R5402" s="128" t="s">
        <v>3089</v>
      </c>
      <c r="S5402" s="127">
        <v>201501</v>
      </c>
      <c r="T5402" s="128" t="s">
        <v>52</v>
      </c>
      <c r="U5402" s="127">
        <v>233.86</v>
      </c>
      <c r="V5402" s="138">
        <v>233.86</v>
      </c>
      <c r="W5402" s="128" t="s">
        <v>340</v>
      </c>
      <c r="X5402" s="128" t="s">
        <v>384</v>
      </c>
      <c r="Y5402" s="128" t="s">
        <v>1152</v>
      </c>
      <c r="Z5402" s="128" t="s">
        <v>48</v>
      </c>
      <c r="AA5402" s="128" t="s">
        <v>315</v>
      </c>
      <c r="AB5402" s="128" t="s">
        <v>42</v>
      </c>
      <c r="AC5402" s="128" t="s">
        <v>3090</v>
      </c>
      <c r="AD5402" s="128" t="s">
        <v>146</v>
      </c>
    </row>
    <row r="5403" spans="1:30" x14ac:dyDescent="0.25">
      <c r="A5403" s="128" t="s">
        <v>35</v>
      </c>
      <c r="B5403" s="128" t="s">
        <v>36</v>
      </c>
      <c r="C5403" s="128" t="s">
        <v>37</v>
      </c>
      <c r="D5403" s="128" t="s">
        <v>121</v>
      </c>
      <c r="E5403" s="128" t="s">
        <v>215</v>
      </c>
      <c r="F5403" s="128" t="s">
        <v>216</v>
      </c>
      <c r="G5403" s="128" t="s">
        <v>124</v>
      </c>
      <c r="H5403" s="128" t="s">
        <v>124</v>
      </c>
      <c r="I5403" s="128" t="s">
        <v>42</v>
      </c>
      <c r="J5403" s="128" t="s">
        <v>237</v>
      </c>
      <c r="K5403" s="128" t="s">
        <v>237</v>
      </c>
      <c r="L5403" s="128" t="s">
        <v>43</v>
      </c>
      <c r="M5403" s="128" t="s">
        <v>44</v>
      </c>
      <c r="N5403" s="128" t="s">
        <v>150</v>
      </c>
      <c r="O5403" s="128" t="s">
        <v>42</v>
      </c>
      <c r="P5403" s="128" t="s">
        <v>392</v>
      </c>
      <c r="Q5403" s="128" t="s">
        <v>1717</v>
      </c>
      <c r="R5403" s="128" t="s">
        <v>3089</v>
      </c>
      <c r="S5403" s="127">
        <v>201501</v>
      </c>
      <c r="T5403" s="128" t="s">
        <v>52</v>
      </c>
      <c r="U5403" s="127">
        <v>280.64</v>
      </c>
      <c r="V5403" s="138">
        <v>280.64</v>
      </c>
      <c r="W5403" s="128" t="s">
        <v>340</v>
      </c>
      <c r="X5403" s="128" t="s">
        <v>384</v>
      </c>
      <c r="Y5403" s="128" t="s">
        <v>1152</v>
      </c>
      <c r="Z5403" s="128" t="s">
        <v>48</v>
      </c>
      <c r="AA5403" s="128" t="s">
        <v>315</v>
      </c>
      <c r="AB5403" s="128" t="s">
        <v>42</v>
      </c>
      <c r="AC5403" s="128" t="s">
        <v>3090</v>
      </c>
      <c r="AD5403" s="128" t="s">
        <v>146</v>
      </c>
    </row>
    <row r="5404" spans="1:30" x14ac:dyDescent="0.25">
      <c r="A5404" s="128" t="s">
        <v>35</v>
      </c>
      <c r="B5404" s="128" t="s">
        <v>36</v>
      </c>
      <c r="C5404" s="128" t="s">
        <v>37</v>
      </c>
      <c r="D5404" s="128" t="s">
        <v>121</v>
      </c>
      <c r="E5404" s="128" t="s">
        <v>215</v>
      </c>
      <c r="F5404" s="128" t="s">
        <v>216</v>
      </c>
      <c r="G5404" s="128" t="s">
        <v>124</v>
      </c>
      <c r="H5404" s="128" t="s">
        <v>124</v>
      </c>
      <c r="I5404" s="128" t="s">
        <v>42</v>
      </c>
      <c r="J5404" s="128" t="s">
        <v>237</v>
      </c>
      <c r="K5404" s="128" t="s">
        <v>237</v>
      </c>
      <c r="L5404" s="128" t="s">
        <v>43</v>
      </c>
      <c r="M5404" s="128" t="s">
        <v>44</v>
      </c>
      <c r="N5404" s="128" t="s">
        <v>150</v>
      </c>
      <c r="O5404" s="128" t="s">
        <v>42</v>
      </c>
      <c r="P5404" s="128" t="s">
        <v>424</v>
      </c>
      <c r="Q5404" s="128" t="s">
        <v>425</v>
      </c>
      <c r="R5404" s="128" t="s">
        <v>3123</v>
      </c>
      <c r="S5404" s="127">
        <v>201501</v>
      </c>
      <c r="T5404" s="128" t="s">
        <v>52</v>
      </c>
      <c r="U5404" s="129">
        <v>10800</v>
      </c>
      <c r="V5404" s="138">
        <v>10800</v>
      </c>
      <c r="W5404" s="128" t="s">
        <v>340</v>
      </c>
      <c r="X5404" s="128" t="s">
        <v>422</v>
      </c>
      <c r="Y5404" s="128" t="s">
        <v>1152</v>
      </c>
      <c r="Z5404" s="128" t="s">
        <v>48</v>
      </c>
      <c r="AA5404" s="128" t="s">
        <v>315</v>
      </c>
      <c r="AB5404" s="128" t="s">
        <v>42</v>
      </c>
      <c r="AC5404" s="128" t="s">
        <v>3107</v>
      </c>
      <c r="AD5404" s="128" t="s">
        <v>146</v>
      </c>
    </row>
    <row r="5405" spans="1:30" x14ac:dyDescent="0.25">
      <c r="A5405" s="128" t="s">
        <v>35</v>
      </c>
      <c r="B5405" s="128" t="s">
        <v>36</v>
      </c>
      <c r="C5405" s="128" t="s">
        <v>37</v>
      </c>
      <c r="D5405" s="128" t="s">
        <v>121</v>
      </c>
      <c r="E5405" s="128" t="s">
        <v>215</v>
      </c>
      <c r="F5405" s="128" t="s">
        <v>216</v>
      </c>
      <c r="G5405" s="128" t="s">
        <v>124</v>
      </c>
      <c r="H5405" s="128" t="s">
        <v>124</v>
      </c>
      <c r="I5405" s="128" t="s">
        <v>42</v>
      </c>
      <c r="J5405" s="128" t="s">
        <v>437</v>
      </c>
      <c r="K5405" s="128" t="s">
        <v>437</v>
      </c>
      <c r="L5405" s="128" t="s">
        <v>43</v>
      </c>
      <c r="M5405" s="128" t="s">
        <v>44</v>
      </c>
      <c r="N5405" s="128" t="s">
        <v>150</v>
      </c>
      <c r="O5405" s="128" t="s">
        <v>42</v>
      </c>
      <c r="P5405" s="128" t="s">
        <v>446</v>
      </c>
      <c r="Q5405" s="128" t="s">
        <v>575</v>
      </c>
      <c r="R5405" s="128" t="s">
        <v>3124</v>
      </c>
      <c r="S5405" s="127">
        <v>201501</v>
      </c>
      <c r="T5405" s="128" t="s">
        <v>52</v>
      </c>
      <c r="U5405" s="129">
        <v>11155.46</v>
      </c>
      <c r="V5405" s="138">
        <v>11155.46</v>
      </c>
      <c r="W5405" s="128" t="s">
        <v>340</v>
      </c>
      <c r="X5405" s="128" t="s">
        <v>577</v>
      </c>
      <c r="Y5405" s="128" t="s">
        <v>1152</v>
      </c>
      <c r="Z5405" s="128" t="s">
        <v>48</v>
      </c>
      <c r="AA5405" s="128" t="s">
        <v>315</v>
      </c>
      <c r="AB5405" s="128" t="s">
        <v>42</v>
      </c>
      <c r="AC5405" s="128" t="s">
        <v>3107</v>
      </c>
      <c r="AD5405" s="128" t="s">
        <v>146</v>
      </c>
    </row>
    <row r="5406" spans="1:30" x14ac:dyDescent="0.25">
      <c r="A5406" s="128" t="s">
        <v>35</v>
      </c>
      <c r="B5406" s="128" t="s">
        <v>36</v>
      </c>
      <c r="C5406" s="128" t="s">
        <v>37</v>
      </c>
      <c r="D5406" s="128" t="s">
        <v>121</v>
      </c>
      <c r="E5406" s="128" t="s">
        <v>215</v>
      </c>
      <c r="F5406" s="128" t="s">
        <v>216</v>
      </c>
      <c r="G5406" s="128" t="s">
        <v>124</v>
      </c>
      <c r="H5406" s="128" t="s">
        <v>124</v>
      </c>
      <c r="I5406" s="128" t="s">
        <v>42</v>
      </c>
      <c r="J5406" s="128" t="s">
        <v>250</v>
      </c>
      <c r="K5406" s="128" t="s">
        <v>250</v>
      </c>
      <c r="L5406" s="128" t="s">
        <v>43</v>
      </c>
      <c r="M5406" s="128" t="s">
        <v>44</v>
      </c>
      <c r="N5406" s="128" t="s">
        <v>150</v>
      </c>
      <c r="O5406" s="128" t="s">
        <v>42</v>
      </c>
      <c r="P5406" s="128" t="s">
        <v>1719</v>
      </c>
      <c r="Q5406" s="128" t="s">
        <v>1720</v>
      </c>
      <c r="R5406" s="128" t="s">
        <v>3125</v>
      </c>
      <c r="S5406" s="127">
        <v>201501</v>
      </c>
      <c r="T5406" s="128" t="s">
        <v>52</v>
      </c>
      <c r="U5406" s="129">
        <v>46895.5</v>
      </c>
      <c r="V5406" s="138">
        <v>46895.5</v>
      </c>
      <c r="W5406" s="128" t="s">
        <v>340</v>
      </c>
      <c r="X5406" s="128" t="s">
        <v>433</v>
      </c>
      <c r="Y5406" s="128" t="s">
        <v>1152</v>
      </c>
      <c r="Z5406" s="128" t="s">
        <v>48</v>
      </c>
      <c r="AA5406" s="128" t="s">
        <v>315</v>
      </c>
      <c r="AB5406" s="128" t="s">
        <v>42</v>
      </c>
      <c r="AC5406" s="128" t="s">
        <v>3126</v>
      </c>
      <c r="AD5406" s="128" t="s">
        <v>146</v>
      </c>
    </row>
    <row r="5407" spans="1:30" x14ac:dyDescent="0.25">
      <c r="A5407" s="128" t="s">
        <v>35</v>
      </c>
      <c r="B5407" s="128" t="s">
        <v>36</v>
      </c>
      <c r="C5407" s="128" t="s">
        <v>37</v>
      </c>
      <c r="D5407" s="128" t="s">
        <v>121</v>
      </c>
      <c r="E5407" s="128" t="s">
        <v>122</v>
      </c>
      <c r="F5407" s="128" t="s">
        <v>123</v>
      </c>
      <c r="G5407" s="128" t="s">
        <v>124</v>
      </c>
      <c r="H5407" s="128" t="s">
        <v>124</v>
      </c>
      <c r="I5407" s="128" t="s">
        <v>42</v>
      </c>
      <c r="J5407" s="128" t="s">
        <v>500</v>
      </c>
      <c r="K5407" s="128" t="s">
        <v>500</v>
      </c>
      <c r="L5407" s="128" t="s">
        <v>43</v>
      </c>
      <c r="M5407" s="128" t="s">
        <v>44</v>
      </c>
      <c r="N5407" s="128" t="s">
        <v>162</v>
      </c>
      <c r="O5407" s="128" t="s">
        <v>42</v>
      </c>
      <c r="P5407" s="128" t="s">
        <v>808</v>
      </c>
      <c r="Q5407" s="128" t="s">
        <v>1789</v>
      </c>
      <c r="R5407" s="128" t="s">
        <v>3127</v>
      </c>
      <c r="S5407" s="127">
        <v>201501</v>
      </c>
      <c r="T5407" s="128" t="s">
        <v>52</v>
      </c>
      <c r="U5407" s="129">
        <v>8951.75</v>
      </c>
      <c r="V5407" s="138">
        <v>8951.75</v>
      </c>
      <c r="W5407" s="128" t="s">
        <v>340</v>
      </c>
      <c r="X5407" s="128" t="s">
        <v>807</v>
      </c>
      <c r="Y5407" s="128" t="s">
        <v>1152</v>
      </c>
      <c r="Z5407" s="128" t="s">
        <v>48</v>
      </c>
      <c r="AA5407" s="128" t="s">
        <v>315</v>
      </c>
      <c r="AB5407" s="128" t="s">
        <v>42</v>
      </c>
      <c r="AC5407" s="128" t="s">
        <v>3128</v>
      </c>
      <c r="AD5407" s="128" t="s">
        <v>146</v>
      </c>
    </row>
    <row r="5408" spans="1:30" x14ac:dyDescent="0.25">
      <c r="A5408" s="128" t="s">
        <v>35</v>
      </c>
      <c r="B5408" s="128" t="s">
        <v>36</v>
      </c>
      <c r="C5408" s="128" t="s">
        <v>37</v>
      </c>
      <c r="D5408" s="128" t="s">
        <v>121</v>
      </c>
      <c r="E5408" s="128" t="s">
        <v>215</v>
      </c>
      <c r="F5408" s="128" t="s">
        <v>216</v>
      </c>
      <c r="G5408" s="128" t="s">
        <v>124</v>
      </c>
      <c r="H5408" s="128" t="s">
        <v>124</v>
      </c>
      <c r="I5408" s="128" t="s">
        <v>42</v>
      </c>
      <c r="J5408" s="128" t="s">
        <v>217</v>
      </c>
      <c r="K5408" s="128" t="s">
        <v>217</v>
      </c>
      <c r="L5408" s="128" t="s">
        <v>43</v>
      </c>
      <c r="M5408" s="128" t="s">
        <v>44</v>
      </c>
      <c r="N5408" s="128" t="s">
        <v>150</v>
      </c>
      <c r="O5408" s="128" t="s">
        <v>42</v>
      </c>
      <c r="P5408" s="128" t="s">
        <v>392</v>
      </c>
      <c r="Q5408" s="128" t="s">
        <v>1717</v>
      </c>
      <c r="R5408" s="128" t="s">
        <v>3129</v>
      </c>
      <c r="S5408" s="127">
        <v>201501</v>
      </c>
      <c r="T5408" s="128" t="s">
        <v>52</v>
      </c>
      <c r="U5408" s="127">
        <v>229.56</v>
      </c>
      <c r="V5408" s="138">
        <v>229.56</v>
      </c>
      <c r="W5408" s="128" t="s">
        <v>340</v>
      </c>
      <c r="X5408" s="128" t="s">
        <v>384</v>
      </c>
      <c r="Y5408" s="128" t="s">
        <v>1152</v>
      </c>
      <c r="Z5408" s="128" t="s">
        <v>48</v>
      </c>
      <c r="AA5408" s="128" t="s">
        <v>315</v>
      </c>
      <c r="AB5408" s="128" t="s">
        <v>42</v>
      </c>
      <c r="AC5408" s="128" t="s">
        <v>3130</v>
      </c>
      <c r="AD5408" s="128" t="s">
        <v>146</v>
      </c>
    </row>
    <row r="5409" spans="1:30" x14ac:dyDescent="0.25">
      <c r="A5409" s="128" t="s">
        <v>35</v>
      </c>
      <c r="B5409" s="128" t="s">
        <v>36</v>
      </c>
      <c r="C5409" s="128" t="s">
        <v>37</v>
      </c>
      <c r="D5409" s="128" t="s">
        <v>121</v>
      </c>
      <c r="E5409" s="128" t="s">
        <v>215</v>
      </c>
      <c r="F5409" s="128" t="s">
        <v>216</v>
      </c>
      <c r="G5409" s="128" t="s">
        <v>124</v>
      </c>
      <c r="H5409" s="128" t="s">
        <v>124</v>
      </c>
      <c r="I5409" s="128" t="s">
        <v>42</v>
      </c>
      <c r="J5409" s="128" t="s">
        <v>237</v>
      </c>
      <c r="K5409" s="128" t="s">
        <v>237</v>
      </c>
      <c r="L5409" s="128" t="s">
        <v>43</v>
      </c>
      <c r="M5409" s="128" t="s">
        <v>44</v>
      </c>
      <c r="N5409" s="128" t="s">
        <v>150</v>
      </c>
      <c r="O5409" s="128" t="s">
        <v>42</v>
      </c>
      <c r="P5409" s="128" t="s">
        <v>392</v>
      </c>
      <c r="Q5409" s="128" t="s">
        <v>1717</v>
      </c>
      <c r="R5409" s="128" t="s">
        <v>3129</v>
      </c>
      <c r="S5409" s="127">
        <v>201501</v>
      </c>
      <c r="T5409" s="128" t="s">
        <v>52</v>
      </c>
      <c r="U5409" s="127">
        <v>229.56</v>
      </c>
      <c r="V5409" s="138">
        <v>229.56</v>
      </c>
      <c r="W5409" s="128" t="s">
        <v>340</v>
      </c>
      <c r="X5409" s="128" t="s">
        <v>384</v>
      </c>
      <c r="Y5409" s="128" t="s">
        <v>1152</v>
      </c>
      <c r="Z5409" s="128" t="s">
        <v>48</v>
      </c>
      <c r="AA5409" s="128" t="s">
        <v>315</v>
      </c>
      <c r="AB5409" s="128" t="s">
        <v>42</v>
      </c>
      <c r="AC5409" s="128" t="s">
        <v>3130</v>
      </c>
      <c r="AD5409" s="128" t="s">
        <v>146</v>
      </c>
    </row>
    <row r="5410" spans="1:30" x14ac:dyDescent="0.25">
      <c r="A5410" s="128" t="s">
        <v>35</v>
      </c>
      <c r="B5410" s="128" t="s">
        <v>36</v>
      </c>
      <c r="C5410" s="128" t="s">
        <v>37</v>
      </c>
      <c r="D5410" s="128" t="s">
        <v>121</v>
      </c>
      <c r="E5410" s="128" t="s">
        <v>215</v>
      </c>
      <c r="F5410" s="128" t="s">
        <v>216</v>
      </c>
      <c r="G5410" s="128" t="s">
        <v>124</v>
      </c>
      <c r="H5410" s="128" t="s">
        <v>124</v>
      </c>
      <c r="I5410" s="128" t="s">
        <v>42</v>
      </c>
      <c r="J5410" s="128" t="s">
        <v>250</v>
      </c>
      <c r="K5410" s="128" t="s">
        <v>250</v>
      </c>
      <c r="L5410" s="128" t="s">
        <v>43</v>
      </c>
      <c r="M5410" s="128" t="s">
        <v>44</v>
      </c>
      <c r="N5410" s="128" t="s">
        <v>150</v>
      </c>
      <c r="O5410" s="128" t="s">
        <v>42</v>
      </c>
      <c r="P5410" s="128" t="s">
        <v>392</v>
      </c>
      <c r="Q5410" s="128" t="s">
        <v>1717</v>
      </c>
      <c r="R5410" s="128" t="s">
        <v>3129</v>
      </c>
      <c r="S5410" s="127">
        <v>201501</v>
      </c>
      <c r="T5410" s="128" t="s">
        <v>52</v>
      </c>
      <c r="U5410" s="127">
        <v>214.26</v>
      </c>
      <c r="V5410" s="138">
        <v>214.26</v>
      </c>
      <c r="W5410" s="128" t="s">
        <v>340</v>
      </c>
      <c r="X5410" s="128" t="s">
        <v>384</v>
      </c>
      <c r="Y5410" s="128" t="s">
        <v>1152</v>
      </c>
      <c r="Z5410" s="128" t="s">
        <v>48</v>
      </c>
      <c r="AA5410" s="128" t="s">
        <v>315</v>
      </c>
      <c r="AB5410" s="128" t="s">
        <v>42</v>
      </c>
      <c r="AC5410" s="128" t="s">
        <v>3130</v>
      </c>
      <c r="AD5410" s="128" t="s">
        <v>146</v>
      </c>
    </row>
    <row r="5411" spans="1:30" x14ac:dyDescent="0.25">
      <c r="A5411" s="128" t="s">
        <v>35</v>
      </c>
      <c r="B5411" s="128" t="s">
        <v>36</v>
      </c>
      <c r="C5411" s="128" t="s">
        <v>37</v>
      </c>
      <c r="D5411" s="128" t="s">
        <v>121</v>
      </c>
      <c r="E5411" s="128" t="s">
        <v>215</v>
      </c>
      <c r="F5411" s="128" t="s">
        <v>216</v>
      </c>
      <c r="G5411" s="128" t="s">
        <v>124</v>
      </c>
      <c r="H5411" s="128" t="s">
        <v>124</v>
      </c>
      <c r="I5411" s="128" t="s">
        <v>42</v>
      </c>
      <c r="J5411" s="128" t="s">
        <v>437</v>
      </c>
      <c r="K5411" s="128" t="s">
        <v>437</v>
      </c>
      <c r="L5411" s="128" t="s">
        <v>43</v>
      </c>
      <c r="M5411" s="128" t="s">
        <v>44</v>
      </c>
      <c r="N5411" s="128" t="s">
        <v>150</v>
      </c>
      <c r="O5411" s="128" t="s">
        <v>42</v>
      </c>
      <c r="P5411" s="128" t="s">
        <v>392</v>
      </c>
      <c r="Q5411" s="128" t="s">
        <v>1717</v>
      </c>
      <c r="R5411" s="128" t="s">
        <v>3129</v>
      </c>
      <c r="S5411" s="127">
        <v>201501</v>
      </c>
      <c r="T5411" s="128" t="s">
        <v>52</v>
      </c>
      <c r="U5411" s="127">
        <v>214.26</v>
      </c>
      <c r="V5411" s="138">
        <v>214.26</v>
      </c>
      <c r="W5411" s="128" t="s">
        <v>340</v>
      </c>
      <c r="X5411" s="128" t="s">
        <v>384</v>
      </c>
      <c r="Y5411" s="128" t="s">
        <v>1152</v>
      </c>
      <c r="Z5411" s="128" t="s">
        <v>48</v>
      </c>
      <c r="AA5411" s="128" t="s">
        <v>315</v>
      </c>
      <c r="AB5411" s="128" t="s">
        <v>42</v>
      </c>
      <c r="AC5411" s="128" t="s">
        <v>3130</v>
      </c>
      <c r="AD5411" s="128" t="s">
        <v>146</v>
      </c>
    </row>
    <row r="5412" spans="1:30" x14ac:dyDescent="0.25">
      <c r="A5412" s="128" t="s">
        <v>35</v>
      </c>
      <c r="B5412" s="128" t="s">
        <v>36</v>
      </c>
      <c r="C5412" s="128" t="s">
        <v>37</v>
      </c>
      <c r="D5412" s="128" t="s">
        <v>121</v>
      </c>
      <c r="E5412" s="128" t="s">
        <v>215</v>
      </c>
      <c r="F5412" s="128" t="s">
        <v>216</v>
      </c>
      <c r="G5412" s="128" t="s">
        <v>124</v>
      </c>
      <c r="H5412" s="128" t="s">
        <v>124</v>
      </c>
      <c r="I5412" s="128" t="s">
        <v>42</v>
      </c>
      <c r="J5412" s="128" t="s">
        <v>257</v>
      </c>
      <c r="K5412" s="128" t="s">
        <v>257</v>
      </c>
      <c r="L5412" s="128" t="s">
        <v>43</v>
      </c>
      <c r="M5412" s="128" t="s">
        <v>44</v>
      </c>
      <c r="N5412" s="128" t="s">
        <v>150</v>
      </c>
      <c r="O5412" s="128" t="s">
        <v>42</v>
      </c>
      <c r="P5412" s="128" t="s">
        <v>392</v>
      </c>
      <c r="Q5412" s="128" t="s">
        <v>1717</v>
      </c>
      <c r="R5412" s="128" t="s">
        <v>3129</v>
      </c>
      <c r="S5412" s="127">
        <v>201501</v>
      </c>
      <c r="T5412" s="128" t="s">
        <v>52</v>
      </c>
      <c r="U5412" s="127">
        <v>214.26</v>
      </c>
      <c r="V5412" s="138">
        <v>214.26</v>
      </c>
      <c r="W5412" s="128" t="s">
        <v>340</v>
      </c>
      <c r="X5412" s="128" t="s">
        <v>384</v>
      </c>
      <c r="Y5412" s="128" t="s">
        <v>1152</v>
      </c>
      <c r="Z5412" s="128" t="s">
        <v>48</v>
      </c>
      <c r="AA5412" s="128" t="s">
        <v>315</v>
      </c>
      <c r="AB5412" s="128" t="s">
        <v>42</v>
      </c>
      <c r="AC5412" s="128" t="s">
        <v>3130</v>
      </c>
      <c r="AD5412" s="128" t="s">
        <v>146</v>
      </c>
    </row>
    <row r="5413" spans="1:30" x14ac:dyDescent="0.25">
      <c r="A5413" s="128" t="s">
        <v>35</v>
      </c>
      <c r="B5413" s="128" t="s">
        <v>36</v>
      </c>
      <c r="C5413" s="128" t="s">
        <v>37</v>
      </c>
      <c r="D5413" s="128" t="s">
        <v>121</v>
      </c>
      <c r="E5413" s="128" t="s">
        <v>215</v>
      </c>
      <c r="F5413" s="128" t="s">
        <v>216</v>
      </c>
      <c r="G5413" s="128" t="s">
        <v>124</v>
      </c>
      <c r="H5413" s="128" t="s">
        <v>124</v>
      </c>
      <c r="I5413" s="128" t="s">
        <v>42</v>
      </c>
      <c r="J5413" s="128" t="s">
        <v>261</v>
      </c>
      <c r="K5413" s="128" t="s">
        <v>261</v>
      </c>
      <c r="L5413" s="128" t="s">
        <v>43</v>
      </c>
      <c r="M5413" s="128" t="s">
        <v>44</v>
      </c>
      <c r="N5413" s="128" t="s">
        <v>150</v>
      </c>
      <c r="O5413" s="128" t="s">
        <v>42</v>
      </c>
      <c r="P5413" s="128" t="s">
        <v>392</v>
      </c>
      <c r="Q5413" s="128" t="s">
        <v>1717</v>
      </c>
      <c r="R5413" s="128" t="s">
        <v>3129</v>
      </c>
      <c r="S5413" s="127">
        <v>201501</v>
      </c>
      <c r="T5413" s="128" t="s">
        <v>52</v>
      </c>
      <c r="U5413" s="127">
        <v>214.24</v>
      </c>
      <c r="V5413" s="138">
        <v>214.24</v>
      </c>
      <c r="W5413" s="128" t="s">
        <v>340</v>
      </c>
      <c r="X5413" s="128" t="s">
        <v>384</v>
      </c>
      <c r="Y5413" s="128" t="s">
        <v>1152</v>
      </c>
      <c r="Z5413" s="128" t="s">
        <v>48</v>
      </c>
      <c r="AA5413" s="128" t="s">
        <v>315</v>
      </c>
      <c r="AB5413" s="128" t="s">
        <v>42</v>
      </c>
      <c r="AC5413" s="128" t="s">
        <v>3130</v>
      </c>
      <c r="AD5413" s="128" t="s">
        <v>146</v>
      </c>
    </row>
    <row r="5414" spans="1:30" x14ac:dyDescent="0.25">
      <c r="A5414" s="128" t="s">
        <v>35</v>
      </c>
      <c r="B5414" s="128" t="s">
        <v>36</v>
      </c>
      <c r="C5414" s="128" t="s">
        <v>37</v>
      </c>
      <c r="D5414" s="128" t="s">
        <v>121</v>
      </c>
      <c r="E5414" s="128" t="s">
        <v>215</v>
      </c>
      <c r="F5414" s="128" t="s">
        <v>216</v>
      </c>
      <c r="G5414" s="128" t="s">
        <v>124</v>
      </c>
      <c r="H5414" s="128" t="s">
        <v>124</v>
      </c>
      <c r="I5414" s="128" t="s">
        <v>42</v>
      </c>
      <c r="J5414" s="128" t="s">
        <v>231</v>
      </c>
      <c r="K5414" s="128" t="s">
        <v>231</v>
      </c>
      <c r="L5414" s="128" t="s">
        <v>43</v>
      </c>
      <c r="M5414" s="128" t="s">
        <v>44</v>
      </c>
      <c r="N5414" s="128" t="s">
        <v>180</v>
      </c>
      <c r="O5414" s="128" t="s">
        <v>42</v>
      </c>
      <c r="P5414" s="128" t="s">
        <v>388</v>
      </c>
      <c r="Q5414" s="128" t="s">
        <v>417</v>
      </c>
      <c r="R5414" s="128" t="s">
        <v>3131</v>
      </c>
      <c r="S5414" s="127">
        <v>201501</v>
      </c>
      <c r="T5414" s="128" t="s">
        <v>52</v>
      </c>
      <c r="U5414" s="129">
        <v>86641.8</v>
      </c>
      <c r="V5414" s="138">
        <v>86641.8</v>
      </c>
      <c r="W5414" s="128" t="s">
        <v>340</v>
      </c>
      <c r="X5414" s="128" t="s">
        <v>975</v>
      </c>
      <c r="Y5414" s="128" t="s">
        <v>1152</v>
      </c>
      <c r="Z5414" s="128" t="s">
        <v>48</v>
      </c>
      <c r="AA5414" s="128" t="s">
        <v>315</v>
      </c>
      <c r="AB5414" s="128" t="s">
        <v>42</v>
      </c>
      <c r="AC5414" s="128" t="s">
        <v>3130</v>
      </c>
      <c r="AD5414" s="128" t="s">
        <v>146</v>
      </c>
    </row>
    <row r="5415" spans="1:30" x14ac:dyDescent="0.25">
      <c r="A5415" s="128" t="s">
        <v>35</v>
      </c>
      <c r="B5415" s="128" t="s">
        <v>36</v>
      </c>
      <c r="C5415" s="128" t="s">
        <v>37</v>
      </c>
      <c r="D5415" s="128" t="s">
        <v>121</v>
      </c>
      <c r="E5415" s="128" t="s">
        <v>215</v>
      </c>
      <c r="F5415" s="128" t="s">
        <v>216</v>
      </c>
      <c r="G5415" s="128" t="s">
        <v>124</v>
      </c>
      <c r="H5415" s="128" t="s">
        <v>124</v>
      </c>
      <c r="I5415" s="128" t="s">
        <v>42</v>
      </c>
      <c r="J5415" s="128" t="s">
        <v>231</v>
      </c>
      <c r="K5415" s="128" t="s">
        <v>231</v>
      </c>
      <c r="L5415" s="128" t="s">
        <v>43</v>
      </c>
      <c r="M5415" s="128" t="s">
        <v>44</v>
      </c>
      <c r="N5415" s="128" t="s">
        <v>180</v>
      </c>
      <c r="O5415" s="128" t="s">
        <v>42</v>
      </c>
      <c r="P5415" s="128" t="s">
        <v>388</v>
      </c>
      <c r="Q5415" s="128" t="s">
        <v>183</v>
      </c>
      <c r="R5415" s="128" t="s">
        <v>3131</v>
      </c>
      <c r="S5415" s="127">
        <v>201501</v>
      </c>
      <c r="T5415" s="128" t="s">
        <v>52</v>
      </c>
      <c r="U5415" s="127">
        <v>0</v>
      </c>
      <c r="V5415" s="138">
        <v>6942.61</v>
      </c>
      <c r="W5415" s="128" t="s">
        <v>340</v>
      </c>
      <c r="X5415" s="128" t="s">
        <v>975</v>
      </c>
      <c r="Y5415" s="128" t="s">
        <v>1152</v>
      </c>
      <c r="Z5415" s="128" t="s">
        <v>48</v>
      </c>
      <c r="AA5415" s="128" t="s">
        <v>315</v>
      </c>
      <c r="AB5415" s="128" t="s">
        <v>42</v>
      </c>
      <c r="AC5415" s="128" t="s">
        <v>3130</v>
      </c>
      <c r="AD5415" s="128" t="s">
        <v>146</v>
      </c>
    </row>
    <row r="5416" spans="1:30" x14ac:dyDescent="0.25">
      <c r="A5416" s="128" t="s">
        <v>35</v>
      </c>
      <c r="B5416" s="128" t="s">
        <v>36</v>
      </c>
      <c r="C5416" s="128" t="s">
        <v>37</v>
      </c>
      <c r="D5416" s="128" t="s">
        <v>121</v>
      </c>
      <c r="E5416" s="128" t="s">
        <v>215</v>
      </c>
      <c r="F5416" s="128" t="s">
        <v>216</v>
      </c>
      <c r="G5416" s="128" t="s">
        <v>124</v>
      </c>
      <c r="H5416" s="128" t="s">
        <v>124</v>
      </c>
      <c r="I5416" s="128" t="s">
        <v>42</v>
      </c>
      <c r="J5416" s="128" t="s">
        <v>217</v>
      </c>
      <c r="K5416" s="128" t="s">
        <v>217</v>
      </c>
      <c r="L5416" s="128" t="s">
        <v>43</v>
      </c>
      <c r="M5416" s="128" t="s">
        <v>44</v>
      </c>
      <c r="N5416" s="128" t="s">
        <v>150</v>
      </c>
      <c r="O5416" s="128" t="s">
        <v>42</v>
      </c>
      <c r="P5416" s="128" t="s">
        <v>392</v>
      </c>
      <c r="Q5416" s="128" t="s">
        <v>1717</v>
      </c>
      <c r="R5416" s="128" t="s">
        <v>3132</v>
      </c>
      <c r="S5416" s="127">
        <v>201501</v>
      </c>
      <c r="T5416" s="128" t="s">
        <v>52</v>
      </c>
      <c r="U5416" s="127">
        <v>229.56</v>
      </c>
      <c r="V5416" s="138">
        <v>229.56</v>
      </c>
      <c r="W5416" s="128" t="s">
        <v>340</v>
      </c>
      <c r="X5416" s="128" t="s">
        <v>384</v>
      </c>
      <c r="Y5416" s="128" t="s">
        <v>1152</v>
      </c>
      <c r="Z5416" s="128" t="s">
        <v>48</v>
      </c>
      <c r="AA5416" s="128" t="s">
        <v>315</v>
      </c>
      <c r="AB5416" s="128" t="s">
        <v>42</v>
      </c>
      <c r="AC5416" s="128" t="s">
        <v>3130</v>
      </c>
      <c r="AD5416" s="128" t="s">
        <v>146</v>
      </c>
    </row>
    <row r="5417" spans="1:30" x14ac:dyDescent="0.25">
      <c r="A5417" s="128" t="s">
        <v>35</v>
      </c>
      <c r="B5417" s="128" t="s">
        <v>36</v>
      </c>
      <c r="C5417" s="128" t="s">
        <v>37</v>
      </c>
      <c r="D5417" s="128" t="s">
        <v>121</v>
      </c>
      <c r="E5417" s="128" t="s">
        <v>122</v>
      </c>
      <c r="F5417" s="128" t="s">
        <v>123</v>
      </c>
      <c r="G5417" s="128" t="s">
        <v>124</v>
      </c>
      <c r="H5417" s="128" t="s">
        <v>124</v>
      </c>
      <c r="I5417" s="128" t="s">
        <v>42</v>
      </c>
      <c r="J5417" s="128" t="s">
        <v>190</v>
      </c>
      <c r="K5417" s="128" t="s">
        <v>190</v>
      </c>
      <c r="L5417" s="128" t="s">
        <v>43</v>
      </c>
      <c r="M5417" s="128" t="s">
        <v>44</v>
      </c>
      <c r="N5417" s="128" t="s">
        <v>126</v>
      </c>
      <c r="O5417" s="128" t="s">
        <v>42</v>
      </c>
      <c r="P5417" s="128" t="s">
        <v>369</v>
      </c>
      <c r="Q5417" s="128" t="s">
        <v>167</v>
      </c>
      <c r="R5417" s="128" t="s">
        <v>3133</v>
      </c>
      <c r="S5417" s="127">
        <v>201501</v>
      </c>
      <c r="T5417" s="128" t="s">
        <v>52</v>
      </c>
      <c r="U5417" s="127">
        <v>0</v>
      </c>
      <c r="V5417" s="138">
        <v>34.5</v>
      </c>
      <c r="W5417" s="128" t="s">
        <v>42</v>
      </c>
      <c r="X5417" s="128" t="s">
        <v>42</v>
      </c>
      <c r="Y5417" s="128" t="s">
        <v>1152</v>
      </c>
      <c r="Z5417" s="128" t="s">
        <v>48</v>
      </c>
      <c r="AA5417" s="128" t="s">
        <v>168</v>
      </c>
      <c r="AB5417" s="128" t="s">
        <v>42</v>
      </c>
      <c r="AC5417" s="128" t="s">
        <v>3134</v>
      </c>
      <c r="AD5417" s="128" t="s">
        <v>146</v>
      </c>
    </row>
    <row r="5418" spans="1:30" x14ac:dyDescent="0.25">
      <c r="A5418" s="128" t="s">
        <v>35</v>
      </c>
      <c r="B5418" s="128" t="s">
        <v>36</v>
      </c>
      <c r="C5418" s="128" t="s">
        <v>37</v>
      </c>
      <c r="D5418" s="128" t="s">
        <v>121</v>
      </c>
      <c r="E5418" s="128" t="s">
        <v>122</v>
      </c>
      <c r="F5418" s="128" t="s">
        <v>123</v>
      </c>
      <c r="G5418" s="128" t="s">
        <v>124</v>
      </c>
      <c r="H5418" s="128" t="s">
        <v>124</v>
      </c>
      <c r="I5418" s="128" t="s">
        <v>42</v>
      </c>
      <c r="J5418" s="128" t="s">
        <v>190</v>
      </c>
      <c r="K5418" s="128" t="s">
        <v>190</v>
      </c>
      <c r="L5418" s="128" t="s">
        <v>43</v>
      </c>
      <c r="M5418" s="128" t="s">
        <v>44</v>
      </c>
      <c r="N5418" s="128" t="s">
        <v>126</v>
      </c>
      <c r="O5418" s="128" t="s">
        <v>42</v>
      </c>
      <c r="P5418" s="128" t="s">
        <v>369</v>
      </c>
      <c r="Q5418" s="128" t="s">
        <v>167</v>
      </c>
      <c r="R5418" s="128" t="s">
        <v>3133</v>
      </c>
      <c r="S5418" s="127">
        <v>201501</v>
      </c>
      <c r="T5418" s="128" t="s">
        <v>52</v>
      </c>
      <c r="U5418" s="127">
        <v>0</v>
      </c>
      <c r="V5418" s="138">
        <v>34.5</v>
      </c>
      <c r="W5418" s="128" t="s">
        <v>42</v>
      </c>
      <c r="X5418" s="128" t="s">
        <v>42</v>
      </c>
      <c r="Y5418" s="128" t="s">
        <v>1152</v>
      </c>
      <c r="Z5418" s="128" t="s">
        <v>48</v>
      </c>
      <c r="AA5418" s="128" t="s">
        <v>168</v>
      </c>
      <c r="AB5418" s="128" t="s">
        <v>42</v>
      </c>
      <c r="AC5418" s="128" t="s">
        <v>3134</v>
      </c>
      <c r="AD5418" s="128" t="s">
        <v>146</v>
      </c>
    </row>
    <row r="5419" spans="1:30" x14ac:dyDescent="0.25">
      <c r="A5419" s="128" t="s">
        <v>35</v>
      </c>
      <c r="B5419" s="128" t="s">
        <v>36</v>
      </c>
      <c r="C5419" s="128" t="s">
        <v>37</v>
      </c>
      <c r="D5419" s="128" t="s">
        <v>121</v>
      </c>
      <c r="E5419" s="128" t="s">
        <v>122</v>
      </c>
      <c r="F5419" s="128" t="s">
        <v>123</v>
      </c>
      <c r="G5419" s="128" t="s">
        <v>124</v>
      </c>
      <c r="H5419" s="128" t="s">
        <v>124</v>
      </c>
      <c r="I5419" s="128" t="s">
        <v>42</v>
      </c>
      <c r="J5419" s="128" t="s">
        <v>190</v>
      </c>
      <c r="K5419" s="128" t="s">
        <v>190</v>
      </c>
      <c r="L5419" s="128" t="s">
        <v>43</v>
      </c>
      <c r="M5419" s="128" t="s">
        <v>44</v>
      </c>
      <c r="N5419" s="128" t="s">
        <v>126</v>
      </c>
      <c r="O5419" s="128" t="s">
        <v>42</v>
      </c>
      <c r="P5419" s="128" t="s">
        <v>369</v>
      </c>
      <c r="Q5419" s="128" t="s">
        <v>167</v>
      </c>
      <c r="R5419" s="128" t="s">
        <v>3133</v>
      </c>
      <c r="S5419" s="127">
        <v>201501</v>
      </c>
      <c r="T5419" s="128" t="s">
        <v>52</v>
      </c>
      <c r="U5419" s="127">
        <v>0</v>
      </c>
      <c r="V5419" s="138">
        <v>6.9</v>
      </c>
      <c r="W5419" s="128" t="s">
        <v>42</v>
      </c>
      <c r="X5419" s="128" t="s">
        <v>42</v>
      </c>
      <c r="Y5419" s="128" t="s">
        <v>1152</v>
      </c>
      <c r="Z5419" s="128" t="s">
        <v>48</v>
      </c>
      <c r="AA5419" s="128" t="s">
        <v>168</v>
      </c>
      <c r="AB5419" s="128" t="s">
        <v>42</v>
      </c>
      <c r="AC5419" s="128" t="s">
        <v>3134</v>
      </c>
      <c r="AD5419" s="128" t="s">
        <v>146</v>
      </c>
    </row>
    <row r="5420" spans="1:30" x14ac:dyDescent="0.25">
      <c r="A5420" s="128" t="s">
        <v>35</v>
      </c>
      <c r="B5420" s="128" t="s">
        <v>36</v>
      </c>
      <c r="C5420" s="128" t="s">
        <v>37</v>
      </c>
      <c r="D5420" s="128" t="s">
        <v>121</v>
      </c>
      <c r="E5420" s="128" t="s">
        <v>122</v>
      </c>
      <c r="F5420" s="128" t="s">
        <v>123</v>
      </c>
      <c r="G5420" s="128" t="s">
        <v>124</v>
      </c>
      <c r="H5420" s="128" t="s">
        <v>124</v>
      </c>
      <c r="I5420" s="128" t="s">
        <v>42</v>
      </c>
      <c r="J5420" s="128" t="s">
        <v>190</v>
      </c>
      <c r="K5420" s="128" t="s">
        <v>190</v>
      </c>
      <c r="L5420" s="128" t="s">
        <v>43</v>
      </c>
      <c r="M5420" s="128" t="s">
        <v>44</v>
      </c>
      <c r="N5420" s="128" t="s">
        <v>126</v>
      </c>
      <c r="O5420" s="128" t="s">
        <v>42</v>
      </c>
      <c r="P5420" s="128" t="s">
        <v>369</v>
      </c>
      <c r="Q5420" s="128" t="s">
        <v>167</v>
      </c>
      <c r="R5420" s="128" t="s">
        <v>3133</v>
      </c>
      <c r="S5420" s="127">
        <v>201501</v>
      </c>
      <c r="T5420" s="128" t="s">
        <v>52</v>
      </c>
      <c r="U5420" s="127">
        <v>0</v>
      </c>
      <c r="V5420" s="138">
        <v>6.9</v>
      </c>
      <c r="W5420" s="128" t="s">
        <v>42</v>
      </c>
      <c r="X5420" s="128" t="s">
        <v>42</v>
      </c>
      <c r="Y5420" s="128" t="s">
        <v>1152</v>
      </c>
      <c r="Z5420" s="128" t="s">
        <v>48</v>
      </c>
      <c r="AA5420" s="128" t="s">
        <v>168</v>
      </c>
      <c r="AB5420" s="128" t="s">
        <v>42</v>
      </c>
      <c r="AC5420" s="128" t="s">
        <v>3134</v>
      </c>
      <c r="AD5420" s="128" t="s">
        <v>146</v>
      </c>
    </row>
    <row r="5421" spans="1:30" x14ac:dyDescent="0.25">
      <c r="A5421" s="128" t="s">
        <v>35</v>
      </c>
      <c r="B5421" s="128" t="s">
        <v>36</v>
      </c>
      <c r="C5421" s="128" t="s">
        <v>37</v>
      </c>
      <c r="D5421" s="128" t="s">
        <v>121</v>
      </c>
      <c r="E5421" s="128" t="s">
        <v>215</v>
      </c>
      <c r="F5421" s="128" t="s">
        <v>216</v>
      </c>
      <c r="G5421" s="128" t="s">
        <v>124</v>
      </c>
      <c r="H5421" s="128" t="s">
        <v>124</v>
      </c>
      <c r="I5421" s="128" t="s">
        <v>42</v>
      </c>
      <c r="J5421" s="128" t="s">
        <v>237</v>
      </c>
      <c r="K5421" s="128" t="s">
        <v>237</v>
      </c>
      <c r="L5421" s="128" t="s">
        <v>43</v>
      </c>
      <c r="M5421" s="128" t="s">
        <v>44</v>
      </c>
      <c r="N5421" s="128" t="s">
        <v>150</v>
      </c>
      <c r="O5421" s="128" t="s">
        <v>42</v>
      </c>
      <c r="P5421" s="128" t="s">
        <v>392</v>
      </c>
      <c r="Q5421" s="128" t="s">
        <v>1717</v>
      </c>
      <c r="R5421" s="128" t="s">
        <v>3132</v>
      </c>
      <c r="S5421" s="127">
        <v>201501</v>
      </c>
      <c r="T5421" s="128" t="s">
        <v>52</v>
      </c>
      <c r="U5421" s="127">
        <v>229.56</v>
      </c>
      <c r="V5421" s="138">
        <v>229.56</v>
      </c>
      <c r="W5421" s="128" t="s">
        <v>340</v>
      </c>
      <c r="X5421" s="128" t="s">
        <v>384</v>
      </c>
      <c r="Y5421" s="128" t="s">
        <v>1152</v>
      </c>
      <c r="Z5421" s="128" t="s">
        <v>48</v>
      </c>
      <c r="AA5421" s="128" t="s">
        <v>315</v>
      </c>
      <c r="AB5421" s="128" t="s">
        <v>42</v>
      </c>
      <c r="AC5421" s="128" t="s">
        <v>3130</v>
      </c>
      <c r="AD5421" s="128" t="s">
        <v>146</v>
      </c>
    </row>
    <row r="5422" spans="1:30" x14ac:dyDescent="0.25">
      <c r="A5422" s="128" t="s">
        <v>35</v>
      </c>
      <c r="B5422" s="128" t="s">
        <v>36</v>
      </c>
      <c r="C5422" s="128" t="s">
        <v>37</v>
      </c>
      <c r="D5422" s="128" t="s">
        <v>121</v>
      </c>
      <c r="E5422" s="128" t="s">
        <v>215</v>
      </c>
      <c r="F5422" s="128" t="s">
        <v>216</v>
      </c>
      <c r="G5422" s="128" t="s">
        <v>124</v>
      </c>
      <c r="H5422" s="128" t="s">
        <v>124</v>
      </c>
      <c r="I5422" s="128" t="s">
        <v>42</v>
      </c>
      <c r="J5422" s="128" t="s">
        <v>250</v>
      </c>
      <c r="K5422" s="128" t="s">
        <v>250</v>
      </c>
      <c r="L5422" s="128" t="s">
        <v>43</v>
      </c>
      <c r="M5422" s="128" t="s">
        <v>44</v>
      </c>
      <c r="N5422" s="128" t="s">
        <v>150</v>
      </c>
      <c r="O5422" s="128" t="s">
        <v>42</v>
      </c>
      <c r="P5422" s="128" t="s">
        <v>392</v>
      </c>
      <c r="Q5422" s="128" t="s">
        <v>1717</v>
      </c>
      <c r="R5422" s="128" t="s">
        <v>3132</v>
      </c>
      <c r="S5422" s="127">
        <v>201501</v>
      </c>
      <c r="T5422" s="128" t="s">
        <v>52</v>
      </c>
      <c r="U5422" s="127">
        <v>214.26</v>
      </c>
      <c r="V5422" s="138">
        <v>214.26</v>
      </c>
      <c r="W5422" s="128" t="s">
        <v>340</v>
      </c>
      <c r="X5422" s="128" t="s">
        <v>384</v>
      </c>
      <c r="Y5422" s="128" t="s">
        <v>1152</v>
      </c>
      <c r="Z5422" s="128" t="s">
        <v>48</v>
      </c>
      <c r="AA5422" s="128" t="s">
        <v>315</v>
      </c>
      <c r="AB5422" s="128" t="s">
        <v>42</v>
      </c>
      <c r="AC5422" s="128" t="s">
        <v>3130</v>
      </c>
      <c r="AD5422" s="128" t="s">
        <v>146</v>
      </c>
    </row>
    <row r="5423" spans="1:30" x14ac:dyDescent="0.25">
      <c r="A5423" s="128" t="s">
        <v>35</v>
      </c>
      <c r="B5423" s="128" t="s">
        <v>36</v>
      </c>
      <c r="C5423" s="128" t="s">
        <v>37</v>
      </c>
      <c r="D5423" s="128" t="s">
        <v>121</v>
      </c>
      <c r="E5423" s="128" t="s">
        <v>215</v>
      </c>
      <c r="F5423" s="128" t="s">
        <v>216</v>
      </c>
      <c r="G5423" s="128" t="s">
        <v>124</v>
      </c>
      <c r="H5423" s="128" t="s">
        <v>124</v>
      </c>
      <c r="I5423" s="128" t="s">
        <v>42</v>
      </c>
      <c r="J5423" s="128" t="s">
        <v>437</v>
      </c>
      <c r="K5423" s="128" t="s">
        <v>437</v>
      </c>
      <c r="L5423" s="128" t="s">
        <v>43</v>
      </c>
      <c r="M5423" s="128" t="s">
        <v>44</v>
      </c>
      <c r="N5423" s="128" t="s">
        <v>150</v>
      </c>
      <c r="O5423" s="128" t="s">
        <v>42</v>
      </c>
      <c r="P5423" s="128" t="s">
        <v>392</v>
      </c>
      <c r="Q5423" s="128" t="s">
        <v>1717</v>
      </c>
      <c r="R5423" s="128" t="s">
        <v>3132</v>
      </c>
      <c r="S5423" s="127">
        <v>201501</v>
      </c>
      <c r="T5423" s="128" t="s">
        <v>52</v>
      </c>
      <c r="U5423" s="127">
        <v>214.26</v>
      </c>
      <c r="V5423" s="138">
        <v>214.26</v>
      </c>
      <c r="W5423" s="128" t="s">
        <v>340</v>
      </c>
      <c r="X5423" s="128" t="s">
        <v>384</v>
      </c>
      <c r="Y5423" s="128" t="s">
        <v>1152</v>
      </c>
      <c r="Z5423" s="128" t="s">
        <v>48</v>
      </c>
      <c r="AA5423" s="128" t="s">
        <v>315</v>
      </c>
      <c r="AB5423" s="128" t="s">
        <v>42</v>
      </c>
      <c r="AC5423" s="128" t="s">
        <v>3130</v>
      </c>
      <c r="AD5423" s="128" t="s">
        <v>146</v>
      </c>
    </row>
    <row r="5424" spans="1:30" x14ac:dyDescent="0.25">
      <c r="A5424" s="128" t="s">
        <v>35</v>
      </c>
      <c r="B5424" s="128" t="s">
        <v>36</v>
      </c>
      <c r="C5424" s="128" t="s">
        <v>37</v>
      </c>
      <c r="D5424" s="128" t="s">
        <v>121</v>
      </c>
      <c r="E5424" s="128" t="s">
        <v>215</v>
      </c>
      <c r="F5424" s="128" t="s">
        <v>216</v>
      </c>
      <c r="G5424" s="128" t="s">
        <v>124</v>
      </c>
      <c r="H5424" s="128" t="s">
        <v>124</v>
      </c>
      <c r="I5424" s="128" t="s">
        <v>42</v>
      </c>
      <c r="J5424" s="128" t="s">
        <v>257</v>
      </c>
      <c r="K5424" s="128" t="s">
        <v>257</v>
      </c>
      <c r="L5424" s="128" t="s">
        <v>43</v>
      </c>
      <c r="M5424" s="128" t="s">
        <v>44</v>
      </c>
      <c r="N5424" s="128" t="s">
        <v>150</v>
      </c>
      <c r="O5424" s="128" t="s">
        <v>42</v>
      </c>
      <c r="P5424" s="128" t="s">
        <v>392</v>
      </c>
      <c r="Q5424" s="128" t="s">
        <v>1717</v>
      </c>
      <c r="R5424" s="128" t="s">
        <v>3132</v>
      </c>
      <c r="S5424" s="127">
        <v>201501</v>
      </c>
      <c r="T5424" s="128" t="s">
        <v>52</v>
      </c>
      <c r="U5424" s="127">
        <v>214.26</v>
      </c>
      <c r="V5424" s="138">
        <v>214.26</v>
      </c>
      <c r="W5424" s="128" t="s">
        <v>340</v>
      </c>
      <c r="X5424" s="128" t="s">
        <v>384</v>
      </c>
      <c r="Y5424" s="128" t="s">
        <v>1152</v>
      </c>
      <c r="Z5424" s="128" t="s">
        <v>48</v>
      </c>
      <c r="AA5424" s="128" t="s">
        <v>315</v>
      </c>
      <c r="AB5424" s="128" t="s">
        <v>42</v>
      </c>
      <c r="AC5424" s="128" t="s">
        <v>3130</v>
      </c>
      <c r="AD5424" s="128" t="s">
        <v>146</v>
      </c>
    </row>
    <row r="5425" spans="1:30" x14ac:dyDescent="0.25">
      <c r="A5425" s="128" t="s">
        <v>35</v>
      </c>
      <c r="B5425" s="128" t="s">
        <v>36</v>
      </c>
      <c r="C5425" s="128" t="s">
        <v>37</v>
      </c>
      <c r="D5425" s="128" t="s">
        <v>121</v>
      </c>
      <c r="E5425" s="128" t="s">
        <v>215</v>
      </c>
      <c r="F5425" s="128" t="s">
        <v>216</v>
      </c>
      <c r="G5425" s="128" t="s">
        <v>124</v>
      </c>
      <c r="H5425" s="128" t="s">
        <v>124</v>
      </c>
      <c r="I5425" s="128" t="s">
        <v>42</v>
      </c>
      <c r="J5425" s="128" t="s">
        <v>261</v>
      </c>
      <c r="K5425" s="128" t="s">
        <v>261</v>
      </c>
      <c r="L5425" s="128" t="s">
        <v>43</v>
      </c>
      <c r="M5425" s="128" t="s">
        <v>44</v>
      </c>
      <c r="N5425" s="128" t="s">
        <v>150</v>
      </c>
      <c r="O5425" s="128" t="s">
        <v>42</v>
      </c>
      <c r="P5425" s="128" t="s">
        <v>392</v>
      </c>
      <c r="Q5425" s="128" t="s">
        <v>1717</v>
      </c>
      <c r="R5425" s="128" t="s">
        <v>3132</v>
      </c>
      <c r="S5425" s="127">
        <v>201501</v>
      </c>
      <c r="T5425" s="128" t="s">
        <v>52</v>
      </c>
      <c r="U5425" s="127">
        <v>214.24</v>
      </c>
      <c r="V5425" s="138">
        <v>214.24</v>
      </c>
      <c r="W5425" s="128" t="s">
        <v>340</v>
      </c>
      <c r="X5425" s="128" t="s">
        <v>384</v>
      </c>
      <c r="Y5425" s="128" t="s">
        <v>1152</v>
      </c>
      <c r="Z5425" s="128" t="s">
        <v>48</v>
      </c>
      <c r="AA5425" s="128" t="s">
        <v>315</v>
      </c>
      <c r="AB5425" s="128" t="s">
        <v>42</v>
      </c>
      <c r="AC5425" s="128" t="s">
        <v>3130</v>
      </c>
      <c r="AD5425" s="128" t="s">
        <v>146</v>
      </c>
    </row>
    <row r="5426" spans="1:30" x14ac:dyDescent="0.25">
      <c r="A5426" s="128" t="s">
        <v>35</v>
      </c>
      <c r="B5426" s="128" t="s">
        <v>36</v>
      </c>
      <c r="C5426" s="128" t="s">
        <v>37</v>
      </c>
      <c r="D5426" s="128" t="s">
        <v>121</v>
      </c>
      <c r="E5426" s="128" t="s">
        <v>215</v>
      </c>
      <c r="F5426" s="128" t="s">
        <v>216</v>
      </c>
      <c r="G5426" s="128" t="s">
        <v>124</v>
      </c>
      <c r="H5426" s="128" t="s">
        <v>124</v>
      </c>
      <c r="I5426" s="128" t="s">
        <v>42</v>
      </c>
      <c r="J5426" s="128" t="s">
        <v>231</v>
      </c>
      <c r="K5426" s="128" t="s">
        <v>231</v>
      </c>
      <c r="L5426" s="128" t="s">
        <v>43</v>
      </c>
      <c r="M5426" s="128" t="s">
        <v>44</v>
      </c>
      <c r="N5426" s="128" t="s">
        <v>150</v>
      </c>
      <c r="O5426" s="128" t="s">
        <v>42</v>
      </c>
      <c r="P5426" s="128" t="s">
        <v>392</v>
      </c>
      <c r="Q5426" s="128" t="s">
        <v>1717</v>
      </c>
      <c r="R5426" s="128" t="s">
        <v>3132</v>
      </c>
      <c r="S5426" s="127">
        <v>201501</v>
      </c>
      <c r="T5426" s="128" t="s">
        <v>52</v>
      </c>
      <c r="U5426" s="127">
        <v>214.26</v>
      </c>
      <c r="V5426" s="138">
        <v>214.26</v>
      </c>
      <c r="W5426" s="128" t="s">
        <v>340</v>
      </c>
      <c r="X5426" s="128" t="s">
        <v>384</v>
      </c>
      <c r="Y5426" s="128" t="s">
        <v>1152</v>
      </c>
      <c r="Z5426" s="128" t="s">
        <v>48</v>
      </c>
      <c r="AA5426" s="128" t="s">
        <v>315</v>
      </c>
      <c r="AB5426" s="128" t="s">
        <v>42</v>
      </c>
      <c r="AC5426" s="128" t="s">
        <v>3130</v>
      </c>
      <c r="AD5426" s="128" t="s">
        <v>146</v>
      </c>
    </row>
    <row r="5427" spans="1:30" x14ac:dyDescent="0.25">
      <c r="A5427" s="128" t="s">
        <v>35</v>
      </c>
      <c r="B5427" s="128" t="s">
        <v>36</v>
      </c>
      <c r="C5427" s="128" t="s">
        <v>37</v>
      </c>
      <c r="D5427" s="128" t="s">
        <v>121</v>
      </c>
      <c r="E5427" s="128" t="s">
        <v>215</v>
      </c>
      <c r="F5427" s="128" t="s">
        <v>216</v>
      </c>
      <c r="G5427" s="128" t="s">
        <v>124</v>
      </c>
      <c r="H5427" s="128" t="s">
        <v>124</v>
      </c>
      <c r="I5427" s="128" t="s">
        <v>42</v>
      </c>
      <c r="J5427" s="128" t="s">
        <v>231</v>
      </c>
      <c r="K5427" s="128" t="s">
        <v>231</v>
      </c>
      <c r="L5427" s="128" t="s">
        <v>43</v>
      </c>
      <c r="M5427" s="128" t="s">
        <v>44</v>
      </c>
      <c r="N5427" s="128" t="s">
        <v>150</v>
      </c>
      <c r="O5427" s="128" t="s">
        <v>42</v>
      </c>
      <c r="P5427" s="128" t="s">
        <v>392</v>
      </c>
      <c r="Q5427" s="128" t="s">
        <v>1717</v>
      </c>
      <c r="R5427" s="128" t="s">
        <v>3129</v>
      </c>
      <c r="S5427" s="127">
        <v>201501</v>
      </c>
      <c r="T5427" s="128" t="s">
        <v>52</v>
      </c>
      <c r="U5427" s="127">
        <v>214.26</v>
      </c>
      <c r="V5427" s="138">
        <v>214.26</v>
      </c>
      <c r="W5427" s="128" t="s">
        <v>340</v>
      </c>
      <c r="X5427" s="128" t="s">
        <v>384</v>
      </c>
      <c r="Y5427" s="128" t="s">
        <v>1152</v>
      </c>
      <c r="Z5427" s="128" t="s">
        <v>48</v>
      </c>
      <c r="AA5427" s="128" t="s">
        <v>315</v>
      </c>
      <c r="AB5427" s="128" t="s">
        <v>42</v>
      </c>
      <c r="AC5427" s="128" t="s">
        <v>3130</v>
      </c>
      <c r="AD5427" s="128" t="s">
        <v>146</v>
      </c>
    </row>
    <row r="5428" spans="1:30" x14ac:dyDescent="0.25">
      <c r="A5428" s="128" t="s">
        <v>35</v>
      </c>
      <c r="B5428" s="128" t="s">
        <v>36</v>
      </c>
      <c r="C5428" s="128" t="s">
        <v>37</v>
      </c>
      <c r="D5428" s="128" t="s">
        <v>121</v>
      </c>
      <c r="E5428" s="128" t="s">
        <v>215</v>
      </c>
      <c r="F5428" s="128" t="s">
        <v>216</v>
      </c>
      <c r="G5428" s="128" t="s">
        <v>124</v>
      </c>
      <c r="H5428" s="128" t="s">
        <v>124</v>
      </c>
      <c r="I5428" s="128" t="s">
        <v>42</v>
      </c>
      <c r="J5428" s="128" t="s">
        <v>237</v>
      </c>
      <c r="K5428" s="128" t="s">
        <v>237</v>
      </c>
      <c r="L5428" s="128" t="s">
        <v>43</v>
      </c>
      <c r="M5428" s="128" t="s">
        <v>44</v>
      </c>
      <c r="N5428" s="128" t="s">
        <v>160</v>
      </c>
      <c r="O5428" s="128" t="s">
        <v>269</v>
      </c>
      <c r="P5428" s="128" t="s">
        <v>586</v>
      </c>
      <c r="Q5428" s="128" t="s">
        <v>3135</v>
      </c>
      <c r="R5428" s="128" t="s">
        <v>3136</v>
      </c>
      <c r="S5428" s="127">
        <v>201501</v>
      </c>
      <c r="T5428" s="128" t="s">
        <v>52</v>
      </c>
      <c r="U5428" s="127">
        <v>0</v>
      </c>
      <c r="V5428" s="138">
        <v>16.53</v>
      </c>
      <c r="W5428" s="128" t="s">
        <v>42</v>
      </c>
      <c r="X5428" s="128" t="s">
        <v>42</v>
      </c>
      <c r="Y5428" s="128" t="s">
        <v>1152</v>
      </c>
      <c r="Z5428" s="128" t="s">
        <v>48</v>
      </c>
      <c r="AA5428" s="128" t="s">
        <v>144</v>
      </c>
      <c r="AB5428" s="128" t="s">
        <v>42</v>
      </c>
      <c r="AC5428" s="128" t="s">
        <v>3137</v>
      </c>
      <c r="AD5428" s="128" t="s">
        <v>146</v>
      </c>
    </row>
    <row r="5429" spans="1:30" x14ac:dyDescent="0.25">
      <c r="A5429" s="128" t="s">
        <v>35</v>
      </c>
      <c r="B5429" s="128" t="s">
        <v>36</v>
      </c>
      <c r="C5429" s="128" t="s">
        <v>37</v>
      </c>
      <c r="D5429" s="128" t="s">
        <v>121</v>
      </c>
      <c r="E5429" s="128" t="s">
        <v>122</v>
      </c>
      <c r="F5429" s="128" t="s">
        <v>123</v>
      </c>
      <c r="G5429" s="128" t="s">
        <v>124</v>
      </c>
      <c r="H5429" s="128" t="s">
        <v>124</v>
      </c>
      <c r="I5429" s="128" t="s">
        <v>42</v>
      </c>
      <c r="J5429" s="128" t="s">
        <v>652</v>
      </c>
      <c r="K5429" s="128" t="s">
        <v>652</v>
      </c>
      <c r="L5429" s="128" t="s">
        <v>43</v>
      </c>
      <c r="M5429" s="128" t="s">
        <v>44</v>
      </c>
      <c r="N5429" s="128" t="s">
        <v>150</v>
      </c>
      <c r="O5429" s="128" t="s">
        <v>42</v>
      </c>
      <c r="P5429" s="128" t="s">
        <v>522</v>
      </c>
      <c r="Q5429" s="128" t="s">
        <v>732</v>
      </c>
      <c r="R5429" s="128" t="s">
        <v>2631</v>
      </c>
      <c r="S5429" s="127">
        <v>201501</v>
      </c>
      <c r="T5429" s="128" t="s">
        <v>52</v>
      </c>
      <c r="U5429" s="129">
        <v>164343.73000000001</v>
      </c>
      <c r="V5429" s="138">
        <v>164343.73000000001</v>
      </c>
      <c r="W5429" s="128" t="s">
        <v>340</v>
      </c>
      <c r="X5429" s="128" t="s">
        <v>177</v>
      </c>
      <c r="Y5429" s="128" t="s">
        <v>1152</v>
      </c>
      <c r="Z5429" s="128" t="s">
        <v>48</v>
      </c>
      <c r="AA5429" s="128" t="s">
        <v>315</v>
      </c>
      <c r="AB5429" s="128" t="s">
        <v>42</v>
      </c>
      <c r="AC5429" s="128" t="s">
        <v>3137</v>
      </c>
      <c r="AD5429" s="128" t="s">
        <v>146</v>
      </c>
    </row>
    <row r="5430" spans="1:30" x14ac:dyDescent="0.25">
      <c r="A5430" s="128" t="s">
        <v>35</v>
      </c>
      <c r="B5430" s="128" t="s">
        <v>36</v>
      </c>
      <c r="C5430" s="128" t="s">
        <v>37</v>
      </c>
      <c r="D5430" s="128" t="s">
        <v>121</v>
      </c>
      <c r="E5430" s="128" t="s">
        <v>122</v>
      </c>
      <c r="F5430" s="128" t="s">
        <v>123</v>
      </c>
      <c r="G5430" s="128" t="s">
        <v>124</v>
      </c>
      <c r="H5430" s="128" t="s">
        <v>124</v>
      </c>
      <c r="I5430" s="128" t="s">
        <v>42</v>
      </c>
      <c r="J5430" s="128" t="s">
        <v>190</v>
      </c>
      <c r="K5430" s="128" t="s">
        <v>190</v>
      </c>
      <c r="L5430" s="128" t="s">
        <v>43</v>
      </c>
      <c r="M5430" s="128" t="s">
        <v>44</v>
      </c>
      <c r="N5430" s="128" t="s">
        <v>160</v>
      </c>
      <c r="O5430" s="128" t="s">
        <v>3030</v>
      </c>
      <c r="P5430" s="128" t="s">
        <v>3031</v>
      </c>
      <c r="Q5430" s="128" t="s">
        <v>3138</v>
      </c>
      <c r="R5430" s="128" t="s">
        <v>3095</v>
      </c>
      <c r="S5430" s="127">
        <v>201501</v>
      </c>
      <c r="T5430" s="128" t="s">
        <v>52</v>
      </c>
      <c r="U5430" s="127">
        <v>0</v>
      </c>
      <c r="V5430" s="138">
        <v>42.6</v>
      </c>
      <c r="W5430" s="128" t="s">
        <v>42</v>
      </c>
      <c r="X5430" s="128" t="s">
        <v>42</v>
      </c>
      <c r="Y5430" s="128" t="s">
        <v>1152</v>
      </c>
      <c r="Z5430" s="128" t="s">
        <v>48</v>
      </c>
      <c r="AA5430" s="128" t="s">
        <v>144</v>
      </c>
      <c r="AB5430" s="128" t="s">
        <v>42</v>
      </c>
      <c r="AC5430" s="128" t="s">
        <v>3096</v>
      </c>
      <c r="AD5430" s="128" t="s">
        <v>146</v>
      </c>
    </row>
    <row r="5431" spans="1:30" x14ac:dyDescent="0.25">
      <c r="A5431" s="128" t="s">
        <v>35</v>
      </c>
      <c r="B5431" s="128" t="s">
        <v>36</v>
      </c>
      <c r="C5431" s="128" t="s">
        <v>37</v>
      </c>
      <c r="D5431" s="128" t="s">
        <v>121</v>
      </c>
      <c r="E5431" s="128" t="s">
        <v>122</v>
      </c>
      <c r="F5431" s="128" t="s">
        <v>123</v>
      </c>
      <c r="G5431" s="128" t="s">
        <v>124</v>
      </c>
      <c r="H5431" s="128" t="s">
        <v>124</v>
      </c>
      <c r="I5431" s="128" t="s">
        <v>42</v>
      </c>
      <c r="J5431" s="128" t="s">
        <v>156</v>
      </c>
      <c r="K5431" s="128" t="s">
        <v>156</v>
      </c>
      <c r="L5431" s="128" t="s">
        <v>43</v>
      </c>
      <c r="M5431" s="128" t="s">
        <v>44</v>
      </c>
      <c r="N5431" s="128" t="s">
        <v>126</v>
      </c>
      <c r="O5431" s="128" t="s">
        <v>42</v>
      </c>
      <c r="P5431" s="128" t="s">
        <v>3031</v>
      </c>
      <c r="Q5431" s="128" t="s">
        <v>167</v>
      </c>
      <c r="R5431" s="128" t="s">
        <v>3095</v>
      </c>
      <c r="S5431" s="127">
        <v>201501</v>
      </c>
      <c r="T5431" s="128" t="s">
        <v>52</v>
      </c>
      <c r="U5431" s="127">
        <v>0</v>
      </c>
      <c r="V5431" s="138">
        <v>44.28</v>
      </c>
      <c r="W5431" s="128" t="s">
        <v>42</v>
      </c>
      <c r="X5431" s="128" t="s">
        <v>42</v>
      </c>
      <c r="Y5431" s="128" t="s">
        <v>1152</v>
      </c>
      <c r="Z5431" s="128" t="s">
        <v>48</v>
      </c>
      <c r="AA5431" s="128" t="s">
        <v>168</v>
      </c>
      <c r="AB5431" s="128" t="s">
        <v>42</v>
      </c>
      <c r="AC5431" s="128" t="s">
        <v>3096</v>
      </c>
      <c r="AD5431" s="128" t="s">
        <v>146</v>
      </c>
    </row>
    <row r="5432" spans="1:30" x14ac:dyDescent="0.25">
      <c r="A5432" s="128" t="s">
        <v>35</v>
      </c>
      <c r="B5432" s="128" t="s">
        <v>36</v>
      </c>
      <c r="C5432" s="128" t="s">
        <v>37</v>
      </c>
      <c r="D5432" s="128" t="s">
        <v>121</v>
      </c>
      <c r="E5432" s="128" t="s">
        <v>122</v>
      </c>
      <c r="F5432" s="128" t="s">
        <v>123</v>
      </c>
      <c r="G5432" s="128" t="s">
        <v>124</v>
      </c>
      <c r="H5432" s="128" t="s">
        <v>124</v>
      </c>
      <c r="I5432" s="128" t="s">
        <v>42</v>
      </c>
      <c r="J5432" s="128" t="s">
        <v>156</v>
      </c>
      <c r="K5432" s="128" t="s">
        <v>156</v>
      </c>
      <c r="L5432" s="128" t="s">
        <v>43</v>
      </c>
      <c r="M5432" s="128" t="s">
        <v>44</v>
      </c>
      <c r="N5432" s="128" t="s">
        <v>126</v>
      </c>
      <c r="O5432" s="128" t="s">
        <v>42</v>
      </c>
      <c r="P5432" s="128" t="s">
        <v>3031</v>
      </c>
      <c r="Q5432" s="128" t="s">
        <v>167</v>
      </c>
      <c r="R5432" s="128" t="s">
        <v>3095</v>
      </c>
      <c r="S5432" s="127">
        <v>201501</v>
      </c>
      <c r="T5432" s="128" t="s">
        <v>52</v>
      </c>
      <c r="U5432" s="127">
        <v>0</v>
      </c>
      <c r="V5432" s="138">
        <v>44.28</v>
      </c>
      <c r="W5432" s="128" t="s">
        <v>42</v>
      </c>
      <c r="X5432" s="128" t="s">
        <v>42</v>
      </c>
      <c r="Y5432" s="128" t="s">
        <v>1152</v>
      </c>
      <c r="Z5432" s="128" t="s">
        <v>48</v>
      </c>
      <c r="AA5432" s="128" t="s">
        <v>168</v>
      </c>
      <c r="AB5432" s="128" t="s">
        <v>42</v>
      </c>
      <c r="AC5432" s="128" t="s">
        <v>3096</v>
      </c>
      <c r="AD5432" s="128" t="s">
        <v>146</v>
      </c>
    </row>
    <row r="5433" spans="1:30" x14ac:dyDescent="0.25">
      <c r="A5433" s="128" t="s">
        <v>35</v>
      </c>
      <c r="B5433" s="128" t="s">
        <v>36</v>
      </c>
      <c r="C5433" s="128" t="s">
        <v>37</v>
      </c>
      <c r="D5433" s="128" t="s">
        <v>121</v>
      </c>
      <c r="E5433" s="128" t="s">
        <v>122</v>
      </c>
      <c r="F5433" s="128" t="s">
        <v>123</v>
      </c>
      <c r="G5433" s="128" t="s">
        <v>124</v>
      </c>
      <c r="H5433" s="128" t="s">
        <v>124</v>
      </c>
      <c r="I5433" s="128" t="s">
        <v>42</v>
      </c>
      <c r="J5433" s="128" t="s">
        <v>190</v>
      </c>
      <c r="K5433" s="128" t="s">
        <v>190</v>
      </c>
      <c r="L5433" s="128" t="s">
        <v>43</v>
      </c>
      <c r="M5433" s="128" t="s">
        <v>44</v>
      </c>
      <c r="N5433" s="128" t="s">
        <v>126</v>
      </c>
      <c r="O5433" s="128" t="s">
        <v>42</v>
      </c>
      <c r="P5433" s="128" t="s">
        <v>3031</v>
      </c>
      <c r="Q5433" s="128" t="s">
        <v>167</v>
      </c>
      <c r="R5433" s="128" t="s">
        <v>3095</v>
      </c>
      <c r="S5433" s="127">
        <v>201501</v>
      </c>
      <c r="T5433" s="128" t="s">
        <v>52</v>
      </c>
      <c r="U5433" s="127">
        <v>0</v>
      </c>
      <c r="V5433" s="138">
        <v>44.85</v>
      </c>
      <c r="W5433" s="128" t="s">
        <v>42</v>
      </c>
      <c r="X5433" s="128" t="s">
        <v>42</v>
      </c>
      <c r="Y5433" s="128" t="s">
        <v>1152</v>
      </c>
      <c r="Z5433" s="128" t="s">
        <v>48</v>
      </c>
      <c r="AA5433" s="128" t="s">
        <v>168</v>
      </c>
      <c r="AB5433" s="128" t="s">
        <v>42</v>
      </c>
      <c r="AC5433" s="128" t="s">
        <v>3096</v>
      </c>
      <c r="AD5433" s="128" t="s">
        <v>146</v>
      </c>
    </row>
    <row r="5434" spans="1:30" x14ac:dyDescent="0.25">
      <c r="A5434" s="128" t="s">
        <v>35</v>
      </c>
      <c r="B5434" s="128" t="s">
        <v>36</v>
      </c>
      <c r="C5434" s="128" t="s">
        <v>37</v>
      </c>
      <c r="D5434" s="128" t="s">
        <v>121</v>
      </c>
      <c r="E5434" s="128" t="s">
        <v>122</v>
      </c>
      <c r="F5434" s="128" t="s">
        <v>123</v>
      </c>
      <c r="G5434" s="128" t="s">
        <v>124</v>
      </c>
      <c r="H5434" s="128" t="s">
        <v>124</v>
      </c>
      <c r="I5434" s="128" t="s">
        <v>42</v>
      </c>
      <c r="J5434" s="128" t="s">
        <v>156</v>
      </c>
      <c r="K5434" s="128" t="s">
        <v>156</v>
      </c>
      <c r="L5434" s="128" t="s">
        <v>43</v>
      </c>
      <c r="M5434" s="128" t="s">
        <v>44</v>
      </c>
      <c r="N5434" s="128" t="s">
        <v>150</v>
      </c>
      <c r="O5434" s="128" t="s">
        <v>42</v>
      </c>
      <c r="P5434" s="128" t="s">
        <v>944</v>
      </c>
      <c r="Q5434" s="128" t="s">
        <v>3139</v>
      </c>
      <c r="R5434" s="128" t="s">
        <v>2633</v>
      </c>
      <c r="S5434" s="127">
        <v>201501</v>
      </c>
      <c r="T5434" s="128" t="s">
        <v>52</v>
      </c>
      <c r="U5434" s="129">
        <v>50000</v>
      </c>
      <c r="V5434" s="138">
        <v>50000</v>
      </c>
      <c r="W5434" s="128" t="s">
        <v>599</v>
      </c>
      <c r="X5434" s="128" t="s">
        <v>2634</v>
      </c>
      <c r="Y5434" s="128" t="s">
        <v>1152</v>
      </c>
      <c r="Z5434" s="128" t="s">
        <v>48</v>
      </c>
      <c r="AA5434" s="128" t="s">
        <v>315</v>
      </c>
      <c r="AB5434" s="128" t="s">
        <v>42</v>
      </c>
      <c r="AC5434" s="128" t="s">
        <v>3096</v>
      </c>
      <c r="AD5434" s="128" t="s">
        <v>146</v>
      </c>
    </row>
    <row r="5435" spans="1:30" x14ac:dyDescent="0.25">
      <c r="A5435" s="128" t="s">
        <v>35</v>
      </c>
      <c r="B5435" s="128" t="s">
        <v>36</v>
      </c>
      <c r="C5435" s="128" t="s">
        <v>37</v>
      </c>
      <c r="D5435" s="128" t="s">
        <v>121</v>
      </c>
      <c r="E5435" s="128" t="s">
        <v>215</v>
      </c>
      <c r="F5435" s="128" t="s">
        <v>216</v>
      </c>
      <c r="G5435" s="128" t="s">
        <v>124</v>
      </c>
      <c r="H5435" s="128" t="s">
        <v>124</v>
      </c>
      <c r="I5435" s="128" t="s">
        <v>42</v>
      </c>
      <c r="J5435" s="128" t="s">
        <v>237</v>
      </c>
      <c r="K5435" s="128" t="s">
        <v>237</v>
      </c>
      <c r="L5435" s="128" t="s">
        <v>43</v>
      </c>
      <c r="M5435" s="128" t="s">
        <v>44</v>
      </c>
      <c r="N5435" s="128" t="s">
        <v>150</v>
      </c>
      <c r="O5435" s="128" t="s">
        <v>42</v>
      </c>
      <c r="P5435" s="128" t="s">
        <v>424</v>
      </c>
      <c r="Q5435" s="128" t="s">
        <v>425</v>
      </c>
      <c r="R5435" s="128" t="s">
        <v>3140</v>
      </c>
      <c r="S5435" s="127">
        <v>201501</v>
      </c>
      <c r="T5435" s="128" t="s">
        <v>52</v>
      </c>
      <c r="U5435" s="129">
        <v>172442.78</v>
      </c>
      <c r="V5435" s="138">
        <v>172442.78</v>
      </c>
      <c r="W5435" s="128" t="s">
        <v>340</v>
      </c>
      <c r="X5435" s="128" t="s">
        <v>422</v>
      </c>
      <c r="Y5435" s="128" t="s">
        <v>1152</v>
      </c>
      <c r="Z5435" s="128" t="s">
        <v>48</v>
      </c>
      <c r="AA5435" s="128" t="s">
        <v>315</v>
      </c>
      <c r="AB5435" s="128" t="s">
        <v>42</v>
      </c>
      <c r="AC5435" s="128" t="s">
        <v>3141</v>
      </c>
      <c r="AD5435" s="128" t="s">
        <v>146</v>
      </c>
    </row>
    <row r="5436" spans="1:30" x14ac:dyDescent="0.25">
      <c r="A5436" s="128" t="s">
        <v>35</v>
      </c>
      <c r="B5436" s="128" t="s">
        <v>36</v>
      </c>
      <c r="C5436" s="128" t="s">
        <v>37</v>
      </c>
      <c r="D5436" s="128" t="s">
        <v>121</v>
      </c>
      <c r="E5436" s="128" t="s">
        <v>122</v>
      </c>
      <c r="F5436" s="128" t="s">
        <v>123</v>
      </c>
      <c r="G5436" s="128" t="s">
        <v>124</v>
      </c>
      <c r="H5436" s="128" t="s">
        <v>124</v>
      </c>
      <c r="I5436" s="128" t="s">
        <v>42</v>
      </c>
      <c r="J5436" s="128" t="s">
        <v>182</v>
      </c>
      <c r="K5436" s="128" t="s">
        <v>182</v>
      </c>
      <c r="L5436" s="128" t="s">
        <v>43</v>
      </c>
      <c r="M5436" s="128" t="s">
        <v>44</v>
      </c>
      <c r="N5436" s="128" t="s">
        <v>180</v>
      </c>
      <c r="O5436" s="128" t="s">
        <v>3197</v>
      </c>
      <c r="P5436" s="128" t="s">
        <v>1152</v>
      </c>
      <c r="Q5436" s="128" t="s">
        <v>645</v>
      </c>
      <c r="R5436" s="128" t="s">
        <v>1152</v>
      </c>
      <c r="S5436" s="127">
        <v>201501</v>
      </c>
      <c r="T5436" s="128" t="s">
        <v>52</v>
      </c>
      <c r="U5436" s="127">
        <v>0</v>
      </c>
      <c r="V5436" s="138">
        <v>897</v>
      </c>
      <c r="W5436" s="128" t="s">
        <v>1152</v>
      </c>
      <c r="X5436" s="128" t="s">
        <v>1152</v>
      </c>
      <c r="Y5436" s="128" t="s">
        <v>1152</v>
      </c>
      <c r="Z5436" s="128" t="s">
        <v>48</v>
      </c>
      <c r="AA5436" s="128" t="s">
        <v>646</v>
      </c>
      <c r="AB5436" s="128" t="s">
        <v>42</v>
      </c>
      <c r="AC5436" s="128" t="s">
        <v>3198</v>
      </c>
      <c r="AD5436" s="128" t="s">
        <v>648</v>
      </c>
    </row>
    <row r="5437" spans="1:30" x14ac:dyDescent="0.25">
      <c r="A5437" s="128" t="s">
        <v>35</v>
      </c>
      <c r="B5437" s="128" t="s">
        <v>36</v>
      </c>
      <c r="C5437" s="128" t="s">
        <v>37</v>
      </c>
      <c r="D5437" s="128" t="s">
        <v>121</v>
      </c>
      <c r="E5437" s="128" t="s">
        <v>122</v>
      </c>
      <c r="F5437" s="128" t="s">
        <v>123</v>
      </c>
      <c r="G5437" s="128" t="s">
        <v>124</v>
      </c>
      <c r="H5437" s="128" t="s">
        <v>124</v>
      </c>
      <c r="I5437" s="128" t="s">
        <v>42</v>
      </c>
      <c r="J5437" s="128" t="s">
        <v>182</v>
      </c>
      <c r="K5437" s="128" t="s">
        <v>182</v>
      </c>
      <c r="L5437" s="128" t="s">
        <v>43</v>
      </c>
      <c r="M5437" s="128" t="s">
        <v>44</v>
      </c>
      <c r="N5437" s="128" t="s">
        <v>180</v>
      </c>
      <c r="O5437" s="128" t="s">
        <v>3200</v>
      </c>
      <c r="P5437" s="128" t="s">
        <v>1152</v>
      </c>
      <c r="Q5437" s="128" t="s">
        <v>645</v>
      </c>
      <c r="R5437" s="128" t="s">
        <v>1152</v>
      </c>
      <c r="S5437" s="127">
        <v>201501</v>
      </c>
      <c r="T5437" s="128" t="s">
        <v>52</v>
      </c>
      <c r="U5437" s="127">
        <v>0</v>
      </c>
      <c r="V5437" s="138">
        <v>4835.5200000000004</v>
      </c>
      <c r="W5437" s="128" t="s">
        <v>1152</v>
      </c>
      <c r="X5437" s="128" t="s">
        <v>1152</v>
      </c>
      <c r="Y5437" s="128" t="s">
        <v>1152</v>
      </c>
      <c r="Z5437" s="128" t="s">
        <v>48</v>
      </c>
      <c r="AA5437" s="128" t="s">
        <v>646</v>
      </c>
      <c r="AB5437" s="128" t="s">
        <v>42</v>
      </c>
      <c r="AC5437" s="128" t="s">
        <v>3198</v>
      </c>
      <c r="AD5437" s="128" t="s">
        <v>648</v>
      </c>
    </row>
    <row r="5438" spans="1:30" x14ac:dyDescent="0.25">
      <c r="A5438" s="128" t="s">
        <v>35</v>
      </c>
      <c r="B5438" s="128" t="s">
        <v>36</v>
      </c>
      <c r="C5438" s="128" t="s">
        <v>37</v>
      </c>
      <c r="D5438" s="128" t="s">
        <v>121</v>
      </c>
      <c r="E5438" s="128" t="s">
        <v>122</v>
      </c>
      <c r="F5438" s="128" t="s">
        <v>123</v>
      </c>
      <c r="G5438" s="128" t="s">
        <v>124</v>
      </c>
      <c r="H5438" s="128" t="s">
        <v>124</v>
      </c>
      <c r="I5438" s="128" t="s">
        <v>42</v>
      </c>
      <c r="J5438" s="128" t="s">
        <v>182</v>
      </c>
      <c r="K5438" s="128" t="s">
        <v>182</v>
      </c>
      <c r="L5438" s="128" t="s">
        <v>43</v>
      </c>
      <c r="M5438" s="128" t="s">
        <v>44</v>
      </c>
      <c r="N5438" s="128" t="s">
        <v>180</v>
      </c>
      <c r="O5438" s="128" t="s">
        <v>3201</v>
      </c>
      <c r="P5438" s="128" t="s">
        <v>1152</v>
      </c>
      <c r="Q5438" s="128" t="s">
        <v>645</v>
      </c>
      <c r="R5438" s="128" t="s">
        <v>1152</v>
      </c>
      <c r="S5438" s="127">
        <v>201501</v>
      </c>
      <c r="T5438" s="128" t="s">
        <v>52</v>
      </c>
      <c r="U5438" s="127">
        <v>0</v>
      </c>
      <c r="V5438" s="138">
        <v>640.14</v>
      </c>
      <c r="W5438" s="128" t="s">
        <v>1152</v>
      </c>
      <c r="X5438" s="128" t="s">
        <v>1152</v>
      </c>
      <c r="Y5438" s="128" t="s">
        <v>1152</v>
      </c>
      <c r="Z5438" s="128" t="s">
        <v>48</v>
      </c>
      <c r="AA5438" s="128" t="s">
        <v>646</v>
      </c>
      <c r="AB5438" s="128" t="s">
        <v>42</v>
      </c>
      <c r="AC5438" s="128" t="s">
        <v>3198</v>
      </c>
      <c r="AD5438" s="128" t="s">
        <v>648</v>
      </c>
    </row>
    <row r="5439" spans="1:30" x14ac:dyDescent="0.25">
      <c r="A5439" s="128" t="s">
        <v>35</v>
      </c>
      <c r="B5439" s="128" t="s">
        <v>36</v>
      </c>
      <c r="C5439" s="128" t="s">
        <v>37</v>
      </c>
      <c r="D5439" s="128" t="s">
        <v>121</v>
      </c>
      <c r="E5439" s="128" t="s">
        <v>122</v>
      </c>
      <c r="F5439" s="128" t="s">
        <v>123</v>
      </c>
      <c r="G5439" s="128" t="s">
        <v>124</v>
      </c>
      <c r="H5439" s="128" t="s">
        <v>124</v>
      </c>
      <c r="I5439" s="128" t="s">
        <v>42</v>
      </c>
      <c r="J5439" s="128" t="s">
        <v>182</v>
      </c>
      <c r="K5439" s="128" t="s">
        <v>182</v>
      </c>
      <c r="L5439" s="128" t="s">
        <v>43</v>
      </c>
      <c r="M5439" s="128" t="s">
        <v>44</v>
      </c>
      <c r="N5439" s="128" t="s">
        <v>180</v>
      </c>
      <c r="O5439" s="128" t="s">
        <v>42</v>
      </c>
      <c r="P5439" s="128" t="s">
        <v>1152</v>
      </c>
      <c r="Q5439" s="128" t="s">
        <v>645</v>
      </c>
      <c r="R5439" s="128" t="s">
        <v>1152</v>
      </c>
      <c r="S5439" s="127">
        <v>201501</v>
      </c>
      <c r="T5439" s="128" t="s">
        <v>52</v>
      </c>
      <c r="U5439" s="127">
        <v>0</v>
      </c>
      <c r="V5439" s="138">
        <v>28267.200000000001</v>
      </c>
      <c r="W5439" s="128" t="s">
        <v>1152</v>
      </c>
      <c r="X5439" s="128" t="s">
        <v>1152</v>
      </c>
      <c r="Y5439" s="128" t="s">
        <v>1152</v>
      </c>
      <c r="Z5439" s="128" t="s">
        <v>48</v>
      </c>
      <c r="AA5439" s="128" t="s">
        <v>646</v>
      </c>
      <c r="AB5439" s="128" t="s">
        <v>42</v>
      </c>
      <c r="AC5439" s="128" t="s">
        <v>3198</v>
      </c>
      <c r="AD5439" s="128" t="s">
        <v>648</v>
      </c>
    </row>
    <row r="5440" spans="1:30" x14ac:dyDescent="0.25">
      <c r="A5440" s="128" t="s">
        <v>35</v>
      </c>
      <c r="B5440" s="128" t="s">
        <v>36</v>
      </c>
      <c r="C5440" s="128" t="s">
        <v>37</v>
      </c>
      <c r="D5440" s="128" t="s">
        <v>121</v>
      </c>
      <c r="E5440" s="128" t="s">
        <v>122</v>
      </c>
      <c r="F5440" s="128" t="s">
        <v>123</v>
      </c>
      <c r="G5440" s="128" t="s">
        <v>124</v>
      </c>
      <c r="H5440" s="128" t="s">
        <v>124</v>
      </c>
      <c r="I5440" s="128" t="s">
        <v>42</v>
      </c>
      <c r="J5440" s="128" t="s">
        <v>174</v>
      </c>
      <c r="K5440" s="128" t="s">
        <v>174</v>
      </c>
      <c r="L5440" s="128" t="s">
        <v>43</v>
      </c>
      <c r="M5440" s="128" t="s">
        <v>44</v>
      </c>
      <c r="N5440" s="128" t="s">
        <v>180</v>
      </c>
      <c r="O5440" s="128" t="s">
        <v>3205</v>
      </c>
      <c r="P5440" s="128" t="s">
        <v>1152</v>
      </c>
      <c r="Q5440" s="128" t="s">
        <v>645</v>
      </c>
      <c r="R5440" s="128" t="s">
        <v>1152</v>
      </c>
      <c r="S5440" s="127">
        <v>201501</v>
      </c>
      <c r="T5440" s="128" t="s">
        <v>52</v>
      </c>
      <c r="U5440" s="127">
        <v>0</v>
      </c>
      <c r="V5440" s="138">
        <v>165</v>
      </c>
      <c r="W5440" s="128" t="s">
        <v>1152</v>
      </c>
      <c r="X5440" s="128" t="s">
        <v>1152</v>
      </c>
      <c r="Y5440" s="128" t="s">
        <v>1152</v>
      </c>
      <c r="Z5440" s="128" t="s">
        <v>48</v>
      </c>
      <c r="AA5440" s="128" t="s">
        <v>646</v>
      </c>
      <c r="AB5440" s="128" t="s">
        <v>42</v>
      </c>
      <c r="AC5440" s="128" t="s">
        <v>3198</v>
      </c>
      <c r="AD5440" s="128" t="s">
        <v>648</v>
      </c>
    </row>
    <row r="5441" spans="1:30" x14ac:dyDescent="0.25">
      <c r="A5441" s="128" t="s">
        <v>35</v>
      </c>
      <c r="B5441" s="128" t="s">
        <v>36</v>
      </c>
      <c r="C5441" s="128" t="s">
        <v>37</v>
      </c>
      <c r="D5441" s="128" t="s">
        <v>121</v>
      </c>
      <c r="E5441" s="128" t="s">
        <v>122</v>
      </c>
      <c r="F5441" s="128" t="s">
        <v>123</v>
      </c>
      <c r="G5441" s="128" t="s">
        <v>124</v>
      </c>
      <c r="H5441" s="128" t="s">
        <v>124</v>
      </c>
      <c r="I5441" s="128" t="s">
        <v>42</v>
      </c>
      <c r="J5441" s="128" t="s">
        <v>174</v>
      </c>
      <c r="K5441" s="128" t="s">
        <v>174</v>
      </c>
      <c r="L5441" s="128" t="s">
        <v>43</v>
      </c>
      <c r="M5441" s="128" t="s">
        <v>44</v>
      </c>
      <c r="N5441" s="128" t="s">
        <v>180</v>
      </c>
      <c r="O5441" s="128" t="s">
        <v>3216</v>
      </c>
      <c r="P5441" s="128" t="s">
        <v>1152</v>
      </c>
      <c r="Q5441" s="128" t="s">
        <v>645</v>
      </c>
      <c r="R5441" s="128" t="s">
        <v>1152</v>
      </c>
      <c r="S5441" s="127">
        <v>201501</v>
      </c>
      <c r="T5441" s="128" t="s">
        <v>52</v>
      </c>
      <c r="U5441" s="127">
        <v>0</v>
      </c>
      <c r="V5441" s="138">
        <v>1870</v>
      </c>
      <c r="W5441" s="128" t="s">
        <v>1152</v>
      </c>
      <c r="X5441" s="128" t="s">
        <v>1152</v>
      </c>
      <c r="Y5441" s="128" t="s">
        <v>1152</v>
      </c>
      <c r="Z5441" s="128" t="s">
        <v>48</v>
      </c>
      <c r="AA5441" s="128" t="s">
        <v>646</v>
      </c>
      <c r="AB5441" s="128" t="s">
        <v>42</v>
      </c>
      <c r="AC5441" s="128" t="s">
        <v>3198</v>
      </c>
      <c r="AD5441" s="128" t="s">
        <v>648</v>
      </c>
    </row>
    <row r="5442" spans="1:30" x14ac:dyDescent="0.25">
      <c r="A5442" s="128" t="s">
        <v>35</v>
      </c>
      <c r="B5442" s="128" t="s">
        <v>36</v>
      </c>
      <c r="C5442" s="128" t="s">
        <v>37</v>
      </c>
      <c r="D5442" s="128" t="s">
        <v>121</v>
      </c>
      <c r="E5442" s="128" t="s">
        <v>122</v>
      </c>
      <c r="F5442" s="128" t="s">
        <v>123</v>
      </c>
      <c r="G5442" s="128" t="s">
        <v>124</v>
      </c>
      <c r="H5442" s="128" t="s">
        <v>124</v>
      </c>
      <c r="I5442" s="128" t="s">
        <v>42</v>
      </c>
      <c r="J5442" s="128" t="s">
        <v>174</v>
      </c>
      <c r="K5442" s="128" t="s">
        <v>174</v>
      </c>
      <c r="L5442" s="128" t="s">
        <v>43</v>
      </c>
      <c r="M5442" s="128" t="s">
        <v>44</v>
      </c>
      <c r="N5442" s="128" t="s">
        <v>180</v>
      </c>
      <c r="O5442" s="128" t="s">
        <v>3217</v>
      </c>
      <c r="P5442" s="128" t="s">
        <v>1152</v>
      </c>
      <c r="Q5442" s="128" t="s">
        <v>645</v>
      </c>
      <c r="R5442" s="128" t="s">
        <v>1152</v>
      </c>
      <c r="S5442" s="127">
        <v>201501</v>
      </c>
      <c r="T5442" s="128" t="s">
        <v>52</v>
      </c>
      <c r="U5442" s="127">
        <v>0</v>
      </c>
      <c r="V5442" s="138">
        <v>625</v>
      </c>
      <c r="W5442" s="128" t="s">
        <v>1152</v>
      </c>
      <c r="X5442" s="128" t="s">
        <v>1152</v>
      </c>
      <c r="Y5442" s="128" t="s">
        <v>1152</v>
      </c>
      <c r="Z5442" s="128" t="s">
        <v>48</v>
      </c>
      <c r="AA5442" s="128" t="s">
        <v>646</v>
      </c>
      <c r="AB5442" s="128" t="s">
        <v>42</v>
      </c>
      <c r="AC5442" s="128" t="s">
        <v>3198</v>
      </c>
      <c r="AD5442" s="128" t="s">
        <v>648</v>
      </c>
    </row>
    <row r="5443" spans="1:30" x14ac:dyDescent="0.25">
      <c r="A5443" s="128" t="s">
        <v>35</v>
      </c>
      <c r="B5443" s="128" t="s">
        <v>36</v>
      </c>
      <c r="C5443" s="128" t="s">
        <v>37</v>
      </c>
      <c r="D5443" s="128" t="s">
        <v>121</v>
      </c>
      <c r="E5443" s="128" t="s">
        <v>122</v>
      </c>
      <c r="F5443" s="128" t="s">
        <v>123</v>
      </c>
      <c r="G5443" s="128" t="s">
        <v>124</v>
      </c>
      <c r="H5443" s="128" t="s">
        <v>124</v>
      </c>
      <c r="I5443" s="128" t="s">
        <v>42</v>
      </c>
      <c r="J5443" s="128" t="s">
        <v>174</v>
      </c>
      <c r="K5443" s="128" t="s">
        <v>174</v>
      </c>
      <c r="L5443" s="128" t="s">
        <v>43</v>
      </c>
      <c r="M5443" s="128" t="s">
        <v>44</v>
      </c>
      <c r="N5443" s="128" t="s">
        <v>180</v>
      </c>
      <c r="O5443" s="128" t="s">
        <v>2322</v>
      </c>
      <c r="P5443" s="128" t="s">
        <v>1152</v>
      </c>
      <c r="Q5443" s="128" t="s">
        <v>645</v>
      </c>
      <c r="R5443" s="128" t="s">
        <v>1152</v>
      </c>
      <c r="S5443" s="127">
        <v>201501</v>
      </c>
      <c r="T5443" s="128" t="s">
        <v>52</v>
      </c>
      <c r="U5443" s="127">
        <v>0</v>
      </c>
      <c r="V5443" s="138">
        <v>3036</v>
      </c>
      <c r="W5443" s="128" t="s">
        <v>1152</v>
      </c>
      <c r="X5443" s="128" t="s">
        <v>1152</v>
      </c>
      <c r="Y5443" s="128" t="s">
        <v>1152</v>
      </c>
      <c r="Z5443" s="128" t="s">
        <v>48</v>
      </c>
      <c r="AA5443" s="128" t="s">
        <v>646</v>
      </c>
      <c r="AB5443" s="128" t="s">
        <v>42</v>
      </c>
      <c r="AC5443" s="128" t="s">
        <v>3198</v>
      </c>
      <c r="AD5443" s="128" t="s">
        <v>648</v>
      </c>
    </row>
    <row r="5444" spans="1:30" x14ac:dyDescent="0.25">
      <c r="A5444" s="128" t="s">
        <v>35</v>
      </c>
      <c r="B5444" s="128" t="s">
        <v>36</v>
      </c>
      <c r="C5444" s="128" t="s">
        <v>37</v>
      </c>
      <c r="D5444" s="128" t="s">
        <v>121</v>
      </c>
      <c r="E5444" s="128" t="s">
        <v>122</v>
      </c>
      <c r="F5444" s="128" t="s">
        <v>123</v>
      </c>
      <c r="G5444" s="128" t="s">
        <v>124</v>
      </c>
      <c r="H5444" s="128" t="s">
        <v>124</v>
      </c>
      <c r="I5444" s="128" t="s">
        <v>42</v>
      </c>
      <c r="J5444" s="128" t="s">
        <v>174</v>
      </c>
      <c r="K5444" s="128" t="s">
        <v>174</v>
      </c>
      <c r="L5444" s="128" t="s">
        <v>43</v>
      </c>
      <c r="M5444" s="128" t="s">
        <v>44</v>
      </c>
      <c r="N5444" s="128" t="s">
        <v>180</v>
      </c>
      <c r="O5444" s="128" t="s">
        <v>3218</v>
      </c>
      <c r="P5444" s="128" t="s">
        <v>1152</v>
      </c>
      <c r="Q5444" s="128" t="s">
        <v>645</v>
      </c>
      <c r="R5444" s="128" t="s">
        <v>1152</v>
      </c>
      <c r="S5444" s="127">
        <v>201501</v>
      </c>
      <c r="T5444" s="128" t="s">
        <v>52</v>
      </c>
      <c r="U5444" s="127">
        <v>0</v>
      </c>
      <c r="V5444" s="138">
        <v>269</v>
      </c>
      <c r="W5444" s="128" t="s">
        <v>1152</v>
      </c>
      <c r="X5444" s="128" t="s">
        <v>1152</v>
      </c>
      <c r="Y5444" s="128" t="s">
        <v>1152</v>
      </c>
      <c r="Z5444" s="128" t="s">
        <v>48</v>
      </c>
      <c r="AA5444" s="128" t="s">
        <v>646</v>
      </c>
      <c r="AB5444" s="128" t="s">
        <v>42</v>
      </c>
      <c r="AC5444" s="128" t="s">
        <v>3198</v>
      </c>
      <c r="AD5444" s="128" t="s">
        <v>648</v>
      </c>
    </row>
    <row r="5445" spans="1:30" x14ac:dyDescent="0.25">
      <c r="A5445" s="128" t="s">
        <v>35</v>
      </c>
      <c r="B5445" s="128" t="s">
        <v>36</v>
      </c>
      <c r="C5445" s="128" t="s">
        <v>37</v>
      </c>
      <c r="D5445" s="128" t="s">
        <v>121</v>
      </c>
      <c r="E5445" s="128" t="s">
        <v>122</v>
      </c>
      <c r="F5445" s="128" t="s">
        <v>123</v>
      </c>
      <c r="G5445" s="128" t="s">
        <v>124</v>
      </c>
      <c r="H5445" s="128" t="s">
        <v>124</v>
      </c>
      <c r="I5445" s="128" t="s">
        <v>42</v>
      </c>
      <c r="J5445" s="128" t="s">
        <v>174</v>
      </c>
      <c r="K5445" s="128" t="s">
        <v>174</v>
      </c>
      <c r="L5445" s="128" t="s">
        <v>43</v>
      </c>
      <c r="M5445" s="128" t="s">
        <v>44</v>
      </c>
      <c r="N5445" s="128" t="s">
        <v>180</v>
      </c>
      <c r="O5445" s="128" t="s">
        <v>42</v>
      </c>
      <c r="P5445" s="128" t="s">
        <v>1152</v>
      </c>
      <c r="Q5445" s="128" t="s">
        <v>645</v>
      </c>
      <c r="R5445" s="128" t="s">
        <v>1152</v>
      </c>
      <c r="S5445" s="127">
        <v>201501</v>
      </c>
      <c r="T5445" s="128" t="s">
        <v>52</v>
      </c>
      <c r="U5445" s="127">
        <v>0</v>
      </c>
      <c r="V5445" s="138">
        <v>563</v>
      </c>
      <c r="W5445" s="128" t="s">
        <v>1152</v>
      </c>
      <c r="X5445" s="128" t="s">
        <v>1152</v>
      </c>
      <c r="Y5445" s="128" t="s">
        <v>1152</v>
      </c>
      <c r="Z5445" s="128" t="s">
        <v>48</v>
      </c>
      <c r="AA5445" s="128" t="s">
        <v>646</v>
      </c>
      <c r="AB5445" s="128" t="s">
        <v>42</v>
      </c>
      <c r="AC5445" s="128" t="s">
        <v>3198</v>
      </c>
      <c r="AD5445" s="128" t="s">
        <v>648</v>
      </c>
    </row>
    <row r="5446" spans="1:30" x14ac:dyDescent="0.25">
      <c r="A5446" s="128" t="s">
        <v>35</v>
      </c>
      <c r="B5446" s="128" t="s">
        <v>36</v>
      </c>
      <c r="C5446" s="128" t="s">
        <v>37</v>
      </c>
      <c r="D5446" s="128" t="s">
        <v>121</v>
      </c>
      <c r="E5446" s="128" t="s">
        <v>122</v>
      </c>
      <c r="F5446" s="128" t="s">
        <v>123</v>
      </c>
      <c r="G5446" s="128" t="s">
        <v>124</v>
      </c>
      <c r="H5446" s="128" t="s">
        <v>124</v>
      </c>
      <c r="I5446" s="128" t="s">
        <v>42</v>
      </c>
      <c r="J5446" s="128" t="s">
        <v>174</v>
      </c>
      <c r="K5446" s="128" t="s">
        <v>174</v>
      </c>
      <c r="L5446" s="128" t="s">
        <v>43</v>
      </c>
      <c r="M5446" s="128" t="s">
        <v>44</v>
      </c>
      <c r="N5446" s="128" t="s">
        <v>180</v>
      </c>
      <c r="O5446" s="128" t="s">
        <v>1145</v>
      </c>
      <c r="P5446" s="128" t="s">
        <v>1152</v>
      </c>
      <c r="Q5446" s="128" t="s">
        <v>645</v>
      </c>
      <c r="R5446" s="128" t="s">
        <v>1152</v>
      </c>
      <c r="S5446" s="127">
        <v>201501</v>
      </c>
      <c r="T5446" s="128" t="s">
        <v>52</v>
      </c>
      <c r="U5446" s="127">
        <v>0</v>
      </c>
      <c r="V5446" s="138">
        <v>1320</v>
      </c>
      <c r="W5446" s="128" t="s">
        <v>1152</v>
      </c>
      <c r="X5446" s="128" t="s">
        <v>1152</v>
      </c>
      <c r="Y5446" s="128" t="s">
        <v>1152</v>
      </c>
      <c r="Z5446" s="128" t="s">
        <v>48</v>
      </c>
      <c r="AA5446" s="128" t="s">
        <v>646</v>
      </c>
      <c r="AB5446" s="128" t="s">
        <v>42</v>
      </c>
      <c r="AC5446" s="128" t="s">
        <v>3198</v>
      </c>
      <c r="AD5446" s="128" t="s">
        <v>648</v>
      </c>
    </row>
    <row r="5447" spans="1:30" x14ac:dyDescent="0.25">
      <c r="A5447" s="128" t="s">
        <v>35</v>
      </c>
      <c r="B5447" s="128" t="s">
        <v>36</v>
      </c>
      <c r="C5447" s="128" t="s">
        <v>37</v>
      </c>
      <c r="D5447" s="128" t="s">
        <v>121</v>
      </c>
      <c r="E5447" s="128" t="s">
        <v>122</v>
      </c>
      <c r="F5447" s="128" t="s">
        <v>123</v>
      </c>
      <c r="G5447" s="128" t="s">
        <v>124</v>
      </c>
      <c r="H5447" s="128" t="s">
        <v>124</v>
      </c>
      <c r="I5447" s="128" t="s">
        <v>42</v>
      </c>
      <c r="J5447" s="128" t="s">
        <v>174</v>
      </c>
      <c r="K5447" s="128" t="s">
        <v>174</v>
      </c>
      <c r="L5447" s="128" t="s">
        <v>43</v>
      </c>
      <c r="M5447" s="128" t="s">
        <v>44</v>
      </c>
      <c r="N5447" s="128" t="s">
        <v>180</v>
      </c>
      <c r="O5447" s="128" t="s">
        <v>3201</v>
      </c>
      <c r="P5447" s="128" t="s">
        <v>1152</v>
      </c>
      <c r="Q5447" s="128" t="s">
        <v>645</v>
      </c>
      <c r="R5447" s="128" t="s">
        <v>1152</v>
      </c>
      <c r="S5447" s="127">
        <v>201501</v>
      </c>
      <c r="T5447" s="128" t="s">
        <v>52</v>
      </c>
      <c r="U5447" s="127">
        <v>0</v>
      </c>
      <c r="V5447" s="138">
        <v>72</v>
      </c>
      <c r="W5447" s="128" t="s">
        <v>1152</v>
      </c>
      <c r="X5447" s="128" t="s">
        <v>1152</v>
      </c>
      <c r="Y5447" s="128" t="s">
        <v>1152</v>
      </c>
      <c r="Z5447" s="128" t="s">
        <v>48</v>
      </c>
      <c r="AA5447" s="128" t="s">
        <v>646</v>
      </c>
      <c r="AB5447" s="128" t="s">
        <v>42</v>
      </c>
      <c r="AC5447" s="128" t="s">
        <v>3198</v>
      </c>
      <c r="AD5447" s="128" t="s">
        <v>648</v>
      </c>
    </row>
    <row r="5448" spans="1:30" x14ac:dyDescent="0.25">
      <c r="A5448" s="128" t="s">
        <v>35</v>
      </c>
      <c r="B5448" s="128" t="s">
        <v>36</v>
      </c>
      <c r="C5448" s="128" t="s">
        <v>37</v>
      </c>
      <c r="D5448" s="128" t="s">
        <v>121</v>
      </c>
      <c r="E5448" s="128" t="s">
        <v>122</v>
      </c>
      <c r="F5448" s="128" t="s">
        <v>123</v>
      </c>
      <c r="G5448" s="128" t="s">
        <v>124</v>
      </c>
      <c r="H5448" s="128" t="s">
        <v>124</v>
      </c>
      <c r="I5448" s="128" t="s">
        <v>42</v>
      </c>
      <c r="J5448" s="128" t="s">
        <v>174</v>
      </c>
      <c r="K5448" s="128" t="s">
        <v>174</v>
      </c>
      <c r="L5448" s="128" t="s">
        <v>43</v>
      </c>
      <c r="M5448" s="128" t="s">
        <v>44</v>
      </c>
      <c r="N5448" s="128" t="s">
        <v>180</v>
      </c>
      <c r="O5448" s="128" t="s">
        <v>3219</v>
      </c>
      <c r="P5448" s="128" t="s">
        <v>1152</v>
      </c>
      <c r="Q5448" s="128" t="s">
        <v>645</v>
      </c>
      <c r="R5448" s="128" t="s">
        <v>1152</v>
      </c>
      <c r="S5448" s="127">
        <v>201501</v>
      </c>
      <c r="T5448" s="128" t="s">
        <v>52</v>
      </c>
      <c r="U5448" s="127">
        <v>0</v>
      </c>
      <c r="V5448" s="138">
        <v>231</v>
      </c>
      <c r="W5448" s="128" t="s">
        <v>1152</v>
      </c>
      <c r="X5448" s="128" t="s">
        <v>1152</v>
      </c>
      <c r="Y5448" s="128" t="s">
        <v>1152</v>
      </c>
      <c r="Z5448" s="128" t="s">
        <v>48</v>
      </c>
      <c r="AA5448" s="128" t="s">
        <v>646</v>
      </c>
      <c r="AB5448" s="128" t="s">
        <v>42</v>
      </c>
      <c r="AC5448" s="128" t="s">
        <v>3198</v>
      </c>
      <c r="AD5448" s="128" t="s">
        <v>648</v>
      </c>
    </row>
    <row r="5449" spans="1:30" x14ac:dyDescent="0.25">
      <c r="A5449" s="128" t="s">
        <v>35</v>
      </c>
      <c r="B5449" s="128" t="s">
        <v>36</v>
      </c>
      <c r="C5449" s="128" t="s">
        <v>37</v>
      </c>
      <c r="D5449" s="128" t="s">
        <v>121</v>
      </c>
      <c r="E5449" s="128" t="s">
        <v>215</v>
      </c>
      <c r="F5449" s="128" t="s">
        <v>216</v>
      </c>
      <c r="G5449" s="128" t="s">
        <v>124</v>
      </c>
      <c r="H5449" s="128" t="s">
        <v>124</v>
      </c>
      <c r="I5449" s="128" t="s">
        <v>42</v>
      </c>
      <c r="J5449" s="128" t="s">
        <v>437</v>
      </c>
      <c r="K5449" s="128" t="s">
        <v>437</v>
      </c>
      <c r="L5449" s="128" t="s">
        <v>43</v>
      </c>
      <c r="M5449" s="128" t="s">
        <v>44</v>
      </c>
      <c r="N5449" s="128" t="s">
        <v>180</v>
      </c>
      <c r="O5449" s="128" t="s">
        <v>1534</v>
      </c>
      <c r="P5449" s="128" t="s">
        <v>1152</v>
      </c>
      <c r="Q5449" s="128" t="s">
        <v>1547</v>
      </c>
      <c r="R5449" s="128" t="s">
        <v>1152</v>
      </c>
      <c r="S5449" s="127">
        <v>201502</v>
      </c>
      <c r="T5449" s="128" t="s">
        <v>52</v>
      </c>
      <c r="U5449" s="127">
        <v>0</v>
      </c>
      <c r="V5449" s="138">
        <v>10</v>
      </c>
      <c r="W5449" s="128" t="s">
        <v>1152</v>
      </c>
      <c r="X5449" s="128" t="s">
        <v>1152</v>
      </c>
      <c r="Y5449" s="128" t="s">
        <v>1152</v>
      </c>
      <c r="Z5449" s="128" t="s">
        <v>48</v>
      </c>
      <c r="AA5449" s="128" t="s">
        <v>129</v>
      </c>
      <c r="AB5449" s="128" t="s">
        <v>42</v>
      </c>
      <c r="AC5449" s="128" t="s">
        <v>2612</v>
      </c>
      <c r="AD5449" s="128" t="s">
        <v>51</v>
      </c>
    </row>
    <row r="5450" spans="1:30" x14ac:dyDescent="0.25">
      <c r="A5450" s="128" t="s">
        <v>35</v>
      </c>
      <c r="B5450" s="128" t="s">
        <v>36</v>
      </c>
      <c r="C5450" s="128" t="s">
        <v>37</v>
      </c>
      <c r="D5450" s="128" t="s">
        <v>121</v>
      </c>
      <c r="E5450" s="128" t="s">
        <v>122</v>
      </c>
      <c r="F5450" s="128" t="s">
        <v>123</v>
      </c>
      <c r="G5450" s="128" t="s">
        <v>124</v>
      </c>
      <c r="H5450" s="128" t="s">
        <v>124</v>
      </c>
      <c r="I5450" s="128" t="s">
        <v>42</v>
      </c>
      <c r="J5450" s="128" t="s">
        <v>182</v>
      </c>
      <c r="K5450" s="128" t="s">
        <v>182</v>
      </c>
      <c r="L5450" s="128" t="s">
        <v>43</v>
      </c>
      <c r="M5450" s="128" t="s">
        <v>44</v>
      </c>
      <c r="N5450" s="128" t="s">
        <v>150</v>
      </c>
      <c r="O5450" s="128" t="s">
        <v>1562</v>
      </c>
      <c r="P5450" s="128" t="s">
        <v>1152</v>
      </c>
      <c r="Q5450" s="128" t="s">
        <v>2484</v>
      </c>
      <c r="R5450" s="128" t="s">
        <v>1152</v>
      </c>
      <c r="S5450" s="127">
        <v>201502</v>
      </c>
      <c r="T5450" s="128" t="s">
        <v>47</v>
      </c>
      <c r="U5450" s="127">
        <v>0</v>
      </c>
      <c r="V5450" s="138">
        <v>-1679494</v>
      </c>
      <c r="W5450" s="128" t="s">
        <v>1152</v>
      </c>
      <c r="X5450" s="128" t="s">
        <v>1152</v>
      </c>
      <c r="Y5450" s="128" t="s">
        <v>1152</v>
      </c>
      <c r="Z5450" s="128" t="s">
        <v>48</v>
      </c>
      <c r="AA5450" s="128" t="s">
        <v>2363</v>
      </c>
      <c r="AB5450" s="128" t="s">
        <v>42</v>
      </c>
      <c r="AC5450" s="128" t="s">
        <v>2613</v>
      </c>
      <c r="AD5450" s="128" t="s">
        <v>51</v>
      </c>
    </row>
    <row r="5451" spans="1:30" x14ac:dyDescent="0.25">
      <c r="A5451" s="128" t="s">
        <v>35</v>
      </c>
      <c r="B5451" s="128" t="s">
        <v>36</v>
      </c>
      <c r="C5451" s="128" t="s">
        <v>37</v>
      </c>
      <c r="D5451" s="128" t="s">
        <v>121</v>
      </c>
      <c r="E5451" s="128" t="s">
        <v>122</v>
      </c>
      <c r="F5451" s="128" t="s">
        <v>123</v>
      </c>
      <c r="G5451" s="128" t="s">
        <v>124</v>
      </c>
      <c r="H5451" s="128" t="s">
        <v>124</v>
      </c>
      <c r="I5451" s="128" t="s">
        <v>42</v>
      </c>
      <c r="J5451" s="128" t="s">
        <v>652</v>
      </c>
      <c r="K5451" s="128" t="s">
        <v>652</v>
      </c>
      <c r="L5451" s="128" t="s">
        <v>43</v>
      </c>
      <c r="M5451" s="128" t="s">
        <v>44</v>
      </c>
      <c r="N5451" s="128" t="s">
        <v>150</v>
      </c>
      <c r="O5451" s="128" t="s">
        <v>1562</v>
      </c>
      <c r="P5451" s="128" t="s">
        <v>1152</v>
      </c>
      <c r="Q5451" s="128" t="s">
        <v>2484</v>
      </c>
      <c r="R5451" s="128" t="s">
        <v>1152</v>
      </c>
      <c r="S5451" s="127">
        <v>201502</v>
      </c>
      <c r="T5451" s="128" t="s">
        <v>47</v>
      </c>
      <c r="U5451" s="127">
        <v>0</v>
      </c>
      <c r="V5451" s="138">
        <v>-549757</v>
      </c>
      <c r="W5451" s="128" t="s">
        <v>1152</v>
      </c>
      <c r="X5451" s="128" t="s">
        <v>1152</v>
      </c>
      <c r="Y5451" s="128" t="s">
        <v>1152</v>
      </c>
      <c r="Z5451" s="128" t="s">
        <v>48</v>
      </c>
      <c r="AA5451" s="128" t="s">
        <v>2363</v>
      </c>
      <c r="AB5451" s="128" t="s">
        <v>42</v>
      </c>
      <c r="AC5451" s="128" t="s">
        <v>2613</v>
      </c>
      <c r="AD5451" s="128" t="s">
        <v>51</v>
      </c>
    </row>
    <row r="5452" spans="1:30" x14ac:dyDescent="0.25">
      <c r="A5452" s="128" t="s">
        <v>35</v>
      </c>
      <c r="B5452" s="128" t="s">
        <v>36</v>
      </c>
      <c r="C5452" s="128" t="s">
        <v>37</v>
      </c>
      <c r="D5452" s="128" t="s">
        <v>121</v>
      </c>
      <c r="E5452" s="128" t="s">
        <v>122</v>
      </c>
      <c r="F5452" s="128" t="s">
        <v>123</v>
      </c>
      <c r="G5452" s="128" t="s">
        <v>124</v>
      </c>
      <c r="H5452" s="128" t="s">
        <v>124</v>
      </c>
      <c r="I5452" s="128" t="s">
        <v>42</v>
      </c>
      <c r="J5452" s="128" t="s">
        <v>532</v>
      </c>
      <c r="K5452" s="128" t="s">
        <v>532</v>
      </c>
      <c r="L5452" s="128" t="s">
        <v>43</v>
      </c>
      <c r="M5452" s="128" t="s">
        <v>44</v>
      </c>
      <c r="N5452" s="128" t="s">
        <v>150</v>
      </c>
      <c r="O5452" s="128" t="s">
        <v>1562</v>
      </c>
      <c r="P5452" s="128" t="s">
        <v>1152</v>
      </c>
      <c r="Q5452" s="128" t="s">
        <v>2484</v>
      </c>
      <c r="R5452" s="128" t="s">
        <v>1152</v>
      </c>
      <c r="S5452" s="127">
        <v>201502</v>
      </c>
      <c r="T5452" s="128" t="s">
        <v>47</v>
      </c>
      <c r="U5452" s="127">
        <v>0</v>
      </c>
      <c r="V5452" s="138">
        <v>-247023</v>
      </c>
      <c r="W5452" s="128" t="s">
        <v>1152</v>
      </c>
      <c r="X5452" s="128" t="s">
        <v>1152</v>
      </c>
      <c r="Y5452" s="128" t="s">
        <v>1152</v>
      </c>
      <c r="Z5452" s="128" t="s">
        <v>48</v>
      </c>
      <c r="AA5452" s="128" t="s">
        <v>2363</v>
      </c>
      <c r="AB5452" s="128" t="s">
        <v>42</v>
      </c>
      <c r="AC5452" s="128" t="s">
        <v>2613</v>
      </c>
      <c r="AD5452" s="128" t="s">
        <v>51</v>
      </c>
    </row>
    <row r="5453" spans="1:30" x14ac:dyDescent="0.25">
      <c r="A5453" s="128" t="s">
        <v>35</v>
      </c>
      <c r="B5453" s="128" t="s">
        <v>36</v>
      </c>
      <c r="C5453" s="128" t="s">
        <v>37</v>
      </c>
      <c r="D5453" s="128" t="s">
        <v>121</v>
      </c>
      <c r="E5453" s="128" t="s">
        <v>122</v>
      </c>
      <c r="F5453" s="128" t="s">
        <v>123</v>
      </c>
      <c r="G5453" s="128" t="s">
        <v>124</v>
      </c>
      <c r="H5453" s="128" t="s">
        <v>124</v>
      </c>
      <c r="I5453" s="128" t="s">
        <v>42</v>
      </c>
      <c r="J5453" s="128" t="s">
        <v>174</v>
      </c>
      <c r="K5453" s="128" t="s">
        <v>174</v>
      </c>
      <c r="L5453" s="128" t="s">
        <v>43</v>
      </c>
      <c r="M5453" s="128" t="s">
        <v>44</v>
      </c>
      <c r="N5453" s="128" t="s">
        <v>150</v>
      </c>
      <c r="O5453" s="128" t="s">
        <v>1562</v>
      </c>
      <c r="P5453" s="128" t="s">
        <v>1152</v>
      </c>
      <c r="Q5453" s="128" t="s">
        <v>2484</v>
      </c>
      <c r="R5453" s="128" t="s">
        <v>1152</v>
      </c>
      <c r="S5453" s="127">
        <v>201502</v>
      </c>
      <c r="T5453" s="128" t="s">
        <v>47</v>
      </c>
      <c r="U5453" s="127">
        <v>0</v>
      </c>
      <c r="V5453" s="138">
        <v>-192702</v>
      </c>
      <c r="W5453" s="128" t="s">
        <v>1152</v>
      </c>
      <c r="X5453" s="128" t="s">
        <v>1152</v>
      </c>
      <c r="Y5453" s="128" t="s">
        <v>1152</v>
      </c>
      <c r="Z5453" s="128" t="s">
        <v>48</v>
      </c>
      <c r="AA5453" s="128" t="s">
        <v>2363</v>
      </c>
      <c r="AB5453" s="128" t="s">
        <v>42</v>
      </c>
      <c r="AC5453" s="128" t="s">
        <v>2613</v>
      </c>
      <c r="AD5453" s="128" t="s">
        <v>51</v>
      </c>
    </row>
    <row r="5454" spans="1:30" x14ac:dyDescent="0.25">
      <c r="A5454" s="128" t="s">
        <v>35</v>
      </c>
      <c r="B5454" s="128" t="s">
        <v>36</v>
      </c>
      <c r="C5454" s="128" t="s">
        <v>37</v>
      </c>
      <c r="D5454" s="128" t="s">
        <v>121</v>
      </c>
      <c r="E5454" s="128" t="s">
        <v>122</v>
      </c>
      <c r="F5454" s="128" t="s">
        <v>123</v>
      </c>
      <c r="G5454" s="128" t="s">
        <v>124</v>
      </c>
      <c r="H5454" s="128" t="s">
        <v>124</v>
      </c>
      <c r="I5454" s="128" t="s">
        <v>42</v>
      </c>
      <c r="J5454" s="128" t="s">
        <v>298</v>
      </c>
      <c r="K5454" s="128" t="s">
        <v>298</v>
      </c>
      <c r="L5454" s="128" t="s">
        <v>43</v>
      </c>
      <c r="M5454" s="128" t="s">
        <v>44</v>
      </c>
      <c r="N5454" s="128" t="s">
        <v>150</v>
      </c>
      <c r="O5454" s="128" t="s">
        <v>1562</v>
      </c>
      <c r="P5454" s="128" t="s">
        <v>1152</v>
      </c>
      <c r="Q5454" s="128" t="s">
        <v>2614</v>
      </c>
      <c r="R5454" s="128" t="s">
        <v>1152</v>
      </c>
      <c r="S5454" s="127">
        <v>201502</v>
      </c>
      <c r="T5454" s="128" t="s">
        <v>47</v>
      </c>
      <c r="U5454" s="127">
        <v>0</v>
      </c>
      <c r="V5454" s="138">
        <v>-46375</v>
      </c>
      <c r="W5454" s="128" t="s">
        <v>1152</v>
      </c>
      <c r="X5454" s="128" t="s">
        <v>1152</v>
      </c>
      <c r="Y5454" s="128" t="s">
        <v>1152</v>
      </c>
      <c r="Z5454" s="128" t="s">
        <v>48</v>
      </c>
      <c r="AA5454" s="128" t="s">
        <v>461</v>
      </c>
      <c r="AB5454" s="128" t="s">
        <v>42</v>
      </c>
      <c r="AC5454" s="128" t="s">
        <v>2615</v>
      </c>
      <c r="AD5454" s="128" t="s">
        <v>51</v>
      </c>
    </row>
    <row r="5455" spans="1:30" x14ac:dyDescent="0.25">
      <c r="A5455" s="128" t="s">
        <v>35</v>
      </c>
      <c r="B5455" s="128" t="s">
        <v>36</v>
      </c>
      <c r="C5455" s="128" t="s">
        <v>37</v>
      </c>
      <c r="D5455" s="128" t="s">
        <v>121</v>
      </c>
      <c r="E5455" s="128" t="s">
        <v>215</v>
      </c>
      <c r="F5455" s="128" t="s">
        <v>216</v>
      </c>
      <c r="G5455" s="128" t="s">
        <v>124</v>
      </c>
      <c r="H5455" s="128" t="s">
        <v>124</v>
      </c>
      <c r="I5455" s="128" t="s">
        <v>42</v>
      </c>
      <c r="J5455" s="128" t="s">
        <v>237</v>
      </c>
      <c r="K5455" s="128" t="s">
        <v>237</v>
      </c>
      <c r="L5455" s="128" t="s">
        <v>43</v>
      </c>
      <c r="M5455" s="128" t="s">
        <v>44</v>
      </c>
      <c r="N5455" s="128" t="s">
        <v>150</v>
      </c>
      <c r="O5455" s="128" t="s">
        <v>1555</v>
      </c>
      <c r="P5455" s="128" t="s">
        <v>1152</v>
      </c>
      <c r="Q5455" s="128" t="s">
        <v>2425</v>
      </c>
      <c r="R5455" s="128" t="s">
        <v>1152</v>
      </c>
      <c r="S5455" s="127">
        <v>201502</v>
      </c>
      <c r="T5455" s="128" t="s">
        <v>52</v>
      </c>
      <c r="U5455" s="127">
        <v>0</v>
      </c>
      <c r="V5455" s="138">
        <v>51060</v>
      </c>
      <c r="W5455" s="128" t="s">
        <v>1152</v>
      </c>
      <c r="X5455" s="128" t="s">
        <v>1152</v>
      </c>
      <c r="Y5455" s="128" t="s">
        <v>1152</v>
      </c>
      <c r="Z5455" s="128" t="s">
        <v>48</v>
      </c>
      <c r="AA5455" s="128" t="s">
        <v>129</v>
      </c>
      <c r="AB5455" s="128" t="s">
        <v>42</v>
      </c>
      <c r="AC5455" s="128" t="s">
        <v>2616</v>
      </c>
      <c r="AD5455" s="128" t="s">
        <v>51</v>
      </c>
    </row>
    <row r="5456" spans="1:30" x14ac:dyDescent="0.25">
      <c r="A5456" s="128" t="s">
        <v>35</v>
      </c>
      <c r="B5456" s="128" t="s">
        <v>36</v>
      </c>
      <c r="C5456" s="128" t="s">
        <v>37</v>
      </c>
      <c r="D5456" s="128" t="s">
        <v>121</v>
      </c>
      <c r="E5456" s="128" t="s">
        <v>215</v>
      </c>
      <c r="F5456" s="128" t="s">
        <v>216</v>
      </c>
      <c r="G5456" s="128" t="s">
        <v>124</v>
      </c>
      <c r="H5456" s="128" t="s">
        <v>124</v>
      </c>
      <c r="I5456" s="128" t="s">
        <v>42</v>
      </c>
      <c r="J5456" s="128" t="s">
        <v>250</v>
      </c>
      <c r="K5456" s="128" t="s">
        <v>250</v>
      </c>
      <c r="L5456" s="128" t="s">
        <v>43</v>
      </c>
      <c r="M5456" s="128" t="s">
        <v>44</v>
      </c>
      <c r="N5456" s="128" t="s">
        <v>150</v>
      </c>
      <c r="O5456" s="128" t="s">
        <v>1555</v>
      </c>
      <c r="P5456" s="128" t="s">
        <v>1152</v>
      </c>
      <c r="Q5456" s="128" t="s">
        <v>1559</v>
      </c>
      <c r="R5456" s="128" t="s">
        <v>1152</v>
      </c>
      <c r="S5456" s="127">
        <v>201502</v>
      </c>
      <c r="T5456" s="128" t="s">
        <v>52</v>
      </c>
      <c r="U5456" s="127">
        <v>0</v>
      </c>
      <c r="V5456" s="138">
        <v>2157.3000000000002</v>
      </c>
      <c r="W5456" s="128" t="s">
        <v>1152</v>
      </c>
      <c r="X5456" s="128" t="s">
        <v>1152</v>
      </c>
      <c r="Y5456" s="128" t="s">
        <v>1152</v>
      </c>
      <c r="Z5456" s="128" t="s">
        <v>48</v>
      </c>
      <c r="AA5456" s="128" t="s">
        <v>129</v>
      </c>
      <c r="AB5456" s="128" t="s">
        <v>42</v>
      </c>
      <c r="AC5456" s="128" t="s">
        <v>2616</v>
      </c>
      <c r="AD5456" s="128" t="s">
        <v>51</v>
      </c>
    </row>
    <row r="5457" spans="1:30" x14ac:dyDescent="0.25">
      <c r="A5457" s="128" t="s">
        <v>35</v>
      </c>
      <c r="B5457" s="128" t="s">
        <v>36</v>
      </c>
      <c r="C5457" s="128" t="s">
        <v>37</v>
      </c>
      <c r="D5457" s="128" t="s">
        <v>121</v>
      </c>
      <c r="E5457" s="128" t="s">
        <v>215</v>
      </c>
      <c r="F5457" s="128" t="s">
        <v>216</v>
      </c>
      <c r="G5457" s="128" t="s">
        <v>124</v>
      </c>
      <c r="H5457" s="128" t="s">
        <v>124</v>
      </c>
      <c r="I5457" s="128" t="s">
        <v>42</v>
      </c>
      <c r="J5457" s="128" t="s">
        <v>217</v>
      </c>
      <c r="K5457" s="128" t="s">
        <v>217</v>
      </c>
      <c r="L5457" s="128" t="s">
        <v>43</v>
      </c>
      <c r="M5457" s="128" t="s">
        <v>44</v>
      </c>
      <c r="N5457" s="128" t="s">
        <v>180</v>
      </c>
      <c r="O5457" s="128" t="s">
        <v>1555</v>
      </c>
      <c r="P5457" s="128" t="s">
        <v>1152</v>
      </c>
      <c r="Q5457" s="128" t="s">
        <v>1546</v>
      </c>
      <c r="R5457" s="128" t="s">
        <v>1152</v>
      </c>
      <c r="S5457" s="127">
        <v>201502</v>
      </c>
      <c r="T5457" s="128" t="s">
        <v>52</v>
      </c>
      <c r="U5457" s="127">
        <v>0</v>
      </c>
      <c r="V5457" s="138">
        <v>508306</v>
      </c>
      <c r="W5457" s="128" t="s">
        <v>1152</v>
      </c>
      <c r="X5457" s="128" t="s">
        <v>1152</v>
      </c>
      <c r="Y5457" s="128" t="s">
        <v>1152</v>
      </c>
      <c r="Z5457" s="128" t="s">
        <v>48</v>
      </c>
      <c r="AA5457" s="128" t="s">
        <v>129</v>
      </c>
      <c r="AB5457" s="128" t="s">
        <v>42</v>
      </c>
      <c r="AC5457" s="128" t="s">
        <v>2616</v>
      </c>
      <c r="AD5457" s="128" t="s">
        <v>51</v>
      </c>
    </row>
    <row r="5458" spans="1:30" x14ac:dyDescent="0.25">
      <c r="A5458" s="128" t="s">
        <v>35</v>
      </c>
      <c r="B5458" s="128" t="s">
        <v>36</v>
      </c>
      <c r="C5458" s="128" t="s">
        <v>37</v>
      </c>
      <c r="D5458" s="128" t="s">
        <v>121</v>
      </c>
      <c r="E5458" s="128" t="s">
        <v>215</v>
      </c>
      <c r="F5458" s="128" t="s">
        <v>216</v>
      </c>
      <c r="G5458" s="128" t="s">
        <v>124</v>
      </c>
      <c r="H5458" s="128" t="s">
        <v>124</v>
      </c>
      <c r="I5458" s="128" t="s">
        <v>42</v>
      </c>
      <c r="J5458" s="128" t="s">
        <v>237</v>
      </c>
      <c r="K5458" s="128" t="s">
        <v>237</v>
      </c>
      <c r="L5458" s="128" t="s">
        <v>43</v>
      </c>
      <c r="M5458" s="128" t="s">
        <v>44</v>
      </c>
      <c r="N5458" s="128" t="s">
        <v>180</v>
      </c>
      <c r="O5458" s="128" t="s">
        <v>1555</v>
      </c>
      <c r="P5458" s="128" t="s">
        <v>1152</v>
      </c>
      <c r="Q5458" s="128" t="s">
        <v>1544</v>
      </c>
      <c r="R5458" s="128" t="s">
        <v>1152</v>
      </c>
      <c r="S5458" s="127">
        <v>201502</v>
      </c>
      <c r="T5458" s="128" t="s">
        <v>52</v>
      </c>
      <c r="U5458" s="127">
        <v>0</v>
      </c>
      <c r="V5458" s="138">
        <v>225230</v>
      </c>
      <c r="W5458" s="128" t="s">
        <v>1152</v>
      </c>
      <c r="X5458" s="128" t="s">
        <v>1152</v>
      </c>
      <c r="Y5458" s="128" t="s">
        <v>1152</v>
      </c>
      <c r="Z5458" s="128" t="s">
        <v>48</v>
      </c>
      <c r="AA5458" s="128" t="s">
        <v>129</v>
      </c>
      <c r="AB5458" s="128" t="s">
        <v>42</v>
      </c>
      <c r="AC5458" s="128" t="s">
        <v>2616</v>
      </c>
      <c r="AD5458" s="128" t="s">
        <v>51</v>
      </c>
    </row>
    <row r="5459" spans="1:30" x14ac:dyDescent="0.25">
      <c r="A5459" s="128" t="s">
        <v>35</v>
      </c>
      <c r="B5459" s="128" t="s">
        <v>36</v>
      </c>
      <c r="C5459" s="128" t="s">
        <v>37</v>
      </c>
      <c r="D5459" s="128" t="s">
        <v>121</v>
      </c>
      <c r="E5459" s="128" t="s">
        <v>215</v>
      </c>
      <c r="F5459" s="128" t="s">
        <v>216</v>
      </c>
      <c r="G5459" s="128" t="s">
        <v>124</v>
      </c>
      <c r="H5459" s="128" t="s">
        <v>124</v>
      </c>
      <c r="I5459" s="128" t="s">
        <v>42</v>
      </c>
      <c r="J5459" s="128" t="s">
        <v>261</v>
      </c>
      <c r="K5459" s="128" t="s">
        <v>261</v>
      </c>
      <c r="L5459" s="128" t="s">
        <v>43</v>
      </c>
      <c r="M5459" s="128" t="s">
        <v>44</v>
      </c>
      <c r="N5459" s="128" t="s">
        <v>180</v>
      </c>
      <c r="O5459" s="128" t="s">
        <v>1555</v>
      </c>
      <c r="P5459" s="128" t="s">
        <v>1152</v>
      </c>
      <c r="Q5459" s="128" t="s">
        <v>1547</v>
      </c>
      <c r="R5459" s="128" t="s">
        <v>1152</v>
      </c>
      <c r="S5459" s="127">
        <v>201502</v>
      </c>
      <c r="T5459" s="128" t="s">
        <v>52</v>
      </c>
      <c r="U5459" s="127">
        <v>0</v>
      </c>
      <c r="V5459" s="138">
        <v>95836.44</v>
      </c>
      <c r="W5459" s="128" t="s">
        <v>1152</v>
      </c>
      <c r="X5459" s="128" t="s">
        <v>1152</v>
      </c>
      <c r="Y5459" s="128" t="s">
        <v>1152</v>
      </c>
      <c r="Z5459" s="128" t="s">
        <v>48</v>
      </c>
      <c r="AA5459" s="128" t="s">
        <v>129</v>
      </c>
      <c r="AB5459" s="128" t="s">
        <v>42</v>
      </c>
      <c r="AC5459" s="128" t="s">
        <v>2616</v>
      </c>
      <c r="AD5459" s="128" t="s">
        <v>51</v>
      </c>
    </row>
    <row r="5460" spans="1:30" x14ac:dyDescent="0.25">
      <c r="A5460" s="128" t="s">
        <v>35</v>
      </c>
      <c r="B5460" s="128" t="s">
        <v>36</v>
      </c>
      <c r="C5460" s="128" t="s">
        <v>37</v>
      </c>
      <c r="D5460" s="128" t="s">
        <v>121</v>
      </c>
      <c r="E5460" s="128" t="s">
        <v>215</v>
      </c>
      <c r="F5460" s="128" t="s">
        <v>216</v>
      </c>
      <c r="G5460" s="128" t="s">
        <v>124</v>
      </c>
      <c r="H5460" s="128" t="s">
        <v>124</v>
      </c>
      <c r="I5460" s="128" t="s">
        <v>42</v>
      </c>
      <c r="J5460" s="128" t="s">
        <v>231</v>
      </c>
      <c r="K5460" s="128" t="s">
        <v>231</v>
      </c>
      <c r="L5460" s="128" t="s">
        <v>43</v>
      </c>
      <c r="M5460" s="128" t="s">
        <v>44</v>
      </c>
      <c r="N5460" s="128" t="s">
        <v>180</v>
      </c>
      <c r="O5460" s="128" t="s">
        <v>1555</v>
      </c>
      <c r="P5460" s="128" t="s">
        <v>1152</v>
      </c>
      <c r="Q5460" s="128" t="s">
        <v>1546</v>
      </c>
      <c r="R5460" s="128" t="s">
        <v>1152</v>
      </c>
      <c r="S5460" s="127">
        <v>201502</v>
      </c>
      <c r="T5460" s="128" t="s">
        <v>52</v>
      </c>
      <c r="U5460" s="127">
        <v>0</v>
      </c>
      <c r="V5460" s="138">
        <v>44317</v>
      </c>
      <c r="W5460" s="128" t="s">
        <v>1152</v>
      </c>
      <c r="X5460" s="128" t="s">
        <v>1152</v>
      </c>
      <c r="Y5460" s="128" t="s">
        <v>1152</v>
      </c>
      <c r="Z5460" s="128" t="s">
        <v>48</v>
      </c>
      <c r="AA5460" s="128" t="s">
        <v>129</v>
      </c>
      <c r="AB5460" s="128" t="s">
        <v>42</v>
      </c>
      <c r="AC5460" s="128" t="s">
        <v>2616</v>
      </c>
      <c r="AD5460" s="128" t="s">
        <v>51</v>
      </c>
    </row>
    <row r="5461" spans="1:30" x14ac:dyDescent="0.25">
      <c r="A5461" s="128" t="s">
        <v>35</v>
      </c>
      <c r="B5461" s="128" t="s">
        <v>36</v>
      </c>
      <c r="C5461" s="128" t="s">
        <v>37</v>
      </c>
      <c r="D5461" s="128" t="s">
        <v>121</v>
      </c>
      <c r="E5461" s="128" t="s">
        <v>215</v>
      </c>
      <c r="F5461" s="128" t="s">
        <v>216</v>
      </c>
      <c r="G5461" s="128" t="s">
        <v>124</v>
      </c>
      <c r="H5461" s="128" t="s">
        <v>124</v>
      </c>
      <c r="I5461" s="128" t="s">
        <v>42</v>
      </c>
      <c r="J5461" s="128" t="s">
        <v>250</v>
      </c>
      <c r="K5461" s="128" t="s">
        <v>250</v>
      </c>
      <c r="L5461" s="128" t="s">
        <v>43</v>
      </c>
      <c r="M5461" s="128" t="s">
        <v>44</v>
      </c>
      <c r="N5461" s="128" t="s">
        <v>180</v>
      </c>
      <c r="O5461" s="128" t="s">
        <v>1555</v>
      </c>
      <c r="P5461" s="128" t="s">
        <v>1152</v>
      </c>
      <c r="Q5461" s="128" t="s">
        <v>1545</v>
      </c>
      <c r="R5461" s="128" t="s">
        <v>1152</v>
      </c>
      <c r="S5461" s="127">
        <v>201502</v>
      </c>
      <c r="T5461" s="128" t="s">
        <v>52</v>
      </c>
      <c r="U5461" s="127">
        <v>0</v>
      </c>
      <c r="V5461" s="138">
        <v>20350</v>
      </c>
      <c r="W5461" s="128" t="s">
        <v>1152</v>
      </c>
      <c r="X5461" s="128" t="s">
        <v>1152</v>
      </c>
      <c r="Y5461" s="128" t="s">
        <v>1152</v>
      </c>
      <c r="Z5461" s="128" t="s">
        <v>48</v>
      </c>
      <c r="AA5461" s="128" t="s">
        <v>129</v>
      </c>
      <c r="AB5461" s="128" t="s">
        <v>42</v>
      </c>
      <c r="AC5461" s="128" t="s">
        <v>2616</v>
      </c>
      <c r="AD5461" s="128" t="s">
        <v>51</v>
      </c>
    </row>
    <row r="5462" spans="1:30" x14ac:dyDescent="0.25">
      <c r="A5462" s="128" t="s">
        <v>35</v>
      </c>
      <c r="B5462" s="128" t="s">
        <v>36</v>
      </c>
      <c r="C5462" s="128" t="s">
        <v>37</v>
      </c>
      <c r="D5462" s="128" t="s">
        <v>121</v>
      </c>
      <c r="E5462" s="128" t="s">
        <v>215</v>
      </c>
      <c r="F5462" s="128" t="s">
        <v>216</v>
      </c>
      <c r="G5462" s="128" t="s">
        <v>124</v>
      </c>
      <c r="H5462" s="128" t="s">
        <v>124</v>
      </c>
      <c r="I5462" s="128" t="s">
        <v>42</v>
      </c>
      <c r="J5462" s="128" t="s">
        <v>437</v>
      </c>
      <c r="K5462" s="128" t="s">
        <v>437</v>
      </c>
      <c r="L5462" s="128" t="s">
        <v>43</v>
      </c>
      <c r="M5462" s="128" t="s">
        <v>44</v>
      </c>
      <c r="N5462" s="128" t="s">
        <v>180</v>
      </c>
      <c r="O5462" s="128" t="s">
        <v>1555</v>
      </c>
      <c r="P5462" s="128" t="s">
        <v>1152</v>
      </c>
      <c r="Q5462" s="128" t="s">
        <v>1547</v>
      </c>
      <c r="R5462" s="128" t="s">
        <v>1152</v>
      </c>
      <c r="S5462" s="127">
        <v>201502</v>
      </c>
      <c r="T5462" s="128" t="s">
        <v>52</v>
      </c>
      <c r="U5462" s="127">
        <v>0</v>
      </c>
      <c r="V5462" s="138">
        <v>12395.57</v>
      </c>
      <c r="W5462" s="128" t="s">
        <v>1152</v>
      </c>
      <c r="X5462" s="128" t="s">
        <v>1152</v>
      </c>
      <c r="Y5462" s="128" t="s">
        <v>1152</v>
      </c>
      <c r="Z5462" s="128" t="s">
        <v>48</v>
      </c>
      <c r="AA5462" s="128" t="s">
        <v>129</v>
      </c>
      <c r="AB5462" s="128" t="s">
        <v>42</v>
      </c>
      <c r="AC5462" s="128" t="s">
        <v>2616</v>
      </c>
      <c r="AD5462" s="128" t="s">
        <v>51</v>
      </c>
    </row>
    <row r="5463" spans="1:30" x14ac:dyDescent="0.25">
      <c r="A5463" s="128" t="s">
        <v>35</v>
      </c>
      <c r="B5463" s="128" t="s">
        <v>36</v>
      </c>
      <c r="C5463" s="128" t="s">
        <v>37</v>
      </c>
      <c r="D5463" s="128" t="s">
        <v>121</v>
      </c>
      <c r="E5463" s="128" t="s">
        <v>215</v>
      </c>
      <c r="F5463" s="128" t="s">
        <v>216</v>
      </c>
      <c r="G5463" s="128" t="s">
        <v>124</v>
      </c>
      <c r="H5463" s="128" t="s">
        <v>124</v>
      </c>
      <c r="I5463" s="128" t="s">
        <v>42</v>
      </c>
      <c r="J5463" s="128" t="s">
        <v>237</v>
      </c>
      <c r="K5463" s="128" t="s">
        <v>237</v>
      </c>
      <c r="L5463" s="128" t="s">
        <v>43</v>
      </c>
      <c r="M5463" s="128" t="s">
        <v>44</v>
      </c>
      <c r="N5463" s="128" t="s">
        <v>150</v>
      </c>
      <c r="O5463" s="128" t="s">
        <v>1534</v>
      </c>
      <c r="P5463" s="128" t="s">
        <v>1152</v>
      </c>
      <c r="Q5463" s="128" t="s">
        <v>2425</v>
      </c>
      <c r="R5463" s="128" t="s">
        <v>1152</v>
      </c>
      <c r="S5463" s="127">
        <v>201502</v>
      </c>
      <c r="T5463" s="128" t="s">
        <v>52</v>
      </c>
      <c r="U5463" s="127">
        <v>0</v>
      </c>
      <c r="V5463" s="138">
        <v>4418.68</v>
      </c>
      <c r="W5463" s="128" t="s">
        <v>1152</v>
      </c>
      <c r="X5463" s="128" t="s">
        <v>1152</v>
      </c>
      <c r="Y5463" s="128" t="s">
        <v>1152</v>
      </c>
      <c r="Z5463" s="128" t="s">
        <v>48</v>
      </c>
      <c r="AA5463" s="128" t="s">
        <v>129</v>
      </c>
      <c r="AB5463" s="128" t="s">
        <v>42</v>
      </c>
      <c r="AC5463" s="128" t="s">
        <v>2617</v>
      </c>
      <c r="AD5463" s="128" t="s">
        <v>51</v>
      </c>
    </row>
    <row r="5464" spans="1:30" x14ac:dyDescent="0.25">
      <c r="A5464" s="128" t="s">
        <v>35</v>
      </c>
      <c r="B5464" s="128" t="s">
        <v>36</v>
      </c>
      <c r="C5464" s="128" t="s">
        <v>37</v>
      </c>
      <c r="D5464" s="128" t="s">
        <v>121</v>
      </c>
      <c r="E5464" s="128" t="s">
        <v>215</v>
      </c>
      <c r="F5464" s="128" t="s">
        <v>216</v>
      </c>
      <c r="G5464" s="128" t="s">
        <v>124</v>
      </c>
      <c r="H5464" s="128" t="s">
        <v>124</v>
      </c>
      <c r="I5464" s="128" t="s">
        <v>42</v>
      </c>
      <c r="J5464" s="128" t="s">
        <v>250</v>
      </c>
      <c r="K5464" s="128" t="s">
        <v>250</v>
      </c>
      <c r="L5464" s="128" t="s">
        <v>43</v>
      </c>
      <c r="M5464" s="128" t="s">
        <v>44</v>
      </c>
      <c r="N5464" s="128" t="s">
        <v>150</v>
      </c>
      <c r="O5464" s="128" t="s">
        <v>1534</v>
      </c>
      <c r="P5464" s="128" t="s">
        <v>1152</v>
      </c>
      <c r="Q5464" s="128" t="s">
        <v>1559</v>
      </c>
      <c r="R5464" s="128" t="s">
        <v>1152</v>
      </c>
      <c r="S5464" s="127">
        <v>201502</v>
      </c>
      <c r="T5464" s="128" t="s">
        <v>52</v>
      </c>
      <c r="U5464" s="127">
        <v>0</v>
      </c>
      <c r="V5464" s="138">
        <v>3000</v>
      </c>
      <c r="W5464" s="128" t="s">
        <v>1152</v>
      </c>
      <c r="X5464" s="128" t="s">
        <v>1152</v>
      </c>
      <c r="Y5464" s="128" t="s">
        <v>1152</v>
      </c>
      <c r="Z5464" s="128" t="s">
        <v>48</v>
      </c>
      <c r="AA5464" s="128" t="s">
        <v>129</v>
      </c>
      <c r="AB5464" s="128" t="s">
        <v>42</v>
      </c>
      <c r="AC5464" s="128" t="s">
        <v>2617</v>
      </c>
      <c r="AD5464" s="128" t="s">
        <v>51</v>
      </c>
    </row>
    <row r="5465" spans="1:30" x14ac:dyDescent="0.25">
      <c r="A5465" s="128" t="s">
        <v>35</v>
      </c>
      <c r="B5465" s="128" t="s">
        <v>36</v>
      </c>
      <c r="C5465" s="128" t="s">
        <v>37</v>
      </c>
      <c r="D5465" s="128" t="s">
        <v>121</v>
      </c>
      <c r="E5465" s="128" t="s">
        <v>215</v>
      </c>
      <c r="F5465" s="128" t="s">
        <v>216</v>
      </c>
      <c r="G5465" s="128" t="s">
        <v>124</v>
      </c>
      <c r="H5465" s="128" t="s">
        <v>124</v>
      </c>
      <c r="I5465" s="128" t="s">
        <v>42</v>
      </c>
      <c r="J5465" s="128" t="s">
        <v>237</v>
      </c>
      <c r="K5465" s="128" t="s">
        <v>237</v>
      </c>
      <c r="L5465" s="128" t="s">
        <v>43</v>
      </c>
      <c r="M5465" s="128" t="s">
        <v>44</v>
      </c>
      <c r="N5465" s="128" t="s">
        <v>180</v>
      </c>
      <c r="O5465" s="128" t="s">
        <v>1534</v>
      </c>
      <c r="P5465" s="128" t="s">
        <v>1152</v>
      </c>
      <c r="Q5465" s="128" t="s">
        <v>1544</v>
      </c>
      <c r="R5465" s="128" t="s">
        <v>1152</v>
      </c>
      <c r="S5465" s="127">
        <v>201502</v>
      </c>
      <c r="T5465" s="128" t="s">
        <v>52</v>
      </c>
      <c r="U5465" s="127">
        <v>0</v>
      </c>
      <c r="V5465" s="138">
        <v>211370</v>
      </c>
      <c r="W5465" s="128" t="s">
        <v>1152</v>
      </c>
      <c r="X5465" s="128" t="s">
        <v>1152</v>
      </c>
      <c r="Y5465" s="128" t="s">
        <v>1152</v>
      </c>
      <c r="Z5465" s="128" t="s">
        <v>48</v>
      </c>
      <c r="AA5465" s="128" t="s">
        <v>129</v>
      </c>
      <c r="AB5465" s="128" t="s">
        <v>42</v>
      </c>
      <c r="AC5465" s="128" t="s">
        <v>2617</v>
      </c>
      <c r="AD5465" s="128" t="s">
        <v>51</v>
      </c>
    </row>
    <row r="5466" spans="1:30" x14ac:dyDescent="0.25">
      <c r="A5466" s="128" t="s">
        <v>35</v>
      </c>
      <c r="B5466" s="128" t="s">
        <v>36</v>
      </c>
      <c r="C5466" s="128" t="s">
        <v>37</v>
      </c>
      <c r="D5466" s="128" t="s">
        <v>121</v>
      </c>
      <c r="E5466" s="128" t="s">
        <v>215</v>
      </c>
      <c r="F5466" s="128" t="s">
        <v>216</v>
      </c>
      <c r="G5466" s="128" t="s">
        <v>124</v>
      </c>
      <c r="H5466" s="128" t="s">
        <v>124</v>
      </c>
      <c r="I5466" s="128" t="s">
        <v>42</v>
      </c>
      <c r="J5466" s="128" t="s">
        <v>217</v>
      </c>
      <c r="K5466" s="128" t="s">
        <v>217</v>
      </c>
      <c r="L5466" s="128" t="s">
        <v>43</v>
      </c>
      <c r="M5466" s="128" t="s">
        <v>44</v>
      </c>
      <c r="N5466" s="128" t="s">
        <v>180</v>
      </c>
      <c r="O5466" s="128" t="s">
        <v>1534</v>
      </c>
      <c r="P5466" s="128" t="s">
        <v>1152</v>
      </c>
      <c r="Q5466" s="128" t="s">
        <v>2483</v>
      </c>
      <c r="R5466" s="128" t="s">
        <v>1152</v>
      </c>
      <c r="S5466" s="127">
        <v>201502</v>
      </c>
      <c r="T5466" s="128" t="s">
        <v>52</v>
      </c>
      <c r="U5466" s="127">
        <v>0</v>
      </c>
      <c r="V5466" s="138">
        <v>112766.5</v>
      </c>
      <c r="W5466" s="128" t="s">
        <v>1152</v>
      </c>
      <c r="X5466" s="128" t="s">
        <v>1152</v>
      </c>
      <c r="Y5466" s="128" t="s">
        <v>1152</v>
      </c>
      <c r="Z5466" s="128" t="s">
        <v>48</v>
      </c>
      <c r="AA5466" s="128" t="s">
        <v>129</v>
      </c>
      <c r="AB5466" s="128" t="s">
        <v>42</v>
      </c>
      <c r="AC5466" s="128" t="s">
        <v>2617</v>
      </c>
      <c r="AD5466" s="128" t="s">
        <v>51</v>
      </c>
    </row>
    <row r="5467" spans="1:30" x14ac:dyDescent="0.25">
      <c r="A5467" s="128" t="s">
        <v>35</v>
      </c>
      <c r="B5467" s="128" t="s">
        <v>36</v>
      </c>
      <c r="C5467" s="128" t="s">
        <v>37</v>
      </c>
      <c r="D5467" s="128" t="s">
        <v>121</v>
      </c>
      <c r="E5467" s="128" t="s">
        <v>215</v>
      </c>
      <c r="F5467" s="128" t="s">
        <v>216</v>
      </c>
      <c r="G5467" s="128" t="s">
        <v>124</v>
      </c>
      <c r="H5467" s="128" t="s">
        <v>124</v>
      </c>
      <c r="I5467" s="128" t="s">
        <v>42</v>
      </c>
      <c r="J5467" s="128" t="s">
        <v>261</v>
      </c>
      <c r="K5467" s="128" t="s">
        <v>261</v>
      </c>
      <c r="L5467" s="128" t="s">
        <v>43</v>
      </c>
      <c r="M5467" s="128" t="s">
        <v>44</v>
      </c>
      <c r="N5467" s="128" t="s">
        <v>180</v>
      </c>
      <c r="O5467" s="128" t="s">
        <v>1534</v>
      </c>
      <c r="P5467" s="128" t="s">
        <v>1152</v>
      </c>
      <c r="Q5467" s="128" t="s">
        <v>1547</v>
      </c>
      <c r="R5467" s="128" t="s">
        <v>1152</v>
      </c>
      <c r="S5467" s="127">
        <v>201502</v>
      </c>
      <c r="T5467" s="128" t="s">
        <v>52</v>
      </c>
      <c r="U5467" s="127">
        <v>0</v>
      </c>
      <c r="V5467" s="138">
        <v>111903</v>
      </c>
      <c r="W5467" s="128" t="s">
        <v>1152</v>
      </c>
      <c r="X5467" s="128" t="s">
        <v>1152</v>
      </c>
      <c r="Y5467" s="128" t="s">
        <v>1152</v>
      </c>
      <c r="Z5467" s="128" t="s">
        <v>48</v>
      </c>
      <c r="AA5467" s="128" t="s">
        <v>129</v>
      </c>
      <c r="AB5467" s="128" t="s">
        <v>42</v>
      </c>
      <c r="AC5467" s="128" t="s">
        <v>2617</v>
      </c>
      <c r="AD5467" s="128" t="s">
        <v>51</v>
      </c>
    </row>
    <row r="5468" spans="1:30" x14ac:dyDescent="0.25">
      <c r="A5468" s="128" t="s">
        <v>35</v>
      </c>
      <c r="B5468" s="128" t="s">
        <v>36</v>
      </c>
      <c r="C5468" s="128" t="s">
        <v>37</v>
      </c>
      <c r="D5468" s="128" t="s">
        <v>121</v>
      </c>
      <c r="E5468" s="128" t="s">
        <v>215</v>
      </c>
      <c r="F5468" s="128" t="s">
        <v>216</v>
      </c>
      <c r="G5468" s="128" t="s">
        <v>124</v>
      </c>
      <c r="H5468" s="128" t="s">
        <v>124</v>
      </c>
      <c r="I5468" s="128" t="s">
        <v>42</v>
      </c>
      <c r="J5468" s="128" t="s">
        <v>250</v>
      </c>
      <c r="K5468" s="128" t="s">
        <v>250</v>
      </c>
      <c r="L5468" s="128" t="s">
        <v>43</v>
      </c>
      <c r="M5468" s="128" t="s">
        <v>44</v>
      </c>
      <c r="N5468" s="128" t="s">
        <v>180</v>
      </c>
      <c r="O5468" s="128" t="s">
        <v>1534</v>
      </c>
      <c r="P5468" s="128" t="s">
        <v>1152</v>
      </c>
      <c r="Q5468" s="128" t="s">
        <v>1545</v>
      </c>
      <c r="R5468" s="128" t="s">
        <v>1152</v>
      </c>
      <c r="S5468" s="127">
        <v>201502</v>
      </c>
      <c r="T5468" s="128" t="s">
        <v>52</v>
      </c>
      <c r="U5468" s="127">
        <v>0</v>
      </c>
      <c r="V5468" s="138">
        <v>21900</v>
      </c>
      <c r="W5468" s="128" t="s">
        <v>1152</v>
      </c>
      <c r="X5468" s="128" t="s">
        <v>1152</v>
      </c>
      <c r="Y5468" s="128" t="s">
        <v>1152</v>
      </c>
      <c r="Z5468" s="128" t="s">
        <v>48</v>
      </c>
      <c r="AA5468" s="128" t="s">
        <v>129</v>
      </c>
      <c r="AB5468" s="128" t="s">
        <v>42</v>
      </c>
      <c r="AC5468" s="128" t="s">
        <v>2617</v>
      </c>
      <c r="AD5468" s="128" t="s">
        <v>51</v>
      </c>
    </row>
    <row r="5469" spans="1:30" x14ac:dyDescent="0.25">
      <c r="A5469" s="128" t="s">
        <v>35</v>
      </c>
      <c r="B5469" s="128" t="s">
        <v>36</v>
      </c>
      <c r="C5469" s="128" t="s">
        <v>37</v>
      </c>
      <c r="D5469" s="128" t="s">
        <v>121</v>
      </c>
      <c r="E5469" s="128" t="s">
        <v>215</v>
      </c>
      <c r="F5469" s="128" t="s">
        <v>216</v>
      </c>
      <c r="G5469" s="128" t="s">
        <v>124</v>
      </c>
      <c r="H5469" s="128" t="s">
        <v>124</v>
      </c>
      <c r="I5469" s="128" t="s">
        <v>42</v>
      </c>
      <c r="J5469" s="128" t="s">
        <v>231</v>
      </c>
      <c r="K5469" s="128" t="s">
        <v>231</v>
      </c>
      <c r="L5469" s="128" t="s">
        <v>43</v>
      </c>
      <c r="M5469" s="128" t="s">
        <v>44</v>
      </c>
      <c r="N5469" s="128" t="s">
        <v>180</v>
      </c>
      <c r="O5469" s="128" t="s">
        <v>1534</v>
      </c>
      <c r="P5469" s="128" t="s">
        <v>1152</v>
      </c>
      <c r="Q5469" s="128" t="s">
        <v>2483</v>
      </c>
      <c r="R5469" s="128" t="s">
        <v>1152</v>
      </c>
      <c r="S5469" s="127">
        <v>201502</v>
      </c>
      <c r="T5469" s="128" t="s">
        <v>52</v>
      </c>
      <c r="U5469" s="127">
        <v>0</v>
      </c>
      <c r="V5469" s="138">
        <v>17189</v>
      </c>
      <c r="W5469" s="128" t="s">
        <v>1152</v>
      </c>
      <c r="X5469" s="128" t="s">
        <v>1152</v>
      </c>
      <c r="Y5469" s="128" t="s">
        <v>1152</v>
      </c>
      <c r="Z5469" s="128" t="s">
        <v>48</v>
      </c>
      <c r="AA5469" s="128" t="s">
        <v>129</v>
      </c>
      <c r="AB5469" s="128" t="s">
        <v>42</v>
      </c>
      <c r="AC5469" s="128" t="s">
        <v>2617</v>
      </c>
      <c r="AD5469" s="128" t="s">
        <v>51</v>
      </c>
    </row>
    <row r="5470" spans="1:30" x14ac:dyDescent="0.25">
      <c r="A5470" s="128" t="s">
        <v>35</v>
      </c>
      <c r="B5470" s="128" t="s">
        <v>36</v>
      </c>
      <c r="C5470" s="128" t="s">
        <v>37</v>
      </c>
      <c r="D5470" s="128" t="s">
        <v>121</v>
      </c>
      <c r="E5470" s="128" t="s">
        <v>215</v>
      </c>
      <c r="F5470" s="128" t="s">
        <v>216</v>
      </c>
      <c r="G5470" s="128" t="s">
        <v>124</v>
      </c>
      <c r="H5470" s="128" t="s">
        <v>124</v>
      </c>
      <c r="I5470" s="128" t="s">
        <v>42</v>
      </c>
      <c r="J5470" s="128" t="s">
        <v>437</v>
      </c>
      <c r="K5470" s="128" t="s">
        <v>437</v>
      </c>
      <c r="L5470" s="128" t="s">
        <v>43</v>
      </c>
      <c r="M5470" s="128" t="s">
        <v>44</v>
      </c>
      <c r="N5470" s="128" t="s">
        <v>180</v>
      </c>
      <c r="O5470" s="128" t="s">
        <v>1534</v>
      </c>
      <c r="P5470" s="128" t="s">
        <v>1152</v>
      </c>
      <c r="Q5470" s="128" t="s">
        <v>1547</v>
      </c>
      <c r="R5470" s="128" t="s">
        <v>1152</v>
      </c>
      <c r="S5470" s="127">
        <v>201502</v>
      </c>
      <c r="T5470" s="128" t="s">
        <v>52</v>
      </c>
      <c r="U5470" s="127">
        <v>0</v>
      </c>
      <c r="V5470" s="138">
        <v>7877.42</v>
      </c>
      <c r="W5470" s="128" t="s">
        <v>1152</v>
      </c>
      <c r="X5470" s="128" t="s">
        <v>1152</v>
      </c>
      <c r="Y5470" s="128" t="s">
        <v>1152</v>
      </c>
      <c r="Z5470" s="128" t="s">
        <v>48</v>
      </c>
      <c r="AA5470" s="128" t="s">
        <v>129</v>
      </c>
      <c r="AB5470" s="128" t="s">
        <v>42</v>
      </c>
      <c r="AC5470" s="128" t="s">
        <v>2617</v>
      </c>
      <c r="AD5470" s="128" t="s">
        <v>51</v>
      </c>
    </row>
    <row r="5471" spans="1:30" x14ac:dyDescent="0.25">
      <c r="A5471" s="128" t="s">
        <v>35</v>
      </c>
      <c r="B5471" s="128" t="s">
        <v>36</v>
      </c>
      <c r="C5471" s="128" t="s">
        <v>37</v>
      </c>
      <c r="D5471" s="128" t="s">
        <v>121</v>
      </c>
      <c r="E5471" s="128" t="s">
        <v>122</v>
      </c>
      <c r="F5471" s="128" t="s">
        <v>123</v>
      </c>
      <c r="G5471" s="128" t="s">
        <v>124</v>
      </c>
      <c r="H5471" s="128" t="s">
        <v>124</v>
      </c>
      <c r="I5471" s="128" t="s">
        <v>42</v>
      </c>
      <c r="J5471" s="128" t="s">
        <v>182</v>
      </c>
      <c r="K5471" s="128" t="s">
        <v>182</v>
      </c>
      <c r="L5471" s="128" t="s">
        <v>43</v>
      </c>
      <c r="M5471" s="128" t="s">
        <v>44</v>
      </c>
      <c r="N5471" s="128" t="s">
        <v>150</v>
      </c>
      <c r="O5471" s="128" t="s">
        <v>1534</v>
      </c>
      <c r="P5471" s="128" t="s">
        <v>1152</v>
      </c>
      <c r="Q5471" s="128" t="s">
        <v>1535</v>
      </c>
      <c r="R5471" s="128" t="s">
        <v>1152</v>
      </c>
      <c r="S5471" s="127">
        <v>201502</v>
      </c>
      <c r="T5471" s="128" t="s">
        <v>47</v>
      </c>
      <c r="U5471" s="127">
        <v>0</v>
      </c>
      <c r="V5471" s="138">
        <v>-189868.03</v>
      </c>
      <c r="W5471" s="128" t="s">
        <v>1152</v>
      </c>
      <c r="X5471" s="128" t="s">
        <v>177</v>
      </c>
      <c r="Y5471" s="128" t="s">
        <v>1152</v>
      </c>
      <c r="Z5471" s="128" t="s">
        <v>48</v>
      </c>
      <c r="AA5471" s="128" t="s">
        <v>1166</v>
      </c>
      <c r="AB5471" s="128" t="s">
        <v>42</v>
      </c>
      <c r="AC5471" s="128" t="s">
        <v>2618</v>
      </c>
      <c r="AD5471" s="128" t="s">
        <v>51</v>
      </c>
    </row>
    <row r="5472" spans="1:30" x14ac:dyDescent="0.25">
      <c r="A5472" s="128" t="s">
        <v>35</v>
      </c>
      <c r="B5472" s="128" t="s">
        <v>36</v>
      </c>
      <c r="C5472" s="128" t="s">
        <v>37</v>
      </c>
      <c r="D5472" s="128" t="s">
        <v>121</v>
      </c>
      <c r="E5472" s="128" t="s">
        <v>122</v>
      </c>
      <c r="F5472" s="128" t="s">
        <v>123</v>
      </c>
      <c r="G5472" s="128" t="s">
        <v>124</v>
      </c>
      <c r="H5472" s="128" t="s">
        <v>124</v>
      </c>
      <c r="I5472" s="128" t="s">
        <v>42</v>
      </c>
      <c r="J5472" s="128" t="s">
        <v>182</v>
      </c>
      <c r="K5472" s="128" t="s">
        <v>182</v>
      </c>
      <c r="L5472" s="128" t="s">
        <v>43</v>
      </c>
      <c r="M5472" s="128" t="s">
        <v>44</v>
      </c>
      <c r="N5472" s="128" t="s">
        <v>150</v>
      </c>
      <c r="O5472" s="128" t="s">
        <v>1534</v>
      </c>
      <c r="P5472" s="128" t="s">
        <v>1152</v>
      </c>
      <c r="Q5472" s="128" t="s">
        <v>1535</v>
      </c>
      <c r="R5472" s="128" t="s">
        <v>1152</v>
      </c>
      <c r="S5472" s="127">
        <v>201502</v>
      </c>
      <c r="T5472" s="128" t="s">
        <v>47</v>
      </c>
      <c r="U5472" s="127">
        <v>0</v>
      </c>
      <c r="V5472" s="138">
        <v>-188387.51</v>
      </c>
      <c r="W5472" s="128" t="s">
        <v>1152</v>
      </c>
      <c r="X5472" s="128" t="s">
        <v>177</v>
      </c>
      <c r="Y5472" s="128" t="s">
        <v>1152</v>
      </c>
      <c r="Z5472" s="128" t="s">
        <v>48</v>
      </c>
      <c r="AA5472" s="128" t="s">
        <v>1166</v>
      </c>
      <c r="AB5472" s="128" t="s">
        <v>42</v>
      </c>
      <c r="AC5472" s="128" t="s">
        <v>2618</v>
      </c>
      <c r="AD5472" s="128" t="s">
        <v>51</v>
      </c>
    </row>
    <row r="5473" spans="1:30" x14ac:dyDescent="0.25">
      <c r="A5473" s="128" t="s">
        <v>35</v>
      </c>
      <c r="B5473" s="128" t="s">
        <v>36</v>
      </c>
      <c r="C5473" s="128" t="s">
        <v>37</v>
      </c>
      <c r="D5473" s="128" t="s">
        <v>121</v>
      </c>
      <c r="E5473" s="128" t="s">
        <v>122</v>
      </c>
      <c r="F5473" s="128" t="s">
        <v>123</v>
      </c>
      <c r="G5473" s="128" t="s">
        <v>124</v>
      </c>
      <c r="H5473" s="128" t="s">
        <v>124</v>
      </c>
      <c r="I5473" s="128" t="s">
        <v>42</v>
      </c>
      <c r="J5473" s="128" t="s">
        <v>174</v>
      </c>
      <c r="K5473" s="128" t="s">
        <v>174</v>
      </c>
      <c r="L5473" s="128" t="s">
        <v>43</v>
      </c>
      <c r="M5473" s="128" t="s">
        <v>44</v>
      </c>
      <c r="N5473" s="128" t="s">
        <v>150</v>
      </c>
      <c r="O5473" s="128" t="s">
        <v>1534</v>
      </c>
      <c r="P5473" s="128" t="s">
        <v>1152</v>
      </c>
      <c r="Q5473" s="128" t="s">
        <v>1535</v>
      </c>
      <c r="R5473" s="128" t="s">
        <v>1152</v>
      </c>
      <c r="S5473" s="127">
        <v>201502</v>
      </c>
      <c r="T5473" s="128" t="s">
        <v>47</v>
      </c>
      <c r="U5473" s="127">
        <v>0</v>
      </c>
      <c r="V5473" s="138">
        <v>-108229.69</v>
      </c>
      <c r="W5473" s="128" t="s">
        <v>1152</v>
      </c>
      <c r="X5473" s="128" t="s">
        <v>177</v>
      </c>
      <c r="Y5473" s="128" t="s">
        <v>1152</v>
      </c>
      <c r="Z5473" s="128" t="s">
        <v>48</v>
      </c>
      <c r="AA5473" s="128" t="s">
        <v>1166</v>
      </c>
      <c r="AB5473" s="128" t="s">
        <v>42</v>
      </c>
      <c r="AC5473" s="128" t="s">
        <v>2618</v>
      </c>
      <c r="AD5473" s="128" t="s">
        <v>51</v>
      </c>
    </row>
    <row r="5474" spans="1:30" x14ac:dyDescent="0.25">
      <c r="A5474" s="128" t="s">
        <v>35</v>
      </c>
      <c r="B5474" s="128" t="s">
        <v>36</v>
      </c>
      <c r="C5474" s="128" t="s">
        <v>37</v>
      </c>
      <c r="D5474" s="128" t="s">
        <v>121</v>
      </c>
      <c r="E5474" s="128" t="s">
        <v>122</v>
      </c>
      <c r="F5474" s="128" t="s">
        <v>123</v>
      </c>
      <c r="G5474" s="128" t="s">
        <v>124</v>
      </c>
      <c r="H5474" s="128" t="s">
        <v>124</v>
      </c>
      <c r="I5474" s="128" t="s">
        <v>42</v>
      </c>
      <c r="J5474" s="128" t="s">
        <v>283</v>
      </c>
      <c r="K5474" s="128" t="s">
        <v>283</v>
      </c>
      <c r="L5474" s="128" t="s">
        <v>43</v>
      </c>
      <c r="M5474" s="128" t="s">
        <v>44</v>
      </c>
      <c r="N5474" s="128" t="s">
        <v>150</v>
      </c>
      <c r="O5474" s="128" t="s">
        <v>1534</v>
      </c>
      <c r="P5474" s="128" t="s">
        <v>1152</v>
      </c>
      <c r="Q5474" s="128" t="s">
        <v>1539</v>
      </c>
      <c r="R5474" s="128" t="s">
        <v>1152</v>
      </c>
      <c r="S5474" s="127">
        <v>201502</v>
      </c>
      <c r="T5474" s="128" t="s">
        <v>47</v>
      </c>
      <c r="U5474" s="127">
        <v>0</v>
      </c>
      <c r="V5474" s="138">
        <v>-82000</v>
      </c>
      <c r="W5474" s="128" t="s">
        <v>1152</v>
      </c>
      <c r="X5474" s="128" t="s">
        <v>460</v>
      </c>
      <c r="Y5474" s="128" t="s">
        <v>1152</v>
      </c>
      <c r="Z5474" s="128" t="s">
        <v>48</v>
      </c>
      <c r="AA5474" s="128" t="s">
        <v>1166</v>
      </c>
      <c r="AB5474" s="128" t="s">
        <v>42</v>
      </c>
      <c r="AC5474" s="128" t="s">
        <v>2618</v>
      </c>
      <c r="AD5474" s="128" t="s">
        <v>51</v>
      </c>
    </row>
    <row r="5475" spans="1:30" x14ac:dyDescent="0.25">
      <c r="A5475" s="128" t="s">
        <v>35</v>
      </c>
      <c r="B5475" s="128" t="s">
        <v>36</v>
      </c>
      <c r="C5475" s="128" t="s">
        <v>37</v>
      </c>
      <c r="D5475" s="128" t="s">
        <v>121</v>
      </c>
      <c r="E5475" s="128" t="s">
        <v>122</v>
      </c>
      <c r="F5475" s="128" t="s">
        <v>123</v>
      </c>
      <c r="G5475" s="128" t="s">
        <v>124</v>
      </c>
      <c r="H5475" s="128" t="s">
        <v>124</v>
      </c>
      <c r="I5475" s="128" t="s">
        <v>42</v>
      </c>
      <c r="J5475" s="128" t="s">
        <v>174</v>
      </c>
      <c r="K5475" s="128" t="s">
        <v>174</v>
      </c>
      <c r="L5475" s="128" t="s">
        <v>43</v>
      </c>
      <c r="M5475" s="128" t="s">
        <v>44</v>
      </c>
      <c r="N5475" s="128" t="s">
        <v>150</v>
      </c>
      <c r="O5475" s="128" t="s">
        <v>1534</v>
      </c>
      <c r="P5475" s="128" t="s">
        <v>1152</v>
      </c>
      <c r="Q5475" s="128" t="s">
        <v>1535</v>
      </c>
      <c r="R5475" s="128" t="s">
        <v>1152</v>
      </c>
      <c r="S5475" s="127">
        <v>201502</v>
      </c>
      <c r="T5475" s="128" t="s">
        <v>47</v>
      </c>
      <c r="U5475" s="127">
        <v>0</v>
      </c>
      <c r="V5475" s="138">
        <v>-79355.070000000007</v>
      </c>
      <c r="W5475" s="128" t="s">
        <v>1152</v>
      </c>
      <c r="X5475" s="128" t="s">
        <v>177</v>
      </c>
      <c r="Y5475" s="128" t="s">
        <v>1152</v>
      </c>
      <c r="Z5475" s="128" t="s">
        <v>48</v>
      </c>
      <c r="AA5475" s="128" t="s">
        <v>1166</v>
      </c>
      <c r="AB5475" s="128" t="s">
        <v>42</v>
      </c>
      <c r="AC5475" s="128" t="s">
        <v>2618</v>
      </c>
      <c r="AD5475" s="128" t="s">
        <v>51</v>
      </c>
    </row>
    <row r="5476" spans="1:30" x14ac:dyDescent="0.25">
      <c r="A5476" s="128" t="s">
        <v>35</v>
      </c>
      <c r="B5476" s="128" t="s">
        <v>36</v>
      </c>
      <c r="C5476" s="128" t="s">
        <v>37</v>
      </c>
      <c r="D5476" s="128" t="s">
        <v>121</v>
      </c>
      <c r="E5476" s="128" t="s">
        <v>122</v>
      </c>
      <c r="F5476" s="128" t="s">
        <v>123</v>
      </c>
      <c r="G5476" s="128" t="s">
        <v>124</v>
      </c>
      <c r="H5476" s="128" t="s">
        <v>124</v>
      </c>
      <c r="I5476" s="128" t="s">
        <v>42</v>
      </c>
      <c r="J5476" s="128" t="s">
        <v>285</v>
      </c>
      <c r="K5476" s="128" t="s">
        <v>285</v>
      </c>
      <c r="L5476" s="128" t="s">
        <v>43</v>
      </c>
      <c r="M5476" s="128" t="s">
        <v>44</v>
      </c>
      <c r="N5476" s="128" t="s">
        <v>150</v>
      </c>
      <c r="O5476" s="128" t="s">
        <v>1534</v>
      </c>
      <c r="P5476" s="128" t="s">
        <v>1152</v>
      </c>
      <c r="Q5476" s="128" t="s">
        <v>287</v>
      </c>
      <c r="R5476" s="128" t="s">
        <v>1152</v>
      </c>
      <c r="S5476" s="127">
        <v>201502</v>
      </c>
      <c r="T5476" s="128" t="s">
        <v>47</v>
      </c>
      <c r="U5476" s="127">
        <v>0</v>
      </c>
      <c r="V5476" s="138">
        <v>-66992.2</v>
      </c>
      <c r="W5476" s="128" t="s">
        <v>1152</v>
      </c>
      <c r="X5476" s="128" t="s">
        <v>288</v>
      </c>
      <c r="Y5476" s="128" t="s">
        <v>1152</v>
      </c>
      <c r="Z5476" s="128" t="s">
        <v>48</v>
      </c>
      <c r="AA5476" s="128" t="s">
        <v>1166</v>
      </c>
      <c r="AB5476" s="128" t="s">
        <v>42</v>
      </c>
      <c r="AC5476" s="128" t="s">
        <v>2618</v>
      </c>
      <c r="AD5476" s="128" t="s">
        <v>51</v>
      </c>
    </row>
    <row r="5477" spans="1:30" x14ac:dyDescent="0.25">
      <c r="A5477" s="128" t="s">
        <v>35</v>
      </c>
      <c r="B5477" s="128" t="s">
        <v>36</v>
      </c>
      <c r="C5477" s="128" t="s">
        <v>37</v>
      </c>
      <c r="D5477" s="128" t="s">
        <v>121</v>
      </c>
      <c r="E5477" s="128" t="s">
        <v>122</v>
      </c>
      <c r="F5477" s="128" t="s">
        <v>123</v>
      </c>
      <c r="G5477" s="128" t="s">
        <v>124</v>
      </c>
      <c r="H5477" s="128" t="s">
        <v>124</v>
      </c>
      <c r="I5477" s="128" t="s">
        <v>42</v>
      </c>
      <c r="J5477" s="128" t="s">
        <v>652</v>
      </c>
      <c r="K5477" s="128" t="s">
        <v>652</v>
      </c>
      <c r="L5477" s="128" t="s">
        <v>43</v>
      </c>
      <c r="M5477" s="128" t="s">
        <v>44</v>
      </c>
      <c r="N5477" s="128" t="s">
        <v>150</v>
      </c>
      <c r="O5477" s="128" t="s">
        <v>1534</v>
      </c>
      <c r="P5477" s="128" t="s">
        <v>1152</v>
      </c>
      <c r="Q5477" s="128" t="s">
        <v>1535</v>
      </c>
      <c r="R5477" s="128" t="s">
        <v>1152</v>
      </c>
      <c r="S5477" s="127">
        <v>201502</v>
      </c>
      <c r="T5477" s="128" t="s">
        <v>47</v>
      </c>
      <c r="U5477" s="127">
        <v>0</v>
      </c>
      <c r="V5477" s="138">
        <v>-59193.13</v>
      </c>
      <c r="W5477" s="128" t="s">
        <v>1152</v>
      </c>
      <c r="X5477" s="128" t="s">
        <v>177</v>
      </c>
      <c r="Y5477" s="128" t="s">
        <v>1152</v>
      </c>
      <c r="Z5477" s="128" t="s">
        <v>48</v>
      </c>
      <c r="AA5477" s="128" t="s">
        <v>1166</v>
      </c>
      <c r="AB5477" s="128" t="s">
        <v>42</v>
      </c>
      <c r="AC5477" s="128" t="s">
        <v>2618</v>
      </c>
      <c r="AD5477" s="128" t="s">
        <v>51</v>
      </c>
    </row>
    <row r="5478" spans="1:30" x14ac:dyDescent="0.25">
      <c r="A5478" s="128" t="s">
        <v>35</v>
      </c>
      <c r="B5478" s="128" t="s">
        <v>36</v>
      </c>
      <c r="C5478" s="128" t="s">
        <v>37</v>
      </c>
      <c r="D5478" s="128" t="s">
        <v>121</v>
      </c>
      <c r="E5478" s="128" t="s">
        <v>122</v>
      </c>
      <c r="F5478" s="128" t="s">
        <v>123</v>
      </c>
      <c r="G5478" s="128" t="s">
        <v>124</v>
      </c>
      <c r="H5478" s="128" t="s">
        <v>124</v>
      </c>
      <c r="I5478" s="128" t="s">
        <v>42</v>
      </c>
      <c r="J5478" s="128" t="s">
        <v>532</v>
      </c>
      <c r="K5478" s="128" t="s">
        <v>532</v>
      </c>
      <c r="L5478" s="128" t="s">
        <v>43</v>
      </c>
      <c r="M5478" s="128" t="s">
        <v>44</v>
      </c>
      <c r="N5478" s="128" t="s">
        <v>150</v>
      </c>
      <c r="O5478" s="128" t="s">
        <v>1534</v>
      </c>
      <c r="P5478" s="128" t="s">
        <v>1152</v>
      </c>
      <c r="Q5478" s="128" t="s">
        <v>1535</v>
      </c>
      <c r="R5478" s="128" t="s">
        <v>1152</v>
      </c>
      <c r="S5478" s="127">
        <v>201502</v>
      </c>
      <c r="T5478" s="128" t="s">
        <v>47</v>
      </c>
      <c r="U5478" s="127">
        <v>0</v>
      </c>
      <c r="V5478" s="138">
        <v>-49712.3</v>
      </c>
      <c r="W5478" s="128" t="s">
        <v>1152</v>
      </c>
      <c r="X5478" s="128" t="s">
        <v>177</v>
      </c>
      <c r="Y5478" s="128" t="s">
        <v>1152</v>
      </c>
      <c r="Z5478" s="128" t="s">
        <v>48</v>
      </c>
      <c r="AA5478" s="128" t="s">
        <v>1166</v>
      </c>
      <c r="AB5478" s="128" t="s">
        <v>42</v>
      </c>
      <c r="AC5478" s="128" t="s">
        <v>2618</v>
      </c>
      <c r="AD5478" s="128" t="s">
        <v>51</v>
      </c>
    </row>
    <row r="5479" spans="1:30" x14ac:dyDescent="0.25">
      <c r="A5479" s="128" t="s">
        <v>35</v>
      </c>
      <c r="B5479" s="128" t="s">
        <v>36</v>
      </c>
      <c r="C5479" s="128" t="s">
        <v>37</v>
      </c>
      <c r="D5479" s="128" t="s">
        <v>121</v>
      </c>
      <c r="E5479" s="128" t="s">
        <v>122</v>
      </c>
      <c r="F5479" s="128" t="s">
        <v>123</v>
      </c>
      <c r="G5479" s="128" t="s">
        <v>124</v>
      </c>
      <c r="H5479" s="128" t="s">
        <v>124</v>
      </c>
      <c r="I5479" s="128" t="s">
        <v>42</v>
      </c>
      <c r="J5479" s="128" t="s">
        <v>652</v>
      </c>
      <c r="K5479" s="128" t="s">
        <v>652</v>
      </c>
      <c r="L5479" s="128" t="s">
        <v>43</v>
      </c>
      <c r="M5479" s="128" t="s">
        <v>44</v>
      </c>
      <c r="N5479" s="128" t="s">
        <v>150</v>
      </c>
      <c r="O5479" s="128" t="s">
        <v>1534</v>
      </c>
      <c r="P5479" s="128" t="s">
        <v>1152</v>
      </c>
      <c r="Q5479" s="128" t="s">
        <v>1535</v>
      </c>
      <c r="R5479" s="128" t="s">
        <v>1152</v>
      </c>
      <c r="S5479" s="127">
        <v>201502</v>
      </c>
      <c r="T5479" s="128" t="s">
        <v>47</v>
      </c>
      <c r="U5479" s="127">
        <v>0</v>
      </c>
      <c r="V5479" s="138">
        <v>-37607.15</v>
      </c>
      <c r="W5479" s="128" t="s">
        <v>1152</v>
      </c>
      <c r="X5479" s="128" t="s">
        <v>177</v>
      </c>
      <c r="Y5479" s="128" t="s">
        <v>1152</v>
      </c>
      <c r="Z5479" s="128" t="s">
        <v>48</v>
      </c>
      <c r="AA5479" s="128" t="s">
        <v>1166</v>
      </c>
      <c r="AB5479" s="128" t="s">
        <v>42</v>
      </c>
      <c r="AC5479" s="128" t="s">
        <v>2618</v>
      </c>
      <c r="AD5479" s="128" t="s">
        <v>51</v>
      </c>
    </row>
    <row r="5480" spans="1:30" x14ac:dyDescent="0.25">
      <c r="A5480" s="128" t="s">
        <v>35</v>
      </c>
      <c r="B5480" s="128" t="s">
        <v>36</v>
      </c>
      <c r="C5480" s="128" t="s">
        <v>37</v>
      </c>
      <c r="D5480" s="128" t="s">
        <v>121</v>
      </c>
      <c r="E5480" s="128" t="s">
        <v>122</v>
      </c>
      <c r="F5480" s="128" t="s">
        <v>123</v>
      </c>
      <c r="G5480" s="128" t="s">
        <v>124</v>
      </c>
      <c r="H5480" s="128" t="s">
        <v>124</v>
      </c>
      <c r="I5480" s="128" t="s">
        <v>42</v>
      </c>
      <c r="J5480" s="128" t="s">
        <v>298</v>
      </c>
      <c r="K5480" s="128" t="s">
        <v>298</v>
      </c>
      <c r="L5480" s="128" t="s">
        <v>43</v>
      </c>
      <c r="M5480" s="128" t="s">
        <v>44</v>
      </c>
      <c r="N5480" s="128" t="s">
        <v>150</v>
      </c>
      <c r="O5480" s="128" t="s">
        <v>1534</v>
      </c>
      <c r="P5480" s="128" t="s">
        <v>1152</v>
      </c>
      <c r="Q5480" s="128" t="s">
        <v>2428</v>
      </c>
      <c r="R5480" s="128" t="s">
        <v>2619</v>
      </c>
      <c r="S5480" s="127">
        <v>201502</v>
      </c>
      <c r="T5480" s="128" t="s">
        <v>47</v>
      </c>
      <c r="U5480" s="127">
        <v>0</v>
      </c>
      <c r="V5480" s="138">
        <v>-15000</v>
      </c>
      <c r="W5480" s="128" t="s">
        <v>1152</v>
      </c>
      <c r="X5480" s="128" t="s">
        <v>1694</v>
      </c>
      <c r="Y5480" s="128" t="s">
        <v>1152</v>
      </c>
      <c r="Z5480" s="128" t="s">
        <v>48</v>
      </c>
      <c r="AA5480" s="128" t="s">
        <v>1166</v>
      </c>
      <c r="AB5480" s="128" t="s">
        <v>42</v>
      </c>
      <c r="AC5480" s="128" t="s">
        <v>2618</v>
      </c>
      <c r="AD5480" s="128" t="s">
        <v>51</v>
      </c>
    </row>
    <row r="5481" spans="1:30" x14ac:dyDescent="0.25">
      <c r="A5481" s="128" t="s">
        <v>35</v>
      </c>
      <c r="B5481" s="128" t="s">
        <v>36</v>
      </c>
      <c r="C5481" s="128" t="s">
        <v>37</v>
      </c>
      <c r="D5481" s="128" t="s">
        <v>121</v>
      </c>
      <c r="E5481" s="128" t="s">
        <v>122</v>
      </c>
      <c r="F5481" s="128" t="s">
        <v>123</v>
      </c>
      <c r="G5481" s="128" t="s">
        <v>124</v>
      </c>
      <c r="H5481" s="128" t="s">
        <v>124</v>
      </c>
      <c r="I5481" s="128" t="s">
        <v>42</v>
      </c>
      <c r="J5481" s="128" t="s">
        <v>298</v>
      </c>
      <c r="K5481" s="128" t="s">
        <v>298</v>
      </c>
      <c r="L5481" s="128" t="s">
        <v>43</v>
      </c>
      <c r="M5481" s="128" t="s">
        <v>44</v>
      </c>
      <c r="N5481" s="128" t="s">
        <v>150</v>
      </c>
      <c r="O5481" s="128" t="s">
        <v>1534</v>
      </c>
      <c r="P5481" s="128" t="s">
        <v>1152</v>
      </c>
      <c r="Q5481" s="128" t="s">
        <v>2428</v>
      </c>
      <c r="R5481" s="128" t="s">
        <v>2620</v>
      </c>
      <c r="S5481" s="127">
        <v>201502</v>
      </c>
      <c r="T5481" s="128" t="s">
        <v>47</v>
      </c>
      <c r="U5481" s="127">
        <v>0</v>
      </c>
      <c r="V5481" s="138">
        <v>-15000</v>
      </c>
      <c r="W5481" s="128" t="s">
        <v>1152</v>
      </c>
      <c r="X5481" s="128" t="s">
        <v>1694</v>
      </c>
      <c r="Y5481" s="128" t="s">
        <v>1152</v>
      </c>
      <c r="Z5481" s="128" t="s">
        <v>48</v>
      </c>
      <c r="AA5481" s="128" t="s">
        <v>1166</v>
      </c>
      <c r="AB5481" s="128" t="s">
        <v>42</v>
      </c>
      <c r="AC5481" s="128" t="s">
        <v>2618</v>
      </c>
      <c r="AD5481" s="128" t="s">
        <v>51</v>
      </c>
    </row>
    <row r="5482" spans="1:30" x14ac:dyDescent="0.25">
      <c r="A5482" s="128" t="s">
        <v>35</v>
      </c>
      <c r="B5482" s="128" t="s">
        <v>36</v>
      </c>
      <c r="C5482" s="128" t="s">
        <v>37</v>
      </c>
      <c r="D5482" s="128" t="s">
        <v>121</v>
      </c>
      <c r="E5482" s="128" t="s">
        <v>122</v>
      </c>
      <c r="F5482" s="128" t="s">
        <v>123</v>
      </c>
      <c r="G5482" s="128" t="s">
        <v>124</v>
      </c>
      <c r="H5482" s="128" t="s">
        <v>124</v>
      </c>
      <c r="I5482" s="128" t="s">
        <v>42</v>
      </c>
      <c r="J5482" s="128" t="s">
        <v>298</v>
      </c>
      <c r="K5482" s="128" t="s">
        <v>298</v>
      </c>
      <c r="L5482" s="128" t="s">
        <v>43</v>
      </c>
      <c r="M5482" s="128" t="s">
        <v>44</v>
      </c>
      <c r="N5482" s="128" t="s">
        <v>150</v>
      </c>
      <c r="O5482" s="128" t="s">
        <v>1534</v>
      </c>
      <c r="P5482" s="128" t="s">
        <v>1152</v>
      </c>
      <c r="Q5482" s="128" t="s">
        <v>2428</v>
      </c>
      <c r="R5482" s="128" t="s">
        <v>1152</v>
      </c>
      <c r="S5482" s="127">
        <v>201502</v>
      </c>
      <c r="T5482" s="128" t="s">
        <v>47</v>
      </c>
      <c r="U5482" s="127">
        <v>0</v>
      </c>
      <c r="V5482" s="138">
        <v>-9568.4</v>
      </c>
      <c r="W5482" s="128" t="s">
        <v>1152</v>
      </c>
      <c r="X5482" s="128" t="s">
        <v>1694</v>
      </c>
      <c r="Y5482" s="128" t="s">
        <v>1152</v>
      </c>
      <c r="Z5482" s="128" t="s">
        <v>48</v>
      </c>
      <c r="AA5482" s="128" t="s">
        <v>1166</v>
      </c>
      <c r="AB5482" s="128" t="s">
        <v>42</v>
      </c>
      <c r="AC5482" s="128" t="s">
        <v>2618</v>
      </c>
      <c r="AD5482" s="128" t="s">
        <v>51</v>
      </c>
    </row>
    <row r="5483" spans="1:30" x14ac:dyDescent="0.25">
      <c r="A5483" s="128" t="s">
        <v>35</v>
      </c>
      <c r="B5483" s="128" t="s">
        <v>36</v>
      </c>
      <c r="C5483" s="128" t="s">
        <v>37</v>
      </c>
      <c r="D5483" s="128" t="s">
        <v>121</v>
      </c>
      <c r="E5483" s="128" t="s">
        <v>122</v>
      </c>
      <c r="F5483" s="128" t="s">
        <v>123</v>
      </c>
      <c r="G5483" s="128" t="s">
        <v>124</v>
      </c>
      <c r="H5483" s="128" t="s">
        <v>124</v>
      </c>
      <c r="I5483" s="128" t="s">
        <v>42</v>
      </c>
      <c r="J5483" s="128" t="s">
        <v>532</v>
      </c>
      <c r="K5483" s="128" t="s">
        <v>532</v>
      </c>
      <c r="L5483" s="128" t="s">
        <v>43</v>
      </c>
      <c r="M5483" s="128" t="s">
        <v>44</v>
      </c>
      <c r="N5483" s="128" t="s">
        <v>150</v>
      </c>
      <c r="O5483" s="128" t="s">
        <v>1534</v>
      </c>
      <c r="P5483" s="128" t="s">
        <v>1152</v>
      </c>
      <c r="Q5483" s="128" t="s">
        <v>1535</v>
      </c>
      <c r="R5483" s="128" t="s">
        <v>1152</v>
      </c>
      <c r="S5483" s="127">
        <v>201502</v>
      </c>
      <c r="T5483" s="128" t="s">
        <v>47</v>
      </c>
      <c r="U5483" s="127">
        <v>0</v>
      </c>
      <c r="V5483" s="138">
        <v>-8629.7000000000007</v>
      </c>
      <c r="W5483" s="128" t="s">
        <v>1152</v>
      </c>
      <c r="X5483" s="128" t="s">
        <v>177</v>
      </c>
      <c r="Y5483" s="128" t="s">
        <v>1152</v>
      </c>
      <c r="Z5483" s="128" t="s">
        <v>48</v>
      </c>
      <c r="AA5483" s="128" t="s">
        <v>1166</v>
      </c>
      <c r="AB5483" s="128" t="s">
        <v>42</v>
      </c>
      <c r="AC5483" s="128" t="s">
        <v>2618</v>
      </c>
      <c r="AD5483" s="128" t="s">
        <v>51</v>
      </c>
    </row>
    <row r="5484" spans="1:30" x14ac:dyDescent="0.25">
      <c r="A5484" s="128" t="s">
        <v>35</v>
      </c>
      <c r="B5484" s="128" t="s">
        <v>36</v>
      </c>
      <c r="C5484" s="128" t="s">
        <v>37</v>
      </c>
      <c r="D5484" s="128" t="s">
        <v>121</v>
      </c>
      <c r="E5484" s="128" t="s">
        <v>122</v>
      </c>
      <c r="F5484" s="128" t="s">
        <v>123</v>
      </c>
      <c r="G5484" s="128" t="s">
        <v>124</v>
      </c>
      <c r="H5484" s="128" t="s">
        <v>124</v>
      </c>
      <c r="I5484" s="128" t="s">
        <v>42</v>
      </c>
      <c r="J5484" s="128" t="s">
        <v>182</v>
      </c>
      <c r="K5484" s="128" t="s">
        <v>182</v>
      </c>
      <c r="L5484" s="128" t="s">
        <v>43</v>
      </c>
      <c r="M5484" s="128" t="s">
        <v>44</v>
      </c>
      <c r="N5484" s="128" t="s">
        <v>180</v>
      </c>
      <c r="O5484" s="128" t="s">
        <v>1534</v>
      </c>
      <c r="P5484" s="128" t="s">
        <v>1152</v>
      </c>
      <c r="Q5484" s="128" t="s">
        <v>1535</v>
      </c>
      <c r="R5484" s="128" t="s">
        <v>1152</v>
      </c>
      <c r="S5484" s="127">
        <v>201502</v>
      </c>
      <c r="T5484" s="128" t="s">
        <v>47</v>
      </c>
      <c r="U5484" s="127">
        <v>0</v>
      </c>
      <c r="V5484" s="138">
        <v>-350342.1</v>
      </c>
      <c r="W5484" s="128" t="s">
        <v>1152</v>
      </c>
      <c r="X5484" s="128" t="s">
        <v>177</v>
      </c>
      <c r="Y5484" s="128" t="s">
        <v>1152</v>
      </c>
      <c r="Z5484" s="128" t="s">
        <v>48</v>
      </c>
      <c r="AA5484" s="128" t="s">
        <v>1166</v>
      </c>
      <c r="AB5484" s="128" t="s">
        <v>42</v>
      </c>
      <c r="AC5484" s="128" t="s">
        <v>2618</v>
      </c>
      <c r="AD5484" s="128" t="s">
        <v>51</v>
      </c>
    </row>
    <row r="5485" spans="1:30" x14ac:dyDescent="0.25">
      <c r="A5485" s="128" t="s">
        <v>35</v>
      </c>
      <c r="B5485" s="128" t="s">
        <v>36</v>
      </c>
      <c r="C5485" s="128" t="s">
        <v>37</v>
      </c>
      <c r="D5485" s="128" t="s">
        <v>121</v>
      </c>
      <c r="E5485" s="128" t="s">
        <v>122</v>
      </c>
      <c r="F5485" s="128" t="s">
        <v>123</v>
      </c>
      <c r="G5485" s="128" t="s">
        <v>124</v>
      </c>
      <c r="H5485" s="128" t="s">
        <v>124</v>
      </c>
      <c r="I5485" s="128" t="s">
        <v>42</v>
      </c>
      <c r="J5485" s="128" t="s">
        <v>174</v>
      </c>
      <c r="K5485" s="128" t="s">
        <v>174</v>
      </c>
      <c r="L5485" s="128" t="s">
        <v>43</v>
      </c>
      <c r="M5485" s="128" t="s">
        <v>44</v>
      </c>
      <c r="N5485" s="128" t="s">
        <v>180</v>
      </c>
      <c r="O5485" s="128" t="s">
        <v>1534</v>
      </c>
      <c r="P5485" s="128" t="s">
        <v>1152</v>
      </c>
      <c r="Q5485" s="128" t="s">
        <v>1535</v>
      </c>
      <c r="R5485" s="128" t="s">
        <v>1152</v>
      </c>
      <c r="S5485" s="127">
        <v>201502</v>
      </c>
      <c r="T5485" s="128" t="s">
        <v>47</v>
      </c>
      <c r="U5485" s="127">
        <v>0</v>
      </c>
      <c r="V5485" s="138">
        <v>-339860.41</v>
      </c>
      <c r="W5485" s="128" t="s">
        <v>1152</v>
      </c>
      <c r="X5485" s="128" t="s">
        <v>177</v>
      </c>
      <c r="Y5485" s="128" t="s">
        <v>1152</v>
      </c>
      <c r="Z5485" s="128" t="s">
        <v>48</v>
      </c>
      <c r="AA5485" s="128" t="s">
        <v>1166</v>
      </c>
      <c r="AB5485" s="128" t="s">
        <v>42</v>
      </c>
      <c r="AC5485" s="128" t="s">
        <v>2618</v>
      </c>
      <c r="AD5485" s="128" t="s">
        <v>51</v>
      </c>
    </row>
    <row r="5486" spans="1:30" x14ac:dyDescent="0.25">
      <c r="A5486" s="128" t="s">
        <v>35</v>
      </c>
      <c r="B5486" s="128" t="s">
        <v>36</v>
      </c>
      <c r="C5486" s="128" t="s">
        <v>37</v>
      </c>
      <c r="D5486" s="128" t="s">
        <v>121</v>
      </c>
      <c r="E5486" s="128" t="s">
        <v>122</v>
      </c>
      <c r="F5486" s="128" t="s">
        <v>123</v>
      </c>
      <c r="G5486" s="128" t="s">
        <v>124</v>
      </c>
      <c r="H5486" s="128" t="s">
        <v>124</v>
      </c>
      <c r="I5486" s="128" t="s">
        <v>42</v>
      </c>
      <c r="J5486" s="128" t="s">
        <v>532</v>
      </c>
      <c r="K5486" s="128" t="s">
        <v>532</v>
      </c>
      <c r="L5486" s="128" t="s">
        <v>43</v>
      </c>
      <c r="M5486" s="128" t="s">
        <v>44</v>
      </c>
      <c r="N5486" s="128" t="s">
        <v>180</v>
      </c>
      <c r="O5486" s="128" t="s">
        <v>1534</v>
      </c>
      <c r="P5486" s="128" t="s">
        <v>1152</v>
      </c>
      <c r="Q5486" s="128" t="s">
        <v>1535</v>
      </c>
      <c r="R5486" s="128" t="s">
        <v>1152</v>
      </c>
      <c r="S5486" s="127">
        <v>201502</v>
      </c>
      <c r="T5486" s="128" t="s">
        <v>47</v>
      </c>
      <c r="U5486" s="127">
        <v>0</v>
      </c>
      <c r="V5486" s="138">
        <v>-246035.5</v>
      </c>
      <c r="W5486" s="128" t="s">
        <v>1152</v>
      </c>
      <c r="X5486" s="128" t="s">
        <v>177</v>
      </c>
      <c r="Y5486" s="128" t="s">
        <v>1152</v>
      </c>
      <c r="Z5486" s="128" t="s">
        <v>48</v>
      </c>
      <c r="AA5486" s="128" t="s">
        <v>1166</v>
      </c>
      <c r="AB5486" s="128" t="s">
        <v>42</v>
      </c>
      <c r="AC5486" s="128" t="s">
        <v>2618</v>
      </c>
      <c r="AD5486" s="128" t="s">
        <v>51</v>
      </c>
    </row>
    <row r="5487" spans="1:30" x14ac:dyDescent="0.25">
      <c r="A5487" s="128" t="s">
        <v>35</v>
      </c>
      <c r="B5487" s="128" t="s">
        <v>36</v>
      </c>
      <c r="C5487" s="128" t="s">
        <v>37</v>
      </c>
      <c r="D5487" s="128" t="s">
        <v>121</v>
      </c>
      <c r="E5487" s="128" t="s">
        <v>122</v>
      </c>
      <c r="F5487" s="128" t="s">
        <v>123</v>
      </c>
      <c r="G5487" s="128" t="s">
        <v>124</v>
      </c>
      <c r="H5487" s="128" t="s">
        <v>124</v>
      </c>
      <c r="I5487" s="128" t="s">
        <v>42</v>
      </c>
      <c r="J5487" s="128" t="s">
        <v>652</v>
      </c>
      <c r="K5487" s="128" t="s">
        <v>652</v>
      </c>
      <c r="L5487" s="128" t="s">
        <v>43</v>
      </c>
      <c r="M5487" s="128" t="s">
        <v>44</v>
      </c>
      <c r="N5487" s="128" t="s">
        <v>180</v>
      </c>
      <c r="O5487" s="128" t="s">
        <v>1534</v>
      </c>
      <c r="P5487" s="128" t="s">
        <v>1152</v>
      </c>
      <c r="Q5487" s="128" t="s">
        <v>1535</v>
      </c>
      <c r="R5487" s="128" t="s">
        <v>1152</v>
      </c>
      <c r="S5487" s="127">
        <v>201502</v>
      </c>
      <c r="T5487" s="128" t="s">
        <v>47</v>
      </c>
      <c r="U5487" s="127">
        <v>0</v>
      </c>
      <c r="V5487" s="138">
        <v>-202348.5</v>
      </c>
      <c r="W5487" s="128" t="s">
        <v>1152</v>
      </c>
      <c r="X5487" s="128" t="s">
        <v>177</v>
      </c>
      <c r="Y5487" s="128" t="s">
        <v>1152</v>
      </c>
      <c r="Z5487" s="128" t="s">
        <v>48</v>
      </c>
      <c r="AA5487" s="128" t="s">
        <v>1166</v>
      </c>
      <c r="AB5487" s="128" t="s">
        <v>42</v>
      </c>
      <c r="AC5487" s="128" t="s">
        <v>2618</v>
      </c>
      <c r="AD5487" s="128" t="s">
        <v>51</v>
      </c>
    </row>
    <row r="5488" spans="1:30" x14ac:dyDescent="0.25">
      <c r="A5488" s="128" t="s">
        <v>35</v>
      </c>
      <c r="B5488" s="128" t="s">
        <v>36</v>
      </c>
      <c r="C5488" s="128" t="s">
        <v>37</v>
      </c>
      <c r="D5488" s="128" t="s">
        <v>121</v>
      </c>
      <c r="E5488" s="128" t="s">
        <v>122</v>
      </c>
      <c r="F5488" s="128" t="s">
        <v>123</v>
      </c>
      <c r="G5488" s="128" t="s">
        <v>124</v>
      </c>
      <c r="H5488" s="128" t="s">
        <v>124</v>
      </c>
      <c r="I5488" s="128" t="s">
        <v>42</v>
      </c>
      <c r="J5488" s="128" t="s">
        <v>182</v>
      </c>
      <c r="K5488" s="128" t="s">
        <v>182</v>
      </c>
      <c r="L5488" s="128" t="s">
        <v>43</v>
      </c>
      <c r="M5488" s="128" t="s">
        <v>44</v>
      </c>
      <c r="N5488" s="128" t="s">
        <v>180</v>
      </c>
      <c r="O5488" s="128" t="s">
        <v>1534</v>
      </c>
      <c r="P5488" s="128" t="s">
        <v>1152</v>
      </c>
      <c r="Q5488" s="128" t="s">
        <v>1535</v>
      </c>
      <c r="R5488" s="128" t="s">
        <v>1152</v>
      </c>
      <c r="S5488" s="127">
        <v>201502</v>
      </c>
      <c r="T5488" s="128" t="s">
        <v>47</v>
      </c>
      <c r="U5488" s="127">
        <v>0</v>
      </c>
      <c r="V5488" s="138">
        <v>-99090.94</v>
      </c>
      <c r="W5488" s="128" t="s">
        <v>1152</v>
      </c>
      <c r="X5488" s="128" t="s">
        <v>177</v>
      </c>
      <c r="Y5488" s="128" t="s">
        <v>1152</v>
      </c>
      <c r="Z5488" s="128" t="s">
        <v>48</v>
      </c>
      <c r="AA5488" s="128" t="s">
        <v>1166</v>
      </c>
      <c r="AB5488" s="128" t="s">
        <v>42</v>
      </c>
      <c r="AC5488" s="128" t="s">
        <v>2618</v>
      </c>
      <c r="AD5488" s="128" t="s">
        <v>51</v>
      </c>
    </row>
    <row r="5489" spans="1:30" x14ac:dyDescent="0.25">
      <c r="A5489" s="128" t="s">
        <v>35</v>
      </c>
      <c r="B5489" s="128" t="s">
        <v>36</v>
      </c>
      <c r="C5489" s="128" t="s">
        <v>37</v>
      </c>
      <c r="D5489" s="128" t="s">
        <v>121</v>
      </c>
      <c r="E5489" s="128" t="s">
        <v>122</v>
      </c>
      <c r="F5489" s="128" t="s">
        <v>123</v>
      </c>
      <c r="G5489" s="128" t="s">
        <v>124</v>
      </c>
      <c r="H5489" s="128" t="s">
        <v>124</v>
      </c>
      <c r="I5489" s="128" t="s">
        <v>42</v>
      </c>
      <c r="J5489" s="128" t="s">
        <v>174</v>
      </c>
      <c r="K5489" s="128" t="s">
        <v>174</v>
      </c>
      <c r="L5489" s="128" t="s">
        <v>43</v>
      </c>
      <c r="M5489" s="128" t="s">
        <v>44</v>
      </c>
      <c r="N5489" s="128" t="s">
        <v>180</v>
      </c>
      <c r="O5489" s="128" t="s">
        <v>1534</v>
      </c>
      <c r="P5489" s="128" t="s">
        <v>1152</v>
      </c>
      <c r="Q5489" s="128" t="s">
        <v>1535</v>
      </c>
      <c r="R5489" s="128" t="s">
        <v>1152</v>
      </c>
      <c r="S5489" s="127">
        <v>201502</v>
      </c>
      <c r="T5489" s="128" t="s">
        <v>47</v>
      </c>
      <c r="U5489" s="127">
        <v>0</v>
      </c>
      <c r="V5489" s="138">
        <v>-88924.05</v>
      </c>
      <c r="W5489" s="128" t="s">
        <v>1152</v>
      </c>
      <c r="X5489" s="128" t="s">
        <v>177</v>
      </c>
      <c r="Y5489" s="128" t="s">
        <v>1152</v>
      </c>
      <c r="Z5489" s="128" t="s">
        <v>48</v>
      </c>
      <c r="AA5489" s="128" t="s">
        <v>1166</v>
      </c>
      <c r="AB5489" s="128" t="s">
        <v>42</v>
      </c>
      <c r="AC5489" s="128" t="s">
        <v>2618</v>
      </c>
      <c r="AD5489" s="128" t="s">
        <v>51</v>
      </c>
    </row>
    <row r="5490" spans="1:30" x14ac:dyDescent="0.25">
      <c r="A5490" s="128" t="s">
        <v>35</v>
      </c>
      <c r="B5490" s="128" t="s">
        <v>36</v>
      </c>
      <c r="C5490" s="128" t="s">
        <v>37</v>
      </c>
      <c r="D5490" s="128" t="s">
        <v>121</v>
      </c>
      <c r="E5490" s="128" t="s">
        <v>122</v>
      </c>
      <c r="F5490" s="128" t="s">
        <v>123</v>
      </c>
      <c r="G5490" s="128" t="s">
        <v>124</v>
      </c>
      <c r="H5490" s="128" t="s">
        <v>124</v>
      </c>
      <c r="I5490" s="128" t="s">
        <v>42</v>
      </c>
      <c r="J5490" s="128" t="s">
        <v>500</v>
      </c>
      <c r="K5490" s="128" t="s">
        <v>500</v>
      </c>
      <c r="L5490" s="128" t="s">
        <v>43</v>
      </c>
      <c r="M5490" s="128" t="s">
        <v>44</v>
      </c>
      <c r="N5490" s="128" t="s">
        <v>162</v>
      </c>
      <c r="O5490" s="128" t="s">
        <v>1534</v>
      </c>
      <c r="P5490" s="128" t="s">
        <v>1152</v>
      </c>
      <c r="Q5490" s="128" t="s">
        <v>806</v>
      </c>
      <c r="R5490" s="128" t="s">
        <v>1152</v>
      </c>
      <c r="S5490" s="127">
        <v>201502</v>
      </c>
      <c r="T5490" s="128" t="s">
        <v>47</v>
      </c>
      <c r="U5490" s="127">
        <v>0</v>
      </c>
      <c r="V5490" s="138">
        <v>-15389.23</v>
      </c>
      <c r="W5490" s="128" t="s">
        <v>1152</v>
      </c>
      <c r="X5490" s="128" t="s">
        <v>807</v>
      </c>
      <c r="Y5490" s="128" t="s">
        <v>1152</v>
      </c>
      <c r="Z5490" s="128" t="s">
        <v>48</v>
      </c>
      <c r="AA5490" s="128" t="s">
        <v>1166</v>
      </c>
      <c r="AB5490" s="128" t="s">
        <v>42</v>
      </c>
      <c r="AC5490" s="128" t="s">
        <v>2618</v>
      </c>
      <c r="AD5490" s="128" t="s">
        <v>51</v>
      </c>
    </row>
    <row r="5491" spans="1:30" x14ac:dyDescent="0.25">
      <c r="A5491" s="128" t="s">
        <v>35</v>
      </c>
      <c r="B5491" s="128" t="s">
        <v>36</v>
      </c>
      <c r="C5491" s="128" t="s">
        <v>37</v>
      </c>
      <c r="D5491" s="128" t="s">
        <v>121</v>
      </c>
      <c r="E5491" s="128" t="s">
        <v>215</v>
      </c>
      <c r="F5491" s="128" t="s">
        <v>216</v>
      </c>
      <c r="G5491" s="128" t="s">
        <v>124</v>
      </c>
      <c r="H5491" s="128" t="s">
        <v>124</v>
      </c>
      <c r="I5491" s="128" t="s">
        <v>42</v>
      </c>
      <c r="J5491" s="128" t="s">
        <v>237</v>
      </c>
      <c r="K5491" s="128" t="s">
        <v>237</v>
      </c>
      <c r="L5491" s="128" t="s">
        <v>43</v>
      </c>
      <c r="M5491" s="128" t="s">
        <v>44</v>
      </c>
      <c r="N5491" s="128" t="s">
        <v>150</v>
      </c>
      <c r="O5491" s="128" t="s">
        <v>1534</v>
      </c>
      <c r="P5491" s="128" t="s">
        <v>1152</v>
      </c>
      <c r="Q5491" s="128" t="s">
        <v>1540</v>
      </c>
      <c r="R5491" s="128" t="s">
        <v>1152</v>
      </c>
      <c r="S5491" s="127">
        <v>201502</v>
      </c>
      <c r="T5491" s="128" t="s">
        <v>47</v>
      </c>
      <c r="U5491" s="127">
        <v>0</v>
      </c>
      <c r="V5491" s="138">
        <v>-218869.31</v>
      </c>
      <c r="W5491" s="128" t="s">
        <v>1152</v>
      </c>
      <c r="X5491" s="128" t="s">
        <v>422</v>
      </c>
      <c r="Y5491" s="128" t="s">
        <v>1152</v>
      </c>
      <c r="Z5491" s="128" t="s">
        <v>48</v>
      </c>
      <c r="AA5491" s="128" t="s">
        <v>1166</v>
      </c>
      <c r="AB5491" s="128" t="s">
        <v>42</v>
      </c>
      <c r="AC5491" s="128" t="s">
        <v>2618</v>
      </c>
      <c r="AD5491" s="128" t="s">
        <v>51</v>
      </c>
    </row>
    <row r="5492" spans="1:30" x14ac:dyDescent="0.25">
      <c r="A5492" s="128" t="s">
        <v>35</v>
      </c>
      <c r="B5492" s="128" t="s">
        <v>36</v>
      </c>
      <c r="C5492" s="128" t="s">
        <v>37</v>
      </c>
      <c r="D5492" s="128" t="s">
        <v>121</v>
      </c>
      <c r="E5492" s="128" t="s">
        <v>215</v>
      </c>
      <c r="F5492" s="128" t="s">
        <v>216</v>
      </c>
      <c r="G5492" s="128" t="s">
        <v>124</v>
      </c>
      <c r="H5492" s="128" t="s">
        <v>124</v>
      </c>
      <c r="I5492" s="128" t="s">
        <v>42</v>
      </c>
      <c r="J5492" s="128" t="s">
        <v>217</v>
      </c>
      <c r="K5492" s="128" t="s">
        <v>217</v>
      </c>
      <c r="L5492" s="128" t="s">
        <v>43</v>
      </c>
      <c r="M5492" s="128" t="s">
        <v>44</v>
      </c>
      <c r="N5492" s="128" t="s">
        <v>150</v>
      </c>
      <c r="O5492" s="128" t="s">
        <v>1534</v>
      </c>
      <c r="P5492" s="128" t="s">
        <v>1152</v>
      </c>
      <c r="Q5492" s="128" t="s">
        <v>1542</v>
      </c>
      <c r="R5492" s="128" t="s">
        <v>1152</v>
      </c>
      <c r="S5492" s="127">
        <v>201502</v>
      </c>
      <c r="T5492" s="128" t="s">
        <v>47</v>
      </c>
      <c r="U5492" s="127">
        <v>0</v>
      </c>
      <c r="V5492" s="138">
        <v>-92823.65</v>
      </c>
      <c r="W5492" s="128" t="s">
        <v>1152</v>
      </c>
      <c r="X5492" s="128" t="s">
        <v>230</v>
      </c>
      <c r="Y5492" s="128" t="s">
        <v>1152</v>
      </c>
      <c r="Z5492" s="128" t="s">
        <v>48</v>
      </c>
      <c r="AA5492" s="128" t="s">
        <v>1166</v>
      </c>
      <c r="AB5492" s="128" t="s">
        <v>42</v>
      </c>
      <c r="AC5492" s="128" t="s">
        <v>2618</v>
      </c>
      <c r="AD5492" s="128" t="s">
        <v>51</v>
      </c>
    </row>
    <row r="5493" spans="1:30" x14ac:dyDescent="0.25">
      <c r="A5493" s="128" t="s">
        <v>35</v>
      </c>
      <c r="B5493" s="128" t="s">
        <v>36</v>
      </c>
      <c r="C5493" s="128" t="s">
        <v>37</v>
      </c>
      <c r="D5493" s="128" t="s">
        <v>121</v>
      </c>
      <c r="E5493" s="128" t="s">
        <v>215</v>
      </c>
      <c r="F5493" s="128" t="s">
        <v>216</v>
      </c>
      <c r="G5493" s="128" t="s">
        <v>124</v>
      </c>
      <c r="H5493" s="128" t="s">
        <v>124</v>
      </c>
      <c r="I5493" s="128" t="s">
        <v>42</v>
      </c>
      <c r="J5493" s="128" t="s">
        <v>231</v>
      </c>
      <c r="K5493" s="128" t="s">
        <v>231</v>
      </c>
      <c r="L5493" s="128" t="s">
        <v>43</v>
      </c>
      <c r="M5493" s="128" t="s">
        <v>44</v>
      </c>
      <c r="N5493" s="128" t="s">
        <v>150</v>
      </c>
      <c r="O5493" s="128" t="s">
        <v>1534</v>
      </c>
      <c r="P5493" s="128" t="s">
        <v>1152</v>
      </c>
      <c r="Q5493" s="128" t="s">
        <v>1542</v>
      </c>
      <c r="R5493" s="128" t="s">
        <v>1152</v>
      </c>
      <c r="S5493" s="127">
        <v>201502</v>
      </c>
      <c r="T5493" s="128" t="s">
        <v>47</v>
      </c>
      <c r="U5493" s="127">
        <v>0</v>
      </c>
      <c r="V5493" s="138">
        <v>-66149.240000000005</v>
      </c>
      <c r="W5493" s="128" t="s">
        <v>1152</v>
      </c>
      <c r="X5493" s="128" t="s">
        <v>236</v>
      </c>
      <c r="Y5493" s="128" t="s">
        <v>1152</v>
      </c>
      <c r="Z5493" s="128" t="s">
        <v>48</v>
      </c>
      <c r="AA5493" s="128" t="s">
        <v>1166</v>
      </c>
      <c r="AB5493" s="128" t="s">
        <v>42</v>
      </c>
      <c r="AC5493" s="128" t="s">
        <v>2618</v>
      </c>
      <c r="AD5493" s="128" t="s">
        <v>51</v>
      </c>
    </row>
    <row r="5494" spans="1:30" x14ac:dyDescent="0.25">
      <c r="A5494" s="128" t="s">
        <v>35</v>
      </c>
      <c r="B5494" s="128" t="s">
        <v>36</v>
      </c>
      <c r="C5494" s="128" t="s">
        <v>37</v>
      </c>
      <c r="D5494" s="128" t="s">
        <v>121</v>
      </c>
      <c r="E5494" s="128" t="s">
        <v>215</v>
      </c>
      <c r="F5494" s="128" t="s">
        <v>216</v>
      </c>
      <c r="G5494" s="128" t="s">
        <v>124</v>
      </c>
      <c r="H5494" s="128" t="s">
        <v>124</v>
      </c>
      <c r="I5494" s="128" t="s">
        <v>42</v>
      </c>
      <c r="J5494" s="128" t="s">
        <v>261</v>
      </c>
      <c r="K5494" s="128" t="s">
        <v>261</v>
      </c>
      <c r="L5494" s="128" t="s">
        <v>43</v>
      </c>
      <c r="M5494" s="128" t="s">
        <v>44</v>
      </c>
      <c r="N5494" s="128" t="s">
        <v>150</v>
      </c>
      <c r="O5494" s="128" t="s">
        <v>1534</v>
      </c>
      <c r="P5494" s="128" t="s">
        <v>1152</v>
      </c>
      <c r="Q5494" s="128" t="s">
        <v>1543</v>
      </c>
      <c r="R5494" s="128" t="s">
        <v>1152</v>
      </c>
      <c r="S5494" s="127">
        <v>201502</v>
      </c>
      <c r="T5494" s="128" t="s">
        <v>47</v>
      </c>
      <c r="U5494" s="127">
        <v>0</v>
      </c>
      <c r="V5494" s="138">
        <v>-40415</v>
      </c>
      <c r="W5494" s="128" t="s">
        <v>1152</v>
      </c>
      <c r="X5494" s="128" t="s">
        <v>267</v>
      </c>
      <c r="Y5494" s="128" t="s">
        <v>1152</v>
      </c>
      <c r="Z5494" s="128" t="s">
        <v>48</v>
      </c>
      <c r="AA5494" s="128" t="s">
        <v>1166</v>
      </c>
      <c r="AB5494" s="128" t="s">
        <v>42</v>
      </c>
      <c r="AC5494" s="128" t="s">
        <v>2618</v>
      </c>
      <c r="AD5494" s="128" t="s">
        <v>51</v>
      </c>
    </row>
    <row r="5495" spans="1:30" x14ac:dyDescent="0.25">
      <c r="A5495" s="128" t="s">
        <v>35</v>
      </c>
      <c r="B5495" s="128" t="s">
        <v>36</v>
      </c>
      <c r="C5495" s="128" t="s">
        <v>37</v>
      </c>
      <c r="D5495" s="128" t="s">
        <v>121</v>
      </c>
      <c r="E5495" s="128" t="s">
        <v>215</v>
      </c>
      <c r="F5495" s="128" t="s">
        <v>216</v>
      </c>
      <c r="G5495" s="128" t="s">
        <v>124</v>
      </c>
      <c r="H5495" s="128" t="s">
        <v>124</v>
      </c>
      <c r="I5495" s="128" t="s">
        <v>42</v>
      </c>
      <c r="J5495" s="128" t="s">
        <v>250</v>
      </c>
      <c r="K5495" s="128" t="s">
        <v>250</v>
      </c>
      <c r="L5495" s="128" t="s">
        <v>43</v>
      </c>
      <c r="M5495" s="128" t="s">
        <v>44</v>
      </c>
      <c r="N5495" s="128" t="s">
        <v>150</v>
      </c>
      <c r="O5495" s="128" t="s">
        <v>1534</v>
      </c>
      <c r="P5495" s="128" t="s">
        <v>1152</v>
      </c>
      <c r="Q5495" s="128" t="s">
        <v>1541</v>
      </c>
      <c r="R5495" s="128" t="s">
        <v>1152</v>
      </c>
      <c r="S5495" s="127">
        <v>201502</v>
      </c>
      <c r="T5495" s="128" t="s">
        <v>47</v>
      </c>
      <c r="U5495" s="127">
        <v>0</v>
      </c>
      <c r="V5495" s="138">
        <v>-32717</v>
      </c>
      <c r="W5495" s="128" t="s">
        <v>1152</v>
      </c>
      <c r="X5495" s="128" t="s">
        <v>433</v>
      </c>
      <c r="Y5495" s="128" t="s">
        <v>1152</v>
      </c>
      <c r="Z5495" s="128" t="s">
        <v>48</v>
      </c>
      <c r="AA5495" s="128" t="s">
        <v>1166</v>
      </c>
      <c r="AB5495" s="128" t="s">
        <v>42</v>
      </c>
      <c r="AC5495" s="128" t="s">
        <v>2618</v>
      </c>
      <c r="AD5495" s="128" t="s">
        <v>51</v>
      </c>
    </row>
    <row r="5496" spans="1:30" x14ac:dyDescent="0.25">
      <c r="A5496" s="128" t="s">
        <v>35</v>
      </c>
      <c r="B5496" s="128" t="s">
        <v>36</v>
      </c>
      <c r="C5496" s="128" t="s">
        <v>37</v>
      </c>
      <c r="D5496" s="128" t="s">
        <v>121</v>
      </c>
      <c r="E5496" s="128" t="s">
        <v>215</v>
      </c>
      <c r="F5496" s="128" t="s">
        <v>216</v>
      </c>
      <c r="G5496" s="128" t="s">
        <v>124</v>
      </c>
      <c r="H5496" s="128" t="s">
        <v>124</v>
      </c>
      <c r="I5496" s="128" t="s">
        <v>42</v>
      </c>
      <c r="J5496" s="128" t="s">
        <v>437</v>
      </c>
      <c r="K5496" s="128" t="s">
        <v>437</v>
      </c>
      <c r="L5496" s="128" t="s">
        <v>43</v>
      </c>
      <c r="M5496" s="128" t="s">
        <v>44</v>
      </c>
      <c r="N5496" s="128" t="s">
        <v>150</v>
      </c>
      <c r="O5496" s="128" t="s">
        <v>1534</v>
      </c>
      <c r="P5496" s="128" t="s">
        <v>1152</v>
      </c>
      <c r="Q5496" s="128" t="s">
        <v>1543</v>
      </c>
      <c r="R5496" s="128" t="s">
        <v>1152</v>
      </c>
      <c r="S5496" s="127">
        <v>201502</v>
      </c>
      <c r="T5496" s="128" t="s">
        <v>47</v>
      </c>
      <c r="U5496" s="127">
        <v>0</v>
      </c>
      <c r="V5496" s="138">
        <v>-4408.45</v>
      </c>
      <c r="W5496" s="128" t="s">
        <v>1152</v>
      </c>
      <c r="X5496" s="128" t="s">
        <v>577</v>
      </c>
      <c r="Y5496" s="128" t="s">
        <v>1152</v>
      </c>
      <c r="Z5496" s="128" t="s">
        <v>48</v>
      </c>
      <c r="AA5496" s="128" t="s">
        <v>1166</v>
      </c>
      <c r="AB5496" s="128" t="s">
        <v>42</v>
      </c>
      <c r="AC5496" s="128" t="s">
        <v>2618</v>
      </c>
      <c r="AD5496" s="128" t="s">
        <v>51</v>
      </c>
    </row>
    <row r="5497" spans="1:30" x14ac:dyDescent="0.25">
      <c r="A5497" s="128" t="s">
        <v>35</v>
      </c>
      <c r="B5497" s="128" t="s">
        <v>36</v>
      </c>
      <c r="C5497" s="128" t="s">
        <v>37</v>
      </c>
      <c r="D5497" s="128" t="s">
        <v>121</v>
      </c>
      <c r="E5497" s="128" t="s">
        <v>215</v>
      </c>
      <c r="F5497" s="128" t="s">
        <v>216</v>
      </c>
      <c r="G5497" s="128" t="s">
        <v>124</v>
      </c>
      <c r="H5497" s="128" t="s">
        <v>124</v>
      </c>
      <c r="I5497" s="128" t="s">
        <v>42</v>
      </c>
      <c r="J5497" s="128" t="s">
        <v>237</v>
      </c>
      <c r="K5497" s="128" t="s">
        <v>237</v>
      </c>
      <c r="L5497" s="128" t="s">
        <v>43</v>
      </c>
      <c r="M5497" s="128" t="s">
        <v>44</v>
      </c>
      <c r="N5497" s="128" t="s">
        <v>150</v>
      </c>
      <c r="O5497" s="128" t="s">
        <v>1534</v>
      </c>
      <c r="P5497" s="128" t="s">
        <v>1152</v>
      </c>
      <c r="Q5497" s="128" t="s">
        <v>2425</v>
      </c>
      <c r="R5497" s="128" t="s">
        <v>1152</v>
      </c>
      <c r="S5497" s="127">
        <v>201502</v>
      </c>
      <c r="T5497" s="128" t="s">
        <v>47</v>
      </c>
      <c r="U5497" s="127">
        <v>0</v>
      </c>
      <c r="V5497" s="138">
        <v>-2900</v>
      </c>
      <c r="W5497" s="128" t="s">
        <v>1152</v>
      </c>
      <c r="X5497" s="128" t="s">
        <v>1152</v>
      </c>
      <c r="Y5497" s="128" t="s">
        <v>1152</v>
      </c>
      <c r="Z5497" s="128" t="s">
        <v>48</v>
      </c>
      <c r="AA5497" s="128" t="s">
        <v>1166</v>
      </c>
      <c r="AB5497" s="128" t="s">
        <v>42</v>
      </c>
      <c r="AC5497" s="128" t="s">
        <v>2618</v>
      </c>
      <c r="AD5497" s="128" t="s">
        <v>51</v>
      </c>
    </row>
    <row r="5498" spans="1:30" x14ac:dyDescent="0.25">
      <c r="A5498" s="128" t="s">
        <v>35</v>
      </c>
      <c r="B5498" s="128" t="s">
        <v>36</v>
      </c>
      <c r="C5498" s="128" t="s">
        <v>37</v>
      </c>
      <c r="D5498" s="128" t="s">
        <v>121</v>
      </c>
      <c r="E5498" s="128" t="s">
        <v>215</v>
      </c>
      <c r="F5498" s="128" t="s">
        <v>216</v>
      </c>
      <c r="G5498" s="128" t="s">
        <v>124</v>
      </c>
      <c r="H5498" s="128" t="s">
        <v>124</v>
      </c>
      <c r="I5498" s="128" t="s">
        <v>42</v>
      </c>
      <c r="J5498" s="128" t="s">
        <v>250</v>
      </c>
      <c r="K5498" s="128" t="s">
        <v>250</v>
      </c>
      <c r="L5498" s="128" t="s">
        <v>43</v>
      </c>
      <c r="M5498" s="128" t="s">
        <v>44</v>
      </c>
      <c r="N5498" s="128" t="s">
        <v>150</v>
      </c>
      <c r="O5498" s="128" t="s">
        <v>1534</v>
      </c>
      <c r="P5498" s="128" t="s">
        <v>1152</v>
      </c>
      <c r="Q5498" s="128" t="s">
        <v>1559</v>
      </c>
      <c r="R5498" s="128" t="s">
        <v>1152</v>
      </c>
      <c r="S5498" s="127">
        <v>201502</v>
      </c>
      <c r="T5498" s="128" t="s">
        <v>47</v>
      </c>
      <c r="U5498" s="127">
        <v>0</v>
      </c>
      <c r="V5498" s="138">
        <v>-2157.27</v>
      </c>
      <c r="W5498" s="128" t="s">
        <v>1152</v>
      </c>
      <c r="X5498" s="128" t="s">
        <v>1152</v>
      </c>
      <c r="Y5498" s="128" t="s">
        <v>1152</v>
      </c>
      <c r="Z5498" s="128" t="s">
        <v>48</v>
      </c>
      <c r="AA5498" s="128" t="s">
        <v>1166</v>
      </c>
      <c r="AB5498" s="128" t="s">
        <v>42</v>
      </c>
      <c r="AC5498" s="128" t="s">
        <v>2618</v>
      </c>
      <c r="AD5498" s="128" t="s">
        <v>51</v>
      </c>
    </row>
    <row r="5499" spans="1:30" x14ac:dyDescent="0.25">
      <c r="A5499" s="128" t="s">
        <v>35</v>
      </c>
      <c r="B5499" s="128" t="s">
        <v>36</v>
      </c>
      <c r="C5499" s="128" t="s">
        <v>37</v>
      </c>
      <c r="D5499" s="128" t="s">
        <v>121</v>
      </c>
      <c r="E5499" s="128" t="s">
        <v>215</v>
      </c>
      <c r="F5499" s="128" t="s">
        <v>216</v>
      </c>
      <c r="G5499" s="128" t="s">
        <v>124</v>
      </c>
      <c r="H5499" s="128" t="s">
        <v>124</v>
      </c>
      <c r="I5499" s="128" t="s">
        <v>42</v>
      </c>
      <c r="J5499" s="128" t="s">
        <v>217</v>
      </c>
      <c r="K5499" s="128" t="s">
        <v>217</v>
      </c>
      <c r="L5499" s="128" t="s">
        <v>43</v>
      </c>
      <c r="M5499" s="128" t="s">
        <v>44</v>
      </c>
      <c r="N5499" s="128" t="s">
        <v>180</v>
      </c>
      <c r="O5499" s="128" t="s">
        <v>1534</v>
      </c>
      <c r="P5499" s="128" t="s">
        <v>1152</v>
      </c>
      <c r="Q5499" s="128" t="s">
        <v>1546</v>
      </c>
      <c r="R5499" s="128" t="s">
        <v>1152</v>
      </c>
      <c r="S5499" s="127">
        <v>201502</v>
      </c>
      <c r="T5499" s="128" t="s">
        <v>47</v>
      </c>
      <c r="U5499" s="127">
        <v>0</v>
      </c>
      <c r="V5499" s="138">
        <v>-508306.4</v>
      </c>
      <c r="W5499" s="128" t="s">
        <v>1152</v>
      </c>
      <c r="X5499" s="128" t="s">
        <v>1152</v>
      </c>
      <c r="Y5499" s="128" t="s">
        <v>1152</v>
      </c>
      <c r="Z5499" s="128" t="s">
        <v>48</v>
      </c>
      <c r="AA5499" s="128" t="s">
        <v>1166</v>
      </c>
      <c r="AB5499" s="128" t="s">
        <v>42</v>
      </c>
      <c r="AC5499" s="128" t="s">
        <v>2618</v>
      </c>
      <c r="AD5499" s="128" t="s">
        <v>51</v>
      </c>
    </row>
    <row r="5500" spans="1:30" x14ac:dyDescent="0.25">
      <c r="A5500" s="128" t="s">
        <v>35</v>
      </c>
      <c r="B5500" s="128" t="s">
        <v>36</v>
      </c>
      <c r="C5500" s="128" t="s">
        <v>37</v>
      </c>
      <c r="D5500" s="128" t="s">
        <v>121</v>
      </c>
      <c r="E5500" s="128" t="s">
        <v>215</v>
      </c>
      <c r="F5500" s="128" t="s">
        <v>216</v>
      </c>
      <c r="G5500" s="128" t="s">
        <v>124</v>
      </c>
      <c r="H5500" s="128" t="s">
        <v>124</v>
      </c>
      <c r="I5500" s="128" t="s">
        <v>42</v>
      </c>
      <c r="J5500" s="128" t="s">
        <v>237</v>
      </c>
      <c r="K5500" s="128" t="s">
        <v>237</v>
      </c>
      <c r="L5500" s="128" t="s">
        <v>43</v>
      </c>
      <c r="M5500" s="128" t="s">
        <v>44</v>
      </c>
      <c r="N5500" s="128" t="s">
        <v>180</v>
      </c>
      <c r="O5500" s="128" t="s">
        <v>1534</v>
      </c>
      <c r="P5500" s="128" t="s">
        <v>1152</v>
      </c>
      <c r="Q5500" s="128" t="s">
        <v>1544</v>
      </c>
      <c r="R5500" s="128" t="s">
        <v>1152</v>
      </c>
      <c r="S5500" s="127">
        <v>201502</v>
      </c>
      <c r="T5500" s="128" t="s">
        <v>47</v>
      </c>
      <c r="U5500" s="127">
        <v>0</v>
      </c>
      <c r="V5500" s="138">
        <v>-203740</v>
      </c>
      <c r="W5500" s="128" t="s">
        <v>1152</v>
      </c>
      <c r="X5500" s="128" t="s">
        <v>1152</v>
      </c>
      <c r="Y5500" s="128" t="s">
        <v>1152</v>
      </c>
      <c r="Z5500" s="128" t="s">
        <v>48</v>
      </c>
      <c r="AA5500" s="128" t="s">
        <v>1166</v>
      </c>
      <c r="AB5500" s="128" t="s">
        <v>42</v>
      </c>
      <c r="AC5500" s="128" t="s">
        <v>2618</v>
      </c>
      <c r="AD5500" s="128" t="s">
        <v>51</v>
      </c>
    </row>
    <row r="5501" spans="1:30" x14ac:dyDescent="0.25">
      <c r="A5501" s="128" t="s">
        <v>35</v>
      </c>
      <c r="B5501" s="128" t="s">
        <v>36</v>
      </c>
      <c r="C5501" s="128" t="s">
        <v>37</v>
      </c>
      <c r="D5501" s="128" t="s">
        <v>121</v>
      </c>
      <c r="E5501" s="128" t="s">
        <v>215</v>
      </c>
      <c r="F5501" s="128" t="s">
        <v>216</v>
      </c>
      <c r="G5501" s="128" t="s">
        <v>124</v>
      </c>
      <c r="H5501" s="128" t="s">
        <v>124</v>
      </c>
      <c r="I5501" s="128" t="s">
        <v>42</v>
      </c>
      <c r="J5501" s="128" t="s">
        <v>261</v>
      </c>
      <c r="K5501" s="128" t="s">
        <v>261</v>
      </c>
      <c r="L5501" s="128" t="s">
        <v>43</v>
      </c>
      <c r="M5501" s="128" t="s">
        <v>44</v>
      </c>
      <c r="N5501" s="128" t="s">
        <v>180</v>
      </c>
      <c r="O5501" s="128" t="s">
        <v>1534</v>
      </c>
      <c r="P5501" s="128" t="s">
        <v>1152</v>
      </c>
      <c r="Q5501" s="128" t="s">
        <v>1547</v>
      </c>
      <c r="R5501" s="128" t="s">
        <v>1152</v>
      </c>
      <c r="S5501" s="127">
        <v>201502</v>
      </c>
      <c r="T5501" s="128" t="s">
        <v>47</v>
      </c>
      <c r="U5501" s="127">
        <v>0</v>
      </c>
      <c r="V5501" s="138">
        <v>-69667</v>
      </c>
      <c r="W5501" s="128" t="s">
        <v>1152</v>
      </c>
      <c r="X5501" s="128" t="s">
        <v>1152</v>
      </c>
      <c r="Y5501" s="128" t="s">
        <v>1152</v>
      </c>
      <c r="Z5501" s="128" t="s">
        <v>48</v>
      </c>
      <c r="AA5501" s="128" t="s">
        <v>1166</v>
      </c>
      <c r="AB5501" s="128" t="s">
        <v>42</v>
      </c>
      <c r="AC5501" s="128" t="s">
        <v>2618</v>
      </c>
      <c r="AD5501" s="128" t="s">
        <v>51</v>
      </c>
    </row>
    <row r="5502" spans="1:30" x14ac:dyDescent="0.25">
      <c r="A5502" s="128" t="s">
        <v>35</v>
      </c>
      <c r="B5502" s="128" t="s">
        <v>36</v>
      </c>
      <c r="C5502" s="128" t="s">
        <v>37</v>
      </c>
      <c r="D5502" s="128" t="s">
        <v>121</v>
      </c>
      <c r="E5502" s="128" t="s">
        <v>215</v>
      </c>
      <c r="F5502" s="128" t="s">
        <v>216</v>
      </c>
      <c r="G5502" s="128" t="s">
        <v>124</v>
      </c>
      <c r="H5502" s="128" t="s">
        <v>124</v>
      </c>
      <c r="I5502" s="128" t="s">
        <v>42</v>
      </c>
      <c r="J5502" s="128" t="s">
        <v>231</v>
      </c>
      <c r="K5502" s="128" t="s">
        <v>231</v>
      </c>
      <c r="L5502" s="128" t="s">
        <v>43</v>
      </c>
      <c r="M5502" s="128" t="s">
        <v>44</v>
      </c>
      <c r="N5502" s="128" t="s">
        <v>180</v>
      </c>
      <c r="O5502" s="128" t="s">
        <v>1534</v>
      </c>
      <c r="P5502" s="128" t="s">
        <v>1152</v>
      </c>
      <c r="Q5502" s="128" t="s">
        <v>1546</v>
      </c>
      <c r="R5502" s="128" t="s">
        <v>1152</v>
      </c>
      <c r="S5502" s="127">
        <v>201502</v>
      </c>
      <c r="T5502" s="128" t="s">
        <v>47</v>
      </c>
      <c r="U5502" s="127">
        <v>0</v>
      </c>
      <c r="V5502" s="138">
        <v>-45431.56</v>
      </c>
      <c r="W5502" s="128" t="s">
        <v>1152</v>
      </c>
      <c r="X5502" s="128" t="s">
        <v>975</v>
      </c>
      <c r="Y5502" s="128" t="s">
        <v>1152</v>
      </c>
      <c r="Z5502" s="128" t="s">
        <v>48</v>
      </c>
      <c r="AA5502" s="128" t="s">
        <v>1166</v>
      </c>
      <c r="AB5502" s="128" t="s">
        <v>42</v>
      </c>
      <c r="AC5502" s="128" t="s">
        <v>2618</v>
      </c>
      <c r="AD5502" s="128" t="s">
        <v>51</v>
      </c>
    </row>
    <row r="5503" spans="1:30" x14ac:dyDescent="0.25">
      <c r="A5503" s="128" t="s">
        <v>35</v>
      </c>
      <c r="B5503" s="128" t="s">
        <v>36</v>
      </c>
      <c r="C5503" s="128" t="s">
        <v>37</v>
      </c>
      <c r="D5503" s="128" t="s">
        <v>121</v>
      </c>
      <c r="E5503" s="128" t="s">
        <v>215</v>
      </c>
      <c r="F5503" s="128" t="s">
        <v>216</v>
      </c>
      <c r="G5503" s="128" t="s">
        <v>124</v>
      </c>
      <c r="H5503" s="128" t="s">
        <v>124</v>
      </c>
      <c r="I5503" s="128" t="s">
        <v>42</v>
      </c>
      <c r="J5503" s="128" t="s">
        <v>231</v>
      </c>
      <c r="K5503" s="128" t="s">
        <v>231</v>
      </c>
      <c r="L5503" s="128" t="s">
        <v>43</v>
      </c>
      <c r="M5503" s="128" t="s">
        <v>44</v>
      </c>
      <c r="N5503" s="128" t="s">
        <v>180</v>
      </c>
      <c r="O5503" s="128" t="s">
        <v>1534</v>
      </c>
      <c r="P5503" s="128" t="s">
        <v>1152</v>
      </c>
      <c r="Q5503" s="128" t="s">
        <v>1546</v>
      </c>
      <c r="R5503" s="128" t="s">
        <v>1152</v>
      </c>
      <c r="S5503" s="127">
        <v>201502</v>
      </c>
      <c r="T5503" s="128" t="s">
        <v>47</v>
      </c>
      <c r="U5503" s="127">
        <v>0</v>
      </c>
      <c r="V5503" s="138">
        <v>-44316.7</v>
      </c>
      <c r="W5503" s="128" t="s">
        <v>1152</v>
      </c>
      <c r="X5503" s="128" t="s">
        <v>1152</v>
      </c>
      <c r="Y5503" s="128" t="s">
        <v>1152</v>
      </c>
      <c r="Z5503" s="128" t="s">
        <v>48</v>
      </c>
      <c r="AA5503" s="128" t="s">
        <v>1166</v>
      </c>
      <c r="AB5503" s="128" t="s">
        <v>42</v>
      </c>
      <c r="AC5503" s="128" t="s">
        <v>2618</v>
      </c>
      <c r="AD5503" s="128" t="s">
        <v>51</v>
      </c>
    </row>
    <row r="5504" spans="1:30" x14ac:dyDescent="0.25">
      <c r="A5504" s="128" t="s">
        <v>35</v>
      </c>
      <c r="B5504" s="128" t="s">
        <v>36</v>
      </c>
      <c r="C5504" s="128" t="s">
        <v>37</v>
      </c>
      <c r="D5504" s="128" t="s">
        <v>121</v>
      </c>
      <c r="E5504" s="128" t="s">
        <v>215</v>
      </c>
      <c r="F5504" s="128" t="s">
        <v>216</v>
      </c>
      <c r="G5504" s="128" t="s">
        <v>124</v>
      </c>
      <c r="H5504" s="128" t="s">
        <v>124</v>
      </c>
      <c r="I5504" s="128" t="s">
        <v>42</v>
      </c>
      <c r="J5504" s="128" t="s">
        <v>250</v>
      </c>
      <c r="K5504" s="128" t="s">
        <v>250</v>
      </c>
      <c r="L5504" s="128" t="s">
        <v>43</v>
      </c>
      <c r="M5504" s="128" t="s">
        <v>44</v>
      </c>
      <c r="N5504" s="128" t="s">
        <v>180</v>
      </c>
      <c r="O5504" s="128" t="s">
        <v>1534</v>
      </c>
      <c r="P5504" s="128" t="s">
        <v>1152</v>
      </c>
      <c r="Q5504" s="128" t="s">
        <v>1545</v>
      </c>
      <c r="R5504" s="128" t="s">
        <v>1152</v>
      </c>
      <c r="S5504" s="127">
        <v>201502</v>
      </c>
      <c r="T5504" s="128" t="s">
        <v>47</v>
      </c>
      <c r="U5504" s="127">
        <v>0</v>
      </c>
      <c r="V5504" s="138">
        <v>-20600</v>
      </c>
      <c r="W5504" s="128" t="s">
        <v>1152</v>
      </c>
      <c r="X5504" s="128" t="s">
        <v>1152</v>
      </c>
      <c r="Y5504" s="128" t="s">
        <v>1152</v>
      </c>
      <c r="Z5504" s="128" t="s">
        <v>48</v>
      </c>
      <c r="AA5504" s="128" t="s">
        <v>1166</v>
      </c>
      <c r="AB5504" s="128" t="s">
        <v>42</v>
      </c>
      <c r="AC5504" s="128" t="s">
        <v>2618</v>
      </c>
      <c r="AD5504" s="128" t="s">
        <v>51</v>
      </c>
    </row>
    <row r="5505" spans="1:30" x14ac:dyDescent="0.25">
      <c r="A5505" s="128" t="s">
        <v>35</v>
      </c>
      <c r="B5505" s="128" t="s">
        <v>36</v>
      </c>
      <c r="C5505" s="128" t="s">
        <v>37</v>
      </c>
      <c r="D5505" s="128" t="s">
        <v>121</v>
      </c>
      <c r="E5505" s="128" t="s">
        <v>215</v>
      </c>
      <c r="F5505" s="128" t="s">
        <v>216</v>
      </c>
      <c r="G5505" s="128" t="s">
        <v>124</v>
      </c>
      <c r="H5505" s="128" t="s">
        <v>124</v>
      </c>
      <c r="I5505" s="128" t="s">
        <v>42</v>
      </c>
      <c r="J5505" s="128" t="s">
        <v>437</v>
      </c>
      <c r="K5505" s="128" t="s">
        <v>437</v>
      </c>
      <c r="L5505" s="128" t="s">
        <v>43</v>
      </c>
      <c r="M5505" s="128" t="s">
        <v>44</v>
      </c>
      <c r="N5505" s="128" t="s">
        <v>180</v>
      </c>
      <c r="O5505" s="128" t="s">
        <v>1534</v>
      </c>
      <c r="P5505" s="128" t="s">
        <v>1152</v>
      </c>
      <c r="Q5505" s="128" t="s">
        <v>1547</v>
      </c>
      <c r="R5505" s="128" t="s">
        <v>1152</v>
      </c>
      <c r="S5505" s="127">
        <v>201502</v>
      </c>
      <c r="T5505" s="128" t="s">
        <v>47</v>
      </c>
      <c r="U5505" s="127">
        <v>0</v>
      </c>
      <c r="V5505" s="138">
        <v>-11422.66</v>
      </c>
      <c r="W5505" s="128" t="s">
        <v>1152</v>
      </c>
      <c r="X5505" s="128" t="s">
        <v>1152</v>
      </c>
      <c r="Y5505" s="128" t="s">
        <v>1152</v>
      </c>
      <c r="Z5505" s="128" t="s">
        <v>48</v>
      </c>
      <c r="AA5505" s="128" t="s">
        <v>1166</v>
      </c>
      <c r="AB5505" s="128" t="s">
        <v>42</v>
      </c>
      <c r="AC5505" s="128" t="s">
        <v>2618</v>
      </c>
      <c r="AD5505" s="128" t="s">
        <v>51</v>
      </c>
    </row>
    <row r="5506" spans="1:30" x14ac:dyDescent="0.25">
      <c r="A5506" s="128" t="s">
        <v>35</v>
      </c>
      <c r="B5506" s="128" t="s">
        <v>36</v>
      </c>
      <c r="C5506" s="128" t="s">
        <v>37</v>
      </c>
      <c r="D5506" s="128" t="s">
        <v>121</v>
      </c>
      <c r="E5506" s="128" t="s">
        <v>122</v>
      </c>
      <c r="F5506" s="128" t="s">
        <v>123</v>
      </c>
      <c r="G5506" s="128" t="s">
        <v>124</v>
      </c>
      <c r="H5506" s="128" t="s">
        <v>124</v>
      </c>
      <c r="I5506" s="128" t="s">
        <v>42</v>
      </c>
      <c r="J5506" s="128" t="s">
        <v>182</v>
      </c>
      <c r="K5506" s="128" t="s">
        <v>182</v>
      </c>
      <c r="L5506" s="128" t="s">
        <v>43</v>
      </c>
      <c r="M5506" s="128" t="s">
        <v>44</v>
      </c>
      <c r="N5506" s="128" t="s">
        <v>150</v>
      </c>
      <c r="O5506" s="128" t="s">
        <v>1562</v>
      </c>
      <c r="P5506" s="128" t="s">
        <v>1152</v>
      </c>
      <c r="Q5506" s="128" t="s">
        <v>2484</v>
      </c>
      <c r="R5506" s="128" t="s">
        <v>1152</v>
      </c>
      <c r="S5506" s="127">
        <v>201502</v>
      </c>
      <c r="T5506" s="128" t="s">
        <v>52</v>
      </c>
      <c r="U5506" s="127">
        <v>0</v>
      </c>
      <c r="V5506" s="138">
        <v>1460177</v>
      </c>
      <c r="W5506" s="128" t="s">
        <v>1152</v>
      </c>
      <c r="X5506" s="128" t="s">
        <v>1152</v>
      </c>
      <c r="Y5506" s="128" t="s">
        <v>1152</v>
      </c>
      <c r="Z5506" s="128" t="s">
        <v>48</v>
      </c>
      <c r="AA5506" s="128" t="s">
        <v>2363</v>
      </c>
      <c r="AB5506" s="128" t="s">
        <v>42</v>
      </c>
      <c r="AC5506" s="128" t="s">
        <v>2621</v>
      </c>
      <c r="AD5506" s="128" t="s">
        <v>51</v>
      </c>
    </row>
    <row r="5507" spans="1:30" x14ac:dyDescent="0.25">
      <c r="A5507" s="128" t="s">
        <v>35</v>
      </c>
      <c r="B5507" s="128" t="s">
        <v>36</v>
      </c>
      <c r="C5507" s="128" t="s">
        <v>37</v>
      </c>
      <c r="D5507" s="128" t="s">
        <v>121</v>
      </c>
      <c r="E5507" s="128" t="s">
        <v>122</v>
      </c>
      <c r="F5507" s="128" t="s">
        <v>123</v>
      </c>
      <c r="G5507" s="128" t="s">
        <v>124</v>
      </c>
      <c r="H5507" s="128" t="s">
        <v>124</v>
      </c>
      <c r="I5507" s="128" t="s">
        <v>42</v>
      </c>
      <c r="J5507" s="128" t="s">
        <v>652</v>
      </c>
      <c r="K5507" s="128" t="s">
        <v>652</v>
      </c>
      <c r="L5507" s="128" t="s">
        <v>43</v>
      </c>
      <c r="M5507" s="128" t="s">
        <v>44</v>
      </c>
      <c r="N5507" s="128" t="s">
        <v>150</v>
      </c>
      <c r="O5507" s="128" t="s">
        <v>1562</v>
      </c>
      <c r="P5507" s="128" t="s">
        <v>1152</v>
      </c>
      <c r="Q5507" s="128" t="s">
        <v>2484</v>
      </c>
      <c r="R5507" s="128" t="s">
        <v>1152</v>
      </c>
      <c r="S5507" s="127">
        <v>201502</v>
      </c>
      <c r="T5507" s="128" t="s">
        <v>52</v>
      </c>
      <c r="U5507" s="127">
        <v>0</v>
      </c>
      <c r="V5507" s="138">
        <v>558480</v>
      </c>
      <c r="W5507" s="128" t="s">
        <v>1152</v>
      </c>
      <c r="X5507" s="128" t="s">
        <v>1152</v>
      </c>
      <c r="Y5507" s="128" t="s">
        <v>1152</v>
      </c>
      <c r="Z5507" s="128" t="s">
        <v>48</v>
      </c>
      <c r="AA5507" s="128" t="s">
        <v>2363</v>
      </c>
      <c r="AB5507" s="128" t="s">
        <v>42</v>
      </c>
      <c r="AC5507" s="128" t="s">
        <v>2621</v>
      </c>
      <c r="AD5507" s="128" t="s">
        <v>51</v>
      </c>
    </row>
    <row r="5508" spans="1:30" x14ac:dyDescent="0.25">
      <c r="A5508" s="128" t="s">
        <v>35</v>
      </c>
      <c r="B5508" s="128" t="s">
        <v>36</v>
      </c>
      <c r="C5508" s="128" t="s">
        <v>37</v>
      </c>
      <c r="D5508" s="128" t="s">
        <v>121</v>
      </c>
      <c r="E5508" s="128" t="s">
        <v>122</v>
      </c>
      <c r="F5508" s="128" t="s">
        <v>123</v>
      </c>
      <c r="G5508" s="128" t="s">
        <v>124</v>
      </c>
      <c r="H5508" s="128" t="s">
        <v>124</v>
      </c>
      <c r="I5508" s="128" t="s">
        <v>42</v>
      </c>
      <c r="J5508" s="128" t="s">
        <v>532</v>
      </c>
      <c r="K5508" s="128" t="s">
        <v>532</v>
      </c>
      <c r="L5508" s="128" t="s">
        <v>43</v>
      </c>
      <c r="M5508" s="128" t="s">
        <v>44</v>
      </c>
      <c r="N5508" s="128" t="s">
        <v>150</v>
      </c>
      <c r="O5508" s="128" t="s">
        <v>1562</v>
      </c>
      <c r="P5508" s="128" t="s">
        <v>1152</v>
      </c>
      <c r="Q5508" s="128" t="s">
        <v>2484</v>
      </c>
      <c r="R5508" s="128" t="s">
        <v>1152</v>
      </c>
      <c r="S5508" s="127">
        <v>201502</v>
      </c>
      <c r="T5508" s="128" t="s">
        <v>52</v>
      </c>
      <c r="U5508" s="127">
        <v>0</v>
      </c>
      <c r="V5508" s="138">
        <v>247951</v>
      </c>
      <c r="W5508" s="128" t="s">
        <v>1152</v>
      </c>
      <c r="X5508" s="128" t="s">
        <v>1152</v>
      </c>
      <c r="Y5508" s="128" t="s">
        <v>1152</v>
      </c>
      <c r="Z5508" s="128" t="s">
        <v>48</v>
      </c>
      <c r="AA5508" s="128" t="s">
        <v>2363</v>
      </c>
      <c r="AB5508" s="128" t="s">
        <v>42</v>
      </c>
      <c r="AC5508" s="128" t="s">
        <v>2621</v>
      </c>
      <c r="AD5508" s="128" t="s">
        <v>51</v>
      </c>
    </row>
    <row r="5509" spans="1:30" x14ac:dyDescent="0.25">
      <c r="A5509" s="128" t="s">
        <v>35</v>
      </c>
      <c r="B5509" s="128" t="s">
        <v>36</v>
      </c>
      <c r="C5509" s="128" t="s">
        <v>37</v>
      </c>
      <c r="D5509" s="128" t="s">
        <v>121</v>
      </c>
      <c r="E5509" s="128" t="s">
        <v>122</v>
      </c>
      <c r="F5509" s="128" t="s">
        <v>123</v>
      </c>
      <c r="G5509" s="128" t="s">
        <v>124</v>
      </c>
      <c r="H5509" s="128" t="s">
        <v>124</v>
      </c>
      <c r="I5509" s="128" t="s">
        <v>42</v>
      </c>
      <c r="J5509" s="128" t="s">
        <v>174</v>
      </c>
      <c r="K5509" s="128" t="s">
        <v>174</v>
      </c>
      <c r="L5509" s="128" t="s">
        <v>43</v>
      </c>
      <c r="M5509" s="128" t="s">
        <v>44</v>
      </c>
      <c r="N5509" s="128" t="s">
        <v>150</v>
      </c>
      <c r="O5509" s="128" t="s">
        <v>1562</v>
      </c>
      <c r="P5509" s="128" t="s">
        <v>1152</v>
      </c>
      <c r="Q5509" s="128" t="s">
        <v>2484</v>
      </c>
      <c r="R5509" s="128" t="s">
        <v>1152</v>
      </c>
      <c r="S5509" s="127">
        <v>201502</v>
      </c>
      <c r="T5509" s="128" t="s">
        <v>52</v>
      </c>
      <c r="U5509" s="127">
        <v>0</v>
      </c>
      <c r="V5509" s="138">
        <v>148151</v>
      </c>
      <c r="W5509" s="128" t="s">
        <v>1152</v>
      </c>
      <c r="X5509" s="128" t="s">
        <v>1152</v>
      </c>
      <c r="Y5509" s="128" t="s">
        <v>1152</v>
      </c>
      <c r="Z5509" s="128" t="s">
        <v>48</v>
      </c>
      <c r="AA5509" s="128" t="s">
        <v>2363</v>
      </c>
      <c r="AB5509" s="128" t="s">
        <v>42</v>
      </c>
      <c r="AC5509" s="128" t="s">
        <v>2621</v>
      </c>
      <c r="AD5509" s="128" t="s">
        <v>51</v>
      </c>
    </row>
    <row r="5510" spans="1:30" x14ac:dyDescent="0.25">
      <c r="A5510" s="128" t="s">
        <v>35</v>
      </c>
      <c r="B5510" s="128" t="s">
        <v>36</v>
      </c>
      <c r="C5510" s="128" t="s">
        <v>37</v>
      </c>
      <c r="D5510" s="128" t="s">
        <v>121</v>
      </c>
      <c r="E5510" s="128" t="s">
        <v>122</v>
      </c>
      <c r="F5510" s="128" t="s">
        <v>123</v>
      </c>
      <c r="G5510" s="128" t="s">
        <v>124</v>
      </c>
      <c r="H5510" s="128" t="s">
        <v>124</v>
      </c>
      <c r="I5510" s="128" t="s">
        <v>42</v>
      </c>
      <c r="J5510" s="128" t="s">
        <v>298</v>
      </c>
      <c r="K5510" s="128" t="s">
        <v>298</v>
      </c>
      <c r="L5510" s="128" t="s">
        <v>43</v>
      </c>
      <c r="M5510" s="128" t="s">
        <v>44</v>
      </c>
      <c r="N5510" s="128" t="s">
        <v>150</v>
      </c>
      <c r="O5510" s="128" t="s">
        <v>1534</v>
      </c>
      <c r="P5510" s="128" t="s">
        <v>1152</v>
      </c>
      <c r="Q5510" s="128" t="s">
        <v>2571</v>
      </c>
      <c r="R5510" s="128" t="s">
        <v>1152</v>
      </c>
      <c r="S5510" s="127">
        <v>201502</v>
      </c>
      <c r="T5510" s="128" t="s">
        <v>47</v>
      </c>
      <c r="U5510" s="127">
        <v>0</v>
      </c>
      <c r="V5510" s="138">
        <v>-70650</v>
      </c>
      <c r="W5510" s="128" t="s">
        <v>1152</v>
      </c>
      <c r="X5510" s="128" t="s">
        <v>1152</v>
      </c>
      <c r="Y5510" s="128" t="s">
        <v>1152</v>
      </c>
      <c r="Z5510" s="128" t="s">
        <v>48</v>
      </c>
      <c r="AA5510" s="128" t="s">
        <v>129</v>
      </c>
      <c r="AB5510" s="128" t="s">
        <v>42</v>
      </c>
      <c r="AC5510" s="128" t="s">
        <v>2622</v>
      </c>
      <c r="AD5510" s="128" t="s">
        <v>51</v>
      </c>
    </row>
    <row r="5511" spans="1:30" x14ac:dyDescent="0.25">
      <c r="A5511" s="128" t="s">
        <v>35</v>
      </c>
      <c r="B5511" s="128" t="s">
        <v>36</v>
      </c>
      <c r="C5511" s="128" t="s">
        <v>37</v>
      </c>
      <c r="D5511" s="128" t="s">
        <v>121</v>
      </c>
      <c r="E5511" s="128" t="s">
        <v>122</v>
      </c>
      <c r="F5511" s="128" t="s">
        <v>123</v>
      </c>
      <c r="G5511" s="128" t="s">
        <v>124</v>
      </c>
      <c r="H5511" s="128" t="s">
        <v>124</v>
      </c>
      <c r="I5511" s="128" t="s">
        <v>42</v>
      </c>
      <c r="J5511" s="128" t="s">
        <v>182</v>
      </c>
      <c r="K5511" s="128" t="s">
        <v>182</v>
      </c>
      <c r="L5511" s="128" t="s">
        <v>43</v>
      </c>
      <c r="M5511" s="128" t="s">
        <v>44</v>
      </c>
      <c r="N5511" s="128" t="s">
        <v>150</v>
      </c>
      <c r="O5511" s="128" t="s">
        <v>1534</v>
      </c>
      <c r="P5511" s="128" t="s">
        <v>1152</v>
      </c>
      <c r="Q5511" s="128" t="s">
        <v>1535</v>
      </c>
      <c r="R5511" s="128" t="s">
        <v>2598</v>
      </c>
      <c r="S5511" s="127">
        <v>201502</v>
      </c>
      <c r="T5511" s="128" t="s">
        <v>52</v>
      </c>
      <c r="U5511" s="127">
        <v>0</v>
      </c>
      <c r="V5511" s="138">
        <v>320112.56</v>
      </c>
      <c r="W5511" s="128" t="s">
        <v>1152</v>
      </c>
      <c r="X5511" s="128" t="s">
        <v>177</v>
      </c>
      <c r="Y5511" s="128" t="s">
        <v>1152</v>
      </c>
      <c r="Z5511" s="128" t="s">
        <v>48</v>
      </c>
      <c r="AA5511" s="128" t="s">
        <v>129</v>
      </c>
      <c r="AB5511" s="128" t="s">
        <v>42</v>
      </c>
      <c r="AC5511" s="128" t="s">
        <v>2622</v>
      </c>
      <c r="AD5511" s="128" t="s">
        <v>51</v>
      </c>
    </row>
    <row r="5512" spans="1:30" x14ac:dyDescent="0.25">
      <c r="A5512" s="128" t="s">
        <v>35</v>
      </c>
      <c r="B5512" s="128" t="s">
        <v>36</v>
      </c>
      <c r="C5512" s="128" t="s">
        <v>37</v>
      </c>
      <c r="D5512" s="128" t="s">
        <v>121</v>
      </c>
      <c r="E5512" s="128" t="s">
        <v>122</v>
      </c>
      <c r="F5512" s="128" t="s">
        <v>123</v>
      </c>
      <c r="G5512" s="128" t="s">
        <v>124</v>
      </c>
      <c r="H5512" s="128" t="s">
        <v>124</v>
      </c>
      <c r="I5512" s="128" t="s">
        <v>42</v>
      </c>
      <c r="J5512" s="128" t="s">
        <v>182</v>
      </c>
      <c r="K5512" s="128" t="s">
        <v>182</v>
      </c>
      <c r="L5512" s="128" t="s">
        <v>43</v>
      </c>
      <c r="M5512" s="128" t="s">
        <v>44</v>
      </c>
      <c r="N5512" s="128" t="s">
        <v>150</v>
      </c>
      <c r="O5512" s="128" t="s">
        <v>1534</v>
      </c>
      <c r="P5512" s="128" t="s">
        <v>1152</v>
      </c>
      <c r="Q5512" s="128" t="s">
        <v>1535</v>
      </c>
      <c r="R5512" s="128" t="s">
        <v>1152</v>
      </c>
      <c r="S5512" s="127">
        <v>201502</v>
      </c>
      <c r="T5512" s="128" t="s">
        <v>52</v>
      </c>
      <c r="U5512" s="127">
        <v>0</v>
      </c>
      <c r="V5512" s="138">
        <v>314356.68</v>
      </c>
      <c r="W5512" s="128" t="s">
        <v>1152</v>
      </c>
      <c r="X5512" s="128" t="s">
        <v>177</v>
      </c>
      <c r="Y5512" s="128" t="s">
        <v>1152</v>
      </c>
      <c r="Z5512" s="128" t="s">
        <v>48</v>
      </c>
      <c r="AA5512" s="128" t="s">
        <v>129</v>
      </c>
      <c r="AB5512" s="128" t="s">
        <v>42</v>
      </c>
      <c r="AC5512" s="128" t="s">
        <v>2622</v>
      </c>
      <c r="AD5512" s="128" t="s">
        <v>51</v>
      </c>
    </row>
    <row r="5513" spans="1:30" x14ac:dyDescent="0.25">
      <c r="A5513" s="128" t="s">
        <v>35</v>
      </c>
      <c r="B5513" s="128" t="s">
        <v>36</v>
      </c>
      <c r="C5513" s="128" t="s">
        <v>37</v>
      </c>
      <c r="D5513" s="128" t="s">
        <v>121</v>
      </c>
      <c r="E5513" s="128" t="s">
        <v>122</v>
      </c>
      <c r="F5513" s="128" t="s">
        <v>123</v>
      </c>
      <c r="G5513" s="128" t="s">
        <v>124</v>
      </c>
      <c r="H5513" s="128" t="s">
        <v>124</v>
      </c>
      <c r="I5513" s="128" t="s">
        <v>42</v>
      </c>
      <c r="J5513" s="128" t="s">
        <v>174</v>
      </c>
      <c r="K5513" s="128" t="s">
        <v>174</v>
      </c>
      <c r="L5513" s="128" t="s">
        <v>43</v>
      </c>
      <c r="M5513" s="128" t="s">
        <v>44</v>
      </c>
      <c r="N5513" s="128" t="s">
        <v>150</v>
      </c>
      <c r="O5513" s="128" t="s">
        <v>1534</v>
      </c>
      <c r="P5513" s="128" t="s">
        <v>1152</v>
      </c>
      <c r="Q5513" s="128" t="s">
        <v>1535</v>
      </c>
      <c r="R5513" s="128" t="s">
        <v>2598</v>
      </c>
      <c r="S5513" s="127">
        <v>201502</v>
      </c>
      <c r="T5513" s="128" t="s">
        <v>52</v>
      </c>
      <c r="U5513" s="127">
        <v>0</v>
      </c>
      <c r="V5513" s="138">
        <v>121259.77</v>
      </c>
      <c r="W5513" s="128" t="s">
        <v>1152</v>
      </c>
      <c r="X5513" s="128" t="s">
        <v>177</v>
      </c>
      <c r="Y5513" s="128" t="s">
        <v>1152</v>
      </c>
      <c r="Z5513" s="128" t="s">
        <v>48</v>
      </c>
      <c r="AA5513" s="128" t="s">
        <v>129</v>
      </c>
      <c r="AB5513" s="128" t="s">
        <v>42</v>
      </c>
      <c r="AC5513" s="128" t="s">
        <v>2622</v>
      </c>
      <c r="AD5513" s="128" t="s">
        <v>51</v>
      </c>
    </row>
    <row r="5514" spans="1:30" x14ac:dyDescent="0.25">
      <c r="A5514" s="128" t="s">
        <v>35</v>
      </c>
      <c r="B5514" s="128" t="s">
        <v>36</v>
      </c>
      <c r="C5514" s="128" t="s">
        <v>37</v>
      </c>
      <c r="D5514" s="128" t="s">
        <v>121</v>
      </c>
      <c r="E5514" s="128" t="s">
        <v>122</v>
      </c>
      <c r="F5514" s="128" t="s">
        <v>123</v>
      </c>
      <c r="G5514" s="128" t="s">
        <v>124</v>
      </c>
      <c r="H5514" s="128" t="s">
        <v>124</v>
      </c>
      <c r="I5514" s="128" t="s">
        <v>42</v>
      </c>
      <c r="J5514" s="128" t="s">
        <v>285</v>
      </c>
      <c r="K5514" s="128" t="s">
        <v>285</v>
      </c>
      <c r="L5514" s="128" t="s">
        <v>43</v>
      </c>
      <c r="M5514" s="128" t="s">
        <v>44</v>
      </c>
      <c r="N5514" s="128" t="s">
        <v>150</v>
      </c>
      <c r="O5514" s="128" t="s">
        <v>1534</v>
      </c>
      <c r="P5514" s="128" t="s">
        <v>1152</v>
      </c>
      <c r="Q5514" s="128" t="s">
        <v>287</v>
      </c>
      <c r="R5514" s="128" t="s">
        <v>1152</v>
      </c>
      <c r="S5514" s="127">
        <v>201502</v>
      </c>
      <c r="T5514" s="128" t="s">
        <v>52</v>
      </c>
      <c r="U5514" s="127">
        <v>0</v>
      </c>
      <c r="V5514" s="138">
        <v>74095</v>
      </c>
      <c r="W5514" s="128" t="s">
        <v>1152</v>
      </c>
      <c r="X5514" s="128" t="s">
        <v>1152</v>
      </c>
      <c r="Y5514" s="128" t="s">
        <v>1152</v>
      </c>
      <c r="Z5514" s="128" t="s">
        <v>48</v>
      </c>
      <c r="AA5514" s="128" t="s">
        <v>129</v>
      </c>
      <c r="AB5514" s="128" t="s">
        <v>42</v>
      </c>
      <c r="AC5514" s="128" t="s">
        <v>2622</v>
      </c>
      <c r="AD5514" s="128" t="s">
        <v>51</v>
      </c>
    </row>
    <row r="5515" spans="1:30" x14ac:dyDescent="0.25">
      <c r="A5515" s="128" t="s">
        <v>35</v>
      </c>
      <c r="B5515" s="128" t="s">
        <v>36</v>
      </c>
      <c r="C5515" s="128" t="s">
        <v>37</v>
      </c>
      <c r="D5515" s="128" t="s">
        <v>121</v>
      </c>
      <c r="E5515" s="128" t="s">
        <v>122</v>
      </c>
      <c r="F5515" s="128" t="s">
        <v>123</v>
      </c>
      <c r="G5515" s="128" t="s">
        <v>124</v>
      </c>
      <c r="H5515" s="128" t="s">
        <v>124</v>
      </c>
      <c r="I5515" s="128" t="s">
        <v>42</v>
      </c>
      <c r="J5515" s="128" t="s">
        <v>174</v>
      </c>
      <c r="K5515" s="128" t="s">
        <v>174</v>
      </c>
      <c r="L5515" s="128" t="s">
        <v>43</v>
      </c>
      <c r="M5515" s="128" t="s">
        <v>44</v>
      </c>
      <c r="N5515" s="128" t="s">
        <v>150</v>
      </c>
      <c r="O5515" s="128" t="s">
        <v>1534</v>
      </c>
      <c r="P5515" s="128" t="s">
        <v>1152</v>
      </c>
      <c r="Q5515" s="128" t="s">
        <v>1535</v>
      </c>
      <c r="R5515" s="128" t="s">
        <v>1152</v>
      </c>
      <c r="S5515" s="127">
        <v>201502</v>
      </c>
      <c r="T5515" s="128" t="s">
        <v>52</v>
      </c>
      <c r="U5515" s="127">
        <v>0</v>
      </c>
      <c r="V5515" s="138">
        <v>46415.08</v>
      </c>
      <c r="W5515" s="128" t="s">
        <v>1152</v>
      </c>
      <c r="X5515" s="128" t="s">
        <v>177</v>
      </c>
      <c r="Y5515" s="128" t="s">
        <v>1152</v>
      </c>
      <c r="Z5515" s="128" t="s">
        <v>48</v>
      </c>
      <c r="AA5515" s="128" t="s">
        <v>129</v>
      </c>
      <c r="AB5515" s="128" t="s">
        <v>42</v>
      </c>
      <c r="AC5515" s="128" t="s">
        <v>2622</v>
      </c>
      <c r="AD5515" s="128" t="s">
        <v>51</v>
      </c>
    </row>
    <row r="5516" spans="1:30" x14ac:dyDescent="0.25">
      <c r="A5516" s="128" t="s">
        <v>35</v>
      </c>
      <c r="B5516" s="128" t="s">
        <v>36</v>
      </c>
      <c r="C5516" s="128" t="s">
        <v>37</v>
      </c>
      <c r="D5516" s="128" t="s">
        <v>121</v>
      </c>
      <c r="E5516" s="128" t="s">
        <v>122</v>
      </c>
      <c r="F5516" s="128" t="s">
        <v>123</v>
      </c>
      <c r="G5516" s="128" t="s">
        <v>124</v>
      </c>
      <c r="H5516" s="128" t="s">
        <v>124</v>
      </c>
      <c r="I5516" s="128" t="s">
        <v>42</v>
      </c>
      <c r="J5516" s="128" t="s">
        <v>283</v>
      </c>
      <c r="K5516" s="128" t="s">
        <v>283</v>
      </c>
      <c r="L5516" s="128" t="s">
        <v>43</v>
      </c>
      <c r="M5516" s="128" t="s">
        <v>44</v>
      </c>
      <c r="N5516" s="128" t="s">
        <v>150</v>
      </c>
      <c r="O5516" s="128" t="s">
        <v>1534</v>
      </c>
      <c r="P5516" s="128" t="s">
        <v>1152</v>
      </c>
      <c r="Q5516" s="128" t="s">
        <v>1539</v>
      </c>
      <c r="R5516" s="128" t="s">
        <v>1152</v>
      </c>
      <c r="S5516" s="127">
        <v>201502</v>
      </c>
      <c r="T5516" s="128" t="s">
        <v>52</v>
      </c>
      <c r="U5516" s="127">
        <v>0</v>
      </c>
      <c r="V5516" s="138">
        <v>40000</v>
      </c>
      <c r="W5516" s="128" t="s">
        <v>1152</v>
      </c>
      <c r="X5516" s="128" t="s">
        <v>1152</v>
      </c>
      <c r="Y5516" s="128" t="s">
        <v>1152</v>
      </c>
      <c r="Z5516" s="128" t="s">
        <v>48</v>
      </c>
      <c r="AA5516" s="128" t="s">
        <v>129</v>
      </c>
      <c r="AB5516" s="128" t="s">
        <v>42</v>
      </c>
      <c r="AC5516" s="128" t="s">
        <v>2622</v>
      </c>
      <c r="AD5516" s="128" t="s">
        <v>51</v>
      </c>
    </row>
    <row r="5517" spans="1:30" x14ac:dyDescent="0.25">
      <c r="A5517" s="128" t="s">
        <v>35</v>
      </c>
      <c r="B5517" s="128" t="s">
        <v>36</v>
      </c>
      <c r="C5517" s="128" t="s">
        <v>37</v>
      </c>
      <c r="D5517" s="128" t="s">
        <v>121</v>
      </c>
      <c r="E5517" s="128" t="s">
        <v>122</v>
      </c>
      <c r="F5517" s="128" t="s">
        <v>123</v>
      </c>
      <c r="G5517" s="128" t="s">
        <v>124</v>
      </c>
      <c r="H5517" s="128" t="s">
        <v>124</v>
      </c>
      <c r="I5517" s="128" t="s">
        <v>42</v>
      </c>
      <c r="J5517" s="128" t="s">
        <v>652</v>
      </c>
      <c r="K5517" s="128" t="s">
        <v>652</v>
      </c>
      <c r="L5517" s="128" t="s">
        <v>43</v>
      </c>
      <c r="M5517" s="128" t="s">
        <v>44</v>
      </c>
      <c r="N5517" s="128" t="s">
        <v>150</v>
      </c>
      <c r="O5517" s="128" t="s">
        <v>1534</v>
      </c>
      <c r="P5517" s="128" t="s">
        <v>1152</v>
      </c>
      <c r="Q5517" s="128" t="s">
        <v>1535</v>
      </c>
      <c r="R5517" s="128" t="s">
        <v>2598</v>
      </c>
      <c r="S5517" s="127">
        <v>201502</v>
      </c>
      <c r="T5517" s="128" t="s">
        <v>52</v>
      </c>
      <c r="U5517" s="127">
        <v>0</v>
      </c>
      <c r="V5517" s="138">
        <v>19021.54</v>
      </c>
      <c r="W5517" s="128" t="s">
        <v>1152</v>
      </c>
      <c r="X5517" s="128" t="s">
        <v>177</v>
      </c>
      <c r="Y5517" s="128" t="s">
        <v>1152</v>
      </c>
      <c r="Z5517" s="128" t="s">
        <v>48</v>
      </c>
      <c r="AA5517" s="128" t="s">
        <v>129</v>
      </c>
      <c r="AB5517" s="128" t="s">
        <v>42</v>
      </c>
      <c r="AC5517" s="128" t="s">
        <v>2622</v>
      </c>
      <c r="AD5517" s="128" t="s">
        <v>51</v>
      </c>
    </row>
    <row r="5518" spans="1:30" x14ac:dyDescent="0.25">
      <c r="A5518" s="128" t="s">
        <v>35</v>
      </c>
      <c r="B5518" s="128" t="s">
        <v>36</v>
      </c>
      <c r="C5518" s="128" t="s">
        <v>37</v>
      </c>
      <c r="D5518" s="128" t="s">
        <v>121</v>
      </c>
      <c r="E5518" s="128" t="s">
        <v>122</v>
      </c>
      <c r="F5518" s="128" t="s">
        <v>123</v>
      </c>
      <c r="G5518" s="128" t="s">
        <v>124</v>
      </c>
      <c r="H5518" s="128" t="s">
        <v>124</v>
      </c>
      <c r="I5518" s="128" t="s">
        <v>42</v>
      </c>
      <c r="J5518" s="128" t="s">
        <v>532</v>
      </c>
      <c r="K5518" s="128" t="s">
        <v>532</v>
      </c>
      <c r="L5518" s="128" t="s">
        <v>43</v>
      </c>
      <c r="M5518" s="128" t="s">
        <v>44</v>
      </c>
      <c r="N5518" s="128" t="s">
        <v>150</v>
      </c>
      <c r="O5518" s="128" t="s">
        <v>1534</v>
      </c>
      <c r="P5518" s="128" t="s">
        <v>1152</v>
      </c>
      <c r="Q5518" s="128" t="s">
        <v>1535</v>
      </c>
      <c r="R5518" s="128" t="s">
        <v>2598</v>
      </c>
      <c r="S5518" s="127">
        <v>201502</v>
      </c>
      <c r="T5518" s="128" t="s">
        <v>52</v>
      </c>
      <c r="U5518" s="127">
        <v>0</v>
      </c>
      <c r="V5518" s="138">
        <v>935.05</v>
      </c>
      <c r="W5518" s="128" t="s">
        <v>1152</v>
      </c>
      <c r="X5518" s="128" t="s">
        <v>177</v>
      </c>
      <c r="Y5518" s="128" t="s">
        <v>1152</v>
      </c>
      <c r="Z5518" s="128" t="s">
        <v>48</v>
      </c>
      <c r="AA5518" s="128" t="s">
        <v>129</v>
      </c>
      <c r="AB5518" s="128" t="s">
        <v>42</v>
      </c>
      <c r="AC5518" s="128" t="s">
        <v>2622</v>
      </c>
      <c r="AD5518" s="128" t="s">
        <v>51</v>
      </c>
    </row>
    <row r="5519" spans="1:30" x14ac:dyDescent="0.25">
      <c r="A5519" s="128" t="s">
        <v>35</v>
      </c>
      <c r="B5519" s="128" t="s">
        <v>36</v>
      </c>
      <c r="C5519" s="128" t="s">
        <v>37</v>
      </c>
      <c r="D5519" s="128" t="s">
        <v>121</v>
      </c>
      <c r="E5519" s="128" t="s">
        <v>122</v>
      </c>
      <c r="F5519" s="128" t="s">
        <v>123</v>
      </c>
      <c r="G5519" s="128" t="s">
        <v>124</v>
      </c>
      <c r="H5519" s="128" t="s">
        <v>124</v>
      </c>
      <c r="I5519" s="128" t="s">
        <v>42</v>
      </c>
      <c r="J5519" s="128" t="s">
        <v>182</v>
      </c>
      <c r="K5519" s="128" t="s">
        <v>182</v>
      </c>
      <c r="L5519" s="128" t="s">
        <v>43</v>
      </c>
      <c r="M5519" s="128" t="s">
        <v>44</v>
      </c>
      <c r="N5519" s="128" t="s">
        <v>180</v>
      </c>
      <c r="O5519" s="128" t="s">
        <v>1534</v>
      </c>
      <c r="P5519" s="128" t="s">
        <v>1152</v>
      </c>
      <c r="Q5519" s="128" t="s">
        <v>1535</v>
      </c>
      <c r="R5519" s="128" t="s">
        <v>1152</v>
      </c>
      <c r="S5519" s="127">
        <v>201502</v>
      </c>
      <c r="T5519" s="128" t="s">
        <v>52</v>
      </c>
      <c r="U5519" s="127">
        <v>0</v>
      </c>
      <c r="V5519" s="138">
        <v>398391.75</v>
      </c>
      <c r="W5519" s="128" t="s">
        <v>1152</v>
      </c>
      <c r="X5519" s="128" t="s">
        <v>177</v>
      </c>
      <c r="Y5519" s="128" t="s">
        <v>1152</v>
      </c>
      <c r="Z5519" s="128" t="s">
        <v>48</v>
      </c>
      <c r="AA5519" s="128" t="s">
        <v>129</v>
      </c>
      <c r="AB5519" s="128" t="s">
        <v>42</v>
      </c>
      <c r="AC5519" s="128" t="s">
        <v>2622</v>
      </c>
      <c r="AD5519" s="128" t="s">
        <v>51</v>
      </c>
    </row>
    <row r="5520" spans="1:30" x14ac:dyDescent="0.25">
      <c r="A5520" s="128" t="s">
        <v>35</v>
      </c>
      <c r="B5520" s="128" t="s">
        <v>36</v>
      </c>
      <c r="C5520" s="128" t="s">
        <v>37</v>
      </c>
      <c r="D5520" s="128" t="s">
        <v>121</v>
      </c>
      <c r="E5520" s="128" t="s">
        <v>122</v>
      </c>
      <c r="F5520" s="128" t="s">
        <v>123</v>
      </c>
      <c r="G5520" s="128" t="s">
        <v>124</v>
      </c>
      <c r="H5520" s="128" t="s">
        <v>124</v>
      </c>
      <c r="I5520" s="128" t="s">
        <v>42</v>
      </c>
      <c r="J5520" s="128" t="s">
        <v>182</v>
      </c>
      <c r="K5520" s="128" t="s">
        <v>182</v>
      </c>
      <c r="L5520" s="128" t="s">
        <v>43</v>
      </c>
      <c r="M5520" s="128" t="s">
        <v>44</v>
      </c>
      <c r="N5520" s="128" t="s">
        <v>180</v>
      </c>
      <c r="O5520" s="128" t="s">
        <v>1534</v>
      </c>
      <c r="P5520" s="128" t="s">
        <v>1152</v>
      </c>
      <c r="Q5520" s="128" t="s">
        <v>1535</v>
      </c>
      <c r="R5520" s="128" t="s">
        <v>2598</v>
      </c>
      <c r="S5520" s="127">
        <v>201502</v>
      </c>
      <c r="T5520" s="128" t="s">
        <v>52</v>
      </c>
      <c r="U5520" s="127">
        <v>0</v>
      </c>
      <c r="V5520" s="138">
        <v>278873.56</v>
      </c>
      <c r="W5520" s="128" t="s">
        <v>1152</v>
      </c>
      <c r="X5520" s="128" t="s">
        <v>177</v>
      </c>
      <c r="Y5520" s="128" t="s">
        <v>1152</v>
      </c>
      <c r="Z5520" s="128" t="s">
        <v>48</v>
      </c>
      <c r="AA5520" s="128" t="s">
        <v>129</v>
      </c>
      <c r="AB5520" s="128" t="s">
        <v>42</v>
      </c>
      <c r="AC5520" s="128" t="s">
        <v>2622</v>
      </c>
      <c r="AD5520" s="128" t="s">
        <v>51</v>
      </c>
    </row>
    <row r="5521" spans="1:30" x14ac:dyDescent="0.25">
      <c r="A5521" s="128" t="s">
        <v>35</v>
      </c>
      <c r="B5521" s="128" t="s">
        <v>36</v>
      </c>
      <c r="C5521" s="128" t="s">
        <v>37</v>
      </c>
      <c r="D5521" s="128" t="s">
        <v>121</v>
      </c>
      <c r="E5521" s="128" t="s">
        <v>122</v>
      </c>
      <c r="F5521" s="128" t="s">
        <v>123</v>
      </c>
      <c r="G5521" s="128" t="s">
        <v>124</v>
      </c>
      <c r="H5521" s="128" t="s">
        <v>124</v>
      </c>
      <c r="I5521" s="128" t="s">
        <v>42</v>
      </c>
      <c r="J5521" s="128" t="s">
        <v>174</v>
      </c>
      <c r="K5521" s="128" t="s">
        <v>174</v>
      </c>
      <c r="L5521" s="128" t="s">
        <v>43</v>
      </c>
      <c r="M5521" s="128" t="s">
        <v>44</v>
      </c>
      <c r="N5521" s="128" t="s">
        <v>180</v>
      </c>
      <c r="O5521" s="128" t="s">
        <v>1534</v>
      </c>
      <c r="P5521" s="128" t="s">
        <v>1152</v>
      </c>
      <c r="Q5521" s="128" t="s">
        <v>1535</v>
      </c>
      <c r="R5521" s="128" t="s">
        <v>1152</v>
      </c>
      <c r="S5521" s="127">
        <v>201502</v>
      </c>
      <c r="T5521" s="128" t="s">
        <v>52</v>
      </c>
      <c r="U5521" s="127">
        <v>0</v>
      </c>
      <c r="V5521" s="138">
        <v>157963.03</v>
      </c>
      <c r="W5521" s="128" t="s">
        <v>1152</v>
      </c>
      <c r="X5521" s="128" t="s">
        <v>177</v>
      </c>
      <c r="Y5521" s="128" t="s">
        <v>1152</v>
      </c>
      <c r="Z5521" s="128" t="s">
        <v>48</v>
      </c>
      <c r="AA5521" s="128" t="s">
        <v>129</v>
      </c>
      <c r="AB5521" s="128" t="s">
        <v>42</v>
      </c>
      <c r="AC5521" s="128" t="s">
        <v>2622</v>
      </c>
      <c r="AD5521" s="128" t="s">
        <v>51</v>
      </c>
    </row>
    <row r="5522" spans="1:30" x14ac:dyDescent="0.25">
      <c r="A5522" s="128" t="s">
        <v>35</v>
      </c>
      <c r="B5522" s="128" t="s">
        <v>36</v>
      </c>
      <c r="C5522" s="128" t="s">
        <v>37</v>
      </c>
      <c r="D5522" s="128" t="s">
        <v>121</v>
      </c>
      <c r="E5522" s="128" t="s">
        <v>122</v>
      </c>
      <c r="F5522" s="128" t="s">
        <v>123</v>
      </c>
      <c r="G5522" s="128" t="s">
        <v>124</v>
      </c>
      <c r="H5522" s="128" t="s">
        <v>124</v>
      </c>
      <c r="I5522" s="128" t="s">
        <v>42</v>
      </c>
      <c r="J5522" s="128" t="s">
        <v>174</v>
      </c>
      <c r="K5522" s="128" t="s">
        <v>174</v>
      </c>
      <c r="L5522" s="128" t="s">
        <v>43</v>
      </c>
      <c r="M5522" s="128" t="s">
        <v>44</v>
      </c>
      <c r="N5522" s="128" t="s">
        <v>180</v>
      </c>
      <c r="O5522" s="128" t="s">
        <v>1534</v>
      </c>
      <c r="P5522" s="128" t="s">
        <v>1152</v>
      </c>
      <c r="Q5522" s="128" t="s">
        <v>1535</v>
      </c>
      <c r="R5522" s="128" t="s">
        <v>2598</v>
      </c>
      <c r="S5522" s="127">
        <v>201502</v>
      </c>
      <c r="T5522" s="128" t="s">
        <v>52</v>
      </c>
      <c r="U5522" s="127">
        <v>0</v>
      </c>
      <c r="V5522" s="138">
        <v>145554.53</v>
      </c>
      <c r="W5522" s="128" t="s">
        <v>1152</v>
      </c>
      <c r="X5522" s="128" t="s">
        <v>177</v>
      </c>
      <c r="Y5522" s="128" t="s">
        <v>1152</v>
      </c>
      <c r="Z5522" s="128" t="s">
        <v>48</v>
      </c>
      <c r="AA5522" s="128" t="s">
        <v>129</v>
      </c>
      <c r="AB5522" s="128" t="s">
        <v>42</v>
      </c>
      <c r="AC5522" s="128" t="s">
        <v>2622</v>
      </c>
      <c r="AD5522" s="128" t="s">
        <v>51</v>
      </c>
    </row>
    <row r="5523" spans="1:30" x14ac:dyDescent="0.25">
      <c r="A5523" s="128" t="s">
        <v>35</v>
      </c>
      <c r="B5523" s="128" t="s">
        <v>36</v>
      </c>
      <c r="C5523" s="128" t="s">
        <v>37</v>
      </c>
      <c r="D5523" s="128" t="s">
        <v>121</v>
      </c>
      <c r="E5523" s="128" t="s">
        <v>122</v>
      </c>
      <c r="F5523" s="128" t="s">
        <v>123</v>
      </c>
      <c r="G5523" s="128" t="s">
        <v>124</v>
      </c>
      <c r="H5523" s="128" t="s">
        <v>124</v>
      </c>
      <c r="I5523" s="128" t="s">
        <v>42</v>
      </c>
      <c r="J5523" s="128" t="s">
        <v>652</v>
      </c>
      <c r="K5523" s="128" t="s">
        <v>652</v>
      </c>
      <c r="L5523" s="128" t="s">
        <v>43</v>
      </c>
      <c r="M5523" s="128" t="s">
        <v>44</v>
      </c>
      <c r="N5523" s="128" t="s">
        <v>180</v>
      </c>
      <c r="O5523" s="128" t="s">
        <v>1534</v>
      </c>
      <c r="P5523" s="128" t="s">
        <v>1152</v>
      </c>
      <c r="Q5523" s="128" t="s">
        <v>1535</v>
      </c>
      <c r="R5523" s="128" t="s">
        <v>2598</v>
      </c>
      <c r="S5523" s="127">
        <v>201502</v>
      </c>
      <c r="T5523" s="128" t="s">
        <v>52</v>
      </c>
      <c r="U5523" s="127">
        <v>0</v>
      </c>
      <c r="V5523" s="138">
        <v>73010.600000000006</v>
      </c>
      <c r="W5523" s="128" t="s">
        <v>1152</v>
      </c>
      <c r="X5523" s="128" t="s">
        <v>177</v>
      </c>
      <c r="Y5523" s="128" t="s">
        <v>1152</v>
      </c>
      <c r="Z5523" s="128" t="s">
        <v>48</v>
      </c>
      <c r="AA5523" s="128" t="s">
        <v>129</v>
      </c>
      <c r="AB5523" s="128" t="s">
        <v>42</v>
      </c>
      <c r="AC5523" s="128" t="s">
        <v>2622</v>
      </c>
      <c r="AD5523" s="128" t="s">
        <v>51</v>
      </c>
    </row>
    <row r="5524" spans="1:30" x14ac:dyDescent="0.25">
      <c r="A5524" s="128" t="s">
        <v>35</v>
      </c>
      <c r="B5524" s="128" t="s">
        <v>36</v>
      </c>
      <c r="C5524" s="128" t="s">
        <v>37</v>
      </c>
      <c r="D5524" s="128" t="s">
        <v>121</v>
      </c>
      <c r="E5524" s="128" t="s">
        <v>122</v>
      </c>
      <c r="F5524" s="128" t="s">
        <v>123</v>
      </c>
      <c r="G5524" s="128" t="s">
        <v>124</v>
      </c>
      <c r="H5524" s="128" t="s">
        <v>124</v>
      </c>
      <c r="I5524" s="128" t="s">
        <v>42</v>
      </c>
      <c r="J5524" s="128" t="s">
        <v>532</v>
      </c>
      <c r="K5524" s="128" t="s">
        <v>532</v>
      </c>
      <c r="L5524" s="128" t="s">
        <v>43</v>
      </c>
      <c r="M5524" s="128" t="s">
        <v>44</v>
      </c>
      <c r="N5524" s="128" t="s">
        <v>180</v>
      </c>
      <c r="O5524" s="128" t="s">
        <v>1534</v>
      </c>
      <c r="P5524" s="128" t="s">
        <v>1152</v>
      </c>
      <c r="Q5524" s="128" t="s">
        <v>1535</v>
      </c>
      <c r="R5524" s="128" t="s">
        <v>2598</v>
      </c>
      <c r="S5524" s="127">
        <v>201502</v>
      </c>
      <c r="T5524" s="128" t="s">
        <v>52</v>
      </c>
      <c r="U5524" s="127">
        <v>0</v>
      </c>
      <c r="V5524" s="138">
        <v>4630.1899999999996</v>
      </c>
      <c r="W5524" s="128" t="s">
        <v>1152</v>
      </c>
      <c r="X5524" s="128" t="s">
        <v>177</v>
      </c>
      <c r="Y5524" s="128" t="s">
        <v>1152</v>
      </c>
      <c r="Z5524" s="128" t="s">
        <v>48</v>
      </c>
      <c r="AA5524" s="128" t="s">
        <v>129</v>
      </c>
      <c r="AB5524" s="128" t="s">
        <v>42</v>
      </c>
      <c r="AC5524" s="128" t="s">
        <v>2622</v>
      </c>
      <c r="AD5524" s="128" t="s">
        <v>51</v>
      </c>
    </row>
    <row r="5525" spans="1:30" x14ac:dyDescent="0.25">
      <c r="A5525" s="128" t="s">
        <v>35</v>
      </c>
      <c r="B5525" s="128" t="s">
        <v>36</v>
      </c>
      <c r="C5525" s="128" t="s">
        <v>37</v>
      </c>
      <c r="D5525" s="128" t="s">
        <v>121</v>
      </c>
      <c r="E5525" s="128" t="s">
        <v>122</v>
      </c>
      <c r="F5525" s="128" t="s">
        <v>123</v>
      </c>
      <c r="G5525" s="128" t="s">
        <v>124</v>
      </c>
      <c r="H5525" s="128" t="s">
        <v>124</v>
      </c>
      <c r="I5525" s="128" t="s">
        <v>42</v>
      </c>
      <c r="J5525" s="128" t="s">
        <v>500</v>
      </c>
      <c r="K5525" s="128" t="s">
        <v>500</v>
      </c>
      <c r="L5525" s="128" t="s">
        <v>43</v>
      </c>
      <c r="M5525" s="128" t="s">
        <v>44</v>
      </c>
      <c r="N5525" s="128" t="s">
        <v>162</v>
      </c>
      <c r="O5525" s="128" t="s">
        <v>1534</v>
      </c>
      <c r="P5525" s="128" t="s">
        <v>1152</v>
      </c>
      <c r="Q5525" s="128" t="s">
        <v>806</v>
      </c>
      <c r="R5525" s="128" t="s">
        <v>1152</v>
      </c>
      <c r="S5525" s="127">
        <v>201502</v>
      </c>
      <c r="T5525" s="128" t="s">
        <v>52</v>
      </c>
      <c r="U5525" s="127">
        <v>0</v>
      </c>
      <c r="V5525" s="138">
        <v>16926.13</v>
      </c>
      <c r="W5525" s="128" t="s">
        <v>1152</v>
      </c>
      <c r="X5525" s="128" t="s">
        <v>1152</v>
      </c>
      <c r="Y5525" s="128" t="s">
        <v>1152</v>
      </c>
      <c r="Z5525" s="128" t="s">
        <v>48</v>
      </c>
      <c r="AA5525" s="128" t="s">
        <v>129</v>
      </c>
      <c r="AB5525" s="128" t="s">
        <v>42</v>
      </c>
      <c r="AC5525" s="128" t="s">
        <v>2622</v>
      </c>
      <c r="AD5525" s="128" t="s">
        <v>51</v>
      </c>
    </row>
    <row r="5526" spans="1:30" x14ac:dyDescent="0.25">
      <c r="A5526" s="128" t="s">
        <v>35</v>
      </c>
      <c r="B5526" s="128" t="s">
        <v>36</v>
      </c>
      <c r="C5526" s="128" t="s">
        <v>37</v>
      </c>
      <c r="D5526" s="128" t="s">
        <v>121</v>
      </c>
      <c r="E5526" s="128" t="s">
        <v>215</v>
      </c>
      <c r="F5526" s="128" t="s">
        <v>216</v>
      </c>
      <c r="G5526" s="128" t="s">
        <v>124</v>
      </c>
      <c r="H5526" s="128" t="s">
        <v>124</v>
      </c>
      <c r="I5526" s="128" t="s">
        <v>42</v>
      </c>
      <c r="J5526" s="128" t="s">
        <v>237</v>
      </c>
      <c r="K5526" s="128" t="s">
        <v>237</v>
      </c>
      <c r="L5526" s="128" t="s">
        <v>43</v>
      </c>
      <c r="M5526" s="128" t="s">
        <v>44</v>
      </c>
      <c r="N5526" s="128" t="s">
        <v>150</v>
      </c>
      <c r="O5526" s="128" t="s">
        <v>1534</v>
      </c>
      <c r="P5526" s="128" t="s">
        <v>1152</v>
      </c>
      <c r="Q5526" s="128" t="s">
        <v>1540</v>
      </c>
      <c r="R5526" s="128" t="s">
        <v>1152</v>
      </c>
      <c r="S5526" s="127">
        <v>201502</v>
      </c>
      <c r="T5526" s="128" t="s">
        <v>52</v>
      </c>
      <c r="U5526" s="127">
        <v>0</v>
      </c>
      <c r="V5526" s="138">
        <v>218905.61</v>
      </c>
      <c r="W5526" s="128" t="s">
        <v>1152</v>
      </c>
      <c r="X5526" s="128" t="s">
        <v>1152</v>
      </c>
      <c r="Y5526" s="128" t="s">
        <v>1152</v>
      </c>
      <c r="Z5526" s="128" t="s">
        <v>48</v>
      </c>
      <c r="AA5526" s="128" t="s">
        <v>129</v>
      </c>
      <c r="AB5526" s="128" t="s">
        <v>42</v>
      </c>
      <c r="AC5526" s="128" t="s">
        <v>2622</v>
      </c>
      <c r="AD5526" s="128" t="s">
        <v>51</v>
      </c>
    </row>
    <row r="5527" spans="1:30" x14ac:dyDescent="0.25">
      <c r="A5527" s="128" t="s">
        <v>35</v>
      </c>
      <c r="B5527" s="128" t="s">
        <v>36</v>
      </c>
      <c r="C5527" s="128" t="s">
        <v>37</v>
      </c>
      <c r="D5527" s="128" t="s">
        <v>121</v>
      </c>
      <c r="E5527" s="128" t="s">
        <v>215</v>
      </c>
      <c r="F5527" s="128" t="s">
        <v>216</v>
      </c>
      <c r="G5527" s="128" t="s">
        <v>124</v>
      </c>
      <c r="H5527" s="128" t="s">
        <v>124</v>
      </c>
      <c r="I5527" s="128" t="s">
        <v>42</v>
      </c>
      <c r="J5527" s="128" t="s">
        <v>217</v>
      </c>
      <c r="K5527" s="128" t="s">
        <v>217</v>
      </c>
      <c r="L5527" s="128" t="s">
        <v>43</v>
      </c>
      <c r="M5527" s="128" t="s">
        <v>44</v>
      </c>
      <c r="N5527" s="128" t="s">
        <v>150</v>
      </c>
      <c r="O5527" s="128" t="s">
        <v>1534</v>
      </c>
      <c r="P5527" s="128" t="s">
        <v>1152</v>
      </c>
      <c r="Q5527" s="128" t="s">
        <v>2489</v>
      </c>
      <c r="R5527" s="128" t="s">
        <v>1152</v>
      </c>
      <c r="S5527" s="127">
        <v>201502</v>
      </c>
      <c r="T5527" s="128" t="s">
        <v>52</v>
      </c>
      <c r="U5527" s="127">
        <v>0</v>
      </c>
      <c r="V5527" s="138">
        <v>92823.65</v>
      </c>
      <c r="W5527" s="128" t="s">
        <v>1152</v>
      </c>
      <c r="X5527" s="128" t="s">
        <v>1152</v>
      </c>
      <c r="Y5527" s="128" t="s">
        <v>1152</v>
      </c>
      <c r="Z5527" s="128" t="s">
        <v>48</v>
      </c>
      <c r="AA5527" s="128" t="s">
        <v>129</v>
      </c>
      <c r="AB5527" s="128" t="s">
        <v>42</v>
      </c>
      <c r="AC5527" s="128" t="s">
        <v>2622</v>
      </c>
      <c r="AD5527" s="128" t="s">
        <v>51</v>
      </c>
    </row>
    <row r="5528" spans="1:30" x14ac:dyDescent="0.25">
      <c r="A5528" s="128" t="s">
        <v>35</v>
      </c>
      <c r="B5528" s="128" t="s">
        <v>36</v>
      </c>
      <c r="C5528" s="128" t="s">
        <v>37</v>
      </c>
      <c r="D5528" s="128" t="s">
        <v>121</v>
      </c>
      <c r="E5528" s="128" t="s">
        <v>215</v>
      </c>
      <c r="F5528" s="128" t="s">
        <v>216</v>
      </c>
      <c r="G5528" s="128" t="s">
        <v>124</v>
      </c>
      <c r="H5528" s="128" t="s">
        <v>124</v>
      </c>
      <c r="I5528" s="128" t="s">
        <v>42</v>
      </c>
      <c r="J5528" s="128" t="s">
        <v>217</v>
      </c>
      <c r="K5528" s="128" t="s">
        <v>217</v>
      </c>
      <c r="L5528" s="128" t="s">
        <v>43</v>
      </c>
      <c r="M5528" s="128" t="s">
        <v>44</v>
      </c>
      <c r="N5528" s="128" t="s">
        <v>150</v>
      </c>
      <c r="O5528" s="128" t="s">
        <v>1534</v>
      </c>
      <c r="P5528" s="128" t="s">
        <v>1152</v>
      </c>
      <c r="Q5528" s="128" t="s">
        <v>2489</v>
      </c>
      <c r="R5528" s="128" t="s">
        <v>1152</v>
      </c>
      <c r="S5528" s="127">
        <v>201502</v>
      </c>
      <c r="T5528" s="128" t="s">
        <v>52</v>
      </c>
      <c r="U5528" s="127">
        <v>0</v>
      </c>
      <c r="V5528" s="138">
        <v>83684.759999999995</v>
      </c>
      <c r="W5528" s="128" t="s">
        <v>1152</v>
      </c>
      <c r="X5528" s="128" t="s">
        <v>1152</v>
      </c>
      <c r="Y5528" s="128" t="s">
        <v>1152</v>
      </c>
      <c r="Z5528" s="128" t="s">
        <v>48</v>
      </c>
      <c r="AA5528" s="128" t="s">
        <v>129</v>
      </c>
      <c r="AB5528" s="128" t="s">
        <v>42</v>
      </c>
      <c r="AC5528" s="128" t="s">
        <v>2622</v>
      </c>
      <c r="AD5528" s="128" t="s">
        <v>51</v>
      </c>
    </row>
    <row r="5529" spans="1:30" x14ac:dyDescent="0.25">
      <c r="A5529" s="128" t="s">
        <v>35</v>
      </c>
      <c r="B5529" s="128" t="s">
        <v>36</v>
      </c>
      <c r="C5529" s="128" t="s">
        <v>37</v>
      </c>
      <c r="D5529" s="128" t="s">
        <v>121</v>
      </c>
      <c r="E5529" s="128" t="s">
        <v>215</v>
      </c>
      <c r="F5529" s="128" t="s">
        <v>216</v>
      </c>
      <c r="G5529" s="128" t="s">
        <v>124</v>
      </c>
      <c r="H5529" s="128" t="s">
        <v>124</v>
      </c>
      <c r="I5529" s="128" t="s">
        <v>42</v>
      </c>
      <c r="J5529" s="128" t="s">
        <v>231</v>
      </c>
      <c r="K5529" s="128" t="s">
        <v>231</v>
      </c>
      <c r="L5529" s="128" t="s">
        <v>43</v>
      </c>
      <c r="M5529" s="128" t="s">
        <v>44</v>
      </c>
      <c r="N5529" s="128" t="s">
        <v>150</v>
      </c>
      <c r="O5529" s="128" t="s">
        <v>1534</v>
      </c>
      <c r="P5529" s="128" t="s">
        <v>1152</v>
      </c>
      <c r="Q5529" s="128" t="s">
        <v>2489</v>
      </c>
      <c r="R5529" s="128" t="s">
        <v>1152</v>
      </c>
      <c r="S5529" s="127">
        <v>201502</v>
      </c>
      <c r="T5529" s="128" t="s">
        <v>52</v>
      </c>
      <c r="U5529" s="127">
        <v>0</v>
      </c>
      <c r="V5529" s="138">
        <v>66149.240000000005</v>
      </c>
      <c r="W5529" s="128" t="s">
        <v>1152</v>
      </c>
      <c r="X5529" s="128" t="s">
        <v>1152</v>
      </c>
      <c r="Y5529" s="128" t="s">
        <v>1152</v>
      </c>
      <c r="Z5529" s="128" t="s">
        <v>48</v>
      </c>
      <c r="AA5529" s="128" t="s">
        <v>129</v>
      </c>
      <c r="AB5529" s="128" t="s">
        <v>42</v>
      </c>
      <c r="AC5529" s="128" t="s">
        <v>2622</v>
      </c>
      <c r="AD5529" s="128" t="s">
        <v>51</v>
      </c>
    </row>
    <row r="5530" spans="1:30" x14ac:dyDescent="0.25">
      <c r="A5530" s="128" t="s">
        <v>35</v>
      </c>
      <c r="B5530" s="128" t="s">
        <v>36</v>
      </c>
      <c r="C5530" s="128" t="s">
        <v>37</v>
      </c>
      <c r="D5530" s="128" t="s">
        <v>121</v>
      </c>
      <c r="E5530" s="128" t="s">
        <v>215</v>
      </c>
      <c r="F5530" s="128" t="s">
        <v>216</v>
      </c>
      <c r="G5530" s="128" t="s">
        <v>124</v>
      </c>
      <c r="H5530" s="128" t="s">
        <v>124</v>
      </c>
      <c r="I5530" s="128" t="s">
        <v>42</v>
      </c>
      <c r="J5530" s="128" t="s">
        <v>261</v>
      </c>
      <c r="K5530" s="128" t="s">
        <v>261</v>
      </c>
      <c r="L5530" s="128" t="s">
        <v>43</v>
      </c>
      <c r="M5530" s="128" t="s">
        <v>44</v>
      </c>
      <c r="N5530" s="128" t="s">
        <v>150</v>
      </c>
      <c r="O5530" s="128" t="s">
        <v>1534</v>
      </c>
      <c r="P5530" s="128" t="s">
        <v>1152</v>
      </c>
      <c r="Q5530" s="128" t="s">
        <v>1543</v>
      </c>
      <c r="R5530" s="128" t="s">
        <v>1152</v>
      </c>
      <c r="S5530" s="127">
        <v>201502</v>
      </c>
      <c r="T5530" s="128" t="s">
        <v>52</v>
      </c>
      <c r="U5530" s="127">
        <v>0</v>
      </c>
      <c r="V5530" s="138">
        <v>61790</v>
      </c>
      <c r="W5530" s="128" t="s">
        <v>1152</v>
      </c>
      <c r="X5530" s="128" t="s">
        <v>1152</v>
      </c>
      <c r="Y5530" s="128" t="s">
        <v>1152</v>
      </c>
      <c r="Z5530" s="128" t="s">
        <v>48</v>
      </c>
      <c r="AA5530" s="128" t="s">
        <v>129</v>
      </c>
      <c r="AB5530" s="128" t="s">
        <v>42</v>
      </c>
      <c r="AC5530" s="128" t="s">
        <v>2622</v>
      </c>
      <c r="AD5530" s="128" t="s">
        <v>51</v>
      </c>
    </row>
    <row r="5531" spans="1:30" x14ac:dyDescent="0.25">
      <c r="A5531" s="128" t="s">
        <v>35</v>
      </c>
      <c r="B5531" s="128" t="s">
        <v>36</v>
      </c>
      <c r="C5531" s="128" t="s">
        <v>37</v>
      </c>
      <c r="D5531" s="128" t="s">
        <v>121</v>
      </c>
      <c r="E5531" s="128" t="s">
        <v>215</v>
      </c>
      <c r="F5531" s="128" t="s">
        <v>216</v>
      </c>
      <c r="G5531" s="128" t="s">
        <v>124</v>
      </c>
      <c r="H5531" s="128" t="s">
        <v>124</v>
      </c>
      <c r="I5531" s="128" t="s">
        <v>42</v>
      </c>
      <c r="J5531" s="128" t="s">
        <v>231</v>
      </c>
      <c r="K5531" s="128" t="s">
        <v>231</v>
      </c>
      <c r="L5531" s="128" t="s">
        <v>43</v>
      </c>
      <c r="M5531" s="128" t="s">
        <v>44</v>
      </c>
      <c r="N5531" s="128" t="s">
        <v>150</v>
      </c>
      <c r="O5531" s="128" t="s">
        <v>1534</v>
      </c>
      <c r="P5531" s="128" t="s">
        <v>1152</v>
      </c>
      <c r="Q5531" s="128" t="s">
        <v>2489</v>
      </c>
      <c r="R5531" s="128" t="s">
        <v>1152</v>
      </c>
      <c r="S5531" s="127">
        <v>201502</v>
      </c>
      <c r="T5531" s="128" t="s">
        <v>52</v>
      </c>
      <c r="U5531" s="127">
        <v>0</v>
      </c>
      <c r="V5531" s="138">
        <v>54199.32</v>
      </c>
      <c r="W5531" s="128" t="s">
        <v>1152</v>
      </c>
      <c r="X5531" s="128" t="s">
        <v>1152</v>
      </c>
      <c r="Y5531" s="128" t="s">
        <v>1152</v>
      </c>
      <c r="Z5531" s="128" t="s">
        <v>48</v>
      </c>
      <c r="AA5531" s="128" t="s">
        <v>129</v>
      </c>
      <c r="AB5531" s="128" t="s">
        <v>42</v>
      </c>
      <c r="AC5531" s="128" t="s">
        <v>2622</v>
      </c>
      <c r="AD5531" s="128" t="s">
        <v>51</v>
      </c>
    </row>
    <row r="5532" spans="1:30" x14ac:dyDescent="0.25">
      <c r="A5532" s="128" t="s">
        <v>35</v>
      </c>
      <c r="B5532" s="128" t="s">
        <v>36</v>
      </c>
      <c r="C5532" s="128" t="s">
        <v>37</v>
      </c>
      <c r="D5532" s="128" t="s">
        <v>121</v>
      </c>
      <c r="E5532" s="128" t="s">
        <v>215</v>
      </c>
      <c r="F5532" s="128" t="s">
        <v>216</v>
      </c>
      <c r="G5532" s="128" t="s">
        <v>124</v>
      </c>
      <c r="H5532" s="128" t="s">
        <v>124</v>
      </c>
      <c r="I5532" s="128" t="s">
        <v>42</v>
      </c>
      <c r="J5532" s="128" t="s">
        <v>250</v>
      </c>
      <c r="K5532" s="128" t="s">
        <v>250</v>
      </c>
      <c r="L5532" s="128" t="s">
        <v>43</v>
      </c>
      <c r="M5532" s="128" t="s">
        <v>44</v>
      </c>
      <c r="N5532" s="128" t="s">
        <v>150</v>
      </c>
      <c r="O5532" s="128" t="s">
        <v>1534</v>
      </c>
      <c r="P5532" s="128" t="s">
        <v>1152</v>
      </c>
      <c r="Q5532" s="128" t="s">
        <v>1541</v>
      </c>
      <c r="R5532" s="128" t="s">
        <v>1152</v>
      </c>
      <c r="S5532" s="127">
        <v>201502</v>
      </c>
      <c r="T5532" s="128" t="s">
        <v>52</v>
      </c>
      <c r="U5532" s="127">
        <v>0</v>
      </c>
      <c r="V5532" s="138">
        <v>34777</v>
      </c>
      <c r="W5532" s="128" t="s">
        <v>1152</v>
      </c>
      <c r="X5532" s="128" t="s">
        <v>1152</v>
      </c>
      <c r="Y5532" s="128" t="s">
        <v>1152</v>
      </c>
      <c r="Z5532" s="128" t="s">
        <v>48</v>
      </c>
      <c r="AA5532" s="128" t="s">
        <v>129</v>
      </c>
      <c r="AB5532" s="128" t="s">
        <v>42</v>
      </c>
      <c r="AC5532" s="128" t="s">
        <v>2622</v>
      </c>
      <c r="AD5532" s="128" t="s">
        <v>51</v>
      </c>
    </row>
    <row r="5533" spans="1:30" x14ac:dyDescent="0.25">
      <c r="A5533" s="128" t="s">
        <v>35</v>
      </c>
      <c r="B5533" s="128" t="s">
        <v>36</v>
      </c>
      <c r="C5533" s="128" t="s">
        <v>37</v>
      </c>
      <c r="D5533" s="128" t="s">
        <v>121</v>
      </c>
      <c r="E5533" s="128" t="s">
        <v>215</v>
      </c>
      <c r="F5533" s="128" t="s">
        <v>216</v>
      </c>
      <c r="G5533" s="128" t="s">
        <v>124</v>
      </c>
      <c r="H5533" s="128" t="s">
        <v>124</v>
      </c>
      <c r="I5533" s="128" t="s">
        <v>42</v>
      </c>
      <c r="J5533" s="128" t="s">
        <v>437</v>
      </c>
      <c r="K5533" s="128" t="s">
        <v>437</v>
      </c>
      <c r="L5533" s="128" t="s">
        <v>43</v>
      </c>
      <c r="M5533" s="128" t="s">
        <v>44</v>
      </c>
      <c r="N5533" s="128" t="s">
        <v>150</v>
      </c>
      <c r="O5533" s="128" t="s">
        <v>1534</v>
      </c>
      <c r="P5533" s="128" t="s">
        <v>1152</v>
      </c>
      <c r="Q5533" s="128" t="s">
        <v>1543</v>
      </c>
      <c r="R5533" s="128" t="s">
        <v>1152</v>
      </c>
      <c r="S5533" s="127">
        <v>201502</v>
      </c>
      <c r="T5533" s="128" t="s">
        <v>52</v>
      </c>
      <c r="U5533" s="127">
        <v>0</v>
      </c>
      <c r="V5533" s="138">
        <v>3874.65</v>
      </c>
      <c r="W5533" s="128" t="s">
        <v>1152</v>
      </c>
      <c r="X5533" s="128" t="s">
        <v>1152</v>
      </c>
      <c r="Y5533" s="128" t="s">
        <v>1152</v>
      </c>
      <c r="Z5533" s="128" t="s">
        <v>48</v>
      </c>
      <c r="AA5533" s="128" t="s">
        <v>129</v>
      </c>
      <c r="AB5533" s="128" t="s">
        <v>42</v>
      </c>
      <c r="AC5533" s="128" t="s">
        <v>2622</v>
      </c>
      <c r="AD5533" s="128" t="s">
        <v>51</v>
      </c>
    </row>
    <row r="5534" spans="1:30" x14ac:dyDescent="0.25">
      <c r="A5534" s="128" t="s">
        <v>35</v>
      </c>
      <c r="B5534" s="128" t="s">
        <v>36</v>
      </c>
      <c r="C5534" s="128" t="s">
        <v>37</v>
      </c>
      <c r="D5534" s="128" t="s">
        <v>121</v>
      </c>
      <c r="E5534" s="128" t="s">
        <v>215</v>
      </c>
      <c r="F5534" s="128" t="s">
        <v>216</v>
      </c>
      <c r="G5534" s="128" t="s">
        <v>124</v>
      </c>
      <c r="H5534" s="128" t="s">
        <v>124</v>
      </c>
      <c r="I5534" s="128" t="s">
        <v>42</v>
      </c>
      <c r="J5534" s="128" t="s">
        <v>231</v>
      </c>
      <c r="K5534" s="128" t="s">
        <v>231</v>
      </c>
      <c r="L5534" s="128" t="s">
        <v>43</v>
      </c>
      <c r="M5534" s="128" t="s">
        <v>44</v>
      </c>
      <c r="N5534" s="128" t="s">
        <v>180</v>
      </c>
      <c r="O5534" s="128" t="s">
        <v>1534</v>
      </c>
      <c r="P5534" s="128" t="s">
        <v>1152</v>
      </c>
      <c r="Q5534" s="128" t="s">
        <v>2483</v>
      </c>
      <c r="R5534" s="128" t="s">
        <v>1152</v>
      </c>
      <c r="S5534" s="127">
        <v>201502</v>
      </c>
      <c r="T5534" s="128" t="s">
        <v>52</v>
      </c>
      <c r="U5534" s="127">
        <v>0</v>
      </c>
      <c r="V5534" s="138">
        <v>6958.04</v>
      </c>
      <c r="W5534" s="128" t="s">
        <v>1152</v>
      </c>
      <c r="X5534" s="128" t="s">
        <v>1152</v>
      </c>
      <c r="Y5534" s="128" t="s">
        <v>1152</v>
      </c>
      <c r="Z5534" s="128" t="s">
        <v>48</v>
      </c>
      <c r="AA5534" s="128" t="s">
        <v>129</v>
      </c>
      <c r="AB5534" s="128" t="s">
        <v>42</v>
      </c>
      <c r="AC5534" s="128" t="s">
        <v>2622</v>
      </c>
      <c r="AD5534" s="128" t="s">
        <v>51</v>
      </c>
    </row>
    <row r="5535" spans="1:30" x14ac:dyDescent="0.25">
      <c r="A5535" s="128" t="s">
        <v>35</v>
      </c>
      <c r="B5535" s="128" t="s">
        <v>36</v>
      </c>
      <c r="C5535" s="128" t="s">
        <v>37</v>
      </c>
      <c r="D5535" s="128" t="s">
        <v>121</v>
      </c>
      <c r="E5535" s="128" t="s">
        <v>215</v>
      </c>
      <c r="F5535" s="128" t="s">
        <v>216</v>
      </c>
      <c r="G5535" s="128" t="s">
        <v>124</v>
      </c>
      <c r="H5535" s="128" t="s">
        <v>124</v>
      </c>
      <c r="I5535" s="128" t="s">
        <v>42</v>
      </c>
      <c r="J5535" s="128" t="s">
        <v>231</v>
      </c>
      <c r="K5535" s="128" t="s">
        <v>231</v>
      </c>
      <c r="L5535" s="128" t="s">
        <v>43</v>
      </c>
      <c r="M5535" s="128" t="s">
        <v>44</v>
      </c>
      <c r="N5535" s="128" t="s">
        <v>150</v>
      </c>
      <c r="O5535" s="128" t="s">
        <v>42</v>
      </c>
      <c r="P5535" s="128" t="s">
        <v>392</v>
      </c>
      <c r="Q5535" s="128" t="s">
        <v>1717</v>
      </c>
      <c r="R5535" s="128" t="s">
        <v>3059</v>
      </c>
      <c r="S5535" s="127">
        <v>201502</v>
      </c>
      <c r="T5535" s="128" t="s">
        <v>52</v>
      </c>
      <c r="U5535" s="127">
        <v>229.56</v>
      </c>
      <c r="V5535" s="138">
        <v>229.56</v>
      </c>
      <c r="W5535" s="128" t="s">
        <v>340</v>
      </c>
      <c r="X5535" s="128" t="s">
        <v>384</v>
      </c>
      <c r="Y5535" s="128" t="s">
        <v>1152</v>
      </c>
      <c r="Z5535" s="128" t="s">
        <v>48</v>
      </c>
      <c r="AA5535" s="128" t="s">
        <v>315</v>
      </c>
      <c r="AB5535" s="128" t="s">
        <v>42</v>
      </c>
      <c r="AC5535" s="128" t="s">
        <v>3060</v>
      </c>
      <c r="AD5535" s="128" t="s">
        <v>146</v>
      </c>
    </row>
    <row r="5536" spans="1:30" x14ac:dyDescent="0.25">
      <c r="A5536" s="128" t="s">
        <v>35</v>
      </c>
      <c r="B5536" s="128" t="s">
        <v>36</v>
      </c>
      <c r="C5536" s="128" t="s">
        <v>37</v>
      </c>
      <c r="D5536" s="128" t="s">
        <v>121</v>
      </c>
      <c r="E5536" s="128" t="s">
        <v>215</v>
      </c>
      <c r="F5536" s="128" t="s">
        <v>216</v>
      </c>
      <c r="G5536" s="128" t="s">
        <v>124</v>
      </c>
      <c r="H5536" s="128" t="s">
        <v>124</v>
      </c>
      <c r="I5536" s="128" t="s">
        <v>42</v>
      </c>
      <c r="J5536" s="128" t="s">
        <v>217</v>
      </c>
      <c r="K5536" s="128" t="s">
        <v>217</v>
      </c>
      <c r="L5536" s="128" t="s">
        <v>43</v>
      </c>
      <c r="M5536" s="128" t="s">
        <v>44</v>
      </c>
      <c r="N5536" s="128" t="s">
        <v>150</v>
      </c>
      <c r="O5536" s="128" t="s">
        <v>42</v>
      </c>
      <c r="P5536" s="128" t="s">
        <v>392</v>
      </c>
      <c r="Q5536" s="128" t="s">
        <v>1717</v>
      </c>
      <c r="R5536" s="128" t="s">
        <v>3059</v>
      </c>
      <c r="S5536" s="127">
        <v>201502</v>
      </c>
      <c r="T5536" s="128" t="s">
        <v>52</v>
      </c>
      <c r="U5536" s="127">
        <v>275.47000000000003</v>
      </c>
      <c r="V5536" s="138">
        <v>275.47000000000003</v>
      </c>
      <c r="W5536" s="128" t="s">
        <v>340</v>
      </c>
      <c r="X5536" s="128" t="s">
        <v>384</v>
      </c>
      <c r="Y5536" s="128" t="s">
        <v>1152</v>
      </c>
      <c r="Z5536" s="128" t="s">
        <v>48</v>
      </c>
      <c r="AA5536" s="128" t="s">
        <v>315</v>
      </c>
      <c r="AB5536" s="128" t="s">
        <v>42</v>
      </c>
      <c r="AC5536" s="128" t="s">
        <v>3060</v>
      </c>
      <c r="AD5536" s="128" t="s">
        <v>146</v>
      </c>
    </row>
    <row r="5537" spans="1:30" x14ac:dyDescent="0.25">
      <c r="A5537" s="128" t="s">
        <v>35</v>
      </c>
      <c r="B5537" s="128" t="s">
        <v>36</v>
      </c>
      <c r="C5537" s="128" t="s">
        <v>37</v>
      </c>
      <c r="D5537" s="128" t="s">
        <v>121</v>
      </c>
      <c r="E5537" s="128" t="s">
        <v>215</v>
      </c>
      <c r="F5537" s="128" t="s">
        <v>216</v>
      </c>
      <c r="G5537" s="128" t="s">
        <v>124</v>
      </c>
      <c r="H5537" s="128" t="s">
        <v>124</v>
      </c>
      <c r="I5537" s="128" t="s">
        <v>42</v>
      </c>
      <c r="J5537" s="128" t="s">
        <v>437</v>
      </c>
      <c r="K5537" s="128" t="s">
        <v>437</v>
      </c>
      <c r="L5537" s="128" t="s">
        <v>43</v>
      </c>
      <c r="M5537" s="128" t="s">
        <v>44</v>
      </c>
      <c r="N5537" s="128" t="s">
        <v>150</v>
      </c>
      <c r="O5537" s="128" t="s">
        <v>42</v>
      </c>
      <c r="P5537" s="128" t="s">
        <v>392</v>
      </c>
      <c r="Q5537" s="128" t="s">
        <v>1717</v>
      </c>
      <c r="R5537" s="128" t="s">
        <v>3059</v>
      </c>
      <c r="S5537" s="127">
        <v>201502</v>
      </c>
      <c r="T5537" s="128" t="s">
        <v>52</v>
      </c>
      <c r="U5537" s="127">
        <v>244.86</v>
      </c>
      <c r="V5537" s="138">
        <v>244.86</v>
      </c>
      <c r="W5537" s="128" t="s">
        <v>340</v>
      </c>
      <c r="X5537" s="128" t="s">
        <v>384</v>
      </c>
      <c r="Y5537" s="128" t="s">
        <v>1152</v>
      </c>
      <c r="Z5537" s="128" t="s">
        <v>48</v>
      </c>
      <c r="AA5537" s="128" t="s">
        <v>315</v>
      </c>
      <c r="AB5537" s="128" t="s">
        <v>42</v>
      </c>
      <c r="AC5537" s="128" t="s">
        <v>3060</v>
      </c>
      <c r="AD5537" s="128" t="s">
        <v>146</v>
      </c>
    </row>
    <row r="5538" spans="1:30" x14ac:dyDescent="0.25">
      <c r="A5538" s="128" t="s">
        <v>35</v>
      </c>
      <c r="B5538" s="128" t="s">
        <v>36</v>
      </c>
      <c r="C5538" s="128" t="s">
        <v>37</v>
      </c>
      <c r="D5538" s="128" t="s">
        <v>121</v>
      </c>
      <c r="E5538" s="128" t="s">
        <v>215</v>
      </c>
      <c r="F5538" s="128" t="s">
        <v>216</v>
      </c>
      <c r="G5538" s="128" t="s">
        <v>124</v>
      </c>
      <c r="H5538" s="128" t="s">
        <v>124</v>
      </c>
      <c r="I5538" s="128" t="s">
        <v>42</v>
      </c>
      <c r="J5538" s="128" t="s">
        <v>261</v>
      </c>
      <c r="K5538" s="128" t="s">
        <v>261</v>
      </c>
      <c r="L5538" s="128" t="s">
        <v>43</v>
      </c>
      <c r="M5538" s="128" t="s">
        <v>44</v>
      </c>
      <c r="N5538" s="128" t="s">
        <v>150</v>
      </c>
      <c r="O5538" s="128" t="s">
        <v>42</v>
      </c>
      <c r="P5538" s="128" t="s">
        <v>392</v>
      </c>
      <c r="Q5538" s="128" t="s">
        <v>1717</v>
      </c>
      <c r="R5538" s="128" t="s">
        <v>3059</v>
      </c>
      <c r="S5538" s="127">
        <v>201502</v>
      </c>
      <c r="T5538" s="128" t="s">
        <v>52</v>
      </c>
      <c r="U5538" s="127">
        <v>260.18</v>
      </c>
      <c r="V5538" s="138">
        <v>260.18</v>
      </c>
      <c r="W5538" s="128" t="s">
        <v>340</v>
      </c>
      <c r="X5538" s="128" t="s">
        <v>384</v>
      </c>
      <c r="Y5538" s="128" t="s">
        <v>1152</v>
      </c>
      <c r="Z5538" s="128" t="s">
        <v>48</v>
      </c>
      <c r="AA5538" s="128" t="s">
        <v>315</v>
      </c>
      <c r="AB5538" s="128" t="s">
        <v>42</v>
      </c>
      <c r="AC5538" s="128" t="s">
        <v>3060</v>
      </c>
      <c r="AD5538" s="128" t="s">
        <v>146</v>
      </c>
    </row>
    <row r="5539" spans="1:30" x14ac:dyDescent="0.25">
      <c r="A5539" s="128" t="s">
        <v>35</v>
      </c>
      <c r="B5539" s="128" t="s">
        <v>36</v>
      </c>
      <c r="C5539" s="128" t="s">
        <v>37</v>
      </c>
      <c r="D5539" s="128" t="s">
        <v>121</v>
      </c>
      <c r="E5539" s="128" t="s">
        <v>215</v>
      </c>
      <c r="F5539" s="128" t="s">
        <v>216</v>
      </c>
      <c r="G5539" s="128" t="s">
        <v>124</v>
      </c>
      <c r="H5539" s="128" t="s">
        <v>124</v>
      </c>
      <c r="I5539" s="128" t="s">
        <v>42</v>
      </c>
      <c r="J5539" s="128" t="s">
        <v>250</v>
      </c>
      <c r="K5539" s="128" t="s">
        <v>250</v>
      </c>
      <c r="L5539" s="128" t="s">
        <v>43</v>
      </c>
      <c r="M5539" s="128" t="s">
        <v>44</v>
      </c>
      <c r="N5539" s="128" t="s">
        <v>150</v>
      </c>
      <c r="O5539" s="128" t="s">
        <v>42</v>
      </c>
      <c r="P5539" s="128" t="s">
        <v>392</v>
      </c>
      <c r="Q5539" s="128" t="s">
        <v>1717</v>
      </c>
      <c r="R5539" s="128" t="s">
        <v>3059</v>
      </c>
      <c r="S5539" s="127">
        <v>201502</v>
      </c>
      <c r="T5539" s="128" t="s">
        <v>52</v>
      </c>
      <c r="U5539" s="127">
        <v>244.86</v>
      </c>
      <c r="V5539" s="138">
        <v>244.86</v>
      </c>
      <c r="W5539" s="128" t="s">
        <v>340</v>
      </c>
      <c r="X5539" s="128" t="s">
        <v>384</v>
      </c>
      <c r="Y5539" s="128" t="s">
        <v>1152</v>
      </c>
      <c r="Z5539" s="128" t="s">
        <v>48</v>
      </c>
      <c r="AA5539" s="128" t="s">
        <v>315</v>
      </c>
      <c r="AB5539" s="128" t="s">
        <v>42</v>
      </c>
      <c r="AC5539" s="128" t="s">
        <v>3060</v>
      </c>
      <c r="AD5539" s="128" t="s">
        <v>146</v>
      </c>
    </row>
    <row r="5540" spans="1:30" x14ac:dyDescent="0.25">
      <c r="A5540" s="128" t="s">
        <v>35</v>
      </c>
      <c r="B5540" s="128" t="s">
        <v>36</v>
      </c>
      <c r="C5540" s="128" t="s">
        <v>37</v>
      </c>
      <c r="D5540" s="128" t="s">
        <v>121</v>
      </c>
      <c r="E5540" s="128" t="s">
        <v>215</v>
      </c>
      <c r="F5540" s="128" t="s">
        <v>216</v>
      </c>
      <c r="G5540" s="128" t="s">
        <v>124</v>
      </c>
      <c r="H5540" s="128" t="s">
        <v>124</v>
      </c>
      <c r="I5540" s="128" t="s">
        <v>42</v>
      </c>
      <c r="J5540" s="128" t="s">
        <v>237</v>
      </c>
      <c r="K5540" s="128" t="s">
        <v>237</v>
      </c>
      <c r="L5540" s="128" t="s">
        <v>43</v>
      </c>
      <c r="M5540" s="128" t="s">
        <v>44</v>
      </c>
      <c r="N5540" s="128" t="s">
        <v>150</v>
      </c>
      <c r="O5540" s="128" t="s">
        <v>42</v>
      </c>
      <c r="P5540" s="128" t="s">
        <v>392</v>
      </c>
      <c r="Q5540" s="128" t="s">
        <v>1717</v>
      </c>
      <c r="R5540" s="128" t="s">
        <v>3059</v>
      </c>
      <c r="S5540" s="127">
        <v>201502</v>
      </c>
      <c r="T5540" s="128" t="s">
        <v>52</v>
      </c>
      <c r="U5540" s="127">
        <v>275.47000000000003</v>
      </c>
      <c r="V5540" s="138">
        <v>275.47000000000003</v>
      </c>
      <c r="W5540" s="128" t="s">
        <v>340</v>
      </c>
      <c r="X5540" s="128" t="s">
        <v>384</v>
      </c>
      <c r="Y5540" s="128" t="s">
        <v>1152</v>
      </c>
      <c r="Z5540" s="128" t="s">
        <v>48</v>
      </c>
      <c r="AA5540" s="128" t="s">
        <v>315</v>
      </c>
      <c r="AB5540" s="128" t="s">
        <v>42</v>
      </c>
      <c r="AC5540" s="128" t="s">
        <v>3060</v>
      </c>
      <c r="AD5540" s="128" t="s">
        <v>146</v>
      </c>
    </row>
    <row r="5541" spans="1:30" x14ac:dyDescent="0.25">
      <c r="A5541" s="128" t="s">
        <v>35</v>
      </c>
      <c r="B5541" s="128" t="s">
        <v>36</v>
      </c>
      <c r="C5541" s="128" t="s">
        <v>37</v>
      </c>
      <c r="D5541" s="128" t="s">
        <v>121</v>
      </c>
      <c r="E5541" s="128" t="s">
        <v>215</v>
      </c>
      <c r="F5541" s="128" t="s">
        <v>216</v>
      </c>
      <c r="G5541" s="128" t="s">
        <v>124</v>
      </c>
      <c r="H5541" s="128" t="s">
        <v>124</v>
      </c>
      <c r="I5541" s="128" t="s">
        <v>42</v>
      </c>
      <c r="J5541" s="128" t="s">
        <v>261</v>
      </c>
      <c r="K5541" s="128" t="s">
        <v>261</v>
      </c>
      <c r="L5541" s="128" t="s">
        <v>43</v>
      </c>
      <c r="M5541" s="128" t="s">
        <v>44</v>
      </c>
      <c r="N5541" s="128" t="s">
        <v>150</v>
      </c>
      <c r="O5541" s="128" t="s">
        <v>42</v>
      </c>
      <c r="P5541" s="128" t="s">
        <v>392</v>
      </c>
      <c r="Q5541" s="128" t="s">
        <v>1717</v>
      </c>
      <c r="R5541" s="128" t="s">
        <v>3061</v>
      </c>
      <c r="S5541" s="127">
        <v>201502</v>
      </c>
      <c r="T5541" s="128" t="s">
        <v>52</v>
      </c>
      <c r="U5541" s="127">
        <v>260.18</v>
      </c>
      <c r="V5541" s="138">
        <v>260.18</v>
      </c>
      <c r="W5541" s="128" t="s">
        <v>340</v>
      </c>
      <c r="X5541" s="128" t="s">
        <v>384</v>
      </c>
      <c r="Y5541" s="128" t="s">
        <v>1152</v>
      </c>
      <c r="Z5541" s="128" t="s">
        <v>48</v>
      </c>
      <c r="AA5541" s="128" t="s">
        <v>315</v>
      </c>
      <c r="AB5541" s="128" t="s">
        <v>42</v>
      </c>
      <c r="AC5541" s="128" t="s">
        <v>3060</v>
      </c>
      <c r="AD5541" s="128" t="s">
        <v>146</v>
      </c>
    </row>
    <row r="5542" spans="1:30" x14ac:dyDescent="0.25">
      <c r="A5542" s="128" t="s">
        <v>35</v>
      </c>
      <c r="B5542" s="128" t="s">
        <v>36</v>
      </c>
      <c r="C5542" s="128" t="s">
        <v>37</v>
      </c>
      <c r="D5542" s="128" t="s">
        <v>121</v>
      </c>
      <c r="E5542" s="128" t="s">
        <v>215</v>
      </c>
      <c r="F5542" s="128" t="s">
        <v>216</v>
      </c>
      <c r="G5542" s="128" t="s">
        <v>124</v>
      </c>
      <c r="H5542" s="128" t="s">
        <v>124</v>
      </c>
      <c r="I5542" s="128" t="s">
        <v>42</v>
      </c>
      <c r="J5542" s="128" t="s">
        <v>250</v>
      </c>
      <c r="K5542" s="128" t="s">
        <v>250</v>
      </c>
      <c r="L5542" s="128" t="s">
        <v>43</v>
      </c>
      <c r="M5542" s="128" t="s">
        <v>44</v>
      </c>
      <c r="N5542" s="128" t="s">
        <v>150</v>
      </c>
      <c r="O5542" s="128" t="s">
        <v>42</v>
      </c>
      <c r="P5542" s="128" t="s">
        <v>392</v>
      </c>
      <c r="Q5542" s="128" t="s">
        <v>1717</v>
      </c>
      <c r="R5542" s="128" t="s">
        <v>3061</v>
      </c>
      <c r="S5542" s="127">
        <v>201502</v>
      </c>
      <c r="T5542" s="128" t="s">
        <v>52</v>
      </c>
      <c r="U5542" s="127">
        <v>244.86</v>
      </c>
      <c r="V5542" s="138">
        <v>244.86</v>
      </c>
      <c r="W5542" s="128" t="s">
        <v>340</v>
      </c>
      <c r="X5542" s="128" t="s">
        <v>384</v>
      </c>
      <c r="Y5542" s="128" t="s">
        <v>1152</v>
      </c>
      <c r="Z5542" s="128" t="s">
        <v>48</v>
      </c>
      <c r="AA5542" s="128" t="s">
        <v>315</v>
      </c>
      <c r="AB5542" s="128" t="s">
        <v>42</v>
      </c>
      <c r="AC5542" s="128" t="s">
        <v>3060</v>
      </c>
      <c r="AD5542" s="128" t="s">
        <v>146</v>
      </c>
    </row>
    <row r="5543" spans="1:30" x14ac:dyDescent="0.25">
      <c r="A5543" s="128" t="s">
        <v>35</v>
      </c>
      <c r="B5543" s="128" t="s">
        <v>36</v>
      </c>
      <c r="C5543" s="128" t="s">
        <v>37</v>
      </c>
      <c r="D5543" s="128" t="s">
        <v>121</v>
      </c>
      <c r="E5543" s="128" t="s">
        <v>215</v>
      </c>
      <c r="F5543" s="128" t="s">
        <v>216</v>
      </c>
      <c r="G5543" s="128" t="s">
        <v>124</v>
      </c>
      <c r="H5543" s="128" t="s">
        <v>124</v>
      </c>
      <c r="I5543" s="128" t="s">
        <v>42</v>
      </c>
      <c r="J5543" s="128" t="s">
        <v>231</v>
      </c>
      <c r="K5543" s="128" t="s">
        <v>231</v>
      </c>
      <c r="L5543" s="128" t="s">
        <v>43</v>
      </c>
      <c r="M5543" s="128" t="s">
        <v>44</v>
      </c>
      <c r="N5543" s="128" t="s">
        <v>150</v>
      </c>
      <c r="O5543" s="128" t="s">
        <v>42</v>
      </c>
      <c r="P5543" s="128" t="s">
        <v>392</v>
      </c>
      <c r="Q5543" s="128" t="s">
        <v>1717</v>
      </c>
      <c r="R5543" s="128" t="s">
        <v>3061</v>
      </c>
      <c r="S5543" s="127">
        <v>201502</v>
      </c>
      <c r="T5543" s="128" t="s">
        <v>52</v>
      </c>
      <c r="U5543" s="127">
        <v>229.56</v>
      </c>
      <c r="V5543" s="138">
        <v>229.56</v>
      </c>
      <c r="W5543" s="128" t="s">
        <v>340</v>
      </c>
      <c r="X5543" s="128" t="s">
        <v>384</v>
      </c>
      <c r="Y5543" s="128" t="s">
        <v>1152</v>
      </c>
      <c r="Z5543" s="128" t="s">
        <v>48</v>
      </c>
      <c r="AA5543" s="128" t="s">
        <v>315</v>
      </c>
      <c r="AB5543" s="128" t="s">
        <v>42</v>
      </c>
      <c r="AC5543" s="128" t="s">
        <v>3060</v>
      </c>
      <c r="AD5543" s="128" t="s">
        <v>146</v>
      </c>
    </row>
    <row r="5544" spans="1:30" x14ac:dyDescent="0.25">
      <c r="A5544" s="128" t="s">
        <v>35</v>
      </c>
      <c r="B5544" s="128" t="s">
        <v>36</v>
      </c>
      <c r="C5544" s="128" t="s">
        <v>37</v>
      </c>
      <c r="D5544" s="128" t="s">
        <v>121</v>
      </c>
      <c r="E5544" s="128" t="s">
        <v>122</v>
      </c>
      <c r="F5544" s="128" t="s">
        <v>123</v>
      </c>
      <c r="G5544" s="128" t="s">
        <v>124</v>
      </c>
      <c r="H5544" s="128" t="s">
        <v>124</v>
      </c>
      <c r="I5544" s="128" t="s">
        <v>42</v>
      </c>
      <c r="J5544" s="128" t="s">
        <v>283</v>
      </c>
      <c r="K5544" s="128" t="s">
        <v>283</v>
      </c>
      <c r="L5544" s="128" t="s">
        <v>43</v>
      </c>
      <c r="M5544" s="128" t="s">
        <v>44</v>
      </c>
      <c r="N5544" s="128" t="s">
        <v>150</v>
      </c>
      <c r="O5544" s="128" t="s">
        <v>42</v>
      </c>
      <c r="P5544" s="128" t="s">
        <v>782</v>
      </c>
      <c r="Q5544" s="128" t="s">
        <v>783</v>
      </c>
      <c r="R5544" s="128" t="s">
        <v>3062</v>
      </c>
      <c r="S5544" s="127">
        <v>201502</v>
      </c>
      <c r="T5544" s="128" t="s">
        <v>52</v>
      </c>
      <c r="U5544" s="129">
        <v>76741.56</v>
      </c>
      <c r="V5544" s="138">
        <v>76741.56</v>
      </c>
      <c r="W5544" s="128" t="s">
        <v>340</v>
      </c>
      <c r="X5544" s="128" t="s">
        <v>460</v>
      </c>
      <c r="Y5544" s="128" t="s">
        <v>1152</v>
      </c>
      <c r="Z5544" s="128" t="s">
        <v>48</v>
      </c>
      <c r="AA5544" s="128" t="s">
        <v>315</v>
      </c>
      <c r="AB5544" s="128" t="s">
        <v>42</v>
      </c>
      <c r="AC5544" s="128" t="s">
        <v>3063</v>
      </c>
      <c r="AD5544" s="128" t="s">
        <v>146</v>
      </c>
    </row>
    <row r="5545" spans="1:30" x14ac:dyDescent="0.25">
      <c r="A5545" s="128" t="s">
        <v>35</v>
      </c>
      <c r="B5545" s="128" t="s">
        <v>36</v>
      </c>
      <c r="C5545" s="128" t="s">
        <v>37</v>
      </c>
      <c r="D5545" s="128" t="s">
        <v>121</v>
      </c>
      <c r="E5545" s="128" t="s">
        <v>122</v>
      </c>
      <c r="F5545" s="128" t="s">
        <v>123</v>
      </c>
      <c r="G5545" s="128" t="s">
        <v>124</v>
      </c>
      <c r="H5545" s="128" t="s">
        <v>124</v>
      </c>
      <c r="I5545" s="128" t="s">
        <v>42</v>
      </c>
      <c r="J5545" s="128" t="s">
        <v>500</v>
      </c>
      <c r="K5545" s="128" t="s">
        <v>500</v>
      </c>
      <c r="L5545" s="128" t="s">
        <v>43</v>
      </c>
      <c r="M5545" s="128" t="s">
        <v>44</v>
      </c>
      <c r="N5545" s="128" t="s">
        <v>162</v>
      </c>
      <c r="O5545" s="128" t="s">
        <v>42</v>
      </c>
      <c r="P5545" s="128" t="s">
        <v>808</v>
      </c>
      <c r="Q5545" s="128" t="s">
        <v>1789</v>
      </c>
      <c r="R5545" s="128" t="s">
        <v>3064</v>
      </c>
      <c r="S5545" s="127">
        <v>201502</v>
      </c>
      <c r="T5545" s="128" t="s">
        <v>52</v>
      </c>
      <c r="U5545" s="129">
        <v>15025.25</v>
      </c>
      <c r="V5545" s="138">
        <v>15025.25</v>
      </c>
      <c r="W5545" s="128" t="s">
        <v>340</v>
      </c>
      <c r="X5545" s="128" t="s">
        <v>807</v>
      </c>
      <c r="Y5545" s="128" t="s">
        <v>1152</v>
      </c>
      <c r="Z5545" s="128" t="s">
        <v>48</v>
      </c>
      <c r="AA5545" s="128" t="s">
        <v>315</v>
      </c>
      <c r="AB5545" s="128" t="s">
        <v>42</v>
      </c>
      <c r="AC5545" s="128" t="s">
        <v>3063</v>
      </c>
      <c r="AD5545" s="128" t="s">
        <v>146</v>
      </c>
    </row>
    <row r="5546" spans="1:30" x14ac:dyDescent="0.25">
      <c r="A5546" s="128" t="s">
        <v>35</v>
      </c>
      <c r="B5546" s="128" t="s">
        <v>36</v>
      </c>
      <c r="C5546" s="128" t="s">
        <v>37</v>
      </c>
      <c r="D5546" s="128" t="s">
        <v>121</v>
      </c>
      <c r="E5546" s="128" t="s">
        <v>215</v>
      </c>
      <c r="F5546" s="128" t="s">
        <v>216</v>
      </c>
      <c r="G5546" s="128" t="s">
        <v>124</v>
      </c>
      <c r="H5546" s="128" t="s">
        <v>124</v>
      </c>
      <c r="I5546" s="128" t="s">
        <v>42</v>
      </c>
      <c r="J5546" s="128" t="s">
        <v>237</v>
      </c>
      <c r="K5546" s="128" t="s">
        <v>237</v>
      </c>
      <c r="L5546" s="128" t="s">
        <v>43</v>
      </c>
      <c r="M5546" s="128" t="s">
        <v>44</v>
      </c>
      <c r="N5546" s="128" t="s">
        <v>150</v>
      </c>
      <c r="O5546" s="128" t="s">
        <v>42</v>
      </c>
      <c r="P5546" s="128" t="s">
        <v>392</v>
      </c>
      <c r="Q5546" s="128" t="s">
        <v>1717</v>
      </c>
      <c r="R5546" s="128" t="s">
        <v>3061</v>
      </c>
      <c r="S5546" s="127">
        <v>201502</v>
      </c>
      <c r="T5546" s="128" t="s">
        <v>52</v>
      </c>
      <c r="U5546" s="127">
        <v>275.47000000000003</v>
      </c>
      <c r="V5546" s="138">
        <v>275.47000000000003</v>
      </c>
      <c r="W5546" s="128" t="s">
        <v>340</v>
      </c>
      <c r="X5546" s="128" t="s">
        <v>384</v>
      </c>
      <c r="Y5546" s="128" t="s">
        <v>1152</v>
      </c>
      <c r="Z5546" s="128" t="s">
        <v>48</v>
      </c>
      <c r="AA5546" s="128" t="s">
        <v>315</v>
      </c>
      <c r="AB5546" s="128" t="s">
        <v>42</v>
      </c>
      <c r="AC5546" s="128" t="s">
        <v>3060</v>
      </c>
      <c r="AD5546" s="128" t="s">
        <v>146</v>
      </c>
    </row>
    <row r="5547" spans="1:30" x14ac:dyDescent="0.25">
      <c r="A5547" s="128" t="s">
        <v>35</v>
      </c>
      <c r="B5547" s="128" t="s">
        <v>36</v>
      </c>
      <c r="C5547" s="128" t="s">
        <v>37</v>
      </c>
      <c r="D5547" s="128" t="s">
        <v>121</v>
      </c>
      <c r="E5547" s="128" t="s">
        <v>215</v>
      </c>
      <c r="F5547" s="128" t="s">
        <v>216</v>
      </c>
      <c r="G5547" s="128" t="s">
        <v>124</v>
      </c>
      <c r="H5547" s="128" t="s">
        <v>124</v>
      </c>
      <c r="I5547" s="128" t="s">
        <v>42</v>
      </c>
      <c r="J5547" s="128" t="s">
        <v>437</v>
      </c>
      <c r="K5547" s="128" t="s">
        <v>437</v>
      </c>
      <c r="L5547" s="128" t="s">
        <v>43</v>
      </c>
      <c r="M5547" s="128" t="s">
        <v>44</v>
      </c>
      <c r="N5547" s="128" t="s">
        <v>150</v>
      </c>
      <c r="O5547" s="128" t="s">
        <v>42</v>
      </c>
      <c r="P5547" s="128" t="s">
        <v>392</v>
      </c>
      <c r="Q5547" s="128" t="s">
        <v>1717</v>
      </c>
      <c r="R5547" s="128" t="s">
        <v>3061</v>
      </c>
      <c r="S5547" s="127">
        <v>201502</v>
      </c>
      <c r="T5547" s="128" t="s">
        <v>52</v>
      </c>
      <c r="U5547" s="127">
        <v>244.86</v>
      </c>
      <c r="V5547" s="138">
        <v>244.86</v>
      </c>
      <c r="W5547" s="128" t="s">
        <v>340</v>
      </c>
      <c r="X5547" s="128" t="s">
        <v>384</v>
      </c>
      <c r="Y5547" s="128" t="s">
        <v>1152</v>
      </c>
      <c r="Z5547" s="128" t="s">
        <v>48</v>
      </c>
      <c r="AA5547" s="128" t="s">
        <v>315</v>
      </c>
      <c r="AB5547" s="128" t="s">
        <v>42</v>
      </c>
      <c r="AC5547" s="128" t="s">
        <v>3060</v>
      </c>
      <c r="AD5547" s="128" t="s">
        <v>146</v>
      </c>
    </row>
    <row r="5548" spans="1:30" x14ac:dyDescent="0.25">
      <c r="A5548" s="128" t="s">
        <v>35</v>
      </c>
      <c r="B5548" s="128" t="s">
        <v>36</v>
      </c>
      <c r="C5548" s="128" t="s">
        <v>37</v>
      </c>
      <c r="D5548" s="128" t="s">
        <v>121</v>
      </c>
      <c r="E5548" s="128" t="s">
        <v>215</v>
      </c>
      <c r="F5548" s="128" t="s">
        <v>216</v>
      </c>
      <c r="G5548" s="128" t="s">
        <v>124</v>
      </c>
      <c r="H5548" s="128" t="s">
        <v>124</v>
      </c>
      <c r="I5548" s="128" t="s">
        <v>42</v>
      </c>
      <c r="J5548" s="128" t="s">
        <v>217</v>
      </c>
      <c r="K5548" s="128" t="s">
        <v>217</v>
      </c>
      <c r="L5548" s="128" t="s">
        <v>43</v>
      </c>
      <c r="M5548" s="128" t="s">
        <v>44</v>
      </c>
      <c r="N5548" s="128" t="s">
        <v>150</v>
      </c>
      <c r="O5548" s="128" t="s">
        <v>42</v>
      </c>
      <c r="P5548" s="128" t="s">
        <v>392</v>
      </c>
      <c r="Q5548" s="128" t="s">
        <v>1717</v>
      </c>
      <c r="R5548" s="128" t="s">
        <v>3061</v>
      </c>
      <c r="S5548" s="127">
        <v>201502</v>
      </c>
      <c r="T5548" s="128" t="s">
        <v>52</v>
      </c>
      <c r="U5548" s="127">
        <v>275.47000000000003</v>
      </c>
      <c r="V5548" s="138">
        <v>275.47000000000003</v>
      </c>
      <c r="W5548" s="128" t="s">
        <v>340</v>
      </c>
      <c r="X5548" s="128" t="s">
        <v>384</v>
      </c>
      <c r="Y5548" s="128" t="s">
        <v>1152</v>
      </c>
      <c r="Z5548" s="128" t="s">
        <v>48</v>
      </c>
      <c r="AA5548" s="128" t="s">
        <v>315</v>
      </c>
      <c r="AB5548" s="128" t="s">
        <v>42</v>
      </c>
      <c r="AC5548" s="128" t="s">
        <v>3060</v>
      </c>
      <c r="AD5548" s="128" t="s">
        <v>146</v>
      </c>
    </row>
    <row r="5549" spans="1:30" x14ac:dyDescent="0.25">
      <c r="A5549" s="128" t="s">
        <v>35</v>
      </c>
      <c r="B5549" s="128" t="s">
        <v>36</v>
      </c>
      <c r="C5549" s="128" t="s">
        <v>37</v>
      </c>
      <c r="D5549" s="128" t="s">
        <v>121</v>
      </c>
      <c r="E5549" s="128" t="s">
        <v>215</v>
      </c>
      <c r="F5549" s="128" t="s">
        <v>216</v>
      </c>
      <c r="G5549" s="128" t="s">
        <v>124</v>
      </c>
      <c r="H5549" s="128" t="s">
        <v>124</v>
      </c>
      <c r="I5549" s="128" t="s">
        <v>42</v>
      </c>
      <c r="J5549" s="128" t="s">
        <v>231</v>
      </c>
      <c r="K5549" s="128" t="s">
        <v>231</v>
      </c>
      <c r="L5549" s="128" t="s">
        <v>43</v>
      </c>
      <c r="M5549" s="128" t="s">
        <v>44</v>
      </c>
      <c r="N5549" s="128" t="s">
        <v>150</v>
      </c>
      <c r="O5549" s="128" t="s">
        <v>42</v>
      </c>
      <c r="P5549" s="128" t="s">
        <v>392</v>
      </c>
      <c r="Q5549" s="128" t="s">
        <v>1717</v>
      </c>
      <c r="R5549" s="128" t="s">
        <v>3065</v>
      </c>
      <c r="S5549" s="127">
        <v>201502</v>
      </c>
      <c r="T5549" s="128" t="s">
        <v>52</v>
      </c>
      <c r="U5549" s="127">
        <v>229.56</v>
      </c>
      <c r="V5549" s="138">
        <v>229.56</v>
      </c>
      <c r="W5549" s="128" t="s">
        <v>340</v>
      </c>
      <c r="X5549" s="128" t="s">
        <v>384</v>
      </c>
      <c r="Y5549" s="128" t="s">
        <v>1152</v>
      </c>
      <c r="Z5549" s="128" t="s">
        <v>48</v>
      </c>
      <c r="AA5549" s="128" t="s">
        <v>315</v>
      </c>
      <c r="AB5549" s="128" t="s">
        <v>42</v>
      </c>
      <c r="AC5549" s="128" t="s">
        <v>3066</v>
      </c>
      <c r="AD5549" s="128" t="s">
        <v>146</v>
      </c>
    </row>
    <row r="5550" spans="1:30" x14ac:dyDescent="0.25">
      <c r="A5550" s="128" t="s">
        <v>35</v>
      </c>
      <c r="B5550" s="128" t="s">
        <v>36</v>
      </c>
      <c r="C5550" s="128" t="s">
        <v>37</v>
      </c>
      <c r="D5550" s="128" t="s">
        <v>121</v>
      </c>
      <c r="E5550" s="128" t="s">
        <v>215</v>
      </c>
      <c r="F5550" s="128" t="s">
        <v>216</v>
      </c>
      <c r="G5550" s="128" t="s">
        <v>124</v>
      </c>
      <c r="H5550" s="128" t="s">
        <v>124</v>
      </c>
      <c r="I5550" s="128" t="s">
        <v>42</v>
      </c>
      <c r="J5550" s="128" t="s">
        <v>237</v>
      </c>
      <c r="K5550" s="128" t="s">
        <v>237</v>
      </c>
      <c r="L5550" s="128" t="s">
        <v>43</v>
      </c>
      <c r="M5550" s="128" t="s">
        <v>44</v>
      </c>
      <c r="N5550" s="128" t="s">
        <v>150</v>
      </c>
      <c r="O5550" s="128" t="s">
        <v>42</v>
      </c>
      <c r="P5550" s="128" t="s">
        <v>392</v>
      </c>
      <c r="Q5550" s="128" t="s">
        <v>1717</v>
      </c>
      <c r="R5550" s="128" t="s">
        <v>3065</v>
      </c>
      <c r="S5550" s="127">
        <v>201502</v>
      </c>
      <c r="T5550" s="128" t="s">
        <v>52</v>
      </c>
      <c r="U5550" s="127">
        <v>275.47000000000003</v>
      </c>
      <c r="V5550" s="138">
        <v>275.47000000000003</v>
      </c>
      <c r="W5550" s="128" t="s">
        <v>340</v>
      </c>
      <c r="X5550" s="128" t="s">
        <v>384</v>
      </c>
      <c r="Y5550" s="128" t="s">
        <v>1152</v>
      </c>
      <c r="Z5550" s="128" t="s">
        <v>48</v>
      </c>
      <c r="AA5550" s="128" t="s">
        <v>315</v>
      </c>
      <c r="AB5550" s="128" t="s">
        <v>42</v>
      </c>
      <c r="AC5550" s="128" t="s">
        <v>3066</v>
      </c>
      <c r="AD5550" s="128" t="s">
        <v>146</v>
      </c>
    </row>
    <row r="5551" spans="1:30" x14ac:dyDescent="0.25">
      <c r="A5551" s="128" t="s">
        <v>35</v>
      </c>
      <c r="B5551" s="128" t="s">
        <v>36</v>
      </c>
      <c r="C5551" s="128" t="s">
        <v>37</v>
      </c>
      <c r="D5551" s="128" t="s">
        <v>121</v>
      </c>
      <c r="E5551" s="128" t="s">
        <v>215</v>
      </c>
      <c r="F5551" s="128" t="s">
        <v>216</v>
      </c>
      <c r="G5551" s="128" t="s">
        <v>124</v>
      </c>
      <c r="H5551" s="128" t="s">
        <v>124</v>
      </c>
      <c r="I5551" s="128" t="s">
        <v>42</v>
      </c>
      <c r="J5551" s="128" t="s">
        <v>261</v>
      </c>
      <c r="K5551" s="128" t="s">
        <v>261</v>
      </c>
      <c r="L5551" s="128" t="s">
        <v>43</v>
      </c>
      <c r="M5551" s="128" t="s">
        <v>44</v>
      </c>
      <c r="N5551" s="128" t="s">
        <v>150</v>
      </c>
      <c r="O5551" s="128" t="s">
        <v>42</v>
      </c>
      <c r="P5551" s="128" t="s">
        <v>392</v>
      </c>
      <c r="Q5551" s="128" t="s">
        <v>1717</v>
      </c>
      <c r="R5551" s="128" t="s">
        <v>3065</v>
      </c>
      <c r="S5551" s="127">
        <v>201502</v>
      </c>
      <c r="T5551" s="128" t="s">
        <v>52</v>
      </c>
      <c r="U5551" s="127">
        <v>260.18</v>
      </c>
      <c r="V5551" s="138">
        <v>260.18</v>
      </c>
      <c r="W5551" s="128" t="s">
        <v>340</v>
      </c>
      <c r="X5551" s="128" t="s">
        <v>384</v>
      </c>
      <c r="Y5551" s="128" t="s">
        <v>1152</v>
      </c>
      <c r="Z5551" s="128" t="s">
        <v>48</v>
      </c>
      <c r="AA5551" s="128" t="s">
        <v>315</v>
      </c>
      <c r="AB5551" s="128" t="s">
        <v>42</v>
      </c>
      <c r="AC5551" s="128" t="s">
        <v>3066</v>
      </c>
      <c r="AD5551" s="128" t="s">
        <v>146</v>
      </c>
    </row>
    <row r="5552" spans="1:30" x14ac:dyDescent="0.25">
      <c r="A5552" s="128" t="s">
        <v>35</v>
      </c>
      <c r="B5552" s="128" t="s">
        <v>36</v>
      </c>
      <c r="C5552" s="128" t="s">
        <v>37</v>
      </c>
      <c r="D5552" s="128" t="s">
        <v>121</v>
      </c>
      <c r="E5552" s="128" t="s">
        <v>215</v>
      </c>
      <c r="F5552" s="128" t="s">
        <v>216</v>
      </c>
      <c r="G5552" s="128" t="s">
        <v>124</v>
      </c>
      <c r="H5552" s="128" t="s">
        <v>124</v>
      </c>
      <c r="I5552" s="128" t="s">
        <v>42</v>
      </c>
      <c r="J5552" s="128" t="s">
        <v>261</v>
      </c>
      <c r="K5552" s="128" t="s">
        <v>261</v>
      </c>
      <c r="L5552" s="128" t="s">
        <v>43</v>
      </c>
      <c r="M5552" s="128" t="s">
        <v>44</v>
      </c>
      <c r="N5552" s="128" t="s">
        <v>150</v>
      </c>
      <c r="O5552" s="128" t="s">
        <v>42</v>
      </c>
      <c r="P5552" s="128" t="s">
        <v>446</v>
      </c>
      <c r="Q5552" s="128" t="s">
        <v>447</v>
      </c>
      <c r="R5552" s="128" t="s">
        <v>3067</v>
      </c>
      <c r="S5552" s="127">
        <v>201502</v>
      </c>
      <c r="T5552" s="128" t="s">
        <v>52</v>
      </c>
      <c r="U5552" s="129">
        <v>56367.13</v>
      </c>
      <c r="V5552" s="138">
        <v>56367.13</v>
      </c>
      <c r="W5552" s="128" t="s">
        <v>340</v>
      </c>
      <c r="X5552" s="128" t="s">
        <v>267</v>
      </c>
      <c r="Y5552" s="128" t="s">
        <v>1152</v>
      </c>
      <c r="Z5552" s="128" t="s">
        <v>48</v>
      </c>
      <c r="AA5552" s="128" t="s">
        <v>315</v>
      </c>
      <c r="AB5552" s="128" t="s">
        <v>42</v>
      </c>
      <c r="AC5552" s="128" t="s">
        <v>3066</v>
      </c>
      <c r="AD5552" s="128" t="s">
        <v>146</v>
      </c>
    </row>
    <row r="5553" spans="1:30" x14ac:dyDescent="0.25">
      <c r="A5553" s="128" t="s">
        <v>35</v>
      </c>
      <c r="B5553" s="128" t="s">
        <v>36</v>
      </c>
      <c r="C5553" s="128" t="s">
        <v>37</v>
      </c>
      <c r="D5553" s="128" t="s">
        <v>121</v>
      </c>
      <c r="E5553" s="128" t="s">
        <v>215</v>
      </c>
      <c r="F5553" s="128" t="s">
        <v>216</v>
      </c>
      <c r="G5553" s="128" t="s">
        <v>124</v>
      </c>
      <c r="H5553" s="128" t="s">
        <v>124</v>
      </c>
      <c r="I5553" s="128" t="s">
        <v>42</v>
      </c>
      <c r="J5553" s="128" t="s">
        <v>268</v>
      </c>
      <c r="K5553" s="128" t="s">
        <v>268</v>
      </c>
      <c r="L5553" s="128" t="s">
        <v>43</v>
      </c>
      <c r="M5553" s="128" t="s">
        <v>44</v>
      </c>
      <c r="N5553" s="128" t="s">
        <v>126</v>
      </c>
      <c r="O5553" s="128" t="s">
        <v>42</v>
      </c>
      <c r="P5553" s="128" t="s">
        <v>350</v>
      </c>
      <c r="Q5553" s="128" t="s">
        <v>884</v>
      </c>
      <c r="R5553" s="128" t="s">
        <v>3068</v>
      </c>
      <c r="S5553" s="127">
        <v>201502</v>
      </c>
      <c r="T5553" s="128" t="s">
        <v>52</v>
      </c>
      <c r="U5553" s="127">
        <v>0</v>
      </c>
      <c r="V5553" s="138">
        <v>27.4</v>
      </c>
      <c r="W5553" s="128" t="s">
        <v>42</v>
      </c>
      <c r="X5553" s="128" t="s">
        <v>42</v>
      </c>
      <c r="Y5553" s="128" t="s">
        <v>1152</v>
      </c>
      <c r="Z5553" s="128" t="s">
        <v>48</v>
      </c>
      <c r="AA5553" s="128" t="s">
        <v>168</v>
      </c>
      <c r="AB5553" s="128" t="s">
        <v>42</v>
      </c>
      <c r="AC5553" s="128" t="s">
        <v>3066</v>
      </c>
      <c r="AD5553" s="128" t="s">
        <v>146</v>
      </c>
    </row>
    <row r="5554" spans="1:30" x14ac:dyDescent="0.25">
      <c r="A5554" s="128" t="s">
        <v>35</v>
      </c>
      <c r="B5554" s="128" t="s">
        <v>36</v>
      </c>
      <c r="C5554" s="128" t="s">
        <v>37</v>
      </c>
      <c r="D5554" s="128" t="s">
        <v>121</v>
      </c>
      <c r="E5554" s="128" t="s">
        <v>215</v>
      </c>
      <c r="F5554" s="128" t="s">
        <v>216</v>
      </c>
      <c r="G5554" s="128" t="s">
        <v>124</v>
      </c>
      <c r="H5554" s="128" t="s">
        <v>124</v>
      </c>
      <c r="I5554" s="128" t="s">
        <v>42</v>
      </c>
      <c r="J5554" s="128" t="s">
        <v>268</v>
      </c>
      <c r="K5554" s="128" t="s">
        <v>268</v>
      </c>
      <c r="L5554" s="128" t="s">
        <v>43</v>
      </c>
      <c r="M5554" s="128" t="s">
        <v>44</v>
      </c>
      <c r="N5554" s="128" t="s">
        <v>126</v>
      </c>
      <c r="O5554" s="128" t="s">
        <v>42</v>
      </c>
      <c r="P5554" s="128" t="s">
        <v>350</v>
      </c>
      <c r="Q5554" s="128" t="s">
        <v>3069</v>
      </c>
      <c r="R5554" s="128" t="s">
        <v>3068</v>
      </c>
      <c r="S5554" s="127">
        <v>201502</v>
      </c>
      <c r="T5554" s="128" t="s">
        <v>52</v>
      </c>
      <c r="U5554" s="127">
        <v>0</v>
      </c>
      <c r="V5554" s="138">
        <v>1095</v>
      </c>
      <c r="W5554" s="128" t="s">
        <v>42</v>
      </c>
      <c r="X5554" s="128" t="s">
        <v>42</v>
      </c>
      <c r="Y5554" s="128" t="s">
        <v>1152</v>
      </c>
      <c r="Z5554" s="128" t="s">
        <v>48</v>
      </c>
      <c r="AA5554" s="128" t="s">
        <v>168</v>
      </c>
      <c r="AB5554" s="128" t="s">
        <v>42</v>
      </c>
      <c r="AC5554" s="128" t="s">
        <v>3066</v>
      </c>
      <c r="AD5554" s="128" t="s">
        <v>146</v>
      </c>
    </row>
    <row r="5555" spans="1:30" x14ac:dyDescent="0.25">
      <c r="A5555" s="128" t="s">
        <v>35</v>
      </c>
      <c r="B5555" s="128" t="s">
        <v>36</v>
      </c>
      <c r="C5555" s="128" t="s">
        <v>37</v>
      </c>
      <c r="D5555" s="128" t="s">
        <v>121</v>
      </c>
      <c r="E5555" s="128" t="s">
        <v>215</v>
      </c>
      <c r="F5555" s="128" t="s">
        <v>216</v>
      </c>
      <c r="G5555" s="128" t="s">
        <v>124</v>
      </c>
      <c r="H5555" s="128" t="s">
        <v>124</v>
      </c>
      <c r="I5555" s="128" t="s">
        <v>42</v>
      </c>
      <c r="J5555" s="128" t="s">
        <v>268</v>
      </c>
      <c r="K5555" s="128" t="s">
        <v>268</v>
      </c>
      <c r="L5555" s="128" t="s">
        <v>43</v>
      </c>
      <c r="M5555" s="128" t="s">
        <v>44</v>
      </c>
      <c r="N5555" s="128" t="s">
        <v>160</v>
      </c>
      <c r="O5555" s="128" t="s">
        <v>42</v>
      </c>
      <c r="P5555" s="128" t="s">
        <v>350</v>
      </c>
      <c r="Q5555" s="128" t="s">
        <v>3070</v>
      </c>
      <c r="R5555" s="128" t="s">
        <v>3068</v>
      </c>
      <c r="S5555" s="127">
        <v>201502</v>
      </c>
      <c r="T5555" s="128" t="s">
        <v>52</v>
      </c>
      <c r="U5555" s="127">
        <v>0</v>
      </c>
      <c r="V5555" s="138">
        <v>10.9</v>
      </c>
      <c r="W5555" s="128" t="s">
        <v>42</v>
      </c>
      <c r="X5555" s="128" t="s">
        <v>42</v>
      </c>
      <c r="Y5555" s="128" t="s">
        <v>1152</v>
      </c>
      <c r="Z5555" s="128" t="s">
        <v>48</v>
      </c>
      <c r="AA5555" s="128" t="s">
        <v>168</v>
      </c>
      <c r="AB5555" s="128" t="s">
        <v>42</v>
      </c>
      <c r="AC5555" s="128" t="s">
        <v>3066</v>
      </c>
      <c r="AD5555" s="128" t="s">
        <v>146</v>
      </c>
    </row>
    <row r="5556" spans="1:30" x14ac:dyDescent="0.25">
      <c r="A5556" s="128" t="s">
        <v>35</v>
      </c>
      <c r="B5556" s="128" t="s">
        <v>36</v>
      </c>
      <c r="C5556" s="128" t="s">
        <v>37</v>
      </c>
      <c r="D5556" s="128" t="s">
        <v>121</v>
      </c>
      <c r="E5556" s="128" t="s">
        <v>215</v>
      </c>
      <c r="F5556" s="128" t="s">
        <v>216</v>
      </c>
      <c r="G5556" s="128" t="s">
        <v>124</v>
      </c>
      <c r="H5556" s="128" t="s">
        <v>124</v>
      </c>
      <c r="I5556" s="128" t="s">
        <v>42</v>
      </c>
      <c r="J5556" s="128" t="s">
        <v>261</v>
      </c>
      <c r="K5556" s="128" t="s">
        <v>261</v>
      </c>
      <c r="L5556" s="128" t="s">
        <v>43</v>
      </c>
      <c r="M5556" s="128" t="s">
        <v>44</v>
      </c>
      <c r="N5556" s="128" t="s">
        <v>150</v>
      </c>
      <c r="O5556" s="128" t="s">
        <v>42</v>
      </c>
      <c r="P5556" s="128" t="s">
        <v>392</v>
      </c>
      <c r="Q5556" s="128" t="s">
        <v>1717</v>
      </c>
      <c r="R5556" s="128" t="s">
        <v>3071</v>
      </c>
      <c r="S5556" s="127">
        <v>201502</v>
      </c>
      <c r="T5556" s="128" t="s">
        <v>52</v>
      </c>
      <c r="U5556" s="127">
        <v>260.18</v>
      </c>
      <c r="V5556" s="138">
        <v>260.18</v>
      </c>
      <c r="W5556" s="128" t="s">
        <v>340</v>
      </c>
      <c r="X5556" s="128" t="s">
        <v>384</v>
      </c>
      <c r="Y5556" s="128" t="s">
        <v>1152</v>
      </c>
      <c r="Z5556" s="128" t="s">
        <v>48</v>
      </c>
      <c r="AA5556" s="128" t="s">
        <v>315</v>
      </c>
      <c r="AB5556" s="128" t="s">
        <v>42</v>
      </c>
      <c r="AC5556" s="128" t="s">
        <v>3066</v>
      </c>
      <c r="AD5556" s="128" t="s">
        <v>146</v>
      </c>
    </row>
    <row r="5557" spans="1:30" x14ac:dyDescent="0.25">
      <c r="A5557" s="128" t="s">
        <v>35</v>
      </c>
      <c r="B5557" s="128" t="s">
        <v>36</v>
      </c>
      <c r="C5557" s="128" t="s">
        <v>37</v>
      </c>
      <c r="D5557" s="128" t="s">
        <v>121</v>
      </c>
      <c r="E5557" s="128" t="s">
        <v>215</v>
      </c>
      <c r="F5557" s="128" t="s">
        <v>216</v>
      </c>
      <c r="G5557" s="128" t="s">
        <v>124</v>
      </c>
      <c r="H5557" s="128" t="s">
        <v>124</v>
      </c>
      <c r="I5557" s="128" t="s">
        <v>42</v>
      </c>
      <c r="J5557" s="128" t="s">
        <v>217</v>
      </c>
      <c r="K5557" s="128" t="s">
        <v>217</v>
      </c>
      <c r="L5557" s="128" t="s">
        <v>43</v>
      </c>
      <c r="M5557" s="128" t="s">
        <v>44</v>
      </c>
      <c r="N5557" s="128" t="s">
        <v>150</v>
      </c>
      <c r="O5557" s="128" t="s">
        <v>42</v>
      </c>
      <c r="P5557" s="128" t="s">
        <v>392</v>
      </c>
      <c r="Q5557" s="128" t="s">
        <v>1717</v>
      </c>
      <c r="R5557" s="128" t="s">
        <v>3071</v>
      </c>
      <c r="S5557" s="127">
        <v>201502</v>
      </c>
      <c r="T5557" s="128" t="s">
        <v>52</v>
      </c>
      <c r="U5557" s="127">
        <v>275.47000000000003</v>
      </c>
      <c r="V5557" s="138">
        <v>275.47000000000003</v>
      </c>
      <c r="W5557" s="128" t="s">
        <v>340</v>
      </c>
      <c r="X5557" s="128" t="s">
        <v>384</v>
      </c>
      <c r="Y5557" s="128" t="s">
        <v>1152</v>
      </c>
      <c r="Z5557" s="128" t="s">
        <v>48</v>
      </c>
      <c r="AA5557" s="128" t="s">
        <v>315</v>
      </c>
      <c r="AB5557" s="128" t="s">
        <v>42</v>
      </c>
      <c r="AC5557" s="128" t="s">
        <v>3066</v>
      </c>
      <c r="AD5557" s="128" t="s">
        <v>146</v>
      </c>
    </row>
    <row r="5558" spans="1:30" x14ac:dyDescent="0.25">
      <c r="A5558" s="128" t="s">
        <v>35</v>
      </c>
      <c r="B5558" s="128" t="s">
        <v>36</v>
      </c>
      <c r="C5558" s="128" t="s">
        <v>37</v>
      </c>
      <c r="D5558" s="128" t="s">
        <v>121</v>
      </c>
      <c r="E5558" s="128" t="s">
        <v>215</v>
      </c>
      <c r="F5558" s="128" t="s">
        <v>216</v>
      </c>
      <c r="G5558" s="128" t="s">
        <v>124</v>
      </c>
      <c r="H5558" s="128" t="s">
        <v>124</v>
      </c>
      <c r="I5558" s="128" t="s">
        <v>42</v>
      </c>
      <c r="J5558" s="128" t="s">
        <v>231</v>
      </c>
      <c r="K5558" s="128" t="s">
        <v>231</v>
      </c>
      <c r="L5558" s="128" t="s">
        <v>43</v>
      </c>
      <c r="M5558" s="128" t="s">
        <v>44</v>
      </c>
      <c r="N5558" s="128" t="s">
        <v>150</v>
      </c>
      <c r="O5558" s="128" t="s">
        <v>42</v>
      </c>
      <c r="P5558" s="128" t="s">
        <v>392</v>
      </c>
      <c r="Q5558" s="128" t="s">
        <v>1717</v>
      </c>
      <c r="R5558" s="128" t="s">
        <v>3071</v>
      </c>
      <c r="S5558" s="127">
        <v>201502</v>
      </c>
      <c r="T5558" s="128" t="s">
        <v>52</v>
      </c>
      <c r="U5558" s="127">
        <v>229.56</v>
      </c>
      <c r="V5558" s="138">
        <v>229.56</v>
      </c>
      <c r="W5558" s="128" t="s">
        <v>340</v>
      </c>
      <c r="X5558" s="128" t="s">
        <v>384</v>
      </c>
      <c r="Y5558" s="128" t="s">
        <v>1152</v>
      </c>
      <c r="Z5558" s="128" t="s">
        <v>48</v>
      </c>
      <c r="AA5558" s="128" t="s">
        <v>315</v>
      </c>
      <c r="AB5558" s="128" t="s">
        <v>42</v>
      </c>
      <c r="AC5558" s="128" t="s">
        <v>3066</v>
      </c>
      <c r="AD5558" s="128" t="s">
        <v>146</v>
      </c>
    </row>
    <row r="5559" spans="1:30" x14ac:dyDescent="0.25">
      <c r="A5559" s="128" t="s">
        <v>35</v>
      </c>
      <c r="B5559" s="128" t="s">
        <v>36</v>
      </c>
      <c r="C5559" s="128" t="s">
        <v>37</v>
      </c>
      <c r="D5559" s="128" t="s">
        <v>121</v>
      </c>
      <c r="E5559" s="128" t="s">
        <v>215</v>
      </c>
      <c r="F5559" s="128" t="s">
        <v>216</v>
      </c>
      <c r="G5559" s="128" t="s">
        <v>124</v>
      </c>
      <c r="H5559" s="128" t="s">
        <v>124</v>
      </c>
      <c r="I5559" s="128" t="s">
        <v>42</v>
      </c>
      <c r="J5559" s="128" t="s">
        <v>268</v>
      </c>
      <c r="K5559" s="128" t="s">
        <v>268</v>
      </c>
      <c r="L5559" s="128" t="s">
        <v>43</v>
      </c>
      <c r="M5559" s="128" t="s">
        <v>44</v>
      </c>
      <c r="N5559" s="128" t="s">
        <v>160</v>
      </c>
      <c r="O5559" s="128" t="s">
        <v>42</v>
      </c>
      <c r="P5559" s="128" t="s">
        <v>350</v>
      </c>
      <c r="Q5559" s="128" t="s">
        <v>3072</v>
      </c>
      <c r="R5559" s="128" t="s">
        <v>3068</v>
      </c>
      <c r="S5559" s="127">
        <v>201502</v>
      </c>
      <c r="T5559" s="128" t="s">
        <v>52</v>
      </c>
      <c r="U5559" s="127">
        <v>0</v>
      </c>
      <c r="V5559" s="138">
        <v>18.38</v>
      </c>
      <c r="W5559" s="128" t="s">
        <v>42</v>
      </c>
      <c r="X5559" s="128" t="s">
        <v>42</v>
      </c>
      <c r="Y5559" s="128" t="s">
        <v>1152</v>
      </c>
      <c r="Z5559" s="128" t="s">
        <v>48</v>
      </c>
      <c r="AA5559" s="128" t="s">
        <v>168</v>
      </c>
      <c r="AB5559" s="128" t="s">
        <v>42</v>
      </c>
      <c r="AC5559" s="128" t="s">
        <v>3066</v>
      </c>
      <c r="AD5559" s="128" t="s">
        <v>146</v>
      </c>
    </row>
    <row r="5560" spans="1:30" x14ac:dyDescent="0.25">
      <c r="A5560" s="128" t="s">
        <v>35</v>
      </c>
      <c r="B5560" s="128" t="s">
        <v>36</v>
      </c>
      <c r="C5560" s="128" t="s">
        <v>37</v>
      </c>
      <c r="D5560" s="128" t="s">
        <v>121</v>
      </c>
      <c r="E5560" s="128" t="s">
        <v>215</v>
      </c>
      <c r="F5560" s="128" t="s">
        <v>216</v>
      </c>
      <c r="G5560" s="128" t="s">
        <v>124</v>
      </c>
      <c r="H5560" s="128" t="s">
        <v>124</v>
      </c>
      <c r="I5560" s="128" t="s">
        <v>42</v>
      </c>
      <c r="J5560" s="128" t="s">
        <v>437</v>
      </c>
      <c r="K5560" s="128" t="s">
        <v>437</v>
      </c>
      <c r="L5560" s="128" t="s">
        <v>43</v>
      </c>
      <c r="M5560" s="128" t="s">
        <v>44</v>
      </c>
      <c r="N5560" s="128" t="s">
        <v>150</v>
      </c>
      <c r="O5560" s="128" t="s">
        <v>42</v>
      </c>
      <c r="P5560" s="128" t="s">
        <v>392</v>
      </c>
      <c r="Q5560" s="128" t="s">
        <v>1717</v>
      </c>
      <c r="R5560" s="128" t="s">
        <v>3071</v>
      </c>
      <c r="S5560" s="127">
        <v>201502</v>
      </c>
      <c r="T5560" s="128" t="s">
        <v>52</v>
      </c>
      <c r="U5560" s="127">
        <v>244.86</v>
      </c>
      <c r="V5560" s="138">
        <v>244.86</v>
      </c>
      <c r="W5560" s="128" t="s">
        <v>340</v>
      </c>
      <c r="X5560" s="128" t="s">
        <v>384</v>
      </c>
      <c r="Y5560" s="128" t="s">
        <v>1152</v>
      </c>
      <c r="Z5560" s="128" t="s">
        <v>48</v>
      </c>
      <c r="AA5560" s="128" t="s">
        <v>315</v>
      </c>
      <c r="AB5560" s="128" t="s">
        <v>42</v>
      </c>
      <c r="AC5560" s="128" t="s">
        <v>3066</v>
      </c>
      <c r="AD5560" s="128" t="s">
        <v>146</v>
      </c>
    </row>
    <row r="5561" spans="1:30" x14ac:dyDescent="0.25">
      <c r="A5561" s="128" t="s">
        <v>35</v>
      </c>
      <c r="B5561" s="128" t="s">
        <v>36</v>
      </c>
      <c r="C5561" s="128" t="s">
        <v>37</v>
      </c>
      <c r="D5561" s="128" t="s">
        <v>121</v>
      </c>
      <c r="E5561" s="128" t="s">
        <v>215</v>
      </c>
      <c r="F5561" s="128" t="s">
        <v>216</v>
      </c>
      <c r="G5561" s="128" t="s">
        <v>124</v>
      </c>
      <c r="H5561" s="128" t="s">
        <v>124</v>
      </c>
      <c r="I5561" s="128" t="s">
        <v>42</v>
      </c>
      <c r="J5561" s="128" t="s">
        <v>437</v>
      </c>
      <c r="K5561" s="128" t="s">
        <v>437</v>
      </c>
      <c r="L5561" s="128" t="s">
        <v>43</v>
      </c>
      <c r="M5561" s="128" t="s">
        <v>44</v>
      </c>
      <c r="N5561" s="128" t="s">
        <v>150</v>
      </c>
      <c r="O5561" s="128" t="s">
        <v>42</v>
      </c>
      <c r="P5561" s="128" t="s">
        <v>392</v>
      </c>
      <c r="Q5561" s="128" t="s">
        <v>1717</v>
      </c>
      <c r="R5561" s="128" t="s">
        <v>3065</v>
      </c>
      <c r="S5561" s="127">
        <v>201502</v>
      </c>
      <c r="T5561" s="128" t="s">
        <v>52</v>
      </c>
      <c r="U5561" s="127">
        <v>244.86</v>
      </c>
      <c r="V5561" s="138">
        <v>244.86</v>
      </c>
      <c r="W5561" s="128" t="s">
        <v>340</v>
      </c>
      <c r="X5561" s="128" t="s">
        <v>384</v>
      </c>
      <c r="Y5561" s="128" t="s">
        <v>1152</v>
      </c>
      <c r="Z5561" s="128" t="s">
        <v>48</v>
      </c>
      <c r="AA5561" s="128" t="s">
        <v>315</v>
      </c>
      <c r="AB5561" s="128" t="s">
        <v>42</v>
      </c>
      <c r="AC5561" s="128" t="s">
        <v>3066</v>
      </c>
      <c r="AD5561" s="128" t="s">
        <v>146</v>
      </c>
    </row>
    <row r="5562" spans="1:30" x14ac:dyDescent="0.25">
      <c r="A5562" s="128" t="s">
        <v>35</v>
      </c>
      <c r="B5562" s="128" t="s">
        <v>36</v>
      </c>
      <c r="C5562" s="128" t="s">
        <v>37</v>
      </c>
      <c r="D5562" s="128" t="s">
        <v>121</v>
      </c>
      <c r="E5562" s="128" t="s">
        <v>215</v>
      </c>
      <c r="F5562" s="128" t="s">
        <v>216</v>
      </c>
      <c r="G5562" s="128" t="s">
        <v>124</v>
      </c>
      <c r="H5562" s="128" t="s">
        <v>124</v>
      </c>
      <c r="I5562" s="128" t="s">
        <v>42</v>
      </c>
      <c r="J5562" s="128" t="s">
        <v>250</v>
      </c>
      <c r="K5562" s="128" t="s">
        <v>250</v>
      </c>
      <c r="L5562" s="128" t="s">
        <v>43</v>
      </c>
      <c r="M5562" s="128" t="s">
        <v>44</v>
      </c>
      <c r="N5562" s="128" t="s">
        <v>150</v>
      </c>
      <c r="O5562" s="128" t="s">
        <v>42</v>
      </c>
      <c r="P5562" s="128" t="s">
        <v>392</v>
      </c>
      <c r="Q5562" s="128" t="s">
        <v>1717</v>
      </c>
      <c r="R5562" s="128" t="s">
        <v>3065</v>
      </c>
      <c r="S5562" s="127">
        <v>201502</v>
      </c>
      <c r="T5562" s="128" t="s">
        <v>52</v>
      </c>
      <c r="U5562" s="127">
        <v>244.86</v>
      </c>
      <c r="V5562" s="138">
        <v>244.86</v>
      </c>
      <c r="W5562" s="128" t="s">
        <v>340</v>
      </c>
      <c r="X5562" s="128" t="s">
        <v>384</v>
      </c>
      <c r="Y5562" s="128" t="s">
        <v>1152</v>
      </c>
      <c r="Z5562" s="128" t="s">
        <v>48</v>
      </c>
      <c r="AA5562" s="128" t="s">
        <v>315</v>
      </c>
      <c r="AB5562" s="128" t="s">
        <v>42</v>
      </c>
      <c r="AC5562" s="128" t="s">
        <v>3066</v>
      </c>
      <c r="AD5562" s="128" t="s">
        <v>146</v>
      </c>
    </row>
    <row r="5563" spans="1:30" x14ac:dyDescent="0.25">
      <c r="A5563" s="128" t="s">
        <v>35</v>
      </c>
      <c r="B5563" s="128" t="s">
        <v>36</v>
      </c>
      <c r="C5563" s="128" t="s">
        <v>37</v>
      </c>
      <c r="D5563" s="128" t="s">
        <v>121</v>
      </c>
      <c r="E5563" s="128" t="s">
        <v>215</v>
      </c>
      <c r="F5563" s="128" t="s">
        <v>216</v>
      </c>
      <c r="G5563" s="128" t="s">
        <v>124</v>
      </c>
      <c r="H5563" s="128" t="s">
        <v>124</v>
      </c>
      <c r="I5563" s="128" t="s">
        <v>42</v>
      </c>
      <c r="J5563" s="128" t="s">
        <v>437</v>
      </c>
      <c r="K5563" s="128" t="s">
        <v>437</v>
      </c>
      <c r="L5563" s="128" t="s">
        <v>43</v>
      </c>
      <c r="M5563" s="128" t="s">
        <v>44</v>
      </c>
      <c r="N5563" s="128" t="s">
        <v>150</v>
      </c>
      <c r="O5563" s="128" t="s">
        <v>42</v>
      </c>
      <c r="P5563" s="128" t="s">
        <v>446</v>
      </c>
      <c r="Q5563" s="128" t="s">
        <v>575</v>
      </c>
      <c r="R5563" s="128" t="s">
        <v>3073</v>
      </c>
      <c r="S5563" s="127">
        <v>201502</v>
      </c>
      <c r="T5563" s="128" t="s">
        <v>52</v>
      </c>
      <c r="U5563" s="129">
        <v>4439.0600000000004</v>
      </c>
      <c r="V5563" s="138">
        <v>4439.0600000000004</v>
      </c>
      <c r="W5563" s="128" t="s">
        <v>340</v>
      </c>
      <c r="X5563" s="128" t="s">
        <v>577</v>
      </c>
      <c r="Y5563" s="128" t="s">
        <v>1152</v>
      </c>
      <c r="Z5563" s="128" t="s">
        <v>48</v>
      </c>
      <c r="AA5563" s="128" t="s">
        <v>315</v>
      </c>
      <c r="AB5563" s="128" t="s">
        <v>42</v>
      </c>
      <c r="AC5563" s="128" t="s">
        <v>3066</v>
      </c>
      <c r="AD5563" s="128" t="s">
        <v>146</v>
      </c>
    </row>
    <row r="5564" spans="1:30" x14ac:dyDescent="0.25">
      <c r="A5564" s="128" t="s">
        <v>35</v>
      </c>
      <c r="B5564" s="128" t="s">
        <v>36</v>
      </c>
      <c r="C5564" s="128" t="s">
        <v>37</v>
      </c>
      <c r="D5564" s="128" t="s">
        <v>121</v>
      </c>
      <c r="E5564" s="128" t="s">
        <v>215</v>
      </c>
      <c r="F5564" s="128" t="s">
        <v>216</v>
      </c>
      <c r="G5564" s="128" t="s">
        <v>124</v>
      </c>
      <c r="H5564" s="128" t="s">
        <v>124</v>
      </c>
      <c r="I5564" s="128" t="s">
        <v>42</v>
      </c>
      <c r="J5564" s="128" t="s">
        <v>268</v>
      </c>
      <c r="K5564" s="128" t="s">
        <v>268</v>
      </c>
      <c r="L5564" s="128" t="s">
        <v>43</v>
      </c>
      <c r="M5564" s="128" t="s">
        <v>44</v>
      </c>
      <c r="N5564" s="128" t="s">
        <v>126</v>
      </c>
      <c r="O5564" s="128" t="s">
        <v>42</v>
      </c>
      <c r="P5564" s="128" t="s">
        <v>350</v>
      </c>
      <c r="Q5564" s="128" t="s">
        <v>3074</v>
      </c>
      <c r="R5564" s="128" t="s">
        <v>3068</v>
      </c>
      <c r="S5564" s="127">
        <v>201502</v>
      </c>
      <c r="T5564" s="128" t="s">
        <v>52</v>
      </c>
      <c r="U5564" s="127">
        <v>0</v>
      </c>
      <c r="V5564" s="138">
        <v>24</v>
      </c>
      <c r="W5564" s="128" t="s">
        <v>42</v>
      </c>
      <c r="X5564" s="128" t="s">
        <v>42</v>
      </c>
      <c r="Y5564" s="128" t="s">
        <v>1152</v>
      </c>
      <c r="Z5564" s="128" t="s">
        <v>48</v>
      </c>
      <c r="AA5564" s="128" t="s">
        <v>168</v>
      </c>
      <c r="AB5564" s="128" t="s">
        <v>42</v>
      </c>
      <c r="AC5564" s="128" t="s">
        <v>3066</v>
      </c>
      <c r="AD5564" s="128" t="s">
        <v>146</v>
      </c>
    </row>
    <row r="5565" spans="1:30" x14ac:dyDescent="0.25">
      <c r="A5565" s="128" t="s">
        <v>35</v>
      </c>
      <c r="B5565" s="128" t="s">
        <v>36</v>
      </c>
      <c r="C5565" s="128" t="s">
        <v>37</v>
      </c>
      <c r="D5565" s="128" t="s">
        <v>121</v>
      </c>
      <c r="E5565" s="128" t="s">
        <v>215</v>
      </c>
      <c r="F5565" s="128" t="s">
        <v>216</v>
      </c>
      <c r="G5565" s="128" t="s">
        <v>124</v>
      </c>
      <c r="H5565" s="128" t="s">
        <v>124</v>
      </c>
      <c r="I5565" s="128" t="s">
        <v>42</v>
      </c>
      <c r="J5565" s="128" t="s">
        <v>250</v>
      </c>
      <c r="K5565" s="128" t="s">
        <v>250</v>
      </c>
      <c r="L5565" s="128" t="s">
        <v>43</v>
      </c>
      <c r="M5565" s="128" t="s">
        <v>44</v>
      </c>
      <c r="N5565" s="128" t="s">
        <v>150</v>
      </c>
      <c r="O5565" s="128" t="s">
        <v>42</v>
      </c>
      <c r="P5565" s="128" t="s">
        <v>392</v>
      </c>
      <c r="Q5565" s="128" t="s">
        <v>1717</v>
      </c>
      <c r="R5565" s="128" t="s">
        <v>3071</v>
      </c>
      <c r="S5565" s="127">
        <v>201502</v>
      </c>
      <c r="T5565" s="128" t="s">
        <v>52</v>
      </c>
      <c r="U5565" s="127">
        <v>244.86</v>
      </c>
      <c r="V5565" s="138">
        <v>244.86</v>
      </c>
      <c r="W5565" s="128" t="s">
        <v>340</v>
      </c>
      <c r="X5565" s="128" t="s">
        <v>384</v>
      </c>
      <c r="Y5565" s="128" t="s">
        <v>1152</v>
      </c>
      <c r="Z5565" s="128" t="s">
        <v>48</v>
      </c>
      <c r="AA5565" s="128" t="s">
        <v>315</v>
      </c>
      <c r="AB5565" s="128" t="s">
        <v>42</v>
      </c>
      <c r="AC5565" s="128" t="s">
        <v>3066</v>
      </c>
      <c r="AD5565" s="128" t="s">
        <v>146</v>
      </c>
    </row>
    <row r="5566" spans="1:30" x14ac:dyDescent="0.25">
      <c r="A5566" s="128" t="s">
        <v>35</v>
      </c>
      <c r="B5566" s="128" t="s">
        <v>36</v>
      </c>
      <c r="C5566" s="128" t="s">
        <v>37</v>
      </c>
      <c r="D5566" s="128" t="s">
        <v>121</v>
      </c>
      <c r="E5566" s="128" t="s">
        <v>215</v>
      </c>
      <c r="F5566" s="128" t="s">
        <v>216</v>
      </c>
      <c r="G5566" s="128" t="s">
        <v>124</v>
      </c>
      <c r="H5566" s="128" t="s">
        <v>124</v>
      </c>
      <c r="I5566" s="128" t="s">
        <v>42</v>
      </c>
      <c r="J5566" s="128" t="s">
        <v>237</v>
      </c>
      <c r="K5566" s="128" t="s">
        <v>237</v>
      </c>
      <c r="L5566" s="128" t="s">
        <v>43</v>
      </c>
      <c r="M5566" s="128" t="s">
        <v>44</v>
      </c>
      <c r="N5566" s="128" t="s">
        <v>150</v>
      </c>
      <c r="O5566" s="128" t="s">
        <v>42</v>
      </c>
      <c r="P5566" s="128" t="s">
        <v>392</v>
      </c>
      <c r="Q5566" s="128" t="s">
        <v>1717</v>
      </c>
      <c r="R5566" s="128" t="s">
        <v>3071</v>
      </c>
      <c r="S5566" s="127">
        <v>201502</v>
      </c>
      <c r="T5566" s="128" t="s">
        <v>52</v>
      </c>
      <c r="U5566" s="127">
        <v>275.47000000000003</v>
      </c>
      <c r="V5566" s="138">
        <v>275.47000000000003</v>
      </c>
      <c r="W5566" s="128" t="s">
        <v>340</v>
      </c>
      <c r="X5566" s="128" t="s">
        <v>384</v>
      </c>
      <c r="Y5566" s="128" t="s">
        <v>1152</v>
      </c>
      <c r="Z5566" s="128" t="s">
        <v>48</v>
      </c>
      <c r="AA5566" s="128" t="s">
        <v>315</v>
      </c>
      <c r="AB5566" s="128" t="s">
        <v>42</v>
      </c>
      <c r="AC5566" s="128" t="s">
        <v>3066</v>
      </c>
      <c r="AD5566" s="128" t="s">
        <v>146</v>
      </c>
    </row>
    <row r="5567" spans="1:30" x14ac:dyDescent="0.25">
      <c r="A5567" s="128" t="s">
        <v>35</v>
      </c>
      <c r="B5567" s="128" t="s">
        <v>36</v>
      </c>
      <c r="C5567" s="128" t="s">
        <v>37</v>
      </c>
      <c r="D5567" s="128" t="s">
        <v>121</v>
      </c>
      <c r="E5567" s="128" t="s">
        <v>215</v>
      </c>
      <c r="F5567" s="128" t="s">
        <v>216</v>
      </c>
      <c r="G5567" s="128" t="s">
        <v>124</v>
      </c>
      <c r="H5567" s="128" t="s">
        <v>124</v>
      </c>
      <c r="I5567" s="128" t="s">
        <v>42</v>
      </c>
      <c r="J5567" s="128" t="s">
        <v>217</v>
      </c>
      <c r="K5567" s="128" t="s">
        <v>217</v>
      </c>
      <c r="L5567" s="128" t="s">
        <v>43</v>
      </c>
      <c r="M5567" s="128" t="s">
        <v>44</v>
      </c>
      <c r="N5567" s="128" t="s">
        <v>150</v>
      </c>
      <c r="O5567" s="128" t="s">
        <v>42</v>
      </c>
      <c r="P5567" s="128" t="s">
        <v>392</v>
      </c>
      <c r="Q5567" s="128" t="s">
        <v>1717</v>
      </c>
      <c r="R5567" s="128" t="s">
        <v>3065</v>
      </c>
      <c r="S5567" s="127">
        <v>201502</v>
      </c>
      <c r="T5567" s="128" t="s">
        <v>52</v>
      </c>
      <c r="U5567" s="127">
        <v>275.47000000000003</v>
      </c>
      <c r="V5567" s="138">
        <v>275.47000000000003</v>
      </c>
      <c r="W5567" s="128" t="s">
        <v>340</v>
      </c>
      <c r="X5567" s="128" t="s">
        <v>384</v>
      </c>
      <c r="Y5567" s="128" t="s">
        <v>1152</v>
      </c>
      <c r="Z5567" s="128" t="s">
        <v>48</v>
      </c>
      <c r="AA5567" s="128" t="s">
        <v>315</v>
      </c>
      <c r="AB5567" s="128" t="s">
        <v>42</v>
      </c>
      <c r="AC5567" s="128" t="s">
        <v>3066</v>
      </c>
      <c r="AD5567" s="128" t="s">
        <v>146</v>
      </c>
    </row>
    <row r="5568" spans="1:30" x14ac:dyDescent="0.25">
      <c r="A5568" s="128" t="s">
        <v>35</v>
      </c>
      <c r="B5568" s="128" t="s">
        <v>36</v>
      </c>
      <c r="C5568" s="128" t="s">
        <v>37</v>
      </c>
      <c r="D5568" s="128" t="s">
        <v>121</v>
      </c>
      <c r="E5568" s="128" t="s">
        <v>215</v>
      </c>
      <c r="F5568" s="128" t="s">
        <v>216</v>
      </c>
      <c r="G5568" s="128" t="s">
        <v>124</v>
      </c>
      <c r="H5568" s="128" t="s">
        <v>124</v>
      </c>
      <c r="I5568" s="128" t="s">
        <v>42</v>
      </c>
      <c r="J5568" s="128" t="s">
        <v>268</v>
      </c>
      <c r="K5568" s="128" t="s">
        <v>268</v>
      </c>
      <c r="L5568" s="128" t="s">
        <v>43</v>
      </c>
      <c r="M5568" s="128" t="s">
        <v>44</v>
      </c>
      <c r="N5568" s="128" t="s">
        <v>126</v>
      </c>
      <c r="O5568" s="128" t="s">
        <v>42</v>
      </c>
      <c r="P5568" s="128" t="s">
        <v>350</v>
      </c>
      <c r="Q5568" s="128" t="s">
        <v>1428</v>
      </c>
      <c r="R5568" s="128" t="s">
        <v>3068</v>
      </c>
      <c r="S5568" s="127">
        <v>201502</v>
      </c>
      <c r="T5568" s="128" t="s">
        <v>52</v>
      </c>
      <c r="U5568" s="127">
        <v>0</v>
      </c>
      <c r="V5568" s="138">
        <v>456.2</v>
      </c>
      <c r="W5568" s="128" t="s">
        <v>42</v>
      </c>
      <c r="X5568" s="128" t="s">
        <v>42</v>
      </c>
      <c r="Y5568" s="128" t="s">
        <v>1152</v>
      </c>
      <c r="Z5568" s="128" t="s">
        <v>48</v>
      </c>
      <c r="AA5568" s="128" t="s">
        <v>168</v>
      </c>
      <c r="AB5568" s="128" t="s">
        <v>42</v>
      </c>
      <c r="AC5568" s="128" t="s">
        <v>3066</v>
      </c>
      <c r="AD5568" s="128" t="s">
        <v>146</v>
      </c>
    </row>
    <row r="5569" spans="1:30" x14ac:dyDescent="0.25">
      <c r="A5569" s="128" t="s">
        <v>35</v>
      </c>
      <c r="B5569" s="128" t="s">
        <v>36</v>
      </c>
      <c r="C5569" s="128" t="s">
        <v>37</v>
      </c>
      <c r="D5569" s="128" t="s">
        <v>121</v>
      </c>
      <c r="E5569" s="128" t="s">
        <v>122</v>
      </c>
      <c r="F5569" s="128" t="s">
        <v>123</v>
      </c>
      <c r="G5569" s="128" t="s">
        <v>124</v>
      </c>
      <c r="H5569" s="128" t="s">
        <v>124</v>
      </c>
      <c r="I5569" s="128" t="s">
        <v>42</v>
      </c>
      <c r="J5569" s="128" t="s">
        <v>125</v>
      </c>
      <c r="K5569" s="128" t="s">
        <v>125</v>
      </c>
      <c r="L5569" s="128" t="s">
        <v>43</v>
      </c>
      <c r="M5569" s="128" t="s">
        <v>44</v>
      </c>
      <c r="N5569" s="128" t="s">
        <v>131</v>
      </c>
      <c r="O5569" s="128" t="s">
        <v>42</v>
      </c>
      <c r="P5569" s="128" t="s">
        <v>311</v>
      </c>
      <c r="Q5569" s="128" t="s">
        <v>3075</v>
      </c>
      <c r="R5569" s="128" t="s">
        <v>3076</v>
      </c>
      <c r="S5569" s="127">
        <v>201502</v>
      </c>
      <c r="T5569" s="128" t="s">
        <v>52</v>
      </c>
      <c r="U5569" s="127">
        <v>0</v>
      </c>
      <c r="V5569" s="138">
        <v>44.43</v>
      </c>
      <c r="W5569" s="128" t="s">
        <v>42</v>
      </c>
      <c r="X5569" s="128" t="s">
        <v>3077</v>
      </c>
      <c r="Y5569" s="128" t="s">
        <v>1152</v>
      </c>
      <c r="Z5569" s="128" t="s">
        <v>48</v>
      </c>
      <c r="AA5569" s="128" t="s">
        <v>315</v>
      </c>
      <c r="AB5569" s="128" t="s">
        <v>42</v>
      </c>
      <c r="AC5569" s="128" t="s">
        <v>3078</v>
      </c>
      <c r="AD5569" s="128" t="s">
        <v>146</v>
      </c>
    </row>
    <row r="5570" spans="1:30" x14ac:dyDescent="0.25">
      <c r="A5570" s="128" t="s">
        <v>35</v>
      </c>
      <c r="B5570" s="128" t="s">
        <v>36</v>
      </c>
      <c r="C5570" s="128" t="s">
        <v>37</v>
      </c>
      <c r="D5570" s="128" t="s">
        <v>121</v>
      </c>
      <c r="E5570" s="128" t="s">
        <v>122</v>
      </c>
      <c r="F5570" s="128" t="s">
        <v>123</v>
      </c>
      <c r="G5570" s="128" t="s">
        <v>124</v>
      </c>
      <c r="H5570" s="128" t="s">
        <v>124</v>
      </c>
      <c r="I5570" s="128" t="s">
        <v>42</v>
      </c>
      <c r="J5570" s="128" t="s">
        <v>298</v>
      </c>
      <c r="K5570" s="128" t="s">
        <v>298</v>
      </c>
      <c r="L5570" s="128" t="s">
        <v>43</v>
      </c>
      <c r="M5570" s="128" t="s">
        <v>44</v>
      </c>
      <c r="N5570" s="128" t="s">
        <v>150</v>
      </c>
      <c r="O5570" s="128" t="s">
        <v>42</v>
      </c>
      <c r="P5570" s="128" t="s">
        <v>851</v>
      </c>
      <c r="Q5570" s="128" t="s">
        <v>1710</v>
      </c>
      <c r="R5570" s="128" t="s">
        <v>3079</v>
      </c>
      <c r="S5570" s="127">
        <v>201502</v>
      </c>
      <c r="T5570" s="128" t="s">
        <v>52</v>
      </c>
      <c r="U5570" s="129">
        <v>9025.5</v>
      </c>
      <c r="V5570" s="138">
        <v>9025.5</v>
      </c>
      <c r="W5570" s="128" t="s">
        <v>340</v>
      </c>
      <c r="X5570" s="128" t="s">
        <v>1624</v>
      </c>
      <c r="Y5570" s="128" t="s">
        <v>1152</v>
      </c>
      <c r="Z5570" s="128" t="s">
        <v>48</v>
      </c>
      <c r="AA5570" s="128" t="s">
        <v>315</v>
      </c>
      <c r="AB5570" s="128" t="s">
        <v>42</v>
      </c>
      <c r="AC5570" s="128" t="s">
        <v>3066</v>
      </c>
      <c r="AD5570" s="128" t="s">
        <v>146</v>
      </c>
    </row>
    <row r="5571" spans="1:30" x14ac:dyDescent="0.25">
      <c r="A5571" s="128" t="s">
        <v>35</v>
      </c>
      <c r="B5571" s="128" t="s">
        <v>36</v>
      </c>
      <c r="C5571" s="128" t="s">
        <v>37</v>
      </c>
      <c r="D5571" s="128" t="s">
        <v>121</v>
      </c>
      <c r="E5571" s="128" t="s">
        <v>215</v>
      </c>
      <c r="F5571" s="128" t="s">
        <v>216</v>
      </c>
      <c r="G5571" s="128" t="s">
        <v>124</v>
      </c>
      <c r="H5571" s="128" t="s">
        <v>124</v>
      </c>
      <c r="I5571" s="128" t="s">
        <v>42</v>
      </c>
      <c r="J5571" s="128" t="s">
        <v>268</v>
      </c>
      <c r="K5571" s="128" t="s">
        <v>268</v>
      </c>
      <c r="L5571" s="128" t="s">
        <v>43</v>
      </c>
      <c r="M5571" s="128" t="s">
        <v>44</v>
      </c>
      <c r="N5571" s="128" t="s">
        <v>126</v>
      </c>
      <c r="O5571" s="128" t="s">
        <v>42</v>
      </c>
      <c r="P5571" s="128" t="s">
        <v>350</v>
      </c>
      <c r="Q5571" s="128" t="s">
        <v>3080</v>
      </c>
      <c r="R5571" s="128" t="s">
        <v>3068</v>
      </c>
      <c r="S5571" s="127">
        <v>201502</v>
      </c>
      <c r="T5571" s="128" t="s">
        <v>52</v>
      </c>
      <c r="U5571" s="127">
        <v>0</v>
      </c>
      <c r="V5571" s="138">
        <v>671.64</v>
      </c>
      <c r="W5571" s="128" t="s">
        <v>42</v>
      </c>
      <c r="X5571" s="128" t="s">
        <v>42</v>
      </c>
      <c r="Y5571" s="128" t="s">
        <v>1152</v>
      </c>
      <c r="Z5571" s="128" t="s">
        <v>48</v>
      </c>
      <c r="AA5571" s="128" t="s">
        <v>168</v>
      </c>
      <c r="AB5571" s="128" t="s">
        <v>42</v>
      </c>
      <c r="AC5571" s="128" t="s">
        <v>3066</v>
      </c>
      <c r="AD5571" s="128" t="s">
        <v>146</v>
      </c>
    </row>
    <row r="5572" spans="1:30" x14ac:dyDescent="0.25">
      <c r="A5572" s="128" t="s">
        <v>35</v>
      </c>
      <c r="B5572" s="128" t="s">
        <v>36</v>
      </c>
      <c r="C5572" s="128" t="s">
        <v>37</v>
      </c>
      <c r="D5572" s="128" t="s">
        <v>121</v>
      </c>
      <c r="E5572" s="128" t="s">
        <v>215</v>
      </c>
      <c r="F5572" s="128" t="s">
        <v>216</v>
      </c>
      <c r="G5572" s="128" t="s">
        <v>124</v>
      </c>
      <c r="H5572" s="128" t="s">
        <v>124</v>
      </c>
      <c r="I5572" s="128" t="s">
        <v>42</v>
      </c>
      <c r="J5572" s="128" t="s">
        <v>237</v>
      </c>
      <c r="K5572" s="128" t="s">
        <v>237</v>
      </c>
      <c r="L5572" s="128" t="s">
        <v>43</v>
      </c>
      <c r="M5572" s="128" t="s">
        <v>44</v>
      </c>
      <c r="N5572" s="128" t="s">
        <v>150</v>
      </c>
      <c r="O5572" s="128" t="s">
        <v>42</v>
      </c>
      <c r="P5572" s="128" t="s">
        <v>424</v>
      </c>
      <c r="Q5572" s="128" t="s">
        <v>425</v>
      </c>
      <c r="R5572" s="128" t="s">
        <v>3081</v>
      </c>
      <c r="S5572" s="127">
        <v>201502</v>
      </c>
      <c r="T5572" s="128" t="s">
        <v>52</v>
      </c>
      <c r="U5572" s="129">
        <v>220020.33</v>
      </c>
      <c r="V5572" s="138">
        <v>220020.33</v>
      </c>
      <c r="W5572" s="128" t="s">
        <v>340</v>
      </c>
      <c r="X5572" s="128" t="s">
        <v>422</v>
      </c>
      <c r="Y5572" s="128" t="s">
        <v>1152</v>
      </c>
      <c r="Z5572" s="128" t="s">
        <v>48</v>
      </c>
      <c r="AA5572" s="128" t="s">
        <v>315</v>
      </c>
      <c r="AB5572" s="128" t="s">
        <v>42</v>
      </c>
      <c r="AC5572" s="128" t="s">
        <v>3082</v>
      </c>
      <c r="AD5572" s="128" t="s">
        <v>146</v>
      </c>
    </row>
    <row r="5573" spans="1:30" x14ac:dyDescent="0.25">
      <c r="A5573" s="128" t="s">
        <v>35</v>
      </c>
      <c r="B5573" s="128" t="s">
        <v>36</v>
      </c>
      <c r="C5573" s="128" t="s">
        <v>37</v>
      </c>
      <c r="D5573" s="128" t="s">
        <v>121</v>
      </c>
      <c r="E5573" s="128" t="s">
        <v>122</v>
      </c>
      <c r="F5573" s="128" t="s">
        <v>123</v>
      </c>
      <c r="G5573" s="128" t="s">
        <v>124</v>
      </c>
      <c r="H5573" s="128" t="s">
        <v>124</v>
      </c>
      <c r="I5573" s="128" t="s">
        <v>42</v>
      </c>
      <c r="J5573" s="128" t="s">
        <v>298</v>
      </c>
      <c r="K5573" s="128" t="s">
        <v>298</v>
      </c>
      <c r="L5573" s="128" t="s">
        <v>43</v>
      </c>
      <c r="M5573" s="128" t="s">
        <v>44</v>
      </c>
      <c r="N5573" s="128" t="s">
        <v>150</v>
      </c>
      <c r="O5573" s="128" t="s">
        <v>42</v>
      </c>
      <c r="P5573" s="128" t="s">
        <v>506</v>
      </c>
      <c r="Q5573" s="128" t="s">
        <v>1713</v>
      </c>
      <c r="R5573" s="128" t="s">
        <v>2619</v>
      </c>
      <c r="S5573" s="127">
        <v>201502</v>
      </c>
      <c r="T5573" s="128" t="s">
        <v>52</v>
      </c>
      <c r="U5573" s="129">
        <v>15000</v>
      </c>
      <c r="V5573" s="138">
        <v>15000</v>
      </c>
      <c r="W5573" s="128" t="s">
        <v>340</v>
      </c>
      <c r="X5573" s="128" t="s">
        <v>1694</v>
      </c>
      <c r="Y5573" s="128" t="s">
        <v>1152</v>
      </c>
      <c r="Z5573" s="128" t="s">
        <v>48</v>
      </c>
      <c r="AA5573" s="128" t="s">
        <v>315</v>
      </c>
      <c r="AB5573" s="128" t="s">
        <v>42</v>
      </c>
      <c r="AC5573" s="128" t="s">
        <v>3083</v>
      </c>
      <c r="AD5573" s="128" t="s">
        <v>146</v>
      </c>
    </row>
    <row r="5574" spans="1:30" x14ac:dyDescent="0.25">
      <c r="A5574" s="128" t="s">
        <v>35</v>
      </c>
      <c r="B5574" s="128" t="s">
        <v>36</v>
      </c>
      <c r="C5574" s="128" t="s">
        <v>37</v>
      </c>
      <c r="D5574" s="128" t="s">
        <v>121</v>
      </c>
      <c r="E5574" s="128" t="s">
        <v>122</v>
      </c>
      <c r="F5574" s="128" t="s">
        <v>123</v>
      </c>
      <c r="G5574" s="128" t="s">
        <v>124</v>
      </c>
      <c r="H5574" s="128" t="s">
        <v>124</v>
      </c>
      <c r="I5574" s="128" t="s">
        <v>42</v>
      </c>
      <c r="J5574" s="128" t="s">
        <v>298</v>
      </c>
      <c r="K5574" s="128" t="s">
        <v>298</v>
      </c>
      <c r="L5574" s="128" t="s">
        <v>43</v>
      </c>
      <c r="M5574" s="128" t="s">
        <v>44</v>
      </c>
      <c r="N5574" s="128" t="s">
        <v>150</v>
      </c>
      <c r="O5574" s="128" t="s">
        <v>42</v>
      </c>
      <c r="P5574" s="128" t="s">
        <v>506</v>
      </c>
      <c r="Q5574" s="128" t="s">
        <v>1713</v>
      </c>
      <c r="R5574" s="128" t="s">
        <v>2620</v>
      </c>
      <c r="S5574" s="127">
        <v>201502</v>
      </c>
      <c r="T5574" s="128" t="s">
        <v>52</v>
      </c>
      <c r="U5574" s="129">
        <v>15000</v>
      </c>
      <c r="V5574" s="138">
        <v>15000</v>
      </c>
      <c r="W5574" s="128" t="s">
        <v>340</v>
      </c>
      <c r="X5574" s="128" t="s">
        <v>1694</v>
      </c>
      <c r="Y5574" s="128" t="s">
        <v>1152</v>
      </c>
      <c r="Z5574" s="128" t="s">
        <v>48</v>
      </c>
      <c r="AA5574" s="128" t="s">
        <v>315</v>
      </c>
      <c r="AB5574" s="128" t="s">
        <v>42</v>
      </c>
      <c r="AC5574" s="128" t="s">
        <v>3083</v>
      </c>
      <c r="AD5574" s="128" t="s">
        <v>146</v>
      </c>
    </row>
    <row r="5575" spans="1:30" x14ac:dyDescent="0.25">
      <c r="A5575" s="128" t="s">
        <v>35</v>
      </c>
      <c r="B5575" s="128" t="s">
        <v>36</v>
      </c>
      <c r="C5575" s="128" t="s">
        <v>37</v>
      </c>
      <c r="D5575" s="128" t="s">
        <v>121</v>
      </c>
      <c r="E5575" s="128" t="s">
        <v>215</v>
      </c>
      <c r="F5575" s="128" t="s">
        <v>216</v>
      </c>
      <c r="G5575" s="128" t="s">
        <v>124</v>
      </c>
      <c r="H5575" s="128" t="s">
        <v>124</v>
      </c>
      <c r="I5575" s="128" t="s">
        <v>42</v>
      </c>
      <c r="J5575" s="128" t="s">
        <v>231</v>
      </c>
      <c r="K5575" s="128" t="s">
        <v>231</v>
      </c>
      <c r="L5575" s="128" t="s">
        <v>43</v>
      </c>
      <c r="M5575" s="128" t="s">
        <v>44</v>
      </c>
      <c r="N5575" s="128" t="s">
        <v>180</v>
      </c>
      <c r="O5575" s="128" t="s">
        <v>42</v>
      </c>
      <c r="P5575" s="128" t="s">
        <v>2874</v>
      </c>
      <c r="Q5575" s="128" t="s">
        <v>183</v>
      </c>
      <c r="R5575" s="128" t="s">
        <v>3084</v>
      </c>
      <c r="S5575" s="127">
        <v>201502</v>
      </c>
      <c r="T5575" s="128" t="s">
        <v>52</v>
      </c>
      <c r="U5575" s="127">
        <v>0</v>
      </c>
      <c r="V5575" s="138">
        <v>335.05</v>
      </c>
      <c r="W5575" s="128" t="s">
        <v>340</v>
      </c>
      <c r="X5575" s="128" t="s">
        <v>975</v>
      </c>
      <c r="Y5575" s="128" t="s">
        <v>1152</v>
      </c>
      <c r="Z5575" s="128" t="s">
        <v>48</v>
      </c>
      <c r="AA5575" s="128" t="s">
        <v>315</v>
      </c>
      <c r="AB5575" s="128" t="s">
        <v>42</v>
      </c>
      <c r="AC5575" s="128" t="s">
        <v>3085</v>
      </c>
      <c r="AD5575" s="128" t="s">
        <v>146</v>
      </c>
    </row>
    <row r="5576" spans="1:30" x14ac:dyDescent="0.25">
      <c r="A5576" s="128" t="s">
        <v>35</v>
      </c>
      <c r="B5576" s="128" t="s">
        <v>36</v>
      </c>
      <c r="C5576" s="128" t="s">
        <v>37</v>
      </c>
      <c r="D5576" s="128" t="s">
        <v>121</v>
      </c>
      <c r="E5576" s="128" t="s">
        <v>215</v>
      </c>
      <c r="F5576" s="128" t="s">
        <v>216</v>
      </c>
      <c r="G5576" s="128" t="s">
        <v>124</v>
      </c>
      <c r="H5576" s="128" t="s">
        <v>124</v>
      </c>
      <c r="I5576" s="128" t="s">
        <v>42</v>
      </c>
      <c r="J5576" s="128" t="s">
        <v>231</v>
      </c>
      <c r="K5576" s="128" t="s">
        <v>231</v>
      </c>
      <c r="L5576" s="128" t="s">
        <v>43</v>
      </c>
      <c r="M5576" s="128" t="s">
        <v>44</v>
      </c>
      <c r="N5576" s="128" t="s">
        <v>180</v>
      </c>
      <c r="O5576" s="128" t="s">
        <v>42</v>
      </c>
      <c r="P5576" s="128" t="s">
        <v>2874</v>
      </c>
      <c r="Q5576" s="128" t="s">
        <v>417</v>
      </c>
      <c r="R5576" s="128" t="s">
        <v>3084</v>
      </c>
      <c r="S5576" s="127">
        <v>201502</v>
      </c>
      <c r="T5576" s="128" t="s">
        <v>52</v>
      </c>
      <c r="U5576" s="129">
        <v>4181.3999999999996</v>
      </c>
      <c r="V5576" s="138">
        <v>4181.3999999999996</v>
      </c>
      <c r="W5576" s="128" t="s">
        <v>340</v>
      </c>
      <c r="X5576" s="128" t="s">
        <v>975</v>
      </c>
      <c r="Y5576" s="128" t="s">
        <v>1152</v>
      </c>
      <c r="Z5576" s="128" t="s">
        <v>48</v>
      </c>
      <c r="AA5576" s="128" t="s">
        <v>315</v>
      </c>
      <c r="AB5576" s="128" t="s">
        <v>42</v>
      </c>
      <c r="AC5576" s="128" t="s">
        <v>3085</v>
      </c>
      <c r="AD5576" s="128" t="s">
        <v>146</v>
      </c>
    </row>
    <row r="5577" spans="1:30" x14ac:dyDescent="0.25">
      <c r="A5577" s="128" t="s">
        <v>35</v>
      </c>
      <c r="B5577" s="128" t="s">
        <v>36</v>
      </c>
      <c r="C5577" s="128" t="s">
        <v>37</v>
      </c>
      <c r="D5577" s="128" t="s">
        <v>121</v>
      </c>
      <c r="E5577" s="128" t="s">
        <v>122</v>
      </c>
      <c r="F5577" s="128" t="s">
        <v>123</v>
      </c>
      <c r="G5577" s="128" t="s">
        <v>124</v>
      </c>
      <c r="H5577" s="128" t="s">
        <v>124</v>
      </c>
      <c r="I5577" s="128" t="s">
        <v>42</v>
      </c>
      <c r="J5577" s="128" t="s">
        <v>652</v>
      </c>
      <c r="K5577" s="128" t="s">
        <v>652</v>
      </c>
      <c r="L5577" s="128" t="s">
        <v>43</v>
      </c>
      <c r="M5577" s="128" t="s">
        <v>44</v>
      </c>
      <c r="N5577" s="128" t="s">
        <v>150</v>
      </c>
      <c r="O5577" s="128" t="s">
        <v>42</v>
      </c>
      <c r="P5577" s="128" t="s">
        <v>522</v>
      </c>
      <c r="Q5577" s="128" t="s">
        <v>732</v>
      </c>
      <c r="R5577" s="128" t="s">
        <v>3086</v>
      </c>
      <c r="S5577" s="127">
        <v>201502</v>
      </c>
      <c r="T5577" s="128" t="s">
        <v>52</v>
      </c>
      <c r="U5577" s="129">
        <v>37607.15</v>
      </c>
      <c r="V5577" s="138">
        <v>37607.15</v>
      </c>
      <c r="W5577" s="128" t="s">
        <v>340</v>
      </c>
      <c r="X5577" s="128" t="s">
        <v>177</v>
      </c>
      <c r="Y5577" s="128" t="s">
        <v>1152</v>
      </c>
      <c r="Z5577" s="128" t="s">
        <v>48</v>
      </c>
      <c r="AA5577" s="128" t="s">
        <v>315</v>
      </c>
      <c r="AB5577" s="128" t="s">
        <v>42</v>
      </c>
      <c r="AC5577" s="128" t="s">
        <v>3087</v>
      </c>
      <c r="AD5577" s="128" t="s">
        <v>146</v>
      </c>
    </row>
    <row r="5578" spans="1:30" x14ac:dyDescent="0.25">
      <c r="A5578" s="128" t="s">
        <v>35</v>
      </c>
      <c r="B5578" s="128" t="s">
        <v>36</v>
      </c>
      <c r="C5578" s="128" t="s">
        <v>37</v>
      </c>
      <c r="D5578" s="128" t="s">
        <v>121</v>
      </c>
      <c r="E5578" s="128" t="s">
        <v>122</v>
      </c>
      <c r="F5578" s="128" t="s">
        <v>123</v>
      </c>
      <c r="G5578" s="128" t="s">
        <v>124</v>
      </c>
      <c r="H5578" s="128" t="s">
        <v>124</v>
      </c>
      <c r="I5578" s="128" t="s">
        <v>42</v>
      </c>
      <c r="J5578" s="128" t="s">
        <v>182</v>
      </c>
      <c r="K5578" s="128" t="s">
        <v>182</v>
      </c>
      <c r="L5578" s="128" t="s">
        <v>43</v>
      </c>
      <c r="M5578" s="128" t="s">
        <v>44</v>
      </c>
      <c r="N5578" s="128" t="s">
        <v>150</v>
      </c>
      <c r="O5578" s="128" t="s">
        <v>42</v>
      </c>
      <c r="P5578" s="128" t="s">
        <v>522</v>
      </c>
      <c r="Q5578" s="128" t="s">
        <v>531</v>
      </c>
      <c r="R5578" s="128" t="s">
        <v>3086</v>
      </c>
      <c r="S5578" s="127">
        <v>201502</v>
      </c>
      <c r="T5578" s="128" t="s">
        <v>52</v>
      </c>
      <c r="U5578" s="129">
        <v>189868.03</v>
      </c>
      <c r="V5578" s="138">
        <v>189868.03</v>
      </c>
      <c r="W5578" s="128" t="s">
        <v>340</v>
      </c>
      <c r="X5578" s="128" t="s">
        <v>177</v>
      </c>
      <c r="Y5578" s="128" t="s">
        <v>1152</v>
      </c>
      <c r="Z5578" s="128" t="s">
        <v>48</v>
      </c>
      <c r="AA5578" s="128" t="s">
        <v>315</v>
      </c>
      <c r="AB5578" s="128" t="s">
        <v>42</v>
      </c>
      <c r="AC5578" s="128" t="s">
        <v>3087</v>
      </c>
      <c r="AD5578" s="128" t="s">
        <v>146</v>
      </c>
    </row>
    <row r="5579" spans="1:30" x14ac:dyDescent="0.25">
      <c r="A5579" s="128" t="s">
        <v>35</v>
      </c>
      <c r="B5579" s="128" t="s">
        <v>36</v>
      </c>
      <c r="C5579" s="128" t="s">
        <v>37</v>
      </c>
      <c r="D5579" s="128" t="s">
        <v>121</v>
      </c>
      <c r="E5579" s="128" t="s">
        <v>122</v>
      </c>
      <c r="F5579" s="128" t="s">
        <v>123</v>
      </c>
      <c r="G5579" s="128" t="s">
        <v>124</v>
      </c>
      <c r="H5579" s="128" t="s">
        <v>124</v>
      </c>
      <c r="I5579" s="128" t="s">
        <v>42</v>
      </c>
      <c r="J5579" s="128" t="s">
        <v>182</v>
      </c>
      <c r="K5579" s="128" t="s">
        <v>182</v>
      </c>
      <c r="L5579" s="128" t="s">
        <v>43</v>
      </c>
      <c r="M5579" s="128" t="s">
        <v>44</v>
      </c>
      <c r="N5579" s="128" t="s">
        <v>180</v>
      </c>
      <c r="O5579" s="128" t="s">
        <v>42</v>
      </c>
      <c r="P5579" s="128" t="s">
        <v>522</v>
      </c>
      <c r="Q5579" s="128" t="s">
        <v>530</v>
      </c>
      <c r="R5579" s="128" t="s">
        <v>3086</v>
      </c>
      <c r="S5579" s="127">
        <v>201502</v>
      </c>
      <c r="T5579" s="128" t="s">
        <v>52</v>
      </c>
      <c r="U5579" s="129">
        <v>99090.94</v>
      </c>
      <c r="V5579" s="138">
        <v>99090.94</v>
      </c>
      <c r="W5579" s="128" t="s">
        <v>340</v>
      </c>
      <c r="X5579" s="128" t="s">
        <v>177</v>
      </c>
      <c r="Y5579" s="128" t="s">
        <v>1152</v>
      </c>
      <c r="Z5579" s="128" t="s">
        <v>48</v>
      </c>
      <c r="AA5579" s="128" t="s">
        <v>315</v>
      </c>
      <c r="AB5579" s="128" t="s">
        <v>42</v>
      </c>
      <c r="AC5579" s="128" t="s">
        <v>3087</v>
      </c>
      <c r="AD5579" s="128" t="s">
        <v>146</v>
      </c>
    </row>
    <row r="5580" spans="1:30" x14ac:dyDescent="0.25">
      <c r="A5580" s="128" t="s">
        <v>35</v>
      </c>
      <c r="B5580" s="128" t="s">
        <v>36</v>
      </c>
      <c r="C5580" s="128" t="s">
        <v>37</v>
      </c>
      <c r="D5580" s="128" t="s">
        <v>121</v>
      </c>
      <c r="E5580" s="128" t="s">
        <v>122</v>
      </c>
      <c r="F5580" s="128" t="s">
        <v>123</v>
      </c>
      <c r="G5580" s="128" t="s">
        <v>124</v>
      </c>
      <c r="H5580" s="128" t="s">
        <v>124</v>
      </c>
      <c r="I5580" s="128" t="s">
        <v>42</v>
      </c>
      <c r="J5580" s="128" t="s">
        <v>532</v>
      </c>
      <c r="K5580" s="128" t="s">
        <v>532</v>
      </c>
      <c r="L5580" s="128" t="s">
        <v>43</v>
      </c>
      <c r="M5580" s="128" t="s">
        <v>44</v>
      </c>
      <c r="N5580" s="128" t="s">
        <v>150</v>
      </c>
      <c r="O5580" s="128" t="s">
        <v>42</v>
      </c>
      <c r="P5580" s="128" t="s">
        <v>522</v>
      </c>
      <c r="Q5580" s="128" t="s">
        <v>653</v>
      </c>
      <c r="R5580" s="128" t="s">
        <v>3086</v>
      </c>
      <c r="S5580" s="127">
        <v>201502</v>
      </c>
      <c r="T5580" s="128" t="s">
        <v>52</v>
      </c>
      <c r="U5580" s="129">
        <v>8629.7000000000007</v>
      </c>
      <c r="V5580" s="138">
        <v>8629.7000000000007</v>
      </c>
      <c r="W5580" s="128" t="s">
        <v>340</v>
      </c>
      <c r="X5580" s="128" t="s">
        <v>177</v>
      </c>
      <c r="Y5580" s="128" t="s">
        <v>1152</v>
      </c>
      <c r="Z5580" s="128" t="s">
        <v>48</v>
      </c>
      <c r="AA5580" s="128" t="s">
        <v>315</v>
      </c>
      <c r="AB5580" s="128" t="s">
        <v>42</v>
      </c>
      <c r="AC5580" s="128" t="s">
        <v>3087</v>
      </c>
      <c r="AD5580" s="128" t="s">
        <v>146</v>
      </c>
    </row>
    <row r="5581" spans="1:30" x14ac:dyDescent="0.25">
      <c r="A5581" s="128" t="s">
        <v>35</v>
      </c>
      <c r="B5581" s="128" t="s">
        <v>36</v>
      </c>
      <c r="C5581" s="128" t="s">
        <v>37</v>
      </c>
      <c r="D5581" s="128" t="s">
        <v>121</v>
      </c>
      <c r="E5581" s="128" t="s">
        <v>122</v>
      </c>
      <c r="F5581" s="128" t="s">
        <v>123</v>
      </c>
      <c r="G5581" s="128" t="s">
        <v>124</v>
      </c>
      <c r="H5581" s="128" t="s">
        <v>124</v>
      </c>
      <c r="I5581" s="128" t="s">
        <v>42</v>
      </c>
      <c r="J5581" s="128" t="s">
        <v>174</v>
      </c>
      <c r="K5581" s="128" t="s">
        <v>174</v>
      </c>
      <c r="L5581" s="128" t="s">
        <v>43</v>
      </c>
      <c r="M5581" s="128" t="s">
        <v>44</v>
      </c>
      <c r="N5581" s="128" t="s">
        <v>150</v>
      </c>
      <c r="O5581" s="128" t="s">
        <v>42</v>
      </c>
      <c r="P5581" s="128" t="s">
        <v>522</v>
      </c>
      <c r="Q5581" s="128" t="s">
        <v>529</v>
      </c>
      <c r="R5581" s="128" t="s">
        <v>3086</v>
      </c>
      <c r="S5581" s="127">
        <v>201502</v>
      </c>
      <c r="T5581" s="128" t="s">
        <v>52</v>
      </c>
      <c r="U5581" s="129">
        <v>79355.070000000007</v>
      </c>
      <c r="V5581" s="138">
        <v>79355.070000000007</v>
      </c>
      <c r="W5581" s="128" t="s">
        <v>340</v>
      </c>
      <c r="X5581" s="128" t="s">
        <v>177</v>
      </c>
      <c r="Y5581" s="128" t="s">
        <v>1152</v>
      </c>
      <c r="Z5581" s="128" t="s">
        <v>48</v>
      </c>
      <c r="AA5581" s="128" t="s">
        <v>315</v>
      </c>
      <c r="AB5581" s="128" t="s">
        <v>42</v>
      </c>
      <c r="AC5581" s="128" t="s">
        <v>3087</v>
      </c>
      <c r="AD5581" s="128" t="s">
        <v>146</v>
      </c>
    </row>
    <row r="5582" spans="1:30" x14ac:dyDescent="0.25">
      <c r="A5582" s="128" t="s">
        <v>35</v>
      </c>
      <c r="B5582" s="128" t="s">
        <v>36</v>
      </c>
      <c r="C5582" s="128" t="s">
        <v>37</v>
      </c>
      <c r="D5582" s="128" t="s">
        <v>121</v>
      </c>
      <c r="E5582" s="128" t="s">
        <v>122</v>
      </c>
      <c r="F5582" s="128" t="s">
        <v>123</v>
      </c>
      <c r="G5582" s="128" t="s">
        <v>124</v>
      </c>
      <c r="H5582" s="128" t="s">
        <v>124</v>
      </c>
      <c r="I5582" s="128" t="s">
        <v>42</v>
      </c>
      <c r="J5582" s="128" t="s">
        <v>174</v>
      </c>
      <c r="K5582" s="128" t="s">
        <v>174</v>
      </c>
      <c r="L5582" s="128" t="s">
        <v>43</v>
      </c>
      <c r="M5582" s="128" t="s">
        <v>44</v>
      </c>
      <c r="N5582" s="128" t="s">
        <v>180</v>
      </c>
      <c r="O5582" s="128" t="s">
        <v>42</v>
      </c>
      <c r="P5582" s="128" t="s">
        <v>522</v>
      </c>
      <c r="Q5582" s="128" t="s">
        <v>523</v>
      </c>
      <c r="R5582" s="128" t="s">
        <v>3086</v>
      </c>
      <c r="S5582" s="127">
        <v>201502</v>
      </c>
      <c r="T5582" s="128" t="s">
        <v>52</v>
      </c>
      <c r="U5582" s="129">
        <v>88924.05</v>
      </c>
      <c r="V5582" s="138">
        <v>88924.05</v>
      </c>
      <c r="W5582" s="128" t="s">
        <v>340</v>
      </c>
      <c r="X5582" s="128" t="s">
        <v>177</v>
      </c>
      <c r="Y5582" s="128" t="s">
        <v>1152</v>
      </c>
      <c r="Z5582" s="128" t="s">
        <v>48</v>
      </c>
      <c r="AA5582" s="128" t="s">
        <v>315</v>
      </c>
      <c r="AB5582" s="128" t="s">
        <v>42</v>
      </c>
      <c r="AC5582" s="128" t="s">
        <v>3087</v>
      </c>
      <c r="AD5582" s="128" t="s">
        <v>146</v>
      </c>
    </row>
    <row r="5583" spans="1:30" x14ac:dyDescent="0.25">
      <c r="A5583" s="128" t="s">
        <v>35</v>
      </c>
      <c r="B5583" s="128" t="s">
        <v>36</v>
      </c>
      <c r="C5583" s="128" t="s">
        <v>37</v>
      </c>
      <c r="D5583" s="128" t="s">
        <v>121</v>
      </c>
      <c r="E5583" s="128" t="s">
        <v>122</v>
      </c>
      <c r="F5583" s="128" t="s">
        <v>123</v>
      </c>
      <c r="G5583" s="128" t="s">
        <v>124</v>
      </c>
      <c r="H5583" s="128" t="s">
        <v>124</v>
      </c>
      <c r="I5583" s="128" t="s">
        <v>42</v>
      </c>
      <c r="J5583" s="128" t="s">
        <v>298</v>
      </c>
      <c r="K5583" s="128" t="s">
        <v>298</v>
      </c>
      <c r="L5583" s="128" t="s">
        <v>43</v>
      </c>
      <c r="M5583" s="128" t="s">
        <v>44</v>
      </c>
      <c r="N5583" s="128" t="s">
        <v>150</v>
      </c>
      <c r="O5583" s="128" t="s">
        <v>42</v>
      </c>
      <c r="P5583" s="128" t="s">
        <v>851</v>
      </c>
      <c r="Q5583" s="128" t="s">
        <v>1710</v>
      </c>
      <c r="R5583" s="128" t="s">
        <v>3088</v>
      </c>
      <c r="S5583" s="127">
        <v>201502</v>
      </c>
      <c r="T5583" s="128" t="s">
        <v>52</v>
      </c>
      <c r="U5583" s="129">
        <v>25000</v>
      </c>
      <c r="V5583" s="138">
        <v>25000</v>
      </c>
      <c r="W5583" s="128" t="s">
        <v>340</v>
      </c>
      <c r="X5583" s="128" t="s">
        <v>1624</v>
      </c>
      <c r="Y5583" s="128" t="s">
        <v>1152</v>
      </c>
      <c r="Z5583" s="128" t="s">
        <v>48</v>
      </c>
      <c r="AA5583" s="128" t="s">
        <v>315</v>
      </c>
      <c r="AB5583" s="128" t="s">
        <v>42</v>
      </c>
      <c r="AC5583" s="128" t="s">
        <v>3083</v>
      </c>
      <c r="AD5583" s="128" t="s">
        <v>146</v>
      </c>
    </row>
    <row r="5584" spans="1:30" x14ac:dyDescent="0.25">
      <c r="A5584" s="128" t="s">
        <v>35</v>
      </c>
      <c r="B5584" s="128" t="s">
        <v>36</v>
      </c>
      <c r="C5584" s="128" t="s">
        <v>37</v>
      </c>
      <c r="D5584" s="128" t="s">
        <v>121</v>
      </c>
      <c r="E5584" s="128" t="s">
        <v>122</v>
      </c>
      <c r="F5584" s="128" t="s">
        <v>123</v>
      </c>
      <c r="G5584" s="128" t="s">
        <v>124</v>
      </c>
      <c r="H5584" s="128" t="s">
        <v>124</v>
      </c>
      <c r="I5584" s="128" t="s">
        <v>42</v>
      </c>
      <c r="J5584" s="128" t="s">
        <v>182</v>
      </c>
      <c r="K5584" s="128" t="s">
        <v>182</v>
      </c>
      <c r="L5584" s="128" t="s">
        <v>43</v>
      </c>
      <c r="M5584" s="128" t="s">
        <v>44</v>
      </c>
      <c r="N5584" s="128" t="s">
        <v>180</v>
      </c>
      <c r="O5584" s="128" t="s">
        <v>3179</v>
      </c>
      <c r="P5584" s="128" t="s">
        <v>1152</v>
      </c>
      <c r="Q5584" s="128" t="s">
        <v>645</v>
      </c>
      <c r="R5584" s="128" t="s">
        <v>1152</v>
      </c>
      <c r="S5584" s="127">
        <v>201502</v>
      </c>
      <c r="T5584" s="128" t="s">
        <v>52</v>
      </c>
      <c r="U5584" s="127">
        <v>0</v>
      </c>
      <c r="V5584" s="138">
        <v>1220.44</v>
      </c>
      <c r="W5584" s="128" t="s">
        <v>1152</v>
      </c>
      <c r="X5584" s="128" t="s">
        <v>1152</v>
      </c>
      <c r="Y5584" s="128" t="s">
        <v>1152</v>
      </c>
      <c r="Z5584" s="128" t="s">
        <v>48</v>
      </c>
      <c r="AA5584" s="128" t="s">
        <v>646</v>
      </c>
      <c r="AB5584" s="128" t="s">
        <v>42</v>
      </c>
      <c r="AC5584" s="128" t="s">
        <v>3180</v>
      </c>
      <c r="AD5584" s="128" t="s">
        <v>648</v>
      </c>
    </row>
    <row r="5585" spans="1:30" x14ac:dyDescent="0.25">
      <c r="A5585" s="128" t="s">
        <v>35</v>
      </c>
      <c r="B5585" s="128" t="s">
        <v>36</v>
      </c>
      <c r="C5585" s="128" t="s">
        <v>37</v>
      </c>
      <c r="D5585" s="128" t="s">
        <v>121</v>
      </c>
      <c r="E5585" s="128" t="s">
        <v>122</v>
      </c>
      <c r="F5585" s="128" t="s">
        <v>123</v>
      </c>
      <c r="G5585" s="128" t="s">
        <v>124</v>
      </c>
      <c r="H5585" s="128" t="s">
        <v>124</v>
      </c>
      <c r="I5585" s="128" t="s">
        <v>42</v>
      </c>
      <c r="J5585" s="128" t="s">
        <v>182</v>
      </c>
      <c r="K5585" s="128" t="s">
        <v>182</v>
      </c>
      <c r="L5585" s="128" t="s">
        <v>43</v>
      </c>
      <c r="M5585" s="128" t="s">
        <v>44</v>
      </c>
      <c r="N5585" s="128" t="s">
        <v>180</v>
      </c>
      <c r="O5585" s="128" t="s">
        <v>3181</v>
      </c>
      <c r="P5585" s="128" t="s">
        <v>1152</v>
      </c>
      <c r="Q5585" s="128" t="s">
        <v>645</v>
      </c>
      <c r="R5585" s="128" t="s">
        <v>1152</v>
      </c>
      <c r="S5585" s="127">
        <v>201502</v>
      </c>
      <c r="T5585" s="128" t="s">
        <v>52</v>
      </c>
      <c r="U5585" s="127">
        <v>0</v>
      </c>
      <c r="V5585" s="138">
        <v>2030</v>
      </c>
      <c r="W5585" s="128" t="s">
        <v>1152</v>
      </c>
      <c r="X5585" s="128" t="s">
        <v>1152</v>
      </c>
      <c r="Y5585" s="128" t="s">
        <v>1152</v>
      </c>
      <c r="Z5585" s="128" t="s">
        <v>48</v>
      </c>
      <c r="AA5585" s="128" t="s">
        <v>646</v>
      </c>
      <c r="AB5585" s="128" t="s">
        <v>42</v>
      </c>
      <c r="AC5585" s="128" t="s">
        <v>3180</v>
      </c>
      <c r="AD5585" s="128" t="s">
        <v>648</v>
      </c>
    </row>
    <row r="5586" spans="1:30" x14ac:dyDescent="0.25">
      <c r="A5586" s="128" t="s">
        <v>35</v>
      </c>
      <c r="B5586" s="128" t="s">
        <v>36</v>
      </c>
      <c r="C5586" s="128" t="s">
        <v>37</v>
      </c>
      <c r="D5586" s="128" t="s">
        <v>121</v>
      </c>
      <c r="E5586" s="128" t="s">
        <v>122</v>
      </c>
      <c r="F5586" s="128" t="s">
        <v>123</v>
      </c>
      <c r="G5586" s="128" t="s">
        <v>124</v>
      </c>
      <c r="H5586" s="128" t="s">
        <v>124</v>
      </c>
      <c r="I5586" s="128" t="s">
        <v>42</v>
      </c>
      <c r="J5586" s="128" t="s">
        <v>182</v>
      </c>
      <c r="K5586" s="128" t="s">
        <v>182</v>
      </c>
      <c r="L5586" s="128" t="s">
        <v>43</v>
      </c>
      <c r="M5586" s="128" t="s">
        <v>44</v>
      </c>
      <c r="N5586" s="128" t="s">
        <v>180</v>
      </c>
      <c r="O5586" s="128" t="s">
        <v>3182</v>
      </c>
      <c r="P5586" s="128" t="s">
        <v>1152</v>
      </c>
      <c r="Q5586" s="128" t="s">
        <v>645</v>
      </c>
      <c r="R5586" s="128" t="s">
        <v>1152</v>
      </c>
      <c r="S5586" s="127">
        <v>201502</v>
      </c>
      <c r="T5586" s="128" t="s">
        <v>52</v>
      </c>
      <c r="U5586" s="127">
        <v>0</v>
      </c>
      <c r="V5586" s="138">
        <v>4566.42</v>
      </c>
      <c r="W5586" s="128" t="s">
        <v>1152</v>
      </c>
      <c r="X5586" s="128" t="s">
        <v>1152</v>
      </c>
      <c r="Y5586" s="128" t="s">
        <v>1152</v>
      </c>
      <c r="Z5586" s="128" t="s">
        <v>48</v>
      </c>
      <c r="AA5586" s="128" t="s">
        <v>646</v>
      </c>
      <c r="AB5586" s="128" t="s">
        <v>42</v>
      </c>
      <c r="AC5586" s="128" t="s">
        <v>3180</v>
      </c>
      <c r="AD5586" s="128" t="s">
        <v>648</v>
      </c>
    </row>
    <row r="5587" spans="1:30" x14ac:dyDescent="0.25">
      <c r="A5587" s="128" t="s">
        <v>35</v>
      </c>
      <c r="B5587" s="128" t="s">
        <v>36</v>
      </c>
      <c r="C5587" s="128" t="s">
        <v>37</v>
      </c>
      <c r="D5587" s="128" t="s">
        <v>121</v>
      </c>
      <c r="E5587" s="128" t="s">
        <v>122</v>
      </c>
      <c r="F5587" s="128" t="s">
        <v>123</v>
      </c>
      <c r="G5587" s="128" t="s">
        <v>124</v>
      </c>
      <c r="H5587" s="128" t="s">
        <v>124</v>
      </c>
      <c r="I5587" s="128" t="s">
        <v>42</v>
      </c>
      <c r="J5587" s="128" t="s">
        <v>182</v>
      </c>
      <c r="K5587" s="128" t="s">
        <v>182</v>
      </c>
      <c r="L5587" s="128" t="s">
        <v>43</v>
      </c>
      <c r="M5587" s="128" t="s">
        <v>44</v>
      </c>
      <c r="N5587" s="128" t="s">
        <v>180</v>
      </c>
      <c r="O5587" s="128" t="s">
        <v>3191</v>
      </c>
      <c r="P5587" s="128" t="s">
        <v>1152</v>
      </c>
      <c r="Q5587" s="128" t="s">
        <v>645</v>
      </c>
      <c r="R5587" s="128" t="s">
        <v>1152</v>
      </c>
      <c r="S5587" s="127">
        <v>201502</v>
      </c>
      <c r="T5587" s="128" t="s">
        <v>52</v>
      </c>
      <c r="U5587" s="127">
        <v>0</v>
      </c>
      <c r="V5587" s="138">
        <v>3890.04</v>
      </c>
      <c r="W5587" s="128" t="s">
        <v>1152</v>
      </c>
      <c r="X5587" s="128" t="s">
        <v>1152</v>
      </c>
      <c r="Y5587" s="128" t="s">
        <v>1152</v>
      </c>
      <c r="Z5587" s="128" t="s">
        <v>48</v>
      </c>
      <c r="AA5587" s="128" t="s">
        <v>646</v>
      </c>
      <c r="AB5587" s="128" t="s">
        <v>42</v>
      </c>
      <c r="AC5587" s="128" t="s">
        <v>3180</v>
      </c>
      <c r="AD5587" s="128" t="s">
        <v>648</v>
      </c>
    </row>
    <row r="5588" spans="1:30" x14ac:dyDescent="0.25">
      <c r="A5588" s="128" t="s">
        <v>35</v>
      </c>
      <c r="B5588" s="128" t="s">
        <v>36</v>
      </c>
      <c r="C5588" s="128" t="s">
        <v>37</v>
      </c>
      <c r="D5588" s="128" t="s">
        <v>121</v>
      </c>
      <c r="E5588" s="128" t="s">
        <v>122</v>
      </c>
      <c r="F5588" s="128" t="s">
        <v>123</v>
      </c>
      <c r="G5588" s="128" t="s">
        <v>124</v>
      </c>
      <c r="H5588" s="128" t="s">
        <v>124</v>
      </c>
      <c r="I5588" s="128" t="s">
        <v>42</v>
      </c>
      <c r="J5588" s="128" t="s">
        <v>182</v>
      </c>
      <c r="K5588" s="128" t="s">
        <v>182</v>
      </c>
      <c r="L5588" s="128" t="s">
        <v>43</v>
      </c>
      <c r="M5588" s="128" t="s">
        <v>44</v>
      </c>
      <c r="N5588" s="128" t="s">
        <v>180</v>
      </c>
      <c r="O5588" s="128" t="s">
        <v>3192</v>
      </c>
      <c r="P5588" s="128" t="s">
        <v>1152</v>
      </c>
      <c r="Q5588" s="128" t="s">
        <v>645</v>
      </c>
      <c r="R5588" s="128" t="s">
        <v>1152</v>
      </c>
      <c r="S5588" s="127">
        <v>201502</v>
      </c>
      <c r="T5588" s="128" t="s">
        <v>52</v>
      </c>
      <c r="U5588" s="127">
        <v>0</v>
      </c>
      <c r="V5588" s="138">
        <v>1805.99</v>
      </c>
      <c r="W5588" s="128" t="s">
        <v>1152</v>
      </c>
      <c r="X5588" s="128" t="s">
        <v>1152</v>
      </c>
      <c r="Y5588" s="128" t="s">
        <v>1152</v>
      </c>
      <c r="Z5588" s="128" t="s">
        <v>48</v>
      </c>
      <c r="AA5588" s="128" t="s">
        <v>646</v>
      </c>
      <c r="AB5588" s="128" t="s">
        <v>42</v>
      </c>
      <c r="AC5588" s="128" t="s">
        <v>3180</v>
      </c>
      <c r="AD5588" s="128" t="s">
        <v>648</v>
      </c>
    </row>
    <row r="5589" spans="1:30" x14ac:dyDescent="0.25">
      <c r="A5589" s="128" t="s">
        <v>35</v>
      </c>
      <c r="B5589" s="128" t="s">
        <v>36</v>
      </c>
      <c r="C5589" s="128" t="s">
        <v>37</v>
      </c>
      <c r="D5589" s="128" t="s">
        <v>121</v>
      </c>
      <c r="E5589" s="128" t="s">
        <v>122</v>
      </c>
      <c r="F5589" s="128" t="s">
        <v>123</v>
      </c>
      <c r="G5589" s="128" t="s">
        <v>124</v>
      </c>
      <c r="H5589" s="128" t="s">
        <v>124</v>
      </c>
      <c r="I5589" s="128" t="s">
        <v>42</v>
      </c>
      <c r="J5589" s="128" t="s">
        <v>182</v>
      </c>
      <c r="K5589" s="128" t="s">
        <v>182</v>
      </c>
      <c r="L5589" s="128" t="s">
        <v>43</v>
      </c>
      <c r="M5589" s="128" t="s">
        <v>44</v>
      </c>
      <c r="N5589" s="128" t="s">
        <v>180</v>
      </c>
      <c r="O5589" s="128" t="s">
        <v>3154</v>
      </c>
      <c r="P5589" s="128" t="s">
        <v>1152</v>
      </c>
      <c r="Q5589" s="128" t="s">
        <v>645</v>
      </c>
      <c r="R5589" s="128" t="s">
        <v>1152</v>
      </c>
      <c r="S5589" s="127">
        <v>201502</v>
      </c>
      <c r="T5589" s="128" t="s">
        <v>52</v>
      </c>
      <c r="U5589" s="127">
        <v>0</v>
      </c>
      <c r="V5589" s="138">
        <v>693.84</v>
      </c>
      <c r="W5589" s="128" t="s">
        <v>1152</v>
      </c>
      <c r="X5589" s="128" t="s">
        <v>1152</v>
      </c>
      <c r="Y5589" s="128" t="s">
        <v>1152</v>
      </c>
      <c r="Z5589" s="128" t="s">
        <v>48</v>
      </c>
      <c r="AA5589" s="128" t="s">
        <v>646</v>
      </c>
      <c r="AB5589" s="128" t="s">
        <v>42</v>
      </c>
      <c r="AC5589" s="128" t="s">
        <v>3180</v>
      </c>
      <c r="AD5589" s="128" t="s">
        <v>648</v>
      </c>
    </row>
    <row r="5590" spans="1:30" x14ac:dyDescent="0.25">
      <c r="A5590" s="128" t="s">
        <v>35</v>
      </c>
      <c r="B5590" s="128" t="s">
        <v>36</v>
      </c>
      <c r="C5590" s="128" t="s">
        <v>37</v>
      </c>
      <c r="D5590" s="128" t="s">
        <v>121</v>
      </c>
      <c r="E5590" s="128" t="s">
        <v>122</v>
      </c>
      <c r="F5590" s="128" t="s">
        <v>123</v>
      </c>
      <c r="G5590" s="128" t="s">
        <v>124</v>
      </c>
      <c r="H5590" s="128" t="s">
        <v>124</v>
      </c>
      <c r="I5590" s="128" t="s">
        <v>42</v>
      </c>
      <c r="J5590" s="128" t="s">
        <v>182</v>
      </c>
      <c r="K5590" s="128" t="s">
        <v>182</v>
      </c>
      <c r="L5590" s="128" t="s">
        <v>43</v>
      </c>
      <c r="M5590" s="128" t="s">
        <v>44</v>
      </c>
      <c r="N5590" s="128" t="s">
        <v>180</v>
      </c>
      <c r="O5590" s="128" t="s">
        <v>3193</v>
      </c>
      <c r="P5590" s="128" t="s">
        <v>1152</v>
      </c>
      <c r="Q5590" s="128" t="s">
        <v>645</v>
      </c>
      <c r="R5590" s="128" t="s">
        <v>1152</v>
      </c>
      <c r="S5590" s="127">
        <v>201502</v>
      </c>
      <c r="T5590" s="128" t="s">
        <v>52</v>
      </c>
      <c r="U5590" s="127">
        <v>0</v>
      </c>
      <c r="V5590" s="138">
        <v>602.64</v>
      </c>
      <c r="W5590" s="128" t="s">
        <v>1152</v>
      </c>
      <c r="X5590" s="128" t="s">
        <v>1152</v>
      </c>
      <c r="Y5590" s="128" t="s">
        <v>1152</v>
      </c>
      <c r="Z5590" s="128" t="s">
        <v>48</v>
      </c>
      <c r="AA5590" s="128" t="s">
        <v>646</v>
      </c>
      <c r="AB5590" s="128" t="s">
        <v>42</v>
      </c>
      <c r="AC5590" s="128" t="s">
        <v>3180</v>
      </c>
      <c r="AD5590" s="128" t="s">
        <v>648</v>
      </c>
    </row>
    <row r="5591" spans="1:30" x14ac:dyDescent="0.25">
      <c r="A5591" s="128" t="s">
        <v>35</v>
      </c>
      <c r="B5591" s="128" t="s">
        <v>36</v>
      </c>
      <c r="C5591" s="128" t="s">
        <v>37</v>
      </c>
      <c r="D5591" s="128" t="s">
        <v>121</v>
      </c>
      <c r="E5591" s="128" t="s">
        <v>122</v>
      </c>
      <c r="F5591" s="128" t="s">
        <v>123</v>
      </c>
      <c r="G5591" s="128" t="s">
        <v>124</v>
      </c>
      <c r="H5591" s="128" t="s">
        <v>124</v>
      </c>
      <c r="I5591" s="128" t="s">
        <v>42</v>
      </c>
      <c r="J5591" s="128" t="s">
        <v>182</v>
      </c>
      <c r="K5591" s="128" t="s">
        <v>182</v>
      </c>
      <c r="L5591" s="128" t="s">
        <v>43</v>
      </c>
      <c r="M5591" s="128" t="s">
        <v>44</v>
      </c>
      <c r="N5591" s="128" t="s">
        <v>180</v>
      </c>
      <c r="O5591" s="128" t="s">
        <v>1138</v>
      </c>
      <c r="P5591" s="128" t="s">
        <v>1152</v>
      </c>
      <c r="Q5591" s="128" t="s">
        <v>645</v>
      </c>
      <c r="R5591" s="128" t="s">
        <v>1152</v>
      </c>
      <c r="S5591" s="127">
        <v>201502</v>
      </c>
      <c r="T5591" s="128" t="s">
        <v>52</v>
      </c>
      <c r="U5591" s="127">
        <v>0</v>
      </c>
      <c r="V5591" s="138">
        <v>15563.77</v>
      </c>
      <c r="W5591" s="128" t="s">
        <v>1152</v>
      </c>
      <c r="X5591" s="128" t="s">
        <v>1152</v>
      </c>
      <c r="Y5591" s="128" t="s">
        <v>1152</v>
      </c>
      <c r="Z5591" s="128" t="s">
        <v>48</v>
      </c>
      <c r="AA5591" s="128" t="s">
        <v>646</v>
      </c>
      <c r="AB5591" s="128" t="s">
        <v>42</v>
      </c>
      <c r="AC5591" s="128" t="s">
        <v>3180</v>
      </c>
      <c r="AD5591" s="128" t="s">
        <v>648</v>
      </c>
    </row>
    <row r="5592" spans="1:30" x14ac:dyDescent="0.25">
      <c r="A5592" s="128" t="s">
        <v>35</v>
      </c>
      <c r="B5592" s="128" t="s">
        <v>36</v>
      </c>
      <c r="C5592" s="128" t="s">
        <v>37</v>
      </c>
      <c r="D5592" s="128" t="s">
        <v>121</v>
      </c>
      <c r="E5592" s="128" t="s">
        <v>122</v>
      </c>
      <c r="F5592" s="128" t="s">
        <v>123</v>
      </c>
      <c r="G5592" s="128" t="s">
        <v>124</v>
      </c>
      <c r="H5592" s="128" t="s">
        <v>124</v>
      </c>
      <c r="I5592" s="128" t="s">
        <v>42</v>
      </c>
      <c r="J5592" s="128" t="s">
        <v>182</v>
      </c>
      <c r="K5592" s="128" t="s">
        <v>182</v>
      </c>
      <c r="L5592" s="128" t="s">
        <v>43</v>
      </c>
      <c r="M5592" s="128" t="s">
        <v>44</v>
      </c>
      <c r="N5592" s="128" t="s">
        <v>180</v>
      </c>
      <c r="O5592" s="128" t="s">
        <v>3194</v>
      </c>
      <c r="P5592" s="128" t="s">
        <v>1152</v>
      </c>
      <c r="Q5592" s="128" t="s">
        <v>645</v>
      </c>
      <c r="R5592" s="128" t="s">
        <v>1152</v>
      </c>
      <c r="S5592" s="127">
        <v>201502</v>
      </c>
      <c r="T5592" s="128" t="s">
        <v>52</v>
      </c>
      <c r="U5592" s="127">
        <v>0</v>
      </c>
      <c r="V5592" s="138">
        <v>1353.47</v>
      </c>
      <c r="W5592" s="128" t="s">
        <v>1152</v>
      </c>
      <c r="X5592" s="128" t="s">
        <v>1152</v>
      </c>
      <c r="Y5592" s="128" t="s">
        <v>1152</v>
      </c>
      <c r="Z5592" s="128" t="s">
        <v>48</v>
      </c>
      <c r="AA5592" s="128" t="s">
        <v>646</v>
      </c>
      <c r="AB5592" s="128" t="s">
        <v>42</v>
      </c>
      <c r="AC5592" s="128" t="s">
        <v>3180</v>
      </c>
      <c r="AD5592" s="128" t="s">
        <v>648</v>
      </c>
    </row>
    <row r="5593" spans="1:30" x14ac:dyDescent="0.25">
      <c r="A5593" s="128" t="s">
        <v>35</v>
      </c>
      <c r="B5593" s="128" t="s">
        <v>36</v>
      </c>
      <c r="C5593" s="128" t="s">
        <v>37</v>
      </c>
      <c r="D5593" s="128" t="s">
        <v>121</v>
      </c>
      <c r="E5593" s="128" t="s">
        <v>122</v>
      </c>
      <c r="F5593" s="128" t="s">
        <v>123</v>
      </c>
      <c r="G5593" s="128" t="s">
        <v>124</v>
      </c>
      <c r="H5593" s="128" t="s">
        <v>124</v>
      </c>
      <c r="I5593" s="128" t="s">
        <v>42</v>
      </c>
      <c r="J5593" s="128" t="s">
        <v>182</v>
      </c>
      <c r="K5593" s="128" t="s">
        <v>182</v>
      </c>
      <c r="L5593" s="128" t="s">
        <v>43</v>
      </c>
      <c r="M5593" s="128" t="s">
        <v>44</v>
      </c>
      <c r="N5593" s="128" t="s">
        <v>180</v>
      </c>
      <c r="O5593" s="128" t="s">
        <v>3195</v>
      </c>
      <c r="P5593" s="128" t="s">
        <v>1152</v>
      </c>
      <c r="Q5593" s="128" t="s">
        <v>645</v>
      </c>
      <c r="R5593" s="128" t="s">
        <v>1152</v>
      </c>
      <c r="S5593" s="127">
        <v>201502</v>
      </c>
      <c r="T5593" s="128" t="s">
        <v>52</v>
      </c>
      <c r="U5593" s="127">
        <v>0</v>
      </c>
      <c r="V5593" s="138">
        <v>823.09</v>
      </c>
      <c r="W5593" s="128" t="s">
        <v>1152</v>
      </c>
      <c r="X5593" s="128" t="s">
        <v>1152</v>
      </c>
      <c r="Y5593" s="128" t="s">
        <v>1152</v>
      </c>
      <c r="Z5593" s="128" t="s">
        <v>48</v>
      </c>
      <c r="AA5593" s="128" t="s">
        <v>646</v>
      </c>
      <c r="AB5593" s="128" t="s">
        <v>42</v>
      </c>
      <c r="AC5593" s="128" t="s">
        <v>3180</v>
      </c>
      <c r="AD5593" s="128" t="s">
        <v>648</v>
      </c>
    </row>
    <row r="5594" spans="1:30" x14ac:dyDescent="0.25">
      <c r="A5594" s="128" t="s">
        <v>35</v>
      </c>
      <c r="B5594" s="128" t="s">
        <v>36</v>
      </c>
      <c r="C5594" s="128" t="s">
        <v>37</v>
      </c>
      <c r="D5594" s="128" t="s">
        <v>121</v>
      </c>
      <c r="E5594" s="128" t="s">
        <v>122</v>
      </c>
      <c r="F5594" s="128" t="s">
        <v>123</v>
      </c>
      <c r="G5594" s="128" t="s">
        <v>124</v>
      </c>
      <c r="H5594" s="128" t="s">
        <v>124</v>
      </c>
      <c r="I5594" s="128" t="s">
        <v>42</v>
      </c>
      <c r="J5594" s="128" t="s">
        <v>182</v>
      </c>
      <c r="K5594" s="128" t="s">
        <v>182</v>
      </c>
      <c r="L5594" s="128" t="s">
        <v>43</v>
      </c>
      <c r="M5594" s="128" t="s">
        <v>44</v>
      </c>
      <c r="N5594" s="128" t="s">
        <v>180</v>
      </c>
      <c r="O5594" s="128" t="s">
        <v>3196</v>
      </c>
      <c r="P5594" s="128" t="s">
        <v>1152</v>
      </c>
      <c r="Q5594" s="128" t="s">
        <v>645</v>
      </c>
      <c r="R5594" s="128" t="s">
        <v>1152</v>
      </c>
      <c r="S5594" s="127">
        <v>201502</v>
      </c>
      <c r="T5594" s="128" t="s">
        <v>52</v>
      </c>
      <c r="U5594" s="127">
        <v>0</v>
      </c>
      <c r="V5594" s="138">
        <v>402.72</v>
      </c>
      <c r="W5594" s="128" t="s">
        <v>1152</v>
      </c>
      <c r="X5594" s="128" t="s">
        <v>1152</v>
      </c>
      <c r="Y5594" s="128" t="s">
        <v>1152</v>
      </c>
      <c r="Z5594" s="128" t="s">
        <v>48</v>
      </c>
      <c r="AA5594" s="128" t="s">
        <v>646</v>
      </c>
      <c r="AB5594" s="128" t="s">
        <v>42</v>
      </c>
      <c r="AC5594" s="128" t="s">
        <v>3180</v>
      </c>
      <c r="AD5594" s="128" t="s">
        <v>648</v>
      </c>
    </row>
    <row r="5595" spans="1:30" x14ac:dyDescent="0.25">
      <c r="A5595" s="128" t="s">
        <v>35</v>
      </c>
      <c r="B5595" s="128" t="s">
        <v>36</v>
      </c>
      <c r="C5595" s="128" t="s">
        <v>37</v>
      </c>
      <c r="D5595" s="128" t="s">
        <v>121</v>
      </c>
      <c r="E5595" s="128" t="s">
        <v>122</v>
      </c>
      <c r="F5595" s="128" t="s">
        <v>123</v>
      </c>
      <c r="G5595" s="128" t="s">
        <v>124</v>
      </c>
      <c r="H5595" s="128" t="s">
        <v>124</v>
      </c>
      <c r="I5595" s="128" t="s">
        <v>42</v>
      </c>
      <c r="J5595" s="128" t="s">
        <v>182</v>
      </c>
      <c r="K5595" s="128" t="s">
        <v>182</v>
      </c>
      <c r="L5595" s="128" t="s">
        <v>43</v>
      </c>
      <c r="M5595" s="128" t="s">
        <v>44</v>
      </c>
      <c r="N5595" s="128" t="s">
        <v>180</v>
      </c>
      <c r="O5595" s="128" t="s">
        <v>3199</v>
      </c>
      <c r="P5595" s="128" t="s">
        <v>1152</v>
      </c>
      <c r="Q5595" s="128" t="s">
        <v>645</v>
      </c>
      <c r="R5595" s="128" t="s">
        <v>1152</v>
      </c>
      <c r="S5595" s="127">
        <v>201502</v>
      </c>
      <c r="T5595" s="128" t="s">
        <v>52</v>
      </c>
      <c r="U5595" s="127">
        <v>0</v>
      </c>
      <c r="V5595" s="138">
        <v>304.86</v>
      </c>
      <c r="W5595" s="128" t="s">
        <v>1152</v>
      </c>
      <c r="X5595" s="128" t="s">
        <v>1152</v>
      </c>
      <c r="Y5595" s="128" t="s">
        <v>1152</v>
      </c>
      <c r="Z5595" s="128" t="s">
        <v>48</v>
      </c>
      <c r="AA5595" s="128" t="s">
        <v>646</v>
      </c>
      <c r="AB5595" s="128" t="s">
        <v>42</v>
      </c>
      <c r="AC5595" s="128" t="s">
        <v>3180</v>
      </c>
      <c r="AD5595" s="128" t="s">
        <v>648</v>
      </c>
    </row>
    <row r="5596" spans="1:30" x14ac:dyDescent="0.25">
      <c r="A5596" s="128" t="s">
        <v>35</v>
      </c>
      <c r="B5596" s="128" t="s">
        <v>36</v>
      </c>
      <c r="C5596" s="128" t="s">
        <v>37</v>
      </c>
      <c r="D5596" s="128" t="s">
        <v>121</v>
      </c>
      <c r="E5596" s="128" t="s">
        <v>122</v>
      </c>
      <c r="F5596" s="128" t="s">
        <v>123</v>
      </c>
      <c r="G5596" s="128" t="s">
        <v>124</v>
      </c>
      <c r="H5596" s="128" t="s">
        <v>124</v>
      </c>
      <c r="I5596" s="128" t="s">
        <v>42</v>
      </c>
      <c r="J5596" s="128" t="s">
        <v>174</v>
      </c>
      <c r="K5596" s="128" t="s">
        <v>174</v>
      </c>
      <c r="L5596" s="128" t="s">
        <v>43</v>
      </c>
      <c r="M5596" s="128" t="s">
        <v>44</v>
      </c>
      <c r="N5596" s="128" t="s">
        <v>180</v>
      </c>
      <c r="O5596" s="128" t="s">
        <v>3214</v>
      </c>
      <c r="P5596" s="128" t="s">
        <v>1152</v>
      </c>
      <c r="Q5596" s="128" t="s">
        <v>645</v>
      </c>
      <c r="R5596" s="128" t="s">
        <v>1152</v>
      </c>
      <c r="S5596" s="127">
        <v>201502</v>
      </c>
      <c r="T5596" s="128" t="s">
        <v>52</v>
      </c>
      <c r="U5596" s="127">
        <v>0</v>
      </c>
      <c r="V5596" s="138">
        <v>175</v>
      </c>
      <c r="W5596" s="128" t="s">
        <v>1152</v>
      </c>
      <c r="X5596" s="128" t="s">
        <v>1152</v>
      </c>
      <c r="Y5596" s="128" t="s">
        <v>1152</v>
      </c>
      <c r="Z5596" s="128" t="s">
        <v>48</v>
      </c>
      <c r="AA5596" s="128" t="s">
        <v>646</v>
      </c>
      <c r="AB5596" s="128" t="s">
        <v>42</v>
      </c>
      <c r="AC5596" s="128" t="s">
        <v>3180</v>
      </c>
      <c r="AD5596" s="128" t="s">
        <v>648</v>
      </c>
    </row>
    <row r="5597" spans="1:30" x14ac:dyDescent="0.25">
      <c r="A5597" s="128" t="s">
        <v>35</v>
      </c>
      <c r="B5597" s="128" t="s">
        <v>36</v>
      </c>
      <c r="C5597" s="128" t="s">
        <v>37</v>
      </c>
      <c r="D5597" s="128" t="s">
        <v>121</v>
      </c>
      <c r="E5597" s="128" t="s">
        <v>122</v>
      </c>
      <c r="F5597" s="128" t="s">
        <v>123</v>
      </c>
      <c r="G5597" s="128" t="s">
        <v>124</v>
      </c>
      <c r="H5597" s="128" t="s">
        <v>124</v>
      </c>
      <c r="I5597" s="128" t="s">
        <v>42</v>
      </c>
      <c r="J5597" s="128" t="s">
        <v>174</v>
      </c>
      <c r="K5597" s="128" t="s">
        <v>174</v>
      </c>
      <c r="L5597" s="128" t="s">
        <v>43</v>
      </c>
      <c r="M5597" s="128" t="s">
        <v>44</v>
      </c>
      <c r="N5597" s="128" t="s">
        <v>180</v>
      </c>
      <c r="O5597" s="128" t="s">
        <v>3191</v>
      </c>
      <c r="P5597" s="128" t="s">
        <v>1152</v>
      </c>
      <c r="Q5597" s="128" t="s">
        <v>645</v>
      </c>
      <c r="R5597" s="128" t="s">
        <v>1152</v>
      </c>
      <c r="S5597" s="127">
        <v>201502</v>
      </c>
      <c r="T5597" s="128" t="s">
        <v>52</v>
      </c>
      <c r="U5597" s="127">
        <v>0</v>
      </c>
      <c r="V5597" s="138">
        <v>50</v>
      </c>
      <c r="W5597" s="128" t="s">
        <v>1152</v>
      </c>
      <c r="X5597" s="128" t="s">
        <v>1152</v>
      </c>
      <c r="Y5597" s="128" t="s">
        <v>1152</v>
      </c>
      <c r="Z5597" s="128" t="s">
        <v>48</v>
      </c>
      <c r="AA5597" s="128" t="s">
        <v>646</v>
      </c>
      <c r="AB5597" s="128" t="s">
        <v>42</v>
      </c>
      <c r="AC5597" s="128" t="s">
        <v>3180</v>
      </c>
      <c r="AD5597" s="128" t="s">
        <v>648</v>
      </c>
    </row>
    <row r="5598" spans="1:30" x14ac:dyDescent="0.25">
      <c r="A5598" s="128" t="s">
        <v>35</v>
      </c>
      <c r="B5598" s="128" t="s">
        <v>36</v>
      </c>
      <c r="C5598" s="128" t="s">
        <v>37</v>
      </c>
      <c r="D5598" s="128" t="s">
        <v>121</v>
      </c>
      <c r="E5598" s="128" t="s">
        <v>122</v>
      </c>
      <c r="F5598" s="128" t="s">
        <v>123</v>
      </c>
      <c r="G5598" s="128" t="s">
        <v>124</v>
      </c>
      <c r="H5598" s="128" t="s">
        <v>124</v>
      </c>
      <c r="I5598" s="128" t="s">
        <v>42</v>
      </c>
      <c r="J5598" s="128" t="s">
        <v>174</v>
      </c>
      <c r="K5598" s="128" t="s">
        <v>174</v>
      </c>
      <c r="L5598" s="128" t="s">
        <v>43</v>
      </c>
      <c r="M5598" s="128" t="s">
        <v>44</v>
      </c>
      <c r="N5598" s="128" t="s">
        <v>180</v>
      </c>
      <c r="O5598" s="128" t="s">
        <v>1138</v>
      </c>
      <c r="P5598" s="128" t="s">
        <v>1152</v>
      </c>
      <c r="Q5598" s="128" t="s">
        <v>645</v>
      </c>
      <c r="R5598" s="128" t="s">
        <v>1152</v>
      </c>
      <c r="S5598" s="127">
        <v>201502</v>
      </c>
      <c r="T5598" s="128" t="s">
        <v>52</v>
      </c>
      <c r="U5598" s="127">
        <v>0</v>
      </c>
      <c r="V5598" s="138">
        <v>600</v>
      </c>
      <c r="W5598" s="128" t="s">
        <v>1152</v>
      </c>
      <c r="X5598" s="128" t="s">
        <v>1152</v>
      </c>
      <c r="Y5598" s="128" t="s">
        <v>1152</v>
      </c>
      <c r="Z5598" s="128" t="s">
        <v>48</v>
      </c>
      <c r="AA5598" s="128" t="s">
        <v>646</v>
      </c>
      <c r="AB5598" s="128" t="s">
        <v>42</v>
      </c>
      <c r="AC5598" s="128" t="s">
        <v>3180</v>
      </c>
      <c r="AD5598" s="128" t="s">
        <v>648</v>
      </c>
    </row>
    <row r="5599" spans="1:30" x14ac:dyDescent="0.25">
      <c r="A5599" s="128" t="s">
        <v>35</v>
      </c>
      <c r="B5599" s="128" t="s">
        <v>36</v>
      </c>
      <c r="C5599" s="128" t="s">
        <v>37</v>
      </c>
      <c r="D5599" s="128" t="s">
        <v>121</v>
      </c>
      <c r="E5599" s="128" t="s">
        <v>122</v>
      </c>
      <c r="F5599" s="128" t="s">
        <v>123</v>
      </c>
      <c r="G5599" s="128" t="s">
        <v>124</v>
      </c>
      <c r="H5599" s="128" t="s">
        <v>124</v>
      </c>
      <c r="I5599" s="128" t="s">
        <v>42</v>
      </c>
      <c r="J5599" s="128" t="s">
        <v>174</v>
      </c>
      <c r="K5599" s="128" t="s">
        <v>174</v>
      </c>
      <c r="L5599" s="128" t="s">
        <v>43</v>
      </c>
      <c r="M5599" s="128" t="s">
        <v>44</v>
      </c>
      <c r="N5599" s="128" t="s">
        <v>180</v>
      </c>
      <c r="O5599" s="128" t="s">
        <v>3215</v>
      </c>
      <c r="P5599" s="128" t="s">
        <v>1152</v>
      </c>
      <c r="Q5599" s="128" t="s">
        <v>645</v>
      </c>
      <c r="R5599" s="128" t="s">
        <v>1152</v>
      </c>
      <c r="S5599" s="127">
        <v>201502</v>
      </c>
      <c r="T5599" s="128" t="s">
        <v>52</v>
      </c>
      <c r="U5599" s="127">
        <v>0</v>
      </c>
      <c r="V5599" s="138">
        <v>1815</v>
      </c>
      <c r="W5599" s="128" t="s">
        <v>1152</v>
      </c>
      <c r="X5599" s="128" t="s">
        <v>1152</v>
      </c>
      <c r="Y5599" s="128" t="s">
        <v>1152</v>
      </c>
      <c r="Z5599" s="128" t="s">
        <v>48</v>
      </c>
      <c r="AA5599" s="128" t="s">
        <v>646</v>
      </c>
      <c r="AB5599" s="128" t="s">
        <v>42</v>
      </c>
      <c r="AC5599" s="128" t="s">
        <v>3180</v>
      </c>
      <c r="AD5599" s="128" t="s">
        <v>648</v>
      </c>
    </row>
    <row r="5600" spans="1:30" x14ac:dyDescent="0.25">
      <c r="A5600" s="128" t="s">
        <v>35</v>
      </c>
      <c r="B5600" s="128" t="s">
        <v>36</v>
      </c>
      <c r="C5600" s="128" t="s">
        <v>37</v>
      </c>
      <c r="D5600" s="128" t="s">
        <v>121</v>
      </c>
      <c r="E5600" s="128" t="s">
        <v>122</v>
      </c>
      <c r="F5600" s="128" t="s">
        <v>123</v>
      </c>
      <c r="G5600" s="128" t="s">
        <v>124</v>
      </c>
      <c r="H5600" s="128" t="s">
        <v>124</v>
      </c>
      <c r="I5600" s="128" t="s">
        <v>42</v>
      </c>
      <c r="J5600" s="128" t="s">
        <v>182</v>
      </c>
      <c r="K5600" s="128" t="s">
        <v>182</v>
      </c>
      <c r="L5600" s="128" t="s">
        <v>43</v>
      </c>
      <c r="M5600" s="128" t="s">
        <v>44</v>
      </c>
      <c r="N5600" s="128" t="s">
        <v>150</v>
      </c>
      <c r="O5600" s="128" t="s">
        <v>1562</v>
      </c>
      <c r="P5600" s="128" t="s">
        <v>1152</v>
      </c>
      <c r="Q5600" s="128" t="s">
        <v>2484</v>
      </c>
      <c r="R5600" s="128" t="s">
        <v>1152</v>
      </c>
      <c r="S5600" s="127">
        <v>201503</v>
      </c>
      <c r="T5600" s="128" t="s">
        <v>52</v>
      </c>
      <c r="U5600" s="127">
        <v>0</v>
      </c>
      <c r="V5600" s="138">
        <v>1679494</v>
      </c>
      <c r="W5600" s="128" t="s">
        <v>1152</v>
      </c>
      <c r="X5600" s="128" t="s">
        <v>1152</v>
      </c>
      <c r="Y5600" s="128" t="s">
        <v>1152</v>
      </c>
      <c r="Z5600" s="128" t="s">
        <v>48</v>
      </c>
      <c r="AA5600" s="128" t="s">
        <v>2363</v>
      </c>
      <c r="AB5600" s="128" t="s">
        <v>42</v>
      </c>
      <c r="AC5600" s="128" t="s">
        <v>2596</v>
      </c>
      <c r="AD5600" s="128" t="s">
        <v>51</v>
      </c>
    </row>
    <row r="5601" spans="1:30" x14ac:dyDescent="0.25">
      <c r="A5601" s="128" t="s">
        <v>35</v>
      </c>
      <c r="B5601" s="128" t="s">
        <v>36</v>
      </c>
      <c r="C5601" s="128" t="s">
        <v>37</v>
      </c>
      <c r="D5601" s="128" t="s">
        <v>121</v>
      </c>
      <c r="E5601" s="128" t="s">
        <v>122</v>
      </c>
      <c r="F5601" s="128" t="s">
        <v>123</v>
      </c>
      <c r="G5601" s="128" t="s">
        <v>124</v>
      </c>
      <c r="H5601" s="128" t="s">
        <v>124</v>
      </c>
      <c r="I5601" s="128" t="s">
        <v>42</v>
      </c>
      <c r="J5601" s="128" t="s">
        <v>652</v>
      </c>
      <c r="K5601" s="128" t="s">
        <v>652</v>
      </c>
      <c r="L5601" s="128" t="s">
        <v>43</v>
      </c>
      <c r="M5601" s="128" t="s">
        <v>44</v>
      </c>
      <c r="N5601" s="128" t="s">
        <v>150</v>
      </c>
      <c r="O5601" s="128" t="s">
        <v>1562</v>
      </c>
      <c r="P5601" s="128" t="s">
        <v>1152</v>
      </c>
      <c r="Q5601" s="128" t="s">
        <v>2484</v>
      </c>
      <c r="R5601" s="128" t="s">
        <v>1152</v>
      </c>
      <c r="S5601" s="127">
        <v>201503</v>
      </c>
      <c r="T5601" s="128" t="s">
        <v>52</v>
      </c>
      <c r="U5601" s="127">
        <v>0</v>
      </c>
      <c r="V5601" s="138">
        <v>549757</v>
      </c>
      <c r="W5601" s="128" t="s">
        <v>1152</v>
      </c>
      <c r="X5601" s="128" t="s">
        <v>1152</v>
      </c>
      <c r="Y5601" s="128" t="s">
        <v>1152</v>
      </c>
      <c r="Z5601" s="128" t="s">
        <v>48</v>
      </c>
      <c r="AA5601" s="128" t="s">
        <v>2363</v>
      </c>
      <c r="AB5601" s="128" t="s">
        <v>42</v>
      </c>
      <c r="AC5601" s="128" t="s">
        <v>2596</v>
      </c>
      <c r="AD5601" s="128" t="s">
        <v>51</v>
      </c>
    </row>
    <row r="5602" spans="1:30" x14ac:dyDescent="0.25">
      <c r="A5602" s="128" t="s">
        <v>35</v>
      </c>
      <c r="B5602" s="128" t="s">
        <v>36</v>
      </c>
      <c r="C5602" s="128" t="s">
        <v>37</v>
      </c>
      <c r="D5602" s="128" t="s">
        <v>121</v>
      </c>
      <c r="E5602" s="128" t="s">
        <v>122</v>
      </c>
      <c r="F5602" s="128" t="s">
        <v>123</v>
      </c>
      <c r="G5602" s="128" t="s">
        <v>124</v>
      </c>
      <c r="H5602" s="128" t="s">
        <v>124</v>
      </c>
      <c r="I5602" s="128" t="s">
        <v>42</v>
      </c>
      <c r="J5602" s="128" t="s">
        <v>532</v>
      </c>
      <c r="K5602" s="128" t="s">
        <v>532</v>
      </c>
      <c r="L5602" s="128" t="s">
        <v>43</v>
      </c>
      <c r="M5602" s="128" t="s">
        <v>44</v>
      </c>
      <c r="N5602" s="128" t="s">
        <v>150</v>
      </c>
      <c r="O5602" s="128" t="s">
        <v>1562</v>
      </c>
      <c r="P5602" s="128" t="s">
        <v>1152</v>
      </c>
      <c r="Q5602" s="128" t="s">
        <v>2484</v>
      </c>
      <c r="R5602" s="128" t="s">
        <v>1152</v>
      </c>
      <c r="S5602" s="127">
        <v>201503</v>
      </c>
      <c r="T5602" s="128" t="s">
        <v>52</v>
      </c>
      <c r="U5602" s="127">
        <v>0</v>
      </c>
      <c r="V5602" s="138">
        <v>247023</v>
      </c>
      <c r="W5602" s="128" t="s">
        <v>1152</v>
      </c>
      <c r="X5602" s="128" t="s">
        <v>1152</v>
      </c>
      <c r="Y5602" s="128" t="s">
        <v>1152</v>
      </c>
      <c r="Z5602" s="128" t="s">
        <v>48</v>
      </c>
      <c r="AA5602" s="128" t="s">
        <v>2363</v>
      </c>
      <c r="AB5602" s="128" t="s">
        <v>42</v>
      </c>
      <c r="AC5602" s="128" t="s">
        <v>2596</v>
      </c>
      <c r="AD5602" s="128" t="s">
        <v>51</v>
      </c>
    </row>
    <row r="5603" spans="1:30" x14ac:dyDescent="0.25">
      <c r="A5603" s="128" t="s">
        <v>35</v>
      </c>
      <c r="B5603" s="128" t="s">
        <v>36</v>
      </c>
      <c r="C5603" s="128" t="s">
        <v>37</v>
      </c>
      <c r="D5603" s="128" t="s">
        <v>121</v>
      </c>
      <c r="E5603" s="128" t="s">
        <v>122</v>
      </c>
      <c r="F5603" s="128" t="s">
        <v>123</v>
      </c>
      <c r="G5603" s="128" t="s">
        <v>124</v>
      </c>
      <c r="H5603" s="128" t="s">
        <v>124</v>
      </c>
      <c r="I5603" s="128" t="s">
        <v>42</v>
      </c>
      <c r="J5603" s="128" t="s">
        <v>174</v>
      </c>
      <c r="K5603" s="128" t="s">
        <v>174</v>
      </c>
      <c r="L5603" s="128" t="s">
        <v>43</v>
      </c>
      <c r="M5603" s="128" t="s">
        <v>44</v>
      </c>
      <c r="N5603" s="128" t="s">
        <v>150</v>
      </c>
      <c r="O5603" s="128" t="s">
        <v>1562</v>
      </c>
      <c r="P5603" s="128" t="s">
        <v>1152</v>
      </c>
      <c r="Q5603" s="128" t="s">
        <v>2484</v>
      </c>
      <c r="R5603" s="128" t="s">
        <v>1152</v>
      </c>
      <c r="S5603" s="127">
        <v>201503</v>
      </c>
      <c r="T5603" s="128" t="s">
        <v>52</v>
      </c>
      <c r="U5603" s="127">
        <v>0</v>
      </c>
      <c r="V5603" s="138">
        <v>192702</v>
      </c>
      <c r="W5603" s="128" t="s">
        <v>1152</v>
      </c>
      <c r="X5603" s="128" t="s">
        <v>1152</v>
      </c>
      <c r="Y5603" s="128" t="s">
        <v>1152</v>
      </c>
      <c r="Z5603" s="128" t="s">
        <v>48</v>
      </c>
      <c r="AA5603" s="128" t="s">
        <v>2363</v>
      </c>
      <c r="AB5603" s="128" t="s">
        <v>42</v>
      </c>
      <c r="AC5603" s="128" t="s">
        <v>2596</v>
      </c>
      <c r="AD5603" s="128" t="s">
        <v>51</v>
      </c>
    </row>
    <row r="5604" spans="1:30" x14ac:dyDescent="0.25">
      <c r="A5604" s="128" t="s">
        <v>35</v>
      </c>
      <c r="B5604" s="128" t="s">
        <v>36</v>
      </c>
      <c r="C5604" s="128" t="s">
        <v>37</v>
      </c>
      <c r="D5604" s="128" t="s">
        <v>121</v>
      </c>
      <c r="E5604" s="128" t="s">
        <v>122</v>
      </c>
      <c r="F5604" s="128" t="s">
        <v>123</v>
      </c>
      <c r="G5604" s="128" t="s">
        <v>124</v>
      </c>
      <c r="H5604" s="128" t="s">
        <v>124</v>
      </c>
      <c r="I5604" s="128" t="s">
        <v>42</v>
      </c>
      <c r="J5604" s="128" t="s">
        <v>298</v>
      </c>
      <c r="K5604" s="128" t="s">
        <v>298</v>
      </c>
      <c r="L5604" s="128" t="s">
        <v>43</v>
      </c>
      <c r="M5604" s="128" t="s">
        <v>44</v>
      </c>
      <c r="N5604" s="128" t="s">
        <v>150</v>
      </c>
      <c r="O5604" s="128" t="s">
        <v>1534</v>
      </c>
      <c r="P5604" s="128" t="s">
        <v>1152</v>
      </c>
      <c r="Q5604" s="128" t="s">
        <v>2571</v>
      </c>
      <c r="R5604" s="128" t="s">
        <v>1152</v>
      </c>
      <c r="S5604" s="127">
        <v>201503</v>
      </c>
      <c r="T5604" s="128" t="s">
        <v>52</v>
      </c>
      <c r="U5604" s="127">
        <v>0</v>
      </c>
      <c r="V5604" s="138">
        <v>70650</v>
      </c>
      <c r="W5604" s="128" t="s">
        <v>1152</v>
      </c>
      <c r="X5604" s="128" t="s">
        <v>1152</v>
      </c>
      <c r="Y5604" s="128" t="s">
        <v>1152</v>
      </c>
      <c r="Z5604" s="128" t="s">
        <v>48</v>
      </c>
      <c r="AA5604" s="128" t="s">
        <v>129</v>
      </c>
      <c r="AB5604" s="128" t="s">
        <v>42</v>
      </c>
      <c r="AC5604" s="128" t="s">
        <v>2597</v>
      </c>
      <c r="AD5604" s="128" t="s">
        <v>51</v>
      </c>
    </row>
    <row r="5605" spans="1:30" x14ac:dyDescent="0.25">
      <c r="A5605" s="128" t="s">
        <v>35</v>
      </c>
      <c r="B5605" s="128" t="s">
        <v>36</v>
      </c>
      <c r="C5605" s="128" t="s">
        <v>37</v>
      </c>
      <c r="D5605" s="128" t="s">
        <v>121</v>
      </c>
      <c r="E5605" s="128" t="s">
        <v>122</v>
      </c>
      <c r="F5605" s="128" t="s">
        <v>123</v>
      </c>
      <c r="G5605" s="128" t="s">
        <v>124</v>
      </c>
      <c r="H5605" s="128" t="s">
        <v>124</v>
      </c>
      <c r="I5605" s="128" t="s">
        <v>42</v>
      </c>
      <c r="J5605" s="128" t="s">
        <v>182</v>
      </c>
      <c r="K5605" s="128" t="s">
        <v>182</v>
      </c>
      <c r="L5605" s="128" t="s">
        <v>43</v>
      </c>
      <c r="M5605" s="128" t="s">
        <v>44</v>
      </c>
      <c r="N5605" s="128" t="s">
        <v>150</v>
      </c>
      <c r="O5605" s="128" t="s">
        <v>1534</v>
      </c>
      <c r="P5605" s="128" t="s">
        <v>1152</v>
      </c>
      <c r="Q5605" s="128" t="s">
        <v>1535</v>
      </c>
      <c r="R5605" s="128" t="s">
        <v>2598</v>
      </c>
      <c r="S5605" s="127">
        <v>201503</v>
      </c>
      <c r="T5605" s="128" t="s">
        <v>47</v>
      </c>
      <c r="U5605" s="127">
        <v>0</v>
      </c>
      <c r="V5605" s="138">
        <v>-320112.56</v>
      </c>
      <c r="W5605" s="128" t="s">
        <v>1152</v>
      </c>
      <c r="X5605" s="128" t="s">
        <v>177</v>
      </c>
      <c r="Y5605" s="128" t="s">
        <v>1152</v>
      </c>
      <c r="Z5605" s="128" t="s">
        <v>48</v>
      </c>
      <c r="AA5605" s="128" t="s">
        <v>129</v>
      </c>
      <c r="AB5605" s="128" t="s">
        <v>42</v>
      </c>
      <c r="AC5605" s="128" t="s">
        <v>2597</v>
      </c>
      <c r="AD5605" s="128" t="s">
        <v>51</v>
      </c>
    </row>
    <row r="5606" spans="1:30" x14ac:dyDescent="0.25">
      <c r="A5606" s="128" t="s">
        <v>35</v>
      </c>
      <c r="B5606" s="128" t="s">
        <v>36</v>
      </c>
      <c r="C5606" s="128" t="s">
        <v>37</v>
      </c>
      <c r="D5606" s="128" t="s">
        <v>121</v>
      </c>
      <c r="E5606" s="128" t="s">
        <v>122</v>
      </c>
      <c r="F5606" s="128" t="s">
        <v>123</v>
      </c>
      <c r="G5606" s="128" t="s">
        <v>124</v>
      </c>
      <c r="H5606" s="128" t="s">
        <v>124</v>
      </c>
      <c r="I5606" s="128" t="s">
        <v>42</v>
      </c>
      <c r="J5606" s="128" t="s">
        <v>182</v>
      </c>
      <c r="K5606" s="128" t="s">
        <v>182</v>
      </c>
      <c r="L5606" s="128" t="s">
        <v>43</v>
      </c>
      <c r="M5606" s="128" t="s">
        <v>44</v>
      </c>
      <c r="N5606" s="128" t="s">
        <v>150</v>
      </c>
      <c r="O5606" s="128" t="s">
        <v>1534</v>
      </c>
      <c r="P5606" s="128" t="s">
        <v>1152</v>
      </c>
      <c r="Q5606" s="128" t="s">
        <v>1535</v>
      </c>
      <c r="R5606" s="128" t="s">
        <v>1152</v>
      </c>
      <c r="S5606" s="127">
        <v>201503</v>
      </c>
      <c r="T5606" s="128" t="s">
        <v>47</v>
      </c>
      <c r="U5606" s="127">
        <v>0</v>
      </c>
      <c r="V5606" s="138">
        <v>-314356.68</v>
      </c>
      <c r="W5606" s="128" t="s">
        <v>1152</v>
      </c>
      <c r="X5606" s="128" t="s">
        <v>177</v>
      </c>
      <c r="Y5606" s="128" t="s">
        <v>1152</v>
      </c>
      <c r="Z5606" s="128" t="s">
        <v>48</v>
      </c>
      <c r="AA5606" s="128" t="s">
        <v>129</v>
      </c>
      <c r="AB5606" s="128" t="s">
        <v>42</v>
      </c>
      <c r="AC5606" s="128" t="s">
        <v>2597</v>
      </c>
      <c r="AD5606" s="128" t="s">
        <v>51</v>
      </c>
    </row>
    <row r="5607" spans="1:30" x14ac:dyDescent="0.25">
      <c r="A5607" s="128" t="s">
        <v>35</v>
      </c>
      <c r="B5607" s="128" t="s">
        <v>36</v>
      </c>
      <c r="C5607" s="128" t="s">
        <v>37</v>
      </c>
      <c r="D5607" s="128" t="s">
        <v>121</v>
      </c>
      <c r="E5607" s="128" t="s">
        <v>122</v>
      </c>
      <c r="F5607" s="128" t="s">
        <v>123</v>
      </c>
      <c r="G5607" s="128" t="s">
        <v>124</v>
      </c>
      <c r="H5607" s="128" t="s">
        <v>124</v>
      </c>
      <c r="I5607" s="128" t="s">
        <v>42</v>
      </c>
      <c r="J5607" s="128" t="s">
        <v>174</v>
      </c>
      <c r="K5607" s="128" t="s">
        <v>174</v>
      </c>
      <c r="L5607" s="128" t="s">
        <v>43</v>
      </c>
      <c r="M5607" s="128" t="s">
        <v>44</v>
      </c>
      <c r="N5607" s="128" t="s">
        <v>150</v>
      </c>
      <c r="O5607" s="128" t="s">
        <v>1534</v>
      </c>
      <c r="P5607" s="128" t="s">
        <v>1152</v>
      </c>
      <c r="Q5607" s="128" t="s">
        <v>1535</v>
      </c>
      <c r="R5607" s="128" t="s">
        <v>2598</v>
      </c>
      <c r="S5607" s="127">
        <v>201503</v>
      </c>
      <c r="T5607" s="128" t="s">
        <v>47</v>
      </c>
      <c r="U5607" s="127">
        <v>0</v>
      </c>
      <c r="V5607" s="138">
        <v>-121259.77</v>
      </c>
      <c r="W5607" s="128" t="s">
        <v>1152</v>
      </c>
      <c r="X5607" s="128" t="s">
        <v>177</v>
      </c>
      <c r="Y5607" s="128" t="s">
        <v>1152</v>
      </c>
      <c r="Z5607" s="128" t="s">
        <v>48</v>
      </c>
      <c r="AA5607" s="128" t="s">
        <v>129</v>
      </c>
      <c r="AB5607" s="128" t="s">
        <v>42</v>
      </c>
      <c r="AC5607" s="128" t="s">
        <v>2597</v>
      </c>
      <c r="AD5607" s="128" t="s">
        <v>51</v>
      </c>
    </row>
    <row r="5608" spans="1:30" x14ac:dyDescent="0.25">
      <c r="A5608" s="128" t="s">
        <v>35</v>
      </c>
      <c r="B5608" s="128" t="s">
        <v>36</v>
      </c>
      <c r="C5608" s="128" t="s">
        <v>37</v>
      </c>
      <c r="D5608" s="128" t="s">
        <v>121</v>
      </c>
      <c r="E5608" s="128" t="s">
        <v>122</v>
      </c>
      <c r="F5608" s="128" t="s">
        <v>123</v>
      </c>
      <c r="G5608" s="128" t="s">
        <v>124</v>
      </c>
      <c r="H5608" s="128" t="s">
        <v>124</v>
      </c>
      <c r="I5608" s="128" t="s">
        <v>42</v>
      </c>
      <c r="J5608" s="128" t="s">
        <v>285</v>
      </c>
      <c r="K5608" s="128" t="s">
        <v>285</v>
      </c>
      <c r="L5608" s="128" t="s">
        <v>43</v>
      </c>
      <c r="M5608" s="128" t="s">
        <v>44</v>
      </c>
      <c r="N5608" s="128" t="s">
        <v>150</v>
      </c>
      <c r="O5608" s="128" t="s">
        <v>1534</v>
      </c>
      <c r="P5608" s="128" t="s">
        <v>1152</v>
      </c>
      <c r="Q5608" s="128" t="s">
        <v>287</v>
      </c>
      <c r="R5608" s="128" t="s">
        <v>1152</v>
      </c>
      <c r="S5608" s="127">
        <v>201503</v>
      </c>
      <c r="T5608" s="128" t="s">
        <v>47</v>
      </c>
      <c r="U5608" s="127">
        <v>0</v>
      </c>
      <c r="V5608" s="138">
        <v>-74095</v>
      </c>
      <c r="W5608" s="128" t="s">
        <v>1152</v>
      </c>
      <c r="X5608" s="128" t="s">
        <v>1152</v>
      </c>
      <c r="Y5608" s="128" t="s">
        <v>1152</v>
      </c>
      <c r="Z5608" s="128" t="s">
        <v>48</v>
      </c>
      <c r="AA5608" s="128" t="s">
        <v>129</v>
      </c>
      <c r="AB5608" s="128" t="s">
        <v>42</v>
      </c>
      <c r="AC5608" s="128" t="s">
        <v>2597</v>
      </c>
      <c r="AD5608" s="128" t="s">
        <v>51</v>
      </c>
    </row>
    <row r="5609" spans="1:30" x14ac:dyDescent="0.25">
      <c r="A5609" s="128" t="s">
        <v>35</v>
      </c>
      <c r="B5609" s="128" t="s">
        <v>36</v>
      </c>
      <c r="C5609" s="128" t="s">
        <v>37</v>
      </c>
      <c r="D5609" s="128" t="s">
        <v>121</v>
      </c>
      <c r="E5609" s="128" t="s">
        <v>122</v>
      </c>
      <c r="F5609" s="128" t="s">
        <v>123</v>
      </c>
      <c r="G5609" s="128" t="s">
        <v>124</v>
      </c>
      <c r="H5609" s="128" t="s">
        <v>124</v>
      </c>
      <c r="I5609" s="128" t="s">
        <v>42</v>
      </c>
      <c r="J5609" s="128" t="s">
        <v>174</v>
      </c>
      <c r="K5609" s="128" t="s">
        <v>174</v>
      </c>
      <c r="L5609" s="128" t="s">
        <v>43</v>
      </c>
      <c r="M5609" s="128" t="s">
        <v>44</v>
      </c>
      <c r="N5609" s="128" t="s">
        <v>150</v>
      </c>
      <c r="O5609" s="128" t="s">
        <v>1534</v>
      </c>
      <c r="P5609" s="128" t="s">
        <v>1152</v>
      </c>
      <c r="Q5609" s="128" t="s">
        <v>1535</v>
      </c>
      <c r="R5609" s="128" t="s">
        <v>1152</v>
      </c>
      <c r="S5609" s="127">
        <v>201503</v>
      </c>
      <c r="T5609" s="128" t="s">
        <v>47</v>
      </c>
      <c r="U5609" s="127">
        <v>0</v>
      </c>
      <c r="V5609" s="138">
        <v>-46415.08</v>
      </c>
      <c r="W5609" s="128" t="s">
        <v>1152</v>
      </c>
      <c r="X5609" s="128" t="s">
        <v>177</v>
      </c>
      <c r="Y5609" s="128" t="s">
        <v>1152</v>
      </c>
      <c r="Z5609" s="128" t="s">
        <v>48</v>
      </c>
      <c r="AA5609" s="128" t="s">
        <v>129</v>
      </c>
      <c r="AB5609" s="128" t="s">
        <v>42</v>
      </c>
      <c r="AC5609" s="128" t="s">
        <v>2597</v>
      </c>
      <c r="AD5609" s="128" t="s">
        <v>51</v>
      </c>
    </row>
    <row r="5610" spans="1:30" x14ac:dyDescent="0.25">
      <c r="A5610" s="128" t="s">
        <v>35</v>
      </c>
      <c r="B5610" s="128" t="s">
        <v>36</v>
      </c>
      <c r="C5610" s="128" t="s">
        <v>37</v>
      </c>
      <c r="D5610" s="128" t="s">
        <v>121</v>
      </c>
      <c r="E5610" s="128" t="s">
        <v>122</v>
      </c>
      <c r="F5610" s="128" t="s">
        <v>123</v>
      </c>
      <c r="G5610" s="128" t="s">
        <v>124</v>
      </c>
      <c r="H5610" s="128" t="s">
        <v>124</v>
      </c>
      <c r="I5610" s="128" t="s">
        <v>42</v>
      </c>
      <c r="J5610" s="128" t="s">
        <v>283</v>
      </c>
      <c r="K5610" s="128" t="s">
        <v>283</v>
      </c>
      <c r="L5610" s="128" t="s">
        <v>43</v>
      </c>
      <c r="M5610" s="128" t="s">
        <v>44</v>
      </c>
      <c r="N5610" s="128" t="s">
        <v>150</v>
      </c>
      <c r="O5610" s="128" t="s">
        <v>1534</v>
      </c>
      <c r="P5610" s="128" t="s">
        <v>1152</v>
      </c>
      <c r="Q5610" s="128" t="s">
        <v>1539</v>
      </c>
      <c r="R5610" s="128" t="s">
        <v>1152</v>
      </c>
      <c r="S5610" s="127">
        <v>201503</v>
      </c>
      <c r="T5610" s="128" t="s">
        <v>47</v>
      </c>
      <c r="U5610" s="127">
        <v>0</v>
      </c>
      <c r="V5610" s="138">
        <v>-40000</v>
      </c>
      <c r="W5610" s="128" t="s">
        <v>1152</v>
      </c>
      <c r="X5610" s="128" t="s">
        <v>1152</v>
      </c>
      <c r="Y5610" s="128" t="s">
        <v>1152</v>
      </c>
      <c r="Z5610" s="128" t="s">
        <v>48</v>
      </c>
      <c r="AA5610" s="128" t="s">
        <v>129</v>
      </c>
      <c r="AB5610" s="128" t="s">
        <v>42</v>
      </c>
      <c r="AC5610" s="128" t="s">
        <v>2597</v>
      </c>
      <c r="AD5610" s="128" t="s">
        <v>51</v>
      </c>
    </row>
    <row r="5611" spans="1:30" x14ac:dyDescent="0.25">
      <c r="A5611" s="128" t="s">
        <v>35</v>
      </c>
      <c r="B5611" s="128" t="s">
        <v>36</v>
      </c>
      <c r="C5611" s="128" t="s">
        <v>37</v>
      </c>
      <c r="D5611" s="128" t="s">
        <v>121</v>
      </c>
      <c r="E5611" s="128" t="s">
        <v>122</v>
      </c>
      <c r="F5611" s="128" t="s">
        <v>123</v>
      </c>
      <c r="G5611" s="128" t="s">
        <v>124</v>
      </c>
      <c r="H5611" s="128" t="s">
        <v>124</v>
      </c>
      <c r="I5611" s="128" t="s">
        <v>42</v>
      </c>
      <c r="J5611" s="128" t="s">
        <v>652</v>
      </c>
      <c r="K5611" s="128" t="s">
        <v>652</v>
      </c>
      <c r="L5611" s="128" t="s">
        <v>43</v>
      </c>
      <c r="M5611" s="128" t="s">
        <v>44</v>
      </c>
      <c r="N5611" s="128" t="s">
        <v>150</v>
      </c>
      <c r="O5611" s="128" t="s">
        <v>1534</v>
      </c>
      <c r="P5611" s="128" t="s">
        <v>1152</v>
      </c>
      <c r="Q5611" s="128" t="s">
        <v>1535</v>
      </c>
      <c r="R5611" s="128" t="s">
        <v>2598</v>
      </c>
      <c r="S5611" s="127">
        <v>201503</v>
      </c>
      <c r="T5611" s="128" t="s">
        <v>47</v>
      </c>
      <c r="U5611" s="127">
        <v>0</v>
      </c>
      <c r="V5611" s="138">
        <v>-19021.54</v>
      </c>
      <c r="W5611" s="128" t="s">
        <v>1152</v>
      </c>
      <c r="X5611" s="128" t="s">
        <v>177</v>
      </c>
      <c r="Y5611" s="128" t="s">
        <v>1152</v>
      </c>
      <c r="Z5611" s="128" t="s">
        <v>48</v>
      </c>
      <c r="AA5611" s="128" t="s">
        <v>129</v>
      </c>
      <c r="AB5611" s="128" t="s">
        <v>42</v>
      </c>
      <c r="AC5611" s="128" t="s">
        <v>2597</v>
      </c>
      <c r="AD5611" s="128" t="s">
        <v>51</v>
      </c>
    </row>
    <row r="5612" spans="1:30" x14ac:dyDescent="0.25">
      <c r="A5612" s="128" t="s">
        <v>35</v>
      </c>
      <c r="B5612" s="128" t="s">
        <v>36</v>
      </c>
      <c r="C5612" s="128" t="s">
        <v>37</v>
      </c>
      <c r="D5612" s="128" t="s">
        <v>121</v>
      </c>
      <c r="E5612" s="128" t="s">
        <v>122</v>
      </c>
      <c r="F5612" s="128" t="s">
        <v>123</v>
      </c>
      <c r="G5612" s="128" t="s">
        <v>124</v>
      </c>
      <c r="H5612" s="128" t="s">
        <v>124</v>
      </c>
      <c r="I5612" s="128" t="s">
        <v>42</v>
      </c>
      <c r="J5612" s="128" t="s">
        <v>532</v>
      </c>
      <c r="K5612" s="128" t="s">
        <v>532</v>
      </c>
      <c r="L5612" s="128" t="s">
        <v>43</v>
      </c>
      <c r="M5612" s="128" t="s">
        <v>44</v>
      </c>
      <c r="N5612" s="128" t="s">
        <v>150</v>
      </c>
      <c r="O5612" s="128" t="s">
        <v>1534</v>
      </c>
      <c r="P5612" s="128" t="s">
        <v>1152</v>
      </c>
      <c r="Q5612" s="128" t="s">
        <v>1535</v>
      </c>
      <c r="R5612" s="128" t="s">
        <v>2598</v>
      </c>
      <c r="S5612" s="127">
        <v>201503</v>
      </c>
      <c r="T5612" s="128" t="s">
        <v>47</v>
      </c>
      <c r="U5612" s="127">
        <v>0</v>
      </c>
      <c r="V5612" s="138">
        <v>-935.05</v>
      </c>
      <c r="W5612" s="128" t="s">
        <v>1152</v>
      </c>
      <c r="X5612" s="128" t="s">
        <v>177</v>
      </c>
      <c r="Y5612" s="128" t="s">
        <v>1152</v>
      </c>
      <c r="Z5612" s="128" t="s">
        <v>48</v>
      </c>
      <c r="AA5612" s="128" t="s">
        <v>129</v>
      </c>
      <c r="AB5612" s="128" t="s">
        <v>42</v>
      </c>
      <c r="AC5612" s="128" t="s">
        <v>2597</v>
      </c>
      <c r="AD5612" s="128" t="s">
        <v>51</v>
      </c>
    </row>
    <row r="5613" spans="1:30" x14ac:dyDescent="0.25">
      <c r="A5613" s="128" t="s">
        <v>35</v>
      </c>
      <c r="B5613" s="128" t="s">
        <v>36</v>
      </c>
      <c r="C5613" s="128" t="s">
        <v>37</v>
      </c>
      <c r="D5613" s="128" t="s">
        <v>121</v>
      </c>
      <c r="E5613" s="128" t="s">
        <v>122</v>
      </c>
      <c r="F5613" s="128" t="s">
        <v>123</v>
      </c>
      <c r="G5613" s="128" t="s">
        <v>124</v>
      </c>
      <c r="H5613" s="128" t="s">
        <v>124</v>
      </c>
      <c r="I5613" s="128" t="s">
        <v>42</v>
      </c>
      <c r="J5613" s="128" t="s">
        <v>182</v>
      </c>
      <c r="K5613" s="128" t="s">
        <v>182</v>
      </c>
      <c r="L5613" s="128" t="s">
        <v>43</v>
      </c>
      <c r="M5613" s="128" t="s">
        <v>44</v>
      </c>
      <c r="N5613" s="128" t="s">
        <v>180</v>
      </c>
      <c r="O5613" s="128" t="s">
        <v>1534</v>
      </c>
      <c r="P5613" s="128" t="s">
        <v>1152</v>
      </c>
      <c r="Q5613" s="128" t="s">
        <v>1535</v>
      </c>
      <c r="R5613" s="128" t="s">
        <v>1152</v>
      </c>
      <c r="S5613" s="127">
        <v>201503</v>
      </c>
      <c r="T5613" s="128" t="s">
        <v>47</v>
      </c>
      <c r="U5613" s="127">
        <v>0</v>
      </c>
      <c r="V5613" s="138">
        <v>-398391.75</v>
      </c>
      <c r="W5613" s="128" t="s">
        <v>1152</v>
      </c>
      <c r="X5613" s="128" t="s">
        <v>177</v>
      </c>
      <c r="Y5613" s="128" t="s">
        <v>1152</v>
      </c>
      <c r="Z5613" s="128" t="s">
        <v>48</v>
      </c>
      <c r="AA5613" s="128" t="s">
        <v>129</v>
      </c>
      <c r="AB5613" s="128" t="s">
        <v>42</v>
      </c>
      <c r="AC5613" s="128" t="s">
        <v>2597</v>
      </c>
      <c r="AD5613" s="128" t="s">
        <v>51</v>
      </c>
    </row>
    <row r="5614" spans="1:30" x14ac:dyDescent="0.25">
      <c r="A5614" s="128" t="s">
        <v>35</v>
      </c>
      <c r="B5614" s="128" t="s">
        <v>36</v>
      </c>
      <c r="C5614" s="128" t="s">
        <v>37</v>
      </c>
      <c r="D5614" s="128" t="s">
        <v>121</v>
      </c>
      <c r="E5614" s="128" t="s">
        <v>122</v>
      </c>
      <c r="F5614" s="128" t="s">
        <v>123</v>
      </c>
      <c r="G5614" s="128" t="s">
        <v>124</v>
      </c>
      <c r="H5614" s="128" t="s">
        <v>124</v>
      </c>
      <c r="I5614" s="128" t="s">
        <v>42</v>
      </c>
      <c r="J5614" s="128" t="s">
        <v>182</v>
      </c>
      <c r="K5614" s="128" t="s">
        <v>182</v>
      </c>
      <c r="L5614" s="128" t="s">
        <v>43</v>
      </c>
      <c r="M5614" s="128" t="s">
        <v>44</v>
      </c>
      <c r="N5614" s="128" t="s">
        <v>180</v>
      </c>
      <c r="O5614" s="128" t="s">
        <v>1534</v>
      </c>
      <c r="P5614" s="128" t="s">
        <v>1152</v>
      </c>
      <c r="Q5614" s="128" t="s">
        <v>1535</v>
      </c>
      <c r="R5614" s="128" t="s">
        <v>2598</v>
      </c>
      <c r="S5614" s="127">
        <v>201503</v>
      </c>
      <c r="T5614" s="128" t="s">
        <v>47</v>
      </c>
      <c r="U5614" s="127">
        <v>0</v>
      </c>
      <c r="V5614" s="138">
        <v>-278873.56</v>
      </c>
      <c r="W5614" s="128" t="s">
        <v>1152</v>
      </c>
      <c r="X5614" s="128" t="s">
        <v>177</v>
      </c>
      <c r="Y5614" s="128" t="s">
        <v>1152</v>
      </c>
      <c r="Z5614" s="128" t="s">
        <v>48</v>
      </c>
      <c r="AA5614" s="128" t="s">
        <v>129</v>
      </c>
      <c r="AB5614" s="128" t="s">
        <v>42</v>
      </c>
      <c r="AC5614" s="128" t="s">
        <v>2597</v>
      </c>
      <c r="AD5614" s="128" t="s">
        <v>51</v>
      </c>
    </row>
    <row r="5615" spans="1:30" x14ac:dyDescent="0.25">
      <c r="A5615" s="128" t="s">
        <v>35</v>
      </c>
      <c r="B5615" s="128" t="s">
        <v>36</v>
      </c>
      <c r="C5615" s="128" t="s">
        <v>37</v>
      </c>
      <c r="D5615" s="128" t="s">
        <v>121</v>
      </c>
      <c r="E5615" s="128" t="s">
        <v>122</v>
      </c>
      <c r="F5615" s="128" t="s">
        <v>123</v>
      </c>
      <c r="G5615" s="128" t="s">
        <v>124</v>
      </c>
      <c r="H5615" s="128" t="s">
        <v>124</v>
      </c>
      <c r="I5615" s="128" t="s">
        <v>42</v>
      </c>
      <c r="J5615" s="128" t="s">
        <v>174</v>
      </c>
      <c r="K5615" s="128" t="s">
        <v>174</v>
      </c>
      <c r="L5615" s="128" t="s">
        <v>43</v>
      </c>
      <c r="M5615" s="128" t="s">
        <v>44</v>
      </c>
      <c r="N5615" s="128" t="s">
        <v>180</v>
      </c>
      <c r="O5615" s="128" t="s">
        <v>1534</v>
      </c>
      <c r="P5615" s="128" t="s">
        <v>1152</v>
      </c>
      <c r="Q5615" s="128" t="s">
        <v>1535</v>
      </c>
      <c r="R5615" s="128" t="s">
        <v>1152</v>
      </c>
      <c r="S5615" s="127">
        <v>201503</v>
      </c>
      <c r="T5615" s="128" t="s">
        <v>47</v>
      </c>
      <c r="U5615" s="127">
        <v>0</v>
      </c>
      <c r="V5615" s="138">
        <v>-157963.03</v>
      </c>
      <c r="W5615" s="128" t="s">
        <v>1152</v>
      </c>
      <c r="X5615" s="128" t="s">
        <v>177</v>
      </c>
      <c r="Y5615" s="128" t="s">
        <v>1152</v>
      </c>
      <c r="Z5615" s="128" t="s">
        <v>48</v>
      </c>
      <c r="AA5615" s="128" t="s">
        <v>129</v>
      </c>
      <c r="AB5615" s="128" t="s">
        <v>42</v>
      </c>
      <c r="AC5615" s="128" t="s">
        <v>2597</v>
      </c>
      <c r="AD5615" s="128" t="s">
        <v>51</v>
      </c>
    </row>
    <row r="5616" spans="1:30" x14ac:dyDescent="0.25">
      <c r="A5616" s="128" t="s">
        <v>35</v>
      </c>
      <c r="B5616" s="128" t="s">
        <v>36</v>
      </c>
      <c r="C5616" s="128" t="s">
        <v>37</v>
      </c>
      <c r="D5616" s="128" t="s">
        <v>121</v>
      </c>
      <c r="E5616" s="128" t="s">
        <v>122</v>
      </c>
      <c r="F5616" s="128" t="s">
        <v>123</v>
      </c>
      <c r="G5616" s="128" t="s">
        <v>124</v>
      </c>
      <c r="H5616" s="128" t="s">
        <v>124</v>
      </c>
      <c r="I5616" s="128" t="s">
        <v>42</v>
      </c>
      <c r="J5616" s="128" t="s">
        <v>174</v>
      </c>
      <c r="K5616" s="128" t="s">
        <v>174</v>
      </c>
      <c r="L5616" s="128" t="s">
        <v>43</v>
      </c>
      <c r="M5616" s="128" t="s">
        <v>44</v>
      </c>
      <c r="N5616" s="128" t="s">
        <v>180</v>
      </c>
      <c r="O5616" s="128" t="s">
        <v>1534</v>
      </c>
      <c r="P5616" s="128" t="s">
        <v>1152</v>
      </c>
      <c r="Q5616" s="128" t="s">
        <v>1535</v>
      </c>
      <c r="R5616" s="128" t="s">
        <v>2598</v>
      </c>
      <c r="S5616" s="127">
        <v>201503</v>
      </c>
      <c r="T5616" s="128" t="s">
        <v>47</v>
      </c>
      <c r="U5616" s="127">
        <v>0</v>
      </c>
      <c r="V5616" s="138">
        <v>-145554.53</v>
      </c>
      <c r="W5616" s="128" t="s">
        <v>1152</v>
      </c>
      <c r="X5616" s="128" t="s">
        <v>177</v>
      </c>
      <c r="Y5616" s="128" t="s">
        <v>1152</v>
      </c>
      <c r="Z5616" s="128" t="s">
        <v>48</v>
      </c>
      <c r="AA5616" s="128" t="s">
        <v>129</v>
      </c>
      <c r="AB5616" s="128" t="s">
        <v>42</v>
      </c>
      <c r="AC5616" s="128" t="s">
        <v>2597</v>
      </c>
      <c r="AD5616" s="128" t="s">
        <v>51</v>
      </c>
    </row>
    <row r="5617" spans="1:30" x14ac:dyDescent="0.25">
      <c r="A5617" s="128" t="s">
        <v>35</v>
      </c>
      <c r="B5617" s="128" t="s">
        <v>36</v>
      </c>
      <c r="C5617" s="128" t="s">
        <v>37</v>
      </c>
      <c r="D5617" s="128" t="s">
        <v>121</v>
      </c>
      <c r="E5617" s="128" t="s">
        <v>122</v>
      </c>
      <c r="F5617" s="128" t="s">
        <v>123</v>
      </c>
      <c r="G5617" s="128" t="s">
        <v>124</v>
      </c>
      <c r="H5617" s="128" t="s">
        <v>124</v>
      </c>
      <c r="I5617" s="128" t="s">
        <v>42</v>
      </c>
      <c r="J5617" s="128" t="s">
        <v>652</v>
      </c>
      <c r="K5617" s="128" t="s">
        <v>652</v>
      </c>
      <c r="L5617" s="128" t="s">
        <v>43</v>
      </c>
      <c r="M5617" s="128" t="s">
        <v>44</v>
      </c>
      <c r="N5617" s="128" t="s">
        <v>180</v>
      </c>
      <c r="O5617" s="128" t="s">
        <v>1534</v>
      </c>
      <c r="P5617" s="128" t="s">
        <v>1152</v>
      </c>
      <c r="Q5617" s="128" t="s">
        <v>1535</v>
      </c>
      <c r="R5617" s="128" t="s">
        <v>2598</v>
      </c>
      <c r="S5617" s="127">
        <v>201503</v>
      </c>
      <c r="T5617" s="128" t="s">
        <v>47</v>
      </c>
      <c r="U5617" s="127">
        <v>0</v>
      </c>
      <c r="V5617" s="138">
        <v>-73010.600000000006</v>
      </c>
      <c r="W5617" s="128" t="s">
        <v>1152</v>
      </c>
      <c r="X5617" s="128" t="s">
        <v>177</v>
      </c>
      <c r="Y5617" s="128" t="s">
        <v>1152</v>
      </c>
      <c r="Z5617" s="128" t="s">
        <v>48</v>
      </c>
      <c r="AA5617" s="128" t="s">
        <v>129</v>
      </c>
      <c r="AB5617" s="128" t="s">
        <v>42</v>
      </c>
      <c r="AC5617" s="128" t="s">
        <v>2597</v>
      </c>
      <c r="AD5617" s="128" t="s">
        <v>51</v>
      </c>
    </row>
    <row r="5618" spans="1:30" x14ac:dyDescent="0.25">
      <c r="A5618" s="128" t="s">
        <v>35</v>
      </c>
      <c r="B5618" s="128" t="s">
        <v>36</v>
      </c>
      <c r="C5618" s="128" t="s">
        <v>37</v>
      </c>
      <c r="D5618" s="128" t="s">
        <v>121</v>
      </c>
      <c r="E5618" s="128" t="s">
        <v>122</v>
      </c>
      <c r="F5618" s="128" t="s">
        <v>123</v>
      </c>
      <c r="G5618" s="128" t="s">
        <v>124</v>
      </c>
      <c r="H5618" s="128" t="s">
        <v>124</v>
      </c>
      <c r="I5618" s="128" t="s">
        <v>42</v>
      </c>
      <c r="J5618" s="128" t="s">
        <v>532</v>
      </c>
      <c r="K5618" s="128" t="s">
        <v>532</v>
      </c>
      <c r="L5618" s="128" t="s">
        <v>43</v>
      </c>
      <c r="M5618" s="128" t="s">
        <v>44</v>
      </c>
      <c r="N5618" s="128" t="s">
        <v>180</v>
      </c>
      <c r="O5618" s="128" t="s">
        <v>1534</v>
      </c>
      <c r="P5618" s="128" t="s">
        <v>1152</v>
      </c>
      <c r="Q5618" s="128" t="s">
        <v>1535</v>
      </c>
      <c r="R5618" s="128" t="s">
        <v>2598</v>
      </c>
      <c r="S5618" s="127">
        <v>201503</v>
      </c>
      <c r="T5618" s="128" t="s">
        <v>47</v>
      </c>
      <c r="U5618" s="127">
        <v>0</v>
      </c>
      <c r="V5618" s="138">
        <v>-4630.1899999999996</v>
      </c>
      <c r="W5618" s="128" t="s">
        <v>1152</v>
      </c>
      <c r="X5618" s="128" t="s">
        <v>177</v>
      </c>
      <c r="Y5618" s="128" t="s">
        <v>1152</v>
      </c>
      <c r="Z5618" s="128" t="s">
        <v>48</v>
      </c>
      <c r="AA5618" s="128" t="s">
        <v>129</v>
      </c>
      <c r="AB5618" s="128" t="s">
        <v>42</v>
      </c>
      <c r="AC5618" s="128" t="s">
        <v>2597</v>
      </c>
      <c r="AD5618" s="128" t="s">
        <v>51</v>
      </c>
    </row>
    <row r="5619" spans="1:30" x14ac:dyDescent="0.25">
      <c r="A5619" s="128" t="s">
        <v>35</v>
      </c>
      <c r="B5619" s="128" t="s">
        <v>36</v>
      </c>
      <c r="C5619" s="128" t="s">
        <v>37</v>
      </c>
      <c r="D5619" s="128" t="s">
        <v>121</v>
      </c>
      <c r="E5619" s="128" t="s">
        <v>122</v>
      </c>
      <c r="F5619" s="128" t="s">
        <v>123</v>
      </c>
      <c r="G5619" s="128" t="s">
        <v>124</v>
      </c>
      <c r="H5619" s="128" t="s">
        <v>124</v>
      </c>
      <c r="I5619" s="128" t="s">
        <v>42</v>
      </c>
      <c r="J5619" s="128" t="s">
        <v>500</v>
      </c>
      <c r="K5619" s="128" t="s">
        <v>500</v>
      </c>
      <c r="L5619" s="128" t="s">
        <v>43</v>
      </c>
      <c r="M5619" s="128" t="s">
        <v>44</v>
      </c>
      <c r="N5619" s="128" t="s">
        <v>162</v>
      </c>
      <c r="O5619" s="128" t="s">
        <v>1534</v>
      </c>
      <c r="P5619" s="128" t="s">
        <v>1152</v>
      </c>
      <c r="Q5619" s="128" t="s">
        <v>806</v>
      </c>
      <c r="R5619" s="128" t="s">
        <v>1152</v>
      </c>
      <c r="S5619" s="127">
        <v>201503</v>
      </c>
      <c r="T5619" s="128" t="s">
        <v>47</v>
      </c>
      <c r="U5619" s="127">
        <v>0</v>
      </c>
      <c r="V5619" s="138">
        <v>-16926.13</v>
      </c>
      <c r="W5619" s="128" t="s">
        <v>1152</v>
      </c>
      <c r="X5619" s="128" t="s">
        <v>1152</v>
      </c>
      <c r="Y5619" s="128" t="s">
        <v>1152</v>
      </c>
      <c r="Z5619" s="128" t="s">
        <v>48</v>
      </c>
      <c r="AA5619" s="128" t="s">
        <v>129</v>
      </c>
      <c r="AB5619" s="128" t="s">
        <v>42</v>
      </c>
      <c r="AC5619" s="128" t="s">
        <v>2597</v>
      </c>
      <c r="AD5619" s="128" t="s">
        <v>51</v>
      </c>
    </row>
    <row r="5620" spans="1:30" x14ac:dyDescent="0.25">
      <c r="A5620" s="128" t="s">
        <v>35</v>
      </c>
      <c r="B5620" s="128" t="s">
        <v>36</v>
      </c>
      <c r="C5620" s="128" t="s">
        <v>37</v>
      </c>
      <c r="D5620" s="128" t="s">
        <v>121</v>
      </c>
      <c r="E5620" s="128" t="s">
        <v>215</v>
      </c>
      <c r="F5620" s="128" t="s">
        <v>216</v>
      </c>
      <c r="G5620" s="128" t="s">
        <v>124</v>
      </c>
      <c r="H5620" s="128" t="s">
        <v>124</v>
      </c>
      <c r="I5620" s="128" t="s">
        <v>42</v>
      </c>
      <c r="J5620" s="128" t="s">
        <v>237</v>
      </c>
      <c r="K5620" s="128" t="s">
        <v>237</v>
      </c>
      <c r="L5620" s="128" t="s">
        <v>43</v>
      </c>
      <c r="M5620" s="128" t="s">
        <v>44</v>
      </c>
      <c r="N5620" s="128" t="s">
        <v>150</v>
      </c>
      <c r="O5620" s="128" t="s">
        <v>1534</v>
      </c>
      <c r="P5620" s="128" t="s">
        <v>1152</v>
      </c>
      <c r="Q5620" s="128" t="s">
        <v>1540</v>
      </c>
      <c r="R5620" s="128" t="s">
        <v>1152</v>
      </c>
      <c r="S5620" s="127">
        <v>201503</v>
      </c>
      <c r="T5620" s="128" t="s">
        <v>47</v>
      </c>
      <c r="U5620" s="127">
        <v>0</v>
      </c>
      <c r="V5620" s="138">
        <v>-218905.61</v>
      </c>
      <c r="W5620" s="128" t="s">
        <v>1152</v>
      </c>
      <c r="X5620" s="128" t="s">
        <v>1152</v>
      </c>
      <c r="Y5620" s="128" t="s">
        <v>1152</v>
      </c>
      <c r="Z5620" s="128" t="s">
        <v>48</v>
      </c>
      <c r="AA5620" s="128" t="s">
        <v>129</v>
      </c>
      <c r="AB5620" s="128" t="s">
        <v>42</v>
      </c>
      <c r="AC5620" s="128" t="s">
        <v>2597</v>
      </c>
      <c r="AD5620" s="128" t="s">
        <v>51</v>
      </c>
    </row>
    <row r="5621" spans="1:30" x14ac:dyDescent="0.25">
      <c r="A5621" s="128" t="s">
        <v>35</v>
      </c>
      <c r="B5621" s="128" t="s">
        <v>36</v>
      </c>
      <c r="C5621" s="128" t="s">
        <v>37</v>
      </c>
      <c r="D5621" s="128" t="s">
        <v>121</v>
      </c>
      <c r="E5621" s="128" t="s">
        <v>215</v>
      </c>
      <c r="F5621" s="128" t="s">
        <v>216</v>
      </c>
      <c r="G5621" s="128" t="s">
        <v>124</v>
      </c>
      <c r="H5621" s="128" t="s">
        <v>124</v>
      </c>
      <c r="I5621" s="128" t="s">
        <v>42</v>
      </c>
      <c r="J5621" s="128" t="s">
        <v>217</v>
      </c>
      <c r="K5621" s="128" t="s">
        <v>217</v>
      </c>
      <c r="L5621" s="128" t="s">
        <v>43</v>
      </c>
      <c r="M5621" s="128" t="s">
        <v>44</v>
      </c>
      <c r="N5621" s="128" t="s">
        <v>150</v>
      </c>
      <c r="O5621" s="128" t="s">
        <v>1534</v>
      </c>
      <c r="P5621" s="128" t="s">
        <v>1152</v>
      </c>
      <c r="Q5621" s="128" t="s">
        <v>2489</v>
      </c>
      <c r="R5621" s="128" t="s">
        <v>1152</v>
      </c>
      <c r="S5621" s="127">
        <v>201503</v>
      </c>
      <c r="T5621" s="128" t="s">
        <v>47</v>
      </c>
      <c r="U5621" s="127">
        <v>0</v>
      </c>
      <c r="V5621" s="138">
        <v>-92823.65</v>
      </c>
      <c r="W5621" s="128" t="s">
        <v>1152</v>
      </c>
      <c r="X5621" s="128" t="s">
        <v>1152</v>
      </c>
      <c r="Y5621" s="128" t="s">
        <v>1152</v>
      </c>
      <c r="Z5621" s="128" t="s">
        <v>48</v>
      </c>
      <c r="AA5621" s="128" t="s">
        <v>129</v>
      </c>
      <c r="AB5621" s="128" t="s">
        <v>42</v>
      </c>
      <c r="AC5621" s="128" t="s">
        <v>2597</v>
      </c>
      <c r="AD5621" s="128" t="s">
        <v>51</v>
      </c>
    </row>
    <row r="5622" spans="1:30" x14ac:dyDescent="0.25">
      <c r="A5622" s="128" t="s">
        <v>35</v>
      </c>
      <c r="B5622" s="128" t="s">
        <v>36</v>
      </c>
      <c r="C5622" s="128" t="s">
        <v>37</v>
      </c>
      <c r="D5622" s="128" t="s">
        <v>121</v>
      </c>
      <c r="E5622" s="128" t="s">
        <v>215</v>
      </c>
      <c r="F5622" s="128" t="s">
        <v>216</v>
      </c>
      <c r="G5622" s="128" t="s">
        <v>124</v>
      </c>
      <c r="H5622" s="128" t="s">
        <v>124</v>
      </c>
      <c r="I5622" s="128" t="s">
        <v>42</v>
      </c>
      <c r="J5622" s="128" t="s">
        <v>217</v>
      </c>
      <c r="K5622" s="128" t="s">
        <v>217</v>
      </c>
      <c r="L5622" s="128" t="s">
        <v>43</v>
      </c>
      <c r="M5622" s="128" t="s">
        <v>44</v>
      </c>
      <c r="N5622" s="128" t="s">
        <v>150</v>
      </c>
      <c r="O5622" s="128" t="s">
        <v>1534</v>
      </c>
      <c r="P5622" s="128" t="s">
        <v>1152</v>
      </c>
      <c r="Q5622" s="128" t="s">
        <v>2489</v>
      </c>
      <c r="R5622" s="128" t="s">
        <v>1152</v>
      </c>
      <c r="S5622" s="127">
        <v>201503</v>
      </c>
      <c r="T5622" s="128" t="s">
        <v>47</v>
      </c>
      <c r="U5622" s="127">
        <v>0</v>
      </c>
      <c r="V5622" s="138">
        <v>-83684.759999999995</v>
      </c>
      <c r="W5622" s="128" t="s">
        <v>1152</v>
      </c>
      <c r="X5622" s="128" t="s">
        <v>1152</v>
      </c>
      <c r="Y5622" s="128" t="s">
        <v>1152</v>
      </c>
      <c r="Z5622" s="128" t="s">
        <v>48</v>
      </c>
      <c r="AA5622" s="128" t="s">
        <v>129</v>
      </c>
      <c r="AB5622" s="128" t="s">
        <v>42</v>
      </c>
      <c r="AC5622" s="128" t="s">
        <v>2597</v>
      </c>
      <c r="AD5622" s="128" t="s">
        <v>51</v>
      </c>
    </row>
    <row r="5623" spans="1:30" x14ac:dyDescent="0.25">
      <c r="A5623" s="128" t="s">
        <v>35</v>
      </c>
      <c r="B5623" s="128" t="s">
        <v>36</v>
      </c>
      <c r="C5623" s="128" t="s">
        <v>37</v>
      </c>
      <c r="D5623" s="128" t="s">
        <v>121</v>
      </c>
      <c r="E5623" s="128" t="s">
        <v>215</v>
      </c>
      <c r="F5623" s="128" t="s">
        <v>216</v>
      </c>
      <c r="G5623" s="128" t="s">
        <v>124</v>
      </c>
      <c r="H5623" s="128" t="s">
        <v>124</v>
      </c>
      <c r="I5623" s="128" t="s">
        <v>42</v>
      </c>
      <c r="J5623" s="128" t="s">
        <v>231</v>
      </c>
      <c r="K5623" s="128" t="s">
        <v>231</v>
      </c>
      <c r="L5623" s="128" t="s">
        <v>43</v>
      </c>
      <c r="M5623" s="128" t="s">
        <v>44</v>
      </c>
      <c r="N5623" s="128" t="s">
        <v>150</v>
      </c>
      <c r="O5623" s="128" t="s">
        <v>1534</v>
      </c>
      <c r="P5623" s="128" t="s">
        <v>1152</v>
      </c>
      <c r="Q5623" s="128" t="s">
        <v>2489</v>
      </c>
      <c r="R5623" s="128" t="s">
        <v>1152</v>
      </c>
      <c r="S5623" s="127">
        <v>201503</v>
      </c>
      <c r="T5623" s="128" t="s">
        <v>47</v>
      </c>
      <c r="U5623" s="127">
        <v>0</v>
      </c>
      <c r="V5623" s="138">
        <v>-66149.240000000005</v>
      </c>
      <c r="W5623" s="128" t="s">
        <v>1152</v>
      </c>
      <c r="X5623" s="128" t="s">
        <v>1152</v>
      </c>
      <c r="Y5623" s="128" t="s">
        <v>1152</v>
      </c>
      <c r="Z5623" s="128" t="s">
        <v>48</v>
      </c>
      <c r="AA5623" s="128" t="s">
        <v>129</v>
      </c>
      <c r="AB5623" s="128" t="s">
        <v>42</v>
      </c>
      <c r="AC5623" s="128" t="s">
        <v>2597</v>
      </c>
      <c r="AD5623" s="128" t="s">
        <v>51</v>
      </c>
    </row>
    <row r="5624" spans="1:30" x14ac:dyDescent="0.25">
      <c r="A5624" s="128" t="s">
        <v>35</v>
      </c>
      <c r="B5624" s="128" t="s">
        <v>36</v>
      </c>
      <c r="C5624" s="128" t="s">
        <v>37</v>
      </c>
      <c r="D5624" s="128" t="s">
        <v>121</v>
      </c>
      <c r="E5624" s="128" t="s">
        <v>215</v>
      </c>
      <c r="F5624" s="128" t="s">
        <v>216</v>
      </c>
      <c r="G5624" s="128" t="s">
        <v>124</v>
      </c>
      <c r="H5624" s="128" t="s">
        <v>124</v>
      </c>
      <c r="I5624" s="128" t="s">
        <v>42</v>
      </c>
      <c r="J5624" s="128" t="s">
        <v>261</v>
      </c>
      <c r="K5624" s="128" t="s">
        <v>261</v>
      </c>
      <c r="L5624" s="128" t="s">
        <v>43</v>
      </c>
      <c r="M5624" s="128" t="s">
        <v>44</v>
      </c>
      <c r="N5624" s="128" t="s">
        <v>150</v>
      </c>
      <c r="O5624" s="128" t="s">
        <v>1534</v>
      </c>
      <c r="P5624" s="128" t="s">
        <v>1152</v>
      </c>
      <c r="Q5624" s="128" t="s">
        <v>1543</v>
      </c>
      <c r="R5624" s="128" t="s">
        <v>1152</v>
      </c>
      <c r="S5624" s="127">
        <v>201503</v>
      </c>
      <c r="T5624" s="128" t="s">
        <v>47</v>
      </c>
      <c r="U5624" s="127">
        <v>0</v>
      </c>
      <c r="V5624" s="138">
        <v>-61790</v>
      </c>
      <c r="W5624" s="128" t="s">
        <v>1152</v>
      </c>
      <c r="X5624" s="128" t="s">
        <v>1152</v>
      </c>
      <c r="Y5624" s="128" t="s">
        <v>1152</v>
      </c>
      <c r="Z5624" s="128" t="s">
        <v>48</v>
      </c>
      <c r="AA5624" s="128" t="s">
        <v>129</v>
      </c>
      <c r="AB5624" s="128" t="s">
        <v>42</v>
      </c>
      <c r="AC5624" s="128" t="s">
        <v>2597</v>
      </c>
      <c r="AD5624" s="128" t="s">
        <v>51</v>
      </c>
    </row>
    <row r="5625" spans="1:30" x14ac:dyDescent="0.25">
      <c r="A5625" s="128" t="s">
        <v>35</v>
      </c>
      <c r="B5625" s="128" t="s">
        <v>36</v>
      </c>
      <c r="C5625" s="128" t="s">
        <v>37</v>
      </c>
      <c r="D5625" s="128" t="s">
        <v>121</v>
      </c>
      <c r="E5625" s="128" t="s">
        <v>215</v>
      </c>
      <c r="F5625" s="128" t="s">
        <v>216</v>
      </c>
      <c r="G5625" s="128" t="s">
        <v>124</v>
      </c>
      <c r="H5625" s="128" t="s">
        <v>124</v>
      </c>
      <c r="I5625" s="128" t="s">
        <v>42</v>
      </c>
      <c r="J5625" s="128" t="s">
        <v>231</v>
      </c>
      <c r="K5625" s="128" t="s">
        <v>231</v>
      </c>
      <c r="L5625" s="128" t="s">
        <v>43</v>
      </c>
      <c r="M5625" s="128" t="s">
        <v>44</v>
      </c>
      <c r="N5625" s="128" t="s">
        <v>150</v>
      </c>
      <c r="O5625" s="128" t="s">
        <v>1534</v>
      </c>
      <c r="P5625" s="128" t="s">
        <v>1152</v>
      </c>
      <c r="Q5625" s="128" t="s">
        <v>2489</v>
      </c>
      <c r="R5625" s="128" t="s">
        <v>1152</v>
      </c>
      <c r="S5625" s="127">
        <v>201503</v>
      </c>
      <c r="T5625" s="128" t="s">
        <v>47</v>
      </c>
      <c r="U5625" s="127">
        <v>0</v>
      </c>
      <c r="V5625" s="138">
        <v>-54199.32</v>
      </c>
      <c r="W5625" s="128" t="s">
        <v>1152</v>
      </c>
      <c r="X5625" s="128" t="s">
        <v>1152</v>
      </c>
      <c r="Y5625" s="128" t="s">
        <v>1152</v>
      </c>
      <c r="Z5625" s="128" t="s">
        <v>48</v>
      </c>
      <c r="AA5625" s="128" t="s">
        <v>129</v>
      </c>
      <c r="AB5625" s="128" t="s">
        <v>42</v>
      </c>
      <c r="AC5625" s="128" t="s">
        <v>2597</v>
      </c>
      <c r="AD5625" s="128" t="s">
        <v>51</v>
      </c>
    </row>
    <row r="5626" spans="1:30" x14ac:dyDescent="0.25">
      <c r="A5626" s="128" t="s">
        <v>35</v>
      </c>
      <c r="B5626" s="128" t="s">
        <v>36</v>
      </c>
      <c r="C5626" s="128" t="s">
        <v>37</v>
      </c>
      <c r="D5626" s="128" t="s">
        <v>121</v>
      </c>
      <c r="E5626" s="128" t="s">
        <v>215</v>
      </c>
      <c r="F5626" s="128" t="s">
        <v>216</v>
      </c>
      <c r="G5626" s="128" t="s">
        <v>124</v>
      </c>
      <c r="H5626" s="128" t="s">
        <v>124</v>
      </c>
      <c r="I5626" s="128" t="s">
        <v>42</v>
      </c>
      <c r="J5626" s="128" t="s">
        <v>250</v>
      </c>
      <c r="K5626" s="128" t="s">
        <v>250</v>
      </c>
      <c r="L5626" s="128" t="s">
        <v>43</v>
      </c>
      <c r="M5626" s="128" t="s">
        <v>44</v>
      </c>
      <c r="N5626" s="128" t="s">
        <v>150</v>
      </c>
      <c r="O5626" s="128" t="s">
        <v>1534</v>
      </c>
      <c r="P5626" s="128" t="s">
        <v>1152</v>
      </c>
      <c r="Q5626" s="128" t="s">
        <v>1541</v>
      </c>
      <c r="R5626" s="128" t="s">
        <v>1152</v>
      </c>
      <c r="S5626" s="127">
        <v>201503</v>
      </c>
      <c r="T5626" s="128" t="s">
        <v>47</v>
      </c>
      <c r="U5626" s="127">
        <v>0</v>
      </c>
      <c r="V5626" s="138">
        <v>-34777</v>
      </c>
      <c r="W5626" s="128" t="s">
        <v>1152</v>
      </c>
      <c r="X5626" s="128" t="s">
        <v>1152</v>
      </c>
      <c r="Y5626" s="128" t="s">
        <v>1152</v>
      </c>
      <c r="Z5626" s="128" t="s">
        <v>48</v>
      </c>
      <c r="AA5626" s="128" t="s">
        <v>129</v>
      </c>
      <c r="AB5626" s="128" t="s">
        <v>42</v>
      </c>
      <c r="AC5626" s="128" t="s">
        <v>2597</v>
      </c>
      <c r="AD5626" s="128" t="s">
        <v>51</v>
      </c>
    </row>
    <row r="5627" spans="1:30" x14ac:dyDescent="0.25">
      <c r="A5627" s="128" t="s">
        <v>35</v>
      </c>
      <c r="B5627" s="128" t="s">
        <v>36</v>
      </c>
      <c r="C5627" s="128" t="s">
        <v>37</v>
      </c>
      <c r="D5627" s="128" t="s">
        <v>121</v>
      </c>
      <c r="E5627" s="128" t="s">
        <v>215</v>
      </c>
      <c r="F5627" s="128" t="s">
        <v>216</v>
      </c>
      <c r="G5627" s="128" t="s">
        <v>124</v>
      </c>
      <c r="H5627" s="128" t="s">
        <v>124</v>
      </c>
      <c r="I5627" s="128" t="s">
        <v>42</v>
      </c>
      <c r="J5627" s="128" t="s">
        <v>437</v>
      </c>
      <c r="K5627" s="128" t="s">
        <v>437</v>
      </c>
      <c r="L5627" s="128" t="s">
        <v>43</v>
      </c>
      <c r="M5627" s="128" t="s">
        <v>44</v>
      </c>
      <c r="N5627" s="128" t="s">
        <v>150</v>
      </c>
      <c r="O5627" s="128" t="s">
        <v>1534</v>
      </c>
      <c r="P5627" s="128" t="s">
        <v>1152</v>
      </c>
      <c r="Q5627" s="128" t="s">
        <v>1543</v>
      </c>
      <c r="R5627" s="128" t="s">
        <v>1152</v>
      </c>
      <c r="S5627" s="127">
        <v>201503</v>
      </c>
      <c r="T5627" s="128" t="s">
        <v>47</v>
      </c>
      <c r="U5627" s="127">
        <v>0</v>
      </c>
      <c r="V5627" s="138">
        <v>-3874.65</v>
      </c>
      <c r="W5627" s="128" t="s">
        <v>1152</v>
      </c>
      <c r="X5627" s="128" t="s">
        <v>1152</v>
      </c>
      <c r="Y5627" s="128" t="s">
        <v>1152</v>
      </c>
      <c r="Z5627" s="128" t="s">
        <v>48</v>
      </c>
      <c r="AA5627" s="128" t="s">
        <v>129</v>
      </c>
      <c r="AB5627" s="128" t="s">
        <v>42</v>
      </c>
      <c r="AC5627" s="128" t="s">
        <v>2597</v>
      </c>
      <c r="AD5627" s="128" t="s">
        <v>51</v>
      </c>
    </row>
    <row r="5628" spans="1:30" x14ac:dyDescent="0.25">
      <c r="A5628" s="128" t="s">
        <v>35</v>
      </c>
      <c r="B5628" s="128" t="s">
        <v>36</v>
      </c>
      <c r="C5628" s="128" t="s">
        <v>37</v>
      </c>
      <c r="D5628" s="128" t="s">
        <v>121</v>
      </c>
      <c r="E5628" s="128" t="s">
        <v>215</v>
      </c>
      <c r="F5628" s="128" t="s">
        <v>216</v>
      </c>
      <c r="G5628" s="128" t="s">
        <v>124</v>
      </c>
      <c r="H5628" s="128" t="s">
        <v>124</v>
      </c>
      <c r="I5628" s="128" t="s">
        <v>42</v>
      </c>
      <c r="J5628" s="128" t="s">
        <v>231</v>
      </c>
      <c r="K5628" s="128" t="s">
        <v>231</v>
      </c>
      <c r="L5628" s="128" t="s">
        <v>43</v>
      </c>
      <c r="M5628" s="128" t="s">
        <v>44</v>
      </c>
      <c r="N5628" s="128" t="s">
        <v>180</v>
      </c>
      <c r="O5628" s="128" t="s">
        <v>1534</v>
      </c>
      <c r="P5628" s="128" t="s">
        <v>1152</v>
      </c>
      <c r="Q5628" s="128" t="s">
        <v>2483</v>
      </c>
      <c r="R5628" s="128" t="s">
        <v>1152</v>
      </c>
      <c r="S5628" s="127">
        <v>201503</v>
      </c>
      <c r="T5628" s="128" t="s">
        <v>47</v>
      </c>
      <c r="U5628" s="127">
        <v>0</v>
      </c>
      <c r="V5628" s="138">
        <v>-6958.04</v>
      </c>
      <c r="W5628" s="128" t="s">
        <v>1152</v>
      </c>
      <c r="X5628" s="128" t="s">
        <v>1152</v>
      </c>
      <c r="Y5628" s="128" t="s">
        <v>1152</v>
      </c>
      <c r="Z5628" s="128" t="s">
        <v>48</v>
      </c>
      <c r="AA5628" s="128" t="s">
        <v>129</v>
      </c>
      <c r="AB5628" s="128" t="s">
        <v>42</v>
      </c>
      <c r="AC5628" s="128" t="s">
        <v>2597</v>
      </c>
      <c r="AD5628" s="128" t="s">
        <v>51</v>
      </c>
    </row>
    <row r="5629" spans="1:30" x14ac:dyDescent="0.25">
      <c r="A5629" s="128" t="s">
        <v>35</v>
      </c>
      <c r="B5629" s="128" t="s">
        <v>36</v>
      </c>
      <c r="C5629" s="128" t="s">
        <v>37</v>
      </c>
      <c r="D5629" s="128" t="s">
        <v>121</v>
      </c>
      <c r="E5629" s="128" t="s">
        <v>122</v>
      </c>
      <c r="F5629" s="128" t="s">
        <v>123</v>
      </c>
      <c r="G5629" s="128" t="s">
        <v>124</v>
      </c>
      <c r="H5629" s="128" t="s">
        <v>124</v>
      </c>
      <c r="I5629" s="128" t="s">
        <v>42</v>
      </c>
      <c r="J5629" s="128" t="s">
        <v>190</v>
      </c>
      <c r="K5629" s="128" t="s">
        <v>190</v>
      </c>
      <c r="L5629" s="128" t="s">
        <v>43</v>
      </c>
      <c r="M5629" s="128" t="s">
        <v>44</v>
      </c>
      <c r="N5629" s="128" t="s">
        <v>131</v>
      </c>
      <c r="O5629" s="128" t="s">
        <v>2599</v>
      </c>
      <c r="P5629" s="128" t="s">
        <v>1152</v>
      </c>
      <c r="Q5629" s="128" t="s">
        <v>2577</v>
      </c>
      <c r="R5629" s="128" t="s">
        <v>2600</v>
      </c>
      <c r="S5629" s="127">
        <v>201503</v>
      </c>
      <c r="T5629" s="128" t="s">
        <v>52</v>
      </c>
      <c r="U5629" s="127">
        <v>0</v>
      </c>
      <c r="V5629" s="138">
        <v>5000</v>
      </c>
      <c r="W5629" s="128" t="s">
        <v>1152</v>
      </c>
      <c r="X5629" s="128" t="s">
        <v>1152</v>
      </c>
      <c r="Y5629" s="128" t="s">
        <v>1152</v>
      </c>
      <c r="Z5629" s="128" t="s">
        <v>48</v>
      </c>
      <c r="AA5629" s="128" t="s">
        <v>1166</v>
      </c>
      <c r="AB5629" s="128" t="s">
        <v>42</v>
      </c>
      <c r="AC5629" s="128" t="s">
        <v>2601</v>
      </c>
      <c r="AD5629" s="128" t="s">
        <v>51</v>
      </c>
    </row>
    <row r="5630" spans="1:30" x14ac:dyDescent="0.25">
      <c r="A5630" s="128" t="s">
        <v>35</v>
      </c>
      <c r="B5630" s="128" t="s">
        <v>36</v>
      </c>
      <c r="C5630" s="128" t="s">
        <v>37</v>
      </c>
      <c r="D5630" s="128" t="s">
        <v>121</v>
      </c>
      <c r="E5630" s="128" t="s">
        <v>122</v>
      </c>
      <c r="F5630" s="128" t="s">
        <v>123</v>
      </c>
      <c r="G5630" s="128" t="s">
        <v>124</v>
      </c>
      <c r="H5630" s="128" t="s">
        <v>124</v>
      </c>
      <c r="I5630" s="128" t="s">
        <v>42</v>
      </c>
      <c r="J5630" s="128" t="s">
        <v>298</v>
      </c>
      <c r="K5630" s="128" t="s">
        <v>298</v>
      </c>
      <c r="L5630" s="128" t="s">
        <v>43</v>
      </c>
      <c r="M5630" s="128" t="s">
        <v>44</v>
      </c>
      <c r="N5630" s="128" t="s">
        <v>134</v>
      </c>
      <c r="O5630" s="128" t="s">
        <v>2581</v>
      </c>
      <c r="P5630" s="128" t="s">
        <v>1152</v>
      </c>
      <c r="Q5630" s="128" t="s">
        <v>1552</v>
      </c>
      <c r="R5630" s="128" t="s">
        <v>2602</v>
      </c>
      <c r="S5630" s="127">
        <v>201503</v>
      </c>
      <c r="T5630" s="128" t="s">
        <v>47</v>
      </c>
      <c r="U5630" s="127">
        <v>0</v>
      </c>
      <c r="V5630" s="138">
        <v>-171.25</v>
      </c>
      <c r="W5630" s="128" t="s">
        <v>1152</v>
      </c>
      <c r="X5630" s="128" t="s">
        <v>2583</v>
      </c>
      <c r="Y5630" s="128" t="s">
        <v>1152</v>
      </c>
      <c r="Z5630" s="128" t="s">
        <v>48</v>
      </c>
      <c r="AA5630" s="128" t="s">
        <v>1166</v>
      </c>
      <c r="AB5630" s="128" t="s">
        <v>42</v>
      </c>
      <c r="AC5630" s="128" t="s">
        <v>2601</v>
      </c>
      <c r="AD5630" s="128" t="s">
        <v>51</v>
      </c>
    </row>
    <row r="5631" spans="1:30" x14ac:dyDescent="0.25">
      <c r="A5631" s="128" t="s">
        <v>35</v>
      </c>
      <c r="B5631" s="128" t="s">
        <v>36</v>
      </c>
      <c r="C5631" s="128" t="s">
        <v>37</v>
      </c>
      <c r="D5631" s="128" t="s">
        <v>121</v>
      </c>
      <c r="E5631" s="128" t="s">
        <v>122</v>
      </c>
      <c r="F5631" s="128" t="s">
        <v>123</v>
      </c>
      <c r="G5631" s="128" t="s">
        <v>124</v>
      </c>
      <c r="H5631" s="128" t="s">
        <v>124</v>
      </c>
      <c r="I5631" s="128" t="s">
        <v>42</v>
      </c>
      <c r="J5631" s="128" t="s">
        <v>190</v>
      </c>
      <c r="K5631" s="128" t="s">
        <v>190</v>
      </c>
      <c r="L5631" s="128" t="s">
        <v>43</v>
      </c>
      <c r="M5631" s="128" t="s">
        <v>44</v>
      </c>
      <c r="N5631" s="128" t="s">
        <v>134</v>
      </c>
      <c r="O5631" s="128" t="s">
        <v>2531</v>
      </c>
      <c r="P5631" s="128" t="s">
        <v>1152</v>
      </c>
      <c r="Q5631" s="128" t="s">
        <v>1552</v>
      </c>
      <c r="R5631" s="128" t="s">
        <v>2603</v>
      </c>
      <c r="S5631" s="127">
        <v>201503</v>
      </c>
      <c r="T5631" s="128" t="s">
        <v>47</v>
      </c>
      <c r="U5631" s="127">
        <v>0</v>
      </c>
      <c r="V5631" s="138">
        <v>-142.5</v>
      </c>
      <c r="W5631" s="128" t="s">
        <v>1152</v>
      </c>
      <c r="X5631" s="128" t="s">
        <v>2560</v>
      </c>
      <c r="Y5631" s="128" t="s">
        <v>1152</v>
      </c>
      <c r="Z5631" s="128" t="s">
        <v>48</v>
      </c>
      <c r="AA5631" s="128" t="s">
        <v>1166</v>
      </c>
      <c r="AB5631" s="128" t="s">
        <v>42</v>
      </c>
      <c r="AC5631" s="128" t="s">
        <v>2601</v>
      </c>
      <c r="AD5631" s="128" t="s">
        <v>51</v>
      </c>
    </row>
    <row r="5632" spans="1:30" x14ac:dyDescent="0.25">
      <c r="A5632" s="128" t="s">
        <v>35</v>
      </c>
      <c r="B5632" s="128" t="s">
        <v>36</v>
      </c>
      <c r="C5632" s="128" t="s">
        <v>37</v>
      </c>
      <c r="D5632" s="128" t="s">
        <v>121</v>
      </c>
      <c r="E5632" s="128" t="s">
        <v>215</v>
      </c>
      <c r="F5632" s="128" t="s">
        <v>216</v>
      </c>
      <c r="G5632" s="128" t="s">
        <v>124</v>
      </c>
      <c r="H5632" s="128" t="s">
        <v>124</v>
      </c>
      <c r="I5632" s="128" t="s">
        <v>42</v>
      </c>
      <c r="J5632" s="128" t="s">
        <v>437</v>
      </c>
      <c r="K5632" s="128" t="s">
        <v>437</v>
      </c>
      <c r="L5632" s="128" t="s">
        <v>43</v>
      </c>
      <c r="M5632" s="128" t="s">
        <v>44</v>
      </c>
      <c r="N5632" s="128" t="s">
        <v>180</v>
      </c>
      <c r="O5632" s="128" t="s">
        <v>1555</v>
      </c>
      <c r="P5632" s="128" t="s">
        <v>1152</v>
      </c>
      <c r="Q5632" s="128" t="s">
        <v>1547</v>
      </c>
      <c r="R5632" s="128" t="s">
        <v>1152</v>
      </c>
      <c r="S5632" s="127">
        <v>201503</v>
      </c>
      <c r="T5632" s="128" t="s">
        <v>52</v>
      </c>
      <c r="U5632" s="127">
        <v>0</v>
      </c>
      <c r="V5632" s="138">
        <v>8472.39</v>
      </c>
      <c r="W5632" s="128" t="s">
        <v>1152</v>
      </c>
      <c r="X5632" s="128" t="s">
        <v>1152</v>
      </c>
      <c r="Y5632" s="128" t="s">
        <v>1152</v>
      </c>
      <c r="Z5632" s="128" t="s">
        <v>48</v>
      </c>
      <c r="AA5632" s="128" t="s">
        <v>1166</v>
      </c>
      <c r="AB5632" s="128" t="s">
        <v>42</v>
      </c>
      <c r="AC5632" s="128" t="s">
        <v>2604</v>
      </c>
      <c r="AD5632" s="128" t="s">
        <v>51</v>
      </c>
    </row>
    <row r="5633" spans="1:30" x14ac:dyDescent="0.25">
      <c r="A5633" s="128" t="s">
        <v>35</v>
      </c>
      <c r="B5633" s="128" t="s">
        <v>36</v>
      </c>
      <c r="C5633" s="128" t="s">
        <v>37</v>
      </c>
      <c r="D5633" s="128" t="s">
        <v>121</v>
      </c>
      <c r="E5633" s="128" t="s">
        <v>122</v>
      </c>
      <c r="F5633" s="128" t="s">
        <v>123</v>
      </c>
      <c r="G5633" s="128" t="s">
        <v>124</v>
      </c>
      <c r="H5633" s="128" t="s">
        <v>124</v>
      </c>
      <c r="I5633" s="128" t="s">
        <v>42</v>
      </c>
      <c r="J5633" s="128" t="s">
        <v>182</v>
      </c>
      <c r="K5633" s="128" t="s">
        <v>182</v>
      </c>
      <c r="L5633" s="128" t="s">
        <v>43</v>
      </c>
      <c r="M5633" s="128" t="s">
        <v>44</v>
      </c>
      <c r="N5633" s="128" t="s">
        <v>150</v>
      </c>
      <c r="O5633" s="128" t="s">
        <v>1562</v>
      </c>
      <c r="P5633" s="128" t="s">
        <v>1152</v>
      </c>
      <c r="Q5633" s="128" t="s">
        <v>2484</v>
      </c>
      <c r="R5633" s="128" t="s">
        <v>1152</v>
      </c>
      <c r="S5633" s="127">
        <v>201503</v>
      </c>
      <c r="T5633" s="128" t="s">
        <v>47</v>
      </c>
      <c r="U5633" s="127">
        <v>0</v>
      </c>
      <c r="V5633" s="138">
        <v>-1802083</v>
      </c>
      <c r="W5633" s="128" t="s">
        <v>1152</v>
      </c>
      <c r="X5633" s="128" t="s">
        <v>1152</v>
      </c>
      <c r="Y5633" s="128" t="s">
        <v>1152</v>
      </c>
      <c r="Z5633" s="128" t="s">
        <v>48</v>
      </c>
      <c r="AA5633" s="128" t="s">
        <v>2363</v>
      </c>
      <c r="AB5633" s="128" t="s">
        <v>42</v>
      </c>
      <c r="AC5633" s="128" t="s">
        <v>2605</v>
      </c>
      <c r="AD5633" s="128" t="s">
        <v>51</v>
      </c>
    </row>
    <row r="5634" spans="1:30" x14ac:dyDescent="0.25">
      <c r="A5634" s="128" t="s">
        <v>35</v>
      </c>
      <c r="B5634" s="128" t="s">
        <v>36</v>
      </c>
      <c r="C5634" s="128" t="s">
        <v>37</v>
      </c>
      <c r="D5634" s="128" t="s">
        <v>121</v>
      </c>
      <c r="E5634" s="128" t="s">
        <v>122</v>
      </c>
      <c r="F5634" s="128" t="s">
        <v>123</v>
      </c>
      <c r="G5634" s="128" t="s">
        <v>124</v>
      </c>
      <c r="H5634" s="128" t="s">
        <v>124</v>
      </c>
      <c r="I5634" s="128" t="s">
        <v>42</v>
      </c>
      <c r="J5634" s="128" t="s">
        <v>652</v>
      </c>
      <c r="K5634" s="128" t="s">
        <v>652</v>
      </c>
      <c r="L5634" s="128" t="s">
        <v>43</v>
      </c>
      <c r="M5634" s="128" t="s">
        <v>44</v>
      </c>
      <c r="N5634" s="128" t="s">
        <v>150</v>
      </c>
      <c r="O5634" s="128" t="s">
        <v>1562</v>
      </c>
      <c r="P5634" s="128" t="s">
        <v>1152</v>
      </c>
      <c r="Q5634" s="128" t="s">
        <v>2484</v>
      </c>
      <c r="R5634" s="128" t="s">
        <v>1152</v>
      </c>
      <c r="S5634" s="127">
        <v>201503</v>
      </c>
      <c r="T5634" s="128" t="s">
        <v>47</v>
      </c>
      <c r="U5634" s="127">
        <v>0</v>
      </c>
      <c r="V5634" s="138">
        <v>-583351</v>
      </c>
      <c r="W5634" s="128" t="s">
        <v>1152</v>
      </c>
      <c r="X5634" s="128" t="s">
        <v>1152</v>
      </c>
      <c r="Y5634" s="128" t="s">
        <v>1152</v>
      </c>
      <c r="Z5634" s="128" t="s">
        <v>48</v>
      </c>
      <c r="AA5634" s="128" t="s">
        <v>2363</v>
      </c>
      <c r="AB5634" s="128" t="s">
        <v>42</v>
      </c>
      <c r="AC5634" s="128" t="s">
        <v>2605</v>
      </c>
      <c r="AD5634" s="128" t="s">
        <v>51</v>
      </c>
    </row>
    <row r="5635" spans="1:30" x14ac:dyDescent="0.25">
      <c r="A5635" s="128" t="s">
        <v>35</v>
      </c>
      <c r="B5635" s="128" t="s">
        <v>36</v>
      </c>
      <c r="C5635" s="128" t="s">
        <v>37</v>
      </c>
      <c r="D5635" s="128" t="s">
        <v>121</v>
      </c>
      <c r="E5635" s="128" t="s">
        <v>122</v>
      </c>
      <c r="F5635" s="128" t="s">
        <v>123</v>
      </c>
      <c r="G5635" s="128" t="s">
        <v>124</v>
      </c>
      <c r="H5635" s="128" t="s">
        <v>124</v>
      </c>
      <c r="I5635" s="128" t="s">
        <v>42</v>
      </c>
      <c r="J5635" s="128" t="s">
        <v>532</v>
      </c>
      <c r="K5635" s="128" t="s">
        <v>532</v>
      </c>
      <c r="L5635" s="128" t="s">
        <v>43</v>
      </c>
      <c r="M5635" s="128" t="s">
        <v>44</v>
      </c>
      <c r="N5635" s="128" t="s">
        <v>150</v>
      </c>
      <c r="O5635" s="128" t="s">
        <v>1562</v>
      </c>
      <c r="P5635" s="128" t="s">
        <v>1152</v>
      </c>
      <c r="Q5635" s="128" t="s">
        <v>2484</v>
      </c>
      <c r="R5635" s="128" t="s">
        <v>1152</v>
      </c>
      <c r="S5635" s="127">
        <v>201503</v>
      </c>
      <c r="T5635" s="128" t="s">
        <v>47</v>
      </c>
      <c r="U5635" s="127">
        <v>0</v>
      </c>
      <c r="V5635" s="138">
        <v>-263363</v>
      </c>
      <c r="W5635" s="128" t="s">
        <v>1152</v>
      </c>
      <c r="X5635" s="128" t="s">
        <v>1152</v>
      </c>
      <c r="Y5635" s="128" t="s">
        <v>1152</v>
      </c>
      <c r="Z5635" s="128" t="s">
        <v>48</v>
      </c>
      <c r="AA5635" s="128" t="s">
        <v>2363</v>
      </c>
      <c r="AB5635" s="128" t="s">
        <v>42</v>
      </c>
      <c r="AC5635" s="128" t="s">
        <v>2605</v>
      </c>
      <c r="AD5635" s="128" t="s">
        <v>51</v>
      </c>
    </row>
    <row r="5636" spans="1:30" x14ac:dyDescent="0.25">
      <c r="A5636" s="128" t="s">
        <v>35</v>
      </c>
      <c r="B5636" s="128" t="s">
        <v>36</v>
      </c>
      <c r="C5636" s="128" t="s">
        <v>37</v>
      </c>
      <c r="D5636" s="128" t="s">
        <v>121</v>
      </c>
      <c r="E5636" s="128" t="s">
        <v>122</v>
      </c>
      <c r="F5636" s="128" t="s">
        <v>123</v>
      </c>
      <c r="G5636" s="128" t="s">
        <v>124</v>
      </c>
      <c r="H5636" s="128" t="s">
        <v>124</v>
      </c>
      <c r="I5636" s="128" t="s">
        <v>42</v>
      </c>
      <c r="J5636" s="128" t="s">
        <v>174</v>
      </c>
      <c r="K5636" s="128" t="s">
        <v>174</v>
      </c>
      <c r="L5636" s="128" t="s">
        <v>43</v>
      </c>
      <c r="M5636" s="128" t="s">
        <v>44</v>
      </c>
      <c r="N5636" s="128" t="s">
        <v>150</v>
      </c>
      <c r="O5636" s="128" t="s">
        <v>1562</v>
      </c>
      <c r="P5636" s="128" t="s">
        <v>1152</v>
      </c>
      <c r="Q5636" s="128" t="s">
        <v>2484</v>
      </c>
      <c r="R5636" s="128" t="s">
        <v>1152</v>
      </c>
      <c r="S5636" s="127">
        <v>201503</v>
      </c>
      <c r="T5636" s="128" t="s">
        <v>47</v>
      </c>
      <c r="U5636" s="127">
        <v>0</v>
      </c>
      <c r="V5636" s="138">
        <v>-175365</v>
      </c>
      <c r="W5636" s="128" t="s">
        <v>1152</v>
      </c>
      <c r="X5636" s="128" t="s">
        <v>1152</v>
      </c>
      <c r="Y5636" s="128" t="s">
        <v>1152</v>
      </c>
      <c r="Z5636" s="128" t="s">
        <v>48</v>
      </c>
      <c r="AA5636" s="128" t="s">
        <v>2363</v>
      </c>
      <c r="AB5636" s="128" t="s">
        <v>42</v>
      </c>
      <c r="AC5636" s="128" t="s">
        <v>2605</v>
      </c>
      <c r="AD5636" s="128" t="s">
        <v>51</v>
      </c>
    </row>
    <row r="5637" spans="1:30" x14ac:dyDescent="0.25">
      <c r="A5637" s="128" t="s">
        <v>35</v>
      </c>
      <c r="B5637" s="128" t="s">
        <v>36</v>
      </c>
      <c r="C5637" s="128" t="s">
        <v>37</v>
      </c>
      <c r="D5637" s="128" t="s">
        <v>121</v>
      </c>
      <c r="E5637" s="128" t="s">
        <v>215</v>
      </c>
      <c r="F5637" s="128" t="s">
        <v>216</v>
      </c>
      <c r="G5637" s="128" t="s">
        <v>124</v>
      </c>
      <c r="H5637" s="128" t="s">
        <v>124</v>
      </c>
      <c r="I5637" s="128" t="s">
        <v>42</v>
      </c>
      <c r="J5637" s="128" t="s">
        <v>237</v>
      </c>
      <c r="K5637" s="128" t="s">
        <v>237</v>
      </c>
      <c r="L5637" s="128" t="s">
        <v>43</v>
      </c>
      <c r="M5637" s="128" t="s">
        <v>44</v>
      </c>
      <c r="N5637" s="128" t="s">
        <v>150</v>
      </c>
      <c r="O5637" s="128" t="s">
        <v>1555</v>
      </c>
      <c r="P5637" s="128" t="s">
        <v>1152</v>
      </c>
      <c r="Q5637" s="128" t="s">
        <v>2425</v>
      </c>
      <c r="R5637" s="128" t="s">
        <v>1152</v>
      </c>
      <c r="S5637" s="127">
        <v>201503</v>
      </c>
      <c r="T5637" s="128" t="s">
        <v>52</v>
      </c>
      <c r="U5637" s="127">
        <v>0</v>
      </c>
      <c r="V5637" s="138">
        <v>12556</v>
      </c>
      <c r="W5637" s="128" t="s">
        <v>1152</v>
      </c>
      <c r="X5637" s="128" t="s">
        <v>1152</v>
      </c>
      <c r="Y5637" s="128" t="s">
        <v>1152</v>
      </c>
      <c r="Z5637" s="128" t="s">
        <v>48</v>
      </c>
      <c r="AA5637" s="128" t="s">
        <v>1166</v>
      </c>
      <c r="AB5637" s="128" t="s">
        <v>42</v>
      </c>
      <c r="AC5637" s="128" t="s">
        <v>2604</v>
      </c>
      <c r="AD5637" s="128" t="s">
        <v>51</v>
      </c>
    </row>
    <row r="5638" spans="1:30" x14ac:dyDescent="0.25">
      <c r="A5638" s="128" t="s">
        <v>35</v>
      </c>
      <c r="B5638" s="128" t="s">
        <v>36</v>
      </c>
      <c r="C5638" s="128" t="s">
        <v>37</v>
      </c>
      <c r="D5638" s="128" t="s">
        <v>121</v>
      </c>
      <c r="E5638" s="128" t="s">
        <v>215</v>
      </c>
      <c r="F5638" s="128" t="s">
        <v>216</v>
      </c>
      <c r="G5638" s="128" t="s">
        <v>124</v>
      </c>
      <c r="H5638" s="128" t="s">
        <v>124</v>
      </c>
      <c r="I5638" s="128" t="s">
        <v>42</v>
      </c>
      <c r="J5638" s="128" t="s">
        <v>250</v>
      </c>
      <c r="K5638" s="128" t="s">
        <v>250</v>
      </c>
      <c r="L5638" s="128" t="s">
        <v>43</v>
      </c>
      <c r="M5638" s="128" t="s">
        <v>44</v>
      </c>
      <c r="N5638" s="128" t="s">
        <v>150</v>
      </c>
      <c r="O5638" s="128" t="s">
        <v>1555</v>
      </c>
      <c r="P5638" s="128" t="s">
        <v>1152</v>
      </c>
      <c r="Q5638" s="128" t="s">
        <v>1559</v>
      </c>
      <c r="R5638" s="128" t="s">
        <v>1152</v>
      </c>
      <c r="S5638" s="127">
        <v>201503</v>
      </c>
      <c r="T5638" s="128" t="s">
        <v>52</v>
      </c>
      <c r="U5638" s="127">
        <v>0</v>
      </c>
      <c r="V5638" s="138">
        <v>3000</v>
      </c>
      <c r="W5638" s="128" t="s">
        <v>1152</v>
      </c>
      <c r="X5638" s="128" t="s">
        <v>1152</v>
      </c>
      <c r="Y5638" s="128" t="s">
        <v>1152</v>
      </c>
      <c r="Z5638" s="128" t="s">
        <v>48</v>
      </c>
      <c r="AA5638" s="128" t="s">
        <v>1166</v>
      </c>
      <c r="AB5638" s="128" t="s">
        <v>42</v>
      </c>
      <c r="AC5638" s="128" t="s">
        <v>2604</v>
      </c>
      <c r="AD5638" s="128" t="s">
        <v>51</v>
      </c>
    </row>
    <row r="5639" spans="1:30" x14ac:dyDescent="0.25">
      <c r="A5639" s="128" t="s">
        <v>35</v>
      </c>
      <c r="B5639" s="128" t="s">
        <v>36</v>
      </c>
      <c r="C5639" s="128" t="s">
        <v>37</v>
      </c>
      <c r="D5639" s="128" t="s">
        <v>121</v>
      </c>
      <c r="E5639" s="128" t="s">
        <v>215</v>
      </c>
      <c r="F5639" s="128" t="s">
        <v>216</v>
      </c>
      <c r="G5639" s="128" t="s">
        <v>124</v>
      </c>
      <c r="H5639" s="128" t="s">
        <v>124</v>
      </c>
      <c r="I5639" s="128" t="s">
        <v>42</v>
      </c>
      <c r="J5639" s="128" t="s">
        <v>237</v>
      </c>
      <c r="K5639" s="128" t="s">
        <v>237</v>
      </c>
      <c r="L5639" s="128" t="s">
        <v>43</v>
      </c>
      <c r="M5639" s="128" t="s">
        <v>44</v>
      </c>
      <c r="N5639" s="128" t="s">
        <v>180</v>
      </c>
      <c r="O5639" s="128" t="s">
        <v>1555</v>
      </c>
      <c r="P5639" s="128" t="s">
        <v>1152</v>
      </c>
      <c r="Q5639" s="128" t="s">
        <v>1544</v>
      </c>
      <c r="R5639" s="128" t="s">
        <v>1152</v>
      </c>
      <c r="S5639" s="127">
        <v>201503</v>
      </c>
      <c r="T5639" s="128" t="s">
        <v>52</v>
      </c>
      <c r="U5639" s="127">
        <v>0</v>
      </c>
      <c r="V5639" s="138">
        <v>163695</v>
      </c>
      <c r="W5639" s="128" t="s">
        <v>1152</v>
      </c>
      <c r="X5639" s="128" t="s">
        <v>1152</v>
      </c>
      <c r="Y5639" s="128" t="s">
        <v>1152</v>
      </c>
      <c r="Z5639" s="128" t="s">
        <v>48</v>
      </c>
      <c r="AA5639" s="128" t="s">
        <v>1166</v>
      </c>
      <c r="AB5639" s="128" t="s">
        <v>42</v>
      </c>
      <c r="AC5639" s="128" t="s">
        <v>2604</v>
      </c>
      <c r="AD5639" s="128" t="s">
        <v>51</v>
      </c>
    </row>
    <row r="5640" spans="1:30" x14ac:dyDescent="0.25">
      <c r="A5640" s="128" t="s">
        <v>35</v>
      </c>
      <c r="B5640" s="128" t="s">
        <v>36</v>
      </c>
      <c r="C5640" s="128" t="s">
        <v>37</v>
      </c>
      <c r="D5640" s="128" t="s">
        <v>121</v>
      </c>
      <c r="E5640" s="128" t="s">
        <v>215</v>
      </c>
      <c r="F5640" s="128" t="s">
        <v>216</v>
      </c>
      <c r="G5640" s="128" t="s">
        <v>124</v>
      </c>
      <c r="H5640" s="128" t="s">
        <v>124</v>
      </c>
      <c r="I5640" s="128" t="s">
        <v>42</v>
      </c>
      <c r="J5640" s="128" t="s">
        <v>217</v>
      </c>
      <c r="K5640" s="128" t="s">
        <v>217</v>
      </c>
      <c r="L5640" s="128" t="s">
        <v>43</v>
      </c>
      <c r="M5640" s="128" t="s">
        <v>44</v>
      </c>
      <c r="N5640" s="128" t="s">
        <v>180</v>
      </c>
      <c r="O5640" s="128" t="s">
        <v>1555</v>
      </c>
      <c r="P5640" s="128" t="s">
        <v>1152</v>
      </c>
      <c r="Q5640" s="128" t="s">
        <v>1546</v>
      </c>
      <c r="R5640" s="128" t="s">
        <v>1152</v>
      </c>
      <c r="S5640" s="127">
        <v>201503</v>
      </c>
      <c r="T5640" s="128" t="s">
        <v>52</v>
      </c>
      <c r="U5640" s="127">
        <v>0</v>
      </c>
      <c r="V5640" s="138">
        <v>112766.5</v>
      </c>
      <c r="W5640" s="128" t="s">
        <v>1152</v>
      </c>
      <c r="X5640" s="128" t="s">
        <v>1152</v>
      </c>
      <c r="Y5640" s="128" t="s">
        <v>1152</v>
      </c>
      <c r="Z5640" s="128" t="s">
        <v>48</v>
      </c>
      <c r="AA5640" s="128" t="s">
        <v>1166</v>
      </c>
      <c r="AB5640" s="128" t="s">
        <v>42</v>
      </c>
      <c r="AC5640" s="128" t="s">
        <v>2604</v>
      </c>
      <c r="AD5640" s="128" t="s">
        <v>51</v>
      </c>
    </row>
    <row r="5641" spans="1:30" x14ac:dyDescent="0.25">
      <c r="A5641" s="128" t="s">
        <v>35</v>
      </c>
      <c r="B5641" s="128" t="s">
        <v>36</v>
      </c>
      <c r="C5641" s="128" t="s">
        <v>37</v>
      </c>
      <c r="D5641" s="128" t="s">
        <v>121</v>
      </c>
      <c r="E5641" s="128" t="s">
        <v>215</v>
      </c>
      <c r="F5641" s="128" t="s">
        <v>216</v>
      </c>
      <c r="G5641" s="128" t="s">
        <v>124</v>
      </c>
      <c r="H5641" s="128" t="s">
        <v>124</v>
      </c>
      <c r="I5641" s="128" t="s">
        <v>42</v>
      </c>
      <c r="J5641" s="128" t="s">
        <v>261</v>
      </c>
      <c r="K5641" s="128" t="s">
        <v>261</v>
      </c>
      <c r="L5641" s="128" t="s">
        <v>43</v>
      </c>
      <c r="M5641" s="128" t="s">
        <v>44</v>
      </c>
      <c r="N5641" s="128" t="s">
        <v>180</v>
      </c>
      <c r="O5641" s="128" t="s">
        <v>1555</v>
      </c>
      <c r="P5641" s="128" t="s">
        <v>1152</v>
      </c>
      <c r="Q5641" s="128" t="s">
        <v>1547</v>
      </c>
      <c r="R5641" s="128" t="s">
        <v>1152</v>
      </c>
      <c r="S5641" s="127">
        <v>201503</v>
      </c>
      <c r="T5641" s="128" t="s">
        <v>52</v>
      </c>
      <c r="U5641" s="127">
        <v>0</v>
      </c>
      <c r="V5641" s="138">
        <v>103667.2</v>
      </c>
      <c r="W5641" s="128" t="s">
        <v>1152</v>
      </c>
      <c r="X5641" s="128" t="s">
        <v>1152</v>
      </c>
      <c r="Y5641" s="128" t="s">
        <v>1152</v>
      </c>
      <c r="Z5641" s="128" t="s">
        <v>48</v>
      </c>
      <c r="AA5641" s="128" t="s">
        <v>1166</v>
      </c>
      <c r="AB5641" s="128" t="s">
        <v>42</v>
      </c>
      <c r="AC5641" s="128" t="s">
        <v>2604</v>
      </c>
      <c r="AD5641" s="128" t="s">
        <v>51</v>
      </c>
    </row>
    <row r="5642" spans="1:30" x14ac:dyDescent="0.25">
      <c r="A5642" s="128" t="s">
        <v>35</v>
      </c>
      <c r="B5642" s="128" t="s">
        <v>36</v>
      </c>
      <c r="C5642" s="128" t="s">
        <v>37</v>
      </c>
      <c r="D5642" s="128" t="s">
        <v>121</v>
      </c>
      <c r="E5642" s="128" t="s">
        <v>215</v>
      </c>
      <c r="F5642" s="128" t="s">
        <v>216</v>
      </c>
      <c r="G5642" s="128" t="s">
        <v>124</v>
      </c>
      <c r="H5642" s="128" t="s">
        <v>124</v>
      </c>
      <c r="I5642" s="128" t="s">
        <v>42</v>
      </c>
      <c r="J5642" s="128" t="s">
        <v>250</v>
      </c>
      <c r="K5642" s="128" t="s">
        <v>250</v>
      </c>
      <c r="L5642" s="128" t="s">
        <v>43</v>
      </c>
      <c r="M5642" s="128" t="s">
        <v>44</v>
      </c>
      <c r="N5642" s="128" t="s">
        <v>180</v>
      </c>
      <c r="O5642" s="128" t="s">
        <v>1555</v>
      </c>
      <c r="P5642" s="128" t="s">
        <v>1152</v>
      </c>
      <c r="Q5642" s="128" t="s">
        <v>1545</v>
      </c>
      <c r="R5642" s="128" t="s">
        <v>1152</v>
      </c>
      <c r="S5642" s="127">
        <v>201503</v>
      </c>
      <c r="T5642" s="128" t="s">
        <v>52</v>
      </c>
      <c r="U5642" s="127">
        <v>0</v>
      </c>
      <c r="V5642" s="138">
        <v>21100</v>
      </c>
      <c r="W5642" s="128" t="s">
        <v>1152</v>
      </c>
      <c r="X5642" s="128" t="s">
        <v>1152</v>
      </c>
      <c r="Y5642" s="128" t="s">
        <v>1152</v>
      </c>
      <c r="Z5642" s="128" t="s">
        <v>48</v>
      </c>
      <c r="AA5642" s="128" t="s">
        <v>1166</v>
      </c>
      <c r="AB5642" s="128" t="s">
        <v>42</v>
      </c>
      <c r="AC5642" s="128" t="s">
        <v>2604</v>
      </c>
      <c r="AD5642" s="128" t="s">
        <v>51</v>
      </c>
    </row>
    <row r="5643" spans="1:30" x14ac:dyDescent="0.25">
      <c r="A5643" s="128" t="s">
        <v>35</v>
      </c>
      <c r="B5643" s="128" t="s">
        <v>36</v>
      </c>
      <c r="C5643" s="128" t="s">
        <v>37</v>
      </c>
      <c r="D5643" s="128" t="s">
        <v>121</v>
      </c>
      <c r="E5643" s="128" t="s">
        <v>215</v>
      </c>
      <c r="F5643" s="128" t="s">
        <v>216</v>
      </c>
      <c r="G5643" s="128" t="s">
        <v>124</v>
      </c>
      <c r="H5643" s="128" t="s">
        <v>124</v>
      </c>
      <c r="I5643" s="128" t="s">
        <v>42</v>
      </c>
      <c r="J5643" s="128" t="s">
        <v>231</v>
      </c>
      <c r="K5643" s="128" t="s">
        <v>231</v>
      </c>
      <c r="L5643" s="128" t="s">
        <v>43</v>
      </c>
      <c r="M5643" s="128" t="s">
        <v>44</v>
      </c>
      <c r="N5643" s="128" t="s">
        <v>180</v>
      </c>
      <c r="O5643" s="128" t="s">
        <v>1555</v>
      </c>
      <c r="P5643" s="128" t="s">
        <v>1152</v>
      </c>
      <c r="Q5643" s="128" t="s">
        <v>1546</v>
      </c>
      <c r="R5643" s="128" t="s">
        <v>1152</v>
      </c>
      <c r="S5643" s="127">
        <v>201503</v>
      </c>
      <c r="T5643" s="128" t="s">
        <v>52</v>
      </c>
      <c r="U5643" s="127">
        <v>0</v>
      </c>
      <c r="V5643" s="138">
        <v>17188.7</v>
      </c>
      <c r="W5643" s="128" t="s">
        <v>1152</v>
      </c>
      <c r="X5643" s="128" t="s">
        <v>1152</v>
      </c>
      <c r="Y5643" s="128" t="s">
        <v>1152</v>
      </c>
      <c r="Z5643" s="128" t="s">
        <v>48</v>
      </c>
      <c r="AA5643" s="128" t="s">
        <v>1166</v>
      </c>
      <c r="AB5643" s="128" t="s">
        <v>42</v>
      </c>
      <c r="AC5643" s="128" t="s">
        <v>2604</v>
      </c>
      <c r="AD5643" s="128" t="s">
        <v>51</v>
      </c>
    </row>
    <row r="5644" spans="1:30" x14ac:dyDescent="0.25">
      <c r="A5644" s="128" t="s">
        <v>35</v>
      </c>
      <c r="B5644" s="128" t="s">
        <v>36</v>
      </c>
      <c r="C5644" s="128" t="s">
        <v>37</v>
      </c>
      <c r="D5644" s="128" t="s">
        <v>121</v>
      </c>
      <c r="E5644" s="128" t="s">
        <v>122</v>
      </c>
      <c r="F5644" s="128" t="s">
        <v>123</v>
      </c>
      <c r="G5644" s="128" t="s">
        <v>124</v>
      </c>
      <c r="H5644" s="128" t="s">
        <v>124</v>
      </c>
      <c r="I5644" s="128" t="s">
        <v>42</v>
      </c>
      <c r="J5644" s="128" t="s">
        <v>174</v>
      </c>
      <c r="K5644" s="128" t="s">
        <v>174</v>
      </c>
      <c r="L5644" s="128" t="s">
        <v>43</v>
      </c>
      <c r="M5644" s="128" t="s">
        <v>44</v>
      </c>
      <c r="N5644" s="128" t="s">
        <v>180</v>
      </c>
      <c r="O5644" s="128" t="s">
        <v>1534</v>
      </c>
      <c r="P5644" s="128" t="s">
        <v>1152</v>
      </c>
      <c r="Q5644" s="128" t="s">
        <v>1535</v>
      </c>
      <c r="R5644" s="128" t="s">
        <v>2572</v>
      </c>
      <c r="S5644" s="127">
        <v>201503</v>
      </c>
      <c r="T5644" s="128" t="s">
        <v>52</v>
      </c>
      <c r="U5644" s="127">
        <v>0</v>
      </c>
      <c r="V5644" s="138">
        <v>227390.17</v>
      </c>
      <c r="W5644" s="128" t="s">
        <v>1152</v>
      </c>
      <c r="X5644" s="128" t="s">
        <v>177</v>
      </c>
      <c r="Y5644" s="128" t="s">
        <v>1152</v>
      </c>
      <c r="Z5644" s="128" t="s">
        <v>48</v>
      </c>
      <c r="AA5644" s="128" t="s">
        <v>1166</v>
      </c>
      <c r="AB5644" s="128" t="s">
        <v>42</v>
      </c>
      <c r="AC5644" s="128" t="s">
        <v>2606</v>
      </c>
      <c r="AD5644" s="128" t="s">
        <v>51</v>
      </c>
    </row>
    <row r="5645" spans="1:30" x14ac:dyDescent="0.25">
      <c r="A5645" s="128" t="s">
        <v>35</v>
      </c>
      <c r="B5645" s="128" t="s">
        <v>36</v>
      </c>
      <c r="C5645" s="128" t="s">
        <v>37</v>
      </c>
      <c r="D5645" s="128" t="s">
        <v>121</v>
      </c>
      <c r="E5645" s="128" t="s">
        <v>122</v>
      </c>
      <c r="F5645" s="128" t="s">
        <v>123</v>
      </c>
      <c r="G5645" s="128" t="s">
        <v>124</v>
      </c>
      <c r="H5645" s="128" t="s">
        <v>124</v>
      </c>
      <c r="I5645" s="128" t="s">
        <v>42</v>
      </c>
      <c r="J5645" s="128" t="s">
        <v>174</v>
      </c>
      <c r="K5645" s="128" t="s">
        <v>174</v>
      </c>
      <c r="L5645" s="128" t="s">
        <v>43</v>
      </c>
      <c r="M5645" s="128" t="s">
        <v>44</v>
      </c>
      <c r="N5645" s="128" t="s">
        <v>180</v>
      </c>
      <c r="O5645" s="128" t="s">
        <v>1534</v>
      </c>
      <c r="P5645" s="128" t="s">
        <v>1152</v>
      </c>
      <c r="Q5645" s="128" t="s">
        <v>1535</v>
      </c>
      <c r="R5645" s="128" t="s">
        <v>1152</v>
      </c>
      <c r="S5645" s="127">
        <v>201503</v>
      </c>
      <c r="T5645" s="128" t="s">
        <v>52</v>
      </c>
      <c r="U5645" s="127">
        <v>0</v>
      </c>
      <c r="V5645" s="138">
        <v>214111.93</v>
      </c>
      <c r="W5645" s="128" t="s">
        <v>1152</v>
      </c>
      <c r="X5645" s="128" t="s">
        <v>177</v>
      </c>
      <c r="Y5645" s="128" t="s">
        <v>1152</v>
      </c>
      <c r="Z5645" s="128" t="s">
        <v>48</v>
      </c>
      <c r="AA5645" s="128" t="s">
        <v>1166</v>
      </c>
      <c r="AB5645" s="128" t="s">
        <v>42</v>
      </c>
      <c r="AC5645" s="128" t="s">
        <v>2606</v>
      </c>
      <c r="AD5645" s="128" t="s">
        <v>51</v>
      </c>
    </row>
    <row r="5646" spans="1:30" x14ac:dyDescent="0.25">
      <c r="A5646" s="128" t="s">
        <v>35</v>
      </c>
      <c r="B5646" s="128" t="s">
        <v>36</v>
      </c>
      <c r="C5646" s="128" t="s">
        <v>37</v>
      </c>
      <c r="D5646" s="128" t="s">
        <v>121</v>
      </c>
      <c r="E5646" s="128" t="s">
        <v>122</v>
      </c>
      <c r="F5646" s="128" t="s">
        <v>123</v>
      </c>
      <c r="G5646" s="128" t="s">
        <v>124</v>
      </c>
      <c r="H5646" s="128" t="s">
        <v>124</v>
      </c>
      <c r="I5646" s="128" t="s">
        <v>42</v>
      </c>
      <c r="J5646" s="128" t="s">
        <v>532</v>
      </c>
      <c r="K5646" s="128" t="s">
        <v>532</v>
      </c>
      <c r="L5646" s="128" t="s">
        <v>43</v>
      </c>
      <c r="M5646" s="128" t="s">
        <v>44</v>
      </c>
      <c r="N5646" s="128" t="s">
        <v>180</v>
      </c>
      <c r="O5646" s="128" t="s">
        <v>1534</v>
      </c>
      <c r="P5646" s="128" t="s">
        <v>1152</v>
      </c>
      <c r="Q5646" s="128" t="s">
        <v>1535</v>
      </c>
      <c r="R5646" s="128" t="s">
        <v>1152</v>
      </c>
      <c r="S5646" s="127">
        <v>201503</v>
      </c>
      <c r="T5646" s="128" t="s">
        <v>52</v>
      </c>
      <c r="U5646" s="127">
        <v>0</v>
      </c>
      <c r="V5646" s="138">
        <v>111910.91</v>
      </c>
      <c r="W5646" s="128" t="s">
        <v>1152</v>
      </c>
      <c r="X5646" s="128" t="s">
        <v>177</v>
      </c>
      <c r="Y5646" s="128" t="s">
        <v>1152</v>
      </c>
      <c r="Z5646" s="128" t="s">
        <v>48</v>
      </c>
      <c r="AA5646" s="128" t="s">
        <v>1166</v>
      </c>
      <c r="AB5646" s="128" t="s">
        <v>42</v>
      </c>
      <c r="AC5646" s="128" t="s">
        <v>2606</v>
      </c>
      <c r="AD5646" s="128" t="s">
        <v>51</v>
      </c>
    </row>
    <row r="5647" spans="1:30" x14ac:dyDescent="0.25">
      <c r="A5647" s="128" t="s">
        <v>35</v>
      </c>
      <c r="B5647" s="128" t="s">
        <v>36</v>
      </c>
      <c r="C5647" s="128" t="s">
        <v>37</v>
      </c>
      <c r="D5647" s="128" t="s">
        <v>121</v>
      </c>
      <c r="E5647" s="128" t="s">
        <v>122</v>
      </c>
      <c r="F5647" s="128" t="s">
        <v>123</v>
      </c>
      <c r="G5647" s="128" t="s">
        <v>124</v>
      </c>
      <c r="H5647" s="128" t="s">
        <v>124</v>
      </c>
      <c r="I5647" s="128" t="s">
        <v>42</v>
      </c>
      <c r="J5647" s="128" t="s">
        <v>652</v>
      </c>
      <c r="K5647" s="128" t="s">
        <v>652</v>
      </c>
      <c r="L5647" s="128" t="s">
        <v>43</v>
      </c>
      <c r="M5647" s="128" t="s">
        <v>44</v>
      </c>
      <c r="N5647" s="128" t="s">
        <v>180</v>
      </c>
      <c r="O5647" s="128" t="s">
        <v>1534</v>
      </c>
      <c r="P5647" s="128" t="s">
        <v>1152</v>
      </c>
      <c r="Q5647" s="128" t="s">
        <v>1535</v>
      </c>
      <c r="R5647" s="128" t="s">
        <v>1152</v>
      </c>
      <c r="S5647" s="127">
        <v>201503</v>
      </c>
      <c r="T5647" s="128" t="s">
        <v>52</v>
      </c>
      <c r="U5647" s="127">
        <v>0</v>
      </c>
      <c r="V5647" s="138">
        <v>60253.74</v>
      </c>
      <c r="W5647" s="128" t="s">
        <v>1152</v>
      </c>
      <c r="X5647" s="128" t="s">
        <v>177</v>
      </c>
      <c r="Y5647" s="128" t="s">
        <v>1152</v>
      </c>
      <c r="Z5647" s="128" t="s">
        <v>48</v>
      </c>
      <c r="AA5647" s="128" t="s">
        <v>1166</v>
      </c>
      <c r="AB5647" s="128" t="s">
        <v>42</v>
      </c>
      <c r="AC5647" s="128" t="s">
        <v>2606</v>
      </c>
      <c r="AD5647" s="128" t="s">
        <v>51</v>
      </c>
    </row>
    <row r="5648" spans="1:30" x14ac:dyDescent="0.25">
      <c r="A5648" s="128" t="s">
        <v>35</v>
      </c>
      <c r="B5648" s="128" t="s">
        <v>36</v>
      </c>
      <c r="C5648" s="128" t="s">
        <v>37</v>
      </c>
      <c r="D5648" s="128" t="s">
        <v>121</v>
      </c>
      <c r="E5648" s="128" t="s">
        <v>122</v>
      </c>
      <c r="F5648" s="128" t="s">
        <v>123</v>
      </c>
      <c r="G5648" s="128" t="s">
        <v>124</v>
      </c>
      <c r="H5648" s="128" t="s">
        <v>124</v>
      </c>
      <c r="I5648" s="128" t="s">
        <v>42</v>
      </c>
      <c r="J5648" s="128" t="s">
        <v>500</v>
      </c>
      <c r="K5648" s="128" t="s">
        <v>500</v>
      </c>
      <c r="L5648" s="128" t="s">
        <v>43</v>
      </c>
      <c r="M5648" s="128" t="s">
        <v>44</v>
      </c>
      <c r="N5648" s="128" t="s">
        <v>162</v>
      </c>
      <c r="O5648" s="128" t="s">
        <v>1534</v>
      </c>
      <c r="P5648" s="128" t="s">
        <v>1152</v>
      </c>
      <c r="Q5648" s="128" t="s">
        <v>806</v>
      </c>
      <c r="R5648" s="128" t="s">
        <v>1152</v>
      </c>
      <c r="S5648" s="127">
        <v>201503</v>
      </c>
      <c r="T5648" s="128" t="s">
        <v>52</v>
      </c>
      <c r="U5648" s="127">
        <v>0</v>
      </c>
      <c r="V5648" s="138">
        <v>27828.63</v>
      </c>
      <c r="W5648" s="128" t="s">
        <v>1152</v>
      </c>
      <c r="X5648" s="128" t="s">
        <v>807</v>
      </c>
      <c r="Y5648" s="128" t="s">
        <v>1152</v>
      </c>
      <c r="Z5648" s="128" t="s">
        <v>48</v>
      </c>
      <c r="AA5648" s="128" t="s">
        <v>1166</v>
      </c>
      <c r="AB5648" s="128" t="s">
        <v>42</v>
      </c>
      <c r="AC5648" s="128" t="s">
        <v>2606</v>
      </c>
      <c r="AD5648" s="128" t="s">
        <v>51</v>
      </c>
    </row>
    <row r="5649" spans="1:30" x14ac:dyDescent="0.25">
      <c r="A5649" s="128" t="s">
        <v>35</v>
      </c>
      <c r="B5649" s="128" t="s">
        <v>36</v>
      </c>
      <c r="C5649" s="128" t="s">
        <v>37</v>
      </c>
      <c r="D5649" s="128" t="s">
        <v>121</v>
      </c>
      <c r="E5649" s="128" t="s">
        <v>215</v>
      </c>
      <c r="F5649" s="128" t="s">
        <v>216</v>
      </c>
      <c r="G5649" s="128" t="s">
        <v>124</v>
      </c>
      <c r="H5649" s="128" t="s">
        <v>124</v>
      </c>
      <c r="I5649" s="128" t="s">
        <v>42</v>
      </c>
      <c r="J5649" s="128" t="s">
        <v>237</v>
      </c>
      <c r="K5649" s="128" t="s">
        <v>237</v>
      </c>
      <c r="L5649" s="128" t="s">
        <v>43</v>
      </c>
      <c r="M5649" s="128" t="s">
        <v>44</v>
      </c>
      <c r="N5649" s="128" t="s">
        <v>150</v>
      </c>
      <c r="O5649" s="128" t="s">
        <v>1534</v>
      </c>
      <c r="P5649" s="128" t="s">
        <v>1152</v>
      </c>
      <c r="Q5649" s="128" t="s">
        <v>1540</v>
      </c>
      <c r="R5649" s="128" t="s">
        <v>1152</v>
      </c>
      <c r="S5649" s="127">
        <v>201503</v>
      </c>
      <c r="T5649" s="128" t="s">
        <v>52</v>
      </c>
      <c r="U5649" s="127">
        <v>0</v>
      </c>
      <c r="V5649" s="138">
        <v>245958.03</v>
      </c>
      <c r="W5649" s="128" t="s">
        <v>1152</v>
      </c>
      <c r="X5649" s="128" t="s">
        <v>422</v>
      </c>
      <c r="Y5649" s="128" t="s">
        <v>1152</v>
      </c>
      <c r="Z5649" s="128" t="s">
        <v>48</v>
      </c>
      <c r="AA5649" s="128" t="s">
        <v>1166</v>
      </c>
      <c r="AB5649" s="128" t="s">
        <v>42</v>
      </c>
      <c r="AC5649" s="128" t="s">
        <v>2606</v>
      </c>
      <c r="AD5649" s="128" t="s">
        <v>51</v>
      </c>
    </row>
    <row r="5650" spans="1:30" x14ac:dyDescent="0.25">
      <c r="A5650" s="128" t="s">
        <v>35</v>
      </c>
      <c r="B5650" s="128" t="s">
        <v>36</v>
      </c>
      <c r="C5650" s="128" t="s">
        <v>37</v>
      </c>
      <c r="D5650" s="128" t="s">
        <v>121</v>
      </c>
      <c r="E5650" s="128" t="s">
        <v>215</v>
      </c>
      <c r="F5650" s="128" t="s">
        <v>216</v>
      </c>
      <c r="G5650" s="128" t="s">
        <v>124</v>
      </c>
      <c r="H5650" s="128" t="s">
        <v>124</v>
      </c>
      <c r="I5650" s="128" t="s">
        <v>42</v>
      </c>
      <c r="J5650" s="128" t="s">
        <v>217</v>
      </c>
      <c r="K5650" s="128" t="s">
        <v>217</v>
      </c>
      <c r="L5650" s="128" t="s">
        <v>43</v>
      </c>
      <c r="M5650" s="128" t="s">
        <v>44</v>
      </c>
      <c r="N5650" s="128" t="s">
        <v>150</v>
      </c>
      <c r="O5650" s="128" t="s">
        <v>1534</v>
      </c>
      <c r="P5650" s="128" t="s">
        <v>1152</v>
      </c>
      <c r="Q5650" s="128" t="s">
        <v>2489</v>
      </c>
      <c r="R5650" s="128" t="s">
        <v>1152</v>
      </c>
      <c r="S5650" s="127">
        <v>201503</v>
      </c>
      <c r="T5650" s="128" t="s">
        <v>52</v>
      </c>
      <c r="U5650" s="127">
        <v>0</v>
      </c>
      <c r="V5650" s="138">
        <v>104253.41</v>
      </c>
      <c r="W5650" s="128" t="s">
        <v>1152</v>
      </c>
      <c r="X5650" s="128" t="s">
        <v>230</v>
      </c>
      <c r="Y5650" s="128" t="s">
        <v>1152</v>
      </c>
      <c r="Z5650" s="128" t="s">
        <v>48</v>
      </c>
      <c r="AA5650" s="128" t="s">
        <v>1166</v>
      </c>
      <c r="AB5650" s="128" t="s">
        <v>42</v>
      </c>
      <c r="AC5650" s="128" t="s">
        <v>2606</v>
      </c>
      <c r="AD5650" s="128" t="s">
        <v>51</v>
      </c>
    </row>
    <row r="5651" spans="1:30" x14ac:dyDescent="0.25">
      <c r="A5651" s="128" t="s">
        <v>35</v>
      </c>
      <c r="B5651" s="128" t="s">
        <v>36</v>
      </c>
      <c r="C5651" s="128" t="s">
        <v>37</v>
      </c>
      <c r="D5651" s="128" t="s">
        <v>121</v>
      </c>
      <c r="E5651" s="128" t="s">
        <v>215</v>
      </c>
      <c r="F5651" s="128" t="s">
        <v>216</v>
      </c>
      <c r="G5651" s="128" t="s">
        <v>124</v>
      </c>
      <c r="H5651" s="128" t="s">
        <v>124</v>
      </c>
      <c r="I5651" s="128" t="s">
        <v>42</v>
      </c>
      <c r="J5651" s="128" t="s">
        <v>261</v>
      </c>
      <c r="K5651" s="128" t="s">
        <v>261</v>
      </c>
      <c r="L5651" s="128" t="s">
        <v>43</v>
      </c>
      <c r="M5651" s="128" t="s">
        <v>44</v>
      </c>
      <c r="N5651" s="128" t="s">
        <v>150</v>
      </c>
      <c r="O5651" s="128" t="s">
        <v>1534</v>
      </c>
      <c r="P5651" s="128" t="s">
        <v>1152</v>
      </c>
      <c r="Q5651" s="128" t="s">
        <v>1543</v>
      </c>
      <c r="R5651" s="128" t="s">
        <v>1152</v>
      </c>
      <c r="S5651" s="127">
        <v>201503</v>
      </c>
      <c r="T5651" s="128" t="s">
        <v>52</v>
      </c>
      <c r="U5651" s="127">
        <v>0</v>
      </c>
      <c r="V5651" s="138">
        <v>61629</v>
      </c>
      <c r="W5651" s="128" t="s">
        <v>1152</v>
      </c>
      <c r="X5651" s="128" t="s">
        <v>267</v>
      </c>
      <c r="Y5651" s="128" t="s">
        <v>1152</v>
      </c>
      <c r="Z5651" s="128" t="s">
        <v>48</v>
      </c>
      <c r="AA5651" s="128" t="s">
        <v>1166</v>
      </c>
      <c r="AB5651" s="128" t="s">
        <v>42</v>
      </c>
      <c r="AC5651" s="128" t="s">
        <v>2606</v>
      </c>
      <c r="AD5651" s="128" t="s">
        <v>51</v>
      </c>
    </row>
    <row r="5652" spans="1:30" x14ac:dyDescent="0.25">
      <c r="A5652" s="128" t="s">
        <v>35</v>
      </c>
      <c r="B5652" s="128" t="s">
        <v>36</v>
      </c>
      <c r="C5652" s="128" t="s">
        <v>37</v>
      </c>
      <c r="D5652" s="128" t="s">
        <v>121</v>
      </c>
      <c r="E5652" s="128" t="s">
        <v>215</v>
      </c>
      <c r="F5652" s="128" t="s">
        <v>216</v>
      </c>
      <c r="G5652" s="128" t="s">
        <v>124</v>
      </c>
      <c r="H5652" s="128" t="s">
        <v>124</v>
      </c>
      <c r="I5652" s="128" t="s">
        <v>42</v>
      </c>
      <c r="J5652" s="128" t="s">
        <v>231</v>
      </c>
      <c r="K5652" s="128" t="s">
        <v>231</v>
      </c>
      <c r="L5652" s="128" t="s">
        <v>43</v>
      </c>
      <c r="M5652" s="128" t="s">
        <v>44</v>
      </c>
      <c r="N5652" s="128" t="s">
        <v>150</v>
      </c>
      <c r="O5652" s="128" t="s">
        <v>1534</v>
      </c>
      <c r="P5652" s="128" t="s">
        <v>1152</v>
      </c>
      <c r="Q5652" s="128" t="s">
        <v>2489</v>
      </c>
      <c r="R5652" s="128" t="s">
        <v>1152</v>
      </c>
      <c r="S5652" s="127">
        <v>201503</v>
      </c>
      <c r="T5652" s="128" t="s">
        <v>52</v>
      </c>
      <c r="U5652" s="127">
        <v>0</v>
      </c>
      <c r="V5652" s="138">
        <v>60445.09</v>
      </c>
      <c r="W5652" s="128" t="s">
        <v>1152</v>
      </c>
      <c r="X5652" s="128" t="s">
        <v>236</v>
      </c>
      <c r="Y5652" s="128" t="s">
        <v>1152</v>
      </c>
      <c r="Z5652" s="128" t="s">
        <v>48</v>
      </c>
      <c r="AA5652" s="128" t="s">
        <v>1166</v>
      </c>
      <c r="AB5652" s="128" t="s">
        <v>42</v>
      </c>
      <c r="AC5652" s="128" t="s">
        <v>2606</v>
      </c>
      <c r="AD5652" s="128" t="s">
        <v>51</v>
      </c>
    </row>
    <row r="5653" spans="1:30" x14ac:dyDescent="0.25">
      <c r="A5653" s="128" t="s">
        <v>35</v>
      </c>
      <c r="B5653" s="128" t="s">
        <v>36</v>
      </c>
      <c r="C5653" s="128" t="s">
        <v>37</v>
      </c>
      <c r="D5653" s="128" t="s">
        <v>121</v>
      </c>
      <c r="E5653" s="128" t="s">
        <v>215</v>
      </c>
      <c r="F5653" s="128" t="s">
        <v>216</v>
      </c>
      <c r="G5653" s="128" t="s">
        <v>124</v>
      </c>
      <c r="H5653" s="128" t="s">
        <v>124</v>
      </c>
      <c r="I5653" s="128" t="s">
        <v>42</v>
      </c>
      <c r="J5653" s="128" t="s">
        <v>250</v>
      </c>
      <c r="K5653" s="128" t="s">
        <v>250</v>
      </c>
      <c r="L5653" s="128" t="s">
        <v>43</v>
      </c>
      <c r="M5653" s="128" t="s">
        <v>44</v>
      </c>
      <c r="N5653" s="128" t="s">
        <v>150</v>
      </c>
      <c r="O5653" s="128" t="s">
        <v>1534</v>
      </c>
      <c r="P5653" s="128" t="s">
        <v>1152</v>
      </c>
      <c r="Q5653" s="128" t="s">
        <v>1541</v>
      </c>
      <c r="R5653" s="128" t="s">
        <v>1152</v>
      </c>
      <c r="S5653" s="127">
        <v>201503</v>
      </c>
      <c r="T5653" s="128" t="s">
        <v>52</v>
      </c>
      <c r="U5653" s="127">
        <v>0</v>
      </c>
      <c r="V5653" s="138">
        <v>32873</v>
      </c>
      <c r="W5653" s="128" t="s">
        <v>1152</v>
      </c>
      <c r="X5653" s="128" t="s">
        <v>433</v>
      </c>
      <c r="Y5653" s="128" t="s">
        <v>1152</v>
      </c>
      <c r="Z5653" s="128" t="s">
        <v>48</v>
      </c>
      <c r="AA5653" s="128" t="s">
        <v>1166</v>
      </c>
      <c r="AB5653" s="128" t="s">
        <v>42</v>
      </c>
      <c r="AC5653" s="128" t="s">
        <v>2606</v>
      </c>
      <c r="AD5653" s="128" t="s">
        <v>51</v>
      </c>
    </row>
    <row r="5654" spans="1:30" x14ac:dyDescent="0.25">
      <c r="A5654" s="128" t="s">
        <v>35</v>
      </c>
      <c r="B5654" s="128" t="s">
        <v>36</v>
      </c>
      <c r="C5654" s="128" t="s">
        <v>37</v>
      </c>
      <c r="D5654" s="128" t="s">
        <v>121</v>
      </c>
      <c r="E5654" s="128" t="s">
        <v>215</v>
      </c>
      <c r="F5654" s="128" t="s">
        <v>216</v>
      </c>
      <c r="G5654" s="128" t="s">
        <v>124</v>
      </c>
      <c r="H5654" s="128" t="s">
        <v>124</v>
      </c>
      <c r="I5654" s="128" t="s">
        <v>42</v>
      </c>
      <c r="J5654" s="128" t="s">
        <v>437</v>
      </c>
      <c r="K5654" s="128" t="s">
        <v>437</v>
      </c>
      <c r="L5654" s="128" t="s">
        <v>43</v>
      </c>
      <c r="M5654" s="128" t="s">
        <v>44</v>
      </c>
      <c r="N5654" s="128" t="s">
        <v>150</v>
      </c>
      <c r="O5654" s="128" t="s">
        <v>1534</v>
      </c>
      <c r="P5654" s="128" t="s">
        <v>1152</v>
      </c>
      <c r="Q5654" s="128" t="s">
        <v>1543</v>
      </c>
      <c r="R5654" s="128" t="s">
        <v>1152</v>
      </c>
      <c r="S5654" s="127">
        <v>201503</v>
      </c>
      <c r="T5654" s="128" t="s">
        <v>52</v>
      </c>
      <c r="U5654" s="127">
        <v>0</v>
      </c>
      <c r="V5654" s="138">
        <v>11389.13</v>
      </c>
      <c r="W5654" s="128" t="s">
        <v>1152</v>
      </c>
      <c r="X5654" s="128" t="s">
        <v>577</v>
      </c>
      <c r="Y5654" s="128" t="s">
        <v>1152</v>
      </c>
      <c r="Z5654" s="128" t="s">
        <v>48</v>
      </c>
      <c r="AA5654" s="128" t="s">
        <v>1166</v>
      </c>
      <c r="AB5654" s="128" t="s">
        <v>42</v>
      </c>
      <c r="AC5654" s="128" t="s">
        <v>2606</v>
      </c>
      <c r="AD5654" s="128" t="s">
        <v>51</v>
      </c>
    </row>
    <row r="5655" spans="1:30" x14ac:dyDescent="0.25">
      <c r="A5655" s="128" t="s">
        <v>35</v>
      </c>
      <c r="B5655" s="128" t="s">
        <v>36</v>
      </c>
      <c r="C5655" s="128" t="s">
        <v>37</v>
      </c>
      <c r="D5655" s="128" t="s">
        <v>121</v>
      </c>
      <c r="E5655" s="128" t="s">
        <v>215</v>
      </c>
      <c r="F5655" s="128" t="s">
        <v>216</v>
      </c>
      <c r="G5655" s="128" t="s">
        <v>124</v>
      </c>
      <c r="H5655" s="128" t="s">
        <v>124</v>
      </c>
      <c r="I5655" s="128" t="s">
        <v>42</v>
      </c>
      <c r="J5655" s="128" t="s">
        <v>231</v>
      </c>
      <c r="K5655" s="128" t="s">
        <v>231</v>
      </c>
      <c r="L5655" s="128" t="s">
        <v>43</v>
      </c>
      <c r="M5655" s="128" t="s">
        <v>44</v>
      </c>
      <c r="N5655" s="128" t="s">
        <v>180</v>
      </c>
      <c r="O5655" s="128" t="s">
        <v>1534</v>
      </c>
      <c r="P5655" s="128" t="s">
        <v>1152</v>
      </c>
      <c r="Q5655" s="128" t="s">
        <v>2483</v>
      </c>
      <c r="R5655" s="128" t="s">
        <v>1152</v>
      </c>
      <c r="S5655" s="127">
        <v>201503</v>
      </c>
      <c r="T5655" s="128" t="s">
        <v>52</v>
      </c>
      <c r="U5655" s="127">
        <v>0</v>
      </c>
      <c r="V5655" s="138">
        <v>4220.28</v>
      </c>
      <c r="W5655" s="128" t="s">
        <v>1152</v>
      </c>
      <c r="X5655" s="128" t="s">
        <v>975</v>
      </c>
      <c r="Y5655" s="128" t="s">
        <v>1152</v>
      </c>
      <c r="Z5655" s="128" t="s">
        <v>48</v>
      </c>
      <c r="AA5655" s="128" t="s">
        <v>1166</v>
      </c>
      <c r="AB5655" s="128" t="s">
        <v>42</v>
      </c>
      <c r="AC5655" s="128" t="s">
        <v>2606</v>
      </c>
      <c r="AD5655" s="128" t="s">
        <v>51</v>
      </c>
    </row>
    <row r="5656" spans="1:30" x14ac:dyDescent="0.25">
      <c r="A5656" s="128" t="s">
        <v>35</v>
      </c>
      <c r="B5656" s="128" t="s">
        <v>36</v>
      </c>
      <c r="C5656" s="128" t="s">
        <v>37</v>
      </c>
      <c r="D5656" s="128" t="s">
        <v>121</v>
      </c>
      <c r="E5656" s="128" t="s">
        <v>122</v>
      </c>
      <c r="F5656" s="128" t="s">
        <v>123</v>
      </c>
      <c r="G5656" s="128" t="s">
        <v>124</v>
      </c>
      <c r="H5656" s="128" t="s">
        <v>124</v>
      </c>
      <c r="I5656" s="128" t="s">
        <v>42</v>
      </c>
      <c r="J5656" s="128" t="s">
        <v>298</v>
      </c>
      <c r="K5656" s="128" t="s">
        <v>298</v>
      </c>
      <c r="L5656" s="128" t="s">
        <v>43</v>
      </c>
      <c r="M5656" s="128" t="s">
        <v>44</v>
      </c>
      <c r="N5656" s="128" t="s">
        <v>150</v>
      </c>
      <c r="O5656" s="128" t="s">
        <v>1534</v>
      </c>
      <c r="P5656" s="128" t="s">
        <v>1152</v>
      </c>
      <c r="Q5656" s="128" t="s">
        <v>2571</v>
      </c>
      <c r="R5656" s="128" t="s">
        <v>1152</v>
      </c>
      <c r="S5656" s="127">
        <v>201503</v>
      </c>
      <c r="T5656" s="128" t="s">
        <v>47</v>
      </c>
      <c r="U5656" s="127">
        <v>0</v>
      </c>
      <c r="V5656" s="138">
        <v>-70650</v>
      </c>
      <c r="W5656" s="128" t="s">
        <v>1152</v>
      </c>
      <c r="X5656" s="128" t="s">
        <v>1152</v>
      </c>
      <c r="Y5656" s="128" t="s">
        <v>1152</v>
      </c>
      <c r="Z5656" s="128" t="s">
        <v>48</v>
      </c>
      <c r="AA5656" s="128" t="s">
        <v>1166</v>
      </c>
      <c r="AB5656" s="128" t="s">
        <v>42</v>
      </c>
      <c r="AC5656" s="128" t="s">
        <v>2606</v>
      </c>
      <c r="AD5656" s="128" t="s">
        <v>51</v>
      </c>
    </row>
    <row r="5657" spans="1:30" x14ac:dyDescent="0.25">
      <c r="A5657" s="128" t="s">
        <v>35</v>
      </c>
      <c r="B5657" s="128" t="s">
        <v>36</v>
      </c>
      <c r="C5657" s="128" t="s">
        <v>37</v>
      </c>
      <c r="D5657" s="128" t="s">
        <v>121</v>
      </c>
      <c r="E5657" s="128" t="s">
        <v>122</v>
      </c>
      <c r="F5657" s="128" t="s">
        <v>123</v>
      </c>
      <c r="G5657" s="128" t="s">
        <v>124</v>
      </c>
      <c r="H5657" s="128" t="s">
        <v>124</v>
      </c>
      <c r="I5657" s="128" t="s">
        <v>42</v>
      </c>
      <c r="J5657" s="128" t="s">
        <v>182</v>
      </c>
      <c r="K5657" s="128" t="s">
        <v>182</v>
      </c>
      <c r="L5657" s="128" t="s">
        <v>43</v>
      </c>
      <c r="M5657" s="128" t="s">
        <v>44</v>
      </c>
      <c r="N5657" s="128" t="s">
        <v>150</v>
      </c>
      <c r="O5657" s="128" t="s">
        <v>1534</v>
      </c>
      <c r="P5657" s="128" t="s">
        <v>1152</v>
      </c>
      <c r="Q5657" s="128" t="s">
        <v>1535</v>
      </c>
      <c r="R5657" s="128" t="s">
        <v>2572</v>
      </c>
      <c r="S5657" s="127">
        <v>201503</v>
      </c>
      <c r="T5657" s="128" t="s">
        <v>52</v>
      </c>
      <c r="U5657" s="127">
        <v>0</v>
      </c>
      <c r="V5657" s="138">
        <v>559210.93000000005</v>
      </c>
      <c r="W5657" s="128" t="s">
        <v>1152</v>
      </c>
      <c r="X5657" s="128" t="s">
        <v>177</v>
      </c>
      <c r="Y5657" s="128" t="s">
        <v>1152</v>
      </c>
      <c r="Z5657" s="128" t="s">
        <v>48</v>
      </c>
      <c r="AA5657" s="128" t="s">
        <v>1166</v>
      </c>
      <c r="AB5657" s="128" t="s">
        <v>42</v>
      </c>
      <c r="AC5657" s="128" t="s">
        <v>2606</v>
      </c>
      <c r="AD5657" s="128" t="s">
        <v>51</v>
      </c>
    </row>
    <row r="5658" spans="1:30" x14ac:dyDescent="0.25">
      <c r="A5658" s="128" t="s">
        <v>35</v>
      </c>
      <c r="B5658" s="128" t="s">
        <v>36</v>
      </c>
      <c r="C5658" s="128" t="s">
        <v>37</v>
      </c>
      <c r="D5658" s="128" t="s">
        <v>121</v>
      </c>
      <c r="E5658" s="128" t="s">
        <v>122</v>
      </c>
      <c r="F5658" s="128" t="s">
        <v>123</v>
      </c>
      <c r="G5658" s="128" t="s">
        <v>124</v>
      </c>
      <c r="H5658" s="128" t="s">
        <v>124</v>
      </c>
      <c r="I5658" s="128" t="s">
        <v>42</v>
      </c>
      <c r="J5658" s="128" t="s">
        <v>174</v>
      </c>
      <c r="K5658" s="128" t="s">
        <v>174</v>
      </c>
      <c r="L5658" s="128" t="s">
        <v>43</v>
      </c>
      <c r="M5658" s="128" t="s">
        <v>44</v>
      </c>
      <c r="N5658" s="128" t="s">
        <v>150</v>
      </c>
      <c r="O5658" s="128" t="s">
        <v>1534</v>
      </c>
      <c r="P5658" s="128" t="s">
        <v>1152</v>
      </c>
      <c r="Q5658" s="128" t="s">
        <v>1535</v>
      </c>
      <c r="R5658" s="128" t="s">
        <v>2572</v>
      </c>
      <c r="S5658" s="127">
        <v>201503</v>
      </c>
      <c r="T5658" s="128" t="s">
        <v>52</v>
      </c>
      <c r="U5658" s="127">
        <v>0</v>
      </c>
      <c r="V5658" s="138">
        <v>180892.47</v>
      </c>
      <c r="W5658" s="128" t="s">
        <v>1152</v>
      </c>
      <c r="X5658" s="128" t="s">
        <v>177</v>
      </c>
      <c r="Y5658" s="128" t="s">
        <v>1152</v>
      </c>
      <c r="Z5658" s="128" t="s">
        <v>48</v>
      </c>
      <c r="AA5658" s="128" t="s">
        <v>1166</v>
      </c>
      <c r="AB5658" s="128" t="s">
        <v>42</v>
      </c>
      <c r="AC5658" s="128" t="s">
        <v>2606</v>
      </c>
      <c r="AD5658" s="128" t="s">
        <v>51</v>
      </c>
    </row>
    <row r="5659" spans="1:30" x14ac:dyDescent="0.25">
      <c r="A5659" s="128" t="s">
        <v>35</v>
      </c>
      <c r="B5659" s="128" t="s">
        <v>36</v>
      </c>
      <c r="C5659" s="128" t="s">
        <v>37</v>
      </c>
      <c r="D5659" s="128" t="s">
        <v>121</v>
      </c>
      <c r="E5659" s="128" t="s">
        <v>122</v>
      </c>
      <c r="F5659" s="128" t="s">
        <v>123</v>
      </c>
      <c r="G5659" s="128" t="s">
        <v>124</v>
      </c>
      <c r="H5659" s="128" t="s">
        <v>124</v>
      </c>
      <c r="I5659" s="128" t="s">
        <v>42</v>
      </c>
      <c r="J5659" s="128" t="s">
        <v>182</v>
      </c>
      <c r="K5659" s="128" t="s">
        <v>182</v>
      </c>
      <c r="L5659" s="128" t="s">
        <v>43</v>
      </c>
      <c r="M5659" s="128" t="s">
        <v>44</v>
      </c>
      <c r="N5659" s="128" t="s">
        <v>150</v>
      </c>
      <c r="O5659" s="128" t="s">
        <v>1534</v>
      </c>
      <c r="P5659" s="128" t="s">
        <v>1152</v>
      </c>
      <c r="Q5659" s="128" t="s">
        <v>1535</v>
      </c>
      <c r="R5659" s="128" t="s">
        <v>1152</v>
      </c>
      <c r="S5659" s="127">
        <v>201503</v>
      </c>
      <c r="T5659" s="128" t="s">
        <v>52</v>
      </c>
      <c r="U5659" s="127">
        <v>0</v>
      </c>
      <c r="V5659" s="138">
        <v>148632.22</v>
      </c>
      <c r="W5659" s="128" t="s">
        <v>1152</v>
      </c>
      <c r="X5659" s="128" t="s">
        <v>177</v>
      </c>
      <c r="Y5659" s="128" t="s">
        <v>1152</v>
      </c>
      <c r="Z5659" s="128" t="s">
        <v>48</v>
      </c>
      <c r="AA5659" s="128" t="s">
        <v>1166</v>
      </c>
      <c r="AB5659" s="128" t="s">
        <v>42</v>
      </c>
      <c r="AC5659" s="128" t="s">
        <v>2606</v>
      </c>
      <c r="AD5659" s="128" t="s">
        <v>51</v>
      </c>
    </row>
    <row r="5660" spans="1:30" x14ac:dyDescent="0.25">
      <c r="A5660" s="128" t="s">
        <v>35</v>
      </c>
      <c r="B5660" s="128" t="s">
        <v>36</v>
      </c>
      <c r="C5660" s="128" t="s">
        <v>37</v>
      </c>
      <c r="D5660" s="128" t="s">
        <v>121</v>
      </c>
      <c r="E5660" s="128" t="s">
        <v>122</v>
      </c>
      <c r="F5660" s="128" t="s">
        <v>123</v>
      </c>
      <c r="G5660" s="128" t="s">
        <v>124</v>
      </c>
      <c r="H5660" s="128" t="s">
        <v>124</v>
      </c>
      <c r="I5660" s="128" t="s">
        <v>42</v>
      </c>
      <c r="J5660" s="128" t="s">
        <v>285</v>
      </c>
      <c r="K5660" s="128" t="s">
        <v>285</v>
      </c>
      <c r="L5660" s="128" t="s">
        <v>43</v>
      </c>
      <c r="M5660" s="128" t="s">
        <v>44</v>
      </c>
      <c r="N5660" s="128" t="s">
        <v>150</v>
      </c>
      <c r="O5660" s="128" t="s">
        <v>1534</v>
      </c>
      <c r="P5660" s="128" t="s">
        <v>1152</v>
      </c>
      <c r="Q5660" s="128" t="s">
        <v>287</v>
      </c>
      <c r="R5660" s="128" t="s">
        <v>1152</v>
      </c>
      <c r="S5660" s="127">
        <v>201503</v>
      </c>
      <c r="T5660" s="128" t="s">
        <v>52</v>
      </c>
      <c r="U5660" s="127">
        <v>0</v>
      </c>
      <c r="V5660" s="138">
        <v>72238.75</v>
      </c>
      <c r="W5660" s="128" t="s">
        <v>1152</v>
      </c>
      <c r="X5660" s="128" t="s">
        <v>288</v>
      </c>
      <c r="Y5660" s="128" t="s">
        <v>1152</v>
      </c>
      <c r="Z5660" s="128" t="s">
        <v>48</v>
      </c>
      <c r="AA5660" s="128" t="s">
        <v>1166</v>
      </c>
      <c r="AB5660" s="128" t="s">
        <v>42</v>
      </c>
      <c r="AC5660" s="128" t="s">
        <v>2606</v>
      </c>
      <c r="AD5660" s="128" t="s">
        <v>51</v>
      </c>
    </row>
    <row r="5661" spans="1:30" x14ac:dyDescent="0.25">
      <c r="A5661" s="128" t="s">
        <v>35</v>
      </c>
      <c r="B5661" s="128" t="s">
        <v>36</v>
      </c>
      <c r="C5661" s="128" t="s">
        <v>37</v>
      </c>
      <c r="D5661" s="128" t="s">
        <v>121</v>
      </c>
      <c r="E5661" s="128" t="s">
        <v>122</v>
      </c>
      <c r="F5661" s="128" t="s">
        <v>123</v>
      </c>
      <c r="G5661" s="128" t="s">
        <v>124</v>
      </c>
      <c r="H5661" s="128" t="s">
        <v>124</v>
      </c>
      <c r="I5661" s="128" t="s">
        <v>42</v>
      </c>
      <c r="J5661" s="128" t="s">
        <v>283</v>
      </c>
      <c r="K5661" s="128" t="s">
        <v>283</v>
      </c>
      <c r="L5661" s="128" t="s">
        <v>43</v>
      </c>
      <c r="M5661" s="128" t="s">
        <v>44</v>
      </c>
      <c r="N5661" s="128" t="s">
        <v>150</v>
      </c>
      <c r="O5661" s="128" t="s">
        <v>1534</v>
      </c>
      <c r="P5661" s="128" t="s">
        <v>1152</v>
      </c>
      <c r="Q5661" s="128" t="s">
        <v>1539</v>
      </c>
      <c r="R5661" s="128" t="s">
        <v>2573</v>
      </c>
      <c r="S5661" s="127">
        <v>201503</v>
      </c>
      <c r="T5661" s="128" t="s">
        <v>52</v>
      </c>
      <c r="U5661" s="127">
        <v>0</v>
      </c>
      <c r="V5661" s="138">
        <v>65290</v>
      </c>
      <c r="W5661" s="128" t="s">
        <v>1152</v>
      </c>
      <c r="X5661" s="128" t="s">
        <v>460</v>
      </c>
      <c r="Y5661" s="128" t="s">
        <v>1152</v>
      </c>
      <c r="Z5661" s="128" t="s">
        <v>48</v>
      </c>
      <c r="AA5661" s="128" t="s">
        <v>1166</v>
      </c>
      <c r="AB5661" s="128" t="s">
        <v>42</v>
      </c>
      <c r="AC5661" s="128" t="s">
        <v>2606</v>
      </c>
      <c r="AD5661" s="128" t="s">
        <v>51</v>
      </c>
    </row>
    <row r="5662" spans="1:30" x14ac:dyDescent="0.25">
      <c r="A5662" s="128" t="s">
        <v>35</v>
      </c>
      <c r="B5662" s="128" t="s">
        <v>36</v>
      </c>
      <c r="C5662" s="128" t="s">
        <v>37</v>
      </c>
      <c r="D5662" s="128" t="s">
        <v>121</v>
      </c>
      <c r="E5662" s="128" t="s">
        <v>122</v>
      </c>
      <c r="F5662" s="128" t="s">
        <v>123</v>
      </c>
      <c r="G5662" s="128" t="s">
        <v>124</v>
      </c>
      <c r="H5662" s="128" t="s">
        <v>124</v>
      </c>
      <c r="I5662" s="128" t="s">
        <v>42</v>
      </c>
      <c r="J5662" s="128" t="s">
        <v>174</v>
      </c>
      <c r="K5662" s="128" t="s">
        <v>174</v>
      </c>
      <c r="L5662" s="128" t="s">
        <v>43</v>
      </c>
      <c r="M5662" s="128" t="s">
        <v>44</v>
      </c>
      <c r="N5662" s="128" t="s">
        <v>150</v>
      </c>
      <c r="O5662" s="128" t="s">
        <v>1534</v>
      </c>
      <c r="P5662" s="128" t="s">
        <v>1152</v>
      </c>
      <c r="Q5662" s="128" t="s">
        <v>1535</v>
      </c>
      <c r="R5662" s="128" t="s">
        <v>1152</v>
      </c>
      <c r="S5662" s="127">
        <v>201503</v>
      </c>
      <c r="T5662" s="128" t="s">
        <v>52</v>
      </c>
      <c r="U5662" s="127">
        <v>0</v>
      </c>
      <c r="V5662" s="138">
        <v>61640.47</v>
      </c>
      <c r="W5662" s="128" t="s">
        <v>1152</v>
      </c>
      <c r="X5662" s="128" t="s">
        <v>177</v>
      </c>
      <c r="Y5662" s="128" t="s">
        <v>1152</v>
      </c>
      <c r="Z5662" s="128" t="s">
        <v>48</v>
      </c>
      <c r="AA5662" s="128" t="s">
        <v>1166</v>
      </c>
      <c r="AB5662" s="128" t="s">
        <v>42</v>
      </c>
      <c r="AC5662" s="128" t="s">
        <v>2606</v>
      </c>
      <c r="AD5662" s="128" t="s">
        <v>51</v>
      </c>
    </row>
    <row r="5663" spans="1:30" x14ac:dyDescent="0.25">
      <c r="A5663" s="128" t="s">
        <v>35</v>
      </c>
      <c r="B5663" s="128" t="s">
        <v>36</v>
      </c>
      <c r="C5663" s="128" t="s">
        <v>37</v>
      </c>
      <c r="D5663" s="128" t="s">
        <v>121</v>
      </c>
      <c r="E5663" s="128" t="s">
        <v>122</v>
      </c>
      <c r="F5663" s="128" t="s">
        <v>123</v>
      </c>
      <c r="G5663" s="128" t="s">
        <v>124</v>
      </c>
      <c r="H5663" s="128" t="s">
        <v>124</v>
      </c>
      <c r="I5663" s="128" t="s">
        <v>42</v>
      </c>
      <c r="J5663" s="128" t="s">
        <v>652</v>
      </c>
      <c r="K5663" s="128" t="s">
        <v>652</v>
      </c>
      <c r="L5663" s="128" t="s">
        <v>43</v>
      </c>
      <c r="M5663" s="128" t="s">
        <v>44</v>
      </c>
      <c r="N5663" s="128" t="s">
        <v>150</v>
      </c>
      <c r="O5663" s="128" t="s">
        <v>1534</v>
      </c>
      <c r="P5663" s="128" t="s">
        <v>1152</v>
      </c>
      <c r="Q5663" s="128" t="s">
        <v>1535</v>
      </c>
      <c r="R5663" s="128" t="s">
        <v>2572</v>
      </c>
      <c r="S5663" s="127">
        <v>201503</v>
      </c>
      <c r="T5663" s="128" t="s">
        <v>52</v>
      </c>
      <c r="U5663" s="127">
        <v>0</v>
      </c>
      <c r="V5663" s="138">
        <v>45125.14</v>
      </c>
      <c r="W5663" s="128" t="s">
        <v>1152</v>
      </c>
      <c r="X5663" s="128" t="s">
        <v>177</v>
      </c>
      <c r="Y5663" s="128" t="s">
        <v>1152</v>
      </c>
      <c r="Z5663" s="128" t="s">
        <v>48</v>
      </c>
      <c r="AA5663" s="128" t="s">
        <v>1166</v>
      </c>
      <c r="AB5663" s="128" t="s">
        <v>42</v>
      </c>
      <c r="AC5663" s="128" t="s">
        <v>2606</v>
      </c>
      <c r="AD5663" s="128" t="s">
        <v>51</v>
      </c>
    </row>
    <row r="5664" spans="1:30" x14ac:dyDescent="0.25">
      <c r="A5664" s="128" t="s">
        <v>35</v>
      </c>
      <c r="B5664" s="128" t="s">
        <v>36</v>
      </c>
      <c r="C5664" s="128" t="s">
        <v>37</v>
      </c>
      <c r="D5664" s="128" t="s">
        <v>121</v>
      </c>
      <c r="E5664" s="128" t="s">
        <v>122</v>
      </c>
      <c r="F5664" s="128" t="s">
        <v>123</v>
      </c>
      <c r="G5664" s="128" t="s">
        <v>124</v>
      </c>
      <c r="H5664" s="128" t="s">
        <v>124</v>
      </c>
      <c r="I5664" s="128" t="s">
        <v>42</v>
      </c>
      <c r="J5664" s="128" t="s">
        <v>532</v>
      </c>
      <c r="K5664" s="128" t="s">
        <v>532</v>
      </c>
      <c r="L5664" s="128" t="s">
        <v>43</v>
      </c>
      <c r="M5664" s="128" t="s">
        <v>44</v>
      </c>
      <c r="N5664" s="128" t="s">
        <v>150</v>
      </c>
      <c r="O5664" s="128" t="s">
        <v>1534</v>
      </c>
      <c r="P5664" s="128" t="s">
        <v>1152</v>
      </c>
      <c r="Q5664" s="128" t="s">
        <v>1535</v>
      </c>
      <c r="R5664" s="128" t="s">
        <v>1152</v>
      </c>
      <c r="S5664" s="127">
        <v>201503</v>
      </c>
      <c r="T5664" s="128" t="s">
        <v>52</v>
      </c>
      <c r="U5664" s="127">
        <v>0</v>
      </c>
      <c r="V5664" s="138">
        <v>22927.3</v>
      </c>
      <c r="W5664" s="128" t="s">
        <v>1152</v>
      </c>
      <c r="X5664" s="128" t="s">
        <v>177</v>
      </c>
      <c r="Y5664" s="128" t="s">
        <v>1152</v>
      </c>
      <c r="Z5664" s="128" t="s">
        <v>48</v>
      </c>
      <c r="AA5664" s="128" t="s">
        <v>1166</v>
      </c>
      <c r="AB5664" s="128" t="s">
        <v>42</v>
      </c>
      <c r="AC5664" s="128" t="s">
        <v>2606</v>
      </c>
      <c r="AD5664" s="128" t="s">
        <v>51</v>
      </c>
    </row>
    <row r="5665" spans="1:30" x14ac:dyDescent="0.25">
      <c r="A5665" s="128" t="s">
        <v>35</v>
      </c>
      <c r="B5665" s="128" t="s">
        <v>36</v>
      </c>
      <c r="C5665" s="128" t="s">
        <v>37</v>
      </c>
      <c r="D5665" s="128" t="s">
        <v>121</v>
      </c>
      <c r="E5665" s="128" t="s">
        <v>122</v>
      </c>
      <c r="F5665" s="128" t="s">
        <v>123</v>
      </c>
      <c r="G5665" s="128" t="s">
        <v>124</v>
      </c>
      <c r="H5665" s="128" t="s">
        <v>124</v>
      </c>
      <c r="I5665" s="128" t="s">
        <v>42</v>
      </c>
      <c r="J5665" s="128" t="s">
        <v>532</v>
      </c>
      <c r="K5665" s="128" t="s">
        <v>532</v>
      </c>
      <c r="L5665" s="128" t="s">
        <v>43</v>
      </c>
      <c r="M5665" s="128" t="s">
        <v>44</v>
      </c>
      <c r="N5665" s="128" t="s">
        <v>150</v>
      </c>
      <c r="O5665" s="128" t="s">
        <v>1534</v>
      </c>
      <c r="P5665" s="128" t="s">
        <v>1152</v>
      </c>
      <c r="Q5665" s="128" t="s">
        <v>1535</v>
      </c>
      <c r="R5665" s="128" t="s">
        <v>2572</v>
      </c>
      <c r="S5665" s="127">
        <v>201503</v>
      </c>
      <c r="T5665" s="128" t="s">
        <v>52</v>
      </c>
      <c r="U5665" s="127">
        <v>0</v>
      </c>
      <c r="V5665" s="138">
        <v>21459.86</v>
      </c>
      <c r="W5665" s="128" t="s">
        <v>1152</v>
      </c>
      <c r="X5665" s="128" t="s">
        <v>177</v>
      </c>
      <c r="Y5665" s="128" t="s">
        <v>1152</v>
      </c>
      <c r="Z5665" s="128" t="s">
        <v>48</v>
      </c>
      <c r="AA5665" s="128" t="s">
        <v>1166</v>
      </c>
      <c r="AB5665" s="128" t="s">
        <v>42</v>
      </c>
      <c r="AC5665" s="128" t="s">
        <v>2606</v>
      </c>
      <c r="AD5665" s="128" t="s">
        <v>51</v>
      </c>
    </row>
    <row r="5666" spans="1:30" x14ac:dyDescent="0.25">
      <c r="A5666" s="128" t="s">
        <v>35</v>
      </c>
      <c r="B5666" s="128" t="s">
        <v>36</v>
      </c>
      <c r="C5666" s="128" t="s">
        <v>37</v>
      </c>
      <c r="D5666" s="128" t="s">
        <v>121</v>
      </c>
      <c r="E5666" s="128" t="s">
        <v>122</v>
      </c>
      <c r="F5666" s="128" t="s">
        <v>123</v>
      </c>
      <c r="G5666" s="128" t="s">
        <v>124</v>
      </c>
      <c r="H5666" s="128" t="s">
        <v>124</v>
      </c>
      <c r="I5666" s="128" t="s">
        <v>42</v>
      </c>
      <c r="J5666" s="128" t="s">
        <v>298</v>
      </c>
      <c r="K5666" s="128" t="s">
        <v>298</v>
      </c>
      <c r="L5666" s="128" t="s">
        <v>43</v>
      </c>
      <c r="M5666" s="128" t="s">
        <v>44</v>
      </c>
      <c r="N5666" s="128" t="s">
        <v>150</v>
      </c>
      <c r="O5666" s="128" t="s">
        <v>1534</v>
      </c>
      <c r="P5666" s="128" t="s">
        <v>1152</v>
      </c>
      <c r="Q5666" s="128" t="s">
        <v>2430</v>
      </c>
      <c r="R5666" s="128" t="s">
        <v>2574</v>
      </c>
      <c r="S5666" s="127">
        <v>201503</v>
      </c>
      <c r="T5666" s="128" t="s">
        <v>52</v>
      </c>
      <c r="U5666" s="127">
        <v>0</v>
      </c>
      <c r="V5666" s="138">
        <v>18625.75</v>
      </c>
      <c r="W5666" s="128" t="s">
        <v>1152</v>
      </c>
      <c r="X5666" s="128" t="s">
        <v>1624</v>
      </c>
      <c r="Y5666" s="128" t="s">
        <v>1152</v>
      </c>
      <c r="Z5666" s="128" t="s">
        <v>48</v>
      </c>
      <c r="AA5666" s="128" t="s">
        <v>1166</v>
      </c>
      <c r="AB5666" s="128" t="s">
        <v>42</v>
      </c>
      <c r="AC5666" s="128" t="s">
        <v>2606</v>
      </c>
      <c r="AD5666" s="128" t="s">
        <v>51</v>
      </c>
    </row>
    <row r="5667" spans="1:30" x14ac:dyDescent="0.25">
      <c r="A5667" s="128" t="s">
        <v>35</v>
      </c>
      <c r="B5667" s="128" t="s">
        <v>36</v>
      </c>
      <c r="C5667" s="128" t="s">
        <v>37</v>
      </c>
      <c r="D5667" s="128" t="s">
        <v>121</v>
      </c>
      <c r="E5667" s="128" t="s">
        <v>122</v>
      </c>
      <c r="F5667" s="128" t="s">
        <v>123</v>
      </c>
      <c r="G5667" s="128" t="s">
        <v>124</v>
      </c>
      <c r="H5667" s="128" t="s">
        <v>124</v>
      </c>
      <c r="I5667" s="128" t="s">
        <v>42</v>
      </c>
      <c r="J5667" s="128" t="s">
        <v>652</v>
      </c>
      <c r="K5667" s="128" t="s">
        <v>652</v>
      </c>
      <c r="L5667" s="128" t="s">
        <v>43</v>
      </c>
      <c r="M5667" s="128" t="s">
        <v>44</v>
      </c>
      <c r="N5667" s="128" t="s">
        <v>150</v>
      </c>
      <c r="O5667" s="128" t="s">
        <v>1534</v>
      </c>
      <c r="P5667" s="128" t="s">
        <v>1152</v>
      </c>
      <c r="Q5667" s="128" t="s">
        <v>1535</v>
      </c>
      <c r="R5667" s="128" t="s">
        <v>1152</v>
      </c>
      <c r="S5667" s="127">
        <v>201503</v>
      </c>
      <c r="T5667" s="128" t="s">
        <v>52</v>
      </c>
      <c r="U5667" s="127">
        <v>0</v>
      </c>
      <c r="V5667" s="138">
        <v>11489.98</v>
      </c>
      <c r="W5667" s="128" t="s">
        <v>1152</v>
      </c>
      <c r="X5667" s="128" t="s">
        <v>177</v>
      </c>
      <c r="Y5667" s="128" t="s">
        <v>1152</v>
      </c>
      <c r="Z5667" s="128" t="s">
        <v>48</v>
      </c>
      <c r="AA5667" s="128" t="s">
        <v>1166</v>
      </c>
      <c r="AB5667" s="128" t="s">
        <v>42</v>
      </c>
      <c r="AC5667" s="128" t="s">
        <v>2606</v>
      </c>
      <c r="AD5667" s="128" t="s">
        <v>51</v>
      </c>
    </row>
    <row r="5668" spans="1:30" x14ac:dyDescent="0.25">
      <c r="A5668" s="128" t="s">
        <v>35</v>
      </c>
      <c r="B5668" s="128" t="s">
        <v>36</v>
      </c>
      <c r="C5668" s="128" t="s">
        <v>37</v>
      </c>
      <c r="D5668" s="128" t="s">
        <v>121</v>
      </c>
      <c r="E5668" s="128" t="s">
        <v>122</v>
      </c>
      <c r="F5668" s="128" t="s">
        <v>123</v>
      </c>
      <c r="G5668" s="128" t="s">
        <v>124</v>
      </c>
      <c r="H5668" s="128" t="s">
        <v>124</v>
      </c>
      <c r="I5668" s="128" t="s">
        <v>42</v>
      </c>
      <c r="J5668" s="128" t="s">
        <v>283</v>
      </c>
      <c r="K5668" s="128" t="s">
        <v>283</v>
      </c>
      <c r="L5668" s="128" t="s">
        <v>43</v>
      </c>
      <c r="M5668" s="128" t="s">
        <v>44</v>
      </c>
      <c r="N5668" s="128" t="s">
        <v>150</v>
      </c>
      <c r="O5668" s="128" t="s">
        <v>1534</v>
      </c>
      <c r="P5668" s="128" t="s">
        <v>1152</v>
      </c>
      <c r="Q5668" s="128" t="s">
        <v>1539</v>
      </c>
      <c r="R5668" s="128" t="s">
        <v>1152</v>
      </c>
      <c r="S5668" s="127">
        <v>201503</v>
      </c>
      <c r="T5668" s="128" t="s">
        <v>52</v>
      </c>
      <c r="U5668" s="127">
        <v>0</v>
      </c>
      <c r="V5668" s="138">
        <v>8000</v>
      </c>
      <c r="W5668" s="128" t="s">
        <v>1152</v>
      </c>
      <c r="X5668" s="128" t="s">
        <v>460</v>
      </c>
      <c r="Y5668" s="128" t="s">
        <v>1152</v>
      </c>
      <c r="Z5668" s="128" t="s">
        <v>48</v>
      </c>
      <c r="AA5668" s="128" t="s">
        <v>1166</v>
      </c>
      <c r="AB5668" s="128" t="s">
        <v>42</v>
      </c>
      <c r="AC5668" s="128" t="s">
        <v>2606</v>
      </c>
      <c r="AD5668" s="128" t="s">
        <v>51</v>
      </c>
    </row>
    <row r="5669" spans="1:30" x14ac:dyDescent="0.25">
      <c r="A5669" s="128" t="s">
        <v>35</v>
      </c>
      <c r="B5669" s="128" t="s">
        <v>36</v>
      </c>
      <c r="C5669" s="128" t="s">
        <v>37</v>
      </c>
      <c r="D5669" s="128" t="s">
        <v>121</v>
      </c>
      <c r="E5669" s="128" t="s">
        <v>122</v>
      </c>
      <c r="F5669" s="128" t="s">
        <v>123</v>
      </c>
      <c r="G5669" s="128" t="s">
        <v>124</v>
      </c>
      <c r="H5669" s="128" t="s">
        <v>124</v>
      </c>
      <c r="I5669" s="128" t="s">
        <v>42</v>
      </c>
      <c r="J5669" s="128" t="s">
        <v>182</v>
      </c>
      <c r="K5669" s="128" t="s">
        <v>182</v>
      </c>
      <c r="L5669" s="128" t="s">
        <v>43</v>
      </c>
      <c r="M5669" s="128" t="s">
        <v>44</v>
      </c>
      <c r="N5669" s="128" t="s">
        <v>180</v>
      </c>
      <c r="O5669" s="128" t="s">
        <v>1534</v>
      </c>
      <c r="P5669" s="128" t="s">
        <v>1152</v>
      </c>
      <c r="Q5669" s="128" t="s">
        <v>1535</v>
      </c>
      <c r="R5669" s="128" t="s">
        <v>2572</v>
      </c>
      <c r="S5669" s="127">
        <v>201503</v>
      </c>
      <c r="T5669" s="128" t="s">
        <v>52</v>
      </c>
      <c r="U5669" s="127">
        <v>0</v>
      </c>
      <c r="V5669" s="138">
        <v>451903.53</v>
      </c>
      <c r="W5669" s="128" t="s">
        <v>1152</v>
      </c>
      <c r="X5669" s="128" t="s">
        <v>177</v>
      </c>
      <c r="Y5669" s="128" t="s">
        <v>1152</v>
      </c>
      <c r="Z5669" s="128" t="s">
        <v>48</v>
      </c>
      <c r="AA5669" s="128" t="s">
        <v>1166</v>
      </c>
      <c r="AB5669" s="128" t="s">
        <v>42</v>
      </c>
      <c r="AC5669" s="128" t="s">
        <v>2606</v>
      </c>
      <c r="AD5669" s="128" t="s">
        <v>51</v>
      </c>
    </row>
    <row r="5670" spans="1:30" x14ac:dyDescent="0.25">
      <c r="A5670" s="128" t="s">
        <v>35</v>
      </c>
      <c r="B5670" s="128" t="s">
        <v>36</v>
      </c>
      <c r="C5670" s="128" t="s">
        <v>37</v>
      </c>
      <c r="D5670" s="128" t="s">
        <v>121</v>
      </c>
      <c r="E5670" s="128" t="s">
        <v>122</v>
      </c>
      <c r="F5670" s="128" t="s">
        <v>123</v>
      </c>
      <c r="G5670" s="128" t="s">
        <v>124</v>
      </c>
      <c r="H5670" s="128" t="s">
        <v>124</v>
      </c>
      <c r="I5670" s="128" t="s">
        <v>42</v>
      </c>
      <c r="J5670" s="128" t="s">
        <v>182</v>
      </c>
      <c r="K5670" s="128" t="s">
        <v>182</v>
      </c>
      <c r="L5670" s="128" t="s">
        <v>43</v>
      </c>
      <c r="M5670" s="128" t="s">
        <v>44</v>
      </c>
      <c r="N5670" s="128" t="s">
        <v>180</v>
      </c>
      <c r="O5670" s="128" t="s">
        <v>1534</v>
      </c>
      <c r="P5670" s="128" t="s">
        <v>1152</v>
      </c>
      <c r="Q5670" s="128" t="s">
        <v>1535</v>
      </c>
      <c r="R5670" s="128" t="s">
        <v>1152</v>
      </c>
      <c r="S5670" s="127">
        <v>201503</v>
      </c>
      <c r="T5670" s="128" t="s">
        <v>52</v>
      </c>
      <c r="U5670" s="127">
        <v>0</v>
      </c>
      <c r="V5670" s="138">
        <v>385473.18</v>
      </c>
      <c r="W5670" s="128" t="s">
        <v>1152</v>
      </c>
      <c r="X5670" s="128" t="s">
        <v>177</v>
      </c>
      <c r="Y5670" s="128" t="s">
        <v>1152</v>
      </c>
      <c r="Z5670" s="128" t="s">
        <v>48</v>
      </c>
      <c r="AA5670" s="128" t="s">
        <v>1166</v>
      </c>
      <c r="AB5670" s="128" t="s">
        <v>42</v>
      </c>
      <c r="AC5670" s="128" t="s">
        <v>2606</v>
      </c>
      <c r="AD5670" s="128" t="s">
        <v>51</v>
      </c>
    </row>
    <row r="5671" spans="1:30" x14ac:dyDescent="0.25">
      <c r="A5671" s="128" t="s">
        <v>35</v>
      </c>
      <c r="B5671" s="128" t="s">
        <v>36</v>
      </c>
      <c r="C5671" s="128" t="s">
        <v>37</v>
      </c>
      <c r="D5671" s="128" t="s">
        <v>121</v>
      </c>
      <c r="E5671" s="128" t="s">
        <v>215</v>
      </c>
      <c r="F5671" s="128" t="s">
        <v>216</v>
      </c>
      <c r="G5671" s="128" t="s">
        <v>124</v>
      </c>
      <c r="H5671" s="128" t="s">
        <v>124</v>
      </c>
      <c r="I5671" s="128" t="s">
        <v>42</v>
      </c>
      <c r="J5671" s="128" t="s">
        <v>237</v>
      </c>
      <c r="K5671" s="128" t="s">
        <v>237</v>
      </c>
      <c r="L5671" s="128" t="s">
        <v>43</v>
      </c>
      <c r="M5671" s="128" t="s">
        <v>44</v>
      </c>
      <c r="N5671" s="128" t="s">
        <v>150</v>
      </c>
      <c r="O5671" s="128" t="s">
        <v>1534</v>
      </c>
      <c r="P5671" s="128" t="s">
        <v>1152</v>
      </c>
      <c r="Q5671" s="128" t="s">
        <v>2425</v>
      </c>
      <c r="R5671" s="128" t="s">
        <v>1152</v>
      </c>
      <c r="S5671" s="127">
        <v>201503</v>
      </c>
      <c r="T5671" s="128" t="s">
        <v>52</v>
      </c>
      <c r="U5671" s="127">
        <v>0</v>
      </c>
      <c r="V5671" s="138">
        <v>8392.89</v>
      </c>
      <c r="W5671" s="128" t="s">
        <v>1152</v>
      </c>
      <c r="X5671" s="128" t="s">
        <v>1152</v>
      </c>
      <c r="Y5671" s="128" t="s">
        <v>1152</v>
      </c>
      <c r="Z5671" s="128" t="s">
        <v>48</v>
      </c>
      <c r="AA5671" s="128" t="s">
        <v>1166</v>
      </c>
      <c r="AB5671" s="128" t="s">
        <v>42</v>
      </c>
      <c r="AC5671" s="128" t="s">
        <v>2607</v>
      </c>
      <c r="AD5671" s="128" t="s">
        <v>51</v>
      </c>
    </row>
    <row r="5672" spans="1:30" x14ac:dyDescent="0.25">
      <c r="A5672" s="128" t="s">
        <v>35</v>
      </c>
      <c r="B5672" s="128" t="s">
        <v>36</v>
      </c>
      <c r="C5672" s="128" t="s">
        <v>37</v>
      </c>
      <c r="D5672" s="128" t="s">
        <v>121</v>
      </c>
      <c r="E5672" s="128" t="s">
        <v>215</v>
      </c>
      <c r="F5672" s="128" t="s">
        <v>216</v>
      </c>
      <c r="G5672" s="128" t="s">
        <v>124</v>
      </c>
      <c r="H5672" s="128" t="s">
        <v>124</v>
      </c>
      <c r="I5672" s="128" t="s">
        <v>42</v>
      </c>
      <c r="J5672" s="128" t="s">
        <v>250</v>
      </c>
      <c r="K5672" s="128" t="s">
        <v>250</v>
      </c>
      <c r="L5672" s="128" t="s">
        <v>43</v>
      </c>
      <c r="M5672" s="128" t="s">
        <v>44</v>
      </c>
      <c r="N5672" s="128" t="s">
        <v>150</v>
      </c>
      <c r="O5672" s="128" t="s">
        <v>1534</v>
      </c>
      <c r="P5672" s="128" t="s">
        <v>1152</v>
      </c>
      <c r="Q5672" s="128" t="s">
        <v>1559</v>
      </c>
      <c r="R5672" s="128" t="s">
        <v>1152</v>
      </c>
      <c r="S5672" s="127">
        <v>201503</v>
      </c>
      <c r="T5672" s="128" t="s">
        <v>52</v>
      </c>
      <c r="U5672" s="127">
        <v>0</v>
      </c>
      <c r="V5672" s="138">
        <v>6493.32</v>
      </c>
      <c r="W5672" s="128" t="s">
        <v>1152</v>
      </c>
      <c r="X5672" s="128" t="s">
        <v>1152</v>
      </c>
      <c r="Y5672" s="128" t="s">
        <v>1152</v>
      </c>
      <c r="Z5672" s="128" t="s">
        <v>48</v>
      </c>
      <c r="AA5672" s="128" t="s">
        <v>1166</v>
      </c>
      <c r="AB5672" s="128" t="s">
        <v>42</v>
      </c>
      <c r="AC5672" s="128" t="s">
        <v>2607</v>
      </c>
      <c r="AD5672" s="128" t="s">
        <v>51</v>
      </c>
    </row>
    <row r="5673" spans="1:30" x14ac:dyDescent="0.25">
      <c r="A5673" s="128" t="s">
        <v>35</v>
      </c>
      <c r="B5673" s="128" t="s">
        <v>36</v>
      </c>
      <c r="C5673" s="128" t="s">
        <v>37</v>
      </c>
      <c r="D5673" s="128" t="s">
        <v>121</v>
      </c>
      <c r="E5673" s="128" t="s">
        <v>215</v>
      </c>
      <c r="F5673" s="128" t="s">
        <v>216</v>
      </c>
      <c r="G5673" s="128" t="s">
        <v>124</v>
      </c>
      <c r="H5673" s="128" t="s">
        <v>124</v>
      </c>
      <c r="I5673" s="128" t="s">
        <v>42</v>
      </c>
      <c r="J5673" s="128" t="s">
        <v>217</v>
      </c>
      <c r="K5673" s="128" t="s">
        <v>217</v>
      </c>
      <c r="L5673" s="128" t="s">
        <v>43</v>
      </c>
      <c r="M5673" s="128" t="s">
        <v>44</v>
      </c>
      <c r="N5673" s="128" t="s">
        <v>180</v>
      </c>
      <c r="O5673" s="128" t="s">
        <v>1534</v>
      </c>
      <c r="P5673" s="128" t="s">
        <v>1152</v>
      </c>
      <c r="Q5673" s="128" t="s">
        <v>2483</v>
      </c>
      <c r="R5673" s="128" t="s">
        <v>1152</v>
      </c>
      <c r="S5673" s="127">
        <v>201503</v>
      </c>
      <c r="T5673" s="128" t="s">
        <v>52</v>
      </c>
      <c r="U5673" s="127">
        <v>0</v>
      </c>
      <c r="V5673" s="138">
        <v>401038.85</v>
      </c>
      <c r="W5673" s="128" t="s">
        <v>1152</v>
      </c>
      <c r="X5673" s="128" t="s">
        <v>1152</v>
      </c>
      <c r="Y5673" s="128" t="s">
        <v>1152</v>
      </c>
      <c r="Z5673" s="128" t="s">
        <v>48</v>
      </c>
      <c r="AA5673" s="128" t="s">
        <v>1166</v>
      </c>
      <c r="AB5673" s="128" t="s">
        <v>42</v>
      </c>
      <c r="AC5673" s="128" t="s">
        <v>2607</v>
      </c>
      <c r="AD5673" s="128" t="s">
        <v>51</v>
      </c>
    </row>
    <row r="5674" spans="1:30" x14ac:dyDescent="0.25">
      <c r="A5674" s="128" t="s">
        <v>35</v>
      </c>
      <c r="B5674" s="128" t="s">
        <v>36</v>
      </c>
      <c r="C5674" s="128" t="s">
        <v>37</v>
      </c>
      <c r="D5674" s="128" t="s">
        <v>121</v>
      </c>
      <c r="E5674" s="128" t="s">
        <v>215</v>
      </c>
      <c r="F5674" s="128" t="s">
        <v>216</v>
      </c>
      <c r="G5674" s="128" t="s">
        <v>124</v>
      </c>
      <c r="H5674" s="128" t="s">
        <v>124</v>
      </c>
      <c r="I5674" s="128" t="s">
        <v>42</v>
      </c>
      <c r="J5674" s="128" t="s">
        <v>261</v>
      </c>
      <c r="K5674" s="128" t="s">
        <v>261</v>
      </c>
      <c r="L5674" s="128" t="s">
        <v>43</v>
      </c>
      <c r="M5674" s="128" t="s">
        <v>44</v>
      </c>
      <c r="N5674" s="128" t="s">
        <v>180</v>
      </c>
      <c r="O5674" s="128" t="s">
        <v>1534</v>
      </c>
      <c r="P5674" s="128" t="s">
        <v>1152</v>
      </c>
      <c r="Q5674" s="128" t="s">
        <v>1547</v>
      </c>
      <c r="R5674" s="128" t="s">
        <v>1152</v>
      </c>
      <c r="S5674" s="127">
        <v>201503</v>
      </c>
      <c r="T5674" s="128" t="s">
        <v>52</v>
      </c>
      <c r="U5674" s="127">
        <v>0</v>
      </c>
      <c r="V5674" s="138">
        <v>202101</v>
      </c>
      <c r="W5674" s="128" t="s">
        <v>1152</v>
      </c>
      <c r="X5674" s="128" t="s">
        <v>1152</v>
      </c>
      <c r="Y5674" s="128" t="s">
        <v>1152</v>
      </c>
      <c r="Z5674" s="128" t="s">
        <v>48</v>
      </c>
      <c r="AA5674" s="128" t="s">
        <v>1166</v>
      </c>
      <c r="AB5674" s="128" t="s">
        <v>42</v>
      </c>
      <c r="AC5674" s="128" t="s">
        <v>2607</v>
      </c>
      <c r="AD5674" s="128" t="s">
        <v>51</v>
      </c>
    </row>
    <row r="5675" spans="1:30" x14ac:dyDescent="0.25">
      <c r="A5675" s="128" t="s">
        <v>35</v>
      </c>
      <c r="B5675" s="128" t="s">
        <v>36</v>
      </c>
      <c r="C5675" s="128" t="s">
        <v>37</v>
      </c>
      <c r="D5675" s="128" t="s">
        <v>121</v>
      </c>
      <c r="E5675" s="128" t="s">
        <v>215</v>
      </c>
      <c r="F5675" s="128" t="s">
        <v>216</v>
      </c>
      <c r="G5675" s="128" t="s">
        <v>124</v>
      </c>
      <c r="H5675" s="128" t="s">
        <v>124</v>
      </c>
      <c r="I5675" s="128" t="s">
        <v>42</v>
      </c>
      <c r="J5675" s="128" t="s">
        <v>237</v>
      </c>
      <c r="K5675" s="128" t="s">
        <v>237</v>
      </c>
      <c r="L5675" s="128" t="s">
        <v>43</v>
      </c>
      <c r="M5675" s="128" t="s">
        <v>44</v>
      </c>
      <c r="N5675" s="128" t="s">
        <v>180</v>
      </c>
      <c r="O5675" s="128" t="s">
        <v>1534</v>
      </c>
      <c r="P5675" s="128" t="s">
        <v>1152</v>
      </c>
      <c r="Q5675" s="128" t="s">
        <v>1544</v>
      </c>
      <c r="R5675" s="128" t="s">
        <v>1152</v>
      </c>
      <c r="S5675" s="127">
        <v>201503</v>
      </c>
      <c r="T5675" s="128" t="s">
        <v>52</v>
      </c>
      <c r="U5675" s="127">
        <v>0</v>
      </c>
      <c r="V5675" s="138">
        <v>175450</v>
      </c>
      <c r="W5675" s="128" t="s">
        <v>1152</v>
      </c>
      <c r="X5675" s="128" t="s">
        <v>1152</v>
      </c>
      <c r="Y5675" s="128" t="s">
        <v>1152</v>
      </c>
      <c r="Z5675" s="128" t="s">
        <v>48</v>
      </c>
      <c r="AA5675" s="128" t="s">
        <v>1166</v>
      </c>
      <c r="AB5675" s="128" t="s">
        <v>42</v>
      </c>
      <c r="AC5675" s="128" t="s">
        <v>2607</v>
      </c>
      <c r="AD5675" s="128" t="s">
        <v>51</v>
      </c>
    </row>
    <row r="5676" spans="1:30" x14ac:dyDescent="0.25">
      <c r="A5676" s="128" t="s">
        <v>35</v>
      </c>
      <c r="B5676" s="128" t="s">
        <v>36</v>
      </c>
      <c r="C5676" s="128" t="s">
        <v>37</v>
      </c>
      <c r="D5676" s="128" t="s">
        <v>121</v>
      </c>
      <c r="E5676" s="128" t="s">
        <v>215</v>
      </c>
      <c r="F5676" s="128" t="s">
        <v>216</v>
      </c>
      <c r="G5676" s="128" t="s">
        <v>124</v>
      </c>
      <c r="H5676" s="128" t="s">
        <v>124</v>
      </c>
      <c r="I5676" s="128" t="s">
        <v>42</v>
      </c>
      <c r="J5676" s="128" t="s">
        <v>250</v>
      </c>
      <c r="K5676" s="128" t="s">
        <v>250</v>
      </c>
      <c r="L5676" s="128" t="s">
        <v>43</v>
      </c>
      <c r="M5676" s="128" t="s">
        <v>44</v>
      </c>
      <c r="N5676" s="128" t="s">
        <v>180</v>
      </c>
      <c r="O5676" s="128" t="s">
        <v>1534</v>
      </c>
      <c r="P5676" s="128" t="s">
        <v>1152</v>
      </c>
      <c r="Q5676" s="128" t="s">
        <v>1545</v>
      </c>
      <c r="R5676" s="128" t="s">
        <v>1152</v>
      </c>
      <c r="S5676" s="127">
        <v>201503</v>
      </c>
      <c r="T5676" s="128" t="s">
        <v>52</v>
      </c>
      <c r="U5676" s="127">
        <v>0</v>
      </c>
      <c r="V5676" s="138">
        <v>20900</v>
      </c>
      <c r="W5676" s="128" t="s">
        <v>1152</v>
      </c>
      <c r="X5676" s="128" t="s">
        <v>1152</v>
      </c>
      <c r="Y5676" s="128" t="s">
        <v>1152</v>
      </c>
      <c r="Z5676" s="128" t="s">
        <v>48</v>
      </c>
      <c r="AA5676" s="128" t="s">
        <v>1166</v>
      </c>
      <c r="AB5676" s="128" t="s">
        <v>42</v>
      </c>
      <c r="AC5676" s="128" t="s">
        <v>2607</v>
      </c>
      <c r="AD5676" s="128" t="s">
        <v>51</v>
      </c>
    </row>
    <row r="5677" spans="1:30" x14ac:dyDescent="0.25">
      <c r="A5677" s="128" t="s">
        <v>35</v>
      </c>
      <c r="B5677" s="128" t="s">
        <v>36</v>
      </c>
      <c r="C5677" s="128" t="s">
        <v>37</v>
      </c>
      <c r="D5677" s="128" t="s">
        <v>121</v>
      </c>
      <c r="E5677" s="128" t="s">
        <v>215</v>
      </c>
      <c r="F5677" s="128" t="s">
        <v>216</v>
      </c>
      <c r="G5677" s="128" t="s">
        <v>124</v>
      </c>
      <c r="H5677" s="128" t="s">
        <v>124</v>
      </c>
      <c r="I5677" s="128" t="s">
        <v>42</v>
      </c>
      <c r="J5677" s="128" t="s">
        <v>231</v>
      </c>
      <c r="K5677" s="128" t="s">
        <v>231</v>
      </c>
      <c r="L5677" s="128" t="s">
        <v>43</v>
      </c>
      <c r="M5677" s="128" t="s">
        <v>44</v>
      </c>
      <c r="N5677" s="128" t="s">
        <v>180</v>
      </c>
      <c r="O5677" s="128" t="s">
        <v>1534</v>
      </c>
      <c r="P5677" s="128" t="s">
        <v>1152</v>
      </c>
      <c r="Q5677" s="128" t="s">
        <v>2483</v>
      </c>
      <c r="R5677" s="128" t="s">
        <v>1152</v>
      </c>
      <c r="S5677" s="127">
        <v>201503</v>
      </c>
      <c r="T5677" s="128" t="s">
        <v>52</v>
      </c>
      <c r="U5677" s="127">
        <v>0</v>
      </c>
      <c r="V5677" s="138">
        <v>16264</v>
      </c>
      <c r="W5677" s="128" t="s">
        <v>1152</v>
      </c>
      <c r="X5677" s="128" t="s">
        <v>1152</v>
      </c>
      <c r="Y5677" s="128" t="s">
        <v>1152</v>
      </c>
      <c r="Z5677" s="128" t="s">
        <v>48</v>
      </c>
      <c r="AA5677" s="128" t="s">
        <v>1166</v>
      </c>
      <c r="AB5677" s="128" t="s">
        <v>42</v>
      </c>
      <c r="AC5677" s="128" t="s">
        <v>2607</v>
      </c>
      <c r="AD5677" s="128" t="s">
        <v>51</v>
      </c>
    </row>
    <row r="5678" spans="1:30" x14ac:dyDescent="0.25">
      <c r="A5678" s="128" t="s">
        <v>35</v>
      </c>
      <c r="B5678" s="128" t="s">
        <v>36</v>
      </c>
      <c r="C5678" s="128" t="s">
        <v>37</v>
      </c>
      <c r="D5678" s="128" t="s">
        <v>121</v>
      </c>
      <c r="E5678" s="128" t="s">
        <v>215</v>
      </c>
      <c r="F5678" s="128" t="s">
        <v>216</v>
      </c>
      <c r="G5678" s="128" t="s">
        <v>124</v>
      </c>
      <c r="H5678" s="128" t="s">
        <v>124</v>
      </c>
      <c r="I5678" s="128" t="s">
        <v>42</v>
      </c>
      <c r="J5678" s="128" t="s">
        <v>437</v>
      </c>
      <c r="K5678" s="128" t="s">
        <v>437</v>
      </c>
      <c r="L5678" s="128" t="s">
        <v>43</v>
      </c>
      <c r="M5678" s="128" t="s">
        <v>44</v>
      </c>
      <c r="N5678" s="128" t="s">
        <v>180</v>
      </c>
      <c r="O5678" s="128" t="s">
        <v>1534</v>
      </c>
      <c r="P5678" s="128" t="s">
        <v>1152</v>
      </c>
      <c r="Q5678" s="128" t="s">
        <v>1547</v>
      </c>
      <c r="R5678" s="128" t="s">
        <v>1152</v>
      </c>
      <c r="S5678" s="127">
        <v>201503</v>
      </c>
      <c r="T5678" s="128" t="s">
        <v>52</v>
      </c>
      <c r="U5678" s="127">
        <v>0</v>
      </c>
      <c r="V5678" s="138">
        <v>10967.09</v>
      </c>
      <c r="W5678" s="128" t="s">
        <v>1152</v>
      </c>
      <c r="X5678" s="128" t="s">
        <v>1152</v>
      </c>
      <c r="Y5678" s="128" t="s">
        <v>1152</v>
      </c>
      <c r="Z5678" s="128" t="s">
        <v>48</v>
      </c>
      <c r="AA5678" s="128" t="s">
        <v>1166</v>
      </c>
      <c r="AB5678" s="128" t="s">
        <v>42</v>
      </c>
      <c r="AC5678" s="128" t="s">
        <v>2607</v>
      </c>
      <c r="AD5678" s="128" t="s">
        <v>51</v>
      </c>
    </row>
    <row r="5679" spans="1:30" x14ac:dyDescent="0.25">
      <c r="A5679" s="128" t="s">
        <v>35</v>
      </c>
      <c r="B5679" s="128" t="s">
        <v>36</v>
      </c>
      <c r="C5679" s="128" t="s">
        <v>37</v>
      </c>
      <c r="D5679" s="128" t="s">
        <v>121</v>
      </c>
      <c r="E5679" s="128" t="s">
        <v>215</v>
      </c>
      <c r="F5679" s="128" t="s">
        <v>216</v>
      </c>
      <c r="G5679" s="128" t="s">
        <v>124</v>
      </c>
      <c r="H5679" s="128" t="s">
        <v>124</v>
      </c>
      <c r="I5679" s="128" t="s">
        <v>42</v>
      </c>
      <c r="J5679" s="128" t="s">
        <v>257</v>
      </c>
      <c r="K5679" s="128" t="s">
        <v>257</v>
      </c>
      <c r="L5679" s="128" t="s">
        <v>43</v>
      </c>
      <c r="M5679" s="128" t="s">
        <v>44</v>
      </c>
      <c r="N5679" s="128" t="s">
        <v>150</v>
      </c>
      <c r="O5679" s="128" t="s">
        <v>1562</v>
      </c>
      <c r="P5679" s="128" t="s">
        <v>1152</v>
      </c>
      <c r="Q5679" s="128" t="s">
        <v>2608</v>
      </c>
      <c r="R5679" s="128" t="s">
        <v>1152</v>
      </c>
      <c r="S5679" s="127">
        <v>201503</v>
      </c>
      <c r="T5679" s="128" t="s">
        <v>52</v>
      </c>
      <c r="U5679" s="127">
        <v>0</v>
      </c>
      <c r="V5679" s="138">
        <v>12800</v>
      </c>
      <c r="W5679" s="128" t="s">
        <v>1152</v>
      </c>
      <c r="X5679" s="128" t="s">
        <v>1152</v>
      </c>
      <c r="Y5679" s="128" t="s">
        <v>1152</v>
      </c>
      <c r="Z5679" s="128" t="s">
        <v>48</v>
      </c>
      <c r="AA5679" s="128" t="s">
        <v>129</v>
      </c>
      <c r="AB5679" s="128" t="s">
        <v>42</v>
      </c>
      <c r="AC5679" s="128" t="s">
        <v>2609</v>
      </c>
      <c r="AD5679" s="128" t="s">
        <v>51</v>
      </c>
    </row>
    <row r="5680" spans="1:30" x14ac:dyDescent="0.25">
      <c r="A5680" s="128" t="s">
        <v>35</v>
      </c>
      <c r="B5680" s="128" t="s">
        <v>36</v>
      </c>
      <c r="C5680" s="128" t="s">
        <v>37</v>
      </c>
      <c r="D5680" s="128" t="s">
        <v>121</v>
      </c>
      <c r="E5680" s="128" t="s">
        <v>215</v>
      </c>
      <c r="F5680" s="128" t="s">
        <v>216</v>
      </c>
      <c r="G5680" s="128" t="s">
        <v>124</v>
      </c>
      <c r="H5680" s="128" t="s">
        <v>124</v>
      </c>
      <c r="I5680" s="128" t="s">
        <v>42</v>
      </c>
      <c r="J5680" s="128" t="s">
        <v>257</v>
      </c>
      <c r="K5680" s="128" t="s">
        <v>257</v>
      </c>
      <c r="L5680" s="128" t="s">
        <v>43</v>
      </c>
      <c r="M5680" s="128" t="s">
        <v>44</v>
      </c>
      <c r="N5680" s="128" t="s">
        <v>180</v>
      </c>
      <c r="O5680" s="128" t="s">
        <v>1562</v>
      </c>
      <c r="P5680" s="128" t="s">
        <v>1152</v>
      </c>
      <c r="Q5680" s="128" t="s">
        <v>2608</v>
      </c>
      <c r="R5680" s="128" t="s">
        <v>1152</v>
      </c>
      <c r="S5680" s="127">
        <v>201503</v>
      </c>
      <c r="T5680" s="128" t="s">
        <v>47</v>
      </c>
      <c r="U5680" s="127">
        <v>0</v>
      </c>
      <c r="V5680" s="138">
        <v>-12800</v>
      </c>
      <c r="W5680" s="128" t="s">
        <v>1152</v>
      </c>
      <c r="X5680" s="128" t="s">
        <v>1152</v>
      </c>
      <c r="Y5680" s="128" t="s">
        <v>1152</v>
      </c>
      <c r="Z5680" s="128" t="s">
        <v>48</v>
      </c>
      <c r="AA5680" s="128" t="s">
        <v>129</v>
      </c>
      <c r="AB5680" s="128" t="s">
        <v>42</v>
      </c>
      <c r="AC5680" s="128" t="s">
        <v>2609</v>
      </c>
      <c r="AD5680" s="128" t="s">
        <v>51</v>
      </c>
    </row>
    <row r="5681" spans="1:30" x14ac:dyDescent="0.25">
      <c r="A5681" s="128" t="s">
        <v>35</v>
      </c>
      <c r="B5681" s="128" t="s">
        <v>36</v>
      </c>
      <c r="C5681" s="128" t="s">
        <v>37</v>
      </c>
      <c r="D5681" s="128" t="s">
        <v>121</v>
      </c>
      <c r="E5681" s="128" t="s">
        <v>215</v>
      </c>
      <c r="F5681" s="128" t="s">
        <v>216</v>
      </c>
      <c r="G5681" s="128" t="s">
        <v>124</v>
      </c>
      <c r="H5681" s="128" t="s">
        <v>124</v>
      </c>
      <c r="I5681" s="128" t="s">
        <v>42</v>
      </c>
      <c r="J5681" s="128" t="s">
        <v>437</v>
      </c>
      <c r="K5681" s="128" t="s">
        <v>437</v>
      </c>
      <c r="L5681" s="128" t="s">
        <v>43</v>
      </c>
      <c r="M5681" s="128" t="s">
        <v>44</v>
      </c>
      <c r="N5681" s="128" t="s">
        <v>180</v>
      </c>
      <c r="O5681" s="128" t="s">
        <v>1534</v>
      </c>
      <c r="P5681" s="128" t="s">
        <v>1152</v>
      </c>
      <c r="Q5681" s="128" t="s">
        <v>1547</v>
      </c>
      <c r="R5681" s="128" t="s">
        <v>1152</v>
      </c>
      <c r="S5681" s="127">
        <v>201503</v>
      </c>
      <c r="T5681" s="128" t="s">
        <v>47</v>
      </c>
      <c r="U5681" s="127">
        <v>0</v>
      </c>
      <c r="V5681" s="138">
        <v>-10</v>
      </c>
      <c r="W5681" s="128" t="s">
        <v>1152</v>
      </c>
      <c r="X5681" s="128" t="s">
        <v>1152</v>
      </c>
      <c r="Y5681" s="128" t="s">
        <v>1152</v>
      </c>
      <c r="Z5681" s="128" t="s">
        <v>48</v>
      </c>
      <c r="AA5681" s="128" t="s">
        <v>129</v>
      </c>
      <c r="AB5681" s="128" t="s">
        <v>42</v>
      </c>
      <c r="AC5681" s="128" t="s">
        <v>2610</v>
      </c>
      <c r="AD5681" s="128" t="s">
        <v>51</v>
      </c>
    </row>
    <row r="5682" spans="1:30" x14ac:dyDescent="0.25">
      <c r="A5682" s="128" t="s">
        <v>35</v>
      </c>
      <c r="B5682" s="128" t="s">
        <v>36</v>
      </c>
      <c r="C5682" s="128" t="s">
        <v>37</v>
      </c>
      <c r="D5682" s="128" t="s">
        <v>121</v>
      </c>
      <c r="E5682" s="128" t="s">
        <v>215</v>
      </c>
      <c r="F5682" s="128" t="s">
        <v>216</v>
      </c>
      <c r="G5682" s="128" t="s">
        <v>124</v>
      </c>
      <c r="H5682" s="128" t="s">
        <v>124</v>
      </c>
      <c r="I5682" s="128" t="s">
        <v>42</v>
      </c>
      <c r="J5682" s="128" t="s">
        <v>237</v>
      </c>
      <c r="K5682" s="128" t="s">
        <v>237</v>
      </c>
      <c r="L5682" s="128" t="s">
        <v>43</v>
      </c>
      <c r="M5682" s="128" t="s">
        <v>44</v>
      </c>
      <c r="N5682" s="128" t="s">
        <v>150</v>
      </c>
      <c r="O5682" s="128" t="s">
        <v>1534</v>
      </c>
      <c r="P5682" s="128" t="s">
        <v>1152</v>
      </c>
      <c r="Q5682" s="128" t="s">
        <v>2425</v>
      </c>
      <c r="R5682" s="128" t="s">
        <v>1152</v>
      </c>
      <c r="S5682" s="127">
        <v>201503</v>
      </c>
      <c r="T5682" s="128" t="s">
        <v>47</v>
      </c>
      <c r="U5682" s="127">
        <v>0</v>
      </c>
      <c r="V5682" s="138">
        <v>-4418.68</v>
      </c>
      <c r="W5682" s="128" t="s">
        <v>1152</v>
      </c>
      <c r="X5682" s="128" t="s">
        <v>1152</v>
      </c>
      <c r="Y5682" s="128" t="s">
        <v>1152</v>
      </c>
      <c r="Z5682" s="128" t="s">
        <v>48</v>
      </c>
      <c r="AA5682" s="128" t="s">
        <v>129</v>
      </c>
      <c r="AB5682" s="128" t="s">
        <v>42</v>
      </c>
      <c r="AC5682" s="128" t="s">
        <v>2611</v>
      </c>
      <c r="AD5682" s="128" t="s">
        <v>51</v>
      </c>
    </row>
    <row r="5683" spans="1:30" x14ac:dyDescent="0.25">
      <c r="A5683" s="128" t="s">
        <v>35</v>
      </c>
      <c r="B5683" s="128" t="s">
        <v>36</v>
      </c>
      <c r="C5683" s="128" t="s">
        <v>37</v>
      </c>
      <c r="D5683" s="128" t="s">
        <v>121</v>
      </c>
      <c r="E5683" s="128" t="s">
        <v>215</v>
      </c>
      <c r="F5683" s="128" t="s">
        <v>216</v>
      </c>
      <c r="G5683" s="128" t="s">
        <v>124</v>
      </c>
      <c r="H5683" s="128" t="s">
        <v>124</v>
      </c>
      <c r="I5683" s="128" t="s">
        <v>42</v>
      </c>
      <c r="J5683" s="128" t="s">
        <v>250</v>
      </c>
      <c r="K5683" s="128" t="s">
        <v>250</v>
      </c>
      <c r="L5683" s="128" t="s">
        <v>43</v>
      </c>
      <c r="M5683" s="128" t="s">
        <v>44</v>
      </c>
      <c r="N5683" s="128" t="s">
        <v>150</v>
      </c>
      <c r="O5683" s="128" t="s">
        <v>1534</v>
      </c>
      <c r="P5683" s="128" t="s">
        <v>1152</v>
      </c>
      <c r="Q5683" s="128" t="s">
        <v>1559</v>
      </c>
      <c r="R5683" s="128" t="s">
        <v>1152</v>
      </c>
      <c r="S5683" s="127">
        <v>201503</v>
      </c>
      <c r="T5683" s="128" t="s">
        <v>47</v>
      </c>
      <c r="U5683" s="127">
        <v>0</v>
      </c>
      <c r="V5683" s="138">
        <v>-3000</v>
      </c>
      <c r="W5683" s="128" t="s">
        <v>1152</v>
      </c>
      <c r="X5683" s="128" t="s">
        <v>1152</v>
      </c>
      <c r="Y5683" s="128" t="s">
        <v>1152</v>
      </c>
      <c r="Z5683" s="128" t="s">
        <v>48</v>
      </c>
      <c r="AA5683" s="128" t="s">
        <v>129</v>
      </c>
      <c r="AB5683" s="128" t="s">
        <v>42</v>
      </c>
      <c r="AC5683" s="128" t="s">
        <v>2611</v>
      </c>
      <c r="AD5683" s="128" t="s">
        <v>51</v>
      </c>
    </row>
    <row r="5684" spans="1:30" x14ac:dyDescent="0.25">
      <c r="A5684" s="128" t="s">
        <v>35</v>
      </c>
      <c r="B5684" s="128" t="s">
        <v>36</v>
      </c>
      <c r="C5684" s="128" t="s">
        <v>37</v>
      </c>
      <c r="D5684" s="128" t="s">
        <v>121</v>
      </c>
      <c r="E5684" s="128" t="s">
        <v>215</v>
      </c>
      <c r="F5684" s="128" t="s">
        <v>216</v>
      </c>
      <c r="G5684" s="128" t="s">
        <v>124</v>
      </c>
      <c r="H5684" s="128" t="s">
        <v>124</v>
      </c>
      <c r="I5684" s="128" t="s">
        <v>42</v>
      </c>
      <c r="J5684" s="128" t="s">
        <v>237</v>
      </c>
      <c r="K5684" s="128" t="s">
        <v>237</v>
      </c>
      <c r="L5684" s="128" t="s">
        <v>43</v>
      </c>
      <c r="M5684" s="128" t="s">
        <v>44</v>
      </c>
      <c r="N5684" s="128" t="s">
        <v>180</v>
      </c>
      <c r="O5684" s="128" t="s">
        <v>1534</v>
      </c>
      <c r="P5684" s="128" t="s">
        <v>1152</v>
      </c>
      <c r="Q5684" s="128" t="s">
        <v>1544</v>
      </c>
      <c r="R5684" s="128" t="s">
        <v>1152</v>
      </c>
      <c r="S5684" s="127">
        <v>201503</v>
      </c>
      <c r="T5684" s="128" t="s">
        <v>47</v>
      </c>
      <c r="U5684" s="127">
        <v>0</v>
      </c>
      <c r="V5684" s="138">
        <v>-211370</v>
      </c>
      <c r="W5684" s="128" t="s">
        <v>1152</v>
      </c>
      <c r="X5684" s="128" t="s">
        <v>1152</v>
      </c>
      <c r="Y5684" s="128" t="s">
        <v>1152</v>
      </c>
      <c r="Z5684" s="128" t="s">
        <v>48</v>
      </c>
      <c r="AA5684" s="128" t="s">
        <v>129</v>
      </c>
      <c r="AB5684" s="128" t="s">
        <v>42</v>
      </c>
      <c r="AC5684" s="128" t="s">
        <v>2611</v>
      </c>
      <c r="AD5684" s="128" t="s">
        <v>51</v>
      </c>
    </row>
    <row r="5685" spans="1:30" x14ac:dyDescent="0.25">
      <c r="A5685" s="128" t="s">
        <v>35</v>
      </c>
      <c r="B5685" s="128" t="s">
        <v>36</v>
      </c>
      <c r="C5685" s="128" t="s">
        <v>37</v>
      </c>
      <c r="D5685" s="128" t="s">
        <v>121</v>
      </c>
      <c r="E5685" s="128" t="s">
        <v>215</v>
      </c>
      <c r="F5685" s="128" t="s">
        <v>216</v>
      </c>
      <c r="G5685" s="128" t="s">
        <v>124</v>
      </c>
      <c r="H5685" s="128" t="s">
        <v>124</v>
      </c>
      <c r="I5685" s="128" t="s">
        <v>42</v>
      </c>
      <c r="J5685" s="128" t="s">
        <v>217</v>
      </c>
      <c r="K5685" s="128" t="s">
        <v>217</v>
      </c>
      <c r="L5685" s="128" t="s">
        <v>43</v>
      </c>
      <c r="M5685" s="128" t="s">
        <v>44</v>
      </c>
      <c r="N5685" s="128" t="s">
        <v>180</v>
      </c>
      <c r="O5685" s="128" t="s">
        <v>1534</v>
      </c>
      <c r="P5685" s="128" t="s">
        <v>1152</v>
      </c>
      <c r="Q5685" s="128" t="s">
        <v>2483</v>
      </c>
      <c r="R5685" s="128" t="s">
        <v>1152</v>
      </c>
      <c r="S5685" s="127">
        <v>201503</v>
      </c>
      <c r="T5685" s="128" t="s">
        <v>47</v>
      </c>
      <c r="U5685" s="127">
        <v>0</v>
      </c>
      <c r="V5685" s="138">
        <v>-112766.5</v>
      </c>
      <c r="W5685" s="128" t="s">
        <v>1152</v>
      </c>
      <c r="X5685" s="128" t="s">
        <v>1152</v>
      </c>
      <c r="Y5685" s="128" t="s">
        <v>1152</v>
      </c>
      <c r="Z5685" s="128" t="s">
        <v>48</v>
      </c>
      <c r="AA5685" s="128" t="s">
        <v>129</v>
      </c>
      <c r="AB5685" s="128" t="s">
        <v>42</v>
      </c>
      <c r="AC5685" s="128" t="s">
        <v>2611</v>
      </c>
      <c r="AD5685" s="128" t="s">
        <v>51</v>
      </c>
    </row>
    <row r="5686" spans="1:30" x14ac:dyDescent="0.25">
      <c r="A5686" s="128" t="s">
        <v>35</v>
      </c>
      <c r="B5686" s="128" t="s">
        <v>36</v>
      </c>
      <c r="C5686" s="128" t="s">
        <v>37</v>
      </c>
      <c r="D5686" s="128" t="s">
        <v>121</v>
      </c>
      <c r="E5686" s="128" t="s">
        <v>215</v>
      </c>
      <c r="F5686" s="128" t="s">
        <v>216</v>
      </c>
      <c r="G5686" s="128" t="s">
        <v>124</v>
      </c>
      <c r="H5686" s="128" t="s">
        <v>124</v>
      </c>
      <c r="I5686" s="128" t="s">
        <v>42</v>
      </c>
      <c r="J5686" s="128" t="s">
        <v>261</v>
      </c>
      <c r="K5686" s="128" t="s">
        <v>261</v>
      </c>
      <c r="L5686" s="128" t="s">
        <v>43</v>
      </c>
      <c r="M5686" s="128" t="s">
        <v>44</v>
      </c>
      <c r="N5686" s="128" t="s">
        <v>180</v>
      </c>
      <c r="O5686" s="128" t="s">
        <v>1534</v>
      </c>
      <c r="P5686" s="128" t="s">
        <v>1152</v>
      </c>
      <c r="Q5686" s="128" t="s">
        <v>1547</v>
      </c>
      <c r="R5686" s="128" t="s">
        <v>1152</v>
      </c>
      <c r="S5686" s="127">
        <v>201503</v>
      </c>
      <c r="T5686" s="128" t="s">
        <v>47</v>
      </c>
      <c r="U5686" s="127">
        <v>0</v>
      </c>
      <c r="V5686" s="138">
        <v>-111903</v>
      </c>
      <c r="W5686" s="128" t="s">
        <v>1152</v>
      </c>
      <c r="X5686" s="128" t="s">
        <v>1152</v>
      </c>
      <c r="Y5686" s="128" t="s">
        <v>1152</v>
      </c>
      <c r="Z5686" s="128" t="s">
        <v>48</v>
      </c>
      <c r="AA5686" s="128" t="s">
        <v>129</v>
      </c>
      <c r="AB5686" s="128" t="s">
        <v>42</v>
      </c>
      <c r="AC5686" s="128" t="s">
        <v>2611</v>
      </c>
      <c r="AD5686" s="128" t="s">
        <v>51</v>
      </c>
    </row>
    <row r="5687" spans="1:30" x14ac:dyDescent="0.25">
      <c r="A5687" s="128" t="s">
        <v>35</v>
      </c>
      <c r="B5687" s="128" t="s">
        <v>36</v>
      </c>
      <c r="C5687" s="128" t="s">
        <v>37</v>
      </c>
      <c r="D5687" s="128" t="s">
        <v>121</v>
      </c>
      <c r="E5687" s="128" t="s">
        <v>215</v>
      </c>
      <c r="F5687" s="128" t="s">
        <v>216</v>
      </c>
      <c r="G5687" s="128" t="s">
        <v>124</v>
      </c>
      <c r="H5687" s="128" t="s">
        <v>124</v>
      </c>
      <c r="I5687" s="128" t="s">
        <v>42</v>
      </c>
      <c r="J5687" s="128" t="s">
        <v>250</v>
      </c>
      <c r="K5687" s="128" t="s">
        <v>250</v>
      </c>
      <c r="L5687" s="128" t="s">
        <v>43</v>
      </c>
      <c r="M5687" s="128" t="s">
        <v>44</v>
      </c>
      <c r="N5687" s="128" t="s">
        <v>180</v>
      </c>
      <c r="O5687" s="128" t="s">
        <v>1534</v>
      </c>
      <c r="P5687" s="128" t="s">
        <v>1152</v>
      </c>
      <c r="Q5687" s="128" t="s">
        <v>1545</v>
      </c>
      <c r="R5687" s="128" t="s">
        <v>1152</v>
      </c>
      <c r="S5687" s="127">
        <v>201503</v>
      </c>
      <c r="T5687" s="128" t="s">
        <v>47</v>
      </c>
      <c r="U5687" s="127">
        <v>0</v>
      </c>
      <c r="V5687" s="138">
        <v>-21900</v>
      </c>
      <c r="W5687" s="128" t="s">
        <v>1152</v>
      </c>
      <c r="X5687" s="128" t="s">
        <v>1152</v>
      </c>
      <c r="Y5687" s="128" t="s">
        <v>1152</v>
      </c>
      <c r="Z5687" s="128" t="s">
        <v>48</v>
      </c>
      <c r="AA5687" s="128" t="s">
        <v>129</v>
      </c>
      <c r="AB5687" s="128" t="s">
        <v>42</v>
      </c>
      <c r="AC5687" s="128" t="s">
        <v>2611</v>
      </c>
      <c r="AD5687" s="128" t="s">
        <v>51</v>
      </c>
    </row>
    <row r="5688" spans="1:30" x14ac:dyDescent="0.25">
      <c r="A5688" s="128" t="s">
        <v>35</v>
      </c>
      <c r="B5688" s="128" t="s">
        <v>36</v>
      </c>
      <c r="C5688" s="128" t="s">
        <v>37</v>
      </c>
      <c r="D5688" s="128" t="s">
        <v>121</v>
      </c>
      <c r="E5688" s="128" t="s">
        <v>215</v>
      </c>
      <c r="F5688" s="128" t="s">
        <v>216</v>
      </c>
      <c r="G5688" s="128" t="s">
        <v>124</v>
      </c>
      <c r="H5688" s="128" t="s">
        <v>124</v>
      </c>
      <c r="I5688" s="128" t="s">
        <v>42</v>
      </c>
      <c r="J5688" s="128" t="s">
        <v>231</v>
      </c>
      <c r="K5688" s="128" t="s">
        <v>231</v>
      </c>
      <c r="L5688" s="128" t="s">
        <v>43</v>
      </c>
      <c r="M5688" s="128" t="s">
        <v>44</v>
      </c>
      <c r="N5688" s="128" t="s">
        <v>180</v>
      </c>
      <c r="O5688" s="128" t="s">
        <v>1534</v>
      </c>
      <c r="P5688" s="128" t="s">
        <v>1152</v>
      </c>
      <c r="Q5688" s="128" t="s">
        <v>2483</v>
      </c>
      <c r="R5688" s="128" t="s">
        <v>1152</v>
      </c>
      <c r="S5688" s="127">
        <v>201503</v>
      </c>
      <c r="T5688" s="128" t="s">
        <v>47</v>
      </c>
      <c r="U5688" s="127">
        <v>0</v>
      </c>
      <c r="V5688" s="138">
        <v>-17189</v>
      </c>
      <c r="W5688" s="128" t="s">
        <v>1152</v>
      </c>
      <c r="X5688" s="128" t="s">
        <v>1152</v>
      </c>
      <c r="Y5688" s="128" t="s">
        <v>1152</v>
      </c>
      <c r="Z5688" s="128" t="s">
        <v>48</v>
      </c>
      <c r="AA5688" s="128" t="s">
        <v>129</v>
      </c>
      <c r="AB5688" s="128" t="s">
        <v>42</v>
      </c>
      <c r="AC5688" s="128" t="s">
        <v>2611</v>
      </c>
      <c r="AD5688" s="128" t="s">
        <v>51</v>
      </c>
    </row>
    <row r="5689" spans="1:30" x14ac:dyDescent="0.25">
      <c r="A5689" s="128" t="s">
        <v>35</v>
      </c>
      <c r="B5689" s="128" t="s">
        <v>36</v>
      </c>
      <c r="C5689" s="128" t="s">
        <v>37</v>
      </c>
      <c r="D5689" s="128" t="s">
        <v>121</v>
      </c>
      <c r="E5689" s="128" t="s">
        <v>215</v>
      </c>
      <c r="F5689" s="128" t="s">
        <v>216</v>
      </c>
      <c r="G5689" s="128" t="s">
        <v>124</v>
      </c>
      <c r="H5689" s="128" t="s">
        <v>124</v>
      </c>
      <c r="I5689" s="128" t="s">
        <v>42</v>
      </c>
      <c r="J5689" s="128" t="s">
        <v>437</v>
      </c>
      <c r="K5689" s="128" t="s">
        <v>437</v>
      </c>
      <c r="L5689" s="128" t="s">
        <v>43</v>
      </c>
      <c r="M5689" s="128" t="s">
        <v>44</v>
      </c>
      <c r="N5689" s="128" t="s">
        <v>180</v>
      </c>
      <c r="O5689" s="128" t="s">
        <v>1534</v>
      </c>
      <c r="P5689" s="128" t="s">
        <v>1152</v>
      </c>
      <c r="Q5689" s="128" t="s">
        <v>1547</v>
      </c>
      <c r="R5689" s="128" t="s">
        <v>1152</v>
      </c>
      <c r="S5689" s="127">
        <v>201503</v>
      </c>
      <c r="T5689" s="128" t="s">
        <v>47</v>
      </c>
      <c r="U5689" s="127">
        <v>0</v>
      </c>
      <c r="V5689" s="138">
        <v>-7877.42</v>
      </c>
      <c r="W5689" s="128" t="s">
        <v>1152</v>
      </c>
      <c r="X5689" s="128" t="s">
        <v>1152</v>
      </c>
      <c r="Y5689" s="128" t="s">
        <v>1152</v>
      </c>
      <c r="Z5689" s="128" t="s">
        <v>48</v>
      </c>
      <c r="AA5689" s="128" t="s">
        <v>129</v>
      </c>
      <c r="AB5689" s="128" t="s">
        <v>42</v>
      </c>
      <c r="AC5689" s="128" t="s">
        <v>2611</v>
      </c>
      <c r="AD5689" s="128" t="s">
        <v>51</v>
      </c>
    </row>
    <row r="5690" spans="1:30" x14ac:dyDescent="0.25">
      <c r="A5690" s="128" t="s">
        <v>35</v>
      </c>
      <c r="B5690" s="128" t="s">
        <v>36</v>
      </c>
      <c r="C5690" s="128" t="s">
        <v>37</v>
      </c>
      <c r="D5690" s="128" t="s">
        <v>121</v>
      </c>
      <c r="E5690" s="128" t="s">
        <v>215</v>
      </c>
      <c r="F5690" s="128" t="s">
        <v>216</v>
      </c>
      <c r="G5690" s="128" t="s">
        <v>124</v>
      </c>
      <c r="H5690" s="128" t="s">
        <v>124</v>
      </c>
      <c r="I5690" s="128" t="s">
        <v>42</v>
      </c>
      <c r="J5690" s="128" t="s">
        <v>437</v>
      </c>
      <c r="K5690" s="128" t="s">
        <v>437</v>
      </c>
      <c r="L5690" s="128" t="s">
        <v>43</v>
      </c>
      <c r="M5690" s="128" t="s">
        <v>44</v>
      </c>
      <c r="N5690" s="128" t="s">
        <v>150</v>
      </c>
      <c r="O5690" s="128" t="s">
        <v>42</v>
      </c>
      <c r="P5690" s="128" t="s">
        <v>392</v>
      </c>
      <c r="Q5690" s="128" t="s">
        <v>1717</v>
      </c>
      <c r="R5690" s="128" t="s">
        <v>3025</v>
      </c>
      <c r="S5690" s="127">
        <v>201503</v>
      </c>
      <c r="T5690" s="128" t="s">
        <v>52</v>
      </c>
      <c r="U5690" s="127">
        <v>244.86</v>
      </c>
      <c r="V5690" s="138">
        <v>244.86</v>
      </c>
      <c r="W5690" s="128" t="s">
        <v>340</v>
      </c>
      <c r="X5690" s="128" t="s">
        <v>384</v>
      </c>
      <c r="Y5690" s="128" t="s">
        <v>1152</v>
      </c>
      <c r="Z5690" s="128" t="s">
        <v>48</v>
      </c>
      <c r="AA5690" s="128" t="s">
        <v>315</v>
      </c>
      <c r="AB5690" s="128" t="s">
        <v>42</v>
      </c>
      <c r="AC5690" s="128" t="s">
        <v>3026</v>
      </c>
      <c r="AD5690" s="128" t="s">
        <v>146</v>
      </c>
    </row>
    <row r="5691" spans="1:30" x14ac:dyDescent="0.25">
      <c r="A5691" s="128" t="s">
        <v>35</v>
      </c>
      <c r="B5691" s="128" t="s">
        <v>36</v>
      </c>
      <c r="C5691" s="128" t="s">
        <v>37</v>
      </c>
      <c r="D5691" s="128" t="s">
        <v>121</v>
      </c>
      <c r="E5691" s="128" t="s">
        <v>215</v>
      </c>
      <c r="F5691" s="128" t="s">
        <v>216</v>
      </c>
      <c r="G5691" s="128" t="s">
        <v>124</v>
      </c>
      <c r="H5691" s="128" t="s">
        <v>124</v>
      </c>
      <c r="I5691" s="128" t="s">
        <v>42</v>
      </c>
      <c r="J5691" s="128" t="s">
        <v>261</v>
      </c>
      <c r="K5691" s="128" t="s">
        <v>261</v>
      </c>
      <c r="L5691" s="128" t="s">
        <v>43</v>
      </c>
      <c r="M5691" s="128" t="s">
        <v>44</v>
      </c>
      <c r="N5691" s="128" t="s">
        <v>150</v>
      </c>
      <c r="O5691" s="128" t="s">
        <v>42</v>
      </c>
      <c r="P5691" s="128" t="s">
        <v>392</v>
      </c>
      <c r="Q5691" s="128" t="s">
        <v>1717</v>
      </c>
      <c r="R5691" s="128" t="s">
        <v>3025</v>
      </c>
      <c r="S5691" s="127">
        <v>201503</v>
      </c>
      <c r="T5691" s="128" t="s">
        <v>52</v>
      </c>
      <c r="U5691" s="127">
        <v>260.18</v>
      </c>
      <c r="V5691" s="138">
        <v>260.18</v>
      </c>
      <c r="W5691" s="128" t="s">
        <v>340</v>
      </c>
      <c r="X5691" s="128" t="s">
        <v>384</v>
      </c>
      <c r="Y5691" s="128" t="s">
        <v>1152</v>
      </c>
      <c r="Z5691" s="128" t="s">
        <v>48</v>
      </c>
      <c r="AA5691" s="128" t="s">
        <v>315</v>
      </c>
      <c r="AB5691" s="128" t="s">
        <v>42</v>
      </c>
      <c r="AC5691" s="128" t="s">
        <v>3026</v>
      </c>
      <c r="AD5691" s="128" t="s">
        <v>146</v>
      </c>
    </row>
    <row r="5692" spans="1:30" x14ac:dyDescent="0.25">
      <c r="A5692" s="128" t="s">
        <v>35</v>
      </c>
      <c r="B5692" s="128" t="s">
        <v>36</v>
      </c>
      <c r="C5692" s="128" t="s">
        <v>37</v>
      </c>
      <c r="D5692" s="128" t="s">
        <v>121</v>
      </c>
      <c r="E5692" s="128" t="s">
        <v>215</v>
      </c>
      <c r="F5692" s="128" t="s">
        <v>216</v>
      </c>
      <c r="G5692" s="128" t="s">
        <v>124</v>
      </c>
      <c r="H5692" s="128" t="s">
        <v>124</v>
      </c>
      <c r="I5692" s="128" t="s">
        <v>42</v>
      </c>
      <c r="J5692" s="128" t="s">
        <v>250</v>
      </c>
      <c r="K5692" s="128" t="s">
        <v>250</v>
      </c>
      <c r="L5692" s="128" t="s">
        <v>43</v>
      </c>
      <c r="M5692" s="128" t="s">
        <v>44</v>
      </c>
      <c r="N5692" s="128" t="s">
        <v>150</v>
      </c>
      <c r="O5692" s="128" t="s">
        <v>42</v>
      </c>
      <c r="P5692" s="128" t="s">
        <v>392</v>
      </c>
      <c r="Q5692" s="128" t="s">
        <v>1717</v>
      </c>
      <c r="R5692" s="128" t="s">
        <v>3027</v>
      </c>
      <c r="S5692" s="127">
        <v>201503</v>
      </c>
      <c r="T5692" s="128" t="s">
        <v>52</v>
      </c>
      <c r="U5692" s="127">
        <v>244.86</v>
      </c>
      <c r="V5692" s="138">
        <v>244.86</v>
      </c>
      <c r="W5692" s="128" t="s">
        <v>340</v>
      </c>
      <c r="X5692" s="128" t="s">
        <v>384</v>
      </c>
      <c r="Y5692" s="128" t="s">
        <v>1152</v>
      </c>
      <c r="Z5692" s="128" t="s">
        <v>48</v>
      </c>
      <c r="AA5692" s="128" t="s">
        <v>315</v>
      </c>
      <c r="AB5692" s="128" t="s">
        <v>42</v>
      </c>
      <c r="AC5692" s="128" t="s">
        <v>3026</v>
      </c>
      <c r="AD5692" s="128" t="s">
        <v>146</v>
      </c>
    </row>
    <row r="5693" spans="1:30" x14ac:dyDescent="0.25">
      <c r="A5693" s="128" t="s">
        <v>35</v>
      </c>
      <c r="B5693" s="128" t="s">
        <v>36</v>
      </c>
      <c r="C5693" s="128" t="s">
        <v>37</v>
      </c>
      <c r="D5693" s="128" t="s">
        <v>121</v>
      </c>
      <c r="E5693" s="128" t="s">
        <v>215</v>
      </c>
      <c r="F5693" s="128" t="s">
        <v>216</v>
      </c>
      <c r="G5693" s="128" t="s">
        <v>124</v>
      </c>
      <c r="H5693" s="128" t="s">
        <v>124</v>
      </c>
      <c r="I5693" s="128" t="s">
        <v>42</v>
      </c>
      <c r="J5693" s="128" t="s">
        <v>250</v>
      </c>
      <c r="K5693" s="128" t="s">
        <v>250</v>
      </c>
      <c r="L5693" s="128" t="s">
        <v>43</v>
      </c>
      <c r="M5693" s="128" t="s">
        <v>44</v>
      </c>
      <c r="N5693" s="128" t="s">
        <v>150</v>
      </c>
      <c r="O5693" s="128" t="s">
        <v>42</v>
      </c>
      <c r="P5693" s="128" t="s">
        <v>392</v>
      </c>
      <c r="Q5693" s="128" t="s">
        <v>1717</v>
      </c>
      <c r="R5693" s="128" t="s">
        <v>3025</v>
      </c>
      <c r="S5693" s="127">
        <v>201503</v>
      </c>
      <c r="T5693" s="128" t="s">
        <v>52</v>
      </c>
      <c r="U5693" s="127">
        <v>244.86</v>
      </c>
      <c r="V5693" s="138">
        <v>244.86</v>
      </c>
      <c r="W5693" s="128" t="s">
        <v>340</v>
      </c>
      <c r="X5693" s="128" t="s">
        <v>384</v>
      </c>
      <c r="Y5693" s="128" t="s">
        <v>1152</v>
      </c>
      <c r="Z5693" s="128" t="s">
        <v>48</v>
      </c>
      <c r="AA5693" s="128" t="s">
        <v>315</v>
      </c>
      <c r="AB5693" s="128" t="s">
        <v>42</v>
      </c>
      <c r="AC5693" s="128" t="s">
        <v>3026</v>
      </c>
      <c r="AD5693" s="128" t="s">
        <v>146</v>
      </c>
    </row>
    <row r="5694" spans="1:30" x14ac:dyDescent="0.25">
      <c r="A5694" s="128" t="s">
        <v>35</v>
      </c>
      <c r="B5694" s="128" t="s">
        <v>36</v>
      </c>
      <c r="C5694" s="128" t="s">
        <v>37</v>
      </c>
      <c r="D5694" s="128" t="s">
        <v>121</v>
      </c>
      <c r="E5694" s="128" t="s">
        <v>215</v>
      </c>
      <c r="F5694" s="128" t="s">
        <v>216</v>
      </c>
      <c r="G5694" s="128" t="s">
        <v>124</v>
      </c>
      <c r="H5694" s="128" t="s">
        <v>124</v>
      </c>
      <c r="I5694" s="128" t="s">
        <v>42</v>
      </c>
      <c r="J5694" s="128" t="s">
        <v>231</v>
      </c>
      <c r="K5694" s="128" t="s">
        <v>231</v>
      </c>
      <c r="L5694" s="128" t="s">
        <v>43</v>
      </c>
      <c r="M5694" s="128" t="s">
        <v>44</v>
      </c>
      <c r="N5694" s="128" t="s">
        <v>150</v>
      </c>
      <c r="O5694" s="128" t="s">
        <v>42</v>
      </c>
      <c r="P5694" s="128" t="s">
        <v>392</v>
      </c>
      <c r="Q5694" s="128" t="s">
        <v>1717</v>
      </c>
      <c r="R5694" s="128" t="s">
        <v>3025</v>
      </c>
      <c r="S5694" s="127">
        <v>201503</v>
      </c>
      <c r="T5694" s="128" t="s">
        <v>52</v>
      </c>
      <c r="U5694" s="127">
        <v>229.56</v>
      </c>
      <c r="V5694" s="138">
        <v>229.56</v>
      </c>
      <c r="W5694" s="128" t="s">
        <v>340</v>
      </c>
      <c r="X5694" s="128" t="s">
        <v>384</v>
      </c>
      <c r="Y5694" s="128" t="s">
        <v>1152</v>
      </c>
      <c r="Z5694" s="128" t="s">
        <v>48</v>
      </c>
      <c r="AA5694" s="128" t="s">
        <v>315</v>
      </c>
      <c r="AB5694" s="128" t="s">
        <v>42</v>
      </c>
      <c r="AC5694" s="128" t="s">
        <v>3026</v>
      </c>
      <c r="AD5694" s="128" t="s">
        <v>146</v>
      </c>
    </row>
    <row r="5695" spans="1:30" x14ac:dyDescent="0.25">
      <c r="A5695" s="128" t="s">
        <v>35</v>
      </c>
      <c r="B5695" s="128" t="s">
        <v>36</v>
      </c>
      <c r="C5695" s="128" t="s">
        <v>37</v>
      </c>
      <c r="D5695" s="128" t="s">
        <v>121</v>
      </c>
      <c r="E5695" s="128" t="s">
        <v>215</v>
      </c>
      <c r="F5695" s="128" t="s">
        <v>216</v>
      </c>
      <c r="G5695" s="128" t="s">
        <v>124</v>
      </c>
      <c r="H5695" s="128" t="s">
        <v>124</v>
      </c>
      <c r="I5695" s="128" t="s">
        <v>42</v>
      </c>
      <c r="J5695" s="128" t="s">
        <v>231</v>
      </c>
      <c r="K5695" s="128" t="s">
        <v>231</v>
      </c>
      <c r="L5695" s="128" t="s">
        <v>43</v>
      </c>
      <c r="M5695" s="128" t="s">
        <v>44</v>
      </c>
      <c r="N5695" s="128" t="s">
        <v>150</v>
      </c>
      <c r="O5695" s="128" t="s">
        <v>42</v>
      </c>
      <c r="P5695" s="128" t="s">
        <v>392</v>
      </c>
      <c r="Q5695" s="128" t="s">
        <v>1717</v>
      </c>
      <c r="R5695" s="128" t="s">
        <v>3027</v>
      </c>
      <c r="S5695" s="127">
        <v>201503</v>
      </c>
      <c r="T5695" s="128" t="s">
        <v>52</v>
      </c>
      <c r="U5695" s="127">
        <v>229.56</v>
      </c>
      <c r="V5695" s="138">
        <v>229.56</v>
      </c>
      <c r="W5695" s="128" t="s">
        <v>340</v>
      </c>
      <c r="X5695" s="128" t="s">
        <v>384</v>
      </c>
      <c r="Y5695" s="128" t="s">
        <v>1152</v>
      </c>
      <c r="Z5695" s="128" t="s">
        <v>48</v>
      </c>
      <c r="AA5695" s="128" t="s">
        <v>315</v>
      </c>
      <c r="AB5695" s="128" t="s">
        <v>42</v>
      </c>
      <c r="AC5695" s="128" t="s">
        <v>3026</v>
      </c>
      <c r="AD5695" s="128" t="s">
        <v>146</v>
      </c>
    </row>
    <row r="5696" spans="1:30" x14ac:dyDescent="0.25">
      <c r="A5696" s="128" t="s">
        <v>35</v>
      </c>
      <c r="B5696" s="128" t="s">
        <v>36</v>
      </c>
      <c r="C5696" s="128" t="s">
        <v>37</v>
      </c>
      <c r="D5696" s="128" t="s">
        <v>121</v>
      </c>
      <c r="E5696" s="128" t="s">
        <v>215</v>
      </c>
      <c r="F5696" s="128" t="s">
        <v>216</v>
      </c>
      <c r="G5696" s="128" t="s">
        <v>124</v>
      </c>
      <c r="H5696" s="128" t="s">
        <v>124</v>
      </c>
      <c r="I5696" s="128" t="s">
        <v>42</v>
      </c>
      <c r="J5696" s="128" t="s">
        <v>237</v>
      </c>
      <c r="K5696" s="128" t="s">
        <v>237</v>
      </c>
      <c r="L5696" s="128" t="s">
        <v>43</v>
      </c>
      <c r="M5696" s="128" t="s">
        <v>44</v>
      </c>
      <c r="N5696" s="128" t="s">
        <v>150</v>
      </c>
      <c r="O5696" s="128" t="s">
        <v>42</v>
      </c>
      <c r="P5696" s="128" t="s">
        <v>392</v>
      </c>
      <c r="Q5696" s="128" t="s">
        <v>1717</v>
      </c>
      <c r="R5696" s="128" t="s">
        <v>3025</v>
      </c>
      <c r="S5696" s="127">
        <v>201503</v>
      </c>
      <c r="T5696" s="128" t="s">
        <v>52</v>
      </c>
      <c r="U5696" s="127">
        <v>275.47000000000003</v>
      </c>
      <c r="V5696" s="138">
        <v>275.47000000000003</v>
      </c>
      <c r="W5696" s="128" t="s">
        <v>340</v>
      </c>
      <c r="X5696" s="128" t="s">
        <v>384</v>
      </c>
      <c r="Y5696" s="128" t="s">
        <v>1152</v>
      </c>
      <c r="Z5696" s="128" t="s">
        <v>48</v>
      </c>
      <c r="AA5696" s="128" t="s">
        <v>315</v>
      </c>
      <c r="AB5696" s="128" t="s">
        <v>42</v>
      </c>
      <c r="AC5696" s="128" t="s">
        <v>3026</v>
      </c>
      <c r="AD5696" s="128" t="s">
        <v>146</v>
      </c>
    </row>
    <row r="5697" spans="1:30" x14ac:dyDescent="0.25">
      <c r="A5697" s="128" t="s">
        <v>35</v>
      </c>
      <c r="B5697" s="128" t="s">
        <v>36</v>
      </c>
      <c r="C5697" s="128" t="s">
        <v>37</v>
      </c>
      <c r="D5697" s="128" t="s">
        <v>121</v>
      </c>
      <c r="E5697" s="128" t="s">
        <v>215</v>
      </c>
      <c r="F5697" s="128" t="s">
        <v>216</v>
      </c>
      <c r="G5697" s="128" t="s">
        <v>124</v>
      </c>
      <c r="H5697" s="128" t="s">
        <v>124</v>
      </c>
      <c r="I5697" s="128" t="s">
        <v>42</v>
      </c>
      <c r="J5697" s="128" t="s">
        <v>237</v>
      </c>
      <c r="K5697" s="128" t="s">
        <v>237</v>
      </c>
      <c r="L5697" s="128" t="s">
        <v>43</v>
      </c>
      <c r="M5697" s="128" t="s">
        <v>44</v>
      </c>
      <c r="N5697" s="128" t="s">
        <v>150</v>
      </c>
      <c r="O5697" s="128" t="s">
        <v>42</v>
      </c>
      <c r="P5697" s="128" t="s">
        <v>392</v>
      </c>
      <c r="Q5697" s="128" t="s">
        <v>1717</v>
      </c>
      <c r="R5697" s="128" t="s">
        <v>3027</v>
      </c>
      <c r="S5697" s="127">
        <v>201503</v>
      </c>
      <c r="T5697" s="128" t="s">
        <v>52</v>
      </c>
      <c r="U5697" s="127">
        <v>275.47000000000003</v>
      </c>
      <c r="V5697" s="138">
        <v>275.47000000000003</v>
      </c>
      <c r="W5697" s="128" t="s">
        <v>340</v>
      </c>
      <c r="X5697" s="128" t="s">
        <v>384</v>
      </c>
      <c r="Y5697" s="128" t="s">
        <v>1152</v>
      </c>
      <c r="Z5697" s="128" t="s">
        <v>48</v>
      </c>
      <c r="AA5697" s="128" t="s">
        <v>315</v>
      </c>
      <c r="AB5697" s="128" t="s">
        <v>42</v>
      </c>
      <c r="AC5697" s="128" t="s">
        <v>3026</v>
      </c>
      <c r="AD5697" s="128" t="s">
        <v>146</v>
      </c>
    </row>
    <row r="5698" spans="1:30" x14ac:dyDescent="0.25">
      <c r="A5698" s="128" t="s">
        <v>35</v>
      </c>
      <c r="B5698" s="128" t="s">
        <v>36</v>
      </c>
      <c r="C5698" s="128" t="s">
        <v>37</v>
      </c>
      <c r="D5698" s="128" t="s">
        <v>121</v>
      </c>
      <c r="E5698" s="128" t="s">
        <v>215</v>
      </c>
      <c r="F5698" s="128" t="s">
        <v>216</v>
      </c>
      <c r="G5698" s="128" t="s">
        <v>124</v>
      </c>
      <c r="H5698" s="128" t="s">
        <v>124</v>
      </c>
      <c r="I5698" s="128" t="s">
        <v>42</v>
      </c>
      <c r="J5698" s="128" t="s">
        <v>268</v>
      </c>
      <c r="K5698" s="128" t="s">
        <v>268</v>
      </c>
      <c r="L5698" s="128" t="s">
        <v>43</v>
      </c>
      <c r="M5698" s="128" t="s">
        <v>44</v>
      </c>
      <c r="N5698" s="128" t="s">
        <v>126</v>
      </c>
      <c r="O5698" s="128" t="s">
        <v>242</v>
      </c>
      <c r="P5698" s="128" t="s">
        <v>681</v>
      </c>
      <c r="Q5698" s="128" t="s">
        <v>1893</v>
      </c>
      <c r="R5698" s="128" t="s">
        <v>3028</v>
      </c>
      <c r="S5698" s="127">
        <v>201503</v>
      </c>
      <c r="T5698" s="128" t="s">
        <v>52</v>
      </c>
      <c r="U5698" s="127">
        <v>0</v>
      </c>
      <c r="V5698" s="138">
        <v>340.62</v>
      </c>
      <c r="W5698" s="128" t="s">
        <v>42</v>
      </c>
      <c r="X5698" s="128" t="s">
        <v>42</v>
      </c>
      <c r="Y5698" s="128" t="s">
        <v>1152</v>
      </c>
      <c r="Z5698" s="128" t="s">
        <v>48</v>
      </c>
      <c r="AA5698" s="128" t="s">
        <v>144</v>
      </c>
      <c r="AB5698" s="128" t="s">
        <v>42</v>
      </c>
      <c r="AC5698" s="128" t="s">
        <v>3029</v>
      </c>
      <c r="AD5698" s="128" t="s">
        <v>146</v>
      </c>
    </row>
    <row r="5699" spans="1:30" x14ac:dyDescent="0.25">
      <c r="A5699" s="128" t="s">
        <v>35</v>
      </c>
      <c r="B5699" s="128" t="s">
        <v>36</v>
      </c>
      <c r="C5699" s="128" t="s">
        <v>37</v>
      </c>
      <c r="D5699" s="128" t="s">
        <v>121</v>
      </c>
      <c r="E5699" s="128" t="s">
        <v>122</v>
      </c>
      <c r="F5699" s="128" t="s">
        <v>123</v>
      </c>
      <c r="G5699" s="128" t="s">
        <v>124</v>
      </c>
      <c r="H5699" s="128" t="s">
        <v>124</v>
      </c>
      <c r="I5699" s="128" t="s">
        <v>42</v>
      </c>
      <c r="J5699" s="128" t="s">
        <v>190</v>
      </c>
      <c r="K5699" s="128" t="s">
        <v>190</v>
      </c>
      <c r="L5699" s="128" t="s">
        <v>43</v>
      </c>
      <c r="M5699" s="128" t="s">
        <v>44</v>
      </c>
      <c r="N5699" s="128" t="s">
        <v>160</v>
      </c>
      <c r="O5699" s="128" t="s">
        <v>3030</v>
      </c>
      <c r="P5699" s="128" t="s">
        <v>3031</v>
      </c>
      <c r="Q5699" s="128" t="s">
        <v>2965</v>
      </c>
      <c r="R5699" s="128" t="s">
        <v>3032</v>
      </c>
      <c r="S5699" s="127">
        <v>201503</v>
      </c>
      <c r="T5699" s="128" t="s">
        <v>52</v>
      </c>
      <c r="U5699" s="127">
        <v>0</v>
      </c>
      <c r="V5699" s="138">
        <v>47.76</v>
      </c>
      <c r="W5699" s="128" t="s">
        <v>42</v>
      </c>
      <c r="X5699" s="128" t="s">
        <v>42</v>
      </c>
      <c r="Y5699" s="128" t="s">
        <v>1152</v>
      </c>
      <c r="Z5699" s="128" t="s">
        <v>48</v>
      </c>
      <c r="AA5699" s="128" t="s">
        <v>144</v>
      </c>
      <c r="AB5699" s="128" t="s">
        <v>42</v>
      </c>
      <c r="AC5699" s="128" t="s">
        <v>3033</v>
      </c>
      <c r="AD5699" s="128" t="s">
        <v>146</v>
      </c>
    </row>
    <row r="5700" spans="1:30" x14ac:dyDescent="0.25">
      <c r="A5700" s="128" t="s">
        <v>35</v>
      </c>
      <c r="B5700" s="128" t="s">
        <v>36</v>
      </c>
      <c r="C5700" s="128" t="s">
        <v>37</v>
      </c>
      <c r="D5700" s="128" t="s">
        <v>121</v>
      </c>
      <c r="E5700" s="128" t="s">
        <v>122</v>
      </c>
      <c r="F5700" s="128" t="s">
        <v>123</v>
      </c>
      <c r="G5700" s="128" t="s">
        <v>124</v>
      </c>
      <c r="H5700" s="128" t="s">
        <v>124</v>
      </c>
      <c r="I5700" s="128" t="s">
        <v>42</v>
      </c>
      <c r="J5700" s="128" t="s">
        <v>652</v>
      </c>
      <c r="K5700" s="128" t="s">
        <v>652</v>
      </c>
      <c r="L5700" s="128" t="s">
        <v>43</v>
      </c>
      <c r="M5700" s="128" t="s">
        <v>44</v>
      </c>
      <c r="N5700" s="128" t="s">
        <v>180</v>
      </c>
      <c r="O5700" s="128" t="s">
        <v>42</v>
      </c>
      <c r="P5700" s="128" t="s">
        <v>522</v>
      </c>
      <c r="Q5700" s="128" t="s">
        <v>960</v>
      </c>
      <c r="R5700" s="128" t="s">
        <v>2598</v>
      </c>
      <c r="S5700" s="127">
        <v>201503</v>
      </c>
      <c r="T5700" s="128" t="s">
        <v>52</v>
      </c>
      <c r="U5700" s="129">
        <v>73010.600000000006</v>
      </c>
      <c r="V5700" s="138">
        <v>73010.600000000006</v>
      </c>
      <c r="W5700" s="128" t="s">
        <v>340</v>
      </c>
      <c r="X5700" s="128" t="s">
        <v>177</v>
      </c>
      <c r="Y5700" s="128" t="s">
        <v>1152</v>
      </c>
      <c r="Z5700" s="128" t="s">
        <v>48</v>
      </c>
      <c r="AA5700" s="128" t="s">
        <v>315</v>
      </c>
      <c r="AB5700" s="128" t="s">
        <v>42</v>
      </c>
      <c r="AC5700" s="128" t="s">
        <v>3034</v>
      </c>
      <c r="AD5700" s="128" t="s">
        <v>146</v>
      </c>
    </row>
    <row r="5701" spans="1:30" x14ac:dyDescent="0.25">
      <c r="A5701" s="128" t="s">
        <v>35</v>
      </c>
      <c r="B5701" s="128" t="s">
        <v>36</v>
      </c>
      <c r="C5701" s="128" t="s">
        <v>37</v>
      </c>
      <c r="D5701" s="128" t="s">
        <v>121</v>
      </c>
      <c r="E5701" s="128" t="s">
        <v>122</v>
      </c>
      <c r="F5701" s="128" t="s">
        <v>123</v>
      </c>
      <c r="G5701" s="128" t="s">
        <v>124</v>
      </c>
      <c r="H5701" s="128" t="s">
        <v>124</v>
      </c>
      <c r="I5701" s="128" t="s">
        <v>42</v>
      </c>
      <c r="J5701" s="128" t="s">
        <v>652</v>
      </c>
      <c r="K5701" s="128" t="s">
        <v>652</v>
      </c>
      <c r="L5701" s="128" t="s">
        <v>43</v>
      </c>
      <c r="M5701" s="128" t="s">
        <v>44</v>
      </c>
      <c r="N5701" s="128" t="s">
        <v>150</v>
      </c>
      <c r="O5701" s="128" t="s">
        <v>42</v>
      </c>
      <c r="P5701" s="128" t="s">
        <v>522</v>
      </c>
      <c r="Q5701" s="128" t="s">
        <v>732</v>
      </c>
      <c r="R5701" s="128" t="s">
        <v>2598</v>
      </c>
      <c r="S5701" s="127">
        <v>201503</v>
      </c>
      <c r="T5701" s="128" t="s">
        <v>52</v>
      </c>
      <c r="U5701" s="129">
        <v>19021.54</v>
      </c>
      <c r="V5701" s="138">
        <v>19021.54</v>
      </c>
      <c r="W5701" s="128" t="s">
        <v>340</v>
      </c>
      <c r="X5701" s="128" t="s">
        <v>177</v>
      </c>
      <c r="Y5701" s="128" t="s">
        <v>1152</v>
      </c>
      <c r="Z5701" s="128" t="s">
        <v>48</v>
      </c>
      <c r="AA5701" s="128" t="s">
        <v>315</v>
      </c>
      <c r="AB5701" s="128" t="s">
        <v>42</v>
      </c>
      <c r="AC5701" s="128" t="s">
        <v>3034</v>
      </c>
      <c r="AD5701" s="128" t="s">
        <v>146</v>
      </c>
    </row>
    <row r="5702" spans="1:30" x14ac:dyDescent="0.25">
      <c r="A5702" s="128" t="s">
        <v>35</v>
      </c>
      <c r="B5702" s="128" t="s">
        <v>36</v>
      </c>
      <c r="C5702" s="128" t="s">
        <v>37</v>
      </c>
      <c r="D5702" s="128" t="s">
        <v>121</v>
      </c>
      <c r="E5702" s="128" t="s">
        <v>122</v>
      </c>
      <c r="F5702" s="128" t="s">
        <v>123</v>
      </c>
      <c r="G5702" s="128" t="s">
        <v>124</v>
      </c>
      <c r="H5702" s="128" t="s">
        <v>124</v>
      </c>
      <c r="I5702" s="128" t="s">
        <v>42</v>
      </c>
      <c r="J5702" s="128" t="s">
        <v>174</v>
      </c>
      <c r="K5702" s="128" t="s">
        <v>174</v>
      </c>
      <c r="L5702" s="128" t="s">
        <v>43</v>
      </c>
      <c r="M5702" s="128" t="s">
        <v>44</v>
      </c>
      <c r="N5702" s="128" t="s">
        <v>150</v>
      </c>
      <c r="O5702" s="128" t="s">
        <v>42</v>
      </c>
      <c r="P5702" s="128" t="s">
        <v>522</v>
      </c>
      <c r="Q5702" s="128" t="s">
        <v>529</v>
      </c>
      <c r="R5702" s="128" t="s">
        <v>2598</v>
      </c>
      <c r="S5702" s="127">
        <v>201503</v>
      </c>
      <c r="T5702" s="128" t="s">
        <v>52</v>
      </c>
      <c r="U5702" s="129">
        <v>121259.77</v>
      </c>
      <c r="V5702" s="138">
        <v>121259.77</v>
      </c>
      <c r="W5702" s="128" t="s">
        <v>340</v>
      </c>
      <c r="X5702" s="128" t="s">
        <v>177</v>
      </c>
      <c r="Y5702" s="128" t="s">
        <v>1152</v>
      </c>
      <c r="Z5702" s="128" t="s">
        <v>48</v>
      </c>
      <c r="AA5702" s="128" t="s">
        <v>315</v>
      </c>
      <c r="AB5702" s="128" t="s">
        <v>42</v>
      </c>
      <c r="AC5702" s="128" t="s">
        <v>3034</v>
      </c>
      <c r="AD5702" s="128" t="s">
        <v>146</v>
      </c>
    </row>
    <row r="5703" spans="1:30" x14ac:dyDescent="0.25">
      <c r="A5703" s="128" t="s">
        <v>35</v>
      </c>
      <c r="B5703" s="128" t="s">
        <v>36</v>
      </c>
      <c r="C5703" s="128" t="s">
        <v>37</v>
      </c>
      <c r="D5703" s="128" t="s">
        <v>121</v>
      </c>
      <c r="E5703" s="128" t="s">
        <v>215</v>
      </c>
      <c r="F5703" s="128" t="s">
        <v>216</v>
      </c>
      <c r="G5703" s="128" t="s">
        <v>124</v>
      </c>
      <c r="H5703" s="128" t="s">
        <v>124</v>
      </c>
      <c r="I5703" s="128" t="s">
        <v>42</v>
      </c>
      <c r="J5703" s="128" t="s">
        <v>217</v>
      </c>
      <c r="K5703" s="128" t="s">
        <v>217</v>
      </c>
      <c r="L5703" s="128" t="s">
        <v>43</v>
      </c>
      <c r="M5703" s="128" t="s">
        <v>44</v>
      </c>
      <c r="N5703" s="128" t="s">
        <v>150</v>
      </c>
      <c r="O5703" s="128" t="s">
        <v>42</v>
      </c>
      <c r="P5703" s="128" t="s">
        <v>2874</v>
      </c>
      <c r="Q5703" s="128" t="s">
        <v>389</v>
      </c>
      <c r="R5703" s="128" t="s">
        <v>3035</v>
      </c>
      <c r="S5703" s="127">
        <v>201503</v>
      </c>
      <c r="T5703" s="128" t="s">
        <v>52</v>
      </c>
      <c r="U5703" s="129">
        <v>83684.759999999995</v>
      </c>
      <c r="V5703" s="138">
        <v>83684.759999999995</v>
      </c>
      <c r="W5703" s="128" t="s">
        <v>340</v>
      </c>
      <c r="X5703" s="128" t="s">
        <v>230</v>
      </c>
      <c r="Y5703" s="128" t="s">
        <v>1152</v>
      </c>
      <c r="Z5703" s="128" t="s">
        <v>48</v>
      </c>
      <c r="AA5703" s="128" t="s">
        <v>315</v>
      </c>
      <c r="AB5703" s="128" t="s">
        <v>42</v>
      </c>
      <c r="AC5703" s="128" t="s">
        <v>3036</v>
      </c>
      <c r="AD5703" s="128" t="s">
        <v>146</v>
      </c>
    </row>
    <row r="5704" spans="1:30" x14ac:dyDescent="0.25">
      <c r="A5704" s="128" t="s">
        <v>35</v>
      </c>
      <c r="B5704" s="128" t="s">
        <v>36</v>
      </c>
      <c r="C5704" s="128" t="s">
        <v>37</v>
      </c>
      <c r="D5704" s="128" t="s">
        <v>121</v>
      </c>
      <c r="E5704" s="128" t="s">
        <v>215</v>
      </c>
      <c r="F5704" s="128" t="s">
        <v>216</v>
      </c>
      <c r="G5704" s="128" t="s">
        <v>124</v>
      </c>
      <c r="H5704" s="128" t="s">
        <v>124</v>
      </c>
      <c r="I5704" s="128" t="s">
        <v>42</v>
      </c>
      <c r="J5704" s="128" t="s">
        <v>231</v>
      </c>
      <c r="K5704" s="128" t="s">
        <v>231</v>
      </c>
      <c r="L5704" s="128" t="s">
        <v>43</v>
      </c>
      <c r="M5704" s="128" t="s">
        <v>44</v>
      </c>
      <c r="N5704" s="128" t="s">
        <v>150</v>
      </c>
      <c r="O5704" s="128" t="s">
        <v>42</v>
      </c>
      <c r="P5704" s="128" t="s">
        <v>2874</v>
      </c>
      <c r="Q5704" s="128" t="s">
        <v>417</v>
      </c>
      <c r="R5704" s="128" t="s">
        <v>3037</v>
      </c>
      <c r="S5704" s="127">
        <v>201503</v>
      </c>
      <c r="T5704" s="128" t="s">
        <v>52</v>
      </c>
      <c r="U5704" s="129">
        <v>8000</v>
      </c>
      <c r="V5704" s="138">
        <v>8000</v>
      </c>
      <c r="W5704" s="128" t="s">
        <v>340</v>
      </c>
      <c r="X5704" s="128" t="s">
        <v>236</v>
      </c>
      <c r="Y5704" s="128" t="s">
        <v>1152</v>
      </c>
      <c r="Z5704" s="128" t="s">
        <v>48</v>
      </c>
      <c r="AA5704" s="128" t="s">
        <v>315</v>
      </c>
      <c r="AB5704" s="128" t="s">
        <v>42</v>
      </c>
      <c r="AC5704" s="128" t="s">
        <v>3036</v>
      </c>
      <c r="AD5704" s="128" t="s">
        <v>146</v>
      </c>
    </row>
    <row r="5705" spans="1:30" x14ac:dyDescent="0.25">
      <c r="A5705" s="128" t="s">
        <v>35</v>
      </c>
      <c r="B5705" s="128" t="s">
        <v>36</v>
      </c>
      <c r="C5705" s="128" t="s">
        <v>37</v>
      </c>
      <c r="D5705" s="128" t="s">
        <v>121</v>
      </c>
      <c r="E5705" s="128" t="s">
        <v>215</v>
      </c>
      <c r="F5705" s="128" t="s">
        <v>216</v>
      </c>
      <c r="G5705" s="128" t="s">
        <v>124</v>
      </c>
      <c r="H5705" s="128" t="s">
        <v>124</v>
      </c>
      <c r="I5705" s="128" t="s">
        <v>42</v>
      </c>
      <c r="J5705" s="128" t="s">
        <v>231</v>
      </c>
      <c r="K5705" s="128" t="s">
        <v>231</v>
      </c>
      <c r="L5705" s="128" t="s">
        <v>43</v>
      </c>
      <c r="M5705" s="128" t="s">
        <v>44</v>
      </c>
      <c r="N5705" s="128" t="s">
        <v>150</v>
      </c>
      <c r="O5705" s="128" t="s">
        <v>42</v>
      </c>
      <c r="P5705" s="128" t="s">
        <v>2874</v>
      </c>
      <c r="Q5705" s="128" t="s">
        <v>417</v>
      </c>
      <c r="R5705" s="128" t="s">
        <v>3038</v>
      </c>
      <c r="S5705" s="127">
        <v>201503</v>
      </c>
      <c r="T5705" s="128" t="s">
        <v>52</v>
      </c>
      <c r="U5705" s="129">
        <v>54664.58</v>
      </c>
      <c r="V5705" s="138">
        <v>54664.58</v>
      </c>
      <c r="W5705" s="128" t="s">
        <v>340</v>
      </c>
      <c r="X5705" s="128" t="s">
        <v>236</v>
      </c>
      <c r="Y5705" s="128" t="s">
        <v>1152</v>
      </c>
      <c r="Z5705" s="128" t="s">
        <v>48</v>
      </c>
      <c r="AA5705" s="128" t="s">
        <v>315</v>
      </c>
      <c r="AB5705" s="128" t="s">
        <v>42</v>
      </c>
      <c r="AC5705" s="128" t="s">
        <v>3036</v>
      </c>
      <c r="AD5705" s="128" t="s">
        <v>146</v>
      </c>
    </row>
    <row r="5706" spans="1:30" x14ac:dyDescent="0.25">
      <c r="A5706" s="128" t="s">
        <v>35</v>
      </c>
      <c r="B5706" s="128" t="s">
        <v>36</v>
      </c>
      <c r="C5706" s="128" t="s">
        <v>37</v>
      </c>
      <c r="D5706" s="128" t="s">
        <v>121</v>
      </c>
      <c r="E5706" s="128" t="s">
        <v>122</v>
      </c>
      <c r="F5706" s="128" t="s">
        <v>123</v>
      </c>
      <c r="G5706" s="128" t="s">
        <v>124</v>
      </c>
      <c r="H5706" s="128" t="s">
        <v>124</v>
      </c>
      <c r="I5706" s="128" t="s">
        <v>42</v>
      </c>
      <c r="J5706" s="128" t="s">
        <v>532</v>
      </c>
      <c r="K5706" s="128" t="s">
        <v>532</v>
      </c>
      <c r="L5706" s="128" t="s">
        <v>43</v>
      </c>
      <c r="M5706" s="128" t="s">
        <v>44</v>
      </c>
      <c r="N5706" s="128" t="s">
        <v>180</v>
      </c>
      <c r="O5706" s="128" t="s">
        <v>42</v>
      </c>
      <c r="P5706" s="128" t="s">
        <v>522</v>
      </c>
      <c r="Q5706" s="128" t="s">
        <v>733</v>
      </c>
      <c r="R5706" s="128" t="s">
        <v>2598</v>
      </c>
      <c r="S5706" s="127">
        <v>201503</v>
      </c>
      <c r="T5706" s="128" t="s">
        <v>52</v>
      </c>
      <c r="U5706" s="129">
        <v>4630.1899999999996</v>
      </c>
      <c r="V5706" s="138">
        <v>4630.1899999999996</v>
      </c>
      <c r="W5706" s="128" t="s">
        <v>340</v>
      </c>
      <c r="X5706" s="128" t="s">
        <v>177</v>
      </c>
      <c r="Y5706" s="128" t="s">
        <v>1152</v>
      </c>
      <c r="Z5706" s="128" t="s">
        <v>48</v>
      </c>
      <c r="AA5706" s="128" t="s">
        <v>315</v>
      </c>
      <c r="AB5706" s="128" t="s">
        <v>42</v>
      </c>
      <c r="AC5706" s="128" t="s">
        <v>3034</v>
      </c>
      <c r="AD5706" s="128" t="s">
        <v>146</v>
      </c>
    </row>
    <row r="5707" spans="1:30" x14ac:dyDescent="0.25">
      <c r="A5707" s="128" t="s">
        <v>35</v>
      </c>
      <c r="B5707" s="128" t="s">
        <v>36</v>
      </c>
      <c r="C5707" s="128" t="s">
        <v>37</v>
      </c>
      <c r="D5707" s="128" t="s">
        <v>121</v>
      </c>
      <c r="E5707" s="128" t="s">
        <v>122</v>
      </c>
      <c r="F5707" s="128" t="s">
        <v>123</v>
      </c>
      <c r="G5707" s="128" t="s">
        <v>124</v>
      </c>
      <c r="H5707" s="128" t="s">
        <v>124</v>
      </c>
      <c r="I5707" s="128" t="s">
        <v>42</v>
      </c>
      <c r="J5707" s="128" t="s">
        <v>182</v>
      </c>
      <c r="K5707" s="128" t="s">
        <v>182</v>
      </c>
      <c r="L5707" s="128" t="s">
        <v>43</v>
      </c>
      <c r="M5707" s="128" t="s">
        <v>44</v>
      </c>
      <c r="N5707" s="128" t="s">
        <v>150</v>
      </c>
      <c r="O5707" s="128" t="s">
        <v>42</v>
      </c>
      <c r="P5707" s="128" t="s">
        <v>522</v>
      </c>
      <c r="Q5707" s="128" t="s">
        <v>531</v>
      </c>
      <c r="R5707" s="128" t="s">
        <v>2598</v>
      </c>
      <c r="S5707" s="127">
        <v>201503</v>
      </c>
      <c r="T5707" s="128" t="s">
        <v>52</v>
      </c>
      <c r="U5707" s="129">
        <v>320112.56</v>
      </c>
      <c r="V5707" s="138">
        <v>320112.56</v>
      </c>
      <c r="W5707" s="128" t="s">
        <v>340</v>
      </c>
      <c r="X5707" s="128" t="s">
        <v>177</v>
      </c>
      <c r="Y5707" s="128" t="s">
        <v>1152</v>
      </c>
      <c r="Z5707" s="128" t="s">
        <v>48</v>
      </c>
      <c r="AA5707" s="128" t="s">
        <v>315</v>
      </c>
      <c r="AB5707" s="128" t="s">
        <v>42</v>
      </c>
      <c r="AC5707" s="128" t="s">
        <v>3034</v>
      </c>
      <c r="AD5707" s="128" t="s">
        <v>146</v>
      </c>
    </row>
    <row r="5708" spans="1:30" x14ac:dyDescent="0.25">
      <c r="A5708" s="128" t="s">
        <v>35</v>
      </c>
      <c r="B5708" s="128" t="s">
        <v>36</v>
      </c>
      <c r="C5708" s="128" t="s">
        <v>37</v>
      </c>
      <c r="D5708" s="128" t="s">
        <v>121</v>
      </c>
      <c r="E5708" s="128" t="s">
        <v>122</v>
      </c>
      <c r="F5708" s="128" t="s">
        <v>123</v>
      </c>
      <c r="G5708" s="128" t="s">
        <v>124</v>
      </c>
      <c r="H5708" s="128" t="s">
        <v>124</v>
      </c>
      <c r="I5708" s="128" t="s">
        <v>42</v>
      </c>
      <c r="J5708" s="128" t="s">
        <v>532</v>
      </c>
      <c r="K5708" s="128" t="s">
        <v>532</v>
      </c>
      <c r="L5708" s="128" t="s">
        <v>43</v>
      </c>
      <c r="M5708" s="128" t="s">
        <v>44</v>
      </c>
      <c r="N5708" s="128" t="s">
        <v>150</v>
      </c>
      <c r="O5708" s="128" t="s">
        <v>42</v>
      </c>
      <c r="P5708" s="128" t="s">
        <v>522</v>
      </c>
      <c r="Q5708" s="128" t="s">
        <v>653</v>
      </c>
      <c r="R5708" s="128" t="s">
        <v>2598</v>
      </c>
      <c r="S5708" s="127">
        <v>201503</v>
      </c>
      <c r="T5708" s="128" t="s">
        <v>52</v>
      </c>
      <c r="U5708" s="127">
        <v>935.05</v>
      </c>
      <c r="V5708" s="138">
        <v>935.05</v>
      </c>
      <c r="W5708" s="128" t="s">
        <v>340</v>
      </c>
      <c r="X5708" s="128" t="s">
        <v>177</v>
      </c>
      <c r="Y5708" s="128" t="s">
        <v>1152</v>
      </c>
      <c r="Z5708" s="128" t="s">
        <v>48</v>
      </c>
      <c r="AA5708" s="128" t="s">
        <v>315</v>
      </c>
      <c r="AB5708" s="128" t="s">
        <v>42</v>
      </c>
      <c r="AC5708" s="128" t="s">
        <v>3034</v>
      </c>
      <c r="AD5708" s="128" t="s">
        <v>146</v>
      </c>
    </row>
    <row r="5709" spans="1:30" x14ac:dyDescent="0.25">
      <c r="A5709" s="128" t="s">
        <v>35</v>
      </c>
      <c r="B5709" s="128" t="s">
        <v>36</v>
      </c>
      <c r="C5709" s="128" t="s">
        <v>37</v>
      </c>
      <c r="D5709" s="128" t="s">
        <v>121</v>
      </c>
      <c r="E5709" s="128" t="s">
        <v>215</v>
      </c>
      <c r="F5709" s="128" t="s">
        <v>216</v>
      </c>
      <c r="G5709" s="128" t="s">
        <v>124</v>
      </c>
      <c r="H5709" s="128" t="s">
        <v>124</v>
      </c>
      <c r="I5709" s="128" t="s">
        <v>42</v>
      </c>
      <c r="J5709" s="128" t="s">
        <v>217</v>
      </c>
      <c r="K5709" s="128" t="s">
        <v>217</v>
      </c>
      <c r="L5709" s="128" t="s">
        <v>43</v>
      </c>
      <c r="M5709" s="128" t="s">
        <v>44</v>
      </c>
      <c r="N5709" s="128" t="s">
        <v>150</v>
      </c>
      <c r="O5709" s="128" t="s">
        <v>42</v>
      </c>
      <c r="P5709" s="128" t="s">
        <v>392</v>
      </c>
      <c r="Q5709" s="128" t="s">
        <v>1717</v>
      </c>
      <c r="R5709" s="128" t="s">
        <v>3025</v>
      </c>
      <c r="S5709" s="127">
        <v>201503</v>
      </c>
      <c r="T5709" s="128" t="s">
        <v>52</v>
      </c>
      <c r="U5709" s="127">
        <v>275.47000000000003</v>
      </c>
      <c r="V5709" s="138">
        <v>275.47000000000003</v>
      </c>
      <c r="W5709" s="128" t="s">
        <v>340</v>
      </c>
      <c r="X5709" s="128" t="s">
        <v>384</v>
      </c>
      <c r="Y5709" s="128" t="s">
        <v>1152</v>
      </c>
      <c r="Z5709" s="128" t="s">
        <v>48</v>
      </c>
      <c r="AA5709" s="128" t="s">
        <v>315</v>
      </c>
      <c r="AB5709" s="128" t="s">
        <v>42</v>
      </c>
      <c r="AC5709" s="128" t="s">
        <v>3026</v>
      </c>
      <c r="AD5709" s="128" t="s">
        <v>146</v>
      </c>
    </row>
    <row r="5710" spans="1:30" x14ac:dyDescent="0.25">
      <c r="A5710" s="128" t="s">
        <v>35</v>
      </c>
      <c r="B5710" s="128" t="s">
        <v>36</v>
      </c>
      <c r="C5710" s="128" t="s">
        <v>37</v>
      </c>
      <c r="D5710" s="128" t="s">
        <v>121</v>
      </c>
      <c r="E5710" s="128" t="s">
        <v>215</v>
      </c>
      <c r="F5710" s="128" t="s">
        <v>216</v>
      </c>
      <c r="G5710" s="128" t="s">
        <v>124</v>
      </c>
      <c r="H5710" s="128" t="s">
        <v>124</v>
      </c>
      <c r="I5710" s="128" t="s">
        <v>42</v>
      </c>
      <c r="J5710" s="128" t="s">
        <v>231</v>
      </c>
      <c r="K5710" s="128" t="s">
        <v>231</v>
      </c>
      <c r="L5710" s="128" t="s">
        <v>43</v>
      </c>
      <c r="M5710" s="128" t="s">
        <v>44</v>
      </c>
      <c r="N5710" s="128" t="s">
        <v>150</v>
      </c>
      <c r="O5710" s="128" t="s">
        <v>42</v>
      </c>
      <c r="P5710" s="128" t="s">
        <v>2874</v>
      </c>
      <c r="Q5710" s="128" t="s">
        <v>417</v>
      </c>
      <c r="R5710" s="128" t="s">
        <v>3039</v>
      </c>
      <c r="S5710" s="127">
        <v>201503</v>
      </c>
      <c r="T5710" s="128" t="s">
        <v>52</v>
      </c>
      <c r="U5710" s="129">
        <v>66149.240000000005</v>
      </c>
      <c r="V5710" s="138">
        <v>66149.240000000005</v>
      </c>
      <c r="W5710" s="128" t="s">
        <v>340</v>
      </c>
      <c r="X5710" s="128" t="s">
        <v>236</v>
      </c>
      <c r="Y5710" s="128" t="s">
        <v>1152</v>
      </c>
      <c r="Z5710" s="128" t="s">
        <v>48</v>
      </c>
      <c r="AA5710" s="128" t="s">
        <v>315</v>
      </c>
      <c r="AB5710" s="128" t="s">
        <v>42</v>
      </c>
      <c r="AC5710" s="128" t="s">
        <v>3026</v>
      </c>
      <c r="AD5710" s="128" t="s">
        <v>146</v>
      </c>
    </row>
    <row r="5711" spans="1:30" x14ac:dyDescent="0.25">
      <c r="A5711" s="128" t="s">
        <v>35</v>
      </c>
      <c r="B5711" s="128" t="s">
        <v>36</v>
      </c>
      <c r="C5711" s="128" t="s">
        <v>37</v>
      </c>
      <c r="D5711" s="128" t="s">
        <v>121</v>
      </c>
      <c r="E5711" s="128" t="s">
        <v>215</v>
      </c>
      <c r="F5711" s="128" t="s">
        <v>216</v>
      </c>
      <c r="G5711" s="128" t="s">
        <v>124</v>
      </c>
      <c r="H5711" s="128" t="s">
        <v>124</v>
      </c>
      <c r="I5711" s="128" t="s">
        <v>42</v>
      </c>
      <c r="J5711" s="128" t="s">
        <v>437</v>
      </c>
      <c r="K5711" s="128" t="s">
        <v>437</v>
      </c>
      <c r="L5711" s="128" t="s">
        <v>43</v>
      </c>
      <c r="M5711" s="128" t="s">
        <v>44</v>
      </c>
      <c r="N5711" s="128" t="s">
        <v>150</v>
      </c>
      <c r="O5711" s="128" t="s">
        <v>42</v>
      </c>
      <c r="P5711" s="128" t="s">
        <v>392</v>
      </c>
      <c r="Q5711" s="128" t="s">
        <v>1717</v>
      </c>
      <c r="R5711" s="128" t="s">
        <v>3027</v>
      </c>
      <c r="S5711" s="127">
        <v>201503</v>
      </c>
      <c r="T5711" s="128" t="s">
        <v>52</v>
      </c>
      <c r="U5711" s="127">
        <v>244.86</v>
      </c>
      <c r="V5711" s="138">
        <v>244.86</v>
      </c>
      <c r="W5711" s="128" t="s">
        <v>340</v>
      </c>
      <c r="X5711" s="128" t="s">
        <v>384</v>
      </c>
      <c r="Y5711" s="128" t="s">
        <v>1152</v>
      </c>
      <c r="Z5711" s="128" t="s">
        <v>48</v>
      </c>
      <c r="AA5711" s="128" t="s">
        <v>315</v>
      </c>
      <c r="AB5711" s="128" t="s">
        <v>42</v>
      </c>
      <c r="AC5711" s="128" t="s">
        <v>3026</v>
      </c>
      <c r="AD5711" s="128" t="s">
        <v>146</v>
      </c>
    </row>
    <row r="5712" spans="1:30" x14ac:dyDescent="0.25">
      <c r="A5712" s="128" t="s">
        <v>35</v>
      </c>
      <c r="B5712" s="128" t="s">
        <v>36</v>
      </c>
      <c r="C5712" s="128" t="s">
        <v>37</v>
      </c>
      <c r="D5712" s="128" t="s">
        <v>121</v>
      </c>
      <c r="E5712" s="128" t="s">
        <v>122</v>
      </c>
      <c r="F5712" s="128" t="s">
        <v>123</v>
      </c>
      <c r="G5712" s="128" t="s">
        <v>124</v>
      </c>
      <c r="H5712" s="128" t="s">
        <v>124</v>
      </c>
      <c r="I5712" s="128" t="s">
        <v>42</v>
      </c>
      <c r="J5712" s="128" t="s">
        <v>190</v>
      </c>
      <c r="K5712" s="128" t="s">
        <v>190</v>
      </c>
      <c r="L5712" s="128" t="s">
        <v>43</v>
      </c>
      <c r="M5712" s="128" t="s">
        <v>44</v>
      </c>
      <c r="N5712" s="128" t="s">
        <v>134</v>
      </c>
      <c r="O5712" s="128" t="s">
        <v>42</v>
      </c>
      <c r="P5712" s="128" t="s">
        <v>1599</v>
      </c>
      <c r="Q5712" s="128" t="s">
        <v>135</v>
      </c>
      <c r="R5712" s="128" t="s">
        <v>2603</v>
      </c>
      <c r="S5712" s="127">
        <v>201503</v>
      </c>
      <c r="T5712" s="128" t="s">
        <v>52</v>
      </c>
      <c r="U5712" s="127">
        <v>0</v>
      </c>
      <c r="V5712" s="138">
        <v>142.5</v>
      </c>
      <c r="W5712" s="128" t="s">
        <v>1152</v>
      </c>
      <c r="X5712" s="128" t="s">
        <v>2560</v>
      </c>
      <c r="Y5712" s="128" t="s">
        <v>1152</v>
      </c>
      <c r="Z5712" s="128" t="s">
        <v>48</v>
      </c>
      <c r="AA5712" s="128" t="s">
        <v>315</v>
      </c>
      <c r="AB5712" s="128" t="s">
        <v>42</v>
      </c>
      <c r="AC5712" s="128" t="s">
        <v>3033</v>
      </c>
      <c r="AD5712" s="128" t="s">
        <v>146</v>
      </c>
    </row>
    <row r="5713" spans="1:30" x14ac:dyDescent="0.25">
      <c r="A5713" s="128" t="s">
        <v>35</v>
      </c>
      <c r="B5713" s="128" t="s">
        <v>36</v>
      </c>
      <c r="C5713" s="128" t="s">
        <v>37</v>
      </c>
      <c r="D5713" s="128" t="s">
        <v>121</v>
      </c>
      <c r="E5713" s="128" t="s">
        <v>122</v>
      </c>
      <c r="F5713" s="128" t="s">
        <v>123</v>
      </c>
      <c r="G5713" s="128" t="s">
        <v>124</v>
      </c>
      <c r="H5713" s="128" t="s">
        <v>124</v>
      </c>
      <c r="I5713" s="128" t="s">
        <v>42</v>
      </c>
      <c r="J5713" s="128" t="s">
        <v>190</v>
      </c>
      <c r="K5713" s="128" t="s">
        <v>190</v>
      </c>
      <c r="L5713" s="128" t="s">
        <v>43</v>
      </c>
      <c r="M5713" s="128" t="s">
        <v>44</v>
      </c>
      <c r="N5713" s="128" t="s">
        <v>150</v>
      </c>
      <c r="O5713" s="128" t="s">
        <v>42</v>
      </c>
      <c r="P5713" s="128" t="s">
        <v>1599</v>
      </c>
      <c r="Q5713" s="128" t="s">
        <v>2955</v>
      </c>
      <c r="R5713" s="128" t="s">
        <v>2603</v>
      </c>
      <c r="S5713" s="127">
        <v>201503</v>
      </c>
      <c r="T5713" s="128" t="s">
        <v>52</v>
      </c>
      <c r="U5713" s="129">
        <v>2850</v>
      </c>
      <c r="V5713" s="138">
        <v>2850</v>
      </c>
      <c r="W5713" s="128" t="s">
        <v>340</v>
      </c>
      <c r="X5713" s="128" t="s">
        <v>2560</v>
      </c>
      <c r="Y5713" s="128" t="s">
        <v>1152</v>
      </c>
      <c r="Z5713" s="128" t="s">
        <v>48</v>
      </c>
      <c r="AA5713" s="128" t="s">
        <v>315</v>
      </c>
      <c r="AB5713" s="128" t="s">
        <v>42</v>
      </c>
      <c r="AC5713" s="128" t="s">
        <v>3033</v>
      </c>
      <c r="AD5713" s="128" t="s">
        <v>146</v>
      </c>
    </row>
    <row r="5714" spans="1:30" x14ac:dyDescent="0.25">
      <c r="A5714" s="128" t="s">
        <v>35</v>
      </c>
      <c r="B5714" s="128" t="s">
        <v>36</v>
      </c>
      <c r="C5714" s="128" t="s">
        <v>37</v>
      </c>
      <c r="D5714" s="128" t="s">
        <v>121</v>
      </c>
      <c r="E5714" s="128" t="s">
        <v>215</v>
      </c>
      <c r="F5714" s="128" t="s">
        <v>216</v>
      </c>
      <c r="G5714" s="128" t="s">
        <v>124</v>
      </c>
      <c r="H5714" s="128" t="s">
        <v>124</v>
      </c>
      <c r="I5714" s="128" t="s">
        <v>42</v>
      </c>
      <c r="J5714" s="128" t="s">
        <v>217</v>
      </c>
      <c r="K5714" s="128" t="s">
        <v>217</v>
      </c>
      <c r="L5714" s="128" t="s">
        <v>43</v>
      </c>
      <c r="M5714" s="128" t="s">
        <v>44</v>
      </c>
      <c r="N5714" s="128" t="s">
        <v>150</v>
      </c>
      <c r="O5714" s="128" t="s">
        <v>42</v>
      </c>
      <c r="P5714" s="128" t="s">
        <v>2874</v>
      </c>
      <c r="Q5714" s="128" t="s">
        <v>389</v>
      </c>
      <c r="R5714" s="128" t="s">
        <v>3040</v>
      </c>
      <c r="S5714" s="127">
        <v>201503</v>
      </c>
      <c r="T5714" s="128" t="s">
        <v>52</v>
      </c>
      <c r="U5714" s="129">
        <v>14000</v>
      </c>
      <c r="V5714" s="138">
        <v>14000</v>
      </c>
      <c r="W5714" s="128" t="s">
        <v>340</v>
      </c>
      <c r="X5714" s="128" t="s">
        <v>230</v>
      </c>
      <c r="Y5714" s="128" t="s">
        <v>1152</v>
      </c>
      <c r="Z5714" s="128" t="s">
        <v>48</v>
      </c>
      <c r="AA5714" s="128" t="s">
        <v>315</v>
      </c>
      <c r="AB5714" s="128" t="s">
        <v>42</v>
      </c>
      <c r="AC5714" s="128" t="s">
        <v>3036</v>
      </c>
      <c r="AD5714" s="128" t="s">
        <v>146</v>
      </c>
    </row>
    <row r="5715" spans="1:30" x14ac:dyDescent="0.25">
      <c r="A5715" s="128" t="s">
        <v>35</v>
      </c>
      <c r="B5715" s="128" t="s">
        <v>36</v>
      </c>
      <c r="C5715" s="128" t="s">
        <v>37</v>
      </c>
      <c r="D5715" s="128" t="s">
        <v>121</v>
      </c>
      <c r="E5715" s="128" t="s">
        <v>215</v>
      </c>
      <c r="F5715" s="128" t="s">
        <v>216</v>
      </c>
      <c r="G5715" s="128" t="s">
        <v>124</v>
      </c>
      <c r="H5715" s="128" t="s">
        <v>124</v>
      </c>
      <c r="I5715" s="128" t="s">
        <v>42</v>
      </c>
      <c r="J5715" s="128" t="s">
        <v>231</v>
      </c>
      <c r="K5715" s="128" t="s">
        <v>231</v>
      </c>
      <c r="L5715" s="128" t="s">
        <v>43</v>
      </c>
      <c r="M5715" s="128" t="s">
        <v>44</v>
      </c>
      <c r="N5715" s="128" t="s">
        <v>180</v>
      </c>
      <c r="O5715" s="128" t="s">
        <v>42</v>
      </c>
      <c r="P5715" s="128" t="s">
        <v>2874</v>
      </c>
      <c r="Q5715" s="128" t="s">
        <v>417</v>
      </c>
      <c r="R5715" s="128" t="s">
        <v>3041</v>
      </c>
      <c r="S5715" s="127">
        <v>201503</v>
      </c>
      <c r="T5715" s="128" t="s">
        <v>52</v>
      </c>
      <c r="U5715" s="129">
        <v>50161.2</v>
      </c>
      <c r="V5715" s="138">
        <v>50161.2</v>
      </c>
      <c r="W5715" s="128" t="s">
        <v>340</v>
      </c>
      <c r="X5715" s="128" t="s">
        <v>975</v>
      </c>
      <c r="Y5715" s="128" t="s">
        <v>1152</v>
      </c>
      <c r="Z5715" s="128" t="s">
        <v>48</v>
      </c>
      <c r="AA5715" s="128" t="s">
        <v>315</v>
      </c>
      <c r="AB5715" s="128" t="s">
        <v>42</v>
      </c>
      <c r="AC5715" s="128" t="s">
        <v>3036</v>
      </c>
      <c r="AD5715" s="128" t="s">
        <v>146</v>
      </c>
    </row>
    <row r="5716" spans="1:30" x14ac:dyDescent="0.25">
      <c r="A5716" s="128" t="s">
        <v>35</v>
      </c>
      <c r="B5716" s="128" t="s">
        <v>36</v>
      </c>
      <c r="C5716" s="128" t="s">
        <v>37</v>
      </c>
      <c r="D5716" s="128" t="s">
        <v>121</v>
      </c>
      <c r="E5716" s="128" t="s">
        <v>215</v>
      </c>
      <c r="F5716" s="128" t="s">
        <v>216</v>
      </c>
      <c r="G5716" s="128" t="s">
        <v>124</v>
      </c>
      <c r="H5716" s="128" t="s">
        <v>124</v>
      </c>
      <c r="I5716" s="128" t="s">
        <v>42</v>
      </c>
      <c r="J5716" s="128" t="s">
        <v>231</v>
      </c>
      <c r="K5716" s="128" t="s">
        <v>231</v>
      </c>
      <c r="L5716" s="128" t="s">
        <v>43</v>
      </c>
      <c r="M5716" s="128" t="s">
        <v>44</v>
      </c>
      <c r="N5716" s="128" t="s">
        <v>180</v>
      </c>
      <c r="O5716" s="128" t="s">
        <v>42</v>
      </c>
      <c r="P5716" s="128" t="s">
        <v>2874</v>
      </c>
      <c r="Q5716" s="128" t="s">
        <v>183</v>
      </c>
      <c r="R5716" s="128" t="s">
        <v>3041</v>
      </c>
      <c r="S5716" s="127">
        <v>201503</v>
      </c>
      <c r="T5716" s="128" t="s">
        <v>52</v>
      </c>
      <c r="U5716" s="127">
        <v>0</v>
      </c>
      <c r="V5716" s="138">
        <v>4019.42</v>
      </c>
      <c r="W5716" s="128" t="s">
        <v>340</v>
      </c>
      <c r="X5716" s="128" t="s">
        <v>975</v>
      </c>
      <c r="Y5716" s="128" t="s">
        <v>1152</v>
      </c>
      <c r="Z5716" s="128" t="s">
        <v>48</v>
      </c>
      <c r="AA5716" s="128" t="s">
        <v>315</v>
      </c>
      <c r="AB5716" s="128" t="s">
        <v>42</v>
      </c>
      <c r="AC5716" s="128" t="s">
        <v>3036</v>
      </c>
      <c r="AD5716" s="128" t="s">
        <v>146</v>
      </c>
    </row>
    <row r="5717" spans="1:30" x14ac:dyDescent="0.25">
      <c r="A5717" s="128" t="s">
        <v>35</v>
      </c>
      <c r="B5717" s="128" t="s">
        <v>36</v>
      </c>
      <c r="C5717" s="128" t="s">
        <v>37</v>
      </c>
      <c r="D5717" s="128" t="s">
        <v>121</v>
      </c>
      <c r="E5717" s="128" t="s">
        <v>122</v>
      </c>
      <c r="F5717" s="128" t="s">
        <v>123</v>
      </c>
      <c r="G5717" s="128" t="s">
        <v>124</v>
      </c>
      <c r="H5717" s="128" t="s">
        <v>124</v>
      </c>
      <c r="I5717" s="128" t="s">
        <v>42</v>
      </c>
      <c r="J5717" s="128" t="s">
        <v>182</v>
      </c>
      <c r="K5717" s="128" t="s">
        <v>182</v>
      </c>
      <c r="L5717" s="128" t="s">
        <v>43</v>
      </c>
      <c r="M5717" s="128" t="s">
        <v>44</v>
      </c>
      <c r="N5717" s="128" t="s">
        <v>180</v>
      </c>
      <c r="O5717" s="128" t="s">
        <v>42</v>
      </c>
      <c r="P5717" s="128" t="s">
        <v>522</v>
      </c>
      <c r="Q5717" s="128" t="s">
        <v>530</v>
      </c>
      <c r="R5717" s="128" t="s">
        <v>2598</v>
      </c>
      <c r="S5717" s="127">
        <v>201503</v>
      </c>
      <c r="T5717" s="128" t="s">
        <v>52</v>
      </c>
      <c r="U5717" s="129">
        <v>278873.56</v>
      </c>
      <c r="V5717" s="138">
        <v>278873.56</v>
      </c>
      <c r="W5717" s="128" t="s">
        <v>340</v>
      </c>
      <c r="X5717" s="128" t="s">
        <v>177</v>
      </c>
      <c r="Y5717" s="128" t="s">
        <v>1152</v>
      </c>
      <c r="Z5717" s="128" t="s">
        <v>48</v>
      </c>
      <c r="AA5717" s="128" t="s">
        <v>315</v>
      </c>
      <c r="AB5717" s="128" t="s">
        <v>42</v>
      </c>
      <c r="AC5717" s="128" t="s">
        <v>3034</v>
      </c>
      <c r="AD5717" s="128" t="s">
        <v>146</v>
      </c>
    </row>
    <row r="5718" spans="1:30" x14ac:dyDescent="0.25">
      <c r="A5718" s="128" t="s">
        <v>35</v>
      </c>
      <c r="B5718" s="128" t="s">
        <v>36</v>
      </c>
      <c r="C5718" s="128" t="s">
        <v>37</v>
      </c>
      <c r="D5718" s="128" t="s">
        <v>121</v>
      </c>
      <c r="E5718" s="128" t="s">
        <v>122</v>
      </c>
      <c r="F5718" s="128" t="s">
        <v>123</v>
      </c>
      <c r="G5718" s="128" t="s">
        <v>124</v>
      </c>
      <c r="H5718" s="128" t="s">
        <v>124</v>
      </c>
      <c r="I5718" s="128" t="s">
        <v>42</v>
      </c>
      <c r="J5718" s="128" t="s">
        <v>174</v>
      </c>
      <c r="K5718" s="128" t="s">
        <v>174</v>
      </c>
      <c r="L5718" s="128" t="s">
        <v>43</v>
      </c>
      <c r="M5718" s="128" t="s">
        <v>44</v>
      </c>
      <c r="N5718" s="128" t="s">
        <v>180</v>
      </c>
      <c r="O5718" s="128" t="s">
        <v>42</v>
      </c>
      <c r="P5718" s="128" t="s">
        <v>522</v>
      </c>
      <c r="Q5718" s="128" t="s">
        <v>523</v>
      </c>
      <c r="R5718" s="128" t="s">
        <v>2598</v>
      </c>
      <c r="S5718" s="127">
        <v>201503</v>
      </c>
      <c r="T5718" s="128" t="s">
        <v>52</v>
      </c>
      <c r="U5718" s="129">
        <v>145554.53</v>
      </c>
      <c r="V5718" s="138">
        <v>145554.53</v>
      </c>
      <c r="W5718" s="128" t="s">
        <v>340</v>
      </c>
      <c r="X5718" s="128" t="s">
        <v>177</v>
      </c>
      <c r="Y5718" s="128" t="s">
        <v>1152</v>
      </c>
      <c r="Z5718" s="128" t="s">
        <v>48</v>
      </c>
      <c r="AA5718" s="128" t="s">
        <v>315</v>
      </c>
      <c r="AB5718" s="128" t="s">
        <v>42</v>
      </c>
      <c r="AC5718" s="128" t="s">
        <v>3034</v>
      </c>
      <c r="AD5718" s="128" t="s">
        <v>146</v>
      </c>
    </row>
    <row r="5719" spans="1:30" x14ac:dyDescent="0.25">
      <c r="A5719" s="128" t="s">
        <v>35</v>
      </c>
      <c r="B5719" s="128" t="s">
        <v>36</v>
      </c>
      <c r="C5719" s="128" t="s">
        <v>37</v>
      </c>
      <c r="D5719" s="128" t="s">
        <v>121</v>
      </c>
      <c r="E5719" s="128" t="s">
        <v>122</v>
      </c>
      <c r="F5719" s="128" t="s">
        <v>123</v>
      </c>
      <c r="G5719" s="128" t="s">
        <v>124</v>
      </c>
      <c r="H5719" s="128" t="s">
        <v>124</v>
      </c>
      <c r="I5719" s="128" t="s">
        <v>42</v>
      </c>
      <c r="J5719" s="128" t="s">
        <v>500</v>
      </c>
      <c r="K5719" s="128" t="s">
        <v>500</v>
      </c>
      <c r="L5719" s="128" t="s">
        <v>43</v>
      </c>
      <c r="M5719" s="128" t="s">
        <v>44</v>
      </c>
      <c r="N5719" s="128" t="s">
        <v>162</v>
      </c>
      <c r="O5719" s="128" t="s">
        <v>42</v>
      </c>
      <c r="P5719" s="128" t="s">
        <v>808</v>
      </c>
      <c r="Q5719" s="128" t="s">
        <v>1789</v>
      </c>
      <c r="R5719" s="128" t="s">
        <v>3042</v>
      </c>
      <c r="S5719" s="127">
        <v>201503</v>
      </c>
      <c r="T5719" s="128" t="s">
        <v>52</v>
      </c>
      <c r="U5719" s="129">
        <v>10391</v>
      </c>
      <c r="V5719" s="138">
        <v>10391</v>
      </c>
      <c r="W5719" s="128" t="s">
        <v>340</v>
      </c>
      <c r="X5719" s="128" t="s">
        <v>807</v>
      </c>
      <c r="Y5719" s="128" t="s">
        <v>1152</v>
      </c>
      <c r="Z5719" s="128" t="s">
        <v>48</v>
      </c>
      <c r="AA5719" s="128" t="s">
        <v>315</v>
      </c>
      <c r="AB5719" s="128" t="s">
        <v>42</v>
      </c>
      <c r="AC5719" s="128" t="s">
        <v>3043</v>
      </c>
      <c r="AD5719" s="128" t="s">
        <v>146</v>
      </c>
    </row>
    <row r="5720" spans="1:30" x14ac:dyDescent="0.25">
      <c r="A5720" s="128" t="s">
        <v>35</v>
      </c>
      <c r="B5720" s="128" t="s">
        <v>36</v>
      </c>
      <c r="C5720" s="128" t="s">
        <v>37</v>
      </c>
      <c r="D5720" s="128" t="s">
        <v>121</v>
      </c>
      <c r="E5720" s="128" t="s">
        <v>122</v>
      </c>
      <c r="F5720" s="128" t="s">
        <v>123</v>
      </c>
      <c r="G5720" s="128" t="s">
        <v>124</v>
      </c>
      <c r="H5720" s="128" t="s">
        <v>124</v>
      </c>
      <c r="I5720" s="128" t="s">
        <v>42</v>
      </c>
      <c r="J5720" s="128" t="s">
        <v>190</v>
      </c>
      <c r="K5720" s="128" t="s">
        <v>190</v>
      </c>
      <c r="L5720" s="128" t="s">
        <v>43</v>
      </c>
      <c r="M5720" s="128" t="s">
        <v>44</v>
      </c>
      <c r="N5720" s="128" t="s">
        <v>131</v>
      </c>
      <c r="O5720" s="128" t="s">
        <v>198</v>
      </c>
      <c r="P5720" s="128" t="s">
        <v>369</v>
      </c>
      <c r="Q5720" s="128" t="s">
        <v>3044</v>
      </c>
      <c r="R5720" s="128" t="s">
        <v>3045</v>
      </c>
      <c r="S5720" s="127">
        <v>201503</v>
      </c>
      <c r="T5720" s="128" t="s">
        <v>52</v>
      </c>
      <c r="U5720" s="127">
        <v>0</v>
      </c>
      <c r="V5720" s="138">
        <v>115</v>
      </c>
      <c r="W5720" s="128" t="s">
        <v>42</v>
      </c>
      <c r="X5720" s="128" t="s">
        <v>42</v>
      </c>
      <c r="Y5720" s="128" t="s">
        <v>1152</v>
      </c>
      <c r="Z5720" s="128" t="s">
        <v>48</v>
      </c>
      <c r="AA5720" s="128" t="s">
        <v>144</v>
      </c>
      <c r="AB5720" s="128" t="s">
        <v>42</v>
      </c>
      <c r="AC5720" s="128" t="s">
        <v>3046</v>
      </c>
      <c r="AD5720" s="128" t="s">
        <v>146</v>
      </c>
    </row>
    <row r="5721" spans="1:30" x14ac:dyDescent="0.25">
      <c r="A5721" s="128" t="s">
        <v>35</v>
      </c>
      <c r="B5721" s="128" t="s">
        <v>36</v>
      </c>
      <c r="C5721" s="128" t="s">
        <v>37</v>
      </c>
      <c r="D5721" s="128" t="s">
        <v>121</v>
      </c>
      <c r="E5721" s="128" t="s">
        <v>122</v>
      </c>
      <c r="F5721" s="128" t="s">
        <v>123</v>
      </c>
      <c r="G5721" s="128" t="s">
        <v>124</v>
      </c>
      <c r="H5721" s="128" t="s">
        <v>124</v>
      </c>
      <c r="I5721" s="128" t="s">
        <v>42</v>
      </c>
      <c r="J5721" s="128" t="s">
        <v>298</v>
      </c>
      <c r="K5721" s="128" t="s">
        <v>298</v>
      </c>
      <c r="L5721" s="128" t="s">
        <v>43</v>
      </c>
      <c r="M5721" s="128" t="s">
        <v>44</v>
      </c>
      <c r="N5721" s="128" t="s">
        <v>150</v>
      </c>
      <c r="O5721" s="128" t="s">
        <v>42</v>
      </c>
      <c r="P5721" s="128" t="s">
        <v>2653</v>
      </c>
      <c r="Q5721" s="128" t="s">
        <v>2654</v>
      </c>
      <c r="R5721" s="128" t="s">
        <v>2602</v>
      </c>
      <c r="S5721" s="127">
        <v>201503</v>
      </c>
      <c r="T5721" s="128" t="s">
        <v>52</v>
      </c>
      <c r="U5721" s="129">
        <v>3425</v>
      </c>
      <c r="V5721" s="138">
        <v>3425</v>
      </c>
      <c r="W5721" s="128" t="s">
        <v>340</v>
      </c>
      <c r="X5721" s="128" t="s">
        <v>2583</v>
      </c>
      <c r="Y5721" s="128" t="s">
        <v>1152</v>
      </c>
      <c r="Z5721" s="128" t="s">
        <v>48</v>
      </c>
      <c r="AA5721" s="128" t="s">
        <v>315</v>
      </c>
      <c r="AB5721" s="128" t="s">
        <v>42</v>
      </c>
      <c r="AC5721" s="128" t="s">
        <v>3046</v>
      </c>
      <c r="AD5721" s="128" t="s">
        <v>146</v>
      </c>
    </row>
    <row r="5722" spans="1:30" x14ac:dyDescent="0.25">
      <c r="A5722" s="128" t="s">
        <v>35</v>
      </c>
      <c r="B5722" s="128" t="s">
        <v>36</v>
      </c>
      <c r="C5722" s="128" t="s">
        <v>37</v>
      </c>
      <c r="D5722" s="128" t="s">
        <v>121</v>
      </c>
      <c r="E5722" s="128" t="s">
        <v>122</v>
      </c>
      <c r="F5722" s="128" t="s">
        <v>123</v>
      </c>
      <c r="G5722" s="128" t="s">
        <v>124</v>
      </c>
      <c r="H5722" s="128" t="s">
        <v>124</v>
      </c>
      <c r="I5722" s="128" t="s">
        <v>42</v>
      </c>
      <c r="J5722" s="128" t="s">
        <v>125</v>
      </c>
      <c r="K5722" s="128" t="s">
        <v>125</v>
      </c>
      <c r="L5722" s="128" t="s">
        <v>43</v>
      </c>
      <c r="M5722" s="128" t="s">
        <v>44</v>
      </c>
      <c r="N5722" s="128" t="s">
        <v>131</v>
      </c>
      <c r="O5722" s="128" t="s">
        <v>127</v>
      </c>
      <c r="P5722" s="128" t="s">
        <v>472</v>
      </c>
      <c r="Q5722" s="128" t="s">
        <v>708</v>
      </c>
      <c r="R5722" s="128" t="s">
        <v>3047</v>
      </c>
      <c r="S5722" s="127">
        <v>201503</v>
      </c>
      <c r="T5722" s="128" t="s">
        <v>52</v>
      </c>
      <c r="U5722" s="127">
        <v>0</v>
      </c>
      <c r="V5722" s="138">
        <v>2900</v>
      </c>
      <c r="W5722" s="128" t="s">
        <v>42</v>
      </c>
      <c r="X5722" s="128" t="s">
        <v>42</v>
      </c>
      <c r="Y5722" s="128" t="s">
        <v>1152</v>
      </c>
      <c r="Z5722" s="128" t="s">
        <v>48</v>
      </c>
      <c r="AA5722" s="128" t="s">
        <v>144</v>
      </c>
      <c r="AB5722" s="128" t="s">
        <v>42</v>
      </c>
      <c r="AC5722" s="128" t="s">
        <v>3046</v>
      </c>
      <c r="AD5722" s="128" t="s">
        <v>146</v>
      </c>
    </row>
    <row r="5723" spans="1:30" x14ac:dyDescent="0.25">
      <c r="A5723" s="128" t="s">
        <v>35</v>
      </c>
      <c r="B5723" s="128" t="s">
        <v>36</v>
      </c>
      <c r="C5723" s="128" t="s">
        <v>37</v>
      </c>
      <c r="D5723" s="128" t="s">
        <v>121</v>
      </c>
      <c r="E5723" s="128" t="s">
        <v>122</v>
      </c>
      <c r="F5723" s="128" t="s">
        <v>123</v>
      </c>
      <c r="G5723" s="128" t="s">
        <v>124</v>
      </c>
      <c r="H5723" s="128" t="s">
        <v>124</v>
      </c>
      <c r="I5723" s="128" t="s">
        <v>42</v>
      </c>
      <c r="J5723" s="128" t="s">
        <v>285</v>
      </c>
      <c r="K5723" s="128" t="s">
        <v>285</v>
      </c>
      <c r="L5723" s="128" t="s">
        <v>43</v>
      </c>
      <c r="M5723" s="128" t="s">
        <v>44</v>
      </c>
      <c r="N5723" s="128" t="s">
        <v>150</v>
      </c>
      <c r="O5723" s="128" t="s">
        <v>42</v>
      </c>
      <c r="P5723" s="128" t="s">
        <v>463</v>
      </c>
      <c r="Q5723" s="128" t="s">
        <v>464</v>
      </c>
      <c r="R5723" s="128" t="s">
        <v>3048</v>
      </c>
      <c r="S5723" s="127">
        <v>201503</v>
      </c>
      <c r="T5723" s="128" t="s">
        <v>52</v>
      </c>
      <c r="U5723" s="129">
        <v>79779.11</v>
      </c>
      <c r="V5723" s="138">
        <v>79779.11</v>
      </c>
      <c r="W5723" s="128" t="s">
        <v>340</v>
      </c>
      <c r="X5723" s="128" t="s">
        <v>288</v>
      </c>
      <c r="Y5723" s="128" t="s">
        <v>1152</v>
      </c>
      <c r="Z5723" s="128" t="s">
        <v>48</v>
      </c>
      <c r="AA5723" s="128" t="s">
        <v>315</v>
      </c>
      <c r="AB5723" s="128" t="s">
        <v>42</v>
      </c>
      <c r="AC5723" s="128" t="s">
        <v>3049</v>
      </c>
      <c r="AD5723" s="128" t="s">
        <v>146</v>
      </c>
    </row>
    <row r="5724" spans="1:30" x14ac:dyDescent="0.25">
      <c r="A5724" s="128" t="s">
        <v>35</v>
      </c>
      <c r="B5724" s="128" t="s">
        <v>36</v>
      </c>
      <c r="C5724" s="128" t="s">
        <v>37</v>
      </c>
      <c r="D5724" s="128" t="s">
        <v>121</v>
      </c>
      <c r="E5724" s="128" t="s">
        <v>122</v>
      </c>
      <c r="F5724" s="128" t="s">
        <v>123</v>
      </c>
      <c r="G5724" s="128" t="s">
        <v>124</v>
      </c>
      <c r="H5724" s="128" t="s">
        <v>124</v>
      </c>
      <c r="I5724" s="128" t="s">
        <v>42</v>
      </c>
      <c r="J5724" s="128" t="s">
        <v>298</v>
      </c>
      <c r="K5724" s="128" t="s">
        <v>298</v>
      </c>
      <c r="L5724" s="128" t="s">
        <v>43</v>
      </c>
      <c r="M5724" s="128" t="s">
        <v>44</v>
      </c>
      <c r="N5724" s="128" t="s">
        <v>150</v>
      </c>
      <c r="O5724" s="128" t="s">
        <v>42</v>
      </c>
      <c r="P5724" s="128" t="s">
        <v>506</v>
      </c>
      <c r="Q5724" s="128" t="s">
        <v>1713</v>
      </c>
      <c r="R5724" s="128" t="s">
        <v>3050</v>
      </c>
      <c r="S5724" s="127">
        <v>201503</v>
      </c>
      <c r="T5724" s="128" t="s">
        <v>52</v>
      </c>
      <c r="U5724" s="129">
        <v>10115.43</v>
      </c>
      <c r="V5724" s="138">
        <v>10115.43</v>
      </c>
      <c r="W5724" s="128" t="s">
        <v>340</v>
      </c>
      <c r="X5724" s="128" t="s">
        <v>1694</v>
      </c>
      <c r="Y5724" s="128" t="s">
        <v>1152</v>
      </c>
      <c r="Z5724" s="128" t="s">
        <v>48</v>
      </c>
      <c r="AA5724" s="128" t="s">
        <v>315</v>
      </c>
      <c r="AB5724" s="128" t="s">
        <v>42</v>
      </c>
      <c r="AC5724" s="128" t="s">
        <v>3043</v>
      </c>
      <c r="AD5724" s="128" t="s">
        <v>146</v>
      </c>
    </row>
    <row r="5725" spans="1:30" x14ac:dyDescent="0.25">
      <c r="A5725" s="128" t="s">
        <v>35</v>
      </c>
      <c r="B5725" s="128" t="s">
        <v>36</v>
      </c>
      <c r="C5725" s="128" t="s">
        <v>37</v>
      </c>
      <c r="D5725" s="128" t="s">
        <v>121</v>
      </c>
      <c r="E5725" s="128" t="s">
        <v>215</v>
      </c>
      <c r="F5725" s="128" t="s">
        <v>216</v>
      </c>
      <c r="G5725" s="128" t="s">
        <v>124</v>
      </c>
      <c r="H5725" s="128" t="s">
        <v>124</v>
      </c>
      <c r="I5725" s="128" t="s">
        <v>42</v>
      </c>
      <c r="J5725" s="128" t="s">
        <v>437</v>
      </c>
      <c r="K5725" s="128" t="s">
        <v>437</v>
      </c>
      <c r="L5725" s="128" t="s">
        <v>43</v>
      </c>
      <c r="M5725" s="128" t="s">
        <v>44</v>
      </c>
      <c r="N5725" s="128" t="s">
        <v>150</v>
      </c>
      <c r="O5725" s="128" t="s">
        <v>42</v>
      </c>
      <c r="P5725" s="128" t="s">
        <v>446</v>
      </c>
      <c r="Q5725" s="128" t="s">
        <v>575</v>
      </c>
      <c r="R5725" s="128" t="s">
        <v>3051</v>
      </c>
      <c r="S5725" s="127">
        <v>201503</v>
      </c>
      <c r="T5725" s="128" t="s">
        <v>52</v>
      </c>
      <c r="U5725" s="129">
        <v>3933.72</v>
      </c>
      <c r="V5725" s="138">
        <v>3933.72</v>
      </c>
      <c r="W5725" s="128" t="s">
        <v>340</v>
      </c>
      <c r="X5725" s="128" t="s">
        <v>577</v>
      </c>
      <c r="Y5725" s="128" t="s">
        <v>1152</v>
      </c>
      <c r="Z5725" s="128" t="s">
        <v>48</v>
      </c>
      <c r="AA5725" s="128" t="s">
        <v>315</v>
      </c>
      <c r="AB5725" s="128" t="s">
        <v>42</v>
      </c>
      <c r="AC5725" s="128" t="s">
        <v>3052</v>
      </c>
      <c r="AD5725" s="128" t="s">
        <v>146</v>
      </c>
    </row>
    <row r="5726" spans="1:30" x14ac:dyDescent="0.25">
      <c r="A5726" s="128" t="s">
        <v>35</v>
      </c>
      <c r="B5726" s="128" t="s">
        <v>36</v>
      </c>
      <c r="C5726" s="128" t="s">
        <v>37</v>
      </c>
      <c r="D5726" s="128" t="s">
        <v>121</v>
      </c>
      <c r="E5726" s="128" t="s">
        <v>215</v>
      </c>
      <c r="F5726" s="128" t="s">
        <v>216</v>
      </c>
      <c r="G5726" s="128" t="s">
        <v>124</v>
      </c>
      <c r="H5726" s="128" t="s">
        <v>124</v>
      </c>
      <c r="I5726" s="128" t="s">
        <v>42</v>
      </c>
      <c r="J5726" s="128" t="s">
        <v>261</v>
      </c>
      <c r="K5726" s="128" t="s">
        <v>261</v>
      </c>
      <c r="L5726" s="128" t="s">
        <v>43</v>
      </c>
      <c r="M5726" s="128" t="s">
        <v>44</v>
      </c>
      <c r="N5726" s="128" t="s">
        <v>150</v>
      </c>
      <c r="O5726" s="128" t="s">
        <v>42</v>
      </c>
      <c r="P5726" s="128" t="s">
        <v>446</v>
      </c>
      <c r="Q5726" s="128" t="s">
        <v>447</v>
      </c>
      <c r="R5726" s="128" t="s">
        <v>3053</v>
      </c>
      <c r="S5726" s="127">
        <v>201503</v>
      </c>
      <c r="T5726" s="128" t="s">
        <v>52</v>
      </c>
      <c r="U5726" s="129">
        <v>56869.97</v>
      </c>
      <c r="V5726" s="138">
        <v>56869.97</v>
      </c>
      <c r="W5726" s="128" t="s">
        <v>340</v>
      </c>
      <c r="X5726" s="128" t="s">
        <v>267</v>
      </c>
      <c r="Y5726" s="128" t="s">
        <v>1152</v>
      </c>
      <c r="Z5726" s="128" t="s">
        <v>48</v>
      </c>
      <c r="AA5726" s="128" t="s">
        <v>315</v>
      </c>
      <c r="AB5726" s="128" t="s">
        <v>42</v>
      </c>
      <c r="AC5726" s="128" t="s">
        <v>3052</v>
      </c>
      <c r="AD5726" s="128" t="s">
        <v>146</v>
      </c>
    </row>
    <row r="5727" spans="1:30" x14ac:dyDescent="0.25">
      <c r="A5727" s="128" t="s">
        <v>35</v>
      </c>
      <c r="B5727" s="128" t="s">
        <v>36</v>
      </c>
      <c r="C5727" s="128" t="s">
        <v>37</v>
      </c>
      <c r="D5727" s="128" t="s">
        <v>121</v>
      </c>
      <c r="E5727" s="128" t="s">
        <v>122</v>
      </c>
      <c r="F5727" s="128" t="s">
        <v>123</v>
      </c>
      <c r="G5727" s="128" t="s">
        <v>124</v>
      </c>
      <c r="H5727" s="128" t="s">
        <v>124</v>
      </c>
      <c r="I5727" s="128" t="s">
        <v>42</v>
      </c>
      <c r="J5727" s="128" t="s">
        <v>298</v>
      </c>
      <c r="K5727" s="128" t="s">
        <v>298</v>
      </c>
      <c r="L5727" s="128" t="s">
        <v>43</v>
      </c>
      <c r="M5727" s="128" t="s">
        <v>44</v>
      </c>
      <c r="N5727" s="128" t="s">
        <v>150</v>
      </c>
      <c r="O5727" s="128" t="s">
        <v>42</v>
      </c>
      <c r="P5727" s="128" t="s">
        <v>851</v>
      </c>
      <c r="Q5727" s="128" t="s">
        <v>1710</v>
      </c>
      <c r="R5727" s="128" t="s">
        <v>3054</v>
      </c>
      <c r="S5727" s="127">
        <v>201503</v>
      </c>
      <c r="T5727" s="128" t="s">
        <v>52</v>
      </c>
      <c r="U5727" s="129">
        <v>75000</v>
      </c>
      <c r="V5727" s="138">
        <v>75000</v>
      </c>
      <c r="W5727" s="128" t="s">
        <v>340</v>
      </c>
      <c r="X5727" s="128" t="s">
        <v>1624</v>
      </c>
      <c r="Y5727" s="128" t="s">
        <v>1152</v>
      </c>
      <c r="Z5727" s="128" t="s">
        <v>48</v>
      </c>
      <c r="AA5727" s="128" t="s">
        <v>315</v>
      </c>
      <c r="AB5727" s="128" t="s">
        <v>42</v>
      </c>
      <c r="AC5727" s="128" t="s">
        <v>3049</v>
      </c>
      <c r="AD5727" s="128" t="s">
        <v>146</v>
      </c>
    </row>
    <row r="5728" spans="1:30" x14ac:dyDescent="0.25">
      <c r="A5728" s="128" t="s">
        <v>35</v>
      </c>
      <c r="B5728" s="128" t="s">
        <v>36</v>
      </c>
      <c r="C5728" s="128" t="s">
        <v>37</v>
      </c>
      <c r="D5728" s="128" t="s">
        <v>121</v>
      </c>
      <c r="E5728" s="128" t="s">
        <v>122</v>
      </c>
      <c r="F5728" s="128" t="s">
        <v>123</v>
      </c>
      <c r="G5728" s="128" t="s">
        <v>124</v>
      </c>
      <c r="H5728" s="128" t="s">
        <v>124</v>
      </c>
      <c r="I5728" s="128" t="s">
        <v>42</v>
      </c>
      <c r="J5728" s="128" t="s">
        <v>125</v>
      </c>
      <c r="K5728" s="128" t="s">
        <v>125</v>
      </c>
      <c r="L5728" s="128" t="s">
        <v>43</v>
      </c>
      <c r="M5728" s="128" t="s">
        <v>44</v>
      </c>
      <c r="N5728" s="128" t="s">
        <v>131</v>
      </c>
      <c r="O5728" s="128" t="s">
        <v>42</v>
      </c>
      <c r="P5728" s="128" t="s">
        <v>141</v>
      </c>
      <c r="Q5728" s="128" t="s">
        <v>142</v>
      </c>
      <c r="R5728" s="128" t="s">
        <v>3055</v>
      </c>
      <c r="S5728" s="127">
        <v>201503</v>
      </c>
      <c r="T5728" s="128" t="s">
        <v>52</v>
      </c>
      <c r="U5728" s="127">
        <v>0</v>
      </c>
      <c r="V5728" s="138">
        <v>787.92</v>
      </c>
      <c r="W5728" s="128" t="s">
        <v>42</v>
      </c>
      <c r="X5728" s="128" t="s">
        <v>42</v>
      </c>
      <c r="Y5728" s="128" t="s">
        <v>1152</v>
      </c>
      <c r="Z5728" s="128" t="s">
        <v>48</v>
      </c>
      <c r="AA5728" s="128" t="s">
        <v>144</v>
      </c>
      <c r="AB5728" s="128" t="s">
        <v>42</v>
      </c>
      <c r="AC5728" s="128" t="s">
        <v>3046</v>
      </c>
      <c r="AD5728" s="128" t="s">
        <v>146</v>
      </c>
    </row>
    <row r="5729" spans="1:30" x14ac:dyDescent="0.25">
      <c r="A5729" s="128" t="s">
        <v>35</v>
      </c>
      <c r="B5729" s="128" t="s">
        <v>36</v>
      </c>
      <c r="C5729" s="128" t="s">
        <v>37</v>
      </c>
      <c r="D5729" s="128" t="s">
        <v>121</v>
      </c>
      <c r="E5729" s="128" t="s">
        <v>122</v>
      </c>
      <c r="F5729" s="128" t="s">
        <v>123</v>
      </c>
      <c r="G5729" s="128" t="s">
        <v>124</v>
      </c>
      <c r="H5729" s="128" t="s">
        <v>124</v>
      </c>
      <c r="I5729" s="128" t="s">
        <v>42</v>
      </c>
      <c r="J5729" s="128" t="s">
        <v>298</v>
      </c>
      <c r="K5729" s="128" t="s">
        <v>298</v>
      </c>
      <c r="L5729" s="128" t="s">
        <v>43</v>
      </c>
      <c r="M5729" s="128" t="s">
        <v>44</v>
      </c>
      <c r="N5729" s="128" t="s">
        <v>134</v>
      </c>
      <c r="O5729" s="128" t="s">
        <v>42</v>
      </c>
      <c r="P5729" s="128" t="s">
        <v>2653</v>
      </c>
      <c r="Q5729" s="128" t="s">
        <v>135</v>
      </c>
      <c r="R5729" s="128" t="s">
        <v>2602</v>
      </c>
      <c r="S5729" s="127">
        <v>201503</v>
      </c>
      <c r="T5729" s="128" t="s">
        <v>52</v>
      </c>
      <c r="U5729" s="127">
        <v>0</v>
      </c>
      <c r="V5729" s="138">
        <v>171.25</v>
      </c>
      <c r="W5729" s="128" t="s">
        <v>1152</v>
      </c>
      <c r="X5729" s="128" t="s">
        <v>2583</v>
      </c>
      <c r="Y5729" s="128" t="s">
        <v>1152</v>
      </c>
      <c r="Z5729" s="128" t="s">
        <v>48</v>
      </c>
      <c r="AA5729" s="128" t="s">
        <v>315</v>
      </c>
      <c r="AB5729" s="128" t="s">
        <v>42</v>
      </c>
      <c r="AC5729" s="128" t="s">
        <v>3046</v>
      </c>
      <c r="AD5729" s="128" t="s">
        <v>146</v>
      </c>
    </row>
    <row r="5730" spans="1:30" x14ac:dyDescent="0.25">
      <c r="A5730" s="128" t="s">
        <v>35</v>
      </c>
      <c r="B5730" s="128" t="s">
        <v>36</v>
      </c>
      <c r="C5730" s="128" t="s">
        <v>37</v>
      </c>
      <c r="D5730" s="128" t="s">
        <v>121</v>
      </c>
      <c r="E5730" s="128" t="s">
        <v>215</v>
      </c>
      <c r="F5730" s="128" t="s">
        <v>216</v>
      </c>
      <c r="G5730" s="128" t="s">
        <v>124</v>
      </c>
      <c r="H5730" s="128" t="s">
        <v>124</v>
      </c>
      <c r="I5730" s="128" t="s">
        <v>42</v>
      </c>
      <c r="J5730" s="128" t="s">
        <v>237</v>
      </c>
      <c r="K5730" s="128" t="s">
        <v>237</v>
      </c>
      <c r="L5730" s="128" t="s">
        <v>43</v>
      </c>
      <c r="M5730" s="128" t="s">
        <v>44</v>
      </c>
      <c r="N5730" s="128" t="s">
        <v>150</v>
      </c>
      <c r="O5730" s="128" t="s">
        <v>42</v>
      </c>
      <c r="P5730" s="128" t="s">
        <v>424</v>
      </c>
      <c r="Q5730" s="128" t="s">
        <v>425</v>
      </c>
      <c r="R5730" s="128" t="s">
        <v>3056</v>
      </c>
      <c r="S5730" s="127">
        <v>201503</v>
      </c>
      <c r="T5730" s="128" t="s">
        <v>52</v>
      </c>
      <c r="U5730" s="129">
        <v>219068.14</v>
      </c>
      <c r="V5730" s="138">
        <v>219068.14</v>
      </c>
      <c r="W5730" s="128" t="s">
        <v>340</v>
      </c>
      <c r="X5730" s="128" t="s">
        <v>422</v>
      </c>
      <c r="Y5730" s="128" t="s">
        <v>1152</v>
      </c>
      <c r="Z5730" s="128" t="s">
        <v>48</v>
      </c>
      <c r="AA5730" s="128" t="s">
        <v>315</v>
      </c>
      <c r="AB5730" s="128" t="s">
        <v>42</v>
      </c>
      <c r="AC5730" s="128" t="s">
        <v>3057</v>
      </c>
      <c r="AD5730" s="128" t="s">
        <v>146</v>
      </c>
    </row>
    <row r="5731" spans="1:30" x14ac:dyDescent="0.25">
      <c r="A5731" s="128" t="s">
        <v>35</v>
      </c>
      <c r="B5731" s="128" t="s">
        <v>36</v>
      </c>
      <c r="C5731" s="128" t="s">
        <v>37</v>
      </c>
      <c r="D5731" s="128" t="s">
        <v>121</v>
      </c>
      <c r="E5731" s="128" t="s">
        <v>215</v>
      </c>
      <c r="F5731" s="128" t="s">
        <v>216</v>
      </c>
      <c r="G5731" s="128" t="s">
        <v>124</v>
      </c>
      <c r="H5731" s="128" t="s">
        <v>124</v>
      </c>
      <c r="I5731" s="128" t="s">
        <v>42</v>
      </c>
      <c r="J5731" s="128" t="s">
        <v>261</v>
      </c>
      <c r="K5731" s="128" t="s">
        <v>261</v>
      </c>
      <c r="L5731" s="128" t="s">
        <v>43</v>
      </c>
      <c r="M5731" s="128" t="s">
        <v>44</v>
      </c>
      <c r="N5731" s="128" t="s">
        <v>150</v>
      </c>
      <c r="O5731" s="128" t="s">
        <v>42</v>
      </c>
      <c r="P5731" s="128" t="s">
        <v>392</v>
      </c>
      <c r="Q5731" s="128" t="s">
        <v>1717</v>
      </c>
      <c r="R5731" s="128" t="s">
        <v>3027</v>
      </c>
      <c r="S5731" s="127">
        <v>201503</v>
      </c>
      <c r="T5731" s="128" t="s">
        <v>52</v>
      </c>
      <c r="U5731" s="127">
        <v>260.18</v>
      </c>
      <c r="V5731" s="138">
        <v>260.18</v>
      </c>
      <c r="W5731" s="128" t="s">
        <v>340</v>
      </c>
      <c r="X5731" s="128" t="s">
        <v>384</v>
      </c>
      <c r="Y5731" s="128" t="s">
        <v>1152</v>
      </c>
      <c r="Z5731" s="128" t="s">
        <v>48</v>
      </c>
      <c r="AA5731" s="128" t="s">
        <v>315</v>
      </c>
      <c r="AB5731" s="128" t="s">
        <v>42</v>
      </c>
      <c r="AC5731" s="128" t="s">
        <v>3026</v>
      </c>
      <c r="AD5731" s="128" t="s">
        <v>146</v>
      </c>
    </row>
    <row r="5732" spans="1:30" x14ac:dyDescent="0.25">
      <c r="A5732" s="128" t="s">
        <v>35</v>
      </c>
      <c r="B5732" s="128" t="s">
        <v>36</v>
      </c>
      <c r="C5732" s="128" t="s">
        <v>37</v>
      </c>
      <c r="D5732" s="128" t="s">
        <v>121</v>
      </c>
      <c r="E5732" s="128" t="s">
        <v>215</v>
      </c>
      <c r="F5732" s="128" t="s">
        <v>216</v>
      </c>
      <c r="G5732" s="128" t="s">
        <v>124</v>
      </c>
      <c r="H5732" s="128" t="s">
        <v>124</v>
      </c>
      <c r="I5732" s="128" t="s">
        <v>42</v>
      </c>
      <c r="J5732" s="128" t="s">
        <v>217</v>
      </c>
      <c r="K5732" s="128" t="s">
        <v>217</v>
      </c>
      <c r="L5732" s="128" t="s">
        <v>43</v>
      </c>
      <c r="M5732" s="128" t="s">
        <v>44</v>
      </c>
      <c r="N5732" s="128" t="s">
        <v>150</v>
      </c>
      <c r="O5732" s="128" t="s">
        <v>42</v>
      </c>
      <c r="P5732" s="128" t="s">
        <v>392</v>
      </c>
      <c r="Q5732" s="128" t="s">
        <v>1717</v>
      </c>
      <c r="R5732" s="128" t="s">
        <v>3027</v>
      </c>
      <c r="S5732" s="127">
        <v>201503</v>
      </c>
      <c r="T5732" s="128" t="s">
        <v>52</v>
      </c>
      <c r="U5732" s="127">
        <v>275.47000000000003</v>
      </c>
      <c r="V5732" s="138">
        <v>275.47000000000003</v>
      </c>
      <c r="W5732" s="128" t="s">
        <v>340</v>
      </c>
      <c r="X5732" s="128" t="s">
        <v>384</v>
      </c>
      <c r="Y5732" s="128" t="s">
        <v>1152</v>
      </c>
      <c r="Z5732" s="128" t="s">
        <v>48</v>
      </c>
      <c r="AA5732" s="128" t="s">
        <v>315</v>
      </c>
      <c r="AB5732" s="128" t="s">
        <v>42</v>
      </c>
      <c r="AC5732" s="128" t="s">
        <v>3026</v>
      </c>
      <c r="AD5732" s="128" t="s">
        <v>146</v>
      </c>
    </row>
    <row r="5733" spans="1:30" x14ac:dyDescent="0.25">
      <c r="A5733" s="128" t="s">
        <v>35</v>
      </c>
      <c r="B5733" s="128" t="s">
        <v>36</v>
      </c>
      <c r="C5733" s="128" t="s">
        <v>37</v>
      </c>
      <c r="D5733" s="128" t="s">
        <v>121</v>
      </c>
      <c r="E5733" s="128" t="s">
        <v>215</v>
      </c>
      <c r="F5733" s="128" t="s">
        <v>216</v>
      </c>
      <c r="G5733" s="128" t="s">
        <v>124</v>
      </c>
      <c r="H5733" s="128" t="s">
        <v>124</v>
      </c>
      <c r="I5733" s="128" t="s">
        <v>42</v>
      </c>
      <c r="J5733" s="128" t="s">
        <v>217</v>
      </c>
      <c r="K5733" s="128" t="s">
        <v>217</v>
      </c>
      <c r="L5733" s="128" t="s">
        <v>43</v>
      </c>
      <c r="M5733" s="128" t="s">
        <v>44</v>
      </c>
      <c r="N5733" s="128" t="s">
        <v>150</v>
      </c>
      <c r="O5733" s="128" t="s">
        <v>42</v>
      </c>
      <c r="P5733" s="128" t="s">
        <v>2874</v>
      </c>
      <c r="Q5733" s="128" t="s">
        <v>389</v>
      </c>
      <c r="R5733" s="128" t="s">
        <v>3058</v>
      </c>
      <c r="S5733" s="127">
        <v>201503</v>
      </c>
      <c r="T5733" s="128" t="s">
        <v>52</v>
      </c>
      <c r="U5733" s="129">
        <v>92823.65</v>
      </c>
      <c r="V5733" s="138">
        <v>92823.65</v>
      </c>
      <c r="W5733" s="128" t="s">
        <v>340</v>
      </c>
      <c r="X5733" s="128" t="s">
        <v>230</v>
      </c>
      <c r="Y5733" s="128" t="s">
        <v>1152</v>
      </c>
      <c r="Z5733" s="128" t="s">
        <v>48</v>
      </c>
      <c r="AA5733" s="128" t="s">
        <v>315</v>
      </c>
      <c r="AB5733" s="128" t="s">
        <v>42</v>
      </c>
      <c r="AC5733" s="128" t="s">
        <v>3026</v>
      </c>
      <c r="AD5733" s="128" t="s">
        <v>146</v>
      </c>
    </row>
    <row r="5734" spans="1:30" x14ac:dyDescent="0.25">
      <c r="A5734" s="128" t="s">
        <v>35</v>
      </c>
      <c r="B5734" s="128" t="s">
        <v>36</v>
      </c>
      <c r="C5734" s="128" t="s">
        <v>37</v>
      </c>
      <c r="D5734" s="128" t="s">
        <v>121</v>
      </c>
      <c r="E5734" s="128" t="s">
        <v>122</v>
      </c>
      <c r="F5734" s="128" t="s">
        <v>123</v>
      </c>
      <c r="G5734" s="128" t="s">
        <v>124</v>
      </c>
      <c r="H5734" s="128" t="s">
        <v>124</v>
      </c>
      <c r="I5734" s="128" t="s">
        <v>42</v>
      </c>
      <c r="J5734" s="128" t="s">
        <v>182</v>
      </c>
      <c r="K5734" s="128" t="s">
        <v>182</v>
      </c>
      <c r="L5734" s="128" t="s">
        <v>43</v>
      </c>
      <c r="M5734" s="128" t="s">
        <v>44</v>
      </c>
      <c r="N5734" s="128" t="s">
        <v>180</v>
      </c>
      <c r="O5734" s="128" t="s">
        <v>3169</v>
      </c>
      <c r="P5734" s="128" t="s">
        <v>1152</v>
      </c>
      <c r="Q5734" s="128" t="s">
        <v>645</v>
      </c>
      <c r="R5734" s="128" t="s">
        <v>1152</v>
      </c>
      <c r="S5734" s="127">
        <v>201503</v>
      </c>
      <c r="T5734" s="128" t="s">
        <v>52</v>
      </c>
      <c r="U5734" s="127">
        <v>0</v>
      </c>
      <c r="V5734" s="138">
        <v>763.98</v>
      </c>
      <c r="W5734" s="128" t="s">
        <v>1152</v>
      </c>
      <c r="X5734" s="128" t="s">
        <v>1152</v>
      </c>
      <c r="Y5734" s="128" t="s">
        <v>1152</v>
      </c>
      <c r="Z5734" s="128" t="s">
        <v>48</v>
      </c>
      <c r="AA5734" s="128" t="s">
        <v>646</v>
      </c>
      <c r="AB5734" s="128" t="s">
        <v>42</v>
      </c>
      <c r="AC5734" s="128" t="s">
        <v>3170</v>
      </c>
      <c r="AD5734" s="128" t="s">
        <v>648</v>
      </c>
    </row>
    <row r="5735" spans="1:30" x14ac:dyDescent="0.25">
      <c r="A5735" s="128" t="s">
        <v>35</v>
      </c>
      <c r="B5735" s="128" t="s">
        <v>36</v>
      </c>
      <c r="C5735" s="128" t="s">
        <v>37</v>
      </c>
      <c r="D5735" s="128" t="s">
        <v>121</v>
      </c>
      <c r="E5735" s="128" t="s">
        <v>122</v>
      </c>
      <c r="F5735" s="128" t="s">
        <v>123</v>
      </c>
      <c r="G5735" s="128" t="s">
        <v>124</v>
      </c>
      <c r="H5735" s="128" t="s">
        <v>124</v>
      </c>
      <c r="I5735" s="128" t="s">
        <v>42</v>
      </c>
      <c r="J5735" s="128" t="s">
        <v>182</v>
      </c>
      <c r="K5735" s="128" t="s">
        <v>182</v>
      </c>
      <c r="L5735" s="128" t="s">
        <v>43</v>
      </c>
      <c r="M5735" s="128" t="s">
        <v>44</v>
      </c>
      <c r="N5735" s="128" t="s">
        <v>180</v>
      </c>
      <c r="O5735" s="128" t="s">
        <v>3171</v>
      </c>
      <c r="P5735" s="128" t="s">
        <v>1152</v>
      </c>
      <c r="Q5735" s="128" t="s">
        <v>645</v>
      </c>
      <c r="R5735" s="128" t="s">
        <v>1152</v>
      </c>
      <c r="S5735" s="127">
        <v>201503</v>
      </c>
      <c r="T5735" s="128" t="s">
        <v>52</v>
      </c>
      <c r="U5735" s="127">
        <v>0</v>
      </c>
      <c r="V5735" s="138">
        <v>676.22</v>
      </c>
      <c r="W5735" s="128" t="s">
        <v>1152</v>
      </c>
      <c r="X5735" s="128" t="s">
        <v>1152</v>
      </c>
      <c r="Y5735" s="128" t="s">
        <v>1152</v>
      </c>
      <c r="Z5735" s="128" t="s">
        <v>48</v>
      </c>
      <c r="AA5735" s="128" t="s">
        <v>646</v>
      </c>
      <c r="AB5735" s="128" t="s">
        <v>42</v>
      </c>
      <c r="AC5735" s="128" t="s">
        <v>3170</v>
      </c>
      <c r="AD5735" s="128" t="s">
        <v>648</v>
      </c>
    </row>
    <row r="5736" spans="1:30" x14ac:dyDescent="0.25">
      <c r="A5736" s="128" t="s">
        <v>35</v>
      </c>
      <c r="B5736" s="128" t="s">
        <v>36</v>
      </c>
      <c r="C5736" s="128" t="s">
        <v>37</v>
      </c>
      <c r="D5736" s="128" t="s">
        <v>121</v>
      </c>
      <c r="E5736" s="128" t="s">
        <v>122</v>
      </c>
      <c r="F5736" s="128" t="s">
        <v>123</v>
      </c>
      <c r="G5736" s="128" t="s">
        <v>124</v>
      </c>
      <c r="H5736" s="128" t="s">
        <v>124</v>
      </c>
      <c r="I5736" s="128" t="s">
        <v>42</v>
      </c>
      <c r="J5736" s="128" t="s">
        <v>182</v>
      </c>
      <c r="K5736" s="128" t="s">
        <v>182</v>
      </c>
      <c r="L5736" s="128" t="s">
        <v>43</v>
      </c>
      <c r="M5736" s="128" t="s">
        <v>44</v>
      </c>
      <c r="N5736" s="128" t="s">
        <v>180</v>
      </c>
      <c r="O5736" s="128" t="s">
        <v>3172</v>
      </c>
      <c r="P5736" s="128" t="s">
        <v>1152</v>
      </c>
      <c r="Q5736" s="128" t="s">
        <v>645</v>
      </c>
      <c r="R5736" s="128" t="s">
        <v>1152</v>
      </c>
      <c r="S5736" s="127">
        <v>201503</v>
      </c>
      <c r="T5736" s="128" t="s">
        <v>52</v>
      </c>
      <c r="U5736" s="127">
        <v>0</v>
      </c>
      <c r="V5736" s="138">
        <v>1069.56</v>
      </c>
      <c r="W5736" s="128" t="s">
        <v>1152</v>
      </c>
      <c r="X5736" s="128" t="s">
        <v>1152</v>
      </c>
      <c r="Y5736" s="128" t="s">
        <v>1152</v>
      </c>
      <c r="Z5736" s="128" t="s">
        <v>48</v>
      </c>
      <c r="AA5736" s="128" t="s">
        <v>646</v>
      </c>
      <c r="AB5736" s="128" t="s">
        <v>42</v>
      </c>
      <c r="AC5736" s="128" t="s">
        <v>3170</v>
      </c>
      <c r="AD5736" s="128" t="s">
        <v>648</v>
      </c>
    </row>
    <row r="5737" spans="1:30" x14ac:dyDescent="0.25">
      <c r="A5737" s="128" t="s">
        <v>35</v>
      </c>
      <c r="B5737" s="128" t="s">
        <v>36</v>
      </c>
      <c r="C5737" s="128" t="s">
        <v>37</v>
      </c>
      <c r="D5737" s="128" t="s">
        <v>121</v>
      </c>
      <c r="E5737" s="128" t="s">
        <v>122</v>
      </c>
      <c r="F5737" s="128" t="s">
        <v>123</v>
      </c>
      <c r="G5737" s="128" t="s">
        <v>124</v>
      </c>
      <c r="H5737" s="128" t="s">
        <v>124</v>
      </c>
      <c r="I5737" s="128" t="s">
        <v>42</v>
      </c>
      <c r="J5737" s="128" t="s">
        <v>182</v>
      </c>
      <c r="K5737" s="128" t="s">
        <v>182</v>
      </c>
      <c r="L5737" s="128" t="s">
        <v>43</v>
      </c>
      <c r="M5737" s="128" t="s">
        <v>44</v>
      </c>
      <c r="N5737" s="128" t="s">
        <v>180</v>
      </c>
      <c r="O5737" s="128" t="s">
        <v>3173</v>
      </c>
      <c r="P5737" s="128" t="s">
        <v>1152</v>
      </c>
      <c r="Q5737" s="128" t="s">
        <v>645</v>
      </c>
      <c r="R5737" s="128" t="s">
        <v>1152</v>
      </c>
      <c r="S5737" s="127">
        <v>201503</v>
      </c>
      <c r="T5737" s="128" t="s">
        <v>52</v>
      </c>
      <c r="U5737" s="127">
        <v>0</v>
      </c>
      <c r="V5737" s="138">
        <v>4153.5</v>
      </c>
      <c r="W5737" s="128" t="s">
        <v>1152</v>
      </c>
      <c r="X5737" s="128" t="s">
        <v>1152</v>
      </c>
      <c r="Y5737" s="128" t="s">
        <v>1152</v>
      </c>
      <c r="Z5737" s="128" t="s">
        <v>48</v>
      </c>
      <c r="AA5737" s="128" t="s">
        <v>646</v>
      </c>
      <c r="AB5737" s="128" t="s">
        <v>42</v>
      </c>
      <c r="AC5737" s="128" t="s">
        <v>3170</v>
      </c>
      <c r="AD5737" s="128" t="s">
        <v>648</v>
      </c>
    </row>
    <row r="5738" spans="1:30" x14ac:dyDescent="0.25">
      <c r="A5738" s="128" t="s">
        <v>35</v>
      </c>
      <c r="B5738" s="128" t="s">
        <v>36</v>
      </c>
      <c r="C5738" s="128" t="s">
        <v>37</v>
      </c>
      <c r="D5738" s="128" t="s">
        <v>121</v>
      </c>
      <c r="E5738" s="128" t="s">
        <v>122</v>
      </c>
      <c r="F5738" s="128" t="s">
        <v>123</v>
      </c>
      <c r="G5738" s="128" t="s">
        <v>124</v>
      </c>
      <c r="H5738" s="128" t="s">
        <v>124</v>
      </c>
      <c r="I5738" s="128" t="s">
        <v>42</v>
      </c>
      <c r="J5738" s="128" t="s">
        <v>182</v>
      </c>
      <c r="K5738" s="128" t="s">
        <v>182</v>
      </c>
      <c r="L5738" s="128" t="s">
        <v>43</v>
      </c>
      <c r="M5738" s="128" t="s">
        <v>44</v>
      </c>
      <c r="N5738" s="128" t="s">
        <v>180</v>
      </c>
      <c r="O5738" s="128" t="s">
        <v>3174</v>
      </c>
      <c r="P5738" s="128" t="s">
        <v>1152</v>
      </c>
      <c r="Q5738" s="128" t="s">
        <v>645</v>
      </c>
      <c r="R5738" s="128" t="s">
        <v>1152</v>
      </c>
      <c r="S5738" s="127">
        <v>201503</v>
      </c>
      <c r="T5738" s="128" t="s">
        <v>52</v>
      </c>
      <c r="U5738" s="127">
        <v>0</v>
      </c>
      <c r="V5738" s="138">
        <v>4656.05</v>
      </c>
      <c r="W5738" s="128" t="s">
        <v>1152</v>
      </c>
      <c r="X5738" s="128" t="s">
        <v>1152</v>
      </c>
      <c r="Y5738" s="128" t="s">
        <v>1152</v>
      </c>
      <c r="Z5738" s="128" t="s">
        <v>48</v>
      </c>
      <c r="AA5738" s="128" t="s">
        <v>646</v>
      </c>
      <c r="AB5738" s="128" t="s">
        <v>42</v>
      </c>
      <c r="AC5738" s="128" t="s">
        <v>3170</v>
      </c>
      <c r="AD5738" s="128" t="s">
        <v>648</v>
      </c>
    </row>
    <row r="5739" spans="1:30" x14ac:dyDescent="0.25">
      <c r="A5739" s="128" t="s">
        <v>35</v>
      </c>
      <c r="B5739" s="128" t="s">
        <v>36</v>
      </c>
      <c r="C5739" s="128" t="s">
        <v>37</v>
      </c>
      <c r="D5739" s="128" t="s">
        <v>121</v>
      </c>
      <c r="E5739" s="128" t="s">
        <v>122</v>
      </c>
      <c r="F5739" s="128" t="s">
        <v>123</v>
      </c>
      <c r="G5739" s="128" t="s">
        <v>124</v>
      </c>
      <c r="H5739" s="128" t="s">
        <v>124</v>
      </c>
      <c r="I5739" s="128" t="s">
        <v>42</v>
      </c>
      <c r="J5739" s="128" t="s">
        <v>182</v>
      </c>
      <c r="K5739" s="128" t="s">
        <v>182</v>
      </c>
      <c r="L5739" s="128" t="s">
        <v>43</v>
      </c>
      <c r="M5739" s="128" t="s">
        <v>44</v>
      </c>
      <c r="N5739" s="128" t="s">
        <v>180</v>
      </c>
      <c r="O5739" s="128" t="s">
        <v>3175</v>
      </c>
      <c r="P5739" s="128" t="s">
        <v>1152</v>
      </c>
      <c r="Q5739" s="128" t="s">
        <v>645</v>
      </c>
      <c r="R5739" s="128" t="s">
        <v>1152</v>
      </c>
      <c r="S5739" s="127">
        <v>201503</v>
      </c>
      <c r="T5739" s="128" t="s">
        <v>52</v>
      </c>
      <c r="U5739" s="127">
        <v>0</v>
      </c>
      <c r="V5739" s="138">
        <v>314.60000000000002</v>
      </c>
      <c r="W5739" s="128" t="s">
        <v>1152</v>
      </c>
      <c r="X5739" s="128" t="s">
        <v>1152</v>
      </c>
      <c r="Y5739" s="128" t="s">
        <v>1152</v>
      </c>
      <c r="Z5739" s="128" t="s">
        <v>48</v>
      </c>
      <c r="AA5739" s="128" t="s">
        <v>646</v>
      </c>
      <c r="AB5739" s="128" t="s">
        <v>42</v>
      </c>
      <c r="AC5739" s="128" t="s">
        <v>3170</v>
      </c>
      <c r="AD5739" s="128" t="s">
        <v>648</v>
      </c>
    </row>
    <row r="5740" spans="1:30" x14ac:dyDescent="0.25">
      <c r="A5740" s="128" t="s">
        <v>35</v>
      </c>
      <c r="B5740" s="128" t="s">
        <v>36</v>
      </c>
      <c r="C5740" s="128" t="s">
        <v>37</v>
      </c>
      <c r="D5740" s="128" t="s">
        <v>121</v>
      </c>
      <c r="E5740" s="128" t="s">
        <v>122</v>
      </c>
      <c r="F5740" s="128" t="s">
        <v>123</v>
      </c>
      <c r="G5740" s="128" t="s">
        <v>124</v>
      </c>
      <c r="H5740" s="128" t="s">
        <v>124</v>
      </c>
      <c r="I5740" s="128" t="s">
        <v>42</v>
      </c>
      <c r="J5740" s="128" t="s">
        <v>182</v>
      </c>
      <c r="K5740" s="128" t="s">
        <v>182</v>
      </c>
      <c r="L5740" s="128" t="s">
        <v>43</v>
      </c>
      <c r="M5740" s="128" t="s">
        <v>44</v>
      </c>
      <c r="N5740" s="128" t="s">
        <v>180</v>
      </c>
      <c r="O5740" s="128" t="s">
        <v>3176</v>
      </c>
      <c r="P5740" s="128" t="s">
        <v>1152</v>
      </c>
      <c r="Q5740" s="128" t="s">
        <v>645</v>
      </c>
      <c r="R5740" s="128" t="s">
        <v>1152</v>
      </c>
      <c r="S5740" s="127">
        <v>201503</v>
      </c>
      <c r="T5740" s="128" t="s">
        <v>52</v>
      </c>
      <c r="U5740" s="127">
        <v>0</v>
      </c>
      <c r="V5740" s="138">
        <v>1513.26</v>
      </c>
      <c r="W5740" s="128" t="s">
        <v>1152</v>
      </c>
      <c r="X5740" s="128" t="s">
        <v>1152</v>
      </c>
      <c r="Y5740" s="128" t="s">
        <v>1152</v>
      </c>
      <c r="Z5740" s="128" t="s">
        <v>48</v>
      </c>
      <c r="AA5740" s="128" t="s">
        <v>646</v>
      </c>
      <c r="AB5740" s="128" t="s">
        <v>42</v>
      </c>
      <c r="AC5740" s="128" t="s">
        <v>3170</v>
      </c>
      <c r="AD5740" s="128" t="s">
        <v>648</v>
      </c>
    </row>
    <row r="5741" spans="1:30" x14ac:dyDescent="0.25">
      <c r="A5741" s="128" t="s">
        <v>35</v>
      </c>
      <c r="B5741" s="128" t="s">
        <v>36</v>
      </c>
      <c r="C5741" s="128" t="s">
        <v>37</v>
      </c>
      <c r="D5741" s="128" t="s">
        <v>121</v>
      </c>
      <c r="E5741" s="128" t="s">
        <v>122</v>
      </c>
      <c r="F5741" s="128" t="s">
        <v>123</v>
      </c>
      <c r="G5741" s="128" t="s">
        <v>124</v>
      </c>
      <c r="H5741" s="128" t="s">
        <v>124</v>
      </c>
      <c r="I5741" s="128" t="s">
        <v>42</v>
      </c>
      <c r="J5741" s="128" t="s">
        <v>182</v>
      </c>
      <c r="K5741" s="128" t="s">
        <v>182</v>
      </c>
      <c r="L5741" s="128" t="s">
        <v>43</v>
      </c>
      <c r="M5741" s="128" t="s">
        <v>44</v>
      </c>
      <c r="N5741" s="128" t="s">
        <v>180</v>
      </c>
      <c r="O5741" s="128" t="s">
        <v>3177</v>
      </c>
      <c r="P5741" s="128" t="s">
        <v>1152</v>
      </c>
      <c r="Q5741" s="128" t="s">
        <v>645</v>
      </c>
      <c r="R5741" s="128" t="s">
        <v>1152</v>
      </c>
      <c r="S5741" s="127">
        <v>201503</v>
      </c>
      <c r="T5741" s="128" t="s">
        <v>52</v>
      </c>
      <c r="U5741" s="127">
        <v>0</v>
      </c>
      <c r="V5741" s="138">
        <v>1064.8499999999999</v>
      </c>
      <c r="W5741" s="128" t="s">
        <v>1152</v>
      </c>
      <c r="X5741" s="128" t="s">
        <v>1152</v>
      </c>
      <c r="Y5741" s="128" t="s">
        <v>1152</v>
      </c>
      <c r="Z5741" s="128" t="s">
        <v>48</v>
      </c>
      <c r="AA5741" s="128" t="s">
        <v>646</v>
      </c>
      <c r="AB5741" s="128" t="s">
        <v>42</v>
      </c>
      <c r="AC5741" s="128" t="s">
        <v>3170</v>
      </c>
      <c r="AD5741" s="128" t="s">
        <v>648</v>
      </c>
    </row>
    <row r="5742" spans="1:30" x14ac:dyDescent="0.25">
      <c r="A5742" s="128" t="s">
        <v>35</v>
      </c>
      <c r="B5742" s="128" t="s">
        <v>36</v>
      </c>
      <c r="C5742" s="128" t="s">
        <v>37</v>
      </c>
      <c r="D5742" s="128" t="s">
        <v>121</v>
      </c>
      <c r="E5742" s="128" t="s">
        <v>122</v>
      </c>
      <c r="F5742" s="128" t="s">
        <v>123</v>
      </c>
      <c r="G5742" s="128" t="s">
        <v>124</v>
      </c>
      <c r="H5742" s="128" t="s">
        <v>124</v>
      </c>
      <c r="I5742" s="128" t="s">
        <v>42</v>
      </c>
      <c r="J5742" s="128" t="s">
        <v>182</v>
      </c>
      <c r="K5742" s="128" t="s">
        <v>182</v>
      </c>
      <c r="L5742" s="128" t="s">
        <v>43</v>
      </c>
      <c r="M5742" s="128" t="s">
        <v>44</v>
      </c>
      <c r="N5742" s="128" t="s">
        <v>180</v>
      </c>
      <c r="O5742" s="128" t="s">
        <v>2241</v>
      </c>
      <c r="P5742" s="128" t="s">
        <v>1152</v>
      </c>
      <c r="Q5742" s="128" t="s">
        <v>645</v>
      </c>
      <c r="R5742" s="128" t="s">
        <v>1152</v>
      </c>
      <c r="S5742" s="127">
        <v>201503</v>
      </c>
      <c r="T5742" s="128" t="s">
        <v>52</v>
      </c>
      <c r="U5742" s="127">
        <v>0</v>
      </c>
      <c r="V5742" s="138">
        <v>7384.32</v>
      </c>
      <c r="W5742" s="128" t="s">
        <v>1152</v>
      </c>
      <c r="X5742" s="128" t="s">
        <v>1152</v>
      </c>
      <c r="Y5742" s="128" t="s">
        <v>1152</v>
      </c>
      <c r="Z5742" s="128" t="s">
        <v>48</v>
      </c>
      <c r="AA5742" s="128" t="s">
        <v>646</v>
      </c>
      <c r="AB5742" s="128" t="s">
        <v>42</v>
      </c>
      <c r="AC5742" s="128" t="s">
        <v>3170</v>
      </c>
      <c r="AD5742" s="128" t="s">
        <v>648</v>
      </c>
    </row>
    <row r="5743" spans="1:30" x14ac:dyDescent="0.25">
      <c r="A5743" s="128" t="s">
        <v>35</v>
      </c>
      <c r="B5743" s="128" t="s">
        <v>36</v>
      </c>
      <c r="C5743" s="128" t="s">
        <v>37</v>
      </c>
      <c r="D5743" s="128" t="s">
        <v>121</v>
      </c>
      <c r="E5743" s="128" t="s">
        <v>122</v>
      </c>
      <c r="F5743" s="128" t="s">
        <v>123</v>
      </c>
      <c r="G5743" s="128" t="s">
        <v>124</v>
      </c>
      <c r="H5743" s="128" t="s">
        <v>124</v>
      </c>
      <c r="I5743" s="128" t="s">
        <v>42</v>
      </c>
      <c r="J5743" s="128" t="s">
        <v>182</v>
      </c>
      <c r="K5743" s="128" t="s">
        <v>182</v>
      </c>
      <c r="L5743" s="128" t="s">
        <v>43</v>
      </c>
      <c r="M5743" s="128" t="s">
        <v>44</v>
      </c>
      <c r="N5743" s="128" t="s">
        <v>180</v>
      </c>
      <c r="O5743" s="128" t="s">
        <v>3178</v>
      </c>
      <c r="P5743" s="128" t="s">
        <v>1152</v>
      </c>
      <c r="Q5743" s="128" t="s">
        <v>645</v>
      </c>
      <c r="R5743" s="128" t="s">
        <v>1152</v>
      </c>
      <c r="S5743" s="127">
        <v>201503</v>
      </c>
      <c r="T5743" s="128" t="s">
        <v>52</v>
      </c>
      <c r="U5743" s="127">
        <v>0</v>
      </c>
      <c r="V5743" s="138">
        <v>2119.02</v>
      </c>
      <c r="W5743" s="128" t="s">
        <v>1152</v>
      </c>
      <c r="X5743" s="128" t="s">
        <v>1152</v>
      </c>
      <c r="Y5743" s="128" t="s">
        <v>1152</v>
      </c>
      <c r="Z5743" s="128" t="s">
        <v>48</v>
      </c>
      <c r="AA5743" s="128" t="s">
        <v>646</v>
      </c>
      <c r="AB5743" s="128" t="s">
        <v>42</v>
      </c>
      <c r="AC5743" s="128" t="s">
        <v>3170</v>
      </c>
      <c r="AD5743" s="128" t="s">
        <v>648</v>
      </c>
    </row>
    <row r="5744" spans="1:30" x14ac:dyDescent="0.25">
      <c r="A5744" s="128" t="s">
        <v>35</v>
      </c>
      <c r="B5744" s="128" t="s">
        <v>36</v>
      </c>
      <c r="C5744" s="128" t="s">
        <v>37</v>
      </c>
      <c r="D5744" s="128" t="s">
        <v>121</v>
      </c>
      <c r="E5744" s="128" t="s">
        <v>122</v>
      </c>
      <c r="F5744" s="128" t="s">
        <v>123</v>
      </c>
      <c r="G5744" s="128" t="s">
        <v>124</v>
      </c>
      <c r="H5744" s="128" t="s">
        <v>124</v>
      </c>
      <c r="I5744" s="128" t="s">
        <v>42</v>
      </c>
      <c r="J5744" s="128" t="s">
        <v>182</v>
      </c>
      <c r="K5744" s="128" t="s">
        <v>182</v>
      </c>
      <c r="L5744" s="128" t="s">
        <v>43</v>
      </c>
      <c r="M5744" s="128" t="s">
        <v>44</v>
      </c>
      <c r="N5744" s="128" t="s">
        <v>180</v>
      </c>
      <c r="O5744" s="128" t="s">
        <v>3188</v>
      </c>
      <c r="P5744" s="128" t="s">
        <v>1152</v>
      </c>
      <c r="Q5744" s="128" t="s">
        <v>645</v>
      </c>
      <c r="R5744" s="128" t="s">
        <v>1152</v>
      </c>
      <c r="S5744" s="127">
        <v>201503</v>
      </c>
      <c r="T5744" s="128" t="s">
        <v>52</v>
      </c>
      <c r="U5744" s="127">
        <v>0</v>
      </c>
      <c r="V5744" s="138">
        <v>2571.84</v>
      </c>
      <c r="W5744" s="128" t="s">
        <v>1152</v>
      </c>
      <c r="X5744" s="128" t="s">
        <v>1152</v>
      </c>
      <c r="Y5744" s="128" t="s">
        <v>1152</v>
      </c>
      <c r="Z5744" s="128" t="s">
        <v>48</v>
      </c>
      <c r="AA5744" s="128" t="s">
        <v>646</v>
      </c>
      <c r="AB5744" s="128" t="s">
        <v>42</v>
      </c>
      <c r="AC5744" s="128" t="s">
        <v>3170</v>
      </c>
      <c r="AD5744" s="128" t="s">
        <v>648</v>
      </c>
    </row>
    <row r="5745" spans="1:30" x14ac:dyDescent="0.25">
      <c r="A5745" s="128" t="s">
        <v>35</v>
      </c>
      <c r="B5745" s="128" t="s">
        <v>36</v>
      </c>
      <c r="C5745" s="128" t="s">
        <v>37</v>
      </c>
      <c r="D5745" s="128" t="s">
        <v>121</v>
      </c>
      <c r="E5745" s="128" t="s">
        <v>122</v>
      </c>
      <c r="F5745" s="128" t="s">
        <v>123</v>
      </c>
      <c r="G5745" s="128" t="s">
        <v>124</v>
      </c>
      <c r="H5745" s="128" t="s">
        <v>124</v>
      </c>
      <c r="I5745" s="128" t="s">
        <v>42</v>
      </c>
      <c r="J5745" s="128" t="s">
        <v>182</v>
      </c>
      <c r="K5745" s="128" t="s">
        <v>182</v>
      </c>
      <c r="L5745" s="128" t="s">
        <v>43</v>
      </c>
      <c r="M5745" s="128" t="s">
        <v>44</v>
      </c>
      <c r="N5745" s="128" t="s">
        <v>180</v>
      </c>
      <c r="O5745" s="128" t="s">
        <v>3189</v>
      </c>
      <c r="P5745" s="128" t="s">
        <v>1152</v>
      </c>
      <c r="Q5745" s="128" t="s">
        <v>645</v>
      </c>
      <c r="R5745" s="128" t="s">
        <v>1152</v>
      </c>
      <c r="S5745" s="127">
        <v>201503</v>
      </c>
      <c r="T5745" s="128" t="s">
        <v>52</v>
      </c>
      <c r="U5745" s="127">
        <v>0</v>
      </c>
      <c r="V5745" s="138">
        <v>645.52</v>
      </c>
      <c r="W5745" s="128" t="s">
        <v>1152</v>
      </c>
      <c r="X5745" s="128" t="s">
        <v>1152</v>
      </c>
      <c r="Y5745" s="128" t="s">
        <v>1152</v>
      </c>
      <c r="Z5745" s="128" t="s">
        <v>48</v>
      </c>
      <c r="AA5745" s="128" t="s">
        <v>646</v>
      </c>
      <c r="AB5745" s="128" t="s">
        <v>42</v>
      </c>
      <c r="AC5745" s="128" t="s">
        <v>3170</v>
      </c>
      <c r="AD5745" s="128" t="s">
        <v>648</v>
      </c>
    </row>
    <row r="5746" spans="1:30" x14ac:dyDescent="0.25">
      <c r="A5746" s="128" t="s">
        <v>35</v>
      </c>
      <c r="B5746" s="128" t="s">
        <v>36</v>
      </c>
      <c r="C5746" s="128" t="s">
        <v>37</v>
      </c>
      <c r="D5746" s="128" t="s">
        <v>121</v>
      </c>
      <c r="E5746" s="128" t="s">
        <v>122</v>
      </c>
      <c r="F5746" s="128" t="s">
        <v>123</v>
      </c>
      <c r="G5746" s="128" t="s">
        <v>124</v>
      </c>
      <c r="H5746" s="128" t="s">
        <v>124</v>
      </c>
      <c r="I5746" s="128" t="s">
        <v>42</v>
      </c>
      <c r="J5746" s="128" t="s">
        <v>182</v>
      </c>
      <c r="K5746" s="128" t="s">
        <v>182</v>
      </c>
      <c r="L5746" s="128" t="s">
        <v>43</v>
      </c>
      <c r="M5746" s="128" t="s">
        <v>44</v>
      </c>
      <c r="N5746" s="128" t="s">
        <v>180</v>
      </c>
      <c r="O5746" s="128" t="s">
        <v>3190</v>
      </c>
      <c r="P5746" s="128" t="s">
        <v>1152</v>
      </c>
      <c r="Q5746" s="128" t="s">
        <v>645</v>
      </c>
      <c r="R5746" s="128" t="s">
        <v>1152</v>
      </c>
      <c r="S5746" s="127">
        <v>201503</v>
      </c>
      <c r="T5746" s="128" t="s">
        <v>52</v>
      </c>
      <c r="U5746" s="127">
        <v>0</v>
      </c>
      <c r="V5746" s="138">
        <v>1937.09</v>
      </c>
      <c r="W5746" s="128" t="s">
        <v>1152</v>
      </c>
      <c r="X5746" s="128" t="s">
        <v>1152</v>
      </c>
      <c r="Y5746" s="128" t="s">
        <v>1152</v>
      </c>
      <c r="Z5746" s="128" t="s">
        <v>48</v>
      </c>
      <c r="AA5746" s="128" t="s">
        <v>646</v>
      </c>
      <c r="AB5746" s="128" t="s">
        <v>42</v>
      </c>
      <c r="AC5746" s="128" t="s">
        <v>3170</v>
      </c>
      <c r="AD5746" s="128" t="s">
        <v>648</v>
      </c>
    </row>
    <row r="5747" spans="1:30" x14ac:dyDescent="0.25">
      <c r="A5747" s="128" t="s">
        <v>35</v>
      </c>
      <c r="B5747" s="128" t="s">
        <v>36</v>
      </c>
      <c r="C5747" s="128" t="s">
        <v>37</v>
      </c>
      <c r="D5747" s="128" t="s">
        <v>121</v>
      </c>
      <c r="E5747" s="128" t="s">
        <v>122</v>
      </c>
      <c r="F5747" s="128" t="s">
        <v>123</v>
      </c>
      <c r="G5747" s="128" t="s">
        <v>124</v>
      </c>
      <c r="H5747" s="128" t="s">
        <v>124</v>
      </c>
      <c r="I5747" s="128" t="s">
        <v>42</v>
      </c>
      <c r="J5747" s="128" t="s">
        <v>174</v>
      </c>
      <c r="K5747" s="128" t="s">
        <v>174</v>
      </c>
      <c r="L5747" s="128" t="s">
        <v>43</v>
      </c>
      <c r="M5747" s="128" t="s">
        <v>44</v>
      </c>
      <c r="N5747" s="128" t="s">
        <v>180</v>
      </c>
      <c r="O5747" s="128" t="s">
        <v>3177</v>
      </c>
      <c r="P5747" s="128" t="s">
        <v>1152</v>
      </c>
      <c r="Q5747" s="128" t="s">
        <v>645</v>
      </c>
      <c r="R5747" s="128" t="s">
        <v>1152</v>
      </c>
      <c r="S5747" s="127">
        <v>201503</v>
      </c>
      <c r="T5747" s="128" t="s">
        <v>52</v>
      </c>
      <c r="U5747" s="127">
        <v>0</v>
      </c>
      <c r="V5747" s="138">
        <v>795</v>
      </c>
      <c r="W5747" s="128" t="s">
        <v>1152</v>
      </c>
      <c r="X5747" s="128" t="s">
        <v>1152</v>
      </c>
      <c r="Y5747" s="128" t="s">
        <v>1152</v>
      </c>
      <c r="Z5747" s="128" t="s">
        <v>48</v>
      </c>
      <c r="AA5747" s="128" t="s">
        <v>646</v>
      </c>
      <c r="AB5747" s="128" t="s">
        <v>42</v>
      </c>
      <c r="AC5747" s="128" t="s">
        <v>3170</v>
      </c>
      <c r="AD5747" s="128" t="s">
        <v>648</v>
      </c>
    </row>
    <row r="5748" spans="1:30" x14ac:dyDescent="0.25">
      <c r="A5748" s="128" t="s">
        <v>35</v>
      </c>
      <c r="B5748" s="128" t="s">
        <v>36</v>
      </c>
      <c r="C5748" s="128" t="s">
        <v>37</v>
      </c>
      <c r="D5748" s="128" t="s">
        <v>121</v>
      </c>
      <c r="E5748" s="128" t="s">
        <v>122</v>
      </c>
      <c r="F5748" s="128" t="s">
        <v>123</v>
      </c>
      <c r="G5748" s="128" t="s">
        <v>124</v>
      </c>
      <c r="H5748" s="128" t="s">
        <v>124</v>
      </c>
      <c r="I5748" s="128" t="s">
        <v>42</v>
      </c>
      <c r="J5748" s="128" t="s">
        <v>174</v>
      </c>
      <c r="K5748" s="128" t="s">
        <v>174</v>
      </c>
      <c r="L5748" s="128" t="s">
        <v>43</v>
      </c>
      <c r="M5748" s="128" t="s">
        <v>44</v>
      </c>
      <c r="N5748" s="128" t="s">
        <v>180</v>
      </c>
      <c r="O5748" s="128" t="s">
        <v>3175</v>
      </c>
      <c r="P5748" s="128" t="s">
        <v>1152</v>
      </c>
      <c r="Q5748" s="128" t="s">
        <v>645</v>
      </c>
      <c r="R5748" s="128" t="s">
        <v>1152</v>
      </c>
      <c r="S5748" s="127">
        <v>201503</v>
      </c>
      <c r="T5748" s="128" t="s">
        <v>52</v>
      </c>
      <c r="U5748" s="127">
        <v>0</v>
      </c>
      <c r="V5748" s="138">
        <v>36</v>
      </c>
      <c r="W5748" s="128" t="s">
        <v>1152</v>
      </c>
      <c r="X5748" s="128" t="s">
        <v>1152</v>
      </c>
      <c r="Y5748" s="128" t="s">
        <v>1152</v>
      </c>
      <c r="Z5748" s="128" t="s">
        <v>48</v>
      </c>
      <c r="AA5748" s="128" t="s">
        <v>646</v>
      </c>
      <c r="AB5748" s="128" t="s">
        <v>42</v>
      </c>
      <c r="AC5748" s="128" t="s">
        <v>3170</v>
      </c>
      <c r="AD5748" s="128" t="s">
        <v>648</v>
      </c>
    </row>
    <row r="5749" spans="1:30" x14ac:dyDescent="0.25">
      <c r="A5749" s="128" t="s">
        <v>35</v>
      </c>
      <c r="B5749" s="128" t="s">
        <v>36</v>
      </c>
      <c r="C5749" s="128" t="s">
        <v>37</v>
      </c>
      <c r="D5749" s="128" t="s">
        <v>121</v>
      </c>
      <c r="E5749" s="128" t="s">
        <v>122</v>
      </c>
      <c r="F5749" s="128" t="s">
        <v>123</v>
      </c>
      <c r="G5749" s="128" t="s">
        <v>124</v>
      </c>
      <c r="H5749" s="128" t="s">
        <v>124</v>
      </c>
      <c r="I5749" s="128" t="s">
        <v>42</v>
      </c>
      <c r="J5749" s="128" t="s">
        <v>174</v>
      </c>
      <c r="K5749" s="128" t="s">
        <v>174</v>
      </c>
      <c r="L5749" s="128" t="s">
        <v>43</v>
      </c>
      <c r="M5749" s="128" t="s">
        <v>44</v>
      </c>
      <c r="N5749" s="128" t="s">
        <v>180</v>
      </c>
      <c r="O5749" s="128" t="s">
        <v>3188</v>
      </c>
      <c r="P5749" s="128" t="s">
        <v>1152</v>
      </c>
      <c r="Q5749" s="128" t="s">
        <v>645</v>
      </c>
      <c r="R5749" s="128" t="s">
        <v>1152</v>
      </c>
      <c r="S5749" s="127">
        <v>201503</v>
      </c>
      <c r="T5749" s="128" t="s">
        <v>52</v>
      </c>
      <c r="U5749" s="127">
        <v>0</v>
      </c>
      <c r="V5749" s="138">
        <v>2590</v>
      </c>
      <c r="W5749" s="128" t="s">
        <v>1152</v>
      </c>
      <c r="X5749" s="128" t="s">
        <v>1152</v>
      </c>
      <c r="Y5749" s="128" t="s">
        <v>1152</v>
      </c>
      <c r="Z5749" s="128" t="s">
        <v>48</v>
      </c>
      <c r="AA5749" s="128" t="s">
        <v>646</v>
      </c>
      <c r="AB5749" s="128" t="s">
        <v>42</v>
      </c>
      <c r="AC5749" s="128" t="s">
        <v>3170</v>
      </c>
      <c r="AD5749" s="128" t="s">
        <v>648</v>
      </c>
    </row>
    <row r="5750" spans="1:30" x14ac:dyDescent="0.25">
      <c r="A5750" s="128" t="s">
        <v>35</v>
      </c>
      <c r="B5750" s="128" t="s">
        <v>36</v>
      </c>
      <c r="C5750" s="128" t="s">
        <v>37</v>
      </c>
      <c r="D5750" s="128" t="s">
        <v>121</v>
      </c>
      <c r="E5750" s="128" t="s">
        <v>122</v>
      </c>
      <c r="F5750" s="128" t="s">
        <v>123</v>
      </c>
      <c r="G5750" s="128" t="s">
        <v>124</v>
      </c>
      <c r="H5750" s="128" t="s">
        <v>124</v>
      </c>
      <c r="I5750" s="128" t="s">
        <v>42</v>
      </c>
      <c r="J5750" s="128" t="s">
        <v>174</v>
      </c>
      <c r="K5750" s="128" t="s">
        <v>174</v>
      </c>
      <c r="L5750" s="128" t="s">
        <v>43</v>
      </c>
      <c r="M5750" s="128" t="s">
        <v>44</v>
      </c>
      <c r="N5750" s="128" t="s">
        <v>180</v>
      </c>
      <c r="O5750" s="128" t="s">
        <v>3214</v>
      </c>
      <c r="P5750" s="128" t="s">
        <v>1152</v>
      </c>
      <c r="Q5750" s="128" t="s">
        <v>645</v>
      </c>
      <c r="R5750" s="128" t="s">
        <v>1152</v>
      </c>
      <c r="S5750" s="127">
        <v>201503</v>
      </c>
      <c r="T5750" s="128" t="s">
        <v>52</v>
      </c>
      <c r="U5750" s="127">
        <v>0</v>
      </c>
      <c r="V5750" s="138">
        <v>220</v>
      </c>
      <c r="W5750" s="128" t="s">
        <v>1152</v>
      </c>
      <c r="X5750" s="128" t="s">
        <v>1152</v>
      </c>
      <c r="Y5750" s="128" t="s">
        <v>1152</v>
      </c>
      <c r="Z5750" s="128" t="s">
        <v>48</v>
      </c>
      <c r="AA5750" s="128" t="s">
        <v>646</v>
      </c>
      <c r="AB5750" s="128" t="s">
        <v>42</v>
      </c>
      <c r="AC5750" s="128" t="s">
        <v>3170</v>
      </c>
      <c r="AD5750" s="128" t="s">
        <v>648</v>
      </c>
    </row>
    <row r="5751" spans="1:30" x14ac:dyDescent="0.25">
      <c r="A5751" s="128" t="s">
        <v>35</v>
      </c>
      <c r="B5751" s="128" t="s">
        <v>36</v>
      </c>
      <c r="C5751" s="128" t="s">
        <v>37</v>
      </c>
      <c r="D5751" s="128" t="s">
        <v>121</v>
      </c>
      <c r="E5751" s="128" t="s">
        <v>122</v>
      </c>
      <c r="F5751" s="128" t="s">
        <v>123</v>
      </c>
      <c r="G5751" s="128" t="s">
        <v>124</v>
      </c>
      <c r="H5751" s="128" t="s">
        <v>124</v>
      </c>
      <c r="I5751" s="128" t="s">
        <v>42</v>
      </c>
      <c r="J5751" s="128" t="s">
        <v>182</v>
      </c>
      <c r="K5751" s="128" t="s">
        <v>182</v>
      </c>
      <c r="L5751" s="128" t="s">
        <v>43</v>
      </c>
      <c r="M5751" s="128" t="s">
        <v>44</v>
      </c>
      <c r="N5751" s="128" t="s">
        <v>150</v>
      </c>
      <c r="O5751" s="128" t="s">
        <v>1562</v>
      </c>
      <c r="P5751" s="128" t="s">
        <v>1152</v>
      </c>
      <c r="Q5751" s="128" t="s">
        <v>2484</v>
      </c>
      <c r="R5751" s="128" t="s">
        <v>1152</v>
      </c>
      <c r="S5751" s="127">
        <v>201504</v>
      </c>
      <c r="T5751" s="128" t="s">
        <v>52</v>
      </c>
      <c r="U5751" s="127">
        <v>0</v>
      </c>
      <c r="V5751" s="138">
        <v>1802083</v>
      </c>
      <c r="W5751" s="128" t="s">
        <v>1152</v>
      </c>
      <c r="X5751" s="128" t="s">
        <v>1152</v>
      </c>
      <c r="Y5751" s="128" t="s">
        <v>1152</v>
      </c>
      <c r="Z5751" s="128" t="s">
        <v>48</v>
      </c>
      <c r="AA5751" s="128" t="s">
        <v>2363</v>
      </c>
      <c r="AB5751" s="128" t="s">
        <v>42</v>
      </c>
      <c r="AC5751" s="128" t="s">
        <v>2569</v>
      </c>
      <c r="AD5751" s="128" t="s">
        <v>51</v>
      </c>
    </row>
    <row r="5752" spans="1:30" x14ac:dyDescent="0.25">
      <c r="A5752" s="128" t="s">
        <v>35</v>
      </c>
      <c r="B5752" s="128" t="s">
        <v>36</v>
      </c>
      <c r="C5752" s="128" t="s">
        <v>37</v>
      </c>
      <c r="D5752" s="128" t="s">
        <v>121</v>
      </c>
      <c r="E5752" s="128" t="s">
        <v>122</v>
      </c>
      <c r="F5752" s="128" t="s">
        <v>123</v>
      </c>
      <c r="G5752" s="128" t="s">
        <v>124</v>
      </c>
      <c r="H5752" s="128" t="s">
        <v>124</v>
      </c>
      <c r="I5752" s="128" t="s">
        <v>42</v>
      </c>
      <c r="J5752" s="128" t="s">
        <v>652</v>
      </c>
      <c r="K5752" s="128" t="s">
        <v>652</v>
      </c>
      <c r="L5752" s="128" t="s">
        <v>43</v>
      </c>
      <c r="M5752" s="128" t="s">
        <v>44</v>
      </c>
      <c r="N5752" s="128" t="s">
        <v>150</v>
      </c>
      <c r="O5752" s="128" t="s">
        <v>1562</v>
      </c>
      <c r="P5752" s="128" t="s">
        <v>1152</v>
      </c>
      <c r="Q5752" s="128" t="s">
        <v>2484</v>
      </c>
      <c r="R5752" s="128" t="s">
        <v>1152</v>
      </c>
      <c r="S5752" s="127">
        <v>201504</v>
      </c>
      <c r="T5752" s="128" t="s">
        <v>52</v>
      </c>
      <c r="U5752" s="127">
        <v>0</v>
      </c>
      <c r="V5752" s="138">
        <v>583351</v>
      </c>
      <c r="W5752" s="128" t="s">
        <v>1152</v>
      </c>
      <c r="X5752" s="128" t="s">
        <v>1152</v>
      </c>
      <c r="Y5752" s="128" t="s">
        <v>1152</v>
      </c>
      <c r="Z5752" s="128" t="s">
        <v>48</v>
      </c>
      <c r="AA5752" s="128" t="s">
        <v>2363</v>
      </c>
      <c r="AB5752" s="128" t="s">
        <v>42</v>
      </c>
      <c r="AC5752" s="128" t="s">
        <v>2569</v>
      </c>
      <c r="AD5752" s="128" t="s">
        <v>51</v>
      </c>
    </row>
    <row r="5753" spans="1:30" x14ac:dyDescent="0.25">
      <c r="A5753" s="128" t="s">
        <v>35</v>
      </c>
      <c r="B5753" s="128" t="s">
        <v>36</v>
      </c>
      <c r="C5753" s="128" t="s">
        <v>37</v>
      </c>
      <c r="D5753" s="128" t="s">
        <v>121</v>
      </c>
      <c r="E5753" s="128" t="s">
        <v>122</v>
      </c>
      <c r="F5753" s="128" t="s">
        <v>123</v>
      </c>
      <c r="G5753" s="128" t="s">
        <v>124</v>
      </c>
      <c r="H5753" s="128" t="s">
        <v>124</v>
      </c>
      <c r="I5753" s="128" t="s">
        <v>42</v>
      </c>
      <c r="J5753" s="128" t="s">
        <v>532</v>
      </c>
      <c r="K5753" s="128" t="s">
        <v>532</v>
      </c>
      <c r="L5753" s="128" t="s">
        <v>43</v>
      </c>
      <c r="M5753" s="128" t="s">
        <v>44</v>
      </c>
      <c r="N5753" s="128" t="s">
        <v>150</v>
      </c>
      <c r="O5753" s="128" t="s">
        <v>1562</v>
      </c>
      <c r="P5753" s="128" t="s">
        <v>1152</v>
      </c>
      <c r="Q5753" s="128" t="s">
        <v>2484</v>
      </c>
      <c r="R5753" s="128" t="s">
        <v>1152</v>
      </c>
      <c r="S5753" s="127">
        <v>201504</v>
      </c>
      <c r="T5753" s="128" t="s">
        <v>52</v>
      </c>
      <c r="U5753" s="127">
        <v>0</v>
      </c>
      <c r="V5753" s="138">
        <v>263363</v>
      </c>
      <c r="W5753" s="128" t="s">
        <v>1152</v>
      </c>
      <c r="X5753" s="128" t="s">
        <v>1152</v>
      </c>
      <c r="Y5753" s="128" t="s">
        <v>1152</v>
      </c>
      <c r="Z5753" s="128" t="s">
        <v>48</v>
      </c>
      <c r="AA5753" s="128" t="s">
        <v>2363</v>
      </c>
      <c r="AB5753" s="128" t="s">
        <v>42</v>
      </c>
      <c r="AC5753" s="128" t="s">
        <v>2569</v>
      </c>
      <c r="AD5753" s="128" t="s">
        <v>51</v>
      </c>
    </row>
    <row r="5754" spans="1:30" x14ac:dyDescent="0.25">
      <c r="A5754" s="128" t="s">
        <v>35</v>
      </c>
      <c r="B5754" s="128" t="s">
        <v>36</v>
      </c>
      <c r="C5754" s="128" t="s">
        <v>37</v>
      </c>
      <c r="D5754" s="128" t="s">
        <v>121</v>
      </c>
      <c r="E5754" s="128" t="s">
        <v>122</v>
      </c>
      <c r="F5754" s="128" t="s">
        <v>123</v>
      </c>
      <c r="G5754" s="128" t="s">
        <v>124</v>
      </c>
      <c r="H5754" s="128" t="s">
        <v>124</v>
      </c>
      <c r="I5754" s="128" t="s">
        <v>42</v>
      </c>
      <c r="J5754" s="128" t="s">
        <v>174</v>
      </c>
      <c r="K5754" s="128" t="s">
        <v>174</v>
      </c>
      <c r="L5754" s="128" t="s">
        <v>43</v>
      </c>
      <c r="M5754" s="128" t="s">
        <v>44</v>
      </c>
      <c r="N5754" s="128" t="s">
        <v>150</v>
      </c>
      <c r="O5754" s="128" t="s">
        <v>1562</v>
      </c>
      <c r="P5754" s="128" t="s">
        <v>1152</v>
      </c>
      <c r="Q5754" s="128" t="s">
        <v>2484</v>
      </c>
      <c r="R5754" s="128" t="s">
        <v>1152</v>
      </c>
      <c r="S5754" s="127">
        <v>201504</v>
      </c>
      <c r="T5754" s="128" t="s">
        <v>52</v>
      </c>
      <c r="U5754" s="127">
        <v>0</v>
      </c>
      <c r="V5754" s="138">
        <v>175365</v>
      </c>
      <c r="W5754" s="128" t="s">
        <v>1152</v>
      </c>
      <c r="X5754" s="128" t="s">
        <v>1152</v>
      </c>
      <c r="Y5754" s="128" t="s">
        <v>1152</v>
      </c>
      <c r="Z5754" s="128" t="s">
        <v>48</v>
      </c>
      <c r="AA5754" s="128" t="s">
        <v>2363</v>
      </c>
      <c r="AB5754" s="128" t="s">
        <v>42</v>
      </c>
      <c r="AC5754" s="128" t="s">
        <v>2569</v>
      </c>
      <c r="AD5754" s="128" t="s">
        <v>51</v>
      </c>
    </row>
    <row r="5755" spans="1:30" x14ac:dyDescent="0.25">
      <c r="A5755" s="128" t="s">
        <v>35</v>
      </c>
      <c r="B5755" s="128" t="s">
        <v>36</v>
      </c>
      <c r="C5755" s="128" t="s">
        <v>37</v>
      </c>
      <c r="D5755" s="128" t="s">
        <v>121</v>
      </c>
      <c r="E5755" s="128" t="s">
        <v>215</v>
      </c>
      <c r="F5755" s="128" t="s">
        <v>216</v>
      </c>
      <c r="G5755" s="128" t="s">
        <v>124</v>
      </c>
      <c r="H5755" s="128" t="s">
        <v>124</v>
      </c>
      <c r="I5755" s="128" t="s">
        <v>42</v>
      </c>
      <c r="J5755" s="128" t="s">
        <v>231</v>
      </c>
      <c r="K5755" s="128" t="s">
        <v>231</v>
      </c>
      <c r="L5755" s="128" t="s">
        <v>43</v>
      </c>
      <c r="M5755" s="128" t="s">
        <v>44</v>
      </c>
      <c r="N5755" s="128" t="s">
        <v>150</v>
      </c>
      <c r="O5755" s="128" t="s">
        <v>1534</v>
      </c>
      <c r="P5755" s="128" t="s">
        <v>1152</v>
      </c>
      <c r="Q5755" s="128" t="s">
        <v>2489</v>
      </c>
      <c r="R5755" s="128" t="s">
        <v>1152</v>
      </c>
      <c r="S5755" s="127">
        <v>201504</v>
      </c>
      <c r="T5755" s="128" t="s">
        <v>47</v>
      </c>
      <c r="U5755" s="127">
        <v>0</v>
      </c>
      <c r="V5755" s="138">
        <v>-60445.09</v>
      </c>
      <c r="W5755" s="128" t="s">
        <v>1152</v>
      </c>
      <c r="X5755" s="128" t="s">
        <v>236</v>
      </c>
      <c r="Y5755" s="128" t="s">
        <v>1152</v>
      </c>
      <c r="Z5755" s="128" t="s">
        <v>48</v>
      </c>
      <c r="AA5755" s="128" t="s">
        <v>1166</v>
      </c>
      <c r="AB5755" s="128" t="s">
        <v>42</v>
      </c>
      <c r="AC5755" s="128" t="s">
        <v>2570</v>
      </c>
      <c r="AD5755" s="128" t="s">
        <v>51</v>
      </c>
    </row>
    <row r="5756" spans="1:30" x14ac:dyDescent="0.25">
      <c r="A5756" s="128" t="s">
        <v>35</v>
      </c>
      <c r="B5756" s="128" t="s">
        <v>36</v>
      </c>
      <c r="C5756" s="128" t="s">
        <v>37</v>
      </c>
      <c r="D5756" s="128" t="s">
        <v>121</v>
      </c>
      <c r="E5756" s="128" t="s">
        <v>215</v>
      </c>
      <c r="F5756" s="128" t="s">
        <v>216</v>
      </c>
      <c r="G5756" s="128" t="s">
        <v>124</v>
      </c>
      <c r="H5756" s="128" t="s">
        <v>124</v>
      </c>
      <c r="I5756" s="128" t="s">
        <v>42</v>
      </c>
      <c r="J5756" s="128" t="s">
        <v>250</v>
      </c>
      <c r="K5756" s="128" t="s">
        <v>250</v>
      </c>
      <c r="L5756" s="128" t="s">
        <v>43</v>
      </c>
      <c r="M5756" s="128" t="s">
        <v>44</v>
      </c>
      <c r="N5756" s="128" t="s">
        <v>150</v>
      </c>
      <c r="O5756" s="128" t="s">
        <v>1534</v>
      </c>
      <c r="P5756" s="128" t="s">
        <v>1152</v>
      </c>
      <c r="Q5756" s="128" t="s">
        <v>1541</v>
      </c>
      <c r="R5756" s="128" t="s">
        <v>1152</v>
      </c>
      <c r="S5756" s="127">
        <v>201504</v>
      </c>
      <c r="T5756" s="128" t="s">
        <v>47</v>
      </c>
      <c r="U5756" s="127">
        <v>0</v>
      </c>
      <c r="V5756" s="138">
        <v>-32873</v>
      </c>
      <c r="W5756" s="128" t="s">
        <v>1152</v>
      </c>
      <c r="X5756" s="128" t="s">
        <v>433</v>
      </c>
      <c r="Y5756" s="128" t="s">
        <v>1152</v>
      </c>
      <c r="Z5756" s="128" t="s">
        <v>48</v>
      </c>
      <c r="AA5756" s="128" t="s">
        <v>1166</v>
      </c>
      <c r="AB5756" s="128" t="s">
        <v>42</v>
      </c>
      <c r="AC5756" s="128" t="s">
        <v>2570</v>
      </c>
      <c r="AD5756" s="128" t="s">
        <v>51</v>
      </c>
    </row>
    <row r="5757" spans="1:30" x14ac:dyDescent="0.25">
      <c r="A5757" s="128" t="s">
        <v>35</v>
      </c>
      <c r="B5757" s="128" t="s">
        <v>36</v>
      </c>
      <c r="C5757" s="128" t="s">
        <v>37</v>
      </c>
      <c r="D5757" s="128" t="s">
        <v>121</v>
      </c>
      <c r="E5757" s="128" t="s">
        <v>215</v>
      </c>
      <c r="F5757" s="128" t="s">
        <v>216</v>
      </c>
      <c r="G5757" s="128" t="s">
        <v>124</v>
      </c>
      <c r="H5757" s="128" t="s">
        <v>124</v>
      </c>
      <c r="I5757" s="128" t="s">
        <v>42</v>
      </c>
      <c r="J5757" s="128" t="s">
        <v>437</v>
      </c>
      <c r="K5757" s="128" t="s">
        <v>437</v>
      </c>
      <c r="L5757" s="128" t="s">
        <v>43</v>
      </c>
      <c r="M5757" s="128" t="s">
        <v>44</v>
      </c>
      <c r="N5757" s="128" t="s">
        <v>150</v>
      </c>
      <c r="O5757" s="128" t="s">
        <v>1534</v>
      </c>
      <c r="P5757" s="128" t="s">
        <v>1152</v>
      </c>
      <c r="Q5757" s="128" t="s">
        <v>1543</v>
      </c>
      <c r="R5757" s="128" t="s">
        <v>1152</v>
      </c>
      <c r="S5757" s="127">
        <v>201504</v>
      </c>
      <c r="T5757" s="128" t="s">
        <v>47</v>
      </c>
      <c r="U5757" s="127">
        <v>0</v>
      </c>
      <c r="V5757" s="138">
        <v>-11389.13</v>
      </c>
      <c r="W5757" s="128" t="s">
        <v>1152</v>
      </c>
      <c r="X5757" s="128" t="s">
        <v>577</v>
      </c>
      <c r="Y5757" s="128" t="s">
        <v>1152</v>
      </c>
      <c r="Z5757" s="128" t="s">
        <v>48</v>
      </c>
      <c r="AA5757" s="128" t="s">
        <v>1166</v>
      </c>
      <c r="AB5757" s="128" t="s">
        <v>42</v>
      </c>
      <c r="AC5757" s="128" t="s">
        <v>2570</v>
      </c>
      <c r="AD5757" s="128" t="s">
        <v>51</v>
      </c>
    </row>
    <row r="5758" spans="1:30" x14ac:dyDescent="0.25">
      <c r="A5758" s="128" t="s">
        <v>35</v>
      </c>
      <c r="B5758" s="128" t="s">
        <v>36</v>
      </c>
      <c r="C5758" s="128" t="s">
        <v>37</v>
      </c>
      <c r="D5758" s="128" t="s">
        <v>121</v>
      </c>
      <c r="E5758" s="128" t="s">
        <v>215</v>
      </c>
      <c r="F5758" s="128" t="s">
        <v>216</v>
      </c>
      <c r="G5758" s="128" t="s">
        <v>124</v>
      </c>
      <c r="H5758" s="128" t="s">
        <v>124</v>
      </c>
      <c r="I5758" s="128" t="s">
        <v>42</v>
      </c>
      <c r="J5758" s="128" t="s">
        <v>231</v>
      </c>
      <c r="K5758" s="128" t="s">
        <v>231</v>
      </c>
      <c r="L5758" s="128" t="s">
        <v>43</v>
      </c>
      <c r="M5758" s="128" t="s">
        <v>44</v>
      </c>
      <c r="N5758" s="128" t="s">
        <v>180</v>
      </c>
      <c r="O5758" s="128" t="s">
        <v>1534</v>
      </c>
      <c r="P5758" s="128" t="s">
        <v>1152</v>
      </c>
      <c r="Q5758" s="128" t="s">
        <v>2483</v>
      </c>
      <c r="R5758" s="128" t="s">
        <v>1152</v>
      </c>
      <c r="S5758" s="127">
        <v>201504</v>
      </c>
      <c r="T5758" s="128" t="s">
        <v>47</v>
      </c>
      <c r="U5758" s="127">
        <v>0</v>
      </c>
      <c r="V5758" s="138">
        <v>-4220.28</v>
      </c>
      <c r="W5758" s="128" t="s">
        <v>1152</v>
      </c>
      <c r="X5758" s="128" t="s">
        <v>975</v>
      </c>
      <c r="Y5758" s="128" t="s">
        <v>1152</v>
      </c>
      <c r="Z5758" s="128" t="s">
        <v>48</v>
      </c>
      <c r="AA5758" s="128" t="s">
        <v>1166</v>
      </c>
      <c r="AB5758" s="128" t="s">
        <v>42</v>
      </c>
      <c r="AC5758" s="128" t="s">
        <v>2570</v>
      </c>
      <c r="AD5758" s="128" t="s">
        <v>51</v>
      </c>
    </row>
    <row r="5759" spans="1:30" x14ac:dyDescent="0.25">
      <c r="A5759" s="128" t="s">
        <v>35</v>
      </c>
      <c r="B5759" s="128" t="s">
        <v>36</v>
      </c>
      <c r="C5759" s="128" t="s">
        <v>37</v>
      </c>
      <c r="D5759" s="128" t="s">
        <v>121</v>
      </c>
      <c r="E5759" s="128" t="s">
        <v>122</v>
      </c>
      <c r="F5759" s="128" t="s">
        <v>123</v>
      </c>
      <c r="G5759" s="128" t="s">
        <v>124</v>
      </c>
      <c r="H5759" s="128" t="s">
        <v>124</v>
      </c>
      <c r="I5759" s="128" t="s">
        <v>42</v>
      </c>
      <c r="J5759" s="128" t="s">
        <v>298</v>
      </c>
      <c r="K5759" s="128" t="s">
        <v>298</v>
      </c>
      <c r="L5759" s="128" t="s">
        <v>43</v>
      </c>
      <c r="M5759" s="128" t="s">
        <v>44</v>
      </c>
      <c r="N5759" s="128" t="s">
        <v>150</v>
      </c>
      <c r="O5759" s="128" t="s">
        <v>1534</v>
      </c>
      <c r="P5759" s="128" t="s">
        <v>1152</v>
      </c>
      <c r="Q5759" s="128" t="s">
        <v>2571</v>
      </c>
      <c r="R5759" s="128" t="s">
        <v>1152</v>
      </c>
      <c r="S5759" s="127">
        <v>201504</v>
      </c>
      <c r="T5759" s="128" t="s">
        <v>52</v>
      </c>
      <c r="U5759" s="127">
        <v>0</v>
      </c>
      <c r="V5759" s="138">
        <v>70650</v>
      </c>
      <c r="W5759" s="128" t="s">
        <v>1152</v>
      </c>
      <c r="X5759" s="128" t="s">
        <v>1152</v>
      </c>
      <c r="Y5759" s="128" t="s">
        <v>1152</v>
      </c>
      <c r="Z5759" s="128" t="s">
        <v>48</v>
      </c>
      <c r="AA5759" s="128" t="s">
        <v>1166</v>
      </c>
      <c r="AB5759" s="128" t="s">
        <v>42</v>
      </c>
      <c r="AC5759" s="128" t="s">
        <v>2570</v>
      </c>
      <c r="AD5759" s="128" t="s">
        <v>51</v>
      </c>
    </row>
    <row r="5760" spans="1:30" x14ac:dyDescent="0.25">
      <c r="A5760" s="128" t="s">
        <v>35</v>
      </c>
      <c r="B5760" s="128" t="s">
        <v>36</v>
      </c>
      <c r="C5760" s="128" t="s">
        <v>37</v>
      </c>
      <c r="D5760" s="128" t="s">
        <v>121</v>
      </c>
      <c r="E5760" s="128" t="s">
        <v>122</v>
      </c>
      <c r="F5760" s="128" t="s">
        <v>123</v>
      </c>
      <c r="G5760" s="128" t="s">
        <v>124</v>
      </c>
      <c r="H5760" s="128" t="s">
        <v>124</v>
      </c>
      <c r="I5760" s="128" t="s">
        <v>42</v>
      </c>
      <c r="J5760" s="128" t="s">
        <v>182</v>
      </c>
      <c r="K5760" s="128" t="s">
        <v>182</v>
      </c>
      <c r="L5760" s="128" t="s">
        <v>43</v>
      </c>
      <c r="M5760" s="128" t="s">
        <v>44</v>
      </c>
      <c r="N5760" s="128" t="s">
        <v>150</v>
      </c>
      <c r="O5760" s="128" t="s">
        <v>1534</v>
      </c>
      <c r="P5760" s="128" t="s">
        <v>1152</v>
      </c>
      <c r="Q5760" s="128" t="s">
        <v>1535</v>
      </c>
      <c r="R5760" s="128" t="s">
        <v>2572</v>
      </c>
      <c r="S5760" s="127">
        <v>201504</v>
      </c>
      <c r="T5760" s="128" t="s">
        <v>47</v>
      </c>
      <c r="U5760" s="127">
        <v>0</v>
      </c>
      <c r="V5760" s="138">
        <v>-559210.93000000005</v>
      </c>
      <c r="W5760" s="128" t="s">
        <v>1152</v>
      </c>
      <c r="X5760" s="128" t="s">
        <v>177</v>
      </c>
      <c r="Y5760" s="128" t="s">
        <v>1152</v>
      </c>
      <c r="Z5760" s="128" t="s">
        <v>48</v>
      </c>
      <c r="AA5760" s="128" t="s">
        <v>1166</v>
      </c>
      <c r="AB5760" s="128" t="s">
        <v>42</v>
      </c>
      <c r="AC5760" s="128" t="s">
        <v>2570</v>
      </c>
      <c r="AD5760" s="128" t="s">
        <v>51</v>
      </c>
    </row>
    <row r="5761" spans="1:30" x14ac:dyDescent="0.25">
      <c r="A5761" s="128" t="s">
        <v>35</v>
      </c>
      <c r="B5761" s="128" t="s">
        <v>36</v>
      </c>
      <c r="C5761" s="128" t="s">
        <v>37</v>
      </c>
      <c r="D5761" s="128" t="s">
        <v>121</v>
      </c>
      <c r="E5761" s="128" t="s">
        <v>122</v>
      </c>
      <c r="F5761" s="128" t="s">
        <v>123</v>
      </c>
      <c r="G5761" s="128" t="s">
        <v>124</v>
      </c>
      <c r="H5761" s="128" t="s">
        <v>124</v>
      </c>
      <c r="I5761" s="128" t="s">
        <v>42</v>
      </c>
      <c r="J5761" s="128" t="s">
        <v>174</v>
      </c>
      <c r="K5761" s="128" t="s">
        <v>174</v>
      </c>
      <c r="L5761" s="128" t="s">
        <v>43</v>
      </c>
      <c r="M5761" s="128" t="s">
        <v>44</v>
      </c>
      <c r="N5761" s="128" t="s">
        <v>150</v>
      </c>
      <c r="O5761" s="128" t="s">
        <v>1534</v>
      </c>
      <c r="P5761" s="128" t="s">
        <v>1152</v>
      </c>
      <c r="Q5761" s="128" t="s">
        <v>1535</v>
      </c>
      <c r="R5761" s="128" t="s">
        <v>2572</v>
      </c>
      <c r="S5761" s="127">
        <v>201504</v>
      </c>
      <c r="T5761" s="128" t="s">
        <v>47</v>
      </c>
      <c r="U5761" s="127">
        <v>0</v>
      </c>
      <c r="V5761" s="138">
        <v>-180892.47</v>
      </c>
      <c r="W5761" s="128" t="s">
        <v>1152</v>
      </c>
      <c r="X5761" s="128" t="s">
        <v>177</v>
      </c>
      <c r="Y5761" s="128" t="s">
        <v>1152</v>
      </c>
      <c r="Z5761" s="128" t="s">
        <v>48</v>
      </c>
      <c r="AA5761" s="128" t="s">
        <v>1166</v>
      </c>
      <c r="AB5761" s="128" t="s">
        <v>42</v>
      </c>
      <c r="AC5761" s="128" t="s">
        <v>2570</v>
      </c>
      <c r="AD5761" s="128" t="s">
        <v>51</v>
      </c>
    </row>
    <row r="5762" spans="1:30" x14ac:dyDescent="0.25">
      <c r="A5762" s="128" t="s">
        <v>35</v>
      </c>
      <c r="B5762" s="128" t="s">
        <v>36</v>
      </c>
      <c r="C5762" s="128" t="s">
        <v>37</v>
      </c>
      <c r="D5762" s="128" t="s">
        <v>121</v>
      </c>
      <c r="E5762" s="128" t="s">
        <v>122</v>
      </c>
      <c r="F5762" s="128" t="s">
        <v>123</v>
      </c>
      <c r="G5762" s="128" t="s">
        <v>124</v>
      </c>
      <c r="H5762" s="128" t="s">
        <v>124</v>
      </c>
      <c r="I5762" s="128" t="s">
        <v>42</v>
      </c>
      <c r="J5762" s="128" t="s">
        <v>182</v>
      </c>
      <c r="K5762" s="128" t="s">
        <v>182</v>
      </c>
      <c r="L5762" s="128" t="s">
        <v>43</v>
      </c>
      <c r="M5762" s="128" t="s">
        <v>44</v>
      </c>
      <c r="N5762" s="128" t="s">
        <v>150</v>
      </c>
      <c r="O5762" s="128" t="s">
        <v>1534</v>
      </c>
      <c r="P5762" s="128" t="s">
        <v>1152</v>
      </c>
      <c r="Q5762" s="128" t="s">
        <v>1535</v>
      </c>
      <c r="R5762" s="128" t="s">
        <v>1152</v>
      </c>
      <c r="S5762" s="127">
        <v>201504</v>
      </c>
      <c r="T5762" s="128" t="s">
        <v>47</v>
      </c>
      <c r="U5762" s="127">
        <v>0</v>
      </c>
      <c r="V5762" s="138">
        <v>-148632.22</v>
      </c>
      <c r="W5762" s="128" t="s">
        <v>1152</v>
      </c>
      <c r="X5762" s="128" t="s">
        <v>177</v>
      </c>
      <c r="Y5762" s="128" t="s">
        <v>1152</v>
      </c>
      <c r="Z5762" s="128" t="s">
        <v>48</v>
      </c>
      <c r="AA5762" s="128" t="s">
        <v>1166</v>
      </c>
      <c r="AB5762" s="128" t="s">
        <v>42</v>
      </c>
      <c r="AC5762" s="128" t="s">
        <v>2570</v>
      </c>
      <c r="AD5762" s="128" t="s">
        <v>51</v>
      </c>
    </row>
    <row r="5763" spans="1:30" x14ac:dyDescent="0.25">
      <c r="A5763" s="128" t="s">
        <v>35</v>
      </c>
      <c r="B5763" s="128" t="s">
        <v>36</v>
      </c>
      <c r="C5763" s="128" t="s">
        <v>37</v>
      </c>
      <c r="D5763" s="128" t="s">
        <v>121</v>
      </c>
      <c r="E5763" s="128" t="s">
        <v>122</v>
      </c>
      <c r="F5763" s="128" t="s">
        <v>123</v>
      </c>
      <c r="G5763" s="128" t="s">
        <v>124</v>
      </c>
      <c r="H5763" s="128" t="s">
        <v>124</v>
      </c>
      <c r="I5763" s="128" t="s">
        <v>42</v>
      </c>
      <c r="J5763" s="128" t="s">
        <v>285</v>
      </c>
      <c r="K5763" s="128" t="s">
        <v>285</v>
      </c>
      <c r="L5763" s="128" t="s">
        <v>43</v>
      </c>
      <c r="M5763" s="128" t="s">
        <v>44</v>
      </c>
      <c r="N5763" s="128" t="s">
        <v>150</v>
      </c>
      <c r="O5763" s="128" t="s">
        <v>1534</v>
      </c>
      <c r="P5763" s="128" t="s">
        <v>1152</v>
      </c>
      <c r="Q5763" s="128" t="s">
        <v>287</v>
      </c>
      <c r="R5763" s="128" t="s">
        <v>1152</v>
      </c>
      <c r="S5763" s="127">
        <v>201504</v>
      </c>
      <c r="T5763" s="128" t="s">
        <v>47</v>
      </c>
      <c r="U5763" s="127">
        <v>0</v>
      </c>
      <c r="V5763" s="138">
        <v>-72238.75</v>
      </c>
      <c r="W5763" s="128" t="s">
        <v>1152</v>
      </c>
      <c r="X5763" s="128" t="s">
        <v>288</v>
      </c>
      <c r="Y5763" s="128" t="s">
        <v>1152</v>
      </c>
      <c r="Z5763" s="128" t="s">
        <v>48</v>
      </c>
      <c r="AA5763" s="128" t="s">
        <v>1166</v>
      </c>
      <c r="AB5763" s="128" t="s">
        <v>42</v>
      </c>
      <c r="AC5763" s="128" t="s">
        <v>2570</v>
      </c>
      <c r="AD5763" s="128" t="s">
        <v>51</v>
      </c>
    </row>
    <row r="5764" spans="1:30" x14ac:dyDescent="0.25">
      <c r="A5764" s="128" t="s">
        <v>35</v>
      </c>
      <c r="B5764" s="128" t="s">
        <v>36</v>
      </c>
      <c r="C5764" s="128" t="s">
        <v>37</v>
      </c>
      <c r="D5764" s="128" t="s">
        <v>121</v>
      </c>
      <c r="E5764" s="128" t="s">
        <v>122</v>
      </c>
      <c r="F5764" s="128" t="s">
        <v>123</v>
      </c>
      <c r="G5764" s="128" t="s">
        <v>124</v>
      </c>
      <c r="H5764" s="128" t="s">
        <v>124</v>
      </c>
      <c r="I5764" s="128" t="s">
        <v>42</v>
      </c>
      <c r="J5764" s="128" t="s">
        <v>283</v>
      </c>
      <c r="K5764" s="128" t="s">
        <v>283</v>
      </c>
      <c r="L5764" s="128" t="s">
        <v>43</v>
      </c>
      <c r="M5764" s="128" t="s">
        <v>44</v>
      </c>
      <c r="N5764" s="128" t="s">
        <v>150</v>
      </c>
      <c r="O5764" s="128" t="s">
        <v>1534</v>
      </c>
      <c r="P5764" s="128" t="s">
        <v>1152</v>
      </c>
      <c r="Q5764" s="128" t="s">
        <v>1539</v>
      </c>
      <c r="R5764" s="128" t="s">
        <v>2573</v>
      </c>
      <c r="S5764" s="127">
        <v>201504</v>
      </c>
      <c r="T5764" s="128" t="s">
        <v>47</v>
      </c>
      <c r="U5764" s="127">
        <v>0</v>
      </c>
      <c r="V5764" s="138">
        <v>-65290</v>
      </c>
      <c r="W5764" s="128" t="s">
        <v>1152</v>
      </c>
      <c r="X5764" s="128" t="s">
        <v>460</v>
      </c>
      <c r="Y5764" s="128" t="s">
        <v>1152</v>
      </c>
      <c r="Z5764" s="128" t="s">
        <v>48</v>
      </c>
      <c r="AA5764" s="128" t="s">
        <v>1166</v>
      </c>
      <c r="AB5764" s="128" t="s">
        <v>42</v>
      </c>
      <c r="AC5764" s="128" t="s">
        <v>2570</v>
      </c>
      <c r="AD5764" s="128" t="s">
        <v>51</v>
      </c>
    </row>
    <row r="5765" spans="1:30" x14ac:dyDescent="0.25">
      <c r="A5765" s="128" t="s">
        <v>35</v>
      </c>
      <c r="B5765" s="128" t="s">
        <v>36</v>
      </c>
      <c r="C5765" s="128" t="s">
        <v>37</v>
      </c>
      <c r="D5765" s="128" t="s">
        <v>121</v>
      </c>
      <c r="E5765" s="128" t="s">
        <v>122</v>
      </c>
      <c r="F5765" s="128" t="s">
        <v>123</v>
      </c>
      <c r="G5765" s="128" t="s">
        <v>124</v>
      </c>
      <c r="H5765" s="128" t="s">
        <v>124</v>
      </c>
      <c r="I5765" s="128" t="s">
        <v>42</v>
      </c>
      <c r="J5765" s="128" t="s">
        <v>174</v>
      </c>
      <c r="K5765" s="128" t="s">
        <v>174</v>
      </c>
      <c r="L5765" s="128" t="s">
        <v>43</v>
      </c>
      <c r="M5765" s="128" t="s">
        <v>44</v>
      </c>
      <c r="N5765" s="128" t="s">
        <v>150</v>
      </c>
      <c r="O5765" s="128" t="s">
        <v>1534</v>
      </c>
      <c r="P5765" s="128" t="s">
        <v>1152</v>
      </c>
      <c r="Q5765" s="128" t="s">
        <v>1535</v>
      </c>
      <c r="R5765" s="128" t="s">
        <v>1152</v>
      </c>
      <c r="S5765" s="127">
        <v>201504</v>
      </c>
      <c r="T5765" s="128" t="s">
        <v>47</v>
      </c>
      <c r="U5765" s="127">
        <v>0</v>
      </c>
      <c r="V5765" s="138">
        <v>-61640.47</v>
      </c>
      <c r="W5765" s="128" t="s">
        <v>1152</v>
      </c>
      <c r="X5765" s="128" t="s">
        <v>177</v>
      </c>
      <c r="Y5765" s="128" t="s">
        <v>1152</v>
      </c>
      <c r="Z5765" s="128" t="s">
        <v>48</v>
      </c>
      <c r="AA5765" s="128" t="s">
        <v>1166</v>
      </c>
      <c r="AB5765" s="128" t="s">
        <v>42</v>
      </c>
      <c r="AC5765" s="128" t="s">
        <v>2570</v>
      </c>
      <c r="AD5765" s="128" t="s">
        <v>51</v>
      </c>
    </row>
    <row r="5766" spans="1:30" x14ac:dyDescent="0.25">
      <c r="A5766" s="128" t="s">
        <v>35</v>
      </c>
      <c r="B5766" s="128" t="s">
        <v>36</v>
      </c>
      <c r="C5766" s="128" t="s">
        <v>37</v>
      </c>
      <c r="D5766" s="128" t="s">
        <v>121</v>
      </c>
      <c r="E5766" s="128" t="s">
        <v>122</v>
      </c>
      <c r="F5766" s="128" t="s">
        <v>123</v>
      </c>
      <c r="G5766" s="128" t="s">
        <v>124</v>
      </c>
      <c r="H5766" s="128" t="s">
        <v>124</v>
      </c>
      <c r="I5766" s="128" t="s">
        <v>42</v>
      </c>
      <c r="J5766" s="128" t="s">
        <v>652</v>
      </c>
      <c r="K5766" s="128" t="s">
        <v>652</v>
      </c>
      <c r="L5766" s="128" t="s">
        <v>43</v>
      </c>
      <c r="M5766" s="128" t="s">
        <v>44</v>
      </c>
      <c r="N5766" s="128" t="s">
        <v>150</v>
      </c>
      <c r="O5766" s="128" t="s">
        <v>1534</v>
      </c>
      <c r="P5766" s="128" t="s">
        <v>1152</v>
      </c>
      <c r="Q5766" s="128" t="s">
        <v>1535</v>
      </c>
      <c r="R5766" s="128" t="s">
        <v>2572</v>
      </c>
      <c r="S5766" s="127">
        <v>201504</v>
      </c>
      <c r="T5766" s="128" t="s">
        <v>47</v>
      </c>
      <c r="U5766" s="127">
        <v>0</v>
      </c>
      <c r="V5766" s="138">
        <v>-45125.14</v>
      </c>
      <c r="W5766" s="128" t="s">
        <v>1152</v>
      </c>
      <c r="X5766" s="128" t="s">
        <v>177</v>
      </c>
      <c r="Y5766" s="128" t="s">
        <v>1152</v>
      </c>
      <c r="Z5766" s="128" t="s">
        <v>48</v>
      </c>
      <c r="AA5766" s="128" t="s">
        <v>1166</v>
      </c>
      <c r="AB5766" s="128" t="s">
        <v>42</v>
      </c>
      <c r="AC5766" s="128" t="s">
        <v>2570</v>
      </c>
      <c r="AD5766" s="128" t="s">
        <v>51</v>
      </c>
    </row>
    <row r="5767" spans="1:30" x14ac:dyDescent="0.25">
      <c r="A5767" s="128" t="s">
        <v>35</v>
      </c>
      <c r="B5767" s="128" t="s">
        <v>36</v>
      </c>
      <c r="C5767" s="128" t="s">
        <v>37</v>
      </c>
      <c r="D5767" s="128" t="s">
        <v>121</v>
      </c>
      <c r="E5767" s="128" t="s">
        <v>122</v>
      </c>
      <c r="F5767" s="128" t="s">
        <v>123</v>
      </c>
      <c r="G5767" s="128" t="s">
        <v>124</v>
      </c>
      <c r="H5767" s="128" t="s">
        <v>124</v>
      </c>
      <c r="I5767" s="128" t="s">
        <v>42</v>
      </c>
      <c r="J5767" s="128" t="s">
        <v>532</v>
      </c>
      <c r="K5767" s="128" t="s">
        <v>532</v>
      </c>
      <c r="L5767" s="128" t="s">
        <v>43</v>
      </c>
      <c r="M5767" s="128" t="s">
        <v>44</v>
      </c>
      <c r="N5767" s="128" t="s">
        <v>150</v>
      </c>
      <c r="O5767" s="128" t="s">
        <v>1534</v>
      </c>
      <c r="P5767" s="128" t="s">
        <v>1152</v>
      </c>
      <c r="Q5767" s="128" t="s">
        <v>1535</v>
      </c>
      <c r="R5767" s="128" t="s">
        <v>1152</v>
      </c>
      <c r="S5767" s="127">
        <v>201504</v>
      </c>
      <c r="T5767" s="128" t="s">
        <v>47</v>
      </c>
      <c r="U5767" s="127">
        <v>0</v>
      </c>
      <c r="V5767" s="138">
        <v>-22927.3</v>
      </c>
      <c r="W5767" s="128" t="s">
        <v>1152</v>
      </c>
      <c r="X5767" s="128" t="s">
        <v>177</v>
      </c>
      <c r="Y5767" s="128" t="s">
        <v>1152</v>
      </c>
      <c r="Z5767" s="128" t="s">
        <v>48</v>
      </c>
      <c r="AA5767" s="128" t="s">
        <v>1166</v>
      </c>
      <c r="AB5767" s="128" t="s">
        <v>42</v>
      </c>
      <c r="AC5767" s="128" t="s">
        <v>2570</v>
      </c>
      <c r="AD5767" s="128" t="s">
        <v>51</v>
      </c>
    </row>
    <row r="5768" spans="1:30" x14ac:dyDescent="0.25">
      <c r="A5768" s="128" t="s">
        <v>35</v>
      </c>
      <c r="B5768" s="128" t="s">
        <v>36</v>
      </c>
      <c r="C5768" s="128" t="s">
        <v>37</v>
      </c>
      <c r="D5768" s="128" t="s">
        <v>121</v>
      </c>
      <c r="E5768" s="128" t="s">
        <v>122</v>
      </c>
      <c r="F5768" s="128" t="s">
        <v>123</v>
      </c>
      <c r="G5768" s="128" t="s">
        <v>124</v>
      </c>
      <c r="H5768" s="128" t="s">
        <v>124</v>
      </c>
      <c r="I5768" s="128" t="s">
        <v>42</v>
      </c>
      <c r="J5768" s="128" t="s">
        <v>532</v>
      </c>
      <c r="K5768" s="128" t="s">
        <v>532</v>
      </c>
      <c r="L5768" s="128" t="s">
        <v>43</v>
      </c>
      <c r="M5768" s="128" t="s">
        <v>44</v>
      </c>
      <c r="N5768" s="128" t="s">
        <v>150</v>
      </c>
      <c r="O5768" s="128" t="s">
        <v>1534</v>
      </c>
      <c r="P5768" s="128" t="s">
        <v>1152</v>
      </c>
      <c r="Q5768" s="128" t="s">
        <v>1535</v>
      </c>
      <c r="R5768" s="128" t="s">
        <v>2572</v>
      </c>
      <c r="S5768" s="127">
        <v>201504</v>
      </c>
      <c r="T5768" s="128" t="s">
        <v>47</v>
      </c>
      <c r="U5768" s="127">
        <v>0</v>
      </c>
      <c r="V5768" s="138">
        <v>-21459.86</v>
      </c>
      <c r="W5768" s="128" t="s">
        <v>1152</v>
      </c>
      <c r="X5768" s="128" t="s">
        <v>177</v>
      </c>
      <c r="Y5768" s="128" t="s">
        <v>1152</v>
      </c>
      <c r="Z5768" s="128" t="s">
        <v>48</v>
      </c>
      <c r="AA5768" s="128" t="s">
        <v>1166</v>
      </c>
      <c r="AB5768" s="128" t="s">
        <v>42</v>
      </c>
      <c r="AC5768" s="128" t="s">
        <v>2570</v>
      </c>
      <c r="AD5768" s="128" t="s">
        <v>51</v>
      </c>
    </row>
    <row r="5769" spans="1:30" x14ac:dyDescent="0.25">
      <c r="A5769" s="128" t="s">
        <v>35</v>
      </c>
      <c r="B5769" s="128" t="s">
        <v>36</v>
      </c>
      <c r="C5769" s="128" t="s">
        <v>37</v>
      </c>
      <c r="D5769" s="128" t="s">
        <v>121</v>
      </c>
      <c r="E5769" s="128" t="s">
        <v>122</v>
      </c>
      <c r="F5769" s="128" t="s">
        <v>123</v>
      </c>
      <c r="G5769" s="128" t="s">
        <v>124</v>
      </c>
      <c r="H5769" s="128" t="s">
        <v>124</v>
      </c>
      <c r="I5769" s="128" t="s">
        <v>42</v>
      </c>
      <c r="J5769" s="128" t="s">
        <v>298</v>
      </c>
      <c r="K5769" s="128" t="s">
        <v>298</v>
      </c>
      <c r="L5769" s="128" t="s">
        <v>43</v>
      </c>
      <c r="M5769" s="128" t="s">
        <v>44</v>
      </c>
      <c r="N5769" s="128" t="s">
        <v>150</v>
      </c>
      <c r="O5769" s="128" t="s">
        <v>1534</v>
      </c>
      <c r="P5769" s="128" t="s">
        <v>1152</v>
      </c>
      <c r="Q5769" s="128" t="s">
        <v>2430</v>
      </c>
      <c r="R5769" s="128" t="s">
        <v>2574</v>
      </c>
      <c r="S5769" s="127">
        <v>201504</v>
      </c>
      <c r="T5769" s="128" t="s">
        <v>47</v>
      </c>
      <c r="U5769" s="127">
        <v>0</v>
      </c>
      <c r="V5769" s="138">
        <v>-18625.75</v>
      </c>
      <c r="W5769" s="128" t="s">
        <v>1152</v>
      </c>
      <c r="X5769" s="128" t="s">
        <v>1624</v>
      </c>
      <c r="Y5769" s="128" t="s">
        <v>1152</v>
      </c>
      <c r="Z5769" s="128" t="s">
        <v>48</v>
      </c>
      <c r="AA5769" s="128" t="s">
        <v>1166</v>
      </c>
      <c r="AB5769" s="128" t="s">
        <v>42</v>
      </c>
      <c r="AC5769" s="128" t="s">
        <v>2570</v>
      </c>
      <c r="AD5769" s="128" t="s">
        <v>51</v>
      </c>
    </row>
    <row r="5770" spans="1:30" x14ac:dyDescent="0.25">
      <c r="A5770" s="128" t="s">
        <v>35</v>
      </c>
      <c r="B5770" s="128" t="s">
        <v>36</v>
      </c>
      <c r="C5770" s="128" t="s">
        <v>37</v>
      </c>
      <c r="D5770" s="128" t="s">
        <v>121</v>
      </c>
      <c r="E5770" s="128" t="s">
        <v>122</v>
      </c>
      <c r="F5770" s="128" t="s">
        <v>123</v>
      </c>
      <c r="G5770" s="128" t="s">
        <v>124</v>
      </c>
      <c r="H5770" s="128" t="s">
        <v>124</v>
      </c>
      <c r="I5770" s="128" t="s">
        <v>42</v>
      </c>
      <c r="J5770" s="128" t="s">
        <v>652</v>
      </c>
      <c r="K5770" s="128" t="s">
        <v>652</v>
      </c>
      <c r="L5770" s="128" t="s">
        <v>43</v>
      </c>
      <c r="M5770" s="128" t="s">
        <v>44</v>
      </c>
      <c r="N5770" s="128" t="s">
        <v>150</v>
      </c>
      <c r="O5770" s="128" t="s">
        <v>1534</v>
      </c>
      <c r="P5770" s="128" t="s">
        <v>1152</v>
      </c>
      <c r="Q5770" s="128" t="s">
        <v>1535</v>
      </c>
      <c r="R5770" s="128" t="s">
        <v>1152</v>
      </c>
      <c r="S5770" s="127">
        <v>201504</v>
      </c>
      <c r="T5770" s="128" t="s">
        <v>47</v>
      </c>
      <c r="U5770" s="127">
        <v>0</v>
      </c>
      <c r="V5770" s="138">
        <v>-11489.98</v>
      </c>
      <c r="W5770" s="128" t="s">
        <v>1152</v>
      </c>
      <c r="X5770" s="128" t="s">
        <v>177</v>
      </c>
      <c r="Y5770" s="128" t="s">
        <v>1152</v>
      </c>
      <c r="Z5770" s="128" t="s">
        <v>48</v>
      </c>
      <c r="AA5770" s="128" t="s">
        <v>1166</v>
      </c>
      <c r="AB5770" s="128" t="s">
        <v>42</v>
      </c>
      <c r="AC5770" s="128" t="s">
        <v>2570</v>
      </c>
      <c r="AD5770" s="128" t="s">
        <v>51</v>
      </c>
    </row>
    <row r="5771" spans="1:30" x14ac:dyDescent="0.25">
      <c r="A5771" s="128" t="s">
        <v>35</v>
      </c>
      <c r="B5771" s="128" t="s">
        <v>36</v>
      </c>
      <c r="C5771" s="128" t="s">
        <v>37</v>
      </c>
      <c r="D5771" s="128" t="s">
        <v>121</v>
      </c>
      <c r="E5771" s="128" t="s">
        <v>122</v>
      </c>
      <c r="F5771" s="128" t="s">
        <v>123</v>
      </c>
      <c r="G5771" s="128" t="s">
        <v>124</v>
      </c>
      <c r="H5771" s="128" t="s">
        <v>124</v>
      </c>
      <c r="I5771" s="128" t="s">
        <v>42</v>
      </c>
      <c r="J5771" s="128" t="s">
        <v>283</v>
      </c>
      <c r="K5771" s="128" t="s">
        <v>283</v>
      </c>
      <c r="L5771" s="128" t="s">
        <v>43</v>
      </c>
      <c r="M5771" s="128" t="s">
        <v>44</v>
      </c>
      <c r="N5771" s="128" t="s">
        <v>150</v>
      </c>
      <c r="O5771" s="128" t="s">
        <v>1534</v>
      </c>
      <c r="P5771" s="128" t="s">
        <v>1152</v>
      </c>
      <c r="Q5771" s="128" t="s">
        <v>1539</v>
      </c>
      <c r="R5771" s="128" t="s">
        <v>1152</v>
      </c>
      <c r="S5771" s="127">
        <v>201504</v>
      </c>
      <c r="T5771" s="128" t="s">
        <v>47</v>
      </c>
      <c r="U5771" s="127">
        <v>0</v>
      </c>
      <c r="V5771" s="138">
        <v>-8000</v>
      </c>
      <c r="W5771" s="128" t="s">
        <v>1152</v>
      </c>
      <c r="X5771" s="128" t="s">
        <v>460</v>
      </c>
      <c r="Y5771" s="128" t="s">
        <v>1152</v>
      </c>
      <c r="Z5771" s="128" t="s">
        <v>48</v>
      </c>
      <c r="AA5771" s="128" t="s">
        <v>1166</v>
      </c>
      <c r="AB5771" s="128" t="s">
        <v>42</v>
      </c>
      <c r="AC5771" s="128" t="s">
        <v>2570</v>
      </c>
      <c r="AD5771" s="128" t="s">
        <v>51</v>
      </c>
    </row>
    <row r="5772" spans="1:30" x14ac:dyDescent="0.25">
      <c r="A5772" s="128" t="s">
        <v>35</v>
      </c>
      <c r="B5772" s="128" t="s">
        <v>36</v>
      </c>
      <c r="C5772" s="128" t="s">
        <v>37</v>
      </c>
      <c r="D5772" s="128" t="s">
        <v>121</v>
      </c>
      <c r="E5772" s="128" t="s">
        <v>122</v>
      </c>
      <c r="F5772" s="128" t="s">
        <v>123</v>
      </c>
      <c r="G5772" s="128" t="s">
        <v>124</v>
      </c>
      <c r="H5772" s="128" t="s">
        <v>124</v>
      </c>
      <c r="I5772" s="128" t="s">
        <v>42</v>
      </c>
      <c r="J5772" s="128" t="s">
        <v>182</v>
      </c>
      <c r="K5772" s="128" t="s">
        <v>182</v>
      </c>
      <c r="L5772" s="128" t="s">
        <v>43</v>
      </c>
      <c r="M5772" s="128" t="s">
        <v>44</v>
      </c>
      <c r="N5772" s="128" t="s">
        <v>180</v>
      </c>
      <c r="O5772" s="128" t="s">
        <v>1534</v>
      </c>
      <c r="P5772" s="128" t="s">
        <v>1152</v>
      </c>
      <c r="Q5772" s="128" t="s">
        <v>1535</v>
      </c>
      <c r="R5772" s="128" t="s">
        <v>2572</v>
      </c>
      <c r="S5772" s="127">
        <v>201504</v>
      </c>
      <c r="T5772" s="128" t="s">
        <v>47</v>
      </c>
      <c r="U5772" s="127">
        <v>0</v>
      </c>
      <c r="V5772" s="138">
        <v>-451903.53</v>
      </c>
      <c r="W5772" s="128" t="s">
        <v>1152</v>
      </c>
      <c r="X5772" s="128" t="s">
        <v>177</v>
      </c>
      <c r="Y5772" s="128" t="s">
        <v>1152</v>
      </c>
      <c r="Z5772" s="128" t="s">
        <v>48</v>
      </c>
      <c r="AA5772" s="128" t="s">
        <v>1166</v>
      </c>
      <c r="AB5772" s="128" t="s">
        <v>42</v>
      </c>
      <c r="AC5772" s="128" t="s">
        <v>2570</v>
      </c>
      <c r="AD5772" s="128" t="s">
        <v>51</v>
      </c>
    </row>
    <row r="5773" spans="1:30" x14ac:dyDescent="0.25">
      <c r="A5773" s="128" t="s">
        <v>35</v>
      </c>
      <c r="B5773" s="128" t="s">
        <v>36</v>
      </c>
      <c r="C5773" s="128" t="s">
        <v>37</v>
      </c>
      <c r="D5773" s="128" t="s">
        <v>121</v>
      </c>
      <c r="E5773" s="128" t="s">
        <v>122</v>
      </c>
      <c r="F5773" s="128" t="s">
        <v>123</v>
      </c>
      <c r="G5773" s="128" t="s">
        <v>124</v>
      </c>
      <c r="H5773" s="128" t="s">
        <v>124</v>
      </c>
      <c r="I5773" s="128" t="s">
        <v>42</v>
      </c>
      <c r="J5773" s="128" t="s">
        <v>174</v>
      </c>
      <c r="K5773" s="128" t="s">
        <v>174</v>
      </c>
      <c r="L5773" s="128" t="s">
        <v>43</v>
      </c>
      <c r="M5773" s="128" t="s">
        <v>44</v>
      </c>
      <c r="N5773" s="128" t="s">
        <v>180</v>
      </c>
      <c r="O5773" s="128" t="s">
        <v>1534</v>
      </c>
      <c r="P5773" s="128" t="s">
        <v>1152</v>
      </c>
      <c r="Q5773" s="128" t="s">
        <v>1535</v>
      </c>
      <c r="R5773" s="128" t="s">
        <v>2572</v>
      </c>
      <c r="S5773" s="127">
        <v>201504</v>
      </c>
      <c r="T5773" s="128" t="s">
        <v>47</v>
      </c>
      <c r="U5773" s="127">
        <v>0</v>
      </c>
      <c r="V5773" s="138">
        <v>-227390.17</v>
      </c>
      <c r="W5773" s="128" t="s">
        <v>1152</v>
      </c>
      <c r="X5773" s="128" t="s">
        <v>177</v>
      </c>
      <c r="Y5773" s="128" t="s">
        <v>1152</v>
      </c>
      <c r="Z5773" s="128" t="s">
        <v>48</v>
      </c>
      <c r="AA5773" s="128" t="s">
        <v>1166</v>
      </c>
      <c r="AB5773" s="128" t="s">
        <v>42</v>
      </c>
      <c r="AC5773" s="128" t="s">
        <v>2570</v>
      </c>
      <c r="AD5773" s="128" t="s">
        <v>51</v>
      </c>
    </row>
    <row r="5774" spans="1:30" x14ac:dyDescent="0.25">
      <c r="A5774" s="128" t="s">
        <v>35</v>
      </c>
      <c r="B5774" s="128" t="s">
        <v>36</v>
      </c>
      <c r="C5774" s="128" t="s">
        <v>37</v>
      </c>
      <c r="D5774" s="128" t="s">
        <v>121</v>
      </c>
      <c r="E5774" s="128" t="s">
        <v>122</v>
      </c>
      <c r="F5774" s="128" t="s">
        <v>123</v>
      </c>
      <c r="G5774" s="128" t="s">
        <v>124</v>
      </c>
      <c r="H5774" s="128" t="s">
        <v>124</v>
      </c>
      <c r="I5774" s="128" t="s">
        <v>42</v>
      </c>
      <c r="J5774" s="128" t="s">
        <v>174</v>
      </c>
      <c r="K5774" s="128" t="s">
        <v>174</v>
      </c>
      <c r="L5774" s="128" t="s">
        <v>43</v>
      </c>
      <c r="M5774" s="128" t="s">
        <v>44</v>
      </c>
      <c r="N5774" s="128" t="s">
        <v>180</v>
      </c>
      <c r="O5774" s="128" t="s">
        <v>1534</v>
      </c>
      <c r="P5774" s="128" t="s">
        <v>1152</v>
      </c>
      <c r="Q5774" s="128" t="s">
        <v>1535</v>
      </c>
      <c r="R5774" s="128" t="s">
        <v>1152</v>
      </c>
      <c r="S5774" s="127">
        <v>201504</v>
      </c>
      <c r="T5774" s="128" t="s">
        <v>47</v>
      </c>
      <c r="U5774" s="127">
        <v>0</v>
      </c>
      <c r="V5774" s="138">
        <v>-214111.93</v>
      </c>
      <c r="W5774" s="128" t="s">
        <v>1152</v>
      </c>
      <c r="X5774" s="128" t="s">
        <v>177</v>
      </c>
      <c r="Y5774" s="128" t="s">
        <v>1152</v>
      </c>
      <c r="Z5774" s="128" t="s">
        <v>48</v>
      </c>
      <c r="AA5774" s="128" t="s">
        <v>1166</v>
      </c>
      <c r="AB5774" s="128" t="s">
        <v>42</v>
      </c>
      <c r="AC5774" s="128" t="s">
        <v>2570</v>
      </c>
      <c r="AD5774" s="128" t="s">
        <v>51</v>
      </c>
    </row>
    <row r="5775" spans="1:30" x14ac:dyDescent="0.25">
      <c r="A5775" s="128" t="s">
        <v>35</v>
      </c>
      <c r="B5775" s="128" t="s">
        <v>36</v>
      </c>
      <c r="C5775" s="128" t="s">
        <v>37</v>
      </c>
      <c r="D5775" s="128" t="s">
        <v>121</v>
      </c>
      <c r="E5775" s="128" t="s">
        <v>122</v>
      </c>
      <c r="F5775" s="128" t="s">
        <v>123</v>
      </c>
      <c r="G5775" s="128" t="s">
        <v>124</v>
      </c>
      <c r="H5775" s="128" t="s">
        <v>124</v>
      </c>
      <c r="I5775" s="128" t="s">
        <v>42</v>
      </c>
      <c r="J5775" s="128" t="s">
        <v>532</v>
      </c>
      <c r="K5775" s="128" t="s">
        <v>532</v>
      </c>
      <c r="L5775" s="128" t="s">
        <v>43</v>
      </c>
      <c r="M5775" s="128" t="s">
        <v>44</v>
      </c>
      <c r="N5775" s="128" t="s">
        <v>180</v>
      </c>
      <c r="O5775" s="128" t="s">
        <v>1534</v>
      </c>
      <c r="P5775" s="128" t="s">
        <v>1152</v>
      </c>
      <c r="Q5775" s="128" t="s">
        <v>1535</v>
      </c>
      <c r="R5775" s="128" t="s">
        <v>1152</v>
      </c>
      <c r="S5775" s="127">
        <v>201504</v>
      </c>
      <c r="T5775" s="128" t="s">
        <v>47</v>
      </c>
      <c r="U5775" s="127">
        <v>0</v>
      </c>
      <c r="V5775" s="138">
        <v>-111910.91</v>
      </c>
      <c r="W5775" s="128" t="s">
        <v>1152</v>
      </c>
      <c r="X5775" s="128" t="s">
        <v>177</v>
      </c>
      <c r="Y5775" s="128" t="s">
        <v>1152</v>
      </c>
      <c r="Z5775" s="128" t="s">
        <v>48</v>
      </c>
      <c r="AA5775" s="128" t="s">
        <v>1166</v>
      </c>
      <c r="AB5775" s="128" t="s">
        <v>42</v>
      </c>
      <c r="AC5775" s="128" t="s">
        <v>2570</v>
      </c>
      <c r="AD5775" s="128" t="s">
        <v>51</v>
      </c>
    </row>
    <row r="5776" spans="1:30" x14ac:dyDescent="0.25">
      <c r="A5776" s="128" t="s">
        <v>35</v>
      </c>
      <c r="B5776" s="128" t="s">
        <v>36</v>
      </c>
      <c r="C5776" s="128" t="s">
        <v>37</v>
      </c>
      <c r="D5776" s="128" t="s">
        <v>121</v>
      </c>
      <c r="E5776" s="128" t="s">
        <v>122</v>
      </c>
      <c r="F5776" s="128" t="s">
        <v>123</v>
      </c>
      <c r="G5776" s="128" t="s">
        <v>124</v>
      </c>
      <c r="H5776" s="128" t="s">
        <v>124</v>
      </c>
      <c r="I5776" s="128" t="s">
        <v>42</v>
      </c>
      <c r="J5776" s="128" t="s">
        <v>652</v>
      </c>
      <c r="K5776" s="128" t="s">
        <v>652</v>
      </c>
      <c r="L5776" s="128" t="s">
        <v>43</v>
      </c>
      <c r="M5776" s="128" t="s">
        <v>44</v>
      </c>
      <c r="N5776" s="128" t="s">
        <v>180</v>
      </c>
      <c r="O5776" s="128" t="s">
        <v>1534</v>
      </c>
      <c r="P5776" s="128" t="s">
        <v>1152</v>
      </c>
      <c r="Q5776" s="128" t="s">
        <v>1535</v>
      </c>
      <c r="R5776" s="128" t="s">
        <v>1152</v>
      </c>
      <c r="S5776" s="127">
        <v>201504</v>
      </c>
      <c r="T5776" s="128" t="s">
        <v>47</v>
      </c>
      <c r="U5776" s="127">
        <v>0</v>
      </c>
      <c r="V5776" s="138">
        <v>-60253.74</v>
      </c>
      <c r="W5776" s="128" t="s">
        <v>1152</v>
      </c>
      <c r="X5776" s="128" t="s">
        <v>177</v>
      </c>
      <c r="Y5776" s="128" t="s">
        <v>1152</v>
      </c>
      <c r="Z5776" s="128" t="s">
        <v>48</v>
      </c>
      <c r="AA5776" s="128" t="s">
        <v>1166</v>
      </c>
      <c r="AB5776" s="128" t="s">
        <v>42</v>
      </c>
      <c r="AC5776" s="128" t="s">
        <v>2570</v>
      </c>
      <c r="AD5776" s="128" t="s">
        <v>51</v>
      </c>
    </row>
    <row r="5777" spans="1:30" x14ac:dyDescent="0.25">
      <c r="A5777" s="128" t="s">
        <v>35</v>
      </c>
      <c r="B5777" s="128" t="s">
        <v>36</v>
      </c>
      <c r="C5777" s="128" t="s">
        <v>37</v>
      </c>
      <c r="D5777" s="128" t="s">
        <v>121</v>
      </c>
      <c r="E5777" s="128" t="s">
        <v>122</v>
      </c>
      <c r="F5777" s="128" t="s">
        <v>123</v>
      </c>
      <c r="G5777" s="128" t="s">
        <v>124</v>
      </c>
      <c r="H5777" s="128" t="s">
        <v>124</v>
      </c>
      <c r="I5777" s="128" t="s">
        <v>42</v>
      </c>
      <c r="J5777" s="128" t="s">
        <v>500</v>
      </c>
      <c r="K5777" s="128" t="s">
        <v>500</v>
      </c>
      <c r="L5777" s="128" t="s">
        <v>43</v>
      </c>
      <c r="M5777" s="128" t="s">
        <v>44</v>
      </c>
      <c r="N5777" s="128" t="s">
        <v>162</v>
      </c>
      <c r="O5777" s="128" t="s">
        <v>1534</v>
      </c>
      <c r="P5777" s="128" t="s">
        <v>1152</v>
      </c>
      <c r="Q5777" s="128" t="s">
        <v>806</v>
      </c>
      <c r="R5777" s="128" t="s">
        <v>1152</v>
      </c>
      <c r="S5777" s="127">
        <v>201504</v>
      </c>
      <c r="T5777" s="128" t="s">
        <v>47</v>
      </c>
      <c r="U5777" s="127">
        <v>0</v>
      </c>
      <c r="V5777" s="138">
        <v>-27828.63</v>
      </c>
      <c r="W5777" s="128" t="s">
        <v>1152</v>
      </c>
      <c r="X5777" s="128" t="s">
        <v>807</v>
      </c>
      <c r="Y5777" s="128" t="s">
        <v>1152</v>
      </c>
      <c r="Z5777" s="128" t="s">
        <v>48</v>
      </c>
      <c r="AA5777" s="128" t="s">
        <v>1166</v>
      </c>
      <c r="AB5777" s="128" t="s">
        <v>42</v>
      </c>
      <c r="AC5777" s="128" t="s">
        <v>2570</v>
      </c>
      <c r="AD5777" s="128" t="s">
        <v>51</v>
      </c>
    </row>
    <row r="5778" spans="1:30" x14ac:dyDescent="0.25">
      <c r="A5778" s="128" t="s">
        <v>35</v>
      </c>
      <c r="B5778" s="128" t="s">
        <v>36</v>
      </c>
      <c r="C5778" s="128" t="s">
        <v>37</v>
      </c>
      <c r="D5778" s="128" t="s">
        <v>121</v>
      </c>
      <c r="E5778" s="128" t="s">
        <v>122</v>
      </c>
      <c r="F5778" s="128" t="s">
        <v>123</v>
      </c>
      <c r="G5778" s="128" t="s">
        <v>124</v>
      </c>
      <c r="H5778" s="128" t="s">
        <v>124</v>
      </c>
      <c r="I5778" s="128" t="s">
        <v>42</v>
      </c>
      <c r="J5778" s="128" t="s">
        <v>182</v>
      </c>
      <c r="K5778" s="128" t="s">
        <v>182</v>
      </c>
      <c r="L5778" s="128" t="s">
        <v>43</v>
      </c>
      <c r="M5778" s="128" t="s">
        <v>44</v>
      </c>
      <c r="N5778" s="128" t="s">
        <v>180</v>
      </c>
      <c r="O5778" s="128" t="s">
        <v>1534</v>
      </c>
      <c r="P5778" s="128" t="s">
        <v>1152</v>
      </c>
      <c r="Q5778" s="128" t="s">
        <v>1535</v>
      </c>
      <c r="R5778" s="128" t="s">
        <v>1152</v>
      </c>
      <c r="S5778" s="127">
        <v>201504</v>
      </c>
      <c r="T5778" s="128" t="s">
        <v>47</v>
      </c>
      <c r="U5778" s="127">
        <v>0</v>
      </c>
      <c r="V5778" s="138">
        <v>-385473.18</v>
      </c>
      <c r="W5778" s="128" t="s">
        <v>1152</v>
      </c>
      <c r="X5778" s="128" t="s">
        <v>177</v>
      </c>
      <c r="Y5778" s="128" t="s">
        <v>1152</v>
      </c>
      <c r="Z5778" s="128" t="s">
        <v>48</v>
      </c>
      <c r="AA5778" s="128" t="s">
        <v>1166</v>
      </c>
      <c r="AB5778" s="128" t="s">
        <v>42</v>
      </c>
      <c r="AC5778" s="128" t="s">
        <v>2570</v>
      </c>
      <c r="AD5778" s="128" t="s">
        <v>51</v>
      </c>
    </row>
    <row r="5779" spans="1:30" x14ac:dyDescent="0.25">
      <c r="A5779" s="128" t="s">
        <v>35</v>
      </c>
      <c r="B5779" s="128" t="s">
        <v>36</v>
      </c>
      <c r="C5779" s="128" t="s">
        <v>37</v>
      </c>
      <c r="D5779" s="128" t="s">
        <v>121</v>
      </c>
      <c r="E5779" s="128" t="s">
        <v>215</v>
      </c>
      <c r="F5779" s="128" t="s">
        <v>216</v>
      </c>
      <c r="G5779" s="128" t="s">
        <v>124</v>
      </c>
      <c r="H5779" s="128" t="s">
        <v>124</v>
      </c>
      <c r="I5779" s="128" t="s">
        <v>42</v>
      </c>
      <c r="J5779" s="128" t="s">
        <v>237</v>
      </c>
      <c r="K5779" s="128" t="s">
        <v>237</v>
      </c>
      <c r="L5779" s="128" t="s">
        <v>43</v>
      </c>
      <c r="M5779" s="128" t="s">
        <v>44</v>
      </c>
      <c r="N5779" s="128" t="s">
        <v>150</v>
      </c>
      <c r="O5779" s="128" t="s">
        <v>1534</v>
      </c>
      <c r="P5779" s="128" t="s">
        <v>1152</v>
      </c>
      <c r="Q5779" s="128" t="s">
        <v>1540</v>
      </c>
      <c r="R5779" s="128" t="s">
        <v>1152</v>
      </c>
      <c r="S5779" s="127">
        <v>201504</v>
      </c>
      <c r="T5779" s="128" t="s">
        <v>47</v>
      </c>
      <c r="U5779" s="127">
        <v>0</v>
      </c>
      <c r="V5779" s="138">
        <v>-245958.03</v>
      </c>
      <c r="W5779" s="128" t="s">
        <v>1152</v>
      </c>
      <c r="X5779" s="128" t="s">
        <v>422</v>
      </c>
      <c r="Y5779" s="128" t="s">
        <v>1152</v>
      </c>
      <c r="Z5779" s="128" t="s">
        <v>48</v>
      </c>
      <c r="AA5779" s="128" t="s">
        <v>1166</v>
      </c>
      <c r="AB5779" s="128" t="s">
        <v>42</v>
      </c>
      <c r="AC5779" s="128" t="s">
        <v>2570</v>
      </c>
      <c r="AD5779" s="128" t="s">
        <v>51</v>
      </c>
    </row>
    <row r="5780" spans="1:30" x14ac:dyDescent="0.25">
      <c r="A5780" s="128" t="s">
        <v>35</v>
      </c>
      <c r="B5780" s="128" t="s">
        <v>36</v>
      </c>
      <c r="C5780" s="128" t="s">
        <v>37</v>
      </c>
      <c r="D5780" s="128" t="s">
        <v>121</v>
      </c>
      <c r="E5780" s="128" t="s">
        <v>215</v>
      </c>
      <c r="F5780" s="128" t="s">
        <v>216</v>
      </c>
      <c r="G5780" s="128" t="s">
        <v>124</v>
      </c>
      <c r="H5780" s="128" t="s">
        <v>124</v>
      </c>
      <c r="I5780" s="128" t="s">
        <v>42</v>
      </c>
      <c r="J5780" s="128" t="s">
        <v>217</v>
      </c>
      <c r="K5780" s="128" t="s">
        <v>217</v>
      </c>
      <c r="L5780" s="128" t="s">
        <v>43</v>
      </c>
      <c r="M5780" s="128" t="s">
        <v>44</v>
      </c>
      <c r="N5780" s="128" t="s">
        <v>150</v>
      </c>
      <c r="O5780" s="128" t="s">
        <v>1534</v>
      </c>
      <c r="P5780" s="128" t="s">
        <v>1152</v>
      </c>
      <c r="Q5780" s="128" t="s">
        <v>2489</v>
      </c>
      <c r="R5780" s="128" t="s">
        <v>1152</v>
      </c>
      <c r="S5780" s="127">
        <v>201504</v>
      </c>
      <c r="T5780" s="128" t="s">
        <v>47</v>
      </c>
      <c r="U5780" s="127">
        <v>0</v>
      </c>
      <c r="V5780" s="138">
        <v>-104253.41</v>
      </c>
      <c r="W5780" s="128" t="s">
        <v>1152</v>
      </c>
      <c r="X5780" s="128" t="s">
        <v>230</v>
      </c>
      <c r="Y5780" s="128" t="s">
        <v>1152</v>
      </c>
      <c r="Z5780" s="128" t="s">
        <v>48</v>
      </c>
      <c r="AA5780" s="128" t="s">
        <v>1166</v>
      </c>
      <c r="AB5780" s="128" t="s">
        <v>42</v>
      </c>
      <c r="AC5780" s="128" t="s">
        <v>2570</v>
      </c>
      <c r="AD5780" s="128" t="s">
        <v>51</v>
      </c>
    </row>
    <row r="5781" spans="1:30" x14ac:dyDescent="0.25">
      <c r="A5781" s="128" t="s">
        <v>35</v>
      </c>
      <c r="B5781" s="128" t="s">
        <v>36</v>
      </c>
      <c r="C5781" s="128" t="s">
        <v>37</v>
      </c>
      <c r="D5781" s="128" t="s">
        <v>121</v>
      </c>
      <c r="E5781" s="128" t="s">
        <v>215</v>
      </c>
      <c r="F5781" s="128" t="s">
        <v>216</v>
      </c>
      <c r="G5781" s="128" t="s">
        <v>124</v>
      </c>
      <c r="H5781" s="128" t="s">
        <v>124</v>
      </c>
      <c r="I5781" s="128" t="s">
        <v>42</v>
      </c>
      <c r="J5781" s="128" t="s">
        <v>261</v>
      </c>
      <c r="K5781" s="128" t="s">
        <v>261</v>
      </c>
      <c r="L5781" s="128" t="s">
        <v>43</v>
      </c>
      <c r="M5781" s="128" t="s">
        <v>44</v>
      </c>
      <c r="N5781" s="128" t="s">
        <v>150</v>
      </c>
      <c r="O5781" s="128" t="s">
        <v>1534</v>
      </c>
      <c r="P5781" s="128" t="s">
        <v>1152</v>
      </c>
      <c r="Q5781" s="128" t="s">
        <v>1543</v>
      </c>
      <c r="R5781" s="128" t="s">
        <v>1152</v>
      </c>
      <c r="S5781" s="127">
        <v>201504</v>
      </c>
      <c r="T5781" s="128" t="s">
        <v>47</v>
      </c>
      <c r="U5781" s="127">
        <v>0</v>
      </c>
      <c r="V5781" s="138">
        <v>-61629</v>
      </c>
      <c r="W5781" s="128" t="s">
        <v>1152</v>
      </c>
      <c r="X5781" s="128" t="s">
        <v>267</v>
      </c>
      <c r="Y5781" s="128" t="s">
        <v>1152</v>
      </c>
      <c r="Z5781" s="128" t="s">
        <v>48</v>
      </c>
      <c r="AA5781" s="128" t="s">
        <v>1166</v>
      </c>
      <c r="AB5781" s="128" t="s">
        <v>42</v>
      </c>
      <c r="AC5781" s="128" t="s">
        <v>2570</v>
      </c>
      <c r="AD5781" s="128" t="s">
        <v>51</v>
      </c>
    </row>
    <row r="5782" spans="1:30" x14ac:dyDescent="0.25">
      <c r="A5782" s="128" t="s">
        <v>35</v>
      </c>
      <c r="B5782" s="128" t="s">
        <v>36</v>
      </c>
      <c r="C5782" s="128" t="s">
        <v>37</v>
      </c>
      <c r="D5782" s="128" t="s">
        <v>121</v>
      </c>
      <c r="E5782" s="128" t="s">
        <v>215</v>
      </c>
      <c r="F5782" s="128" t="s">
        <v>216</v>
      </c>
      <c r="G5782" s="128" t="s">
        <v>124</v>
      </c>
      <c r="H5782" s="128" t="s">
        <v>124</v>
      </c>
      <c r="I5782" s="128" t="s">
        <v>42</v>
      </c>
      <c r="J5782" s="128" t="s">
        <v>237</v>
      </c>
      <c r="K5782" s="128" t="s">
        <v>237</v>
      </c>
      <c r="L5782" s="128" t="s">
        <v>43</v>
      </c>
      <c r="M5782" s="128" t="s">
        <v>44</v>
      </c>
      <c r="N5782" s="128" t="s">
        <v>150</v>
      </c>
      <c r="O5782" s="128" t="s">
        <v>1534</v>
      </c>
      <c r="P5782" s="128" t="s">
        <v>1152</v>
      </c>
      <c r="Q5782" s="128" t="s">
        <v>2425</v>
      </c>
      <c r="R5782" s="128" t="s">
        <v>1152</v>
      </c>
      <c r="S5782" s="127">
        <v>201504</v>
      </c>
      <c r="T5782" s="128" t="s">
        <v>47</v>
      </c>
      <c r="U5782" s="127">
        <v>0</v>
      </c>
      <c r="V5782" s="138">
        <v>-8392.89</v>
      </c>
      <c r="W5782" s="128" t="s">
        <v>1152</v>
      </c>
      <c r="X5782" s="128" t="s">
        <v>1152</v>
      </c>
      <c r="Y5782" s="128" t="s">
        <v>1152</v>
      </c>
      <c r="Z5782" s="128" t="s">
        <v>48</v>
      </c>
      <c r="AA5782" s="128" t="s">
        <v>1166</v>
      </c>
      <c r="AB5782" s="128" t="s">
        <v>42</v>
      </c>
      <c r="AC5782" s="128" t="s">
        <v>2575</v>
      </c>
      <c r="AD5782" s="128" t="s">
        <v>51</v>
      </c>
    </row>
    <row r="5783" spans="1:30" x14ac:dyDescent="0.25">
      <c r="A5783" s="128" t="s">
        <v>35</v>
      </c>
      <c r="B5783" s="128" t="s">
        <v>36</v>
      </c>
      <c r="C5783" s="128" t="s">
        <v>37</v>
      </c>
      <c r="D5783" s="128" t="s">
        <v>121</v>
      </c>
      <c r="E5783" s="128" t="s">
        <v>215</v>
      </c>
      <c r="F5783" s="128" t="s">
        <v>216</v>
      </c>
      <c r="G5783" s="128" t="s">
        <v>124</v>
      </c>
      <c r="H5783" s="128" t="s">
        <v>124</v>
      </c>
      <c r="I5783" s="128" t="s">
        <v>42</v>
      </c>
      <c r="J5783" s="128" t="s">
        <v>250</v>
      </c>
      <c r="K5783" s="128" t="s">
        <v>250</v>
      </c>
      <c r="L5783" s="128" t="s">
        <v>43</v>
      </c>
      <c r="M5783" s="128" t="s">
        <v>44</v>
      </c>
      <c r="N5783" s="128" t="s">
        <v>150</v>
      </c>
      <c r="O5783" s="128" t="s">
        <v>1534</v>
      </c>
      <c r="P5783" s="128" t="s">
        <v>1152</v>
      </c>
      <c r="Q5783" s="128" t="s">
        <v>1559</v>
      </c>
      <c r="R5783" s="128" t="s">
        <v>1152</v>
      </c>
      <c r="S5783" s="127">
        <v>201504</v>
      </c>
      <c r="T5783" s="128" t="s">
        <v>47</v>
      </c>
      <c r="U5783" s="127">
        <v>0</v>
      </c>
      <c r="V5783" s="138">
        <v>-6493.32</v>
      </c>
      <c r="W5783" s="128" t="s">
        <v>1152</v>
      </c>
      <c r="X5783" s="128" t="s">
        <v>1152</v>
      </c>
      <c r="Y5783" s="128" t="s">
        <v>1152</v>
      </c>
      <c r="Z5783" s="128" t="s">
        <v>48</v>
      </c>
      <c r="AA5783" s="128" t="s">
        <v>1166</v>
      </c>
      <c r="AB5783" s="128" t="s">
        <v>42</v>
      </c>
      <c r="AC5783" s="128" t="s">
        <v>2575</v>
      </c>
      <c r="AD5783" s="128" t="s">
        <v>51</v>
      </c>
    </row>
    <row r="5784" spans="1:30" x14ac:dyDescent="0.25">
      <c r="A5784" s="128" t="s">
        <v>35</v>
      </c>
      <c r="B5784" s="128" t="s">
        <v>36</v>
      </c>
      <c r="C5784" s="128" t="s">
        <v>37</v>
      </c>
      <c r="D5784" s="128" t="s">
        <v>121</v>
      </c>
      <c r="E5784" s="128" t="s">
        <v>215</v>
      </c>
      <c r="F5784" s="128" t="s">
        <v>216</v>
      </c>
      <c r="G5784" s="128" t="s">
        <v>124</v>
      </c>
      <c r="H5784" s="128" t="s">
        <v>124</v>
      </c>
      <c r="I5784" s="128" t="s">
        <v>42</v>
      </c>
      <c r="J5784" s="128" t="s">
        <v>217</v>
      </c>
      <c r="K5784" s="128" t="s">
        <v>217</v>
      </c>
      <c r="L5784" s="128" t="s">
        <v>43</v>
      </c>
      <c r="M5784" s="128" t="s">
        <v>44</v>
      </c>
      <c r="N5784" s="128" t="s">
        <v>180</v>
      </c>
      <c r="O5784" s="128" t="s">
        <v>1534</v>
      </c>
      <c r="P5784" s="128" t="s">
        <v>1152</v>
      </c>
      <c r="Q5784" s="128" t="s">
        <v>2483</v>
      </c>
      <c r="R5784" s="128" t="s">
        <v>1152</v>
      </c>
      <c r="S5784" s="127">
        <v>201504</v>
      </c>
      <c r="T5784" s="128" t="s">
        <v>47</v>
      </c>
      <c r="U5784" s="127">
        <v>0</v>
      </c>
      <c r="V5784" s="138">
        <v>-401038.85</v>
      </c>
      <c r="W5784" s="128" t="s">
        <v>1152</v>
      </c>
      <c r="X5784" s="128" t="s">
        <v>1152</v>
      </c>
      <c r="Y5784" s="128" t="s">
        <v>1152</v>
      </c>
      <c r="Z5784" s="128" t="s">
        <v>48</v>
      </c>
      <c r="AA5784" s="128" t="s">
        <v>1166</v>
      </c>
      <c r="AB5784" s="128" t="s">
        <v>42</v>
      </c>
      <c r="AC5784" s="128" t="s">
        <v>2575</v>
      </c>
      <c r="AD5784" s="128" t="s">
        <v>51</v>
      </c>
    </row>
    <row r="5785" spans="1:30" x14ac:dyDescent="0.25">
      <c r="A5785" s="128" t="s">
        <v>35</v>
      </c>
      <c r="B5785" s="128" t="s">
        <v>36</v>
      </c>
      <c r="C5785" s="128" t="s">
        <v>37</v>
      </c>
      <c r="D5785" s="128" t="s">
        <v>121</v>
      </c>
      <c r="E5785" s="128" t="s">
        <v>215</v>
      </c>
      <c r="F5785" s="128" t="s">
        <v>216</v>
      </c>
      <c r="G5785" s="128" t="s">
        <v>124</v>
      </c>
      <c r="H5785" s="128" t="s">
        <v>124</v>
      </c>
      <c r="I5785" s="128" t="s">
        <v>42</v>
      </c>
      <c r="J5785" s="128" t="s">
        <v>261</v>
      </c>
      <c r="K5785" s="128" t="s">
        <v>261</v>
      </c>
      <c r="L5785" s="128" t="s">
        <v>43</v>
      </c>
      <c r="M5785" s="128" t="s">
        <v>44</v>
      </c>
      <c r="N5785" s="128" t="s">
        <v>180</v>
      </c>
      <c r="O5785" s="128" t="s">
        <v>1534</v>
      </c>
      <c r="P5785" s="128" t="s">
        <v>1152</v>
      </c>
      <c r="Q5785" s="128" t="s">
        <v>1547</v>
      </c>
      <c r="R5785" s="128" t="s">
        <v>1152</v>
      </c>
      <c r="S5785" s="127">
        <v>201504</v>
      </c>
      <c r="T5785" s="128" t="s">
        <v>47</v>
      </c>
      <c r="U5785" s="127">
        <v>0</v>
      </c>
      <c r="V5785" s="138">
        <v>-202101</v>
      </c>
      <c r="W5785" s="128" t="s">
        <v>1152</v>
      </c>
      <c r="X5785" s="128" t="s">
        <v>1152</v>
      </c>
      <c r="Y5785" s="128" t="s">
        <v>1152</v>
      </c>
      <c r="Z5785" s="128" t="s">
        <v>48</v>
      </c>
      <c r="AA5785" s="128" t="s">
        <v>1166</v>
      </c>
      <c r="AB5785" s="128" t="s">
        <v>42</v>
      </c>
      <c r="AC5785" s="128" t="s">
        <v>2575</v>
      </c>
      <c r="AD5785" s="128" t="s">
        <v>51</v>
      </c>
    </row>
    <row r="5786" spans="1:30" x14ac:dyDescent="0.25">
      <c r="A5786" s="128" t="s">
        <v>35</v>
      </c>
      <c r="B5786" s="128" t="s">
        <v>36</v>
      </c>
      <c r="C5786" s="128" t="s">
        <v>37</v>
      </c>
      <c r="D5786" s="128" t="s">
        <v>121</v>
      </c>
      <c r="E5786" s="128" t="s">
        <v>215</v>
      </c>
      <c r="F5786" s="128" t="s">
        <v>216</v>
      </c>
      <c r="G5786" s="128" t="s">
        <v>124</v>
      </c>
      <c r="H5786" s="128" t="s">
        <v>124</v>
      </c>
      <c r="I5786" s="128" t="s">
        <v>42</v>
      </c>
      <c r="J5786" s="128" t="s">
        <v>231</v>
      </c>
      <c r="K5786" s="128" t="s">
        <v>231</v>
      </c>
      <c r="L5786" s="128" t="s">
        <v>43</v>
      </c>
      <c r="M5786" s="128" t="s">
        <v>44</v>
      </c>
      <c r="N5786" s="128" t="s">
        <v>180</v>
      </c>
      <c r="O5786" s="128" t="s">
        <v>1534</v>
      </c>
      <c r="P5786" s="128" t="s">
        <v>1152</v>
      </c>
      <c r="Q5786" s="128" t="s">
        <v>2483</v>
      </c>
      <c r="R5786" s="128" t="s">
        <v>1152</v>
      </c>
      <c r="S5786" s="127">
        <v>201504</v>
      </c>
      <c r="T5786" s="128" t="s">
        <v>47</v>
      </c>
      <c r="U5786" s="127">
        <v>0</v>
      </c>
      <c r="V5786" s="138">
        <v>-16264</v>
      </c>
      <c r="W5786" s="128" t="s">
        <v>1152</v>
      </c>
      <c r="X5786" s="128" t="s">
        <v>1152</v>
      </c>
      <c r="Y5786" s="128" t="s">
        <v>1152</v>
      </c>
      <c r="Z5786" s="128" t="s">
        <v>48</v>
      </c>
      <c r="AA5786" s="128" t="s">
        <v>1166</v>
      </c>
      <c r="AB5786" s="128" t="s">
        <v>42</v>
      </c>
      <c r="AC5786" s="128" t="s">
        <v>2575</v>
      </c>
      <c r="AD5786" s="128" t="s">
        <v>51</v>
      </c>
    </row>
    <row r="5787" spans="1:30" x14ac:dyDescent="0.25">
      <c r="A5787" s="128" t="s">
        <v>35</v>
      </c>
      <c r="B5787" s="128" t="s">
        <v>36</v>
      </c>
      <c r="C5787" s="128" t="s">
        <v>37</v>
      </c>
      <c r="D5787" s="128" t="s">
        <v>121</v>
      </c>
      <c r="E5787" s="128" t="s">
        <v>215</v>
      </c>
      <c r="F5787" s="128" t="s">
        <v>216</v>
      </c>
      <c r="G5787" s="128" t="s">
        <v>124</v>
      </c>
      <c r="H5787" s="128" t="s">
        <v>124</v>
      </c>
      <c r="I5787" s="128" t="s">
        <v>42</v>
      </c>
      <c r="J5787" s="128" t="s">
        <v>437</v>
      </c>
      <c r="K5787" s="128" t="s">
        <v>437</v>
      </c>
      <c r="L5787" s="128" t="s">
        <v>43</v>
      </c>
      <c r="M5787" s="128" t="s">
        <v>44</v>
      </c>
      <c r="N5787" s="128" t="s">
        <v>180</v>
      </c>
      <c r="O5787" s="128" t="s">
        <v>1534</v>
      </c>
      <c r="P5787" s="128" t="s">
        <v>1152</v>
      </c>
      <c r="Q5787" s="128" t="s">
        <v>1547</v>
      </c>
      <c r="R5787" s="128" t="s">
        <v>1152</v>
      </c>
      <c r="S5787" s="127">
        <v>201504</v>
      </c>
      <c r="T5787" s="128" t="s">
        <v>47</v>
      </c>
      <c r="U5787" s="127">
        <v>0</v>
      </c>
      <c r="V5787" s="138">
        <v>-10967.09</v>
      </c>
      <c r="W5787" s="128" t="s">
        <v>1152</v>
      </c>
      <c r="X5787" s="128" t="s">
        <v>1152</v>
      </c>
      <c r="Y5787" s="128" t="s">
        <v>1152</v>
      </c>
      <c r="Z5787" s="128" t="s">
        <v>48</v>
      </c>
      <c r="AA5787" s="128" t="s">
        <v>1166</v>
      </c>
      <c r="AB5787" s="128" t="s">
        <v>42</v>
      </c>
      <c r="AC5787" s="128" t="s">
        <v>2575</v>
      </c>
      <c r="AD5787" s="128" t="s">
        <v>51</v>
      </c>
    </row>
    <row r="5788" spans="1:30" x14ac:dyDescent="0.25">
      <c r="A5788" s="128" t="s">
        <v>35</v>
      </c>
      <c r="B5788" s="128" t="s">
        <v>36</v>
      </c>
      <c r="C5788" s="128" t="s">
        <v>37</v>
      </c>
      <c r="D5788" s="128" t="s">
        <v>121</v>
      </c>
      <c r="E5788" s="128" t="s">
        <v>215</v>
      </c>
      <c r="F5788" s="128" t="s">
        <v>216</v>
      </c>
      <c r="G5788" s="128" t="s">
        <v>124</v>
      </c>
      <c r="H5788" s="128" t="s">
        <v>124</v>
      </c>
      <c r="I5788" s="128" t="s">
        <v>42</v>
      </c>
      <c r="J5788" s="128" t="s">
        <v>237</v>
      </c>
      <c r="K5788" s="128" t="s">
        <v>237</v>
      </c>
      <c r="L5788" s="128" t="s">
        <v>43</v>
      </c>
      <c r="M5788" s="128" t="s">
        <v>44</v>
      </c>
      <c r="N5788" s="128" t="s">
        <v>180</v>
      </c>
      <c r="O5788" s="128" t="s">
        <v>1534</v>
      </c>
      <c r="P5788" s="128" t="s">
        <v>1152</v>
      </c>
      <c r="Q5788" s="128" t="s">
        <v>1544</v>
      </c>
      <c r="R5788" s="128" t="s">
        <v>1152</v>
      </c>
      <c r="S5788" s="127">
        <v>201504</v>
      </c>
      <c r="T5788" s="128" t="s">
        <v>47</v>
      </c>
      <c r="U5788" s="127">
        <v>0</v>
      </c>
      <c r="V5788" s="138">
        <v>-175450</v>
      </c>
      <c r="W5788" s="128" t="s">
        <v>1152</v>
      </c>
      <c r="X5788" s="128" t="s">
        <v>1152</v>
      </c>
      <c r="Y5788" s="128" t="s">
        <v>1152</v>
      </c>
      <c r="Z5788" s="128" t="s">
        <v>48</v>
      </c>
      <c r="AA5788" s="128" t="s">
        <v>1166</v>
      </c>
      <c r="AB5788" s="128" t="s">
        <v>42</v>
      </c>
      <c r="AC5788" s="128" t="s">
        <v>2575</v>
      </c>
      <c r="AD5788" s="128" t="s">
        <v>51</v>
      </c>
    </row>
    <row r="5789" spans="1:30" x14ac:dyDescent="0.25">
      <c r="A5789" s="128" t="s">
        <v>35</v>
      </c>
      <c r="B5789" s="128" t="s">
        <v>36</v>
      </c>
      <c r="C5789" s="128" t="s">
        <v>37</v>
      </c>
      <c r="D5789" s="128" t="s">
        <v>121</v>
      </c>
      <c r="E5789" s="128" t="s">
        <v>215</v>
      </c>
      <c r="F5789" s="128" t="s">
        <v>216</v>
      </c>
      <c r="G5789" s="128" t="s">
        <v>124</v>
      </c>
      <c r="H5789" s="128" t="s">
        <v>124</v>
      </c>
      <c r="I5789" s="128" t="s">
        <v>42</v>
      </c>
      <c r="J5789" s="128" t="s">
        <v>250</v>
      </c>
      <c r="K5789" s="128" t="s">
        <v>250</v>
      </c>
      <c r="L5789" s="128" t="s">
        <v>43</v>
      </c>
      <c r="M5789" s="128" t="s">
        <v>44</v>
      </c>
      <c r="N5789" s="128" t="s">
        <v>180</v>
      </c>
      <c r="O5789" s="128" t="s">
        <v>1534</v>
      </c>
      <c r="P5789" s="128" t="s">
        <v>1152</v>
      </c>
      <c r="Q5789" s="128" t="s">
        <v>1545</v>
      </c>
      <c r="R5789" s="128" t="s">
        <v>1152</v>
      </c>
      <c r="S5789" s="127">
        <v>201504</v>
      </c>
      <c r="T5789" s="128" t="s">
        <v>47</v>
      </c>
      <c r="U5789" s="127">
        <v>0</v>
      </c>
      <c r="V5789" s="138">
        <v>-20900</v>
      </c>
      <c r="W5789" s="128" t="s">
        <v>1152</v>
      </c>
      <c r="X5789" s="128" t="s">
        <v>1152</v>
      </c>
      <c r="Y5789" s="128" t="s">
        <v>1152</v>
      </c>
      <c r="Z5789" s="128" t="s">
        <v>48</v>
      </c>
      <c r="AA5789" s="128" t="s">
        <v>1166</v>
      </c>
      <c r="AB5789" s="128" t="s">
        <v>42</v>
      </c>
      <c r="AC5789" s="128" t="s">
        <v>2575</v>
      </c>
      <c r="AD5789" s="128" t="s">
        <v>51</v>
      </c>
    </row>
    <row r="5790" spans="1:30" x14ac:dyDescent="0.25">
      <c r="A5790" s="128" t="s">
        <v>35</v>
      </c>
      <c r="B5790" s="128" t="s">
        <v>36</v>
      </c>
      <c r="C5790" s="128" t="s">
        <v>37</v>
      </c>
      <c r="D5790" s="128" t="s">
        <v>121</v>
      </c>
      <c r="E5790" s="128" t="s">
        <v>215</v>
      </c>
      <c r="F5790" s="128" t="s">
        <v>216</v>
      </c>
      <c r="G5790" s="128" t="s">
        <v>124</v>
      </c>
      <c r="H5790" s="128" t="s">
        <v>124</v>
      </c>
      <c r="I5790" s="128" t="s">
        <v>42</v>
      </c>
      <c r="J5790" s="128" t="s">
        <v>237</v>
      </c>
      <c r="K5790" s="128" t="s">
        <v>237</v>
      </c>
      <c r="L5790" s="128" t="s">
        <v>43</v>
      </c>
      <c r="M5790" s="128" t="s">
        <v>44</v>
      </c>
      <c r="N5790" s="128" t="s">
        <v>150</v>
      </c>
      <c r="O5790" s="128" t="s">
        <v>1555</v>
      </c>
      <c r="P5790" s="128" t="s">
        <v>1152</v>
      </c>
      <c r="Q5790" s="128" t="s">
        <v>2425</v>
      </c>
      <c r="R5790" s="128" t="s">
        <v>1152</v>
      </c>
      <c r="S5790" s="127">
        <v>201504</v>
      </c>
      <c r="T5790" s="128" t="s">
        <v>52</v>
      </c>
      <c r="U5790" s="127">
        <v>0</v>
      </c>
      <c r="V5790" s="138">
        <v>8684</v>
      </c>
      <c r="W5790" s="128" t="s">
        <v>1152</v>
      </c>
      <c r="X5790" s="128" t="s">
        <v>1152</v>
      </c>
      <c r="Y5790" s="128" t="s">
        <v>1152</v>
      </c>
      <c r="Z5790" s="128" t="s">
        <v>48</v>
      </c>
      <c r="AA5790" s="128" t="s">
        <v>1166</v>
      </c>
      <c r="AB5790" s="128" t="s">
        <v>42</v>
      </c>
      <c r="AC5790" s="128" t="s">
        <v>2576</v>
      </c>
      <c r="AD5790" s="128" t="s">
        <v>51</v>
      </c>
    </row>
    <row r="5791" spans="1:30" x14ac:dyDescent="0.25">
      <c r="A5791" s="128" t="s">
        <v>35</v>
      </c>
      <c r="B5791" s="128" t="s">
        <v>36</v>
      </c>
      <c r="C5791" s="128" t="s">
        <v>37</v>
      </c>
      <c r="D5791" s="128" t="s">
        <v>121</v>
      </c>
      <c r="E5791" s="128" t="s">
        <v>215</v>
      </c>
      <c r="F5791" s="128" t="s">
        <v>216</v>
      </c>
      <c r="G5791" s="128" t="s">
        <v>124</v>
      </c>
      <c r="H5791" s="128" t="s">
        <v>124</v>
      </c>
      <c r="I5791" s="128" t="s">
        <v>42</v>
      </c>
      <c r="J5791" s="128" t="s">
        <v>250</v>
      </c>
      <c r="K5791" s="128" t="s">
        <v>250</v>
      </c>
      <c r="L5791" s="128" t="s">
        <v>43</v>
      </c>
      <c r="M5791" s="128" t="s">
        <v>44</v>
      </c>
      <c r="N5791" s="128" t="s">
        <v>150</v>
      </c>
      <c r="O5791" s="128" t="s">
        <v>1555</v>
      </c>
      <c r="P5791" s="128" t="s">
        <v>1152</v>
      </c>
      <c r="Q5791" s="128" t="s">
        <v>1559</v>
      </c>
      <c r="R5791" s="128" t="s">
        <v>1152</v>
      </c>
      <c r="S5791" s="127">
        <v>201504</v>
      </c>
      <c r="T5791" s="128" t="s">
        <v>52</v>
      </c>
      <c r="U5791" s="127">
        <v>0</v>
      </c>
      <c r="V5791" s="138">
        <v>6493.32</v>
      </c>
      <c r="W5791" s="128" t="s">
        <v>1152</v>
      </c>
      <c r="X5791" s="128" t="s">
        <v>1152</v>
      </c>
      <c r="Y5791" s="128" t="s">
        <v>1152</v>
      </c>
      <c r="Z5791" s="128" t="s">
        <v>48</v>
      </c>
      <c r="AA5791" s="128" t="s">
        <v>1166</v>
      </c>
      <c r="AB5791" s="128" t="s">
        <v>42</v>
      </c>
      <c r="AC5791" s="128" t="s">
        <v>2576</v>
      </c>
      <c r="AD5791" s="128" t="s">
        <v>51</v>
      </c>
    </row>
    <row r="5792" spans="1:30" x14ac:dyDescent="0.25">
      <c r="A5792" s="128" t="s">
        <v>35</v>
      </c>
      <c r="B5792" s="128" t="s">
        <v>36</v>
      </c>
      <c r="C5792" s="128" t="s">
        <v>37</v>
      </c>
      <c r="D5792" s="128" t="s">
        <v>121</v>
      </c>
      <c r="E5792" s="128" t="s">
        <v>215</v>
      </c>
      <c r="F5792" s="128" t="s">
        <v>216</v>
      </c>
      <c r="G5792" s="128" t="s">
        <v>124</v>
      </c>
      <c r="H5792" s="128" t="s">
        <v>124</v>
      </c>
      <c r="I5792" s="128" t="s">
        <v>42</v>
      </c>
      <c r="J5792" s="128" t="s">
        <v>217</v>
      </c>
      <c r="K5792" s="128" t="s">
        <v>217</v>
      </c>
      <c r="L5792" s="128" t="s">
        <v>43</v>
      </c>
      <c r="M5792" s="128" t="s">
        <v>44</v>
      </c>
      <c r="N5792" s="128" t="s">
        <v>180</v>
      </c>
      <c r="O5792" s="128" t="s">
        <v>1555</v>
      </c>
      <c r="P5792" s="128" t="s">
        <v>1152</v>
      </c>
      <c r="Q5792" s="128" t="s">
        <v>1546</v>
      </c>
      <c r="R5792" s="128" t="s">
        <v>1152</v>
      </c>
      <c r="S5792" s="127">
        <v>201504</v>
      </c>
      <c r="T5792" s="128" t="s">
        <v>52</v>
      </c>
      <c r="U5792" s="127">
        <v>0</v>
      </c>
      <c r="V5792" s="138">
        <v>401039.25</v>
      </c>
      <c r="W5792" s="128" t="s">
        <v>1152</v>
      </c>
      <c r="X5792" s="128" t="s">
        <v>1152</v>
      </c>
      <c r="Y5792" s="128" t="s">
        <v>1152</v>
      </c>
      <c r="Z5792" s="128" t="s">
        <v>48</v>
      </c>
      <c r="AA5792" s="128" t="s">
        <v>1166</v>
      </c>
      <c r="AB5792" s="128" t="s">
        <v>42</v>
      </c>
      <c r="AC5792" s="128" t="s">
        <v>2576</v>
      </c>
      <c r="AD5792" s="128" t="s">
        <v>51</v>
      </c>
    </row>
    <row r="5793" spans="1:30" x14ac:dyDescent="0.25">
      <c r="A5793" s="128" t="s">
        <v>35</v>
      </c>
      <c r="B5793" s="128" t="s">
        <v>36</v>
      </c>
      <c r="C5793" s="128" t="s">
        <v>37</v>
      </c>
      <c r="D5793" s="128" t="s">
        <v>121</v>
      </c>
      <c r="E5793" s="128" t="s">
        <v>215</v>
      </c>
      <c r="F5793" s="128" t="s">
        <v>216</v>
      </c>
      <c r="G5793" s="128" t="s">
        <v>124</v>
      </c>
      <c r="H5793" s="128" t="s">
        <v>124</v>
      </c>
      <c r="I5793" s="128" t="s">
        <v>42</v>
      </c>
      <c r="J5793" s="128" t="s">
        <v>237</v>
      </c>
      <c r="K5793" s="128" t="s">
        <v>237</v>
      </c>
      <c r="L5793" s="128" t="s">
        <v>43</v>
      </c>
      <c r="M5793" s="128" t="s">
        <v>44</v>
      </c>
      <c r="N5793" s="128" t="s">
        <v>180</v>
      </c>
      <c r="O5793" s="128" t="s">
        <v>1555</v>
      </c>
      <c r="P5793" s="128" t="s">
        <v>1152</v>
      </c>
      <c r="Q5793" s="128" t="s">
        <v>1544</v>
      </c>
      <c r="R5793" s="128" t="s">
        <v>1152</v>
      </c>
      <c r="S5793" s="127">
        <v>201504</v>
      </c>
      <c r="T5793" s="128" t="s">
        <v>52</v>
      </c>
      <c r="U5793" s="127">
        <v>0</v>
      </c>
      <c r="V5793" s="138">
        <v>197900</v>
      </c>
      <c r="W5793" s="128" t="s">
        <v>1152</v>
      </c>
      <c r="X5793" s="128" t="s">
        <v>1152</v>
      </c>
      <c r="Y5793" s="128" t="s">
        <v>1152</v>
      </c>
      <c r="Z5793" s="128" t="s">
        <v>48</v>
      </c>
      <c r="AA5793" s="128" t="s">
        <v>1166</v>
      </c>
      <c r="AB5793" s="128" t="s">
        <v>42</v>
      </c>
      <c r="AC5793" s="128" t="s">
        <v>2576</v>
      </c>
      <c r="AD5793" s="128" t="s">
        <v>51</v>
      </c>
    </row>
    <row r="5794" spans="1:30" x14ac:dyDescent="0.25">
      <c r="A5794" s="128" t="s">
        <v>35</v>
      </c>
      <c r="B5794" s="128" t="s">
        <v>36</v>
      </c>
      <c r="C5794" s="128" t="s">
        <v>37</v>
      </c>
      <c r="D5794" s="128" t="s">
        <v>121</v>
      </c>
      <c r="E5794" s="128" t="s">
        <v>215</v>
      </c>
      <c r="F5794" s="128" t="s">
        <v>216</v>
      </c>
      <c r="G5794" s="128" t="s">
        <v>124</v>
      </c>
      <c r="H5794" s="128" t="s">
        <v>124</v>
      </c>
      <c r="I5794" s="128" t="s">
        <v>42</v>
      </c>
      <c r="J5794" s="128" t="s">
        <v>261</v>
      </c>
      <c r="K5794" s="128" t="s">
        <v>261</v>
      </c>
      <c r="L5794" s="128" t="s">
        <v>43</v>
      </c>
      <c r="M5794" s="128" t="s">
        <v>44</v>
      </c>
      <c r="N5794" s="128" t="s">
        <v>180</v>
      </c>
      <c r="O5794" s="128" t="s">
        <v>1555</v>
      </c>
      <c r="P5794" s="128" t="s">
        <v>1152</v>
      </c>
      <c r="Q5794" s="128" t="s">
        <v>1547</v>
      </c>
      <c r="R5794" s="128" t="s">
        <v>1152</v>
      </c>
      <c r="S5794" s="127">
        <v>201504</v>
      </c>
      <c r="T5794" s="128" t="s">
        <v>52</v>
      </c>
      <c r="U5794" s="127">
        <v>0</v>
      </c>
      <c r="V5794" s="138">
        <v>170128.42</v>
      </c>
      <c r="W5794" s="128" t="s">
        <v>1152</v>
      </c>
      <c r="X5794" s="128" t="s">
        <v>1152</v>
      </c>
      <c r="Y5794" s="128" t="s">
        <v>1152</v>
      </c>
      <c r="Z5794" s="128" t="s">
        <v>48</v>
      </c>
      <c r="AA5794" s="128" t="s">
        <v>1166</v>
      </c>
      <c r="AB5794" s="128" t="s">
        <v>42</v>
      </c>
      <c r="AC5794" s="128" t="s">
        <v>2576</v>
      </c>
      <c r="AD5794" s="128" t="s">
        <v>51</v>
      </c>
    </row>
    <row r="5795" spans="1:30" x14ac:dyDescent="0.25">
      <c r="A5795" s="128" t="s">
        <v>35</v>
      </c>
      <c r="B5795" s="128" t="s">
        <v>36</v>
      </c>
      <c r="C5795" s="128" t="s">
        <v>37</v>
      </c>
      <c r="D5795" s="128" t="s">
        <v>121</v>
      </c>
      <c r="E5795" s="128" t="s">
        <v>215</v>
      </c>
      <c r="F5795" s="128" t="s">
        <v>216</v>
      </c>
      <c r="G5795" s="128" t="s">
        <v>124</v>
      </c>
      <c r="H5795" s="128" t="s">
        <v>124</v>
      </c>
      <c r="I5795" s="128" t="s">
        <v>42</v>
      </c>
      <c r="J5795" s="128" t="s">
        <v>250</v>
      </c>
      <c r="K5795" s="128" t="s">
        <v>250</v>
      </c>
      <c r="L5795" s="128" t="s">
        <v>43</v>
      </c>
      <c r="M5795" s="128" t="s">
        <v>44</v>
      </c>
      <c r="N5795" s="128" t="s">
        <v>180</v>
      </c>
      <c r="O5795" s="128" t="s">
        <v>1555</v>
      </c>
      <c r="P5795" s="128" t="s">
        <v>1152</v>
      </c>
      <c r="Q5795" s="128" t="s">
        <v>1545</v>
      </c>
      <c r="R5795" s="128" t="s">
        <v>1152</v>
      </c>
      <c r="S5795" s="127">
        <v>201504</v>
      </c>
      <c r="T5795" s="128" t="s">
        <v>52</v>
      </c>
      <c r="U5795" s="127">
        <v>0</v>
      </c>
      <c r="V5795" s="138">
        <v>22400</v>
      </c>
      <c r="W5795" s="128" t="s">
        <v>1152</v>
      </c>
      <c r="X5795" s="128" t="s">
        <v>1152</v>
      </c>
      <c r="Y5795" s="128" t="s">
        <v>1152</v>
      </c>
      <c r="Z5795" s="128" t="s">
        <v>48</v>
      </c>
      <c r="AA5795" s="128" t="s">
        <v>1166</v>
      </c>
      <c r="AB5795" s="128" t="s">
        <v>42</v>
      </c>
      <c r="AC5795" s="128" t="s">
        <v>2576</v>
      </c>
      <c r="AD5795" s="128" t="s">
        <v>51</v>
      </c>
    </row>
    <row r="5796" spans="1:30" x14ac:dyDescent="0.25">
      <c r="A5796" s="128" t="s">
        <v>35</v>
      </c>
      <c r="B5796" s="128" t="s">
        <v>36</v>
      </c>
      <c r="C5796" s="128" t="s">
        <v>37</v>
      </c>
      <c r="D5796" s="128" t="s">
        <v>121</v>
      </c>
      <c r="E5796" s="128" t="s">
        <v>215</v>
      </c>
      <c r="F5796" s="128" t="s">
        <v>216</v>
      </c>
      <c r="G5796" s="128" t="s">
        <v>124</v>
      </c>
      <c r="H5796" s="128" t="s">
        <v>124</v>
      </c>
      <c r="I5796" s="128" t="s">
        <v>42</v>
      </c>
      <c r="J5796" s="128" t="s">
        <v>231</v>
      </c>
      <c r="K5796" s="128" t="s">
        <v>231</v>
      </c>
      <c r="L5796" s="128" t="s">
        <v>43</v>
      </c>
      <c r="M5796" s="128" t="s">
        <v>44</v>
      </c>
      <c r="N5796" s="128" t="s">
        <v>180</v>
      </c>
      <c r="O5796" s="128" t="s">
        <v>1555</v>
      </c>
      <c r="P5796" s="128" t="s">
        <v>1152</v>
      </c>
      <c r="Q5796" s="128" t="s">
        <v>1546</v>
      </c>
      <c r="R5796" s="128" t="s">
        <v>1152</v>
      </c>
      <c r="S5796" s="127">
        <v>201504</v>
      </c>
      <c r="T5796" s="128" t="s">
        <v>52</v>
      </c>
      <c r="U5796" s="127">
        <v>0</v>
      </c>
      <c r="V5796" s="138">
        <v>16264</v>
      </c>
      <c r="W5796" s="128" t="s">
        <v>1152</v>
      </c>
      <c r="X5796" s="128" t="s">
        <v>1152</v>
      </c>
      <c r="Y5796" s="128" t="s">
        <v>1152</v>
      </c>
      <c r="Z5796" s="128" t="s">
        <v>48</v>
      </c>
      <c r="AA5796" s="128" t="s">
        <v>1166</v>
      </c>
      <c r="AB5796" s="128" t="s">
        <v>42</v>
      </c>
      <c r="AC5796" s="128" t="s">
        <v>2576</v>
      </c>
      <c r="AD5796" s="128" t="s">
        <v>51</v>
      </c>
    </row>
    <row r="5797" spans="1:30" x14ac:dyDescent="0.25">
      <c r="A5797" s="128" t="s">
        <v>35</v>
      </c>
      <c r="B5797" s="128" t="s">
        <v>36</v>
      </c>
      <c r="C5797" s="128" t="s">
        <v>37</v>
      </c>
      <c r="D5797" s="128" t="s">
        <v>121</v>
      </c>
      <c r="E5797" s="128" t="s">
        <v>215</v>
      </c>
      <c r="F5797" s="128" t="s">
        <v>216</v>
      </c>
      <c r="G5797" s="128" t="s">
        <v>124</v>
      </c>
      <c r="H5797" s="128" t="s">
        <v>124</v>
      </c>
      <c r="I5797" s="128" t="s">
        <v>42</v>
      </c>
      <c r="J5797" s="128" t="s">
        <v>437</v>
      </c>
      <c r="K5797" s="128" t="s">
        <v>437</v>
      </c>
      <c r="L5797" s="128" t="s">
        <v>43</v>
      </c>
      <c r="M5797" s="128" t="s">
        <v>44</v>
      </c>
      <c r="N5797" s="128" t="s">
        <v>180</v>
      </c>
      <c r="O5797" s="128" t="s">
        <v>1555</v>
      </c>
      <c r="P5797" s="128" t="s">
        <v>1152</v>
      </c>
      <c r="Q5797" s="128" t="s">
        <v>1547</v>
      </c>
      <c r="R5797" s="128" t="s">
        <v>1152</v>
      </c>
      <c r="S5797" s="127">
        <v>201504</v>
      </c>
      <c r="T5797" s="128" t="s">
        <v>52</v>
      </c>
      <c r="U5797" s="127">
        <v>0</v>
      </c>
      <c r="V5797" s="138">
        <v>10981.76</v>
      </c>
      <c r="W5797" s="128" t="s">
        <v>1152</v>
      </c>
      <c r="X5797" s="128" t="s">
        <v>1152</v>
      </c>
      <c r="Y5797" s="128" t="s">
        <v>1152</v>
      </c>
      <c r="Z5797" s="128" t="s">
        <v>48</v>
      </c>
      <c r="AA5797" s="128" t="s">
        <v>1166</v>
      </c>
      <c r="AB5797" s="128" t="s">
        <v>42</v>
      </c>
      <c r="AC5797" s="128" t="s">
        <v>2576</v>
      </c>
      <c r="AD5797" s="128" t="s">
        <v>51</v>
      </c>
    </row>
    <row r="5798" spans="1:30" x14ac:dyDescent="0.25">
      <c r="A5798" s="128" t="s">
        <v>35</v>
      </c>
      <c r="B5798" s="128" t="s">
        <v>36</v>
      </c>
      <c r="C5798" s="128" t="s">
        <v>37</v>
      </c>
      <c r="D5798" s="128" t="s">
        <v>1049</v>
      </c>
      <c r="E5798" s="128" t="s">
        <v>1050</v>
      </c>
      <c r="F5798" s="128" t="s">
        <v>1051</v>
      </c>
      <c r="G5798" s="128" t="s">
        <v>124</v>
      </c>
      <c r="H5798" s="128" t="s">
        <v>124</v>
      </c>
      <c r="I5798" s="128" t="s">
        <v>42</v>
      </c>
      <c r="J5798" s="128" t="s">
        <v>156</v>
      </c>
      <c r="K5798" s="128" t="s">
        <v>156</v>
      </c>
      <c r="L5798" s="128" t="s">
        <v>43</v>
      </c>
      <c r="M5798" s="128" t="s">
        <v>44</v>
      </c>
      <c r="N5798" s="128" t="s">
        <v>134</v>
      </c>
      <c r="O5798" s="128" t="s">
        <v>1052</v>
      </c>
      <c r="P5798" s="128" t="s">
        <v>1152</v>
      </c>
      <c r="Q5798" s="128" t="s">
        <v>2577</v>
      </c>
      <c r="R5798" s="128" t="s">
        <v>2578</v>
      </c>
      <c r="S5798" s="127">
        <v>201504</v>
      </c>
      <c r="T5798" s="128" t="s">
        <v>47</v>
      </c>
      <c r="U5798" s="127">
        <v>0</v>
      </c>
      <c r="V5798" s="138">
        <v>-515</v>
      </c>
      <c r="W5798" s="128" t="s">
        <v>1152</v>
      </c>
      <c r="X5798" s="128" t="s">
        <v>2579</v>
      </c>
      <c r="Y5798" s="128" t="s">
        <v>1152</v>
      </c>
      <c r="Z5798" s="128" t="s">
        <v>48</v>
      </c>
      <c r="AA5798" s="128" t="s">
        <v>1166</v>
      </c>
      <c r="AB5798" s="128" t="s">
        <v>42</v>
      </c>
      <c r="AC5798" s="128" t="s">
        <v>2580</v>
      </c>
      <c r="AD5798" s="128" t="s">
        <v>51</v>
      </c>
    </row>
    <row r="5799" spans="1:30" x14ac:dyDescent="0.25">
      <c r="A5799" s="128" t="s">
        <v>35</v>
      </c>
      <c r="B5799" s="128" t="s">
        <v>36</v>
      </c>
      <c r="C5799" s="128" t="s">
        <v>37</v>
      </c>
      <c r="D5799" s="128" t="s">
        <v>121</v>
      </c>
      <c r="E5799" s="128" t="s">
        <v>122</v>
      </c>
      <c r="F5799" s="128" t="s">
        <v>123</v>
      </c>
      <c r="G5799" s="128" t="s">
        <v>124</v>
      </c>
      <c r="H5799" s="128" t="s">
        <v>124</v>
      </c>
      <c r="I5799" s="128" t="s">
        <v>42</v>
      </c>
      <c r="J5799" s="128" t="s">
        <v>298</v>
      </c>
      <c r="K5799" s="128" t="s">
        <v>298</v>
      </c>
      <c r="L5799" s="128" t="s">
        <v>43</v>
      </c>
      <c r="M5799" s="128" t="s">
        <v>44</v>
      </c>
      <c r="N5799" s="128" t="s">
        <v>134</v>
      </c>
      <c r="O5799" s="128" t="s">
        <v>2581</v>
      </c>
      <c r="P5799" s="128" t="s">
        <v>1152</v>
      </c>
      <c r="Q5799" s="128" t="s">
        <v>1552</v>
      </c>
      <c r="R5799" s="128" t="s">
        <v>2582</v>
      </c>
      <c r="S5799" s="127">
        <v>201504</v>
      </c>
      <c r="T5799" s="128" t="s">
        <v>47</v>
      </c>
      <c r="U5799" s="127">
        <v>0</v>
      </c>
      <c r="V5799" s="138">
        <v>-1186.1099999999999</v>
      </c>
      <c r="W5799" s="128" t="s">
        <v>1152</v>
      </c>
      <c r="X5799" s="128" t="s">
        <v>2583</v>
      </c>
      <c r="Y5799" s="128" t="s">
        <v>1152</v>
      </c>
      <c r="Z5799" s="128" t="s">
        <v>48</v>
      </c>
      <c r="AA5799" s="128" t="s">
        <v>1166</v>
      </c>
      <c r="AB5799" s="128" t="s">
        <v>42</v>
      </c>
      <c r="AC5799" s="128" t="s">
        <v>2580</v>
      </c>
      <c r="AD5799" s="128" t="s">
        <v>51</v>
      </c>
    </row>
    <row r="5800" spans="1:30" x14ac:dyDescent="0.25">
      <c r="A5800" s="128" t="s">
        <v>35</v>
      </c>
      <c r="B5800" s="128" t="s">
        <v>36</v>
      </c>
      <c r="C5800" s="128" t="s">
        <v>37</v>
      </c>
      <c r="D5800" s="128" t="s">
        <v>121</v>
      </c>
      <c r="E5800" s="128" t="s">
        <v>122</v>
      </c>
      <c r="F5800" s="128" t="s">
        <v>123</v>
      </c>
      <c r="G5800" s="128" t="s">
        <v>124</v>
      </c>
      <c r="H5800" s="128" t="s">
        <v>124</v>
      </c>
      <c r="I5800" s="128" t="s">
        <v>42</v>
      </c>
      <c r="J5800" s="128" t="s">
        <v>125</v>
      </c>
      <c r="K5800" s="128" t="s">
        <v>125</v>
      </c>
      <c r="L5800" s="128" t="s">
        <v>43</v>
      </c>
      <c r="M5800" s="128" t="s">
        <v>44</v>
      </c>
      <c r="N5800" s="128" t="s">
        <v>134</v>
      </c>
      <c r="O5800" s="128" t="s">
        <v>2584</v>
      </c>
      <c r="P5800" s="128" t="s">
        <v>1152</v>
      </c>
      <c r="Q5800" s="128" t="s">
        <v>2577</v>
      </c>
      <c r="R5800" s="128" t="s">
        <v>2585</v>
      </c>
      <c r="S5800" s="127">
        <v>201504</v>
      </c>
      <c r="T5800" s="128" t="s">
        <v>47</v>
      </c>
      <c r="U5800" s="127">
        <v>0</v>
      </c>
      <c r="V5800" s="138">
        <v>-750</v>
      </c>
      <c r="W5800" s="128" t="s">
        <v>1152</v>
      </c>
      <c r="X5800" s="128" t="s">
        <v>2586</v>
      </c>
      <c r="Y5800" s="128" t="s">
        <v>1152</v>
      </c>
      <c r="Z5800" s="128" t="s">
        <v>48</v>
      </c>
      <c r="AA5800" s="128" t="s">
        <v>1166</v>
      </c>
      <c r="AB5800" s="128" t="s">
        <v>42</v>
      </c>
      <c r="AC5800" s="128" t="s">
        <v>2580</v>
      </c>
      <c r="AD5800" s="128" t="s">
        <v>51</v>
      </c>
    </row>
    <row r="5801" spans="1:30" x14ac:dyDescent="0.25">
      <c r="A5801" s="128" t="s">
        <v>35</v>
      </c>
      <c r="B5801" s="128" t="s">
        <v>36</v>
      </c>
      <c r="C5801" s="128" t="s">
        <v>37</v>
      </c>
      <c r="D5801" s="128" t="s">
        <v>121</v>
      </c>
      <c r="E5801" s="128" t="s">
        <v>122</v>
      </c>
      <c r="F5801" s="128" t="s">
        <v>123</v>
      </c>
      <c r="G5801" s="128" t="s">
        <v>124</v>
      </c>
      <c r="H5801" s="128" t="s">
        <v>124</v>
      </c>
      <c r="I5801" s="128" t="s">
        <v>42</v>
      </c>
      <c r="J5801" s="128" t="s">
        <v>298</v>
      </c>
      <c r="K5801" s="128" t="s">
        <v>298</v>
      </c>
      <c r="L5801" s="128" t="s">
        <v>43</v>
      </c>
      <c r="M5801" s="128" t="s">
        <v>44</v>
      </c>
      <c r="N5801" s="128" t="s">
        <v>134</v>
      </c>
      <c r="O5801" s="128" t="s">
        <v>2581</v>
      </c>
      <c r="P5801" s="128" t="s">
        <v>1152</v>
      </c>
      <c r="Q5801" s="128" t="s">
        <v>1552</v>
      </c>
      <c r="R5801" s="128" t="s">
        <v>2587</v>
      </c>
      <c r="S5801" s="127">
        <v>201504</v>
      </c>
      <c r="T5801" s="128" t="s">
        <v>47</v>
      </c>
      <c r="U5801" s="127">
        <v>0</v>
      </c>
      <c r="V5801" s="138">
        <v>-339.19</v>
      </c>
      <c r="W5801" s="128" t="s">
        <v>1152</v>
      </c>
      <c r="X5801" s="128" t="s">
        <v>2583</v>
      </c>
      <c r="Y5801" s="128" t="s">
        <v>1152</v>
      </c>
      <c r="Z5801" s="128" t="s">
        <v>48</v>
      </c>
      <c r="AA5801" s="128" t="s">
        <v>1166</v>
      </c>
      <c r="AB5801" s="128" t="s">
        <v>42</v>
      </c>
      <c r="AC5801" s="128" t="s">
        <v>2580</v>
      </c>
      <c r="AD5801" s="128" t="s">
        <v>51</v>
      </c>
    </row>
    <row r="5802" spans="1:30" x14ac:dyDescent="0.25">
      <c r="A5802" s="128" t="s">
        <v>35</v>
      </c>
      <c r="B5802" s="128" t="s">
        <v>36</v>
      </c>
      <c r="C5802" s="128" t="s">
        <v>37</v>
      </c>
      <c r="D5802" s="128" t="s">
        <v>121</v>
      </c>
      <c r="E5802" s="128" t="s">
        <v>122</v>
      </c>
      <c r="F5802" s="128" t="s">
        <v>123</v>
      </c>
      <c r="G5802" s="128" t="s">
        <v>124</v>
      </c>
      <c r="H5802" s="128" t="s">
        <v>124</v>
      </c>
      <c r="I5802" s="128" t="s">
        <v>42</v>
      </c>
      <c r="J5802" s="128" t="s">
        <v>298</v>
      </c>
      <c r="K5802" s="128" t="s">
        <v>298</v>
      </c>
      <c r="L5802" s="128" t="s">
        <v>43</v>
      </c>
      <c r="M5802" s="128" t="s">
        <v>44</v>
      </c>
      <c r="N5802" s="128" t="s">
        <v>134</v>
      </c>
      <c r="O5802" s="128" t="s">
        <v>2581</v>
      </c>
      <c r="P5802" s="128" t="s">
        <v>1152</v>
      </c>
      <c r="Q5802" s="128" t="s">
        <v>1552</v>
      </c>
      <c r="R5802" s="128" t="s">
        <v>2588</v>
      </c>
      <c r="S5802" s="127">
        <v>201504</v>
      </c>
      <c r="T5802" s="128" t="s">
        <v>47</v>
      </c>
      <c r="U5802" s="127">
        <v>0</v>
      </c>
      <c r="V5802" s="138">
        <v>-3.45</v>
      </c>
      <c r="W5802" s="128" t="s">
        <v>1152</v>
      </c>
      <c r="X5802" s="128" t="s">
        <v>2583</v>
      </c>
      <c r="Y5802" s="128" t="s">
        <v>1152</v>
      </c>
      <c r="Z5802" s="128" t="s">
        <v>48</v>
      </c>
      <c r="AA5802" s="128" t="s">
        <v>1166</v>
      </c>
      <c r="AB5802" s="128" t="s">
        <v>42</v>
      </c>
      <c r="AC5802" s="128" t="s">
        <v>2580</v>
      </c>
      <c r="AD5802" s="128" t="s">
        <v>51</v>
      </c>
    </row>
    <row r="5803" spans="1:30" x14ac:dyDescent="0.25">
      <c r="A5803" s="128" t="s">
        <v>35</v>
      </c>
      <c r="B5803" s="128" t="s">
        <v>36</v>
      </c>
      <c r="C5803" s="128" t="s">
        <v>37</v>
      </c>
      <c r="D5803" s="128" t="s">
        <v>121</v>
      </c>
      <c r="E5803" s="128" t="s">
        <v>122</v>
      </c>
      <c r="F5803" s="128" t="s">
        <v>123</v>
      </c>
      <c r="G5803" s="128" t="s">
        <v>124</v>
      </c>
      <c r="H5803" s="128" t="s">
        <v>124</v>
      </c>
      <c r="I5803" s="128" t="s">
        <v>42</v>
      </c>
      <c r="J5803" s="128" t="s">
        <v>532</v>
      </c>
      <c r="K5803" s="128" t="s">
        <v>532</v>
      </c>
      <c r="L5803" s="128" t="s">
        <v>43</v>
      </c>
      <c r="M5803" s="128" t="s">
        <v>44</v>
      </c>
      <c r="N5803" s="128" t="s">
        <v>150</v>
      </c>
      <c r="O5803" s="128" t="s">
        <v>1534</v>
      </c>
      <c r="P5803" s="128" t="s">
        <v>1152</v>
      </c>
      <c r="Q5803" s="128" t="s">
        <v>1535</v>
      </c>
      <c r="R5803" s="128" t="s">
        <v>2563</v>
      </c>
      <c r="S5803" s="127">
        <v>201504</v>
      </c>
      <c r="T5803" s="128" t="s">
        <v>52</v>
      </c>
      <c r="U5803" s="127">
        <v>0</v>
      </c>
      <c r="V5803" s="138">
        <v>32324.26</v>
      </c>
      <c r="W5803" s="128" t="s">
        <v>1152</v>
      </c>
      <c r="X5803" s="128" t="s">
        <v>177</v>
      </c>
      <c r="Y5803" s="128" t="s">
        <v>1152</v>
      </c>
      <c r="Z5803" s="128" t="s">
        <v>48</v>
      </c>
      <c r="AA5803" s="128" t="s">
        <v>1166</v>
      </c>
      <c r="AB5803" s="128" t="s">
        <v>42</v>
      </c>
      <c r="AC5803" s="128" t="s">
        <v>2589</v>
      </c>
      <c r="AD5803" s="128" t="s">
        <v>51</v>
      </c>
    </row>
    <row r="5804" spans="1:30" x14ac:dyDescent="0.25">
      <c r="A5804" s="128" t="s">
        <v>35</v>
      </c>
      <c r="B5804" s="128" t="s">
        <v>36</v>
      </c>
      <c r="C5804" s="128" t="s">
        <v>37</v>
      </c>
      <c r="D5804" s="128" t="s">
        <v>121</v>
      </c>
      <c r="E5804" s="128" t="s">
        <v>122</v>
      </c>
      <c r="F5804" s="128" t="s">
        <v>123</v>
      </c>
      <c r="G5804" s="128" t="s">
        <v>124</v>
      </c>
      <c r="H5804" s="128" t="s">
        <v>124</v>
      </c>
      <c r="I5804" s="128" t="s">
        <v>42</v>
      </c>
      <c r="J5804" s="128" t="s">
        <v>283</v>
      </c>
      <c r="K5804" s="128" t="s">
        <v>283</v>
      </c>
      <c r="L5804" s="128" t="s">
        <v>43</v>
      </c>
      <c r="M5804" s="128" t="s">
        <v>44</v>
      </c>
      <c r="N5804" s="128" t="s">
        <v>150</v>
      </c>
      <c r="O5804" s="128" t="s">
        <v>1534</v>
      </c>
      <c r="P5804" s="128" t="s">
        <v>1152</v>
      </c>
      <c r="Q5804" s="128" t="s">
        <v>1539</v>
      </c>
      <c r="R5804" s="128" t="s">
        <v>1152</v>
      </c>
      <c r="S5804" s="127">
        <v>201504</v>
      </c>
      <c r="T5804" s="128" t="s">
        <v>52</v>
      </c>
      <c r="U5804" s="127">
        <v>0</v>
      </c>
      <c r="V5804" s="138">
        <v>28000</v>
      </c>
      <c r="W5804" s="128" t="s">
        <v>1152</v>
      </c>
      <c r="X5804" s="128" t="s">
        <v>460</v>
      </c>
      <c r="Y5804" s="128" t="s">
        <v>1152</v>
      </c>
      <c r="Z5804" s="128" t="s">
        <v>48</v>
      </c>
      <c r="AA5804" s="128" t="s">
        <v>1166</v>
      </c>
      <c r="AB5804" s="128" t="s">
        <v>42</v>
      </c>
      <c r="AC5804" s="128" t="s">
        <v>2589</v>
      </c>
      <c r="AD5804" s="128" t="s">
        <v>51</v>
      </c>
    </row>
    <row r="5805" spans="1:30" x14ac:dyDescent="0.25">
      <c r="A5805" s="128" t="s">
        <v>35</v>
      </c>
      <c r="B5805" s="128" t="s">
        <v>36</v>
      </c>
      <c r="C5805" s="128" t="s">
        <v>37</v>
      </c>
      <c r="D5805" s="128" t="s">
        <v>121</v>
      </c>
      <c r="E5805" s="128" t="s">
        <v>122</v>
      </c>
      <c r="F5805" s="128" t="s">
        <v>123</v>
      </c>
      <c r="G5805" s="128" t="s">
        <v>124</v>
      </c>
      <c r="H5805" s="128" t="s">
        <v>124</v>
      </c>
      <c r="I5805" s="128" t="s">
        <v>42</v>
      </c>
      <c r="J5805" s="128" t="s">
        <v>652</v>
      </c>
      <c r="K5805" s="128" t="s">
        <v>652</v>
      </c>
      <c r="L5805" s="128" t="s">
        <v>43</v>
      </c>
      <c r="M5805" s="128" t="s">
        <v>44</v>
      </c>
      <c r="N5805" s="128" t="s">
        <v>150</v>
      </c>
      <c r="O5805" s="128" t="s">
        <v>1534</v>
      </c>
      <c r="P5805" s="128" t="s">
        <v>1152</v>
      </c>
      <c r="Q5805" s="128" t="s">
        <v>1535</v>
      </c>
      <c r="R5805" s="128" t="s">
        <v>2563</v>
      </c>
      <c r="S5805" s="127">
        <v>201504</v>
      </c>
      <c r="T5805" s="128" t="s">
        <v>52</v>
      </c>
      <c r="U5805" s="127">
        <v>0</v>
      </c>
      <c r="V5805" s="138">
        <v>19868.09</v>
      </c>
      <c r="W5805" s="128" t="s">
        <v>1152</v>
      </c>
      <c r="X5805" s="128" t="s">
        <v>177</v>
      </c>
      <c r="Y5805" s="128" t="s">
        <v>1152</v>
      </c>
      <c r="Z5805" s="128" t="s">
        <v>48</v>
      </c>
      <c r="AA5805" s="128" t="s">
        <v>1166</v>
      </c>
      <c r="AB5805" s="128" t="s">
        <v>42</v>
      </c>
      <c r="AC5805" s="128" t="s">
        <v>2589</v>
      </c>
      <c r="AD5805" s="128" t="s">
        <v>51</v>
      </c>
    </row>
    <row r="5806" spans="1:30" x14ac:dyDescent="0.25">
      <c r="A5806" s="128" t="s">
        <v>35</v>
      </c>
      <c r="B5806" s="128" t="s">
        <v>36</v>
      </c>
      <c r="C5806" s="128" t="s">
        <v>37</v>
      </c>
      <c r="D5806" s="128" t="s">
        <v>121</v>
      </c>
      <c r="E5806" s="128" t="s">
        <v>122</v>
      </c>
      <c r="F5806" s="128" t="s">
        <v>123</v>
      </c>
      <c r="G5806" s="128" t="s">
        <v>124</v>
      </c>
      <c r="H5806" s="128" t="s">
        <v>124</v>
      </c>
      <c r="I5806" s="128" t="s">
        <v>42</v>
      </c>
      <c r="J5806" s="128" t="s">
        <v>532</v>
      </c>
      <c r="K5806" s="128" t="s">
        <v>532</v>
      </c>
      <c r="L5806" s="128" t="s">
        <v>43</v>
      </c>
      <c r="M5806" s="128" t="s">
        <v>44</v>
      </c>
      <c r="N5806" s="128" t="s">
        <v>150</v>
      </c>
      <c r="O5806" s="128" t="s">
        <v>1534</v>
      </c>
      <c r="P5806" s="128" t="s">
        <v>1152</v>
      </c>
      <c r="Q5806" s="128" t="s">
        <v>1535</v>
      </c>
      <c r="R5806" s="128" t="s">
        <v>1152</v>
      </c>
      <c r="S5806" s="127">
        <v>201504</v>
      </c>
      <c r="T5806" s="128" t="s">
        <v>52</v>
      </c>
      <c r="U5806" s="127">
        <v>0</v>
      </c>
      <c r="V5806" s="138">
        <v>16448.12</v>
      </c>
      <c r="W5806" s="128" t="s">
        <v>1152</v>
      </c>
      <c r="X5806" s="128" t="s">
        <v>177</v>
      </c>
      <c r="Y5806" s="128" t="s">
        <v>1152</v>
      </c>
      <c r="Z5806" s="128" t="s">
        <v>48</v>
      </c>
      <c r="AA5806" s="128" t="s">
        <v>1166</v>
      </c>
      <c r="AB5806" s="128" t="s">
        <v>42</v>
      </c>
      <c r="AC5806" s="128" t="s">
        <v>2589</v>
      </c>
      <c r="AD5806" s="128" t="s">
        <v>51</v>
      </c>
    </row>
    <row r="5807" spans="1:30" x14ac:dyDescent="0.25">
      <c r="A5807" s="128" t="s">
        <v>35</v>
      </c>
      <c r="B5807" s="128" t="s">
        <v>36</v>
      </c>
      <c r="C5807" s="128" t="s">
        <v>37</v>
      </c>
      <c r="D5807" s="128" t="s">
        <v>121</v>
      </c>
      <c r="E5807" s="128" t="s">
        <v>122</v>
      </c>
      <c r="F5807" s="128" t="s">
        <v>123</v>
      </c>
      <c r="G5807" s="128" t="s">
        <v>124</v>
      </c>
      <c r="H5807" s="128" t="s">
        <v>124</v>
      </c>
      <c r="I5807" s="128" t="s">
        <v>42</v>
      </c>
      <c r="J5807" s="128" t="s">
        <v>283</v>
      </c>
      <c r="K5807" s="128" t="s">
        <v>283</v>
      </c>
      <c r="L5807" s="128" t="s">
        <v>43</v>
      </c>
      <c r="M5807" s="128" t="s">
        <v>44</v>
      </c>
      <c r="N5807" s="128" t="s">
        <v>150</v>
      </c>
      <c r="O5807" s="128" t="s">
        <v>1534</v>
      </c>
      <c r="P5807" s="128" t="s">
        <v>1152</v>
      </c>
      <c r="Q5807" s="128" t="s">
        <v>1539</v>
      </c>
      <c r="R5807" s="128" t="s">
        <v>2565</v>
      </c>
      <c r="S5807" s="127">
        <v>201504</v>
      </c>
      <c r="T5807" s="128" t="s">
        <v>52</v>
      </c>
      <c r="U5807" s="127">
        <v>0</v>
      </c>
      <c r="V5807" s="138">
        <v>11723.09</v>
      </c>
      <c r="W5807" s="128" t="s">
        <v>1152</v>
      </c>
      <c r="X5807" s="128" t="s">
        <v>460</v>
      </c>
      <c r="Y5807" s="128" t="s">
        <v>1152</v>
      </c>
      <c r="Z5807" s="128" t="s">
        <v>48</v>
      </c>
      <c r="AA5807" s="128" t="s">
        <v>1166</v>
      </c>
      <c r="AB5807" s="128" t="s">
        <v>42</v>
      </c>
      <c r="AC5807" s="128" t="s">
        <v>2589</v>
      </c>
      <c r="AD5807" s="128" t="s">
        <v>51</v>
      </c>
    </row>
    <row r="5808" spans="1:30" x14ac:dyDescent="0.25">
      <c r="A5808" s="128" t="s">
        <v>35</v>
      </c>
      <c r="B5808" s="128" t="s">
        <v>36</v>
      </c>
      <c r="C5808" s="128" t="s">
        <v>37</v>
      </c>
      <c r="D5808" s="128" t="s">
        <v>121</v>
      </c>
      <c r="E5808" s="128" t="s">
        <v>122</v>
      </c>
      <c r="F5808" s="128" t="s">
        <v>123</v>
      </c>
      <c r="G5808" s="128" t="s">
        <v>124</v>
      </c>
      <c r="H5808" s="128" t="s">
        <v>124</v>
      </c>
      <c r="I5808" s="128" t="s">
        <v>42</v>
      </c>
      <c r="J5808" s="128" t="s">
        <v>652</v>
      </c>
      <c r="K5808" s="128" t="s">
        <v>652</v>
      </c>
      <c r="L5808" s="128" t="s">
        <v>43</v>
      </c>
      <c r="M5808" s="128" t="s">
        <v>44</v>
      </c>
      <c r="N5808" s="128" t="s">
        <v>150</v>
      </c>
      <c r="O5808" s="128" t="s">
        <v>1534</v>
      </c>
      <c r="P5808" s="128" t="s">
        <v>1152</v>
      </c>
      <c r="Q5808" s="128" t="s">
        <v>1535</v>
      </c>
      <c r="R5808" s="128" t="s">
        <v>1152</v>
      </c>
      <c r="S5808" s="127">
        <v>201504</v>
      </c>
      <c r="T5808" s="128" t="s">
        <v>52</v>
      </c>
      <c r="U5808" s="127">
        <v>0</v>
      </c>
      <c r="V5808" s="138">
        <v>4338.0600000000004</v>
      </c>
      <c r="W5808" s="128" t="s">
        <v>1152</v>
      </c>
      <c r="X5808" s="128" t="s">
        <v>177</v>
      </c>
      <c r="Y5808" s="128" t="s">
        <v>1152</v>
      </c>
      <c r="Z5808" s="128" t="s">
        <v>48</v>
      </c>
      <c r="AA5808" s="128" t="s">
        <v>1166</v>
      </c>
      <c r="AB5808" s="128" t="s">
        <v>42</v>
      </c>
      <c r="AC5808" s="128" t="s">
        <v>2589</v>
      </c>
      <c r="AD5808" s="128" t="s">
        <v>51</v>
      </c>
    </row>
    <row r="5809" spans="1:30" x14ac:dyDescent="0.25">
      <c r="A5809" s="128" t="s">
        <v>35</v>
      </c>
      <c r="B5809" s="128" t="s">
        <v>36</v>
      </c>
      <c r="C5809" s="128" t="s">
        <v>37</v>
      </c>
      <c r="D5809" s="128" t="s">
        <v>121</v>
      </c>
      <c r="E5809" s="128" t="s">
        <v>122</v>
      </c>
      <c r="F5809" s="128" t="s">
        <v>123</v>
      </c>
      <c r="G5809" s="128" t="s">
        <v>124</v>
      </c>
      <c r="H5809" s="128" t="s">
        <v>124</v>
      </c>
      <c r="I5809" s="128" t="s">
        <v>42</v>
      </c>
      <c r="J5809" s="128" t="s">
        <v>182</v>
      </c>
      <c r="K5809" s="128" t="s">
        <v>182</v>
      </c>
      <c r="L5809" s="128" t="s">
        <v>43</v>
      </c>
      <c r="M5809" s="128" t="s">
        <v>44</v>
      </c>
      <c r="N5809" s="128" t="s">
        <v>180</v>
      </c>
      <c r="O5809" s="128" t="s">
        <v>1534</v>
      </c>
      <c r="P5809" s="128" t="s">
        <v>1152</v>
      </c>
      <c r="Q5809" s="128" t="s">
        <v>1535</v>
      </c>
      <c r="R5809" s="128" t="s">
        <v>1152</v>
      </c>
      <c r="S5809" s="127">
        <v>201504</v>
      </c>
      <c r="T5809" s="128" t="s">
        <v>52</v>
      </c>
      <c r="U5809" s="127">
        <v>0</v>
      </c>
      <c r="V5809" s="138">
        <v>834785.06</v>
      </c>
      <c r="W5809" s="128" t="s">
        <v>1152</v>
      </c>
      <c r="X5809" s="128" t="s">
        <v>177</v>
      </c>
      <c r="Y5809" s="128" t="s">
        <v>1152</v>
      </c>
      <c r="Z5809" s="128" t="s">
        <v>48</v>
      </c>
      <c r="AA5809" s="128" t="s">
        <v>1166</v>
      </c>
      <c r="AB5809" s="128" t="s">
        <v>42</v>
      </c>
      <c r="AC5809" s="128" t="s">
        <v>2589</v>
      </c>
      <c r="AD5809" s="128" t="s">
        <v>51</v>
      </c>
    </row>
    <row r="5810" spans="1:30" x14ac:dyDescent="0.25">
      <c r="A5810" s="128" t="s">
        <v>35</v>
      </c>
      <c r="B5810" s="128" t="s">
        <v>36</v>
      </c>
      <c r="C5810" s="128" t="s">
        <v>37</v>
      </c>
      <c r="D5810" s="128" t="s">
        <v>121</v>
      </c>
      <c r="E5810" s="128" t="s">
        <v>122</v>
      </c>
      <c r="F5810" s="128" t="s">
        <v>123</v>
      </c>
      <c r="G5810" s="128" t="s">
        <v>124</v>
      </c>
      <c r="H5810" s="128" t="s">
        <v>124</v>
      </c>
      <c r="I5810" s="128" t="s">
        <v>42</v>
      </c>
      <c r="J5810" s="128" t="s">
        <v>182</v>
      </c>
      <c r="K5810" s="128" t="s">
        <v>182</v>
      </c>
      <c r="L5810" s="128" t="s">
        <v>43</v>
      </c>
      <c r="M5810" s="128" t="s">
        <v>44</v>
      </c>
      <c r="N5810" s="128" t="s">
        <v>180</v>
      </c>
      <c r="O5810" s="128" t="s">
        <v>1534</v>
      </c>
      <c r="P5810" s="128" t="s">
        <v>1152</v>
      </c>
      <c r="Q5810" s="128" t="s">
        <v>1535</v>
      </c>
      <c r="R5810" s="128" t="s">
        <v>2563</v>
      </c>
      <c r="S5810" s="127">
        <v>201504</v>
      </c>
      <c r="T5810" s="128" t="s">
        <v>52</v>
      </c>
      <c r="U5810" s="127">
        <v>0</v>
      </c>
      <c r="V5810" s="138">
        <v>596219.62</v>
      </c>
      <c r="W5810" s="128" t="s">
        <v>1152</v>
      </c>
      <c r="X5810" s="128" t="s">
        <v>177</v>
      </c>
      <c r="Y5810" s="128" t="s">
        <v>1152</v>
      </c>
      <c r="Z5810" s="128" t="s">
        <v>48</v>
      </c>
      <c r="AA5810" s="128" t="s">
        <v>1166</v>
      </c>
      <c r="AB5810" s="128" t="s">
        <v>42</v>
      </c>
      <c r="AC5810" s="128" t="s">
        <v>2589</v>
      </c>
      <c r="AD5810" s="128" t="s">
        <v>51</v>
      </c>
    </row>
    <row r="5811" spans="1:30" x14ac:dyDescent="0.25">
      <c r="A5811" s="128" t="s">
        <v>35</v>
      </c>
      <c r="B5811" s="128" t="s">
        <v>36</v>
      </c>
      <c r="C5811" s="128" t="s">
        <v>37</v>
      </c>
      <c r="D5811" s="128" t="s">
        <v>121</v>
      </c>
      <c r="E5811" s="128" t="s">
        <v>122</v>
      </c>
      <c r="F5811" s="128" t="s">
        <v>123</v>
      </c>
      <c r="G5811" s="128" t="s">
        <v>124</v>
      </c>
      <c r="H5811" s="128" t="s">
        <v>124</v>
      </c>
      <c r="I5811" s="128" t="s">
        <v>42</v>
      </c>
      <c r="J5811" s="128" t="s">
        <v>174</v>
      </c>
      <c r="K5811" s="128" t="s">
        <v>174</v>
      </c>
      <c r="L5811" s="128" t="s">
        <v>43</v>
      </c>
      <c r="M5811" s="128" t="s">
        <v>44</v>
      </c>
      <c r="N5811" s="128" t="s">
        <v>180</v>
      </c>
      <c r="O5811" s="128" t="s">
        <v>1534</v>
      </c>
      <c r="P5811" s="128" t="s">
        <v>1152</v>
      </c>
      <c r="Q5811" s="128" t="s">
        <v>1535</v>
      </c>
      <c r="R5811" s="128" t="s">
        <v>2563</v>
      </c>
      <c r="S5811" s="127">
        <v>201504</v>
      </c>
      <c r="T5811" s="128" t="s">
        <v>52</v>
      </c>
      <c r="U5811" s="127">
        <v>0</v>
      </c>
      <c r="V5811" s="138">
        <v>380004.72</v>
      </c>
      <c r="W5811" s="128" t="s">
        <v>1152</v>
      </c>
      <c r="X5811" s="128" t="s">
        <v>177</v>
      </c>
      <c r="Y5811" s="128" t="s">
        <v>1152</v>
      </c>
      <c r="Z5811" s="128" t="s">
        <v>48</v>
      </c>
      <c r="AA5811" s="128" t="s">
        <v>1166</v>
      </c>
      <c r="AB5811" s="128" t="s">
        <v>42</v>
      </c>
      <c r="AC5811" s="128" t="s">
        <v>2589</v>
      </c>
      <c r="AD5811" s="128" t="s">
        <v>51</v>
      </c>
    </row>
    <row r="5812" spans="1:30" x14ac:dyDescent="0.25">
      <c r="A5812" s="128" t="s">
        <v>35</v>
      </c>
      <c r="B5812" s="128" t="s">
        <v>36</v>
      </c>
      <c r="C5812" s="128" t="s">
        <v>37</v>
      </c>
      <c r="D5812" s="128" t="s">
        <v>121</v>
      </c>
      <c r="E5812" s="128" t="s">
        <v>122</v>
      </c>
      <c r="F5812" s="128" t="s">
        <v>123</v>
      </c>
      <c r="G5812" s="128" t="s">
        <v>124</v>
      </c>
      <c r="H5812" s="128" t="s">
        <v>124</v>
      </c>
      <c r="I5812" s="128" t="s">
        <v>42</v>
      </c>
      <c r="J5812" s="128" t="s">
        <v>174</v>
      </c>
      <c r="K5812" s="128" t="s">
        <v>174</v>
      </c>
      <c r="L5812" s="128" t="s">
        <v>43</v>
      </c>
      <c r="M5812" s="128" t="s">
        <v>44</v>
      </c>
      <c r="N5812" s="128" t="s">
        <v>180</v>
      </c>
      <c r="O5812" s="128" t="s">
        <v>1534</v>
      </c>
      <c r="P5812" s="128" t="s">
        <v>1152</v>
      </c>
      <c r="Q5812" s="128" t="s">
        <v>1535</v>
      </c>
      <c r="R5812" s="128" t="s">
        <v>1152</v>
      </c>
      <c r="S5812" s="127">
        <v>201504</v>
      </c>
      <c r="T5812" s="128" t="s">
        <v>52</v>
      </c>
      <c r="U5812" s="127">
        <v>0</v>
      </c>
      <c r="V5812" s="138">
        <v>146341.07</v>
      </c>
      <c r="W5812" s="128" t="s">
        <v>1152</v>
      </c>
      <c r="X5812" s="128" t="s">
        <v>177</v>
      </c>
      <c r="Y5812" s="128" t="s">
        <v>1152</v>
      </c>
      <c r="Z5812" s="128" t="s">
        <v>48</v>
      </c>
      <c r="AA5812" s="128" t="s">
        <v>1166</v>
      </c>
      <c r="AB5812" s="128" t="s">
        <v>42</v>
      </c>
      <c r="AC5812" s="128" t="s">
        <v>2589</v>
      </c>
      <c r="AD5812" s="128" t="s">
        <v>51</v>
      </c>
    </row>
    <row r="5813" spans="1:30" x14ac:dyDescent="0.25">
      <c r="A5813" s="128" t="s">
        <v>35</v>
      </c>
      <c r="B5813" s="128" t="s">
        <v>36</v>
      </c>
      <c r="C5813" s="128" t="s">
        <v>37</v>
      </c>
      <c r="D5813" s="128" t="s">
        <v>121</v>
      </c>
      <c r="E5813" s="128" t="s">
        <v>122</v>
      </c>
      <c r="F5813" s="128" t="s">
        <v>123</v>
      </c>
      <c r="G5813" s="128" t="s">
        <v>124</v>
      </c>
      <c r="H5813" s="128" t="s">
        <v>124</v>
      </c>
      <c r="I5813" s="128" t="s">
        <v>42</v>
      </c>
      <c r="J5813" s="128" t="s">
        <v>532</v>
      </c>
      <c r="K5813" s="128" t="s">
        <v>532</v>
      </c>
      <c r="L5813" s="128" t="s">
        <v>43</v>
      </c>
      <c r="M5813" s="128" t="s">
        <v>44</v>
      </c>
      <c r="N5813" s="128" t="s">
        <v>180</v>
      </c>
      <c r="O5813" s="128" t="s">
        <v>1534</v>
      </c>
      <c r="P5813" s="128" t="s">
        <v>1152</v>
      </c>
      <c r="Q5813" s="128" t="s">
        <v>1535</v>
      </c>
      <c r="R5813" s="128" t="s">
        <v>2563</v>
      </c>
      <c r="S5813" s="127">
        <v>201504</v>
      </c>
      <c r="T5813" s="128" t="s">
        <v>52</v>
      </c>
      <c r="U5813" s="127">
        <v>0</v>
      </c>
      <c r="V5813" s="138">
        <v>111910.91</v>
      </c>
      <c r="W5813" s="128" t="s">
        <v>1152</v>
      </c>
      <c r="X5813" s="128" t="s">
        <v>177</v>
      </c>
      <c r="Y5813" s="128" t="s">
        <v>1152</v>
      </c>
      <c r="Z5813" s="128" t="s">
        <v>48</v>
      </c>
      <c r="AA5813" s="128" t="s">
        <v>1166</v>
      </c>
      <c r="AB5813" s="128" t="s">
        <v>42</v>
      </c>
      <c r="AC5813" s="128" t="s">
        <v>2589</v>
      </c>
      <c r="AD5813" s="128" t="s">
        <v>51</v>
      </c>
    </row>
    <row r="5814" spans="1:30" x14ac:dyDescent="0.25">
      <c r="A5814" s="128" t="s">
        <v>35</v>
      </c>
      <c r="B5814" s="128" t="s">
        <v>36</v>
      </c>
      <c r="C5814" s="128" t="s">
        <v>37</v>
      </c>
      <c r="D5814" s="128" t="s">
        <v>121</v>
      </c>
      <c r="E5814" s="128" t="s">
        <v>122</v>
      </c>
      <c r="F5814" s="128" t="s">
        <v>123</v>
      </c>
      <c r="G5814" s="128" t="s">
        <v>124</v>
      </c>
      <c r="H5814" s="128" t="s">
        <v>124</v>
      </c>
      <c r="I5814" s="128" t="s">
        <v>42</v>
      </c>
      <c r="J5814" s="128" t="s">
        <v>652</v>
      </c>
      <c r="K5814" s="128" t="s">
        <v>652</v>
      </c>
      <c r="L5814" s="128" t="s">
        <v>43</v>
      </c>
      <c r="M5814" s="128" t="s">
        <v>44</v>
      </c>
      <c r="N5814" s="128" t="s">
        <v>180</v>
      </c>
      <c r="O5814" s="128" t="s">
        <v>1534</v>
      </c>
      <c r="P5814" s="128" t="s">
        <v>1152</v>
      </c>
      <c r="Q5814" s="128" t="s">
        <v>1535</v>
      </c>
      <c r="R5814" s="128" t="s">
        <v>2563</v>
      </c>
      <c r="S5814" s="127">
        <v>201504</v>
      </c>
      <c r="T5814" s="128" t="s">
        <v>52</v>
      </c>
      <c r="U5814" s="127">
        <v>0</v>
      </c>
      <c r="V5814" s="138">
        <v>60253.74</v>
      </c>
      <c r="W5814" s="128" t="s">
        <v>1152</v>
      </c>
      <c r="X5814" s="128" t="s">
        <v>177</v>
      </c>
      <c r="Y5814" s="128" t="s">
        <v>1152</v>
      </c>
      <c r="Z5814" s="128" t="s">
        <v>48</v>
      </c>
      <c r="AA5814" s="128" t="s">
        <v>1166</v>
      </c>
      <c r="AB5814" s="128" t="s">
        <v>42</v>
      </c>
      <c r="AC5814" s="128" t="s">
        <v>2589</v>
      </c>
      <c r="AD5814" s="128" t="s">
        <v>51</v>
      </c>
    </row>
    <row r="5815" spans="1:30" x14ac:dyDescent="0.25">
      <c r="A5815" s="128" t="s">
        <v>35</v>
      </c>
      <c r="B5815" s="128" t="s">
        <v>36</v>
      </c>
      <c r="C5815" s="128" t="s">
        <v>37</v>
      </c>
      <c r="D5815" s="128" t="s">
        <v>121</v>
      </c>
      <c r="E5815" s="128" t="s">
        <v>122</v>
      </c>
      <c r="F5815" s="128" t="s">
        <v>123</v>
      </c>
      <c r="G5815" s="128" t="s">
        <v>124</v>
      </c>
      <c r="H5815" s="128" t="s">
        <v>124</v>
      </c>
      <c r="I5815" s="128" t="s">
        <v>42</v>
      </c>
      <c r="J5815" s="128" t="s">
        <v>652</v>
      </c>
      <c r="K5815" s="128" t="s">
        <v>652</v>
      </c>
      <c r="L5815" s="128" t="s">
        <v>43</v>
      </c>
      <c r="M5815" s="128" t="s">
        <v>44</v>
      </c>
      <c r="N5815" s="128" t="s">
        <v>180</v>
      </c>
      <c r="O5815" s="128" t="s">
        <v>1534</v>
      </c>
      <c r="P5815" s="128" t="s">
        <v>1152</v>
      </c>
      <c r="Q5815" s="128" t="s">
        <v>1535</v>
      </c>
      <c r="R5815" s="128" t="s">
        <v>1152</v>
      </c>
      <c r="S5815" s="127">
        <v>201504</v>
      </c>
      <c r="T5815" s="128" t="s">
        <v>52</v>
      </c>
      <c r="U5815" s="127">
        <v>0</v>
      </c>
      <c r="V5815" s="138">
        <v>15087.86</v>
      </c>
      <c r="W5815" s="128" t="s">
        <v>1152</v>
      </c>
      <c r="X5815" s="128" t="s">
        <v>177</v>
      </c>
      <c r="Y5815" s="128" t="s">
        <v>1152</v>
      </c>
      <c r="Z5815" s="128" t="s">
        <v>48</v>
      </c>
      <c r="AA5815" s="128" t="s">
        <v>1166</v>
      </c>
      <c r="AB5815" s="128" t="s">
        <v>42</v>
      </c>
      <c r="AC5815" s="128" t="s">
        <v>2589</v>
      </c>
      <c r="AD5815" s="128" t="s">
        <v>51</v>
      </c>
    </row>
    <row r="5816" spans="1:30" x14ac:dyDescent="0.25">
      <c r="A5816" s="128" t="s">
        <v>35</v>
      </c>
      <c r="B5816" s="128" t="s">
        <v>36</v>
      </c>
      <c r="C5816" s="128" t="s">
        <v>37</v>
      </c>
      <c r="D5816" s="128" t="s">
        <v>121</v>
      </c>
      <c r="E5816" s="128" t="s">
        <v>122</v>
      </c>
      <c r="F5816" s="128" t="s">
        <v>123</v>
      </c>
      <c r="G5816" s="128" t="s">
        <v>124</v>
      </c>
      <c r="H5816" s="128" t="s">
        <v>124</v>
      </c>
      <c r="I5816" s="128" t="s">
        <v>42</v>
      </c>
      <c r="J5816" s="128" t="s">
        <v>532</v>
      </c>
      <c r="K5816" s="128" t="s">
        <v>532</v>
      </c>
      <c r="L5816" s="128" t="s">
        <v>43</v>
      </c>
      <c r="M5816" s="128" t="s">
        <v>44</v>
      </c>
      <c r="N5816" s="128" t="s">
        <v>180</v>
      </c>
      <c r="O5816" s="128" t="s">
        <v>1534</v>
      </c>
      <c r="P5816" s="128" t="s">
        <v>1152</v>
      </c>
      <c r="Q5816" s="128" t="s">
        <v>1535</v>
      </c>
      <c r="R5816" s="128" t="s">
        <v>1152</v>
      </c>
      <c r="S5816" s="127">
        <v>201504</v>
      </c>
      <c r="T5816" s="128" t="s">
        <v>52</v>
      </c>
      <c r="U5816" s="127">
        <v>0</v>
      </c>
      <c r="V5816" s="138">
        <v>5609</v>
      </c>
      <c r="W5816" s="128" t="s">
        <v>1152</v>
      </c>
      <c r="X5816" s="128" t="s">
        <v>177</v>
      </c>
      <c r="Y5816" s="128" t="s">
        <v>1152</v>
      </c>
      <c r="Z5816" s="128" t="s">
        <v>48</v>
      </c>
      <c r="AA5816" s="128" t="s">
        <v>1166</v>
      </c>
      <c r="AB5816" s="128" t="s">
        <v>42</v>
      </c>
      <c r="AC5816" s="128" t="s">
        <v>2589</v>
      </c>
      <c r="AD5816" s="128" t="s">
        <v>51</v>
      </c>
    </row>
    <row r="5817" spans="1:30" x14ac:dyDescent="0.25">
      <c r="A5817" s="128" t="s">
        <v>35</v>
      </c>
      <c r="B5817" s="128" t="s">
        <v>36</v>
      </c>
      <c r="C5817" s="128" t="s">
        <v>37</v>
      </c>
      <c r="D5817" s="128" t="s">
        <v>121</v>
      </c>
      <c r="E5817" s="128" t="s">
        <v>122</v>
      </c>
      <c r="F5817" s="128" t="s">
        <v>123</v>
      </c>
      <c r="G5817" s="128" t="s">
        <v>124</v>
      </c>
      <c r="H5817" s="128" t="s">
        <v>124</v>
      </c>
      <c r="I5817" s="128" t="s">
        <v>42</v>
      </c>
      <c r="J5817" s="128" t="s">
        <v>500</v>
      </c>
      <c r="K5817" s="128" t="s">
        <v>500</v>
      </c>
      <c r="L5817" s="128" t="s">
        <v>43</v>
      </c>
      <c r="M5817" s="128" t="s">
        <v>44</v>
      </c>
      <c r="N5817" s="128" t="s">
        <v>162</v>
      </c>
      <c r="O5817" s="128" t="s">
        <v>1534</v>
      </c>
      <c r="P5817" s="128" t="s">
        <v>1152</v>
      </c>
      <c r="Q5817" s="128" t="s">
        <v>806</v>
      </c>
      <c r="R5817" s="128" t="s">
        <v>1152</v>
      </c>
      <c r="S5817" s="127">
        <v>201504</v>
      </c>
      <c r="T5817" s="128" t="s">
        <v>52</v>
      </c>
      <c r="U5817" s="127">
        <v>0</v>
      </c>
      <c r="V5817" s="138">
        <v>24483.85</v>
      </c>
      <c r="W5817" s="128" t="s">
        <v>1152</v>
      </c>
      <c r="X5817" s="128" t="s">
        <v>807</v>
      </c>
      <c r="Y5817" s="128" t="s">
        <v>1152</v>
      </c>
      <c r="Z5817" s="128" t="s">
        <v>48</v>
      </c>
      <c r="AA5817" s="128" t="s">
        <v>1166</v>
      </c>
      <c r="AB5817" s="128" t="s">
        <v>42</v>
      </c>
      <c r="AC5817" s="128" t="s">
        <v>2589</v>
      </c>
      <c r="AD5817" s="128" t="s">
        <v>51</v>
      </c>
    </row>
    <row r="5818" spans="1:30" x14ac:dyDescent="0.25">
      <c r="A5818" s="128" t="s">
        <v>35</v>
      </c>
      <c r="B5818" s="128" t="s">
        <v>36</v>
      </c>
      <c r="C5818" s="128" t="s">
        <v>37</v>
      </c>
      <c r="D5818" s="128" t="s">
        <v>121</v>
      </c>
      <c r="E5818" s="128" t="s">
        <v>122</v>
      </c>
      <c r="F5818" s="128" t="s">
        <v>123</v>
      </c>
      <c r="G5818" s="128" t="s">
        <v>124</v>
      </c>
      <c r="H5818" s="128" t="s">
        <v>124</v>
      </c>
      <c r="I5818" s="128" t="s">
        <v>42</v>
      </c>
      <c r="J5818" s="128" t="s">
        <v>500</v>
      </c>
      <c r="K5818" s="128" t="s">
        <v>500</v>
      </c>
      <c r="L5818" s="128" t="s">
        <v>43</v>
      </c>
      <c r="M5818" s="128" t="s">
        <v>44</v>
      </c>
      <c r="N5818" s="128" t="s">
        <v>162</v>
      </c>
      <c r="O5818" s="128" t="s">
        <v>1534</v>
      </c>
      <c r="P5818" s="128" t="s">
        <v>1152</v>
      </c>
      <c r="Q5818" s="128" t="s">
        <v>806</v>
      </c>
      <c r="R5818" s="128" t="s">
        <v>1152</v>
      </c>
      <c r="S5818" s="127">
        <v>201504</v>
      </c>
      <c r="T5818" s="128" t="s">
        <v>52</v>
      </c>
      <c r="U5818" s="127">
        <v>0</v>
      </c>
      <c r="V5818" s="138">
        <v>19556.75</v>
      </c>
      <c r="W5818" s="128" t="s">
        <v>1152</v>
      </c>
      <c r="X5818" s="128" t="s">
        <v>807</v>
      </c>
      <c r="Y5818" s="128" t="s">
        <v>1152</v>
      </c>
      <c r="Z5818" s="128" t="s">
        <v>48</v>
      </c>
      <c r="AA5818" s="128" t="s">
        <v>1166</v>
      </c>
      <c r="AB5818" s="128" t="s">
        <v>42</v>
      </c>
      <c r="AC5818" s="128" t="s">
        <v>2589</v>
      </c>
      <c r="AD5818" s="128" t="s">
        <v>51</v>
      </c>
    </row>
    <row r="5819" spans="1:30" x14ac:dyDescent="0.25">
      <c r="A5819" s="128" t="s">
        <v>35</v>
      </c>
      <c r="B5819" s="128" t="s">
        <v>36</v>
      </c>
      <c r="C5819" s="128" t="s">
        <v>37</v>
      </c>
      <c r="D5819" s="128" t="s">
        <v>121</v>
      </c>
      <c r="E5819" s="128" t="s">
        <v>215</v>
      </c>
      <c r="F5819" s="128" t="s">
        <v>216</v>
      </c>
      <c r="G5819" s="128" t="s">
        <v>124</v>
      </c>
      <c r="H5819" s="128" t="s">
        <v>124</v>
      </c>
      <c r="I5819" s="128" t="s">
        <v>42</v>
      </c>
      <c r="J5819" s="128" t="s">
        <v>237</v>
      </c>
      <c r="K5819" s="128" t="s">
        <v>237</v>
      </c>
      <c r="L5819" s="128" t="s">
        <v>43</v>
      </c>
      <c r="M5819" s="128" t="s">
        <v>44</v>
      </c>
      <c r="N5819" s="128" t="s">
        <v>150</v>
      </c>
      <c r="O5819" s="128" t="s">
        <v>1534</v>
      </c>
      <c r="P5819" s="128" t="s">
        <v>1152</v>
      </c>
      <c r="Q5819" s="128" t="s">
        <v>2545</v>
      </c>
      <c r="R5819" s="128" t="s">
        <v>1152</v>
      </c>
      <c r="S5819" s="127">
        <v>201504</v>
      </c>
      <c r="T5819" s="128" t="s">
        <v>52</v>
      </c>
      <c r="U5819" s="127">
        <v>0</v>
      </c>
      <c r="V5819" s="138">
        <v>21561.279999999999</v>
      </c>
      <c r="W5819" s="128" t="s">
        <v>1152</v>
      </c>
      <c r="X5819" s="128" t="s">
        <v>1152</v>
      </c>
      <c r="Y5819" s="128" t="s">
        <v>1152</v>
      </c>
      <c r="Z5819" s="128" t="s">
        <v>48</v>
      </c>
      <c r="AA5819" s="128" t="s">
        <v>1166</v>
      </c>
      <c r="AB5819" s="128" t="s">
        <v>42</v>
      </c>
      <c r="AC5819" s="128" t="s">
        <v>2590</v>
      </c>
      <c r="AD5819" s="128" t="s">
        <v>51</v>
      </c>
    </row>
    <row r="5820" spans="1:30" x14ac:dyDescent="0.25">
      <c r="A5820" s="128" t="s">
        <v>35</v>
      </c>
      <c r="B5820" s="128" t="s">
        <v>36</v>
      </c>
      <c r="C5820" s="128" t="s">
        <v>37</v>
      </c>
      <c r="D5820" s="128" t="s">
        <v>121</v>
      </c>
      <c r="E5820" s="128" t="s">
        <v>215</v>
      </c>
      <c r="F5820" s="128" t="s">
        <v>216</v>
      </c>
      <c r="G5820" s="128" t="s">
        <v>124</v>
      </c>
      <c r="H5820" s="128" t="s">
        <v>124</v>
      </c>
      <c r="I5820" s="128" t="s">
        <v>42</v>
      </c>
      <c r="J5820" s="128" t="s">
        <v>250</v>
      </c>
      <c r="K5820" s="128" t="s">
        <v>250</v>
      </c>
      <c r="L5820" s="128" t="s">
        <v>43</v>
      </c>
      <c r="M5820" s="128" t="s">
        <v>44</v>
      </c>
      <c r="N5820" s="128" t="s">
        <v>150</v>
      </c>
      <c r="O5820" s="128" t="s">
        <v>1534</v>
      </c>
      <c r="P5820" s="128" t="s">
        <v>1152</v>
      </c>
      <c r="Q5820" s="128" t="s">
        <v>2546</v>
      </c>
      <c r="R5820" s="128" t="s">
        <v>1152</v>
      </c>
      <c r="S5820" s="127">
        <v>201504</v>
      </c>
      <c r="T5820" s="128" t="s">
        <v>52</v>
      </c>
      <c r="U5820" s="127">
        <v>0</v>
      </c>
      <c r="V5820" s="138">
        <v>1153.5899999999999</v>
      </c>
      <c r="W5820" s="128" t="s">
        <v>1152</v>
      </c>
      <c r="X5820" s="128" t="s">
        <v>1152</v>
      </c>
      <c r="Y5820" s="128" t="s">
        <v>1152</v>
      </c>
      <c r="Z5820" s="128" t="s">
        <v>48</v>
      </c>
      <c r="AA5820" s="128" t="s">
        <v>1166</v>
      </c>
      <c r="AB5820" s="128" t="s">
        <v>42</v>
      </c>
      <c r="AC5820" s="128" t="s">
        <v>2590</v>
      </c>
      <c r="AD5820" s="128" t="s">
        <v>51</v>
      </c>
    </row>
    <row r="5821" spans="1:30" x14ac:dyDescent="0.25">
      <c r="A5821" s="128" t="s">
        <v>35</v>
      </c>
      <c r="B5821" s="128" t="s">
        <v>36</v>
      </c>
      <c r="C5821" s="128" t="s">
        <v>37</v>
      </c>
      <c r="D5821" s="128" t="s">
        <v>121</v>
      </c>
      <c r="E5821" s="128" t="s">
        <v>122</v>
      </c>
      <c r="F5821" s="128" t="s">
        <v>123</v>
      </c>
      <c r="G5821" s="128" t="s">
        <v>124</v>
      </c>
      <c r="H5821" s="128" t="s">
        <v>124</v>
      </c>
      <c r="I5821" s="128" t="s">
        <v>42</v>
      </c>
      <c r="J5821" s="128" t="s">
        <v>182</v>
      </c>
      <c r="K5821" s="128" t="s">
        <v>182</v>
      </c>
      <c r="L5821" s="128" t="s">
        <v>43</v>
      </c>
      <c r="M5821" s="128" t="s">
        <v>44</v>
      </c>
      <c r="N5821" s="128" t="s">
        <v>150</v>
      </c>
      <c r="O5821" s="128" t="s">
        <v>1562</v>
      </c>
      <c r="P5821" s="128" t="s">
        <v>1152</v>
      </c>
      <c r="Q5821" s="128" t="s">
        <v>2484</v>
      </c>
      <c r="R5821" s="128" t="s">
        <v>1152</v>
      </c>
      <c r="S5821" s="127">
        <v>201504</v>
      </c>
      <c r="T5821" s="128" t="s">
        <v>47</v>
      </c>
      <c r="U5821" s="127">
        <v>0</v>
      </c>
      <c r="V5821" s="138">
        <v>-1866779</v>
      </c>
      <c r="W5821" s="128" t="s">
        <v>1152</v>
      </c>
      <c r="X5821" s="128" t="s">
        <v>1152</v>
      </c>
      <c r="Y5821" s="128" t="s">
        <v>1152</v>
      </c>
      <c r="Z5821" s="128" t="s">
        <v>48</v>
      </c>
      <c r="AA5821" s="128" t="s">
        <v>2363</v>
      </c>
      <c r="AB5821" s="128" t="s">
        <v>42</v>
      </c>
      <c r="AC5821" s="128" t="s">
        <v>2591</v>
      </c>
      <c r="AD5821" s="128" t="s">
        <v>51</v>
      </c>
    </row>
    <row r="5822" spans="1:30" x14ac:dyDescent="0.25">
      <c r="A5822" s="128" t="s">
        <v>35</v>
      </c>
      <c r="B5822" s="128" t="s">
        <v>36</v>
      </c>
      <c r="C5822" s="128" t="s">
        <v>37</v>
      </c>
      <c r="D5822" s="128" t="s">
        <v>121</v>
      </c>
      <c r="E5822" s="128" t="s">
        <v>122</v>
      </c>
      <c r="F5822" s="128" t="s">
        <v>123</v>
      </c>
      <c r="G5822" s="128" t="s">
        <v>124</v>
      </c>
      <c r="H5822" s="128" t="s">
        <v>124</v>
      </c>
      <c r="I5822" s="128" t="s">
        <v>42</v>
      </c>
      <c r="J5822" s="128" t="s">
        <v>652</v>
      </c>
      <c r="K5822" s="128" t="s">
        <v>652</v>
      </c>
      <c r="L5822" s="128" t="s">
        <v>43</v>
      </c>
      <c r="M5822" s="128" t="s">
        <v>44</v>
      </c>
      <c r="N5822" s="128" t="s">
        <v>150</v>
      </c>
      <c r="O5822" s="128" t="s">
        <v>1562</v>
      </c>
      <c r="P5822" s="128" t="s">
        <v>1152</v>
      </c>
      <c r="Q5822" s="128" t="s">
        <v>2484</v>
      </c>
      <c r="R5822" s="128" t="s">
        <v>1152</v>
      </c>
      <c r="S5822" s="127">
        <v>201504</v>
      </c>
      <c r="T5822" s="128" t="s">
        <v>47</v>
      </c>
      <c r="U5822" s="127">
        <v>0</v>
      </c>
      <c r="V5822" s="138">
        <v>-570186</v>
      </c>
      <c r="W5822" s="128" t="s">
        <v>1152</v>
      </c>
      <c r="X5822" s="128" t="s">
        <v>1152</v>
      </c>
      <c r="Y5822" s="128" t="s">
        <v>1152</v>
      </c>
      <c r="Z5822" s="128" t="s">
        <v>48</v>
      </c>
      <c r="AA5822" s="128" t="s">
        <v>2363</v>
      </c>
      <c r="AB5822" s="128" t="s">
        <v>42</v>
      </c>
      <c r="AC5822" s="128" t="s">
        <v>2591</v>
      </c>
      <c r="AD5822" s="128" t="s">
        <v>51</v>
      </c>
    </row>
    <row r="5823" spans="1:30" x14ac:dyDescent="0.25">
      <c r="A5823" s="128" t="s">
        <v>35</v>
      </c>
      <c r="B5823" s="128" t="s">
        <v>36</v>
      </c>
      <c r="C5823" s="128" t="s">
        <v>37</v>
      </c>
      <c r="D5823" s="128" t="s">
        <v>121</v>
      </c>
      <c r="E5823" s="128" t="s">
        <v>122</v>
      </c>
      <c r="F5823" s="128" t="s">
        <v>123</v>
      </c>
      <c r="G5823" s="128" t="s">
        <v>124</v>
      </c>
      <c r="H5823" s="128" t="s">
        <v>124</v>
      </c>
      <c r="I5823" s="128" t="s">
        <v>42</v>
      </c>
      <c r="J5823" s="128" t="s">
        <v>532</v>
      </c>
      <c r="K5823" s="128" t="s">
        <v>532</v>
      </c>
      <c r="L5823" s="128" t="s">
        <v>43</v>
      </c>
      <c r="M5823" s="128" t="s">
        <v>44</v>
      </c>
      <c r="N5823" s="128" t="s">
        <v>150</v>
      </c>
      <c r="O5823" s="128" t="s">
        <v>1562</v>
      </c>
      <c r="P5823" s="128" t="s">
        <v>1152</v>
      </c>
      <c r="Q5823" s="128" t="s">
        <v>2484</v>
      </c>
      <c r="R5823" s="128" t="s">
        <v>1152</v>
      </c>
      <c r="S5823" s="127">
        <v>201504</v>
      </c>
      <c r="T5823" s="128" t="s">
        <v>47</v>
      </c>
      <c r="U5823" s="127">
        <v>0</v>
      </c>
      <c r="V5823" s="138">
        <v>-229826</v>
      </c>
      <c r="W5823" s="128" t="s">
        <v>1152</v>
      </c>
      <c r="X5823" s="128" t="s">
        <v>1152</v>
      </c>
      <c r="Y5823" s="128" t="s">
        <v>1152</v>
      </c>
      <c r="Z5823" s="128" t="s">
        <v>48</v>
      </c>
      <c r="AA5823" s="128" t="s">
        <v>2363</v>
      </c>
      <c r="AB5823" s="128" t="s">
        <v>42</v>
      </c>
      <c r="AC5823" s="128" t="s">
        <v>2591</v>
      </c>
      <c r="AD5823" s="128" t="s">
        <v>51</v>
      </c>
    </row>
    <row r="5824" spans="1:30" x14ac:dyDescent="0.25">
      <c r="A5824" s="128" t="s">
        <v>35</v>
      </c>
      <c r="B5824" s="128" t="s">
        <v>36</v>
      </c>
      <c r="C5824" s="128" t="s">
        <v>37</v>
      </c>
      <c r="D5824" s="128" t="s">
        <v>121</v>
      </c>
      <c r="E5824" s="128" t="s">
        <v>122</v>
      </c>
      <c r="F5824" s="128" t="s">
        <v>123</v>
      </c>
      <c r="G5824" s="128" t="s">
        <v>124</v>
      </c>
      <c r="H5824" s="128" t="s">
        <v>124</v>
      </c>
      <c r="I5824" s="128" t="s">
        <v>42</v>
      </c>
      <c r="J5824" s="128" t="s">
        <v>174</v>
      </c>
      <c r="K5824" s="128" t="s">
        <v>174</v>
      </c>
      <c r="L5824" s="128" t="s">
        <v>43</v>
      </c>
      <c r="M5824" s="128" t="s">
        <v>44</v>
      </c>
      <c r="N5824" s="128" t="s">
        <v>150</v>
      </c>
      <c r="O5824" s="128" t="s">
        <v>1562</v>
      </c>
      <c r="P5824" s="128" t="s">
        <v>1152</v>
      </c>
      <c r="Q5824" s="128" t="s">
        <v>2484</v>
      </c>
      <c r="R5824" s="128" t="s">
        <v>1152</v>
      </c>
      <c r="S5824" s="127">
        <v>201504</v>
      </c>
      <c r="T5824" s="128" t="s">
        <v>47</v>
      </c>
      <c r="U5824" s="127">
        <v>0</v>
      </c>
      <c r="V5824" s="138">
        <v>-134351</v>
      </c>
      <c r="W5824" s="128" t="s">
        <v>1152</v>
      </c>
      <c r="X5824" s="128" t="s">
        <v>1152</v>
      </c>
      <c r="Y5824" s="128" t="s">
        <v>1152</v>
      </c>
      <c r="Z5824" s="128" t="s">
        <v>48</v>
      </c>
      <c r="AA5824" s="128" t="s">
        <v>2363</v>
      </c>
      <c r="AB5824" s="128" t="s">
        <v>42</v>
      </c>
      <c r="AC5824" s="128" t="s">
        <v>2591</v>
      </c>
      <c r="AD5824" s="128" t="s">
        <v>51</v>
      </c>
    </row>
    <row r="5825" spans="1:30" x14ac:dyDescent="0.25">
      <c r="A5825" s="128" t="s">
        <v>35</v>
      </c>
      <c r="B5825" s="128" t="s">
        <v>36</v>
      </c>
      <c r="C5825" s="128" t="s">
        <v>37</v>
      </c>
      <c r="D5825" s="128" t="s">
        <v>121</v>
      </c>
      <c r="E5825" s="128" t="s">
        <v>215</v>
      </c>
      <c r="F5825" s="128" t="s">
        <v>216</v>
      </c>
      <c r="G5825" s="128" t="s">
        <v>124</v>
      </c>
      <c r="H5825" s="128" t="s">
        <v>124</v>
      </c>
      <c r="I5825" s="128" t="s">
        <v>42</v>
      </c>
      <c r="J5825" s="128" t="s">
        <v>237</v>
      </c>
      <c r="K5825" s="128" t="s">
        <v>237</v>
      </c>
      <c r="L5825" s="128" t="s">
        <v>43</v>
      </c>
      <c r="M5825" s="128" t="s">
        <v>44</v>
      </c>
      <c r="N5825" s="128" t="s">
        <v>180</v>
      </c>
      <c r="O5825" s="128" t="s">
        <v>1534</v>
      </c>
      <c r="P5825" s="128" t="s">
        <v>1152</v>
      </c>
      <c r="Q5825" s="128" t="s">
        <v>1544</v>
      </c>
      <c r="R5825" s="128" t="s">
        <v>1152</v>
      </c>
      <c r="S5825" s="127">
        <v>201504</v>
      </c>
      <c r="T5825" s="128" t="s">
        <v>52</v>
      </c>
      <c r="U5825" s="127">
        <v>0</v>
      </c>
      <c r="V5825" s="138">
        <v>432200</v>
      </c>
      <c r="W5825" s="128" t="s">
        <v>1152</v>
      </c>
      <c r="X5825" s="128" t="s">
        <v>1152</v>
      </c>
      <c r="Y5825" s="128" t="s">
        <v>1152</v>
      </c>
      <c r="Z5825" s="128" t="s">
        <v>48</v>
      </c>
      <c r="AA5825" s="128" t="s">
        <v>1166</v>
      </c>
      <c r="AB5825" s="128" t="s">
        <v>42</v>
      </c>
      <c r="AC5825" s="128" t="s">
        <v>2590</v>
      </c>
      <c r="AD5825" s="128" t="s">
        <v>51</v>
      </c>
    </row>
    <row r="5826" spans="1:30" x14ac:dyDescent="0.25">
      <c r="A5826" s="128" t="s">
        <v>35</v>
      </c>
      <c r="B5826" s="128" t="s">
        <v>36</v>
      </c>
      <c r="C5826" s="128" t="s">
        <v>37</v>
      </c>
      <c r="D5826" s="128" t="s">
        <v>121</v>
      </c>
      <c r="E5826" s="128" t="s">
        <v>215</v>
      </c>
      <c r="F5826" s="128" t="s">
        <v>216</v>
      </c>
      <c r="G5826" s="128" t="s">
        <v>124</v>
      </c>
      <c r="H5826" s="128" t="s">
        <v>124</v>
      </c>
      <c r="I5826" s="128" t="s">
        <v>42</v>
      </c>
      <c r="J5826" s="128" t="s">
        <v>261</v>
      </c>
      <c r="K5826" s="128" t="s">
        <v>261</v>
      </c>
      <c r="L5826" s="128" t="s">
        <v>43</v>
      </c>
      <c r="M5826" s="128" t="s">
        <v>44</v>
      </c>
      <c r="N5826" s="128" t="s">
        <v>180</v>
      </c>
      <c r="O5826" s="128" t="s">
        <v>1534</v>
      </c>
      <c r="P5826" s="128" t="s">
        <v>1152</v>
      </c>
      <c r="Q5826" s="128" t="s">
        <v>1547</v>
      </c>
      <c r="R5826" s="128" t="s">
        <v>1152</v>
      </c>
      <c r="S5826" s="127">
        <v>201504</v>
      </c>
      <c r="T5826" s="128" t="s">
        <v>52</v>
      </c>
      <c r="U5826" s="127">
        <v>0</v>
      </c>
      <c r="V5826" s="138">
        <v>320287</v>
      </c>
      <c r="W5826" s="128" t="s">
        <v>1152</v>
      </c>
      <c r="X5826" s="128" t="s">
        <v>1152</v>
      </c>
      <c r="Y5826" s="128" t="s">
        <v>1152</v>
      </c>
      <c r="Z5826" s="128" t="s">
        <v>48</v>
      </c>
      <c r="AA5826" s="128" t="s">
        <v>1166</v>
      </c>
      <c r="AB5826" s="128" t="s">
        <v>42</v>
      </c>
      <c r="AC5826" s="128" t="s">
        <v>2590</v>
      </c>
      <c r="AD5826" s="128" t="s">
        <v>51</v>
      </c>
    </row>
    <row r="5827" spans="1:30" x14ac:dyDescent="0.25">
      <c r="A5827" s="128" t="s">
        <v>35</v>
      </c>
      <c r="B5827" s="128" t="s">
        <v>36</v>
      </c>
      <c r="C5827" s="128" t="s">
        <v>37</v>
      </c>
      <c r="D5827" s="128" t="s">
        <v>121</v>
      </c>
      <c r="E5827" s="128" t="s">
        <v>215</v>
      </c>
      <c r="F5827" s="128" t="s">
        <v>216</v>
      </c>
      <c r="G5827" s="128" t="s">
        <v>124</v>
      </c>
      <c r="H5827" s="128" t="s">
        <v>124</v>
      </c>
      <c r="I5827" s="128" t="s">
        <v>42</v>
      </c>
      <c r="J5827" s="128" t="s">
        <v>217</v>
      </c>
      <c r="K5827" s="128" t="s">
        <v>217</v>
      </c>
      <c r="L5827" s="128" t="s">
        <v>43</v>
      </c>
      <c r="M5827" s="128" t="s">
        <v>44</v>
      </c>
      <c r="N5827" s="128" t="s">
        <v>180</v>
      </c>
      <c r="O5827" s="128" t="s">
        <v>1534</v>
      </c>
      <c r="P5827" s="128" t="s">
        <v>1152</v>
      </c>
      <c r="Q5827" s="128" t="s">
        <v>2483</v>
      </c>
      <c r="R5827" s="128" t="s">
        <v>1152</v>
      </c>
      <c r="S5827" s="127">
        <v>201504</v>
      </c>
      <c r="T5827" s="128" t="s">
        <v>52</v>
      </c>
      <c r="U5827" s="127">
        <v>0</v>
      </c>
      <c r="V5827" s="138">
        <v>74253.75</v>
      </c>
      <c r="W5827" s="128" t="s">
        <v>1152</v>
      </c>
      <c r="X5827" s="128" t="s">
        <v>1152</v>
      </c>
      <c r="Y5827" s="128" t="s">
        <v>1152</v>
      </c>
      <c r="Z5827" s="128" t="s">
        <v>48</v>
      </c>
      <c r="AA5827" s="128" t="s">
        <v>1166</v>
      </c>
      <c r="AB5827" s="128" t="s">
        <v>42</v>
      </c>
      <c r="AC5827" s="128" t="s">
        <v>2590</v>
      </c>
      <c r="AD5827" s="128" t="s">
        <v>51</v>
      </c>
    </row>
    <row r="5828" spans="1:30" x14ac:dyDescent="0.25">
      <c r="A5828" s="128" t="s">
        <v>35</v>
      </c>
      <c r="B5828" s="128" t="s">
        <v>36</v>
      </c>
      <c r="C5828" s="128" t="s">
        <v>37</v>
      </c>
      <c r="D5828" s="128" t="s">
        <v>121</v>
      </c>
      <c r="E5828" s="128" t="s">
        <v>215</v>
      </c>
      <c r="F5828" s="128" t="s">
        <v>216</v>
      </c>
      <c r="G5828" s="128" t="s">
        <v>124</v>
      </c>
      <c r="H5828" s="128" t="s">
        <v>124</v>
      </c>
      <c r="I5828" s="128" t="s">
        <v>42</v>
      </c>
      <c r="J5828" s="128" t="s">
        <v>250</v>
      </c>
      <c r="K5828" s="128" t="s">
        <v>250</v>
      </c>
      <c r="L5828" s="128" t="s">
        <v>43</v>
      </c>
      <c r="M5828" s="128" t="s">
        <v>44</v>
      </c>
      <c r="N5828" s="128" t="s">
        <v>180</v>
      </c>
      <c r="O5828" s="128" t="s">
        <v>1534</v>
      </c>
      <c r="P5828" s="128" t="s">
        <v>1152</v>
      </c>
      <c r="Q5828" s="128" t="s">
        <v>1545</v>
      </c>
      <c r="R5828" s="128" t="s">
        <v>1152</v>
      </c>
      <c r="S5828" s="127">
        <v>201504</v>
      </c>
      <c r="T5828" s="128" t="s">
        <v>52</v>
      </c>
      <c r="U5828" s="127">
        <v>0</v>
      </c>
      <c r="V5828" s="138">
        <v>33600</v>
      </c>
      <c r="W5828" s="128" t="s">
        <v>1152</v>
      </c>
      <c r="X5828" s="128" t="s">
        <v>1152</v>
      </c>
      <c r="Y5828" s="128" t="s">
        <v>1152</v>
      </c>
      <c r="Z5828" s="128" t="s">
        <v>48</v>
      </c>
      <c r="AA5828" s="128" t="s">
        <v>1166</v>
      </c>
      <c r="AB5828" s="128" t="s">
        <v>42</v>
      </c>
      <c r="AC5828" s="128" t="s">
        <v>2590</v>
      </c>
      <c r="AD5828" s="128" t="s">
        <v>51</v>
      </c>
    </row>
    <row r="5829" spans="1:30" x14ac:dyDescent="0.25">
      <c r="A5829" s="128" t="s">
        <v>35</v>
      </c>
      <c r="B5829" s="128" t="s">
        <v>36</v>
      </c>
      <c r="C5829" s="128" t="s">
        <v>37</v>
      </c>
      <c r="D5829" s="128" t="s">
        <v>121</v>
      </c>
      <c r="E5829" s="128" t="s">
        <v>215</v>
      </c>
      <c r="F5829" s="128" t="s">
        <v>216</v>
      </c>
      <c r="G5829" s="128" t="s">
        <v>124</v>
      </c>
      <c r="H5829" s="128" t="s">
        <v>124</v>
      </c>
      <c r="I5829" s="128" t="s">
        <v>42</v>
      </c>
      <c r="J5829" s="128" t="s">
        <v>231</v>
      </c>
      <c r="K5829" s="128" t="s">
        <v>231</v>
      </c>
      <c r="L5829" s="128" t="s">
        <v>43</v>
      </c>
      <c r="M5829" s="128" t="s">
        <v>44</v>
      </c>
      <c r="N5829" s="128" t="s">
        <v>180</v>
      </c>
      <c r="O5829" s="128" t="s">
        <v>1534</v>
      </c>
      <c r="P5829" s="128" t="s">
        <v>1152</v>
      </c>
      <c r="Q5829" s="128" t="s">
        <v>2547</v>
      </c>
      <c r="R5829" s="128" t="s">
        <v>1152</v>
      </c>
      <c r="S5829" s="127">
        <v>201504</v>
      </c>
      <c r="T5829" s="128" t="s">
        <v>52</v>
      </c>
      <c r="U5829" s="127">
        <v>0</v>
      </c>
      <c r="V5829" s="138">
        <v>20373.689999999999</v>
      </c>
      <c r="W5829" s="128" t="s">
        <v>1152</v>
      </c>
      <c r="X5829" s="128" t="s">
        <v>1152</v>
      </c>
      <c r="Y5829" s="128" t="s">
        <v>1152</v>
      </c>
      <c r="Z5829" s="128" t="s">
        <v>48</v>
      </c>
      <c r="AA5829" s="128" t="s">
        <v>1166</v>
      </c>
      <c r="AB5829" s="128" t="s">
        <v>42</v>
      </c>
      <c r="AC5829" s="128" t="s">
        <v>2590</v>
      </c>
      <c r="AD5829" s="128" t="s">
        <v>51</v>
      </c>
    </row>
    <row r="5830" spans="1:30" x14ac:dyDescent="0.25">
      <c r="A5830" s="128" t="s">
        <v>35</v>
      </c>
      <c r="B5830" s="128" t="s">
        <v>36</v>
      </c>
      <c r="C5830" s="128" t="s">
        <v>37</v>
      </c>
      <c r="D5830" s="128" t="s">
        <v>121</v>
      </c>
      <c r="E5830" s="128" t="s">
        <v>215</v>
      </c>
      <c r="F5830" s="128" t="s">
        <v>216</v>
      </c>
      <c r="G5830" s="128" t="s">
        <v>124</v>
      </c>
      <c r="H5830" s="128" t="s">
        <v>124</v>
      </c>
      <c r="I5830" s="128" t="s">
        <v>42</v>
      </c>
      <c r="J5830" s="128" t="s">
        <v>437</v>
      </c>
      <c r="K5830" s="128" t="s">
        <v>437</v>
      </c>
      <c r="L5830" s="128" t="s">
        <v>43</v>
      </c>
      <c r="M5830" s="128" t="s">
        <v>44</v>
      </c>
      <c r="N5830" s="128" t="s">
        <v>180</v>
      </c>
      <c r="O5830" s="128" t="s">
        <v>1534</v>
      </c>
      <c r="P5830" s="128" t="s">
        <v>1152</v>
      </c>
      <c r="Q5830" s="128" t="s">
        <v>1547</v>
      </c>
      <c r="R5830" s="128" t="s">
        <v>1152</v>
      </c>
      <c r="S5830" s="127">
        <v>201504</v>
      </c>
      <c r="T5830" s="128" t="s">
        <v>52</v>
      </c>
      <c r="U5830" s="127">
        <v>0</v>
      </c>
      <c r="V5830" s="138">
        <v>12902.67</v>
      </c>
      <c r="W5830" s="128" t="s">
        <v>1152</v>
      </c>
      <c r="X5830" s="128" t="s">
        <v>1152</v>
      </c>
      <c r="Y5830" s="128" t="s">
        <v>1152</v>
      </c>
      <c r="Z5830" s="128" t="s">
        <v>48</v>
      </c>
      <c r="AA5830" s="128" t="s">
        <v>1166</v>
      </c>
      <c r="AB5830" s="128" t="s">
        <v>42</v>
      </c>
      <c r="AC5830" s="128" t="s">
        <v>2590</v>
      </c>
      <c r="AD5830" s="128" t="s">
        <v>51</v>
      </c>
    </row>
    <row r="5831" spans="1:30" x14ac:dyDescent="0.25">
      <c r="A5831" s="128" t="s">
        <v>35</v>
      </c>
      <c r="B5831" s="128" t="s">
        <v>36</v>
      </c>
      <c r="C5831" s="128" t="s">
        <v>37</v>
      </c>
      <c r="D5831" s="128" t="s">
        <v>121</v>
      </c>
      <c r="E5831" s="128" t="s">
        <v>215</v>
      </c>
      <c r="F5831" s="128" t="s">
        <v>216</v>
      </c>
      <c r="G5831" s="128" t="s">
        <v>124</v>
      </c>
      <c r="H5831" s="128" t="s">
        <v>124</v>
      </c>
      <c r="I5831" s="128" t="s">
        <v>42</v>
      </c>
      <c r="J5831" s="128" t="s">
        <v>237</v>
      </c>
      <c r="K5831" s="128" t="s">
        <v>237</v>
      </c>
      <c r="L5831" s="128" t="s">
        <v>43</v>
      </c>
      <c r="M5831" s="128" t="s">
        <v>44</v>
      </c>
      <c r="N5831" s="128" t="s">
        <v>150</v>
      </c>
      <c r="O5831" s="128" t="s">
        <v>1534</v>
      </c>
      <c r="P5831" s="128" t="s">
        <v>1152</v>
      </c>
      <c r="Q5831" s="128" t="s">
        <v>1540</v>
      </c>
      <c r="R5831" s="128" t="s">
        <v>1152</v>
      </c>
      <c r="S5831" s="127">
        <v>201504</v>
      </c>
      <c r="T5831" s="128" t="s">
        <v>52</v>
      </c>
      <c r="U5831" s="127">
        <v>0</v>
      </c>
      <c r="V5831" s="138">
        <v>219280.79</v>
      </c>
      <c r="W5831" s="128" t="s">
        <v>1152</v>
      </c>
      <c r="X5831" s="128" t="s">
        <v>422</v>
      </c>
      <c r="Y5831" s="128" t="s">
        <v>1152</v>
      </c>
      <c r="Z5831" s="128" t="s">
        <v>48</v>
      </c>
      <c r="AA5831" s="128" t="s">
        <v>1166</v>
      </c>
      <c r="AB5831" s="128" t="s">
        <v>42</v>
      </c>
      <c r="AC5831" s="128" t="s">
        <v>2589</v>
      </c>
      <c r="AD5831" s="128" t="s">
        <v>51</v>
      </c>
    </row>
    <row r="5832" spans="1:30" x14ac:dyDescent="0.25">
      <c r="A5832" s="128" t="s">
        <v>35</v>
      </c>
      <c r="B5832" s="128" t="s">
        <v>36</v>
      </c>
      <c r="C5832" s="128" t="s">
        <v>37</v>
      </c>
      <c r="D5832" s="128" t="s">
        <v>121</v>
      </c>
      <c r="E5832" s="128" t="s">
        <v>215</v>
      </c>
      <c r="F5832" s="128" t="s">
        <v>216</v>
      </c>
      <c r="G5832" s="128" t="s">
        <v>124</v>
      </c>
      <c r="H5832" s="128" t="s">
        <v>124</v>
      </c>
      <c r="I5832" s="128" t="s">
        <v>42</v>
      </c>
      <c r="J5832" s="128" t="s">
        <v>217</v>
      </c>
      <c r="K5832" s="128" t="s">
        <v>217</v>
      </c>
      <c r="L5832" s="128" t="s">
        <v>43</v>
      </c>
      <c r="M5832" s="128" t="s">
        <v>44</v>
      </c>
      <c r="N5832" s="128" t="s">
        <v>150</v>
      </c>
      <c r="O5832" s="128" t="s">
        <v>1534</v>
      </c>
      <c r="P5832" s="128" t="s">
        <v>1152</v>
      </c>
      <c r="Q5832" s="128" t="s">
        <v>2489</v>
      </c>
      <c r="R5832" s="128" t="s">
        <v>1152</v>
      </c>
      <c r="S5832" s="127">
        <v>201504</v>
      </c>
      <c r="T5832" s="128" t="s">
        <v>52</v>
      </c>
      <c r="U5832" s="127">
        <v>0</v>
      </c>
      <c r="V5832" s="138">
        <v>82856.600000000006</v>
      </c>
      <c r="W5832" s="128" t="s">
        <v>1152</v>
      </c>
      <c r="X5832" s="128" t="s">
        <v>230</v>
      </c>
      <c r="Y5832" s="128" t="s">
        <v>1152</v>
      </c>
      <c r="Z5832" s="128" t="s">
        <v>48</v>
      </c>
      <c r="AA5832" s="128" t="s">
        <v>1166</v>
      </c>
      <c r="AB5832" s="128" t="s">
        <v>42</v>
      </c>
      <c r="AC5832" s="128" t="s">
        <v>2589</v>
      </c>
      <c r="AD5832" s="128" t="s">
        <v>51</v>
      </c>
    </row>
    <row r="5833" spans="1:30" x14ac:dyDescent="0.25">
      <c r="A5833" s="128" t="s">
        <v>35</v>
      </c>
      <c r="B5833" s="128" t="s">
        <v>36</v>
      </c>
      <c r="C5833" s="128" t="s">
        <v>37</v>
      </c>
      <c r="D5833" s="128" t="s">
        <v>121</v>
      </c>
      <c r="E5833" s="128" t="s">
        <v>215</v>
      </c>
      <c r="F5833" s="128" t="s">
        <v>216</v>
      </c>
      <c r="G5833" s="128" t="s">
        <v>124</v>
      </c>
      <c r="H5833" s="128" t="s">
        <v>124</v>
      </c>
      <c r="I5833" s="128" t="s">
        <v>42</v>
      </c>
      <c r="J5833" s="128" t="s">
        <v>261</v>
      </c>
      <c r="K5833" s="128" t="s">
        <v>261</v>
      </c>
      <c r="L5833" s="128" t="s">
        <v>43</v>
      </c>
      <c r="M5833" s="128" t="s">
        <v>44</v>
      </c>
      <c r="N5833" s="128" t="s">
        <v>150</v>
      </c>
      <c r="O5833" s="128" t="s">
        <v>1534</v>
      </c>
      <c r="P5833" s="128" t="s">
        <v>1152</v>
      </c>
      <c r="Q5833" s="128" t="s">
        <v>2490</v>
      </c>
      <c r="R5833" s="128" t="s">
        <v>1152</v>
      </c>
      <c r="S5833" s="127">
        <v>201504</v>
      </c>
      <c r="T5833" s="128" t="s">
        <v>52</v>
      </c>
      <c r="U5833" s="127">
        <v>0</v>
      </c>
      <c r="V5833" s="138">
        <v>66905</v>
      </c>
      <c r="W5833" s="128" t="s">
        <v>1152</v>
      </c>
      <c r="X5833" s="128" t="s">
        <v>267</v>
      </c>
      <c r="Y5833" s="128" t="s">
        <v>1152</v>
      </c>
      <c r="Z5833" s="128" t="s">
        <v>48</v>
      </c>
      <c r="AA5833" s="128" t="s">
        <v>1166</v>
      </c>
      <c r="AB5833" s="128" t="s">
        <v>42</v>
      </c>
      <c r="AC5833" s="128" t="s">
        <v>2589</v>
      </c>
      <c r="AD5833" s="128" t="s">
        <v>51</v>
      </c>
    </row>
    <row r="5834" spans="1:30" x14ac:dyDescent="0.25">
      <c r="A5834" s="128" t="s">
        <v>35</v>
      </c>
      <c r="B5834" s="128" t="s">
        <v>36</v>
      </c>
      <c r="C5834" s="128" t="s">
        <v>37</v>
      </c>
      <c r="D5834" s="128" t="s">
        <v>121</v>
      </c>
      <c r="E5834" s="128" t="s">
        <v>215</v>
      </c>
      <c r="F5834" s="128" t="s">
        <v>216</v>
      </c>
      <c r="G5834" s="128" t="s">
        <v>124</v>
      </c>
      <c r="H5834" s="128" t="s">
        <v>124</v>
      </c>
      <c r="I5834" s="128" t="s">
        <v>42</v>
      </c>
      <c r="J5834" s="128" t="s">
        <v>250</v>
      </c>
      <c r="K5834" s="128" t="s">
        <v>250</v>
      </c>
      <c r="L5834" s="128" t="s">
        <v>43</v>
      </c>
      <c r="M5834" s="128" t="s">
        <v>44</v>
      </c>
      <c r="N5834" s="128" t="s">
        <v>150</v>
      </c>
      <c r="O5834" s="128" t="s">
        <v>1534</v>
      </c>
      <c r="P5834" s="128" t="s">
        <v>1152</v>
      </c>
      <c r="Q5834" s="128" t="s">
        <v>1541</v>
      </c>
      <c r="R5834" s="128" t="s">
        <v>1152</v>
      </c>
      <c r="S5834" s="127">
        <v>201504</v>
      </c>
      <c r="T5834" s="128" t="s">
        <v>52</v>
      </c>
      <c r="U5834" s="127">
        <v>0</v>
      </c>
      <c r="V5834" s="138">
        <v>53011</v>
      </c>
      <c r="W5834" s="128" t="s">
        <v>1152</v>
      </c>
      <c r="X5834" s="128" t="s">
        <v>433</v>
      </c>
      <c r="Y5834" s="128" t="s">
        <v>1152</v>
      </c>
      <c r="Z5834" s="128" t="s">
        <v>48</v>
      </c>
      <c r="AA5834" s="128" t="s">
        <v>1166</v>
      </c>
      <c r="AB5834" s="128" t="s">
        <v>42</v>
      </c>
      <c r="AC5834" s="128" t="s">
        <v>2589</v>
      </c>
      <c r="AD5834" s="128" t="s">
        <v>51</v>
      </c>
    </row>
    <row r="5835" spans="1:30" x14ac:dyDescent="0.25">
      <c r="A5835" s="128" t="s">
        <v>35</v>
      </c>
      <c r="B5835" s="128" t="s">
        <v>36</v>
      </c>
      <c r="C5835" s="128" t="s">
        <v>37</v>
      </c>
      <c r="D5835" s="128" t="s">
        <v>121</v>
      </c>
      <c r="E5835" s="128" t="s">
        <v>215</v>
      </c>
      <c r="F5835" s="128" t="s">
        <v>216</v>
      </c>
      <c r="G5835" s="128" t="s">
        <v>124</v>
      </c>
      <c r="H5835" s="128" t="s">
        <v>124</v>
      </c>
      <c r="I5835" s="128" t="s">
        <v>42</v>
      </c>
      <c r="J5835" s="128" t="s">
        <v>231</v>
      </c>
      <c r="K5835" s="128" t="s">
        <v>231</v>
      </c>
      <c r="L5835" s="128" t="s">
        <v>43</v>
      </c>
      <c r="M5835" s="128" t="s">
        <v>44</v>
      </c>
      <c r="N5835" s="128" t="s">
        <v>150</v>
      </c>
      <c r="O5835" s="128" t="s">
        <v>1534</v>
      </c>
      <c r="P5835" s="128" t="s">
        <v>1152</v>
      </c>
      <c r="Q5835" s="128" t="s">
        <v>2489</v>
      </c>
      <c r="R5835" s="128" t="s">
        <v>1152</v>
      </c>
      <c r="S5835" s="127">
        <v>201504</v>
      </c>
      <c r="T5835" s="128" t="s">
        <v>52</v>
      </c>
      <c r="U5835" s="127">
        <v>0</v>
      </c>
      <c r="V5835" s="138">
        <v>52721.31</v>
      </c>
      <c r="W5835" s="128" t="s">
        <v>1152</v>
      </c>
      <c r="X5835" s="128" t="s">
        <v>236</v>
      </c>
      <c r="Y5835" s="128" t="s">
        <v>1152</v>
      </c>
      <c r="Z5835" s="128" t="s">
        <v>48</v>
      </c>
      <c r="AA5835" s="128" t="s">
        <v>1166</v>
      </c>
      <c r="AB5835" s="128" t="s">
        <v>42</v>
      </c>
      <c r="AC5835" s="128" t="s">
        <v>2589</v>
      </c>
      <c r="AD5835" s="128" t="s">
        <v>51</v>
      </c>
    </row>
    <row r="5836" spans="1:30" x14ac:dyDescent="0.25">
      <c r="A5836" s="128" t="s">
        <v>35</v>
      </c>
      <c r="B5836" s="128" t="s">
        <v>36</v>
      </c>
      <c r="C5836" s="128" t="s">
        <v>37</v>
      </c>
      <c r="D5836" s="128" t="s">
        <v>121</v>
      </c>
      <c r="E5836" s="128" t="s">
        <v>215</v>
      </c>
      <c r="F5836" s="128" t="s">
        <v>216</v>
      </c>
      <c r="G5836" s="128" t="s">
        <v>124</v>
      </c>
      <c r="H5836" s="128" t="s">
        <v>124</v>
      </c>
      <c r="I5836" s="128" t="s">
        <v>42</v>
      </c>
      <c r="J5836" s="128" t="s">
        <v>437</v>
      </c>
      <c r="K5836" s="128" t="s">
        <v>437</v>
      </c>
      <c r="L5836" s="128" t="s">
        <v>43</v>
      </c>
      <c r="M5836" s="128" t="s">
        <v>44</v>
      </c>
      <c r="N5836" s="128" t="s">
        <v>150</v>
      </c>
      <c r="O5836" s="128" t="s">
        <v>1534</v>
      </c>
      <c r="P5836" s="128" t="s">
        <v>1152</v>
      </c>
      <c r="Q5836" s="128" t="s">
        <v>2490</v>
      </c>
      <c r="R5836" s="128" t="s">
        <v>1152</v>
      </c>
      <c r="S5836" s="127">
        <v>201504</v>
      </c>
      <c r="T5836" s="128" t="s">
        <v>52</v>
      </c>
      <c r="U5836" s="127">
        <v>0</v>
      </c>
      <c r="V5836" s="138">
        <v>4577.8500000000004</v>
      </c>
      <c r="W5836" s="128" t="s">
        <v>1152</v>
      </c>
      <c r="X5836" s="128" t="s">
        <v>577</v>
      </c>
      <c r="Y5836" s="128" t="s">
        <v>1152</v>
      </c>
      <c r="Z5836" s="128" t="s">
        <v>48</v>
      </c>
      <c r="AA5836" s="128" t="s">
        <v>1166</v>
      </c>
      <c r="AB5836" s="128" t="s">
        <v>42</v>
      </c>
      <c r="AC5836" s="128" t="s">
        <v>2589</v>
      </c>
      <c r="AD5836" s="128" t="s">
        <v>51</v>
      </c>
    </row>
    <row r="5837" spans="1:30" x14ac:dyDescent="0.25">
      <c r="A5837" s="128" t="s">
        <v>35</v>
      </c>
      <c r="B5837" s="128" t="s">
        <v>36</v>
      </c>
      <c r="C5837" s="128" t="s">
        <v>37</v>
      </c>
      <c r="D5837" s="128" t="s">
        <v>121</v>
      </c>
      <c r="E5837" s="128" t="s">
        <v>215</v>
      </c>
      <c r="F5837" s="128" t="s">
        <v>216</v>
      </c>
      <c r="G5837" s="128" t="s">
        <v>124</v>
      </c>
      <c r="H5837" s="128" t="s">
        <v>124</v>
      </c>
      <c r="I5837" s="128" t="s">
        <v>42</v>
      </c>
      <c r="J5837" s="128" t="s">
        <v>231</v>
      </c>
      <c r="K5837" s="128" t="s">
        <v>231</v>
      </c>
      <c r="L5837" s="128" t="s">
        <v>43</v>
      </c>
      <c r="M5837" s="128" t="s">
        <v>44</v>
      </c>
      <c r="N5837" s="128" t="s">
        <v>180</v>
      </c>
      <c r="O5837" s="128" t="s">
        <v>1534</v>
      </c>
      <c r="P5837" s="128" t="s">
        <v>1152</v>
      </c>
      <c r="Q5837" s="128" t="s">
        <v>2483</v>
      </c>
      <c r="R5837" s="128" t="s">
        <v>1152</v>
      </c>
      <c r="S5837" s="127">
        <v>201504</v>
      </c>
      <c r="T5837" s="128" t="s">
        <v>52</v>
      </c>
      <c r="U5837" s="127">
        <v>0</v>
      </c>
      <c r="V5837" s="138">
        <v>3750.43</v>
      </c>
      <c r="W5837" s="128" t="s">
        <v>1152</v>
      </c>
      <c r="X5837" s="128" t="s">
        <v>975</v>
      </c>
      <c r="Y5837" s="128" t="s">
        <v>1152</v>
      </c>
      <c r="Z5837" s="128" t="s">
        <v>48</v>
      </c>
      <c r="AA5837" s="128" t="s">
        <v>1166</v>
      </c>
      <c r="AB5837" s="128" t="s">
        <v>42</v>
      </c>
      <c r="AC5837" s="128" t="s">
        <v>2589</v>
      </c>
      <c r="AD5837" s="128" t="s">
        <v>51</v>
      </c>
    </row>
    <row r="5838" spans="1:30" x14ac:dyDescent="0.25">
      <c r="A5838" s="128" t="s">
        <v>35</v>
      </c>
      <c r="B5838" s="128" t="s">
        <v>36</v>
      </c>
      <c r="C5838" s="128" t="s">
        <v>37</v>
      </c>
      <c r="D5838" s="128" t="s">
        <v>121</v>
      </c>
      <c r="E5838" s="128" t="s">
        <v>122</v>
      </c>
      <c r="F5838" s="128" t="s">
        <v>123</v>
      </c>
      <c r="G5838" s="128" t="s">
        <v>124</v>
      </c>
      <c r="H5838" s="128" t="s">
        <v>124</v>
      </c>
      <c r="I5838" s="128" t="s">
        <v>42</v>
      </c>
      <c r="J5838" s="128" t="s">
        <v>182</v>
      </c>
      <c r="K5838" s="128" t="s">
        <v>182</v>
      </c>
      <c r="L5838" s="128" t="s">
        <v>43</v>
      </c>
      <c r="M5838" s="128" t="s">
        <v>44</v>
      </c>
      <c r="N5838" s="128" t="s">
        <v>150</v>
      </c>
      <c r="O5838" s="128" t="s">
        <v>1534</v>
      </c>
      <c r="P5838" s="128" t="s">
        <v>1152</v>
      </c>
      <c r="Q5838" s="128" t="s">
        <v>1535</v>
      </c>
      <c r="R5838" s="128" t="s">
        <v>2563</v>
      </c>
      <c r="S5838" s="127">
        <v>201504</v>
      </c>
      <c r="T5838" s="128" t="s">
        <v>52</v>
      </c>
      <c r="U5838" s="127">
        <v>0</v>
      </c>
      <c r="V5838" s="138">
        <v>525131.87</v>
      </c>
      <c r="W5838" s="128" t="s">
        <v>1152</v>
      </c>
      <c r="X5838" s="128" t="s">
        <v>177</v>
      </c>
      <c r="Y5838" s="128" t="s">
        <v>1152</v>
      </c>
      <c r="Z5838" s="128" t="s">
        <v>48</v>
      </c>
      <c r="AA5838" s="128" t="s">
        <v>1166</v>
      </c>
      <c r="AB5838" s="128" t="s">
        <v>42</v>
      </c>
      <c r="AC5838" s="128" t="s">
        <v>2589</v>
      </c>
      <c r="AD5838" s="128" t="s">
        <v>51</v>
      </c>
    </row>
    <row r="5839" spans="1:30" x14ac:dyDescent="0.25">
      <c r="A5839" s="128" t="s">
        <v>35</v>
      </c>
      <c r="B5839" s="128" t="s">
        <v>36</v>
      </c>
      <c r="C5839" s="128" t="s">
        <v>37</v>
      </c>
      <c r="D5839" s="128" t="s">
        <v>121</v>
      </c>
      <c r="E5839" s="128" t="s">
        <v>122</v>
      </c>
      <c r="F5839" s="128" t="s">
        <v>123</v>
      </c>
      <c r="G5839" s="128" t="s">
        <v>124</v>
      </c>
      <c r="H5839" s="128" t="s">
        <v>124</v>
      </c>
      <c r="I5839" s="128" t="s">
        <v>42</v>
      </c>
      <c r="J5839" s="128" t="s">
        <v>182</v>
      </c>
      <c r="K5839" s="128" t="s">
        <v>182</v>
      </c>
      <c r="L5839" s="128" t="s">
        <v>43</v>
      </c>
      <c r="M5839" s="128" t="s">
        <v>44</v>
      </c>
      <c r="N5839" s="128" t="s">
        <v>150</v>
      </c>
      <c r="O5839" s="128" t="s">
        <v>1534</v>
      </c>
      <c r="P5839" s="128" t="s">
        <v>1152</v>
      </c>
      <c r="Q5839" s="128" t="s">
        <v>1535</v>
      </c>
      <c r="R5839" s="128" t="s">
        <v>1152</v>
      </c>
      <c r="S5839" s="127">
        <v>201504</v>
      </c>
      <c r="T5839" s="128" t="s">
        <v>52</v>
      </c>
      <c r="U5839" s="127">
        <v>0</v>
      </c>
      <c r="V5839" s="138">
        <v>289082.69</v>
      </c>
      <c r="W5839" s="128" t="s">
        <v>1152</v>
      </c>
      <c r="X5839" s="128" t="s">
        <v>177</v>
      </c>
      <c r="Y5839" s="128" t="s">
        <v>1152</v>
      </c>
      <c r="Z5839" s="128" t="s">
        <v>48</v>
      </c>
      <c r="AA5839" s="128" t="s">
        <v>1166</v>
      </c>
      <c r="AB5839" s="128" t="s">
        <v>42</v>
      </c>
      <c r="AC5839" s="128" t="s">
        <v>2589</v>
      </c>
      <c r="AD5839" s="128" t="s">
        <v>51</v>
      </c>
    </row>
    <row r="5840" spans="1:30" x14ac:dyDescent="0.25">
      <c r="A5840" s="128" t="s">
        <v>35</v>
      </c>
      <c r="B5840" s="128" t="s">
        <v>36</v>
      </c>
      <c r="C5840" s="128" t="s">
        <v>37</v>
      </c>
      <c r="D5840" s="128" t="s">
        <v>121</v>
      </c>
      <c r="E5840" s="128" t="s">
        <v>122</v>
      </c>
      <c r="F5840" s="128" t="s">
        <v>123</v>
      </c>
      <c r="G5840" s="128" t="s">
        <v>124</v>
      </c>
      <c r="H5840" s="128" t="s">
        <v>124</v>
      </c>
      <c r="I5840" s="128" t="s">
        <v>42</v>
      </c>
      <c r="J5840" s="128" t="s">
        <v>174</v>
      </c>
      <c r="K5840" s="128" t="s">
        <v>174</v>
      </c>
      <c r="L5840" s="128" t="s">
        <v>43</v>
      </c>
      <c r="M5840" s="128" t="s">
        <v>44</v>
      </c>
      <c r="N5840" s="128" t="s">
        <v>150</v>
      </c>
      <c r="O5840" s="128" t="s">
        <v>1534</v>
      </c>
      <c r="P5840" s="128" t="s">
        <v>1152</v>
      </c>
      <c r="Q5840" s="128" t="s">
        <v>1535</v>
      </c>
      <c r="R5840" s="128" t="s">
        <v>2563</v>
      </c>
      <c r="S5840" s="127">
        <v>201504</v>
      </c>
      <c r="T5840" s="128" t="s">
        <v>52</v>
      </c>
      <c r="U5840" s="127">
        <v>0</v>
      </c>
      <c r="V5840" s="138">
        <v>115271.79</v>
      </c>
      <c r="W5840" s="128" t="s">
        <v>1152</v>
      </c>
      <c r="X5840" s="128" t="s">
        <v>177</v>
      </c>
      <c r="Y5840" s="128" t="s">
        <v>1152</v>
      </c>
      <c r="Z5840" s="128" t="s">
        <v>48</v>
      </c>
      <c r="AA5840" s="128" t="s">
        <v>1166</v>
      </c>
      <c r="AB5840" s="128" t="s">
        <v>42</v>
      </c>
      <c r="AC5840" s="128" t="s">
        <v>2589</v>
      </c>
      <c r="AD5840" s="128" t="s">
        <v>51</v>
      </c>
    </row>
    <row r="5841" spans="1:30" x14ac:dyDescent="0.25">
      <c r="A5841" s="128" t="s">
        <v>35</v>
      </c>
      <c r="B5841" s="128" t="s">
        <v>36</v>
      </c>
      <c r="C5841" s="128" t="s">
        <v>37</v>
      </c>
      <c r="D5841" s="128" t="s">
        <v>121</v>
      </c>
      <c r="E5841" s="128" t="s">
        <v>122</v>
      </c>
      <c r="F5841" s="128" t="s">
        <v>123</v>
      </c>
      <c r="G5841" s="128" t="s">
        <v>124</v>
      </c>
      <c r="H5841" s="128" t="s">
        <v>124</v>
      </c>
      <c r="I5841" s="128" t="s">
        <v>42</v>
      </c>
      <c r="J5841" s="128" t="s">
        <v>285</v>
      </c>
      <c r="K5841" s="128" t="s">
        <v>285</v>
      </c>
      <c r="L5841" s="128" t="s">
        <v>43</v>
      </c>
      <c r="M5841" s="128" t="s">
        <v>44</v>
      </c>
      <c r="N5841" s="128" t="s">
        <v>150</v>
      </c>
      <c r="O5841" s="128" t="s">
        <v>1534</v>
      </c>
      <c r="P5841" s="128" t="s">
        <v>1152</v>
      </c>
      <c r="Q5841" s="128" t="s">
        <v>287</v>
      </c>
      <c r="R5841" s="128" t="s">
        <v>1152</v>
      </c>
      <c r="S5841" s="127">
        <v>201504</v>
      </c>
      <c r="T5841" s="128" t="s">
        <v>52</v>
      </c>
      <c r="U5841" s="127">
        <v>0</v>
      </c>
      <c r="V5841" s="138">
        <v>60224.84</v>
      </c>
      <c r="W5841" s="128" t="s">
        <v>1152</v>
      </c>
      <c r="X5841" s="128" t="s">
        <v>288</v>
      </c>
      <c r="Y5841" s="128" t="s">
        <v>1152</v>
      </c>
      <c r="Z5841" s="128" t="s">
        <v>48</v>
      </c>
      <c r="AA5841" s="128" t="s">
        <v>1166</v>
      </c>
      <c r="AB5841" s="128" t="s">
        <v>42</v>
      </c>
      <c r="AC5841" s="128" t="s">
        <v>2589</v>
      </c>
      <c r="AD5841" s="128" t="s">
        <v>51</v>
      </c>
    </row>
    <row r="5842" spans="1:30" x14ac:dyDescent="0.25">
      <c r="A5842" s="128" t="s">
        <v>35</v>
      </c>
      <c r="B5842" s="128" t="s">
        <v>36</v>
      </c>
      <c r="C5842" s="128" t="s">
        <v>37</v>
      </c>
      <c r="D5842" s="128" t="s">
        <v>121</v>
      </c>
      <c r="E5842" s="128" t="s">
        <v>122</v>
      </c>
      <c r="F5842" s="128" t="s">
        <v>123</v>
      </c>
      <c r="G5842" s="128" t="s">
        <v>124</v>
      </c>
      <c r="H5842" s="128" t="s">
        <v>124</v>
      </c>
      <c r="I5842" s="128" t="s">
        <v>42</v>
      </c>
      <c r="J5842" s="128" t="s">
        <v>174</v>
      </c>
      <c r="K5842" s="128" t="s">
        <v>174</v>
      </c>
      <c r="L5842" s="128" t="s">
        <v>43</v>
      </c>
      <c r="M5842" s="128" t="s">
        <v>44</v>
      </c>
      <c r="N5842" s="128" t="s">
        <v>150</v>
      </c>
      <c r="O5842" s="128" t="s">
        <v>1534</v>
      </c>
      <c r="P5842" s="128" t="s">
        <v>1152</v>
      </c>
      <c r="Q5842" s="128" t="s">
        <v>1535</v>
      </c>
      <c r="R5842" s="128" t="s">
        <v>1152</v>
      </c>
      <c r="S5842" s="127">
        <v>201504</v>
      </c>
      <c r="T5842" s="128" t="s">
        <v>52</v>
      </c>
      <c r="U5842" s="127">
        <v>0</v>
      </c>
      <c r="V5842" s="138">
        <v>41992.88</v>
      </c>
      <c r="W5842" s="128" t="s">
        <v>1152</v>
      </c>
      <c r="X5842" s="128" t="s">
        <v>177</v>
      </c>
      <c r="Y5842" s="128" t="s">
        <v>1152</v>
      </c>
      <c r="Z5842" s="128" t="s">
        <v>48</v>
      </c>
      <c r="AA5842" s="128" t="s">
        <v>1166</v>
      </c>
      <c r="AB5842" s="128" t="s">
        <v>42</v>
      </c>
      <c r="AC5842" s="128" t="s">
        <v>2589</v>
      </c>
      <c r="AD5842" s="128" t="s">
        <v>51</v>
      </c>
    </row>
    <row r="5843" spans="1:30" x14ac:dyDescent="0.25">
      <c r="A5843" s="128" t="s">
        <v>35</v>
      </c>
      <c r="B5843" s="128" t="s">
        <v>36</v>
      </c>
      <c r="C5843" s="128" t="s">
        <v>37</v>
      </c>
      <c r="D5843" s="128" t="s">
        <v>121</v>
      </c>
      <c r="E5843" s="128" t="s">
        <v>122</v>
      </c>
      <c r="F5843" s="128" t="s">
        <v>123</v>
      </c>
      <c r="G5843" s="128" t="s">
        <v>124</v>
      </c>
      <c r="H5843" s="128" t="s">
        <v>124</v>
      </c>
      <c r="I5843" s="128" t="s">
        <v>42</v>
      </c>
      <c r="J5843" s="128" t="s">
        <v>298</v>
      </c>
      <c r="K5843" s="128" t="s">
        <v>298</v>
      </c>
      <c r="L5843" s="128" t="s">
        <v>43</v>
      </c>
      <c r="M5843" s="128" t="s">
        <v>44</v>
      </c>
      <c r="N5843" s="128" t="s">
        <v>150</v>
      </c>
      <c r="O5843" s="128" t="s">
        <v>1562</v>
      </c>
      <c r="P5843" s="128" t="s">
        <v>1152</v>
      </c>
      <c r="Q5843" s="128" t="s">
        <v>2592</v>
      </c>
      <c r="R5843" s="128" t="s">
        <v>1152</v>
      </c>
      <c r="S5843" s="127">
        <v>201504</v>
      </c>
      <c r="T5843" s="128" t="s">
        <v>47</v>
      </c>
      <c r="U5843" s="127">
        <v>0</v>
      </c>
      <c r="V5843" s="138">
        <v>-70650</v>
      </c>
      <c r="W5843" s="128" t="s">
        <v>1152</v>
      </c>
      <c r="X5843" s="128" t="s">
        <v>1152</v>
      </c>
      <c r="Y5843" s="128" t="s">
        <v>1152</v>
      </c>
      <c r="Z5843" s="128" t="s">
        <v>48</v>
      </c>
      <c r="AA5843" s="128" t="s">
        <v>461</v>
      </c>
      <c r="AB5843" s="128" t="s">
        <v>42</v>
      </c>
      <c r="AC5843" s="128" t="s">
        <v>2593</v>
      </c>
      <c r="AD5843" s="128" t="s">
        <v>51</v>
      </c>
    </row>
    <row r="5844" spans="1:30" x14ac:dyDescent="0.25">
      <c r="A5844" s="128" t="s">
        <v>35</v>
      </c>
      <c r="B5844" s="128" t="s">
        <v>36</v>
      </c>
      <c r="C5844" s="128" t="s">
        <v>37</v>
      </c>
      <c r="D5844" s="128" t="s">
        <v>121</v>
      </c>
      <c r="E5844" s="128" t="s">
        <v>122</v>
      </c>
      <c r="F5844" s="128" t="s">
        <v>123</v>
      </c>
      <c r="G5844" s="128" t="s">
        <v>124</v>
      </c>
      <c r="H5844" s="128" t="s">
        <v>124</v>
      </c>
      <c r="I5844" s="128" t="s">
        <v>42</v>
      </c>
      <c r="J5844" s="128" t="s">
        <v>289</v>
      </c>
      <c r="K5844" s="128" t="s">
        <v>289</v>
      </c>
      <c r="L5844" s="128" t="s">
        <v>43</v>
      </c>
      <c r="M5844" s="128" t="s">
        <v>44</v>
      </c>
      <c r="N5844" s="128" t="s">
        <v>160</v>
      </c>
      <c r="O5844" s="128" t="s">
        <v>1562</v>
      </c>
      <c r="P5844" s="128" t="s">
        <v>1152</v>
      </c>
      <c r="Q5844" s="128" t="s">
        <v>2594</v>
      </c>
      <c r="R5844" s="128" t="s">
        <v>1152</v>
      </c>
      <c r="S5844" s="127">
        <v>201504</v>
      </c>
      <c r="T5844" s="128" t="s">
        <v>47</v>
      </c>
      <c r="U5844" s="127">
        <v>0</v>
      </c>
      <c r="V5844" s="138">
        <v>-50</v>
      </c>
      <c r="W5844" s="128" t="s">
        <v>1152</v>
      </c>
      <c r="X5844" s="128" t="s">
        <v>1152</v>
      </c>
      <c r="Y5844" s="128" t="s">
        <v>1152</v>
      </c>
      <c r="Z5844" s="128" t="s">
        <v>48</v>
      </c>
      <c r="AA5844" s="128" t="s">
        <v>461</v>
      </c>
      <c r="AB5844" s="128" t="s">
        <v>42</v>
      </c>
      <c r="AC5844" s="128" t="s">
        <v>2595</v>
      </c>
      <c r="AD5844" s="128" t="s">
        <v>51</v>
      </c>
    </row>
    <row r="5845" spans="1:30" x14ac:dyDescent="0.25">
      <c r="A5845" s="128" t="s">
        <v>35</v>
      </c>
      <c r="B5845" s="128" t="s">
        <v>36</v>
      </c>
      <c r="C5845" s="128" t="s">
        <v>37</v>
      </c>
      <c r="D5845" s="128" t="s">
        <v>121</v>
      </c>
      <c r="E5845" s="128" t="s">
        <v>215</v>
      </c>
      <c r="F5845" s="128" t="s">
        <v>216</v>
      </c>
      <c r="G5845" s="128" t="s">
        <v>124</v>
      </c>
      <c r="H5845" s="128" t="s">
        <v>124</v>
      </c>
      <c r="I5845" s="128" t="s">
        <v>42</v>
      </c>
      <c r="J5845" s="128" t="s">
        <v>231</v>
      </c>
      <c r="K5845" s="128" t="s">
        <v>231</v>
      </c>
      <c r="L5845" s="128" t="s">
        <v>43</v>
      </c>
      <c r="M5845" s="128" t="s">
        <v>44</v>
      </c>
      <c r="N5845" s="128" t="s">
        <v>150</v>
      </c>
      <c r="O5845" s="128" t="s">
        <v>42</v>
      </c>
      <c r="P5845" s="128" t="s">
        <v>2874</v>
      </c>
      <c r="Q5845" s="128" t="s">
        <v>417</v>
      </c>
      <c r="R5845" s="128" t="s">
        <v>2980</v>
      </c>
      <c r="S5845" s="127">
        <v>201504</v>
      </c>
      <c r="T5845" s="128" t="s">
        <v>52</v>
      </c>
      <c r="U5845" s="129">
        <v>54244.05</v>
      </c>
      <c r="V5845" s="138">
        <v>54244.05</v>
      </c>
      <c r="W5845" s="128" t="s">
        <v>340</v>
      </c>
      <c r="X5845" s="128" t="s">
        <v>236</v>
      </c>
      <c r="Y5845" s="128" t="s">
        <v>1152</v>
      </c>
      <c r="Z5845" s="128" t="s">
        <v>48</v>
      </c>
      <c r="AA5845" s="128" t="s">
        <v>315</v>
      </c>
      <c r="AB5845" s="128" t="s">
        <v>42</v>
      </c>
      <c r="AC5845" s="128" t="s">
        <v>2981</v>
      </c>
      <c r="AD5845" s="128" t="s">
        <v>146</v>
      </c>
    </row>
    <row r="5846" spans="1:30" x14ac:dyDescent="0.25">
      <c r="A5846" s="128" t="s">
        <v>35</v>
      </c>
      <c r="B5846" s="128" t="s">
        <v>36</v>
      </c>
      <c r="C5846" s="128" t="s">
        <v>37</v>
      </c>
      <c r="D5846" s="128" t="s">
        <v>121</v>
      </c>
      <c r="E5846" s="128" t="s">
        <v>215</v>
      </c>
      <c r="F5846" s="128" t="s">
        <v>216</v>
      </c>
      <c r="G5846" s="128" t="s">
        <v>124</v>
      </c>
      <c r="H5846" s="128" t="s">
        <v>124</v>
      </c>
      <c r="I5846" s="128" t="s">
        <v>42</v>
      </c>
      <c r="J5846" s="128" t="s">
        <v>261</v>
      </c>
      <c r="K5846" s="128" t="s">
        <v>261</v>
      </c>
      <c r="L5846" s="128" t="s">
        <v>43</v>
      </c>
      <c r="M5846" s="128" t="s">
        <v>44</v>
      </c>
      <c r="N5846" s="128" t="s">
        <v>150</v>
      </c>
      <c r="O5846" s="128" t="s">
        <v>42</v>
      </c>
      <c r="P5846" s="128" t="s">
        <v>446</v>
      </c>
      <c r="Q5846" s="128" t="s">
        <v>447</v>
      </c>
      <c r="R5846" s="128" t="s">
        <v>2982</v>
      </c>
      <c r="S5846" s="127">
        <v>201504</v>
      </c>
      <c r="T5846" s="128" t="s">
        <v>52</v>
      </c>
      <c r="U5846" s="129">
        <v>65923.899999999994</v>
      </c>
      <c r="V5846" s="138">
        <v>65923.899999999994</v>
      </c>
      <c r="W5846" s="128" t="s">
        <v>340</v>
      </c>
      <c r="X5846" s="128" t="s">
        <v>267</v>
      </c>
      <c r="Y5846" s="128" t="s">
        <v>1152</v>
      </c>
      <c r="Z5846" s="128" t="s">
        <v>48</v>
      </c>
      <c r="AA5846" s="128" t="s">
        <v>315</v>
      </c>
      <c r="AB5846" s="128" t="s">
        <v>42</v>
      </c>
      <c r="AC5846" s="128" t="s">
        <v>2981</v>
      </c>
      <c r="AD5846" s="128" t="s">
        <v>146</v>
      </c>
    </row>
    <row r="5847" spans="1:30" x14ac:dyDescent="0.25">
      <c r="A5847" s="128" t="s">
        <v>35</v>
      </c>
      <c r="B5847" s="128" t="s">
        <v>36</v>
      </c>
      <c r="C5847" s="128" t="s">
        <v>37</v>
      </c>
      <c r="D5847" s="128" t="s">
        <v>121</v>
      </c>
      <c r="E5847" s="128" t="s">
        <v>215</v>
      </c>
      <c r="F5847" s="128" t="s">
        <v>216</v>
      </c>
      <c r="G5847" s="128" t="s">
        <v>124</v>
      </c>
      <c r="H5847" s="128" t="s">
        <v>124</v>
      </c>
      <c r="I5847" s="128" t="s">
        <v>42</v>
      </c>
      <c r="J5847" s="128" t="s">
        <v>217</v>
      </c>
      <c r="K5847" s="128" t="s">
        <v>217</v>
      </c>
      <c r="L5847" s="128" t="s">
        <v>43</v>
      </c>
      <c r="M5847" s="128" t="s">
        <v>44</v>
      </c>
      <c r="N5847" s="128" t="s">
        <v>150</v>
      </c>
      <c r="O5847" s="128" t="s">
        <v>42</v>
      </c>
      <c r="P5847" s="128" t="s">
        <v>2874</v>
      </c>
      <c r="Q5847" s="128" t="s">
        <v>389</v>
      </c>
      <c r="R5847" s="128" t="s">
        <v>2983</v>
      </c>
      <c r="S5847" s="127">
        <v>201504</v>
      </c>
      <c r="T5847" s="128" t="s">
        <v>52</v>
      </c>
      <c r="U5847" s="129">
        <v>90253.41</v>
      </c>
      <c r="V5847" s="138">
        <v>90253.41</v>
      </c>
      <c r="W5847" s="128" t="s">
        <v>340</v>
      </c>
      <c r="X5847" s="128" t="s">
        <v>230</v>
      </c>
      <c r="Y5847" s="128" t="s">
        <v>1152</v>
      </c>
      <c r="Z5847" s="128" t="s">
        <v>48</v>
      </c>
      <c r="AA5847" s="128" t="s">
        <v>315</v>
      </c>
      <c r="AB5847" s="128" t="s">
        <v>42</v>
      </c>
      <c r="AC5847" s="128" t="s">
        <v>2981</v>
      </c>
      <c r="AD5847" s="128" t="s">
        <v>146</v>
      </c>
    </row>
    <row r="5848" spans="1:30" x14ac:dyDescent="0.25">
      <c r="A5848" s="128" t="s">
        <v>35</v>
      </c>
      <c r="B5848" s="128" t="s">
        <v>36</v>
      </c>
      <c r="C5848" s="128" t="s">
        <v>37</v>
      </c>
      <c r="D5848" s="128" t="s">
        <v>121</v>
      </c>
      <c r="E5848" s="128" t="s">
        <v>215</v>
      </c>
      <c r="F5848" s="128" t="s">
        <v>216</v>
      </c>
      <c r="G5848" s="128" t="s">
        <v>124</v>
      </c>
      <c r="H5848" s="128" t="s">
        <v>124</v>
      </c>
      <c r="I5848" s="128" t="s">
        <v>42</v>
      </c>
      <c r="J5848" s="128" t="s">
        <v>437</v>
      </c>
      <c r="K5848" s="128" t="s">
        <v>437</v>
      </c>
      <c r="L5848" s="128" t="s">
        <v>43</v>
      </c>
      <c r="M5848" s="128" t="s">
        <v>44</v>
      </c>
      <c r="N5848" s="128" t="s">
        <v>150</v>
      </c>
      <c r="O5848" s="128" t="s">
        <v>42</v>
      </c>
      <c r="P5848" s="128" t="s">
        <v>392</v>
      </c>
      <c r="Q5848" s="128" t="s">
        <v>1717</v>
      </c>
      <c r="R5848" s="128" t="s">
        <v>2984</v>
      </c>
      <c r="S5848" s="127">
        <v>201504</v>
      </c>
      <c r="T5848" s="128" t="s">
        <v>52</v>
      </c>
      <c r="U5848" s="127">
        <v>248.64</v>
      </c>
      <c r="V5848" s="138">
        <v>248.64</v>
      </c>
      <c r="W5848" s="128" t="s">
        <v>340</v>
      </c>
      <c r="X5848" s="128" t="s">
        <v>384</v>
      </c>
      <c r="Y5848" s="128" t="s">
        <v>1152</v>
      </c>
      <c r="Z5848" s="128" t="s">
        <v>48</v>
      </c>
      <c r="AA5848" s="128" t="s">
        <v>315</v>
      </c>
      <c r="AB5848" s="128" t="s">
        <v>42</v>
      </c>
      <c r="AC5848" s="128" t="s">
        <v>2985</v>
      </c>
      <c r="AD5848" s="128" t="s">
        <v>146</v>
      </c>
    </row>
    <row r="5849" spans="1:30" x14ac:dyDescent="0.25">
      <c r="A5849" s="128" t="s">
        <v>35</v>
      </c>
      <c r="B5849" s="128" t="s">
        <v>36</v>
      </c>
      <c r="C5849" s="128" t="s">
        <v>37</v>
      </c>
      <c r="D5849" s="128" t="s">
        <v>121</v>
      </c>
      <c r="E5849" s="128" t="s">
        <v>215</v>
      </c>
      <c r="F5849" s="128" t="s">
        <v>216</v>
      </c>
      <c r="G5849" s="128" t="s">
        <v>124</v>
      </c>
      <c r="H5849" s="128" t="s">
        <v>124</v>
      </c>
      <c r="I5849" s="128" t="s">
        <v>42</v>
      </c>
      <c r="J5849" s="128" t="s">
        <v>231</v>
      </c>
      <c r="K5849" s="128" t="s">
        <v>231</v>
      </c>
      <c r="L5849" s="128" t="s">
        <v>43</v>
      </c>
      <c r="M5849" s="128" t="s">
        <v>44</v>
      </c>
      <c r="N5849" s="128" t="s">
        <v>150</v>
      </c>
      <c r="O5849" s="128" t="s">
        <v>42</v>
      </c>
      <c r="P5849" s="128" t="s">
        <v>392</v>
      </c>
      <c r="Q5849" s="128" t="s">
        <v>1717</v>
      </c>
      <c r="R5849" s="128" t="s">
        <v>2984</v>
      </c>
      <c r="S5849" s="127">
        <v>201504</v>
      </c>
      <c r="T5849" s="128" t="s">
        <v>52</v>
      </c>
      <c r="U5849" s="127">
        <v>233.1</v>
      </c>
      <c r="V5849" s="138">
        <v>233.1</v>
      </c>
      <c r="W5849" s="128" t="s">
        <v>340</v>
      </c>
      <c r="X5849" s="128" t="s">
        <v>384</v>
      </c>
      <c r="Y5849" s="128" t="s">
        <v>1152</v>
      </c>
      <c r="Z5849" s="128" t="s">
        <v>48</v>
      </c>
      <c r="AA5849" s="128" t="s">
        <v>315</v>
      </c>
      <c r="AB5849" s="128" t="s">
        <v>42</v>
      </c>
      <c r="AC5849" s="128" t="s">
        <v>2985</v>
      </c>
      <c r="AD5849" s="128" t="s">
        <v>146</v>
      </c>
    </row>
    <row r="5850" spans="1:30" x14ac:dyDescent="0.25">
      <c r="A5850" s="128" t="s">
        <v>35</v>
      </c>
      <c r="B5850" s="128" t="s">
        <v>36</v>
      </c>
      <c r="C5850" s="128" t="s">
        <v>37</v>
      </c>
      <c r="D5850" s="128" t="s">
        <v>121</v>
      </c>
      <c r="E5850" s="128" t="s">
        <v>215</v>
      </c>
      <c r="F5850" s="128" t="s">
        <v>216</v>
      </c>
      <c r="G5850" s="128" t="s">
        <v>124</v>
      </c>
      <c r="H5850" s="128" t="s">
        <v>124</v>
      </c>
      <c r="I5850" s="128" t="s">
        <v>42</v>
      </c>
      <c r="J5850" s="128" t="s">
        <v>217</v>
      </c>
      <c r="K5850" s="128" t="s">
        <v>217</v>
      </c>
      <c r="L5850" s="128" t="s">
        <v>43</v>
      </c>
      <c r="M5850" s="128" t="s">
        <v>44</v>
      </c>
      <c r="N5850" s="128" t="s">
        <v>150</v>
      </c>
      <c r="O5850" s="128" t="s">
        <v>42</v>
      </c>
      <c r="P5850" s="128" t="s">
        <v>392</v>
      </c>
      <c r="Q5850" s="128" t="s">
        <v>1717</v>
      </c>
      <c r="R5850" s="128" t="s">
        <v>2984</v>
      </c>
      <c r="S5850" s="127">
        <v>201504</v>
      </c>
      <c r="T5850" s="128" t="s">
        <v>52</v>
      </c>
      <c r="U5850" s="127">
        <v>279.72000000000003</v>
      </c>
      <c r="V5850" s="138">
        <v>279.72000000000003</v>
      </c>
      <c r="W5850" s="128" t="s">
        <v>340</v>
      </c>
      <c r="X5850" s="128" t="s">
        <v>384</v>
      </c>
      <c r="Y5850" s="128" t="s">
        <v>1152</v>
      </c>
      <c r="Z5850" s="128" t="s">
        <v>48</v>
      </c>
      <c r="AA5850" s="128" t="s">
        <v>315</v>
      </c>
      <c r="AB5850" s="128" t="s">
        <v>42</v>
      </c>
      <c r="AC5850" s="128" t="s">
        <v>2985</v>
      </c>
      <c r="AD5850" s="128" t="s">
        <v>146</v>
      </c>
    </row>
    <row r="5851" spans="1:30" x14ac:dyDescent="0.25">
      <c r="A5851" s="128" t="s">
        <v>35</v>
      </c>
      <c r="B5851" s="128" t="s">
        <v>36</v>
      </c>
      <c r="C5851" s="128" t="s">
        <v>37</v>
      </c>
      <c r="D5851" s="128" t="s">
        <v>121</v>
      </c>
      <c r="E5851" s="128" t="s">
        <v>215</v>
      </c>
      <c r="F5851" s="128" t="s">
        <v>216</v>
      </c>
      <c r="G5851" s="128" t="s">
        <v>124</v>
      </c>
      <c r="H5851" s="128" t="s">
        <v>124</v>
      </c>
      <c r="I5851" s="128" t="s">
        <v>42</v>
      </c>
      <c r="J5851" s="128" t="s">
        <v>261</v>
      </c>
      <c r="K5851" s="128" t="s">
        <v>261</v>
      </c>
      <c r="L5851" s="128" t="s">
        <v>43</v>
      </c>
      <c r="M5851" s="128" t="s">
        <v>44</v>
      </c>
      <c r="N5851" s="128" t="s">
        <v>150</v>
      </c>
      <c r="O5851" s="128" t="s">
        <v>42</v>
      </c>
      <c r="P5851" s="128" t="s">
        <v>392</v>
      </c>
      <c r="Q5851" s="128" t="s">
        <v>1717</v>
      </c>
      <c r="R5851" s="128" t="s">
        <v>2984</v>
      </c>
      <c r="S5851" s="127">
        <v>201504</v>
      </c>
      <c r="T5851" s="128" t="s">
        <v>52</v>
      </c>
      <c r="U5851" s="127">
        <v>264.18</v>
      </c>
      <c r="V5851" s="138">
        <v>264.18</v>
      </c>
      <c r="W5851" s="128" t="s">
        <v>340</v>
      </c>
      <c r="X5851" s="128" t="s">
        <v>384</v>
      </c>
      <c r="Y5851" s="128" t="s">
        <v>1152</v>
      </c>
      <c r="Z5851" s="128" t="s">
        <v>48</v>
      </c>
      <c r="AA5851" s="128" t="s">
        <v>315</v>
      </c>
      <c r="AB5851" s="128" t="s">
        <v>42</v>
      </c>
      <c r="AC5851" s="128" t="s">
        <v>2985</v>
      </c>
      <c r="AD5851" s="128" t="s">
        <v>146</v>
      </c>
    </row>
    <row r="5852" spans="1:30" x14ac:dyDescent="0.25">
      <c r="A5852" s="128" t="s">
        <v>35</v>
      </c>
      <c r="B5852" s="128" t="s">
        <v>36</v>
      </c>
      <c r="C5852" s="128" t="s">
        <v>37</v>
      </c>
      <c r="D5852" s="128" t="s">
        <v>121</v>
      </c>
      <c r="E5852" s="128" t="s">
        <v>215</v>
      </c>
      <c r="F5852" s="128" t="s">
        <v>216</v>
      </c>
      <c r="G5852" s="128" t="s">
        <v>124</v>
      </c>
      <c r="H5852" s="128" t="s">
        <v>124</v>
      </c>
      <c r="I5852" s="128" t="s">
        <v>42</v>
      </c>
      <c r="J5852" s="128" t="s">
        <v>237</v>
      </c>
      <c r="K5852" s="128" t="s">
        <v>237</v>
      </c>
      <c r="L5852" s="128" t="s">
        <v>43</v>
      </c>
      <c r="M5852" s="128" t="s">
        <v>44</v>
      </c>
      <c r="N5852" s="128" t="s">
        <v>150</v>
      </c>
      <c r="O5852" s="128" t="s">
        <v>42</v>
      </c>
      <c r="P5852" s="128" t="s">
        <v>392</v>
      </c>
      <c r="Q5852" s="128" t="s">
        <v>1717</v>
      </c>
      <c r="R5852" s="128" t="s">
        <v>2984</v>
      </c>
      <c r="S5852" s="127">
        <v>201504</v>
      </c>
      <c r="T5852" s="128" t="s">
        <v>52</v>
      </c>
      <c r="U5852" s="127">
        <v>279.72000000000003</v>
      </c>
      <c r="V5852" s="138">
        <v>279.72000000000003</v>
      </c>
      <c r="W5852" s="128" t="s">
        <v>340</v>
      </c>
      <c r="X5852" s="128" t="s">
        <v>384</v>
      </c>
      <c r="Y5852" s="128" t="s">
        <v>1152</v>
      </c>
      <c r="Z5852" s="128" t="s">
        <v>48</v>
      </c>
      <c r="AA5852" s="128" t="s">
        <v>315</v>
      </c>
      <c r="AB5852" s="128" t="s">
        <v>42</v>
      </c>
      <c r="AC5852" s="128" t="s">
        <v>2985</v>
      </c>
      <c r="AD5852" s="128" t="s">
        <v>146</v>
      </c>
    </row>
    <row r="5853" spans="1:30" x14ac:dyDescent="0.25">
      <c r="A5853" s="128" t="s">
        <v>35</v>
      </c>
      <c r="B5853" s="128" t="s">
        <v>36</v>
      </c>
      <c r="C5853" s="128" t="s">
        <v>37</v>
      </c>
      <c r="D5853" s="128" t="s">
        <v>121</v>
      </c>
      <c r="E5853" s="128" t="s">
        <v>215</v>
      </c>
      <c r="F5853" s="128" t="s">
        <v>216</v>
      </c>
      <c r="G5853" s="128" t="s">
        <v>124</v>
      </c>
      <c r="H5853" s="128" t="s">
        <v>124</v>
      </c>
      <c r="I5853" s="128" t="s">
        <v>42</v>
      </c>
      <c r="J5853" s="128" t="s">
        <v>250</v>
      </c>
      <c r="K5853" s="128" t="s">
        <v>250</v>
      </c>
      <c r="L5853" s="128" t="s">
        <v>43</v>
      </c>
      <c r="M5853" s="128" t="s">
        <v>44</v>
      </c>
      <c r="N5853" s="128" t="s">
        <v>150</v>
      </c>
      <c r="O5853" s="128" t="s">
        <v>42</v>
      </c>
      <c r="P5853" s="128" t="s">
        <v>392</v>
      </c>
      <c r="Q5853" s="128" t="s">
        <v>1717</v>
      </c>
      <c r="R5853" s="128" t="s">
        <v>2984</v>
      </c>
      <c r="S5853" s="127">
        <v>201504</v>
      </c>
      <c r="T5853" s="128" t="s">
        <v>52</v>
      </c>
      <c r="U5853" s="127">
        <v>248.64</v>
      </c>
      <c r="V5853" s="138">
        <v>248.64</v>
      </c>
      <c r="W5853" s="128" t="s">
        <v>340</v>
      </c>
      <c r="X5853" s="128" t="s">
        <v>384</v>
      </c>
      <c r="Y5853" s="128" t="s">
        <v>1152</v>
      </c>
      <c r="Z5853" s="128" t="s">
        <v>48</v>
      </c>
      <c r="AA5853" s="128" t="s">
        <v>315</v>
      </c>
      <c r="AB5853" s="128" t="s">
        <v>42</v>
      </c>
      <c r="AC5853" s="128" t="s">
        <v>2985</v>
      </c>
      <c r="AD5853" s="128" t="s">
        <v>146</v>
      </c>
    </row>
    <row r="5854" spans="1:30" x14ac:dyDescent="0.25">
      <c r="A5854" s="128" t="s">
        <v>35</v>
      </c>
      <c r="B5854" s="128" t="s">
        <v>36</v>
      </c>
      <c r="C5854" s="128" t="s">
        <v>37</v>
      </c>
      <c r="D5854" s="128" t="s">
        <v>121</v>
      </c>
      <c r="E5854" s="128" t="s">
        <v>122</v>
      </c>
      <c r="F5854" s="128" t="s">
        <v>123</v>
      </c>
      <c r="G5854" s="128" t="s">
        <v>124</v>
      </c>
      <c r="H5854" s="128" t="s">
        <v>124</v>
      </c>
      <c r="I5854" s="128" t="s">
        <v>42</v>
      </c>
      <c r="J5854" s="128" t="s">
        <v>298</v>
      </c>
      <c r="K5854" s="128" t="s">
        <v>298</v>
      </c>
      <c r="L5854" s="128" t="s">
        <v>43</v>
      </c>
      <c r="M5854" s="128" t="s">
        <v>44</v>
      </c>
      <c r="N5854" s="128" t="s">
        <v>134</v>
      </c>
      <c r="O5854" s="128" t="s">
        <v>42</v>
      </c>
      <c r="P5854" s="128" t="s">
        <v>2653</v>
      </c>
      <c r="Q5854" s="128" t="s">
        <v>135</v>
      </c>
      <c r="R5854" s="128" t="s">
        <v>2588</v>
      </c>
      <c r="S5854" s="127">
        <v>201504</v>
      </c>
      <c r="T5854" s="128" t="s">
        <v>52</v>
      </c>
      <c r="U5854" s="127">
        <v>0</v>
      </c>
      <c r="V5854" s="138">
        <v>3.45</v>
      </c>
      <c r="W5854" s="128" t="s">
        <v>1152</v>
      </c>
      <c r="X5854" s="128" t="s">
        <v>2583</v>
      </c>
      <c r="Y5854" s="128" t="s">
        <v>1152</v>
      </c>
      <c r="Z5854" s="128" t="s">
        <v>48</v>
      </c>
      <c r="AA5854" s="128" t="s">
        <v>315</v>
      </c>
      <c r="AB5854" s="128" t="s">
        <v>42</v>
      </c>
      <c r="AC5854" s="128" t="s">
        <v>2986</v>
      </c>
      <c r="AD5854" s="128" t="s">
        <v>146</v>
      </c>
    </row>
    <row r="5855" spans="1:30" x14ac:dyDescent="0.25">
      <c r="A5855" s="128" t="s">
        <v>35</v>
      </c>
      <c r="B5855" s="128" t="s">
        <v>36</v>
      </c>
      <c r="C5855" s="128" t="s">
        <v>37</v>
      </c>
      <c r="D5855" s="128" t="s">
        <v>121</v>
      </c>
      <c r="E5855" s="128" t="s">
        <v>122</v>
      </c>
      <c r="F5855" s="128" t="s">
        <v>123</v>
      </c>
      <c r="G5855" s="128" t="s">
        <v>124</v>
      </c>
      <c r="H5855" s="128" t="s">
        <v>124</v>
      </c>
      <c r="I5855" s="128" t="s">
        <v>42</v>
      </c>
      <c r="J5855" s="128" t="s">
        <v>298</v>
      </c>
      <c r="K5855" s="128" t="s">
        <v>298</v>
      </c>
      <c r="L5855" s="128" t="s">
        <v>43</v>
      </c>
      <c r="M5855" s="128" t="s">
        <v>44</v>
      </c>
      <c r="N5855" s="128" t="s">
        <v>134</v>
      </c>
      <c r="O5855" s="128" t="s">
        <v>42</v>
      </c>
      <c r="P5855" s="128" t="s">
        <v>2653</v>
      </c>
      <c r="Q5855" s="128" t="s">
        <v>135</v>
      </c>
      <c r="R5855" s="128" t="s">
        <v>2587</v>
      </c>
      <c r="S5855" s="127">
        <v>201504</v>
      </c>
      <c r="T5855" s="128" t="s">
        <v>52</v>
      </c>
      <c r="U5855" s="127">
        <v>0</v>
      </c>
      <c r="V5855" s="138">
        <v>339.19</v>
      </c>
      <c r="W5855" s="128" t="s">
        <v>1152</v>
      </c>
      <c r="X5855" s="128" t="s">
        <v>2583</v>
      </c>
      <c r="Y5855" s="128" t="s">
        <v>1152</v>
      </c>
      <c r="Z5855" s="128" t="s">
        <v>48</v>
      </c>
      <c r="AA5855" s="128" t="s">
        <v>315</v>
      </c>
      <c r="AB5855" s="128" t="s">
        <v>42</v>
      </c>
      <c r="AC5855" s="128" t="s">
        <v>2986</v>
      </c>
      <c r="AD5855" s="128" t="s">
        <v>146</v>
      </c>
    </row>
    <row r="5856" spans="1:30" x14ac:dyDescent="0.25">
      <c r="A5856" s="128" t="s">
        <v>35</v>
      </c>
      <c r="B5856" s="128" t="s">
        <v>36</v>
      </c>
      <c r="C5856" s="128" t="s">
        <v>37</v>
      </c>
      <c r="D5856" s="128" t="s">
        <v>1049</v>
      </c>
      <c r="E5856" s="128" t="s">
        <v>1050</v>
      </c>
      <c r="F5856" s="128" t="s">
        <v>1051</v>
      </c>
      <c r="G5856" s="128" t="s">
        <v>124</v>
      </c>
      <c r="H5856" s="128" t="s">
        <v>124</v>
      </c>
      <c r="I5856" s="128" t="s">
        <v>42</v>
      </c>
      <c r="J5856" s="128" t="s">
        <v>156</v>
      </c>
      <c r="K5856" s="128" t="s">
        <v>156</v>
      </c>
      <c r="L5856" s="128" t="s">
        <v>43</v>
      </c>
      <c r="M5856" s="128" t="s">
        <v>44</v>
      </c>
      <c r="N5856" s="128" t="s">
        <v>134</v>
      </c>
      <c r="O5856" s="128" t="s">
        <v>42</v>
      </c>
      <c r="P5856" s="128" t="s">
        <v>1082</v>
      </c>
      <c r="Q5856" s="128" t="s">
        <v>135</v>
      </c>
      <c r="R5856" s="128" t="s">
        <v>2578</v>
      </c>
      <c r="S5856" s="127">
        <v>201504</v>
      </c>
      <c r="T5856" s="128" t="s">
        <v>52</v>
      </c>
      <c r="U5856" s="127">
        <v>0</v>
      </c>
      <c r="V5856" s="138">
        <v>515</v>
      </c>
      <c r="W5856" s="128" t="s">
        <v>1152</v>
      </c>
      <c r="X5856" s="128" t="s">
        <v>2579</v>
      </c>
      <c r="Y5856" s="128" t="s">
        <v>1152</v>
      </c>
      <c r="Z5856" s="128" t="s">
        <v>48</v>
      </c>
      <c r="AA5856" s="128" t="s">
        <v>315</v>
      </c>
      <c r="AB5856" s="128" t="s">
        <v>42</v>
      </c>
      <c r="AC5856" s="128" t="s">
        <v>2987</v>
      </c>
      <c r="AD5856" s="128" t="s">
        <v>146</v>
      </c>
    </row>
    <row r="5857" spans="1:30" x14ac:dyDescent="0.25">
      <c r="A5857" s="128" t="s">
        <v>35</v>
      </c>
      <c r="B5857" s="128" t="s">
        <v>36</v>
      </c>
      <c r="C5857" s="128" t="s">
        <v>37</v>
      </c>
      <c r="D5857" s="128" t="s">
        <v>121</v>
      </c>
      <c r="E5857" s="128" t="s">
        <v>122</v>
      </c>
      <c r="F5857" s="128" t="s">
        <v>123</v>
      </c>
      <c r="G5857" s="128" t="s">
        <v>124</v>
      </c>
      <c r="H5857" s="128" t="s">
        <v>124</v>
      </c>
      <c r="I5857" s="128" t="s">
        <v>42</v>
      </c>
      <c r="J5857" s="128" t="s">
        <v>156</v>
      </c>
      <c r="K5857" s="128" t="s">
        <v>156</v>
      </c>
      <c r="L5857" s="128" t="s">
        <v>43</v>
      </c>
      <c r="M5857" s="128" t="s">
        <v>44</v>
      </c>
      <c r="N5857" s="128" t="s">
        <v>126</v>
      </c>
      <c r="O5857" s="128" t="s">
        <v>42</v>
      </c>
      <c r="P5857" s="128" t="s">
        <v>1478</v>
      </c>
      <c r="Q5857" s="128" t="s">
        <v>2813</v>
      </c>
      <c r="R5857" s="128" t="s">
        <v>2988</v>
      </c>
      <c r="S5857" s="127">
        <v>201504</v>
      </c>
      <c r="T5857" s="128" t="s">
        <v>52</v>
      </c>
      <c r="U5857" s="127">
        <v>0</v>
      </c>
      <c r="V5857" s="138">
        <v>5</v>
      </c>
      <c r="W5857" s="128" t="s">
        <v>42</v>
      </c>
      <c r="X5857" s="128" t="s">
        <v>42</v>
      </c>
      <c r="Y5857" s="128" t="s">
        <v>1152</v>
      </c>
      <c r="Z5857" s="128" t="s">
        <v>48</v>
      </c>
      <c r="AA5857" s="128" t="s">
        <v>168</v>
      </c>
      <c r="AB5857" s="128" t="s">
        <v>42</v>
      </c>
      <c r="AC5857" s="128" t="s">
        <v>2989</v>
      </c>
      <c r="AD5857" s="128" t="s">
        <v>146</v>
      </c>
    </row>
    <row r="5858" spans="1:30" x14ac:dyDescent="0.25">
      <c r="A5858" s="128" t="s">
        <v>35</v>
      </c>
      <c r="B5858" s="128" t="s">
        <v>36</v>
      </c>
      <c r="C5858" s="128" t="s">
        <v>37</v>
      </c>
      <c r="D5858" s="128" t="s">
        <v>121</v>
      </c>
      <c r="E5858" s="128" t="s">
        <v>122</v>
      </c>
      <c r="F5858" s="128" t="s">
        <v>123</v>
      </c>
      <c r="G5858" s="128" t="s">
        <v>124</v>
      </c>
      <c r="H5858" s="128" t="s">
        <v>124</v>
      </c>
      <c r="I5858" s="128" t="s">
        <v>42</v>
      </c>
      <c r="J5858" s="128" t="s">
        <v>174</v>
      </c>
      <c r="K5858" s="128" t="s">
        <v>174</v>
      </c>
      <c r="L5858" s="128" t="s">
        <v>43</v>
      </c>
      <c r="M5858" s="128" t="s">
        <v>44</v>
      </c>
      <c r="N5858" s="128" t="s">
        <v>150</v>
      </c>
      <c r="O5858" s="128" t="s">
        <v>42</v>
      </c>
      <c r="P5858" s="128" t="s">
        <v>522</v>
      </c>
      <c r="Q5858" s="128" t="s">
        <v>529</v>
      </c>
      <c r="R5858" s="128" t="s">
        <v>2572</v>
      </c>
      <c r="S5858" s="127">
        <v>201504</v>
      </c>
      <c r="T5858" s="128" t="s">
        <v>52</v>
      </c>
      <c r="U5858" s="129">
        <v>180892.47</v>
      </c>
      <c r="V5858" s="138">
        <v>180892.47</v>
      </c>
      <c r="W5858" s="128" t="s">
        <v>340</v>
      </c>
      <c r="X5858" s="128" t="s">
        <v>177</v>
      </c>
      <c r="Y5858" s="128" t="s">
        <v>1152</v>
      </c>
      <c r="Z5858" s="128" t="s">
        <v>48</v>
      </c>
      <c r="AA5858" s="128" t="s">
        <v>315</v>
      </c>
      <c r="AB5858" s="128" t="s">
        <v>42</v>
      </c>
      <c r="AC5858" s="128" t="s">
        <v>2989</v>
      </c>
      <c r="AD5858" s="128" t="s">
        <v>146</v>
      </c>
    </row>
    <row r="5859" spans="1:30" x14ac:dyDescent="0.25">
      <c r="A5859" s="128" t="s">
        <v>35</v>
      </c>
      <c r="B5859" s="128" t="s">
        <v>36</v>
      </c>
      <c r="C5859" s="128" t="s">
        <v>37</v>
      </c>
      <c r="D5859" s="128" t="s">
        <v>121</v>
      </c>
      <c r="E5859" s="128" t="s">
        <v>122</v>
      </c>
      <c r="F5859" s="128" t="s">
        <v>123</v>
      </c>
      <c r="G5859" s="128" t="s">
        <v>124</v>
      </c>
      <c r="H5859" s="128" t="s">
        <v>124</v>
      </c>
      <c r="I5859" s="128" t="s">
        <v>42</v>
      </c>
      <c r="J5859" s="128" t="s">
        <v>532</v>
      </c>
      <c r="K5859" s="128" t="s">
        <v>532</v>
      </c>
      <c r="L5859" s="128" t="s">
        <v>43</v>
      </c>
      <c r="M5859" s="128" t="s">
        <v>44</v>
      </c>
      <c r="N5859" s="128" t="s">
        <v>150</v>
      </c>
      <c r="O5859" s="128" t="s">
        <v>42</v>
      </c>
      <c r="P5859" s="128" t="s">
        <v>522</v>
      </c>
      <c r="Q5859" s="128" t="s">
        <v>653</v>
      </c>
      <c r="R5859" s="128" t="s">
        <v>2572</v>
      </c>
      <c r="S5859" s="127">
        <v>201504</v>
      </c>
      <c r="T5859" s="128" t="s">
        <v>52</v>
      </c>
      <c r="U5859" s="129">
        <v>21459.86</v>
      </c>
      <c r="V5859" s="138">
        <v>21459.86</v>
      </c>
      <c r="W5859" s="128" t="s">
        <v>340</v>
      </c>
      <c r="X5859" s="128" t="s">
        <v>177</v>
      </c>
      <c r="Y5859" s="128" t="s">
        <v>1152</v>
      </c>
      <c r="Z5859" s="128" t="s">
        <v>48</v>
      </c>
      <c r="AA5859" s="128" t="s">
        <v>315</v>
      </c>
      <c r="AB5859" s="128" t="s">
        <v>42</v>
      </c>
      <c r="AC5859" s="128" t="s">
        <v>2989</v>
      </c>
      <c r="AD5859" s="128" t="s">
        <v>146</v>
      </c>
    </row>
    <row r="5860" spans="1:30" x14ac:dyDescent="0.25">
      <c r="A5860" s="128" t="s">
        <v>35</v>
      </c>
      <c r="B5860" s="128" t="s">
        <v>36</v>
      </c>
      <c r="C5860" s="128" t="s">
        <v>37</v>
      </c>
      <c r="D5860" s="128" t="s">
        <v>121</v>
      </c>
      <c r="E5860" s="128" t="s">
        <v>122</v>
      </c>
      <c r="F5860" s="128" t="s">
        <v>123</v>
      </c>
      <c r="G5860" s="128" t="s">
        <v>124</v>
      </c>
      <c r="H5860" s="128" t="s">
        <v>124</v>
      </c>
      <c r="I5860" s="128" t="s">
        <v>42</v>
      </c>
      <c r="J5860" s="128" t="s">
        <v>182</v>
      </c>
      <c r="K5860" s="128" t="s">
        <v>182</v>
      </c>
      <c r="L5860" s="128" t="s">
        <v>43</v>
      </c>
      <c r="M5860" s="128" t="s">
        <v>44</v>
      </c>
      <c r="N5860" s="128" t="s">
        <v>150</v>
      </c>
      <c r="O5860" s="128" t="s">
        <v>42</v>
      </c>
      <c r="P5860" s="128" t="s">
        <v>522</v>
      </c>
      <c r="Q5860" s="128" t="s">
        <v>531</v>
      </c>
      <c r="R5860" s="128" t="s">
        <v>2572</v>
      </c>
      <c r="S5860" s="127">
        <v>201504</v>
      </c>
      <c r="T5860" s="128" t="s">
        <v>52</v>
      </c>
      <c r="U5860" s="129">
        <v>559210.93000000005</v>
      </c>
      <c r="V5860" s="138">
        <v>559210.93000000005</v>
      </c>
      <c r="W5860" s="128" t="s">
        <v>340</v>
      </c>
      <c r="X5860" s="128" t="s">
        <v>177</v>
      </c>
      <c r="Y5860" s="128" t="s">
        <v>1152</v>
      </c>
      <c r="Z5860" s="128" t="s">
        <v>48</v>
      </c>
      <c r="AA5860" s="128" t="s">
        <v>315</v>
      </c>
      <c r="AB5860" s="128" t="s">
        <v>42</v>
      </c>
      <c r="AC5860" s="128" t="s">
        <v>2989</v>
      </c>
      <c r="AD5860" s="128" t="s">
        <v>146</v>
      </c>
    </row>
    <row r="5861" spans="1:30" x14ac:dyDescent="0.25">
      <c r="A5861" s="128" t="s">
        <v>35</v>
      </c>
      <c r="B5861" s="128" t="s">
        <v>36</v>
      </c>
      <c r="C5861" s="128" t="s">
        <v>37</v>
      </c>
      <c r="D5861" s="128" t="s">
        <v>121</v>
      </c>
      <c r="E5861" s="128" t="s">
        <v>122</v>
      </c>
      <c r="F5861" s="128" t="s">
        <v>123</v>
      </c>
      <c r="G5861" s="128" t="s">
        <v>124</v>
      </c>
      <c r="H5861" s="128" t="s">
        <v>124</v>
      </c>
      <c r="I5861" s="128" t="s">
        <v>42</v>
      </c>
      <c r="J5861" s="128" t="s">
        <v>190</v>
      </c>
      <c r="K5861" s="128" t="s">
        <v>190</v>
      </c>
      <c r="L5861" s="128" t="s">
        <v>43</v>
      </c>
      <c r="M5861" s="128" t="s">
        <v>44</v>
      </c>
      <c r="N5861" s="128" t="s">
        <v>126</v>
      </c>
      <c r="O5861" s="128" t="s">
        <v>42</v>
      </c>
      <c r="P5861" s="128" t="s">
        <v>2648</v>
      </c>
      <c r="Q5861" s="128" t="s">
        <v>2990</v>
      </c>
      <c r="R5861" s="128" t="s">
        <v>2991</v>
      </c>
      <c r="S5861" s="127">
        <v>201504</v>
      </c>
      <c r="T5861" s="128" t="s">
        <v>52</v>
      </c>
      <c r="U5861" s="127">
        <v>0</v>
      </c>
      <c r="V5861" s="138">
        <v>9</v>
      </c>
      <c r="W5861" s="128" t="s">
        <v>42</v>
      </c>
      <c r="X5861" s="128" t="s">
        <v>42</v>
      </c>
      <c r="Y5861" s="128" t="s">
        <v>1152</v>
      </c>
      <c r="Z5861" s="128" t="s">
        <v>48</v>
      </c>
      <c r="AA5861" s="128" t="s">
        <v>168</v>
      </c>
      <c r="AB5861" s="128" t="s">
        <v>42</v>
      </c>
      <c r="AC5861" s="128" t="s">
        <v>2992</v>
      </c>
      <c r="AD5861" s="128" t="s">
        <v>146</v>
      </c>
    </row>
    <row r="5862" spans="1:30" x14ac:dyDescent="0.25">
      <c r="A5862" s="128" t="s">
        <v>35</v>
      </c>
      <c r="B5862" s="128" t="s">
        <v>36</v>
      </c>
      <c r="C5862" s="128" t="s">
        <v>37</v>
      </c>
      <c r="D5862" s="128" t="s">
        <v>121</v>
      </c>
      <c r="E5862" s="128" t="s">
        <v>122</v>
      </c>
      <c r="F5862" s="128" t="s">
        <v>123</v>
      </c>
      <c r="G5862" s="128" t="s">
        <v>124</v>
      </c>
      <c r="H5862" s="128" t="s">
        <v>124</v>
      </c>
      <c r="I5862" s="128" t="s">
        <v>42</v>
      </c>
      <c r="J5862" s="128" t="s">
        <v>285</v>
      </c>
      <c r="K5862" s="128" t="s">
        <v>285</v>
      </c>
      <c r="L5862" s="128" t="s">
        <v>43</v>
      </c>
      <c r="M5862" s="128" t="s">
        <v>44</v>
      </c>
      <c r="N5862" s="128" t="s">
        <v>150</v>
      </c>
      <c r="O5862" s="128" t="s">
        <v>42</v>
      </c>
      <c r="P5862" s="128" t="s">
        <v>463</v>
      </c>
      <c r="Q5862" s="128" t="s">
        <v>464</v>
      </c>
      <c r="R5862" s="128" t="s">
        <v>2993</v>
      </c>
      <c r="S5862" s="127">
        <v>201504</v>
      </c>
      <c r="T5862" s="128" t="s">
        <v>52</v>
      </c>
      <c r="U5862" s="129">
        <v>53741.97</v>
      </c>
      <c r="V5862" s="138">
        <v>53741.97</v>
      </c>
      <c r="W5862" s="128" t="s">
        <v>340</v>
      </c>
      <c r="X5862" s="128" t="s">
        <v>288</v>
      </c>
      <c r="Y5862" s="128" t="s">
        <v>1152</v>
      </c>
      <c r="Z5862" s="128" t="s">
        <v>48</v>
      </c>
      <c r="AA5862" s="128" t="s">
        <v>315</v>
      </c>
      <c r="AB5862" s="128" t="s">
        <v>42</v>
      </c>
      <c r="AC5862" s="128" t="s">
        <v>2985</v>
      </c>
      <c r="AD5862" s="128" t="s">
        <v>146</v>
      </c>
    </row>
    <row r="5863" spans="1:30" x14ac:dyDescent="0.25">
      <c r="A5863" s="128" t="s">
        <v>35</v>
      </c>
      <c r="B5863" s="128" t="s">
        <v>36</v>
      </c>
      <c r="C5863" s="128" t="s">
        <v>37</v>
      </c>
      <c r="D5863" s="128" t="s">
        <v>121</v>
      </c>
      <c r="E5863" s="128" t="s">
        <v>122</v>
      </c>
      <c r="F5863" s="128" t="s">
        <v>123</v>
      </c>
      <c r="G5863" s="128" t="s">
        <v>124</v>
      </c>
      <c r="H5863" s="128" t="s">
        <v>124</v>
      </c>
      <c r="I5863" s="128" t="s">
        <v>42</v>
      </c>
      <c r="J5863" s="128" t="s">
        <v>182</v>
      </c>
      <c r="K5863" s="128" t="s">
        <v>182</v>
      </c>
      <c r="L5863" s="128" t="s">
        <v>43</v>
      </c>
      <c r="M5863" s="128" t="s">
        <v>44</v>
      </c>
      <c r="N5863" s="128" t="s">
        <v>180</v>
      </c>
      <c r="O5863" s="128" t="s">
        <v>42</v>
      </c>
      <c r="P5863" s="128" t="s">
        <v>522</v>
      </c>
      <c r="Q5863" s="128" t="s">
        <v>530</v>
      </c>
      <c r="R5863" s="128" t="s">
        <v>2572</v>
      </c>
      <c r="S5863" s="127">
        <v>201504</v>
      </c>
      <c r="T5863" s="128" t="s">
        <v>52</v>
      </c>
      <c r="U5863" s="129">
        <v>451903.53</v>
      </c>
      <c r="V5863" s="138">
        <v>451903.53</v>
      </c>
      <c r="W5863" s="128" t="s">
        <v>340</v>
      </c>
      <c r="X5863" s="128" t="s">
        <v>177</v>
      </c>
      <c r="Y5863" s="128" t="s">
        <v>1152</v>
      </c>
      <c r="Z5863" s="128" t="s">
        <v>48</v>
      </c>
      <c r="AA5863" s="128" t="s">
        <v>315</v>
      </c>
      <c r="AB5863" s="128" t="s">
        <v>42</v>
      </c>
      <c r="AC5863" s="128" t="s">
        <v>2989</v>
      </c>
      <c r="AD5863" s="128" t="s">
        <v>146</v>
      </c>
    </row>
    <row r="5864" spans="1:30" x14ac:dyDescent="0.25">
      <c r="A5864" s="128" t="s">
        <v>35</v>
      </c>
      <c r="B5864" s="128" t="s">
        <v>36</v>
      </c>
      <c r="C5864" s="128" t="s">
        <v>37</v>
      </c>
      <c r="D5864" s="128" t="s">
        <v>121</v>
      </c>
      <c r="E5864" s="128" t="s">
        <v>122</v>
      </c>
      <c r="F5864" s="128" t="s">
        <v>123</v>
      </c>
      <c r="G5864" s="128" t="s">
        <v>124</v>
      </c>
      <c r="H5864" s="128" t="s">
        <v>124</v>
      </c>
      <c r="I5864" s="128" t="s">
        <v>42</v>
      </c>
      <c r="J5864" s="128" t="s">
        <v>156</v>
      </c>
      <c r="K5864" s="128" t="s">
        <v>156</v>
      </c>
      <c r="L5864" s="128" t="s">
        <v>43</v>
      </c>
      <c r="M5864" s="128" t="s">
        <v>44</v>
      </c>
      <c r="N5864" s="128" t="s">
        <v>126</v>
      </c>
      <c r="O5864" s="128" t="s">
        <v>42</v>
      </c>
      <c r="P5864" s="128" t="s">
        <v>1478</v>
      </c>
      <c r="Q5864" s="128" t="s">
        <v>167</v>
      </c>
      <c r="R5864" s="128" t="s">
        <v>2988</v>
      </c>
      <c r="S5864" s="127">
        <v>201504</v>
      </c>
      <c r="T5864" s="128" t="s">
        <v>52</v>
      </c>
      <c r="U5864" s="127">
        <v>0</v>
      </c>
      <c r="V5864" s="138">
        <v>17.25</v>
      </c>
      <c r="W5864" s="128" t="s">
        <v>42</v>
      </c>
      <c r="X5864" s="128" t="s">
        <v>42</v>
      </c>
      <c r="Y5864" s="128" t="s">
        <v>1152</v>
      </c>
      <c r="Z5864" s="128" t="s">
        <v>48</v>
      </c>
      <c r="AA5864" s="128" t="s">
        <v>168</v>
      </c>
      <c r="AB5864" s="128" t="s">
        <v>42</v>
      </c>
      <c r="AC5864" s="128" t="s">
        <v>2989</v>
      </c>
      <c r="AD5864" s="128" t="s">
        <v>146</v>
      </c>
    </row>
    <row r="5865" spans="1:30" x14ac:dyDescent="0.25">
      <c r="A5865" s="128" t="s">
        <v>35</v>
      </c>
      <c r="B5865" s="128" t="s">
        <v>36</v>
      </c>
      <c r="C5865" s="128" t="s">
        <v>37</v>
      </c>
      <c r="D5865" s="128" t="s">
        <v>121</v>
      </c>
      <c r="E5865" s="128" t="s">
        <v>122</v>
      </c>
      <c r="F5865" s="128" t="s">
        <v>123</v>
      </c>
      <c r="G5865" s="128" t="s">
        <v>124</v>
      </c>
      <c r="H5865" s="128" t="s">
        <v>124</v>
      </c>
      <c r="I5865" s="128" t="s">
        <v>42</v>
      </c>
      <c r="J5865" s="128" t="s">
        <v>156</v>
      </c>
      <c r="K5865" s="128" t="s">
        <v>156</v>
      </c>
      <c r="L5865" s="128" t="s">
        <v>43</v>
      </c>
      <c r="M5865" s="128" t="s">
        <v>44</v>
      </c>
      <c r="N5865" s="128" t="s">
        <v>126</v>
      </c>
      <c r="O5865" s="128" t="s">
        <v>42</v>
      </c>
      <c r="P5865" s="128" t="s">
        <v>1478</v>
      </c>
      <c r="Q5865" s="128" t="s">
        <v>167</v>
      </c>
      <c r="R5865" s="128" t="s">
        <v>2988</v>
      </c>
      <c r="S5865" s="127">
        <v>201504</v>
      </c>
      <c r="T5865" s="128" t="s">
        <v>52</v>
      </c>
      <c r="U5865" s="127">
        <v>0</v>
      </c>
      <c r="V5865" s="138">
        <v>17.25</v>
      </c>
      <c r="W5865" s="128" t="s">
        <v>42</v>
      </c>
      <c r="X5865" s="128" t="s">
        <v>42</v>
      </c>
      <c r="Y5865" s="128" t="s">
        <v>1152</v>
      </c>
      <c r="Z5865" s="128" t="s">
        <v>48</v>
      </c>
      <c r="AA5865" s="128" t="s">
        <v>168</v>
      </c>
      <c r="AB5865" s="128" t="s">
        <v>42</v>
      </c>
      <c r="AC5865" s="128" t="s">
        <v>2989</v>
      </c>
      <c r="AD5865" s="128" t="s">
        <v>146</v>
      </c>
    </row>
    <row r="5866" spans="1:30" x14ac:dyDescent="0.25">
      <c r="A5866" s="128" t="s">
        <v>35</v>
      </c>
      <c r="B5866" s="128" t="s">
        <v>36</v>
      </c>
      <c r="C5866" s="128" t="s">
        <v>37</v>
      </c>
      <c r="D5866" s="128" t="s">
        <v>121</v>
      </c>
      <c r="E5866" s="128" t="s">
        <v>122</v>
      </c>
      <c r="F5866" s="128" t="s">
        <v>123</v>
      </c>
      <c r="G5866" s="128" t="s">
        <v>124</v>
      </c>
      <c r="H5866" s="128" t="s">
        <v>124</v>
      </c>
      <c r="I5866" s="128" t="s">
        <v>42</v>
      </c>
      <c r="J5866" s="128" t="s">
        <v>298</v>
      </c>
      <c r="K5866" s="128" t="s">
        <v>298</v>
      </c>
      <c r="L5866" s="128" t="s">
        <v>43</v>
      </c>
      <c r="M5866" s="128" t="s">
        <v>44</v>
      </c>
      <c r="N5866" s="128" t="s">
        <v>150</v>
      </c>
      <c r="O5866" s="128" t="s">
        <v>42</v>
      </c>
      <c r="P5866" s="128" t="s">
        <v>851</v>
      </c>
      <c r="Q5866" s="128" t="s">
        <v>1710</v>
      </c>
      <c r="R5866" s="128" t="s">
        <v>2574</v>
      </c>
      <c r="S5866" s="127">
        <v>201504</v>
      </c>
      <c r="T5866" s="128" t="s">
        <v>52</v>
      </c>
      <c r="U5866" s="129">
        <v>18625.75</v>
      </c>
      <c r="V5866" s="138">
        <v>18625.75</v>
      </c>
      <c r="W5866" s="128" t="s">
        <v>340</v>
      </c>
      <c r="X5866" s="128" t="s">
        <v>1624</v>
      </c>
      <c r="Y5866" s="128" t="s">
        <v>1152</v>
      </c>
      <c r="Z5866" s="128" t="s">
        <v>48</v>
      </c>
      <c r="AA5866" s="128" t="s">
        <v>315</v>
      </c>
      <c r="AB5866" s="128" t="s">
        <v>42</v>
      </c>
      <c r="AC5866" s="128" t="s">
        <v>2989</v>
      </c>
      <c r="AD5866" s="128" t="s">
        <v>146</v>
      </c>
    </row>
    <row r="5867" spans="1:30" x14ac:dyDescent="0.25">
      <c r="A5867" s="128" t="s">
        <v>35</v>
      </c>
      <c r="B5867" s="128" t="s">
        <v>36</v>
      </c>
      <c r="C5867" s="128" t="s">
        <v>37</v>
      </c>
      <c r="D5867" s="128" t="s">
        <v>121</v>
      </c>
      <c r="E5867" s="128" t="s">
        <v>215</v>
      </c>
      <c r="F5867" s="128" t="s">
        <v>216</v>
      </c>
      <c r="G5867" s="128" t="s">
        <v>124</v>
      </c>
      <c r="H5867" s="128" t="s">
        <v>124</v>
      </c>
      <c r="I5867" s="128" t="s">
        <v>42</v>
      </c>
      <c r="J5867" s="128" t="s">
        <v>261</v>
      </c>
      <c r="K5867" s="128" t="s">
        <v>261</v>
      </c>
      <c r="L5867" s="128" t="s">
        <v>43</v>
      </c>
      <c r="M5867" s="128" t="s">
        <v>44</v>
      </c>
      <c r="N5867" s="128" t="s">
        <v>150</v>
      </c>
      <c r="O5867" s="128" t="s">
        <v>42</v>
      </c>
      <c r="P5867" s="128" t="s">
        <v>392</v>
      </c>
      <c r="Q5867" s="128" t="s">
        <v>1717</v>
      </c>
      <c r="R5867" s="128" t="s">
        <v>2994</v>
      </c>
      <c r="S5867" s="127">
        <v>201504</v>
      </c>
      <c r="T5867" s="128" t="s">
        <v>52</v>
      </c>
      <c r="U5867" s="127">
        <v>263.92</v>
      </c>
      <c r="V5867" s="138">
        <v>263.92</v>
      </c>
      <c r="W5867" s="128" t="s">
        <v>340</v>
      </c>
      <c r="X5867" s="128" t="s">
        <v>384</v>
      </c>
      <c r="Y5867" s="128" t="s">
        <v>1152</v>
      </c>
      <c r="Z5867" s="128" t="s">
        <v>48</v>
      </c>
      <c r="AA5867" s="128" t="s">
        <v>315</v>
      </c>
      <c r="AB5867" s="128" t="s">
        <v>42</v>
      </c>
      <c r="AC5867" s="128" t="s">
        <v>2995</v>
      </c>
      <c r="AD5867" s="128" t="s">
        <v>146</v>
      </c>
    </row>
    <row r="5868" spans="1:30" x14ac:dyDescent="0.25">
      <c r="A5868" s="128" t="s">
        <v>35</v>
      </c>
      <c r="B5868" s="128" t="s">
        <v>36</v>
      </c>
      <c r="C5868" s="128" t="s">
        <v>37</v>
      </c>
      <c r="D5868" s="128" t="s">
        <v>121</v>
      </c>
      <c r="E5868" s="128" t="s">
        <v>215</v>
      </c>
      <c r="F5868" s="128" t="s">
        <v>216</v>
      </c>
      <c r="G5868" s="128" t="s">
        <v>124</v>
      </c>
      <c r="H5868" s="128" t="s">
        <v>124</v>
      </c>
      <c r="I5868" s="128" t="s">
        <v>42</v>
      </c>
      <c r="J5868" s="128" t="s">
        <v>250</v>
      </c>
      <c r="K5868" s="128" t="s">
        <v>250</v>
      </c>
      <c r="L5868" s="128" t="s">
        <v>43</v>
      </c>
      <c r="M5868" s="128" t="s">
        <v>44</v>
      </c>
      <c r="N5868" s="128" t="s">
        <v>150</v>
      </c>
      <c r="O5868" s="128" t="s">
        <v>42</v>
      </c>
      <c r="P5868" s="128" t="s">
        <v>1719</v>
      </c>
      <c r="Q5868" s="128" t="s">
        <v>1720</v>
      </c>
      <c r="R5868" s="128" t="s">
        <v>2996</v>
      </c>
      <c r="S5868" s="127">
        <v>201504</v>
      </c>
      <c r="T5868" s="128" t="s">
        <v>52</v>
      </c>
      <c r="U5868" s="129">
        <v>33085</v>
      </c>
      <c r="V5868" s="138">
        <v>33085</v>
      </c>
      <c r="W5868" s="128" t="s">
        <v>340</v>
      </c>
      <c r="X5868" s="128" t="s">
        <v>433</v>
      </c>
      <c r="Y5868" s="128" t="s">
        <v>1152</v>
      </c>
      <c r="Z5868" s="128" t="s">
        <v>48</v>
      </c>
      <c r="AA5868" s="128" t="s">
        <v>315</v>
      </c>
      <c r="AB5868" s="128" t="s">
        <v>42</v>
      </c>
      <c r="AC5868" s="128" t="s">
        <v>2997</v>
      </c>
      <c r="AD5868" s="128" t="s">
        <v>146</v>
      </c>
    </row>
    <row r="5869" spans="1:30" x14ac:dyDescent="0.25">
      <c r="A5869" s="128" t="s">
        <v>35</v>
      </c>
      <c r="B5869" s="128" t="s">
        <v>36</v>
      </c>
      <c r="C5869" s="128" t="s">
        <v>37</v>
      </c>
      <c r="D5869" s="128" t="s">
        <v>121</v>
      </c>
      <c r="E5869" s="128" t="s">
        <v>215</v>
      </c>
      <c r="F5869" s="128" t="s">
        <v>216</v>
      </c>
      <c r="G5869" s="128" t="s">
        <v>124</v>
      </c>
      <c r="H5869" s="128" t="s">
        <v>124</v>
      </c>
      <c r="I5869" s="128" t="s">
        <v>42</v>
      </c>
      <c r="J5869" s="128" t="s">
        <v>250</v>
      </c>
      <c r="K5869" s="128" t="s">
        <v>250</v>
      </c>
      <c r="L5869" s="128" t="s">
        <v>43</v>
      </c>
      <c r="M5869" s="128" t="s">
        <v>44</v>
      </c>
      <c r="N5869" s="128" t="s">
        <v>150</v>
      </c>
      <c r="O5869" s="128" t="s">
        <v>42</v>
      </c>
      <c r="P5869" s="128" t="s">
        <v>1719</v>
      </c>
      <c r="Q5869" s="128" t="s">
        <v>1720</v>
      </c>
      <c r="R5869" s="128" t="s">
        <v>2998</v>
      </c>
      <c r="S5869" s="127">
        <v>201504</v>
      </c>
      <c r="T5869" s="128" t="s">
        <v>52</v>
      </c>
      <c r="U5869" s="129">
        <v>32268.5</v>
      </c>
      <c r="V5869" s="138">
        <v>32268.5</v>
      </c>
      <c r="W5869" s="128" t="s">
        <v>340</v>
      </c>
      <c r="X5869" s="128" t="s">
        <v>433</v>
      </c>
      <c r="Y5869" s="128" t="s">
        <v>1152</v>
      </c>
      <c r="Z5869" s="128" t="s">
        <v>48</v>
      </c>
      <c r="AA5869" s="128" t="s">
        <v>315</v>
      </c>
      <c r="AB5869" s="128" t="s">
        <v>42</v>
      </c>
      <c r="AC5869" s="128" t="s">
        <v>2997</v>
      </c>
      <c r="AD5869" s="128" t="s">
        <v>146</v>
      </c>
    </row>
    <row r="5870" spans="1:30" x14ac:dyDescent="0.25">
      <c r="A5870" s="128" t="s">
        <v>35</v>
      </c>
      <c r="B5870" s="128" t="s">
        <v>36</v>
      </c>
      <c r="C5870" s="128" t="s">
        <v>37</v>
      </c>
      <c r="D5870" s="128" t="s">
        <v>121</v>
      </c>
      <c r="E5870" s="128" t="s">
        <v>122</v>
      </c>
      <c r="F5870" s="128" t="s">
        <v>123</v>
      </c>
      <c r="G5870" s="128" t="s">
        <v>124</v>
      </c>
      <c r="H5870" s="128" t="s">
        <v>124</v>
      </c>
      <c r="I5870" s="128" t="s">
        <v>42</v>
      </c>
      <c r="J5870" s="128" t="s">
        <v>289</v>
      </c>
      <c r="K5870" s="128" t="s">
        <v>289</v>
      </c>
      <c r="L5870" s="128" t="s">
        <v>43</v>
      </c>
      <c r="M5870" s="128" t="s">
        <v>44</v>
      </c>
      <c r="N5870" s="128" t="s">
        <v>160</v>
      </c>
      <c r="O5870" s="128" t="s">
        <v>42</v>
      </c>
      <c r="P5870" s="128" t="s">
        <v>141</v>
      </c>
      <c r="Q5870" s="128" t="s">
        <v>2927</v>
      </c>
      <c r="R5870" s="128" t="s">
        <v>2999</v>
      </c>
      <c r="S5870" s="127">
        <v>201504</v>
      </c>
      <c r="T5870" s="128" t="s">
        <v>52</v>
      </c>
      <c r="U5870" s="127">
        <v>0</v>
      </c>
      <c r="V5870" s="138">
        <v>527.48</v>
      </c>
      <c r="W5870" s="128" t="s">
        <v>42</v>
      </c>
      <c r="X5870" s="128" t="s">
        <v>42</v>
      </c>
      <c r="Y5870" s="128" t="s">
        <v>1152</v>
      </c>
      <c r="Z5870" s="128" t="s">
        <v>48</v>
      </c>
      <c r="AA5870" s="128" t="s">
        <v>144</v>
      </c>
      <c r="AB5870" s="128" t="s">
        <v>42</v>
      </c>
      <c r="AC5870" s="128" t="s">
        <v>2997</v>
      </c>
      <c r="AD5870" s="128" t="s">
        <v>146</v>
      </c>
    </row>
    <row r="5871" spans="1:30" x14ac:dyDescent="0.25">
      <c r="A5871" s="128" t="s">
        <v>35</v>
      </c>
      <c r="B5871" s="128" t="s">
        <v>36</v>
      </c>
      <c r="C5871" s="128" t="s">
        <v>37</v>
      </c>
      <c r="D5871" s="128" t="s">
        <v>121</v>
      </c>
      <c r="E5871" s="128" t="s">
        <v>215</v>
      </c>
      <c r="F5871" s="128" t="s">
        <v>216</v>
      </c>
      <c r="G5871" s="128" t="s">
        <v>124</v>
      </c>
      <c r="H5871" s="128" t="s">
        <v>124</v>
      </c>
      <c r="I5871" s="128" t="s">
        <v>42</v>
      </c>
      <c r="J5871" s="128" t="s">
        <v>250</v>
      </c>
      <c r="K5871" s="128" t="s">
        <v>250</v>
      </c>
      <c r="L5871" s="128" t="s">
        <v>43</v>
      </c>
      <c r="M5871" s="128" t="s">
        <v>44</v>
      </c>
      <c r="N5871" s="128" t="s">
        <v>150</v>
      </c>
      <c r="O5871" s="128" t="s">
        <v>42</v>
      </c>
      <c r="P5871" s="128" t="s">
        <v>1719</v>
      </c>
      <c r="Q5871" s="128" t="s">
        <v>1720</v>
      </c>
      <c r="R5871" s="128" t="s">
        <v>3000</v>
      </c>
      <c r="S5871" s="127">
        <v>201504</v>
      </c>
      <c r="T5871" s="128" t="s">
        <v>52</v>
      </c>
      <c r="U5871" s="129">
        <v>34305</v>
      </c>
      <c r="V5871" s="138">
        <v>34305</v>
      </c>
      <c r="W5871" s="128" t="s">
        <v>340</v>
      </c>
      <c r="X5871" s="128" t="s">
        <v>433</v>
      </c>
      <c r="Y5871" s="128" t="s">
        <v>1152</v>
      </c>
      <c r="Z5871" s="128" t="s">
        <v>48</v>
      </c>
      <c r="AA5871" s="128" t="s">
        <v>315</v>
      </c>
      <c r="AB5871" s="128" t="s">
        <v>42</v>
      </c>
      <c r="AC5871" s="128" t="s">
        <v>2997</v>
      </c>
      <c r="AD5871" s="128" t="s">
        <v>146</v>
      </c>
    </row>
    <row r="5872" spans="1:30" x14ac:dyDescent="0.25">
      <c r="A5872" s="128" t="s">
        <v>35</v>
      </c>
      <c r="B5872" s="128" t="s">
        <v>36</v>
      </c>
      <c r="C5872" s="128" t="s">
        <v>37</v>
      </c>
      <c r="D5872" s="128" t="s">
        <v>121</v>
      </c>
      <c r="E5872" s="128" t="s">
        <v>122</v>
      </c>
      <c r="F5872" s="128" t="s">
        <v>123</v>
      </c>
      <c r="G5872" s="128" t="s">
        <v>124</v>
      </c>
      <c r="H5872" s="128" t="s">
        <v>124</v>
      </c>
      <c r="I5872" s="128" t="s">
        <v>42</v>
      </c>
      <c r="J5872" s="128" t="s">
        <v>298</v>
      </c>
      <c r="K5872" s="128" t="s">
        <v>298</v>
      </c>
      <c r="L5872" s="128" t="s">
        <v>43</v>
      </c>
      <c r="M5872" s="128" t="s">
        <v>44</v>
      </c>
      <c r="N5872" s="128" t="s">
        <v>150</v>
      </c>
      <c r="O5872" s="128" t="s">
        <v>42</v>
      </c>
      <c r="P5872" s="128" t="s">
        <v>851</v>
      </c>
      <c r="Q5872" s="128" t="s">
        <v>1710</v>
      </c>
      <c r="R5872" s="128" t="s">
        <v>3001</v>
      </c>
      <c r="S5872" s="127">
        <v>201504</v>
      </c>
      <c r="T5872" s="128" t="s">
        <v>52</v>
      </c>
      <c r="U5872" s="129">
        <v>14991.05</v>
      </c>
      <c r="V5872" s="138">
        <v>14991.05</v>
      </c>
      <c r="W5872" s="128" t="s">
        <v>340</v>
      </c>
      <c r="X5872" s="128" t="s">
        <v>1624</v>
      </c>
      <c r="Y5872" s="128" t="s">
        <v>1152</v>
      </c>
      <c r="Z5872" s="128" t="s">
        <v>48</v>
      </c>
      <c r="AA5872" s="128" t="s">
        <v>315</v>
      </c>
      <c r="AB5872" s="128" t="s">
        <v>42</v>
      </c>
      <c r="AC5872" s="128" t="s">
        <v>2997</v>
      </c>
      <c r="AD5872" s="128" t="s">
        <v>146</v>
      </c>
    </row>
    <row r="5873" spans="1:30" x14ac:dyDescent="0.25">
      <c r="A5873" s="128" t="s">
        <v>35</v>
      </c>
      <c r="B5873" s="128" t="s">
        <v>36</v>
      </c>
      <c r="C5873" s="128" t="s">
        <v>37</v>
      </c>
      <c r="D5873" s="128" t="s">
        <v>121</v>
      </c>
      <c r="E5873" s="128" t="s">
        <v>215</v>
      </c>
      <c r="F5873" s="128" t="s">
        <v>216</v>
      </c>
      <c r="G5873" s="128" t="s">
        <v>124</v>
      </c>
      <c r="H5873" s="128" t="s">
        <v>124</v>
      </c>
      <c r="I5873" s="128" t="s">
        <v>42</v>
      </c>
      <c r="J5873" s="128" t="s">
        <v>261</v>
      </c>
      <c r="K5873" s="128" t="s">
        <v>261</v>
      </c>
      <c r="L5873" s="128" t="s">
        <v>43</v>
      </c>
      <c r="M5873" s="128" t="s">
        <v>44</v>
      </c>
      <c r="N5873" s="128" t="s">
        <v>150</v>
      </c>
      <c r="O5873" s="128" t="s">
        <v>42</v>
      </c>
      <c r="P5873" s="128" t="s">
        <v>392</v>
      </c>
      <c r="Q5873" s="128" t="s">
        <v>1717</v>
      </c>
      <c r="R5873" s="128" t="s">
        <v>3002</v>
      </c>
      <c r="S5873" s="127">
        <v>201504</v>
      </c>
      <c r="T5873" s="128" t="s">
        <v>52</v>
      </c>
      <c r="U5873" s="127">
        <v>260.18</v>
      </c>
      <c r="V5873" s="138">
        <v>260.18</v>
      </c>
      <c r="W5873" s="128" t="s">
        <v>340</v>
      </c>
      <c r="X5873" s="128" t="s">
        <v>384</v>
      </c>
      <c r="Y5873" s="128" t="s">
        <v>1152</v>
      </c>
      <c r="Z5873" s="128" t="s">
        <v>48</v>
      </c>
      <c r="AA5873" s="128" t="s">
        <v>315</v>
      </c>
      <c r="AB5873" s="128" t="s">
        <v>42</v>
      </c>
      <c r="AC5873" s="128" t="s">
        <v>3003</v>
      </c>
      <c r="AD5873" s="128" t="s">
        <v>146</v>
      </c>
    </row>
    <row r="5874" spans="1:30" x14ac:dyDescent="0.25">
      <c r="A5874" s="128" t="s">
        <v>35</v>
      </c>
      <c r="B5874" s="128" t="s">
        <v>36</v>
      </c>
      <c r="C5874" s="128" t="s">
        <v>37</v>
      </c>
      <c r="D5874" s="128" t="s">
        <v>121</v>
      </c>
      <c r="E5874" s="128" t="s">
        <v>215</v>
      </c>
      <c r="F5874" s="128" t="s">
        <v>216</v>
      </c>
      <c r="G5874" s="128" t="s">
        <v>124</v>
      </c>
      <c r="H5874" s="128" t="s">
        <v>124</v>
      </c>
      <c r="I5874" s="128" t="s">
        <v>42</v>
      </c>
      <c r="J5874" s="128" t="s">
        <v>217</v>
      </c>
      <c r="K5874" s="128" t="s">
        <v>217</v>
      </c>
      <c r="L5874" s="128" t="s">
        <v>43</v>
      </c>
      <c r="M5874" s="128" t="s">
        <v>44</v>
      </c>
      <c r="N5874" s="128" t="s">
        <v>150</v>
      </c>
      <c r="O5874" s="128" t="s">
        <v>42</v>
      </c>
      <c r="P5874" s="128" t="s">
        <v>392</v>
      </c>
      <c r="Q5874" s="128" t="s">
        <v>1717</v>
      </c>
      <c r="R5874" s="128" t="s">
        <v>3002</v>
      </c>
      <c r="S5874" s="127">
        <v>201504</v>
      </c>
      <c r="T5874" s="128" t="s">
        <v>52</v>
      </c>
      <c r="U5874" s="127">
        <v>275.47000000000003</v>
      </c>
      <c r="V5874" s="138">
        <v>275.47000000000003</v>
      </c>
      <c r="W5874" s="128" t="s">
        <v>340</v>
      </c>
      <c r="X5874" s="128" t="s">
        <v>384</v>
      </c>
      <c r="Y5874" s="128" t="s">
        <v>1152</v>
      </c>
      <c r="Z5874" s="128" t="s">
        <v>48</v>
      </c>
      <c r="AA5874" s="128" t="s">
        <v>315</v>
      </c>
      <c r="AB5874" s="128" t="s">
        <v>42</v>
      </c>
      <c r="AC5874" s="128" t="s">
        <v>3003</v>
      </c>
      <c r="AD5874" s="128" t="s">
        <v>146</v>
      </c>
    </row>
    <row r="5875" spans="1:30" x14ac:dyDescent="0.25">
      <c r="A5875" s="128" t="s">
        <v>35</v>
      </c>
      <c r="B5875" s="128" t="s">
        <v>36</v>
      </c>
      <c r="C5875" s="128" t="s">
        <v>37</v>
      </c>
      <c r="D5875" s="128" t="s">
        <v>121</v>
      </c>
      <c r="E5875" s="128" t="s">
        <v>215</v>
      </c>
      <c r="F5875" s="128" t="s">
        <v>216</v>
      </c>
      <c r="G5875" s="128" t="s">
        <v>124</v>
      </c>
      <c r="H5875" s="128" t="s">
        <v>124</v>
      </c>
      <c r="I5875" s="128" t="s">
        <v>42</v>
      </c>
      <c r="J5875" s="128" t="s">
        <v>250</v>
      </c>
      <c r="K5875" s="128" t="s">
        <v>250</v>
      </c>
      <c r="L5875" s="128" t="s">
        <v>43</v>
      </c>
      <c r="M5875" s="128" t="s">
        <v>44</v>
      </c>
      <c r="N5875" s="128" t="s">
        <v>150</v>
      </c>
      <c r="O5875" s="128" t="s">
        <v>42</v>
      </c>
      <c r="P5875" s="128" t="s">
        <v>392</v>
      </c>
      <c r="Q5875" s="128" t="s">
        <v>1717</v>
      </c>
      <c r="R5875" s="128" t="s">
        <v>3002</v>
      </c>
      <c r="S5875" s="127">
        <v>201504</v>
      </c>
      <c r="T5875" s="128" t="s">
        <v>52</v>
      </c>
      <c r="U5875" s="127">
        <v>244.86</v>
      </c>
      <c r="V5875" s="138">
        <v>244.86</v>
      </c>
      <c r="W5875" s="128" t="s">
        <v>340</v>
      </c>
      <c r="X5875" s="128" t="s">
        <v>384</v>
      </c>
      <c r="Y5875" s="128" t="s">
        <v>1152</v>
      </c>
      <c r="Z5875" s="128" t="s">
        <v>48</v>
      </c>
      <c r="AA5875" s="128" t="s">
        <v>315</v>
      </c>
      <c r="AB5875" s="128" t="s">
        <v>42</v>
      </c>
      <c r="AC5875" s="128" t="s">
        <v>3003</v>
      </c>
      <c r="AD5875" s="128" t="s">
        <v>146</v>
      </c>
    </row>
    <row r="5876" spans="1:30" x14ac:dyDescent="0.25">
      <c r="A5876" s="128" t="s">
        <v>35</v>
      </c>
      <c r="B5876" s="128" t="s">
        <v>36</v>
      </c>
      <c r="C5876" s="128" t="s">
        <v>37</v>
      </c>
      <c r="D5876" s="128" t="s">
        <v>121</v>
      </c>
      <c r="E5876" s="128" t="s">
        <v>122</v>
      </c>
      <c r="F5876" s="128" t="s">
        <v>123</v>
      </c>
      <c r="G5876" s="128" t="s">
        <v>124</v>
      </c>
      <c r="H5876" s="128" t="s">
        <v>124</v>
      </c>
      <c r="I5876" s="128" t="s">
        <v>42</v>
      </c>
      <c r="J5876" s="128" t="s">
        <v>652</v>
      </c>
      <c r="K5876" s="128" t="s">
        <v>652</v>
      </c>
      <c r="L5876" s="128" t="s">
        <v>43</v>
      </c>
      <c r="M5876" s="128" t="s">
        <v>44</v>
      </c>
      <c r="N5876" s="128" t="s">
        <v>150</v>
      </c>
      <c r="O5876" s="128" t="s">
        <v>42</v>
      </c>
      <c r="P5876" s="128" t="s">
        <v>522</v>
      </c>
      <c r="Q5876" s="128" t="s">
        <v>732</v>
      </c>
      <c r="R5876" s="128" t="s">
        <v>2572</v>
      </c>
      <c r="S5876" s="127">
        <v>201504</v>
      </c>
      <c r="T5876" s="128" t="s">
        <v>52</v>
      </c>
      <c r="U5876" s="129">
        <v>45125.14</v>
      </c>
      <c r="V5876" s="138">
        <v>45125.14</v>
      </c>
      <c r="W5876" s="128" t="s">
        <v>340</v>
      </c>
      <c r="X5876" s="128" t="s">
        <v>177</v>
      </c>
      <c r="Y5876" s="128" t="s">
        <v>1152</v>
      </c>
      <c r="Z5876" s="128" t="s">
        <v>48</v>
      </c>
      <c r="AA5876" s="128" t="s">
        <v>315</v>
      </c>
      <c r="AB5876" s="128" t="s">
        <v>42</v>
      </c>
      <c r="AC5876" s="128" t="s">
        <v>2989</v>
      </c>
      <c r="AD5876" s="128" t="s">
        <v>146</v>
      </c>
    </row>
    <row r="5877" spans="1:30" x14ac:dyDescent="0.25">
      <c r="A5877" s="128" t="s">
        <v>35</v>
      </c>
      <c r="B5877" s="128" t="s">
        <v>36</v>
      </c>
      <c r="C5877" s="128" t="s">
        <v>37</v>
      </c>
      <c r="D5877" s="128" t="s">
        <v>121</v>
      </c>
      <c r="E5877" s="128" t="s">
        <v>122</v>
      </c>
      <c r="F5877" s="128" t="s">
        <v>123</v>
      </c>
      <c r="G5877" s="128" t="s">
        <v>124</v>
      </c>
      <c r="H5877" s="128" t="s">
        <v>124</v>
      </c>
      <c r="I5877" s="128" t="s">
        <v>42</v>
      </c>
      <c r="J5877" s="128" t="s">
        <v>174</v>
      </c>
      <c r="K5877" s="128" t="s">
        <v>174</v>
      </c>
      <c r="L5877" s="128" t="s">
        <v>43</v>
      </c>
      <c r="M5877" s="128" t="s">
        <v>44</v>
      </c>
      <c r="N5877" s="128" t="s">
        <v>180</v>
      </c>
      <c r="O5877" s="128" t="s">
        <v>42</v>
      </c>
      <c r="P5877" s="128" t="s">
        <v>522</v>
      </c>
      <c r="Q5877" s="128" t="s">
        <v>523</v>
      </c>
      <c r="R5877" s="128" t="s">
        <v>2572</v>
      </c>
      <c r="S5877" s="127">
        <v>201504</v>
      </c>
      <c r="T5877" s="128" t="s">
        <v>52</v>
      </c>
      <c r="U5877" s="129">
        <v>227390.17</v>
      </c>
      <c r="V5877" s="138">
        <v>227390.17</v>
      </c>
      <c r="W5877" s="128" t="s">
        <v>340</v>
      </c>
      <c r="X5877" s="128" t="s">
        <v>177</v>
      </c>
      <c r="Y5877" s="128" t="s">
        <v>1152</v>
      </c>
      <c r="Z5877" s="128" t="s">
        <v>48</v>
      </c>
      <c r="AA5877" s="128" t="s">
        <v>315</v>
      </c>
      <c r="AB5877" s="128" t="s">
        <v>42</v>
      </c>
      <c r="AC5877" s="128" t="s">
        <v>2989</v>
      </c>
      <c r="AD5877" s="128" t="s">
        <v>146</v>
      </c>
    </row>
    <row r="5878" spans="1:30" x14ac:dyDescent="0.25">
      <c r="A5878" s="128" t="s">
        <v>35</v>
      </c>
      <c r="B5878" s="128" t="s">
        <v>36</v>
      </c>
      <c r="C5878" s="128" t="s">
        <v>37</v>
      </c>
      <c r="D5878" s="128" t="s">
        <v>121</v>
      </c>
      <c r="E5878" s="128" t="s">
        <v>122</v>
      </c>
      <c r="F5878" s="128" t="s">
        <v>123</v>
      </c>
      <c r="G5878" s="128" t="s">
        <v>124</v>
      </c>
      <c r="H5878" s="128" t="s">
        <v>124</v>
      </c>
      <c r="I5878" s="128" t="s">
        <v>42</v>
      </c>
      <c r="J5878" s="128" t="s">
        <v>140</v>
      </c>
      <c r="K5878" s="128" t="s">
        <v>140</v>
      </c>
      <c r="L5878" s="128" t="s">
        <v>43</v>
      </c>
      <c r="M5878" s="128" t="s">
        <v>44</v>
      </c>
      <c r="N5878" s="128" t="s">
        <v>126</v>
      </c>
      <c r="O5878" s="128" t="s">
        <v>42</v>
      </c>
      <c r="P5878" s="128" t="s">
        <v>2775</v>
      </c>
      <c r="Q5878" s="128" t="s">
        <v>167</v>
      </c>
      <c r="R5878" s="128" t="s">
        <v>3004</v>
      </c>
      <c r="S5878" s="127">
        <v>201504</v>
      </c>
      <c r="T5878" s="128" t="s">
        <v>52</v>
      </c>
      <c r="U5878" s="127">
        <v>0</v>
      </c>
      <c r="V5878" s="138">
        <v>119.6</v>
      </c>
      <c r="W5878" s="128" t="s">
        <v>42</v>
      </c>
      <c r="X5878" s="128" t="s">
        <v>42</v>
      </c>
      <c r="Y5878" s="128" t="s">
        <v>1152</v>
      </c>
      <c r="Z5878" s="128" t="s">
        <v>48</v>
      </c>
      <c r="AA5878" s="128" t="s">
        <v>168</v>
      </c>
      <c r="AB5878" s="128" t="s">
        <v>42</v>
      </c>
      <c r="AC5878" s="128" t="s">
        <v>3003</v>
      </c>
      <c r="AD5878" s="128" t="s">
        <v>146</v>
      </c>
    </row>
    <row r="5879" spans="1:30" x14ac:dyDescent="0.25">
      <c r="A5879" s="128" t="s">
        <v>35</v>
      </c>
      <c r="B5879" s="128" t="s">
        <v>36</v>
      </c>
      <c r="C5879" s="128" t="s">
        <v>37</v>
      </c>
      <c r="D5879" s="128" t="s">
        <v>121</v>
      </c>
      <c r="E5879" s="128" t="s">
        <v>215</v>
      </c>
      <c r="F5879" s="128" t="s">
        <v>216</v>
      </c>
      <c r="G5879" s="128" t="s">
        <v>124</v>
      </c>
      <c r="H5879" s="128" t="s">
        <v>124</v>
      </c>
      <c r="I5879" s="128" t="s">
        <v>42</v>
      </c>
      <c r="J5879" s="128" t="s">
        <v>237</v>
      </c>
      <c r="K5879" s="128" t="s">
        <v>237</v>
      </c>
      <c r="L5879" s="128" t="s">
        <v>43</v>
      </c>
      <c r="M5879" s="128" t="s">
        <v>44</v>
      </c>
      <c r="N5879" s="128" t="s">
        <v>150</v>
      </c>
      <c r="O5879" s="128" t="s">
        <v>42</v>
      </c>
      <c r="P5879" s="128" t="s">
        <v>424</v>
      </c>
      <c r="Q5879" s="128" t="s">
        <v>425</v>
      </c>
      <c r="R5879" s="128" t="s">
        <v>3005</v>
      </c>
      <c r="S5879" s="127">
        <v>201504</v>
      </c>
      <c r="T5879" s="128" t="s">
        <v>52</v>
      </c>
      <c r="U5879" s="129">
        <v>10800</v>
      </c>
      <c r="V5879" s="138">
        <v>10800</v>
      </c>
      <c r="W5879" s="128" t="s">
        <v>340</v>
      </c>
      <c r="X5879" s="128" t="s">
        <v>422</v>
      </c>
      <c r="Y5879" s="128" t="s">
        <v>1152</v>
      </c>
      <c r="Z5879" s="128" t="s">
        <v>48</v>
      </c>
      <c r="AA5879" s="128" t="s">
        <v>315</v>
      </c>
      <c r="AB5879" s="128" t="s">
        <v>42</v>
      </c>
      <c r="AC5879" s="128" t="s">
        <v>3003</v>
      </c>
      <c r="AD5879" s="128" t="s">
        <v>146</v>
      </c>
    </row>
    <row r="5880" spans="1:30" x14ac:dyDescent="0.25">
      <c r="A5880" s="128" t="s">
        <v>35</v>
      </c>
      <c r="B5880" s="128" t="s">
        <v>36</v>
      </c>
      <c r="C5880" s="128" t="s">
        <v>37</v>
      </c>
      <c r="D5880" s="128" t="s">
        <v>121</v>
      </c>
      <c r="E5880" s="128" t="s">
        <v>122</v>
      </c>
      <c r="F5880" s="128" t="s">
        <v>123</v>
      </c>
      <c r="G5880" s="128" t="s">
        <v>124</v>
      </c>
      <c r="H5880" s="128" t="s">
        <v>124</v>
      </c>
      <c r="I5880" s="128" t="s">
        <v>42</v>
      </c>
      <c r="J5880" s="128" t="s">
        <v>298</v>
      </c>
      <c r="K5880" s="128" t="s">
        <v>298</v>
      </c>
      <c r="L5880" s="128" t="s">
        <v>43</v>
      </c>
      <c r="M5880" s="128" t="s">
        <v>44</v>
      </c>
      <c r="N5880" s="128" t="s">
        <v>150</v>
      </c>
      <c r="O5880" s="128" t="s">
        <v>42</v>
      </c>
      <c r="P5880" s="128" t="s">
        <v>851</v>
      </c>
      <c r="Q5880" s="128" t="s">
        <v>1710</v>
      </c>
      <c r="R5880" s="128" t="s">
        <v>3006</v>
      </c>
      <c r="S5880" s="127">
        <v>201504</v>
      </c>
      <c r="T5880" s="128" t="s">
        <v>52</v>
      </c>
      <c r="U5880" s="129">
        <v>50000</v>
      </c>
      <c r="V5880" s="138">
        <v>50000</v>
      </c>
      <c r="W5880" s="128" t="s">
        <v>340</v>
      </c>
      <c r="X5880" s="128" t="s">
        <v>1624</v>
      </c>
      <c r="Y5880" s="128" t="s">
        <v>1152</v>
      </c>
      <c r="Z5880" s="128" t="s">
        <v>48</v>
      </c>
      <c r="AA5880" s="128" t="s">
        <v>315</v>
      </c>
      <c r="AB5880" s="128" t="s">
        <v>42</v>
      </c>
      <c r="AC5880" s="128" t="s">
        <v>2989</v>
      </c>
      <c r="AD5880" s="128" t="s">
        <v>146</v>
      </c>
    </row>
    <row r="5881" spans="1:30" x14ac:dyDescent="0.25">
      <c r="A5881" s="128" t="s">
        <v>35</v>
      </c>
      <c r="B5881" s="128" t="s">
        <v>36</v>
      </c>
      <c r="C5881" s="128" t="s">
        <v>37</v>
      </c>
      <c r="D5881" s="128" t="s">
        <v>121</v>
      </c>
      <c r="E5881" s="128" t="s">
        <v>215</v>
      </c>
      <c r="F5881" s="128" t="s">
        <v>216</v>
      </c>
      <c r="G5881" s="128" t="s">
        <v>124</v>
      </c>
      <c r="H5881" s="128" t="s">
        <v>124</v>
      </c>
      <c r="I5881" s="128" t="s">
        <v>42</v>
      </c>
      <c r="J5881" s="128" t="s">
        <v>231</v>
      </c>
      <c r="K5881" s="128" t="s">
        <v>231</v>
      </c>
      <c r="L5881" s="128" t="s">
        <v>43</v>
      </c>
      <c r="M5881" s="128" t="s">
        <v>44</v>
      </c>
      <c r="N5881" s="128" t="s">
        <v>150</v>
      </c>
      <c r="O5881" s="128" t="s">
        <v>42</v>
      </c>
      <c r="P5881" s="128" t="s">
        <v>392</v>
      </c>
      <c r="Q5881" s="128" t="s">
        <v>1717</v>
      </c>
      <c r="R5881" s="128" t="s">
        <v>3007</v>
      </c>
      <c r="S5881" s="127">
        <v>201504</v>
      </c>
      <c r="T5881" s="128" t="s">
        <v>52</v>
      </c>
      <c r="U5881" s="127">
        <v>233.1</v>
      </c>
      <c r="V5881" s="138">
        <v>233.1</v>
      </c>
      <c r="W5881" s="128" t="s">
        <v>340</v>
      </c>
      <c r="X5881" s="128" t="s">
        <v>384</v>
      </c>
      <c r="Y5881" s="128" t="s">
        <v>1152</v>
      </c>
      <c r="Z5881" s="128" t="s">
        <v>48</v>
      </c>
      <c r="AA5881" s="128" t="s">
        <v>315</v>
      </c>
      <c r="AB5881" s="128" t="s">
        <v>42</v>
      </c>
      <c r="AC5881" s="128" t="s">
        <v>2995</v>
      </c>
      <c r="AD5881" s="128" t="s">
        <v>146</v>
      </c>
    </row>
    <row r="5882" spans="1:30" x14ac:dyDescent="0.25">
      <c r="A5882" s="128" t="s">
        <v>35</v>
      </c>
      <c r="B5882" s="128" t="s">
        <v>36</v>
      </c>
      <c r="C5882" s="128" t="s">
        <v>37</v>
      </c>
      <c r="D5882" s="128" t="s">
        <v>121</v>
      </c>
      <c r="E5882" s="128" t="s">
        <v>215</v>
      </c>
      <c r="F5882" s="128" t="s">
        <v>216</v>
      </c>
      <c r="G5882" s="128" t="s">
        <v>124</v>
      </c>
      <c r="H5882" s="128" t="s">
        <v>124</v>
      </c>
      <c r="I5882" s="128" t="s">
        <v>42</v>
      </c>
      <c r="J5882" s="128" t="s">
        <v>237</v>
      </c>
      <c r="K5882" s="128" t="s">
        <v>237</v>
      </c>
      <c r="L5882" s="128" t="s">
        <v>43</v>
      </c>
      <c r="M5882" s="128" t="s">
        <v>44</v>
      </c>
      <c r="N5882" s="128" t="s">
        <v>150</v>
      </c>
      <c r="O5882" s="128" t="s">
        <v>42</v>
      </c>
      <c r="P5882" s="128" t="s">
        <v>392</v>
      </c>
      <c r="Q5882" s="128" t="s">
        <v>1717</v>
      </c>
      <c r="R5882" s="128" t="s">
        <v>3007</v>
      </c>
      <c r="S5882" s="127">
        <v>201504</v>
      </c>
      <c r="T5882" s="128" t="s">
        <v>52</v>
      </c>
      <c r="U5882" s="127">
        <v>279.72000000000003</v>
      </c>
      <c r="V5882" s="138">
        <v>279.72000000000003</v>
      </c>
      <c r="W5882" s="128" t="s">
        <v>340</v>
      </c>
      <c r="X5882" s="128" t="s">
        <v>384</v>
      </c>
      <c r="Y5882" s="128" t="s">
        <v>1152</v>
      </c>
      <c r="Z5882" s="128" t="s">
        <v>48</v>
      </c>
      <c r="AA5882" s="128" t="s">
        <v>315</v>
      </c>
      <c r="AB5882" s="128" t="s">
        <v>42</v>
      </c>
      <c r="AC5882" s="128" t="s">
        <v>2995</v>
      </c>
      <c r="AD5882" s="128" t="s">
        <v>146</v>
      </c>
    </row>
    <row r="5883" spans="1:30" x14ac:dyDescent="0.25">
      <c r="A5883" s="128" t="s">
        <v>35</v>
      </c>
      <c r="B5883" s="128" t="s">
        <v>36</v>
      </c>
      <c r="C5883" s="128" t="s">
        <v>37</v>
      </c>
      <c r="D5883" s="128" t="s">
        <v>121</v>
      </c>
      <c r="E5883" s="128" t="s">
        <v>215</v>
      </c>
      <c r="F5883" s="128" t="s">
        <v>216</v>
      </c>
      <c r="G5883" s="128" t="s">
        <v>124</v>
      </c>
      <c r="H5883" s="128" t="s">
        <v>124</v>
      </c>
      <c r="I5883" s="128" t="s">
        <v>42</v>
      </c>
      <c r="J5883" s="128" t="s">
        <v>217</v>
      </c>
      <c r="K5883" s="128" t="s">
        <v>217</v>
      </c>
      <c r="L5883" s="128" t="s">
        <v>43</v>
      </c>
      <c r="M5883" s="128" t="s">
        <v>44</v>
      </c>
      <c r="N5883" s="128" t="s">
        <v>150</v>
      </c>
      <c r="O5883" s="128" t="s">
        <v>42</v>
      </c>
      <c r="P5883" s="128" t="s">
        <v>392</v>
      </c>
      <c r="Q5883" s="128" t="s">
        <v>1717</v>
      </c>
      <c r="R5883" s="128" t="s">
        <v>2994</v>
      </c>
      <c r="S5883" s="127">
        <v>201504</v>
      </c>
      <c r="T5883" s="128" t="s">
        <v>52</v>
      </c>
      <c r="U5883" s="127">
        <v>279.43</v>
      </c>
      <c r="V5883" s="138">
        <v>279.43</v>
      </c>
      <c r="W5883" s="128" t="s">
        <v>340</v>
      </c>
      <c r="X5883" s="128" t="s">
        <v>384</v>
      </c>
      <c r="Y5883" s="128" t="s">
        <v>1152</v>
      </c>
      <c r="Z5883" s="128" t="s">
        <v>48</v>
      </c>
      <c r="AA5883" s="128" t="s">
        <v>315</v>
      </c>
      <c r="AB5883" s="128" t="s">
        <v>42</v>
      </c>
      <c r="AC5883" s="128" t="s">
        <v>2995</v>
      </c>
      <c r="AD5883" s="128" t="s">
        <v>146</v>
      </c>
    </row>
    <row r="5884" spans="1:30" x14ac:dyDescent="0.25">
      <c r="A5884" s="128" t="s">
        <v>35</v>
      </c>
      <c r="B5884" s="128" t="s">
        <v>36</v>
      </c>
      <c r="C5884" s="128" t="s">
        <v>37</v>
      </c>
      <c r="D5884" s="128" t="s">
        <v>121</v>
      </c>
      <c r="E5884" s="128" t="s">
        <v>215</v>
      </c>
      <c r="F5884" s="128" t="s">
        <v>216</v>
      </c>
      <c r="G5884" s="128" t="s">
        <v>124</v>
      </c>
      <c r="H5884" s="128" t="s">
        <v>124</v>
      </c>
      <c r="I5884" s="128" t="s">
        <v>42</v>
      </c>
      <c r="J5884" s="128" t="s">
        <v>237</v>
      </c>
      <c r="K5884" s="128" t="s">
        <v>237</v>
      </c>
      <c r="L5884" s="128" t="s">
        <v>43</v>
      </c>
      <c r="M5884" s="128" t="s">
        <v>44</v>
      </c>
      <c r="N5884" s="128" t="s">
        <v>150</v>
      </c>
      <c r="O5884" s="128" t="s">
        <v>42</v>
      </c>
      <c r="P5884" s="128" t="s">
        <v>392</v>
      </c>
      <c r="Q5884" s="128" t="s">
        <v>1717</v>
      </c>
      <c r="R5884" s="128" t="s">
        <v>2994</v>
      </c>
      <c r="S5884" s="127">
        <v>201504</v>
      </c>
      <c r="T5884" s="128" t="s">
        <v>52</v>
      </c>
      <c r="U5884" s="127">
        <v>279.43</v>
      </c>
      <c r="V5884" s="138">
        <v>279.43</v>
      </c>
      <c r="W5884" s="128" t="s">
        <v>340</v>
      </c>
      <c r="X5884" s="128" t="s">
        <v>384</v>
      </c>
      <c r="Y5884" s="128" t="s">
        <v>1152</v>
      </c>
      <c r="Z5884" s="128" t="s">
        <v>48</v>
      </c>
      <c r="AA5884" s="128" t="s">
        <v>315</v>
      </c>
      <c r="AB5884" s="128" t="s">
        <v>42</v>
      </c>
      <c r="AC5884" s="128" t="s">
        <v>2995</v>
      </c>
      <c r="AD5884" s="128" t="s">
        <v>146</v>
      </c>
    </row>
    <row r="5885" spans="1:30" x14ac:dyDescent="0.25">
      <c r="A5885" s="128" t="s">
        <v>35</v>
      </c>
      <c r="B5885" s="128" t="s">
        <v>36</v>
      </c>
      <c r="C5885" s="128" t="s">
        <v>37</v>
      </c>
      <c r="D5885" s="128" t="s">
        <v>121</v>
      </c>
      <c r="E5885" s="128" t="s">
        <v>215</v>
      </c>
      <c r="F5885" s="128" t="s">
        <v>216</v>
      </c>
      <c r="G5885" s="128" t="s">
        <v>124</v>
      </c>
      <c r="H5885" s="128" t="s">
        <v>124</v>
      </c>
      <c r="I5885" s="128" t="s">
        <v>42</v>
      </c>
      <c r="J5885" s="128" t="s">
        <v>261</v>
      </c>
      <c r="K5885" s="128" t="s">
        <v>261</v>
      </c>
      <c r="L5885" s="128" t="s">
        <v>43</v>
      </c>
      <c r="M5885" s="128" t="s">
        <v>44</v>
      </c>
      <c r="N5885" s="128" t="s">
        <v>150</v>
      </c>
      <c r="O5885" s="128" t="s">
        <v>42</v>
      </c>
      <c r="P5885" s="128" t="s">
        <v>392</v>
      </c>
      <c r="Q5885" s="128" t="s">
        <v>1717</v>
      </c>
      <c r="R5885" s="128" t="s">
        <v>3007</v>
      </c>
      <c r="S5885" s="127">
        <v>201504</v>
      </c>
      <c r="T5885" s="128" t="s">
        <v>52</v>
      </c>
      <c r="U5885" s="127">
        <v>264.18</v>
      </c>
      <c r="V5885" s="138">
        <v>264.18</v>
      </c>
      <c r="W5885" s="128" t="s">
        <v>340</v>
      </c>
      <c r="X5885" s="128" t="s">
        <v>384</v>
      </c>
      <c r="Y5885" s="128" t="s">
        <v>1152</v>
      </c>
      <c r="Z5885" s="128" t="s">
        <v>48</v>
      </c>
      <c r="AA5885" s="128" t="s">
        <v>315</v>
      </c>
      <c r="AB5885" s="128" t="s">
        <v>42</v>
      </c>
      <c r="AC5885" s="128" t="s">
        <v>2995</v>
      </c>
      <c r="AD5885" s="128" t="s">
        <v>146</v>
      </c>
    </row>
    <row r="5886" spans="1:30" x14ac:dyDescent="0.25">
      <c r="A5886" s="128" t="s">
        <v>35</v>
      </c>
      <c r="B5886" s="128" t="s">
        <v>36</v>
      </c>
      <c r="C5886" s="128" t="s">
        <v>37</v>
      </c>
      <c r="D5886" s="128" t="s">
        <v>121</v>
      </c>
      <c r="E5886" s="128" t="s">
        <v>215</v>
      </c>
      <c r="F5886" s="128" t="s">
        <v>216</v>
      </c>
      <c r="G5886" s="128" t="s">
        <v>124</v>
      </c>
      <c r="H5886" s="128" t="s">
        <v>124</v>
      </c>
      <c r="I5886" s="128" t="s">
        <v>42</v>
      </c>
      <c r="J5886" s="128" t="s">
        <v>250</v>
      </c>
      <c r="K5886" s="128" t="s">
        <v>250</v>
      </c>
      <c r="L5886" s="128" t="s">
        <v>43</v>
      </c>
      <c r="M5886" s="128" t="s">
        <v>44</v>
      </c>
      <c r="N5886" s="128" t="s">
        <v>150</v>
      </c>
      <c r="O5886" s="128" t="s">
        <v>42</v>
      </c>
      <c r="P5886" s="128" t="s">
        <v>392</v>
      </c>
      <c r="Q5886" s="128" t="s">
        <v>1717</v>
      </c>
      <c r="R5886" s="128" t="s">
        <v>3007</v>
      </c>
      <c r="S5886" s="127">
        <v>201504</v>
      </c>
      <c r="T5886" s="128" t="s">
        <v>52</v>
      </c>
      <c r="U5886" s="127">
        <v>248.64</v>
      </c>
      <c r="V5886" s="138">
        <v>248.64</v>
      </c>
      <c r="W5886" s="128" t="s">
        <v>340</v>
      </c>
      <c r="X5886" s="128" t="s">
        <v>384</v>
      </c>
      <c r="Y5886" s="128" t="s">
        <v>1152</v>
      </c>
      <c r="Z5886" s="128" t="s">
        <v>48</v>
      </c>
      <c r="AA5886" s="128" t="s">
        <v>315</v>
      </c>
      <c r="AB5886" s="128" t="s">
        <v>42</v>
      </c>
      <c r="AC5886" s="128" t="s">
        <v>2995</v>
      </c>
      <c r="AD5886" s="128" t="s">
        <v>146</v>
      </c>
    </row>
    <row r="5887" spans="1:30" x14ac:dyDescent="0.25">
      <c r="A5887" s="128" t="s">
        <v>35</v>
      </c>
      <c r="B5887" s="128" t="s">
        <v>36</v>
      </c>
      <c r="C5887" s="128" t="s">
        <v>37</v>
      </c>
      <c r="D5887" s="128" t="s">
        <v>121</v>
      </c>
      <c r="E5887" s="128" t="s">
        <v>215</v>
      </c>
      <c r="F5887" s="128" t="s">
        <v>216</v>
      </c>
      <c r="G5887" s="128" t="s">
        <v>124</v>
      </c>
      <c r="H5887" s="128" t="s">
        <v>124</v>
      </c>
      <c r="I5887" s="128" t="s">
        <v>42</v>
      </c>
      <c r="J5887" s="128" t="s">
        <v>231</v>
      </c>
      <c r="K5887" s="128" t="s">
        <v>231</v>
      </c>
      <c r="L5887" s="128" t="s">
        <v>43</v>
      </c>
      <c r="M5887" s="128" t="s">
        <v>44</v>
      </c>
      <c r="N5887" s="128" t="s">
        <v>150</v>
      </c>
      <c r="O5887" s="128" t="s">
        <v>42</v>
      </c>
      <c r="P5887" s="128" t="s">
        <v>392</v>
      </c>
      <c r="Q5887" s="128" t="s">
        <v>1717</v>
      </c>
      <c r="R5887" s="128" t="s">
        <v>2994</v>
      </c>
      <c r="S5887" s="127">
        <v>201504</v>
      </c>
      <c r="T5887" s="128" t="s">
        <v>52</v>
      </c>
      <c r="U5887" s="127">
        <v>232.86</v>
      </c>
      <c r="V5887" s="138">
        <v>232.86</v>
      </c>
      <c r="W5887" s="128" t="s">
        <v>340</v>
      </c>
      <c r="X5887" s="128" t="s">
        <v>384</v>
      </c>
      <c r="Y5887" s="128" t="s">
        <v>1152</v>
      </c>
      <c r="Z5887" s="128" t="s">
        <v>48</v>
      </c>
      <c r="AA5887" s="128" t="s">
        <v>315</v>
      </c>
      <c r="AB5887" s="128" t="s">
        <v>42</v>
      </c>
      <c r="AC5887" s="128" t="s">
        <v>2995</v>
      </c>
      <c r="AD5887" s="128" t="s">
        <v>146</v>
      </c>
    </row>
    <row r="5888" spans="1:30" x14ac:dyDescent="0.25">
      <c r="A5888" s="128" t="s">
        <v>35</v>
      </c>
      <c r="B5888" s="128" t="s">
        <v>36</v>
      </c>
      <c r="C5888" s="128" t="s">
        <v>37</v>
      </c>
      <c r="D5888" s="128" t="s">
        <v>121</v>
      </c>
      <c r="E5888" s="128" t="s">
        <v>215</v>
      </c>
      <c r="F5888" s="128" t="s">
        <v>216</v>
      </c>
      <c r="G5888" s="128" t="s">
        <v>124</v>
      </c>
      <c r="H5888" s="128" t="s">
        <v>124</v>
      </c>
      <c r="I5888" s="128" t="s">
        <v>42</v>
      </c>
      <c r="J5888" s="128" t="s">
        <v>437</v>
      </c>
      <c r="K5888" s="128" t="s">
        <v>437</v>
      </c>
      <c r="L5888" s="128" t="s">
        <v>43</v>
      </c>
      <c r="M5888" s="128" t="s">
        <v>44</v>
      </c>
      <c r="N5888" s="128" t="s">
        <v>150</v>
      </c>
      <c r="O5888" s="128" t="s">
        <v>42</v>
      </c>
      <c r="P5888" s="128" t="s">
        <v>392</v>
      </c>
      <c r="Q5888" s="128" t="s">
        <v>1717</v>
      </c>
      <c r="R5888" s="128" t="s">
        <v>2994</v>
      </c>
      <c r="S5888" s="127">
        <v>201504</v>
      </c>
      <c r="T5888" s="128" t="s">
        <v>52</v>
      </c>
      <c r="U5888" s="127">
        <v>248.38</v>
      </c>
      <c r="V5888" s="138">
        <v>248.38</v>
      </c>
      <c r="W5888" s="128" t="s">
        <v>340</v>
      </c>
      <c r="X5888" s="128" t="s">
        <v>384</v>
      </c>
      <c r="Y5888" s="128" t="s">
        <v>1152</v>
      </c>
      <c r="Z5888" s="128" t="s">
        <v>48</v>
      </c>
      <c r="AA5888" s="128" t="s">
        <v>315</v>
      </c>
      <c r="AB5888" s="128" t="s">
        <v>42</v>
      </c>
      <c r="AC5888" s="128" t="s">
        <v>2995</v>
      </c>
      <c r="AD5888" s="128" t="s">
        <v>146</v>
      </c>
    </row>
    <row r="5889" spans="1:30" x14ac:dyDescent="0.25">
      <c r="A5889" s="128" t="s">
        <v>35</v>
      </c>
      <c r="B5889" s="128" t="s">
        <v>36</v>
      </c>
      <c r="C5889" s="128" t="s">
        <v>37</v>
      </c>
      <c r="D5889" s="128" t="s">
        <v>121</v>
      </c>
      <c r="E5889" s="128" t="s">
        <v>215</v>
      </c>
      <c r="F5889" s="128" t="s">
        <v>216</v>
      </c>
      <c r="G5889" s="128" t="s">
        <v>124</v>
      </c>
      <c r="H5889" s="128" t="s">
        <v>124</v>
      </c>
      <c r="I5889" s="128" t="s">
        <v>42</v>
      </c>
      <c r="J5889" s="128" t="s">
        <v>437</v>
      </c>
      <c r="K5889" s="128" t="s">
        <v>437</v>
      </c>
      <c r="L5889" s="128" t="s">
        <v>43</v>
      </c>
      <c r="M5889" s="128" t="s">
        <v>44</v>
      </c>
      <c r="N5889" s="128" t="s">
        <v>150</v>
      </c>
      <c r="O5889" s="128" t="s">
        <v>42</v>
      </c>
      <c r="P5889" s="128" t="s">
        <v>392</v>
      </c>
      <c r="Q5889" s="128" t="s">
        <v>1717</v>
      </c>
      <c r="R5889" s="128" t="s">
        <v>3007</v>
      </c>
      <c r="S5889" s="127">
        <v>201504</v>
      </c>
      <c r="T5889" s="128" t="s">
        <v>52</v>
      </c>
      <c r="U5889" s="127">
        <v>248.64</v>
      </c>
      <c r="V5889" s="138">
        <v>248.64</v>
      </c>
      <c r="W5889" s="128" t="s">
        <v>340</v>
      </c>
      <c r="X5889" s="128" t="s">
        <v>384</v>
      </c>
      <c r="Y5889" s="128" t="s">
        <v>1152</v>
      </c>
      <c r="Z5889" s="128" t="s">
        <v>48</v>
      </c>
      <c r="AA5889" s="128" t="s">
        <v>315</v>
      </c>
      <c r="AB5889" s="128" t="s">
        <v>42</v>
      </c>
      <c r="AC5889" s="128" t="s">
        <v>2995</v>
      </c>
      <c r="AD5889" s="128" t="s">
        <v>146</v>
      </c>
    </row>
    <row r="5890" spans="1:30" x14ac:dyDescent="0.25">
      <c r="A5890" s="128" t="s">
        <v>35</v>
      </c>
      <c r="B5890" s="128" t="s">
        <v>36</v>
      </c>
      <c r="C5890" s="128" t="s">
        <v>37</v>
      </c>
      <c r="D5890" s="128" t="s">
        <v>121</v>
      </c>
      <c r="E5890" s="128" t="s">
        <v>215</v>
      </c>
      <c r="F5890" s="128" t="s">
        <v>216</v>
      </c>
      <c r="G5890" s="128" t="s">
        <v>124</v>
      </c>
      <c r="H5890" s="128" t="s">
        <v>124</v>
      </c>
      <c r="I5890" s="128" t="s">
        <v>42</v>
      </c>
      <c r="J5890" s="128" t="s">
        <v>437</v>
      </c>
      <c r="K5890" s="128" t="s">
        <v>437</v>
      </c>
      <c r="L5890" s="128" t="s">
        <v>43</v>
      </c>
      <c r="M5890" s="128" t="s">
        <v>44</v>
      </c>
      <c r="N5890" s="128" t="s">
        <v>150</v>
      </c>
      <c r="O5890" s="128" t="s">
        <v>42</v>
      </c>
      <c r="P5890" s="128" t="s">
        <v>446</v>
      </c>
      <c r="Q5890" s="128" t="s">
        <v>575</v>
      </c>
      <c r="R5890" s="128" t="s">
        <v>3008</v>
      </c>
      <c r="S5890" s="127">
        <v>201504</v>
      </c>
      <c r="T5890" s="128" t="s">
        <v>52</v>
      </c>
      <c r="U5890" s="129">
        <v>11242.27</v>
      </c>
      <c r="V5890" s="138">
        <v>11242.27</v>
      </c>
      <c r="W5890" s="128" t="s">
        <v>340</v>
      </c>
      <c r="X5890" s="128" t="s">
        <v>577</v>
      </c>
      <c r="Y5890" s="128" t="s">
        <v>1152</v>
      </c>
      <c r="Z5890" s="128" t="s">
        <v>48</v>
      </c>
      <c r="AA5890" s="128" t="s">
        <v>315</v>
      </c>
      <c r="AB5890" s="128" t="s">
        <v>42</v>
      </c>
      <c r="AC5890" s="128" t="s">
        <v>2997</v>
      </c>
      <c r="AD5890" s="128" t="s">
        <v>146</v>
      </c>
    </row>
    <row r="5891" spans="1:30" x14ac:dyDescent="0.25">
      <c r="A5891" s="128" t="s">
        <v>35</v>
      </c>
      <c r="B5891" s="128" t="s">
        <v>36</v>
      </c>
      <c r="C5891" s="128" t="s">
        <v>37</v>
      </c>
      <c r="D5891" s="128" t="s">
        <v>121</v>
      </c>
      <c r="E5891" s="128" t="s">
        <v>215</v>
      </c>
      <c r="F5891" s="128" t="s">
        <v>216</v>
      </c>
      <c r="G5891" s="128" t="s">
        <v>124</v>
      </c>
      <c r="H5891" s="128" t="s">
        <v>124</v>
      </c>
      <c r="I5891" s="128" t="s">
        <v>42</v>
      </c>
      <c r="J5891" s="128" t="s">
        <v>437</v>
      </c>
      <c r="K5891" s="128" t="s">
        <v>437</v>
      </c>
      <c r="L5891" s="128" t="s">
        <v>43</v>
      </c>
      <c r="M5891" s="128" t="s">
        <v>44</v>
      </c>
      <c r="N5891" s="128" t="s">
        <v>150</v>
      </c>
      <c r="O5891" s="128" t="s">
        <v>42</v>
      </c>
      <c r="P5891" s="128" t="s">
        <v>392</v>
      </c>
      <c r="Q5891" s="128" t="s">
        <v>1717</v>
      </c>
      <c r="R5891" s="128" t="s">
        <v>3002</v>
      </c>
      <c r="S5891" s="127">
        <v>201504</v>
      </c>
      <c r="T5891" s="128" t="s">
        <v>52</v>
      </c>
      <c r="U5891" s="127">
        <v>244.86</v>
      </c>
      <c r="V5891" s="138">
        <v>244.86</v>
      </c>
      <c r="W5891" s="128" t="s">
        <v>340</v>
      </c>
      <c r="X5891" s="128" t="s">
        <v>384</v>
      </c>
      <c r="Y5891" s="128" t="s">
        <v>1152</v>
      </c>
      <c r="Z5891" s="128" t="s">
        <v>48</v>
      </c>
      <c r="AA5891" s="128" t="s">
        <v>315</v>
      </c>
      <c r="AB5891" s="128" t="s">
        <v>42</v>
      </c>
      <c r="AC5891" s="128" t="s">
        <v>3003</v>
      </c>
      <c r="AD5891" s="128" t="s">
        <v>146</v>
      </c>
    </row>
    <row r="5892" spans="1:30" x14ac:dyDescent="0.25">
      <c r="A5892" s="128" t="s">
        <v>35</v>
      </c>
      <c r="B5892" s="128" t="s">
        <v>36</v>
      </c>
      <c r="C5892" s="128" t="s">
        <v>37</v>
      </c>
      <c r="D5892" s="128" t="s">
        <v>121</v>
      </c>
      <c r="E5892" s="128" t="s">
        <v>215</v>
      </c>
      <c r="F5892" s="128" t="s">
        <v>216</v>
      </c>
      <c r="G5892" s="128" t="s">
        <v>124</v>
      </c>
      <c r="H5892" s="128" t="s">
        <v>124</v>
      </c>
      <c r="I5892" s="128" t="s">
        <v>42</v>
      </c>
      <c r="J5892" s="128" t="s">
        <v>237</v>
      </c>
      <c r="K5892" s="128" t="s">
        <v>237</v>
      </c>
      <c r="L5892" s="128" t="s">
        <v>43</v>
      </c>
      <c r="M5892" s="128" t="s">
        <v>44</v>
      </c>
      <c r="N5892" s="128" t="s">
        <v>150</v>
      </c>
      <c r="O5892" s="128" t="s">
        <v>42</v>
      </c>
      <c r="P5892" s="128" t="s">
        <v>392</v>
      </c>
      <c r="Q5892" s="128" t="s">
        <v>1717</v>
      </c>
      <c r="R5892" s="128" t="s">
        <v>3002</v>
      </c>
      <c r="S5892" s="127">
        <v>201504</v>
      </c>
      <c r="T5892" s="128" t="s">
        <v>52</v>
      </c>
      <c r="U5892" s="127">
        <v>275.47000000000003</v>
      </c>
      <c r="V5892" s="138">
        <v>275.47000000000003</v>
      </c>
      <c r="W5892" s="128" t="s">
        <v>340</v>
      </c>
      <c r="X5892" s="128" t="s">
        <v>384</v>
      </c>
      <c r="Y5892" s="128" t="s">
        <v>1152</v>
      </c>
      <c r="Z5892" s="128" t="s">
        <v>48</v>
      </c>
      <c r="AA5892" s="128" t="s">
        <v>315</v>
      </c>
      <c r="AB5892" s="128" t="s">
        <v>42</v>
      </c>
      <c r="AC5892" s="128" t="s">
        <v>3003</v>
      </c>
      <c r="AD5892" s="128" t="s">
        <v>146</v>
      </c>
    </row>
    <row r="5893" spans="1:30" x14ac:dyDescent="0.25">
      <c r="A5893" s="128" t="s">
        <v>35</v>
      </c>
      <c r="B5893" s="128" t="s">
        <v>36</v>
      </c>
      <c r="C5893" s="128" t="s">
        <v>37</v>
      </c>
      <c r="D5893" s="128" t="s">
        <v>121</v>
      </c>
      <c r="E5893" s="128" t="s">
        <v>215</v>
      </c>
      <c r="F5893" s="128" t="s">
        <v>216</v>
      </c>
      <c r="G5893" s="128" t="s">
        <v>124</v>
      </c>
      <c r="H5893" s="128" t="s">
        <v>124</v>
      </c>
      <c r="I5893" s="128" t="s">
        <v>42</v>
      </c>
      <c r="J5893" s="128" t="s">
        <v>261</v>
      </c>
      <c r="K5893" s="128" t="s">
        <v>261</v>
      </c>
      <c r="L5893" s="128" t="s">
        <v>43</v>
      </c>
      <c r="M5893" s="128" t="s">
        <v>44</v>
      </c>
      <c r="N5893" s="128" t="s">
        <v>150</v>
      </c>
      <c r="O5893" s="128" t="s">
        <v>42</v>
      </c>
      <c r="P5893" s="128" t="s">
        <v>392</v>
      </c>
      <c r="Q5893" s="128" t="s">
        <v>1717</v>
      </c>
      <c r="R5893" s="128" t="s">
        <v>3009</v>
      </c>
      <c r="S5893" s="127">
        <v>201504</v>
      </c>
      <c r="T5893" s="128" t="s">
        <v>52</v>
      </c>
      <c r="U5893" s="127">
        <v>260.18</v>
      </c>
      <c r="V5893" s="138">
        <v>260.18</v>
      </c>
      <c r="W5893" s="128" t="s">
        <v>340</v>
      </c>
      <c r="X5893" s="128" t="s">
        <v>384</v>
      </c>
      <c r="Y5893" s="128" t="s">
        <v>1152</v>
      </c>
      <c r="Z5893" s="128" t="s">
        <v>48</v>
      </c>
      <c r="AA5893" s="128" t="s">
        <v>315</v>
      </c>
      <c r="AB5893" s="128" t="s">
        <v>42</v>
      </c>
      <c r="AC5893" s="128" t="s">
        <v>3010</v>
      </c>
      <c r="AD5893" s="128" t="s">
        <v>146</v>
      </c>
    </row>
    <row r="5894" spans="1:30" x14ac:dyDescent="0.25">
      <c r="A5894" s="128" t="s">
        <v>35</v>
      </c>
      <c r="B5894" s="128" t="s">
        <v>36</v>
      </c>
      <c r="C5894" s="128" t="s">
        <v>37</v>
      </c>
      <c r="D5894" s="128" t="s">
        <v>121</v>
      </c>
      <c r="E5894" s="128" t="s">
        <v>215</v>
      </c>
      <c r="F5894" s="128" t="s">
        <v>216</v>
      </c>
      <c r="G5894" s="128" t="s">
        <v>124</v>
      </c>
      <c r="H5894" s="128" t="s">
        <v>124</v>
      </c>
      <c r="I5894" s="128" t="s">
        <v>42</v>
      </c>
      <c r="J5894" s="128" t="s">
        <v>237</v>
      </c>
      <c r="K5894" s="128" t="s">
        <v>237</v>
      </c>
      <c r="L5894" s="128" t="s">
        <v>43</v>
      </c>
      <c r="M5894" s="128" t="s">
        <v>44</v>
      </c>
      <c r="N5894" s="128" t="s">
        <v>150</v>
      </c>
      <c r="O5894" s="128" t="s">
        <v>42</v>
      </c>
      <c r="P5894" s="128" t="s">
        <v>392</v>
      </c>
      <c r="Q5894" s="128" t="s">
        <v>1717</v>
      </c>
      <c r="R5894" s="128" t="s">
        <v>3011</v>
      </c>
      <c r="S5894" s="127">
        <v>201504</v>
      </c>
      <c r="T5894" s="128" t="s">
        <v>52</v>
      </c>
      <c r="U5894" s="127">
        <v>275.47000000000003</v>
      </c>
      <c r="V5894" s="138">
        <v>275.47000000000003</v>
      </c>
      <c r="W5894" s="128" t="s">
        <v>340</v>
      </c>
      <c r="X5894" s="128" t="s">
        <v>384</v>
      </c>
      <c r="Y5894" s="128" t="s">
        <v>1152</v>
      </c>
      <c r="Z5894" s="128" t="s">
        <v>48</v>
      </c>
      <c r="AA5894" s="128" t="s">
        <v>315</v>
      </c>
      <c r="AB5894" s="128" t="s">
        <v>42</v>
      </c>
      <c r="AC5894" s="128" t="s">
        <v>3010</v>
      </c>
      <c r="AD5894" s="128" t="s">
        <v>146</v>
      </c>
    </row>
    <row r="5895" spans="1:30" x14ac:dyDescent="0.25">
      <c r="A5895" s="128" t="s">
        <v>35</v>
      </c>
      <c r="B5895" s="128" t="s">
        <v>36</v>
      </c>
      <c r="C5895" s="128" t="s">
        <v>37</v>
      </c>
      <c r="D5895" s="128" t="s">
        <v>121</v>
      </c>
      <c r="E5895" s="128" t="s">
        <v>215</v>
      </c>
      <c r="F5895" s="128" t="s">
        <v>216</v>
      </c>
      <c r="G5895" s="128" t="s">
        <v>124</v>
      </c>
      <c r="H5895" s="128" t="s">
        <v>124</v>
      </c>
      <c r="I5895" s="128" t="s">
        <v>42</v>
      </c>
      <c r="J5895" s="128" t="s">
        <v>231</v>
      </c>
      <c r="K5895" s="128" t="s">
        <v>231</v>
      </c>
      <c r="L5895" s="128" t="s">
        <v>43</v>
      </c>
      <c r="M5895" s="128" t="s">
        <v>44</v>
      </c>
      <c r="N5895" s="128" t="s">
        <v>150</v>
      </c>
      <c r="O5895" s="128" t="s">
        <v>42</v>
      </c>
      <c r="P5895" s="128" t="s">
        <v>392</v>
      </c>
      <c r="Q5895" s="128" t="s">
        <v>1717</v>
      </c>
      <c r="R5895" s="128" t="s">
        <v>3012</v>
      </c>
      <c r="S5895" s="127">
        <v>201504</v>
      </c>
      <c r="T5895" s="128" t="s">
        <v>52</v>
      </c>
      <c r="U5895" s="127">
        <v>229.56</v>
      </c>
      <c r="V5895" s="138">
        <v>229.56</v>
      </c>
      <c r="W5895" s="128" t="s">
        <v>340</v>
      </c>
      <c r="X5895" s="128" t="s">
        <v>384</v>
      </c>
      <c r="Y5895" s="128" t="s">
        <v>1152</v>
      </c>
      <c r="Z5895" s="128" t="s">
        <v>48</v>
      </c>
      <c r="AA5895" s="128" t="s">
        <v>315</v>
      </c>
      <c r="AB5895" s="128" t="s">
        <v>42</v>
      </c>
      <c r="AC5895" s="128" t="s">
        <v>3010</v>
      </c>
      <c r="AD5895" s="128" t="s">
        <v>146</v>
      </c>
    </row>
    <row r="5896" spans="1:30" x14ac:dyDescent="0.25">
      <c r="A5896" s="128" t="s">
        <v>35</v>
      </c>
      <c r="B5896" s="128" t="s">
        <v>36</v>
      </c>
      <c r="C5896" s="128" t="s">
        <v>37</v>
      </c>
      <c r="D5896" s="128" t="s">
        <v>121</v>
      </c>
      <c r="E5896" s="128" t="s">
        <v>215</v>
      </c>
      <c r="F5896" s="128" t="s">
        <v>216</v>
      </c>
      <c r="G5896" s="128" t="s">
        <v>124</v>
      </c>
      <c r="H5896" s="128" t="s">
        <v>124</v>
      </c>
      <c r="I5896" s="128" t="s">
        <v>42</v>
      </c>
      <c r="J5896" s="128" t="s">
        <v>250</v>
      </c>
      <c r="K5896" s="128" t="s">
        <v>250</v>
      </c>
      <c r="L5896" s="128" t="s">
        <v>43</v>
      </c>
      <c r="M5896" s="128" t="s">
        <v>44</v>
      </c>
      <c r="N5896" s="128" t="s">
        <v>150</v>
      </c>
      <c r="O5896" s="128" t="s">
        <v>42</v>
      </c>
      <c r="P5896" s="128" t="s">
        <v>392</v>
      </c>
      <c r="Q5896" s="128" t="s">
        <v>1717</v>
      </c>
      <c r="R5896" s="128" t="s">
        <v>3012</v>
      </c>
      <c r="S5896" s="127">
        <v>201504</v>
      </c>
      <c r="T5896" s="128" t="s">
        <v>52</v>
      </c>
      <c r="U5896" s="127">
        <v>244.86</v>
      </c>
      <c r="V5896" s="138">
        <v>244.86</v>
      </c>
      <c r="W5896" s="128" t="s">
        <v>340</v>
      </c>
      <c r="X5896" s="128" t="s">
        <v>384</v>
      </c>
      <c r="Y5896" s="128" t="s">
        <v>1152</v>
      </c>
      <c r="Z5896" s="128" t="s">
        <v>48</v>
      </c>
      <c r="AA5896" s="128" t="s">
        <v>315</v>
      </c>
      <c r="AB5896" s="128" t="s">
        <v>42</v>
      </c>
      <c r="AC5896" s="128" t="s">
        <v>3010</v>
      </c>
      <c r="AD5896" s="128" t="s">
        <v>146</v>
      </c>
    </row>
    <row r="5897" spans="1:30" x14ac:dyDescent="0.25">
      <c r="A5897" s="128" t="s">
        <v>35</v>
      </c>
      <c r="B5897" s="128" t="s">
        <v>36</v>
      </c>
      <c r="C5897" s="128" t="s">
        <v>37</v>
      </c>
      <c r="D5897" s="128" t="s">
        <v>121</v>
      </c>
      <c r="E5897" s="128" t="s">
        <v>215</v>
      </c>
      <c r="F5897" s="128" t="s">
        <v>216</v>
      </c>
      <c r="G5897" s="128" t="s">
        <v>124</v>
      </c>
      <c r="H5897" s="128" t="s">
        <v>124</v>
      </c>
      <c r="I5897" s="128" t="s">
        <v>42</v>
      </c>
      <c r="J5897" s="128" t="s">
        <v>237</v>
      </c>
      <c r="K5897" s="128" t="s">
        <v>237</v>
      </c>
      <c r="L5897" s="128" t="s">
        <v>43</v>
      </c>
      <c r="M5897" s="128" t="s">
        <v>44</v>
      </c>
      <c r="N5897" s="128" t="s">
        <v>150</v>
      </c>
      <c r="O5897" s="128" t="s">
        <v>42</v>
      </c>
      <c r="P5897" s="128" t="s">
        <v>392</v>
      </c>
      <c r="Q5897" s="128" t="s">
        <v>1717</v>
      </c>
      <c r="R5897" s="128" t="s">
        <v>3012</v>
      </c>
      <c r="S5897" s="127">
        <v>201504</v>
      </c>
      <c r="T5897" s="128" t="s">
        <v>52</v>
      </c>
      <c r="U5897" s="127">
        <v>275.47000000000003</v>
      </c>
      <c r="V5897" s="138">
        <v>275.47000000000003</v>
      </c>
      <c r="W5897" s="128" t="s">
        <v>340</v>
      </c>
      <c r="X5897" s="128" t="s">
        <v>384</v>
      </c>
      <c r="Y5897" s="128" t="s">
        <v>1152</v>
      </c>
      <c r="Z5897" s="128" t="s">
        <v>48</v>
      </c>
      <c r="AA5897" s="128" t="s">
        <v>315</v>
      </c>
      <c r="AB5897" s="128" t="s">
        <v>42</v>
      </c>
      <c r="AC5897" s="128" t="s">
        <v>3010</v>
      </c>
      <c r="AD5897" s="128" t="s">
        <v>146</v>
      </c>
    </row>
    <row r="5898" spans="1:30" x14ac:dyDescent="0.25">
      <c r="A5898" s="128" t="s">
        <v>35</v>
      </c>
      <c r="B5898" s="128" t="s">
        <v>36</v>
      </c>
      <c r="C5898" s="128" t="s">
        <v>37</v>
      </c>
      <c r="D5898" s="128" t="s">
        <v>121</v>
      </c>
      <c r="E5898" s="128" t="s">
        <v>215</v>
      </c>
      <c r="F5898" s="128" t="s">
        <v>216</v>
      </c>
      <c r="G5898" s="128" t="s">
        <v>124</v>
      </c>
      <c r="H5898" s="128" t="s">
        <v>124</v>
      </c>
      <c r="I5898" s="128" t="s">
        <v>42</v>
      </c>
      <c r="J5898" s="128" t="s">
        <v>217</v>
      </c>
      <c r="K5898" s="128" t="s">
        <v>217</v>
      </c>
      <c r="L5898" s="128" t="s">
        <v>43</v>
      </c>
      <c r="M5898" s="128" t="s">
        <v>44</v>
      </c>
      <c r="N5898" s="128" t="s">
        <v>150</v>
      </c>
      <c r="O5898" s="128" t="s">
        <v>42</v>
      </c>
      <c r="P5898" s="128" t="s">
        <v>392</v>
      </c>
      <c r="Q5898" s="128" t="s">
        <v>1717</v>
      </c>
      <c r="R5898" s="128" t="s">
        <v>3009</v>
      </c>
      <c r="S5898" s="127">
        <v>201504</v>
      </c>
      <c r="T5898" s="128" t="s">
        <v>52</v>
      </c>
      <c r="U5898" s="127">
        <v>275.47000000000003</v>
      </c>
      <c r="V5898" s="138">
        <v>275.47000000000003</v>
      </c>
      <c r="W5898" s="128" t="s">
        <v>340</v>
      </c>
      <c r="X5898" s="128" t="s">
        <v>384</v>
      </c>
      <c r="Y5898" s="128" t="s">
        <v>1152</v>
      </c>
      <c r="Z5898" s="128" t="s">
        <v>48</v>
      </c>
      <c r="AA5898" s="128" t="s">
        <v>315</v>
      </c>
      <c r="AB5898" s="128" t="s">
        <v>42</v>
      </c>
      <c r="AC5898" s="128" t="s">
        <v>3010</v>
      </c>
      <c r="AD5898" s="128" t="s">
        <v>146</v>
      </c>
    </row>
    <row r="5899" spans="1:30" x14ac:dyDescent="0.25">
      <c r="A5899" s="128" t="s">
        <v>35</v>
      </c>
      <c r="B5899" s="128" t="s">
        <v>36</v>
      </c>
      <c r="C5899" s="128" t="s">
        <v>37</v>
      </c>
      <c r="D5899" s="128" t="s">
        <v>121</v>
      </c>
      <c r="E5899" s="128" t="s">
        <v>122</v>
      </c>
      <c r="F5899" s="128" t="s">
        <v>123</v>
      </c>
      <c r="G5899" s="128" t="s">
        <v>124</v>
      </c>
      <c r="H5899" s="128" t="s">
        <v>124</v>
      </c>
      <c r="I5899" s="128" t="s">
        <v>42</v>
      </c>
      <c r="J5899" s="128" t="s">
        <v>190</v>
      </c>
      <c r="K5899" s="128" t="s">
        <v>190</v>
      </c>
      <c r="L5899" s="128" t="s">
        <v>43</v>
      </c>
      <c r="M5899" s="128" t="s">
        <v>44</v>
      </c>
      <c r="N5899" s="128" t="s">
        <v>126</v>
      </c>
      <c r="O5899" s="128" t="s">
        <v>42</v>
      </c>
      <c r="P5899" s="128" t="s">
        <v>369</v>
      </c>
      <c r="Q5899" s="128" t="s">
        <v>167</v>
      </c>
      <c r="R5899" s="128" t="s">
        <v>3013</v>
      </c>
      <c r="S5899" s="127">
        <v>201504</v>
      </c>
      <c r="T5899" s="128" t="s">
        <v>52</v>
      </c>
      <c r="U5899" s="127">
        <v>0</v>
      </c>
      <c r="V5899" s="138">
        <v>11.5</v>
      </c>
      <c r="W5899" s="128" t="s">
        <v>42</v>
      </c>
      <c r="X5899" s="128" t="s">
        <v>42</v>
      </c>
      <c r="Y5899" s="128" t="s">
        <v>1152</v>
      </c>
      <c r="Z5899" s="128" t="s">
        <v>48</v>
      </c>
      <c r="AA5899" s="128" t="s">
        <v>168</v>
      </c>
      <c r="AB5899" s="128" t="s">
        <v>42</v>
      </c>
      <c r="AC5899" s="128" t="s">
        <v>3010</v>
      </c>
      <c r="AD5899" s="128" t="s">
        <v>146</v>
      </c>
    </row>
    <row r="5900" spans="1:30" x14ac:dyDescent="0.25">
      <c r="A5900" s="128" t="s">
        <v>35</v>
      </c>
      <c r="B5900" s="128" t="s">
        <v>36</v>
      </c>
      <c r="C5900" s="128" t="s">
        <v>37</v>
      </c>
      <c r="D5900" s="128" t="s">
        <v>121</v>
      </c>
      <c r="E5900" s="128" t="s">
        <v>215</v>
      </c>
      <c r="F5900" s="128" t="s">
        <v>216</v>
      </c>
      <c r="G5900" s="128" t="s">
        <v>124</v>
      </c>
      <c r="H5900" s="128" t="s">
        <v>124</v>
      </c>
      <c r="I5900" s="128" t="s">
        <v>42</v>
      </c>
      <c r="J5900" s="128" t="s">
        <v>217</v>
      </c>
      <c r="K5900" s="128" t="s">
        <v>217</v>
      </c>
      <c r="L5900" s="128" t="s">
        <v>43</v>
      </c>
      <c r="M5900" s="128" t="s">
        <v>44</v>
      </c>
      <c r="N5900" s="128" t="s">
        <v>150</v>
      </c>
      <c r="O5900" s="128" t="s">
        <v>42</v>
      </c>
      <c r="P5900" s="128" t="s">
        <v>392</v>
      </c>
      <c r="Q5900" s="128" t="s">
        <v>1717</v>
      </c>
      <c r="R5900" s="128" t="s">
        <v>3011</v>
      </c>
      <c r="S5900" s="127">
        <v>201504</v>
      </c>
      <c r="T5900" s="128" t="s">
        <v>52</v>
      </c>
      <c r="U5900" s="127">
        <v>275.47000000000003</v>
      </c>
      <c r="V5900" s="138">
        <v>275.47000000000003</v>
      </c>
      <c r="W5900" s="128" t="s">
        <v>340</v>
      </c>
      <c r="X5900" s="128" t="s">
        <v>384</v>
      </c>
      <c r="Y5900" s="128" t="s">
        <v>1152</v>
      </c>
      <c r="Z5900" s="128" t="s">
        <v>48</v>
      </c>
      <c r="AA5900" s="128" t="s">
        <v>315</v>
      </c>
      <c r="AB5900" s="128" t="s">
        <v>42</v>
      </c>
      <c r="AC5900" s="128" t="s">
        <v>3010</v>
      </c>
      <c r="AD5900" s="128" t="s">
        <v>146</v>
      </c>
    </row>
    <row r="5901" spans="1:30" x14ac:dyDescent="0.25">
      <c r="A5901" s="128" t="s">
        <v>35</v>
      </c>
      <c r="B5901" s="128" t="s">
        <v>36</v>
      </c>
      <c r="C5901" s="128" t="s">
        <v>37</v>
      </c>
      <c r="D5901" s="128" t="s">
        <v>121</v>
      </c>
      <c r="E5901" s="128" t="s">
        <v>215</v>
      </c>
      <c r="F5901" s="128" t="s">
        <v>216</v>
      </c>
      <c r="G5901" s="128" t="s">
        <v>124</v>
      </c>
      <c r="H5901" s="128" t="s">
        <v>124</v>
      </c>
      <c r="I5901" s="128" t="s">
        <v>42</v>
      </c>
      <c r="J5901" s="128" t="s">
        <v>231</v>
      </c>
      <c r="K5901" s="128" t="s">
        <v>231</v>
      </c>
      <c r="L5901" s="128" t="s">
        <v>43</v>
      </c>
      <c r="M5901" s="128" t="s">
        <v>44</v>
      </c>
      <c r="N5901" s="128" t="s">
        <v>150</v>
      </c>
      <c r="O5901" s="128" t="s">
        <v>42</v>
      </c>
      <c r="P5901" s="128" t="s">
        <v>392</v>
      </c>
      <c r="Q5901" s="128" t="s">
        <v>1717</v>
      </c>
      <c r="R5901" s="128" t="s">
        <v>3009</v>
      </c>
      <c r="S5901" s="127">
        <v>201504</v>
      </c>
      <c r="T5901" s="128" t="s">
        <v>52</v>
      </c>
      <c r="U5901" s="127">
        <v>229.56</v>
      </c>
      <c r="V5901" s="138">
        <v>229.56</v>
      </c>
      <c r="W5901" s="128" t="s">
        <v>340</v>
      </c>
      <c r="X5901" s="128" t="s">
        <v>384</v>
      </c>
      <c r="Y5901" s="128" t="s">
        <v>1152</v>
      </c>
      <c r="Z5901" s="128" t="s">
        <v>48</v>
      </c>
      <c r="AA5901" s="128" t="s">
        <v>315</v>
      </c>
      <c r="AB5901" s="128" t="s">
        <v>42</v>
      </c>
      <c r="AC5901" s="128" t="s">
        <v>3010</v>
      </c>
      <c r="AD5901" s="128" t="s">
        <v>146</v>
      </c>
    </row>
    <row r="5902" spans="1:30" x14ac:dyDescent="0.25">
      <c r="A5902" s="128" t="s">
        <v>35</v>
      </c>
      <c r="B5902" s="128" t="s">
        <v>36</v>
      </c>
      <c r="C5902" s="128" t="s">
        <v>37</v>
      </c>
      <c r="D5902" s="128" t="s">
        <v>121</v>
      </c>
      <c r="E5902" s="128" t="s">
        <v>215</v>
      </c>
      <c r="F5902" s="128" t="s">
        <v>216</v>
      </c>
      <c r="G5902" s="128" t="s">
        <v>124</v>
      </c>
      <c r="H5902" s="128" t="s">
        <v>124</v>
      </c>
      <c r="I5902" s="128" t="s">
        <v>42</v>
      </c>
      <c r="J5902" s="128" t="s">
        <v>437</v>
      </c>
      <c r="K5902" s="128" t="s">
        <v>437</v>
      </c>
      <c r="L5902" s="128" t="s">
        <v>43</v>
      </c>
      <c r="M5902" s="128" t="s">
        <v>44</v>
      </c>
      <c r="N5902" s="128" t="s">
        <v>150</v>
      </c>
      <c r="O5902" s="128" t="s">
        <v>42</v>
      </c>
      <c r="P5902" s="128" t="s">
        <v>392</v>
      </c>
      <c r="Q5902" s="128" t="s">
        <v>1717</v>
      </c>
      <c r="R5902" s="128" t="s">
        <v>3009</v>
      </c>
      <c r="S5902" s="127">
        <v>201504</v>
      </c>
      <c r="T5902" s="128" t="s">
        <v>52</v>
      </c>
      <c r="U5902" s="127">
        <v>244.86</v>
      </c>
      <c r="V5902" s="138">
        <v>244.86</v>
      </c>
      <c r="W5902" s="128" t="s">
        <v>340</v>
      </c>
      <c r="X5902" s="128" t="s">
        <v>384</v>
      </c>
      <c r="Y5902" s="128" t="s">
        <v>1152</v>
      </c>
      <c r="Z5902" s="128" t="s">
        <v>48</v>
      </c>
      <c r="AA5902" s="128" t="s">
        <v>315</v>
      </c>
      <c r="AB5902" s="128" t="s">
        <v>42</v>
      </c>
      <c r="AC5902" s="128" t="s">
        <v>3010</v>
      </c>
      <c r="AD5902" s="128" t="s">
        <v>146</v>
      </c>
    </row>
    <row r="5903" spans="1:30" x14ac:dyDescent="0.25">
      <c r="A5903" s="128" t="s">
        <v>35</v>
      </c>
      <c r="B5903" s="128" t="s">
        <v>36</v>
      </c>
      <c r="C5903" s="128" t="s">
        <v>37</v>
      </c>
      <c r="D5903" s="128" t="s">
        <v>121</v>
      </c>
      <c r="E5903" s="128" t="s">
        <v>215</v>
      </c>
      <c r="F5903" s="128" t="s">
        <v>216</v>
      </c>
      <c r="G5903" s="128" t="s">
        <v>124</v>
      </c>
      <c r="H5903" s="128" t="s">
        <v>124</v>
      </c>
      <c r="I5903" s="128" t="s">
        <v>42</v>
      </c>
      <c r="J5903" s="128" t="s">
        <v>250</v>
      </c>
      <c r="K5903" s="128" t="s">
        <v>250</v>
      </c>
      <c r="L5903" s="128" t="s">
        <v>43</v>
      </c>
      <c r="M5903" s="128" t="s">
        <v>44</v>
      </c>
      <c r="N5903" s="128" t="s">
        <v>150</v>
      </c>
      <c r="O5903" s="128" t="s">
        <v>42</v>
      </c>
      <c r="P5903" s="128" t="s">
        <v>392</v>
      </c>
      <c r="Q5903" s="128" t="s">
        <v>1717</v>
      </c>
      <c r="R5903" s="128" t="s">
        <v>3014</v>
      </c>
      <c r="S5903" s="127">
        <v>201504</v>
      </c>
      <c r="T5903" s="128" t="s">
        <v>52</v>
      </c>
      <c r="U5903" s="127">
        <v>244.86</v>
      </c>
      <c r="V5903" s="138">
        <v>244.86</v>
      </c>
      <c r="W5903" s="128" t="s">
        <v>340</v>
      </c>
      <c r="X5903" s="128" t="s">
        <v>384</v>
      </c>
      <c r="Y5903" s="128" t="s">
        <v>1152</v>
      </c>
      <c r="Z5903" s="128" t="s">
        <v>48</v>
      </c>
      <c r="AA5903" s="128" t="s">
        <v>315</v>
      </c>
      <c r="AB5903" s="128" t="s">
        <v>42</v>
      </c>
      <c r="AC5903" s="128" t="s">
        <v>3010</v>
      </c>
      <c r="AD5903" s="128" t="s">
        <v>146</v>
      </c>
    </row>
    <row r="5904" spans="1:30" x14ac:dyDescent="0.25">
      <c r="A5904" s="128" t="s">
        <v>35</v>
      </c>
      <c r="B5904" s="128" t="s">
        <v>36</v>
      </c>
      <c r="C5904" s="128" t="s">
        <v>37</v>
      </c>
      <c r="D5904" s="128" t="s">
        <v>121</v>
      </c>
      <c r="E5904" s="128" t="s">
        <v>122</v>
      </c>
      <c r="F5904" s="128" t="s">
        <v>123</v>
      </c>
      <c r="G5904" s="128" t="s">
        <v>124</v>
      </c>
      <c r="H5904" s="128" t="s">
        <v>124</v>
      </c>
      <c r="I5904" s="128" t="s">
        <v>42</v>
      </c>
      <c r="J5904" s="128" t="s">
        <v>298</v>
      </c>
      <c r="K5904" s="128" t="s">
        <v>298</v>
      </c>
      <c r="L5904" s="128" t="s">
        <v>43</v>
      </c>
      <c r="M5904" s="128" t="s">
        <v>44</v>
      </c>
      <c r="N5904" s="128" t="s">
        <v>150</v>
      </c>
      <c r="O5904" s="128" t="s">
        <v>42</v>
      </c>
      <c r="P5904" s="128" t="s">
        <v>2653</v>
      </c>
      <c r="Q5904" s="128" t="s">
        <v>2654</v>
      </c>
      <c r="R5904" s="128" t="s">
        <v>2582</v>
      </c>
      <c r="S5904" s="127">
        <v>201504</v>
      </c>
      <c r="T5904" s="128" t="s">
        <v>52</v>
      </c>
      <c r="U5904" s="129">
        <v>48673.08</v>
      </c>
      <c r="V5904" s="138">
        <v>48673.08</v>
      </c>
      <c r="W5904" s="128" t="s">
        <v>340</v>
      </c>
      <c r="X5904" s="128" t="s">
        <v>2583</v>
      </c>
      <c r="Y5904" s="128" t="s">
        <v>1152</v>
      </c>
      <c r="Z5904" s="128" t="s">
        <v>48</v>
      </c>
      <c r="AA5904" s="128" t="s">
        <v>315</v>
      </c>
      <c r="AB5904" s="128" t="s">
        <v>42</v>
      </c>
      <c r="AC5904" s="128" t="s">
        <v>2995</v>
      </c>
      <c r="AD5904" s="128" t="s">
        <v>146</v>
      </c>
    </row>
    <row r="5905" spans="1:30" x14ac:dyDescent="0.25">
      <c r="A5905" s="128" t="s">
        <v>35</v>
      </c>
      <c r="B5905" s="128" t="s">
        <v>36</v>
      </c>
      <c r="C5905" s="128" t="s">
        <v>37</v>
      </c>
      <c r="D5905" s="128" t="s">
        <v>121</v>
      </c>
      <c r="E5905" s="128" t="s">
        <v>122</v>
      </c>
      <c r="F5905" s="128" t="s">
        <v>123</v>
      </c>
      <c r="G5905" s="128" t="s">
        <v>124</v>
      </c>
      <c r="H5905" s="128" t="s">
        <v>124</v>
      </c>
      <c r="I5905" s="128" t="s">
        <v>42</v>
      </c>
      <c r="J5905" s="128" t="s">
        <v>298</v>
      </c>
      <c r="K5905" s="128" t="s">
        <v>298</v>
      </c>
      <c r="L5905" s="128" t="s">
        <v>43</v>
      </c>
      <c r="M5905" s="128" t="s">
        <v>44</v>
      </c>
      <c r="N5905" s="128" t="s">
        <v>134</v>
      </c>
      <c r="O5905" s="128" t="s">
        <v>42</v>
      </c>
      <c r="P5905" s="128" t="s">
        <v>2653</v>
      </c>
      <c r="Q5905" s="128" t="s">
        <v>135</v>
      </c>
      <c r="R5905" s="128" t="s">
        <v>2582</v>
      </c>
      <c r="S5905" s="127">
        <v>201504</v>
      </c>
      <c r="T5905" s="128" t="s">
        <v>52</v>
      </c>
      <c r="U5905" s="127">
        <v>0</v>
      </c>
      <c r="V5905" s="138">
        <v>1186.1099999999999</v>
      </c>
      <c r="W5905" s="128" t="s">
        <v>1152</v>
      </c>
      <c r="X5905" s="128" t="s">
        <v>2583</v>
      </c>
      <c r="Y5905" s="128" t="s">
        <v>1152</v>
      </c>
      <c r="Z5905" s="128" t="s">
        <v>48</v>
      </c>
      <c r="AA5905" s="128" t="s">
        <v>315</v>
      </c>
      <c r="AB5905" s="128" t="s">
        <v>42</v>
      </c>
      <c r="AC5905" s="128" t="s">
        <v>2995</v>
      </c>
      <c r="AD5905" s="128" t="s">
        <v>146</v>
      </c>
    </row>
    <row r="5906" spans="1:30" x14ac:dyDescent="0.25">
      <c r="A5906" s="128" t="s">
        <v>35</v>
      </c>
      <c r="B5906" s="128" t="s">
        <v>36</v>
      </c>
      <c r="C5906" s="128" t="s">
        <v>37</v>
      </c>
      <c r="D5906" s="128" t="s">
        <v>121</v>
      </c>
      <c r="E5906" s="128" t="s">
        <v>215</v>
      </c>
      <c r="F5906" s="128" t="s">
        <v>216</v>
      </c>
      <c r="G5906" s="128" t="s">
        <v>124</v>
      </c>
      <c r="H5906" s="128" t="s">
        <v>124</v>
      </c>
      <c r="I5906" s="128" t="s">
        <v>42</v>
      </c>
      <c r="J5906" s="128" t="s">
        <v>237</v>
      </c>
      <c r="K5906" s="128" t="s">
        <v>237</v>
      </c>
      <c r="L5906" s="128" t="s">
        <v>43</v>
      </c>
      <c r="M5906" s="128" t="s">
        <v>44</v>
      </c>
      <c r="N5906" s="128" t="s">
        <v>150</v>
      </c>
      <c r="O5906" s="128" t="s">
        <v>42</v>
      </c>
      <c r="P5906" s="128" t="s">
        <v>424</v>
      </c>
      <c r="Q5906" s="128" t="s">
        <v>425</v>
      </c>
      <c r="R5906" s="128" t="s">
        <v>3015</v>
      </c>
      <c r="S5906" s="127">
        <v>201504</v>
      </c>
      <c r="T5906" s="128" t="s">
        <v>52</v>
      </c>
      <c r="U5906" s="129">
        <v>218965.17</v>
      </c>
      <c r="V5906" s="138">
        <v>218965.17</v>
      </c>
      <c r="W5906" s="128" t="s">
        <v>340</v>
      </c>
      <c r="X5906" s="128" t="s">
        <v>422</v>
      </c>
      <c r="Y5906" s="128" t="s">
        <v>1152</v>
      </c>
      <c r="Z5906" s="128" t="s">
        <v>48</v>
      </c>
      <c r="AA5906" s="128" t="s">
        <v>315</v>
      </c>
      <c r="AB5906" s="128" t="s">
        <v>42</v>
      </c>
      <c r="AC5906" s="128" t="s">
        <v>3016</v>
      </c>
      <c r="AD5906" s="128" t="s">
        <v>146</v>
      </c>
    </row>
    <row r="5907" spans="1:30" x14ac:dyDescent="0.25">
      <c r="A5907" s="128" t="s">
        <v>35</v>
      </c>
      <c r="B5907" s="128" t="s">
        <v>36</v>
      </c>
      <c r="C5907" s="128" t="s">
        <v>37</v>
      </c>
      <c r="D5907" s="128" t="s">
        <v>121</v>
      </c>
      <c r="E5907" s="128" t="s">
        <v>215</v>
      </c>
      <c r="F5907" s="128" t="s">
        <v>216</v>
      </c>
      <c r="G5907" s="128" t="s">
        <v>124</v>
      </c>
      <c r="H5907" s="128" t="s">
        <v>124</v>
      </c>
      <c r="I5907" s="128" t="s">
        <v>42</v>
      </c>
      <c r="J5907" s="128" t="s">
        <v>231</v>
      </c>
      <c r="K5907" s="128" t="s">
        <v>231</v>
      </c>
      <c r="L5907" s="128" t="s">
        <v>43</v>
      </c>
      <c r="M5907" s="128" t="s">
        <v>44</v>
      </c>
      <c r="N5907" s="128" t="s">
        <v>150</v>
      </c>
      <c r="O5907" s="128" t="s">
        <v>42</v>
      </c>
      <c r="P5907" s="128" t="s">
        <v>392</v>
      </c>
      <c r="Q5907" s="128" t="s">
        <v>1717</v>
      </c>
      <c r="R5907" s="128" t="s">
        <v>3002</v>
      </c>
      <c r="S5907" s="127">
        <v>201504</v>
      </c>
      <c r="T5907" s="128" t="s">
        <v>52</v>
      </c>
      <c r="U5907" s="127">
        <v>229.56</v>
      </c>
      <c r="V5907" s="138">
        <v>229.56</v>
      </c>
      <c r="W5907" s="128" t="s">
        <v>340</v>
      </c>
      <c r="X5907" s="128" t="s">
        <v>384</v>
      </c>
      <c r="Y5907" s="128" t="s">
        <v>1152</v>
      </c>
      <c r="Z5907" s="128" t="s">
        <v>48</v>
      </c>
      <c r="AA5907" s="128" t="s">
        <v>315</v>
      </c>
      <c r="AB5907" s="128" t="s">
        <v>42</v>
      </c>
      <c r="AC5907" s="128" t="s">
        <v>3003</v>
      </c>
      <c r="AD5907" s="128" t="s">
        <v>146</v>
      </c>
    </row>
    <row r="5908" spans="1:30" x14ac:dyDescent="0.25">
      <c r="A5908" s="128" t="s">
        <v>35</v>
      </c>
      <c r="B5908" s="128" t="s">
        <v>36</v>
      </c>
      <c r="C5908" s="128" t="s">
        <v>37</v>
      </c>
      <c r="D5908" s="128" t="s">
        <v>121</v>
      </c>
      <c r="E5908" s="128" t="s">
        <v>215</v>
      </c>
      <c r="F5908" s="128" t="s">
        <v>216</v>
      </c>
      <c r="G5908" s="128" t="s">
        <v>124</v>
      </c>
      <c r="H5908" s="128" t="s">
        <v>124</v>
      </c>
      <c r="I5908" s="128" t="s">
        <v>42</v>
      </c>
      <c r="J5908" s="128" t="s">
        <v>217</v>
      </c>
      <c r="K5908" s="128" t="s">
        <v>217</v>
      </c>
      <c r="L5908" s="128" t="s">
        <v>43</v>
      </c>
      <c r="M5908" s="128" t="s">
        <v>44</v>
      </c>
      <c r="N5908" s="128" t="s">
        <v>150</v>
      </c>
      <c r="O5908" s="128" t="s">
        <v>42</v>
      </c>
      <c r="P5908" s="128" t="s">
        <v>392</v>
      </c>
      <c r="Q5908" s="128" t="s">
        <v>1717</v>
      </c>
      <c r="R5908" s="128" t="s">
        <v>3014</v>
      </c>
      <c r="S5908" s="127">
        <v>201504</v>
      </c>
      <c r="T5908" s="128" t="s">
        <v>52</v>
      </c>
      <c r="U5908" s="127">
        <v>275.47000000000003</v>
      </c>
      <c r="V5908" s="138">
        <v>275.47000000000003</v>
      </c>
      <c r="W5908" s="128" t="s">
        <v>340</v>
      </c>
      <c r="X5908" s="128" t="s">
        <v>384</v>
      </c>
      <c r="Y5908" s="128" t="s">
        <v>1152</v>
      </c>
      <c r="Z5908" s="128" t="s">
        <v>48</v>
      </c>
      <c r="AA5908" s="128" t="s">
        <v>315</v>
      </c>
      <c r="AB5908" s="128" t="s">
        <v>42</v>
      </c>
      <c r="AC5908" s="128" t="s">
        <v>3010</v>
      </c>
      <c r="AD5908" s="128" t="s">
        <v>146</v>
      </c>
    </row>
    <row r="5909" spans="1:30" x14ac:dyDescent="0.25">
      <c r="A5909" s="128" t="s">
        <v>35</v>
      </c>
      <c r="B5909" s="128" t="s">
        <v>36</v>
      </c>
      <c r="C5909" s="128" t="s">
        <v>37</v>
      </c>
      <c r="D5909" s="128" t="s">
        <v>121</v>
      </c>
      <c r="E5909" s="128" t="s">
        <v>215</v>
      </c>
      <c r="F5909" s="128" t="s">
        <v>216</v>
      </c>
      <c r="G5909" s="128" t="s">
        <v>124</v>
      </c>
      <c r="H5909" s="128" t="s">
        <v>124</v>
      </c>
      <c r="I5909" s="128" t="s">
        <v>42</v>
      </c>
      <c r="J5909" s="128" t="s">
        <v>231</v>
      </c>
      <c r="K5909" s="128" t="s">
        <v>231</v>
      </c>
      <c r="L5909" s="128" t="s">
        <v>43</v>
      </c>
      <c r="M5909" s="128" t="s">
        <v>44</v>
      </c>
      <c r="N5909" s="128" t="s">
        <v>150</v>
      </c>
      <c r="O5909" s="128" t="s">
        <v>42</v>
      </c>
      <c r="P5909" s="128" t="s">
        <v>392</v>
      </c>
      <c r="Q5909" s="128" t="s">
        <v>1717</v>
      </c>
      <c r="R5909" s="128" t="s">
        <v>3014</v>
      </c>
      <c r="S5909" s="127">
        <v>201504</v>
      </c>
      <c r="T5909" s="128" t="s">
        <v>52</v>
      </c>
      <c r="U5909" s="127">
        <v>229.56</v>
      </c>
      <c r="V5909" s="138">
        <v>229.56</v>
      </c>
      <c r="W5909" s="128" t="s">
        <v>340</v>
      </c>
      <c r="X5909" s="128" t="s">
        <v>384</v>
      </c>
      <c r="Y5909" s="128" t="s">
        <v>1152</v>
      </c>
      <c r="Z5909" s="128" t="s">
        <v>48</v>
      </c>
      <c r="AA5909" s="128" t="s">
        <v>315</v>
      </c>
      <c r="AB5909" s="128" t="s">
        <v>42</v>
      </c>
      <c r="AC5909" s="128" t="s">
        <v>3010</v>
      </c>
      <c r="AD5909" s="128" t="s">
        <v>146</v>
      </c>
    </row>
    <row r="5910" spans="1:30" x14ac:dyDescent="0.25">
      <c r="A5910" s="128" t="s">
        <v>35</v>
      </c>
      <c r="B5910" s="128" t="s">
        <v>36</v>
      </c>
      <c r="C5910" s="128" t="s">
        <v>37</v>
      </c>
      <c r="D5910" s="128" t="s">
        <v>121</v>
      </c>
      <c r="E5910" s="128" t="s">
        <v>215</v>
      </c>
      <c r="F5910" s="128" t="s">
        <v>216</v>
      </c>
      <c r="G5910" s="128" t="s">
        <v>124</v>
      </c>
      <c r="H5910" s="128" t="s">
        <v>124</v>
      </c>
      <c r="I5910" s="128" t="s">
        <v>42</v>
      </c>
      <c r="J5910" s="128" t="s">
        <v>268</v>
      </c>
      <c r="K5910" s="128" t="s">
        <v>268</v>
      </c>
      <c r="L5910" s="128" t="s">
        <v>43</v>
      </c>
      <c r="M5910" s="128" t="s">
        <v>44</v>
      </c>
      <c r="N5910" s="128" t="s">
        <v>160</v>
      </c>
      <c r="O5910" s="128" t="s">
        <v>221</v>
      </c>
      <c r="P5910" s="128" t="s">
        <v>1773</v>
      </c>
      <c r="Q5910" s="128" t="s">
        <v>3017</v>
      </c>
      <c r="R5910" s="128" t="s">
        <v>3018</v>
      </c>
      <c r="S5910" s="127">
        <v>201504</v>
      </c>
      <c r="T5910" s="128" t="s">
        <v>52</v>
      </c>
      <c r="U5910" s="127">
        <v>0</v>
      </c>
      <c r="V5910" s="138">
        <v>84.31</v>
      </c>
      <c r="W5910" s="128" t="s">
        <v>42</v>
      </c>
      <c r="X5910" s="128" t="s">
        <v>42</v>
      </c>
      <c r="Y5910" s="128" t="s">
        <v>1152</v>
      </c>
      <c r="Z5910" s="128" t="s">
        <v>48</v>
      </c>
      <c r="AA5910" s="128" t="s">
        <v>144</v>
      </c>
      <c r="AB5910" s="128" t="s">
        <v>42</v>
      </c>
      <c r="AC5910" s="128" t="s">
        <v>3010</v>
      </c>
      <c r="AD5910" s="128" t="s">
        <v>146</v>
      </c>
    </row>
    <row r="5911" spans="1:30" x14ac:dyDescent="0.25">
      <c r="A5911" s="128" t="s">
        <v>35</v>
      </c>
      <c r="B5911" s="128" t="s">
        <v>36</v>
      </c>
      <c r="C5911" s="128" t="s">
        <v>37</v>
      </c>
      <c r="D5911" s="128" t="s">
        <v>121</v>
      </c>
      <c r="E5911" s="128" t="s">
        <v>215</v>
      </c>
      <c r="F5911" s="128" t="s">
        <v>216</v>
      </c>
      <c r="G5911" s="128" t="s">
        <v>124</v>
      </c>
      <c r="H5911" s="128" t="s">
        <v>124</v>
      </c>
      <c r="I5911" s="128" t="s">
        <v>42</v>
      </c>
      <c r="J5911" s="128" t="s">
        <v>237</v>
      </c>
      <c r="K5911" s="128" t="s">
        <v>237</v>
      </c>
      <c r="L5911" s="128" t="s">
        <v>43</v>
      </c>
      <c r="M5911" s="128" t="s">
        <v>44</v>
      </c>
      <c r="N5911" s="128" t="s">
        <v>150</v>
      </c>
      <c r="O5911" s="128" t="s">
        <v>42</v>
      </c>
      <c r="P5911" s="128" t="s">
        <v>392</v>
      </c>
      <c r="Q5911" s="128" t="s">
        <v>1717</v>
      </c>
      <c r="R5911" s="128" t="s">
        <v>3014</v>
      </c>
      <c r="S5911" s="127">
        <v>201504</v>
      </c>
      <c r="T5911" s="128" t="s">
        <v>52</v>
      </c>
      <c r="U5911" s="127">
        <v>275.47000000000003</v>
      </c>
      <c r="V5911" s="138">
        <v>275.47000000000003</v>
      </c>
      <c r="W5911" s="128" t="s">
        <v>340</v>
      </c>
      <c r="X5911" s="128" t="s">
        <v>384</v>
      </c>
      <c r="Y5911" s="128" t="s">
        <v>1152</v>
      </c>
      <c r="Z5911" s="128" t="s">
        <v>48</v>
      </c>
      <c r="AA5911" s="128" t="s">
        <v>315</v>
      </c>
      <c r="AB5911" s="128" t="s">
        <v>42</v>
      </c>
      <c r="AC5911" s="128" t="s">
        <v>3010</v>
      </c>
      <c r="AD5911" s="128" t="s">
        <v>146</v>
      </c>
    </row>
    <row r="5912" spans="1:30" x14ac:dyDescent="0.25">
      <c r="A5912" s="128" t="s">
        <v>35</v>
      </c>
      <c r="B5912" s="128" t="s">
        <v>36</v>
      </c>
      <c r="C5912" s="128" t="s">
        <v>37</v>
      </c>
      <c r="D5912" s="128" t="s">
        <v>121</v>
      </c>
      <c r="E5912" s="128" t="s">
        <v>215</v>
      </c>
      <c r="F5912" s="128" t="s">
        <v>216</v>
      </c>
      <c r="G5912" s="128" t="s">
        <v>124</v>
      </c>
      <c r="H5912" s="128" t="s">
        <v>124</v>
      </c>
      <c r="I5912" s="128" t="s">
        <v>42</v>
      </c>
      <c r="J5912" s="128" t="s">
        <v>217</v>
      </c>
      <c r="K5912" s="128" t="s">
        <v>217</v>
      </c>
      <c r="L5912" s="128" t="s">
        <v>43</v>
      </c>
      <c r="M5912" s="128" t="s">
        <v>44</v>
      </c>
      <c r="N5912" s="128" t="s">
        <v>150</v>
      </c>
      <c r="O5912" s="128" t="s">
        <v>42</v>
      </c>
      <c r="P5912" s="128" t="s">
        <v>392</v>
      </c>
      <c r="Q5912" s="128" t="s">
        <v>1717</v>
      </c>
      <c r="R5912" s="128" t="s">
        <v>3012</v>
      </c>
      <c r="S5912" s="127">
        <v>201504</v>
      </c>
      <c r="T5912" s="128" t="s">
        <v>52</v>
      </c>
      <c r="U5912" s="127">
        <v>275.47000000000003</v>
      </c>
      <c r="V5912" s="138">
        <v>275.47000000000003</v>
      </c>
      <c r="W5912" s="128" t="s">
        <v>340</v>
      </c>
      <c r="X5912" s="128" t="s">
        <v>384</v>
      </c>
      <c r="Y5912" s="128" t="s">
        <v>1152</v>
      </c>
      <c r="Z5912" s="128" t="s">
        <v>48</v>
      </c>
      <c r="AA5912" s="128" t="s">
        <v>315</v>
      </c>
      <c r="AB5912" s="128" t="s">
        <v>42</v>
      </c>
      <c r="AC5912" s="128" t="s">
        <v>3010</v>
      </c>
      <c r="AD5912" s="128" t="s">
        <v>146</v>
      </c>
    </row>
    <row r="5913" spans="1:30" x14ac:dyDescent="0.25">
      <c r="A5913" s="128" t="s">
        <v>35</v>
      </c>
      <c r="B5913" s="128" t="s">
        <v>36</v>
      </c>
      <c r="C5913" s="128" t="s">
        <v>37</v>
      </c>
      <c r="D5913" s="128" t="s">
        <v>121</v>
      </c>
      <c r="E5913" s="128" t="s">
        <v>215</v>
      </c>
      <c r="F5913" s="128" t="s">
        <v>216</v>
      </c>
      <c r="G5913" s="128" t="s">
        <v>124</v>
      </c>
      <c r="H5913" s="128" t="s">
        <v>124</v>
      </c>
      <c r="I5913" s="128" t="s">
        <v>42</v>
      </c>
      <c r="J5913" s="128" t="s">
        <v>237</v>
      </c>
      <c r="K5913" s="128" t="s">
        <v>237</v>
      </c>
      <c r="L5913" s="128" t="s">
        <v>43</v>
      </c>
      <c r="M5913" s="128" t="s">
        <v>44</v>
      </c>
      <c r="N5913" s="128" t="s">
        <v>150</v>
      </c>
      <c r="O5913" s="128" t="s">
        <v>42</v>
      </c>
      <c r="P5913" s="128" t="s">
        <v>392</v>
      </c>
      <c r="Q5913" s="128" t="s">
        <v>1717</v>
      </c>
      <c r="R5913" s="128" t="s">
        <v>3009</v>
      </c>
      <c r="S5913" s="127">
        <v>201504</v>
      </c>
      <c r="T5913" s="128" t="s">
        <v>52</v>
      </c>
      <c r="U5913" s="127">
        <v>275.47000000000003</v>
      </c>
      <c r="V5913" s="138">
        <v>275.47000000000003</v>
      </c>
      <c r="W5913" s="128" t="s">
        <v>340</v>
      </c>
      <c r="X5913" s="128" t="s">
        <v>384</v>
      </c>
      <c r="Y5913" s="128" t="s">
        <v>1152</v>
      </c>
      <c r="Z5913" s="128" t="s">
        <v>48</v>
      </c>
      <c r="AA5913" s="128" t="s">
        <v>315</v>
      </c>
      <c r="AB5913" s="128" t="s">
        <v>42</v>
      </c>
      <c r="AC5913" s="128" t="s">
        <v>3010</v>
      </c>
      <c r="AD5913" s="128" t="s">
        <v>146</v>
      </c>
    </row>
    <row r="5914" spans="1:30" x14ac:dyDescent="0.25">
      <c r="A5914" s="128" t="s">
        <v>35</v>
      </c>
      <c r="B5914" s="128" t="s">
        <v>36</v>
      </c>
      <c r="C5914" s="128" t="s">
        <v>37</v>
      </c>
      <c r="D5914" s="128" t="s">
        <v>121</v>
      </c>
      <c r="E5914" s="128" t="s">
        <v>215</v>
      </c>
      <c r="F5914" s="128" t="s">
        <v>216</v>
      </c>
      <c r="G5914" s="128" t="s">
        <v>124</v>
      </c>
      <c r="H5914" s="128" t="s">
        <v>124</v>
      </c>
      <c r="I5914" s="128" t="s">
        <v>42</v>
      </c>
      <c r="J5914" s="128" t="s">
        <v>250</v>
      </c>
      <c r="K5914" s="128" t="s">
        <v>250</v>
      </c>
      <c r="L5914" s="128" t="s">
        <v>43</v>
      </c>
      <c r="M5914" s="128" t="s">
        <v>44</v>
      </c>
      <c r="N5914" s="128" t="s">
        <v>150</v>
      </c>
      <c r="O5914" s="128" t="s">
        <v>42</v>
      </c>
      <c r="P5914" s="128" t="s">
        <v>392</v>
      </c>
      <c r="Q5914" s="128" t="s">
        <v>1717</v>
      </c>
      <c r="R5914" s="128" t="s">
        <v>3009</v>
      </c>
      <c r="S5914" s="127">
        <v>201504</v>
      </c>
      <c r="T5914" s="128" t="s">
        <v>52</v>
      </c>
      <c r="U5914" s="127">
        <v>244.86</v>
      </c>
      <c r="V5914" s="138">
        <v>244.86</v>
      </c>
      <c r="W5914" s="128" t="s">
        <v>340</v>
      </c>
      <c r="X5914" s="128" t="s">
        <v>384</v>
      </c>
      <c r="Y5914" s="128" t="s">
        <v>1152</v>
      </c>
      <c r="Z5914" s="128" t="s">
        <v>48</v>
      </c>
      <c r="AA5914" s="128" t="s">
        <v>315</v>
      </c>
      <c r="AB5914" s="128" t="s">
        <v>42</v>
      </c>
      <c r="AC5914" s="128" t="s">
        <v>3010</v>
      </c>
      <c r="AD5914" s="128" t="s">
        <v>146</v>
      </c>
    </row>
    <row r="5915" spans="1:30" x14ac:dyDescent="0.25">
      <c r="A5915" s="128" t="s">
        <v>35</v>
      </c>
      <c r="B5915" s="128" t="s">
        <v>36</v>
      </c>
      <c r="C5915" s="128" t="s">
        <v>37</v>
      </c>
      <c r="D5915" s="128" t="s">
        <v>121</v>
      </c>
      <c r="E5915" s="128" t="s">
        <v>122</v>
      </c>
      <c r="F5915" s="128" t="s">
        <v>123</v>
      </c>
      <c r="G5915" s="128" t="s">
        <v>124</v>
      </c>
      <c r="H5915" s="128" t="s">
        <v>124</v>
      </c>
      <c r="I5915" s="128" t="s">
        <v>42</v>
      </c>
      <c r="J5915" s="128" t="s">
        <v>190</v>
      </c>
      <c r="K5915" s="128" t="s">
        <v>190</v>
      </c>
      <c r="L5915" s="128" t="s">
        <v>43</v>
      </c>
      <c r="M5915" s="128" t="s">
        <v>44</v>
      </c>
      <c r="N5915" s="128" t="s">
        <v>131</v>
      </c>
      <c r="O5915" s="128" t="s">
        <v>198</v>
      </c>
      <c r="P5915" s="128" t="s">
        <v>369</v>
      </c>
      <c r="Q5915" s="128" t="s">
        <v>3019</v>
      </c>
      <c r="R5915" s="128" t="s">
        <v>3013</v>
      </c>
      <c r="S5915" s="127">
        <v>201504</v>
      </c>
      <c r="T5915" s="128" t="s">
        <v>52</v>
      </c>
      <c r="U5915" s="127">
        <v>0</v>
      </c>
      <c r="V5915" s="138">
        <v>115</v>
      </c>
      <c r="W5915" s="128" t="s">
        <v>42</v>
      </c>
      <c r="X5915" s="128" t="s">
        <v>42</v>
      </c>
      <c r="Y5915" s="128" t="s">
        <v>1152</v>
      </c>
      <c r="Z5915" s="128" t="s">
        <v>48</v>
      </c>
      <c r="AA5915" s="128" t="s">
        <v>144</v>
      </c>
      <c r="AB5915" s="128" t="s">
        <v>42</v>
      </c>
      <c r="AC5915" s="128" t="s">
        <v>3010</v>
      </c>
      <c r="AD5915" s="128" t="s">
        <v>146</v>
      </c>
    </row>
    <row r="5916" spans="1:30" x14ac:dyDescent="0.25">
      <c r="A5916" s="128" t="s">
        <v>35</v>
      </c>
      <c r="B5916" s="128" t="s">
        <v>36</v>
      </c>
      <c r="C5916" s="128" t="s">
        <v>37</v>
      </c>
      <c r="D5916" s="128" t="s">
        <v>121</v>
      </c>
      <c r="E5916" s="128" t="s">
        <v>215</v>
      </c>
      <c r="F5916" s="128" t="s">
        <v>216</v>
      </c>
      <c r="G5916" s="128" t="s">
        <v>124</v>
      </c>
      <c r="H5916" s="128" t="s">
        <v>124</v>
      </c>
      <c r="I5916" s="128" t="s">
        <v>42</v>
      </c>
      <c r="J5916" s="128" t="s">
        <v>261</v>
      </c>
      <c r="K5916" s="128" t="s">
        <v>261</v>
      </c>
      <c r="L5916" s="128" t="s">
        <v>43</v>
      </c>
      <c r="M5916" s="128" t="s">
        <v>44</v>
      </c>
      <c r="N5916" s="128" t="s">
        <v>150</v>
      </c>
      <c r="O5916" s="128" t="s">
        <v>42</v>
      </c>
      <c r="P5916" s="128" t="s">
        <v>392</v>
      </c>
      <c r="Q5916" s="128" t="s">
        <v>1717</v>
      </c>
      <c r="R5916" s="128" t="s">
        <v>3011</v>
      </c>
      <c r="S5916" s="127">
        <v>201504</v>
      </c>
      <c r="T5916" s="128" t="s">
        <v>52</v>
      </c>
      <c r="U5916" s="127">
        <v>260.18</v>
      </c>
      <c r="V5916" s="138">
        <v>260.18</v>
      </c>
      <c r="W5916" s="128" t="s">
        <v>340</v>
      </c>
      <c r="X5916" s="128" t="s">
        <v>384</v>
      </c>
      <c r="Y5916" s="128" t="s">
        <v>1152</v>
      </c>
      <c r="Z5916" s="128" t="s">
        <v>48</v>
      </c>
      <c r="AA5916" s="128" t="s">
        <v>315</v>
      </c>
      <c r="AB5916" s="128" t="s">
        <v>42</v>
      </c>
      <c r="AC5916" s="128" t="s">
        <v>3010</v>
      </c>
      <c r="AD5916" s="128" t="s">
        <v>146</v>
      </c>
    </row>
    <row r="5917" spans="1:30" x14ac:dyDescent="0.25">
      <c r="A5917" s="128" t="s">
        <v>35</v>
      </c>
      <c r="B5917" s="128" t="s">
        <v>36</v>
      </c>
      <c r="C5917" s="128" t="s">
        <v>37</v>
      </c>
      <c r="D5917" s="128" t="s">
        <v>121</v>
      </c>
      <c r="E5917" s="128" t="s">
        <v>215</v>
      </c>
      <c r="F5917" s="128" t="s">
        <v>216</v>
      </c>
      <c r="G5917" s="128" t="s">
        <v>124</v>
      </c>
      <c r="H5917" s="128" t="s">
        <v>124</v>
      </c>
      <c r="I5917" s="128" t="s">
        <v>42</v>
      </c>
      <c r="J5917" s="128" t="s">
        <v>250</v>
      </c>
      <c r="K5917" s="128" t="s">
        <v>250</v>
      </c>
      <c r="L5917" s="128" t="s">
        <v>43</v>
      </c>
      <c r="M5917" s="128" t="s">
        <v>44</v>
      </c>
      <c r="N5917" s="128" t="s">
        <v>150</v>
      </c>
      <c r="O5917" s="128" t="s">
        <v>42</v>
      </c>
      <c r="P5917" s="128" t="s">
        <v>392</v>
      </c>
      <c r="Q5917" s="128" t="s">
        <v>1717</v>
      </c>
      <c r="R5917" s="128" t="s">
        <v>2994</v>
      </c>
      <c r="S5917" s="127">
        <v>201504</v>
      </c>
      <c r="T5917" s="128" t="s">
        <v>52</v>
      </c>
      <c r="U5917" s="127">
        <v>248.38</v>
      </c>
      <c r="V5917" s="138">
        <v>248.38</v>
      </c>
      <c r="W5917" s="128" t="s">
        <v>340</v>
      </c>
      <c r="X5917" s="128" t="s">
        <v>384</v>
      </c>
      <c r="Y5917" s="128" t="s">
        <v>1152</v>
      </c>
      <c r="Z5917" s="128" t="s">
        <v>48</v>
      </c>
      <c r="AA5917" s="128" t="s">
        <v>315</v>
      </c>
      <c r="AB5917" s="128" t="s">
        <v>42</v>
      </c>
      <c r="AC5917" s="128" t="s">
        <v>2995</v>
      </c>
      <c r="AD5917" s="128" t="s">
        <v>146</v>
      </c>
    </row>
    <row r="5918" spans="1:30" x14ac:dyDescent="0.25">
      <c r="A5918" s="128" t="s">
        <v>35</v>
      </c>
      <c r="B5918" s="128" t="s">
        <v>36</v>
      </c>
      <c r="C5918" s="128" t="s">
        <v>37</v>
      </c>
      <c r="D5918" s="128" t="s">
        <v>121</v>
      </c>
      <c r="E5918" s="128" t="s">
        <v>122</v>
      </c>
      <c r="F5918" s="128" t="s">
        <v>123</v>
      </c>
      <c r="G5918" s="128" t="s">
        <v>124</v>
      </c>
      <c r="H5918" s="128" t="s">
        <v>124</v>
      </c>
      <c r="I5918" s="128" t="s">
        <v>42</v>
      </c>
      <c r="J5918" s="128" t="s">
        <v>298</v>
      </c>
      <c r="K5918" s="128" t="s">
        <v>298</v>
      </c>
      <c r="L5918" s="128" t="s">
        <v>43</v>
      </c>
      <c r="M5918" s="128" t="s">
        <v>44</v>
      </c>
      <c r="N5918" s="128" t="s">
        <v>150</v>
      </c>
      <c r="O5918" s="128" t="s">
        <v>42</v>
      </c>
      <c r="P5918" s="128" t="s">
        <v>2653</v>
      </c>
      <c r="Q5918" s="128" t="s">
        <v>2654</v>
      </c>
      <c r="R5918" s="128" t="s">
        <v>2588</v>
      </c>
      <c r="S5918" s="127">
        <v>201504</v>
      </c>
      <c r="T5918" s="128" t="s">
        <v>52</v>
      </c>
      <c r="U5918" s="127">
        <v>68.98</v>
      </c>
      <c r="V5918" s="138">
        <v>68.98</v>
      </c>
      <c r="W5918" s="128" t="s">
        <v>340</v>
      </c>
      <c r="X5918" s="128" t="s">
        <v>2583</v>
      </c>
      <c r="Y5918" s="128" t="s">
        <v>1152</v>
      </c>
      <c r="Z5918" s="128" t="s">
        <v>48</v>
      </c>
      <c r="AA5918" s="128" t="s">
        <v>315</v>
      </c>
      <c r="AB5918" s="128" t="s">
        <v>42</v>
      </c>
      <c r="AC5918" s="128" t="s">
        <v>2986</v>
      </c>
      <c r="AD5918" s="128" t="s">
        <v>146</v>
      </c>
    </row>
    <row r="5919" spans="1:30" x14ac:dyDescent="0.25">
      <c r="A5919" s="128" t="s">
        <v>35</v>
      </c>
      <c r="B5919" s="128" t="s">
        <v>36</v>
      </c>
      <c r="C5919" s="128" t="s">
        <v>37</v>
      </c>
      <c r="D5919" s="128" t="s">
        <v>121</v>
      </c>
      <c r="E5919" s="128" t="s">
        <v>122</v>
      </c>
      <c r="F5919" s="128" t="s">
        <v>123</v>
      </c>
      <c r="G5919" s="128" t="s">
        <v>124</v>
      </c>
      <c r="H5919" s="128" t="s">
        <v>124</v>
      </c>
      <c r="I5919" s="128" t="s">
        <v>42</v>
      </c>
      <c r="J5919" s="128" t="s">
        <v>298</v>
      </c>
      <c r="K5919" s="128" t="s">
        <v>298</v>
      </c>
      <c r="L5919" s="128" t="s">
        <v>43</v>
      </c>
      <c r="M5919" s="128" t="s">
        <v>44</v>
      </c>
      <c r="N5919" s="128" t="s">
        <v>150</v>
      </c>
      <c r="O5919" s="128" t="s">
        <v>42</v>
      </c>
      <c r="P5919" s="128" t="s">
        <v>2653</v>
      </c>
      <c r="Q5919" s="128" t="s">
        <v>2654</v>
      </c>
      <c r="R5919" s="128" t="s">
        <v>2587</v>
      </c>
      <c r="S5919" s="127">
        <v>201504</v>
      </c>
      <c r="T5919" s="128" t="s">
        <v>52</v>
      </c>
      <c r="U5919" s="129">
        <v>6783.75</v>
      </c>
      <c r="V5919" s="138">
        <v>6783.75</v>
      </c>
      <c r="W5919" s="128" t="s">
        <v>340</v>
      </c>
      <c r="X5919" s="128" t="s">
        <v>2583</v>
      </c>
      <c r="Y5919" s="128" t="s">
        <v>1152</v>
      </c>
      <c r="Z5919" s="128" t="s">
        <v>48</v>
      </c>
      <c r="AA5919" s="128" t="s">
        <v>315</v>
      </c>
      <c r="AB5919" s="128" t="s">
        <v>42</v>
      </c>
      <c r="AC5919" s="128" t="s">
        <v>2986</v>
      </c>
      <c r="AD5919" s="128" t="s">
        <v>146</v>
      </c>
    </row>
    <row r="5920" spans="1:30" x14ac:dyDescent="0.25">
      <c r="A5920" s="128" t="s">
        <v>35</v>
      </c>
      <c r="B5920" s="128" t="s">
        <v>36</v>
      </c>
      <c r="C5920" s="128" t="s">
        <v>37</v>
      </c>
      <c r="D5920" s="128" t="s">
        <v>121</v>
      </c>
      <c r="E5920" s="128" t="s">
        <v>215</v>
      </c>
      <c r="F5920" s="128" t="s">
        <v>216</v>
      </c>
      <c r="G5920" s="128" t="s">
        <v>124</v>
      </c>
      <c r="H5920" s="128" t="s">
        <v>124</v>
      </c>
      <c r="I5920" s="128" t="s">
        <v>42</v>
      </c>
      <c r="J5920" s="128" t="s">
        <v>217</v>
      </c>
      <c r="K5920" s="128" t="s">
        <v>217</v>
      </c>
      <c r="L5920" s="128" t="s">
        <v>43</v>
      </c>
      <c r="M5920" s="128" t="s">
        <v>44</v>
      </c>
      <c r="N5920" s="128" t="s">
        <v>150</v>
      </c>
      <c r="O5920" s="128" t="s">
        <v>42</v>
      </c>
      <c r="P5920" s="128" t="s">
        <v>392</v>
      </c>
      <c r="Q5920" s="128" t="s">
        <v>1717</v>
      </c>
      <c r="R5920" s="128" t="s">
        <v>3007</v>
      </c>
      <c r="S5920" s="127">
        <v>201504</v>
      </c>
      <c r="T5920" s="128" t="s">
        <v>52</v>
      </c>
      <c r="U5920" s="127">
        <v>279.72000000000003</v>
      </c>
      <c r="V5920" s="138">
        <v>279.72000000000003</v>
      </c>
      <c r="W5920" s="128" t="s">
        <v>340</v>
      </c>
      <c r="X5920" s="128" t="s">
        <v>384</v>
      </c>
      <c r="Y5920" s="128" t="s">
        <v>1152</v>
      </c>
      <c r="Z5920" s="128" t="s">
        <v>48</v>
      </c>
      <c r="AA5920" s="128" t="s">
        <v>315</v>
      </c>
      <c r="AB5920" s="128" t="s">
        <v>42</v>
      </c>
      <c r="AC5920" s="128" t="s">
        <v>2995</v>
      </c>
      <c r="AD5920" s="128" t="s">
        <v>146</v>
      </c>
    </row>
    <row r="5921" spans="1:30" x14ac:dyDescent="0.25">
      <c r="A5921" s="128" t="s">
        <v>35</v>
      </c>
      <c r="B5921" s="128" t="s">
        <v>36</v>
      </c>
      <c r="C5921" s="128" t="s">
        <v>37</v>
      </c>
      <c r="D5921" s="128" t="s">
        <v>121</v>
      </c>
      <c r="E5921" s="128" t="s">
        <v>122</v>
      </c>
      <c r="F5921" s="128" t="s">
        <v>123</v>
      </c>
      <c r="G5921" s="128" t="s">
        <v>124</v>
      </c>
      <c r="H5921" s="128" t="s">
        <v>124</v>
      </c>
      <c r="I5921" s="128" t="s">
        <v>42</v>
      </c>
      <c r="J5921" s="128" t="s">
        <v>283</v>
      </c>
      <c r="K5921" s="128" t="s">
        <v>283</v>
      </c>
      <c r="L5921" s="128" t="s">
        <v>43</v>
      </c>
      <c r="M5921" s="128" t="s">
        <v>44</v>
      </c>
      <c r="N5921" s="128" t="s">
        <v>150</v>
      </c>
      <c r="O5921" s="128" t="s">
        <v>42</v>
      </c>
      <c r="P5921" s="128" t="s">
        <v>782</v>
      </c>
      <c r="Q5921" s="128" t="s">
        <v>783</v>
      </c>
      <c r="R5921" s="128" t="s">
        <v>2573</v>
      </c>
      <c r="S5921" s="127">
        <v>201504</v>
      </c>
      <c r="T5921" s="128" t="s">
        <v>52</v>
      </c>
      <c r="U5921" s="129">
        <v>58761</v>
      </c>
      <c r="V5921" s="138">
        <v>58761</v>
      </c>
      <c r="W5921" s="128" t="s">
        <v>340</v>
      </c>
      <c r="X5921" s="128" t="s">
        <v>460</v>
      </c>
      <c r="Y5921" s="128" t="s">
        <v>1152</v>
      </c>
      <c r="Z5921" s="128" t="s">
        <v>48</v>
      </c>
      <c r="AA5921" s="128" t="s">
        <v>315</v>
      </c>
      <c r="AB5921" s="128" t="s">
        <v>42</v>
      </c>
      <c r="AC5921" s="128" t="s">
        <v>2987</v>
      </c>
      <c r="AD5921" s="128" t="s">
        <v>146</v>
      </c>
    </row>
    <row r="5922" spans="1:30" x14ac:dyDescent="0.25">
      <c r="A5922" s="128" t="s">
        <v>35</v>
      </c>
      <c r="B5922" s="128" t="s">
        <v>36</v>
      </c>
      <c r="C5922" s="128" t="s">
        <v>37</v>
      </c>
      <c r="D5922" s="128" t="s">
        <v>121</v>
      </c>
      <c r="E5922" s="128" t="s">
        <v>122</v>
      </c>
      <c r="F5922" s="128" t="s">
        <v>123</v>
      </c>
      <c r="G5922" s="128" t="s">
        <v>124</v>
      </c>
      <c r="H5922" s="128" t="s">
        <v>124</v>
      </c>
      <c r="I5922" s="128" t="s">
        <v>42</v>
      </c>
      <c r="J5922" s="128" t="s">
        <v>285</v>
      </c>
      <c r="K5922" s="128" t="s">
        <v>285</v>
      </c>
      <c r="L5922" s="128" t="s">
        <v>43</v>
      </c>
      <c r="M5922" s="128" t="s">
        <v>44</v>
      </c>
      <c r="N5922" s="128" t="s">
        <v>150</v>
      </c>
      <c r="O5922" s="128" t="s">
        <v>42</v>
      </c>
      <c r="P5922" s="128" t="s">
        <v>463</v>
      </c>
      <c r="Q5922" s="128" t="s">
        <v>464</v>
      </c>
      <c r="R5922" s="128" t="s">
        <v>3020</v>
      </c>
      <c r="S5922" s="127">
        <v>201504</v>
      </c>
      <c r="T5922" s="128" t="s">
        <v>52</v>
      </c>
      <c r="U5922" s="129">
        <v>74057.36</v>
      </c>
      <c r="V5922" s="138">
        <v>74057.36</v>
      </c>
      <c r="W5922" s="128" t="s">
        <v>340</v>
      </c>
      <c r="X5922" s="128" t="s">
        <v>288</v>
      </c>
      <c r="Y5922" s="128" t="s">
        <v>1152</v>
      </c>
      <c r="Z5922" s="128" t="s">
        <v>48</v>
      </c>
      <c r="AA5922" s="128" t="s">
        <v>315</v>
      </c>
      <c r="AB5922" s="128" t="s">
        <v>42</v>
      </c>
      <c r="AC5922" s="128" t="s">
        <v>2987</v>
      </c>
      <c r="AD5922" s="128" t="s">
        <v>146</v>
      </c>
    </row>
    <row r="5923" spans="1:30" x14ac:dyDescent="0.25">
      <c r="A5923" s="128" t="s">
        <v>35</v>
      </c>
      <c r="B5923" s="128" t="s">
        <v>36</v>
      </c>
      <c r="C5923" s="128" t="s">
        <v>37</v>
      </c>
      <c r="D5923" s="128" t="s">
        <v>1049</v>
      </c>
      <c r="E5923" s="128" t="s">
        <v>1050</v>
      </c>
      <c r="F5923" s="128" t="s">
        <v>1051</v>
      </c>
      <c r="G5923" s="128" t="s">
        <v>124</v>
      </c>
      <c r="H5923" s="128" t="s">
        <v>124</v>
      </c>
      <c r="I5923" s="128" t="s">
        <v>42</v>
      </c>
      <c r="J5923" s="128" t="s">
        <v>156</v>
      </c>
      <c r="K5923" s="128" t="s">
        <v>156</v>
      </c>
      <c r="L5923" s="128" t="s">
        <v>43</v>
      </c>
      <c r="M5923" s="128" t="s">
        <v>44</v>
      </c>
      <c r="N5923" s="128" t="s">
        <v>1081</v>
      </c>
      <c r="O5923" s="128" t="s">
        <v>42</v>
      </c>
      <c r="P5923" s="128" t="s">
        <v>1082</v>
      </c>
      <c r="Q5923" s="128" t="s">
        <v>3021</v>
      </c>
      <c r="R5923" s="128" t="s">
        <v>2578</v>
      </c>
      <c r="S5923" s="127">
        <v>201504</v>
      </c>
      <c r="T5923" s="128" t="s">
        <v>52</v>
      </c>
      <c r="U5923" s="129">
        <v>10300</v>
      </c>
      <c r="V5923" s="138">
        <v>10300</v>
      </c>
      <c r="W5923" s="128" t="s">
        <v>340</v>
      </c>
      <c r="X5923" s="128" t="s">
        <v>2579</v>
      </c>
      <c r="Y5923" s="128" t="s">
        <v>1152</v>
      </c>
      <c r="Z5923" s="128" t="s">
        <v>48</v>
      </c>
      <c r="AA5923" s="128" t="s">
        <v>315</v>
      </c>
      <c r="AB5923" s="128" t="s">
        <v>42</v>
      </c>
      <c r="AC5923" s="128" t="s">
        <v>2987</v>
      </c>
      <c r="AD5923" s="128" t="s">
        <v>146</v>
      </c>
    </row>
    <row r="5924" spans="1:30" x14ac:dyDescent="0.25">
      <c r="A5924" s="128" t="s">
        <v>35</v>
      </c>
      <c r="B5924" s="128" t="s">
        <v>36</v>
      </c>
      <c r="C5924" s="128" t="s">
        <v>37</v>
      </c>
      <c r="D5924" s="128" t="s">
        <v>121</v>
      </c>
      <c r="E5924" s="128" t="s">
        <v>215</v>
      </c>
      <c r="F5924" s="128" t="s">
        <v>216</v>
      </c>
      <c r="G5924" s="128" t="s">
        <v>124</v>
      </c>
      <c r="H5924" s="128" t="s">
        <v>124</v>
      </c>
      <c r="I5924" s="128" t="s">
        <v>42</v>
      </c>
      <c r="J5924" s="128" t="s">
        <v>261</v>
      </c>
      <c r="K5924" s="128" t="s">
        <v>261</v>
      </c>
      <c r="L5924" s="128" t="s">
        <v>43</v>
      </c>
      <c r="M5924" s="128" t="s">
        <v>44</v>
      </c>
      <c r="N5924" s="128" t="s">
        <v>150</v>
      </c>
      <c r="O5924" s="128" t="s">
        <v>42</v>
      </c>
      <c r="P5924" s="128" t="s">
        <v>392</v>
      </c>
      <c r="Q5924" s="128" t="s">
        <v>1717</v>
      </c>
      <c r="R5924" s="128" t="s">
        <v>3014</v>
      </c>
      <c r="S5924" s="127">
        <v>201504</v>
      </c>
      <c r="T5924" s="128" t="s">
        <v>52</v>
      </c>
      <c r="U5924" s="127">
        <v>260.18</v>
      </c>
      <c r="V5924" s="138">
        <v>260.18</v>
      </c>
      <c r="W5924" s="128" t="s">
        <v>340</v>
      </c>
      <c r="X5924" s="128" t="s">
        <v>384</v>
      </c>
      <c r="Y5924" s="128" t="s">
        <v>1152</v>
      </c>
      <c r="Z5924" s="128" t="s">
        <v>48</v>
      </c>
      <c r="AA5924" s="128" t="s">
        <v>315</v>
      </c>
      <c r="AB5924" s="128" t="s">
        <v>42</v>
      </c>
      <c r="AC5924" s="128" t="s">
        <v>3010</v>
      </c>
      <c r="AD5924" s="128" t="s">
        <v>146</v>
      </c>
    </row>
    <row r="5925" spans="1:30" x14ac:dyDescent="0.25">
      <c r="A5925" s="128" t="s">
        <v>35</v>
      </c>
      <c r="B5925" s="128" t="s">
        <v>36</v>
      </c>
      <c r="C5925" s="128" t="s">
        <v>37</v>
      </c>
      <c r="D5925" s="128" t="s">
        <v>121</v>
      </c>
      <c r="E5925" s="128" t="s">
        <v>122</v>
      </c>
      <c r="F5925" s="128" t="s">
        <v>123</v>
      </c>
      <c r="G5925" s="128" t="s">
        <v>124</v>
      </c>
      <c r="H5925" s="128" t="s">
        <v>124</v>
      </c>
      <c r="I5925" s="128" t="s">
        <v>42</v>
      </c>
      <c r="J5925" s="128" t="s">
        <v>190</v>
      </c>
      <c r="K5925" s="128" t="s">
        <v>190</v>
      </c>
      <c r="L5925" s="128" t="s">
        <v>43</v>
      </c>
      <c r="M5925" s="128" t="s">
        <v>44</v>
      </c>
      <c r="N5925" s="128" t="s">
        <v>126</v>
      </c>
      <c r="O5925" s="128" t="s">
        <v>42</v>
      </c>
      <c r="P5925" s="128" t="s">
        <v>369</v>
      </c>
      <c r="Q5925" s="128" t="s">
        <v>167</v>
      </c>
      <c r="R5925" s="128" t="s">
        <v>3013</v>
      </c>
      <c r="S5925" s="127">
        <v>201504</v>
      </c>
      <c r="T5925" s="128" t="s">
        <v>52</v>
      </c>
      <c r="U5925" s="127">
        <v>0</v>
      </c>
      <c r="V5925" s="138">
        <v>17.25</v>
      </c>
      <c r="W5925" s="128" t="s">
        <v>42</v>
      </c>
      <c r="X5925" s="128" t="s">
        <v>42</v>
      </c>
      <c r="Y5925" s="128" t="s">
        <v>1152</v>
      </c>
      <c r="Z5925" s="128" t="s">
        <v>48</v>
      </c>
      <c r="AA5925" s="128" t="s">
        <v>168</v>
      </c>
      <c r="AB5925" s="128" t="s">
        <v>42</v>
      </c>
      <c r="AC5925" s="128" t="s">
        <v>3010</v>
      </c>
      <c r="AD5925" s="128" t="s">
        <v>146</v>
      </c>
    </row>
    <row r="5926" spans="1:30" x14ac:dyDescent="0.25">
      <c r="A5926" s="128" t="s">
        <v>35</v>
      </c>
      <c r="B5926" s="128" t="s">
        <v>36</v>
      </c>
      <c r="C5926" s="128" t="s">
        <v>37</v>
      </c>
      <c r="D5926" s="128" t="s">
        <v>121</v>
      </c>
      <c r="E5926" s="128" t="s">
        <v>215</v>
      </c>
      <c r="F5926" s="128" t="s">
        <v>216</v>
      </c>
      <c r="G5926" s="128" t="s">
        <v>124</v>
      </c>
      <c r="H5926" s="128" t="s">
        <v>124</v>
      </c>
      <c r="I5926" s="128" t="s">
        <v>42</v>
      </c>
      <c r="J5926" s="128" t="s">
        <v>437</v>
      </c>
      <c r="K5926" s="128" t="s">
        <v>437</v>
      </c>
      <c r="L5926" s="128" t="s">
        <v>43</v>
      </c>
      <c r="M5926" s="128" t="s">
        <v>44</v>
      </c>
      <c r="N5926" s="128" t="s">
        <v>150</v>
      </c>
      <c r="O5926" s="128" t="s">
        <v>42</v>
      </c>
      <c r="P5926" s="128" t="s">
        <v>392</v>
      </c>
      <c r="Q5926" s="128" t="s">
        <v>1717</v>
      </c>
      <c r="R5926" s="128" t="s">
        <v>3011</v>
      </c>
      <c r="S5926" s="127">
        <v>201504</v>
      </c>
      <c r="T5926" s="128" t="s">
        <v>52</v>
      </c>
      <c r="U5926" s="127">
        <v>244.86</v>
      </c>
      <c r="V5926" s="138">
        <v>244.86</v>
      </c>
      <c r="W5926" s="128" t="s">
        <v>340</v>
      </c>
      <c r="X5926" s="128" t="s">
        <v>384</v>
      </c>
      <c r="Y5926" s="128" t="s">
        <v>1152</v>
      </c>
      <c r="Z5926" s="128" t="s">
        <v>48</v>
      </c>
      <c r="AA5926" s="128" t="s">
        <v>315</v>
      </c>
      <c r="AB5926" s="128" t="s">
        <v>42</v>
      </c>
      <c r="AC5926" s="128" t="s">
        <v>3010</v>
      </c>
      <c r="AD5926" s="128" t="s">
        <v>146</v>
      </c>
    </row>
    <row r="5927" spans="1:30" x14ac:dyDescent="0.25">
      <c r="A5927" s="128" t="s">
        <v>35</v>
      </c>
      <c r="B5927" s="128" t="s">
        <v>36</v>
      </c>
      <c r="C5927" s="128" t="s">
        <v>37</v>
      </c>
      <c r="D5927" s="128" t="s">
        <v>121</v>
      </c>
      <c r="E5927" s="128" t="s">
        <v>215</v>
      </c>
      <c r="F5927" s="128" t="s">
        <v>216</v>
      </c>
      <c r="G5927" s="128" t="s">
        <v>124</v>
      </c>
      <c r="H5927" s="128" t="s">
        <v>124</v>
      </c>
      <c r="I5927" s="128" t="s">
        <v>42</v>
      </c>
      <c r="J5927" s="128" t="s">
        <v>261</v>
      </c>
      <c r="K5927" s="128" t="s">
        <v>261</v>
      </c>
      <c r="L5927" s="128" t="s">
        <v>43</v>
      </c>
      <c r="M5927" s="128" t="s">
        <v>44</v>
      </c>
      <c r="N5927" s="128" t="s">
        <v>150</v>
      </c>
      <c r="O5927" s="128" t="s">
        <v>42</v>
      </c>
      <c r="P5927" s="128" t="s">
        <v>392</v>
      </c>
      <c r="Q5927" s="128" t="s">
        <v>1717</v>
      </c>
      <c r="R5927" s="128" t="s">
        <v>3012</v>
      </c>
      <c r="S5927" s="127">
        <v>201504</v>
      </c>
      <c r="T5927" s="128" t="s">
        <v>52</v>
      </c>
      <c r="U5927" s="127">
        <v>260.18</v>
      </c>
      <c r="V5927" s="138">
        <v>260.18</v>
      </c>
      <c r="W5927" s="128" t="s">
        <v>340</v>
      </c>
      <c r="X5927" s="128" t="s">
        <v>384</v>
      </c>
      <c r="Y5927" s="128" t="s">
        <v>1152</v>
      </c>
      <c r="Z5927" s="128" t="s">
        <v>48</v>
      </c>
      <c r="AA5927" s="128" t="s">
        <v>315</v>
      </c>
      <c r="AB5927" s="128" t="s">
        <v>42</v>
      </c>
      <c r="AC5927" s="128" t="s">
        <v>3010</v>
      </c>
      <c r="AD5927" s="128" t="s">
        <v>146</v>
      </c>
    </row>
    <row r="5928" spans="1:30" x14ac:dyDescent="0.25">
      <c r="A5928" s="128" t="s">
        <v>35</v>
      </c>
      <c r="B5928" s="128" t="s">
        <v>36</v>
      </c>
      <c r="C5928" s="128" t="s">
        <v>37</v>
      </c>
      <c r="D5928" s="128" t="s">
        <v>121</v>
      </c>
      <c r="E5928" s="128" t="s">
        <v>122</v>
      </c>
      <c r="F5928" s="128" t="s">
        <v>123</v>
      </c>
      <c r="G5928" s="128" t="s">
        <v>124</v>
      </c>
      <c r="H5928" s="128" t="s">
        <v>124</v>
      </c>
      <c r="I5928" s="128" t="s">
        <v>42</v>
      </c>
      <c r="J5928" s="128" t="s">
        <v>125</v>
      </c>
      <c r="K5928" s="128" t="s">
        <v>125</v>
      </c>
      <c r="L5928" s="128" t="s">
        <v>43</v>
      </c>
      <c r="M5928" s="128" t="s">
        <v>44</v>
      </c>
      <c r="N5928" s="128" t="s">
        <v>134</v>
      </c>
      <c r="O5928" s="128" t="s">
        <v>42</v>
      </c>
      <c r="P5928" s="128" t="s">
        <v>616</v>
      </c>
      <c r="Q5928" s="128" t="s">
        <v>135</v>
      </c>
      <c r="R5928" s="128" t="s">
        <v>2585</v>
      </c>
      <c r="S5928" s="127">
        <v>201504</v>
      </c>
      <c r="T5928" s="128" t="s">
        <v>52</v>
      </c>
      <c r="U5928" s="127">
        <v>0</v>
      </c>
      <c r="V5928" s="138">
        <v>750</v>
      </c>
      <c r="W5928" s="128" t="s">
        <v>1152</v>
      </c>
      <c r="X5928" s="128" t="s">
        <v>2586</v>
      </c>
      <c r="Y5928" s="128" t="s">
        <v>1152</v>
      </c>
      <c r="Z5928" s="128" t="s">
        <v>48</v>
      </c>
      <c r="AA5928" s="128" t="s">
        <v>315</v>
      </c>
      <c r="AB5928" s="128" t="s">
        <v>42</v>
      </c>
      <c r="AC5928" s="128" t="s">
        <v>3022</v>
      </c>
      <c r="AD5928" s="128" t="s">
        <v>146</v>
      </c>
    </row>
    <row r="5929" spans="1:30" x14ac:dyDescent="0.25">
      <c r="A5929" s="128" t="s">
        <v>35</v>
      </c>
      <c r="B5929" s="128" t="s">
        <v>36</v>
      </c>
      <c r="C5929" s="128" t="s">
        <v>37</v>
      </c>
      <c r="D5929" s="128" t="s">
        <v>121</v>
      </c>
      <c r="E5929" s="128" t="s">
        <v>215</v>
      </c>
      <c r="F5929" s="128" t="s">
        <v>216</v>
      </c>
      <c r="G5929" s="128" t="s">
        <v>124</v>
      </c>
      <c r="H5929" s="128" t="s">
        <v>124</v>
      </c>
      <c r="I5929" s="128" t="s">
        <v>42</v>
      </c>
      <c r="J5929" s="128" t="s">
        <v>237</v>
      </c>
      <c r="K5929" s="128" t="s">
        <v>237</v>
      </c>
      <c r="L5929" s="128" t="s">
        <v>43</v>
      </c>
      <c r="M5929" s="128" t="s">
        <v>44</v>
      </c>
      <c r="N5929" s="128" t="s">
        <v>150</v>
      </c>
      <c r="O5929" s="128" t="s">
        <v>42</v>
      </c>
      <c r="P5929" s="128" t="s">
        <v>424</v>
      </c>
      <c r="Q5929" s="128" t="s">
        <v>425</v>
      </c>
      <c r="R5929" s="128" t="s">
        <v>3023</v>
      </c>
      <c r="S5929" s="127">
        <v>201504</v>
      </c>
      <c r="T5929" s="128" t="s">
        <v>52</v>
      </c>
      <c r="U5929" s="129">
        <v>27000</v>
      </c>
      <c r="V5929" s="138">
        <v>27000</v>
      </c>
      <c r="W5929" s="128" t="s">
        <v>340</v>
      </c>
      <c r="X5929" s="128" t="s">
        <v>422</v>
      </c>
      <c r="Y5929" s="128" t="s">
        <v>1152</v>
      </c>
      <c r="Z5929" s="128" t="s">
        <v>48</v>
      </c>
      <c r="AA5929" s="128" t="s">
        <v>315</v>
      </c>
      <c r="AB5929" s="128" t="s">
        <v>42</v>
      </c>
      <c r="AC5929" s="128" t="s">
        <v>3022</v>
      </c>
      <c r="AD5929" s="128" t="s">
        <v>146</v>
      </c>
    </row>
    <row r="5930" spans="1:30" x14ac:dyDescent="0.25">
      <c r="A5930" s="128" t="s">
        <v>35</v>
      </c>
      <c r="B5930" s="128" t="s">
        <v>36</v>
      </c>
      <c r="C5930" s="128" t="s">
        <v>37</v>
      </c>
      <c r="D5930" s="128" t="s">
        <v>121</v>
      </c>
      <c r="E5930" s="128" t="s">
        <v>122</v>
      </c>
      <c r="F5930" s="128" t="s">
        <v>123</v>
      </c>
      <c r="G5930" s="128" t="s">
        <v>124</v>
      </c>
      <c r="H5930" s="128" t="s">
        <v>124</v>
      </c>
      <c r="I5930" s="128" t="s">
        <v>42</v>
      </c>
      <c r="J5930" s="128" t="s">
        <v>125</v>
      </c>
      <c r="K5930" s="128" t="s">
        <v>125</v>
      </c>
      <c r="L5930" s="128" t="s">
        <v>43</v>
      </c>
      <c r="M5930" s="128" t="s">
        <v>44</v>
      </c>
      <c r="N5930" s="128" t="s">
        <v>131</v>
      </c>
      <c r="O5930" s="128" t="s">
        <v>42</v>
      </c>
      <c r="P5930" s="128" t="s">
        <v>616</v>
      </c>
      <c r="Q5930" s="128" t="s">
        <v>3024</v>
      </c>
      <c r="R5930" s="128" t="s">
        <v>2585</v>
      </c>
      <c r="S5930" s="127">
        <v>201504</v>
      </c>
      <c r="T5930" s="128" t="s">
        <v>52</v>
      </c>
      <c r="U5930" s="129">
        <v>15000</v>
      </c>
      <c r="V5930" s="138">
        <v>15000</v>
      </c>
      <c r="W5930" s="128" t="s">
        <v>340</v>
      </c>
      <c r="X5930" s="128" t="s">
        <v>2586</v>
      </c>
      <c r="Y5930" s="128" t="s">
        <v>1152</v>
      </c>
      <c r="Z5930" s="128" t="s">
        <v>48</v>
      </c>
      <c r="AA5930" s="128" t="s">
        <v>315</v>
      </c>
      <c r="AB5930" s="128" t="s">
        <v>42</v>
      </c>
      <c r="AC5930" s="128" t="s">
        <v>3022</v>
      </c>
      <c r="AD5930" s="128" t="s">
        <v>146</v>
      </c>
    </row>
    <row r="5931" spans="1:30" x14ac:dyDescent="0.25">
      <c r="A5931" s="128" t="s">
        <v>35</v>
      </c>
      <c r="B5931" s="128" t="s">
        <v>36</v>
      </c>
      <c r="C5931" s="128" t="s">
        <v>37</v>
      </c>
      <c r="D5931" s="128" t="s">
        <v>121</v>
      </c>
      <c r="E5931" s="128" t="s">
        <v>215</v>
      </c>
      <c r="F5931" s="128" t="s">
        <v>216</v>
      </c>
      <c r="G5931" s="128" t="s">
        <v>124</v>
      </c>
      <c r="H5931" s="128" t="s">
        <v>124</v>
      </c>
      <c r="I5931" s="128" t="s">
        <v>42</v>
      </c>
      <c r="J5931" s="128" t="s">
        <v>231</v>
      </c>
      <c r="K5931" s="128" t="s">
        <v>231</v>
      </c>
      <c r="L5931" s="128" t="s">
        <v>43</v>
      </c>
      <c r="M5931" s="128" t="s">
        <v>44</v>
      </c>
      <c r="N5931" s="128" t="s">
        <v>150</v>
      </c>
      <c r="O5931" s="128" t="s">
        <v>42</v>
      </c>
      <c r="P5931" s="128" t="s">
        <v>392</v>
      </c>
      <c r="Q5931" s="128" t="s">
        <v>1717</v>
      </c>
      <c r="R5931" s="128" t="s">
        <v>3011</v>
      </c>
      <c r="S5931" s="127">
        <v>201504</v>
      </c>
      <c r="T5931" s="128" t="s">
        <v>52</v>
      </c>
      <c r="U5931" s="127">
        <v>229.56</v>
      </c>
      <c r="V5931" s="138">
        <v>229.56</v>
      </c>
      <c r="W5931" s="128" t="s">
        <v>340</v>
      </c>
      <c r="X5931" s="128" t="s">
        <v>384</v>
      </c>
      <c r="Y5931" s="128" t="s">
        <v>1152</v>
      </c>
      <c r="Z5931" s="128" t="s">
        <v>48</v>
      </c>
      <c r="AA5931" s="128" t="s">
        <v>315</v>
      </c>
      <c r="AB5931" s="128" t="s">
        <v>42</v>
      </c>
      <c r="AC5931" s="128" t="s">
        <v>3010</v>
      </c>
      <c r="AD5931" s="128" t="s">
        <v>146</v>
      </c>
    </row>
    <row r="5932" spans="1:30" x14ac:dyDescent="0.25">
      <c r="A5932" s="128" t="s">
        <v>35</v>
      </c>
      <c r="B5932" s="128" t="s">
        <v>36</v>
      </c>
      <c r="C5932" s="128" t="s">
        <v>37</v>
      </c>
      <c r="D5932" s="128" t="s">
        <v>121</v>
      </c>
      <c r="E5932" s="128" t="s">
        <v>215</v>
      </c>
      <c r="F5932" s="128" t="s">
        <v>216</v>
      </c>
      <c r="G5932" s="128" t="s">
        <v>124</v>
      </c>
      <c r="H5932" s="128" t="s">
        <v>124</v>
      </c>
      <c r="I5932" s="128" t="s">
        <v>42</v>
      </c>
      <c r="J5932" s="128" t="s">
        <v>437</v>
      </c>
      <c r="K5932" s="128" t="s">
        <v>437</v>
      </c>
      <c r="L5932" s="128" t="s">
        <v>43</v>
      </c>
      <c r="M5932" s="128" t="s">
        <v>44</v>
      </c>
      <c r="N5932" s="128" t="s">
        <v>150</v>
      </c>
      <c r="O5932" s="128" t="s">
        <v>42</v>
      </c>
      <c r="P5932" s="128" t="s">
        <v>392</v>
      </c>
      <c r="Q5932" s="128" t="s">
        <v>1717</v>
      </c>
      <c r="R5932" s="128" t="s">
        <v>3014</v>
      </c>
      <c r="S5932" s="127">
        <v>201504</v>
      </c>
      <c r="T5932" s="128" t="s">
        <v>52</v>
      </c>
      <c r="U5932" s="127">
        <v>244.86</v>
      </c>
      <c r="V5932" s="138">
        <v>244.86</v>
      </c>
      <c r="W5932" s="128" t="s">
        <v>340</v>
      </c>
      <c r="X5932" s="128" t="s">
        <v>384</v>
      </c>
      <c r="Y5932" s="128" t="s">
        <v>1152</v>
      </c>
      <c r="Z5932" s="128" t="s">
        <v>48</v>
      </c>
      <c r="AA5932" s="128" t="s">
        <v>315</v>
      </c>
      <c r="AB5932" s="128" t="s">
        <v>42</v>
      </c>
      <c r="AC5932" s="128" t="s">
        <v>3010</v>
      </c>
      <c r="AD5932" s="128" t="s">
        <v>146</v>
      </c>
    </row>
    <row r="5933" spans="1:30" x14ac:dyDescent="0.25">
      <c r="A5933" s="128" t="s">
        <v>35</v>
      </c>
      <c r="B5933" s="128" t="s">
        <v>36</v>
      </c>
      <c r="C5933" s="128" t="s">
        <v>37</v>
      </c>
      <c r="D5933" s="128" t="s">
        <v>121</v>
      </c>
      <c r="E5933" s="128" t="s">
        <v>215</v>
      </c>
      <c r="F5933" s="128" t="s">
        <v>216</v>
      </c>
      <c r="G5933" s="128" t="s">
        <v>124</v>
      </c>
      <c r="H5933" s="128" t="s">
        <v>124</v>
      </c>
      <c r="I5933" s="128" t="s">
        <v>42</v>
      </c>
      <c r="J5933" s="128" t="s">
        <v>250</v>
      </c>
      <c r="K5933" s="128" t="s">
        <v>250</v>
      </c>
      <c r="L5933" s="128" t="s">
        <v>43</v>
      </c>
      <c r="M5933" s="128" t="s">
        <v>44</v>
      </c>
      <c r="N5933" s="128" t="s">
        <v>150</v>
      </c>
      <c r="O5933" s="128" t="s">
        <v>42</v>
      </c>
      <c r="P5933" s="128" t="s">
        <v>392</v>
      </c>
      <c r="Q5933" s="128" t="s">
        <v>1717</v>
      </c>
      <c r="R5933" s="128" t="s">
        <v>3011</v>
      </c>
      <c r="S5933" s="127">
        <v>201504</v>
      </c>
      <c r="T5933" s="128" t="s">
        <v>52</v>
      </c>
      <c r="U5933" s="127">
        <v>244.86</v>
      </c>
      <c r="V5933" s="138">
        <v>244.86</v>
      </c>
      <c r="W5933" s="128" t="s">
        <v>340</v>
      </c>
      <c r="X5933" s="128" t="s">
        <v>384</v>
      </c>
      <c r="Y5933" s="128" t="s">
        <v>1152</v>
      </c>
      <c r="Z5933" s="128" t="s">
        <v>48</v>
      </c>
      <c r="AA5933" s="128" t="s">
        <v>315</v>
      </c>
      <c r="AB5933" s="128" t="s">
        <v>42</v>
      </c>
      <c r="AC5933" s="128" t="s">
        <v>3010</v>
      </c>
      <c r="AD5933" s="128" t="s">
        <v>146</v>
      </c>
    </row>
    <row r="5934" spans="1:30" x14ac:dyDescent="0.25">
      <c r="A5934" s="128" t="s">
        <v>35</v>
      </c>
      <c r="B5934" s="128" t="s">
        <v>36</v>
      </c>
      <c r="C5934" s="128" t="s">
        <v>37</v>
      </c>
      <c r="D5934" s="128" t="s">
        <v>121</v>
      </c>
      <c r="E5934" s="128" t="s">
        <v>215</v>
      </c>
      <c r="F5934" s="128" t="s">
        <v>216</v>
      </c>
      <c r="G5934" s="128" t="s">
        <v>124</v>
      </c>
      <c r="H5934" s="128" t="s">
        <v>124</v>
      </c>
      <c r="I5934" s="128" t="s">
        <v>42</v>
      </c>
      <c r="J5934" s="128" t="s">
        <v>437</v>
      </c>
      <c r="K5934" s="128" t="s">
        <v>437</v>
      </c>
      <c r="L5934" s="128" t="s">
        <v>43</v>
      </c>
      <c r="M5934" s="128" t="s">
        <v>44</v>
      </c>
      <c r="N5934" s="128" t="s">
        <v>150</v>
      </c>
      <c r="O5934" s="128" t="s">
        <v>42</v>
      </c>
      <c r="P5934" s="128" t="s">
        <v>392</v>
      </c>
      <c r="Q5934" s="128" t="s">
        <v>1717</v>
      </c>
      <c r="R5934" s="128" t="s">
        <v>3012</v>
      </c>
      <c r="S5934" s="127">
        <v>201504</v>
      </c>
      <c r="T5934" s="128" t="s">
        <v>52</v>
      </c>
      <c r="U5934" s="127">
        <v>244.86</v>
      </c>
      <c r="V5934" s="138">
        <v>244.86</v>
      </c>
      <c r="W5934" s="128" t="s">
        <v>340</v>
      </c>
      <c r="X5934" s="128" t="s">
        <v>384</v>
      </c>
      <c r="Y5934" s="128" t="s">
        <v>1152</v>
      </c>
      <c r="Z5934" s="128" t="s">
        <v>48</v>
      </c>
      <c r="AA5934" s="128" t="s">
        <v>315</v>
      </c>
      <c r="AB5934" s="128" t="s">
        <v>42</v>
      </c>
      <c r="AC5934" s="128" t="s">
        <v>3010</v>
      </c>
      <c r="AD5934" s="128" t="s">
        <v>146</v>
      </c>
    </row>
    <row r="5935" spans="1:30" x14ac:dyDescent="0.25">
      <c r="A5935" s="128" t="s">
        <v>35</v>
      </c>
      <c r="B5935" s="128" t="s">
        <v>36</v>
      </c>
      <c r="C5935" s="128" t="s">
        <v>37</v>
      </c>
      <c r="D5935" s="128" t="s">
        <v>121</v>
      </c>
      <c r="E5935" s="128" t="s">
        <v>122</v>
      </c>
      <c r="F5935" s="128" t="s">
        <v>123</v>
      </c>
      <c r="G5935" s="128" t="s">
        <v>124</v>
      </c>
      <c r="H5935" s="128" t="s">
        <v>124</v>
      </c>
      <c r="I5935" s="128" t="s">
        <v>42</v>
      </c>
      <c r="J5935" s="128" t="s">
        <v>182</v>
      </c>
      <c r="K5935" s="128" t="s">
        <v>182</v>
      </c>
      <c r="L5935" s="128" t="s">
        <v>43</v>
      </c>
      <c r="M5935" s="128" t="s">
        <v>44</v>
      </c>
      <c r="N5935" s="128" t="s">
        <v>180</v>
      </c>
      <c r="O5935" s="128" t="s">
        <v>3167</v>
      </c>
      <c r="P5935" s="128" t="s">
        <v>1152</v>
      </c>
      <c r="Q5935" s="128" t="s">
        <v>645</v>
      </c>
      <c r="R5935" s="128" t="s">
        <v>1152</v>
      </c>
      <c r="S5935" s="127">
        <v>201504</v>
      </c>
      <c r="T5935" s="128" t="s">
        <v>52</v>
      </c>
      <c r="U5935" s="127">
        <v>0</v>
      </c>
      <c r="V5935" s="138">
        <v>923.48</v>
      </c>
      <c r="W5935" s="128" t="s">
        <v>1152</v>
      </c>
      <c r="X5935" s="128" t="s">
        <v>1152</v>
      </c>
      <c r="Y5935" s="128" t="s">
        <v>1152</v>
      </c>
      <c r="Z5935" s="128" t="s">
        <v>48</v>
      </c>
      <c r="AA5935" s="128" t="s">
        <v>646</v>
      </c>
      <c r="AB5935" s="128" t="s">
        <v>42</v>
      </c>
      <c r="AC5935" s="128" t="s">
        <v>3168</v>
      </c>
      <c r="AD5935" s="128" t="s">
        <v>648</v>
      </c>
    </row>
    <row r="5936" spans="1:30" x14ac:dyDescent="0.25">
      <c r="A5936" s="128" t="s">
        <v>35</v>
      </c>
      <c r="B5936" s="128" t="s">
        <v>36</v>
      </c>
      <c r="C5936" s="128" t="s">
        <v>37</v>
      </c>
      <c r="D5936" s="128" t="s">
        <v>121</v>
      </c>
      <c r="E5936" s="128" t="s">
        <v>122</v>
      </c>
      <c r="F5936" s="128" t="s">
        <v>123</v>
      </c>
      <c r="G5936" s="128" t="s">
        <v>124</v>
      </c>
      <c r="H5936" s="128" t="s">
        <v>124</v>
      </c>
      <c r="I5936" s="128" t="s">
        <v>42</v>
      </c>
      <c r="J5936" s="128" t="s">
        <v>182</v>
      </c>
      <c r="K5936" s="128" t="s">
        <v>182</v>
      </c>
      <c r="L5936" s="128" t="s">
        <v>43</v>
      </c>
      <c r="M5936" s="128" t="s">
        <v>44</v>
      </c>
      <c r="N5936" s="128" t="s">
        <v>180</v>
      </c>
      <c r="O5936" s="128" t="s">
        <v>2276</v>
      </c>
      <c r="P5936" s="128" t="s">
        <v>1152</v>
      </c>
      <c r="Q5936" s="128" t="s">
        <v>645</v>
      </c>
      <c r="R5936" s="128" t="s">
        <v>1152</v>
      </c>
      <c r="S5936" s="127">
        <v>201504</v>
      </c>
      <c r="T5936" s="128" t="s">
        <v>52</v>
      </c>
      <c r="U5936" s="127">
        <v>0</v>
      </c>
      <c r="V5936" s="138">
        <v>622.05999999999995</v>
      </c>
      <c r="W5936" s="128" t="s">
        <v>1152</v>
      </c>
      <c r="X5936" s="128" t="s">
        <v>1152</v>
      </c>
      <c r="Y5936" s="128" t="s">
        <v>1152</v>
      </c>
      <c r="Z5936" s="128" t="s">
        <v>48</v>
      </c>
      <c r="AA5936" s="128" t="s">
        <v>646</v>
      </c>
      <c r="AB5936" s="128" t="s">
        <v>42</v>
      </c>
      <c r="AC5936" s="128" t="s">
        <v>3168</v>
      </c>
      <c r="AD5936" s="128" t="s">
        <v>648</v>
      </c>
    </row>
    <row r="5937" spans="1:30" x14ac:dyDescent="0.25">
      <c r="A5937" s="128" t="s">
        <v>35</v>
      </c>
      <c r="B5937" s="128" t="s">
        <v>36</v>
      </c>
      <c r="C5937" s="128" t="s">
        <v>37</v>
      </c>
      <c r="D5937" s="128" t="s">
        <v>121</v>
      </c>
      <c r="E5937" s="128" t="s">
        <v>122</v>
      </c>
      <c r="F5937" s="128" t="s">
        <v>123</v>
      </c>
      <c r="G5937" s="128" t="s">
        <v>124</v>
      </c>
      <c r="H5937" s="128" t="s">
        <v>124</v>
      </c>
      <c r="I5937" s="128" t="s">
        <v>42</v>
      </c>
      <c r="J5937" s="128" t="s">
        <v>182</v>
      </c>
      <c r="K5937" s="128" t="s">
        <v>182</v>
      </c>
      <c r="L5937" s="128" t="s">
        <v>43</v>
      </c>
      <c r="M5937" s="128" t="s">
        <v>44</v>
      </c>
      <c r="N5937" s="128" t="s">
        <v>180</v>
      </c>
      <c r="O5937" s="128" t="s">
        <v>3184</v>
      </c>
      <c r="P5937" s="128" t="s">
        <v>1152</v>
      </c>
      <c r="Q5937" s="128" t="s">
        <v>645</v>
      </c>
      <c r="R5937" s="128" t="s">
        <v>1152</v>
      </c>
      <c r="S5937" s="127">
        <v>201504</v>
      </c>
      <c r="T5937" s="128" t="s">
        <v>52</v>
      </c>
      <c r="U5937" s="127">
        <v>0</v>
      </c>
      <c r="V5937" s="138">
        <v>1596.77</v>
      </c>
      <c r="W5937" s="128" t="s">
        <v>1152</v>
      </c>
      <c r="X5937" s="128" t="s">
        <v>1152</v>
      </c>
      <c r="Y5937" s="128" t="s">
        <v>1152</v>
      </c>
      <c r="Z5937" s="128" t="s">
        <v>48</v>
      </c>
      <c r="AA5937" s="128" t="s">
        <v>646</v>
      </c>
      <c r="AB5937" s="128" t="s">
        <v>42</v>
      </c>
      <c r="AC5937" s="128" t="s">
        <v>3168</v>
      </c>
      <c r="AD5937" s="128" t="s">
        <v>648</v>
      </c>
    </row>
    <row r="5938" spans="1:30" x14ac:dyDescent="0.25">
      <c r="A5938" s="128" t="s">
        <v>35</v>
      </c>
      <c r="B5938" s="128" t="s">
        <v>36</v>
      </c>
      <c r="C5938" s="128" t="s">
        <v>37</v>
      </c>
      <c r="D5938" s="128" t="s">
        <v>121</v>
      </c>
      <c r="E5938" s="128" t="s">
        <v>122</v>
      </c>
      <c r="F5938" s="128" t="s">
        <v>123</v>
      </c>
      <c r="G5938" s="128" t="s">
        <v>124</v>
      </c>
      <c r="H5938" s="128" t="s">
        <v>124</v>
      </c>
      <c r="I5938" s="128" t="s">
        <v>42</v>
      </c>
      <c r="J5938" s="128" t="s">
        <v>182</v>
      </c>
      <c r="K5938" s="128" t="s">
        <v>182</v>
      </c>
      <c r="L5938" s="128" t="s">
        <v>43</v>
      </c>
      <c r="M5938" s="128" t="s">
        <v>44</v>
      </c>
      <c r="N5938" s="128" t="s">
        <v>180</v>
      </c>
      <c r="O5938" s="128" t="s">
        <v>3185</v>
      </c>
      <c r="P5938" s="128" t="s">
        <v>1152</v>
      </c>
      <c r="Q5938" s="128" t="s">
        <v>645</v>
      </c>
      <c r="R5938" s="128" t="s">
        <v>1152</v>
      </c>
      <c r="S5938" s="127">
        <v>201504</v>
      </c>
      <c r="T5938" s="128" t="s">
        <v>52</v>
      </c>
      <c r="U5938" s="127">
        <v>0</v>
      </c>
      <c r="V5938" s="138">
        <v>250.9</v>
      </c>
      <c r="W5938" s="128" t="s">
        <v>1152</v>
      </c>
      <c r="X5938" s="128" t="s">
        <v>1152</v>
      </c>
      <c r="Y5938" s="128" t="s">
        <v>1152</v>
      </c>
      <c r="Z5938" s="128" t="s">
        <v>48</v>
      </c>
      <c r="AA5938" s="128" t="s">
        <v>646</v>
      </c>
      <c r="AB5938" s="128" t="s">
        <v>42</v>
      </c>
      <c r="AC5938" s="128" t="s">
        <v>3168</v>
      </c>
      <c r="AD5938" s="128" t="s">
        <v>648</v>
      </c>
    </row>
    <row r="5939" spans="1:30" x14ac:dyDescent="0.25">
      <c r="A5939" s="128" t="s">
        <v>35</v>
      </c>
      <c r="B5939" s="128" t="s">
        <v>36</v>
      </c>
      <c r="C5939" s="128" t="s">
        <v>37</v>
      </c>
      <c r="D5939" s="128" t="s">
        <v>121</v>
      </c>
      <c r="E5939" s="128" t="s">
        <v>122</v>
      </c>
      <c r="F5939" s="128" t="s">
        <v>123</v>
      </c>
      <c r="G5939" s="128" t="s">
        <v>124</v>
      </c>
      <c r="H5939" s="128" t="s">
        <v>124</v>
      </c>
      <c r="I5939" s="128" t="s">
        <v>42</v>
      </c>
      <c r="J5939" s="128" t="s">
        <v>182</v>
      </c>
      <c r="K5939" s="128" t="s">
        <v>182</v>
      </c>
      <c r="L5939" s="128" t="s">
        <v>43</v>
      </c>
      <c r="M5939" s="128" t="s">
        <v>44</v>
      </c>
      <c r="N5939" s="128" t="s">
        <v>180</v>
      </c>
      <c r="O5939" s="128" t="s">
        <v>3186</v>
      </c>
      <c r="P5939" s="128" t="s">
        <v>1152</v>
      </c>
      <c r="Q5939" s="128" t="s">
        <v>645</v>
      </c>
      <c r="R5939" s="128" t="s">
        <v>1152</v>
      </c>
      <c r="S5939" s="127">
        <v>201504</v>
      </c>
      <c r="T5939" s="128" t="s">
        <v>52</v>
      </c>
      <c r="U5939" s="127">
        <v>0</v>
      </c>
      <c r="V5939" s="138">
        <v>761.62</v>
      </c>
      <c r="W5939" s="128" t="s">
        <v>1152</v>
      </c>
      <c r="X5939" s="128" t="s">
        <v>1152</v>
      </c>
      <c r="Y5939" s="128" t="s">
        <v>1152</v>
      </c>
      <c r="Z5939" s="128" t="s">
        <v>48</v>
      </c>
      <c r="AA5939" s="128" t="s">
        <v>646</v>
      </c>
      <c r="AB5939" s="128" t="s">
        <v>42</v>
      </c>
      <c r="AC5939" s="128" t="s">
        <v>3168</v>
      </c>
      <c r="AD5939" s="128" t="s">
        <v>648</v>
      </c>
    </row>
    <row r="5940" spans="1:30" x14ac:dyDescent="0.25">
      <c r="A5940" s="128" t="s">
        <v>35</v>
      </c>
      <c r="B5940" s="128" t="s">
        <v>36</v>
      </c>
      <c r="C5940" s="128" t="s">
        <v>37</v>
      </c>
      <c r="D5940" s="128" t="s">
        <v>121</v>
      </c>
      <c r="E5940" s="128" t="s">
        <v>122</v>
      </c>
      <c r="F5940" s="128" t="s">
        <v>123</v>
      </c>
      <c r="G5940" s="128" t="s">
        <v>124</v>
      </c>
      <c r="H5940" s="128" t="s">
        <v>124</v>
      </c>
      <c r="I5940" s="128" t="s">
        <v>42</v>
      </c>
      <c r="J5940" s="128" t="s">
        <v>182</v>
      </c>
      <c r="K5940" s="128" t="s">
        <v>182</v>
      </c>
      <c r="L5940" s="128" t="s">
        <v>43</v>
      </c>
      <c r="M5940" s="128" t="s">
        <v>44</v>
      </c>
      <c r="N5940" s="128" t="s">
        <v>180</v>
      </c>
      <c r="O5940" s="128" t="s">
        <v>3187</v>
      </c>
      <c r="P5940" s="128" t="s">
        <v>1152</v>
      </c>
      <c r="Q5940" s="128" t="s">
        <v>645</v>
      </c>
      <c r="R5940" s="128" t="s">
        <v>1152</v>
      </c>
      <c r="S5940" s="127">
        <v>201504</v>
      </c>
      <c r="T5940" s="128" t="s">
        <v>52</v>
      </c>
      <c r="U5940" s="127">
        <v>0</v>
      </c>
      <c r="V5940" s="138">
        <v>1212.48</v>
      </c>
      <c r="W5940" s="128" t="s">
        <v>1152</v>
      </c>
      <c r="X5940" s="128" t="s">
        <v>1152</v>
      </c>
      <c r="Y5940" s="128" t="s">
        <v>1152</v>
      </c>
      <c r="Z5940" s="128" t="s">
        <v>48</v>
      </c>
      <c r="AA5940" s="128" t="s">
        <v>646</v>
      </c>
      <c r="AB5940" s="128" t="s">
        <v>42</v>
      </c>
      <c r="AC5940" s="128" t="s">
        <v>3168</v>
      </c>
      <c r="AD5940" s="128" t="s">
        <v>648</v>
      </c>
    </row>
    <row r="5941" spans="1:30" x14ac:dyDescent="0.25">
      <c r="A5941" s="128" t="s">
        <v>35</v>
      </c>
      <c r="B5941" s="128" t="s">
        <v>36</v>
      </c>
      <c r="C5941" s="128" t="s">
        <v>37</v>
      </c>
      <c r="D5941" s="128" t="s">
        <v>121</v>
      </c>
      <c r="E5941" s="128" t="s">
        <v>122</v>
      </c>
      <c r="F5941" s="128" t="s">
        <v>123</v>
      </c>
      <c r="G5941" s="128" t="s">
        <v>124</v>
      </c>
      <c r="H5941" s="128" t="s">
        <v>124</v>
      </c>
      <c r="I5941" s="128" t="s">
        <v>42</v>
      </c>
      <c r="J5941" s="128" t="s">
        <v>174</v>
      </c>
      <c r="K5941" s="128" t="s">
        <v>174</v>
      </c>
      <c r="L5941" s="128" t="s">
        <v>43</v>
      </c>
      <c r="M5941" s="128" t="s">
        <v>44</v>
      </c>
      <c r="N5941" s="128" t="s">
        <v>180</v>
      </c>
      <c r="O5941" s="128" t="s">
        <v>3210</v>
      </c>
      <c r="P5941" s="128" t="s">
        <v>1152</v>
      </c>
      <c r="Q5941" s="128" t="s">
        <v>645</v>
      </c>
      <c r="R5941" s="128" t="s">
        <v>1152</v>
      </c>
      <c r="S5941" s="127">
        <v>201504</v>
      </c>
      <c r="T5941" s="128" t="s">
        <v>52</v>
      </c>
      <c r="U5941" s="127">
        <v>0</v>
      </c>
      <c r="V5941" s="138">
        <v>594</v>
      </c>
      <c r="W5941" s="128" t="s">
        <v>1152</v>
      </c>
      <c r="X5941" s="128" t="s">
        <v>1152</v>
      </c>
      <c r="Y5941" s="128" t="s">
        <v>1152</v>
      </c>
      <c r="Z5941" s="128" t="s">
        <v>48</v>
      </c>
      <c r="AA5941" s="128" t="s">
        <v>646</v>
      </c>
      <c r="AB5941" s="128" t="s">
        <v>42</v>
      </c>
      <c r="AC5941" s="128" t="s">
        <v>3168</v>
      </c>
      <c r="AD5941" s="128" t="s">
        <v>648</v>
      </c>
    </row>
    <row r="5942" spans="1:30" x14ac:dyDescent="0.25">
      <c r="A5942" s="128" t="s">
        <v>35</v>
      </c>
      <c r="B5942" s="128" t="s">
        <v>36</v>
      </c>
      <c r="C5942" s="128" t="s">
        <v>37</v>
      </c>
      <c r="D5942" s="128" t="s">
        <v>121</v>
      </c>
      <c r="E5942" s="128" t="s">
        <v>122</v>
      </c>
      <c r="F5942" s="128" t="s">
        <v>123</v>
      </c>
      <c r="G5942" s="128" t="s">
        <v>124</v>
      </c>
      <c r="H5942" s="128" t="s">
        <v>124</v>
      </c>
      <c r="I5942" s="128" t="s">
        <v>42</v>
      </c>
      <c r="J5942" s="128" t="s">
        <v>174</v>
      </c>
      <c r="K5942" s="128" t="s">
        <v>174</v>
      </c>
      <c r="L5942" s="128" t="s">
        <v>43</v>
      </c>
      <c r="M5942" s="128" t="s">
        <v>44</v>
      </c>
      <c r="N5942" s="128" t="s">
        <v>180</v>
      </c>
      <c r="O5942" s="128" t="s">
        <v>3205</v>
      </c>
      <c r="P5942" s="128" t="s">
        <v>1152</v>
      </c>
      <c r="Q5942" s="128" t="s">
        <v>645</v>
      </c>
      <c r="R5942" s="128" t="s">
        <v>1152</v>
      </c>
      <c r="S5942" s="127">
        <v>201504</v>
      </c>
      <c r="T5942" s="128" t="s">
        <v>52</v>
      </c>
      <c r="U5942" s="127">
        <v>0</v>
      </c>
      <c r="V5942" s="138">
        <v>165</v>
      </c>
      <c r="W5942" s="128" t="s">
        <v>1152</v>
      </c>
      <c r="X5942" s="128" t="s">
        <v>1152</v>
      </c>
      <c r="Y5942" s="128" t="s">
        <v>1152</v>
      </c>
      <c r="Z5942" s="128" t="s">
        <v>48</v>
      </c>
      <c r="AA5942" s="128" t="s">
        <v>646</v>
      </c>
      <c r="AB5942" s="128" t="s">
        <v>42</v>
      </c>
      <c r="AC5942" s="128" t="s">
        <v>3168</v>
      </c>
      <c r="AD5942" s="128" t="s">
        <v>648</v>
      </c>
    </row>
    <row r="5943" spans="1:30" x14ac:dyDescent="0.25">
      <c r="A5943" s="128" t="s">
        <v>35</v>
      </c>
      <c r="B5943" s="128" t="s">
        <v>36</v>
      </c>
      <c r="C5943" s="128" t="s">
        <v>37</v>
      </c>
      <c r="D5943" s="128" t="s">
        <v>121</v>
      </c>
      <c r="E5943" s="128" t="s">
        <v>122</v>
      </c>
      <c r="F5943" s="128" t="s">
        <v>123</v>
      </c>
      <c r="G5943" s="128" t="s">
        <v>124</v>
      </c>
      <c r="H5943" s="128" t="s">
        <v>124</v>
      </c>
      <c r="I5943" s="128" t="s">
        <v>42</v>
      </c>
      <c r="J5943" s="128" t="s">
        <v>174</v>
      </c>
      <c r="K5943" s="128" t="s">
        <v>174</v>
      </c>
      <c r="L5943" s="128" t="s">
        <v>43</v>
      </c>
      <c r="M5943" s="128" t="s">
        <v>44</v>
      </c>
      <c r="N5943" s="128" t="s">
        <v>180</v>
      </c>
      <c r="O5943" s="128" t="s">
        <v>3211</v>
      </c>
      <c r="P5943" s="128" t="s">
        <v>1152</v>
      </c>
      <c r="Q5943" s="128" t="s">
        <v>645</v>
      </c>
      <c r="R5943" s="128" t="s">
        <v>1152</v>
      </c>
      <c r="S5943" s="127">
        <v>201504</v>
      </c>
      <c r="T5943" s="128" t="s">
        <v>52</v>
      </c>
      <c r="U5943" s="127">
        <v>0</v>
      </c>
      <c r="V5943" s="138">
        <v>5500</v>
      </c>
      <c r="W5943" s="128" t="s">
        <v>1152</v>
      </c>
      <c r="X5943" s="128" t="s">
        <v>1152</v>
      </c>
      <c r="Y5943" s="128" t="s">
        <v>1152</v>
      </c>
      <c r="Z5943" s="128" t="s">
        <v>48</v>
      </c>
      <c r="AA5943" s="128" t="s">
        <v>646</v>
      </c>
      <c r="AB5943" s="128" t="s">
        <v>42</v>
      </c>
      <c r="AC5943" s="128" t="s">
        <v>3168</v>
      </c>
      <c r="AD5943" s="128" t="s">
        <v>648</v>
      </c>
    </row>
    <row r="5944" spans="1:30" x14ac:dyDescent="0.25">
      <c r="A5944" s="128" t="s">
        <v>35</v>
      </c>
      <c r="B5944" s="128" t="s">
        <v>36</v>
      </c>
      <c r="C5944" s="128" t="s">
        <v>37</v>
      </c>
      <c r="D5944" s="128" t="s">
        <v>121</v>
      </c>
      <c r="E5944" s="128" t="s">
        <v>122</v>
      </c>
      <c r="F5944" s="128" t="s">
        <v>123</v>
      </c>
      <c r="G5944" s="128" t="s">
        <v>124</v>
      </c>
      <c r="H5944" s="128" t="s">
        <v>124</v>
      </c>
      <c r="I5944" s="128" t="s">
        <v>42</v>
      </c>
      <c r="J5944" s="128" t="s">
        <v>174</v>
      </c>
      <c r="K5944" s="128" t="s">
        <v>174</v>
      </c>
      <c r="L5944" s="128" t="s">
        <v>43</v>
      </c>
      <c r="M5944" s="128" t="s">
        <v>44</v>
      </c>
      <c r="N5944" s="128" t="s">
        <v>180</v>
      </c>
      <c r="O5944" s="128" t="s">
        <v>3212</v>
      </c>
      <c r="P5944" s="128" t="s">
        <v>1152</v>
      </c>
      <c r="Q5944" s="128" t="s">
        <v>645</v>
      </c>
      <c r="R5944" s="128" t="s">
        <v>1152</v>
      </c>
      <c r="S5944" s="127">
        <v>201504</v>
      </c>
      <c r="T5944" s="128" t="s">
        <v>52</v>
      </c>
      <c r="U5944" s="127">
        <v>0</v>
      </c>
      <c r="V5944" s="138">
        <v>600</v>
      </c>
      <c r="W5944" s="128" t="s">
        <v>1152</v>
      </c>
      <c r="X5944" s="128" t="s">
        <v>1152</v>
      </c>
      <c r="Y5944" s="128" t="s">
        <v>1152</v>
      </c>
      <c r="Z5944" s="128" t="s">
        <v>48</v>
      </c>
      <c r="AA5944" s="128" t="s">
        <v>646</v>
      </c>
      <c r="AB5944" s="128" t="s">
        <v>42</v>
      </c>
      <c r="AC5944" s="128" t="s">
        <v>3168</v>
      </c>
      <c r="AD5944" s="128" t="s">
        <v>648</v>
      </c>
    </row>
    <row r="5945" spans="1:30" x14ac:dyDescent="0.25">
      <c r="A5945" s="128" t="s">
        <v>35</v>
      </c>
      <c r="B5945" s="128" t="s">
        <v>36</v>
      </c>
      <c r="C5945" s="128" t="s">
        <v>37</v>
      </c>
      <c r="D5945" s="128" t="s">
        <v>121</v>
      </c>
      <c r="E5945" s="128" t="s">
        <v>122</v>
      </c>
      <c r="F5945" s="128" t="s">
        <v>123</v>
      </c>
      <c r="G5945" s="128" t="s">
        <v>124</v>
      </c>
      <c r="H5945" s="128" t="s">
        <v>124</v>
      </c>
      <c r="I5945" s="128" t="s">
        <v>42</v>
      </c>
      <c r="J5945" s="128" t="s">
        <v>174</v>
      </c>
      <c r="K5945" s="128" t="s">
        <v>174</v>
      </c>
      <c r="L5945" s="128" t="s">
        <v>43</v>
      </c>
      <c r="M5945" s="128" t="s">
        <v>44</v>
      </c>
      <c r="N5945" s="128" t="s">
        <v>180</v>
      </c>
      <c r="O5945" s="128" t="s">
        <v>3213</v>
      </c>
      <c r="P5945" s="128" t="s">
        <v>1152</v>
      </c>
      <c r="Q5945" s="128" t="s">
        <v>645</v>
      </c>
      <c r="R5945" s="128" t="s">
        <v>1152</v>
      </c>
      <c r="S5945" s="127">
        <v>201504</v>
      </c>
      <c r="T5945" s="128" t="s">
        <v>52</v>
      </c>
      <c r="U5945" s="127">
        <v>0</v>
      </c>
      <c r="V5945" s="138">
        <v>1188</v>
      </c>
      <c r="W5945" s="128" t="s">
        <v>1152</v>
      </c>
      <c r="X5945" s="128" t="s">
        <v>1152</v>
      </c>
      <c r="Y5945" s="128" t="s">
        <v>1152</v>
      </c>
      <c r="Z5945" s="128" t="s">
        <v>48</v>
      </c>
      <c r="AA5945" s="128" t="s">
        <v>646</v>
      </c>
      <c r="AB5945" s="128" t="s">
        <v>42</v>
      </c>
      <c r="AC5945" s="128" t="s">
        <v>3168</v>
      </c>
      <c r="AD5945" s="128" t="s">
        <v>648</v>
      </c>
    </row>
    <row r="5946" spans="1:30" x14ac:dyDescent="0.25">
      <c r="A5946" s="128" t="s">
        <v>35</v>
      </c>
      <c r="B5946" s="128" t="s">
        <v>36</v>
      </c>
      <c r="C5946" s="128" t="s">
        <v>37</v>
      </c>
      <c r="D5946" s="128" t="s">
        <v>121</v>
      </c>
      <c r="E5946" s="128" t="s">
        <v>122</v>
      </c>
      <c r="F5946" s="128" t="s">
        <v>123</v>
      </c>
      <c r="G5946" s="128" t="s">
        <v>124</v>
      </c>
      <c r="H5946" s="128" t="s">
        <v>124</v>
      </c>
      <c r="I5946" s="128" t="s">
        <v>42</v>
      </c>
      <c r="J5946" s="128" t="s">
        <v>174</v>
      </c>
      <c r="K5946" s="128" t="s">
        <v>174</v>
      </c>
      <c r="L5946" s="128" t="s">
        <v>43</v>
      </c>
      <c r="M5946" s="128" t="s">
        <v>44</v>
      </c>
      <c r="N5946" s="128" t="s">
        <v>180</v>
      </c>
      <c r="O5946" s="128" t="s">
        <v>3185</v>
      </c>
      <c r="P5946" s="128" t="s">
        <v>1152</v>
      </c>
      <c r="Q5946" s="128" t="s">
        <v>645</v>
      </c>
      <c r="R5946" s="128" t="s">
        <v>1152</v>
      </c>
      <c r="S5946" s="127">
        <v>201504</v>
      </c>
      <c r="T5946" s="128" t="s">
        <v>52</v>
      </c>
      <c r="U5946" s="127">
        <v>0</v>
      </c>
      <c r="V5946" s="138">
        <v>110</v>
      </c>
      <c r="W5946" s="128" t="s">
        <v>1152</v>
      </c>
      <c r="X5946" s="128" t="s">
        <v>1152</v>
      </c>
      <c r="Y5946" s="128" t="s">
        <v>1152</v>
      </c>
      <c r="Z5946" s="128" t="s">
        <v>48</v>
      </c>
      <c r="AA5946" s="128" t="s">
        <v>646</v>
      </c>
      <c r="AB5946" s="128" t="s">
        <v>42</v>
      </c>
      <c r="AC5946" s="128" t="s">
        <v>3168</v>
      </c>
      <c r="AD5946" s="128" t="s">
        <v>648</v>
      </c>
    </row>
    <row r="5947" spans="1:30" x14ac:dyDescent="0.25">
      <c r="A5947" s="128" t="s">
        <v>35</v>
      </c>
      <c r="B5947" s="128" t="s">
        <v>36</v>
      </c>
      <c r="C5947" s="128" t="s">
        <v>37</v>
      </c>
      <c r="D5947" s="128" t="s">
        <v>121</v>
      </c>
      <c r="E5947" s="128" t="s">
        <v>122</v>
      </c>
      <c r="F5947" s="128" t="s">
        <v>123</v>
      </c>
      <c r="G5947" s="128" t="s">
        <v>124</v>
      </c>
      <c r="H5947" s="128" t="s">
        <v>124</v>
      </c>
      <c r="I5947" s="128" t="s">
        <v>42</v>
      </c>
      <c r="J5947" s="128" t="s">
        <v>174</v>
      </c>
      <c r="K5947" s="128" t="s">
        <v>174</v>
      </c>
      <c r="L5947" s="128" t="s">
        <v>43</v>
      </c>
      <c r="M5947" s="128" t="s">
        <v>44</v>
      </c>
      <c r="N5947" s="128" t="s">
        <v>180</v>
      </c>
      <c r="O5947" s="128" t="s">
        <v>3192</v>
      </c>
      <c r="P5947" s="128" t="s">
        <v>1152</v>
      </c>
      <c r="Q5947" s="128" t="s">
        <v>645</v>
      </c>
      <c r="R5947" s="128" t="s">
        <v>1152</v>
      </c>
      <c r="S5947" s="127">
        <v>201504</v>
      </c>
      <c r="T5947" s="128" t="s">
        <v>52</v>
      </c>
      <c r="U5947" s="127">
        <v>0</v>
      </c>
      <c r="V5947" s="138">
        <v>577</v>
      </c>
      <c r="W5947" s="128" t="s">
        <v>1152</v>
      </c>
      <c r="X5947" s="128" t="s">
        <v>1152</v>
      </c>
      <c r="Y5947" s="128" t="s">
        <v>1152</v>
      </c>
      <c r="Z5947" s="128" t="s">
        <v>48</v>
      </c>
      <c r="AA5947" s="128" t="s">
        <v>646</v>
      </c>
      <c r="AB5947" s="128" t="s">
        <v>42</v>
      </c>
      <c r="AC5947" s="128" t="s">
        <v>3168</v>
      </c>
      <c r="AD5947" s="128" t="s">
        <v>648</v>
      </c>
    </row>
    <row r="5948" spans="1:30" x14ac:dyDescent="0.25">
      <c r="A5948" s="128" t="s">
        <v>35</v>
      </c>
      <c r="B5948" s="128" t="s">
        <v>36</v>
      </c>
      <c r="C5948" s="128" t="s">
        <v>37</v>
      </c>
      <c r="D5948" s="128" t="s">
        <v>121</v>
      </c>
      <c r="E5948" s="128" t="s">
        <v>122</v>
      </c>
      <c r="F5948" s="128" t="s">
        <v>123</v>
      </c>
      <c r="G5948" s="128" t="s">
        <v>124</v>
      </c>
      <c r="H5948" s="128" t="s">
        <v>124</v>
      </c>
      <c r="I5948" s="128" t="s">
        <v>42</v>
      </c>
      <c r="J5948" s="128" t="s">
        <v>283</v>
      </c>
      <c r="K5948" s="128" t="s">
        <v>283</v>
      </c>
      <c r="L5948" s="128" t="s">
        <v>43</v>
      </c>
      <c r="M5948" s="128" t="s">
        <v>44</v>
      </c>
      <c r="N5948" s="128" t="s">
        <v>150</v>
      </c>
      <c r="O5948" s="128" t="s">
        <v>1534</v>
      </c>
      <c r="P5948" s="128" t="s">
        <v>1152</v>
      </c>
      <c r="Q5948" s="128" t="s">
        <v>1539</v>
      </c>
      <c r="R5948" s="128" t="s">
        <v>1152</v>
      </c>
      <c r="S5948" s="127">
        <v>201505</v>
      </c>
      <c r="T5948" s="128" t="s">
        <v>52</v>
      </c>
      <c r="U5948" s="127">
        <v>0</v>
      </c>
      <c r="V5948" s="138">
        <v>26000</v>
      </c>
      <c r="W5948" s="128" t="s">
        <v>1152</v>
      </c>
      <c r="X5948" s="128" t="s">
        <v>460</v>
      </c>
      <c r="Y5948" s="128" t="s">
        <v>1152</v>
      </c>
      <c r="Z5948" s="128" t="s">
        <v>48</v>
      </c>
      <c r="AA5948" s="128" t="s">
        <v>2481</v>
      </c>
      <c r="AB5948" s="128" t="s">
        <v>42</v>
      </c>
      <c r="AC5948" s="128" t="s">
        <v>2557</v>
      </c>
      <c r="AD5948" s="128" t="s">
        <v>51</v>
      </c>
    </row>
    <row r="5949" spans="1:30" x14ac:dyDescent="0.25">
      <c r="A5949" s="128" t="s">
        <v>35</v>
      </c>
      <c r="B5949" s="128" t="s">
        <v>36</v>
      </c>
      <c r="C5949" s="128" t="s">
        <v>37</v>
      </c>
      <c r="D5949" s="128" t="s">
        <v>121</v>
      </c>
      <c r="E5949" s="128" t="s">
        <v>122</v>
      </c>
      <c r="F5949" s="128" t="s">
        <v>123</v>
      </c>
      <c r="G5949" s="128" t="s">
        <v>124</v>
      </c>
      <c r="H5949" s="128" t="s">
        <v>124</v>
      </c>
      <c r="I5949" s="128" t="s">
        <v>42</v>
      </c>
      <c r="J5949" s="128" t="s">
        <v>532</v>
      </c>
      <c r="K5949" s="128" t="s">
        <v>532</v>
      </c>
      <c r="L5949" s="128" t="s">
        <v>43</v>
      </c>
      <c r="M5949" s="128" t="s">
        <v>44</v>
      </c>
      <c r="N5949" s="128" t="s">
        <v>150</v>
      </c>
      <c r="O5949" s="128" t="s">
        <v>1534</v>
      </c>
      <c r="P5949" s="128" t="s">
        <v>1152</v>
      </c>
      <c r="Q5949" s="128" t="s">
        <v>1535</v>
      </c>
      <c r="R5949" s="128" t="s">
        <v>1152</v>
      </c>
      <c r="S5949" s="127">
        <v>201505</v>
      </c>
      <c r="T5949" s="128" t="s">
        <v>52</v>
      </c>
      <c r="U5949" s="127">
        <v>0</v>
      </c>
      <c r="V5949" s="138">
        <v>18750.54</v>
      </c>
      <c r="W5949" s="128" t="s">
        <v>1152</v>
      </c>
      <c r="X5949" s="128" t="s">
        <v>177</v>
      </c>
      <c r="Y5949" s="128" t="s">
        <v>1152</v>
      </c>
      <c r="Z5949" s="128" t="s">
        <v>48</v>
      </c>
      <c r="AA5949" s="128" t="s">
        <v>2481</v>
      </c>
      <c r="AB5949" s="128" t="s">
        <v>42</v>
      </c>
      <c r="AC5949" s="128" t="s">
        <v>2557</v>
      </c>
      <c r="AD5949" s="128" t="s">
        <v>51</v>
      </c>
    </row>
    <row r="5950" spans="1:30" x14ac:dyDescent="0.25">
      <c r="A5950" s="128" t="s">
        <v>35</v>
      </c>
      <c r="B5950" s="128" t="s">
        <v>36</v>
      </c>
      <c r="C5950" s="128" t="s">
        <v>37</v>
      </c>
      <c r="D5950" s="128" t="s">
        <v>121</v>
      </c>
      <c r="E5950" s="128" t="s">
        <v>122</v>
      </c>
      <c r="F5950" s="128" t="s">
        <v>123</v>
      </c>
      <c r="G5950" s="128" t="s">
        <v>124</v>
      </c>
      <c r="H5950" s="128" t="s">
        <v>124</v>
      </c>
      <c r="I5950" s="128" t="s">
        <v>42</v>
      </c>
      <c r="J5950" s="128" t="s">
        <v>182</v>
      </c>
      <c r="K5950" s="128" t="s">
        <v>182</v>
      </c>
      <c r="L5950" s="128" t="s">
        <v>43</v>
      </c>
      <c r="M5950" s="128" t="s">
        <v>44</v>
      </c>
      <c r="N5950" s="128" t="s">
        <v>180</v>
      </c>
      <c r="O5950" s="128" t="s">
        <v>1534</v>
      </c>
      <c r="P5950" s="128" t="s">
        <v>1152</v>
      </c>
      <c r="Q5950" s="128" t="s">
        <v>1535</v>
      </c>
      <c r="R5950" s="128" t="s">
        <v>2551</v>
      </c>
      <c r="S5950" s="127">
        <v>201505</v>
      </c>
      <c r="T5950" s="128" t="s">
        <v>52</v>
      </c>
      <c r="U5950" s="127">
        <v>0</v>
      </c>
      <c r="V5950" s="138">
        <v>1143204.29</v>
      </c>
      <c r="W5950" s="128" t="s">
        <v>1152</v>
      </c>
      <c r="X5950" s="128" t="s">
        <v>177</v>
      </c>
      <c r="Y5950" s="128" t="s">
        <v>1152</v>
      </c>
      <c r="Z5950" s="128" t="s">
        <v>48</v>
      </c>
      <c r="AA5950" s="128" t="s">
        <v>2481</v>
      </c>
      <c r="AB5950" s="128" t="s">
        <v>42</v>
      </c>
      <c r="AC5950" s="128" t="s">
        <v>2557</v>
      </c>
      <c r="AD5950" s="128" t="s">
        <v>51</v>
      </c>
    </row>
    <row r="5951" spans="1:30" x14ac:dyDescent="0.25">
      <c r="A5951" s="128" t="s">
        <v>35</v>
      </c>
      <c r="B5951" s="128" t="s">
        <v>36</v>
      </c>
      <c r="C5951" s="128" t="s">
        <v>37</v>
      </c>
      <c r="D5951" s="128" t="s">
        <v>121</v>
      </c>
      <c r="E5951" s="128" t="s">
        <v>122</v>
      </c>
      <c r="F5951" s="128" t="s">
        <v>123</v>
      </c>
      <c r="G5951" s="128" t="s">
        <v>124</v>
      </c>
      <c r="H5951" s="128" t="s">
        <v>124</v>
      </c>
      <c r="I5951" s="128" t="s">
        <v>42</v>
      </c>
      <c r="J5951" s="128" t="s">
        <v>182</v>
      </c>
      <c r="K5951" s="128" t="s">
        <v>182</v>
      </c>
      <c r="L5951" s="128" t="s">
        <v>43</v>
      </c>
      <c r="M5951" s="128" t="s">
        <v>44</v>
      </c>
      <c r="N5951" s="128" t="s">
        <v>180</v>
      </c>
      <c r="O5951" s="128" t="s">
        <v>1534</v>
      </c>
      <c r="P5951" s="128" t="s">
        <v>1152</v>
      </c>
      <c r="Q5951" s="128" t="s">
        <v>1535</v>
      </c>
      <c r="R5951" s="128" t="s">
        <v>1152</v>
      </c>
      <c r="S5951" s="127">
        <v>201505</v>
      </c>
      <c r="T5951" s="128" t="s">
        <v>52</v>
      </c>
      <c r="U5951" s="127">
        <v>0</v>
      </c>
      <c r="V5951" s="138">
        <v>859940.73</v>
      </c>
      <c r="W5951" s="128" t="s">
        <v>1152</v>
      </c>
      <c r="X5951" s="128" t="s">
        <v>177</v>
      </c>
      <c r="Y5951" s="128" t="s">
        <v>1152</v>
      </c>
      <c r="Z5951" s="128" t="s">
        <v>48</v>
      </c>
      <c r="AA5951" s="128" t="s">
        <v>2481</v>
      </c>
      <c r="AB5951" s="128" t="s">
        <v>42</v>
      </c>
      <c r="AC5951" s="128" t="s">
        <v>2557</v>
      </c>
      <c r="AD5951" s="128" t="s">
        <v>51</v>
      </c>
    </row>
    <row r="5952" spans="1:30" x14ac:dyDescent="0.25">
      <c r="A5952" s="128" t="s">
        <v>35</v>
      </c>
      <c r="B5952" s="128" t="s">
        <v>36</v>
      </c>
      <c r="C5952" s="128" t="s">
        <v>37</v>
      </c>
      <c r="D5952" s="128" t="s">
        <v>121</v>
      </c>
      <c r="E5952" s="128" t="s">
        <v>122</v>
      </c>
      <c r="F5952" s="128" t="s">
        <v>123</v>
      </c>
      <c r="G5952" s="128" t="s">
        <v>124</v>
      </c>
      <c r="H5952" s="128" t="s">
        <v>124</v>
      </c>
      <c r="I5952" s="128" t="s">
        <v>42</v>
      </c>
      <c r="J5952" s="128" t="s">
        <v>174</v>
      </c>
      <c r="K5952" s="128" t="s">
        <v>174</v>
      </c>
      <c r="L5952" s="128" t="s">
        <v>43</v>
      </c>
      <c r="M5952" s="128" t="s">
        <v>44</v>
      </c>
      <c r="N5952" s="128" t="s">
        <v>180</v>
      </c>
      <c r="O5952" s="128" t="s">
        <v>1534</v>
      </c>
      <c r="P5952" s="128" t="s">
        <v>1152</v>
      </c>
      <c r="Q5952" s="128" t="s">
        <v>1535</v>
      </c>
      <c r="R5952" s="128" t="s">
        <v>1152</v>
      </c>
      <c r="S5952" s="127">
        <v>201505</v>
      </c>
      <c r="T5952" s="128" t="s">
        <v>52</v>
      </c>
      <c r="U5952" s="127">
        <v>0</v>
      </c>
      <c r="V5952" s="138">
        <v>290719.65999999997</v>
      </c>
      <c r="W5952" s="128" t="s">
        <v>1152</v>
      </c>
      <c r="X5952" s="128" t="s">
        <v>177</v>
      </c>
      <c r="Y5952" s="128" t="s">
        <v>1152</v>
      </c>
      <c r="Z5952" s="128" t="s">
        <v>48</v>
      </c>
      <c r="AA5952" s="128" t="s">
        <v>2481</v>
      </c>
      <c r="AB5952" s="128" t="s">
        <v>42</v>
      </c>
      <c r="AC5952" s="128" t="s">
        <v>2557</v>
      </c>
      <c r="AD5952" s="128" t="s">
        <v>51</v>
      </c>
    </row>
    <row r="5953" spans="1:30" x14ac:dyDescent="0.25">
      <c r="A5953" s="128" t="s">
        <v>35</v>
      </c>
      <c r="B5953" s="128" t="s">
        <v>36</v>
      </c>
      <c r="C5953" s="128" t="s">
        <v>37</v>
      </c>
      <c r="D5953" s="128" t="s">
        <v>121</v>
      </c>
      <c r="E5953" s="128" t="s">
        <v>122</v>
      </c>
      <c r="F5953" s="128" t="s">
        <v>123</v>
      </c>
      <c r="G5953" s="128" t="s">
        <v>124</v>
      </c>
      <c r="H5953" s="128" t="s">
        <v>124</v>
      </c>
      <c r="I5953" s="128" t="s">
        <v>42</v>
      </c>
      <c r="J5953" s="128" t="s">
        <v>174</v>
      </c>
      <c r="K5953" s="128" t="s">
        <v>174</v>
      </c>
      <c r="L5953" s="128" t="s">
        <v>43</v>
      </c>
      <c r="M5953" s="128" t="s">
        <v>44</v>
      </c>
      <c r="N5953" s="128" t="s">
        <v>180</v>
      </c>
      <c r="O5953" s="128" t="s">
        <v>1534</v>
      </c>
      <c r="P5953" s="128" t="s">
        <v>1152</v>
      </c>
      <c r="Q5953" s="128" t="s">
        <v>1535</v>
      </c>
      <c r="R5953" s="128" t="s">
        <v>2551</v>
      </c>
      <c r="S5953" s="127">
        <v>201505</v>
      </c>
      <c r="T5953" s="128" t="s">
        <v>52</v>
      </c>
      <c r="U5953" s="127">
        <v>0</v>
      </c>
      <c r="V5953" s="138">
        <v>209409.8</v>
      </c>
      <c r="W5953" s="128" t="s">
        <v>1152</v>
      </c>
      <c r="X5953" s="128" t="s">
        <v>177</v>
      </c>
      <c r="Y5953" s="128" t="s">
        <v>1152</v>
      </c>
      <c r="Z5953" s="128" t="s">
        <v>48</v>
      </c>
      <c r="AA5953" s="128" t="s">
        <v>2481</v>
      </c>
      <c r="AB5953" s="128" t="s">
        <v>42</v>
      </c>
      <c r="AC5953" s="128" t="s">
        <v>2557</v>
      </c>
      <c r="AD5953" s="128" t="s">
        <v>51</v>
      </c>
    </row>
    <row r="5954" spans="1:30" x14ac:dyDescent="0.25">
      <c r="A5954" s="128" t="s">
        <v>35</v>
      </c>
      <c r="B5954" s="128" t="s">
        <v>36</v>
      </c>
      <c r="C5954" s="128" t="s">
        <v>37</v>
      </c>
      <c r="D5954" s="128" t="s">
        <v>121</v>
      </c>
      <c r="E5954" s="128" t="s">
        <v>122</v>
      </c>
      <c r="F5954" s="128" t="s">
        <v>123</v>
      </c>
      <c r="G5954" s="128" t="s">
        <v>124</v>
      </c>
      <c r="H5954" s="128" t="s">
        <v>124</v>
      </c>
      <c r="I5954" s="128" t="s">
        <v>42</v>
      </c>
      <c r="J5954" s="128" t="s">
        <v>532</v>
      </c>
      <c r="K5954" s="128" t="s">
        <v>532</v>
      </c>
      <c r="L5954" s="128" t="s">
        <v>43</v>
      </c>
      <c r="M5954" s="128" t="s">
        <v>44</v>
      </c>
      <c r="N5954" s="128" t="s">
        <v>180</v>
      </c>
      <c r="O5954" s="128" t="s">
        <v>1534</v>
      </c>
      <c r="P5954" s="128" t="s">
        <v>1152</v>
      </c>
      <c r="Q5954" s="128" t="s">
        <v>1535</v>
      </c>
      <c r="R5954" s="128" t="s">
        <v>1152</v>
      </c>
      <c r="S5954" s="127">
        <v>201505</v>
      </c>
      <c r="T5954" s="128" t="s">
        <v>52</v>
      </c>
      <c r="U5954" s="127">
        <v>0</v>
      </c>
      <c r="V5954" s="138">
        <v>42846.83</v>
      </c>
      <c r="W5954" s="128" t="s">
        <v>1152</v>
      </c>
      <c r="X5954" s="128" t="s">
        <v>177</v>
      </c>
      <c r="Y5954" s="128" t="s">
        <v>1152</v>
      </c>
      <c r="Z5954" s="128" t="s">
        <v>48</v>
      </c>
      <c r="AA5954" s="128" t="s">
        <v>2481</v>
      </c>
      <c r="AB5954" s="128" t="s">
        <v>42</v>
      </c>
      <c r="AC5954" s="128" t="s">
        <v>2557</v>
      </c>
      <c r="AD5954" s="128" t="s">
        <v>51</v>
      </c>
    </row>
    <row r="5955" spans="1:30" x14ac:dyDescent="0.25">
      <c r="A5955" s="128" t="s">
        <v>35</v>
      </c>
      <c r="B5955" s="128" t="s">
        <v>36</v>
      </c>
      <c r="C5955" s="128" t="s">
        <v>37</v>
      </c>
      <c r="D5955" s="128" t="s">
        <v>121</v>
      </c>
      <c r="E5955" s="128" t="s">
        <v>122</v>
      </c>
      <c r="F5955" s="128" t="s">
        <v>123</v>
      </c>
      <c r="G5955" s="128" t="s">
        <v>124</v>
      </c>
      <c r="H5955" s="128" t="s">
        <v>124</v>
      </c>
      <c r="I5955" s="128" t="s">
        <v>42</v>
      </c>
      <c r="J5955" s="128" t="s">
        <v>532</v>
      </c>
      <c r="K5955" s="128" t="s">
        <v>532</v>
      </c>
      <c r="L5955" s="128" t="s">
        <v>43</v>
      </c>
      <c r="M5955" s="128" t="s">
        <v>44</v>
      </c>
      <c r="N5955" s="128" t="s">
        <v>180</v>
      </c>
      <c r="O5955" s="128" t="s">
        <v>1534</v>
      </c>
      <c r="P5955" s="128" t="s">
        <v>1152</v>
      </c>
      <c r="Q5955" s="128" t="s">
        <v>1535</v>
      </c>
      <c r="R5955" s="128" t="s">
        <v>2551</v>
      </c>
      <c r="S5955" s="127">
        <v>201505</v>
      </c>
      <c r="T5955" s="128" t="s">
        <v>52</v>
      </c>
      <c r="U5955" s="127">
        <v>0</v>
      </c>
      <c r="V5955" s="138">
        <v>33329.839999999997</v>
      </c>
      <c r="W5955" s="128" t="s">
        <v>1152</v>
      </c>
      <c r="X5955" s="128" t="s">
        <v>177</v>
      </c>
      <c r="Y5955" s="128" t="s">
        <v>1152</v>
      </c>
      <c r="Z5955" s="128" t="s">
        <v>48</v>
      </c>
      <c r="AA5955" s="128" t="s">
        <v>2481</v>
      </c>
      <c r="AB5955" s="128" t="s">
        <v>42</v>
      </c>
      <c r="AC5955" s="128" t="s">
        <v>2557</v>
      </c>
      <c r="AD5955" s="128" t="s">
        <v>51</v>
      </c>
    </row>
    <row r="5956" spans="1:30" x14ac:dyDescent="0.25">
      <c r="A5956" s="128" t="s">
        <v>35</v>
      </c>
      <c r="B5956" s="128" t="s">
        <v>36</v>
      </c>
      <c r="C5956" s="128" t="s">
        <v>37</v>
      </c>
      <c r="D5956" s="128" t="s">
        <v>121</v>
      </c>
      <c r="E5956" s="128" t="s">
        <v>122</v>
      </c>
      <c r="F5956" s="128" t="s">
        <v>123</v>
      </c>
      <c r="G5956" s="128" t="s">
        <v>124</v>
      </c>
      <c r="H5956" s="128" t="s">
        <v>124</v>
      </c>
      <c r="I5956" s="128" t="s">
        <v>42</v>
      </c>
      <c r="J5956" s="128" t="s">
        <v>652</v>
      </c>
      <c r="K5956" s="128" t="s">
        <v>652</v>
      </c>
      <c r="L5956" s="128" t="s">
        <v>43</v>
      </c>
      <c r="M5956" s="128" t="s">
        <v>44</v>
      </c>
      <c r="N5956" s="128" t="s">
        <v>180</v>
      </c>
      <c r="O5956" s="128" t="s">
        <v>1534</v>
      </c>
      <c r="P5956" s="128" t="s">
        <v>1152</v>
      </c>
      <c r="Q5956" s="128" t="s">
        <v>1535</v>
      </c>
      <c r="R5956" s="128" t="s">
        <v>2551</v>
      </c>
      <c r="S5956" s="127">
        <v>201505</v>
      </c>
      <c r="T5956" s="128" t="s">
        <v>52</v>
      </c>
      <c r="U5956" s="127">
        <v>0</v>
      </c>
      <c r="V5956" s="138">
        <v>15087.86</v>
      </c>
      <c r="W5956" s="128" t="s">
        <v>1152</v>
      </c>
      <c r="X5956" s="128" t="s">
        <v>177</v>
      </c>
      <c r="Y5956" s="128" t="s">
        <v>1152</v>
      </c>
      <c r="Z5956" s="128" t="s">
        <v>48</v>
      </c>
      <c r="AA5956" s="128" t="s">
        <v>2481</v>
      </c>
      <c r="AB5956" s="128" t="s">
        <v>42</v>
      </c>
      <c r="AC5956" s="128" t="s">
        <v>2557</v>
      </c>
      <c r="AD5956" s="128" t="s">
        <v>51</v>
      </c>
    </row>
    <row r="5957" spans="1:30" x14ac:dyDescent="0.25">
      <c r="A5957" s="128" t="s">
        <v>35</v>
      </c>
      <c r="B5957" s="128" t="s">
        <v>36</v>
      </c>
      <c r="C5957" s="128" t="s">
        <v>37</v>
      </c>
      <c r="D5957" s="128" t="s">
        <v>121</v>
      </c>
      <c r="E5957" s="128" t="s">
        <v>122</v>
      </c>
      <c r="F5957" s="128" t="s">
        <v>123</v>
      </c>
      <c r="G5957" s="128" t="s">
        <v>124</v>
      </c>
      <c r="H5957" s="128" t="s">
        <v>124</v>
      </c>
      <c r="I5957" s="128" t="s">
        <v>42</v>
      </c>
      <c r="J5957" s="128" t="s">
        <v>500</v>
      </c>
      <c r="K5957" s="128" t="s">
        <v>500</v>
      </c>
      <c r="L5957" s="128" t="s">
        <v>43</v>
      </c>
      <c r="M5957" s="128" t="s">
        <v>44</v>
      </c>
      <c r="N5957" s="128" t="s">
        <v>162</v>
      </c>
      <c r="O5957" s="128" t="s">
        <v>1534</v>
      </c>
      <c r="P5957" s="128" t="s">
        <v>1152</v>
      </c>
      <c r="Q5957" s="128" t="s">
        <v>806</v>
      </c>
      <c r="R5957" s="128" t="s">
        <v>1152</v>
      </c>
      <c r="S5957" s="127">
        <v>201505</v>
      </c>
      <c r="T5957" s="128" t="s">
        <v>52</v>
      </c>
      <c r="U5957" s="127">
        <v>0</v>
      </c>
      <c r="V5957" s="138">
        <v>39809.5</v>
      </c>
      <c r="W5957" s="128" t="s">
        <v>1152</v>
      </c>
      <c r="X5957" s="128" t="s">
        <v>807</v>
      </c>
      <c r="Y5957" s="128" t="s">
        <v>1152</v>
      </c>
      <c r="Z5957" s="128" t="s">
        <v>48</v>
      </c>
      <c r="AA5957" s="128" t="s">
        <v>2481</v>
      </c>
      <c r="AB5957" s="128" t="s">
        <v>42</v>
      </c>
      <c r="AC5957" s="128" t="s">
        <v>2557</v>
      </c>
      <c r="AD5957" s="128" t="s">
        <v>51</v>
      </c>
    </row>
    <row r="5958" spans="1:30" x14ac:dyDescent="0.25">
      <c r="A5958" s="128" t="s">
        <v>35</v>
      </c>
      <c r="B5958" s="128" t="s">
        <v>36</v>
      </c>
      <c r="C5958" s="128" t="s">
        <v>37</v>
      </c>
      <c r="D5958" s="128" t="s">
        <v>121</v>
      </c>
      <c r="E5958" s="128" t="s">
        <v>215</v>
      </c>
      <c r="F5958" s="128" t="s">
        <v>216</v>
      </c>
      <c r="G5958" s="128" t="s">
        <v>124</v>
      </c>
      <c r="H5958" s="128" t="s">
        <v>124</v>
      </c>
      <c r="I5958" s="128" t="s">
        <v>42</v>
      </c>
      <c r="J5958" s="128" t="s">
        <v>237</v>
      </c>
      <c r="K5958" s="128" t="s">
        <v>237</v>
      </c>
      <c r="L5958" s="128" t="s">
        <v>43</v>
      </c>
      <c r="M5958" s="128" t="s">
        <v>44</v>
      </c>
      <c r="N5958" s="128" t="s">
        <v>150</v>
      </c>
      <c r="O5958" s="128" t="s">
        <v>1534</v>
      </c>
      <c r="P5958" s="128" t="s">
        <v>1152</v>
      </c>
      <c r="Q5958" s="128" t="s">
        <v>1540</v>
      </c>
      <c r="R5958" s="128" t="s">
        <v>1152</v>
      </c>
      <c r="S5958" s="127">
        <v>201505</v>
      </c>
      <c r="T5958" s="128" t="s">
        <v>52</v>
      </c>
      <c r="U5958" s="127">
        <v>0</v>
      </c>
      <c r="V5958" s="138">
        <v>219118.17</v>
      </c>
      <c r="W5958" s="128" t="s">
        <v>1152</v>
      </c>
      <c r="X5958" s="128" t="s">
        <v>422</v>
      </c>
      <c r="Y5958" s="128" t="s">
        <v>1152</v>
      </c>
      <c r="Z5958" s="128" t="s">
        <v>48</v>
      </c>
      <c r="AA5958" s="128" t="s">
        <v>2481</v>
      </c>
      <c r="AB5958" s="128" t="s">
        <v>42</v>
      </c>
      <c r="AC5958" s="128" t="s">
        <v>2557</v>
      </c>
      <c r="AD5958" s="128" t="s">
        <v>51</v>
      </c>
    </row>
    <row r="5959" spans="1:30" x14ac:dyDescent="0.25">
      <c r="A5959" s="128" t="s">
        <v>35</v>
      </c>
      <c r="B5959" s="128" t="s">
        <v>36</v>
      </c>
      <c r="C5959" s="128" t="s">
        <v>37</v>
      </c>
      <c r="D5959" s="128" t="s">
        <v>121</v>
      </c>
      <c r="E5959" s="128" t="s">
        <v>215</v>
      </c>
      <c r="F5959" s="128" t="s">
        <v>216</v>
      </c>
      <c r="G5959" s="128" t="s">
        <v>124</v>
      </c>
      <c r="H5959" s="128" t="s">
        <v>124</v>
      </c>
      <c r="I5959" s="128" t="s">
        <v>42</v>
      </c>
      <c r="J5959" s="128" t="s">
        <v>217</v>
      </c>
      <c r="K5959" s="128" t="s">
        <v>217</v>
      </c>
      <c r="L5959" s="128" t="s">
        <v>43</v>
      </c>
      <c r="M5959" s="128" t="s">
        <v>44</v>
      </c>
      <c r="N5959" s="128" t="s">
        <v>150</v>
      </c>
      <c r="O5959" s="128" t="s">
        <v>1534</v>
      </c>
      <c r="P5959" s="128" t="s">
        <v>1152</v>
      </c>
      <c r="Q5959" s="128" t="s">
        <v>2489</v>
      </c>
      <c r="R5959" s="128" t="s">
        <v>1152</v>
      </c>
      <c r="S5959" s="127">
        <v>201505</v>
      </c>
      <c r="T5959" s="128" t="s">
        <v>52</v>
      </c>
      <c r="U5959" s="127">
        <v>0</v>
      </c>
      <c r="V5959" s="138">
        <v>101547.36</v>
      </c>
      <c r="W5959" s="128" t="s">
        <v>1152</v>
      </c>
      <c r="X5959" s="128" t="s">
        <v>230</v>
      </c>
      <c r="Y5959" s="128" t="s">
        <v>1152</v>
      </c>
      <c r="Z5959" s="128" t="s">
        <v>48</v>
      </c>
      <c r="AA5959" s="128" t="s">
        <v>2481</v>
      </c>
      <c r="AB5959" s="128" t="s">
        <v>42</v>
      </c>
      <c r="AC5959" s="128" t="s">
        <v>2557</v>
      </c>
      <c r="AD5959" s="128" t="s">
        <v>51</v>
      </c>
    </row>
    <row r="5960" spans="1:30" x14ac:dyDescent="0.25">
      <c r="A5960" s="128" t="s">
        <v>35</v>
      </c>
      <c r="B5960" s="128" t="s">
        <v>36</v>
      </c>
      <c r="C5960" s="128" t="s">
        <v>37</v>
      </c>
      <c r="D5960" s="128" t="s">
        <v>121</v>
      </c>
      <c r="E5960" s="128" t="s">
        <v>215</v>
      </c>
      <c r="F5960" s="128" t="s">
        <v>216</v>
      </c>
      <c r="G5960" s="128" t="s">
        <v>124</v>
      </c>
      <c r="H5960" s="128" t="s">
        <v>124</v>
      </c>
      <c r="I5960" s="128" t="s">
        <v>42</v>
      </c>
      <c r="J5960" s="128" t="s">
        <v>261</v>
      </c>
      <c r="K5960" s="128" t="s">
        <v>261</v>
      </c>
      <c r="L5960" s="128" t="s">
        <v>43</v>
      </c>
      <c r="M5960" s="128" t="s">
        <v>44</v>
      </c>
      <c r="N5960" s="128" t="s">
        <v>150</v>
      </c>
      <c r="O5960" s="128" t="s">
        <v>1534</v>
      </c>
      <c r="P5960" s="128" t="s">
        <v>1152</v>
      </c>
      <c r="Q5960" s="128" t="s">
        <v>2490</v>
      </c>
      <c r="R5960" s="128" t="s">
        <v>1152</v>
      </c>
      <c r="S5960" s="127">
        <v>201505</v>
      </c>
      <c r="T5960" s="128" t="s">
        <v>52</v>
      </c>
      <c r="U5960" s="127">
        <v>0</v>
      </c>
      <c r="V5960" s="138">
        <v>82467</v>
      </c>
      <c r="W5960" s="128" t="s">
        <v>1152</v>
      </c>
      <c r="X5960" s="128" t="s">
        <v>267</v>
      </c>
      <c r="Y5960" s="128" t="s">
        <v>1152</v>
      </c>
      <c r="Z5960" s="128" t="s">
        <v>48</v>
      </c>
      <c r="AA5960" s="128" t="s">
        <v>2481</v>
      </c>
      <c r="AB5960" s="128" t="s">
        <v>42</v>
      </c>
      <c r="AC5960" s="128" t="s">
        <v>2557</v>
      </c>
      <c r="AD5960" s="128" t="s">
        <v>51</v>
      </c>
    </row>
    <row r="5961" spans="1:30" x14ac:dyDescent="0.25">
      <c r="A5961" s="128" t="s">
        <v>35</v>
      </c>
      <c r="B5961" s="128" t="s">
        <v>36</v>
      </c>
      <c r="C5961" s="128" t="s">
        <v>37</v>
      </c>
      <c r="D5961" s="128" t="s">
        <v>121</v>
      </c>
      <c r="E5961" s="128" t="s">
        <v>215</v>
      </c>
      <c r="F5961" s="128" t="s">
        <v>216</v>
      </c>
      <c r="G5961" s="128" t="s">
        <v>124</v>
      </c>
      <c r="H5961" s="128" t="s">
        <v>124</v>
      </c>
      <c r="I5961" s="128" t="s">
        <v>42</v>
      </c>
      <c r="J5961" s="128" t="s">
        <v>250</v>
      </c>
      <c r="K5961" s="128" t="s">
        <v>250</v>
      </c>
      <c r="L5961" s="128" t="s">
        <v>43</v>
      </c>
      <c r="M5961" s="128" t="s">
        <v>44</v>
      </c>
      <c r="N5961" s="128" t="s">
        <v>150</v>
      </c>
      <c r="O5961" s="128" t="s">
        <v>1534</v>
      </c>
      <c r="P5961" s="128" t="s">
        <v>1152</v>
      </c>
      <c r="Q5961" s="128" t="s">
        <v>1541</v>
      </c>
      <c r="R5961" s="128" t="s">
        <v>1152</v>
      </c>
      <c r="S5961" s="127">
        <v>201505</v>
      </c>
      <c r="T5961" s="128" t="s">
        <v>52</v>
      </c>
      <c r="U5961" s="127">
        <v>0</v>
      </c>
      <c r="V5961" s="138">
        <v>79218.5</v>
      </c>
      <c r="W5961" s="128" t="s">
        <v>1152</v>
      </c>
      <c r="X5961" s="128" t="s">
        <v>433</v>
      </c>
      <c r="Y5961" s="128" t="s">
        <v>1152</v>
      </c>
      <c r="Z5961" s="128" t="s">
        <v>48</v>
      </c>
      <c r="AA5961" s="128" t="s">
        <v>2481</v>
      </c>
      <c r="AB5961" s="128" t="s">
        <v>42</v>
      </c>
      <c r="AC5961" s="128" t="s">
        <v>2557</v>
      </c>
      <c r="AD5961" s="128" t="s">
        <v>51</v>
      </c>
    </row>
    <row r="5962" spans="1:30" x14ac:dyDescent="0.25">
      <c r="A5962" s="128" t="s">
        <v>35</v>
      </c>
      <c r="B5962" s="128" t="s">
        <v>36</v>
      </c>
      <c r="C5962" s="128" t="s">
        <v>37</v>
      </c>
      <c r="D5962" s="128" t="s">
        <v>121</v>
      </c>
      <c r="E5962" s="128" t="s">
        <v>215</v>
      </c>
      <c r="F5962" s="128" t="s">
        <v>216</v>
      </c>
      <c r="G5962" s="128" t="s">
        <v>124</v>
      </c>
      <c r="H5962" s="128" t="s">
        <v>124</v>
      </c>
      <c r="I5962" s="128" t="s">
        <v>42</v>
      </c>
      <c r="J5962" s="128" t="s">
        <v>231</v>
      </c>
      <c r="K5962" s="128" t="s">
        <v>231</v>
      </c>
      <c r="L5962" s="128" t="s">
        <v>43</v>
      </c>
      <c r="M5962" s="128" t="s">
        <v>44</v>
      </c>
      <c r="N5962" s="128" t="s">
        <v>150</v>
      </c>
      <c r="O5962" s="128" t="s">
        <v>1534</v>
      </c>
      <c r="P5962" s="128" t="s">
        <v>1152</v>
      </c>
      <c r="Q5962" s="128" t="s">
        <v>2489</v>
      </c>
      <c r="R5962" s="128" t="s">
        <v>1152</v>
      </c>
      <c r="S5962" s="127">
        <v>201505</v>
      </c>
      <c r="T5962" s="128" t="s">
        <v>52</v>
      </c>
      <c r="U5962" s="127">
        <v>0</v>
      </c>
      <c r="V5962" s="138">
        <v>60721.31</v>
      </c>
      <c r="W5962" s="128" t="s">
        <v>1152</v>
      </c>
      <c r="X5962" s="128" t="s">
        <v>236</v>
      </c>
      <c r="Y5962" s="128" t="s">
        <v>1152</v>
      </c>
      <c r="Z5962" s="128" t="s">
        <v>48</v>
      </c>
      <c r="AA5962" s="128" t="s">
        <v>2481</v>
      </c>
      <c r="AB5962" s="128" t="s">
        <v>42</v>
      </c>
      <c r="AC5962" s="128" t="s">
        <v>2557</v>
      </c>
      <c r="AD5962" s="128" t="s">
        <v>51</v>
      </c>
    </row>
    <row r="5963" spans="1:30" x14ac:dyDescent="0.25">
      <c r="A5963" s="128" t="s">
        <v>35</v>
      </c>
      <c r="B5963" s="128" t="s">
        <v>36</v>
      </c>
      <c r="C5963" s="128" t="s">
        <v>37</v>
      </c>
      <c r="D5963" s="128" t="s">
        <v>121</v>
      </c>
      <c r="E5963" s="128" t="s">
        <v>215</v>
      </c>
      <c r="F5963" s="128" t="s">
        <v>216</v>
      </c>
      <c r="G5963" s="128" t="s">
        <v>124</v>
      </c>
      <c r="H5963" s="128" t="s">
        <v>124</v>
      </c>
      <c r="I5963" s="128" t="s">
        <v>42</v>
      </c>
      <c r="J5963" s="128" t="s">
        <v>437</v>
      </c>
      <c r="K5963" s="128" t="s">
        <v>437</v>
      </c>
      <c r="L5963" s="128" t="s">
        <v>43</v>
      </c>
      <c r="M5963" s="128" t="s">
        <v>44</v>
      </c>
      <c r="N5963" s="128" t="s">
        <v>150</v>
      </c>
      <c r="O5963" s="128" t="s">
        <v>1534</v>
      </c>
      <c r="P5963" s="128" t="s">
        <v>1152</v>
      </c>
      <c r="Q5963" s="128" t="s">
        <v>2490</v>
      </c>
      <c r="R5963" s="128" t="s">
        <v>1152</v>
      </c>
      <c r="S5963" s="127">
        <v>201505</v>
      </c>
      <c r="T5963" s="128" t="s">
        <v>52</v>
      </c>
      <c r="U5963" s="127">
        <v>0</v>
      </c>
      <c r="V5963" s="138">
        <v>3823.15</v>
      </c>
      <c r="W5963" s="128" t="s">
        <v>1152</v>
      </c>
      <c r="X5963" s="128" t="s">
        <v>577</v>
      </c>
      <c r="Y5963" s="128" t="s">
        <v>1152</v>
      </c>
      <c r="Z5963" s="128" t="s">
        <v>48</v>
      </c>
      <c r="AA5963" s="128" t="s">
        <v>2481</v>
      </c>
      <c r="AB5963" s="128" t="s">
        <v>42</v>
      </c>
      <c r="AC5963" s="128" t="s">
        <v>2557</v>
      </c>
      <c r="AD5963" s="128" t="s">
        <v>51</v>
      </c>
    </row>
    <row r="5964" spans="1:30" x14ac:dyDescent="0.25">
      <c r="A5964" s="128" t="s">
        <v>35</v>
      </c>
      <c r="B5964" s="128" t="s">
        <v>36</v>
      </c>
      <c r="C5964" s="128" t="s">
        <v>37</v>
      </c>
      <c r="D5964" s="128" t="s">
        <v>121</v>
      </c>
      <c r="E5964" s="128" t="s">
        <v>215</v>
      </c>
      <c r="F5964" s="128" t="s">
        <v>216</v>
      </c>
      <c r="G5964" s="128" t="s">
        <v>124</v>
      </c>
      <c r="H5964" s="128" t="s">
        <v>124</v>
      </c>
      <c r="I5964" s="128" t="s">
        <v>42</v>
      </c>
      <c r="J5964" s="128" t="s">
        <v>231</v>
      </c>
      <c r="K5964" s="128" t="s">
        <v>231</v>
      </c>
      <c r="L5964" s="128" t="s">
        <v>43</v>
      </c>
      <c r="M5964" s="128" t="s">
        <v>44</v>
      </c>
      <c r="N5964" s="128" t="s">
        <v>180</v>
      </c>
      <c r="O5964" s="128" t="s">
        <v>1534</v>
      </c>
      <c r="P5964" s="128" t="s">
        <v>1152</v>
      </c>
      <c r="Q5964" s="128" t="s">
        <v>2483</v>
      </c>
      <c r="R5964" s="128" t="s">
        <v>1152</v>
      </c>
      <c r="S5964" s="127">
        <v>201505</v>
      </c>
      <c r="T5964" s="128" t="s">
        <v>52</v>
      </c>
      <c r="U5964" s="127">
        <v>0</v>
      </c>
      <c r="V5964" s="138">
        <v>94312.2</v>
      </c>
      <c r="W5964" s="128" t="s">
        <v>1152</v>
      </c>
      <c r="X5964" s="128" t="s">
        <v>975</v>
      </c>
      <c r="Y5964" s="128" t="s">
        <v>1152</v>
      </c>
      <c r="Z5964" s="128" t="s">
        <v>48</v>
      </c>
      <c r="AA5964" s="128" t="s">
        <v>2481</v>
      </c>
      <c r="AB5964" s="128" t="s">
        <v>42</v>
      </c>
      <c r="AC5964" s="128" t="s">
        <v>2557</v>
      </c>
      <c r="AD5964" s="128" t="s">
        <v>51</v>
      </c>
    </row>
    <row r="5965" spans="1:30" x14ac:dyDescent="0.25">
      <c r="A5965" s="128" t="s">
        <v>35</v>
      </c>
      <c r="B5965" s="128" t="s">
        <v>36</v>
      </c>
      <c r="C5965" s="128" t="s">
        <v>37</v>
      </c>
      <c r="D5965" s="128" t="s">
        <v>121</v>
      </c>
      <c r="E5965" s="128" t="s">
        <v>122</v>
      </c>
      <c r="F5965" s="128" t="s">
        <v>123</v>
      </c>
      <c r="G5965" s="128" t="s">
        <v>124</v>
      </c>
      <c r="H5965" s="128" t="s">
        <v>124</v>
      </c>
      <c r="I5965" s="128" t="s">
        <v>42</v>
      </c>
      <c r="J5965" s="128" t="s">
        <v>182</v>
      </c>
      <c r="K5965" s="128" t="s">
        <v>182</v>
      </c>
      <c r="L5965" s="128" t="s">
        <v>43</v>
      </c>
      <c r="M5965" s="128" t="s">
        <v>44</v>
      </c>
      <c r="N5965" s="128" t="s">
        <v>150</v>
      </c>
      <c r="O5965" s="128" t="s">
        <v>1534</v>
      </c>
      <c r="P5965" s="128" t="s">
        <v>1152</v>
      </c>
      <c r="Q5965" s="128" t="s">
        <v>1535</v>
      </c>
      <c r="R5965" s="128" t="s">
        <v>2551</v>
      </c>
      <c r="S5965" s="127">
        <v>201505</v>
      </c>
      <c r="T5965" s="128" t="s">
        <v>52</v>
      </c>
      <c r="U5965" s="127">
        <v>0</v>
      </c>
      <c r="V5965" s="138">
        <v>694997.57</v>
      </c>
      <c r="W5965" s="128" t="s">
        <v>1152</v>
      </c>
      <c r="X5965" s="128" t="s">
        <v>177</v>
      </c>
      <c r="Y5965" s="128" t="s">
        <v>1152</v>
      </c>
      <c r="Z5965" s="128" t="s">
        <v>48</v>
      </c>
      <c r="AA5965" s="128" t="s">
        <v>2481</v>
      </c>
      <c r="AB5965" s="128" t="s">
        <v>42</v>
      </c>
      <c r="AC5965" s="128" t="s">
        <v>2557</v>
      </c>
      <c r="AD5965" s="128" t="s">
        <v>51</v>
      </c>
    </row>
    <row r="5966" spans="1:30" x14ac:dyDescent="0.25">
      <c r="A5966" s="128" t="s">
        <v>35</v>
      </c>
      <c r="B5966" s="128" t="s">
        <v>36</v>
      </c>
      <c r="C5966" s="128" t="s">
        <v>37</v>
      </c>
      <c r="D5966" s="128" t="s">
        <v>121</v>
      </c>
      <c r="E5966" s="128" t="s">
        <v>122</v>
      </c>
      <c r="F5966" s="128" t="s">
        <v>123</v>
      </c>
      <c r="G5966" s="128" t="s">
        <v>124</v>
      </c>
      <c r="H5966" s="128" t="s">
        <v>124</v>
      </c>
      <c r="I5966" s="128" t="s">
        <v>42</v>
      </c>
      <c r="J5966" s="128" t="s">
        <v>182</v>
      </c>
      <c r="K5966" s="128" t="s">
        <v>182</v>
      </c>
      <c r="L5966" s="128" t="s">
        <v>43</v>
      </c>
      <c r="M5966" s="128" t="s">
        <v>44</v>
      </c>
      <c r="N5966" s="128" t="s">
        <v>150</v>
      </c>
      <c r="O5966" s="128" t="s">
        <v>1534</v>
      </c>
      <c r="P5966" s="128" t="s">
        <v>1152</v>
      </c>
      <c r="Q5966" s="128" t="s">
        <v>1535</v>
      </c>
      <c r="R5966" s="128" t="s">
        <v>1152</v>
      </c>
      <c r="S5966" s="127">
        <v>201505</v>
      </c>
      <c r="T5966" s="128" t="s">
        <v>52</v>
      </c>
      <c r="U5966" s="127">
        <v>0</v>
      </c>
      <c r="V5966" s="138">
        <v>276885.78000000003</v>
      </c>
      <c r="W5966" s="128" t="s">
        <v>1152</v>
      </c>
      <c r="X5966" s="128" t="s">
        <v>177</v>
      </c>
      <c r="Y5966" s="128" t="s">
        <v>1152</v>
      </c>
      <c r="Z5966" s="128" t="s">
        <v>48</v>
      </c>
      <c r="AA5966" s="128" t="s">
        <v>2481</v>
      </c>
      <c r="AB5966" s="128" t="s">
        <v>42</v>
      </c>
      <c r="AC5966" s="128" t="s">
        <v>2557</v>
      </c>
      <c r="AD5966" s="128" t="s">
        <v>51</v>
      </c>
    </row>
    <row r="5967" spans="1:30" x14ac:dyDescent="0.25">
      <c r="A5967" s="128" t="s">
        <v>35</v>
      </c>
      <c r="B5967" s="128" t="s">
        <v>36</v>
      </c>
      <c r="C5967" s="128" t="s">
        <v>37</v>
      </c>
      <c r="D5967" s="128" t="s">
        <v>121</v>
      </c>
      <c r="E5967" s="128" t="s">
        <v>122</v>
      </c>
      <c r="F5967" s="128" t="s">
        <v>123</v>
      </c>
      <c r="G5967" s="128" t="s">
        <v>124</v>
      </c>
      <c r="H5967" s="128" t="s">
        <v>124</v>
      </c>
      <c r="I5967" s="128" t="s">
        <v>42</v>
      </c>
      <c r="J5967" s="128" t="s">
        <v>174</v>
      </c>
      <c r="K5967" s="128" t="s">
        <v>174</v>
      </c>
      <c r="L5967" s="128" t="s">
        <v>43</v>
      </c>
      <c r="M5967" s="128" t="s">
        <v>44</v>
      </c>
      <c r="N5967" s="128" t="s">
        <v>150</v>
      </c>
      <c r="O5967" s="128" t="s">
        <v>1534</v>
      </c>
      <c r="P5967" s="128" t="s">
        <v>1152</v>
      </c>
      <c r="Q5967" s="128" t="s">
        <v>1535</v>
      </c>
      <c r="R5967" s="128" t="s">
        <v>1152</v>
      </c>
      <c r="S5967" s="127">
        <v>201505</v>
      </c>
      <c r="T5967" s="128" t="s">
        <v>52</v>
      </c>
      <c r="U5967" s="127">
        <v>0</v>
      </c>
      <c r="V5967" s="138">
        <v>74363.05</v>
      </c>
      <c r="W5967" s="128" t="s">
        <v>1152</v>
      </c>
      <c r="X5967" s="128" t="s">
        <v>177</v>
      </c>
      <c r="Y5967" s="128" t="s">
        <v>1152</v>
      </c>
      <c r="Z5967" s="128" t="s">
        <v>48</v>
      </c>
      <c r="AA5967" s="128" t="s">
        <v>2481</v>
      </c>
      <c r="AB5967" s="128" t="s">
        <v>42</v>
      </c>
      <c r="AC5967" s="128" t="s">
        <v>2557</v>
      </c>
      <c r="AD5967" s="128" t="s">
        <v>51</v>
      </c>
    </row>
    <row r="5968" spans="1:30" x14ac:dyDescent="0.25">
      <c r="A5968" s="128" t="s">
        <v>35</v>
      </c>
      <c r="B5968" s="128" t="s">
        <v>36</v>
      </c>
      <c r="C5968" s="128" t="s">
        <v>37</v>
      </c>
      <c r="D5968" s="128" t="s">
        <v>121</v>
      </c>
      <c r="E5968" s="128" t="s">
        <v>122</v>
      </c>
      <c r="F5968" s="128" t="s">
        <v>123</v>
      </c>
      <c r="G5968" s="128" t="s">
        <v>124</v>
      </c>
      <c r="H5968" s="128" t="s">
        <v>124</v>
      </c>
      <c r="I5968" s="128" t="s">
        <v>42</v>
      </c>
      <c r="J5968" s="128" t="s">
        <v>285</v>
      </c>
      <c r="K5968" s="128" t="s">
        <v>285</v>
      </c>
      <c r="L5968" s="128" t="s">
        <v>43</v>
      </c>
      <c r="M5968" s="128" t="s">
        <v>44</v>
      </c>
      <c r="N5968" s="128" t="s">
        <v>150</v>
      </c>
      <c r="O5968" s="128" t="s">
        <v>1534</v>
      </c>
      <c r="P5968" s="128" t="s">
        <v>1152</v>
      </c>
      <c r="Q5968" s="128" t="s">
        <v>287</v>
      </c>
      <c r="R5968" s="128" t="s">
        <v>1152</v>
      </c>
      <c r="S5968" s="127">
        <v>201505</v>
      </c>
      <c r="T5968" s="128" t="s">
        <v>52</v>
      </c>
      <c r="U5968" s="127">
        <v>0</v>
      </c>
      <c r="V5968" s="138">
        <v>67818.59</v>
      </c>
      <c r="W5968" s="128" t="s">
        <v>1152</v>
      </c>
      <c r="X5968" s="128" t="s">
        <v>288</v>
      </c>
      <c r="Y5968" s="128" t="s">
        <v>1152</v>
      </c>
      <c r="Z5968" s="128" t="s">
        <v>48</v>
      </c>
      <c r="AA5968" s="128" t="s">
        <v>2481</v>
      </c>
      <c r="AB5968" s="128" t="s">
        <v>42</v>
      </c>
      <c r="AC5968" s="128" t="s">
        <v>2557</v>
      </c>
      <c r="AD5968" s="128" t="s">
        <v>51</v>
      </c>
    </row>
    <row r="5969" spans="1:30" x14ac:dyDescent="0.25">
      <c r="A5969" s="128" t="s">
        <v>35</v>
      </c>
      <c r="B5969" s="128" t="s">
        <v>36</v>
      </c>
      <c r="C5969" s="128" t="s">
        <v>37</v>
      </c>
      <c r="D5969" s="128" t="s">
        <v>121</v>
      </c>
      <c r="E5969" s="128" t="s">
        <v>122</v>
      </c>
      <c r="F5969" s="128" t="s">
        <v>123</v>
      </c>
      <c r="G5969" s="128" t="s">
        <v>124</v>
      </c>
      <c r="H5969" s="128" t="s">
        <v>124</v>
      </c>
      <c r="I5969" s="128" t="s">
        <v>42</v>
      </c>
      <c r="J5969" s="128" t="s">
        <v>652</v>
      </c>
      <c r="K5969" s="128" t="s">
        <v>652</v>
      </c>
      <c r="L5969" s="128" t="s">
        <v>43</v>
      </c>
      <c r="M5969" s="128" t="s">
        <v>44</v>
      </c>
      <c r="N5969" s="128" t="s">
        <v>150</v>
      </c>
      <c r="O5969" s="128" t="s">
        <v>1534</v>
      </c>
      <c r="P5969" s="128" t="s">
        <v>1152</v>
      </c>
      <c r="Q5969" s="128" t="s">
        <v>1535</v>
      </c>
      <c r="R5969" s="128" t="s">
        <v>2551</v>
      </c>
      <c r="S5969" s="127">
        <v>201505</v>
      </c>
      <c r="T5969" s="128" t="s">
        <v>52</v>
      </c>
      <c r="U5969" s="127">
        <v>0</v>
      </c>
      <c r="V5969" s="138">
        <v>54899.14</v>
      </c>
      <c r="W5969" s="128" t="s">
        <v>1152</v>
      </c>
      <c r="X5969" s="128" t="s">
        <v>177</v>
      </c>
      <c r="Y5969" s="128" t="s">
        <v>1152</v>
      </c>
      <c r="Z5969" s="128" t="s">
        <v>48</v>
      </c>
      <c r="AA5969" s="128" t="s">
        <v>2481</v>
      </c>
      <c r="AB5969" s="128" t="s">
        <v>42</v>
      </c>
      <c r="AC5969" s="128" t="s">
        <v>2557</v>
      </c>
      <c r="AD5969" s="128" t="s">
        <v>51</v>
      </c>
    </row>
    <row r="5970" spans="1:30" x14ac:dyDescent="0.25">
      <c r="A5970" s="128" t="s">
        <v>35</v>
      </c>
      <c r="B5970" s="128" t="s">
        <v>36</v>
      </c>
      <c r="C5970" s="128" t="s">
        <v>37</v>
      </c>
      <c r="D5970" s="128" t="s">
        <v>121</v>
      </c>
      <c r="E5970" s="128" t="s">
        <v>122</v>
      </c>
      <c r="F5970" s="128" t="s">
        <v>123</v>
      </c>
      <c r="G5970" s="128" t="s">
        <v>124</v>
      </c>
      <c r="H5970" s="128" t="s">
        <v>124</v>
      </c>
      <c r="I5970" s="128" t="s">
        <v>42</v>
      </c>
      <c r="J5970" s="128" t="s">
        <v>532</v>
      </c>
      <c r="K5970" s="128" t="s">
        <v>532</v>
      </c>
      <c r="L5970" s="128" t="s">
        <v>43</v>
      </c>
      <c r="M5970" s="128" t="s">
        <v>44</v>
      </c>
      <c r="N5970" s="128" t="s">
        <v>150</v>
      </c>
      <c r="O5970" s="128" t="s">
        <v>1534</v>
      </c>
      <c r="P5970" s="128" t="s">
        <v>1152</v>
      </c>
      <c r="Q5970" s="128" t="s">
        <v>1535</v>
      </c>
      <c r="R5970" s="128" t="s">
        <v>2551</v>
      </c>
      <c r="S5970" s="127">
        <v>201505</v>
      </c>
      <c r="T5970" s="128" t="s">
        <v>52</v>
      </c>
      <c r="U5970" s="127">
        <v>0</v>
      </c>
      <c r="V5970" s="138">
        <v>38061.18</v>
      </c>
      <c r="W5970" s="128" t="s">
        <v>1152</v>
      </c>
      <c r="X5970" s="128" t="s">
        <v>177</v>
      </c>
      <c r="Y5970" s="128" t="s">
        <v>1152</v>
      </c>
      <c r="Z5970" s="128" t="s">
        <v>48</v>
      </c>
      <c r="AA5970" s="128" t="s">
        <v>2481</v>
      </c>
      <c r="AB5970" s="128" t="s">
        <v>42</v>
      </c>
      <c r="AC5970" s="128" t="s">
        <v>2557</v>
      </c>
      <c r="AD5970" s="128" t="s">
        <v>51</v>
      </c>
    </row>
    <row r="5971" spans="1:30" x14ac:dyDescent="0.25">
      <c r="A5971" s="128" t="s">
        <v>35</v>
      </c>
      <c r="B5971" s="128" t="s">
        <v>36</v>
      </c>
      <c r="C5971" s="128" t="s">
        <v>37</v>
      </c>
      <c r="D5971" s="128" t="s">
        <v>121</v>
      </c>
      <c r="E5971" s="128" t="s">
        <v>122</v>
      </c>
      <c r="F5971" s="128" t="s">
        <v>123</v>
      </c>
      <c r="G5971" s="128" t="s">
        <v>124</v>
      </c>
      <c r="H5971" s="128" t="s">
        <v>124</v>
      </c>
      <c r="I5971" s="128" t="s">
        <v>42</v>
      </c>
      <c r="J5971" s="128" t="s">
        <v>652</v>
      </c>
      <c r="K5971" s="128" t="s">
        <v>652</v>
      </c>
      <c r="L5971" s="128" t="s">
        <v>43</v>
      </c>
      <c r="M5971" s="128" t="s">
        <v>44</v>
      </c>
      <c r="N5971" s="128" t="s">
        <v>150</v>
      </c>
      <c r="O5971" s="128" t="s">
        <v>1534</v>
      </c>
      <c r="P5971" s="128" t="s">
        <v>1152</v>
      </c>
      <c r="Q5971" s="128" t="s">
        <v>1535</v>
      </c>
      <c r="R5971" s="128" t="s">
        <v>1152</v>
      </c>
      <c r="S5971" s="127">
        <v>201505</v>
      </c>
      <c r="T5971" s="128" t="s">
        <v>52</v>
      </c>
      <c r="U5971" s="127">
        <v>0</v>
      </c>
      <c r="V5971" s="138">
        <v>29398.36</v>
      </c>
      <c r="W5971" s="128" t="s">
        <v>1152</v>
      </c>
      <c r="X5971" s="128" t="s">
        <v>177</v>
      </c>
      <c r="Y5971" s="128" t="s">
        <v>1152</v>
      </c>
      <c r="Z5971" s="128" t="s">
        <v>48</v>
      </c>
      <c r="AA5971" s="128" t="s">
        <v>2481</v>
      </c>
      <c r="AB5971" s="128" t="s">
        <v>42</v>
      </c>
      <c r="AC5971" s="128" t="s">
        <v>2557</v>
      </c>
      <c r="AD5971" s="128" t="s">
        <v>51</v>
      </c>
    </row>
    <row r="5972" spans="1:30" x14ac:dyDescent="0.25">
      <c r="A5972" s="128" t="s">
        <v>35</v>
      </c>
      <c r="B5972" s="128" t="s">
        <v>36</v>
      </c>
      <c r="C5972" s="128" t="s">
        <v>37</v>
      </c>
      <c r="D5972" s="128" t="s">
        <v>121</v>
      </c>
      <c r="E5972" s="128" t="s">
        <v>122</v>
      </c>
      <c r="F5972" s="128" t="s">
        <v>123</v>
      </c>
      <c r="G5972" s="128" t="s">
        <v>124</v>
      </c>
      <c r="H5972" s="128" t="s">
        <v>124</v>
      </c>
      <c r="I5972" s="128" t="s">
        <v>42</v>
      </c>
      <c r="J5972" s="128" t="s">
        <v>182</v>
      </c>
      <c r="K5972" s="128" t="s">
        <v>182</v>
      </c>
      <c r="L5972" s="128" t="s">
        <v>43</v>
      </c>
      <c r="M5972" s="128" t="s">
        <v>44</v>
      </c>
      <c r="N5972" s="128" t="s">
        <v>150</v>
      </c>
      <c r="O5972" s="128" t="s">
        <v>1562</v>
      </c>
      <c r="P5972" s="128" t="s">
        <v>1152</v>
      </c>
      <c r="Q5972" s="128" t="s">
        <v>2484</v>
      </c>
      <c r="R5972" s="128" t="s">
        <v>1152</v>
      </c>
      <c r="S5972" s="127">
        <v>201505</v>
      </c>
      <c r="T5972" s="128" t="s">
        <v>47</v>
      </c>
      <c r="U5972" s="127">
        <v>0</v>
      </c>
      <c r="V5972" s="138">
        <v>-1872924</v>
      </c>
      <c r="W5972" s="128" t="s">
        <v>1152</v>
      </c>
      <c r="X5972" s="128" t="s">
        <v>1152</v>
      </c>
      <c r="Y5972" s="128" t="s">
        <v>1152</v>
      </c>
      <c r="Z5972" s="128" t="s">
        <v>48</v>
      </c>
      <c r="AA5972" s="128" t="s">
        <v>2363</v>
      </c>
      <c r="AB5972" s="128" t="s">
        <v>42</v>
      </c>
      <c r="AC5972" s="128" t="s">
        <v>2558</v>
      </c>
      <c r="AD5972" s="128" t="s">
        <v>51</v>
      </c>
    </row>
    <row r="5973" spans="1:30" x14ac:dyDescent="0.25">
      <c r="A5973" s="128" t="s">
        <v>35</v>
      </c>
      <c r="B5973" s="128" t="s">
        <v>36</v>
      </c>
      <c r="C5973" s="128" t="s">
        <v>37</v>
      </c>
      <c r="D5973" s="128" t="s">
        <v>121</v>
      </c>
      <c r="E5973" s="128" t="s">
        <v>122</v>
      </c>
      <c r="F5973" s="128" t="s">
        <v>123</v>
      </c>
      <c r="G5973" s="128" t="s">
        <v>124</v>
      </c>
      <c r="H5973" s="128" t="s">
        <v>124</v>
      </c>
      <c r="I5973" s="128" t="s">
        <v>42</v>
      </c>
      <c r="J5973" s="128" t="s">
        <v>652</v>
      </c>
      <c r="K5973" s="128" t="s">
        <v>652</v>
      </c>
      <c r="L5973" s="128" t="s">
        <v>43</v>
      </c>
      <c r="M5973" s="128" t="s">
        <v>44</v>
      </c>
      <c r="N5973" s="128" t="s">
        <v>150</v>
      </c>
      <c r="O5973" s="128" t="s">
        <v>1562</v>
      </c>
      <c r="P5973" s="128" t="s">
        <v>1152</v>
      </c>
      <c r="Q5973" s="128" t="s">
        <v>2484</v>
      </c>
      <c r="R5973" s="128" t="s">
        <v>1152</v>
      </c>
      <c r="S5973" s="127">
        <v>201505</v>
      </c>
      <c r="T5973" s="128" t="s">
        <v>47</v>
      </c>
      <c r="U5973" s="127">
        <v>0</v>
      </c>
      <c r="V5973" s="138">
        <v>-612909</v>
      </c>
      <c r="W5973" s="128" t="s">
        <v>1152</v>
      </c>
      <c r="X5973" s="128" t="s">
        <v>1152</v>
      </c>
      <c r="Y5973" s="128" t="s">
        <v>1152</v>
      </c>
      <c r="Z5973" s="128" t="s">
        <v>48</v>
      </c>
      <c r="AA5973" s="128" t="s">
        <v>2363</v>
      </c>
      <c r="AB5973" s="128" t="s">
        <v>42</v>
      </c>
      <c r="AC5973" s="128" t="s">
        <v>2558</v>
      </c>
      <c r="AD5973" s="128" t="s">
        <v>51</v>
      </c>
    </row>
    <row r="5974" spans="1:30" x14ac:dyDescent="0.25">
      <c r="A5974" s="128" t="s">
        <v>35</v>
      </c>
      <c r="B5974" s="128" t="s">
        <v>36</v>
      </c>
      <c r="C5974" s="128" t="s">
        <v>37</v>
      </c>
      <c r="D5974" s="128" t="s">
        <v>121</v>
      </c>
      <c r="E5974" s="128" t="s">
        <v>122</v>
      </c>
      <c r="F5974" s="128" t="s">
        <v>123</v>
      </c>
      <c r="G5974" s="128" t="s">
        <v>124</v>
      </c>
      <c r="H5974" s="128" t="s">
        <v>124</v>
      </c>
      <c r="I5974" s="128" t="s">
        <v>42</v>
      </c>
      <c r="J5974" s="128" t="s">
        <v>532</v>
      </c>
      <c r="K5974" s="128" t="s">
        <v>532</v>
      </c>
      <c r="L5974" s="128" t="s">
        <v>43</v>
      </c>
      <c r="M5974" s="128" t="s">
        <v>44</v>
      </c>
      <c r="N5974" s="128" t="s">
        <v>150</v>
      </c>
      <c r="O5974" s="128" t="s">
        <v>1562</v>
      </c>
      <c r="P5974" s="128" t="s">
        <v>1152</v>
      </c>
      <c r="Q5974" s="128" t="s">
        <v>2484</v>
      </c>
      <c r="R5974" s="128" t="s">
        <v>1152</v>
      </c>
      <c r="S5974" s="127">
        <v>201505</v>
      </c>
      <c r="T5974" s="128" t="s">
        <v>47</v>
      </c>
      <c r="U5974" s="127">
        <v>0</v>
      </c>
      <c r="V5974" s="138">
        <v>-248129</v>
      </c>
      <c r="W5974" s="128" t="s">
        <v>1152</v>
      </c>
      <c r="X5974" s="128" t="s">
        <v>1152</v>
      </c>
      <c r="Y5974" s="128" t="s">
        <v>1152</v>
      </c>
      <c r="Z5974" s="128" t="s">
        <v>48</v>
      </c>
      <c r="AA5974" s="128" t="s">
        <v>2363</v>
      </c>
      <c r="AB5974" s="128" t="s">
        <v>42</v>
      </c>
      <c r="AC5974" s="128" t="s">
        <v>2558</v>
      </c>
      <c r="AD5974" s="128" t="s">
        <v>51</v>
      </c>
    </row>
    <row r="5975" spans="1:30" x14ac:dyDescent="0.25">
      <c r="A5975" s="128" t="s">
        <v>35</v>
      </c>
      <c r="B5975" s="128" t="s">
        <v>36</v>
      </c>
      <c r="C5975" s="128" t="s">
        <v>37</v>
      </c>
      <c r="D5975" s="128" t="s">
        <v>121</v>
      </c>
      <c r="E5975" s="128" t="s">
        <v>122</v>
      </c>
      <c r="F5975" s="128" t="s">
        <v>123</v>
      </c>
      <c r="G5975" s="128" t="s">
        <v>124</v>
      </c>
      <c r="H5975" s="128" t="s">
        <v>124</v>
      </c>
      <c r="I5975" s="128" t="s">
        <v>42</v>
      </c>
      <c r="J5975" s="128" t="s">
        <v>174</v>
      </c>
      <c r="K5975" s="128" t="s">
        <v>174</v>
      </c>
      <c r="L5975" s="128" t="s">
        <v>43</v>
      </c>
      <c r="M5975" s="128" t="s">
        <v>44</v>
      </c>
      <c r="N5975" s="128" t="s">
        <v>150</v>
      </c>
      <c r="O5975" s="128" t="s">
        <v>1562</v>
      </c>
      <c r="P5975" s="128" t="s">
        <v>1152</v>
      </c>
      <c r="Q5975" s="128" t="s">
        <v>2484</v>
      </c>
      <c r="R5975" s="128" t="s">
        <v>1152</v>
      </c>
      <c r="S5975" s="127">
        <v>201505</v>
      </c>
      <c r="T5975" s="128" t="s">
        <v>47</v>
      </c>
      <c r="U5975" s="127">
        <v>0</v>
      </c>
      <c r="V5975" s="138">
        <v>-170469</v>
      </c>
      <c r="W5975" s="128" t="s">
        <v>1152</v>
      </c>
      <c r="X5975" s="128" t="s">
        <v>1152</v>
      </c>
      <c r="Y5975" s="128" t="s">
        <v>1152</v>
      </c>
      <c r="Z5975" s="128" t="s">
        <v>48</v>
      </c>
      <c r="AA5975" s="128" t="s">
        <v>2363</v>
      </c>
      <c r="AB5975" s="128" t="s">
        <v>42</v>
      </c>
      <c r="AC5975" s="128" t="s">
        <v>2558</v>
      </c>
      <c r="AD5975" s="128" t="s">
        <v>51</v>
      </c>
    </row>
    <row r="5976" spans="1:30" x14ac:dyDescent="0.25">
      <c r="A5976" s="128" t="s">
        <v>35</v>
      </c>
      <c r="B5976" s="128" t="s">
        <v>36</v>
      </c>
      <c r="C5976" s="128" t="s">
        <v>37</v>
      </c>
      <c r="D5976" s="128" t="s">
        <v>121</v>
      </c>
      <c r="E5976" s="128" t="s">
        <v>122</v>
      </c>
      <c r="F5976" s="128" t="s">
        <v>123</v>
      </c>
      <c r="G5976" s="128" t="s">
        <v>124</v>
      </c>
      <c r="H5976" s="128" t="s">
        <v>124</v>
      </c>
      <c r="I5976" s="128" t="s">
        <v>42</v>
      </c>
      <c r="J5976" s="128" t="s">
        <v>190</v>
      </c>
      <c r="K5976" s="128" t="s">
        <v>190</v>
      </c>
      <c r="L5976" s="128" t="s">
        <v>43</v>
      </c>
      <c r="M5976" s="128" t="s">
        <v>44</v>
      </c>
      <c r="N5976" s="128" t="s">
        <v>134</v>
      </c>
      <c r="O5976" s="128" t="s">
        <v>2531</v>
      </c>
      <c r="P5976" s="128" t="s">
        <v>1152</v>
      </c>
      <c r="Q5976" s="128" t="s">
        <v>1552</v>
      </c>
      <c r="R5976" s="128" t="s">
        <v>2559</v>
      </c>
      <c r="S5976" s="127">
        <v>201505</v>
      </c>
      <c r="T5976" s="128" t="s">
        <v>47</v>
      </c>
      <c r="U5976" s="127">
        <v>0</v>
      </c>
      <c r="V5976" s="138">
        <v>-291.75</v>
      </c>
      <c r="W5976" s="128" t="s">
        <v>1152</v>
      </c>
      <c r="X5976" s="128" t="s">
        <v>2560</v>
      </c>
      <c r="Y5976" s="128" t="s">
        <v>1152</v>
      </c>
      <c r="Z5976" s="128" t="s">
        <v>48</v>
      </c>
      <c r="AA5976" s="128" t="s">
        <v>2481</v>
      </c>
      <c r="AB5976" s="128" t="s">
        <v>42</v>
      </c>
      <c r="AC5976" s="128" t="s">
        <v>2561</v>
      </c>
      <c r="AD5976" s="128" t="s">
        <v>51</v>
      </c>
    </row>
    <row r="5977" spans="1:30" x14ac:dyDescent="0.25">
      <c r="A5977" s="128" t="s">
        <v>35</v>
      </c>
      <c r="B5977" s="128" t="s">
        <v>36</v>
      </c>
      <c r="C5977" s="128" t="s">
        <v>37</v>
      </c>
      <c r="D5977" s="128" t="s">
        <v>121</v>
      </c>
      <c r="E5977" s="128" t="s">
        <v>215</v>
      </c>
      <c r="F5977" s="128" t="s">
        <v>216</v>
      </c>
      <c r="G5977" s="128" t="s">
        <v>124</v>
      </c>
      <c r="H5977" s="128" t="s">
        <v>124</v>
      </c>
      <c r="I5977" s="128" t="s">
        <v>42</v>
      </c>
      <c r="J5977" s="128" t="s">
        <v>237</v>
      </c>
      <c r="K5977" s="128" t="s">
        <v>237</v>
      </c>
      <c r="L5977" s="128" t="s">
        <v>43</v>
      </c>
      <c r="M5977" s="128" t="s">
        <v>44</v>
      </c>
      <c r="N5977" s="128" t="s">
        <v>150</v>
      </c>
      <c r="O5977" s="128" t="s">
        <v>1534</v>
      </c>
      <c r="P5977" s="128" t="s">
        <v>1152</v>
      </c>
      <c r="Q5977" s="128" t="s">
        <v>2545</v>
      </c>
      <c r="R5977" s="128" t="s">
        <v>1152</v>
      </c>
      <c r="S5977" s="127">
        <v>201505</v>
      </c>
      <c r="T5977" s="128" t="s">
        <v>47</v>
      </c>
      <c r="U5977" s="127">
        <v>0</v>
      </c>
      <c r="V5977" s="138">
        <v>-21561.279999999999</v>
      </c>
      <c r="W5977" s="128" t="s">
        <v>1152</v>
      </c>
      <c r="X5977" s="128" t="s">
        <v>1152</v>
      </c>
      <c r="Y5977" s="128" t="s">
        <v>1152</v>
      </c>
      <c r="Z5977" s="128" t="s">
        <v>48</v>
      </c>
      <c r="AA5977" s="128" t="s">
        <v>1166</v>
      </c>
      <c r="AB5977" s="128" t="s">
        <v>42</v>
      </c>
      <c r="AC5977" s="128" t="s">
        <v>2562</v>
      </c>
      <c r="AD5977" s="128" t="s">
        <v>51</v>
      </c>
    </row>
    <row r="5978" spans="1:30" x14ac:dyDescent="0.25">
      <c r="A5978" s="128" t="s">
        <v>35</v>
      </c>
      <c r="B5978" s="128" t="s">
        <v>36</v>
      </c>
      <c r="C5978" s="128" t="s">
        <v>37</v>
      </c>
      <c r="D5978" s="128" t="s">
        <v>121</v>
      </c>
      <c r="E5978" s="128" t="s">
        <v>215</v>
      </c>
      <c r="F5978" s="128" t="s">
        <v>216</v>
      </c>
      <c r="G5978" s="128" t="s">
        <v>124</v>
      </c>
      <c r="H5978" s="128" t="s">
        <v>124</v>
      </c>
      <c r="I5978" s="128" t="s">
        <v>42</v>
      </c>
      <c r="J5978" s="128" t="s">
        <v>250</v>
      </c>
      <c r="K5978" s="128" t="s">
        <v>250</v>
      </c>
      <c r="L5978" s="128" t="s">
        <v>43</v>
      </c>
      <c r="M5978" s="128" t="s">
        <v>44</v>
      </c>
      <c r="N5978" s="128" t="s">
        <v>150</v>
      </c>
      <c r="O5978" s="128" t="s">
        <v>1534</v>
      </c>
      <c r="P5978" s="128" t="s">
        <v>1152</v>
      </c>
      <c r="Q5978" s="128" t="s">
        <v>2546</v>
      </c>
      <c r="R5978" s="128" t="s">
        <v>1152</v>
      </c>
      <c r="S5978" s="127">
        <v>201505</v>
      </c>
      <c r="T5978" s="128" t="s">
        <v>47</v>
      </c>
      <c r="U5978" s="127">
        <v>0</v>
      </c>
      <c r="V5978" s="138">
        <v>-1153.5899999999999</v>
      </c>
      <c r="W5978" s="128" t="s">
        <v>1152</v>
      </c>
      <c r="X5978" s="128" t="s">
        <v>1152</v>
      </c>
      <c r="Y5978" s="128" t="s">
        <v>1152</v>
      </c>
      <c r="Z5978" s="128" t="s">
        <v>48</v>
      </c>
      <c r="AA5978" s="128" t="s">
        <v>1166</v>
      </c>
      <c r="AB5978" s="128" t="s">
        <v>42</v>
      </c>
      <c r="AC5978" s="128" t="s">
        <v>2562</v>
      </c>
      <c r="AD5978" s="128" t="s">
        <v>51</v>
      </c>
    </row>
    <row r="5979" spans="1:30" x14ac:dyDescent="0.25">
      <c r="A5979" s="128" t="s">
        <v>35</v>
      </c>
      <c r="B5979" s="128" t="s">
        <v>36</v>
      </c>
      <c r="C5979" s="128" t="s">
        <v>37</v>
      </c>
      <c r="D5979" s="128" t="s">
        <v>121</v>
      </c>
      <c r="E5979" s="128" t="s">
        <v>215</v>
      </c>
      <c r="F5979" s="128" t="s">
        <v>216</v>
      </c>
      <c r="G5979" s="128" t="s">
        <v>124</v>
      </c>
      <c r="H5979" s="128" t="s">
        <v>124</v>
      </c>
      <c r="I5979" s="128" t="s">
        <v>42</v>
      </c>
      <c r="J5979" s="128" t="s">
        <v>237</v>
      </c>
      <c r="K5979" s="128" t="s">
        <v>237</v>
      </c>
      <c r="L5979" s="128" t="s">
        <v>43</v>
      </c>
      <c r="M5979" s="128" t="s">
        <v>44</v>
      </c>
      <c r="N5979" s="128" t="s">
        <v>180</v>
      </c>
      <c r="O5979" s="128" t="s">
        <v>1534</v>
      </c>
      <c r="P5979" s="128" t="s">
        <v>1152</v>
      </c>
      <c r="Q5979" s="128" t="s">
        <v>1544</v>
      </c>
      <c r="R5979" s="128" t="s">
        <v>1152</v>
      </c>
      <c r="S5979" s="127">
        <v>201505</v>
      </c>
      <c r="T5979" s="128" t="s">
        <v>47</v>
      </c>
      <c r="U5979" s="127">
        <v>0</v>
      </c>
      <c r="V5979" s="138">
        <v>-432200</v>
      </c>
      <c r="W5979" s="128" t="s">
        <v>1152</v>
      </c>
      <c r="X5979" s="128" t="s">
        <v>1152</v>
      </c>
      <c r="Y5979" s="128" t="s">
        <v>1152</v>
      </c>
      <c r="Z5979" s="128" t="s">
        <v>48</v>
      </c>
      <c r="AA5979" s="128" t="s">
        <v>1166</v>
      </c>
      <c r="AB5979" s="128" t="s">
        <v>42</v>
      </c>
      <c r="AC5979" s="128" t="s">
        <v>2562</v>
      </c>
      <c r="AD5979" s="128" t="s">
        <v>51</v>
      </c>
    </row>
    <row r="5980" spans="1:30" x14ac:dyDescent="0.25">
      <c r="A5980" s="128" t="s">
        <v>35</v>
      </c>
      <c r="B5980" s="128" t="s">
        <v>36</v>
      </c>
      <c r="C5980" s="128" t="s">
        <v>37</v>
      </c>
      <c r="D5980" s="128" t="s">
        <v>121</v>
      </c>
      <c r="E5980" s="128" t="s">
        <v>215</v>
      </c>
      <c r="F5980" s="128" t="s">
        <v>216</v>
      </c>
      <c r="G5980" s="128" t="s">
        <v>124</v>
      </c>
      <c r="H5980" s="128" t="s">
        <v>124</v>
      </c>
      <c r="I5980" s="128" t="s">
        <v>42</v>
      </c>
      <c r="J5980" s="128" t="s">
        <v>261</v>
      </c>
      <c r="K5980" s="128" t="s">
        <v>261</v>
      </c>
      <c r="L5980" s="128" t="s">
        <v>43</v>
      </c>
      <c r="M5980" s="128" t="s">
        <v>44</v>
      </c>
      <c r="N5980" s="128" t="s">
        <v>180</v>
      </c>
      <c r="O5980" s="128" t="s">
        <v>1534</v>
      </c>
      <c r="P5980" s="128" t="s">
        <v>1152</v>
      </c>
      <c r="Q5980" s="128" t="s">
        <v>1547</v>
      </c>
      <c r="R5980" s="128" t="s">
        <v>1152</v>
      </c>
      <c r="S5980" s="127">
        <v>201505</v>
      </c>
      <c r="T5980" s="128" t="s">
        <v>47</v>
      </c>
      <c r="U5980" s="127">
        <v>0</v>
      </c>
      <c r="V5980" s="138">
        <v>-320287</v>
      </c>
      <c r="W5980" s="128" t="s">
        <v>1152</v>
      </c>
      <c r="X5980" s="128" t="s">
        <v>1152</v>
      </c>
      <c r="Y5980" s="128" t="s">
        <v>1152</v>
      </c>
      <c r="Z5980" s="128" t="s">
        <v>48</v>
      </c>
      <c r="AA5980" s="128" t="s">
        <v>1166</v>
      </c>
      <c r="AB5980" s="128" t="s">
        <v>42</v>
      </c>
      <c r="AC5980" s="128" t="s">
        <v>2562</v>
      </c>
      <c r="AD5980" s="128" t="s">
        <v>51</v>
      </c>
    </row>
    <row r="5981" spans="1:30" x14ac:dyDescent="0.25">
      <c r="A5981" s="128" t="s">
        <v>35</v>
      </c>
      <c r="B5981" s="128" t="s">
        <v>36</v>
      </c>
      <c r="C5981" s="128" t="s">
        <v>37</v>
      </c>
      <c r="D5981" s="128" t="s">
        <v>121</v>
      </c>
      <c r="E5981" s="128" t="s">
        <v>215</v>
      </c>
      <c r="F5981" s="128" t="s">
        <v>216</v>
      </c>
      <c r="G5981" s="128" t="s">
        <v>124</v>
      </c>
      <c r="H5981" s="128" t="s">
        <v>124</v>
      </c>
      <c r="I5981" s="128" t="s">
        <v>42</v>
      </c>
      <c r="J5981" s="128" t="s">
        <v>217</v>
      </c>
      <c r="K5981" s="128" t="s">
        <v>217</v>
      </c>
      <c r="L5981" s="128" t="s">
        <v>43</v>
      </c>
      <c r="M5981" s="128" t="s">
        <v>44</v>
      </c>
      <c r="N5981" s="128" t="s">
        <v>180</v>
      </c>
      <c r="O5981" s="128" t="s">
        <v>1534</v>
      </c>
      <c r="P5981" s="128" t="s">
        <v>1152</v>
      </c>
      <c r="Q5981" s="128" t="s">
        <v>2483</v>
      </c>
      <c r="R5981" s="128" t="s">
        <v>1152</v>
      </c>
      <c r="S5981" s="127">
        <v>201505</v>
      </c>
      <c r="T5981" s="128" t="s">
        <v>47</v>
      </c>
      <c r="U5981" s="127">
        <v>0</v>
      </c>
      <c r="V5981" s="138">
        <v>-74253.75</v>
      </c>
      <c r="W5981" s="128" t="s">
        <v>1152</v>
      </c>
      <c r="X5981" s="128" t="s">
        <v>1152</v>
      </c>
      <c r="Y5981" s="128" t="s">
        <v>1152</v>
      </c>
      <c r="Z5981" s="128" t="s">
        <v>48</v>
      </c>
      <c r="AA5981" s="128" t="s">
        <v>1166</v>
      </c>
      <c r="AB5981" s="128" t="s">
        <v>42</v>
      </c>
      <c r="AC5981" s="128" t="s">
        <v>2562</v>
      </c>
      <c r="AD5981" s="128" t="s">
        <v>51</v>
      </c>
    </row>
    <row r="5982" spans="1:30" x14ac:dyDescent="0.25">
      <c r="A5982" s="128" t="s">
        <v>35</v>
      </c>
      <c r="B5982" s="128" t="s">
        <v>36</v>
      </c>
      <c r="C5982" s="128" t="s">
        <v>37</v>
      </c>
      <c r="D5982" s="128" t="s">
        <v>121</v>
      </c>
      <c r="E5982" s="128" t="s">
        <v>215</v>
      </c>
      <c r="F5982" s="128" t="s">
        <v>216</v>
      </c>
      <c r="G5982" s="128" t="s">
        <v>124</v>
      </c>
      <c r="H5982" s="128" t="s">
        <v>124</v>
      </c>
      <c r="I5982" s="128" t="s">
        <v>42</v>
      </c>
      <c r="J5982" s="128" t="s">
        <v>250</v>
      </c>
      <c r="K5982" s="128" t="s">
        <v>250</v>
      </c>
      <c r="L5982" s="128" t="s">
        <v>43</v>
      </c>
      <c r="M5982" s="128" t="s">
        <v>44</v>
      </c>
      <c r="N5982" s="128" t="s">
        <v>180</v>
      </c>
      <c r="O5982" s="128" t="s">
        <v>1534</v>
      </c>
      <c r="P5982" s="128" t="s">
        <v>1152</v>
      </c>
      <c r="Q5982" s="128" t="s">
        <v>1545</v>
      </c>
      <c r="R5982" s="128" t="s">
        <v>1152</v>
      </c>
      <c r="S5982" s="127">
        <v>201505</v>
      </c>
      <c r="T5982" s="128" t="s">
        <v>47</v>
      </c>
      <c r="U5982" s="127">
        <v>0</v>
      </c>
      <c r="V5982" s="138">
        <v>-33600</v>
      </c>
      <c r="W5982" s="128" t="s">
        <v>1152</v>
      </c>
      <c r="X5982" s="128" t="s">
        <v>1152</v>
      </c>
      <c r="Y5982" s="128" t="s">
        <v>1152</v>
      </c>
      <c r="Z5982" s="128" t="s">
        <v>48</v>
      </c>
      <c r="AA5982" s="128" t="s">
        <v>1166</v>
      </c>
      <c r="AB5982" s="128" t="s">
        <v>42</v>
      </c>
      <c r="AC5982" s="128" t="s">
        <v>2562</v>
      </c>
      <c r="AD5982" s="128" t="s">
        <v>51</v>
      </c>
    </row>
    <row r="5983" spans="1:30" x14ac:dyDescent="0.25">
      <c r="A5983" s="128" t="s">
        <v>35</v>
      </c>
      <c r="B5983" s="128" t="s">
        <v>36</v>
      </c>
      <c r="C5983" s="128" t="s">
        <v>37</v>
      </c>
      <c r="D5983" s="128" t="s">
        <v>121</v>
      </c>
      <c r="E5983" s="128" t="s">
        <v>215</v>
      </c>
      <c r="F5983" s="128" t="s">
        <v>216</v>
      </c>
      <c r="G5983" s="128" t="s">
        <v>124</v>
      </c>
      <c r="H5983" s="128" t="s">
        <v>124</v>
      </c>
      <c r="I5983" s="128" t="s">
        <v>42</v>
      </c>
      <c r="J5983" s="128" t="s">
        <v>231</v>
      </c>
      <c r="K5983" s="128" t="s">
        <v>231</v>
      </c>
      <c r="L5983" s="128" t="s">
        <v>43</v>
      </c>
      <c r="M5983" s="128" t="s">
        <v>44</v>
      </c>
      <c r="N5983" s="128" t="s">
        <v>180</v>
      </c>
      <c r="O5983" s="128" t="s">
        <v>1534</v>
      </c>
      <c r="P5983" s="128" t="s">
        <v>1152</v>
      </c>
      <c r="Q5983" s="128" t="s">
        <v>2547</v>
      </c>
      <c r="R5983" s="128" t="s">
        <v>1152</v>
      </c>
      <c r="S5983" s="127">
        <v>201505</v>
      </c>
      <c r="T5983" s="128" t="s">
        <v>47</v>
      </c>
      <c r="U5983" s="127">
        <v>0</v>
      </c>
      <c r="V5983" s="138">
        <v>-20373.689999999999</v>
      </c>
      <c r="W5983" s="128" t="s">
        <v>1152</v>
      </c>
      <c r="X5983" s="128" t="s">
        <v>1152</v>
      </c>
      <c r="Y5983" s="128" t="s">
        <v>1152</v>
      </c>
      <c r="Z5983" s="128" t="s">
        <v>48</v>
      </c>
      <c r="AA5983" s="128" t="s">
        <v>1166</v>
      </c>
      <c r="AB5983" s="128" t="s">
        <v>42</v>
      </c>
      <c r="AC5983" s="128" t="s">
        <v>2562</v>
      </c>
      <c r="AD5983" s="128" t="s">
        <v>51</v>
      </c>
    </row>
    <row r="5984" spans="1:30" x14ac:dyDescent="0.25">
      <c r="A5984" s="128" t="s">
        <v>35</v>
      </c>
      <c r="B5984" s="128" t="s">
        <v>36</v>
      </c>
      <c r="C5984" s="128" t="s">
        <v>37</v>
      </c>
      <c r="D5984" s="128" t="s">
        <v>121</v>
      </c>
      <c r="E5984" s="128" t="s">
        <v>215</v>
      </c>
      <c r="F5984" s="128" t="s">
        <v>216</v>
      </c>
      <c r="G5984" s="128" t="s">
        <v>124</v>
      </c>
      <c r="H5984" s="128" t="s">
        <v>124</v>
      </c>
      <c r="I5984" s="128" t="s">
        <v>42</v>
      </c>
      <c r="J5984" s="128" t="s">
        <v>437</v>
      </c>
      <c r="K5984" s="128" t="s">
        <v>437</v>
      </c>
      <c r="L5984" s="128" t="s">
        <v>43</v>
      </c>
      <c r="M5984" s="128" t="s">
        <v>44</v>
      </c>
      <c r="N5984" s="128" t="s">
        <v>180</v>
      </c>
      <c r="O5984" s="128" t="s">
        <v>1534</v>
      </c>
      <c r="P5984" s="128" t="s">
        <v>1152</v>
      </c>
      <c r="Q5984" s="128" t="s">
        <v>1547</v>
      </c>
      <c r="R5984" s="128" t="s">
        <v>1152</v>
      </c>
      <c r="S5984" s="127">
        <v>201505</v>
      </c>
      <c r="T5984" s="128" t="s">
        <v>47</v>
      </c>
      <c r="U5984" s="127">
        <v>0</v>
      </c>
      <c r="V5984" s="138">
        <v>-12902.67</v>
      </c>
      <c r="W5984" s="128" t="s">
        <v>1152</v>
      </c>
      <c r="X5984" s="128" t="s">
        <v>1152</v>
      </c>
      <c r="Y5984" s="128" t="s">
        <v>1152</v>
      </c>
      <c r="Z5984" s="128" t="s">
        <v>48</v>
      </c>
      <c r="AA5984" s="128" t="s">
        <v>1166</v>
      </c>
      <c r="AB5984" s="128" t="s">
        <v>42</v>
      </c>
      <c r="AC5984" s="128" t="s">
        <v>2562</v>
      </c>
      <c r="AD5984" s="128" t="s">
        <v>51</v>
      </c>
    </row>
    <row r="5985" spans="1:30" x14ac:dyDescent="0.25">
      <c r="A5985" s="128" t="s">
        <v>35</v>
      </c>
      <c r="B5985" s="128" t="s">
        <v>36</v>
      </c>
      <c r="C5985" s="128" t="s">
        <v>37</v>
      </c>
      <c r="D5985" s="128" t="s">
        <v>121</v>
      </c>
      <c r="E5985" s="128" t="s">
        <v>122</v>
      </c>
      <c r="F5985" s="128" t="s">
        <v>123</v>
      </c>
      <c r="G5985" s="128" t="s">
        <v>124</v>
      </c>
      <c r="H5985" s="128" t="s">
        <v>124</v>
      </c>
      <c r="I5985" s="128" t="s">
        <v>42</v>
      </c>
      <c r="J5985" s="128" t="s">
        <v>182</v>
      </c>
      <c r="K5985" s="128" t="s">
        <v>182</v>
      </c>
      <c r="L5985" s="128" t="s">
        <v>43</v>
      </c>
      <c r="M5985" s="128" t="s">
        <v>44</v>
      </c>
      <c r="N5985" s="128" t="s">
        <v>150</v>
      </c>
      <c r="O5985" s="128" t="s">
        <v>1534</v>
      </c>
      <c r="P5985" s="128" t="s">
        <v>1152</v>
      </c>
      <c r="Q5985" s="128" t="s">
        <v>1535</v>
      </c>
      <c r="R5985" s="128" t="s">
        <v>2563</v>
      </c>
      <c r="S5985" s="127">
        <v>201505</v>
      </c>
      <c r="T5985" s="128" t="s">
        <v>47</v>
      </c>
      <c r="U5985" s="127">
        <v>0</v>
      </c>
      <c r="V5985" s="138">
        <v>-525131.87</v>
      </c>
      <c r="W5985" s="128" t="s">
        <v>1152</v>
      </c>
      <c r="X5985" s="128" t="s">
        <v>177</v>
      </c>
      <c r="Y5985" s="128" t="s">
        <v>1152</v>
      </c>
      <c r="Z5985" s="128" t="s">
        <v>48</v>
      </c>
      <c r="AA5985" s="128" t="s">
        <v>1166</v>
      </c>
      <c r="AB5985" s="128" t="s">
        <v>42</v>
      </c>
      <c r="AC5985" s="128" t="s">
        <v>2564</v>
      </c>
      <c r="AD5985" s="128" t="s">
        <v>51</v>
      </c>
    </row>
    <row r="5986" spans="1:30" x14ac:dyDescent="0.25">
      <c r="A5986" s="128" t="s">
        <v>35</v>
      </c>
      <c r="B5986" s="128" t="s">
        <v>36</v>
      </c>
      <c r="C5986" s="128" t="s">
        <v>37</v>
      </c>
      <c r="D5986" s="128" t="s">
        <v>121</v>
      </c>
      <c r="E5986" s="128" t="s">
        <v>122</v>
      </c>
      <c r="F5986" s="128" t="s">
        <v>123</v>
      </c>
      <c r="G5986" s="128" t="s">
        <v>124</v>
      </c>
      <c r="H5986" s="128" t="s">
        <v>124</v>
      </c>
      <c r="I5986" s="128" t="s">
        <v>42</v>
      </c>
      <c r="J5986" s="128" t="s">
        <v>182</v>
      </c>
      <c r="K5986" s="128" t="s">
        <v>182</v>
      </c>
      <c r="L5986" s="128" t="s">
        <v>43</v>
      </c>
      <c r="M5986" s="128" t="s">
        <v>44</v>
      </c>
      <c r="N5986" s="128" t="s">
        <v>150</v>
      </c>
      <c r="O5986" s="128" t="s">
        <v>1534</v>
      </c>
      <c r="P5986" s="128" t="s">
        <v>1152</v>
      </c>
      <c r="Q5986" s="128" t="s">
        <v>1535</v>
      </c>
      <c r="R5986" s="128" t="s">
        <v>1152</v>
      </c>
      <c r="S5986" s="127">
        <v>201505</v>
      </c>
      <c r="T5986" s="128" t="s">
        <v>47</v>
      </c>
      <c r="U5986" s="127">
        <v>0</v>
      </c>
      <c r="V5986" s="138">
        <v>-289082.69</v>
      </c>
      <c r="W5986" s="128" t="s">
        <v>1152</v>
      </c>
      <c r="X5986" s="128" t="s">
        <v>177</v>
      </c>
      <c r="Y5986" s="128" t="s">
        <v>1152</v>
      </c>
      <c r="Z5986" s="128" t="s">
        <v>48</v>
      </c>
      <c r="AA5986" s="128" t="s">
        <v>1166</v>
      </c>
      <c r="AB5986" s="128" t="s">
        <v>42</v>
      </c>
      <c r="AC5986" s="128" t="s">
        <v>2564</v>
      </c>
      <c r="AD5986" s="128" t="s">
        <v>51</v>
      </c>
    </row>
    <row r="5987" spans="1:30" x14ac:dyDescent="0.25">
      <c r="A5987" s="128" t="s">
        <v>35</v>
      </c>
      <c r="B5987" s="128" t="s">
        <v>36</v>
      </c>
      <c r="C5987" s="128" t="s">
        <v>37</v>
      </c>
      <c r="D5987" s="128" t="s">
        <v>121</v>
      </c>
      <c r="E5987" s="128" t="s">
        <v>122</v>
      </c>
      <c r="F5987" s="128" t="s">
        <v>123</v>
      </c>
      <c r="G5987" s="128" t="s">
        <v>124</v>
      </c>
      <c r="H5987" s="128" t="s">
        <v>124</v>
      </c>
      <c r="I5987" s="128" t="s">
        <v>42</v>
      </c>
      <c r="J5987" s="128" t="s">
        <v>174</v>
      </c>
      <c r="K5987" s="128" t="s">
        <v>174</v>
      </c>
      <c r="L5987" s="128" t="s">
        <v>43</v>
      </c>
      <c r="M5987" s="128" t="s">
        <v>44</v>
      </c>
      <c r="N5987" s="128" t="s">
        <v>150</v>
      </c>
      <c r="O5987" s="128" t="s">
        <v>1534</v>
      </c>
      <c r="P5987" s="128" t="s">
        <v>1152</v>
      </c>
      <c r="Q5987" s="128" t="s">
        <v>1535</v>
      </c>
      <c r="R5987" s="128" t="s">
        <v>2563</v>
      </c>
      <c r="S5987" s="127">
        <v>201505</v>
      </c>
      <c r="T5987" s="128" t="s">
        <v>47</v>
      </c>
      <c r="U5987" s="127">
        <v>0</v>
      </c>
      <c r="V5987" s="138">
        <v>-115271.79</v>
      </c>
      <c r="W5987" s="128" t="s">
        <v>1152</v>
      </c>
      <c r="X5987" s="128" t="s">
        <v>177</v>
      </c>
      <c r="Y5987" s="128" t="s">
        <v>1152</v>
      </c>
      <c r="Z5987" s="128" t="s">
        <v>48</v>
      </c>
      <c r="AA5987" s="128" t="s">
        <v>1166</v>
      </c>
      <c r="AB5987" s="128" t="s">
        <v>42</v>
      </c>
      <c r="AC5987" s="128" t="s">
        <v>2564</v>
      </c>
      <c r="AD5987" s="128" t="s">
        <v>51</v>
      </c>
    </row>
    <row r="5988" spans="1:30" x14ac:dyDescent="0.25">
      <c r="A5988" s="128" t="s">
        <v>35</v>
      </c>
      <c r="B5988" s="128" t="s">
        <v>36</v>
      </c>
      <c r="C5988" s="128" t="s">
        <v>37</v>
      </c>
      <c r="D5988" s="128" t="s">
        <v>121</v>
      </c>
      <c r="E5988" s="128" t="s">
        <v>122</v>
      </c>
      <c r="F5988" s="128" t="s">
        <v>123</v>
      </c>
      <c r="G5988" s="128" t="s">
        <v>124</v>
      </c>
      <c r="H5988" s="128" t="s">
        <v>124</v>
      </c>
      <c r="I5988" s="128" t="s">
        <v>42</v>
      </c>
      <c r="J5988" s="128" t="s">
        <v>285</v>
      </c>
      <c r="K5988" s="128" t="s">
        <v>285</v>
      </c>
      <c r="L5988" s="128" t="s">
        <v>43</v>
      </c>
      <c r="M5988" s="128" t="s">
        <v>44</v>
      </c>
      <c r="N5988" s="128" t="s">
        <v>150</v>
      </c>
      <c r="O5988" s="128" t="s">
        <v>1534</v>
      </c>
      <c r="P5988" s="128" t="s">
        <v>1152</v>
      </c>
      <c r="Q5988" s="128" t="s">
        <v>287</v>
      </c>
      <c r="R5988" s="128" t="s">
        <v>1152</v>
      </c>
      <c r="S5988" s="127">
        <v>201505</v>
      </c>
      <c r="T5988" s="128" t="s">
        <v>47</v>
      </c>
      <c r="U5988" s="127">
        <v>0</v>
      </c>
      <c r="V5988" s="138">
        <v>-60224.84</v>
      </c>
      <c r="W5988" s="128" t="s">
        <v>1152</v>
      </c>
      <c r="X5988" s="128" t="s">
        <v>288</v>
      </c>
      <c r="Y5988" s="128" t="s">
        <v>1152</v>
      </c>
      <c r="Z5988" s="128" t="s">
        <v>48</v>
      </c>
      <c r="AA5988" s="128" t="s">
        <v>1166</v>
      </c>
      <c r="AB5988" s="128" t="s">
        <v>42</v>
      </c>
      <c r="AC5988" s="128" t="s">
        <v>2564</v>
      </c>
      <c r="AD5988" s="128" t="s">
        <v>51</v>
      </c>
    </row>
    <row r="5989" spans="1:30" x14ac:dyDescent="0.25">
      <c r="A5989" s="128" t="s">
        <v>35</v>
      </c>
      <c r="B5989" s="128" t="s">
        <v>36</v>
      </c>
      <c r="C5989" s="128" t="s">
        <v>37</v>
      </c>
      <c r="D5989" s="128" t="s">
        <v>121</v>
      </c>
      <c r="E5989" s="128" t="s">
        <v>122</v>
      </c>
      <c r="F5989" s="128" t="s">
        <v>123</v>
      </c>
      <c r="G5989" s="128" t="s">
        <v>124</v>
      </c>
      <c r="H5989" s="128" t="s">
        <v>124</v>
      </c>
      <c r="I5989" s="128" t="s">
        <v>42</v>
      </c>
      <c r="J5989" s="128" t="s">
        <v>174</v>
      </c>
      <c r="K5989" s="128" t="s">
        <v>174</v>
      </c>
      <c r="L5989" s="128" t="s">
        <v>43</v>
      </c>
      <c r="M5989" s="128" t="s">
        <v>44</v>
      </c>
      <c r="N5989" s="128" t="s">
        <v>150</v>
      </c>
      <c r="O5989" s="128" t="s">
        <v>1534</v>
      </c>
      <c r="P5989" s="128" t="s">
        <v>1152</v>
      </c>
      <c r="Q5989" s="128" t="s">
        <v>1535</v>
      </c>
      <c r="R5989" s="128" t="s">
        <v>1152</v>
      </c>
      <c r="S5989" s="127">
        <v>201505</v>
      </c>
      <c r="T5989" s="128" t="s">
        <v>47</v>
      </c>
      <c r="U5989" s="127">
        <v>0</v>
      </c>
      <c r="V5989" s="138">
        <v>-41992.88</v>
      </c>
      <c r="W5989" s="128" t="s">
        <v>1152</v>
      </c>
      <c r="X5989" s="128" t="s">
        <v>177</v>
      </c>
      <c r="Y5989" s="128" t="s">
        <v>1152</v>
      </c>
      <c r="Z5989" s="128" t="s">
        <v>48</v>
      </c>
      <c r="AA5989" s="128" t="s">
        <v>1166</v>
      </c>
      <c r="AB5989" s="128" t="s">
        <v>42</v>
      </c>
      <c r="AC5989" s="128" t="s">
        <v>2564</v>
      </c>
      <c r="AD5989" s="128" t="s">
        <v>51</v>
      </c>
    </row>
    <row r="5990" spans="1:30" x14ac:dyDescent="0.25">
      <c r="A5990" s="128" t="s">
        <v>35</v>
      </c>
      <c r="B5990" s="128" t="s">
        <v>36</v>
      </c>
      <c r="C5990" s="128" t="s">
        <v>37</v>
      </c>
      <c r="D5990" s="128" t="s">
        <v>121</v>
      </c>
      <c r="E5990" s="128" t="s">
        <v>122</v>
      </c>
      <c r="F5990" s="128" t="s">
        <v>123</v>
      </c>
      <c r="G5990" s="128" t="s">
        <v>124</v>
      </c>
      <c r="H5990" s="128" t="s">
        <v>124</v>
      </c>
      <c r="I5990" s="128" t="s">
        <v>42</v>
      </c>
      <c r="J5990" s="128" t="s">
        <v>532</v>
      </c>
      <c r="K5990" s="128" t="s">
        <v>532</v>
      </c>
      <c r="L5990" s="128" t="s">
        <v>43</v>
      </c>
      <c r="M5990" s="128" t="s">
        <v>44</v>
      </c>
      <c r="N5990" s="128" t="s">
        <v>150</v>
      </c>
      <c r="O5990" s="128" t="s">
        <v>1534</v>
      </c>
      <c r="P5990" s="128" t="s">
        <v>1152</v>
      </c>
      <c r="Q5990" s="128" t="s">
        <v>1535</v>
      </c>
      <c r="R5990" s="128" t="s">
        <v>2563</v>
      </c>
      <c r="S5990" s="127">
        <v>201505</v>
      </c>
      <c r="T5990" s="128" t="s">
        <v>47</v>
      </c>
      <c r="U5990" s="127">
        <v>0</v>
      </c>
      <c r="V5990" s="138">
        <v>-32324.26</v>
      </c>
      <c r="W5990" s="128" t="s">
        <v>1152</v>
      </c>
      <c r="X5990" s="128" t="s">
        <v>177</v>
      </c>
      <c r="Y5990" s="128" t="s">
        <v>1152</v>
      </c>
      <c r="Z5990" s="128" t="s">
        <v>48</v>
      </c>
      <c r="AA5990" s="128" t="s">
        <v>1166</v>
      </c>
      <c r="AB5990" s="128" t="s">
        <v>42</v>
      </c>
      <c r="AC5990" s="128" t="s">
        <v>2564</v>
      </c>
      <c r="AD5990" s="128" t="s">
        <v>51</v>
      </c>
    </row>
    <row r="5991" spans="1:30" x14ac:dyDescent="0.25">
      <c r="A5991" s="128" t="s">
        <v>35</v>
      </c>
      <c r="B5991" s="128" t="s">
        <v>36</v>
      </c>
      <c r="C5991" s="128" t="s">
        <v>37</v>
      </c>
      <c r="D5991" s="128" t="s">
        <v>121</v>
      </c>
      <c r="E5991" s="128" t="s">
        <v>122</v>
      </c>
      <c r="F5991" s="128" t="s">
        <v>123</v>
      </c>
      <c r="G5991" s="128" t="s">
        <v>124</v>
      </c>
      <c r="H5991" s="128" t="s">
        <v>124</v>
      </c>
      <c r="I5991" s="128" t="s">
        <v>42</v>
      </c>
      <c r="J5991" s="128" t="s">
        <v>283</v>
      </c>
      <c r="K5991" s="128" t="s">
        <v>283</v>
      </c>
      <c r="L5991" s="128" t="s">
        <v>43</v>
      </c>
      <c r="M5991" s="128" t="s">
        <v>44</v>
      </c>
      <c r="N5991" s="128" t="s">
        <v>150</v>
      </c>
      <c r="O5991" s="128" t="s">
        <v>1534</v>
      </c>
      <c r="P5991" s="128" t="s">
        <v>1152</v>
      </c>
      <c r="Q5991" s="128" t="s">
        <v>1539</v>
      </c>
      <c r="R5991" s="128" t="s">
        <v>1152</v>
      </c>
      <c r="S5991" s="127">
        <v>201505</v>
      </c>
      <c r="T5991" s="128" t="s">
        <v>47</v>
      </c>
      <c r="U5991" s="127">
        <v>0</v>
      </c>
      <c r="V5991" s="138">
        <v>-28000</v>
      </c>
      <c r="W5991" s="128" t="s">
        <v>1152</v>
      </c>
      <c r="X5991" s="128" t="s">
        <v>460</v>
      </c>
      <c r="Y5991" s="128" t="s">
        <v>1152</v>
      </c>
      <c r="Z5991" s="128" t="s">
        <v>48</v>
      </c>
      <c r="AA5991" s="128" t="s">
        <v>1166</v>
      </c>
      <c r="AB5991" s="128" t="s">
        <v>42</v>
      </c>
      <c r="AC5991" s="128" t="s">
        <v>2564</v>
      </c>
      <c r="AD5991" s="128" t="s">
        <v>51</v>
      </c>
    </row>
    <row r="5992" spans="1:30" x14ac:dyDescent="0.25">
      <c r="A5992" s="128" t="s">
        <v>35</v>
      </c>
      <c r="B5992" s="128" t="s">
        <v>36</v>
      </c>
      <c r="C5992" s="128" t="s">
        <v>37</v>
      </c>
      <c r="D5992" s="128" t="s">
        <v>121</v>
      </c>
      <c r="E5992" s="128" t="s">
        <v>122</v>
      </c>
      <c r="F5992" s="128" t="s">
        <v>123</v>
      </c>
      <c r="G5992" s="128" t="s">
        <v>124</v>
      </c>
      <c r="H5992" s="128" t="s">
        <v>124</v>
      </c>
      <c r="I5992" s="128" t="s">
        <v>42</v>
      </c>
      <c r="J5992" s="128" t="s">
        <v>652</v>
      </c>
      <c r="K5992" s="128" t="s">
        <v>652</v>
      </c>
      <c r="L5992" s="128" t="s">
        <v>43</v>
      </c>
      <c r="M5992" s="128" t="s">
        <v>44</v>
      </c>
      <c r="N5992" s="128" t="s">
        <v>150</v>
      </c>
      <c r="O5992" s="128" t="s">
        <v>1534</v>
      </c>
      <c r="P5992" s="128" t="s">
        <v>1152</v>
      </c>
      <c r="Q5992" s="128" t="s">
        <v>1535</v>
      </c>
      <c r="R5992" s="128" t="s">
        <v>2563</v>
      </c>
      <c r="S5992" s="127">
        <v>201505</v>
      </c>
      <c r="T5992" s="128" t="s">
        <v>47</v>
      </c>
      <c r="U5992" s="127">
        <v>0</v>
      </c>
      <c r="V5992" s="138">
        <v>-19868.09</v>
      </c>
      <c r="W5992" s="128" t="s">
        <v>1152</v>
      </c>
      <c r="X5992" s="128" t="s">
        <v>177</v>
      </c>
      <c r="Y5992" s="128" t="s">
        <v>1152</v>
      </c>
      <c r="Z5992" s="128" t="s">
        <v>48</v>
      </c>
      <c r="AA5992" s="128" t="s">
        <v>1166</v>
      </c>
      <c r="AB5992" s="128" t="s">
        <v>42</v>
      </c>
      <c r="AC5992" s="128" t="s">
        <v>2564</v>
      </c>
      <c r="AD5992" s="128" t="s">
        <v>51</v>
      </c>
    </row>
    <row r="5993" spans="1:30" x14ac:dyDescent="0.25">
      <c r="A5993" s="128" t="s">
        <v>35</v>
      </c>
      <c r="B5993" s="128" t="s">
        <v>36</v>
      </c>
      <c r="C5993" s="128" t="s">
        <v>37</v>
      </c>
      <c r="D5993" s="128" t="s">
        <v>121</v>
      </c>
      <c r="E5993" s="128" t="s">
        <v>122</v>
      </c>
      <c r="F5993" s="128" t="s">
        <v>123</v>
      </c>
      <c r="G5993" s="128" t="s">
        <v>124</v>
      </c>
      <c r="H5993" s="128" t="s">
        <v>124</v>
      </c>
      <c r="I5993" s="128" t="s">
        <v>42</v>
      </c>
      <c r="J5993" s="128" t="s">
        <v>652</v>
      </c>
      <c r="K5993" s="128" t="s">
        <v>652</v>
      </c>
      <c r="L5993" s="128" t="s">
        <v>43</v>
      </c>
      <c r="M5993" s="128" t="s">
        <v>44</v>
      </c>
      <c r="N5993" s="128" t="s">
        <v>180</v>
      </c>
      <c r="O5993" s="128" t="s">
        <v>1534</v>
      </c>
      <c r="P5993" s="128" t="s">
        <v>1152</v>
      </c>
      <c r="Q5993" s="128" t="s">
        <v>1535</v>
      </c>
      <c r="R5993" s="128" t="s">
        <v>2563</v>
      </c>
      <c r="S5993" s="127">
        <v>201505</v>
      </c>
      <c r="T5993" s="128" t="s">
        <v>47</v>
      </c>
      <c r="U5993" s="127">
        <v>0</v>
      </c>
      <c r="V5993" s="138">
        <v>-60253.74</v>
      </c>
      <c r="W5993" s="128" t="s">
        <v>1152</v>
      </c>
      <c r="X5993" s="128" t="s">
        <v>177</v>
      </c>
      <c r="Y5993" s="128" t="s">
        <v>1152</v>
      </c>
      <c r="Z5993" s="128" t="s">
        <v>48</v>
      </c>
      <c r="AA5993" s="128" t="s">
        <v>1166</v>
      </c>
      <c r="AB5993" s="128" t="s">
        <v>42</v>
      </c>
      <c r="AC5993" s="128" t="s">
        <v>2564</v>
      </c>
      <c r="AD5993" s="128" t="s">
        <v>51</v>
      </c>
    </row>
    <row r="5994" spans="1:30" x14ac:dyDescent="0.25">
      <c r="A5994" s="128" t="s">
        <v>35</v>
      </c>
      <c r="B5994" s="128" t="s">
        <v>36</v>
      </c>
      <c r="C5994" s="128" t="s">
        <v>37</v>
      </c>
      <c r="D5994" s="128" t="s">
        <v>121</v>
      </c>
      <c r="E5994" s="128" t="s">
        <v>122</v>
      </c>
      <c r="F5994" s="128" t="s">
        <v>123</v>
      </c>
      <c r="G5994" s="128" t="s">
        <v>124</v>
      </c>
      <c r="H5994" s="128" t="s">
        <v>124</v>
      </c>
      <c r="I5994" s="128" t="s">
        <v>42</v>
      </c>
      <c r="J5994" s="128" t="s">
        <v>652</v>
      </c>
      <c r="K5994" s="128" t="s">
        <v>652</v>
      </c>
      <c r="L5994" s="128" t="s">
        <v>43</v>
      </c>
      <c r="M5994" s="128" t="s">
        <v>44</v>
      </c>
      <c r="N5994" s="128" t="s">
        <v>180</v>
      </c>
      <c r="O5994" s="128" t="s">
        <v>1534</v>
      </c>
      <c r="P5994" s="128" t="s">
        <v>1152</v>
      </c>
      <c r="Q5994" s="128" t="s">
        <v>1535</v>
      </c>
      <c r="R5994" s="128" t="s">
        <v>1152</v>
      </c>
      <c r="S5994" s="127">
        <v>201505</v>
      </c>
      <c r="T5994" s="128" t="s">
        <v>47</v>
      </c>
      <c r="U5994" s="127">
        <v>0</v>
      </c>
      <c r="V5994" s="138">
        <v>-15087.86</v>
      </c>
      <c r="W5994" s="128" t="s">
        <v>1152</v>
      </c>
      <c r="X5994" s="128" t="s">
        <v>177</v>
      </c>
      <c r="Y5994" s="128" t="s">
        <v>1152</v>
      </c>
      <c r="Z5994" s="128" t="s">
        <v>48</v>
      </c>
      <c r="AA5994" s="128" t="s">
        <v>1166</v>
      </c>
      <c r="AB5994" s="128" t="s">
        <v>42</v>
      </c>
      <c r="AC5994" s="128" t="s">
        <v>2564</v>
      </c>
      <c r="AD5994" s="128" t="s">
        <v>51</v>
      </c>
    </row>
    <row r="5995" spans="1:30" x14ac:dyDescent="0.25">
      <c r="A5995" s="128" t="s">
        <v>35</v>
      </c>
      <c r="B5995" s="128" t="s">
        <v>36</v>
      </c>
      <c r="C5995" s="128" t="s">
        <v>37</v>
      </c>
      <c r="D5995" s="128" t="s">
        <v>121</v>
      </c>
      <c r="E5995" s="128" t="s">
        <v>122</v>
      </c>
      <c r="F5995" s="128" t="s">
        <v>123</v>
      </c>
      <c r="G5995" s="128" t="s">
        <v>124</v>
      </c>
      <c r="H5995" s="128" t="s">
        <v>124</v>
      </c>
      <c r="I5995" s="128" t="s">
        <v>42</v>
      </c>
      <c r="J5995" s="128" t="s">
        <v>532</v>
      </c>
      <c r="K5995" s="128" t="s">
        <v>532</v>
      </c>
      <c r="L5995" s="128" t="s">
        <v>43</v>
      </c>
      <c r="M5995" s="128" t="s">
        <v>44</v>
      </c>
      <c r="N5995" s="128" t="s">
        <v>180</v>
      </c>
      <c r="O5995" s="128" t="s">
        <v>1534</v>
      </c>
      <c r="P5995" s="128" t="s">
        <v>1152</v>
      </c>
      <c r="Q5995" s="128" t="s">
        <v>1535</v>
      </c>
      <c r="R5995" s="128" t="s">
        <v>1152</v>
      </c>
      <c r="S5995" s="127">
        <v>201505</v>
      </c>
      <c r="T5995" s="128" t="s">
        <v>47</v>
      </c>
      <c r="U5995" s="127">
        <v>0</v>
      </c>
      <c r="V5995" s="138">
        <v>-5609</v>
      </c>
      <c r="W5995" s="128" t="s">
        <v>1152</v>
      </c>
      <c r="X5995" s="128" t="s">
        <v>177</v>
      </c>
      <c r="Y5995" s="128" t="s">
        <v>1152</v>
      </c>
      <c r="Z5995" s="128" t="s">
        <v>48</v>
      </c>
      <c r="AA5995" s="128" t="s">
        <v>1166</v>
      </c>
      <c r="AB5995" s="128" t="s">
        <v>42</v>
      </c>
      <c r="AC5995" s="128" t="s">
        <v>2564</v>
      </c>
      <c r="AD5995" s="128" t="s">
        <v>51</v>
      </c>
    </row>
    <row r="5996" spans="1:30" x14ac:dyDescent="0.25">
      <c r="A5996" s="128" t="s">
        <v>35</v>
      </c>
      <c r="B5996" s="128" t="s">
        <v>36</v>
      </c>
      <c r="C5996" s="128" t="s">
        <v>37</v>
      </c>
      <c r="D5996" s="128" t="s">
        <v>121</v>
      </c>
      <c r="E5996" s="128" t="s">
        <v>122</v>
      </c>
      <c r="F5996" s="128" t="s">
        <v>123</v>
      </c>
      <c r="G5996" s="128" t="s">
        <v>124</v>
      </c>
      <c r="H5996" s="128" t="s">
        <v>124</v>
      </c>
      <c r="I5996" s="128" t="s">
        <v>42</v>
      </c>
      <c r="J5996" s="128" t="s">
        <v>500</v>
      </c>
      <c r="K5996" s="128" t="s">
        <v>500</v>
      </c>
      <c r="L5996" s="128" t="s">
        <v>43</v>
      </c>
      <c r="M5996" s="128" t="s">
        <v>44</v>
      </c>
      <c r="N5996" s="128" t="s">
        <v>162</v>
      </c>
      <c r="O5996" s="128" t="s">
        <v>1534</v>
      </c>
      <c r="P5996" s="128" t="s">
        <v>1152</v>
      </c>
      <c r="Q5996" s="128" t="s">
        <v>806</v>
      </c>
      <c r="R5996" s="128" t="s">
        <v>1152</v>
      </c>
      <c r="S5996" s="127">
        <v>201505</v>
      </c>
      <c r="T5996" s="128" t="s">
        <v>47</v>
      </c>
      <c r="U5996" s="127">
        <v>0</v>
      </c>
      <c r="V5996" s="138">
        <v>-24483.85</v>
      </c>
      <c r="W5996" s="128" t="s">
        <v>1152</v>
      </c>
      <c r="X5996" s="128" t="s">
        <v>807</v>
      </c>
      <c r="Y5996" s="128" t="s">
        <v>1152</v>
      </c>
      <c r="Z5996" s="128" t="s">
        <v>48</v>
      </c>
      <c r="AA5996" s="128" t="s">
        <v>1166</v>
      </c>
      <c r="AB5996" s="128" t="s">
        <v>42</v>
      </c>
      <c r="AC5996" s="128" t="s">
        <v>2564</v>
      </c>
      <c r="AD5996" s="128" t="s">
        <v>51</v>
      </c>
    </row>
    <row r="5997" spans="1:30" x14ac:dyDescent="0.25">
      <c r="A5997" s="128" t="s">
        <v>35</v>
      </c>
      <c r="B5997" s="128" t="s">
        <v>36</v>
      </c>
      <c r="C5997" s="128" t="s">
        <v>37</v>
      </c>
      <c r="D5997" s="128" t="s">
        <v>121</v>
      </c>
      <c r="E5997" s="128" t="s">
        <v>122</v>
      </c>
      <c r="F5997" s="128" t="s">
        <v>123</v>
      </c>
      <c r="G5997" s="128" t="s">
        <v>124</v>
      </c>
      <c r="H5997" s="128" t="s">
        <v>124</v>
      </c>
      <c r="I5997" s="128" t="s">
        <v>42</v>
      </c>
      <c r="J5997" s="128" t="s">
        <v>500</v>
      </c>
      <c r="K5997" s="128" t="s">
        <v>500</v>
      </c>
      <c r="L5997" s="128" t="s">
        <v>43</v>
      </c>
      <c r="M5997" s="128" t="s">
        <v>44</v>
      </c>
      <c r="N5997" s="128" t="s">
        <v>162</v>
      </c>
      <c r="O5997" s="128" t="s">
        <v>1534</v>
      </c>
      <c r="P5997" s="128" t="s">
        <v>1152</v>
      </c>
      <c r="Q5997" s="128" t="s">
        <v>806</v>
      </c>
      <c r="R5997" s="128" t="s">
        <v>1152</v>
      </c>
      <c r="S5997" s="127">
        <v>201505</v>
      </c>
      <c r="T5997" s="128" t="s">
        <v>47</v>
      </c>
      <c r="U5997" s="127">
        <v>0</v>
      </c>
      <c r="V5997" s="138">
        <v>-19556.75</v>
      </c>
      <c r="W5997" s="128" t="s">
        <v>1152</v>
      </c>
      <c r="X5997" s="128" t="s">
        <v>807</v>
      </c>
      <c r="Y5997" s="128" t="s">
        <v>1152</v>
      </c>
      <c r="Z5997" s="128" t="s">
        <v>48</v>
      </c>
      <c r="AA5997" s="128" t="s">
        <v>1166</v>
      </c>
      <c r="AB5997" s="128" t="s">
        <v>42</v>
      </c>
      <c r="AC5997" s="128" t="s">
        <v>2564</v>
      </c>
      <c r="AD5997" s="128" t="s">
        <v>51</v>
      </c>
    </row>
    <row r="5998" spans="1:30" x14ac:dyDescent="0.25">
      <c r="A5998" s="128" t="s">
        <v>35</v>
      </c>
      <c r="B5998" s="128" t="s">
        <v>36</v>
      </c>
      <c r="C5998" s="128" t="s">
        <v>37</v>
      </c>
      <c r="D5998" s="128" t="s">
        <v>121</v>
      </c>
      <c r="E5998" s="128" t="s">
        <v>215</v>
      </c>
      <c r="F5998" s="128" t="s">
        <v>216</v>
      </c>
      <c r="G5998" s="128" t="s">
        <v>124</v>
      </c>
      <c r="H5998" s="128" t="s">
        <v>124</v>
      </c>
      <c r="I5998" s="128" t="s">
        <v>42</v>
      </c>
      <c r="J5998" s="128" t="s">
        <v>237</v>
      </c>
      <c r="K5998" s="128" t="s">
        <v>237</v>
      </c>
      <c r="L5998" s="128" t="s">
        <v>43</v>
      </c>
      <c r="M5998" s="128" t="s">
        <v>44</v>
      </c>
      <c r="N5998" s="128" t="s">
        <v>150</v>
      </c>
      <c r="O5998" s="128" t="s">
        <v>1534</v>
      </c>
      <c r="P5998" s="128" t="s">
        <v>1152</v>
      </c>
      <c r="Q5998" s="128" t="s">
        <v>1540</v>
      </c>
      <c r="R5998" s="128" t="s">
        <v>1152</v>
      </c>
      <c r="S5998" s="127">
        <v>201505</v>
      </c>
      <c r="T5998" s="128" t="s">
        <v>47</v>
      </c>
      <c r="U5998" s="127">
        <v>0</v>
      </c>
      <c r="V5998" s="138">
        <v>-219280.79</v>
      </c>
      <c r="W5998" s="128" t="s">
        <v>1152</v>
      </c>
      <c r="X5998" s="128" t="s">
        <v>422</v>
      </c>
      <c r="Y5998" s="128" t="s">
        <v>1152</v>
      </c>
      <c r="Z5998" s="128" t="s">
        <v>48</v>
      </c>
      <c r="AA5998" s="128" t="s">
        <v>1166</v>
      </c>
      <c r="AB5998" s="128" t="s">
        <v>42</v>
      </c>
      <c r="AC5998" s="128" t="s">
        <v>2564</v>
      </c>
      <c r="AD5998" s="128" t="s">
        <v>51</v>
      </c>
    </row>
    <row r="5999" spans="1:30" x14ac:dyDescent="0.25">
      <c r="A5999" s="128" t="s">
        <v>35</v>
      </c>
      <c r="B5999" s="128" t="s">
        <v>36</v>
      </c>
      <c r="C5999" s="128" t="s">
        <v>37</v>
      </c>
      <c r="D5999" s="128" t="s">
        <v>121</v>
      </c>
      <c r="E5999" s="128" t="s">
        <v>215</v>
      </c>
      <c r="F5999" s="128" t="s">
        <v>216</v>
      </c>
      <c r="G5999" s="128" t="s">
        <v>124</v>
      </c>
      <c r="H5999" s="128" t="s">
        <v>124</v>
      </c>
      <c r="I5999" s="128" t="s">
        <v>42</v>
      </c>
      <c r="J5999" s="128" t="s">
        <v>261</v>
      </c>
      <c r="K5999" s="128" t="s">
        <v>261</v>
      </c>
      <c r="L5999" s="128" t="s">
        <v>43</v>
      </c>
      <c r="M5999" s="128" t="s">
        <v>44</v>
      </c>
      <c r="N5999" s="128" t="s">
        <v>150</v>
      </c>
      <c r="O5999" s="128" t="s">
        <v>1534</v>
      </c>
      <c r="P5999" s="128" t="s">
        <v>1152</v>
      </c>
      <c r="Q5999" s="128" t="s">
        <v>2490</v>
      </c>
      <c r="R5999" s="128" t="s">
        <v>1152</v>
      </c>
      <c r="S5999" s="127">
        <v>201505</v>
      </c>
      <c r="T5999" s="128" t="s">
        <v>47</v>
      </c>
      <c r="U5999" s="127">
        <v>0</v>
      </c>
      <c r="V5999" s="138">
        <v>-66905</v>
      </c>
      <c r="W5999" s="128" t="s">
        <v>1152</v>
      </c>
      <c r="X5999" s="128" t="s">
        <v>267</v>
      </c>
      <c r="Y5999" s="128" t="s">
        <v>1152</v>
      </c>
      <c r="Z5999" s="128" t="s">
        <v>48</v>
      </c>
      <c r="AA5999" s="128" t="s">
        <v>1166</v>
      </c>
      <c r="AB5999" s="128" t="s">
        <v>42</v>
      </c>
      <c r="AC5999" s="128" t="s">
        <v>2564</v>
      </c>
      <c r="AD5999" s="128" t="s">
        <v>51</v>
      </c>
    </row>
    <row r="6000" spans="1:30" x14ac:dyDescent="0.25">
      <c r="A6000" s="128" t="s">
        <v>35</v>
      </c>
      <c r="B6000" s="128" t="s">
        <v>36</v>
      </c>
      <c r="C6000" s="128" t="s">
        <v>37</v>
      </c>
      <c r="D6000" s="128" t="s">
        <v>121</v>
      </c>
      <c r="E6000" s="128" t="s">
        <v>215</v>
      </c>
      <c r="F6000" s="128" t="s">
        <v>216</v>
      </c>
      <c r="G6000" s="128" t="s">
        <v>124</v>
      </c>
      <c r="H6000" s="128" t="s">
        <v>124</v>
      </c>
      <c r="I6000" s="128" t="s">
        <v>42</v>
      </c>
      <c r="J6000" s="128" t="s">
        <v>250</v>
      </c>
      <c r="K6000" s="128" t="s">
        <v>250</v>
      </c>
      <c r="L6000" s="128" t="s">
        <v>43</v>
      </c>
      <c r="M6000" s="128" t="s">
        <v>44</v>
      </c>
      <c r="N6000" s="128" t="s">
        <v>150</v>
      </c>
      <c r="O6000" s="128" t="s">
        <v>1534</v>
      </c>
      <c r="P6000" s="128" t="s">
        <v>1152</v>
      </c>
      <c r="Q6000" s="128" t="s">
        <v>1541</v>
      </c>
      <c r="R6000" s="128" t="s">
        <v>1152</v>
      </c>
      <c r="S6000" s="127">
        <v>201505</v>
      </c>
      <c r="T6000" s="128" t="s">
        <v>47</v>
      </c>
      <c r="U6000" s="127">
        <v>0</v>
      </c>
      <c r="V6000" s="138">
        <v>-53011</v>
      </c>
      <c r="W6000" s="128" t="s">
        <v>1152</v>
      </c>
      <c r="X6000" s="128" t="s">
        <v>433</v>
      </c>
      <c r="Y6000" s="128" t="s">
        <v>1152</v>
      </c>
      <c r="Z6000" s="128" t="s">
        <v>48</v>
      </c>
      <c r="AA6000" s="128" t="s">
        <v>1166</v>
      </c>
      <c r="AB6000" s="128" t="s">
        <v>42</v>
      </c>
      <c r="AC6000" s="128" t="s">
        <v>2564</v>
      </c>
      <c r="AD6000" s="128" t="s">
        <v>51</v>
      </c>
    </row>
    <row r="6001" spans="1:30" x14ac:dyDescent="0.25">
      <c r="A6001" s="128" t="s">
        <v>35</v>
      </c>
      <c r="B6001" s="128" t="s">
        <v>36</v>
      </c>
      <c r="C6001" s="128" t="s">
        <v>37</v>
      </c>
      <c r="D6001" s="128" t="s">
        <v>121</v>
      </c>
      <c r="E6001" s="128" t="s">
        <v>215</v>
      </c>
      <c r="F6001" s="128" t="s">
        <v>216</v>
      </c>
      <c r="G6001" s="128" t="s">
        <v>124</v>
      </c>
      <c r="H6001" s="128" t="s">
        <v>124</v>
      </c>
      <c r="I6001" s="128" t="s">
        <v>42</v>
      </c>
      <c r="J6001" s="128" t="s">
        <v>231</v>
      </c>
      <c r="K6001" s="128" t="s">
        <v>231</v>
      </c>
      <c r="L6001" s="128" t="s">
        <v>43</v>
      </c>
      <c r="M6001" s="128" t="s">
        <v>44</v>
      </c>
      <c r="N6001" s="128" t="s">
        <v>150</v>
      </c>
      <c r="O6001" s="128" t="s">
        <v>1534</v>
      </c>
      <c r="P6001" s="128" t="s">
        <v>1152</v>
      </c>
      <c r="Q6001" s="128" t="s">
        <v>2489</v>
      </c>
      <c r="R6001" s="128" t="s">
        <v>1152</v>
      </c>
      <c r="S6001" s="127">
        <v>201505</v>
      </c>
      <c r="T6001" s="128" t="s">
        <v>47</v>
      </c>
      <c r="U6001" s="127">
        <v>0</v>
      </c>
      <c r="V6001" s="138">
        <v>-52721.31</v>
      </c>
      <c r="W6001" s="128" t="s">
        <v>1152</v>
      </c>
      <c r="X6001" s="128" t="s">
        <v>236</v>
      </c>
      <c r="Y6001" s="128" t="s">
        <v>1152</v>
      </c>
      <c r="Z6001" s="128" t="s">
        <v>48</v>
      </c>
      <c r="AA6001" s="128" t="s">
        <v>1166</v>
      </c>
      <c r="AB6001" s="128" t="s">
        <v>42</v>
      </c>
      <c r="AC6001" s="128" t="s">
        <v>2564</v>
      </c>
      <c r="AD6001" s="128" t="s">
        <v>51</v>
      </c>
    </row>
    <row r="6002" spans="1:30" x14ac:dyDescent="0.25">
      <c r="A6002" s="128" t="s">
        <v>35</v>
      </c>
      <c r="B6002" s="128" t="s">
        <v>36</v>
      </c>
      <c r="C6002" s="128" t="s">
        <v>37</v>
      </c>
      <c r="D6002" s="128" t="s">
        <v>121</v>
      </c>
      <c r="E6002" s="128" t="s">
        <v>215</v>
      </c>
      <c r="F6002" s="128" t="s">
        <v>216</v>
      </c>
      <c r="G6002" s="128" t="s">
        <v>124</v>
      </c>
      <c r="H6002" s="128" t="s">
        <v>124</v>
      </c>
      <c r="I6002" s="128" t="s">
        <v>42</v>
      </c>
      <c r="J6002" s="128" t="s">
        <v>437</v>
      </c>
      <c r="K6002" s="128" t="s">
        <v>437</v>
      </c>
      <c r="L6002" s="128" t="s">
        <v>43</v>
      </c>
      <c r="M6002" s="128" t="s">
        <v>44</v>
      </c>
      <c r="N6002" s="128" t="s">
        <v>150</v>
      </c>
      <c r="O6002" s="128" t="s">
        <v>1534</v>
      </c>
      <c r="P6002" s="128" t="s">
        <v>1152</v>
      </c>
      <c r="Q6002" s="128" t="s">
        <v>2490</v>
      </c>
      <c r="R6002" s="128" t="s">
        <v>1152</v>
      </c>
      <c r="S6002" s="127">
        <v>201505</v>
      </c>
      <c r="T6002" s="128" t="s">
        <v>47</v>
      </c>
      <c r="U6002" s="127">
        <v>0</v>
      </c>
      <c r="V6002" s="138">
        <v>-4577.8500000000004</v>
      </c>
      <c r="W6002" s="128" t="s">
        <v>1152</v>
      </c>
      <c r="X6002" s="128" t="s">
        <v>577</v>
      </c>
      <c r="Y6002" s="128" t="s">
        <v>1152</v>
      </c>
      <c r="Z6002" s="128" t="s">
        <v>48</v>
      </c>
      <c r="AA6002" s="128" t="s">
        <v>1166</v>
      </c>
      <c r="AB6002" s="128" t="s">
        <v>42</v>
      </c>
      <c r="AC6002" s="128" t="s">
        <v>2564</v>
      </c>
      <c r="AD6002" s="128" t="s">
        <v>51</v>
      </c>
    </row>
    <row r="6003" spans="1:30" x14ac:dyDescent="0.25">
      <c r="A6003" s="128" t="s">
        <v>35</v>
      </c>
      <c r="B6003" s="128" t="s">
        <v>36</v>
      </c>
      <c r="C6003" s="128" t="s">
        <v>37</v>
      </c>
      <c r="D6003" s="128" t="s">
        <v>121</v>
      </c>
      <c r="E6003" s="128" t="s">
        <v>215</v>
      </c>
      <c r="F6003" s="128" t="s">
        <v>216</v>
      </c>
      <c r="G6003" s="128" t="s">
        <v>124</v>
      </c>
      <c r="H6003" s="128" t="s">
        <v>124</v>
      </c>
      <c r="I6003" s="128" t="s">
        <v>42</v>
      </c>
      <c r="J6003" s="128" t="s">
        <v>231</v>
      </c>
      <c r="K6003" s="128" t="s">
        <v>231</v>
      </c>
      <c r="L6003" s="128" t="s">
        <v>43</v>
      </c>
      <c r="M6003" s="128" t="s">
        <v>44</v>
      </c>
      <c r="N6003" s="128" t="s">
        <v>180</v>
      </c>
      <c r="O6003" s="128" t="s">
        <v>1534</v>
      </c>
      <c r="P6003" s="128" t="s">
        <v>1152</v>
      </c>
      <c r="Q6003" s="128" t="s">
        <v>2483</v>
      </c>
      <c r="R6003" s="128" t="s">
        <v>1152</v>
      </c>
      <c r="S6003" s="127">
        <v>201505</v>
      </c>
      <c r="T6003" s="128" t="s">
        <v>47</v>
      </c>
      <c r="U6003" s="127">
        <v>0</v>
      </c>
      <c r="V6003" s="138">
        <v>-3750.43</v>
      </c>
      <c r="W6003" s="128" t="s">
        <v>1152</v>
      </c>
      <c r="X6003" s="128" t="s">
        <v>975</v>
      </c>
      <c r="Y6003" s="128" t="s">
        <v>1152</v>
      </c>
      <c r="Z6003" s="128" t="s">
        <v>48</v>
      </c>
      <c r="AA6003" s="128" t="s">
        <v>1166</v>
      </c>
      <c r="AB6003" s="128" t="s">
        <v>42</v>
      </c>
      <c r="AC6003" s="128" t="s">
        <v>2564</v>
      </c>
      <c r="AD6003" s="128" t="s">
        <v>51</v>
      </c>
    </row>
    <row r="6004" spans="1:30" x14ac:dyDescent="0.25">
      <c r="A6004" s="128" t="s">
        <v>35</v>
      </c>
      <c r="B6004" s="128" t="s">
        <v>36</v>
      </c>
      <c r="C6004" s="128" t="s">
        <v>37</v>
      </c>
      <c r="D6004" s="128" t="s">
        <v>121</v>
      </c>
      <c r="E6004" s="128" t="s">
        <v>215</v>
      </c>
      <c r="F6004" s="128" t="s">
        <v>216</v>
      </c>
      <c r="G6004" s="128" t="s">
        <v>124</v>
      </c>
      <c r="H6004" s="128" t="s">
        <v>124</v>
      </c>
      <c r="I6004" s="128" t="s">
        <v>42</v>
      </c>
      <c r="J6004" s="128" t="s">
        <v>217</v>
      </c>
      <c r="K6004" s="128" t="s">
        <v>217</v>
      </c>
      <c r="L6004" s="128" t="s">
        <v>43</v>
      </c>
      <c r="M6004" s="128" t="s">
        <v>44</v>
      </c>
      <c r="N6004" s="128" t="s">
        <v>150</v>
      </c>
      <c r="O6004" s="128" t="s">
        <v>1534</v>
      </c>
      <c r="P6004" s="128" t="s">
        <v>1152</v>
      </c>
      <c r="Q6004" s="128" t="s">
        <v>2489</v>
      </c>
      <c r="R6004" s="128" t="s">
        <v>1152</v>
      </c>
      <c r="S6004" s="127">
        <v>201505</v>
      </c>
      <c r="T6004" s="128" t="s">
        <v>47</v>
      </c>
      <c r="U6004" s="127">
        <v>0</v>
      </c>
      <c r="V6004" s="138">
        <v>-82856.600000000006</v>
      </c>
      <c r="W6004" s="128" t="s">
        <v>1152</v>
      </c>
      <c r="X6004" s="128" t="s">
        <v>230</v>
      </c>
      <c r="Y6004" s="128" t="s">
        <v>1152</v>
      </c>
      <c r="Z6004" s="128" t="s">
        <v>48</v>
      </c>
      <c r="AA6004" s="128" t="s">
        <v>1166</v>
      </c>
      <c r="AB6004" s="128" t="s">
        <v>42</v>
      </c>
      <c r="AC6004" s="128" t="s">
        <v>2564</v>
      </c>
      <c r="AD6004" s="128" t="s">
        <v>51</v>
      </c>
    </row>
    <row r="6005" spans="1:30" x14ac:dyDescent="0.25">
      <c r="A6005" s="128" t="s">
        <v>35</v>
      </c>
      <c r="B6005" s="128" t="s">
        <v>36</v>
      </c>
      <c r="C6005" s="128" t="s">
        <v>37</v>
      </c>
      <c r="D6005" s="128" t="s">
        <v>121</v>
      </c>
      <c r="E6005" s="128" t="s">
        <v>122</v>
      </c>
      <c r="F6005" s="128" t="s">
        <v>123</v>
      </c>
      <c r="G6005" s="128" t="s">
        <v>124</v>
      </c>
      <c r="H6005" s="128" t="s">
        <v>124</v>
      </c>
      <c r="I6005" s="128" t="s">
        <v>42</v>
      </c>
      <c r="J6005" s="128" t="s">
        <v>532</v>
      </c>
      <c r="K6005" s="128" t="s">
        <v>532</v>
      </c>
      <c r="L6005" s="128" t="s">
        <v>43</v>
      </c>
      <c r="M6005" s="128" t="s">
        <v>44</v>
      </c>
      <c r="N6005" s="128" t="s">
        <v>150</v>
      </c>
      <c r="O6005" s="128" t="s">
        <v>1534</v>
      </c>
      <c r="P6005" s="128" t="s">
        <v>1152</v>
      </c>
      <c r="Q6005" s="128" t="s">
        <v>1535</v>
      </c>
      <c r="R6005" s="128" t="s">
        <v>1152</v>
      </c>
      <c r="S6005" s="127">
        <v>201505</v>
      </c>
      <c r="T6005" s="128" t="s">
        <v>47</v>
      </c>
      <c r="U6005" s="127">
        <v>0</v>
      </c>
      <c r="V6005" s="138">
        <v>-16448.12</v>
      </c>
      <c r="W6005" s="128" t="s">
        <v>1152</v>
      </c>
      <c r="X6005" s="128" t="s">
        <v>177</v>
      </c>
      <c r="Y6005" s="128" t="s">
        <v>1152</v>
      </c>
      <c r="Z6005" s="128" t="s">
        <v>48</v>
      </c>
      <c r="AA6005" s="128" t="s">
        <v>1166</v>
      </c>
      <c r="AB6005" s="128" t="s">
        <v>42</v>
      </c>
      <c r="AC6005" s="128" t="s">
        <v>2564</v>
      </c>
      <c r="AD6005" s="128" t="s">
        <v>51</v>
      </c>
    </row>
    <row r="6006" spans="1:30" x14ac:dyDescent="0.25">
      <c r="A6006" s="128" t="s">
        <v>35</v>
      </c>
      <c r="B6006" s="128" t="s">
        <v>36</v>
      </c>
      <c r="C6006" s="128" t="s">
        <v>37</v>
      </c>
      <c r="D6006" s="128" t="s">
        <v>121</v>
      </c>
      <c r="E6006" s="128" t="s">
        <v>122</v>
      </c>
      <c r="F6006" s="128" t="s">
        <v>123</v>
      </c>
      <c r="G6006" s="128" t="s">
        <v>124</v>
      </c>
      <c r="H6006" s="128" t="s">
        <v>124</v>
      </c>
      <c r="I6006" s="128" t="s">
        <v>42</v>
      </c>
      <c r="J6006" s="128" t="s">
        <v>283</v>
      </c>
      <c r="K6006" s="128" t="s">
        <v>283</v>
      </c>
      <c r="L6006" s="128" t="s">
        <v>43</v>
      </c>
      <c r="M6006" s="128" t="s">
        <v>44</v>
      </c>
      <c r="N6006" s="128" t="s">
        <v>150</v>
      </c>
      <c r="O6006" s="128" t="s">
        <v>1534</v>
      </c>
      <c r="P6006" s="128" t="s">
        <v>1152</v>
      </c>
      <c r="Q6006" s="128" t="s">
        <v>1539</v>
      </c>
      <c r="R6006" s="128" t="s">
        <v>2565</v>
      </c>
      <c r="S6006" s="127">
        <v>201505</v>
      </c>
      <c r="T6006" s="128" t="s">
        <v>47</v>
      </c>
      <c r="U6006" s="127">
        <v>0</v>
      </c>
      <c r="V6006" s="138">
        <v>-11723.09</v>
      </c>
      <c r="W6006" s="128" t="s">
        <v>1152</v>
      </c>
      <c r="X6006" s="128" t="s">
        <v>460</v>
      </c>
      <c r="Y6006" s="128" t="s">
        <v>1152</v>
      </c>
      <c r="Z6006" s="128" t="s">
        <v>48</v>
      </c>
      <c r="AA6006" s="128" t="s">
        <v>1166</v>
      </c>
      <c r="AB6006" s="128" t="s">
        <v>42</v>
      </c>
      <c r="AC6006" s="128" t="s">
        <v>2564</v>
      </c>
      <c r="AD6006" s="128" t="s">
        <v>51</v>
      </c>
    </row>
    <row r="6007" spans="1:30" x14ac:dyDescent="0.25">
      <c r="A6007" s="128" t="s">
        <v>35</v>
      </c>
      <c r="B6007" s="128" t="s">
        <v>36</v>
      </c>
      <c r="C6007" s="128" t="s">
        <v>37</v>
      </c>
      <c r="D6007" s="128" t="s">
        <v>121</v>
      </c>
      <c r="E6007" s="128" t="s">
        <v>122</v>
      </c>
      <c r="F6007" s="128" t="s">
        <v>123</v>
      </c>
      <c r="G6007" s="128" t="s">
        <v>124</v>
      </c>
      <c r="H6007" s="128" t="s">
        <v>124</v>
      </c>
      <c r="I6007" s="128" t="s">
        <v>42</v>
      </c>
      <c r="J6007" s="128" t="s">
        <v>652</v>
      </c>
      <c r="K6007" s="128" t="s">
        <v>652</v>
      </c>
      <c r="L6007" s="128" t="s">
        <v>43</v>
      </c>
      <c r="M6007" s="128" t="s">
        <v>44</v>
      </c>
      <c r="N6007" s="128" t="s">
        <v>150</v>
      </c>
      <c r="O6007" s="128" t="s">
        <v>1534</v>
      </c>
      <c r="P6007" s="128" t="s">
        <v>1152</v>
      </c>
      <c r="Q6007" s="128" t="s">
        <v>1535</v>
      </c>
      <c r="R6007" s="128" t="s">
        <v>1152</v>
      </c>
      <c r="S6007" s="127">
        <v>201505</v>
      </c>
      <c r="T6007" s="128" t="s">
        <v>47</v>
      </c>
      <c r="U6007" s="127">
        <v>0</v>
      </c>
      <c r="V6007" s="138">
        <v>-4338.0600000000004</v>
      </c>
      <c r="W6007" s="128" t="s">
        <v>1152</v>
      </c>
      <c r="X6007" s="128" t="s">
        <v>177</v>
      </c>
      <c r="Y6007" s="128" t="s">
        <v>1152</v>
      </c>
      <c r="Z6007" s="128" t="s">
        <v>48</v>
      </c>
      <c r="AA6007" s="128" t="s">
        <v>1166</v>
      </c>
      <c r="AB6007" s="128" t="s">
        <v>42</v>
      </c>
      <c r="AC6007" s="128" t="s">
        <v>2564</v>
      </c>
      <c r="AD6007" s="128" t="s">
        <v>51</v>
      </c>
    </row>
    <row r="6008" spans="1:30" x14ac:dyDescent="0.25">
      <c r="A6008" s="128" t="s">
        <v>35</v>
      </c>
      <c r="B6008" s="128" t="s">
        <v>36</v>
      </c>
      <c r="C6008" s="128" t="s">
        <v>37</v>
      </c>
      <c r="D6008" s="128" t="s">
        <v>121</v>
      </c>
      <c r="E6008" s="128" t="s">
        <v>122</v>
      </c>
      <c r="F6008" s="128" t="s">
        <v>123</v>
      </c>
      <c r="G6008" s="128" t="s">
        <v>124</v>
      </c>
      <c r="H6008" s="128" t="s">
        <v>124</v>
      </c>
      <c r="I6008" s="128" t="s">
        <v>42</v>
      </c>
      <c r="J6008" s="128" t="s">
        <v>182</v>
      </c>
      <c r="K6008" s="128" t="s">
        <v>182</v>
      </c>
      <c r="L6008" s="128" t="s">
        <v>43</v>
      </c>
      <c r="M6008" s="128" t="s">
        <v>44</v>
      </c>
      <c r="N6008" s="128" t="s">
        <v>180</v>
      </c>
      <c r="O6008" s="128" t="s">
        <v>1534</v>
      </c>
      <c r="P6008" s="128" t="s">
        <v>1152</v>
      </c>
      <c r="Q6008" s="128" t="s">
        <v>1535</v>
      </c>
      <c r="R6008" s="128" t="s">
        <v>1152</v>
      </c>
      <c r="S6008" s="127">
        <v>201505</v>
      </c>
      <c r="T6008" s="128" t="s">
        <v>47</v>
      </c>
      <c r="U6008" s="127">
        <v>0</v>
      </c>
      <c r="V6008" s="138">
        <v>-834785.06</v>
      </c>
      <c r="W6008" s="128" t="s">
        <v>1152</v>
      </c>
      <c r="X6008" s="128" t="s">
        <v>177</v>
      </c>
      <c r="Y6008" s="128" t="s">
        <v>1152</v>
      </c>
      <c r="Z6008" s="128" t="s">
        <v>48</v>
      </c>
      <c r="AA6008" s="128" t="s">
        <v>1166</v>
      </c>
      <c r="AB6008" s="128" t="s">
        <v>42</v>
      </c>
      <c r="AC6008" s="128" t="s">
        <v>2564</v>
      </c>
      <c r="AD6008" s="128" t="s">
        <v>51</v>
      </c>
    </row>
    <row r="6009" spans="1:30" x14ac:dyDescent="0.25">
      <c r="A6009" s="128" t="s">
        <v>35</v>
      </c>
      <c r="B6009" s="128" t="s">
        <v>36</v>
      </c>
      <c r="C6009" s="128" t="s">
        <v>37</v>
      </c>
      <c r="D6009" s="128" t="s">
        <v>121</v>
      </c>
      <c r="E6009" s="128" t="s">
        <v>122</v>
      </c>
      <c r="F6009" s="128" t="s">
        <v>123</v>
      </c>
      <c r="G6009" s="128" t="s">
        <v>124</v>
      </c>
      <c r="H6009" s="128" t="s">
        <v>124</v>
      </c>
      <c r="I6009" s="128" t="s">
        <v>42</v>
      </c>
      <c r="J6009" s="128" t="s">
        <v>182</v>
      </c>
      <c r="K6009" s="128" t="s">
        <v>182</v>
      </c>
      <c r="L6009" s="128" t="s">
        <v>43</v>
      </c>
      <c r="M6009" s="128" t="s">
        <v>44</v>
      </c>
      <c r="N6009" s="128" t="s">
        <v>180</v>
      </c>
      <c r="O6009" s="128" t="s">
        <v>1534</v>
      </c>
      <c r="P6009" s="128" t="s">
        <v>1152</v>
      </c>
      <c r="Q6009" s="128" t="s">
        <v>1535</v>
      </c>
      <c r="R6009" s="128" t="s">
        <v>2563</v>
      </c>
      <c r="S6009" s="127">
        <v>201505</v>
      </c>
      <c r="T6009" s="128" t="s">
        <v>47</v>
      </c>
      <c r="U6009" s="127">
        <v>0</v>
      </c>
      <c r="V6009" s="138">
        <v>-596219.62</v>
      </c>
      <c r="W6009" s="128" t="s">
        <v>1152</v>
      </c>
      <c r="X6009" s="128" t="s">
        <v>177</v>
      </c>
      <c r="Y6009" s="128" t="s">
        <v>1152</v>
      </c>
      <c r="Z6009" s="128" t="s">
        <v>48</v>
      </c>
      <c r="AA6009" s="128" t="s">
        <v>1166</v>
      </c>
      <c r="AB6009" s="128" t="s">
        <v>42</v>
      </c>
      <c r="AC6009" s="128" t="s">
        <v>2564</v>
      </c>
      <c r="AD6009" s="128" t="s">
        <v>51</v>
      </c>
    </row>
    <row r="6010" spans="1:30" x14ac:dyDescent="0.25">
      <c r="A6010" s="128" t="s">
        <v>35</v>
      </c>
      <c r="B6010" s="128" t="s">
        <v>36</v>
      </c>
      <c r="C6010" s="128" t="s">
        <v>37</v>
      </c>
      <c r="D6010" s="128" t="s">
        <v>121</v>
      </c>
      <c r="E6010" s="128" t="s">
        <v>122</v>
      </c>
      <c r="F6010" s="128" t="s">
        <v>123</v>
      </c>
      <c r="G6010" s="128" t="s">
        <v>124</v>
      </c>
      <c r="H6010" s="128" t="s">
        <v>124</v>
      </c>
      <c r="I6010" s="128" t="s">
        <v>42</v>
      </c>
      <c r="J6010" s="128" t="s">
        <v>174</v>
      </c>
      <c r="K6010" s="128" t="s">
        <v>174</v>
      </c>
      <c r="L6010" s="128" t="s">
        <v>43</v>
      </c>
      <c r="M6010" s="128" t="s">
        <v>44</v>
      </c>
      <c r="N6010" s="128" t="s">
        <v>180</v>
      </c>
      <c r="O6010" s="128" t="s">
        <v>1534</v>
      </c>
      <c r="P6010" s="128" t="s">
        <v>1152</v>
      </c>
      <c r="Q6010" s="128" t="s">
        <v>1535</v>
      </c>
      <c r="R6010" s="128" t="s">
        <v>2563</v>
      </c>
      <c r="S6010" s="127">
        <v>201505</v>
      </c>
      <c r="T6010" s="128" t="s">
        <v>47</v>
      </c>
      <c r="U6010" s="127">
        <v>0</v>
      </c>
      <c r="V6010" s="138">
        <v>-380004.72</v>
      </c>
      <c r="W6010" s="128" t="s">
        <v>1152</v>
      </c>
      <c r="X6010" s="128" t="s">
        <v>177</v>
      </c>
      <c r="Y6010" s="128" t="s">
        <v>1152</v>
      </c>
      <c r="Z6010" s="128" t="s">
        <v>48</v>
      </c>
      <c r="AA6010" s="128" t="s">
        <v>1166</v>
      </c>
      <c r="AB6010" s="128" t="s">
        <v>42</v>
      </c>
      <c r="AC6010" s="128" t="s">
        <v>2564</v>
      </c>
      <c r="AD6010" s="128" t="s">
        <v>51</v>
      </c>
    </row>
    <row r="6011" spans="1:30" x14ac:dyDescent="0.25">
      <c r="A6011" s="128" t="s">
        <v>35</v>
      </c>
      <c r="B6011" s="128" t="s">
        <v>36</v>
      </c>
      <c r="C6011" s="128" t="s">
        <v>37</v>
      </c>
      <c r="D6011" s="128" t="s">
        <v>121</v>
      </c>
      <c r="E6011" s="128" t="s">
        <v>122</v>
      </c>
      <c r="F6011" s="128" t="s">
        <v>123</v>
      </c>
      <c r="G6011" s="128" t="s">
        <v>124</v>
      </c>
      <c r="H6011" s="128" t="s">
        <v>124</v>
      </c>
      <c r="I6011" s="128" t="s">
        <v>42</v>
      </c>
      <c r="J6011" s="128" t="s">
        <v>174</v>
      </c>
      <c r="K6011" s="128" t="s">
        <v>174</v>
      </c>
      <c r="L6011" s="128" t="s">
        <v>43</v>
      </c>
      <c r="M6011" s="128" t="s">
        <v>44</v>
      </c>
      <c r="N6011" s="128" t="s">
        <v>180</v>
      </c>
      <c r="O6011" s="128" t="s">
        <v>1534</v>
      </c>
      <c r="P6011" s="128" t="s">
        <v>1152</v>
      </c>
      <c r="Q6011" s="128" t="s">
        <v>1535</v>
      </c>
      <c r="R6011" s="128" t="s">
        <v>1152</v>
      </c>
      <c r="S6011" s="127">
        <v>201505</v>
      </c>
      <c r="T6011" s="128" t="s">
        <v>47</v>
      </c>
      <c r="U6011" s="127">
        <v>0</v>
      </c>
      <c r="V6011" s="138">
        <v>-146341.07</v>
      </c>
      <c r="W6011" s="128" t="s">
        <v>1152</v>
      </c>
      <c r="X6011" s="128" t="s">
        <v>177</v>
      </c>
      <c r="Y6011" s="128" t="s">
        <v>1152</v>
      </c>
      <c r="Z6011" s="128" t="s">
        <v>48</v>
      </c>
      <c r="AA6011" s="128" t="s">
        <v>1166</v>
      </c>
      <c r="AB6011" s="128" t="s">
        <v>42</v>
      </c>
      <c r="AC6011" s="128" t="s">
        <v>2564</v>
      </c>
      <c r="AD6011" s="128" t="s">
        <v>51</v>
      </c>
    </row>
    <row r="6012" spans="1:30" x14ac:dyDescent="0.25">
      <c r="A6012" s="128" t="s">
        <v>35</v>
      </c>
      <c r="B6012" s="128" t="s">
        <v>36</v>
      </c>
      <c r="C6012" s="128" t="s">
        <v>37</v>
      </c>
      <c r="D6012" s="128" t="s">
        <v>121</v>
      </c>
      <c r="E6012" s="128" t="s">
        <v>122</v>
      </c>
      <c r="F6012" s="128" t="s">
        <v>123</v>
      </c>
      <c r="G6012" s="128" t="s">
        <v>124</v>
      </c>
      <c r="H6012" s="128" t="s">
        <v>124</v>
      </c>
      <c r="I6012" s="128" t="s">
        <v>42</v>
      </c>
      <c r="J6012" s="128" t="s">
        <v>532</v>
      </c>
      <c r="K6012" s="128" t="s">
        <v>532</v>
      </c>
      <c r="L6012" s="128" t="s">
        <v>43</v>
      </c>
      <c r="M6012" s="128" t="s">
        <v>44</v>
      </c>
      <c r="N6012" s="128" t="s">
        <v>180</v>
      </c>
      <c r="O6012" s="128" t="s">
        <v>1534</v>
      </c>
      <c r="P6012" s="128" t="s">
        <v>1152</v>
      </c>
      <c r="Q6012" s="128" t="s">
        <v>1535</v>
      </c>
      <c r="R6012" s="128" t="s">
        <v>2563</v>
      </c>
      <c r="S6012" s="127">
        <v>201505</v>
      </c>
      <c r="T6012" s="128" t="s">
        <v>47</v>
      </c>
      <c r="U6012" s="127">
        <v>0</v>
      </c>
      <c r="V6012" s="138">
        <v>-111910.91</v>
      </c>
      <c r="W6012" s="128" t="s">
        <v>1152</v>
      </c>
      <c r="X6012" s="128" t="s">
        <v>177</v>
      </c>
      <c r="Y6012" s="128" t="s">
        <v>1152</v>
      </c>
      <c r="Z6012" s="128" t="s">
        <v>48</v>
      </c>
      <c r="AA6012" s="128" t="s">
        <v>1166</v>
      </c>
      <c r="AB6012" s="128" t="s">
        <v>42</v>
      </c>
      <c r="AC6012" s="128" t="s">
        <v>2564</v>
      </c>
      <c r="AD6012" s="128" t="s">
        <v>51</v>
      </c>
    </row>
    <row r="6013" spans="1:30" x14ac:dyDescent="0.25">
      <c r="A6013" s="128" t="s">
        <v>35</v>
      </c>
      <c r="B6013" s="128" t="s">
        <v>36</v>
      </c>
      <c r="C6013" s="128" t="s">
        <v>37</v>
      </c>
      <c r="D6013" s="128" t="s">
        <v>121</v>
      </c>
      <c r="E6013" s="128" t="s">
        <v>122</v>
      </c>
      <c r="F6013" s="128" t="s">
        <v>123</v>
      </c>
      <c r="G6013" s="128" t="s">
        <v>124</v>
      </c>
      <c r="H6013" s="128" t="s">
        <v>124</v>
      </c>
      <c r="I6013" s="128" t="s">
        <v>42</v>
      </c>
      <c r="J6013" s="128" t="s">
        <v>182</v>
      </c>
      <c r="K6013" s="128" t="s">
        <v>182</v>
      </c>
      <c r="L6013" s="128" t="s">
        <v>43</v>
      </c>
      <c r="M6013" s="128" t="s">
        <v>44</v>
      </c>
      <c r="N6013" s="128" t="s">
        <v>150</v>
      </c>
      <c r="O6013" s="128" t="s">
        <v>1562</v>
      </c>
      <c r="P6013" s="128" t="s">
        <v>1152</v>
      </c>
      <c r="Q6013" s="128" t="s">
        <v>2484</v>
      </c>
      <c r="R6013" s="128" t="s">
        <v>1152</v>
      </c>
      <c r="S6013" s="127">
        <v>201505</v>
      </c>
      <c r="T6013" s="128" t="s">
        <v>52</v>
      </c>
      <c r="U6013" s="127">
        <v>0</v>
      </c>
      <c r="V6013" s="138">
        <v>1866779</v>
      </c>
      <c r="W6013" s="128" t="s">
        <v>1152</v>
      </c>
      <c r="X6013" s="128" t="s">
        <v>1152</v>
      </c>
      <c r="Y6013" s="128" t="s">
        <v>1152</v>
      </c>
      <c r="Z6013" s="128" t="s">
        <v>48</v>
      </c>
      <c r="AA6013" s="128" t="s">
        <v>2363</v>
      </c>
      <c r="AB6013" s="128" t="s">
        <v>42</v>
      </c>
      <c r="AC6013" s="128" t="s">
        <v>2566</v>
      </c>
      <c r="AD6013" s="128" t="s">
        <v>51</v>
      </c>
    </row>
    <row r="6014" spans="1:30" x14ac:dyDescent="0.25">
      <c r="A6014" s="128" t="s">
        <v>35</v>
      </c>
      <c r="B6014" s="128" t="s">
        <v>36</v>
      </c>
      <c r="C6014" s="128" t="s">
        <v>37</v>
      </c>
      <c r="D6014" s="128" t="s">
        <v>121</v>
      </c>
      <c r="E6014" s="128" t="s">
        <v>122</v>
      </c>
      <c r="F6014" s="128" t="s">
        <v>123</v>
      </c>
      <c r="G6014" s="128" t="s">
        <v>124</v>
      </c>
      <c r="H6014" s="128" t="s">
        <v>124</v>
      </c>
      <c r="I6014" s="128" t="s">
        <v>42</v>
      </c>
      <c r="J6014" s="128" t="s">
        <v>652</v>
      </c>
      <c r="K6014" s="128" t="s">
        <v>652</v>
      </c>
      <c r="L6014" s="128" t="s">
        <v>43</v>
      </c>
      <c r="M6014" s="128" t="s">
        <v>44</v>
      </c>
      <c r="N6014" s="128" t="s">
        <v>150</v>
      </c>
      <c r="O6014" s="128" t="s">
        <v>1562</v>
      </c>
      <c r="P6014" s="128" t="s">
        <v>1152</v>
      </c>
      <c r="Q6014" s="128" t="s">
        <v>2484</v>
      </c>
      <c r="R6014" s="128" t="s">
        <v>1152</v>
      </c>
      <c r="S6014" s="127">
        <v>201505</v>
      </c>
      <c r="T6014" s="128" t="s">
        <v>52</v>
      </c>
      <c r="U6014" s="127">
        <v>0</v>
      </c>
      <c r="V6014" s="138">
        <v>570186</v>
      </c>
      <c r="W6014" s="128" t="s">
        <v>1152</v>
      </c>
      <c r="X6014" s="128" t="s">
        <v>1152</v>
      </c>
      <c r="Y6014" s="128" t="s">
        <v>1152</v>
      </c>
      <c r="Z6014" s="128" t="s">
        <v>48</v>
      </c>
      <c r="AA6014" s="128" t="s">
        <v>2363</v>
      </c>
      <c r="AB6014" s="128" t="s">
        <v>42</v>
      </c>
      <c r="AC6014" s="128" t="s">
        <v>2566</v>
      </c>
      <c r="AD6014" s="128" t="s">
        <v>51</v>
      </c>
    </row>
    <row r="6015" spans="1:30" x14ac:dyDescent="0.25">
      <c r="A6015" s="128" t="s">
        <v>35</v>
      </c>
      <c r="B6015" s="128" t="s">
        <v>36</v>
      </c>
      <c r="C6015" s="128" t="s">
        <v>37</v>
      </c>
      <c r="D6015" s="128" t="s">
        <v>121</v>
      </c>
      <c r="E6015" s="128" t="s">
        <v>122</v>
      </c>
      <c r="F6015" s="128" t="s">
        <v>123</v>
      </c>
      <c r="G6015" s="128" t="s">
        <v>124</v>
      </c>
      <c r="H6015" s="128" t="s">
        <v>124</v>
      </c>
      <c r="I6015" s="128" t="s">
        <v>42</v>
      </c>
      <c r="J6015" s="128" t="s">
        <v>532</v>
      </c>
      <c r="K6015" s="128" t="s">
        <v>532</v>
      </c>
      <c r="L6015" s="128" t="s">
        <v>43</v>
      </c>
      <c r="M6015" s="128" t="s">
        <v>44</v>
      </c>
      <c r="N6015" s="128" t="s">
        <v>150</v>
      </c>
      <c r="O6015" s="128" t="s">
        <v>1562</v>
      </c>
      <c r="P6015" s="128" t="s">
        <v>1152</v>
      </c>
      <c r="Q6015" s="128" t="s">
        <v>2484</v>
      </c>
      <c r="R6015" s="128" t="s">
        <v>1152</v>
      </c>
      <c r="S6015" s="127">
        <v>201505</v>
      </c>
      <c r="T6015" s="128" t="s">
        <v>52</v>
      </c>
      <c r="U6015" s="127">
        <v>0</v>
      </c>
      <c r="V6015" s="138">
        <v>229826</v>
      </c>
      <c r="W6015" s="128" t="s">
        <v>1152</v>
      </c>
      <c r="X6015" s="128" t="s">
        <v>1152</v>
      </c>
      <c r="Y6015" s="128" t="s">
        <v>1152</v>
      </c>
      <c r="Z6015" s="128" t="s">
        <v>48</v>
      </c>
      <c r="AA6015" s="128" t="s">
        <v>2363</v>
      </c>
      <c r="AB6015" s="128" t="s">
        <v>42</v>
      </c>
      <c r="AC6015" s="128" t="s">
        <v>2566</v>
      </c>
      <c r="AD6015" s="128" t="s">
        <v>51</v>
      </c>
    </row>
    <row r="6016" spans="1:30" x14ac:dyDescent="0.25">
      <c r="A6016" s="128" t="s">
        <v>35</v>
      </c>
      <c r="B6016" s="128" t="s">
        <v>36</v>
      </c>
      <c r="C6016" s="128" t="s">
        <v>37</v>
      </c>
      <c r="D6016" s="128" t="s">
        <v>121</v>
      </c>
      <c r="E6016" s="128" t="s">
        <v>122</v>
      </c>
      <c r="F6016" s="128" t="s">
        <v>123</v>
      </c>
      <c r="G6016" s="128" t="s">
        <v>124</v>
      </c>
      <c r="H6016" s="128" t="s">
        <v>124</v>
      </c>
      <c r="I6016" s="128" t="s">
        <v>42</v>
      </c>
      <c r="J6016" s="128" t="s">
        <v>174</v>
      </c>
      <c r="K6016" s="128" t="s">
        <v>174</v>
      </c>
      <c r="L6016" s="128" t="s">
        <v>43</v>
      </c>
      <c r="M6016" s="128" t="s">
        <v>44</v>
      </c>
      <c r="N6016" s="128" t="s">
        <v>150</v>
      </c>
      <c r="O6016" s="128" t="s">
        <v>1562</v>
      </c>
      <c r="P6016" s="128" t="s">
        <v>1152</v>
      </c>
      <c r="Q6016" s="128" t="s">
        <v>2484</v>
      </c>
      <c r="R6016" s="128" t="s">
        <v>1152</v>
      </c>
      <c r="S6016" s="127">
        <v>201505</v>
      </c>
      <c r="T6016" s="128" t="s">
        <v>52</v>
      </c>
      <c r="U6016" s="127">
        <v>0</v>
      </c>
      <c r="V6016" s="138">
        <v>134351</v>
      </c>
      <c r="W6016" s="128" t="s">
        <v>1152</v>
      </c>
      <c r="X6016" s="128" t="s">
        <v>1152</v>
      </c>
      <c r="Y6016" s="128" t="s">
        <v>1152</v>
      </c>
      <c r="Z6016" s="128" t="s">
        <v>48</v>
      </c>
      <c r="AA6016" s="128" t="s">
        <v>2363</v>
      </c>
      <c r="AB6016" s="128" t="s">
        <v>42</v>
      </c>
      <c r="AC6016" s="128" t="s">
        <v>2566</v>
      </c>
      <c r="AD6016" s="128" t="s">
        <v>51</v>
      </c>
    </row>
    <row r="6017" spans="1:30" x14ac:dyDescent="0.25">
      <c r="A6017" s="128" t="s">
        <v>35</v>
      </c>
      <c r="B6017" s="128" t="s">
        <v>36</v>
      </c>
      <c r="C6017" s="128" t="s">
        <v>37</v>
      </c>
      <c r="D6017" s="128" t="s">
        <v>121</v>
      </c>
      <c r="E6017" s="128" t="s">
        <v>215</v>
      </c>
      <c r="F6017" s="128" t="s">
        <v>216</v>
      </c>
      <c r="G6017" s="128" t="s">
        <v>124</v>
      </c>
      <c r="H6017" s="128" t="s">
        <v>124</v>
      </c>
      <c r="I6017" s="128" t="s">
        <v>42</v>
      </c>
      <c r="J6017" s="128" t="s">
        <v>237</v>
      </c>
      <c r="K6017" s="128" t="s">
        <v>237</v>
      </c>
      <c r="L6017" s="128" t="s">
        <v>43</v>
      </c>
      <c r="M6017" s="128" t="s">
        <v>44</v>
      </c>
      <c r="N6017" s="128" t="s">
        <v>150</v>
      </c>
      <c r="O6017" s="128" t="s">
        <v>1534</v>
      </c>
      <c r="P6017" s="128" t="s">
        <v>1152</v>
      </c>
      <c r="Q6017" s="128" t="s">
        <v>2545</v>
      </c>
      <c r="R6017" s="128" t="s">
        <v>1152</v>
      </c>
      <c r="S6017" s="127">
        <v>201505</v>
      </c>
      <c r="T6017" s="128" t="s">
        <v>52</v>
      </c>
      <c r="U6017" s="127">
        <v>0</v>
      </c>
      <c r="V6017" s="138">
        <v>13312.56</v>
      </c>
      <c r="W6017" s="128" t="s">
        <v>1152</v>
      </c>
      <c r="X6017" s="128" t="s">
        <v>1152</v>
      </c>
      <c r="Y6017" s="128" t="s">
        <v>1152</v>
      </c>
      <c r="Z6017" s="128" t="s">
        <v>48</v>
      </c>
      <c r="AA6017" s="128" t="s">
        <v>2481</v>
      </c>
      <c r="AB6017" s="128" t="s">
        <v>42</v>
      </c>
      <c r="AC6017" s="128" t="s">
        <v>2567</v>
      </c>
      <c r="AD6017" s="128" t="s">
        <v>51</v>
      </c>
    </row>
    <row r="6018" spans="1:30" x14ac:dyDescent="0.25">
      <c r="A6018" s="128" t="s">
        <v>35</v>
      </c>
      <c r="B6018" s="128" t="s">
        <v>36</v>
      </c>
      <c r="C6018" s="128" t="s">
        <v>37</v>
      </c>
      <c r="D6018" s="128" t="s">
        <v>121</v>
      </c>
      <c r="E6018" s="128" t="s">
        <v>215</v>
      </c>
      <c r="F6018" s="128" t="s">
        <v>216</v>
      </c>
      <c r="G6018" s="128" t="s">
        <v>124</v>
      </c>
      <c r="H6018" s="128" t="s">
        <v>124</v>
      </c>
      <c r="I6018" s="128" t="s">
        <v>42</v>
      </c>
      <c r="J6018" s="128" t="s">
        <v>250</v>
      </c>
      <c r="K6018" s="128" t="s">
        <v>250</v>
      </c>
      <c r="L6018" s="128" t="s">
        <v>43</v>
      </c>
      <c r="M6018" s="128" t="s">
        <v>44</v>
      </c>
      <c r="N6018" s="128" t="s">
        <v>150</v>
      </c>
      <c r="O6018" s="128" t="s">
        <v>1534</v>
      </c>
      <c r="P6018" s="128" t="s">
        <v>1152</v>
      </c>
      <c r="Q6018" s="128" t="s">
        <v>2546</v>
      </c>
      <c r="R6018" s="128" t="s">
        <v>1152</v>
      </c>
      <c r="S6018" s="127">
        <v>201505</v>
      </c>
      <c r="T6018" s="128" t="s">
        <v>52</v>
      </c>
      <c r="U6018" s="127">
        <v>0</v>
      </c>
      <c r="V6018" s="138">
        <v>9863.23</v>
      </c>
      <c r="W6018" s="128" t="s">
        <v>1152</v>
      </c>
      <c r="X6018" s="128" t="s">
        <v>1152</v>
      </c>
      <c r="Y6018" s="128" t="s">
        <v>1152</v>
      </c>
      <c r="Z6018" s="128" t="s">
        <v>48</v>
      </c>
      <c r="AA6018" s="128" t="s">
        <v>2481</v>
      </c>
      <c r="AB6018" s="128" t="s">
        <v>42</v>
      </c>
      <c r="AC6018" s="128" t="s">
        <v>2567</v>
      </c>
      <c r="AD6018" s="128" t="s">
        <v>51</v>
      </c>
    </row>
    <row r="6019" spans="1:30" x14ac:dyDescent="0.25">
      <c r="A6019" s="128" t="s">
        <v>35</v>
      </c>
      <c r="B6019" s="128" t="s">
        <v>36</v>
      </c>
      <c r="C6019" s="128" t="s">
        <v>37</v>
      </c>
      <c r="D6019" s="128" t="s">
        <v>121</v>
      </c>
      <c r="E6019" s="128" t="s">
        <v>215</v>
      </c>
      <c r="F6019" s="128" t="s">
        <v>216</v>
      </c>
      <c r="G6019" s="128" t="s">
        <v>124</v>
      </c>
      <c r="H6019" s="128" t="s">
        <v>124</v>
      </c>
      <c r="I6019" s="128" t="s">
        <v>42</v>
      </c>
      <c r="J6019" s="128" t="s">
        <v>237</v>
      </c>
      <c r="K6019" s="128" t="s">
        <v>237</v>
      </c>
      <c r="L6019" s="128" t="s">
        <v>43</v>
      </c>
      <c r="M6019" s="128" t="s">
        <v>44</v>
      </c>
      <c r="N6019" s="128" t="s">
        <v>180</v>
      </c>
      <c r="O6019" s="128" t="s">
        <v>1534</v>
      </c>
      <c r="P6019" s="128" t="s">
        <v>1152</v>
      </c>
      <c r="Q6019" s="128" t="s">
        <v>1544</v>
      </c>
      <c r="R6019" s="128" t="s">
        <v>1152</v>
      </c>
      <c r="S6019" s="127">
        <v>201505</v>
      </c>
      <c r="T6019" s="128" t="s">
        <v>52</v>
      </c>
      <c r="U6019" s="127">
        <v>0</v>
      </c>
      <c r="V6019" s="138">
        <v>838125</v>
      </c>
      <c r="W6019" s="128" t="s">
        <v>1152</v>
      </c>
      <c r="X6019" s="128" t="s">
        <v>1152</v>
      </c>
      <c r="Y6019" s="128" t="s">
        <v>1152</v>
      </c>
      <c r="Z6019" s="128" t="s">
        <v>48</v>
      </c>
      <c r="AA6019" s="128" t="s">
        <v>2481</v>
      </c>
      <c r="AB6019" s="128" t="s">
        <v>42</v>
      </c>
      <c r="AC6019" s="128" t="s">
        <v>2567</v>
      </c>
      <c r="AD6019" s="128" t="s">
        <v>51</v>
      </c>
    </row>
    <row r="6020" spans="1:30" x14ac:dyDescent="0.25">
      <c r="A6020" s="128" t="s">
        <v>35</v>
      </c>
      <c r="B6020" s="128" t="s">
        <v>36</v>
      </c>
      <c r="C6020" s="128" t="s">
        <v>37</v>
      </c>
      <c r="D6020" s="128" t="s">
        <v>121</v>
      </c>
      <c r="E6020" s="128" t="s">
        <v>215</v>
      </c>
      <c r="F6020" s="128" t="s">
        <v>216</v>
      </c>
      <c r="G6020" s="128" t="s">
        <v>124</v>
      </c>
      <c r="H6020" s="128" t="s">
        <v>124</v>
      </c>
      <c r="I6020" s="128" t="s">
        <v>42</v>
      </c>
      <c r="J6020" s="128" t="s">
        <v>261</v>
      </c>
      <c r="K6020" s="128" t="s">
        <v>261</v>
      </c>
      <c r="L6020" s="128" t="s">
        <v>43</v>
      </c>
      <c r="M6020" s="128" t="s">
        <v>44</v>
      </c>
      <c r="N6020" s="128" t="s">
        <v>180</v>
      </c>
      <c r="O6020" s="128" t="s">
        <v>1534</v>
      </c>
      <c r="P6020" s="128" t="s">
        <v>1152</v>
      </c>
      <c r="Q6020" s="128" t="s">
        <v>1547</v>
      </c>
      <c r="R6020" s="128" t="s">
        <v>1152</v>
      </c>
      <c r="S6020" s="127">
        <v>201505</v>
      </c>
      <c r="T6020" s="128" t="s">
        <v>52</v>
      </c>
      <c r="U6020" s="127">
        <v>0</v>
      </c>
      <c r="V6020" s="138">
        <v>329958</v>
      </c>
      <c r="W6020" s="128" t="s">
        <v>1152</v>
      </c>
      <c r="X6020" s="128" t="s">
        <v>1152</v>
      </c>
      <c r="Y6020" s="128" t="s">
        <v>1152</v>
      </c>
      <c r="Z6020" s="128" t="s">
        <v>48</v>
      </c>
      <c r="AA6020" s="128" t="s">
        <v>2481</v>
      </c>
      <c r="AB6020" s="128" t="s">
        <v>42</v>
      </c>
      <c r="AC6020" s="128" t="s">
        <v>2567</v>
      </c>
      <c r="AD6020" s="128" t="s">
        <v>51</v>
      </c>
    </row>
    <row r="6021" spans="1:30" x14ac:dyDescent="0.25">
      <c r="A6021" s="128" t="s">
        <v>35</v>
      </c>
      <c r="B6021" s="128" t="s">
        <v>36</v>
      </c>
      <c r="C6021" s="128" t="s">
        <v>37</v>
      </c>
      <c r="D6021" s="128" t="s">
        <v>121</v>
      </c>
      <c r="E6021" s="128" t="s">
        <v>215</v>
      </c>
      <c r="F6021" s="128" t="s">
        <v>216</v>
      </c>
      <c r="G6021" s="128" t="s">
        <v>124</v>
      </c>
      <c r="H6021" s="128" t="s">
        <v>124</v>
      </c>
      <c r="I6021" s="128" t="s">
        <v>42</v>
      </c>
      <c r="J6021" s="128" t="s">
        <v>250</v>
      </c>
      <c r="K6021" s="128" t="s">
        <v>250</v>
      </c>
      <c r="L6021" s="128" t="s">
        <v>43</v>
      </c>
      <c r="M6021" s="128" t="s">
        <v>44</v>
      </c>
      <c r="N6021" s="128" t="s">
        <v>180</v>
      </c>
      <c r="O6021" s="128" t="s">
        <v>1534</v>
      </c>
      <c r="P6021" s="128" t="s">
        <v>1152</v>
      </c>
      <c r="Q6021" s="128" t="s">
        <v>1545</v>
      </c>
      <c r="R6021" s="128" t="s">
        <v>1152</v>
      </c>
      <c r="S6021" s="127">
        <v>201505</v>
      </c>
      <c r="T6021" s="128" t="s">
        <v>52</v>
      </c>
      <c r="U6021" s="127">
        <v>0</v>
      </c>
      <c r="V6021" s="138">
        <v>49950</v>
      </c>
      <c r="W6021" s="128" t="s">
        <v>1152</v>
      </c>
      <c r="X6021" s="128" t="s">
        <v>1152</v>
      </c>
      <c r="Y6021" s="128" t="s">
        <v>1152</v>
      </c>
      <c r="Z6021" s="128" t="s">
        <v>48</v>
      </c>
      <c r="AA6021" s="128" t="s">
        <v>2481</v>
      </c>
      <c r="AB6021" s="128" t="s">
        <v>42</v>
      </c>
      <c r="AC6021" s="128" t="s">
        <v>2567</v>
      </c>
      <c r="AD6021" s="128" t="s">
        <v>51</v>
      </c>
    </row>
    <row r="6022" spans="1:30" x14ac:dyDescent="0.25">
      <c r="A6022" s="128" t="s">
        <v>35</v>
      </c>
      <c r="B6022" s="128" t="s">
        <v>36</v>
      </c>
      <c r="C6022" s="128" t="s">
        <v>37</v>
      </c>
      <c r="D6022" s="128" t="s">
        <v>121</v>
      </c>
      <c r="E6022" s="128" t="s">
        <v>215</v>
      </c>
      <c r="F6022" s="128" t="s">
        <v>216</v>
      </c>
      <c r="G6022" s="128" t="s">
        <v>124</v>
      </c>
      <c r="H6022" s="128" t="s">
        <v>124</v>
      </c>
      <c r="I6022" s="128" t="s">
        <v>42</v>
      </c>
      <c r="J6022" s="128" t="s">
        <v>231</v>
      </c>
      <c r="K6022" s="128" t="s">
        <v>231</v>
      </c>
      <c r="L6022" s="128" t="s">
        <v>43</v>
      </c>
      <c r="M6022" s="128" t="s">
        <v>44</v>
      </c>
      <c r="N6022" s="128" t="s">
        <v>180</v>
      </c>
      <c r="O6022" s="128" t="s">
        <v>1534</v>
      </c>
      <c r="P6022" s="128" t="s">
        <v>1152</v>
      </c>
      <c r="Q6022" s="128" t="s">
        <v>2547</v>
      </c>
      <c r="R6022" s="128" t="s">
        <v>1152</v>
      </c>
      <c r="S6022" s="127">
        <v>201505</v>
      </c>
      <c r="T6022" s="128" t="s">
        <v>52</v>
      </c>
      <c r="U6022" s="127">
        <v>0</v>
      </c>
      <c r="V6022" s="138">
        <v>31070</v>
      </c>
      <c r="W6022" s="128" t="s">
        <v>1152</v>
      </c>
      <c r="X6022" s="128" t="s">
        <v>1152</v>
      </c>
      <c r="Y6022" s="128" t="s">
        <v>1152</v>
      </c>
      <c r="Z6022" s="128" t="s">
        <v>48</v>
      </c>
      <c r="AA6022" s="128" t="s">
        <v>2481</v>
      </c>
      <c r="AB6022" s="128" t="s">
        <v>42</v>
      </c>
      <c r="AC6022" s="128" t="s">
        <v>2567</v>
      </c>
      <c r="AD6022" s="128" t="s">
        <v>51</v>
      </c>
    </row>
    <row r="6023" spans="1:30" x14ac:dyDescent="0.25">
      <c r="A6023" s="128" t="s">
        <v>35</v>
      </c>
      <c r="B6023" s="128" t="s">
        <v>36</v>
      </c>
      <c r="C6023" s="128" t="s">
        <v>37</v>
      </c>
      <c r="D6023" s="128" t="s">
        <v>121</v>
      </c>
      <c r="E6023" s="128" t="s">
        <v>215</v>
      </c>
      <c r="F6023" s="128" t="s">
        <v>216</v>
      </c>
      <c r="G6023" s="128" t="s">
        <v>124</v>
      </c>
      <c r="H6023" s="128" t="s">
        <v>124</v>
      </c>
      <c r="I6023" s="128" t="s">
        <v>42</v>
      </c>
      <c r="J6023" s="128" t="s">
        <v>437</v>
      </c>
      <c r="K6023" s="128" t="s">
        <v>437</v>
      </c>
      <c r="L6023" s="128" t="s">
        <v>43</v>
      </c>
      <c r="M6023" s="128" t="s">
        <v>44</v>
      </c>
      <c r="N6023" s="128" t="s">
        <v>180</v>
      </c>
      <c r="O6023" s="128" t="s">
        <v>1534</v>
      </c>
      <c r="P6023" s="128" t="s">
        <v>1152</v>
      </c>
      <c r="Q6023" s="128" t="s">
        <v>1547</v>
      </c>
      <c r="R6023" s="128" t="s">
        <v>1152</v>
      </c>
      <c r="S6023" s="127">
        <v>201505</v>
      </c>
      <c r="T6023" s="128" t="s">
        <v>52</v>
      </c>
      <c r="U6023" s="127">
        <v>0</v>
      </c>
      <c r="V6023" s="138">
        <v>9191.48</v>
      </c>
      <c r="W6023" s="128" t="s">
        <v>1152</v>
      </c>
      <c r="X6023" s="128" t="s">
        <v>1152</v>
      </c>
      <c r="Y6023" s="128" t="s">
        <v>1152</v>
      </c>
      <c r="Z6023" s="128" t="s">
        <v>48</v>
      </c>
      <c r="AA6023" s="128" t="s">
        <v>2481</v>
      </c>
      <c r="AB6023" s="128" t="s">
        <v>42</v>
      </c>
      <c r="AC6023" s="128" t="s">
        <v>2567</v>
      </c>
      <c r="AD6023" s="128" t="s">
        <v>51</v>
      </c>
    </row>
    <row r="6024" spans="1:30" x14ac:dyDescent="0.25">
      <c r="A6024" s="128" t="s">
        <v>35</v>
      </c>
      <c r="B6024" s="128" t="s">
        <v>36</v>
      </c>
      <c r="C6024" s="128" t="s">
        <v>37</v>
      </c>
      <c r="D6024" s="128" t="s">
        <v>121</v>
      </c>
      <c r="E6024" s="128" t="s">
        <v>215</v>
      </c>
      <c r="F6024" s="128" t="s">
        <v>216</v>
      </c>
      <c r="G6024" s="128" t="s">
        <v>124</v>
      </c>
      <c r="H6024" s="128" t="s">
        <v>124</v>
      </c>
      <c r="I6024" s="128" t="s">
        <v>42</v>
      </c>
      <c r="J6024" s="128" t="s">
        <v>217</v>
      </c>
      <c r="K6024" s="128" t="s">
        <v>217</v>
      </c>
      <c r="L6024" s="128" t="s">
        <v>43</v>
      </c>
      <c r="M6024" s="128" t="s">
        <v>44</v>
      </c>
      <c r="N6024" s="128" t="s">
        <v>180</v>
      </c>
      <c r="O6024" s="128" t="s">
        <v>1534</v>
      </c>
      <c r="P6024" s="128" t="s">
        <v>1152</v>
      </c>
      <c r="Q6024" s="128" t="s">
        <v>2483</v>
      </c>
      <c r="R6024" s="128" t="s">
        <v>1152</v>
      </c>
      <c r="S6024" s="127">
        <v>201505</v>
      </c>
      <c r="T6024" s="128" t="s">
        <v>52</v>
      </c>
      <c r="U6024" s="127">
        <v>0</v>
      </c>
      <c r="V6024" s="138">
        <v>277734.94</v>
      </c>
      <c r="W6024" s="128" t="s">
        <v>1152</v>
      </c>
      <c r="X6024" s="128" t="s">
        <v>1152</v>
      </c>
      <c r="Y6024" s="128" t="s">
        <v>1152</v>
      </c>
      <c r="Z6024" s="128" t="s">
        <v>48</v>
      </c>
      <c r="AA6024" s="128" t="s">
        <v>2481</v>
      </c>
      <c r="AB6024" s="128" t="s">
        <v>42</v>
      </c>
      <c r="AC6024" s="128" t="s">
        <v>2567</v>
      </c>
      <c r="AD6024" s="128" t="s">
        <v>51</v>
      </c>
    </row>
    <row r="6025" spans="1:30" x14ac:dyDescent="0.25">
      <c r="A6025" s="128" t="s">
        <v>35</v>
      </c>
      <c r="B6025" s="128" t="s">
        <v>36</v>
      </c>
      <c r="C6025" s="128" t="s">
        <v>37</v>
      </c>
      <c r="D6025" s="128" t="s">
        <v>121</v>
      </c>
      <c r="E6025" s="128" t="s">
        <v>215</v>
      </c>
      <c r="F6025" s="128" t="s">
        <v>216</v>
      </c>
      <c r="G6025" s="128" t="s">
        <v>124</v>
      </c>
      <c r="H6025" s="128" t="s">
        <v>124</v>
      </c>
      <c r="I6025" s="128" t="s">
        <v>42</v>
      </c>
      <c r="J6025" s="128" t="s">
        <v>237</v>
      </c>
      <c r="K6025" s="128" t="s">
        <v>237</v>
      </c>
      <c r="L6025" s="128" t="s">
        <v>43</v>
      </c>
      <c r="M6025" s="128" t="s">
        <v>44</v>
      </c>
      <c r="N6025" s="128" t="s">
        <v>150</v>
      </c>
      <c r="O6025" s="128" t="s">
        <v>1555</v>
      </c>
      <c r="P6025" s="128" t="s">
        <v>1152</v>
      </c>
      <c r="Q6025" s="128" t="s">
        <v>2425</v>
      </c>
      <c r="R6025" s="128" t="s">
        <v>1152</v>
      </c>
      <c r="S6025" s="127">
        <v>201505</v>
      </c>
      <c r="T6025" s="128" t="s">
        <v>52</v>
      </c>
      <c r="U6025" s="127">
        <v>0</v>
      </c>
      <c r="V6025" s="138">
        <v>23515</v>
      </c>
      <c r="W6025" s="128" t="s">
        <v>1152</v>
      </c>
      <c r="X6025" s="128" t="s">
        <v>1152</v>
      </c>
      <c r="Y6025" s="128" t="s">
        <v>1152</v>
      </c>
      <c r="Z6025" s="128" t="s">
        <v>48</v>
      </c>
      <c r="AA6025" s="128" t="s">
        <v>129</v>
      </c>
      <c r="AB6025" s="128" t="s">
        <v>42</v>
      </c>
      <c r="AC6025" s="128" t="s">
        <v>2568</v>
      </c>
      <c r="AD6025" s="128" t="s">
        <v>51</v>
      </c>
    </row>
    <row r="6026" spans="1:30" x14ac:dyDescent="0.25">
      <c r="A6026" s="128" t="s">
        <v>35</v>
      </c>
      <c r="B6026" s="128" t="s">
        <v>36</v>
      </c>
      <c r="C6026" s="128" t="s">
        <v>37</v>
      </c>
      <c r="D6026" s="128" t="s">
        <v>121</v>
      </c>
      <c r="E6026" s="128" t="s">
        <v>215</v>
      </c>
      <c r="F6026" s="128" t="s">
        <v>216</v>
      </c>
      <c r="G6026" s="128" t="s">
        <v>124</v>
      </c>
      <c r="H6026" s="128" t="s">
        <v>124</v>
      </c>
      <c r="I6026" s="128" t="s">
        <v>42</v>
      </c>
      <c r="J6026" s="128" t="s">
        <v>250</v>
      </c>
      <c r="K6026" s="128" t="s">
        <v>250</v>
      </c>
      <c r="L6026" s="128" t="s">
        <v>43</v>
      </c>
      <c r="M6026" s="128" t="s">
        <v>44</v>
      </c>
      <c r="N6026" s="128" t="s">
        <v>150</v>
      </c>
      <c r="O6026" s="128" t="s">
        <v>1555</v>
      </c>
      <c r="P6026" s="128" t="s">
        <v>1152</v>
      </c>
      <c r="Q6026" s="128" t="s">
        <v>1559</v>
      </c>
      <c r="R6026" s="128" t="s">
        <v>1152</v>
      </c>
      <c r="S6026" s="127">
        <v>201505</v>
      </c>
      <c r="T6026" s="128" t="s">
        <v>52</v>
      </c>
      <c r="U6026" s="127">
        <v>0</v>
      </c>
      <c r="V6026" s="138">
        <v>1153.5899999999999</v>
      </c>
      <c r="W6026" s="128" t="s">
        <v>1152</v>
      </c>
      <c r="X6026" s="128" t="s">
        <v>1152</v>
      </c>
      <c r="Y6026" s="128" t="s">
        <v>1152</v>
      </c>
      <c r="Z6026" s="128" t="s">
        <v>48</v>
      </c>
      <c r="AA6026" s="128" t="s">
        <v>129</v>
      </c>
      <c r="AB6026" s="128" t="s">
        <v>42</v>
      </c>
      <c r="AC6026" s="128" t="s">
        <v>2568</v>
      </c>
      <c r="AD6026" s="128" t="s">
        <v>51</v>
      </c>
    </row>
    <row r="6027" spans="1:30" x14ac:dyDescent="0.25">
      <c r="A6027" s="128" t="s">
        <v>35</v>
      </c>
      <c r="B6027" s="128" t="s">
        <v>36</v>
      </c>
      <c r="C6027" s="128" t="s">
        <v>37</v>
      </c>
      <c r="D6027" s="128" t="s">
        <v>121</v>
      </c>
      <c r="E6027" s="128" t="s">
        <v>215</v>
      </c>
      <c r="F6027" s="128" t="s">
        <v>216</v>
      </c>
      <c r="G6027" s="128" t="s">
        <v>124</v>
      </c>
      <c r="H6027" s="128" t="s">
        <v>124</v>
      </c>
      <c r="I6027" s="128" t="s">
        <v>42</v>
      </c>
      <c r="J6027" s="128" t="s">
        <v>237</v>
      </c>
      <c r="K6027" s="128" t="s">
        <v>237</v>
      </c>
      <c r="L6027" s="128" t="s">
        <v>43</v>
      </c>
      <c r="M6027" s="128" t="s">
        <v>44</v>
      </c>
      <c r="N6027" s="128" t="s">
        <v>180</v>
      </c>
      <c r="O6027" s="128" t="s">
        <v>1555</v>
      </c>
      <c r="P6027" s="128" t="s">
        <v>1152</v>
      </c>
      <c r="Q6027" s="128" t="s">
        <v>1544</v>
      </c>
      <c r="R6027" s="128" t="s">
        <v>1152</v>
      </c>
      <c r="S6027" s="127">
        <v>201505</v>
      </c>
      <c r="T6027" s="128" t="s">
        <v>52</v>
      </c>
      <c r="U6027" s="127">
        <v>0</v>
      </c>
      <c r="V6027" s="138">
        <v>304850</v>
      </c>
      <c r="W6027" s="128" t="s">
        <v>1152</v>
      </c>
      <c r="X6027" s="128" t="s">
        <v>1152</v>
      </c>
      <c r="Y6027" s="128" t="s">
        <v>1152</v>
      </c>
      <c r="Z6027" s="128" t="s">
        <v>48</v>
      </c>
      <c r="AA6027" s="128" t="s">
        <v>129</v>
      </c>
      <c r="AB6027" s="128" t="s">
        <v>42</v>
      </c>
      <c r="AC6027" s="128" t="s">
        <v>2568</v>
      </c>
      <c r="AD6027" s="128" t="s">
        <v>51</v>
      </c>
    </row>
    <row r="6028" spans="1:30" x14ac:dyDescent="0.25">
      <c r="A6028" s="128" t="s">
        <v>35</v>
      </c>
      <c r="B6028" s="128" t="s">
        <v>36</v>
      </c>
      <c r="C6028" s="128" t="s">
        <v>37</v>
      </c>
      <c r="D6028" s="128" t="s">
        <v>121</v>
      </c>
      <c r="E6028" s="128" t="s">
        <v>215</v>
      </c>
      <c r="F6028" s="128" t="s">
        <v>216</v>
      </c>
      <c r="G6028" s="128" t="s">
        <v>124</v>
      </c>
      <c r="H6028" s="128" t="s">
        <v>124</v>
      </c>
      <c r="I6028" s="128" t="s">
        <v>42</v>
      </c>
      <c r="J6028" s="128" t="s">
        <v>261</v>
      </c>
      <c r="K6028" s="128" t="s">
        <v>261</v>
      </c>
      <c r="L6028" s="128" t="s">
        <v>43</v>
      </c>
      <c r="M6028" s="128" t="s">
        <v>44</v>
      </c>
      <c r="N6028" s="128" t="s">
        <v>180</v>
      </c>
      <c r="O6028" s="128" t="s">
        <v>1555</v>
      </c>
      <c r="P6028" s="128" t="s">
        <v>1152</v>
      </c>
      <c r="Q6028" s="128" t="s">
        <v>1547</v>
      </c>
      <c r="R6028" s="128" t="s">
        <v>1152</v>
      </c>
      <c r="S6028" s="127">
        <v>201505</v>
      </c>
      <c r="T6028" s="128" t="s">
        <v>52</v>
      </c>
      <c r="U6028" s="127">
        <v>0</v>
      </c>
      <c r="V6028" s="138">
        <v>223921.75</v>
      </c>
      <c r="W6028" s="128" t="s">
        <v>1152</v>
      </c>
      <c r="X6028" s="128" t="s">
        <v>1152</v>
      </c>
      <c r="Y6028" s="128" t="s">
        <v>1152</v>
      </c>
      <c r="Z6028" s="128" t="s">
        <v>48</v>
      </c>
      <c r="AA6028" s="128" t="s">
        <v>129</v>
      </c>
      <c r="AB6028" s="128" t="s">
        <v>42</v>
      </c>
      <c r="AC6028" s="128" t="s">
        <v>2568</v>
      </c>
      <c r="AD6028" s="128" t="s">
        <v>51</v>
      </c>
    </row>
    <row r="6029" spans="1:30" x14ac:dyDescent="0.25">
      <c r="A6029" s="128" t="s">
        <v>35</v>
      </c>
      <c r="B6029" s="128" t="s">
        <v>36</v>
      </c>
      <c r="C6029" s="128" t="s">
        <v>37</v>
      </c>
      <c r="D6029" s="128" t="s">
        <v>121</v>
      </c>
      <c r="E6029" s="128" t="s">
        <v>215</v>
      </c>
      <c r="F6029" s="128" t="s">
        <v>216</v>
      </c>
      <c r="G6029" s="128" t="s">
        <v>124</v>
      </c>
      <c r="H6029" s="128" t="s">
        <v>124</v>
      </c>
      <c r="I6029" s="128" t="s">
        <v>42</v>
      </c>
      <c r="J6029" s="128" t="s">
        <v>217</v>
      </c>
      <c r="K6029" s="128" t="s">
        <v>217</v>
      </c>
      <c r="L6029" s="128" t="s">
        <v>43</v>
      </c>
      <c r="M6029" s="128" t="s">
        <v>44</v>
      </c>
      <c r="N6029" s="128" t="s">
        <v>180</v>
      </c>
      <c r="O6029" s="128" t="s">
        <v>1555</v>
      </c>
      <c r="P6029" s="128" t="s">
        <v>1152</v>
      </c>
      <c r="Q6029" s="128" t="s">
        <v>1546</v>
      </c>
      <c r="R6029" s="128" t="s">
        <v>1152</v>
      </c>
      <c r="S6029" s="127">
        <v>201505</v>
      </c>
      <c r="T6029" s="128" t="s">
        <v>52</v>
      </c>
      <c r="U6029" s="127">
        <v>0</v>
      </c>
      <c r="V6029" s="138">
        <v>72526.75</v>
      </c>
      <c r="W6029" s="128" t="s">
        <v>1152</v>
      </c>
      <c r="X6029" s="128" t="s">
        <v>1152</v>
      </c>
      <c r="Y6029" s="128" t="s">
        <v>1152</v>
      </c>
      <c r="Z6029" s="128" t="s">
        <v>48</v>
      </c>
      <c r="AA6029" s="128" t="s">
        <v>129</v>
      </c>
      <c r="AB6029" s="128" t="s">
        <v>42</v>
      </c>
      <c r="AC6029" s="128" t="s">
        <v>2568</v>
      </c>
      <c r="AD6029" s="128" t="s">
        <v>51</v>
      </c>
    </row>
    <row r="6030" spans="1:30" x14ac:dyDescent="0.25">
      <c r="A6030" s="128" t="s">
        <v>35</v>
      </c>
      <c r="B6030" s="128" t="s">
        <v>36</v>
      </c>
      <c r="C6030" s="128" t="s">
        <v>37</v>
      </c>
      <c r="D6030" s="128" t="s">
        <v>121</v>
      </c>
      <c r="E6030" s="128" t="s">
        <v>215</v>
      </c>
      <c r="F6030" s="128" t="s">
        <v>216</v>
      </c>
      <c r="G6030" s="128" t="s">
        <v>124</v>
      </c>
      <c r="H6030" s="128" t="s">
        <v>124</v>
      </c>
      <c r="I6030" s="128" t="s">
        <v>42</v>
      </c>
      <c r="J6030" s="128" t="s">
        <v>250</v>
      </c>
      <c r="K6030" s="128" t="s">
        <v>250</v>
      </c>
      <c r="L6030" s="128" t="s">
        <v>43</v>
      </c>
      <c r="M6030" s="128" t="s">
        <v>44</v>
      </c>
      <c r="N6030" s="128" t="s">
        <v>180</v>
      </c>
      <c r="O6030" s="128" t="s">
        <v>1555</v>
      </c>
      <c r="P6030" s="128" t="s">
        <v>1152</v>
      </c>
      <c r="Q6030" s="128" t="s">
        <v>1545</v>
      </c>
      <c r="R6030" s="128" t="s">
        <v>1152</v>
      </c>
      <c r="S6030" s="127">
        <v>201505</v>
      </c>
      <c r="T6030" s="128" t="s">
        <v>52</v>
      </c>
      <c r="U6030" s="127">
        <v>0</v>
      </c>
      <c r="V6030" s="138">
        <v>30550</v>
      </c>
      <c r="W6030" s="128" t="s">
        <v>1152</v>
      </c>
      <c r="X6030" s="128" t="s">
        <v>1152</v>
      </c>
      <c r="Y6030" s="128" t="s">
        <v>1152</v>
      </c>
      <c r="Z6030" s="128" t="s">
        <v>48</v>
      </c>
      <c r="AA6030" s="128" t="s">
        <v>129</v>
      </c>
      <c r="AB6030" s="128" t="s">
        <v>42</v>
      </c>
      <c r="AC6030" s="128" t="s">
        <v>2568</v>
      </c>
      <c r="AD6030" s="128" t="s">
        <v>51</v>
      </c>
    </row>
    <row r="6031" spans="1:30" x14ac:dyDescent="0.25">
      <c r="A6031" s="128" t="s">
        <v>35</v>
      </c>
      <c r="B6031" s="128" t="s">
        <v>36</v>
      </c>
      <c r="C6031" s="128" t="s">
        <v>37</v>
      </c>
      <c r="D6031" s="128" t="s">
        <v>121</v>
      </c>
      <c r="E6031" s="128" t="s">
        <v>215</v>
      </c>
      <c r="F6031" s="128" t="s">
        <v>216</v>
      </c>
      <c r="G6031" s="128" t="s">
        <v>124</v>
      </c>
      <c r="H6031" s="128" t="s">
        <v>124</v>
      </c>
      <c r="I6031" s="128" t="s">
        <v>42</v>
      </c>
      <c r="J6031" s="128" t="s">
        <v>231</v>
      </c>
      <c r="K6031" s="128" t="s">
        <v>231</v>
      </c>
      <c r="L6031" s="128" t="s">
        <v>43</v>
      </c>
      <c r="M6031" s="128" t="s">
        <v>44</v>
      </c>
      <c r="N6031" s="128" t="s">
        <v>180</v>
      </c>
      <c r="O6031" s="128" t="s">
        <v>1555</v>
      </c>
      <c r="P6031" s="128" t="s">
        <v>1152</v>
      </c>
      <c r="Q6031" s="128" t="s">
        <v>1546</v>
      </c>
      <c r="R6031" s="128" t="s">
        <v>1152</v>
      </c>
      <c r="S6031" s="127">
        <v>201505</v>
      </c>
      <c r="T6031" s="128" t="s">
        <v>52</v>
      </c>
      <c r="U6031" s="127">
        <v>0</v>
      </c>
      <c r="V6031" s="138">
        <v>20374</v>
      </c>
      <c r="W6031" s="128" t="s">
        <v>1152</v>
      </c>
      <c r="X6031" s="128" t="s">
        <v>1152</v>
      </c>
      <c r="Y6031" s="128" t="s">
        <v>1152</v>
      </c>
      <c r="Z6031" s="128" t="s">
        <v>48</v>
      </c>
      <c r="AA6031" s="128" t="s">
        <v>129</v>
      </c>
      <c r="AB6031" s="128" t="s">
        <v>42</v>
      </c>
      <c r="AC6031" s="128" t="s">
        <v>2568</v>
      </c>
      <c r="AD6031" s="128" t="s">
        <v>51</v>
      </c>
    </row>
    <row r="6032" spans="1:30" x14ac:dyDescent="0.25">
      <c r="A6032" s="128" t="s">
        <v>35</v>
      </c>
      <c r="B6032" s="128" t="s">
        <v>36</v>
      </c>
      <c r="C6032" s="128" t="s">
        <v>37</v>
      </c>
      <c r="D6032" s="128" t="s">
        <v>121</v>
      </c>
      <c r="E6032" s="128" t="s">
        <v>215</v>
      </c>
      <c r="F6032" s="128" t="s">
        <v>216</v>
      </c>
      <c r="G6032" s="128" t="s">
        <v>124</v>
      </c>
      <c r="H6032" s="128" t="s">
        <v>124</v>
      </c>
      <c r="I6032" s="128" t="s">
        <v>42</v>
      </c>
      <c r="J6032" s="128" t="s">
        <v>437</v>
      </c>
      <c r="K6032" s="128" t="s">
        <v>437</v>
      </c>
      <c r="L6032" s="128" t="s">
        <v>43</v>
      </c>
      <c r="M6032" s="128" t="s">
        <v>44</v>
      </c>
      <c r="N6032" s="128" t="s">
        <v>180</v>
      </c>
      <c r="O6032" s="128" t="s">
        <v>1555</v>
      </c>
      <c r="P6032" s="128" t="s">
        <v>1152</v>
      </c>
      <c r="Q6032" s="128" t="s">
        <v>1547</v>
      </c>
      <c r="R6032" s="128" t="s">
        <v>1152</v>
      </c>
      <c r="S6032" s="127">
        <v>201505</v>
      </c>
      <c r="T6032" s="128" t="s">
        <v>52</v>
      </c>
      <c r="U6032" s="127">
        <v>0</v>
      </c>
      <c r="V6032" s="138">
        <v>12902.83</v>
      </c>
      <c r="W6032" s="128" t="s">
        <v>1152</v>
      </c>
      <c r="X6032" s="128" t="s">
        <v>1152</v>
      </c>
      <c r="Y6032" s="128" t="s">
        <v>1152</v>
      </c>
      <c r="Z6032" s="128" t="s">
        <v>48</v>
      </c>
      <c r="AA6032" s="128" t="s">
        <v>129</v>
      </c>
      <c r="AB6032" s="128" t="s">
        <v>42</v>
      </c>
      <c r="AC6032" s="128" t="s">
        <v>2568</v>
      </c>
      <c r="AD6032" s="128" t="s">
        <v>51</v>
      </c>
    </row>
    <row r="6033" spans="1:30" x14ac:dyDescent="0.25">
      <c r="A6033" s="128" t="s">
        <v>35</v>
      </c>
      <c r="B6033" s="128" t="s">
        <v>36</v>
      </c>
      <c r="C6033" s="128" t="s">
        <v>37</v>
      </c>
      <c r="D6033" s="128" t="s">
        <v>121</v>
      </c>
      <c r="E6033" s="128" t="s">
        <v>122</v>
      </c>
      <c r="F6033" s="128" t="s">
        <v>123</v>
      </c>
      <c r="G6033" s="128" t="s">
        <v>124</v>
      </c>
      <c r="H6033" s="128" t="s">
        <v>124</v>
      </c>
      <c r="I6033" s="128" t="s">
        <v>42</v>
      </c>
      <c r="J6033" s="128" t="s">
        <v>298</v>
      </c>
      <c r="K6033" s="128" t="s">
        <v>298</v>
      </c>
      <c r="L6033" s="128" t="s">
        <v>43</v>
      </c>
      <c r="M6033" s="128" t="s">
        <v>44</v>
      </c>
      <c r="N6033" s="128" t="s">
        <v>150</v>
      </c>
      <c r="O6033" s="128" t="s">
        <v>42</v>
      </c>
      <c r="P6033" s="128" t="s">
        <v>851</v>
      </c>
      <c r="Q6033" s="128" t="s">
        <v>1710</v>
      </c>
      <c r="R6033" s="128" t="s">
        <v>2910</v>
      </c>
      <c r="S6033" s="127">
        <v>201505</v>
      </c>
      <c r="T6033" s="128" t="s">
        <v>52</v>
      </c>
      <c r="U6033" s="129">
        <v>12591.41</v>
      </c>
      <c r="V6033" s="138">
        <v>12591.41</v>
      </c>
      <c r="W6033" s="128" t="s">
        <v>340</v>
      </c>
      <c r="X6033" s="128" t="s">
        <v>1624</v>
      </c>
      <c r="Y6033" s="128" t="s">
        <v>1152</v>
      </c>
      <c r="Z6033" s="128" t="s">
        <v>48</v>
      </c>
      <c r="AA6033" s="128" t="s">
        <v>315</v>
      </c>
      <c r="AB6033" s="128" t="s">
        <v>42</v>
      </c>
      <c r="AC6033" s="128" t="s">
        <v>2911</v>
      </c>
      <c r="AD6033" s="128" t="s">
        <v>146</v>
      </c>
    </row>
    <row r="6034" spans="1:30" x14ac:dyDescent="0.25">
      <c r="A6034" s="128" t="s">
        <v>35</v>
      </c>
      <c r="B6034" s="128" t="s">
        <v>36</v>
      </c>
      <c r="C6034" s="128" t="s">
        <v>37</v>
      </c>
      <c r="D6034" s="128" t="s">
        <v>121</v>
      </c>
      <c r="E6034" s="128" t="s">
        <v>122</v>
      </c>
      <c r="F6034" s="128" t="s">
        <v>123</v>
      </c>
      <c r="G6034" s="128" t="s">
        <v>124</v>
      </c>
      <c r="H6034" s="128" t="s">
        <v>124</v>
      </c>
      <c r="I6034" s="128" t="s">
        <v>42</v>
      </c>
      <c r="J6034" s="128" t="s">
        <v>298</v>
      </c>
      <c r="K6034" s="128" t="s">
        <v>298</v>
      </c>
      <c r="L6034" s="128" t="s">
        <v>43</v>
      </c>
      <c r="M6034" s="128" t="s">
        <v>44</v>
      </c>
      <c r="N6034" s="128" t="s">
        <v>150</v>
      </c>
      <c r="O6034" s="128" t="s">
        <v>42</v>
      </c>
      <c r="P6034" s="128" t="s">
        <v>506</v>
      </c>
      <c r="Q6034" s="128" t="s">
        <v>1713</v>
      </c>
      <c r="R6034" s="128" t="s">
        <v>2912</v>
      </c>
      <c r="S6034" s="127">
        <v>201505</v>
      </c>
      <c r="T6034" s="128" t="s">
        <v>52</v>
      </c>
      <c r="U6034" s="129">
        <v>12000</v>
      </c>
      <c r="V6034" s="138">
        <v>12000</v>
      </c>
      <c r="W6034" s="128" t="s">
        <v>340</v>
      </c>
      <c r="X6034" s="128" t="s">
        <v>1694</v>
      </c>
      <c r="Y6034" s="128" t="s">
        <v>1152</v>
      </c>
      <c r="Z6034" s="128" t="s">
        <v>48</v>
      </c>
      <c r="AA6034" s="128" t="s">
        <v>315</v>
      </c>
      <c r="AB6034" s="128" t="s">
        <v>42</v>
      </c>
      <c r="AC6034" s="128" t="s">
        <v>2913</v>
      </c>
      <c r="AD6034" s="128" t="s">
        <v>146</v>
      </c>
    </row>
    <row r="6035" spans="1:30" x14ac:dyDescent="0.25">
      <c r="A6035" s="128" t="s">
        <v>35</v>
      </c>
      <c r="B6035" s="128" t="s">
        <v>36</v>
      </c>
      <c r="C6035" s="128" t="s">
        <v>37</v>
      </c>
      <c r="D6035" s="128" t="s">
        <v>121</v>
      </c>
      <c r="E6035" s="128" t="s">
        <v>122</v>
      </c>
      <c r="F6035" s="128" t="s">
        <v>123</v>
      </c>
      <c r="G6035" s="128" t="s">
        <v>124</v>
      </c>
      <c r="H6035" s="128" t="s">
        <v>124</v>
      </c>
      <c r="I6035" s="128" t="s">
        <v>42</v>
      </c>
      <c r="J6035" s="128" t="s">
        <v>156</v>
      </c>
      <c r="K6035" s="128" t="s">
        <v>156</v>
      </c>
      <c r="L6035" s="128" t="s">
        <v>43</v>
      </c>
      <c r="M6035" s="128" t="s">
        <v>44</v>
      </c>
      <c r="N6035" s="128" t="s">
        <v>126</v>
      </c>
      <c r="O6035" s="128" t="s">
        <v>42</v>
      </c>
      <c r="P6035" s="128" t="s">
        <v>510</v>
      </c>
      <c r="Q6035" s="128" t="s">
        <v>167</v>
      </c>
      <c r="R6035" s="128" t="s">
        <v>2914</v>
      </c>
      <c r="S6035" s="127">
        <v>201505</v>
      </c>
      <c r="T6035" s="128" t="s">
        <v>52</v>
      </c>
      <c r="U6035" s="127">
        <v>0</v>
      </c>
      <c r="V6035" s="138">
        <v>10.35</v>
      </c>
      <c r="W6035" s="128" t="s">
        <v>42</v>
      </c>
      <c r="X6035" s="128" t="s">
        <v>42</v>
      </c>
      <c r="Y6035" s="128" t="s">
        <v>1152</v>
      </c>
      <c r="Z6035" s="128" t="s">
        <v>48</v>
      </c>
      <c r="AA6035" s="128" t="s">
        <v>168</v>
      </c>
      <c r="AB6035" s="128" t="s">
        <v>42</v>
      </c>
      <c r="AC6035" s="128" t="s">
        <v>2913</v>
      </c>
      <c r="AD6035" s="128" t="s">
        <v>146</v>
      </c>
    </row>
    <row r="6036" spans="1:30" x14ac:dyDescent="0.25">
      <c r="A6036" s="128" t="s">
        <v>35</v>
      </c>
      <c r="B6036" s="128" t="s">
        <v>36</v>
      </c>
      <c r="C6036" s="128" t="s">
        <v>37</v>
      </c>
      <c r="D6036" s="128" t="s">
        <v>121</v>
      </c>
      <c r="E6036" s="128" t="s">
        <v>122</v>
      </c>
      <c r="F6036" s="128" t="s">
        <v>123</v>
      </c>
      <c r="G6036" s="128" t="s">
        <v>124</v>
      </c>
      <c r="H6036" s="128" t="s">
        <v>124</v>
      </c>
      <c r="I6036" s="128" t="s">
        <v>42</v>
      </c>
      <c r="J6036" s="128" t="s">
        <v>125</v>
      </c>
      <c r="K6036" s="128" t="s">
        <v>125</v>
      </c>
      <c r="L6036" s="128" t="s">
        <v>43</v>
      </c>
      <c r="M6036" s="128" t="s">
        <v>44</v>
      </c>
      <c r="N6036" s="128" t="s">
        <v>126</v>
      </c>
      <c r="O6036" s="128" t="s">
        <v>42</v>
      </c>
      <c r="P6036" s="128" t="s">
        <v>510</v>
      </c>
      <c r="Q6036" s="128" t="s">
        <v>167</v>
      </c>
      <c r="R6036" s="128" t="s">
        <v>2914</v>
      </c>
      <c r="S6036" s="127">
        <v>201505</v>
      </c>
      <c r="T6036" s="128" t="s">
        <v>52</v>
      </c>
      <c r="U6036" s="127">
        <v>0</v>
      </c>
      <c r="V6036" s="138">
        <v>39.68</v>
      </c>
      <c r="W6036" s="128" t="s">
        <v>42</v>
      </c>
      <c r="X6036" s="128" t="s">
        <v>42</v>
      </c>
      <c r="Y6036" s="128" t="s">
        <v>1152</v>
      </c>
      <c r="Z6036" s="128" t="s">
        <v>48</v>
      </c>
      <c r="AA6036" s="128" t="s">
        <v>168</v>
      </c>
      <c r="AB6036" s="128" t="s">
        <v>42</v>
      </c>
      <c r="AC6036" s="128" t="s">
        <v>2913</v>
      </c>
      <c r="AD6036" s="128" t="s">
        <v>146</v>
      </c>
    </row>
    <row r="6037" spans="1:30" x14ac:dyDescent="0.25">
      <c r="A6037" s="128" t="s">
        <v>35</v>
      </c>
      <c r="B6037" s="128" t="s">
        <v>36</v>
      </c>
      <c r="C6037" s="128" t="s">
        <v>37</v>
      </c>
      <c r="D6037" s="128" t="s">
        <v>121</v>
      </c>
      <c r="E6037" s="128" t="s">
        <v>122</v>
      </c>
      <c r="F6037" s="128" t="s">
        <v>123</v>
      </c>
      <c r="G6037" s="128" t="s">
        <v>124</v>
      </c>
      <c r="H6037" s="128" t="s">
        <v>124</v>
      </c>
      <c r="I6037" s="128" t="s">
        <v>42</v>
      </c>
      <c r="J6037" s="128" t="s">
        <v>298</v>
      </c>
      <c r="K6037" s="128" t="s">
        <v>298</v>
      </c>
      <c r="L6037" s="128" t="s">
        <v>43</v>
      </c>
      <c r="M6037" s="128" t="s">
        <v>44</v>
      </c>
      <c r="N6037" s="128" t="s">
        <v>150</v>
      </c>
      <c r="O6037" s="128" t="s">
        <v>42</v>
      </c>
      <c r="P6037" s="128" t="s">
        <v>506</v>
      </c>
      <c r="Q6037" s="128" t="s">
        <v>1713</v>
      </c>
      <c r="R6037" s="128" t="s">
        <v>2915</v>
      </c>
      <c r="S6037" s="127">
        <v>201505</v>
      </c>
      <c r="T6037" s="128" t="s">
        <v>52</v>
      </c>
      <c r="U6037" s="129">
        <v>21925</v>
      </c>
      <c r="V6037" s="138">
        <v>21925</v>
      </c>
      <c r="W6037" s="128" t="s">
        <v>340</v>
      </c>
      <c r="X6037" s="128" t="s">
        <v>1694</v>
      </c>
      <c r="Y6037" s="128" t="s">
        <v>1152</v>
      </c>
      <c r="Z6037" s="128" t="s">
        <v>48</v>
      </c>
      <c r="AA6037" s="128" t="s">
        <v>315</v>
      </c>
      <c r="AB6037" s="128" t="s">
        <v>42</v>
      </c>
      <c r="AC6037" s="128" t="s">
        <v>2913</v>
      </c>
      <c r="AD6037" s="128" t="s">
        <v>146</v>
      </c>
    </row>
    <row r="6038" spans="1:30" x14ac:dyDescent="0.25">
      <c r="A6038" s="128" t="s">
        <v>35</v>
      </c>
      <c r="B6038" s="128" t="s">
        <v>36</v>
      </c>
      <c r="C6038" s="128" t="s">
        <v>37</v>
      </c>
      <c r="D6038" s="128" t="s">
        <v>121</v>
      </c>
      <c r="E6038" s="128" t="s">
        <v>122</v>
      </c>
      <c r="F6038" s="128" t="s">
        <v>123</v>
      </c>
      <c r="G6038" s="128" t="s">
        <v>124</v>
      </c>
      <c r="H6038" s="128" t="s">
        <v>124</v>
      </c>
      <c r="I6038" s="128" t="s">
        <v>42</v>
      </c>
      <c r="J6038" s="128" t="s">
        <v>289</v>
      </c>
      <c r="K6038" s="128" t="s">
        <v>289</v>
      </c>
      <c r="L6038" s="128" t="s">
        <v>43</v>
      </c>
      <c r="M6038" s="128" t="s">
        <v>44</v>
      </c>
      <c r="N6038" s="128" t="s">
        <v>126</v>
      </c>
      <c r="O6038" s="128" t="s">
        <v>42</v>
      </c>
      <c r="P6038" s="128" t="s">
        <v>510</v>
      </c>
      <c r="Q6038" s="128" t="s">
        <v>167</v>
      </c>
      <c r="R6038" s="128" t="s">
        <v>2914</v>
      </c>
      <c r="S6038" s="127">
        <v>201505</v>
      </c>
      <c r="T6038" s="128" t="s">
        <v>52</v>
      </c>
      <c r="U6038" s="127">
        <v>0</v>
      </c>
      <c r="V6038" s="138">
        <v>11.5</v>
      </c>
      <c r="W6038" s="128" t="s">
        <v>42</v>
      </c>
      <c r="X6038" s="128" t="s">
        <v>42</v>
      </c>
      <c r="Y6038" s="128" t="s">
        <v>1152</v>
      </c>
      <c r="Z6038" s="128" t="s">
        <v>48</v>
      </c>
      <c r="AA6038" s="128" t="s">
        <v>168</v>
      </c>
      <c r="AB6038" s="128" t="s">
        <v>42</v>
      </c>
      <c r="AC6038" s="128" t="s">
        <v>2913</v>
      </c>
      <c r="AD6038" s="128" t="s">
        <v>146</v>
      </c>
    </row>
    <row r="6039" spans="1:30" x14ac:dyDescent="0.25">
      <c r="A6039" s="128" t="s">
        <v>35</v>
      </c>
      <c r="B6039" s="128" t="s">
        <v>36</v>
      </c>
      <c r="C6039" s="128" t="s">
        <v>37</v>
      </c>
      <c r="D6039" s="128" t="s">
        <v>121</v>
      </c>
      <c r="E6039" s="128" t="s">
        <v>122</v>
      </c>
      <c r="F6039" s="128" t="s">
        <v>123</v>
      </c>
      <c r="G6039" s="128" t="s">
        <v>124</v>
      </c>
      <c r="H6039" s="128" t="s">
        <v>124</v>
      </c>
      <c r="I6039" s="128" t="s">
        <v>42</v>
      </c>
      <c r="J6039" s="128" t="s">
        <v>125</v>
      </c>
      <c r="K6039" s="128" t="s">
        <v>125</v>
      </c>
      <c r="L6039" s="128" t="s">
        <v>43</v>
      </c>
      <c r="M6039" s="128" t="s">
        <v>44</v>
      </c>
      <c r="N6039" s="128" t="s">
        <v>131</v>
      </c>
      <c r="O6039" s="128" t="s">
        <v>1777</v>
      </c>
      <c r="P6039" s="128" t="s">
        <v>350</v>
      </c>
      <c r="Q6039" s="128" t="s">
        <v>2916</v>
      </c>
      <c r="R6039" s="128" t="s">
        <v>2917</v>
      </c>
      <c r="S6039" s="127">
        <v>201505</v>
      </c>
      <c r="T6039" s="128" t="s">
        <v>52</v>
      </c>
      <c r="U6039" s="127">
        <v>0</v>
      </c>
      <c r="V6039" s="138">
        <v>37.450000000000003</v>
      </c>
      <c r="W6039" s="128" t="s">
        <v>42</v>
      </c>
      <c r="X6039" s="128" t="s">
        <v>42</v>
      </c>
      <c r="Y6039" s="128" t="s">
        <v>1152</v>
      </c>
      <c r="Z6039" s="128" t="s">
        <v>48</v>
      </c>
      <c r="AA6039" s="128" t="s">
        <v>144</v>
      </c>
      <c r="AB6039" s="128" t="s">
        <v>42</v>
      </c>
      <c r="AC6039" s="128" t="s">
        <v>2918</v>
      </c>
      <c r="AD6039" s="128" t="s">
        <v>146</v>
      </c>
    </row>
    <row r="6040" spans="1:30" x14ac:dyDescent="0.25">
      <c r="A6040" s="128" t="s">
        <v>35</v>
      </c>
      <c r="B6040" s="128" t="s">
        <v>36</v>
      </c>
      <c r="C6040" s="128" t="s">
        <v>37</v>
      </c>
      <c r="D6040" s="128" t="s">
        <v>121</v>
      </c>
      <c r="E6040" s="128" t="s">
        <v>122</v>
      </c>
      <c r="F6040" s="128" t="s">
        <v>123</v>
      </c>
      <c r="G6040" s="128" t="s">
        <v>124</v>
      </c>
      <c r="H6040" s="128" t="s">
        <v>124</v>
      </c>
      <c r="I6040" s="128" t="s">
        <v>42</v>
      </c>
      <c r="J6040" s="128" t="s">
        <v>125</v>
      </c>
      <c r="K6040" s="128" t="s">
        <v>125</v>
      </c>
      <c r="L6040" s="128" t="s">
        <v>43</v>
      </c>
      <c r="M6040" s="128" t="s">
        <v>44</v>
      </c>
      <c r="N6040" s="128" t="s">
        <v>131</v>
      </c>
      <c r="O6040" s="128" t="s">
        <v>1777</v>
      </c>
      <c r="P6040" s="128" t="s">
        <v>350</v>
      </c>
      <c r="Q6040" s="128" t="s">
        <v>2919</v>
      </c>
      <c r="R6040" s="128" t="s">
        <v>2917</v>
      </c>
      <c r="S6040" s="127">
        <v>201505</v>
      </c>
      <c r="T6040" s="128" t="s">
        <v>52</v>
      </c>
      <c r="U6040" s="127">
        <v>0</v>
      </c>
      <c r="V6040" s="138">
        <v>62.53</v>
      </c>
      <c r="W6040" s="128" t="s">
        <v>42</v>
      </c>
      <c r="X6040" s="128" t="s">
        <v>42</v>
      </c>
      <c r="Y6040" s="128" t="s">
        <v>1152</v>
      </c>
      <c r="Z6040" s="128" t="s">
        <v>48</v>
      </c>
      <c r="AA6040" s="128" t="s">
        <v>144</v>
      </c>
      <c r="AB6040" s="128" t="s">
        <v>42</v>
      </c>
      <c r="AC6040" s="128" t="s">
        <v>2918</v>
      </c>
      <c r="AD6040" s="128" t="s">
        <v>146</v>
      </c>
    </row>
    <row r="6041" spans="1:30" x14ac:dyDescent="0.25">
      <c r="A6041" s="128" t="s">
        <v>35</v>
      </c>
      <c r="B6041" s="128" t="s">
        <v>36</v>
      </c>
      <c r="C6041" s="128" t="s">
        <v>37</v>
      </c>
      <c r="D6041" s="128" t="s">
        <v>121</v>
      </c>
      <c r="E6041" s="128" t="s">
        <v>122</v>
      </c>
      <c r="F6041" s="128" t="s">
        <v>123</v>
      </c>
      <c r="G6041" s="128" t="s">
        <v>124</v>
      </c>
      <c r="H6041" s="128" t="s">
        <v>124</v>
      </c>
      <c r="I6041" s="128" t="s">
        <v>42</v>
      </c>
      <c r="J6041" s="128" t="s">
        <v>125</v>
      </c>
      <c r="K6041" s="128" t="s">
        <v>125</v>
      </c>
      <c r="L6041" s="128" t="s">
        <v>43</v>
      </c>
      <c r="M6041" s="128" t="s">
        <v>44</v>
      </c>
      <c r="N6041" s="128" t="s">
        <v>131</v>
      </c>
      <c r="O6041" s="128" t="s">
        <v>1777</v>
      </c>
      <c r="P6041" s="128" t="s">
        <v>350</v>
      </c>
      <c r="Q6041" s="128" t="s">
        <v>1946</v>
      </c>
      <c r="R6041" s="128" t="s">
        <v>2917</v>
      </c>
      <c r="S6041" s="127">
        <v>201505</v>
      </c>
      <c r="T6041" s="128" t="s">
        <v>52</v>
      </c>
      <c r="U6041" s="127">
        <v>0</v>
      </c>
      <c r="V6041" s="138">
        <v>103.5</v>
      </c>
      <c r="W6041" s="128" t="s">
        <v>42</v>
      </c>
      <c r="X6041" s="128" t="s">
        <v>42</v>
      </c>
      <c r="Y6041" s="128" t="s">
        <v>1152</v>
      </c>
      <c r="Z6041" s="128" t="s">
        <v>48</v>
      </c>
      <c r="AA6041" s="128" t="s">
        <v>144</v>
      </c>
      <c r="AB6041" s="128" t="s">
        <v>42</v>
      </c>
      <c r="AC6041" s="128" t="s">
        <v>2918</v>
      </c>
      <c r="AD6041" s="128" t="s">
        <v>146</v>
      </c>
    </row>
    <row r="6042" spans="1:30" x14ac:dyDescent="0.25">
      <c r="A6042" s="128" t="s">
        <v>35</v>
      </c>
      <c r="B6042" s="128" t="s">
        <v>36</v>
      </c>
      <c r="C6042" s="128" t="s">
        <v>37</v>
      </c>
      <c r="D6042" s="128" t="s">
        <v>121</v>
      </c>
      <c r="E6042" s="128" t="s">
        <v>122</v>
      </c>
      <c r="F6042" s="128" t="s">
        <v>123</v>
      </c>
      <c r="G6042" s="128" t="s">
        <v>124</v>
      </c>
      <c r="H6042" s="128" t="s">
        <v>124</v>
      </c>
      <c r="I6042" s="128" t="s">
        <v>42</v>
      </c>
      <c r="J6042" s="128" t="s">
        <v>298</v>
      </c>
      <c r="K6042" s="128" t="s">
        <v>298</v>
      </c>
      <c r="L6042" s="128" t="s">
        <v>43</v>
      </c>
      <c r="M6042" s="128" t="s">
        <v>44</v>
      </c>
      <c r="N6042" s="128" t="s">
        <v>150</v>
      </c>
      <c r="O6042" s="128" t="s">
        <v>42</v>
      </c>
      <c r="P6042" s="128" t="s">
        <v>506</v>
      </c>
      <c r="Q6042" s="128" t="s">
        <v>1713</v>
      </c>
      <c r="R6042" s="128" t="s">
        <v>2920</v>
      </c>
      <c r="S6042" s="127">
        <v>201505</v>
      </c>
      <c r="T6042" s="128" t="s">
        <v>52</v>
      </c>
      <c r="U6042" s="129">
        <v>30000</v>
      </c>
      <c r="V6042" s="138">
        <v>30000</v>
      </c>
      <c r="W6042" s="128" t="s">
        <v>340</v>
      </c>
      <c r="X6042" s="128" t="s">
        <v>1694</v>
      </c>
      <c r="Y6042" s="128" t="s">
        <v>1152</v>
      </c>
      <c r="Z6042" s="128" t="s">
        <v>48</v>
      </c>
      <c r="AA6042" s="128" t="s">
        <v>315</v>
      </c>
      <c r="AB6042" s="128" t="s">
        <v>42</v>
      </c>
      <c r="AC6042" s="128" t="s">
        <v>2913</v>
      </c>
      <c r="AD6042" s="128" t="s">
        <v>146</v>
      </c>
    </row>
    <row r="6043" spans="1:30" x14ac:dyDescent="0.25">
      <c r="A6043" s="128" t="s">
        <v>35</v>
      </c>
      <c r="B6043" s="128" t="s">
        <v>36</v>
      </c>
      <c r="C6043" s="128" t="s">
        <v>37</v>
      </c>
      <c r="D6043" s="128" t="s">
        <v>121</v>
      </c>
      <c r="E6043" s="128" t="s">
        <v>122</v>
      </c>
      <c r="F6043" s="128" t="s">
        <v>123</v>
      </c>
      <c r="G6043" s="128" t="s">
        <v>124</v>
      </c>
      <c r="H6043" s="128" t="s">
        <v>124</v>
      </c>
      <c r="I6043" s="128" t="s">
        <v>42</v>
      </c>
      <c r="J6043" s="128" t="s">
        <v>190</v>
      </c>
      <c r="K6043" s="128" t="s">
        <v>190</v>
      </c>
      <c r="L6043" s="128" t="s">
        <v>43</v>
      </c>
      <c r="M6043" s="128" t="s">
        <v>44</v>
      </c>
      <c r="N6043" s="128" t="s">
        <v>126</v>
      </c>
      <c r="O6043" s="128" t="s">
        <v>42</v>
      </c>
      <c r="P6043" s="128" t="s">
        <v>510</v>
      </c>
      <c r="Q6043" s="128" t="s">
        <v>167</v>
      </c>
      <c r="R6043" s="128" t="s">
        <v>2914</v>
      </c>
      <c r="S6043" s="127">
        <v>201505</v>
      </c>
      <c r="T6043" s="128" t="s">
        <v>52</v>
      </c>
      <c r="U6043" s="127">
        <v>0</v>
      </c>
      <c r="V6043" s="138">
        <v>3.45</v>
      </c>
      <c r="W6043" s="128" t="s">
        <v>42</v>
      </c>
      <c r="X6043" s="128" t="s">
        <v>42</v>
      </c>
      <c r="Y6043" s="128" t="s">
        <v>1152</v>
      </c>
      <c r="Z6043" s="128" t="s">
        <v>48</v>
      </c>
      <c r="AA6043" s="128" t="s">
        <v>168</v>
      </c>
      <c r="AB6043" s="128" t="s">
        <v>42</v>
      </c>
      <c r="AC6043" s="128" t="s">
        <v>2913</v>
      </c>
      <c r="AD6043" s="128" t="s">
        <v>146</v>
      </c>
    </row>
    <row r="6044" spans="1:30" x14ac:dyDescent="0.25">
      <c r="A6044" s="128" t="s">
        <v>35</v>
      </c>
      <c r="B6044" s="128" t="s">
        <v>36</v>
      </c>
      <c r="C6044" s="128" t="s">
        <v>37</v>
      </c>
      <c r="D6044" s="128" t="s">
        <v>121</v>
      </c>
      <c r="E6044" s="128" t="s">
        <v>122</v>
      </c>
      <c r="F6044" s="128" t="s">
        <v>123</v>
      </c>
      <c r="G6044" s="128" t="s">
        <v>124</v>
      </c>
      <c r="H6044" s="128" t="s">
        <v>124</v>
      </c>
      <c r="I6044" s="128" t="s">
        <v>42</v>
      </c>
      <c r="J6044" s="128" t="s">
        <v>298</v>
      </c>
      <c r="K6044" s="128" t="s">
        <v>298</v>
      </c>
      <c r="L6044" s="128" t="s">
        <v>43</v>
      </c>
      <c r="M6044" s="128" t="s">
        <v>44</v>
      </c>
      <c r="N6044" s="128" t="s">
        <v>150</v>
      </c>
      <c r="O6044" s="128" t="s">
        <v>42</v>
      </c>
      <c r="P6044" s="128" t="s">
        <v>506</v>
      </c>
      <c r="Q6044" s="128" t="s">
        <v>1713</v>
      </c>
      <c r="R6044" s="128" t="s">
        <v>2921</v>
      </c>
      <c r="S6044" s="127">
        <v>201505</v>
      </c>
      <c r="T6044" s="128" t="s">
        <v>52</v>
      </c>
      <c r="U6044" s="129">
        <v>7500</v>
      </c>
      <c r="V6044" s="138">
        <v>7500</v>
      </c>
      <c r="W6044" s="128" t="s">
        <v>340</v>
      </c>
      <c r="X6044" s="128" t="s">
        <v>1694</v>
      </c>
      <c r="Y6044" s="128" t="s">
        <v>1152</v>
      </c>
      <c r="Z6044" s="128" t="s">
        <v>48</v>
      </c>
      <c r="AA6044" s="128" t="s">
        <v>315</v>
      </c>
      <c r="AB6044" s="128" t="s">
        <v>42</v>
      </c>
      <c r="AC6044" s="128" t="s">
        <v>2913</v>
      </c>
      <c r="AD6044" s="128" t="s">
        <v>146</v>
      </c>
    </row>
    <row r="6045" spans="1:30" x14ac:dyDescent="0.25">
      <c r="A6045" s="128" t="s">
        <v>35</v>
      </c>
      <c r="B6045" s="128" t="s">
        <v>36</v>
      </c>
      <c r="C6045" s="128" t="s">
        <v>37</v>
      </c>
      <c r="D6045" s="128" t="s">
        <v>121</v>
      </c>
      <c r="E6045" s="128" t="s">
        <v>122</v>
      </c>
      <c r="F6045" s="128" t="s">
        <v>123</v>
      </c>
      <c r="G6045" s="128" t="s">
        <v>124</v>
      </c>
      <c r="H6045" s="128" t="s">
        <v>124</v>
      </c>
      <c r="I6045" s="128" t="s">
        <v>42</v>
      </c>
      <c r="J6045" s="128" t="s">
        <v>298</v>
      </c>
      <c r="K6045" s="128" t="s">
        <v>298</v>
      </c>
      <c r="L6045" s="128" t="s">
        <v>43</v>
      </c>
      <c r="M6045" s="128" t="s">
        <v>44</v>
      </c>
      <c r="N6045" s="128" t="s">
        <v>150</v>
      </c>
      <c r="O6045" s="128" t="s">
        <v>42</v>
      </c>
      <c r="P6045" s="128" t="s">
        <v>506</v>
      </c>
      <c r="Q6045" s="128" t="s">
        <v>1713</v>
      </c>
      <c r="R6045" s="128" t="s">
        <v>2922</v>
      </c>
      <c r="S6045" s="127">
        <v>201505</v>
      </c>
      <c r="T6045" s="128" t="s">
        <v>52</v>
      </c>
      <c r="U6045" s="129">
        <v>30000</v>
      </c>
      <c r="V6045" s="138">
        <v>30000</v>
      </c>
      <c r="W6045" s="128" t="s">
        <v>340</v>
      </c>
      <c r="X6045" s="128" t="s">
        <v>1694</v>
      </c>
      <c r="Y6045" s="128" t="s">
        <v>1152</v>
      </c>
      <c r="Z6045" s="128" t="s">
        <v>48</v>
      </c>
      <c r="AA6045" s="128" t="s">
        <v>315</v>
      </c>
      <c r="AB6045" s="128" t="s">
        <v>42</v>
      </c>
      <c r="AC6045" s="128" t="s">
        <v>2913</v>
      </c>
      <c r="AD6045" s="128" t="s">
        <v>146</v>
      </c>
    </row>
    <row r="6046" spans="1:30" x14ac:dyDescent="0.25">
      <c r="A6046" s="128" t="s">
        <v>35</v>
      </c>
      <c r="B6046" s="128" t="s">
        <v>36</v>
      </c>
      <c r="C6046" s="128" t="s">
        <v>37</v>
      </c>
      <c r="D6046" s="128" t="s">
        <v>121</v>
      </c>
      <c r="E6046" s="128" t="s">
        <v>122</v>
      </c>
      <c r="F6046" s="128" t="s">
        <v>123</v>
      </c>
      <c r="G6046" s="128" t="s">
        <v>124</v>
      </c>
      <c r="H6046" s="128" t="s">
        <v>124</v>
      </c>
      <c r="I6046" s="128" t="s">
        <v>42</v>
      </c>
      <c r="J6046" s="128" t="s">
        <v>298</v>
      </c>
      <c r="K6046" s="128" t="s">
        <v>298</v>
      </c>
      <c r="L6046" s="128" t="s">
        <v>43</v>
      </c>
      <c r="M6046" s="128" t="s">
        <v>44</v>
      </c>
      <c r="N6046" s="128" t="s">
        <v>150</v>
      </c>
      <c r="O6046" s="128" t="s">
        <v>42</v>
      </c>
      <c r="P6046" s="128" t="s">
        <v>506</v>
      </c>
      <c r="Q6046" s="128" t="s">
        <v>1713</v>
      </c>
      <c r="R6046" s="128" t="s">
        <v>2923</v>
      </c>
      <c r="S6046" s="127">
        <v>201505</v>
      </c>
      <c r="T6046" s="128" t="s">
        <v>52</v>
      </c>
      <c r="U6046" s="129">
        <v>7500</v>
      </c>
      <c r="V6046" s="138">
        <v>7500</v>
      </c>
      <c r="W6046" s="128" t="s">
        <v>340</v>
      </c>
      <c r="X6046" s="128" t="s">
        <v>1694</v>
      </c>
      <c r="Y6046" s="128" t="s">
        <v>1152</v>
      </c>
      <c r="Z6046" s="128" t="s">
        <v>48</v>
      </c>
      <c r="AA6046" s="128" t="s">
        <v>315</v>
      </c>
      <c r="AB6046" s="128" t="s">
        <v>42</v>
      </c>
      <c r="AC6046" s="128" t="s">
        <v>2913</v>
      </c>
      <c r="AD6046" s="128" t="s">
        <v>146</v>
      </c>
    </row>
    <row r="6047" spans="1:30" x14ac:dyDescent="0.25">
      <c r="A6047" s="128" t="s">
        <v>35</v>
      </c>
      <c r="B6047" s="128" t="s">
        <v>36</v>
      </c>
      <c r="C6047" s="128" t="s">
        <v>37</v>
      </c>
      <c r="D6047" s="128" t="s">
        <v>121</v>
      </c>
      <c r="E6047" s="128" t="s">
        <v>122</v>
      </c>
      <c r="F6047" s="128" t="s">
        <v>123</v>
      </c>
      <c r="G6047" s="128" t="s">
        <v>124</v>
      </c>
      <c r="H6047" s="128" t="s">
        <v>124</v>
      </c>
      <c r="I6047" s="128" t="s">
        <v>42</v>
      </c>
      <c r="J6047" s="128" t="s">
        <v>298</v>
      </c>
      <c r="K6047" s="128" t="s">
        <v>298</v>
      </c>
      <c r="L6047" s="128" t="s">
        <v>43</v>
      </c>
      <c r="M6047" s="128" t="s">
        <v>44</v>
      </c>
      <c r="N6047" s="128" t="s">
        <v>150</v>
      </c>
      <c r="O6047" s="128" t="s">
        <v>42</v>
      </c>
      <c r="P6047" s="128" t="s">
        <v>851</v>
      </c>
      <c r="Q6047" s="128" t="s">
        <v>1710</v>
      </c>
      <c r="R6047" s="128" t="s">
        <v>2924</v>
      </c>
      <c r="S6047" s="127">
        <v>201505</v>
      </c>
      <c r="T6047" s="128" t="s">
        <v>52</v>
      </c>
      <c r="U6047" s="129">
        <v>66116.350000000006</v>
      </c>
      <c r="V6047" s="138">
        <v>66116.350000000006</v>
      </c>
      <c r="W6047" s="128" t="s">
        <v>340</v>
      </c>
      <c r="X6047" s="128" t="s">
        <v>1624</v>
      </c>
      <c r="Y6047" s="128" t="s">
        <v>1152</v>
      </c>
      <c r="Z6047" s="128" t="s">
        <v>48</v>
      </c>
      <c r="AA6047" s="128" t="s">
        <v>315</v>
      </c>
      <c r="AB6047" s="128" t="s">
        <v>42</v>
      </c>
      <c r="AC6047" s="128" t="s">
        <v>2925</v>
      </c>
      <c r="AD6047" s="128" t="s">
        <v>146</v>
      </c>
    </row>
    <row r="6048" spans="1:30" x14ac:dyDescent="0.25">
      <c r="A6048" s="128" t="s">
        <v>35</v>
      </c>
      <c r="B6048" s="128" t="s">
        <v>36</v>
      </c>
      <c r="C6048" s="128" t="s">
        <v>37</v>
      </c>
      <c r="D6048" s="128" t="s">
        <v>121</v>
      </c>
      <c r="E6048" s="128" t="s">
        <v>122</v>
      </c>
      <c r="F6048" s="128" t="s">
        <v>123</v>
      </c>
      <c r="G6048" s="128" t="s">
        <v>124</v>
      </c>
      <c r="H6048" s="128" t="s">
        <v>124</v>
      </c>
      <c r="I6048" s="128" t="s">
        <v>42</v>
      </c>
      <c r="J6048" s="128" t="s">
        <v>125</v>
      </c>
      <c r="K6048" s="128" t="s">
        <v>125</v>
      </c>
      <c r="L6048" s="128" t="s">
        <v>43</v>
      </c>
      <c r="M6048" s="128" t="s">
        <v>44</v>
      </c>
      <c r="N6048" s="128" t="s">
        <v>131</v>
      </c>
      <c r="O6048" s="128" t="s">
        <v>1777</v>
      </c>
      <c r="P6048" s="128" t="s">
        <v>350</v>
      </c>
      <c r="Q6048" s="128" t="s">
        <v>2919</v>
      </c>
      <c r="R6048" s="128" t="s">
        <v>2917</v>
      </c>
      <c r="S6048" s="127">
        <v>201505</v>
      </c>
      <c r="T6048" s="128" t="s">
        <v>52</v>
      </c>
      <c r="U6048" s="127">
        <v>0</v>
      </c>
      <c r="V6048" s="138">
        <v>106.55</v>
      </c>
      <c r="W6048" s="128" t="s">
        <v>42</v>
      </c>
      <c r="X6048" s="128" t="s">
        <v>42</v>
      </c>
      <c r="Y6048" s="128" t="s">
        <v>1152</v>
      </c>
      <c r="Z6048" s="128" t="s">
        <v>48</v>
      </c>
      <c r="AA6048" s="128" t="s">
        <v>144</v>
      </c>
      <c r="AB6048" s="128" t="s">
        <v>42</v>
      </c>
      <c r="AC6048" s="128" t="s">
        <v>2918</v>
      </c>
      <c r="AD6048" s="128" t="s">
        <v>146</v>
      </c>
    </row>
    <row r="6049" spans="1:30" x14ac:dyDescent="0.25">
      <c r="A6049" s="128" t="s">
        <v>35</v>
      </c>
      <c r="B6049" s="128" t="s">
        <v>36</v>
      </c>
      <c r="C6049" s="128" t="s">
        <v>37</v>
      </c>
      <c r="D6049" s="128" t="s">
        <v>121</v>
      </c>
      <c r="E6049" s="128" t="s">
        <v>122</v>
      </c>
      <c r="F6049" s="128" t="s">
        <v>123</v>
      </c>
      <c r="G6049" s="128" t="s">
        <v>124</v>
      </c>
      <c r="H6049" s="128" t="s">
        <v>124</v>
      </c>
      <c r="I6049" s="128" t="s">
        <v>42</v>
      </c>
      <c r="J6049" s="128" t="s">
        <v>125</v>
      </c>
      <c r="K6049" s="128" t="s">
        <v>125</v>
      </c>
      <c r="L6049" s="128" t="s">
        <v>43</v>
      </c>
      <c r="M6049" s="128" t="s">
        <v>44</v>
      </c>
      <c r="N6049" s="128" t="s">
        <v>131</v>
      </c>
      <c r="O6049" s="128" t="s">
        <v>1777</v>
      </c>
      <c r="P6049" s="128" t="s">
        <v>350</v>
      </c>
      <c r="Q6049" s="128" t="s">
        <v>2919</v>
      </c>
      <c r="R6049" s="128" t="s">
        <v>2917</v>
      </c>
      <c r="S6049" s="127">
        <v>201505</v>
      </c>
      <c r="T6049" s="128" t="s">
        <v>52</v>
      </c>
      <c r="U6049" s="127">
        <v>0</v>
      </c>
      <c r="V6049" s="138">
        <v>17.059999999999999</v>
      </c>
      <c r="W6049" s="128" t="s">
        <v>42</v>
      </c>
      <c r="X6049" s="128" t="s">
        <v>42</v>
      </c>
      <c r="Y6049" s="128" t="s">
        <v>1152</v>
      </c>
      <c r="Z6049" s="128" t="s">
        <v>48</v>
      </c>
      <c r="AA6049" s="128" t="s">
        <v>144</v>
      </c>
      <c r="AB6049" s="128" t="s">
        <v>42</v>
      </c>
      <c r="AC6049" s="128" t="s">
        <v>2918</v>
      </c>
      <c r="AD6049" s="128" t="s">
        <v>146</v>
      </c>
    </row>
    <row r="6050" spans="1:30" x14ac:dyDescent="0.25">
      <c r="A6050" s="128" t="s">
        <v>35</v>
      </c>
      <c r="B6050" s="128" t="s">
        <v>36</v>
      </c>
      <c r="C6050" s="128" t="s">
        <v>37</v>
      </c>
      <c r="D6050" s="128" t="s">
        <v>121</v>
      </c>
      <c r="E6050" s="128" t="s">
        <v>215</v>
      </c>
      <c r="F6050" s="128" t="s">
        <v>216</v>
      </c>
      <c r="G6050" s="128" t="s">
        <v>124</v>
      </c>
      <c r="H6050" s="128" t="s">
        <v>124</v>
      </c>
      <c r="I6050" s="128" t="s">
        <v>42</v>
      </c>
      <c r="J6050" s="128" t="s">
        <v>237</v>
      </c>
      <c r="K6050" s="128" t="s">
        <v>237</v>
      </c>
      <c r="L6050" s="128" t="s">
        <v>43</v>
      </c>
      <c r="M6050" s="128" t="s">
        <v>44</v>
      </c>
      <c r="N6050" s="128" t="s">
        <v>150</v>
      </c>
      <c r="O6050" s="128" t="s">
        <v>42</v>
      </c>
      <c r="P6050" s="128" t="s">
        <v>424</v>
      </c>
      <c r="Q6050" s="128" t="s">
        <v>425</v>
      </c>
      <c r="R6050" s="128" t="s">
        <v>2926</v>
      </c>
      <c r="S6050" s="127">
        <v>201505</v>
      </c>
      <c r="T6050" s="128" t="s">
        <v>52</v>
      </c>
      <c r="U6050" s="129">
        <v>219327.51</v>
      </c>
      <c r="V6050" s="138">
        <v>219327.51</v>
      </c>
      <c r="W6050" s="128" t="s">
        <v>340</v>
      </c>
      <c r="X6050" s="128" t="s">
        <v>422</v>
      </c>
      <c r="Y6050" s="128" t="s">
        <v>1152</v>
      </c>
      <c r="Z6050" s="128" t="s">
        <v>48</v>
      </c>
      <c r="AA6050" s="128" t="s">
        <v>315</v>
      </c>
      <c r="AB6050" s="128" t="s">
        <v>42</v>
      </c>
      <c r="AC6050" s="128" t="s">
        <v>2918</v>
      </c>
      <c r="AD6050" s="128" t="s">
        <v>146</v>
      </c>
    </row>
    <row r="6051" spans="1:30" x14ac:dyDescent="0.25">
      <c r="A6051" s="128" t="s">
        <v>35</v>
      </c>
      <c r="B6051" s="128" t="s">
        <v>36</v>
      </c>
      <c r="C6051" s="128" t="s">
        <v>37</v>
      </c>
      <c r="D6051" s="128" t="s">
        <v>121</v>
      </c>
      <c r="E6051" s="128" t="s">
        <v>215</v>
      </c>
      <c r="F6051" s="128" t="s">
        <v>216</v>
      </c>
      <c r="G6051" s="128" t="s">
        <v>124</v>
      </c>
      <c r="H6051" s="128" t="s">
        <v>124</v>
      </c>
      <c r="I6051" s="128" t="s">
        <v>42</v>
      </c>
      <c r="J6051" s="128" t="s">
        <v>268</v>
      </c>
      <c r="K6051" s="128" t="s">
        <v>268</v>
      </c>
      <c r="L6051" s="128" t="s">
        <v>43</v>
      </c>
      <c r="M6051" s="128" t="s">
        <v>44</v>
      </c>
      <c r="N6051" s="128" t="s">
        <v>160</v>
      </c>
      <c r="O6051" s="128" t="s">
        <v>42</v>
      </c>
      <c r="P6051" s="128" t="s">
        <v>141</v>
      </c>
      <c r="Q6051" s="128" t="s">
        <v>2927</v>
      </c>
      <c r="R6051" s="128" t="s">
        <v>2928</v>
      </c>
      <c r="S6051" s="127">
        <v>201505</v>
      </c>
      <c r="T6051" s="128" t="s">
        <v>52</v>
      </c>
      <c r="U6051" s="127">
        <v>0</v>
      </c>
      <c r="V6051" s="138">
        <v>340.45</v>
      </c>
      <c r="W6051" s="128" t="s">
        <v>42</v>
      </c>
      <c r="X6051" s="128" t="s">
        <v>42</v>
      </c>
      <c r="Y6051" s="128" t="s">
        <v>1152</v>
      </c>
      <c r="Z6051" s="128" t="s">
        <v>48</v>
      </c>
      <c r="AA6051" s="128" t="s">
        <v>144</v>
      </c>
      <c r="AB6051" s="128" t="s">
        <v>42</v>
      </c>
      <c r="AC6051" s="128" t="s">
        <v>2918</v>
      </c>
      <c r="AD6051" s="128" t="s">
        <v>146</v>
      </c>
    </row>
    <row r="6052" spans="1:30" x14ac:dyDescent="0.25">
      <c r="A6052" s="128" t="s">
        <v>35</v>
      </c>
      <c r="B6052" s="128" t="s">
        <v>36</v>
      </c>
      <c r="C6052" s="128" t="s">
        <v>37</v>
      </c>
      <c r="D6052" s="128" t="s">
        <v>121</v>
      </c>
      <c r="E6052" s="128" t="s">
        <v>215</v>
      </c>
      <c r="F6052" s="128" t="s">
        <v>216</v>
      </c>
      <c r="G6052" s="128" t="s">
        <v>124</v>
      </c>
      <c r="H6052" s="128" t="s">
        <v>124</v>
      </c>
      <c r="I6052" s="128" t="s">
        <v>42</v>
      </c>
      <c r="J6052" s="128" t="s">
        <v>268</v>
      </c>
      <c r="K6052" s="128" t="s">
        <v>268</v>
      </c>
      <c r="L6052" s="128" t="s">
        <v>43</v>
      </c>
      <c r="M6052" s="128" t="s">
        <v>44</v>
      </c>
      <c r="N6052" s="128" t="s">
        <v>160</v>
      </c>
      <c r="O6052" s="128" t="s">
        <v>42</v>
      </c>
      <c r="P6052" s="128" t="s">
        <v>141</v>
      </c>
      <c r="Q6052" s="128" t="s">
        <v>2927</v>
      </c>
      <c r="R6052" s="128" t="s">
        <v>2928</v>
      </c>
      <c r="S6052" s="127">
        <v>201505</v>
      </c>
      <c r="T6052" s="128" t="s">
        <v>52</v>
      </c>
      <c r="U6052" s="127">
        <v>0</v>
      </c>
      <c r="V6052" s="138">
        <v>219.81</v>
      </c>
      <c r="W6052" s="128" t="s">
        <v>42</v>
      </c>
      <c r="X6052" s="128" t="s">
        <v>42</v>
      </c>
      <c r="Y6052" s="128" t="s">
        <v>1152</v>
      </c>
      <c r="Z6052" s="128" t="s">
        <v>48</v>
      </c>
      <c r="AA6052" s="128" t="s">
        <v>144</v>
      </c>
      <c r="AB6052" s="128" t="s">
        <v>42</v>
      </c>
      <c r="AC6052" s="128" t="s">
        <v>2918</v>
      </c>
      <c r="AD6052" s="128" t="s">
        <v>146</v>
      </c>
    </row>
    <row r="6053" spans="1:30" x14ac:dyDescent="0.25">
      <c r="A6053" s="128" t="s">
        <v>35</v>
      </c>
      <c r="B6053" s="128" t="s">
        <v>36</v>
      </c>
      <c r="C6053" s="128" t="s">
        <v>37</v>
      </c>
      <c r="D6053" s="128" t="s">
        <v>121</v>
      </c>
      <c r="E6053" s="128" t="s">
        <v>122</v>
      </c>
      <c r="F6053" s="128" t="s">
        <v>123</v>
      </c>
      <c r="G6053" s="128" t="s">
        <v>124</v>
      </c>
      <c r="H6053" s="128" t="s">
        <v>124</v>
      </c>
      <c r="I6053" s="128" t="s">
        <v>42</v>
      </c>
      <c r="J6053" s="128" t="s">
        <v>500</v>
      </c>
      <c r="K6053" s="128" t="s">
        <v>500</v>
      </c>
      <c r="L6053" s="128" t="s">
        <v>43</v>
      </c>
      <c r="M6053" s="128" t="s">
        <v>44</v>
      </c>
      <c r="N6053" s="128" t="s">
        <v>162</v>
      </c>
      <c r="O6053" s="128" t="s">
        <v>42</v>
      </c>
      <c r="P6053" s="128" t="s">
        <v>808</v>
      </c>
      <c r="Q6053" s="128" t="s">
        <v>1789</v>
      </c>
      <c r="R6053" s="128" t="s">
        <v>2929</v>
      </c>
      <c r="S6053" s="127">
        <v>201505</v>
      </c>
      <c r="T6053" s="128" t="s">
        <v>52</v>
      </c>
      <c r="U6053" s="129">
        <v>18906.75</v>
      </c>
      <c r="V6053" s="138">
        <v>18906.75</v>
      </c>
      <c r="W6053" s="128" t="s">
        <v>340</v>
      </c>
      <c r="X6053" s="128" t="s">
        <v>807</v>
      </c>
      <c r="Y6053" s="128" t="s">
        <v>1152</v>
      </c>
      <c r="Z6053" s="128" t="s">
        <v>48</v>
      </c>
      <c r="AA6053" s="128" t="s">
        <v>315</v>
      </c>
      <c r="AB6053" s="128" t="s">
        <v>42</v>
      </c>
      <c r="AC6053" s="128" t="s">
        <v>2930</v>
      </c>
      <c r="AD6053" s="128" t="s">
        <v>146</v>
      </c>
    </row>
    <row r="6054" spans="1:30" x14ac:dyDescent="0.25">
      <c r="A6054" s="128" t="s">
        <v>35</v>
      </c>
      <c r="B6054" s="128" t="s">
        <v>36</v>
      </c>
      <c r="C6054" s="128" t="s">
        <v>37</v>
      </c>
      <c r="D6054" s="128" t="s">
        <v>121</v>
      </c>
      <c r="E6054" s="128" t="s">
        <v>122</v>
      </c>
      <c r="F6054" s="128" t="s">
        <v>123</v>
      </c>
      <c r="G6054" s="128" t="s">
        <v>124</v>
      </c>
      <c r="H6054" s="128" t="s">
        <v>124</v>
      </c>
      <c r="I6054" s="128" t="s">
        <v>42</v>
      </c>
      <c r="J6054" s="128" t="s">
        <v>298</v>
      </c>
      <c r="K6054" s="128" t="s">
        <v>298</v>
      </c>
      <c r="L6054" s="128" t="s">
        <v>43</v>
      </c>
      <c r="M6054" s="128" t="s">
        <v>44</v>
      </c>
      <c r="N6054" s="128" t="s">
        <v>150</v>
      </c>
      <c r="O6054" s="128" t="s">
        <v>42</v>
      </c>
      <c r="P6054" s="128" t="s">
        <v>851</v>
      </c>
      <c r="Q6054" s="128" t="s">
        <v>1710</v>
      </c>
      <c r="R6054" s="128" t="s">
        <v>2931</v>
      </c>
      <c r="S6054" s="127">
        <v>201505</v>
      </c>
      <c r="T6054" s="128" t="s">
        <v>52</v>
      </c>
      <c r="U6054" s="129">
        <v>76750</v>
      </c>
      <c r="V6054" s="138">
        <v>76750</v>
      </c>
      <c r="W6054" s="128" t="s">
        <v>340</v>
      </c>
      <c r="X6054" s="128" t="s">
        <v>1624</v>
      </c>
      <c r="Y6054" s="128" t="s">
        <v>1152</v>
      </c>
      <c r="Z6054" s="128" t="s">
        <v>48</v>
      </c>
      <c r="AA6054" s="128" t="s">
        <v>315</v>
      </c>
      <c r="AB6054" s="128" t="s">
        <v>42</v>
      </c>
      <c r="AC6054" s="128" t="s">
        <v>2932</v>
      </c>
      <c r="AD6054" s="128" t="s">
        <v>146</v>
      </c>
    </row>
    <row r="6055" spans="1:30" x14ac:dyDescent="0.25">
      <c r="A6055" s="128" t="s">
        <v>35</v>
      </c>
      <c r="B6055" s="128" t="s">
        <v>36</v>
      </c>
      <c r="C6055" s="128" t="s">
        <v>37</v>
      </c>
      <c r="D6055" s="128" t="s">
        <v>121</v>
      </c>
      <c r="E6055" s="128" t="s">
        <v>122</v>
      </c>
      <c r="F6055" s="128" t="s">
        <v>123</v>
      </c>
      <c r="G6055" s="128" t="s">
        <v>124</v>
      </c>
      <c r="H6055" s="128" t="s">
        <v>124</v>
      </c>
      <c r="I6055" s="128" t="s">
        <v>42</v>
      </c>
      <c r="J6055" s="128" t="s">
        <v>285</v>
      </c>
      <c r="K6055" s="128" t="s">
        <v>285</v>
      </c>
      <c r="L6055" s="128" t="s">
        <v>43</v>
      </c>
      <c r="M6055" s="128" t="s">
        <v>44</v>
      </c>
      <c r="N6055" s="128" t="s">
        <v>150</v>
      </c>
      <c r="O6055" s="128" t="s">
        <v>42</v>
      </c>
      <c r="P6055" s="128" t="s">
        <v>463</v>
      </c>
      <c r="Q6055" s="128" t="s">
        <v>464</v>
      </c>
      <c r="R6055" s="128" t="s">
        <v>2933</v>
      </c>
      <c r="S6055" s="127">
        <v>201505</v>
      </c>
      <c r="T6055" s="128" t="s">
        <v>52</v>
      </c>
      <c r="U6055" s="129">
        <v>73842.86</v>
      </c>
      <c r="V6055" s="138">
        <v>73842.86</v>
      </c>
      <c r="W6055" s="128" t="s">
        <v>340</v>
      </c>
      <c r="X6055" s="128" t="s">
        <v>288</v>
      </c>
      <c r="Y6055" s="128" t="s">
        <v>1152</v>
      </c>
      <c r="Z6055" s="128" t="s">
        <v>48</v>
      </c>
      <c r="AA6055" s="128" t="s">
        <v>315</v>
      </c>
      <c r="AB6055" s="128" t="s">
        <v>42</v>
      </c>
      <c r="AC6055" s="128" t="s">
        <v>2934</v>
      </c>
      <c r="AD6055" s="128" t="s">
        <v>146</v>
      </c>
    </row>
    <row r="6056" spans="1:30" x14ac:dyDescent="0.25">
      <c r="A6056" s="128" t="s">
        <v>35</v>
      </c>
      <c r="B6056" s="128" t="s">
        <v>36</v>
      </c>
      <c r="C6056" s="128" t="s">
        <v>37</v>
      </c>
      <c r="D6056" s="128" t="s">
        <v>121</v>
      </c>
      <c r="E6056" s="128" t="s">
        <v>122</v>
      </c>
      <c r="F6056" s="128" t="s">
        <v>123</v>
      </c>
      <c r="G6056" s="128" t="s">
        <v>124</v>
      </c>
      <c r="H6056" s="128" t="s">
        <v>124</v>
      </c>
      <c r="I6056" s="128" t="s">
        <v>42</v>
      </c>
      <c r="J6056" s="128" t="s">
        <v>298</v>
      </c>
      <c r="K6056" s="128" t="s">
        <v>298</v>
      </c>
      <c r="L6056" s="128" t="s">
        <v>43</v>
      </c>
      <c r="M6056" s="128" t="s">
        <v>44</v>
      </c>
      <c r="N6056" s="128" t="s">
        <v>150</v>
      </c>
      <c r="O6056" s="128" t="s">
        <v>42</v>
      </c>
      <c r="P6056" s="128" t="s">
        <v>506</v>
      </c>
      <c r="Q6056" s="128" t="s">
        <v>1713</v>
      </c>
      <c r="R6056" s="128" t="s">
        <v>2935</v>
      </c>
      <c r="S6056" s="127">
        <v>201505</v>
      </c>
      <c r="T6056" s="128" t="s">
        <v>52</v>
      </c>
      <c r="U6056" s="129">
        <v>13500</v>
      </c>
      <c r="V6056" s="138">
        <v>13500</v>
      </c>
      <c r="W6056" s="128" t="s">
        <v>340</v>
      </c>
      <c r="X6056" s="128" t="s">
        <v>1694</v>
      </c>
      <c r="Y6056" s="128" t="s">
        <v>1152</v>
      </c>
      <c r="Z6056" s="128" t="s">
        <v>48</v>
      </c>
      <c r="AA6056" s="128" t="s">
        <v>315</v>
      </c>
      <c r="AB6056" s="128" t="s">
        <v>42</v>
      </c>
      <c r="AC6056" s="128" t="s">
        <v>2936</v>
      </c>
      <c r="AD6056" s="128" t="s">
        <v>146</v>
      </c>
    </row>
    <row r="6057" spans="1:30" x14ac:dyDescent="0.25">
      <c r="A6057" s="128" t="s">
        <v>35</v>
      </c>
      <c r="B6057" s="128" t="s">
        <v>36</v>
      </c>
      <c r="C6057" s="128" t="s">
        <v>37</v>
      </c>
      <c r="D6057" s="128" t="s">
        <v>121</v>
      </c>
      <c r="E6057" s="128" t="s">
        <v>122</v>
      </c>
      <c r="F6057" s="128" t="s">
        <v>123</v>
      </c>
      <c r="G6057" s="128" t="s">
        <v>124</v>
      </c>
      <c r="H6057" s="128" t="s">
        <v>124</v>
      </c>
      <c r="I6057" s="128" t="s">
        <v>42</v>
      </c>
      <c r="J6057" s="128" t="s">
        <v>298</v>
      </c>
      <c r="K6057" s="128" t="s">
        <v>298</v>
      </c>
      <c r="L6057" s="128" t="s">
        <v>43</v>
      </c>
      <c r="M6057" s="128" t="s">
        <v>44</v>
      </c>
      <c r="N6057" s="128" t="s">
        <v>150</v>
      </c>
      <c r="O6057" s="128" t="s">
        <v>42</v>
      </c>
      <c r="P6057" s="128" t="s">
        <v>506</v>
      </c>
      <c r="Q6057" s="128" t="s">
        <v>1713</v>
      </c>
      <c r="R6057" s="128" t="s">
        <v>2937</v>
      </c>
      <c r="S6057" s="127">
        <v>201505</v>
      </c>
      <c r="T6057" s="128" t="s">
        <v>52</v>
      </c>
      <c r="U6057" s="129">
        <v>22500</v>
      </c>
      <c r="V6057" s="138">
        <v>22500</v>
      </c>
      <c r="W6057" s="128" t="s">
        <v>340</v>
      </c>
      <c r="X6057" s="128" t="s">
        <v>1694</v>
      </c>
      <c r="Y6057" s="128" t="s">
        <v>1152</v>
      </c>
      <c r="Z6057" s="128" t="s">
        <v>48</v>
      </c>
      <c r="AA6057" s="128" t="s">
        <v>315</v>
      </c>
      <c r="AB6057" s="128" t="s">
        <v>42</v>
      </c>
      <c r="AC6057" s="128" t="s">
        <v>2936</v>
      </c>
      <c r="AD6057" s="128" t="s">
        <v>146</v>
      </c>
    </row>
    <row r="6058" spans="1:30" x14ac:dyDescent="0.25">
      <c r="A6058" s="128" t="s">
        <v>35</v>
      </c>
      <c r="B6058" s="128" t="s">
        <v>36</v>
      </c>
      <c r="C6058" s="128" t="s">
        <v>37</v>
      </c>
      <c r="D6058" s="128" t="s">
        <v>121</v>
      </c>
      <c r="E6058" s="128" t="s">
        <v>122</v>
      </c>
      <c r="F6058" s="128" t="s">
        <v>123</v>
      </c>
      <c r="G6058" s="128" t="s">
        <v>124</v>
      </c>
      <c r="H6058" s="128" t="s">
        <v>124</v>
      </c>
      <c r="I6058" s="128" t="s">
        <v>42</v>
      </c>
      <c r="J6058" s="128" t="s">
        <v>298</v>
      </c>
      <c r="K6058" s="128" t="s">
        <v>298</v>
      </c>
      <c r="L6058" s="128" t="s">
        <v>43</v>
      </c>
      <c r="M6058" s="128" t="s">
        <v>44</v>
      </c>
      <c r="N6058" s="128" t="s">
        <v>150</v>
      </c>
      <c r="O6058" s="128" t="s">
        <v>42</v>
      </c>
      <c r="P6058" s="128" t="s">
        <v>506</v>
      </c>
      <c r="Q6058" s="128" t="s">
        <v>1713</v>
      </c>
      <c r="R6058" s="128" t="s">
        <v>2938</v>
      </c>
      <c r="S6058" s="127">
        <v>201505</v>
      </c>
      <c r="T6058" s="128" t="s">
        <v>52</v>
      </c>
      <c r="U6058" s="129">
        <v>7500</v>
      </c>
      <c r="V6058" s="138">
        <v>7500</v>
      </c>
      <c r="W6058" s="128" t="s">
        <v>340</v>
      </c>
      <c r="X6058" s="128" t="s">
        <v>1694</v>
      </c>
      <c r="Y6058" s="128" t="s">
        <v>1152</v>
      </c>
      <c r="Z6058" s="128" t="s">
        <v>48</v>
      </c>
      <c r="AA6058" s="128" t="s">
        <v>315</v>
      </c>
      <c r="AB6058" s="128" t="s">
        <v>42</v>
      </c>
      <c r="AC6058" s="128" t="s">
        <v>2936</v>
      </c>
      <c r="AD6058" s="128" t="s">
        <v>146</v>
      </c>
    </row>
    <row r="6059" spans="1:30" x14ac:dyDescent="0.25">
      <c r="A6059" s="128" t="s">
        <v>35</v>
      </c>
      <c r="B6059" s="128" t="s">
        <v>36</v>
      </c>
      <c r="C6059" s="128" t="s">
        <v>37</v>
      </c>
      <c r="D6059" s="128" t="s">
        <v>121</v>
      </c>
      <c r="E6059" s="128" t="s">
        <v>122</v>
      </c>
      <c r="F6059" s="128" t="s">
        <v>123</v>
      </c>
      <c r="G6059" s="128" t="s">
        <v>124</v>
      </c>
      <c r="H6059" s="128" t="s">
        <v>124</v>
      </c>
      <c r="I6059" s="128" t="s">
        <v>42</v>
      </c>
      <c r="J6059" s="128" t="s">
        <v>298</v>
      </c>
      <c r="K6059" s="128" t="s">
        <v>298</v>
      </c>
      <c r="L6059" s="128" t="s">
        <v>43</v>
      </c>
      <c r="M6059" s="128" t="s">
        <v>44</v>
      </c>
      <c r="N6059" s="128" t="s">
        <v>150</v>
      </c>
      <c r="O6059" s="128" t="s">
        <v>42</v>
      </c>
      <c r="P6059" s="128" t="s">
        <v>506</v>
      </c>
      <c r="Q6059" s="128" t="s">
        <v>1713</v>
      </c>
      <c r="R6059" s="128" t="s">
        <v>2939</v>
      </c>
      <c r="S6059" s="127">
        <v>201505</v>
      </c>
      <c r="T6059" s="128" t="s">
        <v>52</v>
      </c>
      <c r="U6059" s="129">
        <v>7150</v>
      </c>
      <c r="V6059" s="138">
        <v>7150</v>
      </c>
      <c r="W6059" s="128" t="s">
        <v>340</v>
      </c>
      <c r="X6059" s="128" t="s">
        <v>1694</v>
      </c>
      <c r="Y6059" s="128" t="s">
        <v>1152</v>
      </c>
      <c r="Z6059" s="128" t="s">
        <v>48</v>
      </c>
      <c r="AA6059" s="128" t="s">
        <v>315</v>
      </c>
      <c r="AB6059" s="128" t="s">
        <v>42</v>
      </c>
      <c r="AC6059" s="128" t="s">
        <v>2936</v>
      </c>
      <c r="AD6059" s="128" t="s">
        <v>146</v>
      </c>
    </row>
    <row r="6060" spans="1:30" x14ac:dyDescent="0.25">
      <c r="A6060" s="128" t="s">
        <v>35</v>
      </c>
      <c r="B6060" s="128" t="s">
        <v>36</v>
      </c>
      <c r="C6060" s="128" t="s">
        <v>37</v>
      </c>
      <c r="D6060" s="128" t="s">
        <v>121</v>
      </c>
      <c r="E6060" s="128" t="s">
        <v>122</v>
      </c>
      <c r="F6060" s="128" t="s">
        <v>123</v>
      </c>
      <c r="G6060" s="128" t="s">
        <v>124</v>
      </c>
      <c r="H6060" s="128" t="s">
        <v>124</v>
      </c>
      <c r="I6060" s="128" t="s">
        <v>42</v>
      </c>
      <c r="J6060" s="128" t="s">
        <v>298</v>
      </c>
      <c r="K6060" s="128" t="s">
        <v>298</v>
      </c>
      <c r="L6060" s="128" t="s">
        <v>43</v>
      </c>
      <c r="M6060" s="128" t="s">
        <v>44</v>
      </c>
      <c r="N6060" s="128" t="s">
        <v>150</v>
      </c>
      <c r="O6060" s="128" t="s">
        <v>42</v>
      </c>
      <c r="P6060" s="128" t="s">
        <v>506</v>
      </c>
      <c r="Q6060" s="128" t="s">
        <v>1713</v>
      </c>
      <c r="R6060" s="128" t="s">
        <v>2940</v>
      </c>
      <c r="S6060" s="127">
        <v>201505</v>
      </c>
      <c r="T6060" s="128" t="s">
        <v>52</v>
      </c>
      <c r="U6060" s="129">
        <v>7500</v>
      </c>
      <c r="V6060" s="138">
        <v>7500</v>
      </c>
      <c r="W6060" s="128" t="s">
        <v>340</v>
      </c>
      <c r="X6060" s="128" t="s">
        <v>1694</v>
      </c>
      <c r="Y6060" s="128" t="s">
        <v>1152</v>
      </c>
      <c r="Z6060" s="128" t="s">
        <v>48</v>
      </c>
      <c r="AA6060" s="128" t="s">
        <v>315</v>
      </c>
      <c r="AB6060" s="128" t="s">
        <v>42</v>
      </c>
      <c r="AC6060" s="128" t="s">
        <v>2936</v>
      </c>
      <c r="AD6060" s="128" t="s">
        <v>146</v>
      </c>
    </row>
    <row r="6061" spans="1:30" x14ac:dyDescent="0.25">
      <c r="A6061" s="128" t="s">
        <v>35</v>
      </c>
      <c r="B6061" s="128" t="s">
        <v>36</v>
      </c>
      <c r="C6061" s="128" t="s">
        <v>37</v>
      </c>
      <c r="D6061" s="128" t="s">
        <v>121</v>
      </c>
      <c r="E6061" s="128" t="s">
        <v>122</v>
      </c>
      <c r="F6061" s="128" t="s">
        <v>123</v>
      </c>
      <c r="G6061" s="128" t="s">
        <v>124</v>
      </c>
      <c r="H6061" s="128" t="s">
        <v>124</v>
      </c>
      <c r="I6061" s="128" t="s">
        <v>42</v>
      </c>
      <c r="J6061" s="128" t="s">
        <v>298</v>
      </c>
      <c r="K6061" s="128" t="s">
        <v>298</v>
      </c>
      <c r="L6061" s="128" t="s">
        <v>43</v>
      </c>
      <c r="M6061" s="128" t="s">
        <v>44</v>
      </c>
      <c r="N6061" s="128" t="s">
        <v>150</v>
      </c>
      <c r="O6061" s="128" t="s">
        <v>42</v>
      </c>
      <c r="P6061" s="128" t="s">
        <v>506</v>
      </c>
      <c r="Q6061" s="128" t="s">
        <v>1713</v>
      </c>
      <c r="R6061" s="128" t="s">
        <v>2941</v>
      </c>
      <c r="S6061" s="127">
        <v>201505</v>
      </c>
      <c r="T6061" s="128" t="s">
        <v>52</v>
      </c>
      <c r="U6061" s="129">
        <v>7500</v>
      </c>
      <c r="V6061" s="138">
        <v>7500</v>
      </c>
      <c r="W6061" s="128" t="s">
        <v>340</v>
      </c>
      <c r="X6061" s="128" t="s">
        <v>1694</v>
      </c>
      <c r="Y6061" s="128" t="s">
        <v>1152</v>
      </c>
      <c r="Z6061" s="128" t="s">
        <v>48</v>
      </c>
      <c r="AA6061" s="128" t="s">
        <v>315</v>
      </c>
      <c r="AB6061" s="128" t="s">
        <v>42</v>
      </c>
      <c r="AC6061" s="128" t="s">
        <v>2936</v>
      </c>
      <c r="AD6061" s="128" t="s">
        <v>146</v>
      </c>
    </row>
    <row r="6062" spans="1:30" x14ac:dyDescent="0.25">
      <c r="A6062" s="128" t="s">
        <v>35</v>
      </c>
      <c r="B6062" s="128" t="s">
        <v>36</v>
      </c>
      <c r="C6062" s="128" t="s">
        <v>37</v>
      </c>
      <c r="D6062" s="128" t="s">
        <v>121</v>
      </c>
      <c r="E6062" s="128" t="s">
        <v>122</v>
      </c>
      <c r="F6062" s="128" t="s">
        <v>123</v>
      </c>
      <c r="G6062" s="128" t="s">
        <v>124</v>
      </c>
      <c r="H6062" s="128" t="s">
        <v>124</v>
      </c>
      <c r="I6062" s="128" t="s">
        <v>42</v>
      </c>
      <c r="J6062" s="128" t="s">
        <v>298</v>
      </c>
      <c r="K6062" s="128" t="s">
        <v>298</v>
      </c>
      <c r="L6062" s="128" t="s">
        <v>43</v>
      </c>
      <c r="M6062" s="128" t="s">
        <v>44</v>
      </c>
      <c r="N6062" s="128" t="s">
        <v>150</v>
      </c>
      <c r="O6062" s="128" t="s">
        <v>42</v>
      </c>
      <c r="P6062" s="128" t="s">
        <v>506</v>
      </c>
      <c r="Q6062" s="128" t="s">
        <v>1713</v>
      </c>
      <c r="R6062" s="128" t="s">
        <v>2942</v>
      </c>
      <c r="S6062" s="127">
        <v>201505</v>
      </c>
      <c r="T6062" s="128" t="s">
        <v>52</v>
      </c>
      <c r="U6062" s="129">
        <v>5000</v>
      </c>
      <c r="V6062" s="138">
        <v>5000</v>
      </c>
      <c r="W6062" s="128" t="s">
        <v>340</v>
      </c>
      <c r="X6062" s="128" t="s">
        <v>1694</v>
      </c>
      <c r="Y6062" s="128" t="s">
        <v>1152</v>
      </c>
      <c r="Z6062" s="128" t="s">
        <v>48</v>
      </c>
      <c r="AA6062" s="128" t="s">
        <v>315</v>
      </c>
      <c r="AB6062" s="128" t="s">
        <v>42</v>
      </c>
      <c r="AC6062" s="128" t="s">
        <v>2936</v>
      </c>
      <c r="AD6062" s="128" t="s">
        <v>146</v>
      </c>
    </row>
    <row r="6063" spans="1:30" x14ac:dyDescent="0.25">
      <c r="A6063" s="128" t="s">
        <v>35</v>
      </c>
      <c r="B6063" s="128" t="s">
        <v>36</v>
      </c>
      <c r="C6063" s="128" t="s">
        <v>37</v>
      </c>
      <c r="D6063" s="128" t="s">
        <v>121</v>
      </c>
      <c r="E6063" s="128" t="s">
        <v>122</v>
      </c>
      <c r="F6063" s="128" t="s">
        <v>123</v>
      </c>
      <c r="G6063" s="128" t="s">
        <v>124</v>
      </c>
      <c r="H6063" s="128" t="s">
        <v>124</v>
      </c>
      <c r="I6063" s="128" t="s">
        <v>42</v>
      </c>
      <c r="J6063" s="128" t="s">
        <v>125</v>
      </c>
      <c r="K6063" s="128" t="s">
        <v>125</v>
      </c>
      <c r="L6063" s="128" t="s">
        <v>43</v>
      </c>
      <c r="M6063" s="128" t="s">
        <v>44</v>
      </c>
      <c r="N6063" s="128" t="s">
        <v>131</v>
      </c>
      <c r="O6063" s="128" t="s">
        <v>127</v>
      </c>
      <c r="P6063" s="128" t="s">
        <v>472</v>
      </c>
      <c r="Q6063" s="128" t="s">
        <v>708</v>
      </c>
      <c r="R6063" s="128" t="s">
        <v>2943</v>
      </c>
      <c r="S6063" s="127">
        <v>201505</v>
      </c>
      <c r="T6063" s="128" t="s">
        <v>52</v>
      </c>
      <c r="U6063" s="127">
        <v>0</v>
      </c>
      <c r="V6063" s="138">
        <v>2900</v>
      </c>
      <c r="W6063" s="128" t="s">
        <v>42</v>
      </c>
      <c r="X6063" s="128" t="s">
        <v>42</v>
      </c>
      <c r="Y6063" s="128" t="s">
        <v>1152</v>
      </c>
      <c r="Z6063" s="128" t="s">
        <v>48</v>
      </c>
      <c r="AA6063" s="128" t="s">
        <v>144</v>
      </c>
      <c r="AB6063" s="128" t="s">
        <v>42</v>
      </c>
      <c r="AC6063" s="128" t="s">
        <v>2936</v>
      </c>
      <c r="AD6063" s="128" t="s">
        <v>146</v>
      </c>
    </row>
    <row r="6064" spans="1:30" x14ac:dyDescent="0.25">
      <c r="A6064" s="128" t="s">
        <v>35</v>
      </c>
      <c r="B6064" s="128" t="s">
        <v>36</v>
      </c>
      <c r="C6064" s="128" t="s">
        <v>37</v>
      </c>
      <c r="D6064" s="128" t="s">
        <v>121</v>
      </c>
      <c r="E6064" s="128" t="s">
        <v>122</v>
      </c>
      <c r="F6064" s="128" t="s">
        <v>123</v>
      </c>
      <c r="G6064" s="128" t="s">
        <v>124</v>
      </c>
      <c r="H6064" s="128" t="s">
        <v>124</v>
      </c>
      <c r="I6064" s="128" t="s">
        <v>42</v>
      </c>
      <c r="J6064" s="128" t="s">
        <v>298</v>
      </c>
      <c r="K6064" s="128" t="s">
        <v>298</v>
      </c>
      <c r="L6064" s="128" t="s">
        <v>43</v>
      </c>
      <c r="M6064" s="128" t="s">
        <v>44</v>
      </c>
      <c r="N6064" s="128" t="s">
        <v>150</v>
      </c>
      <c r="O6064" s="128" t="s">
        <v>42</v>
      </c>
      <c r="P6064" s="128" t="s">
        <v>2653</v>
      </c>
      <c r="Q6064" s="128" t="s">
        <v>2654</v>
      </c>
      <c r="R6064" s="128" t="s">
        <v>2944</v>
      </c>
      <c r="S6064" s="127">
        <v>201505</v>
      </c>
      <c r="T6064" s="128" t="s">
        <v>47</v>
      </c>
      <c r="U6064" s="127">
        <v>-293.48</v>
      </c>
      <c r="V6064" s="138">
        <v>-293.48</v>
      </c>
      <c r="W6064" s="128" t="s">
        <v>340</v>
      </c>
      <c r="X6064" s="128" t="s">
        <v>2583</v>
      </c>
      <c r="Y6064" s="128" t="s">
        <v>1152</v>
      </c>
      <c r="Z6064" s="128" t="s">
        <v>48</v>
      </c>
      <c r="AA6064" s="128" t="s">
        <v>315</v>
      </c>
      <c r="AB6064" s="128" t="s">
        <v>42</v>
      </c>
      <c r="AC6064" s="128" t="s">
        <v>2932</v>
      </c>
      <c r="AD6064" s="128" t="s">
        <v>146</v>
      </c>
    </row>
    <row r="6065" spans="1:30" x14ac:dyDescent="0.25">
      <c r="A6065" s="128" t="s">
        <v>35</v>
      </c>
      <c r="B6065" s="128" t="s">
        <v>36</v>
      </c>
      <c r="C6065" s="128" t="s">
        <v>37</v>
      </c>
      <c r="D6065" s="128" t="s">
        <v>121</v>
      </c>
      <c r="E6065" s="128" t="s">
        <v>122</v>
      </c>
      <c r="F6065" s="128" t="s">
        <v>123</v>
      </c>
      <c r="G6065" s="128" t="s">
        <v>124</v>
      </c>
      <c r="H6065" s="128" t="s">
        <v>124</v>
      </c>
      <c r="I6065" s="128" t="s">
        <v>42</v>
      </c>
      <c r="J6065" s="128" t="s">
        <v>298</v>
      </c>
      <c r="K6065" s="128" t="s">
        <v>298</v>
      </c>
      <c r="L6065" s="128" t="s">
        <v>43</v>
      </c>
      <c r="M6065" s="128" t="s">
        <v>44</v>
      </c>
      <c r="N6065" s="128" t="s">
        <v>150</v>
      </c>
      <c r="O6065" s="128" t="s">
        <v>42</v>
      </c>
      <c r="P6065" s="128" t="s">
        <v>851</v>
      </c>
      <c r="Q6065" s="128" t="s">
        <v>1710</v>
      </c>
      <c r="R6065" s="128" t="s">
        <v>2945</v>
      </c>
      <c r="S6065" s="127">
        <v>201505</v>
      </c>
      <c r="T6065" s="128" t="s">
        <v>52</v>
      </c>
      <c r="U6065" s="129">
        <v>6109.5</v>
      </c>
      <c r="V6065" s="138">
        <v>6109.5</v>
      </c>
      <c r="W6065" s="128" t="s">
        <v>340</v>
      </c>
      <c r="X6065" s="128" t="s">
        <v>1624</v>
      </c>
      <c r="Y6065" s="128" t="s">
        <v>1152</v>
      </c>
      <c r="Z6065" s="128" t="s">
        <v>48</v>
      </c>
      <c r="AA6065" s="128" t="s">
        <v>315</v>
      </c>
      <c r="AB6065" s="128" t="s">
        <v>42</v>
      </c>
      <c r="AC6065" s="128" t="s">
        <v>2932</v>
      </c>
      <c r="AD6065" s="128" t="s">
        <v>146</v>
      </c>
    </row>
    <row r="6066" spans="1:30" x14ac:dyDescent="0.25">
      <c r="A6066" s="128" t="s">
        <v>35</v>
      </c>
      <c r="B6066" s="128" t="s">
        <v>36</v>
      </c>
      <c r="C6066" s="128" t="s">
        <v>37</v>
      </c>
      <c r="D6066" s="128" t="s">
        <v>121</v>
      </c>
      <c r="E6066" s="128" t="s">
        <v>122</v>
      </c>
      <c r="F6066" s="128" t="s">
        <v>123</v>
      </c>
      <c r="G6066" s="128" t="s">
        <v>124</v>
      </c>
      <c r="H6066" s="128" t="s">
        <v>124</v>
      </c>
      <c r="I6066" s="128" t="s">
        <v>42</v>
      </c>
      <c r="J6066" s="128" t="s">
        <v>298</v>
      </c>
      <c r="K6066" s="128" t="s">
        <v>298</v>
      </c>
      <c r="L6066" s="128" t="s">
        <v>43</v>
      </c>
      <c r="M6066" s="128" t="s">
        <v>44</v>
      </c>
      <c r="N6066" s="128" t="s">
        <v>150</v>
      </c>
      <c r="O6066" s="128" t="s">
        <v>42</v>
      </c>
      <c r="P6066" s="128" t="s">
        <v>851</v>
      </c>
      <c r="Q6066" s="128" t="s">
        <v>1710</v>
      </c>
      <c r="R6066" s="128" t="s">
        <v>2946</v>
      </c>
      <c r="S6066" s="127">
        <v>201505</v>
      </c>
      <c r="T6066" s="128" t="s">
        <v>52</v>
      </c>
      <c r="U6066" s="129">
        <v>47000</v>
      </c>
      <c r="V6066" s="138">
        <v>47000</v>
      </c>
      <c r="W6066" s="128" t="s">
        <v>340</v>
      </c>
      <c r="X6066" s="128" t="s">
        <v>1624</v>
      </c>
      <c r="Y6066" s="128" t="s">
        <v>1152</v>
      </c>
      <c r="Z6066" s="128" t="s">
        <v>48</v>
      </c>
      <c r="AA6066" s="128" t="s">
        <v>315</v>
      </c>
      <c r="AB6066" s="128" t="s">
        <v>42</v>
      </c>
      <c r="AC6066" s="128" t="s">
        <v>2947</v>
      </c>
      <c r="AD6066" s="128" t="s">
        <v>146</v>
      </c>
    </row>
    <row r="6067" spans="1:30" x14ac:dyDescent="0.25">
      <c r="A6067" s="128" t="s">
        <v>35</v>
      </c>
      <c r="B6067" s="128" t="s">
        <v>36</v>
      </c>
      <c r="C6067" s="128" t="s">
        <v>37</v>
      </c>
      <c r="D6067" s="128" t="s">
        <v>121</v>
      </c>
      <c r="E6067" s="128" t="s">
        <v>122</v>
      </c>
      <c r="F6067" s="128" t="s">
        <v>123</v>
      </c>
      <c r="G6067" s="128" t="s">
        <v>124</v>
      </c>
      <c r="H6067" s="128" t="s">
        <v>124</v>
      </c>
      <c r="I6067" s="128" t="s">
        <v>42</v>
      </c>
      <c r="J6067" s="128" t="s">
        <v>125</v>
      </c>
      <c r="K6067" s="128" t="s">
        <v>125</v>
      </c>
      <c r="L6067" s="128" t="s">
        <v>43</v>
      </c>
      <c r="M6067" s="128" t="s">
        <v>44</v>
      </c>
      <c r="N6067" s="128" t="s">
        <v>131</v>
      </c>
      <c r="O6067" s="128" t="s">
        <v>42</v>
      </c>
      <c r="P6067" s="128" t="s">
        <v>311</v>
      </c>
      <c r="Q6067" s="128" t="s">
        <v>2948</v>
      </c>
      <c r="R6067" s="128" t="s">
        <v>2949</v>
      </c>
      <c r="S6067" s="127">
        <v>201505</v>
      </c>
      <c r="T6067" s="128" t="s">
        <v>52</v>
      </c>
      <c r="U6067" s="127">
        <v>0</v>
      </c>
      <c r="V6067" s="138">
        <v>83.84</v>
      </c>
      <c r="W6067" s="128" t="s">
        <v>42</v>
      </c>
      <c r="X6067" s="128" t="s">
        <v>2950</v>
      </c>
      <c r="Y6067" s="128" t="s">
        <v>1152</v>
      </c>
      <c r="Z6067" s="128" t="s">
        <v>48</v>
      </c>
      <c r="AA6067" s="128" t="s">
        <v>315</v>
      </c>
      <c r="AB6067" s="128" t="s">
        <v>42</v>
      </c>
      <c r="AC6067" s="128" t="s">
        <v>2951</v>
      </c>
      <c r="AD6067" s="128" t="s">
        <v>146</v>
      </c>
    </row>
    <row r="6068" spans="1:30" x14ac:dyDescent="0.25">
      <c r="A6068" s="128" t="s">
        <v>35</v>
      </c>
      <c r="B6068" s="128" t="s">
        <v>36</v>
      </c>
      <c r="C6068" s="128" t="s">
        <v>37</v>
      </c>
      <c r="D6068" s="128" t="s">
        <v>121</v>
      </c>
      <c r="E6068" s="128" t="s">
        <v>122</v>
      </c>
      <c r="F6068" s="128" t="s">
        <v>123</v>
      </c>
      <c r="G6068" s="128" t="s">
        <v>124</v>
      </c>
      <c r="H6068" s="128" t="s">
        <v>124</v>
      </c>
      <c r="I6068" s="128" t="s">
        <v>42</v>
      </c>
      <c r="J6068" s="128" t="s">
        <v>125</v>
      </c>
      <c r="K6068" s="128" t="s">
        <v>125</v>
      </c>
      <c r="L6068" s="128" t="s">
        <v>43</v>
      </c>
      <c r="M6068" s="128" t="s">
        <v>44</v>
      </c>
      <c r="N6068" s="128" t="s">
        <v>131</v>
      </c>
      <c r="O6068" s="128" t="s">
        <v>42</v>
      </c>
      <c r="P6068" s="128" t="s">
        <v>311</v>
      </c>
      <c r="Q6068" s="128" t="s">
        <v>2952</v>
      </c>
      <c r="R6068" s="128" t="s">
        <v>2949</v>
      </c>
      <c r="S6068" s="127">
        <v>201505</v>
      </c>
      <c r="T6068" s="128" t="s">
        <v>52</v>
      </c>
      <c r="U6068" s="127">
        <v>0</v>
      </c>
      <c r="V6068" s="138">
        <v>355.05</v>
      </c>
      <c r="W6068" s="128" t="s">
        <v>42</v>
      </c>
      <c r="X6068" s="128" t="s">
        <v>2950</v>
      </c>
      <c r="Y6068" s="128" t="s">
        <v>1152</v>
      </c>
      <c r="Z6068" s="128" t="s">
        <v>48</v>
      </c>
      <c r="AA6068" s="128" t="s">
        <v>315</v>
      </c>
      <c r="AB6068" s="128" t="s">
        <v>42</v>
      </c>
      <c r="AC6068" s="128" t="s">
        <v>2951</v>
      </c>
      <c r="AD6068" s="128" t="s">
        <v>146</v>
      </c>
    </row>
    <row r="6069" spans="1:30" x14ac:dyDescent="0.25">
      <c r="A6069" s="128" t="s">
        <v>35</v>
      </c>
      <c r="B6069" s="128" t="s">
        <v>36</v>
      </c>
      <c r="C6069" s="128" t="s">
        <v>37</v>
      </c>
      <c r="D6069" s="128" t="s">
        <v>121</v>
      </c>
      <c r="E6069" s="128" t="s">
        <v>122</v>
      </c>
      <c r="F6069" s="128" t="s">
        <v>123</v>
      </c>
      <c r="G6069" s="128" t="s">
        <v>124</v>
      </c>
      <c r="H6069" s="128" t="s">
        <v>124</v>
      </c>
      <c r="I6069" s="128" t="s">
        <v>42</v>
      </c>
      <c r="J6069" s="128" t="s">
        <v>174</v>
      </c>
      <c r="K6069" s="128" t="s">
        <v>174</v>
      </c>
      <c r="L6069" s="128" t="s">
        <v>43</v>
      </c>
      <c r="M6069" s="128" t="s">
        <v>44</v>
      </c>
      <c r="N6069" s="128" t="s">
        <v>150</v>
      </c>
      <c r="O6069" s="128" t="s">
        <v>42</v>
      </c>
      <c r="P6069" s="128" t="s">
        <v>522</v>
      </c>
      <c r="Q6069" s="128" t="s">
        <v>529</v>
      </c>
      <c r="R6069" s="128" t="s">
        <v>2563</v>
      </c>
      <c r="S6069" s="127">
        <v>201505</v>
      </c>
      <c r="T6069" s="128" t="s">
        <v>52</v>
      </c>
      <c r="U6069" s="129">
        <v>115271.79</v>
      </c>
      <c r="V6069" s="138">
        <v>115271.79</v>
      </c>
      <c r="W6069" s="128" t="s">
        <v>340</v>
      </c>
      <c r="X6069" s="128" t="s">
        <v>177</v>
      </c>
      <c r="Y6069" s="128" t="s">
        <v>1152</v>
      </c>
      <c r="Z6069" s="128" t="s">
        <v>48</v>
      </c>
      <c r="AA6069" s="128" t="s">
        <v>315</v>
      </c>
      <c r="AB6069" s="128" t="s">
        <v>42</v>
      </c>
      <c r="AC6069" s="128" t="s">
        <v>2953</v>
      </c>
      <c r="AD6069" s="128" t="s">
        <v>146</v>
      </c>
    </row>
    <row r="6070" spans="1:30" x14ac:dyDescent="0.25">
      <c r="A6070" s="128" t="s">
        <v>35</v>
      </c>
      <c r="B6070" s="128" t="s">
        <v>36</v>
      </c>
      <c r="C6070" s="128" t="s">
        <v>37</v>
      </c>
      <c r="D6070" s="128" t="s">
        <v>121</v>
      </c>
      <c r="E6070" s="128" t="s">
        <v>122</v>
      </c>
      <c r="F6070" s="128" t="s">
        <v>123</v>
      </c>
      <c r="G6070" s="128" t="s">
        <v>124</v>
      </c>
      <c r="H6070" s="128" t="s">
        <v>124</v>
      </c>
      <c r="I6070" s="128" t="s">
        <v>42</v>
      </c>
      <c r="J6070" s="128" t="s">
        <v>532</v>
      </c>
      <c r="K6070" s="128" t="s">
        <v>532</v>
      </c>
      <c r="L6070" s="128" t="s">
        <v>43</v>
      </c>
      <c r="M6070" s="128" t="s">
        <v>44</v>
      </c>
      <c r="N6070" s="128" t="s">
        <v>180</v>
      </c>
      <c r="O6070" s="128" t="s">
        <v>42</v>
      </c>
      <c r="P6070" s="128" t="s">
        <v>522</v>
      </c>
      <c r="Q6070" s="128" t="s">
        <v>733</v>
      </c>
      <c r="R6070" s="128" t="s">
        <v>2563</v>
      </c>
      <c r="S6070" s="127">
        <v>201505</v>
      </c>
      <c r="T6070" s="128" t="s">
        <v>52</v>
      </c>
      <c r="U6070" s="129">
        <v>111910.91</v>
      </c>
      <c r="V6070" s="138">
        <v>111910.91</v>
      </c>
      <c r="W6070" s="128" t="s">
        <v>340</v>
      </c>
      <c r="X6070" s="128" t="s">
        <v>177</v>
      </c>
      <c r="Y6070" s="128" t="s">
        <v>1152</v>
      </c>
      <c r="Z6070" s="128" t="s">
        <v>48</v>
      </c>
      <c r="AA6070" s="128" t="s">
        <v>315</v>
      </c>
      <c r="AB6070" s="128" t="s">
        <v>42</v>
      </c>
      <c r="AC6070" s="128" t="s">
        <v>2953</v>
      </c>
      <c r="AD6070" s="128" t="s">
        <v>146</v>
      </c>
    </row>
    <row r="6071" spans="1:30" x14ac:dyDescent="0.25">
      <c r="A6071" s="128" t="s">
        <v>35</v>
      </c>
      <c r="B6071" s="128" t="s">
        <v>36</v>
      </c>
      <c r="C6071" s="128" t="s">
        <v>37</v>
      </c>
      <c r="D6071" s="128" t="s">
        <v>121</v>
      </c>
      <c r="E6071" s="128" t="s">
        <v>122</v>
      </c>
      <c r="F6071" s="128" t="s">
        <v>123</v>
      </c>
      <c r="G6071" s="128" t="s">
        <v>124</v>
      </c>
      <c r="H6071" s="128" t="s">
        <v>124</v>
      </c>
      <c r="I6071" s="128" t="s">
        <v>42</v>
      </c>
      <c r="J6071" s="128" t="s">
        <v>298</v>
      </c>
      <c r="K6071" s="128" t="s">
        <v>298</v>
      </c>
      <c r="L6071" s="128" t="s">
        <v>43</v>
      </c>
      <c r="M6071" s="128" t="s">
        <v>44</v>
      </c>
      <c r="N6071" s="128" t="s">
        <v>150</v>
      </c>
      <c r="O6071" s="128" t="s">
        <v>42</v>
      </c>
      <c r="P6071" s="128" t="s">
        <v>506</v>
      </c>
      <c r="Q6071" s="128" t="s">
        <v>1713</v>
      </c>
      <c r="R6071" s="128" t="s">
        <v>2954</v>
      </c>
      <c r="S6071" s="127">
        <v>201505</v>
      </c>
      <c r="T6071" s="128" t="s">
        <v>52</v>
      </c>
      <c r="U6071" s="129">
        <v>9000</v>
      </c>
      <c r="V6071" s="138">
        <v>9000</v>
      </c>
      <c r="W6071" s="128" t="s">
        <v>340</v>
      </c>
      <c r="X6071" s="128" t="s">
        <v>1694</v>
      </c>
      <c r="Y6071" s="128" t="s">
        <v>1152</v>
      </c>
      <c r="Z6071" s="128" t="s">
        <v>48</v>
      </c>
      <c r="AA6071" s="128" t="s">
        <v>315</v>
      </c>
      <c r="AB6071" s="128" t="s">
        <v>42</v>
      </c>
      <c r="AC6071" s="128" t="s">
        <v>2936</v>
      </c>
      <c r="AD6071" s="128" t="s">
        <v>146</v>
      </c>
    </row>
    <row r="6072" spans="1:30" x14ac:dyDescent="0.25">
      <c r="A6072" s="128" t="s">
        <v>35</v>
      </c>
      <c r="B6072" s="128" t="s">
        <v>36</v>
      </c>
      <c r="C6072" s="128" t="s">
        <v>37</v>
      </c>
      <c r="D6072" s="128" t="s">
        <v>121</v>
      </c>
      <c r="E6072" s="128" t="s">
        <v>122</v>
      </c>
      <c r="F6072" s="128" t="s">
        <v>123</v>
      </c>
      <c r="G6072" s="128" t="s">
        <v>124</v>
      </c>
      <c r="H6072" s="128" t="s">
        <v>124</v>
      </c>
      <c r="I6072" s="128" t="s">
        <v>42</v>
      </c>
      <c r="J6072" s="128" t="s">
        <v>190</v>
      </c>
      <c r="K6072" s="128" t="s">
        <v>190</v>
      </c>
      <c r="L6072" s="128" t="s">
        <v>43</v>
      </c>
      <c r="M6072" s="128" t="s">
        <v>44</v>
      </c>
      <c r="N6072" s="128" t="s">
        <v>150</v>
      </c>
      <c r="O6072" s="128" t="s">
        <v>42</v>
      </c>
      <c r="P6072" s="128" t="s">
        <v>1599</v>
      </c>
      <c r="Q6072" s="128" t="s">
        <v>2955</v>
      </c>
      <c r="R6072" s="128" t="s">
        <v>2559</v>
      </c>
      <c r="S6072" s="127">
        <v>201505</v>
      </c>
      <c r="T6072" s="128" t="s">
        <v>52</v>
      </c>
      <c r="U6072" s="129">
        <v>5835</v>
      </c>
      <c r="V6072" s="138">
        <v>5835</v>
      </c>
      <c r="W6072" s="128" t="s">
        <v>340</v>
      </c>
      <c r="X6072" s="128" t="s">
        <v>2560</v>
      </c>
      <c r="Y6072" s="128" t="s">
        <v>1152</v>
      </c>
      <c r="Z6072" s="128" t="s">
        <v>48</v>
      </c>
      <c r="AA6072" s="128" t="s">
        <v>315</v>
      </c>
      <c r="AB6072" s="128" t="s">
        <v>42</v>
      </c>
      <c r="AC6072" s="128" t="s">
        <v>2956</v>
      </c>
      <c r="AD6072" s="128" t="s">
        <v>146</v>
      </c>
    </row>
    <row r="6073" spans="1:30" x14ac:dyDescent="0.25">
      <c r="A6073" s="128" t="s">
        <v>35</v>
      </c>
      <c r="B6073" s="128" t="s">
        <v>36</v>
      </c>
      <c r="C6073" s="128" t="s">
        <v>37</v>
      </c>
      <c r="D6073" s="128" t="s">
        <v>121</v>
      </c>
      <c r="E6073" s="128" t="s">
        <v>122</v>
      </c>
      <c r="F6073" s="128" t="s">
        <v>123</v>
      </c>
      <c r="G6073" s="128" t="s">
        <v>124</v>
      </c>
      <c r="H6073" s="128" t="s">
        <v>124</v>
      </c>
      <c r="I6073" s="128" t="s">
        <v>42</v>
      </c>
      <c r="J6073" s="128" t="s">
        <v>190</v>
      </c>
      <c r="K6073" s="128" t="s">
        <v>190</v>
      </c>
      <c r="L6073" s="128" t="s">
        <v>43</v>
      </c>
      <c r="M6073" s="128" t="s">
        <v>44</v>
      </c>
      <c r="N6073" s="128" t="s">
        <v>131</v>
      </c>
      <c r="O6073" s="128" t="s">
        <v>198</v>
      </c>
      <c r="P6073" s="128" t="s">
        <v>369</v>
      </c>
      <c r="Q6073" s="128" t="s">
        <v>2957</v>
      </c>
      <c r="R6073" s="128" t="s">
        <v>2958</v>
      </c>
      <c r="S6073" s="127">
        <v>201505</v>
      </c>
      <c r="T6073" s="128" t="s">
        <v>52</v>
      </c>
      <c r="U6073" s="127">
        <v>0</v>
      </c>
      <c r="V6073" s="138">
        <v>115</v>
      </c>
      <c r="W6073" s="128" t="s">
        <v>42</v>
      </c>
      <c r="X6073" s="128" t="s">
        <v>42</v>
      </c>
      <c r="Y6073" s="128" t="s">
        <v>1152</v>
      </c>
      <c r="Z6073" s="128" t="s">
        <v>48</v>
      </c>
      <c r="AA6073" s="128" t="s">
        <v>144</v>
      </c>
      <c r="AB6073" s="128" t="s">
        <v>42</v>
      </c>
      <c r="AC6073" s="128" t="s">
        <v>2956</v>
      </c>
      <c r="AD6073" s="128" t="s">
        <v>146</v>
      </c>
    </row>
    <row r="6074" spans="1:30" x14ac:dyDescent="0.25">
      <c r="A6074" s="128" t="s">
        <v>35</v>
      </c>
      <c r="B6074" s="128" t="s">
        <v>36</v>
      </c>
      <c r="C6074" s="128" t="s">
        <v>37</v>
      </c>
      <c r="D6074" s="128" t="s">
        <v>121</v>
      </c>
      <c r="E6074" s="128" t="s">
        <v>122</v>
      </c>
      <c r="F6074" s="128" t="s">
        <v>123</v>
      </c>
      <c r="G6074" s="128" t="s">
        <v>124</v>
      </c>
      <c r="H6074" s="128" t="s">
        <v>124</v>
      </c>
      <c r="I6074" s="128" t="s">
        <v>42</v>
      </c>
      <c r="J6074" s="128" t="s">
        <v>156</v>
      </c>
      <c r="K6074" s="128" t="s">
        <v>156</v>
      </c>
      <c r="L6074" s="128" t="s">
        <v>43</v>
      </c>
      <c r="M6074" s="128" t="s">
        <v>44</v>
      </c>
      <c r="N6074" s="128" t="s">
        <v>131</v>
      </c>
      <c r="O6074" s="128" t="s">
        <v>2774</v>
      </c>
      <c r="P6074" s="128" t="s">
        <v>2775</v>
      </c>
      <c r="Q6074" s="128" t="s">
        <v>2959</v>
      </c>
      <c r="R6074" s="128" t="s">
        <v>2960</v>
      </c>
      <c r="S6074" s="127">
        <v>201505</v>
      </c>
      <c r="T6074" s="128" t="s">
        <v>52</v>
      </c>
      <c r="U6074" s="127">
        <v>0</v>
      </c>
      <c r="V6074" s="138">
        <v>26.43</v>
      </c>
      <c r="W6074" s="128" t="s">
        <v>42</v>
      </c>
      <c r="X6074" s="128" t="s">
        <v>42</v>
      </c>
      <c r="Y6074" s="128" t="s">
        <v>1152</v>
      </c>
      <c r="Z6074" s="128" t="s">
        <v>48</v>
      </c>
      <c r="AA6074" s="128" t="s">
        <v>144</v>
      </c>
      <c r="AB6074" s="128" t="s">
        <v>42</v>
      </c>
      <c r="AC6074" s="128" t="s">
        <v>2956</v>
      </c>
      <c r="AD6074" s="128" t="s">
        <v>146</v>
      </c>
    </row>
    <row r="6075" spans="1:30" x14ac:dyDescent="0.25">
      <c r="A6075" s="128" t="s">
        <v>35</v>
      </c>
      <c r="B6075" s="128" t="s">
        <v>36</v>
      </c>
      <c r="C6075" s="128" t="s">
        <v>37</v>
      </c>
      <c r="D6075" s="128" t="s">
        <v>121</v>
      </c>
      <c r="E6075" s="128" t="s">
        <v>122</v>
      </c>
      <c r="F6075" s="128" t="s">
        <v>123</v>
      </c>
      <c r="G6075" s="128" t="s">
        <v>124</v>
      </c>
      <c r="H6075" s="128" t="s">
        <v>124</v>
      </c>
      <c r="I6075" s="128" t="s">
        <v>42</v>
      </c>
      <c r="J6075" s="128" t="s">
        <v>190</v>
      </c>
      <c r="K6075" s="128" t="s">
        <v>190</v>
      </c>
      <c r="L6075" s="128" t="s">
        <v>43</v>
      </c>
      <c r="M6075" s="128" t="s">
        <v>44</v>
      </c>
      <c r="N6075" s="128" t="s">
        <v>131</v>
      </c>
      <c r="O6075" s="128" t="s">
        <v>198</v>
      </c>
      <c r="P6075" s="128" t="s">
        <v>369</v>
      </c>
      <c r="Q6075" s="128" t="s">
        <v>2961</v>
      </c>
      <c r="R6075" s="128" t="s">
        <v>2958</v>
      </c>
      <c r="S6075" s="127">
        <v>201505</v>
      </c>
      <c r="T6075" s="128" t="s">
        <v>52</v>
      </c>
      <c r="U6075" s="127">
        <v>0</v>
      </c>
      <c r="V6075" s="138">
        <v>115</v>
      </c>
      <c r="W6075" s="128" t="s">
        <v>42</v>
      </c>
      <c r="X6075" s="128" t="s">
        <v>42</v>
      </c>
      <c r="Y6075" s="128" t="s">
        <v>1152</v>
      </c>
      <c r="Z6075" s="128" t="s">
        <v>48</v>
      </c>
      <c r="AA6075" s="128" t="s">
        <v>144</v>
      </c>
      <c r="AB6075" s="128" t="s">
        <v>42</v>
      </c>
      <c r="AC6075" s="128" t="s">
        <v>2956</v>
      </c>
      <c r="AD6075" s="128" t="s">
        <v>146</v>
      </c>
    </row>
    <row r="6076" spans="1:30" x14ac:dyDescent="0.25">
      <c r="A6076" s="128" t="s">
        <v>35</v>
      </c>
      <c r="B6076" s="128" t="s">
        <v>36</v>
      </c>
      <c r="C6076" s="128" t="s">
        <v>37</v>
      </c>
      <c r="D6076" s="128" t="s">
        <v>121</v>
      </c>
      <c r="E6076" s="128" t="s">
        <v>122</v>
      </c>
      <c r="F6076" s="128" t="s">
        <v>123</v>
      </c>
      <c r="G6076" s="128" t="s">
        <v>124</v>
      </c>
      <c r="H6076" s="128" t="s">
        <v>124</v>
      </c>
      <c r="I6076" s="128" t="s">
        <v>42</v>
      </c>
      <c r="J6076" s="128" t="s">
        <v>156</v>
      </c>
      <c r="K6076" s="128" t="s">
        <v>156</v>
      </c>
      <c r="L6076" s="128" t="s">
        <v>43</v>
      </c>
      <c r="M6076" s="128" t="s">
        <v>44</v>
      </c>
      <c r="N6076" s="128" t="s">
        <v>131</v>
      </c>
      <c r="O6076" s="128" t="s">
        <v>2774</v>
      </c>
      <c r="P6076" s="128" t="s">
        <v>2775</v>
      </c>
      <c r="Q6076" s="128" t="s">
        <v>2962</v>
      </c>
      <c r="R6076" s="128" t="s">
        <v>2960</v>
      </c>
      <c r="S6076" s="127">
        <v>201505</v>
      </c>
      <c r="T6076" s="128" t="s">
        <v>52</v>
      </c>
      <c r="U6076" s="127">
        <v>0</v>
      </c>
      <c r="V6076" s="138">
        <v>6.43</v>
      </c>
      <c r="W6076" s="128" t="s">
        <v>42</v>
      </c>
      <c r="X6076" s="128" t="s">
        <v>42</v>
      </c>
      <c r="Y6076" s="128" t="s">
        <v>1152</v>
      </c>
      <c r="Z6076" s="128" t="s">
        <v>48</v>
      </c>
      <c r="AA6076" s="128" t="s">
        <v>144</v>
      </c>
      <c r="AB6076" s="128" t="s">
        <v>42</v>
      </c>
      <c r="AC6076" s="128" t="s">
        <v>2956</v>
      </c>
      <c r="AD6076" s="128" t="s">
        <v>146</v>
      </c>
    </row>
    <row r="6077" spans="1:30" x14ac:dyDescent="0.25">
      <c r="A6077" s="128" t="s">
        <v>35</v>
      </c>
      <c r="B6077" s="128" t="s">
        <v>36</v>
      </c>
      <c r="C6077" s="128" t="s">
        <v>37</v>
      </c>
      <c r="D6077" s="128" t="s">
        <v>121</v>
      </c>
      <c r="E6077" s="128" t="s">
        <v>122</v>
      </c>
      <c r="F6077" s="128" t="s">
        <v>123</v>
      </c>
      <c r="G6077" s="128" t="s">
        <v>124</v>
      </c>
      <c r="H6077" s="128" t="s">
        <v>124</v>
      </c>
      <c r="I6077" s="128" t="s">
        <v>42</v>
      </c>
      <c r="J6077" s="128" t="s">
        <v>156</v>
      </c>
      <c r="K6077" s="128" t="s">
        <v>156</v>
      </c>
      <c r="L6077" s="128" t="s">
        <v>43</v>
      </c>
      <c r="M6077" s="128" t="s">
        <v>44</v>
      </c>
      <c r="N6077" s="128" t="s">
        <v>126</v>
      </c>
      <c r="O6077" s="128" t="s">
        <v>42</v>
      </c>
      <c r="P6077" s="128" t="s">
        <v>1478</v>
      </c>
      <c r="Q6077" s="128" t="s">
        <v>2813</v>
      </c>
      <c r="R6077" s="128" t="s">
        <v>2963</v>
      </c>
      <c r="S6077" s="127">
        <v>201505</v>
      </c>
      <c r="T6077" s="128" t="s">
        <v>52</v>
      </c>
      <c r="U6077" s="127">
        <v>0</v>
      </c>
      <c r="V6077" s="138">
        <v>6</v>
      </c>
      <c r="W6077" s="128" t="s">
        <v>42</v>
      </c>
      <c r="X6077" s="128" t="s">
        <v>42</v>
      </c>
      <c r="Y6077" s="128" t="s">
        <v>1152</v>
      </c>
      <c r="Z6077" s="128" t="s">
        <v>48</v>
      </c>
      <c r="AA6077" s="128" t="s">
        <v>168</v>
      </c>
      <c r="AB6077" s="128" t="s">
        <v>42</v>
      </c>
      <c r="AC6077" s="128" t="s">
        <v>2964</v>
      </c>
      <c r="AD6077" s="128" t="s">
        <v>146</v>
      </c>
    </row>
    <row r="6078" spans="1:30" x14ac:dyDescent="0.25">
      <c r="A6078" s="128" t="s">
        <v>35</v>
      </c>
      <c r="B6078" s="128" t="s">
        <v>36</v>
      </c>
      <c r="C6078" s="128" t="s">
        <v>37</v>
      </c>
      <c r="D6078" s="128" t="s">
        <v>121</v>
      </c>
      <c r="E6078" s="128" t="s">
        <v>122</v>
      </c>
      <c r="F6078" s="128" t="s">
        <v>123</v>
      </c>
      <c r="G6078" s="128" t="s">
        <v>124</v>
      </c>
      <c r="H6078" s="128" t="s">
        <v>124</v>
      </c>
      <c r="I6078" s="128" t="s">
        <v>42</v>
      </c>
      <c r="J6078" s="128" t="s">
        <v>156</v>
      </c>
      <c r="K6078" s="128" t="s">
        <v>156</v>
      </c>
      <c r="L6078" s="128" t="s">
        <v>43</v>
      </c>
      <c r="M6078" s="128" t="s">
        <v>44</v>
      </c>
      <c r="N6078" s="128" t="s">
        <v>160</v>
      </c>
      <c r="O6078" s="128" t="s">
        <v>1477</v>
      </c>
      <c r="P6078" s="128" t="s">
        <v>1478</v>
      </c>
      <c r="Q6078" s="128" t="s">
        <v>2965</v>
      </c>
      <c r="R6078" s="128" t="s">
        <v>2963</v>
      </c>
      <c r="S6078" s="127">
        <v>201505</v>
      </c>
      <c r="T6078" s="128" t="s">
        <v>52</v>
      </c>
      <c r="U6078" s="127">
        <v>0</v>
      </c>
      <c r="V6078" s="138">
        <v>24.93</v>
      </c>
      <c r="W6078" s="128" t="s">
        <v>42</v>
      </c>
      <c r="X6078" s="128" t="s">
        <v>42</v>
      </c>
      <c r="Y6078" s="128" t="s">
        <v>1152</v>
      </c>
      <c r="Z6078" s="128" t="s">
        <v>48</v>
      </c>
      <c r="AA6078" s="128" t="s">
        <v>144</v>
      </c>
      <c r="AB6078" s="128" t="s">
        <v>42</v>
      </c>
      <c r="AC6078" s="128" t="s">
        <v>2964</v>
      </c>
      <c r="AD6078" s="128" t="s">
        <v>146</v>
      </c>
    </row>
    <row r="6079" spans="1:30" x14ac:dyDescent="0.25">
      <c r="A6079" s="128" t="s">
        <v>35</v>
      </c>
      <c r="B6079" s="128" t="s">
        <v>36</v>
      </c>
      <c r="C6079" s="128" t="s">
        <v>37</v>
      </c>
      <c r="D6079" s="128" t="s">
        <v>121</v>
      </c>
      <c r="E6079" s="128" t="s">
        <v>215</v>
      </c>
      <c r="F6079" s="128" t="s">
        <v>216</v>
      </c>
      <c r="G6079" s="128" t="s">
        <v>124</v>
      </c>
      <c r="H6079" s="128" t="s">
        <v>124</v>
      </c>
      <c r="I6079" s="128" t="s">
        <v>42</v>
      </c>
      <c r="J6079" s="128" t="s">
        <v>217</v>
      </c>
      <c r="K6079" s="128" t="s">
        <v>217</v>
      </c>
      <c r="L6079" s="128" t="s">
        <v>43</v>
      </c>
      <c r="M6079" s="128" t="s">
        <v>44</v>
      </c>
      <c r="N6079" s="128" t="s">
        <v>150</v>
      </c>
      <c r="O6079" s="128" t="s">
        <v>42</v>
      </c>
      <c r="P6079" s="128" t="s">
        <v>2874</v>
      </c>
      <c r="Q6079" s="128" t="s">
        <v>389</v>
      </c>
      <c r="R6079" s="128" t="s">
        <v>2966</v>
      </c>
      <c r="S6079" s="127">
        <v>201505</v>
      </c>
      <c r="T6079" s="128" t="s">
        <v>52</v>
      </c>
      <c r="U6079" s="129">
        <v>82875.850000000006</v>
      </c>
      <c r="V6079" s="138">
        <v>82875.850000000006</v>
      </c>
      <c r="W6079" s="128" t="s">
        <v>340</v>
      </c>
      <c r="X6079" s="128" t="s">
        <v>230</v>
      </c>
      <c r="Y6079" s="128" t="s">
        <v>1152</v>
      </c>
      <c r="Z6079" s="128" t="s">
        <v>48</v>
      </c>
      <c r="AA6079" s="128" t="s">
        <v>315</v>
      </c>
      <c r="AB6079" s="128" t="s">
        <v>42</v>
      </c>
      <c r="AC6079" s="128" t="s">
        <v>2964</v>
      </c>
      <c r="AD6079" s="128" t="s">
        <v>146</v>
      </c>
    </row>
    <row r="6080" spans="1:30" x14ac:dyDescent="0.25">
      <c r="A6080" s="128" t="s">
        <v>35</v>
      </c>
      <c r="B6080" s="128" t="s">
        <v>36</v>
      </c>
      <c r="C6080" s="128" t="s">
        <v>37</v>
      </c>
      <c r="D6080" s="128" t="s">
        <v>121</v>
      </c>
      <c r="E6080" s="128" t="s">
        <v>122</v>
      </c>
      <c r="F6080" s="128" t="s">
        <v>123</v>
      </c>
      <c r="G6080" s="128" t="s">
        <v>124</v>
      </c>
      <c r="H6080" s="128" t="s">
        <v>124</v>
      </c>
      <c r="I6080" s="128" t="s">
        <v>42</v>
      </c>
      <c r="J6080" s="128" t="s">
        <v>156</v>
      </c>
      <c r="K6080" s="128" t="s">
        <v>156</v>
      </c>
      <c r="L6080" s="128" t="s">
        <v>43</v>
      </c>
      <c r="M6080" s="128" t="s">
        <v>44</v>
      </c>
      <c r="N6080" s="128" t="s">
        <v>126</v>
      </c>
      <c r="O6080" s="128" t="s">
        <v>42</v>
      </c>
      <c r="P6080" s="128" t="s">
        <v>1478</v>
      </c>
      <c r="Q6080" s="128" t="s">
        <v>167</v>
      </c>
      <c r="R6080" s="128" t="s">
        <v>2963</v>
      </c>
      <c r="S6080" s="127">
        <v>201505</v>
      </c>
      <c r="T6080" s="128" t="s">
        <v>52</v>
      </c>
      <c r="U6080" s="127">
        <v>0</v>
      </c>
      <c r="V6080" s="138">
        <v>17.25</v>
      </c>
      <c r="W6080" s="128" t="s">
        <v>42</v>
      </c>
      <c r="X6080" s="128" t="s">
        <v>42</v>
      </c>
      <c r="Y6080" s="128" t="s">
        <v>1152</v>
      </c>
      <c r="Z6080" s="128" t="s">
        <v>48</v>
      </c>
      <c r="AA6080" s="128" t="s">
        <v>168</v>
      </c>
      <c r="AB6080" s="128" t="s">
        <v>42</v>
      </c>
      <c r="AC6080" s="128" t="s">
        <v>2964</v>
      </c>
      <c r="AD6080" s="128" t="s">
        <v>146</v>
      </c>
    </row>
    <row r="6081" spans="1:30" x14ac:dyDescent="0.25">
      <c r="A6081" s="128" t="s">
        <v>35</v>
      </c>
      <c r="B6081" s="128" t="s">
        <v>36</v>
      </c>
      <c r="C6081" s="128" t="s">
        <v>37</v>
      </c>
      <c r="D6081" s="128" t="s">
        <v>121</v>
      </c>
      <c r="E6081" s="128" t="s">
        <v>122</v>
      </c>
      <c r="F6081" s="128" t="s">
        <v>123</v>
      </c>
      <c r="G6081" s="128" t="s">
        <v>124</v>
      </c>
      <c r="H6081" s="128" t="s">
        <v>124</v>
      </c>
      <c r="I6081" s="128" t="s">
        <v>42</v>
      </c>
      <c r="J6081" s="128" t="s">
        <v>156</v>
      </c>
      <c r="K6081" s="128" t="s">
        <v>156</v>
      </c>
      <c r="L6081" s="128" t="s">
        <v>43</v>
      </c>
      <c r="M6081" s="128" t="s">
        <v>44</v>
      </c>
      <c r="N6081" s="128" t="s">
        <v>126</v>
      </c>
      <c r="O6081" s="128" t="s">
        <v>42</v>
      </c>
      <c r="P6081" s="128" t="s">
        <v>1478</v>
      </c>
      <c r="Q6081" s="128" t="s">
        <v>167</v>
      </c>
      <c r="R6081" s="128" t="s">
        <v>2963</v>
      </c>
      <c r="S6081" s="127">
        <v>201505</v>
      </c>
      <c r="T6081" s="128" t="s">
        <v>52</v>
      </c>
      <c r="U6081" s="127">
        <v>0</v>
      </c>
      <c r="V6081" s="138">
        <v>17.25</v>
      </c>
      <c r="W6081" s="128" t="s">
        <v>42</v>
      </c>
      <c r="X6081" s="128" t="s">
        <v>42</v>
      </c>
      <c r="Y6081" s="128" t="s">
        <v>1152</v>
      </c>
      <c r="Z6081" s="128" t="s">
        <v>48</v>
      </c>
      <c r="AA6081" s="128" t="s">
        <v>168</v>
      </c>
      <c r="AB6081" s="128" t="s">
        <v>42</v>
      </c>
      <c r="AC6081" s="128" t="s">
        <v>2964</v>
      </c>
      <c r="AD6081" s="128" t="s">
        <v>146</v>
      </c>
    </row>
    <row r="6082" spans="1:30" x14ac:dyDescent="0.25">
      <c r="A6082" s="128" t="s">
        <v>35</v>
      </c>
      <c r="B6082" s="128" t="s">
        <v>36</v>
      </c>
      <c r="C6082" s="128" t="s">
        <v>37</v>
      </c>
      <c r="D6082" s="128" t="s">
        <v>121</v>
      </c>
      <c r="E6082" s="128" t="s">
        <v>215</v>
      </c>
      <c r="F6082" s="128" t="s">
        <v>216</v>
      </c>
      <c r="G6082" s="128" t="s">
        <v>124</v>
      </c>
      <c r="H6082" s="128" t="s">
        <v>124</v>
      </c>
      <c r="I6082" s="128" t="s">
        <v>42</v>
      </c>
      <c r="J6082" s="128" t="s">
        <v>217</v>
      </c>
      <c r="K6082" s="128" t="s">
        <v>217</v>
      </c>
      <c r="L6082" s="128" t="s">
        <v>43</v>
      </c>
      <c r="M6082" s="128" t="s">
        <v>44</v>
      </c>
      <c r="N6082" s="128" t="s">
        <v>150</v>
      </c>
      <c r="O6082" s="128" t="s">
        <v>42</v>
      </c>
      <c r="P6082" s="128" t="s">
        <v>392</v>
      </c>
      <c r="Q6082" s="128" t="s">
        <v>1717</v>
      </c>
      <c r="R6082" s="128" t="s">
        <v>2967</v>
      </c>
      <c r="S6082" s="127">
        <v>201505</v>
      </c>
      <c r="T6082" s="128" t="s">
        <v>52</v>
      </c>
      <c r="U6082" s="127">
        <v>279.72000000000003</v>
      </c>
      <c r="V6082" s="138">
        <v>279.72000000000003</v>
      </c>
      <c r="W6082" s="128" t="s">
        <v>340</v>
      </c>
      <c r="X6082" s="128" t="s">
        <v>384</v>
      </c>
      <c r="Y6082" s="128" t="s">
        <v>1152</v>
      </c>
      <c r="Z6082" s="128" t="s">
        <v>48</v>
      </c>
      <c r="AA6082" s="128" t="s">
        <v>315</v>
      </c>
      <c r="AB6082" s="128" t="s">
        <v>42</v>
      </c>
      <c r="AC6082" s="128" t="s">
        <v>2964</v>
      </c>
      <c r="AD6082" s="128" t="s">
        <v>146</v>
      </c>
    </row>
    <row r="6083" spans="1:30" x14ac:dyDescent="0.25">
      <c r="A6083" s="128" t="s">
        <v>35</v>
      </c>
      <c r="B6083" s="128" t="s">
        <v>36</v>
      </c>
      <c r="C6083" s="128" t="s">
        <v>37</v>
      </c>
      <c r="D6083" s="128" t="s">
        <v>121</v>
      </c>
      <c r="E6083" s="128" t="s">
        <v>215</v>
      </c>
      <c r="F6083" s="128" t="s">
        <v>216</v>
      </c>
      <c r="G6083" s="128" t="s">
        <v>124</v>
      </c>
      <c r="H6083" s="128" t="s">
        <v>124</v>
      </c>
      <c r="I6083" s="128" t="s">
        <v>42</v>
      </c>
      <c r="J6083" s="128" t="s">
        <v>217</v>
      </c>
      <c r="K6083" s="128" t="s">
        <v>217</v>
      </c>
      <c r="L6083" s="128" t="s">
        <v>43</v>
      </c>
      <c r="M6083" s="128" t="s">
        <v>44</v>
      </c>
      <c r="N6083" s="128" t="s">
        <v>180</v>
      </c>
      <c r="O6083" s="128" t="s">
        <v>42</v>
      </c>
      <c r="P6083" s="128" t="s">
        <v>2874</v>
      </c>
      <c r="Q6083" s="128" t="s">
        <v>1101</v>
      </c>
      <c r="R6083" s="128" t="s">
        <v>2968</v>
      </c>
      <c r="S6083" s="127">
        <v>201505</v>
      </c>
      <c r="T6083" s="128" t="s">
        <v>52</v>
      </c>
      <c r="U6083" s="129">
        <v>3745.08</v>
      </c>
      <c r="V6083" s="138">
        <v>3745.08</v>
      </c>
      <c r="W6083" s="128" t="s">
        <v>340</v>
      </c>
      <c r="X6083" s="128" t="s">
        <v>752</v>
      </c>
      <c r="Y6083" s="128" t="s">
        <v>1152</v>
      </c>
      <c r="Z6083" s="128" t="s">
        <v>48</v>
      </c>
      <c r="AA6083" s="128" t="s">
        <v>315</v>
      </c>
      <c r="AB6083" s="128" t="s">
        <v>42</v>
      </c>
      <c r="AC6083" s="128" t="s">
        <v>2969</v>
      </c>
      <c r="AD6083" s="128" t="s">
        <v>146</v>
      </c>
    </row>
    <row r="6084" spans="1:30" x14ac:dyDescent="0.25">
      <c r="A6084" s="128" t="s">
        <v>35</v>
      </c>
      <c r="B6084" s="128" t="s">
        <v>36</v>
      </c>
      <c r="C6084" s="128" t="s">
        <v>37</v>
      </c>
      <c r="D6084" s="128" t="s">
        <v>121</v>
      </c>
      <c r="E6084" s="128" t="s">
        <v>215</v>
      </c>
      <c r="F6084" s="128" t="s">
        <v>216</v>
      </c>
      <c r="G6084" s="128" t="s">
        <v>124</v>
      </c>
      <c r="H6084" s="128" t="s">
        <v>124</v>
      </c>
      <c r="I6084" s="128" t="s">
        <v>42</v>
      </c>
      <c r="J6084" s="128" t="s">
        <v>250</v>
      </c>
      <c r="K6084" s="128" t="s">
        <v>250</v>
      </c>
      <c r="L6084" s="128" t="s">
        <v>43</v>
      </c>
      <c r="M6084" s="128" t="s">
        <v>44</v>
      </c>
      <c r="N6084" s="128" t="s">
        <v>150</v>
      </c>
      <c r="O6084" s="128" t="s">
        <v>42</v>
      </c>
      <c r="P6084" s="128" t="s">
        <v>1719</v>
      </c>
      <c r="Q6084" s="128" t="s">
        <v>1720</v>
      </c>
      <c r="R6084" s="128" t="s">
        <v>2970</v>
      </c>
      <c r="S6084" s="127">
        <v>201505</v>
      </c>
      <c r="T6084" s="128" t="s">
        <v>52</v>
      </c>
      <c r="U6084" s="127">
        <v>388</v>
      </c>
      <c r="V6084" s="138">
        <v>388</v>
      </c>
      <c r="W6084" s="128" t="s">
        <v>340</v>
      </c>
      <c r="X6084" s="128" t="s">
        <v>433</v>
      </c>
      <c r="Y6084" s="128" t="s">
        <v>1152</v>
      </c>
      <c r="Z6084" s="128" t="s">
        <v>48</v>
      </c>
      <c r="AA6084" s="128" t="s">
        <v>315</v>
      </c>
      <c r="AB6084" s="128" t="s">
        <v>42</v>
      </c>
      <c r="AC6084" s="128" t="s">
        <v>2969</v>
      </c>
      <c r="AD6084" s="128" t="s">
        <v>146</v>
      </c>
    </row>
    <row r="6085" spans="1:30" x14ac:dyDescent="0.25">
      <c r="A6085" s="128" t="s">
        <v>35</v>
      </c>
      <c r="B6085" s="128" t="s">
        <v>36</v>
      </c>
      <c r="C6085" s="128" t="s">
        <v>37</v>
      </c>
      <c r="D6085" s="128" t="s">
        <v>121</v>
      </c>
      <c r="E6085" s="128" t="s">
        <v>215</v>
      </c>
      <c r="F6085" s="128" t="s">
        <v>216</v>
      </c>
      <c r="G6085" s="128" t="s">
        <v>124</v>
      </c>
      <c r="H6085" s="128" t="s">
        <v>124</v>
      </c>
      <c r="I6085" s="128" t="s">
        <v>42</v>
      </c>
      <c r="J6085" s="128" t="s">
        <v>437</v>
      </c>
      <c r="K6085" s="128" t="s">
        <v>437</v>
      </c>
      <c r="L6085" s="128" t="s">
        <v>43</v>
      </c>
      <c r="M6085" s="128" t="s">
        <v>44</v>
      </c>
      <c r="N6085" s="128" t="s">
        <v>150</v>
      </c>
      <c r="O6085" s="128" t="s">
        <v>42</v>
      </c>
      <c r="P6085" s="128" t="s">
        <v>392</v>
      </c>
      <c r="Q6085" s="128" t="s">
        <v>1717</v>
      </c>
      <c r="R6085" s="128" t="s">
        <v>2971</v>
      </c>
      <c r="S6085" s="127">
        <v>201505</v>
      </c>
      <c r="T6085" s="128" t="s">
        <v>52</v>
      </c>
      <c r="U6085" s="127">
        <v>248.64</v>
      </c>
      <c r="V6085" s="138">
        <v>248.64</v>
      </c>
      <c r="W6085" s="128" t="s">
        <v>340</v>
      </c>
      <c r="X6085" s="128" t="s">
        <v>384</v>
      </c>
      <c r="Y6085" s="128" t="s">
        <v>1152</v>
      </c>
      <c r="Z6085" s="128" t="s">
        <v>48</v>
      </c>
      <c r="AA6085" s="128" t="s">
        <v>315</v>
      </c>
      <c r="AB6085" s="128" t="s">
        <v>42</v>
      </c>
      <c r="AC6085" s="128" t="s">
        <v>2969</v>
      </c>
      <c r="AD6085" s="128" t="s">
        <v>146</v>
      </c>
    </row>
    <row r="6086" spans="1:30" x14ac:dyDescent="0.25">
      <c r="A6086" s="128" t="s">
        <v>35</v>
      </c>
      <c r="B6086" s="128" t="s">
        <v>36</v>
      </c>
      <c r="C6086" s="128" t="s">
        <v>37</v>
      </c>
      <c r="D6086" s="128" t="s">
        <v>121</v>
      </c>
      <c r="E6086" s="128" t="s">
        <v>122</v>
      </c>
      <c r="F6086" s="128" t="s">
        <v>123</v>
      </c>
      <c r="G6086" s="128" t="s">
        <v>124</v>
      </c>
      <c r="H6086" s="128" t="s">
        <v>124</v>
      </c>
      <c r="I6086" s="128" t="s">
        <v>42</v>
      </c>
      <c r="J6086" s="128" t="s">
        <v>652</v>
      </c>
      <c r="K6086" s="128" t="s">
        <v>652</v>
      </c>
      <c r="L6086" s="128" t="s">
        <v>43</v>
      </c>
      <c r="M6086" s="128" t="s">
        <v>44</v>
      </c>
      <c r="N6086" s="128" t="s">
        <v>180</v>
      </c>
      <c r="O6086" s="128" t="s">
        <v>42</v>
      </c>
      <c r="P6086" s="128" t="s">
        <v>522</v>
      </c>
      <c r="Q6086" s="128" t="s">
        <v>960</v>
      </c>
      <c r="R6086" s="128" t="s">
        <v>2563</v>
      </c>
      <c r="S6086" s="127">
        <v>201505</v>
      </c>
      <c r="T6086" s="128" t="s">
        <v>52</v>
      </c>
      <c r="U6086" s="129">
        <v>60253.74</v>
      </c>
      <c r="V6086" s="138">
        <v>60253.74</v>
      </c>
      <c r="W6086" s="128" t="s">
        <v>340</v>
      </c>
      <c r="X6086" s="128" t="s">
        <v>177</v>
      </c>
      <c r="Y6086" s="128" t="s">
        <v>1152</v>
      </c>
      <c r="Z6086" s="128" t="s">
        <v>48</v>
      </c>
      <c r="AA6086" s="128" t="s">
        <v>315</v>
      </c>
      <c r="AB6086" s="128" t="s">
        <v>42</v>
      </c>
      <c r="AC6086" s="128" t="s">
        <v>2953</v>
      </c>
      <c r="AD6086" s="128" t="s">
        <v>146</v>
      </c>
    </row>
    <row r="6087" spans="1:30" x14ac:dyDescent="0.25">
      <c r="A6087" s="128" t="s">
        <v>35</v>
      </c>
      <c r="B6087" s="128" t="s">
        <v>36</v>
      </c>
      <c r="C6087" s="128" t="s">
        <v>37</v>
      </c>
      <c r="D6087" s="128" t="s">
        <v>121</v>
      </c>
      <c r="E6087" s="128" t="s">
        <v>122</v>
      </c>
      <c r="F6087" s="128" t="s">
        <v>123</v>
      </c>
      <c r="G6087" s="128" t="s">
        <v>124</v>
      </c>
      <c r="H6087" s="128" t="s">
        <v>124</v>
      </c>
      <c r="I6087" s="128" t="s">
        <v>42</v>
      </c>
      <c r="J6087" s="128" t="s">
        <v>182</v>
      </c>
      <c r="K6087" s="128" t="s">
        <v>182</v>
      </c>
      <c r="L6087" s="128" t="s">
        <v>43</v>
      </c>
      <c r="M6087" s="128" t="s">
        <v>44</v>
      </c>
      <c r="N6087" s="128" t="s">
        <v>150</v>
      </c>
      <c r="O6087" s="128" t="s">
        <v>42</v>
      </c>
      <c r="P6087" s="128" t="s">
        <v>522</v>
      </c>
      <c r="Q6087" s="128" t="s">
        <v>531</v>
      </c>
      <c r="R6087" s="128" t="s">
        <v>2563</v>
      </c>
      <c r="S6087" s="127">
        <v>201505</v>
      </c>
      <c r="T6087" s="128" t="s">
        <v>52</v>
      </c>
      <c r="U6087" s="129">
        <v>525131.87</v>
      </c>
      <c r="V6087" s="138">
        <v>525131.87</v>
      </c>
      <c r="W6087" s="128" t="s">
        <v>340</v>
      </c>
      <c r="X6087" s="128" t="s">
        <v>177</v>
      </c>
      <c r="Y6087" s="128" t="s">
        <v>1152</v>
      </c>
      <c r="Z6087" s="128" t="s">
        <v>48</v>
      </c>
      <c r="AA6087" s="128" t="s">
        <v>315</v>
      </c>
      <c r="AB6087" s="128" t="s">
        <v>42</v>
      </c>
      <c r="AC6087" s="128" t="s">
        <v>2953</v>
      </c>
      <c r="AD6087" s="128" t="s">
        <v>146</v>
      </c>
    </row>
    <row r="6088" spans="1:30" x14ac:dyDescent="0.25">
      <c r="A6088" s="128" t="s">
        <v>35</v>
      </c>
      <c r="B6088" s="128" t="s">
        <v>36</v>
      </c>
      <c r="C6088" s="128" t="s">
        <v>37</v>
      </c>
      <c r="D6088" s="128" t="s">
        <v>121</v>
      </c>
      <c r="E6088" s="128" t="s">
        <v>215</v>
      </c>
      <c r="F6088" s="128" t="s">
        <v>216</v>
      </c>
      <c r="G6088" s="128" t="s">
        <v>124</v>
      </c>
      <c r="H6088" s="128" t="s">
        <v>124</v>
      </c>
      <c r="I6088" s="128" t="s">
        <v>42</v>
      </c>
      <c r="J6088" s="128" t="s">
        <v>261</v>
      </c>
      <c r="K6088" s="128" t="s">
        <v>261</v>
      </c>
      <c r="L6088" s="128" t="s">
        <v>43</v>
      </c>
      <c r="M6088" s="128" t="s">
        <v>44</v>
      </c>
      <c r="N6088" s="128" t="s">
        <v>150</v>
      </c>
      <c r="O6088" s="128" t="s">
        <v>42</v>
      </c>
      <c r="P6088" s="128" t="s">
        <v>392</v>
      </c>
      <c r="Q6088" s="128" t="s">
        <v>1717</v>
      </c>
      <c r="R6088" s="128" t="s">
        <v>2972</v>
      </c>
      <c r="S6088" s="127">
        <v>201505</v>
      </c>
      <c r="T6088" s="128" t="s">
        <v>52</v>
      </c>
      <c r="U6088" s="127">
        <v>293.91000000000003</v>
      </c>
      <c r="V6088" s="138">
        <v>293.91000000000003</v>
      </c>
      <c r="W6088" s="128" t="s">
        <v>340</v>
      </c>
      <c r="X6088" s="128" t="s">
        <v>384</v>
      </c>
      <c r="Y6088" s="128" t="s">
        <v>1152</v>
      </c>
      <c r="Z6088" s="128" t="s">
        <v>48</v>
      </c>
      <c r="AA6088" s="128" t="s">
        <v>315</v>
      </c>
      <c r="AB6088" s="128" t="s">
        <v>42</v>
      </c>
      <c r="AC6088" s="128" t="s">
        <v>2973</v>
      </c>
      <c r="AD6088" s="128" t="s">
        <v>146</v>
      </c>
    </row>
    <row r="6089" spans="1:30" x14ac:dyDescent="0.25">
      <c r="A6089" s="128" t="s">
        <v>35</v>
      </c>
      <c r="B6089" s="128" t="s">
        <v>36</v>
      </c>
      <c r="C6089" s="128" t="s">
        <v>37</v>
      </c>
      <c r="D6089" s="128" t="s">
        <v>121</v>
      </c>
      <c r="E6089" s="128" t="s">
        <v>215</v>
      </c>
      <c r="F6089" s="128" t="s">
        <v>216</v>
      </c>
      <c r="G6089" s="128" t="s">
        <v>124</v>
      </c>
      <c r="H6089" s="128" t="s">
        <v>124</v>
      </c>
      <c r="I6089" s="128" t="s">
        <v>42</v>
      </c>
      <c r="J6089" s="128" t="s">
        <v>437</v>
      </c>
      <c r="K6089" s="128" t="s">
        <v>437</v>
      </c>
      <c r="L6089" s="128" t="s">
        <v>43</v>
      </c>
      <c r="M6089" s="128" t="s">
        <v>44</v>
      </c>
      <c r="N6089" s="128" t="s">
        <v>150</v>
      </c>
      <c r="O6089" s="128" t="s">
        <v>42</v>
      </c>
      <c r="P6089" s="128" t="s">
        <v>392</v>
      </c>
      <c r="Q6089" s="128" t="s">
        <v>1717</v>
      </c>
      <c r="R6089" s="128" t="s">
        <v>2972</v>
      </c>
      <c r="S6089" s="127">
        <v>201505</v>
      </c>
      <c r="T6089" s="128" t="s">
        <v>52</v>
      </c>
      <c r="U6089" s="127">
        <v>276.61</v>
      </c>
      <c r="V6089" s="138">
        <v>276.61</v>
      </c>
      <c r="W6089" s="128" t="s">
        <v>340</v>
      </c>
      <c r="X6089" s="128" t="s">
        <v>384</v>
      </c>
      <c r="Y6089" s="128" t="s">
        <v>1152</v>
      </c>
      <c r="Z6089" s="128" t="s">
        <v>48</v>
      </c>
      <c r="AA6089" s="128" t="s">
        <v>315</v>
      </c>
      <c r="AB6089" s="128" t="s">
        <v>42</v>
      </c>
      <c r="AC6089" s="128" t="s">
        <v>2973</v>
      </c>
      <c r="AD6089" s="128" t="s">
        <v>146</v>
      </c>
    </row>
    <row r="6090" spans="1:30" x14ac:dyDescent="0.25">
      <c r="A6090" s="128" t="s">
        <v>35</v>
      </c>
      <c r="B6090" s="128" t="s">
        <v>36</v>
      </c>
      <c r="C6090" s="128" t="s">
        <v>37</v>
      </c>
      <c r="D6090" s="128" t="s">
        <v>121</v>
      </c>
      <c r="E6090" s="128" t="s">
        <v>215</v>
      </c>
      <c r="F6090" s="128" t="s">
        <v>216</v>
      </c>
      <c r="G6090" s="128" t="s">
        <v>124</v>
      </c>
      <c r="H6090" s="128" t="s">
        <v>124</v>
      </c>
      <c r="I6090" s="128" t="s">
        <v>42</v>
      </c>
      <c r="J6090" s="128" t="s">
        <v>217</v>
      </c>
      <c r="K6090" s="128" t="s">
        <v>217</v>
      </c>
      <c r="L6090" s="128" t="s">
        <v>43</v>
      </c>
      <c r="M6090" s="128" t="s">
        <v>44</v>
      </c>
      <c r="N6090" s="128" t="s">
        <v>150</v>
      </c>
      <c r="O6090" s="128" t="s">
        <v>42</v>
      </c>
      <c r="P6090" s="128" t="s">
        <v>392</v>
      </c>
      <c r="Q6090" s="128" t="s">
        <v>1717</v>
      </c>
      <c r="R6090" s="128" t="s">
        <v>2972</v>
      </c>
      <c r="S6090" s="127">
        <v>201505</v>
      </c>
      <c r="T6090" s="128" t="s">
        <v>52</v>
      </c>
      <c r="U6090" s="127">
        <v>311.19</v>
      </c>
      <c r="V6090" s="138">
        <v>311.19</v>
      </c>
      <c r="W6090" s="128" t="s">
        <v>340</v>
      </c>
      <c r="X6090" s="128" t="s">
        <v>384</v>
      </c>
      <c r="Y6090" s="128" t="s">
        <v>1152</v>
      </c>
      <c r="Z6090" s="128" t="s">
        <v>48</v>
      </c>
      <c r="AA6090" s="128" t="s">
        <v>315</v>
      </c>
      <c r="AB6090" s="128" t="s">
        <v>42</v>
      </c>
      <c r="AC6090" s="128" t="s">
        <v>2973</v>
      </c>
      <c r="AD6090" s="128" t="s">
        <v>146</v>
      </c>
    </row>
    <row r="6091" spans="1:30" x14ac:dyDescent="0.25">
      <c r="A6091" s="128" t="s">
        <v>35</v>
      </c>
      <c r="B6091" s="128" t="s">
        <v>36</v>
      </c>
      <c r="C6091" s="128" t="s">
        <v>37</v>
      </c>
      <c r="D6091" s="128" t="s">
        <v>121</v>
      </c>
      <c r="E6091" s="128" t="s">
        <v>215</v>
      </c>
      <c r="F6091" s="128" t="s">
        <v>216</v>
      </c>
      <c r="G6091" s="128" t="s">
        <v>124</v>
      </c>
      <c r="H6091" s="128" t="s">
        <v>124</v>
      </c>
      <c r="I6091" s="128" t="s">
        <v>42</v>
      </c>
      <c r="J6091" s="128" t="s">
        <v>250</v>
      </c>
      <c r="K6091" s="128" t="s">
        <v>250</v>
      </c>
      <c r="L6091" s="128" t="s">
        <v>43</v>
      </c>
      <c r="M6091" s="128" t="s">
        <v>44</v>
      </c>
      <c r="N6091" s="128" t="s">
        <v>150</v>
      </c>
      <c r="O6091" s="128" t="s">
        <v>42</v>
      </c>
      <c r="P6091" s="128" t="s">
        <v>392</v>
      </c>
      <c r="Q6091" s="128" t="s">
        <v>1717</v>
      </c>
      <c r="R6091" s="128" t="s">
        <v>2972</v>
      </c>
      <c r="S6091" s="127">
        <v>201505</v>
      </c>
      <c r="T6091" s="128" t="s">
        <v>52</v>
      </c>
      <c r="U6091" s="127">
        <v>276.61</v>
      </c>
      <c r="V6091" s="138">
        <v>276.61</v>
      </c>
      <c r="W6091" s="128" t="s">
        <v>340</v>
      </c>
      <c r="X6091" s="128" t="s">
        <v>384</v>
      </c>
      <c r="Y6091" s="128" t="s">
        <v>1152</v>
      </c>
      <c r="Z6091" s="128" t="s">
        <v>48</v>
      </c>
      <c r="AA6091" s="128" t="s">
        <v>315</v>
      </c>
      <c r="AB6091" s="128" t="s">
        <v>42</v>
      </c>
      <c r="AC6091" s="128" t="s">
        <v>2973</v>
      </c>
      <c r="AD6091" s="128" t="s">
        <v>146</v>
      </c>
    </row>
    <row r="6092" spans="1:30" x14ac:dyDescent="0.25">
      <c r="A6092" s="128" t="s">
        <v>35</v>
      </c>
      <c r="B6092" s="128" t="s">
        <v>36</v>
      </c>
      <c r="C6092" s="128" t="s">
        <v>37</v>
      </c>
      <c r="D6092" s="128" t="s">
        <v>121</v>
      </c>
      <c r="E6092" s="128" t="s">
        <v>122</v>
      </c>
      <c r="F6092" s="128" t="s">
        <v>123</v>
      </c>
      <c r="G6092" s="128" t="s">
        <v>124</v>
      </c>
      <c r="H6092" s="128" t="s">
        <v>124</v>
      </c>
      <c r="I6092" s="128" t="s">
        <v>42</v>
      </c>
      <c r="J6092" s="128" t="s">
        <v>156</v>
      </c>
      <c r="K6092" s="128" t="s">
        <v>156</v>
      </c>
      <c r="L6092" s="128" t="s">
        <v>43</v>
      </c>
      <c r="M6092" s="128" t="s">
        <v>44</v>
      </c>
      <c r="N6092" s="128" t="s">
        <v>131</v>
      </c>
      <c r="O6092" s="128" t="s">
        <v>2774</v>
      </c>
      <c r="P6092" s="128" t="s">
        <v>2775</v>
      </c>
      <c r="Q6092" s="128" t="s">
        <v>2974</v>
      </c>
      <c r="R6092" s="128" t="s">
        <v>2960</v>
      </c>
      <c r="S6092" s="127">
        <v>201505</v>
      </c>
      <c r="T6092" s="128" t="s">
        <v>52</v>
      </c>
      <c r="U6092" s="127">
        <v>0</v>
      </c>
      <c r="V6092" s="138">
        <v>1791.03</v>
      </c>
      <c r="W6092" s="128" t="s">
        <v>42</v>
      </c>
      <c r="X6092" s="128" t="s">
        <v>42</v>
      </c>
      <c r="Y6092" s="128" t="s">
        <v>1152</v>
      </c>
      <c r="Z6092" s="128" t="s">
        <v>48</v>
      </c>
      <c r="AA6092" s="128" t="s">
        <v>144</v>
      </c>
      <c r="AB6092" s="128" t="s">
        <v>42</v>
      </c>
      <c r="AC6092" s="128" t="s">
        <v>2956</v>
      </c>
      <c r="AD6092" s="128" t="s">
        <v>146</v>
      </c>
    </row>
    <row r="6093" spans="1:30" x14ac:dyDescent="0.25">
      <c r="A6093" s="128" t="s">
        <v>35</v>
      </c>
      <c r="B6093" s="128" t="s">
        <v>36</v>
      </c>
      <c r="C6093" s="128" t="s">
        <v>37</v>
      </c>
      <c r="D6093" s="128" t="s">
        <v>121</v>
      </c>
      <c r="E6093" s="128" t="s">
        <v>215</v>
      </c>
      <c r="F6093" s="128" t="s">
        <v>216</v>
      </c>
      <c r="G6093" s="128" t="s">
        <v>124</v>
      </c>
      <c r="H6093" s="128" t="s">
        <v>124</v>
      </c>
      <c r="I6093" s="128" t="s">
        <v>42</v>
      </c>
      <c r="J6093" s="128" t="s">
        <v>437</v>
      </c>
      <c r="K6093" s="128" t="s">
        <v>437</v>
      </c>
      <c r="L6093" s="128" t="s">
        <v>43</v>
      </c>
      <c r="M6093" s="128" t="s">
        <v>44</v>
      </c>
      <c r="N6093" s="128" t="s">
        <v>150</v>
      </c>
      <c r="O6093" s="128" t="s">
        <v>42</v>
      </c>
      <c r="P6093" s="128" t="s">
        <v>392</v>
      </c>
      <c r="Q6093" s="128" t="s">
        <v>1717</v>
      </c>
      <c r="R6093" s="128" t="s">
        <v>2967</v>
      </c>
      <c r="S6093" s="127">
        <v>201505</v>
      </c>
      <c r="T6093" s="128" t="s">
        <v>52</v>
      </c>
      <c r="U6093" s="127">
        <v>248.64</v>
      </c>
      <c r="V6093" s="138">
        <v>248.64</v>
      </c>
      <c r="W6093" s="128" t="s">
        <v>340</v>
      </c>
      <c r="X6093" s="128" t="s">
        <v>384</v>
      </c>
      <c r="Y6093" s="128" t="s">
        <v>1152</v>
      </c>
      <c r="Z6093" s="128" t="s">
        <v>48</v>
      </c>
      <c r="AA6093" s="128" t="s">
        <v>315</v>
      </c>
      <c r="AB6093" s="128" t="s">
        <v>42</v>
      </c>
      <c r="AC6093" s="128" t="s">
        <v>2964</v>
      </c>
      <c r="AD6093" s="128" t="s">
        <v>146</v>
      </c>
    </row>
    <row r="6094" spans="1:30" x14ac:dyDescent="0.25">
      <c r="A6094" s="128" t="s">
        <v>35</v>
      </c>
      <c r="B6094" s="128" t="s">
        <v>36</v>
      </c>
      <c r="C6094" s="128" t="s">
        <v>37</v>
      </c>
      <c r="D6094" s="128" t="s">
        <v>121</v>
      </c>
      <c r="E6094" s="128" t="s">
        <v>215</v>
      </c>
      <c r="F6094" s="128" t="s">
        <v>216</v>
      </c>
      <c r="G6094" s="128" t="s">
        <v>124</v>
      </c>
      <c r="H6094" s="128" t="s">
        <v>124</v>
      </c>
      <c r="I6094" s="128" t="s">
        <v>42</v>
      </c>
      <c r="J6094" s="128" t="s">
        <v>237</v>
      </c>
      <c r="K6094" s="128" t="s">
        <v>237</v>
      </c>
      <c r="L6094" s="128" t="s">
        <v>43</v>
      </c>
      <c r="M6094" s="128" t="s">
        <v>44</v>
      </c>
      <c r="N6094" s="128" t="s">
        <v>150</v>
      </c>
      <c r="O6094" s="128" t="s">
        <v>42</v>
      </c>
      <c r="P6094" s="128" t="s">
        <v>392</v>
      </c>
      <c r="Q6094" s="128" t="s">
        <v>1717</v>
      </c>
      <c r="R6094" s="128" t="s">
        <v>2967</v>
      </c>
      <c r="S6094" s="127">
        <v>201505</v>
      </c>
      <c r="T6094" s="128" t="s">
        <v>52</v>
      </c>
      <c r="U6094" s="127">
        <v>279.72000000000003</v>
      </c>
      <c r="V6094" s="138">
        <v>279.72000000000003</v>
      </c>
      <c r="W6094" s="128" t="s">
        <v>340</v>
      </c>
      <c r="X6094" s="128" t="s">
        <v>384</v>
      </c>
      <c r="Y6094" s="128" t="s">
        <v>1152</v>
      </c>
      <c r="Z6094" s="128" t="s">
        <v>48</v>
      </c>
      <c r="AA6094" s="128" t="s">
        <v>315</v>
      </c>
      <c r="AB6094" s="128" t="s">
        <v>42</v>
      </c>
      <c r="AC6094" s="128" t="s">
        <v>2964</v>
      </c>
      <c r="AD6094" s="128" t="s">
        <v>146</v>
      </c>
    </row>
    <row r="6095" spans="1:30" x14ac:dyDescent="0.25">
      <c r="A6095" s="128" t="s">
        <v>35</v>
      </c>
      <c r="B6095" s="128" t="s">
        <v>36</v>
      </c>
      <c r="C6095" s="128" t="s">
        <v>37</v>
      </c>
      <c r="D6095" s="128" t="s">
        <v>121</v>
      </c>
      <c r="E6095" s="128" t="s">
        <v>215</v>
      </c>
      <c r="F6095" s="128" t="s">
        <v>216</v>
      </c>
      <c r="G6095" s="128" t="s">
        <v>124</v>
      </c>
      <c r="H6095" s="128" t="s">
        <v>124</v>
      </c>
      <c r="I6095" s="128" t="s">
        <v>42</v>
      </c>
      <c r="J6095" s="128" t="s">
        <v>250</v>
      </c>
      <c r="K6095" s="128" t="s">
        <v>250</v>
      </c>
      <c r="L6095" s="128" t="s">
        <v>43</v>
      </c>
      <c r="M6095" s="128" t="s">
        <v>44</v>
      </c>
      <c r="N6095" s="128" t="s">
        <v>150</v>
      </c>
      <c r="O6095" s="128" t="s">
        <v>42</v>
      </c>
      <c r="P6095" s="128" t="s">
        <v>392</v>
      </c>
      <c r="Q6095" s="128" t="s">
        <v>1717</v>
      </c>
      <c r="R6095" s="128" t="s">
        <v>2967</v>
      </c>
      <c r="S6095" s="127">
        <v>201505</v>
      </c>
      <c r="T6095" s="128" t="s">
        <v>52</v>
      </c>
      <c r="U6095" s="127">
        <v>248.64</v>
      </c>
      <c r="V6095" s="138">
        <v>248.64</v>
      </c>
      <c r="W6095" s="128" t="s">
        <v>340</v>
      </c>
      <c r="X6095" s="128" t="s">
        <v>384</v>
      </c>
      <c r="Y6095" s="128" t="s">
        <v>1152</v>
      </c>
      <c r="Z6095" s="128" t="s">
        <v>48</v>
      </c>
      <c r="AA6095" s="128" t="s">
        <v>315</v>
      </c>
      <c r="AB6095" s="128" t="s">
        <v>42</v>
      </c>
      <c r="AC6095" s="128" t="s">
        <v>2964</v>
      </c>
      <c r="AD6095" s="128" t="s">
        <v>146</v>
      </c>
    </row>
    <row r="6096" spans="1:30" x14ac:dyDescent="0.25">
      <c r="A6096" s="128" t="s">
        <v>35</v>
      </c>
      <c r="B6096" s="128" t="s">
        <v>36</v>
      </c>
      <c r="C6096" s="128" t="s">
        <v>37</v>
      </c>
      <c r="D6096" s="128" t="s">
        <v>121</v>
      </c>
      <c r="E6096" s="128" t="s">
        <v>215</v>
      </c>
      <c r="F6096" s="128" t="s">
        <v>216</v>
      </c>
      <c r="G6096" s="128" t="s">
        <v>124</v>
      </c>
      <c r="H6096" s="128" t="s">
        <v>124</v>
      </c>
      <c r="I6096" s="128" t="s">
        <v>42</v>
      </c>
      <c r="J6096" s="128" t="s">
        <v>231</v>
      </c>
      <c r="K6096" s="128" t="s">
        <v>231</v>
      </c>
      <c r="L6096" s="128" t="s">
        <v>43</v>
      </c>
      <c r="M6096" s="128" t="s">
        <v>44</v>
      </c>
      <c r="N6096" s="128" t="s">
        <v>150</v>
      </c>
      <c r="O6096" s="128" t="s">
        <v>42</v>
      </c>
      <c r="P6096" s="128" t="s">
        <v>392</v>
      </c>
      <c r="Q6096" s="128" t="s">
        <v>1717</v>
      </c>
      <c r="R6096" s="128" t="s">
        <v>2967</v>
      </c>
      <c r="S6096" s="127">
        <v>201505</v>
      </c>
      <c r="T6096" s="128" t="s">
        <v>52</v>
      </c>
      <c r="U6096" s="127">
        <v>233.1</v>
      </c>
      <c r="V6096" s="138">
        <v>233.1</v>
      </c>
      <c r="W6096" s="128" t="s">
        <v>340</v>
      </c>
      <c r="X6096" s="128" t="s">
        <v>384</v>
      </c>
      <c r="Y6096" s="128" t="s">
        <v>1152</v>
      </c>
      <c r="Z6096" s="128" t="s">
        <v>48</v>
      </c>
      <c r="AA6096" s="128" t="s">
        <v>315</v>
      </c>
      <c r="AB6096" s="128" t="s">
        <v>42</v>
      </c>
      <c r="AC6096" s="128" t="s">
        <v>2964</v>
      </c>
      <c r="AD6096" s="128" t="s">
        <v>146</v>
      </c>
    </row>
    <row r="6097" spans="1:30" x14ac:dyDescent="0.25">
      <c r="A6097" s="128" t="s">
        <v>35</v>
      </c>
      <c r="B6097" s="128" t="s">
        <v>36</v>
      </c>
      <c r="C6097" s="128" t="s">
        <v>37</v>
      </c>
      <c r="D6097" s="128" t="s">
        <v>121</v>
      </c>
      <c r="E6097" s="128" t="s">
        <v>215</v>
      </c>
      <c r="F6097" s="128" t="s">
        <v>216</v>
      </c>
      <c r="G6097" s="128" t="s">
        <v>124</v>
      </c>
      <c r="H6097" s="128" t="s">
        <v>124</v>
      </c>
      <c r="I6097" s="128" t="s">
        <v>42</v>
      </c>
      <c r="J6097" s="128" t="s">
        <v>261</v>
      </c>
      <c r="K6097" s="128" t="s">
        <v>261</v>
      </c>
      <c r="L6097" s="128" t="s">
        <v>43</v>
      </c>
      <c r="M6097" s="128" t="s">
        <v>44</v>
      </c>
      <c r="N6097" s="128" t="s">
        <v>150</v>
      </c>
      <c r="O6097" s="128" t="s">
        <v>42</v>
      </c>
      <c r="P6097" s="128" t="s">
        <v>392</v>
      </c>
      <c r="Q6097" s="128" t="s">
        <v>1717</v>
      </c>
      <c r="R6097" s="128" t="s">
        <v>2967</v>
      </c>
      <c r="S6097" s="127">
        <v>201505</v>
      </c>
      <c r="T6097" s="128" t="s">
        <v>52</v>
      </c>
      <c r="U6097" s="127">
        <v>264.18</v>
      </c>
      <c r="V6097" s="138">
        <v>264.18</v>
      </c>
      <c r="W6097" s="128" t="s">
        <v>340</v>
      </c>
      <c r="X6097" s="128" t="s">
        <v>384</v>
      </c>
      <c r="Y6097" s="128" t="s">
        <v>1152</v>
      </c>
      <c r="Z6097" s="128" t="s">
        <v>48</v>
      </c>
      <c r="AA6097" s="128" t="s">
        <v>315</v>
      </c>
      <c r="AB6097" s="128" t="s">
        <v>42</v>
      </c>
      <c r="AC6097" s="128" t="s">
        <v>2964</v>
      </c>
      <c r="AD6097" s="128" t="s">
        <v>146</v>
      </c>
    </row>
    <row r="6098" spans="1:30" x14ac:dyDescent="0.25">
      <c r="A6098" s="128" t="s">
        <v>35</v>
      </c>
      <c r="B6098" s="128" t="s">
        <v>36</v>
      </c>
      <c r="C6098" s="128" t="s">
        <v>37</v>
      </c>
      <c r="D6098" s="128" t="s">
        <v>121</v>
      </c>
      <c r="E6098" s="128" t="s">
        <v>215</v>
      </c>
      <c r="F6098" s="128" t="s">
        <v>216</v>
      </c>
      <c r="G6098" s="128" t="s">
        <v>124</v>
      </c>
      <c r="H6098" s="128" t="s">
        <v>124</v>
      </c>
      <c r="I6098" s="128" t="s">
        <v>42</v>
      </c>
      <c r="J6098" s="128" t="s">
        <v>237</v>
      </c>
      <c r="K6098" s="128" t="s">
        <v>237</v>
      </c>
      <c r="L6098" s="128" t="s">
        <v>43</v>
      </c>
      <c r="M6098" s="128" t="s">
        <v>44</v>
      </c>
      <c r="N6098" s="128" t="s">
        <v>150</v>
      </c>
      <c r="O6098" s="128" t="s">
        <v>42</v>
      </c>
      <c r="P6098" s="128" t="s">
        <v>392</v>
      </c>
      <c r="Q6098" s="128" t="s">
        <v>1717</v>
      </c>
      <c r="R6098" s="128" t="s">
        <v>2971</v>
      </c>
      <c r="S6098" s="127">
        <v>201505</v>
      </c>
      <c r="T6098" s="128" t="s">
        <v>52</v>
      </c>
      <c r="U6098" s="127">
        <v>279.72000000000003</v>
      </c>
      <c r="V6098" s="138">
        <v>279.72000000000003</v>
      </c>
      <c r="W6098" s="128" t="s">
        <v>340</v>
      </c>
      <c r="X6098" s="128" t="s">
        <v>384</v>
      </c>
      <c r="Y6098" s="128" t="s">
        <v>1152</v>
      </c>
      <c r="Z6098" s="128" t="s">
        <v>48</v>
      </c>
      <c r="AA6098" s="128" t="s">
        <v>315</v>
      </c>
      <c r="AB6098" s="128" t="s">
        <v>42</v>
      </c>
      <c r="AC6098" s="128" t="s">
        <v>2969</v>
      </c>
      <c r="AD6098" s="128" t="s">
        <v>146</v>
      </c>
    </row>
    <row r="6099" spans="1:30" x14ac:dyDescent="0.25">
      <c r="A6099" s="128" t="s">
        <v>35</v>
      </c>
      <c r="B6099" s="128" t="s">
        <v>36</v>
      </c>
      <c r="C6099" s="128" t="s">
        <v>37</v>
      </c>
      <c r="D6099" s="128" t="s">
        <v>121</v>
      </c>
      <c r="E6099" s="128" t="s">
        <v>215</v>
      </c>
      <c r="F6099" s="128" t="s">
        <v>216</v>
      </c>
      <c r="G6099" s="128" t="s">
        <v>124</v>
      </c>
      <c r="H6099" s="128" t="s">
        <v>124</v>
      </c>
      <c r="I6099" s="128" t="s">
        <v>42</v>
      </c>
      <c r="J6099" s="128" t="s">
        <v>250</v>
      </c>
      <c r="K6099" s="128" t="s">
        <v>250</v>
      </c>
      <c r="L6099" s="128" t="s">
        <v>43</v>
      </c>
      <c r="M6099" s="128" t="s">
        <v>44</v>
      </c>
      <c r="N6099" s="128" t="s">
        <v>150</v>
      </c>
      <c r="O6099" s="128" t="s">
        <v>42</v>
      </c>
      <c r="P6099" s="128" t="s">
        <v>392</v>
      </c>
      <c r="Q6099" s="128" t="s">
        <v>1717</v>
      </c>
      <c r="R6099" s="128" t="s">
        <v>2971</v>
      </c>
      <c r="S6099" s="127">
        <v>201505</v>
      </c>
      <c r="T6099" s="128" t="s">
        <v>52</v>
      </c>
      <c r="U6099" s="127">
        <v>248.64</v>
      </c>
      <c r="V6099" s="138">
        <v>248.64</v>
      </c>
      <c r="W6099" s="128" t="s">
        <v>340</v>
      </c>
      <c r="X6099" s="128" t="s">
        <v>384</v>
      </c>
      <c r="Y6099" s="128" t="s">
        <v>1152</v>
      </c>
      <c r="Z6099" s="128" t="s">
        <v>48</v>
      </c>
      <c r="AA6099" s="128" t="s">
        <v>315</v>
      </c>
      <c r="AB6099" s="128" t="s">
        <v>42</v>
      </c>
      <c r="AC6099" s="128" t="s">
        <v>2969</v>
      </c>
      <c r="AD6099" s="128" t="s">
        <v>146</v>
      </c>
    </row>
    <row r="6100" spans="1:30" x14ac:dyDescent="0.25">
      <c r="A6100" s="128" t="s">
        <v>35</v>
      </c>
      <c r="B6100" s="128" t="s">
        <v>36</v>
      </c>
      <c r="C6100" s="128" t="s">
        <v>37</v>
      </c>
      <c r="D6100" s="128" t="s">
        <v>121</v>
      </c>
      <c r="E6100" s="128" t="s">
        <v>215</v>
      </c>
      <c r="F6100" s="128" t="s">
        <v>216</v>
      </c>
      <c r="G6100" s="128" t="s">
        <v>124</v>
      </c>
      <c r="H6100" s="128" t="s">
        <v>124</v>
      </c>
      <c r="I6100" s="128" t="s">
        <v>42</v>
      </c>
      <c r="J6100" s="128" t="s">
        <v>231</v>
      </c>
      <c r="K6100" s="128" t="s">
        <v>231</v>
      </c>
      <c r="L6100" s="128" t="s">
        <v>43</v>
      </c>
      <c r="M6100" s="128" t="s">
        <v>44</v>
      </c>
      <c r="N6100" s="128" t="s">
        <v>150</v>
      </c>
      <c r="O6100" s="128" t="s">
        <v>42</v>
      </c>
      <c r="P6100" s="128" t="s">
        <v>392</v>
      </c>
      <c r="Q6100" s="128" t="s">
        <v>1717</v>
      </c>
      <c r="R6100" s="128" t="s">
        <v>2971</v>
      </c>
      <c r="S6100" s="127">
        <v>201505</v>
      </c>
      <c r="T6100" s="128" t="s">
        <v>52</v>
      </c>
      <c r="U6100" s="127">
        <v>233.1</v>
      </c>
      <c r="V6100" s="138">
        <v>233.1</v>
      </c>
      <c r="W6100" s="128" t="s">
        <v>340</v>
      </c>
      <c r="X6100" s="128" t="s">
        <v>384</v>
      </c>
      <c r="Y6100" s="128" t="s">
        <v>1152</v>
      </c>
      <c r="Z6100" s="128" t="s">
        <v>48</v>
      </c>
      <c r="AA6100" s="128" t="s">
        <v>315</v>
      </c>
      <c r="AB6100" s="128" t="s">
        <v>42</v>
      </c>
      <c r="AC6100" s="128" t="s">
        <v>2969</v>
      </c>
      <c r="AD6100" s="128" t="s">
        <v>146</v>
      </c>
    </row>
    <row r="6101" spans="1:30" x14ac:dyDescent="0.25">
      <c r="A6101" s="128" t="s">
        <v>35</v>
      </c>
      <c r="B6101" s="128" t="s">
        <v>36</v>
      </c>
      <c r="C6101" s="128" t="s">
        <v>37</v>
      </c>
      <c r="D6101" s="128" t="s">
        <v>121</v>
      </c>
      <c r="E6101" s="128" t="s">
        <v>215</v>
      </c>
      <c r="F6101" s="128" t="s">
        <v>216</v>
      </c>
      <c r="G6101" s="128" t="s">
        <v>124</v>
      </c>
      <c r="H6101" s="128" t="s">
        <v>124</v>
      </c>
      <c r="I6101" s="128" t="s">
        <v>42</v>
      </c>
      <c r="J6101" s="128" t="s">
        <v>250</v>
      </c>
      <c r="K6101" s="128" t="s">
        <v>250</v>
      </c>
      <c r="L6101" s="128" t="s">
        <v>43</v>
      </c>
      <c r="M6101" s="128" t="s">
        <v>44</v>
      </c>
      <c r="N6101" s="128" t="s">
        <v>150</v>
      </c>
      <c r="O6101" s="128" t="s">
        <v>42</v>
      </c>
      <c r="P6101" s="128" t="s">
        <v>1719</v>
      </c>
      <c r="Q6101" s="128" t="s">
        <v>1720</v>
      </c>
      <c r="R6101" s="128" t="s">
        <v>2975</v>
      </c>
      <c r="S6101" s="127">
        <v>201505</v>
      </c>
      <c r="T6101" s="128" t="s">
        <v>52</v>
      </c>
      <c r="U6101" s="127">
        <v>679</v>
      </c>
      <c r="V6101" s="138">
        <v>679</v>
      </c>
      <c r="W6101" s="128" t="s">
        <v>340</v>
      </c>
      <c r="X6101" s="128" t="s">
        <v>433</v>
      </c>
      <c r="Y6101" s="128" t="s">
        <v>1152</v>
      </c>
      <c r="Z6101" s="128" t="s">
        <v>48</v>
      </c>
      <c r="AA6101" s="128" t="s">
        <v>315</v>
      </c>
      <c r="AB6101" s="128" t="s">
        <v>42</v>
      </c>
      <c r="AC6101" s="128" t="s">
        <v>2969</v>
      </c>
      <c r="AD6101" s="128" t="s">
        <v>146</v>
      </c>
    </row>
    <row r="6102" spans="1:30" x14ac:dyDescent="0.25">
      <c r="A6102" s="128" t="s">
        <v>35</v>
      </c>
      <c r="B6102" s="128" t="s">
        <v>36</v>
      </c>
      <c r="C6102" s="128" t="s">
        <v>37</v>
      </c>
      <c r="D6102" s="128" t="s">
        <v>121</v>
      </c>
      <c r="E6102" s="128" t="s">
        <v>122</v>
      </c>
      <c r="F6102" s="128" t="s">
        <v>123</v>
      </c>
      <c r="G6102" s="128" t="s">
        <v>124</v>
      </c>
      <c r="H6102" s="128" t="s">
        <v>124</v>
      </c>
      <c r="I6102" s="128" t="s">
        <v>42</v>
      </c>
      <c r="J6102" s="128" t="s">
        <v>652</v>
      </c>
      <c r="K6102" s="128" t="s">
        <v>652</v>
      </c>
      <c r="L6102" s="128" t="s">
        <v>43</v>
      </c>
      <c r="M6102" s="128" t="s">
        <v>44</v>
      </c>
      <c r="N6102" s="128" t="s">
        <v>150</v>
      </c>
      <c r="O6102" s="128" t="s">
        <v>42</v>
      </c>
      <c r="P6102" s="128" t="s">
        <v>522</v>
      </c>
      <c r="Q6102" s="128" t="s">
        <v>732</v>
      </c>
      <c r="R6102" s="128" t="s">
        <v>2563</v>
      </c>
      <c r="S6102" s="127">
        <v>201505</v>
      </c>
      <c r="T6102" s="128" t="s">
        <v>52</v>
      </c>
      <c r="U6102" s="129">
        <v>19868.09</v>
      </c>
      <c r="V6102" s="138">
        <v>19868.09</v>
      </c>
      <c r="W6102" s="128" t="s">
        <v>340</v>
      </c>
      <c r="X6102" s="128" t="s">
        <v>177</v>
      </c>
      <c r="Y6102" s="128" t="s">
        <v>1152</v>
      </c>
      <c r="Z6102" s="128" t="s">
        <v>48</v>
      </c>
      <c r="AA6102" s="128" t="s">
        <v>315</v>
      </c>
      <c r="AB6102" s="128" t="s">
        <v>42</v>
      </c>
      <c r="AC6102" s="128" t="s">
        <v>2953</v>
      </c>
      <c r="AD6102" s="128" t="s">
        <v>146</v>
      </c>
    </row>
    <row r="6103" spans="1:30" x14ac:dyDescent="0.25">
      <c r="A6103" s="128" t="s">
        <v>35</v>
      </c>
      <c r="B6103" s="128" t="s">
        <v>36</v>
      </c>
      <c r="C6103" s="128" t="s">
        <v>37</v>
      </c>
      <c r="D6103" s="128" t="s">
        <v>121</v>
      </c>
      <c r="E6103" s="128" t="s">
        <v>122</v>
      </c>
      <c r="F6103" s="128" t="s">
        <v>123</v>
      </c>
      <c r="G6103" s="128" t="s">
        <v>124</v>
      </c>
      <c r="H6103" s="128" t="s">
        <v>124</v>
      </c>
      <c r="I6103" s="128" t="s">
        <v>42</v>
      </c>
      <c r="J6103" s="128" t="s">
        <v>182</v>
      </c>
      <c r="K6103" s="128" t="s">
        <v>182</v>
      </c>
      <c r="L6103" s="128" t="s">
        <v>43</v>
      </c>
      <c r="M6103" s="128" t="s">
        <v>44</v>
      </c>
      <c r="N6103" s="128" t="s">
        <v>180</v>
      </c>
      <c r="O6103" s="128" t="s">
        <v>42</v>
      </c>
      <c r="P6103" s="128" t="s">
        <v>522</v>
      </c>
      <c r="Q6103" s="128" t="s">
        <v>530</v>
      </c>
      <c r="R6103" s="128" t="s">
        <v>2563</v>
      </c>
      <c r="S6103" s="127">
        <v>201505</v>
      </c>
      <c r="T6103" s="128" t="s">
        <v>52</v>
      </c>
      <c r="U6103" s="129">
        <v>596219.62</v>
      </c>
      <c r="V6103" s="138">
        <v>596219.62</v>
      </c>
      <c r="W6103" s="128" t="s">
        <v>340</v>
      </c>
      <c r="X6103" s="128" t="s">
        <v>177</v>
      </c>
      <c r="Y6103" s="128" t="s">
        <v>1152</v>
      </c>
      <c r="Z6103" s="128" t="s">
        <v>48</v>
      </c>
      <c r="AA6103" s="128" t="s">
        <v>315</v>
      </c>
      <c r="AB6103" s="128" t="s">
        <v>42</v>
      </c>
      <c r="AC6103" s="128" t="s">
        <v>2953</v>
      </c>
      <c r="AD6103" s="128" t="s">
        <v>146</v>
      </c>
    </row>
    <row r="6104" spans="1:30" x14ac:dyDescent="0.25">
      <c r="A6104" s="128" t="s">
        <v>35</v>
      </c>
      <c r="B6104" s="128" t="s">
        <v>36</v>
      </c>
      <c r="C6104" s="128" t="s">
        <v>37</v>
      </c>
      <c r="D6104" s="128" t="s">
        <v>121</v>
      </c>
      <c r="E6104" s="128" t="s">
        <v>122</v>
      </c>
      <c r="F6104" s="128" t="s">
        <v>123</v>
      </c>
      <c r="G6104" s="128" t="s">
        <v>124</v>
      </c>
      <c r="H6104" s="128" t="s">
        <v>124</v>
      </c>
      <c r="I6104" s="128" t="s">
        <v>42</v>
      </c>
      <c r="J6104" s="128" t="s">
        <v>532</v>
      </c>
      <c r="K6104" s="128" t="s">
        <v>532</v>
      </c>
      <c r="L6104" s="128" t="s">
        <v>43</v>
      </c>
      <c r="M6104" s="128" t="s">
        <v>44</v>
      </c>
      <c r="N6104" s="128" t="s">
        <v>150</v>
      </c>
      <c r="O6104" s="128" t="s">
        <v>42</v>
      </c>
      <c r="P6104" s="128" t="s">
        <v>522</v>
      </c>
      <c r="Q6104" s="128" t="s">
        <v>653</v>
      </c>
      <c r="R6104" s="128" t="s">
        <v>2563</v>
      </c>
      <c r="S6104" s="127">
        <v>201505</v>
      </c>
      <c r="T6104" s="128" t="s">
        <v>52</v>
      </c>
      <c r="U6104" s="129">
        <v>32324.26</v>
      </c>
      <c r="V6104" s="138">
        <v>32324.26</v>
      </c>
      <c r="W6104" s="128" t="s">
        <v>340</v>
      </c>
      <c r="X6104" s="128" t="s">
        <v>177</v>
      </c>
      <c r="Y6104" s="128" t="s">
        <v>1152</v>
      </c>
      <c r="Z6104" s="128" t="s">
        <v>48</v>
      </c>
      <c r="AA6104" s="128" t="s">
        <v>315</v>
      </c>
      <c r="AB6104" s="128" t="s">
        <v>42</v>
      </c>
      <c r="AC6104" s="128" t="s">
        <v>2953</v>
      </c>
      <c r="AD6104" s="128" t="s">
        <v>146</v>
      </c>
    </row>
    <row r="6105" spans="1:30" x14ac:dyDescent="0.25">
      <c r="A6105" s="128" t="s">
        <v>35</v>
      </c>
      <c r="B6105" s="128" t="s">
        <v>36</v>
      </c>
      <c r="C6105" s="128" t="s">
        <v>37</v>
      </c>
      <c r="D6105" s="128" t="s">
        <v>121</v>
      </c>
      <c r="E6105" s="128" t="s">
        <v>215</v>
      </c>
      <c r="F6105" s="128" t="s">
        <v>216</v>
      </c>
      <c r="G6105" s="128" t="s">
        <v>124</v>
      </c>
      <c r="H6105" s="128" t="s">
        <v>124</v>
      </c>
      <c r="I6105" s="128" t="s">
        <v>42</v>
      </c>
      <c r="J6105" s="128" t="s">
        <v>231</v>
      </c>
      <c r="K6105" s="128" t="s">
        <v>231</v>
      </c>
      <c r="L6105" s="128" t="s">
        <v>43</v>
      </c>
      <c r="M6105" s="128" t="s">
        <v>44</v>
      </c>
      <c r="N6105" s="128" t="s">
        <v>150</v>
      </c>
      <c r="O6105" s="128" t="s">
        <v>42</v>
      </c>
      <c r="P6105" s="128" t="s">
        <v>392</v>
      </c>
      <c r="Q6105" s="128" t="s">
        <v>1717</v>
      </c>
      <c r="R6105" s="128" t="s">
        <v>2972</v>
      </c>
      <c r="S6105" s="127">
        <v>201505</v>
      </c>
      <c r="T6105" s="128" t="s">
        <v>52</v>
      </c>
      <c r="U6105" s="127">
        <v>259.33</v>
      </c>
      <c r="V6105" s="138">
        <v>259.33</v>
      </c>
      <c r="W6105" s="128" t="s">
        <v>340</v>
      </c>
      <c r="X6105" s="128" t="s">
        <v>384</v>
      </c>
      <c r="Y6105" s="128" t="s">
        <v>1152</v>
      </c>
      <c r="Z6105" s="128" t="s">
        <v>48</v>
      </c>
      <c r="AA6105" s="128" t="s">
        <v>315</v>
      </c>
      <c r="AB6105" s="128" t="s">
        <v>42</v>
      </c>
      <c r="AC6105" s="128" t="s">
        <v>2973</v>
      </c>
      <c r="AD6105" s="128" t="s">
        <v>146</v>
      </c>
    </row>
    <row r="6106" spans="1:30" x14ac:dyDescent="0.25">
      <c r="A6106" s="128" t="s">
        <v>35</v>
      </c>
      <c r="B6106" s="128" t="s">
        <v>36</v>
      </c>
      <c r="C6106" s="128" t="s">
        <v>37</v>
      </c>
      <c r="D6106" s="128" t="s">
        <v>121</v>
      </c>
      <c r="E6106" s="128" t="s">
        <v>215</v>
      </c>
      <c r="F6106" s="128" t="s">
        <v>216</v>
      </c>
      <c r="G6106" s="128" t="s">
        <v>124</v>
      </c>
      <c r="H6106" s="128" t="s">
        <v>124</v>
      </c>
      <c r="I6106" s="128" t="s">
        <v>42</v>
      </c>
      <c r="J6106" s="128" t="s">
        <v>237</v>
      </c>
      <c r="K6106" s="128" t="s">
        <v>237</v>
      </c>
      <c r="L6106" s="128" t="s">
        <v>43</v>
      </c>
      <c r="M6106" s="128" t="s">
        <v>44</v>
      </c>
      <c r="N6106" s="128" t="s">
        <v>150</v>
      </c>
      <c r="O6106" s="128" t="s">
        <v>42</v>
      </c>
      <c r="P6106" s="128" t="s">
        <v>392</v>
      </c>
      <c r="Q6106" s="128" t="s">
        <v>1717</v>
      </c>
      <c r="R6106" s="128" t="s">
        <v>2972</v>
      </c>
      <c r="S6106" s="127">
        <v>201505</v>
      </c>
      <c r="T6106" s="128" t="s">
        <v>52</v>
      </c>
      <c r="U6106" s="127">
        <v>311.19</v>
      </c>
      <c r="V6106" s="138">
        <v>311.19</v>
      </c>
      <c r="W6106" s="128" t="s">
        <v>340</v>
      </c>
      <c r="X6106" s="128" t="s">
        <v>384</v>
      </c>
      <c r="Y6106" s="128" t="s">
        <v>1152</v>
      </c>
      <c r="Z6106" s="128" t="s">
        <v>48</v>
      </c>
      <c r="AA6106" s="128" t="s">
        <v>315</v>
      </c>
      <c r="AB6106" s="128" t="s">
        <v>42</v>
      </c>
      <c r="AC6106" s="128" t="s">
        <v>2973</v>
      </c>
      <c r="AD6106" s="128" t="s">
        <v>146</v>
      </c>
    </row>
    <row r="6107" spans="1:30" x14ac:dyDescent="0.25">
      <c r="A6107" s="128" t="s">
        <v>35</v>
      </c>
      <c r="B6107" s="128" t="s">
        <v>36</v>
      </c>
      <c r="C6107" s="128" t="s">
        <v>37</v>
      </c>
      <c r="D6107" s="128" t="s">
        <v>121</v>
      </c>
      <c r="E6107" s="128" t="s">
        <v>215</v>
      </c>
      <c r="F6107" s="128" t="s">
        <v>216</v>
      </c>
      <c r="G6107" s="128" t="s">
        <v>124</v>
      </c>
      <c r="H6107" s="128" t="s">
        <v>124</v>
      </c>
      <c r="I6107" s="128" t="s">
        <v>42</v>
      </c>
      <c r="J6107" s="128" t="s">
        <v>217</v>
      </c>
      <c r="K6107" s="128" t="s">
        <v>217</v>
      </c>
      <c r="L6107" s="128" t="s">
        <v>43</v>
      </c>
      <c r="M6107" s="128" t="s">
        <v>44</v>
      </c>
      <c r="N6107" s="128" t="s">
        <v>180</v>
      </c>
      <c r="O6107" s="128" t="s">
        <v>42</v>
      </c>
      <c r="P6107" s="128" t="s">
        <v>2874</v>
      </c>
      <c r="Q6107" s="128" t="s">
        <v>183</v>
      </c>
      <c r="R6107" s="128" t="s">
        <v>2968</v>
      </c>
      <c r="S6107" s="127">
        <v>201505</v>
      </c>
      <c r="T6107" s="128" t="s">
        <v>52</v>
      </c>
      <c r="U6107" s="127">
        <v>0</v>
      </c>
      <c r="V6107" s="138">
        <v>300.08999999999997</v>
      </c>
      <c r="W6107" s="128" t="s">
        <v>340</v>
      </c>
      <c r="X6107" s="128" t="s">
        <v>752</v>
      </c>
      <c r="Y6107" s="128" t="s">
        <v>1152</v>
      </c>
      <c r="Z6107" s="128" t="s">
        <v>48</v>
      </c>
      <c r="AA6107" s="128" t="s">
        <v>315</v>
      </c>
      <c r="AB6107" s="128" t="s">
        <v>42</v>
      </c>
      <c r="AC6107" s="128" t="s">
        <v>2969</v>
      </c>
      <c r="AD6107" s="128" t="s">
        <v>146</v>
      </c>
    </row>
    <row r="6108" spans="1:30" x14ac:dyDescent="0.25">
      <c r="A6108" s="128" t="s">
        <v>35</v>
      </c>
      <c r="B6108" s="128" t="s">
        <v>36</v>
      </c>
      <c r="C6108" s="128" t="s">
        <v>37</v>
      </c>
      <c r="D6108" s="128" t="s">
        <v>121</v>
      </c>
      <c r="E6108" s="128" t="s">
        <v>215</v>
      </c>
      <c r="F6108" s="128" t="s">
        <v>216</v>
      </c>
      <c r="G6108" s="128" t="s">
        <v>124</v>
      </c>
      <c r="H6108" s="128" t="s">
        <v>124</v>
      </c>
      <c r="I6108" s="128" t="s">
        <v>42</v>
      </c>
      <c r="J6108" s="128" t="s">
        <v>217</v>
      </c>
      <c r="K6108" s="128" t="s">
        <v>217</v>
      </c>
      <c r="L6108" s="128" t="s">
        <v>43</v>
      </c>
      <c r="M6108" s="128" t="s">
        <v>44</v>
      </c>
      <c r="N6108" s="128" t="s">
        <v>150</v>
      </c>
      <c r="O6108" s="128" t="s">
        <v>42</v>
      </c>
      <c r="P6108" s="128" t="s">
        <v>392</v>
      </c>
      <c r="Q6108" s="128" t="s">
        <v>1717</v>
      </c>
      <c r="R6108" s="128" t="s">
        <v>2971</v>
      </c>
      <c r="S6108" s="127">
        <v>201505</v>
      </c>
      <c r="T6108" s="128" t="s">
        <v>52</v>
      </c>
      <c r="U6108" s="127">
        <v>279.72000000000003</v>
      </c>
      <c r="V6108" s="138">
        <v>279.72000000000003</v>
      </c>
      <c r="W6108" s="128" t="s">
        <v>340</v>
      </c>
      <c r="X6108" s="128" t="s">
        <v>384</v>
      </c>
      <c r="Y6108" s="128" t="s">
        <v>1152</v>
      </c>
      <c r="Z6108" s="128" t="s">
        <v>48</v>
      </c>
      <c r="AA6108" s="128" t="s">
        <v>315</v>
      </c>
      <c r="AB6108" s="128" t="s">
        <v>42</v>
      </c>
      <c r="AC6108" s="128" t="s">
        <v>2969</v>
      </c>
      <c r="AD6108" s="128" t="s">
        <v>146</v>
      </c>
    </row>
    <row r="6109" spans="1:30" x14ac:dyDescent="0.25">
      <c r="A6109" s="128" t="s">
        <v>35</v>
      </c>
      <c r="B6109" s="128" t="s">
        <v>36</v>
      </c>
      <c r="C6109" s="128" t="s">
        <v>37</v>
      </c>
      <c r="D6109" s="128" t="s">
        <v>121</v>
      </c>
      <c r="E6109" s="128" t="s">
        <v>122</v>
      </c>
      <c r="F6109" s="128" t="s">
        <v>123</v>
      </c>
      <c r="G6109" s="128" t="s">
        <v>124</v>
      </c>
      <c r="H6109" s="128" t="s">
        <v>124</v>
      </c>
      <c r="I6109" s="128" t="s">
        <v>42</v>
      </c>
      <c r="J6109" s="128" t="s">
        <v>174</v>
      </c>
      <c r="K6109" s="128" t="s">
        <v>174</v>
      </c>
      <c r="L6109" s="128" t="s">
        <v>43</v>
      </c>
      <c r="M6109" s="128" t="s">
        <v>44</v>
      </c>
      <c r="N6109" s="128" t="s">
        <v>180</v>
      </c>
      <c r="O6109" s="128" t="s">
        <v>42</v>
      </c>
      <c r="P6109" s="128" t="s">
        <v>522</v>
      </c>
      <c r="Q6109" s="128" t="s">
        <v>523</v>
      </c>
      <c r="R6109" s="128" t="s">
        <v>2563</v>
      </c>
      <c r="S6109" s="127">
        <v>201505</v>
      </c>
      <c r="T6109" s="128" t="s">
        <v>52</v>
      </c>
      <c r="U6109" s="129">
        <v>380004.72</v>
      </c>
      <c r="V6109" s="138">
        <v>380004.72</v>
      </c>
      <c r="W6109" s="128" t="s">
        <v>340</v>
      </c>
      <c r="X6109" s="128" t="s">
        <v>177</v>
      </c>
      <c r="Y6109" s="128" t="s">
        <v>1152</v>
      </c>
      <c r="Z6109" s="128" t="s">
        <v>48</v>
      </c>
      <c r="AA6109" s="128" t="s">
        <v>315</v>
      </c>
      <c r="AB6109" s="128" t="s">
        <v>42</v>
      </c>
      <c r="AC6109" s="128" t="s">
        <v>2953</v>
      </c>
      <c r="AD6109" s="128" t="s">
        <v>146</v>
      </c>
    </row>
    <row r="6110" spans="1:30" x14ac:dyDescent="0.25">
      <c r="A6110" s="128" t="s">
        <v>35</v>
      </c>
      <c r="B6110" s="128" t="s">
        <v>36</v>
      </c>
      <c r="C6110" s="128" t="s">
        <v>37</v>
      </c>
      <c r="D6110" s="128" t="s">
        <v>121</v>
      </c>
      <c r="E6110" s="128" t="s">
        <v>122</v>
      </c>
      <c r="F6110" s="128" t="s">
        <v>123</v>
      </c>
      <c r="G6110" s="128" t="s">
        <v>124</v>
      </c>
      <c r="H6110" s="128" t="s">
        <v>124</v>
      </c>
      <c r="I6110" s="128" t="s">
        <v>42</v>
      </c>
      <c r="J6110" s="128" t="s">
        <v>283</v>
      </c>
      <c r="K6110" s="128" t="s">
        <v>283</v>
      </c>
      <c r="L6110" s="128" t="s">
        <v>43</v>
      </c>
      <c r="M6110" s="128" t="s">
        <v>44</v>
      </c>
      <c r="N6110" s="128" t="s">
        <v>150</v>
      </c>
      <c r="O6110" s="128" t="s">
        <v>42</v>
      </c>
      <c r="P6110" s="128" t="s">
        <v>782</v>
      </c>
      <c r="Q6110" s="128" t="s">
        <v>783</v>
      </c>
      <c r="R6110" s="128" t="s">
        <v>2565</v>
      </c>
      <c r="S6110" s="127">
        <v>201505</v>
      </c>
      <c r="T6110" s="128" t="s">
        <v>52</v>
      </c>
      <c r="U6110" s="129">
        <v>11723.09</v>
      </c>
      <c r="V6110" s="138">
        <v>11723.09</v>
      </c>
      <c r="W6110" s="128" t="s">
        <v>340</v>
      </c>
      <c r="X6110" s="128" t="s">
        <v>460</v>
      </c>
      <c r="Y6110" s="128" t="s">
        <v>1152</v>
      </c>
      <c r="Z6110" s="128" t="s">
        <v>48</v>
      </c>
      <c r="AA6110" s="128" t="s">
        <v>315</v>
      </c>
      <c r="AB6110" s="128" t="s">
        <v>42</v>
      </c>
      <c r="AC6110" s="128" t="s">
        <v>2976</v>
      </c>
      <c r="AD6110" s="128" t="s">
        <v>146</v>
      </c>
    </row>
    <row r="6111" spans="1:30" x14ac:dyDescent="0.25">
      <c r="A6111" s="128" t="s">
        <v>35</v>
      </c>
      <c r="B6111" s="128" t="s">
        <v>36</v>
      </c>
      <c r="C6111" s="128" t="s">
        <v>37</v>
      </c>
      <c r="D6111" s="128" t="s">
        <v>121</v>
      </c>
      <c r="E6111" s="128" t="s">
        <v>122</v>
      </c>
      <c r="F6111" s="128" t="s">
        <v>123</v>
      </c>
      <c r="G6111" s="128" t="s">
        <v>124</v>
      </c>
      <c r="H6111" s="128" t="s">
        <v>124</v>
      </c>
      <c r="I6111" s="128" t="s">
        <v>42</v>
      </c>
      <c r="J6111" s="128" t="s">
        <v>190</v>
      </c>
      <c r="K6111" s="128" t="s">
        <v>190</v>
      </c>
      <c r="L6111" s="128" t="s">
        <v>43</v>
      </c>
      <c r="M6111" s="128" t="s">
        <v>44</v>
      </c>
      <c r="N6111" s="128" t="s">
        <v>134</v>
      </c>
      <c r="O6111" s="128" t="s">
        <v>42</v>
      </c>
      <c r="P6111" s="128" t="s">
        <v>1599</v>
      </c>
      <c r="Q6111" s="128" t="s">
        <v>135</v>
      </c>
      <c r="R6111" s="128" t="s">
        <v>2559</v>
      </c>
      <c r="S6111" s="127">
        <v>201505</v>
      </c>
      <c r="T6111" s="128" t="s">
        <v>52</v>
      </c>
      <c r="U6111" s="127">
        <v>0</v>
      </c>
      <c r="V6111" s="138">
        <v>291.75</v>
      </c>
      <c r="W6111" s="128" t="s">
        <v>1152</v>
      </c>
      <c r="X6111" s="128" t="s">
        <v>2560</v>
      </c>
      <c r="Y6111" s="128" t="s">
        <v>1152</v>
      </c>
      <c r="Z6111" s="128" t="s">
        <v>48</v>
      </c>
      <c r="AA6111" s="128" t="s">
        <v>315</v>
      </c>
      <c r="AB6111" s="128" t="s">
        <v>42</v>
      </c>
      <c r="AC6111" s="128" t="s">
        <v>2956</v>
      </c>
      <c r="AD6111" s="128" t="s">
        <v>146</v>
      </c>
    </row>
    <row r="6112" spans="1:30" x14ac:dyDescent="0.25">
      <c r="A6112" s="128" t="s">
        <v>35</v>
      </c>
      <c r="B6112" s="128" t="s">
        <v>36</v>
      </c>
      <c r="C6112" s="128" t="s">
        <v>37</v>
      </c>
      <c r="D6112" s="128" t="s">
        <v>121</v>
      </c>
      <c r="E6112" s="128" t="s">
        <v>215</v>
      </c>
      <c r="F6112" s="128" t="s">
        <v>216</v>
      </c>
      <c r="G6112" s="128" t="s">
        <v>124</v>
      </c>
      <c r="H6112" s="128" t="s">
        <v>124</v>
      </c>
      <c r="I6112" s="128" t="s">
        <v>42</v>
      </c>
      <c r="J6112" s="128" t="s">
        <v>231</v>
      </c>
      <c r="K6112" s="128" t="s">
        <v>231</v>
      </c>
      <c r="L6112" s="128" t="s">
        <v>43</v>
      </c>
      <c r="M6112" s="128" t="s">
        <v>44</v>
      </c>
      <c r="N6112" s="128" t="s">
        <v>150</v>
      </c>
      <c r="O6112" s="128" t="s">
        <v>42</v>
      </c>
      <c r="P6112" s="128" t="s">
        <v>2874</v>
      </c>
      <c r="Q6112" s="128" t="s">
        <v>417</v>
      </c>
      <c r="R6112" s="128" t="s">
        <v>2977</v>
      </c>
      <c r="S6112" s="127">
        <v>201505</v>
      </c>
      <c r="T6112" s="128" t="s">
        <v>52</v>
      </c>
      <c r="U6112" s="129">
        <v>54765.05</v>
      </c>
      <c r="V6112" s="138">
        <v>54765.05</v>
      </c>
      <c r="W6112" s="128" t="s">
        <v>340</v>
      </c>
      <c r="X6112" s="128" t="s">
        <v>236</v>
      </c>
      <c r="Y6112" s="128" t="s">
        <v>1152</v>
      </c>
      <c r="Z6112" s="128" t="s">
        <v>48</v>
      </c>
      <c r="AA6112" s="128" t="s">
        <v>315</v>
      </c>
      <c r="AB6112" s="128" t="s">
        <v>42</v>
      </c>
      <c r="AC6112" s="128" t="s">
        <v>2964</v>
      </c>
      <c r="AD6112" s="128" t="s">
        <v>146</v>
      </c>
    </row>
    <row r="6113" spans="1:30" x14ac:dyDescent="0.25">
      <c r="A6113" s="128" t="s">
        <v>35</v>
      </c>
      <c r="B6113" s="128" t="s">
        <v>36</v>
      </c>
      <c r="C6113" s="128" t="s">
        <v>37</v>
      </c>
      <c r="D6113" s="128" t="s">
        <v>121</v>
      </c>
      <c r="E6113" s="128" t="s">
        <v>215</v>
      </c>
      <c r="F6113" s="128" t="s">
        <v>216</v>
      </c>
      <c r="G6113" s="128" t="s">
        <v>124</v>
      </c>
      <c r="H6113" s="128" t="s">
        <v>124</v>
      </c>
      <c r="I6113" s="128" t="s">
        <v>42</v>
      </c>
      <c r="J6113" s="128" t="s">
        <v>261</v>
      </c>
      <c r="K6113" s="128" t="s">
        <v>261</v>
      </c>
      <c r="L6113" s="128" t="s">
        <v>43</v>
      </c>
      <c r="M6113" s="128" t="s">
        <v>44</v>
      </c>
      <c r="N6113" s="128" t="s">
        <v>150</v>
      </c>
      <c r="O6113" s="128" t="s">
        <v>42</v>
      </c>
      <c r="P6113" s="128" t="s">
        <v>392</v>
      </c>
      <c r="Q6113" s="128" t="s">
        <v>1717</v>
      </c>
      <c r="R6113" s="128" t="s">
        <v>2971</v>
      </c>
      <c r="S6113" s="127">
        <v>201505</v>
      </c>
      <c r="T6113" s="128" t="s">
        <v>52</v>
      </c>
      <c r="U6113" s="127">
        <v>264.18</v>
      </c>
      <c r="V6113" s="138">
        <v>264.18</v>
      </c>
      <c r="W6113" s="128" t="s">
        <v>340</v>
      </c>
      <c r="X6113" s="128" t="s">
        <v>384</v>
      </c>
      <c r="Y6113" s="128" t="s">
        <v>1152</v>
      </c>
      <c r="Z6113" s="128" t="s">
        <v>48</v>
      </c>
      <c r="AA6113" s="128" t="s">
        <v>315</v>
      </c>
      <c r="AB6113" s="128" t="s">
        <v>42</v>
      </c>
      <c r="AC6113" s="128" t="s">
        <v>2969</v>
      </c>
      <c r="AD6113" s="128" t="s">
        <v>146</v>
      </c>
    </row>
    <row r="6114" spans="1:30" x14ac:dyDescent="0.25">
      <c r="A6114" s="128" t="s">
        <v>35</v>
      </c>
      <c r="B6114" s="128" t="s">
        <v>36</v>
      </c>
      <c r="C6114" s="128" t="s">
        <v>37</v>
      </c>
      <c r="D6114" s="128" t="s">
        <v>121</v>
      </c>
      <c r="E6114" s="128" t="s">
        <v>122</v>
      </c>
      <c r="F6114" s="128" t="s">
        <v>123</v>
      </c>
      <c r="G6114" s="128" t="s">
        <v>124</v>
      </c>
      <c r="H6114" s="128" t="s">
        <v>124</v>
      </c>
      <c r="I6114" s="128" t="s">
        <v>42</v>
      </c>
      <c r="J6114" s="128" t="s">
        <v>298</v>
      </c>
      <c r="K6114" s="128" t="s">
        <v>298</v>
      </c>
      <c r="L6114" s="128" t="s">
        <v>43</v>
      </c>
      <c r="M6114" s="128" t="s">
        <v>44</v>
      </c>
      <c r="N6114" s="128" t="s">
        <v>150</v>
      </c>
      <c r="O6114" s="128" t="s">
        <v>42</v>
      </c>
      <c r="P6114" s="128" t="s">
        <v>506</v>
      </c>
      <c r="Q6114" s="128" t="s">
        <v>1713</v>
      </c>
      <c r="R6114" s="128" t="s">
        <v>2978</v>
      </c>
      <c r="S6114" s="127">
        <v>201505</v>
      </c>
      <c r="T6114" s="128" t="s">
        <v>52</v>
      </c>
      <c r="U6114" s="129">
        <v>30000</v>
      </c>
      <c r="V6114" s="138">
        <v>30000</v>
      </c>
      <c r="W6114" s="128" t="s">
        <v>340</v>
      </c>
      <c r="X6114" s="128" t="s">
        <v>1694</v>
      </c>
      <c r="Y6114" s="128" t="s">
        <v>1152</v>
      </c>
      <c r="Z6114" s="128" t="s">
        <v>48</v>
      </c>
      <c r="AA6114" s="128" t="s">
        <v>315</v>
      </c>
      <c r="AB6114" s="128" t="s">
        <v>42</v>
      </c>
      <c r="AC6114" s="128" t="s">
        <v>2913</v>
      </c>
      <c r="AD6114" s="128" t="s">
        <v>146</v>
      </c>
    </row>
    <row r="6115" spans="1:30" x14ac:dyDescent="0.25">
      <c r="A6115" s="128" t="s">
        <v>35</v>
      </c>
      <c r="B6115" s="128" t="s">
        <v>36</v>
      </c>
      <c r="C6115" s="128" t="s">
        <v>37</v>
      </c>
      <c r="D6115" s="128" t="s">
        <v>121</v>
      </c>
      <c r="E6115" s="128" t="s">
        <v>215</v>
      </c>
      <c r="F6115" s="128" t="s">
        <v>216</v>
      </c>
      <c r="G6115" s="128" t="s">
        <v>124</v>
      </c>
      <c r="H6115" s="128" t="s">
        <v>124</v>
      </c>
      <c r="I6115" s="128" t="s">
        <v>42</v>
      </c>
      <c r="J6115" s="128" t="s">
        <v>268</v>
      </c>
      <c r="K6115" s="128" t="s">
        <v>268</v>
      </c>
      <c r="L6115" s="128" t="s">
        <v>43</v>
      </c>
      <c r="M6115" s="128" t="s">
        <v>44</v>
      </c>
      <c r="N6115" s="128" t="s">
        <v>126</v>
      </c>
      <c r="O6115" s="128" t="s">
        <v>242</v>
      </c>
      <c r="P6115" s="128" t="s">
        <v>681</v>
      </c>
      <c r="Q6115" s="128" t="s">
        <v>1893</v>
      </c>
      <c r="R6115" s="128" t="s">
        <v>2979</v>
      </c>
      <c r="S6115" s="127">
        <v>201505</v>
      </c>
      <c r="T6115" s="128" t="s">
        <v>52</v>
      </c>
      <c r="U6115" s="127">
        <v>0</v>
      </c>
      <c r="V6115" s="138">
        <v>696.23</v>
      </c>
      <c r="W6115" s="128" t="s">
        <v>42</v>
      </c>
      <c r="X6115" s="128" t="s">
        <v>42</v>
      </c>
      <c r="Y6115" s="128" t="s">
        <v>1152</v>
      </c>
      <c r="Z6115" s="128" t="s">
        <v>48</v>
      </c>
      <c r="AA6115" s="128" t="s">
        <v>144</v>
      </c>
      <c r="AB6115" s="128" t="s">
        <v>42</v>
      </c>
      <c r="AC6115" s="128" t="s">
        <v>2976</v>
      </c>
      <c r="AD6115" s="128" t="s">
        <v>146</v>
      </c>
    </row>
    <row r="6116" spans="1:30" x14ac:dyDescent="0.25">
      <c r="A6116" s="128" t="s">
        <v>35</v>
      </c>
      <c r="B6116" s="128" t="s">
        <v>36</v>
      </c>
      <c r="C6116" s="128" t="s">
        <v>37</v>
      </c>
      <c r="D6116" s="128" t="s">
        <v>121</v>
      </c>
      <c r="E6116" s="128" t="s">
        <v>122</v>
      </c>
      <c r="F6116" s="128" t="s">
        <v>123</v>
      </c>
      <c r="G6116" s="128" t="s">
        <v>124</v>
      </c>
      <c r="H6116" s="128" t="s">
        <v>124</v>
      </c>
      <c r="I6116" s="128" t="s">
        <v>42</v>
      </c>
      <c r="J6116" s="128" t="s">
        <v>182</v>
      </c>
      <c r="K6116" s="128" t="s">
        <v>182</v>
      </c>
      <c r="L6116" s="128" t="s">
        <v>43</v>
      </c>
      <c r="M6116" s="128" t="s">
        <v>44</v>
      </c>
      <c r="N6116" s="128" t="s">
        <v>180</v>
      </c>
      <c r="O6116" s="128" t="s">
        <v>42</v>
      </c>
      <c r="P6116" s="128" t="s">
        <v>1152</v>
      </c>
      <c r="Q6116" s="128" t="s">
        <v>645</v>
      </c>
      <c r="R6116" s="128" t="s">
        <v>1152</v>
      </c>
      <c r="S6116" s="127">
        <v>201505</v>
      </c>
      <c r="T6116" s="128" t="s">
        <v>52</v>
      </c>
      <c r="U6116" s="127">
        <v>0</v>
      </c>
      <c r="V6116" s="138">
        <v>21610.94</v>
      </c>
      <c r="W6116" s="128" t="s">
        <v>1152</v>
      </c>
      <c r="X6116" s="128" t="s">
        <v>1152</v>
      </c>
      <c r="Y6116" s="128" t="s">
        <v>1152</v>
      </c>
      <c r="Z6116" s="128" t="s">
        <v>48</v>
      </c>
      <c r="AA6116" s="128" t="s">
        <v>646</v>
      </c>
      <c r="AB6116" s="128" t="s">
        <v>42</v>
      </c>
      <c r="AC6116" s="128" t="s">
        <v>3161</v>
      </c>
      <c r="AD6116" s="128" t="s">
        <v>648</v>
      </c>
    </row>
    <row r="6117" spans="1:30" x14ac:dyDescent="0.25">
      <c r="A6117" s="128" t="s">
        <v>35</v>
      </c>
      <c r="B6117" s="128" t="s">
        <v>36</v>
      </c>
      <c r="C6117" s="128" t="s">
        <v>37</v>
      </c>
      <c r="D6117" s="128" t="s">
        <v>121</v>
      </c>
      <c r="E6117" s="128" t="s">
        <v>122</v>
      </c>
      <c r="F6117" s="128" t="s">
        <v>123</v>
      </c>
      <c r="G6117" s="128" t="s">
        <v>124</v>
      </c>
      <c r="H6117" s="128" t="s">
        <v>124</v>
      </c>
      <c r="I6117" s="128" t="s">
        <v>42</v>
      </c>
      <c r="J6117" s="128" t="s">
        <v>182</v>
      </c>
      <c r="K6117" s="128" t="s">
        <v>182</v>
      </c>
      <c r="L6117" s="128" t="s">
        <v>43</v>
      </c>
      <c r="M6117" s="128" t="s">
        <v>44</v>
      </c>
      <c r="N6117" s="128" t="s">
        <v>180</v>
      </c>
      <c r="O6117" s="128" t="s">
        <v>2241</v>
      </c>
      <c r="P6117" s="128" t="s">
        <v>1152</v>
      </c>
      <c r="Q6117" s="128" t="s">
        <v>645</v>
      </c>
      <c r="R6117" s="128" t="s">
        <v>1152</v>
      </c>
      <c r="S6117" s="127">
        <v>201505</v>
      </c>
      <c r="T6117" s="128" t="s">
        <v>52</v>
      </c>
      <c r="U6117" s="127">
        <v>0</v>
      </c>
      <c r="V6117" s="138">
        <v>8416.3799999999992</v>
      </c>
      <c r="W6117" s="128" t="s">
        <v>1152</v>
      </c>
      <c r="X6117" s="128" t="s">
        <v>1152</v>
      </c>
      <c r="Y6117" s="128" t="s">
        <v>1152</v>
      </c>
      <c r="Z6117" s="128" t="s">
        <v>48</v>
      </c>
      <c r="AA6117" s="128" t="s">
        <v>646</v>
      </c>
      <c r="AB6117" s="128" t="s">
        <v>42</v>
      </c>
      <c r="AC6117" s="128" t="s">
        <v>3161</v>
      </c>
      <c r="AD6117" s="128" t="s">
        <v>648</v>
      </c>
    </row>
    <row r="6118" spans="1:30" x14ac:dyDescent="0.25">
      <c r="A6118" s="128" t="s">
        <v>35</v>
      </c>
      <c r="B6118" s="128" t="s">
        <v>36</v>
      </c>
      <c r="C6118" s="128" t="s">
        <v>37</v>
      </c>
      <c r="D6118" s="128" t="s">
        <v>121</v>
      </c>
      <c r="E6118" s="128" t="s">
        <v>122</v>
      </c>
      <c r="F6118" s="128" t="s">
        <v>123</v>
      </c>
      <c r="G6118" s="128" t="s">
        <v>124</v>
      </c>
      <c r="H6118" s="128" t="s">
        <v>124</v>
      </c>
      <c r="I6118" s="128" t="s">
        <v>42</v>
      </c>
      <c r="J6118" s="128" t="s">
        <v>182</v>
      </c>
      <c r="K6118" s="128" t="s">
        <v>182</v>
      </c>
      <c r="L6118" s="128" t="s">
        <v>43</v>
      </c>
      <c r="M6118" s="128" t="s">
        <v>44</v>
      </c>
      <c r="N6118" s="128" t="s">
        <v>180</v>
      </c>
      <c r="O6118" s="128" t="s">
        <v>2273</v>
      </c>
      <c r="P6118" s="128" t="s">
        <v>1152</v>
      </c>
      <c r="Q6118" s="128" t="s">
        <v>645</v>
      </c>
      <c r="R6118" s="128" t="s">
        <v>1152</v>
      </c>
      <c r="S6118" s="127">
        <v>201505</v>
      </c>
      <c r="T6118" s="128" t="s">
        <v>52</v>
      </c>
      <c r="U6118" s="127">
        <v>0</v>
      </c>
      <c r="V6118" s="138">
        <v>1247.25</v>
      </c>
      <c r="W6118" s="128" t="s">
        <v>1152</v>
      </c>
      <c r="X6118" s="128" t="s">
        <v>1152</v>
      </c>
      <c r="Y6118" s="128" t="s">
        <v>1152</v>
      </c>
      <c r="Z6118" s="128" t="s">
        <v>48</v>
      </c>
      <c r="AA6118" s="128" t="s">
        <v>646</v>
      </c>
      <c r="AB6118" s="128" t="s">
        <v>42</v>
      </c>
      <c r="AC6118" s="128" t="s">
        <v>3161</v>
      </c>
      <c r="AD6118" s="128" t="s">
        <v>648</v>
      </c>
    </row>
    <row r="6119" spans="1:30" x14ac:dyDescent="0.25">
      <c r="A6119" s="128" t="s">
        <v>35</v>
      </c>
      <c r="B6119" s="128" t="s">
        <v>36</v>
      </c>
      <c r="C6119" s="128" t="s">
        <v>37</v>
      </c>
      <c r="D6119" s="128" t="s">
        <v>121</v>
      </c>
      <c r="E6119" s="128" t="s">
        <v>122</v>
      </c>
      <c r="F6119" s="128" t="s">
        <v>123</v>
      </c>
      <c r="G6119" s="128" t="s">
        <v>124</v>
      </c>
      <c r="H6119" s="128" t="s">
        <v>124</v>
      </c>
      <c r="I6119" s="128" t="s">
        <v>42</v>
      </c>
      <c r="J6119" s="128" t="s">
        <v>182</v>
      </c>
      <c r="K6119" s="128" t="s">
        <v>182</v>
      </c>
      <c r="L6119" s="128" t="s">
        <v>43</v>
      </c>
      <c r="M6119" s="128" t="s">
        <v>44</v>
      </c>
      <c r="N6119" s="128" t="s">
        <v>180</v>
      </c>
      <c r="O6119" s="128" t="s">
        <v>2271</v>
      </c>
      <c r="P6119" s="128" t="s">
        <v>1152</v>
      </c>
      <c r="Q6119" s="128" t="s">
        <v>645</v>
      </c>
      <c r="R6119" s="128" t="s">
        <v>1152</v>
      </c>
      <c r="S6119" s="127">
        <v>201505</v>
      </c>
      <c r="T6119" s="128" t="s">
        <v>52</v>
      </c>
      <c r="U6119" s="127">
        <v>0</v>
      </c>
      <c r="V6119" s="138">
        <v>3694.44</v>
      </c>
      <c r="W6119" s="128" t="s">
        <v>1152</v>
      </c>
      <c r="X6119" s="128" t="s">
        <v>1152</v>
      </c>
      <c r="Y6119" s="128" t="s">
        <v>1152</v>
      </c>
      <c r="Z6119" s="128" t="s">
        <v>48</v>
      </c>
      <c r="AA6119" s="128" t="s">
        <v>646</v>
      </c>
      <c r="AB6119" s="128" t="s">
        <v>42</v>
      </c>
      <c r="AC6119" s="128" t="s">
        <v>3161</v>
      </c>
      <c r="AD6119" s="128" t="s">
        <v>648</v>
      </c>
    </row>
    <row r="6120" spans="1:30" x14ac:dyDescent="0.25">
      <c r="A6120" s="128" t="s">
        <v>35</v>
      </c>
      <c r="B6120" s="128" t="s">
        <v>36</v>
      </c>
      <c r="C6120" s="128" t="s">
        <v>37</v>
      </c>
      <c r="D6120" s="128" t="s">
        <v>121</v>
      </c>
      <c r="E6120" s="128" t="s">
        <v>122</v>
      </c>
      <c r="F6120" s="128" t="s">
        <v>123</v>
      </c>
      <c r="G6120" s="128" t="s">
        <v>124</v>
      </c>
      <c r="H6120" s="128" t="s">
        <v>124</v>
      </c>
      <c r="I6120" s="128" t="s">
        <v>42</v>
      </c>
      <c r="J6120" s="128" t="s">
        <v>182</v>
      </c>
      <c r="K6120" s="128" t="s">
        <v>182</v>
      </c>
      <c r="L6120" s="128" t="s">
        <v>43</v>
      </c>
      <c r="M6120" s="128" t="s">
        <v>44</v>
      </c>
      <c r="N6120" s="128" t="s">
        <v>180</v>
      </c>
      <c r="O6120" s="128" t="s">
        <v>3162</v>
      </c>
      <c r="P6120" s="128" t="s">
        <v>1152</v>
      </c>
      <c r="Q6120" s="128" t="s">
        <v>645</v>
      </c>
      <c r="R6120" s="128" t="s">
        <v>1152</v>
      </c>
      <c r="S6120" s="127">
        <v>201505</v>
      </c>
      <c r="T6120" s="128" t="s">
        <v>52</v>
      </c>
      <c r="U6120" s="127">
        <v>0</v>
      </c>
      <c r="V6120" s="138">
        <v>1596.43</v>
      </c>
      <c r="W6120" s="128" t="s">
        <v>1152</v>
      </c>
      <c r="X6120" s="128" t="s">
        <v>1152</v>
      </c>
      <c r="Y6120" s="128" t="s">
        <v>1152</v>
      </c>
      <c r="Z6120" s="128" t="s">
        <v>48</v>
      </c>
      <c r="AA6120" s="128" t="s">
        <v>646</v>
      </c>
      <c r="AB6120" s="128" t="s">
        <v>42</v>
      </c>
      <c r="AC6120" s="128" t="s">
        <v>3161</v>
      </c>
      <c r="AD6120" s="128" t="s">
        <v>648</v>
      </c>
    </row>
    <row r="6121" spans="1:30" x14ac:dyDescent="0.25">
      <c r="A6121" s="128" t="s">
        <v>35</v>
      </c>
      <c r="B6121" s="128" t="s">
        <v>36</v>
      </c>
      <c r="C6121" s="128" t="s">
        <v>37</v>
      </c>
      <c r="D6121" s="128" t="s">
        <v>121</v>
      </c>
      <c r="E6121" s="128" t="s">
        <v>122</v>
      </c>
      <c r="F6121" s="128" t="s">
        <v>123</v>
      </c>
      <c r="G6121" s="128" t="s">
        <v>124</v>
      </c>
      <c r="H6121" s="128" t="s">
        <v>124</v>
      </c>
      <c r="I6121" s="128" t="s">
        <v>42</v>
      </c>
      <c r="J6121" s="128" t="s">
        <v>182</v>
      </c>
      <c r="K6121" s="128" t="s">
        <v>182</v>
      </c>
      <c r="L6121" s="128" t="s">
        <v>43</v>
      </c>
      <c r="M6121" s="128" t="s">
        <v>44</v>
      </c>
      <c r="N6121" s="128" t="s">
        <v>180</v>
      </c>
      <c r="O6121" s="128" t="s">
        <v>3163</v>
      </c>
      <c r="P6121" s="128" t="s">
        <v>1152</v>
      </c>
      <c r="Q6121" s="128" t="s">
        <v>645</v>
      </c>
      <c r="R6121" s="128" t="s">
        <v>1152</v>
      </c>
      <c r="S6121" s="127">
        <v>201505</v>
      </c>
      <c r="T6121" s="128" t="s">
        <v>52</v>
      </c>
      <c r="U6121" s="127">
        <v>0</v>
      </c>
      <c r="V6121" s="138">
        <v>4586.55</v>
      </c>
      <c r="W6121" s="128" t="s">
        <v>1152</v>
      </c>
      <c r="X6121" s="128" t="s">
        <v>1152</v>
      </c>
      <c r="Y6121" s="128" t="s">
        <v>1152</v>
      </c>
      <c r="Z6121" s="128" t="s">
        <v>48</v>
      </c>
      <c r="AA6121" s="128" t="s">
        <v>646</v>
      </c>
      <c r="AB6121" s="128" t="s">
        <v>42</v>
      </c>
      <c r="AC6121" s="128" t="s">
        <v>3161</v>
      </c>
      <c r="AD6121" s="128" t="s">
        <v>648</v>
      </c>
    </row>
    <row r="6122" spans="1:30" x14ac:dyDescent="0.25">
      <c r="A6122" s="128" t="s">
        <v>35</v>
      </c>
      <c r="B6122" s="128" t="s">
        <v>36</v>
      </c>
      <c r="C6122" s="128" t="s">
        <v>37</v>
      </c>
      <c r="D6122" s="128" t="s">
        <v>121</v>
      </c>
      <c r="E6122" s="128" t="s">
        <v>122</v>
      </c>
      <c r="F6122" s="128" t="s">
        <v>123</v>
      </c>
      <c r="G6122" s="128" t="s">
        <v>124</v>
      </c>
      <c r="H6122" s="128" t="s">
        <v>124</v>
      </c>
      <c r="I6122" s="128" t="s">
        <v>42</v>
      </c>
      <c r="J6122" s="128" t="s">
        <v>182</v>
      </c>
      <c r="K6122" s="128" t="s">
        <v>182</v>
      </c>
      <c r="L6122" s="128" t="s">
        <v>43</v>
      </c>
      <c r="M6122" s="128" t="s">
        <v>44</v>
      </c>
      <c r="N6122" s="128" t="s">
        <v>180</v>
      </c>
      <c r="O6122" s="128" t="s">
        <v>3164</v>
      </c>
      <c r="P6122" s="128" t="s">
        <v>1152</v>
      </c>
      <c r="Q6122" s="128" t="s">
        <v>645</v>
      </c>
      <c r="R6122" s="128" t="s">
        <v>1152</v>
      </c>
      <c r="S6122" s="127">
        <v>201505</v>
      </c>
      <c r="T6122" s="128" t="s">
        <v>52</v>
      </c>
      <c r="U6122" s="127">
        <v>0</v>
      </c>
      <c r="V6122" s="138">
        <v>225.87</v>
      </c>
      <c r="W6122" s="128" t="s">
        <v>1152</v>
      </c>
      <c r="X6122" s="128" t="s">
        <v>1152</v>
      </c>
      <c r="Y6122" s="128" t="s">
        <v>1152</v>
      </c>
      <c r="Z6122" s="128" t="s">
        <v>48</v>
      </c>
      <c r="AA6122" s="128" t="s">
        <v>646</v>
      </c>
      <c r="AB6122" s="128" t="s">
        <v>42</v>
      </c>
      <c r="AC6122" s="128" t="s">
        <v>3161</v>
      </c>
      <c r="AD6122" s="128" t="s">
        <v>648</v>
      </c>
    </row>
    <row r="6123" spans="1:30" x14ac:dyDescent="0.25">
      <c r="A6123" s="128" t="s">
        <v>35</v>
      </c>
      <c r="B6123" s="128" t="s">
        <v>36</v>
      </c>
      <c r="C6123" s="128" t="s">
        <v>37</v>
      </c>
      <c r="D6123" s="128" t="s">
        <v>121</v>
      </c>
      <c r="E6123" s="128" t="s">
        <v>122</v>
      </c>
      <c r="F6123" s="128" t="s">
        <v>123</v>
      </c>
      <c r="G6123" s="128" t="s">
        <v>124</v>
      </c>
      <c r="H6123" s="128" t="s">
        <v>124</v>
      </c>
      <c r="I6123" s="128" t="s">
        <v>42</v>
      </c>
      <c r="J6123" s="128" t="s">
        <v>182</v>
      </c>
      <c r="K6123" s="128" t="s">
        <v>182</v>
      </c>
      <c r="L6123" s="128" t="s">
        <v>43</v>
      </c>
      <c r="M6123" s="128" t="s">
        <v>44</v>
      </c>
      <c r="N6123" s="128" t="s">
        <v>180</v>
      </c>
      <c r="O6123" s="128" t="s">
        <v>3165</v>
      </c>
      <c r="P6123" s="128" t="s">
        <v>1152</v>
      </c>
      <c r="Q6123" s="128" t="s">
        <v>645</v>
      </c>
      <c r="R6123" s="128" t="s">
        <v>1152</v>
      </c>
      <c r="S6123" s="127">
        <v>201505</v>
      </c>
      <c r="T6123" s="128" t="s">
        <v>52</v>
      </c>
      <c r="U6123" s="127">
        <v>0</v>
      </c>
      <c r="V6123" s="138">
        <v>1680.6</v>
      </c>
      <c r="W6123" s="128" t="s">
        <v>1152</v>
      </c>
      <c r="X6123" s="128" t="s">
        <v>1152</v>
      </c>
      <c r="Y6123" s="128" t="s">
        <v>1152</v>
      </c>
      <c r="Z6123" s="128" t="s">
        <v>48</v>
      </c>
      <c r="AA6123" s="128" t="s">
        <v>646</v>
      </c>
      <c r="AB6123" s="128" t="s">
        <v>42</v>
      </c>
      <c r="AC6123" s="128" t="s">
        <v>3161</v>
      </c>
      <c r="AD6123" s="128" t="s">
        <v>648</v>
      </c>
    </row>
    <row r="6124" spans="1:30" x14ac:dyDescent="0.25">
      <c r="A6124" s="128" t="s">
        <v>35</v>
      </c>
      <c r="B6124" s="128" t="s">
        <v>36</v>
      </c>
      <c r="C6124" s="128" t="s">
        <v>37</v>
      </c>
      <c r="D6124" s="128" t="s">
        <v>121</v>
      </c>
      <c r="E6124" s="128" t="s">
        <v>122</v>
      </c>
      <c r="F6124" s="128" t="s">
        <v>123</v>
      </c>
      <c r="G6124" s="128" t="s">
        <v>124</v>
      </c>
      <c r="H6124" s="128" t="s">
        <v>124</v>
      </c>
      <c r="I6124" s="128" t="s">
        <v>42</v>
      </c>
      <c r="J6124" s="128" t="s">
        <v>182</v>
      </c>
      <c r="K6124" s="128" t="s">
        <v>182</v>
      </c>
      <c r="L6124" s="128" t="s">
        <v>43</v>
      </c>
      <c r="M6124" s="128" t="s">
        <v>44</v>
      </c>
      <c r="N6124" s="128" t="s">
        <v>180</v>
      </c>
      <c r="O6124" s="128" t="s">
        <v>3166</v>
      </c>
      <c r="P6124" s="128" t="s">
        <v>1152</v>
      </c>
      <c r="Q6124" s="128" t="s">
        <v>645</v>
      </c>
      <c r="R6124" s="128" t="s">
        <v>1152</v>
      </c>
      <c r="S6124" s="127">
        <v>201505</v>
      </c>
      <c r="T6124" s="128" t="s">
        <v>52</v>
      </c>
      <c r="U6124" s="127">
        <v>0</v>
      </c>
      <c r="V6124" s="138">
        <v>209.36</v>
      </c>
      <c r="W6124" s="128" t="s">
        <v>1152</v>
      </c>
      <c r="X6124" s="128" t="s">
        <v>1152</v>
      </c>
      <c r="Y6124" s="128" t="s">
        <v>1152</v>
      </c>
      <c r="Z6124" s="128" t="s">
        <v>48</v>
      </c>
      <c r="AA6124" s="128" t="s">
        <v>646</v>
      </c>
      <c r="AB6124" s="128" t="s">
        <v>42</v>
      </c>
      <c r="AC6124" s="128" t="s">
        <v>3161</v>
      </c>
      <c r="AD6124" s="128" t="s">
        <v>648</v>
      </c>
    </row>
    <row r="6125" spans="1:30" x14ac:dyDescent="0.25">
      <c r="A6125" s="128" t="s">
        <v>35</v>
      </c>
      <c r="B6125" s="128" t="s">
        <v>36</v>
      </c>
      <c r="C6125" s="128" t="s">
        <v>37</v>
      </c>
      <c r="D6125" s="128" t="s">
        <v>121</v>
      </c>
      <c r="E6125" s="128" t="s">
        <v>122</v>
      </c>
      <c r="F6125" s="128" t="s">
        <v>123</v>
      </c>
      <c r="G6125" s="128" t="s">
        <v>124</v>
      </c>
      <c r="H6125" s="128" t="s">
        <v>124</v>
      </c>
      <c r="I6125" s="128" t="s">
        <v>42</v>
      </c>
      <c r="J6125" s="128" t="s">
        <v>182</v>
      </c>
      <c r="K6125" s="128" t="s">
        <v>182</v>
      </c>
      <c r="L6125" s="128" t="s">
        <v>43</v>
      </c>
      <c r="M6125" s="128" t="s">
        <v>44</v>
      </c>
      <c r="N6125" s="128" t="s">
        <v>180</v>
      </c>
      <c r="O6125" s="128" t="s">
        <v>3183</v>
      </c>
      <c r="P6125" s="128" t="s">
        <v>1152</v>
      </c>
      <c r="Q6125" s="128" t="s">
        <v>645</v>
      </c>
      <c r="R6125" s="128" t="s">
        <v>1152</v>
      </c>
      <c r="S6125" s="127">
        <v>201505</v>
      </c>
      <c r="T6125" s="128" t="s">
        <v>52</v>
      </c>
      <c r="U6125" s="127">
        <v>0</v>
      </c>
      <c r="V6125" s="138">
        <v>434.79</v>
      </c>
      <c r="W6125" s="128" t="s">
        <v>1152</v>
      </c>
      <c r="X6125" s="128" t="s">
        <v>1152</v>
      </c>
      <c r="Y6125" s="128" t="s">
        <v>1152</v>
      </c>
      <c r="Z6125" s="128" t="s">
        <v>48</v>
      </c>
      <c r="AA6125" s="128" t="s">
        <v>646</v>
      </c>
      <c r="AB6125" s="128" t="s">
        <v>42</v>
      </c>
      <c r="AC6125" s="128" t="s">
        <v>3161</v>
      </c>
      <c r="AD6125" s="128" t="s">
        <v>648</v>
      </c>
    </row>
    <row r="6126" spans="1:30" x14ac:dyDescent="0.25">
      <c r="A6126" s="128" t="s">
        <v>35</v>
      </c>
      <c r="B6126" s="128" t="s">
        <v>36</v>
      </c>
      <c r="C6126" s="128" t="s">
        <v>37</v>
      </c>
      <c r="D6126" s="128" t="s">
        <v>121</v>
      </c>
      <c r="E6126" s="128" t="s">
        <v>122</v>
      </c>
      <c r="F6126" s="128" t="s">
        <v>123</v>
      </c>
      <c r="G6126" s="128" t="s">
        <v>124</v>
      </c>
      <c r="H6126" s="128" t="s">
        <v>124</v>
      </c>
      <c r="I6126" s="128" t="s">
        <v>42</v>
      </c>
      <c r="J6126" s="128" t="s">
        <v>174</v>
      </c>
      <c r="K6126" s="128" t="s">
        <v>174</v>
      </c>
      <c r="L6126" s="128" t="s">
        <v>43</v>
      </c>
      <c r="M6126" s="128" t="s">
        <v>44</v>
      </c>
      <c r="N6126" s="128" t="s">
        <v>180</v>
      </c>
      <c r="O6126" s="128" t="s">
        <v>3207</v>
      </c>
      <c r="P6126" s="128" t="s">
        <v>1152</v>
      </c>
      <c r="Q6126" s="128" t="s">
        <v>645</v>
      </c>
      <c r="R6126" s="128" t="s">
        <v>1152</v>
      </c>
      <c r="S6126" s="127">
        <v>201505</v>
      </c>
      <c r="T6126" s="128" t="s">
        <v>52</v>
      </c>
      <c r="U6126" s="127">
        <v>0</v>
      </c>
      <c r="V6126" s="138">
        <v>540</v>
      </c>
      <c r="W6126" s="128" t="s">
        <v>1152</v>
      </c>
      <c r="X6126" s="128" t="s">
        <v>1152</v>
      </c>
      <c r="Y6126" s="128" t="s">
        <v>1152</v>
      </c>
      <c r="Z6126" s="128" t="s">
        <v>48</v>
      </c>
      <c r="AA6126" s="128" t="s">
        <v>646</v>
      </c>
      <c r="AB6126" s="128" t="s">
        <v>42</v>
      </c>
      <c r="AC6126" s="128" t="s">
        <v>3161</v>
      </c>
      <c r="AD6126" s="128" t="s">
        <v>648</v>
      </c>
    </row>
    <row r="6127" spans="1:30" x14ac:dyDescent="0.25">
      <c r="A6127" s="128" t="s">
        <v>35</v>
      </c>
      <c r="B6127" s="128" t="s">
        <v>36</v>
      </c>
      <c r="C6127" s="128" t="s">
        <v>37</v>
      </c>
      <c r="D6127" s="128" t="s">
        <v>121</v>
      </c>
      <c r="E6127" s="128" t="s">
        <v>122</v>
      </c>
      <c r="F6127" s="128" t="s">
        <v>123</v>
      </c>
      <c r="G6127" s="128" t="s">
        <v>124</v>
      </c>
      <c r="H6127" s="128" t="s">
        <v>124</v>
      </c>
      <c r="I6127" s="128" t="s">
        <v>42</v>
      </c>
      <c r="J6127" s="128" t="s">
        <v>174</v>
      </c>
      <c r="K6127" s="128" t="s">
        <v>174</v>
      </c>
      <c r="L6127" s="128" t="s">
        <v>43</v>
      </c>
      <c r="M6127" s="128" t="s">
        <v>44</v>
      </c>
      <c r="N6127" s="128" t="s">
        <v>180</v>
      </c>
      <c r="O6127" s="128" t="s">
        <v>3163</v>
      </c>
      <c r="P6127" s="128" t="s">
        <v>1152</v>
      </c>
      <c r="Q6127" s="128" t="s">
        <v>645</v>
      </c>
      <c r="R6127" s="128" t="s">
        <v>1152</v>
      </c>
      <c r="S6127" s="127">
        <v>201505</v>
      </c>
      <c r="T6127" s="128" t="s">
        <v>52</v>
      </c>
      <c r="U6127" s="127">
        <v>0</v>
      </c>
      <c r="V6127" s="138">
        <v>367</v>
      </c>
      <c r="W6127" s="128" t="s">
        <v>1152</v>
      </c>
      <c r="X6127" s="128" t="s">
        <v>1152</v>
      </c>
      <c r="Y6127" s="128" t="s">
        <v>1152</v>
      </c>
      <c r="Z6127" s="128" t="s">
        <v>48</v>
      </c>
      <c r="AA6127" s="128" t="s">
        <v>646</v>
      </c>
      <c r="AB6127" s="128" t="s">
        <v>42</v>
      </c>
      <c r="AC6127" s="128" t="s">
        <v>3161</v>
      </c>
      <c r="AD6127" s="128" t="s">
        <v>648</v>
      </c>
    </row>
    <row r="6128" spans="1:30" x14ac:dyDescent="0.25">
      <c r="A6128" s="128" t="s">
        <v>35</v>
      </c>
      <c r="B6128" s="128" t="s">
        <v>36</v>
      </c>
      <c r="C6128" s="128" t="s">
        <v>37</v>
      </c>
      <c r="D6128" s="128" t="s">
        <v>121</v>
      </c>
      <c r="E6128" s="128" t="s">
        <v>122</v>
      </c>
      <c r="F6128" s="128" t="s">
        <v>123</v>
      </c>
      <c r="G6128" s="128" t="s">
        <v>124</v>
      </c>
      <c r="H6128" s="128" t="s">
        <v>124</v>
      </c>
      <c r="I6128" s="128" t="s">
        <v>42</v>
      </c>
      <c r="J6128" s="128" t="s">
        <v>174</v>
      </c>
      <c r="K6128" s="128" t="s">
        <v>174</v>
      </c>
      <c r="L6128" s="128" t="s">
        <v>43</v>
      </c>
      <c r="M6128" s="128" t="s">
        <v>44</v>
      </c>
      <c r="N6128" s="128" t="s">
        <v>180</v>
      </c>
      <c r="O6128" s="128" t="s">
        <v>3164</v>
      </c>
      <c r="P6128" s="128" t="s">
        <v>1152</v>
      </c>
      <c r="Q6128" s="128" t="s">
        <v>645</v>
      </c>
      <c r="R6128" s="128" t="s">
        <v>1152</v>
      </c>
      <c r="S6128" s="127">
        <v>201505</v>
      </c>
      <c r="T6128" s="128" t="s">
        <v>52</v>
      </c>
      <c r="U6128" s="127">
        <v>0</v>
      </c>
      <c r="V6128" s="138">
        <v>253</v>
      </c>
      <c r="W6128" s="128" t="s">
        <v>1152</v>
      </c>
      <c r="X6128" s="128" t="s">
        <v>1152</v>
      </c>
      <c r="Y6128" s="128" t="s">
        <v>1152</v>
      </c>
      <c r="Z6128" s="128" t="s">
        <v>48</v>
      </c>
      <c r="AA6128" s="128" t="s">
        <v>646</v>
      </c>
      <c r="AB6128" s="128" t="s">
        <v>42</v>
      </c>
      <c r="AC6128" s="128" t="s">
        <v>3161</v>
      </c>
      <c r="AD6128" s="128" t="s">
        <v>648</v>
      </c>
    </row>
    <row r="6129" spans="1:30" x14ac:dyDescent="0.25">
      <c r="A6129" s="128" t="s">
        <v>35</v>
      </c>
      <c r="B6129" s="128" t="s">
        <v>36</v>
      </c>
      <c r="C6129" s="128" t="s">
        <v>37</v>
      </c>
      <c r="D6129" s="128" t="s">
        <v>121</v>
      </c>
      <c r="E6129" s="128" t="s">
        <v>122</v>
      </c>
      <c r="F6129" s="128" t="s">
        <v>123</v>
      </c>
      <c r="G6129" s="128" t="s">
        <v>124</v>
      </c>
      <c r="H6129" s="128" t="s">
        <v>124</v>
      </c>
      <c r="I6129" s="128" t="s">
        <v>42</v>
      </c>
      <c r="J6129" s="128" t="s">
        <v>174</v>
      </c>
      <c r="K6129" s="128" t="s">
        <v>174</v>
      </c>
      <c r="L6129" s="128" t="s">
        <v>43</v>
      </c>
      <c r="M6129" s="128" t="s">
        <v>44</v>
      </c>
      <c r="N6129" s="128" t="s">
        <v>180</v>
      </c>
      <c r="O6129" s="128" t="s">
        <v>42</v>
      </c>
      <c r="P6129" s="128" t="s">
        <v>1152</v>
      </c>
      <c r="Q6129" s="128" t="s">
        <v>645</v>
      </c>
      <c r="R6129" s="128" t="s">
        <v>1152</v>
      </c>
      <c r="S6129" s="127">
        <v>201505</v>
      </c>
      <c r="T6129" s="128" t="s">
        <v>52</v>
      </c>
      <c r="U6129" s="127">
        <v>0</v>
      </c>
      <c r="V6129" s="138">
        <v>2793</v>
      </c>
      <c r="W6129" s="128" t="s">
        <v>1152</v>
      </c>
      <c r="X6129" s="128" t="s">
        <v>1152</v>
      </c>
      <c r="Y6129" s="128" t="s">
        <v>1152</v>
      </c>
      <c r="Z6129" s="128" t="s">
        <v>48</v>
      </c>
      <c r="AA6129" s="128" t="s">
        <v>646</v>
      </c>
      <c r="AB6129" s="128" t="s">
        <v>42</v>
      </c>
      <c r="AC6129" s="128" t="s">
        <v>3161</v>
      </c>
      <c r="AD6129" s="128" t="s">
        <v>648</v>
      </c>
    </row>
    <row r="6130" spans="1:30" x14ac:dyDescent="0.25">
      <c r="A6130" s="128" t="s">
        <v>35</v>
      </c>
      <c r="B6130" s="128" t="s">
        <v>36</v>
      </c>
      <c r="C6130" s="128" t="s">
        <v>37</v>
      </c>
      <c r="D6130" s="128" t="s">
        <v>121</v>
      </c>
      <c r="E6130" s="128" t="s">
        <v>122</v>
      </c>
      <c r="F6130" s="128" t="s">
        <v>123</v>
      </c>
      <c r="G6130" s="128" t="s">
        <v>124</v>
      </c>
      <c r="H6130" s="128" t="s">
        <v>124</v>
      </c>
      <c r="I6130" s="128" t="s">
        <v>42</v>
      </c>
      <c r="J6130" s="128" t="s">
        <v>174</v>
      </c>
      <c r="K6130" s="128" t="s">
        <v>174</v>
      </c>
      <c r="L6130" s="128" t="s">
        <v>43</v>
      </c>
      <c r="M6130" s="128" t="s">
        <v>44</v>
      </c>
      <c r="N6130" s="128" t="s">
        <v>180</v>
      </c>
      <c r="O6130" s="128" t="s">
        <v>3208</v>
      </c>
      <c r="P6130" s="128" t="s">
        <v>1152</v>
      </c>
      <c r="Q6130" s="128" t="s">
        <v>645</v>
      </c>
      <c r="R6130" s="128" t="s">
        <v>1152</v>
      </c>
      <c r="S6130" s="127">
        <v>201505</v>
      </c>
      <c r="T6130" s="128" t="s">
        <v>52</v>
      </c>
      <c r="U6130" s="127">
        <v>0</v>
      </c>
      <c r="V6130" s="138">
        <v>180</v>
      </c>
      <c r="W6130" s="128" t="s">
        <v>1152</v>
      </c>
      <c r="X6130" s="128" t="s">
        <v>1152</v>
      </c>
      <c r="Y6130" s="128" t="s">
        <v>1152</v>
      </c>
      <c r="Z6130" s="128" t="s">
        <v>48</v>
      </c>
      <c r="AA6130" s="128" t="s">
        <v>646</v>
      </c>
      <c r="AB6130" s="128" t="s">
        <v>42</v>
      </c>
      <c r="AC6130" s="128" t="s">
        <v>3161</v>
      </c>
      <c r="AD6130" s="128" t="s">
        <v>648</v>
      </c>
    </row>
    <row r="6131" spans="1:30" x14ac:dyDescent="0.25">
      <c r="A6131" s="128" t="s">
        <v>35</v>
      </c>
      <c r="B6131" s="128" t="s">
        <v>36</v>
      </c>
      <c r="C6131" s="128" t="s">
        <v>37</v>
      </c>
      <c r="D6131" s="128" t="s">
        <v>121</v>
      </c>
      <c r="E6131" s="128" t="s">
        <v>122</v>
      </c>
      <c r="F6131" s="128" t="s">
        <v>123</v>
      </c>
      <c r="G6131" s="128" t="s">
        <v>124</v>
      </c>
      <c r="H6131" s="128" t="s">
        <v>124</v>
      </c>
      <c r="I6131" s="128" t="s">
        <v>42</v>
      </c>
      <c r="J6131" s="128" t="s">
        <v>174</v>
      </c>
      <c r="K6131" s="128" t="s">
        <v>174</v>
      </c>
      <c r="L6131" s="128" t="s">
        <v>43</v>
      </c>
      <c r="M6131" s="128" t="s">
        <v>44</v>
      </c>
      <c r="N6131" s="128" t="s">
        <v>180</v>
      </c>
      <c r="O6131" s="128" t="s">
        <v>3209</v>
      </c>
      <c r="P6131" s="128" t="s">
        <v>1152</v>
      </c>
      <c r="Q6131" s="128" t="s">
        <v>645</v>
      </c>
      <c r="R6131" s="128" t="s">
        <v>1152</v>
      </c>
      <c r="S6131" s="127">
        <v>201505</v>
      </c>
      <c r="T6131" s="128" t="s">
        <v>52</v>
      </c>
      <c r="U6131" s="127">
        <v>0</v>
      </c>
      <c r="V6131" s="138">
        <v>557.83000000000004</v>
      </c>
      <c r="W6131" s="128" t="s">
        <v>1152</v>
      </c>
      <c r="X6131" s="128" t="s">
        <v>1152</v>
      </c>
      <c r="Y6131" s="128" t="s">
        <v>1152</v>
      </c>
      <c r="Z6131" s="128" t="s">
        <v>48</v>
      </c>
      <c r="AA6131" s="128" t="s">
        <v>646</v>
      </c>
      <c r="AB6131" s="128" t="s">
        <v>42</v>
      </c>
      <c r="AC6131" s="128" t="s">
        <v>3161</v>
      </c>
      <c r="AD6131" s="128" t="s">
        <v>648</v>
      </c>
    </row>
    <row r="6132" spans="1:30" x14ac:dyDescent="0.25">
      <c r="A6132" s="128" t="s">
        <v>35</v>
      </c>
      <c r="B6132" s="128" t="s">
        <v>36</v>
      </c>
      <c r="C6132" s="128" t="s">
        <v>37</v>
      </c>
      <c r="D6132" s="128" t="s">
        <v>121</v>
      </c>
      <c r="E6132" s="128" t="s">
        <v>122</v>
      </c>
      <c r="F6132" s="128" t="s">
        <v>123</v>
      </c>
      <c r="G6132" s="128" t="s">
        <v>124</v>
      </c>
      <c r="H6132" s="128" t="s">
        <v>124</v>
      </c>
      <c r="I6132" s="128" t="s">
        <v>42</v>
      </c>
      <c r="J6132" s="128" t="s">
        <v>182</v>
      </c>
      <c r="K6132" s="128" t="s">
        <v>182</v>
      </c>
      <c r="L6132" s="128" t="s">
        <v>43</v>
      </c>
      <c r="M6132" s="128" t="s">
        <v>44</v>
      </c>
      <c r="N6132" s="128" t="s">
        <v>150</v>
      </c>
      <c r="O6132" s="128" t="s">
        <v>1562</v>
      </c>
      <c r="P6132" s="128" t="s">
        <v>1152</v>
      </c>
      <c r="Q6132" s="128" t="s">
        <v>2484</v>
      </c>
      <c r="R6132" s="128" t="s">
        <v>1152</v>
      </c>
      <c r="S6132" s="127">
        <v>201506</v>
      </c>
      <c r="T6132" s="128" t="s">
        <v>52</v>
      </c>
      <c r="U6132" s="127">
        <v>0</v>
      </c>
      <c r="V6132" s="138">
        <v>1872924</v>
      </c>
      <c r="W6132" s="128" t="s">
        <v>1152</v>
      </c>
      <c r="X6132" s="128" t="s">
        <v>1152</v>
      </c>
      <c r="Y6132" s="128" t="s">
        <v>1152</v>
      </c>
      <c r="Z6132" s="128" t="s">
        <v>48</v>
      </c>
      <c r="AA6132" s="128" t="s">
        <v>2363</v>
      </c>
      <c r="AB6132" s="128" t="s">
        <v>42</v>
      </c>
      <c r="AC6132" s="128" t="s">
        <v>2549</v>
      </c>
      <c r="AD6132" s="128" t="s">
        <v>51</v>
      </c>
    </row>
    <row r="6133" spans="1:30" x14ac:dyDescent="0.25">
      <c r="A6133" s="128" t="s">
        <v>35</v>
      </c>
      <c r="B6133" s="128" t="s">
        <v>36</v>
      </c>
      <c r="C6133" s="128" t="s">
        <v>37</v>
      </c>
      <c r="D6133" s="128" t="s">
        <v>121</v>
      </c>
      <c r="E6133" s="128" t="s">
        <v>122</v>
      </c>
      <c r="F6133" s="128" t="s">
        <v>123</v>
      </c>
      <c r="G6133" s="128" t="s">
        <v>124</v>
      </c>
      <c r="H6133" s="128" t="s">
        <v>124</v>
      </c>
      <c r="I6133" s="128" t="s">
        <v>42</v>
      </c>
      <c r="J6133" s="128" t="s">
        <v>652</v>
      </c>
      <c r="K6133" s="128" t="s">
        <v>652</v>
      </c>
      <c r="L6133" s="128" t="s">
        <v>43</v>
      </c>
      <c r="M6133" s="128" t="s">
        <v>44</v>
      </c>
      <c r="N6133" s="128" t="s">
        <v>150</v>
      </c>
      <c r="O6133" s="128" t="s">
        <v>1562</v>
      </c>
      <c r="P6133" s="128" t="s">
        <v>1152</v>
      </c>
      <c r="Q6133" s="128" t="s">
        <v>2484</v>
      </c>
      <c r="R6133" s="128" t="s">
        <v>1152</v>
      </c>
      <c r="S6133" s="127">
        <v>201506</v>
      </c>
      <c r="T6133" s="128" t="s">
        <v>52</v>
      </c>
      <c r="U6133" s="127">
        <v>0</v>
      </c>
      <c r="V6133" s="138">
        <v>612909</v>
      </c>
      <c r="W6133" s="128" t="s">
        <v>1152</v>
      </c>
      <c r="X6133" s="128" t="s">
        <v>1152</v>
      </c>
      <c r="Y6133" s="128" t="s">
        <v>1152</v>
      </c>
      <c r="Z6133" s="128" t="s">
        <v>48</v>
      </c>
      <c r="AA6133" s="128" t="s">
        <v>2363</v>
      </c>
      <c r="AB6133" s="128" t="s">
        <v>42</v>
      </c>
      <c r="AC6133" s="128" t="s">
        <v>2549</v>
      </c>
      <c r="AD6133" s="128" t="s">
        <v>51</v>
      </c>
    </row>
    <row r="6134" spans="1:30" x14ac:dyDescent="0.25">
      <c r="A6134" s="128" t="s">
        <v>35</v>
      </c>
      <c r="B6134" s="128" t="s">
        <v>36</v>
      </c>
      <c r="C6134" s="128" t="s">
        <v>37</v>
      </c>
      <c r="D6134" s="128" t="s">
        <v>121</v>
      </c>
      <c r="E6134" s="128" t="s">
        <v>122</v>
      </c>
      <c r="F6134" s="128" t="s">
        <v>123</v>
      </c>
      <c r="G6134" s="128" t="s">
        <v>124</v>
      </c>
      <c r="H6134" s="128" t="s">
        <v>124</v>
      </c>
      <c r="I6134" s="128" t="s">
        <v>42</v>
      </c>
      <c r="J6134" s="128" t="s">
        <v>532</v>
      </c>
      <c r="K6134" s="128" t="s">
        <v>532</v>
      </c>
      <c r="L6134" s="128" t="s">
        <v>43</v>
      </c>
      <c r="M6134" s="128" t="s">
        <v>44</v>
      </c>
      <c r="N6134" s="128" t="s">
        <v>150</v>
      </c>
      <c r="O6134" s="128" t="s">
        <v>1562</v>
      </c>
      <c r="P6134" s="128" t="s">
        <v>1152</v>
      </c>
      <c r="Q6134" s="128" t="s">
        <v>2484</v>
      </c>
      <c r="R6134" s="128" t="s">
        <v>1152</v>
      </c>
      <c r="S6134" s="127">
        <v>201506</v>
      </c>
      <c r="T6134" s="128" t="s">
        <v>52</v>
      </c>
      <c r="U6134" s="127">
        <v>0</v>
      </c>
      <c r="V6134" s="138">
        <v>248129</v>
      </c>
      <c r="W6134" s="128" t="s">
        <v>1152</v>
      </c>
      <c r="X6134" s="128" t="s">
        <v>1152</v>
      </c>
      <c r="Y6134" s="128" t="s">
        <v>1152</v>
      </c>
      <c r="Z6134" s="128" t="s">
        <v>48</v>
      </c>
      <c r="AA6134" s="128" t="s">
        <v>2363</v>
      </c>
      <c r="AB6134" s="128" t="s">
        <v>42</v>
      </c>
      <c r="AC6134" s="128" t="s">
        <v>2549</v>
      </c>
      <c r="AD6134" s="128" t="s">
        <v>51</v>
      </c>
    </row>
    <row r="6135" spans="1:30" x14ac:dyDescent="0.25">
      <c r="A6135" s="128" t="s">
        <v>35</v>
      </c>
      <c r="B6135" s="128" t="s">
        <v>36</v>
      </c>
      <c r="C6135" s="128" t="s">
        <v>37</v>
      </c>
      <c r="D6135" s="128" t="s">
        <v>121</v>
      </c>
      <c r="E6135" s="128" t="s">
        <v>122</v>
      </c>
      <c r="F6135" s="128" t="s">
        <v>123</v>
      </c>
      <c r="G6135" s="128" t="s">
        <v>124</v>
      </c>
      <c r="H6135" s="128" t="s">
        <v>124</v>
      </c>
      <c r="I6135" s="128" t="s">
        <v>42</v>
      </c>
      <c r="J6135" s="128" t="s">
        <v>174</v>
      </c>
      <c r="K6135" s="128" t="s">
        <v>174</v>
      </c>
      <c r="L6135" s="128" t="s">
        <v>43</v>
      </c>
      <c r="M6135" s="128" t="s">
        <v>44</v>
      </c>
      <c r="N6135" s="128" t="s">
        <v>150</v>
      </c>
      <c r="O6135" s="128" t="s">
        <v>1562</v>
      </c>
      <c r="P6135" s="128" t="s">
        <v>1152</v>
      </c>
      <c r="Q6135" s="128" t="s">
        <v>2484</v>
      </c>
      <c r="R6135" s="128" t="s">
        <v>1152</v>
      </c>
      <c r="S6135" s="127">
        <v>201506</v>
      </c>
      <c r="T6135" s="128" t="s">
        <v>52</v>
      </c>
      <c r="U6135" s="127">
        <v>0</v>
      </c>
      <c r="V6135" s="138">
        <v>170469</v>
      </c>
      <c r="W6135" s="128" t="s">
        <v>1152</v>
      </c>
      <c r="X6135" s="128" t="s">
        <v>1152</v>
      </c>
      <c r="Y6135" s="128" t="s">
        <v>1152</v>
      </c>
      <c r="Z6135" s="128" t="s">
        <v>48</v>
      </c>
      <c r="AA6135" s="128" t="s">
        <v>2363</v>
      </c>
      <c r="AB6135" s="128" t="s">
        <v>42</v>
      </c>
      <c r="AC6135" s="128" t="s">
        <v>2549</v>
      </c>
      <c r="AD6135" s="128" t="s">
        <v>51</v>
      </c>
    </row>
    <row r="6136" spans="1:30" x14ac:dyDescent="0.25">
      <c r="A6136" s="128" t="s">
        <v>35</v>
      </c>
      <c r="B6136" s="128" t="s">
        <v>36</v>
      </c>
      <c r="C6136" s="128" t="s">
        <v>37</v>
      </c>
      <c r="D6136" s="128" t="s">
        <v>121</v>
      </c>
      <c r="E6136" s="128" t="s">
        <v>122</v>
      </c>
      <c r="F6136" s="128" t="s">
        <v>123</v>
      </c>
      <c r="G6136" s="128" t="s">
        <v>124</v>
      </c>
      <c r="H6136" s="128" t="s">
        <v>124</v>
      </c>
      <c r="I6136" s="128" t="s">
        <v>42</v>
      </c>
      <c r="J6136" s="128" t="s">
        <v>182</v>
      </c>
      <c r="K6136" s="128" t="s">
        <v>182</v>
      </c>
      <c r="L6136" s="128" t="s">
        <v>43</v>
      </c>
      <c r="M6136" s="128" t="s">
        <v>44</v>
      </c>
      <c r="N6136" s="128" t="s">
        <v>150</v>
      </c>
      <c r="O6136" s="128" t="s">
        <v>1562</v>
      </c>
      <c r="P6136" s="128" t="s">
        <v>1152</v>
      </c>
      <c r="Q6136" s="128" t="s">
        <v>2484</v>
      </c>
      <c r="R6136" s="128" t="s">
        <v>1152</v>
      </c>
      <c r="S6136" s="127">
        <v>201506</v>
      </c>
      <c r="T6136" s="128" t="s">
        <v>47</v>
      </c>
      <c r="U6136" s="127">
        <v>0</v>
      </c>
      <c r="V6136" s="138">
        <v>-1822414</v>
      </c>
      <c r="W6136" s="128" t="s">
        <v>1152</v>
      </c>
      <c r="X6136" s="128" t="s">
        <v>1152</v>
      </c>
      <c r="Y6136" s="128" t="s">
        <v>1152</v>
      </c>
      <c r="Z6136" s="128" t="s">
        <v>48</v>
      </c>
      <c r="AA6136" s="128" t="s">
        <v>2363</v>
      </c>
      <c r="AB6136" s="128" t="s">
        <v>42</v>
      </c>
      <c r="AC6136" s="128" t="s">
        <v>2550</v>
      </c>
      <c r="AD6136" s="128" t="s">
        <v>51</v>
      </c>
    </row>
    <row r="6137" spans="1:30" x14ac:dyDescent="0.25">
      <c r="A6137" s="128" t="s">
        <v>35</v>
      </c>
      <c r="B6137" s="128" t="s">
        <v>36</v>
      </c>
      <c r="C6137" s="128" t="s">
        <v>37</v>
      </c>
      <c r="D6137" s="128" t="s">
        <v>121</v>
      </c>
      <c r="E6137" s="128" t="s">
        <v>122</v>
      </c>
      <c r="F6137" s="128" t="s">
        <v>123</v>
      </c>
      <c r="G6137" s="128" t="s">
        <v>124</v>
      </c>
      <c r="H6137" s="128" t="s">
        <v>124</v>
      </c>
      <c r="I6137" s="128" t="s">
        <v>42</v>
      </c>
      <c r="J6137" s="128" t="s">
        <v>652</v>
      </c>
      <c r="K6137" s="128" t="s">
        <v>652</v>
      </c>
      <c r="L6137" s="128" t="s">
        <v>43</v>
      </c>
      <c r="M6137" s="128" t="s">
        <v>44</v>
      </c>
      <c r="N6137" s="128" t="s">
        <v>150</v>
      </c>
      <c r="O6137" s="128" t="s">
        <v>1562</v>
      </c>
      <c r="P6137" s="128" t="s">
        <v>1152</v>
      </c>
      <c r="Q6137" s="128" t="s">
        <v>2484</v>
      </c>
      <c r="R6137" s="128" t="s">
        <v>1152</v>
      </c>
      <c r="S6137" s="127">
        <v>201506</v>
      </c>
      <c r="T6137" s="128" t="s">
        <v>47</v>
      </c>
      <c r="U6137" s="127">
        <v>0</v>
      </c>
      <c r="V6137" s="138">
        <v>-644783</v>
      </c>
      <c r="W6137" s="128" t="s">
        <v>1152</v>
      </c>
      <c r="X6137" s="128" t="s">
        <v>1152</v>
      </c>
      <c r="Y6137" s="128" t="s">
        <v>1152</v>
      </c>
      <c r="Z6137" s="128" t="s">
        <v>48</v>
      </c>
      <c r="AA6137" s="128" t="s">
        <v>2363</v>
      </c>
      <c r="AB6137" s="128" t="s">
        <v>42</v>
      </c>
      <c r="AC6137" s="128" t="s">
        <v>2550</v>
      </c>
      <c r="AD6137" s="128" t="s">
        <v>51</v>
      </c>
    </row>
    <row r="6138" spans="1:30" x14ac:dyDescent="0.25">
      <c r="A6138" s="128" t="s">
        <v>35</v>
      </c>
      <c r="B6138" s="128" t="s">
        <v>36</v>
      </c>
      <c r="C6138" s="128" t="s">
        <v>37</v>
      </c>
      <c r="D6138" s="128" t="s">
        <v>121</v>
      </c>
      <c r="E6138" s="128" t="s">
        <v>122</v>
      </c>
      <c r="F6138" s="128" t="s">
        <v>123</v>
      </c>
      <c r="G6138" s="128" t="s">
        <v>124</v>
      </c>
      <c r="H6138" s="128" t="s">
        <v>124</v>
      </c>
      <c r="I6138" s="128" t="s">
        <v>42</v>
      </c>
      <c r="J6138" s="128" t="s">
        <v>532</v>
      </c>
      <c r="K6138" s="128" t="s">
        <v>532</v>
      </c>
      <c r="L6138" s="128" t="s">
        <v>43</v>
      </c>
      <c r="M6138" s="128" t="s">
        <v>44</v>
      </c>
      <c r="N6138" s="128" t="s">
        <v>150</v>
      </c>
      <c r="O6138" s="128" t="s">
        <v>1562</v>
      </c>
      <c r="P6138" s="128" t="s">
        <v>1152</v>
      </c>
      <c r="Q6138" s="128" t="s">
        <v>2484</v>
      </c>
      <c r="R6138" s="128" t="s">
        <v>1152</v>
      </c>
      <c r="S6138" s="127">
        <v>201506</v>
      </c>
      <c r="T6138" s="128" t="s">
        <v>47</v>
      </c>
      <c r="U6138" s="127">
        <v>0</v>
      </c>
      <c r="V6138" s="138">
        <v>-280444</v>
      </c>
      <c r="W6138" s="128" t="s">
        <v>1152</v>
      </c>
      <c r="X6138" s="128" t="s">
        <v>1152</v>
      </c>
      <c r="Y6138" s="128" t="s">
        <v>1152</v>
      </c>
      <c r="Z6138" s="128" t="s">
        <v>48</v>
      </c>
      <c r="AA6138" s="128" t="s">
        <v>2363</v>
      </c>
      <c r="AB6138" s="128" t="s">
        <v>42</v>
      </c>
      <c r="AC6138" s="128" t="s">
        <v>2550</v>
      </c>
      <c r="AD6138" s="128" t="s">
        <v>51</v>
      </c>
    </row>
    <row r="6139" spans="1:30" x14ac:dyDescent="0.25">
      <c r="A6139" s="128" t="s">
        <v>35</v>
      </c>
      <c r="B6139" s="128" t="s">
        <v>36</v>
      </c>
      <c r="C6139" s="128" t="s">
        <v>37</v>
      </c>
      <c r="D6139" s="128" t="s">
        <v>121</v>
      </c>
      <c r="E6139" s="128" t="s">
        <v>122</v>
      </c>
      <c r="F6139" s="128" t="s">
        <v>123</v>
      </c>
      <c r="G6139" s="128" t="s">
        <v>124</v>
      </c>
      <c r="H6139" s="128" t="s">
        <v>124</v>
      </c>
      <c r="I6139" s="128" t="s">
        <v>42</v>
      </c>
      <c r="J6139" s="128" t="s">
        <v>174</v>
      </c>
      <c r="K6139" s="128" t="s">
        <v>174</v>
      </c>
      <c r="L6139" s="128" t="s">
        <v>43</v>
      </c>
      <c r="M6139" s="128" t="s">
        <v>44</v>
      </c>
      <c r="N6139" s="128" t="s">
        <v>150</v>
      </c>
      <c r="O6139" s="128" t="s">
        <v>1562</v>
      </c>
      <c r="P6139" s="128" t="s">
        <v>1152</v>
      </c>
      <c r="Q6139" s="128" t="s">
        <v>2484</v>
      </c>
      <c r="R6139" s="128" t="s">
        <v>1152</v>
      </c>
      <c r="S6139" s="127">
        <v>201506</v>
      </c>
      <c r="T6139" s="128" t="s">
        <v>47</v>
      </c>
      <c r="U6139" s="127">
        <v>0</v>
      </c>
      <c r="V6139" s="138">
        <v>-153843</v>
      </c>
      <c r="W6139" s="128" t="s">
        <v>1152</v>
      </c>
      <c r="X6139" s="128" t="s">
        <v>1152</v>
      </c>
      <c r="Y6139" s="128" t="s">
        <v>1152</v>
      </c>
      <c r="Z6139" s="128" t="s">
        <v>48</v>
      </c>
      <c r="AA6139" s="128" t="s">
        <v>2363</v>
      </c>
      <c r="AB6139" s="128" t="s">
        <v>42</v>
      </c>
      <c r="AC6139" s="128" t="s">
        <v>2550</v>
      </c>
      <c r="AD6139" s="128" t="s">
        <v>51</v>
      </c>
    </row>
    <row r="6140" spans="1:30" x14ac:dyDescent="0.25">
      <c r="A6140" s="128" t="s">
        <v>35</v>
      </c>
      <c r="B6140" s="128" t="s">
        <v>36</v>
      </c>
      <c r="C6140" s="128" t="s">
        <v>37</v>
      </c>
      <c r="D6140" s="128" t="s">
        <v>121</v>
      </c>
      <c r="E6140" s="128" t="s">
        <v>122</v>
      </c>
      <c r="F6140" s="128" t="s">
        <v>123</v>
      </c>
      <c r="G6140" s="128" t="s">
        <v>124</v>
      </c>
      <c r="H6140" s="128" t="s">
        <v>124</v>
      </c>
      <c r="I6140" s="128" t="s">
        <v>42</v>
      </c>
      <c r="J6140" s="128" t="s">
        <v>532</v>
      </c>
      <c r="K6140" s="128" t="s">
        <v>532</v>
      </c>
      <c r="L6140" s="128" t="s">
        <v>43</v>
      </c>
      <c r="M6140" s="128" t="s">
        <v>44</v>
      </c>
      <c r="N6140" s="128" t="s">
        <v>150</v>
      </c>
      <c r="O6140" s="128" t="s">
        <v>1534</v>
      </c>
      <c r="P6140" s="128" t="s">
        <v>1152</v>
      </c>
      <c r="Q6140" s="128" t="s">
        <v>1535</v>
      </c>
      <c r="R6140" s="128" t="s">
        <v>2551</v>
      </c>
      <c r="S6140" s="127">
        <v>201506</v>
      </c>
      <c r="T6140" s="128" t="s">
        <v>47</v>
      </c>
      <c r="U6140" s="127">
        <v>0</v>
      </c>
      <c r="V6140" s="138">
        <v>-38061.18</v>
      </c>
      <c r="W6140" s="128" t="s">
        <v>1152</v>
      </c>
      <c r="X6140" s="128" t="s">
        <v>177</v>
      </c>
      <c r="Y6140" s="128" t="s">
        <v>1152</v>
      </c>
      <c r="Z6140" s="128" t="s">
        <v>48</v>
      </c>
      <c r="AA6140" s="128" t="s">
        <v>2481</v>
      </c>
      <c r="AB6140" s="128" t="s">
        <v>42</v>
      </c>
      <c r="AC6140" s="128" t="s">
        <v>2552</v>
      </c>
      <c r="AD6140" s="128" t="s">
        <v>51</v>
      </c>
    </row>
    <row r="6141" spans="1:30" x14ac:dyDescent="0.25">
      <c r="A6141" s="128" t="s">
        <v>35</v>
      </c>
      <c r="B6141" s="128" t="s">
        <v>36</v>
      </c>
      <c r="C6141" s="128" t="s">
        <v>37</v>
      </c>
      <c r="D6141" s="128" t="s">
        <v>121</v>
      </c>
      <c r="E6141" s="128" t="s">
        <v>122</v>
      </c>
      <c r="F6141" s="128" t="s">
        <v>123</v>
      </c>
      <c r="G6141" s="128" t="s">
        <v>124</v>
      </c>
      <c r="H6141" s="128" t="s">
        <v>124</v>
      </c>
      <c r="I6141" s="128" t="s">
        <v>42</v>
      </c>
      <c r="J6141" s="128" t="s">
        <v>652</v>
      </c>
      <c r="K6141" s="128" t="s">
        <v>652</v>
      </c>
      <c r="L6141" s="128" t="s">
        <v>43</v>
      </c>
      <c r="M6141" s="128" t="s">
        <v>44</v>
      </c>
      <c r="N6141" s="128" t="s">
        <v>150</v>
      </c>
      <c r="O6141" s="128" t="s">
        <v>1534</v>
      </c>
      <c r="P6141" s="128" t="s">
        <v>1152</v>
      </c>
      <c r="Q6141" s="128" t="s">
        <v>1535</v>
      </c>
      <c r="R6141" s="128" t="s">
        <v>1152</v>
      </c>
      <c r="S6141" s="127">
        <v>201506</v>
      </c>
      <c r="T6141" s="128" t="s">
        <v>47</v>
      </c>
      <c r="U6141" s="127">
        <v>0</v>
      </c>
      <c r="V6141" s="138">
        <v>-29398.36</v>
      </c>
      <c r="W6141" s="128" t="s">
        <v>1152</v>
      </c>
      <c r="X6141" s="128" t="s">
        <v>177</v>
      </c>
      <c r="Y6141" s="128" t="s">
        <v>1152</v>
      </c>
      <c r="Z6141" s="128" t="s">
        <v>48</v>
      </c>
      <c r="AA6141" s="128" t="s">
        <v>2481</v>
      </c>
      <c r="AB6141" s="128" t="s">
        <v>42</v>
      </c>
      <c r="AC6141" s="128" t="s">
        <v>2552</v>
      </c>
      <c r="AD6141" s="128" t="s">
        <v>51</v>
      </c>
    </row>
    <row r="6142" spans="1:30" x14ac:dyDescent="0.25">
      <c r="A6142" s="128" t="s">
        <v>35</v>
      </c>
      <c r="B6142" s="128" t="s">
        <v>36</v>
      </c>
      <c r="C6142" s="128" t="s">
        <v>37</v>
      </c>
      <c r="D6142" s="128" t="s">
        <v>121</v>
      </c>
      <c r="E6142" s="128" t="s">
        <v>122</v>
      </c>
      <c r="F6142" s="128" t="s">
        <v>123</v>
      </c>
      <c r="G6142" s="128" t="s">
        <v>124</v>
      </c>
      <c r="H6142" s="128" t="s">
        <v>124</v>
      </c>
      <c r="I6142" s="128" t="s">
        <v>42</v>
      </c>
      <c r="J6142" s="128" t="s">
        <v>283</v>
      </c>
      <c r="K6142" s="128" t="s">
        <v>283</v>
      </c>
      <c r="L6142" s="128" t="s">
        <v>43</v>
      </c>
      <c r="M6142" s="128" t="s">
        <v>44</v>
      </c>
      <c r="N6142" s="128" t="s">
        <v>150</v>
      </c>
      <c r="O6142" s="128" t="s">
        <v>1534</v>
      </c>
      <c r="P6142" s="128" t="s">
        <v>1152</v>
      </c>
      <c r="Q6142" s="128" t="s">
        <v>1539</v>
      </c>
      <c r="R6142" s="128" t="s">
        <v>1152</v>
      </c>
      <c r="S6142" s="127">
        <v>201506</v>
      </c>
      <c r="T6142" s="128" t="s">
        <v>47</v>
      </c>
      <c r="U6142" s="127">
        <v>0</v>
      </c>
      <c r="V6142" s="138">
        <v>-26000</v>
      </c>
      <c r="W6142" s="128" t="s">
        <v>1152</v>
      </c>
      <c r="X6142" s="128" t="s">
        <v>460</v>
      </c>
      <c r="Y6142" s="128" t="s">
        <v>1152</v>
      </c>
      <c r="Z6142" s="128" t="s">
        <v>48</v>
      </c>
      <c r="AA6142" s="128" t="s">
        <v>2481</v>
      </c>
      <c r="AB6142" s="128" t="s">
        <v>42</v>
      </c>
      <c r="AC6142" s="128" t="s">
        <v>2552</v>
      </c>
      <c r="AD6142" s="128" t="s">
        <v>51</v>
      </c>
    </row>
    <row r="6143" spans="1:30" x14ac:dyDescent="0.25">
      <c r="A6143" s="128" t="s">
        <v>35</v>
      </c>
      <c r="B6143" s="128" t="s">
        <v>36</v>
      </c>
      <c r="C6143" s="128" t="s">
        <v>37</v>
      </c>
      <c r="D6143" s="128" t="s">
        <v>121</v>
      </c>
      <c r="E6143" s="128" t="s">
        <v>122</v>
      </c>
      <c r="F6143" s="128" t="s">
        <v>123</v>
      </c>
      <c r="G6143" s="128" t="s">
        <v>124</v>
      </c>
      <c r="H6143" s="128" t="s">
        <v>124</v>
      </c>
      <c r="I6143" s="128" t="s">
        <v>42</v>
      </c>
      <c r="J6143" s="128" t="s">
        <v>532</v>
      </c>
      <c r="K6143" s="128" t="s">
        <v>532</v>
      </c>
      <c r="L6143" s="128" t="s">
        <v>43</v>
      </c>
      <c r="M6143" s="128" t="s">
        <v>44</v>
      </c>
      <c r="N6143" s="128" t="s">
        <v>150</v>
      </c>
      <c r="O6143" s="128" t="s">
        <v>1534</v>
      </c>
      <c r="P6143" s="128" t="s">
        <v>1152</v>
      </c>
      <c r="Q6143" s="128" t="s">
        <v>1535</v>
      </c>
      <c r="R6143" s="128" t="s">
        <v>1152</v>
      </c>
      <c r="S6143" s="127">
        <v>201506</v>
      </c>
      <c r="T6143" s="128" t="s">
        <v>47</v>
      </c>
      <c r="U6143" s="127">
        <v>0</v>
      </c>
      <c r="V6143" s="138">
        <v>-18750.54</v>
      </c>
      <c r="W6143" s="128" t="s">
        <v>1152</v>
      </c>
      <c r="X6143" s="128" t="s">
        <v>177</v>
      </c>
      <c r="Y6143" s="128" t="s">
        <v>1152</v>
      </c>
      <c r="Z6143" s="128" t="s">
        <v>48</v>
      </c>
      <c r="AA6143" s="128" t="s">
        <v>2481</v>
      </c>
      <c r="AB6143" s="128" t="s">
        <v>42</v>
      </c>
      <c r="AC6143" s="128" t="s">
        <v>2552</v>
      </c>
      <c r="AD6143" s="128" t="s">
        <v>51</v>
      </c>
    </row>
    <row r="6144" spans="1:30" x14ac:dyDescent="0.25">
      <c r="A6144" s="128" t="s">
        <v>35</v>
      </c>
      <c r="B6144" s="128" t="s">
        <v>36</v>
      </c>
      <c r="C6144" s="128" t="s">
        <v>37</v>
      </c>
      <c r="D6144" s="128" t="s">
        <v>121</v>
      </c>
      <c r="E6144" s="128" t="s">
        <v>122</v>
      </c>
      <c r="F6144" s="128" t="s">
        <v>123</v>
      </c>
      <c r="G6144" s="128" t="s">
        <v>124</v>
      </c>
      <c r="H6144" s="128" t="s">
        <v>124</v>
      </c>
      <c r="I6144" s="128" t="s">
        <v>42</v>
      </c>
      <c r="J6144" s="128" t="s">
        <v>182</v>
      </c>
      <c r="K6144" s="128" t="s">
        <v>182</v>
      </c>
      <c r="L6144" s="128" t="s">
        <v>43</v>
      </c>
      <c r="M6144" s="128" t="s">
        <v>44</v>
      </c>
      <c r="N6144" s="128" t="s">
        <v>180</v>
      </c>
      <c r="O6144" s="128" t="s">
        <v>1534</v>
      </c>
      <c r="P6144" s="128" t="s">
        <v>1152</v>
      </c>
      <c r="Q6144" s="128" t="s">
        <v>1535</v>
      </c>
      <c r="R6144" s="128" t="s">
        <v>2551</v>
      </c>
      <c r="S6144" s="127">
        <v>201506</v>
      </c>
      <c r="T6144" s="128" t="s">
        <v>47</v>
      </c>
      <c r="U6144" s="127">
        <v>0</v>
      </c>
      <c r="V6144" s="138">
        <v>-1143204.29</v>
      </c>
      <c r="W6144" s="128" t="s">
        <v>1152</v>
      </c>
      <c r="X6144" s="128" t="s">
        <v>177</v>
      </c>
      <c r="Y6144" s="128" t="s">
        <v>1152</v>
      </c>
      <c r="Z6144" s="128" t="s">
        <v>48</v>
      </c>
      <c r="AA6144" s="128" t="s">
        <v>2481</v>
      </c>
      <c r="AB6144" s="128" t="s">
        <v>42</v>
      </c>
      <c r="AC6144" s="128" t="s">
        <v>2552</v>
      </c>
      <c r="AD6144" s="128" t="s">
        <v>51</v>
      </c>
    </row>
    <row r="6145" spans="1:30" x14ac:dyDescent="0.25">
      <c r="A6145" s="128" t="s">
        <v>35</v>
      </c>
      <c r="B6145" s="128" t="s">
        <v>36</v>
      </c>
      <c r="C6145" s="128" t="s">
        <v>37</v>
      </c>
      <c r="D6145" s="128" t="s">
        <v>121</v>
      </c>
      <c r="E6145" s="128" t="s">
        <v>122</v>
      </c>
      <c r="F6145" s="128" t="s">
        <v>123</v>
      </c>
      <c r="G6145" s="128" t="s">
        <v>124</v>
      </c>
      <c r="H6145" s="128" t="s">
        <v>124</v>
      </c>
      <c r="I6145" s="128" t="s">
        <v>42</v>
      </c>
      <c r="J6145" s="128" t="s">
        <v>182</v>
      </c>
      <c r="K6145" s="128" t="s">
        <v>182</v>
      </c>
      <c r="L6145" s="128" t="s">
        <v>43</v>
      </c>
      <c r="M6145" s="128" t="s">
        <v>44</v>
      </c>
      <c r="N6145" s="128" t="s">
        <v>180</v>
      </c>
      <c r="O6145" s="128" t="s">
        <v>1534</v>
      </c>
      <c r="P6145" s="128" t="s">
        <v>1152</v>
      </c>
      <c r="Q6145" s="128" t="s">
        <v>1535</v>
      </c>
      <c r="R6145" s="128" t="s">
        <v>1152</v>
      </c>
      <c r="S6145" s="127">
        <v>201506</v>
      </c>
      <c r="T6145" s="128" t="s">
        <v>47</v>
      </c>
      <c r="U6145" s="127">
        <v>0</v>
      </c>
      <c r="V6145" s="138">
        <v>-859940.73</v>
      </c>
      <c r="W6145" s="128" t="s">
        <v>1152</v>
      </c>
      <c r="X6145" s="128" t="s">
        <v>177</v>
      </c>
      <c r="Y6145" s="128" t="s">
        <v>1152</v>
      </c>
      <c r="Z6145" s="128" t="s">
        <v>48</v>
      </c>
      <c r="AA6145" s="128" t="s">
        <v>2481</v>
      </c>
      <c r="AB6145" s="128" t="s">
        <v>42</v>
      </c>
      <c r="AC6145" s="128" t="s">
        <v>2552</v>
      </c>
      <c r="AD6145" s="128" t="s">
        <v>51</v>
      </c>
    </row>
    <row r="6146" spans="1:30" x14ac:dyDescent="0.25">
      <c r="A6146" s="128" t="s">
        <v>35</v>
      </c>
      <c r="B6146" s="128" t="s">
        <v>36</v>
      </c>
      <c r="C6146" s="128" t="s">
        <v>37</v>
      </c>
      <c r="D6146" s="128" t="s">
        <v>121</v>
      </c>
      <c r="E6146" s="128" t="s">
        <v>122</v>
      </c>
      <c r="F6146" s="128" t="s">
        <v>123</v>
      </c>
      <c r="G6146" s="128" t="s">
        <v>124</v>
      </c>
      <c r="H6146" s="128" t="s">
        <v>124</v>
      </c>
      <c r="I6146" s="128" t="s">
        <v>42</v>
      </c>
      <c r="J6146" s="128" t="s">
        <v>174</v>
      </c>
      <c r="K6146" s="128" t="s">
        <v>174</v>
      </c>
      <c r="L6146" s="128" t="s">
        <v>43</v>
      </c>
      <c r="M6146" s="128" t="s">
        <v>44</v>
      </c>
      <c r="N6146" s="128" t="s">
        <v>180</v>
      </c>
      <c r="O6146" s="128" t="s">
        <v>1534</v>
      </c>
      <c r="P6146" s="128" t="s">
        <v>1152</v>
      </c>
      <c r="Q6146" s="128" t="s">
        <v>1535</v>
      </c>
      <c r="R6146" s="128" t="s">
        <v>1152</v>
      </c>
      <c r="S6146" s="127">
        <v>201506</v>
      </c>
      <c r="T6146" s="128" t="s">
        <v>47</v>
      </c>
      <c r="U6146" s="127">
        <v>0</v>
      </c>
      <c r="V6146" s="138">
        <v>-290719.65999999997</v>
      </c>
      <c r="W6146" s="128" t="s">
        <v>1152</v>
      </c>
      <c r="X6146" s="128" t="s">
        <v>177</v>
      </c>
      <c r="Y6146" s="128" t="s">
        <v>1152</v>
      </c>
      <c r="Z6146" s="128" t="s">
        <v>48</v>
      </c>
      <c r="AA6146" s="128" t="s">
        <v>2481</v>
      </c>
      <c r="AB6146" s="128" t="s">
        <v>42</v>
      </c>
      <c r="AC6146" s="128" t="s">
        <v>2552</v>
      </c>
      <c r="AD6146" s="128" t="s">
        <v>51</v>
      </c>
    </row>
    <row r="6147" spans="1:30" x14ac:dyDescent="0.25">
      <c r="A6147" s="128" t="s">
        <v>35</v>
      </c>
      <c r="B6147" s="128" t="s">
        <v>36</v>
      </c>
      <c r="C6147" s="128" t="s">
        <v>37</v>
      </c>
      <c r="D6147" s="128" t="s">
        <v>121</v>
      </c>
      <c r="E6147" s="128" t="s">
        <v>122</v>
      </c>
      <c r="F6147" s="128" t="s">
        <v>123</v>
      </c>
      <c r="G6147" s="128" t="s">
        <v>124</v>
      </c>
      <c r="H6147" s="128" t="s">
        <v>124</v>
      </c>
      <c r="I6147" s="128" t="s">
        <v>42</v>
      </c>
      <c r="J6147" s="128" t="s">
        <v>174</v>
      </c>
      <c r="K6147" s="128" t="s">
        <v>174</v>
      </c>
      <c r="L6147" s="128" t="s">
        <v>43</v>
      </c>
      <c r="M6147" s="128" t="s">
        <v>44</v>
      </c>
      <c r="N6147" s="128" t="s">
        <v>180</v>
      </c>
      <c r="O6147" s="128" t="s">
        <v>1534</v>
      </c>
      <c r="P6147" s="128" t="s">
        <v>1152</v>
      </c>
      <c r="Q6147" s="128" t="s">
        <v>1535</v>
      </c>
      <c r="R6147" s="128" t="s">
        <v>2551</v>
      </c>
      <c r="S6147" s="127">
        <v>201506</v>
      </c>
      <c r="T6147" s="128" t="s">
        <v>47</v>
      </c>
      <c r="U6147" s="127">
        <v>0</v>
      </c>
      <c r="V6147" s="138">
        <v>-209409.8</v>
      </c>
      <c r="W6147" s="128" t="s">
        <v>1152</v>
      </c>
      <c r="X6147" s="128" t="s">
        <v>177</v>
      </c>
      <c r="Y6147" s="128" t="s">
        <v>1152</v>
      </c>
      <c r="Z6147" s="128" t="s">
        <v>48</v>
      </c>
      <c r="AA6147" s="128" t="s">
        <v>2481</v>
      </c>
      <c r="AB6147" s="128" t="s">
        <v>42</v>
      </c>
      <c r="AC6147" s="128" t="s">
        <v>2552</v>
      </c>
      <c r="AD6147" s="128" t="s">
        <v>51</v>
      </c>
    </row>
    <row r="6148" spans="1:30" x14ac:dyDescent="0.25">
      <c r="A6148" s="128" t="s">
        <v>35</v>
      </c>
      <c r="B6148" s="128" t="s">
        <v>36</v>
      </c>
      <c r="C6148" s="128" t="s">
        <v>37</v>
      </c>
      <c r="D6148" s="128" t="s">
        <v>121</v>
      </c>
      <c r="E6148" s="128" t="s">
        <v>122</v>
      </c>
      <c r="F6148" s="128" t="s">
        <v>123</v>
      </c>
      <c r="G6148" s="128" t="s">
        <v>124</v>
      </c>
      <c r="H6148" s="128" t="s">
        <v>124</v>
      </c>
      <c r="I6148" s="128" t="s">
        <v>42</v>
      </c>
      <c r="J6148" s="128" t="s">
        <v>532</v>
      </c>
      <c r="K6148" s="128" t="s">
        <v>532</v>
      </c>
      <c r="L6148" s="128" t="s">
        <v>43</v>
      </c>
      <c r="M6148" s="128" t="s">
        <v>44</v>
      </c>
      <c r="N6148" s="128" t="s">
        <v>180</v>
      </c>
      <c r="O6148" s="128" t="s">
        <v>1534</v>
      </c>
      <c r="P6148" s="128" t="s">
        <v>1152</v>
      </c>
      <c r="Q6148" s="128" t="s">
        <v>1535</v>
      </c>
      <c r="R6148" s="128" t="s">
        <v>1152</v>
      </c>
      <c r="S6148" s="127">
        <v>201506</v>
      </c>
      <c r="T6148" s="128" t="s">
        <v>47</v>
      </c>
      <c r="U6148" s="127">
        <v>0</v>
      </c>
      <c r="V6148" s="138">
        <v>-42846.83</v>
      </c>
      <c r="W6148" s="128" t="s">
        <v>1152</v>
      </c>
      <c r="X6148" s="128" t="s">
        <v>177</v>
      </c>
      <c r="Y6148" s="128" t="s">
        <v>1152</v>
      </c>
      <c r="Z6148" s="128" t="s">
        <v>48</v>
      </c>
      <c r="AA6148" s="128" t="s">
        <v>2481</v>
      </c>
      <c r="AB6148" s="128" t="s">
        <v>42</v>
      </c>
      <c r="AC6148" s="128" t="s">
        <v>2552</v>
      </c>
      <c r="AD6148" s="128" t="s">
        <v>51</v>
      </c>
    </row>
    <row r="6149" spans="1:30" x14ac:dyDescent="0.25">
      <c r="A6149" s="128" t="s">
        <v>35</v>
      </c>
      <c r="B6149" s="128" t="s">
        <v>36</v>
      </c>
      <c r="C6149" s="128" t="s">
        <v>37</v>
      </c>
      <c r="D6149" s="128" t="s">
        <v>121</v>
      </c>
      <c r="E6149" s="128" t="s">
        <v>122</v>
      </c>
      <c r="F6149" s="128" t="s">
        <v>123</v>
      </c>
      <c r="G6149" s="128" t="s">
        <v>124</v>
      </c>
      <c r="H6149" s="128" t="s">
        <v>124</v>
      </c>
      <c r="I6149" s="128" t="s">
        <v>42</v>
      </c>
      <c r="J6149" s="128" t="s">
        <v>532</v>
      </c>
      <c r="K6149" s="128" t="s">
        <v>532</v>
      </c>
      <c r="L6149" s="128" t="s">
        <v>43</v>
      </c>
      <c r="M6149" s="128" t="s">
        <v>44</v>
      </c>
      <c r="N6149" s="128" t="s">
        <v>180</v>
      </c>
      <c r="O6149" s="128" t="s">
        <v>1534</v>
      </c>
      <c r="P6149" s="128" t="s">
        <v>1152</v>
      </c>
      <c r="Q6149" s="128" t="s">
        <v>1535</v>
      </c>
      <c r="R6149" s="128" t="s">
        <v>2551</v>
      </c>
      <c r="S6149" s="127">
        <v>201506</v>
      </c>
      <c r="T6149" s="128" t="s">
        <v>47</v>
      </c>
      <c r="U6149" s="127">
        <v>0</v>
      </c>
      <c r="V6149" s="138">
        <v>-33329.839999999997</v>
      </c>
      <c r="W6149" s="128" t="s">
        <v>1152</v>
      </c>
      <c r="X6149" s="128" t="s">
        <v>177</v>
      </c>
      <c r="Y6149" s="128" t="s">
        <v>1152</v>
      </c>
      <c r="Z6149" s="128" t="s">
        <v>48</v>
      </c>
      <c r="AA6149" s="128" t="s">
        <v>2481</v>
      </c>
      <c r="AB6149" s="128" t="s">
        <v>42</v>
      </c>
      <c r="AC6149" s="128" t="s">
        <v>2552</v>
      </c>
      <c r="AD6149" s="128" t="s">
        <v>51</v>
      </c>
    </row>
    <row r="6150" spans="1:30" x14ac:dyDescent="0.25">
      <c r="A6150" s="128" t="s">
        <v>35</v>
      </c>
      <c r="B6150" s="128" t="s">
        <v>36</v>
      </c>
      <c r="C6150" s="128" t="s">
        <v>37</v>
      </c>
      <c r="D6150" s="128" t="s">
        <v>121</v>
      </c>
      <c r="E6150" s="128" t="s">
        <v>122</v>
      </c>
      <c r="F6150" s="128" t="s">
        <v>123</v>
      </c>
      <c r="G6150" s="128" t="s">
        <v>124</v>
      </c>
      <c r="H6150" s="128" t="s">
        <v>124</v>
      </c>
      <c r="I6150" s="128" t="s">
        <v>42</v>
      </c>
      <c r="J6150" s="128" t="s">
        <v>652</v>
      </c>
      <c r="K6150" s="128" t="s">
        <v>652</v>
      </c>
      <c r="L6150" s="128" t="s">
        <v>43</v>
      </c>
      <c r="M6150" s="128" t="s">
        <v>44</v>
      </c>
      <c r="N6150" s="128" t="s">
        <v>180</v>
      </c>
      <c r="O6150" s="128" t="s">
        <v>1534</v>
      </c>
      <c r="P6150" s="128" t="s">
        <v>1152</v>
      </c>
      <c r="Q6150" s="128" t="s">
        <v>1535</v>
      </c>
      <c r="R6150" s="128" t="s">
        <v>2551</v>
      </c>
      <c r="S6150" s="127">
        <v>201506</v>
      </c>
      <c r="T6150" s="128" t="s">
        <v>47</v>
      </c>
      <c r="U6150" s="127">
        <v>0</v>
      </c>
      <c r="V6150" s="138">
        <v>-15087.86</v>
      </c>
      <c r="W6150" s="128" t="s">
        <v>1152</v>
      </c>
      <c r="X6150" s="128" t="s">
        <v>177</v>
      </c>
      <c r="Y6150" s="128" t="s">
        <v>1152</v>
      </c>
      <c r="Z6150" s="128" t="s">
        <v>48</v>
      </c>
      <c r="AA6150" s="128" t="s">
        <v>2481</v>
      </c>
      <c r="AB6150" s="128" t="s">
        <v>42</v>
      </c>
      <c r="AC6150" s="128" t="s">
        <v>2552</v>
      </c>
      <c r="AD6150" s="128" t="s">
        <v>51</v>
      </c>
    </row>
    <row r="6151" spans="1:30" x14ac:dyDescent="0.25">
      <c r="A6151" s="128" t="s">
        <v>35</v>
      </c>
      <c r="B6151" s="128" t="s">
        <v>36</v>
      </c>
      <c r="C6151" s="128" t="s">
        <v>37</v>
      </c>
      <c r="D6151" s="128" t="s">
        <v>121</v>
      </c>
      <c r="E6151" s="128" t="s">
        <v>122</v>
      </c>
      <c r="F6151" s="128" t="s">
        <v>123</v>
      </c>
      <c r="G6151" s="128" t="s">
        <v>124</v>
      </c>
      <c r="H6151" s="128" t="s">
        <v>124</v>
      </c>
      <c r="I6151" s="128" t="s">
        <v>42</v>
      </c>
      <c r="J6151" s="128" t="s">
        <v>500</v>
      </c>
      <c r="K6151" s="128" t="s">
        <v>500</v>
      </c>
      <c r="L6151" s="128" t="s">
        <v>43</v>
      </c>
      <c r="M6151" s="128" t="s">
        <v>44</v>
      </c>
      <c r="N6151" s="128" t="s">
        <v>162</v>
      </c>
      <c r="O6151" s="128" t="s">
        <v>1534</v>
      </c>
      <c r="P6151" s="128" t="s">
        <v>1152</v>
      </c>
      <c r="Q6151" s="128" t="s">
        <v>806</v>
      </c>
      <c r="R6151" s="128" t="s">
        <v>1152</v>
      </c>
      <c r="S6151" s="127">
        <v>201506</v>
      </c>
      <c r="T6151" s="128" t="s">
        <v>47</v>
      </c>
      <c r="U6151" s="127">
        <v>0</v>
      </c>
      <c r="V6151" s="138">
        <v>-39809.5</v>
      </c>
      <c r="W6151" s="128" t="s">
        <v>1152</v>
      </c>
      <c r="X6151" s="128" t="s">
        <v>807</v>
      </c>
      <c r="Y6151" s="128" t="s">
        <v>1152</v>
      </c>
      <c r="Z6151" s="128" t="s">
        <v>48</v>
      </c>
      <c r="AA6151" s="128" t="s">
        <v>2481</v>
      </c>
      <c r="AB6151" s="128" t="s">
        <v>42</v>
      </c>
      <c r="AC6151" s="128" t="s">
        <v>2552</v>
      </c>
      <c r="AD6151" s="128" t="s">
        <v>51</v>
      </c>
    </row>
    <row r="6152" spans="1:30" x14ac:dyDescent="0.25">
      <c r="A6152" s="128" t="s">
        <v>35</v>
      </c>
      <c r="B6152" s="128" t="s">
        <v>36</v>
      </c>
      <c r="C6152" s="128" t="s">
        <v>37</v>
      </c>
      <c r="D6152" s="128" t="s">
        <v>121</v>
      </c>
      <c r="E6152" s="128" t="s">
        <v>215</v>
      </c>
      <c r="F6152" s="128" t="s">
        <v>216</v>
      </c>
      <c r="G6152" s="128" t="s">
        <v>124</v>
      </c>
      <c r="H6152" s="128" t="s">
        <v>124</v>
      </c>
      <c r="I6152" s="128" t="s">
        <v>42</v>
      </c>
      <c r="J6152" s="128" t="s">
        <v>237</v>
      </c>
      <c r="K6152" s="128" t="s">
        <v>237</v>
      </c>
      <c r="L6152" s="128" t="s">
        <v>43</v>
      </c>
      <c r="M6152" s="128" t="s">
        <v>44</v>
      </c>
      <c r="N6152" s="128" t="s">
        <v>150</v>
      </c>
      <c r="O6152" s="128" t="s">
        <v>1534</v>
      </c>
      <c r="P6152" s="128" t="s">
        <v>1152</v>
      </c>
      <c r="Q6152" s="128" t="s">
        <v>1540</v>
      </c>
      <c r="R6152" s="128" t="s">
        <v>1152</v>
      </c>
      <c r="S6152" s="127">
        <v>201506</v>
      </c>
      <c r="T6152" s="128" t="s">
        <v>47</v>
      </c>
      <c r="U6152" s="127">
        <v>0</v>
      </c>
      <c r="V6152" s="138">
        <v>-219118.17</v>
      </c>
      <c r="W6152" s="128" t="s">
        <v>1152</v>
      </c>
      <c r="X6152" s="128" t="s">
        <v>422</v>
      </c>
      <c r="Y6152" s="128" t="s">
        <v>1152</v>
      </c>
      <c r="Z6152" s="128" t="s">
        <v>48</v>
      </c>
      <c r="AA6152" s="128" t="s">
        <v>2481</v>
      </c>
      <c r="AB6152" s="128" t="s">
        <v>42</v>
      </c>
      <c r="AC6152" s="128" t="s">
        <v>2552</v>
      </c>
      <c r="AD6152" s="128" t="s">
        <v>51</v>
      </c>
    </row>
    <row r="6153" spans="1:30" x14ac:dyDescent="0.25">
      <c r="A6153" s="128" t="s">
        <v>35</v>
      </c>
      <c r="B6153" s="128" t="s">
        <v>36</v>
      </c>
      <c r="C6153" s="128" t="s">
        <v>37</v>
      </c>
      <c r="D6153" s="128" t="s">
        <v>121</v>
      </c>
      <c r="E6153" s="128" t="s">
        <v>215</v>
      </c>
      <c r="F6153" s="128" t="s">
        <v>216</v>
      </c>
      <c r="G6153" s="128" t="s">
        <v>124</v>
      </c>
      <c r="H6153" s="128" t="s">
        <v>124</v>
      </c>
      <c r="I6153" s="128" t="s">
        <v>42</v>
      </c>
      <c r="J6153" s="128" t="s">
        <v>217</v>
      </c>
      <c r="K6153" s="128" t="s">
        <v>217</v>
      </c>
      <c r="L6153" s="128" t="s">
        <v>43</v>
      </c>
      <c r="M6153" s="128" t="s">
        <v>44</v>
      </c>
      <c r="N6153" s="128" t="s">
        <v>150</v>
      </c>
      <c r="O6153" s="128" t="s">
        <v>1534</v>
      </c>
      <c r="P6153" s="128" t="s">
        <v>1152</v>
      </c>
      <c r="Q6153" s="128" t="s">
        <v>2489</v>
      </c>
      <c r="R6153" s="128" t="s">
        <v>1152</v>
      </c>
      <c r="S6153" s="127">
        <v>201506</v>
      </c>
      <c r="T6153" s="128" t="s">
        <v>47</v>
      </c>
      <c r="U6153" s="127">
        <v>0</v>
      </c>
      <c r="V6153" s="138">
        <v>-101547.36</v>
      </c>
      <c r="W6153" s="128" t="s">
        <v>1152</v>
      </c>
      <c r="X6153" s="128" t="s">
        <v>230</v>
      </c>
      <c r="Y6153" s="128" t="s">
        <v>1152</v>
      </c>
      <c r="Z6153" s="128" t="s">
        <v>48</v>
      </c>
      <c r="AA6153" s="128" t="s">
        <v>2481</v>
      </c>
      <c r="AB6153" s="128" t="s">
        <v>42</v>
      </c>
      <c r="AC6153" s="128" t="s">
        <v>2552</v>
      </c>
      <c r="AD6153" s="128" t="s">
        <v>51</v>
      </c>
    </row>
    <row r="6154" spans="1:30" x14ac:dyDescent="0.25">
      <c r="A6154" s="128" t="s">
        <v>35</v>
      </c>
      <c r="B6154" s="128" t="s">
        <v>36</v>
      </c>
      <c r="C6154" s="128" t="s">
        <v>37</v>
      </c>
      <c r="D6154" s="128" t="s">
        <v>121</v>
      </c>
      <c r="E6154" s="128" t="s">
        <v>215</v>
      </c>
      <c r="F6154" s="128" t="s">
        <v>216</v>
      </c>
      <c r="G6154" s="128" t="s">
        <v>124</v>
      </c>
      <c r="H6154" s="128" t="s">
        <v>124</v>
      </c>
      <c r="I6154" s="128" t="s">
        <v>42</v>
      </c>
      <c r="J6154" s="128" t="s">
        <v>261</v>
      </c>
      <c r="K6154" s="128" t="s">
        <v>261</v>
      </c>
      <c r="L6154" s="128" t="s">
        <v>43</v>
      </c>
      <c r="M6154" s="128" t="s">
        <v>44</v>
      </c>
      <c r="N6154" s="128" t="s">
        <v>150</v>
      </c>
      <c r="O6154" s="128" t="s">
        <v>1534</v>
      </c>
      <c r="P6154" s="128" t="s">
        <v>1152</v>
      </c>
      <c r="Q6154" s="128" t="s">
        <v>2490</v>
      </c>
      <c r="R6154" s="128" t="s">
        <v>1152</v>
      </c>
      <c r="S6154" s="127">
        <v>201506</v>
      </c>
      <c r="T6154" s="128" t="s">
        <v>47</v>
      </c>
      <c r="U6154" s="127">
        <v>0</v>
      </c>
      <c r="V6154" s="138">
        <v>-82467</v>
      </c>
      <c r="W6154" s="128" t="s">
        <v>1152</v>
      </c>
      <c r="X6154" s="128" t="s">
        <v>267</v>
      </c>
      <c r="Y6154" s="128" t="s">
        <v>1152</v>
      </c>
      <c r="Z6154" s="128" t="s">
        <v>48</v>
      </c>
      <c r="AA6154" s="128" t="s">
        <v>2481</v>
      </c>
      <c r="AB6154" s="128" t="s">
        <v>42</v>
      </c>
      <c r="AC6154" s="128" t="s">
        <v>2552</v>
      </c>
      <c r="AD6154" s="128" t="s">
        <v>51</v>
      </c>
    </row>
    <row r="6155" spans="1:30" x14ac:dyDescent="0.25">
      <c r="A6155" s="128" t="s">
        <v>35</v>
      </c>
      <c r="B6155" s="128" t="s">
        <v>36</v>
      </c>
      <c r="C6155" s="128" t="s">
        <v>37</v>
      </c>
      <c r="D6155" s="128" t="s">
        <v>121</v>
      </c>
      <c r="E6155" s="128" t="s">
        <v>215</v>
      </c>
      <c r="F6155" s="128" t="s">
        <v>216</v>
      </c>
      <c r="G6155" s="128" t="s">
        <v>124</v>
      </c>
      <c r="H6155" s="128" t="s">
        <v>124</v>
      </c>
      <c r="I6155" s="128" t="s">
        <v>42</v>
      </c>
      <c r="J6155" s="128" t="s">
        <v>250</v>
      </c>
      <c r="K6155" s="128" t="s">
        <v>250</v>
      </c>
      <c r="L6155" s="128" t="s">
        <v>43</v>
      </c>
      <c r="M6155" s="128" t="s">
        <v>44</v>
      </c>
      <c r="N6155" s="128" t="s">
        <v>150</v>
      </c>
      <c r="O6155" s="128" t="s">
        <v>1534</v>
      </c>
      <c r="P6155" s="128" t="s">
        <v>1152</v>
      </c>
      <c r="Q6155" s="128" t="s">
        <v>1541</v>
      </c>
      <c r="R6155" s="128" t="s">
        <v>1152</v>
      </c>
      <c r="S6155" s="127">
        <v>201506</v>
      </c>
      <c r="T6155" s="128" t="s">
        <v>47</v>
      </c>
      <c r="U6155" s="127">
        <v>0</v>
      </c>
      <c r="V6155" s="138">
        <v>-79218.5</v>
      </c>
      <c r="W6155" s="128" t="s">
        <v>1152</v>
      </c>
      <c r="X6155" s="128" t="s">
        <v>433</v>
      </c>
      <c r="Y6155" s="128" t="s">
        <v>1152</v>
      </c>
      <c r="Z6155" s="128" t="s">
        <v>48</v>
      </c>
      <c r="AA6155" s="128" t="s">
        <v>2481</v>
      </c>
      <c r="AB6155" s="128" t="s">
        <v>42</v>
      </c>
      <c r="AC6155" s="128" t="s">
        <v>2552</v>
      </c>
      <c r="AD6155" s="128" t="s">
        <v>51</v>
      </c>
    </row>
    <row r="6156" spans="1:30" x14ac:dyDescent="0.25">
      <c r="A6156" s="128" t="s">
        <v>35</v>
      </c>
      <c r="B6156" s="128" t="s">
        <v>36</v>
      </c>
      <c r="C6156" s="128" t="s">
        <v>37</v>
      </c>
      <c r="D6156" s="128" t="s">
        <v>121</v>
      </c>
      <c r="E6156" s="128" t="s">
        <v>215</v>
      </c>
      <c r="F6156" s="128" t="s">
        <v>216</v>
      </c>
      <c r="G6156" s="128" t="s">
        <v>124</v>
      </c>
      <c r="H6156" s="128" t="s">
        <v>124</v>
      </c>
      <c r="I6156" s="128" t="s">
        <v>42</v>
      </c>
      <c r="J6156" s="128" t="s">
        <v>231</v>
      </c>
      <c r="K6156" s="128" t="s">
        <v>231</v>
      </c>
      <c r="L6156" s="128" t="s">
        <v>43</v>
      </c>
      <c r="M6156" s="128" t="s">
        <v>44</v>
      </c>
      <c r="N6156" s="128" t="s">
        <v>150</v>
      </c>
      <c r="O6156" s="128" t="s">
        <v>1534</v>
      </c>
      <c r="P6156" s="128" t="s">
        <v>1152</v>
      </c>
      <c r="Q6156" s="128" t="s">
        <v>2489</v>
      </c>
      <c r="R6156" s="128" t="s">
        <v>1152</v>
      </c>
      <c r="S6156" s="127">
        <v>201506</v>
      </c>
      <c r="T6156" s="128" t="s">
        <v>47</v>
      </c>
      <c r="U6156" s="127">
        <v>0</v>
      </c>
      <c r="V6156" s="138">
        <v>-60721.31</v>
      </c>
      <c r="W6156" s="128" t="s">
        <v>1152</v>
      </c>
      <c r="X6156" s="128" t="s">
        <v>236</v>
      </c>
      <c r="Y6156" s="128" t="s">
        <v>1152</v>
      </c>
      <c r="Z6156" s="128" t="s">
        <v>48</v>
      </c>
      <c r="AA6156" s="128" t="s">
        <v>2481</v>
      </c>
      <c r="AB6156" s="128" t="s">
        <v>42</v>
      </c>
      <c r="AC6156" s="128" t="s">
        <v>2552</v>
      </c>
      <c r="AD6156" s="128" t="s">
        <v>51</v>
      </c>
    </row>
    <row r="6157" spans="1:30" x14ac:dyDescent="0.25">
      <c r="A6157" s="128" t="s">
        <v>35</v>
      </c>
      <c r="B6157" s="128" t="s">
        <v>36</v>
      </c>
      <c r="C6157" s="128" t="s">
        <v>37</v>
      </c>
      <c r="D6157" s="128" t="s">
        <v>121</v>
      </c>
      <c r="E6157" s="128" t="s">
        <v>215</v>
      </c>
      <c r="F6157" s="128" t="s">
        <v>216</v>
      </c>
      <c r="G6157" s="128" t="s">
        <v>124</v>
      </c>
      <c r="H6157" s="128" t="s">
        <v>124</v>
      </c>
      <c r="I6157" s="128" t="s">
        <v>42</v>
      </c>
      <c r="J6157" s="128" t="s">
        <v>437</v>
      </c>
      <c r="K6157" s="128" t="s">
        <v>437</v>
      </c>
      <c r="L6157" s="128" t="s">
        <v>43</v>
      </c>
      <c r="M6157" s="128" t="s">
        <v>44</v>
      </c>
      <c r="N6157" s="128" t="s">
        <v>150</v>
      </c>
      <c r="O6157" s="128" t="s">
        <v>1534</v>
      </c>
      <c r="P6157" s="128" t="s">
        <v>1152</v>
      </c>
      <c r="Q6157" s="128" t="s">
        <v>2490</v>
      </c>
      <c r="R6157" s="128" t="s">
        <v>1152</v>
      </c>
      <c r="S6157" s="127">
        <v>201506</v>
      </c>
      <c r="T6157" s="128" t="s">
        <v>47</v>
      </c>
      <c r="U6157" s="127">
        <v>0</v>
      </c>
      <c r="V6157" s="138">
        <v>-3823.15</v>
      </c>
      <c r="W6157" s="128" t="s">
        <v>1152</v>
      </c>
      <c r="X6157" s="128" t="s">
        <v>577</v>
      </c>
      <c r="Y6157" s="128" t="s">
        <v>1152</v>
      </c>
      <c r="Z6157" s="128" t="s">
        <v>48</v>
      </c>
      <c r="AA6157" s="128" t="s">
        <v>2481</v>
      </c>
      <c r="AB6157" s="128" t="s">
        <v>42</v>
      </c>
      <c r="AC6157" s="128" t="s">
        <v>2552</v>
      </c>
      <c r="AD6157" s="128" t="s">
        <v>51</v>
      </c>
    </row>
    <row r="6158" spans="1:30" x14ac:dyDescent="0.25">
      <c r="A6158" s="128" t="s">
        <v>35</v>
      </c>
      <c r="B6158" s="128" t="s">
        <v>36</v>
      </c>
      <c r="C6158" s="128" t="s">
        <v>37</v>
      </c>
      <c r="D6158" s="128" t="s">
        <v>121</v>
      </c>
      <c r="E6158" s="128" t="s">
        <v>215</v>
      </c>
      <c r="F6158" s="128" t="s">
        <v>216</v>
      </c>
      <c r="G6158" s="128" t="s">
        <v>124</v>
      </c>
      <c r="H6158" s="128" t="s">
        <v>124</v>
      </c>
      <c r="I6158" s="128" t="s">
        <v>42</v>
      </c>
      <c r="J6158" s="128" t="s">
        <v>231</v>
      </c>
      <c r="K6158" s="128" t="s">
        <v>231</v>
      </c>
      <c r="L6158" s="128" t="s">
        <v>43</v>
      </c>
      <c r="M6158" s="128" t="s">
        <v>44</v>
      </c>
      <c r="N6158" s="128" t="s">
        <v>180</v>
      </c>
      <c r="O6158" s="128" t="s">
        <v>1534</v>
      </c>
      <c r="P6158" s="128" t="s">
        <v>1152</v>
      </c>
      <c r="Q6158" s="128" t="s">
        <v>2483</v>
      </c>
      <c r="R6158" s="128" t="s">
        <v>1152</v>
      </c>
      <c r="S6158" s="127">
        <v>201506</v>
      </c>
      <c r="T6158" s="128" t="s">
        <v>47</v>
      </c>
      <c r="U6158" s="127">
        <v>0</v>
      </c>
      <c r="V6158" s="138">
        <v>-94312.2</v>
      </c>
      <c r="W6158" s="128" t="s">
        <v>1152</v>
      </c>
      <c r="X6158" s="128" t="s">
        <v>975</v>
      </c>
      <c r="Y6158" s="128" t="s">
        <v>1152</v>
      </c>
      <c r="Z6158" s="128" t="s">
        <v>48</v>
      </c>
      <c r="AA6158" s="128" t="s">
        <v>2481</v>
      </c>
      <c r="AB6158" s="128" t="s">
        <v>42</v>
      </c>
      <c r="AC6158" s="128" t="s">
        <v>2552</v>
      </c>
      <c r="AD6158" s="128" t="s">
        <v>51</v>
      </c>
    </row>
    <row r="6159" spans="1:30" x14ac:dyDescent="0.25">
      <c r="A6159" s="128" t="s">
        <v>35</v>
      </c>
      <c r="B6159" s="128" t="s">
        <v>36</v>
      </c>
      <c r="C6159" s="128" t="s">
        <v>37</v>
      </c>
      <c r="D6159" s="128" t="s">
        <v>121</v>
      </c>
      <c r="E6159" s="128" t="s">
        <v>122</v>
      </c>
      <c r="F6159" s="128" t="s">
        <v>123</v>
      </c>
      <c r="G6159" s="128" t="s">
        <v>124</v>
      </c>
      <c r="H6159" s="128" t="s">
        <v>124</v>
      </c>
      <c r="I6159" s="128" t="s">
        <v>42</v>
      </c>
      <c r="J6159" s="128" t="s">
        <v>182</v>
      </c>
      <c r="K6159" s="128" t="s">
        <v>182</v>
      </c>
      <c r="L6159" s="128" t="s">
        <v>43</v>
      </c>
      <c r="M6159" s="128" t="s">
        <v>44</v>
      </c>
      <c r="N6159" s="128" t="s">
        <v>150</v>
      </c>
      <c r="O6159" s="128" t="s">
        <v>1534</v>
      </c>
      <c r="P6159" s="128" t="s">
        <v>1152</v>
      </c>
      <c r="Q6159" s="128" t="s">
        <v>1535</v>
      </c>
      <c r="R6159" s="128" t="s">
        <v>2551</v>
      </c>
      <c r="S6159" s="127">
        <v>201506</v>
      </c>
      <c r="T6159" s="128" t="s">
        <v>47</v>
      </c>
      <c r="U6159" s="127">
        <v>0</v>
      </c>
      <c r="V6159" s="138">
        <v>-694997.57</v>
      </c>
      <c r="W6159" s="128" t="s">
        <v>1152</v>
      </c>
      <c r="X6159" s="128" t="s">
        <v>177</v>
      </c>
      <c r="Y6159" s="128" t="s">
        <v>1152</v>
      </c>
      <c r="Z6159" s="128" t="s">
        <v>48</v>
      </c>
      <c r="AA6159" s="128" t="s">
        <v>2481</v>
      </c>
      <c r="AB6159" s="128" t="s">
        <v>42</v>
      </c>
      <c r="AC6159" s="128" t="s">
        <v>2552</v>
      </c>
      <c r="AD6159" s="128" t="s">
        <v>51</v>
      </c>
    </row>
    <row r="6160" spans="1:30" x14ac:dyDescent="0.25">
      <c r="A6160" s="128" t="s">
        <v>35</v>
      </c>
      <c r="B6160" s="128" t="s">
        <v>36</v>
      </c>
      <c r="C6160" s="128" t="s">
        <v>37</v>
      </c>
      <c r="D6160" s="128" t="s">
        <v>121</v>
      </c>
      <c r="E6160" s="128" t="s">
        <v>122</v>
      </c>
      <c r="F6160" s="128" t="s">
        <v>123</v>
      </c>
      <c r="G6160" s="128" t="s">
        <v>124</v>
      </c>
      <c r="H6160" s="128" t="s">
        <v>124</v>
      </c>
      <c r="I6160" s="128" t="s">
        <v>42</v>
      </c>
      <c r="J6160" s="128" t="s">
        <v>182</v>
      </c>
      <c r="K6160" s="128" t="s">
        <v>182</v>
      </c>
      <c r="L6160" s="128" t="s">
        <v>43</v>
      </c>
      <c r="M6160" s="128" t="s">
        <v>44</v>
      </c>
      <c r="N6160" s="128" t="s">
        <v>150</v>
      </c>
      <c r="O6160" s="128" t="s">
        <v>1534</v>
      </c>
      <c r="P6160" s="128" t="s">
        <v>1152</v>
      </c>
      <c r="Q6160" s="128" t="s">
        <v>1535</v>
      </c>
      <c r="R6160" s="128" t="s">
        <v>1152</v>
      </c>
      <c r="S6160" s="127">
        <v>201506</v>
      </c>
      <c r="T6160" s="128" t="s">
        <v>47</v>
      </c>
      <c r="U6160" s="127">
        <v>0</v>
      </c>
      <c r="V6160" s="138">
        <v>-276885.78000000003</v>
      </c>
      <c r="W6160" s="128" t="s">
        <v>1152</v>
      </c>
      <c r="X6160" s="128" t="s">
        <v>177</v>
      </c>
      <c r="Y6160" s="128" t="s">
        <v>1152</v>
      </c>
      <c r="Z6160" s="128" t="s">
        <v>48</v>
      </c>
      <c r="AA6160" s="128" t="s">
        <v>2481</v>
      </c>
      <c r="AB6160" s="128" t="s">
        <v>42</v>
      </c>
      <c r="AC6160" s="128" t="s">
        <v>2552</v>
      </c>
      <c r="AD6160" s="128" t="s">
        <v>51</v>
      </c>
    </row>
    <row r="6161" spans="1:30" x14ac:dyDescent="0.25">
      <c r="A6161" s="128" t="s">
        <v>35</v>
      </c>
      <c r="B6161" s="128" t="s">
        <v>36</v>
      </c>
      <c r="C6161" s="128" t="s">
        <v>37</v>
      </c>
      <c r="D6161" s="128" t="s">
        <v>121</v>
      </c>
      <c r="E6161" s="128" t="s">
        <v>122</v>
      </c>
      <c r="F6161" s="128" t="s">
        <v>123</v>
      </c>
      <c r="G6161" s="128" t="s">
        <v>124</v>
      </c>
      <c r="H6161" s="128" t="s">
        <v>124</v>
      </c>
      <c r="I6161" s="128" t="s">
        <v>42</v>
      </c>
      <c r="J6161" s="128" t="s">
        <v>174</v>
      </c>
      <c r="K6161" s="128" t="s">
        <v>174</v>
      </c>
      <c r="L6161" s="128" t="s">
        <v>43</v>
      </c>
      <c r="M6161" s="128" t="s">
        <v>44</v>
      </c>
      <c r="N6161" s="128" t="s">
        <v>150</v>
      </c>
      <c r="O6161" s="128" t="s">
        <v>1534</v>
      </c>
      <c r="P6161" s="128" t="s">
        <v>1152</v>
      </c>
      <c r="Q6161" s="128" t="s">
        <v>1535</v>
      </c>
      <c r="R6161" s="128" t="s">
        <v>1152</v>
      </c>
      <c r="S6161" s="127">
        <v>201506</v>
      </c>
      <c r="T6161" s="128" t="s">
        <v>47</v>
      </c>
      <c r="U6161" s="127">
        <v>0</v>
      </c>
      <c r="V6161" s="138">
        <v>-74363.05</v>
      </c>
      <c r="W6161" s="128" t="s">
        <v>1152</v>
      </c>
      <c r="X6161" s="128" t="s">
        <v>177</v>
      </c>
      <c r="Y6161" s="128" t="s">
        <v>1152</v>
      </c>
      <c r="Z6161" s="128" t="s">
        <v>48</v>
      </c>
      <c r="AA6161" s="128" t="s">
        <v>2481</v>
      </c>
      <c r="AB6161" s="128" t="s">
        <v>42</v>
      </c>
      <c r="AC6161" s="128" t="s">
        <v>2552</v>
      </c>
      <c r="AD6161" s="128" t="s">
        <v>51</v>
      </c>
    </row>
    <row r="6162" spans="1:30" x14ac:dyDescent="0.25">
      <c r="A6162" s="128" t="s">
        <v>35</v>
      </c>
      <c r="B6162" s="128" t="s">
        <v>36</v>
      </c>
      <c r="C6162" s="128" t="s">
        <v>37</v>
      </c>
      <c r="D6162" s="128" t="s">
        <v>121</v>
      </c>
      <c r="E6162" s="128" t="s">
        <v>122</v>
      </c>
      <c r="F6162" s="128" t="s">
        <v>123</v>
      </c>
      <c r="G6162" s="128" t="s">
        <v>124</v>
      </c>
      <c r="H6162" s="128" t="s">
        <v>124</v>
      </c>
      <c r="I6162" s="128" t="s">
        <v>42</v>
      </c>
      <c r="J6162" s="128" t="s">
        <v>285</v>
      </c>
      <c r="K6162" s="128" t="s">
        <v>285</v>
      </c>
      <c r="L6162" s="128" t="s">
        <v>43</v>
      </c>
      <c r="M6162" s="128" t="s">
        <v>44</v>
      </c>
      <c r="N6162" s="128" t="s">
        <v>150</v>
      </c>
      <c r="O6162" s="128" t="s">
        <v>1534</v>
      </c>
      <c r="P6162" s="128" t="s">
        <v>1152</v>
      </c>
      <c r="Q6162" s="128" t="s">
        <v>287</v>
      </c>
      <c r="R6162" s="128" t="s">
        <v>1152</v>
      </c>
      <c r="S6162" s="127">
        <v>201506</v>
      </c>
      <c r="T6162" s="128" t="s">
        <v>47</v>
      </c>
      <c r="U6162" s="127">
        <v>0</v>
      </c>
      <c r="V6162" s="138">
        <v>-67818.59</v>
      </c>
      <c r="W6162" s="128" t="s">
        <v>1152</v>
      </c>
      <c r="X6162" s="128" t="s">
        <v>288</v>
      </c>
      <c r="Y6162" s="128" t="s">
        <v>1152</v>
      </c>
      <c r="Z6162" s="128" t="s">
        <v>48</v>
      </c>
      <c r="AA6162" s="128" t="s">
        <v>2481</v>
      </c>
      <c r="AB6162" s="128" t="s">
        <v>42</v>
      </c>
      <c r="AC6162" s="128" t="s">
        <v>2552</v>
      </c>
      <c r="AD6162" s="128" t="s">
        <v>51</v>
      </c>
    </row>
    <row r="6163" spans="1:30" x14ac:dyDescent="0.25">
      <c r="A6163" s="128" t="s">
        <v>35</v>
      </c>
      <c r="B6163" s="128" t="s">
        <v>36</v>
      </c>
      <c r="C6163" s="128" t="s">
        <v>37</v>
      </c>
      <c r="D6163" s="128" t="s">
        <v>121</v>
      </c>
      <c r="E6163" s="128" t="s">
        <v>122</v>
      </c>
      <c r="F6163" s="128" t="s">
        <v>123</v>
      </c>
      <c r="G6163" s="128" t="s">
        <v>124</v>
      </c>
      <c r="H6163" s="128" t="s">
        <v>124</v>
      </c>
      <c r="I6163" s="128" t="s">
        <v>42</v>
      </c>
      <c r="J6163" s="128" t="s">
        <v>652</v>
      </c>
      <c r="K6163" s="128" t="s">
        <v>652</v>
      </c>
      <c r="L6163" s="128" t="s">
        <v>43</v>
      </c>
      <c r="M6163" s="128" t="s">
        <v>44</v>
      </c>
      <c r="N6163" s="128" t="s">
        <v>150</v>
      </c>
      <c r="O6163" s="128" t="s">
        <v>1534</v>
      </c>
      <c r="P6163" s="128" t="s">
        <v>1152</v>
      </c>
      <c r="Q6163" s="128" t="s">
        <v>1535</v>
      </c>
      <c r="R6163" s="128" t="s">
        <v>2551</v>
      </c>
      <c r="S6163" s="127">
        <v>201506</v>
      </c>
      <c r="T6163" s="128" t="s">
        <v>47</v>
      </c>
      <c r="U6163" s="127">
        <v>0</v>
      </c>
      <c r="V6163" s="138">
        <v>-54899.14</v>
      </c>
      <c r="W6163" s="128" t="s">
        <v>1152</v>
      </c>
      <c r="X6163" s="128" t="s">
        <v>177</v>
      </c>
      <c r="Y6163" s="128" t="s">
        <v>1152</v>
      </c>
      <c r="Z6163" s="128" t="s">
        <v>48</v>
      </c>
      <c r="AA6163" s="128" t="s">
        <v>2481</v>
      </c>
      <c r="AB6163" s="128" t="s">
        <v>42</v>
      </c>
      <c r="AC6163" s="128" t="s">
        <v>2552</v>
      </c>
      <c r="AD6163" s="128" t="s">
        <v>51</v>
      </c>
    </row>
    <row r="6164" spans="1:30" x14ac:dyDescent="0.25">
      <c r="A6164" s="128" t="s">
        <v>35</v>
      </c>
      <c r="B6164" s="128" t="s">
        <v>36</v>
      </c>
      <c r="C6164" s="128" t="s">
        <v>37</v>
      </c>
      <c r="D6164" s="128" t="s">
        <v>121</v>
      </c>
      <c r="E6164" s="128" t="s">
        <v>215</v>
      </c>
      <c r="F6164" s="128" t="s">
        <v>216</v>
      </c>
      <c r="G6164" s="128" t="s">
        <v>124</v>
      </c>
      <c r="H6164" s="128" t="s">
        <v>124</v>
      </c>
      <c r="I6164" s="128" t="s">
        <v>42</v>
      </c>
      <c r="J6164" s="128" t="s">
        <v>237</v>
      </c>
      <c r="K6164" s="128" t="s">
        <v>237</v>
      </c>
      <c r="L6164" s="128" t="s">
        <v>43</v>
      </c>
      <c r="M6164" s="128" t="s">
        <v>44</v>
      </c>
      <c r="N6164" s="128" t="s">
        <v>150</v>
      </c>
      <c r="O6164" s="128" t="s">
        <v>1555</v>
      </c>
      <c r="P6164" s="128" t="s">
        <v>1152</v>
      </c>
      <c r="Q6164" s="128" t="s">
        <v>2425</v>
      </c>
      <c r="R6164" s="128" t="s">
        <v>1152</v>
      </c>
      <c r="S6164" s="127">
        <v>201506</v>
      </c>
      <c r="T6164" s="128" t="s">
        <v>52</v>
      </c>
      <c r="U6164" s="127">
        <v>0</v>
      </c>
      <c r="V6164" s="138">
        <v>15487</v>
      </c>
      <c r="W6164" s="128" t="s">
        <v>1152</v>
      </c>
      <c r="X6164" s="128" t="s">
        <v>1152</v>
      </c>
      <c r="Y6164" s="128" t="s">
        <v>1152</v>
      </c>
      <c r="Z6164" s="128" t="s">
        <v>48</v>
      </c>
      <c r="AA6164" s="128" t="s">
        <v>2481</v>
      </c>
      <c r="AB6164" s="128" t="s">
        <v>42</v>
      </c>
      <c r="AC6164" s="128" t="s">
        <v>2553</v>
      </c>
      <c r="AD6164" s="128" t="s">
        <v>51</v>
      </c>
    </row>
    <row r="6165" spans="1:30" x14ac:dyDescent="0.25">
      <c r="A6165" s="128" t="s">
        <v>35</v>
      </c>
      <c r="B6165" s="128" t="s">
        <v>36</v>
      </c>
      <c r="C6165" s="128" t="s">
        <v>37</v>
      </c>
      <c r="D6165" s="128" t="s">
        <v>121</v>
      </c>
      <c r="E6165" s="128" t="s">
        <v>215</v>
      </c>
      <c r="F6165" s="128" t="s">
        <v>216</v>
      </c>
      <c r="G6165" s="128" t="s">
        <v>124</v>
      </c>
      <c r="H6165" s="128" t="s">
        <v>124</v>
      </c>
      <c r="I6165" s="128" t="s">
        <v>42</v>
      </c>
      <c r="J6165" s="128" t="s">
        <v>250</v>
      </c>
      <c r="K6165" s="128" t="s">
        <v>250</v>
      </c>
      <c r="L6165" s="128" t="s">
        <v>43</v>
      </c>
      <c r="M6165" s="128" t="s">
        <v>44</v>
      </c>
      <c r="N6165" s="128" t="s">
        <v>150</v>
      </c>
      <c r="O6165" s="128" t="s">
        <v>1555</v>
      </c>
      <c r="P6165" s="128" t="s">
        <v>1152</v>
      </c>
      <c r="Q6165" s="128" t="s">
        <v>1559</v>
      </c>
      <c r="R6165" s="128" t="s">
        <v>1152</v>
      </c>
      <c r="S6165" s="127">
        <v>201506</v>
      </c>
      <c r="T6165" s="128" t="s">
        <v>52</v>
      </c>
      <c r="U6165" s="127">
        <v>0</v>
      </c>
      <c r="V6165" s="138">
        <v>9863</v>
      </c>
      <c r="W6165" s="128" t="s">
        <v>1152</v>
      </c>
      <c r="X6165" s="128" t="s">
        <v>1152</v>
      </c>
      <c r="Y6165" s="128" t="s">
        <v>1152</v>
      </c>
      <c r="Z6165" s="128" t="s">
        <v>48</v>
      </c>
      <c r="AA6165" s="128" t="s">
        <v>2481</v>
      </c>
      <c r="AB6165" s="128" t="s">
        <v>42</v>
      </c>
      <c r="AC6165" s="128" t="s">
        <v>2553</v>
      </c>
      <c r="AD6165" s="128" t="s">
        <v>51</v>
      </c>
    </row>
    <row r="6166" spans="1:30" x14ac:dyDescent="0.25">
      <c r="A6166" s="128" t="s">
        <v>35</v>
      </c>
      <c r="B6166" s="128" t="s">
        <v>36</v>
      </c>
      <c r="C6166" s="128" t="s">
        <v>37</v>
      </c>
      <c r="D6166" s="128" t="s">
        <v>121</v>
      </c>
      <c r="E6166" s="128" t="s">
        <v>215</v>
      </c>
      <c r="F6166" s="128" t="s">
        <v>216</v>
      </c>
      <c r="G6166" s="128" t="s">
        <v>124</v>
      </c>
      <c r="H6166" s="128" t="s">
        <v>124</v>
      </c>
      <c r="I6166" s="128" t="s">
        <v>42</v>
      </c>
      <c r="J6166" s="128" t="s">
        <v>237</v>
      </c>
      <c r="K6166" s="128" t="s">
        <v>237</v>
      </c>
      <c r="L6166" s="128" t="s">
        <v>43</v>
      </c>
      <c r="M6166" s="128" t="s">
        <v>44</v>
      </c>
      <c r="N6166" s="128" t="s">
        <v>180</v>
      </c>
      <c r="O6166" s="128" t="s">
        <v>1555</v>
      </c>
      <c r="P6166" s="128" t="s">
        <v>1152</v>
      </c>
      <c r="Q6166" s="128" t="s">
        <v>1544</v>
      </c>
      <c r="R6166" s="128" t="s">
        <v>1152</v>
      </c>
      <c r="S6166" s="127">
        <v>201506</v>
      </c>
      <c r="T6166" s="128" t="s">
        <v>52</v>
      </c>
      <c r="U6166" s="127">
        <v>0</v>
      </c>
      <c r="V6166" s="138">
        <v>863875</v>
      </c>
      <c r="W6166" s="128" t="s">
        <v>1152</v>
      </c>
      <c r="X6166" s="128" t="s">
        <v>1152</v>
      </c>
      <c r="Y6166" s="128" t="s">
        <v>1152</v>
      </c>
      <c r="Z6166" s="128" t="s">
        <v>48</v>
      </c>
      <c r="AA6166" s="128" t="s">
        <v>2481</v>
      </c>
      <c r="AB6166" s="128" t="s">
        <v>42</v>
      </c>
      <c r="AC6166" s="128" t="s">
        <v>2553</v>
      </c>
      <c r="AD6166" s="128" t="s">
        <v>51</v>
      </c>
    </row>
    <row r="6167" spans="1:30" x14ac:dyDescent="0.25">
      <c r="A6167" s="128" t="s">
        <v>35</v>
      </c>
      <c r="B6167" s="128" t="s">
        <v>36</v>
      </c>
      <c r="C6167" s="128" t="s">
        <v>37</v>
      </c>
      <c r="D6167" s="128" t="s">
        <v>121</v>
      </c>
      <c r="E6167" s="128" t="s">
        <v>215</v>
      </c>
      <c r="F6167" s="128" t="s">
        <v>216</v>
      </c>
      <c r="G6167" s="128" t="s">
        <v>124</v>
      </c>
      <c r="H6167" s="128" t="s">
        <v>124</v>
      </c>
      <c r="I6167" s="128" t="s">
        <v>42</v>
      </c>
      <c r="J6167" s="128" t="s">
        <v>261</v>
      </c>
      <c r="K6167" s="128" t="s">
        <v>261</v>
      </c>
      <c r="L6167" s="128" t="s">
        <v>43</v>
      </c>
      <c r="M6167" s="128" t="s">
        <v>44</v>
      </c>
      <c r="N6167" s="128" t="s">
        <v>180</v>
      </c>
      <c r="O6167" s="128" t="s">
        <v>1555</v>
      </c>
      <c r="P6167" s="128" t="s">
        <v>1152</v>
      </c>
      <c r="Q6167" s="128" t="s">
        <v>1547</v>
      </c>
      <c r="R6167" s="128" t="s">
        <v>1152</v>
      </c>
      <c r="S6167" s="127">
        <v>201506</v>
      </c>
      <c r="T6167" s="128" t="s">
        <v>52</v>
      </c>
      <c r="U6167" s="127">
        <v>0</v>
      </c>
      <c r="V6167" s="138">
        <v>329320.59999999998</v>
      </c>
      <c r="W6167" s="128" t="s">
        <v>1152</v>
      </c>
      <c r="X6167" s="128" t="s">
        <v>1152</v>
      </c>
      <c r="Y6167" s="128" t="s">
        <v>1152</v>
      </c>
      <c r="Z6167" s="128" t="s">
        <v>48</v>
      </c>
      <c r="AA6167" s="128" t="s">
        <v>2481</v>
      </c>
      <c r="AB6167" s="128" t="s">
        <v>42</v>
      </c>
      <c r="AC6167" s="128" t="s">
        <v>2553</v>
      </c>
      <c r="AD6167" s="128" t="s">
        <v>51</v>
      </c>
    </row>
    <row r="6168" spans="1:30" x14ac:dyDescent="0.25">
      <c r="A6168" s="128" t="s">
        <v>35</v>
      </c>
      <c r="B6168" s="128" t="s">
        <v>36</v>
      </c>
      <c r="C6168" s="128" t="s">
        <v>37</v>
      </c>
      <c r="D6168" s="128" t="s">
        <v>121</v>
      </c>
      <c r="E6168" s="128" t="s">
        <v>215</v>
      </c>
      <c r="F6168" s="128" t="s">
        <v>216</v>
      </c>
      <c r="G6168" s="128" t="s">
        <v>124</v>
      </c>
      <c r="H6168" s="128" t="s">
        <v>124</v>
      </c>
      <c r="I6168" s="128" t="s">
        <v>42</v>
      </c>
      <c r="J6168" s="128" t="s">
        <v>217</v>
      </c>
      <c r="K6168" s="128" t="s">
        <v>217</v>
      </c>
      <c r="L6168" s="128" t="s">
        <v>43</v>
      </c>
      <c r="M6168" s="128" t="s">
        <v>44</v>
      </c>
      <c r="N6168" s="128" t="s">
        <v>180</v>
      </c>
      <c r="O6168" s="128" t="s">
        <v>1555</v>
      </c>
      <c r="P6168" s="128" t="s">
        <v>1152</v>
      </c>
      <c r="Q6168" s="128" t="s">
        <v>1546</v>
      </c>
      <c r="R6168" s="128" t="s">
        <v>1152</v>
      </c>
      <c r="S6168" s="127">
        <v>201506</v>
      </c>
      <c r="T6168" s="128" t="s">
        <v>52</v>
      </c>
      <c r="U6168" s="127">
        <v>0</v>
      </c>
      <c r="V6168" s="138">
        <v>279461.95</v>
      </c>
      <c r="W6168" s="128" t="s">
        <v>1152</v>
      </c>
      <c r="X6168" s="128" t="s">
        <v>1152</v>
      </c>
      <c r="Y6168" s="128" t="s">
        <v>1152</v>
      </c>
      <c r="Z6168" s="128" t="s">
        <v>48</v>
      </c>
      <c r="AA6168" s="128" t="s">
        <v>2481</v>
      </c>
      <c r="AB6168" s="128" t="s">
        <v>42</v>
      </c>
      <c r="AC6168" s="128" t="s">
        <v>2553</v>
      </c>
      <c r="AD6168" s="128" t="s">
        <v>51</v>
      </c>
    </row>
    <row r="6169" spans="1:30" x14ac:dyDescent="0.25">
      <c r="A6169" s="128" t="s">
        <v>35</v>
      </c>
      <c r="B6169" s="128" t="s">
        <v>36</v>
      </c>
      <c r="C6169" s="128" t="s">
        <v>37</v>
      </c>
      <c r="D6169" s="128" t="s">
        <v>121</v>
      </c>
      <c r="E6169" s="128" t="s">
        <v>215</v>
      </c>
      <c r="F6169" s="128" t="s">
        <v>216</v>
      </c>
      <c r="G6169" s="128" t="s">
        <v>124</v>
      </c>
      <c r="H6169" s="128" t="s">
        <v>124</v>
      </c>
      <c r="I6169" s="128" t="s">
        <v>42</v>
      </c>
      <c r="J6169" s="128" t="s">
        <v>250</v>
      </c>
      <c r="K6169" s="128" t="s">
        <v>250</v>
      </c>
      <c r="L6169" s="128" t="s">
        <v>43</v>
      </c>
      <c r="M6169" s="128" t="s">
        <v>44</v>
      </c>
      <c r="N6169" s="128" t="s">
        <v>180</v>
      </c>
      <c r="O6169" s="128" t="s">
        <v>1555</v>
      </c>
      <c r="P6169" s="128" t="s">
        <v>1152</v>
      </c>
      <c r="Q6169" s="128" t="s">
        <v>1545</v>
      </c>
      <c r="R6169" s="128" t="s">
        <v>1152</v>
      </c>
      <c r="S6169" s="127">
        <v>201506</v>
      </c>
      <c r="T6169" s="128" t="s">
        <v>52</v>
      </c>
      <c r="U6169" s="127">
        <v>0</v>
      </c>
      <c r="V6169" s="138">
        <v>49700</v>
      </c>
      <c r="W6169" s="128" t="s">
        <v>1152</v>
      </c>
      <c r="X6169" s="128" t="s">
        <v>1152</v>
      </c>
      <c r="Y6169" s="128" t="s">
        <v>1152</v>
      </c>
      <c r="Z6169" s="128" t="s">
        <v>48</v>
      </c>
      <c r="AA6169" s="128" t="s">
        <v>2481</v>
      </c>
      <c r="AB6169" s="128" t="s">
        <v>42</v>
      </c>
      <c r="AC6169" s="128" t="s">
        <v>2553</v>
      </c>
      <c r="AD6169" s="128" t="s">
        <v>51</v>
      </c>
    </row>
    <row r="6170" spans="1:30" x14ac:dyDescent="0.25">
      <c r="A6170" s="128" t="s">
        <v>35</v>
      </c>
      <c r="B6170" s="128" t="s">
        <v>36</v>
      </c>
      <c r="C6170" s="128" t="s">
        <v>37</v>
      </c>
      <c r="D6170" s="128" t="s">
        <v>121</v>
      </c>
      <c r="E6170" s="128" t="s">
        <v>215</v>
      </c>
      <c r="F6170" s="128" t="s">
        <v>216</v>
      </c>
      <c r="G6170" s="128" t="s">
        <v>124</v>
      </c>
      <c r="H6170" s="128" t="s">
        <v>124</v>
      </c>
      <c r="I6170" s="128" t="s">
        <v>42</v>
      </c>
      <c r="J6170" s="128" t="s">
        <v>231</v>
      </c>
      <c r="K6170" s="128" t="s">
        <v>231</v>
      </c>
      <c r="L6170" s="128" t="s">
        <v>43</v>
      </c>
      <c r="M6170" s="128" t="s">
        <v>44</v>
      </c>
      <c r="N6170" s="128" t="s">
        <v>180</v>
      </c>
      <c r="O6170" s="128" t="s">
        <v>1555</v>
      </c>
      <c r="P6170" s="128" t="s">
        <v>1152</v>
      </c>
      <c r="Q6170" s="128" t="s">
        <v>1546</v>
      </c>
      <c r="R6170" s="128" t="s">
        <v>1152</v>
      </c>
      <c r="S6170" s="127">
        <v>201506</v>
      </c>
      <c r="T6170" s="128" t="s">
        <v>52</v>
      </c>
      <c r="U6170" s="127">
        <v>0</v>
      </c>
      <c r="V6170" s="138">
        <v>31070</v>
      </c>
      <c r="W6170" s="128" t="s">
        <v>1152</v>
      </c>
      <c r="X6170" s="128" t="s">
        <v>1152</v>
      </c>
      <c r="Y6170" s="128" t="s">
        <v>1152</v>
      </c>
      <c r="Z6170" s="128" t="s">
        <v>48</v>
      </c>
      <c r="AA6170" s="128" t="s">
        <v>2481</v>
      </c>
      <c r="AB6170" s="128" t="s">
        <v>42</v>
      </c>
      <c r="AC6170" s="128" t="s">
        <v>2553</v>
      </c>
      <c r="AD6170" s="128" t="s">
        <v>51</v>
      </c>
    </row>
    <row r="6171" spans="1:30" x14ac:dyDescent="0.25">
      <c r="A6171" s="128" t="s">
        <v>35</v>
      </c>
      <c r="B6171" s="128" t="s">
        <v>36</v>
      </c>
      <c r="C6171" s="128" t="s">
        <v>37</v>
      </c>
      <c r="D6171" s="128" t="s">
        <v>121</v>
      </c>
      <c r="E6171" s="128" t="s">
        <v>215</v>
      </c>
      <c r="F6171" s="128" t="s">
        <v>216</v>
      </c>
      <c r="G6171" s="128" t="s">
        <v>124</v>
      </c>
      <c r="H6171" s="128" t="s">
        <v>124</v>
      </c>
      <c r="I6171" s="128" t="s">
        <v>42</v>
      </c>
      <c r="J6171" s="128" t="s">
        <v>437</v>
      </c>
      <c r="K6171" s="128" t="s">
        <v>437</v>
      </c>
      <c r="L6171" s="128" t="s">
        <v>43</v>
      </c>
      <c r="M6171" s="128" t="s">
        <v>44</v>
      </c>
      <c r="N6171" s="128" t="s">
        <v>180</v>
      </c>
      <c r="O6171" s="128" t="s">
        <v>1555</v>
      </c>
      <c r="P6171" s="128" t="s">
        <v>1152</v>
      </c>
      <c r="Q6171" s="128" t="s">
        <v>1547</v>
      </c>
      <c r="R6171" s="128" t="s">
        <v>1152</v>
      </c>
      <c r="S6171" s="127">
        <v>201506</v>
      </c>
      <c r="T6171" s="128" t="s">
        <v>52</v>
      </c>
      <c r="U6171" s="127">
        <v>0</v>
      </c>
      <c r="V6171" s="138">
        <v>9586.19</v>
      </c>
      <c r="W6171" s="128" t="s">
        <v>1152</v>
      </c>
      <c r="X6171" s="128" t="s">
        <v>1152</v>
      </c>
      <c r="Y6171" s="128" t="s">
        <v>1152</v>
      </c>
      <c r="Z6171" s="128" t="s">
        <v>48</v>
      </c>
      <c r="AA6171" s="128" t="s">
        <v>2481</v>
      </c>
      <c r="AB6171" s="128" t="s">
        <v>42</v>
      </c>
      <c r="AC6171" s="128" t="s">
        <v>2553</v>
      </c>
      <c r="AD6171" s="128" t="s">
        <v>51</v>
      </c>
    </row>
    <row r="6172" spans="1:30" x14ac:dyDescent="0.25">
      <c r="A6172" s="128" t="s">
        <v>35</v>
      </c>
      <c r="B6172" s="128" t="s">
        <v>36</v>
      </c>
      <c r="C6172" s="128" t="s">
        <v>37</v>
      </c>
      <c r="D6172" s="128" t="s">
        <v>121</v>
      </c>
      <c r="E6172" s="128" t="s">
        <v>215</v>
      </c>
      <c r="F6172" s="128" t="s">
        <v>216</v>
      </c>
      <c r="G6172" s="128" t="s">
        <v>124</v>
      </c>
      <c r="H6172" s="128" t="s">
        <v>124</v>
      </c>
      <c r="I6172" s="128" t="s">
        <v>42</v>
      </c>
      <c r="J6172" s="128" t="s">
        <v>237</v>
      </c>
      <c r="K6172" s="128" t="s">
        <v>237</v>
      </c>
      <c r="L6172" s="128" t="s">
        <v>43</v>
      </c>
      <c r="M6172" s="128" t="s">
        <v>44</v>
      </c>
      <c r="N6172" s="128" t="s">
        <v>150</v>
      </c>
      <c r="O6172" s="128" t="s">
        <v>1534</v>
      </c>
      <c r="P6172" s="128" t="s">
        <v>1152</v>
      </c>
      <c r="Q6172" s="128" t="s">
        <v>2545</v>
      </c>
      <c r="R6172" s="128" t="s">
        <v>1152</v>
      </c>
      <c r="S6172" s="127">
        <v>201506</v>
      </c>
      <c r="T6172" s="128" t="s">
        <v>52</v>
      </c>
      <c r="U6172" s="127">
        <v>0</v>
      </c>
      <c r="V6172" s="138">
        <v>44657.16</v>
      </c>
      <c r="W6172" s="128" t="s">
        <v>1152</v>
      </c>
      <c r="X6172" s="128" t="s">
        <v>1152</v>
      </c>
      <c r="Y6172" s="128" t="s">
        <v>1152</v>
      </c>
      <c r="Z6172" s="128" t="s">
        <v>48</v>
      </c>
      <c r="AA6172" s="128" t="s">
        <v>2481</v>
      </c>
      <c r="AB6172" s="128" t="s">
        <v>42</v>
      </c>
      <c r="AC6172" s="128" t="s">
        <v>2554</v>
      </c>
      <c r="AD6172" s="128" t="s">
        <v>51</v>
      </c>
    </row>
    <row r="6173" spans="1:30" x14ac:dyDescent="0.25">
      <c r="A6173" s="128" t="s">
        <v>35</v>
      </c>
      <c r="B6173" s="128" t="s">
        <v>36</v>
      </c>
      <c r="C6173" s="128" t="s">
        <v>37</v>
      </c>
      <c r="D6173" s="128" t="s">
        <v>121</v>
      </c>
      <c r="E6173" s="128" t="s">
        <v>215</v>
      </c>
      <c r="F6173" s="128" t="s">
        <v>216</v>
      </c>
      <c r="G6173" s="128" t="s">
        <v>124</v>
      </c>
      <c r="H6173" s="128" t="s">
        <v>124</v>
      </c>
      <c r="I6173" s="128" t="s">
        <v>42</v>
      </c>
      <c r="J6173" s="128" t="s">
        <v>250</v>
      </c>
      <c r="K6173" s="128" t="s">
        <v>250</v>
      </c>
      <c r="L6173" s="128" t="s">
        <v>43</v>
      </c>
      <c r="M6173" s="128" t="s">
        <v>44</v>
      </c>
      <c r="N6173" s="128" t="s">
        <v>150</v>
      </c>
      <c r="O6173" s="128" t="s">
        <v>1534</v>
      </c>
      <c r="P6173" s="128" t="s">
        <v>1152</v>
      </c>
      <c r="Q6173" s="128" t="s">
        <v>2546</v>
      </c>
      <c r="R6173" s="128" t="s">
        <v>1152</v>
      </c>
      <c r="S6173" s="127">
        <v>201506</v>
      </c>
      <c r="T6173" s="128" t="s">
        <v>52</v>
      </c>
      <c r="U6173" s="127">
        <v>0</v>
      </c>
      <c r="V6173" s="138">
        <v>2400</v>
      </c>
      <c r="W6173" s="128" t="s">
        <v>1152</v>
      </c>
      <c r="X6173" s="128" t="s">
        <v>1152</v>
      </c>
      <c r="Y6173" s="128" t="s">
        <v>1152</v>
      </c>
      <c r="Z6173" s="128" t="s">
        <v>48</v>
      </c>
      <c r="AA6173" s="128" t="s">
        <v>2481</v>
      </c>
      <c r="AB6173" s="128" t="s">
        <v>42</v>
      </c>
      <c r="AC6173" s="128" t="s">
        <v>2554</v>
      </c>
      <c r="AD6173" s="128" t="s">
        <v>51</v>
      </c>
    </row>
    <row r="6174" spans="1:30" x14ac:dyDescent="0.25">
      <c r="A6174" s="128" t="s">
        <v>35</v>
      </c>
      <c r="B6174" s="128" t="s">
        <v>36</v>
      </c>
      <c r="C6174" s="128" t="s">
        <v>37</v>
      </c>
      <c r="D6174" s="128" t="s">
        <v>121</v>
      </c>
      <c r="E6174" s="128" t="s">
        <v>215</v>
      </c>
      <c r="F6174" s="128" t="s">
        <v>216</v>
      </c>
      <c r="G6174" s="128" t="s">
        <v>124</v>
      </c>
      <c r="H6174" s="128" t="s">
        <v>124</v>
      </c>
      <c r="I6174" s="128" t="s">
        <v>42</v>
      </c>
      <c r="J6174" s="128" t="s">
        <v>237</v>
      </c>
      <c r="K6174" s="128" t="s">
        <v>237</v>
      </c>
      <c r="L6174" s="128" t="s">
        <v>43</v>
      </c>
      <c r="M6174" s="128" t="s">
        <v>44</v>
      </c>
      <c r="N6174" s="128" t="s">
        <v>180</v>
      </c>
      <c r="O6174" s="128" t="s">
        <v>1534</v>
      </c>
      <c r="P6174" s="128" t="s">
        <v>1152</v>
      </c>
      <c r="Q6174" s="128" t="s">
        <v>1544</v>
      </c>
      <c r="R6174" s="128" t="s">
        <v>1152</v>
      </c>
      <c r="S6174" s="127">
        <v>201506</v>
      </c>
      <c r="T6174" s="128" t="s">
        <v>52</v>
      </c>
      <c r="U6174" s="127">
        <v>0</v>
      </c>
      <c r="V6174" s="138">
        <v>617600</v>
      </c>
      <c r="W6174" s="128" t="s">
        <v>1152</v>
      </c>
      <c r="X6174" s="128" t="s">
        <v>1152</v>
      </c>
      <c r="Y6174" s="128" t="s">
        <v>1152</v>
      </c>
      <c r="Z6174" s="128" t="s">
        <v>48</v>
      </c>
      <c r="AA6174" s="128" t="s">
        <v>2481</v>
      </c>
      <c r="AB6174" s="128" t="s">
        <v>42</v>
      </c>
      <c r="AC6174" s="128" t="s">
        <v>2554</v>
      </c>
      <c r="AD6174" s="128" t="s">
        <v>51</v>
      </c>
    </row>
    <row r="6175" spans="1:30" x14ac:dyDescent="0.25">
      <c r="A6175" s="128" t="s">
        <v>35</v>
      </c>
      <c r="B6175" s="128" t="s">
        <v>36</v>
      </c>
      <c r="C6175" s="128" t="s">
        <v>37</v>
      </c>
      <c r="D6175" s="128" t="s">
        <v>121</v>
      </c>
      <c r="E6175" s="128" t="s">
        <v>215</v>
      </c>
      <c r="F6175" s="128" t="s">
        <v>216</v>
      </c>
      <c r="G6175" s="128" t="s">
        <v>124</v>
      </c>
      <c r="H6175" s="128" t="s">
        <v>124</v>
      </c>
      <c r="I6175" s="128" t="s">
        <v>42</v>
      </c>
      <c r="J6175" s="128" t="s">
        <v>217</v>
      </c>
      <c r="K6175" s="128" t="s">
        <v>217</v>
      </c>
      <c r="L6175" s="128" t="s">
        <v>43</v>
      </c>
      <c r="M6175" s="128" t="s">
        <v>44</v>
      </c>
      <c r="N6175" s="128" t="s">
        <v>180</v>
      </c>
      <c r="O6175" s="128" t="s">
        <v>1534</v>
      </c>
      <c r="P6175" s="128" t="s">
        <v>1152</v>
      </c>
      <c r="Q6175" s="128" t="s">
        <v>2483</v>
      </c>
      <c r="R6175" s="128" t="s">
        <v>1152</v>
      </c>
      <c r="S6175" s="127">
        <v>201506</v>
      </c>
      <c r="T6175" s="128" t="s">
        <v>52</v>
      </c>
      <c r="U6175" s="127">
        <v>0</v>
      </c>
      <c r="V6175" s="138">
        <v>252605</v>
      </c>
      <c r="W6175" s="128" t="s">
        <v>1152</v>
      </c>
      <c r="X6175" s="128" t="s">
        <v>1152</v>
      </c>
      <c r="Y6175" s="128" t="s">
        <v>1152</v>
      </c>
      <c r="Z6175" s="128" t="s">
        <v>48</v>
      </c>
      <c r="AA6175" s="128" t="s">
        <v>2481</v>
      </c>
      <c r="AB6175" s="128" t="s">
        <v>42</v>
      </c>
      <c r="AC6175" s="128" t="s">
        <v>2554</v>
      </c>
      <c r="AD6175" s="128" t="s">
        <v>51</v>
      </c>
    </row>
    <row r="6176" spans="1:30" x14ac:dyDescent="0.25">
      <c r="A6176" s="128" t="s">
        <v>35</v>
      </c>
      <c r="B6176" s="128" t="s">
        <v>36</v>
      </c>
      <c r="C6176" s="128" t="s">
        <v>37</v>
      </c>
      <c r="D6176" s="128" t="s">
        <v>121</v>
      </c>
      <c r="E6176" s="128" t="s">
        <v>215</v>
      </c>
      <c r="F6176" s="128" t="s">
        <v>216</v>
      </c>
      <c r="G6176" s="128" t="s">
        <v>124</v>
      </c>
      <c r="H6176" s="128" t="s">
        <v>124</v>
      </c>
      <c r="I6176" s="128" t="s">
        <v>42</v>
      </c>
      <c r="J6176" s="128" t="s">
        <v>250</v>
      </c>
      <c r="K6176" s="128" t="s">
        <v>250</v>
      </c>
      <c r="L6176" s="128" t="s">
        <v>43</v>
      </c>
      <c r="M6176" s="128" t="s">
        <v>44</v>
      </c>
      <c r="N6176" s="128" t="s">
        <v>180</v>
      </c>
      <c r="O6176" s="128" t="s">
        <v>1534</v>
      </c>
      <c r="P6176" s="128" t="s">
        <v>1152</v>
      </c>
      <c r="Q6176" s="128" t="s">
        <v>1545</v>
      </c>
      <c r="R6176" s="128" t="s">
        <v>1152</v>
      </c>
      <c r="S6176" s="127">
        <v>201506</v>
      </c>
      <c r="T6176" s="128" t="s">
        <v>52</v>
      </c>
      <c r="U6176" s="127">
        <v>0</v>
      </c>
      <c r="V6176" s="138">
        <v>67350</v>
      </c>
      <c r="W6176" s="128" t="s">
        <v>1152</v>
      </c>
      <c r="X6176" s="128" t="s">
        <v>1152</v>
      </c>
      <c r="Y6176" s="128" t="s">
        <v>1152</v>
      </c>
      <c r="Z6176" s="128" t="s">
        <v>48</v>
      </c>
      <c r="AA6176" s="128" t="s">
        <v>2481</v>
      </c>
      <c r="AB6176" s="128" t="s">
        <v>42</v>
      </c>
      <c r="AC6176" s="128" t="s">
        <v>2554</v>
      </c>
      <c r="AD6176" s="128" t="s">
        <v>51</v>
      </c>
    </row>
    <row r="6177" spans="1:30" x14ac:dyDescent="0.25">
      <c r="A6177" s="128" t="s">
        <v>35</v>
      </c>
      <c r="B6177" s="128" t="s">
        <v>36</v>
      </c>
      <c r="C6177" s="128" t="s">
        <v>37</v>
      </c>
      <c r="D6177" s="128" t="s">
        <v>121</v>
      </c>
      <c r="E6177" s="128" t="s">
        <v>215</v>
      </c>
      <c r="F6177" s="128" t="s">
        <v>216</v>
      </c>
      <c r="G6177" s="128" t="s">
        <v>124</v>
      </c>
      <c r="H6177" s="128" t="s">
        <v>124</v>
      </c>
      <c r="I6177" s="128" t="s">
        <v>42</v>
      </c>
      <c r="J6177" s="128" t="s">
        <v>231</v>
      </c>
      <c r="K6177" s="128" t="s">
        <v>231</v>
      </c>
      <c r="L6177" s="128" t="s">
        <v>43</v>
      </c>
      <c r="M6177" s="128" t="s">
        <v>44</v>
      </c>
      <c r="N6177" s="128" t="s">
        <v>180</v>
      </c>
      <c r="O6177" s="128" t="s">
        <v>1534</v>
      </c>
      <c r="P6177" s="128" t="s">
        <v>1152</v>
      </c>
      <c r="Q6177" s="128" t="s">
        <v>2547</v>
      </c>
      <c r="R6177" s="128" t="s">
        <v>1152</v>
      </c>
      <c r="S6177" s="127">
        <v>201506</v>
      </c>
      <c r="T6177" s="128" t="s">
        <v>52</v>
      </c>
      <c r="U6177" s="127">
        <v>0</v>
      </c>
      <c r="V6177" s="138">
        <v>45331</v>
      </c>
      <c r="W6177" s="128" t="s">
        <v>1152</v>
      </c>
      <c r="X6177" s="128" t="s">
        <v>1152</v>
      </c>
      <c r="Y6177" s="128" t="s">
        <v>1152</v>
      </c>
      <c r="Z6177" s="128" t="s">
        <v>48</v>
      </c>
      <c r="AA6177" s="128" t="s">
        <v>2481</v>
      </c>
      <c r="AB6177" s="128" t="s">
        <v>42</v>
      </c>
      <c r="AC6177" s="128" t="s">
        <v>2554</v>
      </c>
      <c r="AD6177" s="128" t="s">
        <v>51</v>
      </c>
    </row>
    <row r="6178" spans="1:30" x14ac:dyDescent="0.25">
      <c r="A6178" s="128" t="s">
        <v>35</v>
      </c>
      <c r="B6178" s="128" t="s">
        <v>36</v>
      </c>
      <c r="C6178" s="128" t="s">
        <v>37</v>
      </c>
      <c r="D6178" s="128" t="s">
        <v>121</v>
      </c>
      <c r="E6178" s="128" t="s">
        <v>215</v>
      </c>
      <c r="F6178" s="128" t="s">
        <v>216</v>
      </c>
      <c r="G6178" s="128" t="s">
        <v>124</v>
      </c>
      <c r="H6178" s="128" t="s">
        <v>124</v>
      </c>
      <c r="I6178" s="128" t="s">
        <v>42</v>
      </c>
      <c r="J6178" s="128" t="s">
        <v>437</v>
      </c>
      <c r="K6178" s="128" t="s">
        <v>437</v>
      </c>
      <c r="L6178" s="128" t="s">
        <v>43</v>
      </c>
      <c r="M6178" s="128" t="s">
        <v>44</v>
      </c>
      <c r="N6178" s="128" t="s">
        <v>180</v>
      </c>
      <c r="O6178" s="128" t="s">
        <v>1534</v>
      </c>
      <c r="P6178" s="128" t="s">
        <v>1152</v>
      </c>
      <c r="Q6178" s="128" t="s">
        <v>1547</v>
      </c>
      <c r="R6178" s="128" t="s">
        <v>1152</v>
      </c>
      <c r="S6178" s="127">
        <v>201506</v>
      </c>
      <c r="T6178" s="128" t="s">
        <v>52</v>
      </c>
      <c r="U6178" s="127">
        <v>0</v>
      </c>
      <c r="V6178" s="138">
        <v>10917.42</v>
      </c>
      <c r="W6178" s="128" t="s">
        <v>1152</v>
      </c>
      <c r="X6178" s="128" t="s">
        <v>1152</v>
      </c>
      <c r="Y6178" s="128" t="s">
        <v>1152</v>
      </c>
      <c r="Z6178" s="128" t="s">
        <v>48</v>
      </c>
      <c r="AA6178" s="128" t="s">
        <v>2481</v>
      </c>
      <c r="AB6178" s="128" t="s">
        <v>42</v>
      </c>
      <c r="AC6178" s="128" t="s">
        <v>2554</v>
      </c>
      <c r="AD6178" s="128" t="s">
        <v>51</v>
      </c>
    </row>
    <row r="6179" spans="1:30" x14ac:dyDescent="0.25">
      <c r="A6179" s="128" t="s">
        <v>35</v>
      </c>
      <c r="B6179" s="128" t="s">
        <v>36</v>
      </c>
      <c r="C6179" s="128" t="s">
        <v>37</v>
      </c>
      <c r="D6179" s="128" t="s">
        <v>121</v>
      </c>
      <c r="E6179" s="128" t="s">
        <v>215</v>
      </c>
      <c r="F6179" s="128" t="s">
        <v>216</v>
      </c>
      <c r="G6179" s="128" t="s">
        <v>124</v>
      </c>
      <c r="H6179" s="128" t="s">
        <v>124</v>
      </c>
      <c r="I6179" s="128" t="s">
        <v>42</v>
      </c>
      <c r="J6179" s="128" t="s">
        <v>261</v>
      </c>
      <c r="K6179" s="128" t="s">
        <v>261</v>
      </c>
      <c r="L6179" s="128" t="s">
        <v>43</v>
      </c>
      <c r="M6179" s="128" t="s">
        <v>44</v>
      </c>
      <c r="N6179" s="128" t="s">
        <v>180</v>
      </c>
      <c r="O6179" s="128" t="s">
        <v>1534</v>
      </c>
      <c r="P6179" s="128" t="s">
        <v>1152</v>
      </c>
      <c r="Q6179" s="128" t="s">
        <v>1547</v>
      </c>
      <c r="R6179" s="128" t="s">
        <v>1152</v>
      </c>
      <c r="S6179" s="127">
        <v>201506</v>
      </c>
      <c r="T6179" s="128" t="s">
        <v>52</v>
      </c>
      <c r="U6179" s="127">
        <v>0</v>
      </c>
      <c r="V6179" s="138">
        <v>247255</v>
      </c>
      <c r="W6179" s="128" t="s">
        <v>1152</v>
      </c>
      <c r="X6179" s="128" t="s">
        <v>1152</v>
      </c>
      <c r="Y6179" s="128" t="s">
        <v>1152</v>
      </c>
      <c r="Z6179" s="128" t="s">
        <v>48</v>
      </c>
      <c r="AA6179" s="128" t="s">
        <v>2481</v>
      </c>
      <c r="AB6179" s="128" t="s">
        <v>42</v>
      </c>
      <c r="AC6179" s="128" t="s">
        <v>2554</v>
      </c>
      <c r="AD6179" s="128" t="s">
        <v>51</v>
      </c>
    </row>
    <row r="6180" spans="1:30" x14ac:dyDescent="0.25">
      <c r="A6180" s="128" t="s">
        <v>35</v>
      </c>
      <c r="B6180" s="128" t="s">
        <v>36</v>
      </c>
      <c r="C6180" s="128" t="s">
        <v>37</v>
      </c>
      <c r="D6180" s="128" t="s">
        <v>121</v>
      </c>
      <c r="E6180" s="128" t="s">
        <v>122</v>
      </c>
      <c r="F6180" s="128" t="s">
        <v>123</v>
      </c>
      <c r="G6180" s="128" t="s">
        <v>124</v>
      </c>
      <c r="H6180" s="128" t="s">
        <v>124</v>
      </c>
      <c r="I6180" s="128" t="s">
        <v>42</v>
      </c>
      <c r="J6180" s="128" t="s">
        <v>174</v>
      </c>
      <c r="K6180" s="128" t="s">
        <v>174</v>
      </c>
      <c r="L6180" s="128" t="s">
        <v>43</v>
      </c>
      <c r="M6180" s="128" t="s">
        <v>44</v>
      </c>
      <c r="N6180" s="128" t="s">
        <v>150</v>
      </c>
      <c r="O6180" s="128" t="s">
        <v>1534</v>
      </c>
      <c r="P6180" s="128" t="s">
        <v>1152</v>
      </c>
      <c r="Q6180" s="128" t="s">
        <v>1535</v>
      </c>
      <c r="R6180" s="128" t="s">
        <v>2541</v>
      </c>
      <c r="S6180" s="127">
        <v>201506</v>
      </c>
      <c r="T6180" s="128" t="s">
        <v>52</v>
      </c>
      <c r="U6180" s="127">
        <v>0</v>
      </c>
      <c r="V6180" s="138">
        <v>516497.54</v>
      </c>
      <c r="W6180" s="128" t="s">
        <v>1152</v>
      </c>
      <c r="X6180" s="128" t="s">
        <v>177</v>
      </c>
      <c r="Y6180" s="128" t="s">
        <v>1152</v>
      </c>
      <c r="Z6180" s="128" t="s">
        <v>48</v>
      </c>
      <c r="AA6180" s="128" t="s">
        <v>2481</v>
      </c>
      <c r="AB6180" s="128" t="s">
        <v>42</v>
      </c>
      <c r="AC6180" s="128" t="s">
        <v>2555</v>
      </c>
      <c r="AD6180" s="128" t="s">
        <v>51</v>
      </c>
    </row>
    <row r="6181" spans="1:30" x14ac:dyDescent="0.25">
      <c r="A6181" s="128" t="s">
        <v>35</v>
      </c>
      <c r="B6181" s="128" t="s">
        <v>36</v>
      </c>
      <c r="C6181" s="128" t="s">
        <v>37</v>
      </c>
      <c r="D6181" s="128" t="s">
        <v>121</v>
      </c>
      <c r="E6181" s="128" t="s">
        <v>122</v>
      </c>
      <c r="F6181" s="128" t="s">
        <v>123</v>
      </c>
      <c r="G6181" s="128" t="s">
        <v>124</v>
      </c>
      <c r="H6181" s="128" t="s">
        <v>124</v>
      </c>
      <c r="I6181" s="128" t="s">
        <v>42</v>
      </c>
      <c r="J6181" s="128" t="s">
        <v>182</v>
      </c>
      <c r="K6181" s="128" t="s">
        <v>182</v>
      </c>
      <c r="L6181" s="128" t="s">
        <v>43</v>
      </c>
      <c r="M6181" s="128" t="s">
        <v>44</v>
      </c>
      <c r="N6181" s="128" t="s">
        <v>150</v>
      </c>
      <c r="O6181" s="128" t="s">
        <v>1534</v>
      </c>
      <c r="P6181" s="128" t="s">
        <v>1152</v>
      </c>
      <c r="Q6181" s="128" t="s">
        <v>1535</v>
      </c>
      <c r="R6181" s="128" t="s">
        <v>2541</v>
      </c>
      <c r="S6181" s="127">
        <v>201506</v>
      </c>
      <c r="T6181" s="128" t="s">
        <v>52</v>
      </c>
      <c r="U6181" s="127">
        <v>0</v>
      </c>
      <c r="V6181" s="138">
        <v>361073.16</v>
      </c>
      <c r="W6181" s="128" t="s">
        <v>1152</v>
      </c>
      <c r="X6181" s="128" t="s">
        <v>177</v>
      </c>
      <c r="Y6181" s="128" t="s">
        <v>1152</v>
      </c>
      <c r="Z6181" s="128" t="s">
        <v>48</v>
      </c>
      <c r="AA6181" s="128" t="s">
        <v>2481</v>
      </c>
      <c r="AB6181" s="128" t="s">
        <v>42</v>
      </c>
      <c r="AC6181" s="128" t="s">
        <v>2555</v>
      </c>
      <c r="AD6181" s="128" t="s">
        <v>51</v>
      </c>
    </row>
    <row r="6182" spans="1:30" x14ac:dyDescent="0.25">
      <c r="A6182" s="128" t="s">
        <v>35</v>
      </c>
      <c r="B6182" s="128" t="s">
        <v>36</v>
      </c>
      <c r="C6182" s="128" t="s">
        <v>37</v>
      </c>
      <c r="D6182" s="128" t="s">
        <v>121</v>
      </c>
      <c r="E6182" s="128" t="s">
        <v>122</v>
      </c>
      <c r="F6182" s="128" t="s">
        <v>123</v>
      </c>
      <c r="G6182" s="128" t="s">
        <v>124</v>
      </c>
      <c r="H6182" s="128" t="s">
        <v>124</v>
      </c>
      <c r="I6182" s="128" t="s">
        <v>42</v>
      </c>
      <c r="J6182" s="128" t="s">
        <v>652</v>
      </c>
      <c r="K6182" s="128" t="s">
        <v>652</v>
      </c>
      <c r="L6182" s="128" t="s">
        <v>43</v>
      </c>
      <c r="M6182" s="128" t="s">
        <v>44</v>
      </c>
      <c r="N6182" s="128" t="s">
        <v>150</v>
      </c>
      <c r="O6182" s="128" t="s">
        <v>1534</v>
      </c>
      <c r="P6182" s="128" t="s">
        <v>1152</v>
      </c>
      <c r="Q6182" s="128" t="s">
        <v>1535</v>
      </c>
      <c r="R6182" s="128" t="s">
        <v>1152</v>
      </c>
      <c r="S6182" s="127">
        <v>201506</v>
      </c>
      <c r="T6182" s="128" t="s">
        <v>52</v>
      </c>
      <c r="U6182" s="127">
        <v>0</v>
      </c>
      <c r="V6182" s="138">
        <v>170147.96</v>
      </c>
      <c r="W6182" s="128" t="s">
        <v>1152</v>
      </c>
      <c r="X6182" s="128" t="s">
        <v>177</v>
      </c>
      <c r="Y6182" s="128" t="s">
        <v>1152</v>
      </c>
      <c r="Z6182" s="128" t="s">
        <v>48</v>
      </c>
      <c r="AA6182" s="128" t="s">
        <v>2481</v>
      </c>
      <c r="AB6182" s="128" t="s">
        <v>42</v>
      </c>
      <c r="AC6182" s="128" t="s">
        <v>2555</v>
      </c>
      <c r="AD6182" s="128" t="s">
        <v>51</v>
      </c>
    </row>
    <row r="6183" spans="1:30" x14ac:dyDescent="0.25">
      <c r="A6183" s="128" t="s">
        <v>35</v>
      </c>
      <c r="B6183" s="128" t="s">
        <v>36</v>
      </c>
      <c r="C6183" s="128" t="s">
        <v>37</v>
      </c>
      <c r="D6183" s="128" t="s">
        <v>121</v>
      </c>
      <c r="E6183" s="128" t="s">
        <v>122</v>
      </c>
      <c r="F6183" s="128" t="s">
        <v>123</v>
      </c>
      <c r="G6183" s="128" t="s">
        <v>124</v>
      </c>
      <c r="H6183" s="128" t="s">
        <v>124</v>
      </c>
      <c r="I6183" s="128" t="s">
        <v>42</v>
      </c>
      <c r="J6183" s="128" t="s">
        <v>652</v>
      </c>
      <c r="K6183" s="128" t="s">
        <v>652</v>
      </c>
      <c r="L6183" s="128" t="s">
        <v>43</v>
      </c>
      <c r="M6183" s="128" t="s">
        <v>44</v>
      </c>
      <c r="N6183" s="128" t="s">
        <v>150</v>
      </c>
      <c r="O6183" s="128" t="s">
        <v>1534</v>
      </c>
      <c r="P6183" s="128" t="s">
        <v>1152</v>
      </c>
      <c r="Q6183" s="128" t="s">
        <v>1535</v>
      </c>
      <c r="R6183" s="128" t="s">
        <v>2541</v>
      </c>
      <c r="S6183" s="127">
        <v>201506</v>
      </c>
      <c r="T6183" s="128" t="s">
        <v>52</v>
      </c>
      <c r="U6183" s="127">
        <v>0</v>
      </c>
      <c r="V6183" s="138">
        <v>152716.56</v>
      </c>
      <c r="W6183" s="128" t="s">
        <v>1152</v>
      </c>
      <c r="X6183" s="128" t="s">
        <v>177</v>
      </c>
      <c r="Y6183" s="128" t="s">
        <v>1152</v>
      </c>
      <c r="Z6183" s="128" t="s">
        <v>48</v>
      </c>
      <c r="AA6183" s="128" t="s">
        <v>2481</v>
      </c>
      <c r="AB6183" s="128" t="s">
        <v>42</v>
      </c>
      <c r="AC6183" s="128" t="s">
        <v>2555</v>
      </c>
      <c r="AD6183" s="128" t="s">
        <v>51</v>
      </c>
    </row>
    <row r="6184" spans="1:30" x14ac:dyDescent="0.25">
      <c r="A6184" s="128" t="s">
        <v>35</v>
      </c>
      <c r="B6184" s="128" t="s">
        <v>36</v>
      </c>
      <c r="C6184" s="128" t="s">
        <v>37</v>
      </c>
      <c r="D6184" s="128" t="s">
        <v>121</v>
      </c>
      <c r="E6184" s="128" t="s">
        <v>122</v>
      </c>
      <c r="F6184" s="128" t="s">
        <v>123</v>
      </c>
      <c r="G6184" s="128" t="s">
        <v>124</v>
      </c>
      <c r="H6184" s="128" t="s">
        <v>124</v>
      </c>
      <c r="I6184" s="128" t="s">
        <v>42</v>
      </c>
      <c r="J6184" s="128" t="s">
        <v>182</v>
      </c>
      <c r="K6184" s="128" t="s">
        <v>182</v>
      </c>
      <c r="L6184" s="128" t="s">
        <v>43</v>
      </c>
      <c r="M6184" s="128" t="s">
        <v>44</v>
      </c>
      <c r="N6184" s="128" t="s">
        <v>150</v>
      </c>
      <c r="O6184" s="128" t="s">
        <v>1534</v>
      </c>
      <c r="P6184" s="128" t="s">
        <v>1152</v>
      </c>
      <c r="Q6184" s="128" t="s">
        <v>1535</v>
      </c>
      <c r="R6184" s="128" t="s">
        <v>1152</v>
      </c>
      <c r="S6184" s="127">
        <v>201506</v>
      </c>
      <c r="T6184" s="128" t="s">
        <v>52</v>
      </c>
      <c r="U6184" s="127">
        <v>0</v>
      </c>
      <c r="V6184" s="138">
        <v>115399.84</v>
      </c>
      <c r="W6184" s="128" t="s">
        <v>1152</v>
      </c>
      <c r="X6184" s="128" t="s">
        <v>177</v>
      </c>
      <c r="Y6184" s="128" t="s">
        <v>1152</v>
      </c>
      <c r="Z6184" s="128" t="s">
        <v>48</v>
      </c>
      <c r="AA6184" s="128" t="s">
        <v>2481</v>
      </c>
      <c r="AB6184" s="128" t="s">
        <v>42</v>
      </c>
      <c r="AC6184" s="128" t="s">
        <v>2555</v>
      </c>
      <c r="AD6184" s="128" t="s">
        <v>51</v>
      </c>
    </row>
    <row r="6185" spans="1:30" x14ac:dyDescent="0.25">
      <c r="A6185" s="128" t="s">
        <v>35</v>
      </c>
      <c r="B6185" s="128" t="s">
        <v>36</v>
      </c>
      <c r="C6185" s="128" t="s">
        <v>37</v>
      </c>
      <c r="D6185" s="128" t="s">
        <v>121</v>
      </c>
      <c r="E6185" s="128" t="s">
        <v>122</v>
      </c>
      <c r="F6185" s="128" t="s">
        <v>123</v>
      </c>
      <c r="G6185" s="128" t="s">
        <v>124</v>
      </c>
      <c r="H6185" s="128" t="s">
        <v>124</v>
      </c>
      <c r="I6185" s="128" t="s">
        <v>42</v>
      </c>
      <c r="J6185" s="128" t="s">
        <v>532</v>
      </c>
      <c r="K6185" s="128" t="s">
        <v>532</v>
      </c>
      <c r="L6185" s="128" t="s">
        <v>43</v>
      </c>
      <c r="M6185" s="128" t="s">
        <v>44</v>
      </c>
      <c r="N6185" s="128" t="s">
        <v>150</v>
      </c>
      <c r="O6185" s="128" t="s">
        <v>1534</v>
      </c>
      <c r="P6185" s="128" t="s">
        <v>1152</v>
      </c>
      <c r="Q6185" s="128" t="s">
        <v>1535</v>
      </c>
      <c r="R6185" s="128" t="s">
        <v>1152</v>
      </c>
      <c r="S6185" s="127">
        <v>201506</v>
      </c>
      <c r="T6185" s="128" t="s">
        <v>52</v>
      </c>
      <c r="U6185" s="127">
        <v>0</v>
      </c>
      <c r="V6185" s="138">
        <v>70663.58</v>
      </c>
      <c r="W6185" s="128" t="s">
        <v>1152</v>
      </c>
      <c r="X6185" s="128" t="s">
        <v>177</v>
      </c>
      <c r="Y6185" s="128" t="s">
        <v>1152</v>
      </c>
      <c r="Z6185" s="128" t="s">
        <v>48</v>
      </c>
      <c r="AA6185" s="128" t="s">
        <v>2481</v>
      </c>
      <c r="AB6185" s="128" t="s">
        <v>42</v>
      </c>
      <c r="AC6185" s="128" t="s">
        <v>2555</v>
      </c>
      <c r="AD6185" s="128" t="s">
        <v>51</v>
      </c>
    </row>
    <row r="6186" spans="1:30" x14ac:dyDescent="0.25">
      <c r="A6186" s="128" t="s">
        <v>35</v>
      </c>
      <c r="B6186" s="128" t="s">
        <v>36</v>
      </c>
      <c r="C6186" s="128" t="s">
        <v>37</v>
      </c>
      <c r="D6186" s="128" t="s">
        <v>121</v>
      </c>
      <c r="E6186" s="128" t="s">
        <v>122</v>
      </c>
      <c r="F6186" s="128" t="s">
        <v>123</v>
      </c>
      <c r="G6186" s="128" t="s">
        <v>124</v>
      </c>
      <c r="H6186" s="128" t="s">
        <v>124</v>
      </c>
      <c r="I6186" s="128" t="s">
        <v>42</v>
      </c>
      <c r="J6186" s="128" t="s">
        <v>285</v>
      </c>
      <c r="K6186" s="128" t="s">
        <v>285</v>
      </c>
      <c r="L6186" s="128" t="s">
        <v>43</v>
      </c>
      <c r="M6186" s="128" t="s">
        <v>44</v>
      </c>
      <c r="N6186" s="128" t="s">
        <v>150</v>
      </c>
      <c r="O6186" s="128" t="s">
        <v>1534</v>
      </c>
      <c r="P6186" s="128" t="s">
        <v>1152</v>
      </c>
      <c r="Q6186" s="128" t="s">
        <v>287</v>
      </c>
      <c r="R6186" s="128" t="s">
        <v>1152</v>
      </c>
      <c r="S6186" s="127">
        <v>201506</v>
      </c>
      <c r="T6186" s="128" t="s">
        <v>52</v>
      </c>
      <c r="U6186" s="127">
        <v>0</v>
      </c>
      <c r="V6186" s="138">
        <v>43084.32</v>
      </c>
      <c r="W6186" s="128" t="s">
        <v>1152</v>
      </c>
      <c r="X6186" s="128" t="s">
        <v>288</v>
      </c>
      <c r="Y6186" s="128" t="s">
        <v>1152</v>
      </c>
      <c r="Z6186" s="128" t="s">
        <v>48</v>
      </c>
      <c r="AA6186" s="128" t="s">
        <v>2481</v>
      </c>
      <c r="AB6186" s="128" t="s">
        <v>42</v>
      </c>
      <c r="AC6186" s="128" t="s">
        <v>2555</v>
      </c>
      <c r="AD6186" s="128" t="s">
        <v>51</v>
      </c>
    </row>
    <row r="6187" spans="1:30" x14ac:dyDescent="0.25">
      <c r="A6187" s="128" t="s">
        <v>35</v>
      </c>
      <c r="B6187" s="128" t="s">
        <v>36</v>
      </c>
      <c r="C6187" s="128" t="s">
        <v>37</v>
      </c>
      <c r="D6187" s="128" t="s">
        <v>121</v>
      </c>
      <c r="E6187" s="128" t="s">
        <v>122</v>
      </c>
      <c r="F6187" s="128" t="s">
        <v>123</v>
      </c>
      <c r="G6187" s="128" t="s">
        <v>124</v>
      </c>
      <c r="H6187" s="128" t="s">
        <v>124</v>
      </c>
      <c r="I6187" s="128" t="s">
        <v>42</v>
      </c>
      <c r="J6187" s="128" t="s">
        <v>174</v>
      </c>
      <c r="K6187" s="128" t="s">
        <v>174</v>
      </c>
      <c r="L6187" s="128" t="s">
        <v>43</v>
      </c>
      <c r="M6187" s="128" t="s">
        <v>44</v>
      </c>
      <c r="N6187" s="128" t="s">
        <v>150</v>
      </c>
      <c r="O6187" s="128" t="s">
        <v>1534</v>
      </c>
      <c r="P6187" s="128" t="s">
        <v>1152</v>
      </c>
      <c r="Q6187" s="128" t="s">
        <v>1535</v>
      </c>
      <c r="R6187" s="128" t="s">
        <v>1152</v>
      </c>
      <c r="S6187" s="127">
        <v>201506</v>
      </c>
      <c r="T6187" s="128" t="s">
        <v>52</v>
      </c>
      <c r="U6187" s="127">
        <v>0</v>
      </c>
      <c r="V6187" s="138">
        <v>34139.370000000003</v>
      </c>
      <c r="W6187" s="128" t="s">
        <v>1152</v>
      </c>
      <c r="X6187" s="128" t="s">
        <v>177</v>
      </c>
      <c r="Y6187" s="128" t="s">
        <v>1152</v>
      </c>
      <c r="Z6187" s="128" t="s">
        <v>48</v>
      </c>
      <c r="AA6187" s="128" t="s">
        <v>2481</v>
      </c>
      <c r="AB6187" s="128" t="s">
        <v>42</v>
      </c>
      <c r="AC6187" s="128" t="s">
        <v>2555</v>
      </c>
      <c r="AD6187" s="128" t="s">
        <v>51</v>
      </c>
    </row>
    <row r="6188" spans="1:30" x14ac:dyDescent="0.25">
      <c r="A6188" s="128" t="s">
        <v>35</v>
      </c>
      <c r="B6188" s="128" t="s">
        <v>36</v>
      </c>
      <c r="C6188" s="128" t="s">
        <v>37</v>
      </c>
      <c r="D6188" s="128" t="s">
        <v>121</v>
      </c>
      <c r="E6188" s="128" t="s">
        <v>122</v>
      </c>
      <c r="F6188" s="128" t="s">
        <v>123</v>
      </c>
      <c r="G6188" s="128" t="s">
        <v>124</v>
      </c>
      <c r="H6188" s="128" t="s">
        <v>124</v>
      </c>
      <c r="I6188" s="128" t="s">
        <v>42</v>
      </c>
      <c r="J6188" s="128" t="s">
        <v>298</v>
      </c>
      <c r="K6188" s="128" t="s">
        <v>298</v>
      </c>
      <c r="L6188" s="128" t="s">
        <v>43</v>
      </c>
      <c r="M6188" s="128" t="s">
        <v>44</v>
      </c>
      <c r="N6188" s="128" t="s">
        <v>150</v>
      </c>
      <c r="O6188" s="128" t="s">
        <v>1534</v>
      </c>
      <c r="P6188" s="128" t="s">
        <v>1152</v>
      </c>
      <c r="Q6188" s="128" t="s">
        <v>2543</v>
      </c>
      <c r="R6188" s="128" t="s">
        <v>2517</v>
      </c>
      <c r="S6188" s="127">
        <v>201506</v>
      </c>
      <c r="T6188" s="128" t="s">
        <v>52</v>
      </c>
      <c r="U6188" s="127">
        <v>0</v>
      </c>
      <c r="V6188" s="138">
        <v>16295</v>
      </c>
      <c r="W6188" s="128" t="s">
        <v>1152</v>
      </c>
      <c r="X6188" s="128" t="s">
        <v>1624</v>
      </c>
      <c r="Y6188" s="128" t="s">
        <v>1152</v>
      </c>
      <c r="Z6188" s="128" t="s">
        <v>48</v>
      </c>
      <c r="AA6188" s="128" t="s">
        <v>2481</v>
      </c>
      <c r="AB6188" s="128" t="s">
        <v>42</v>
      </c>
      <c r="AC6188" s="128" t="s">
        <v>2555</v>
      </c>
      <c r="AD6188" s="128" t="s">
        <v>51</v>
      </c>
    </row>
    <row r="6189" spans="1:30" x14ac:dyDescent="0.25">
      <c r="A6189" s="128" t="s">
        <v>35</v>
      </c>
      <c r="B6189" s="128" t="s">
        <v>36</v>
      </c>
      <c r="C6189" s="128" t="s">
        <v>37</v>
      </c>
      <c r="D6189" s="128" t="s">
        <v>121</v>
      </c>
      <c r="E6189" s="128" t="s">
        <v>122</v>
      </c>
      <c r="F6189" s="128" t="s">
        <v>123</v>
      </c>
      <c r="G6189" s="128" t="s">
        <v>124</v>
      </c>
      <c r="H6189" s="128" t="s">
        <v>124</v>
      </c>
      <c r="I6189" s="128" t="s">
        <v>42</v>
      </c>
      <c r="J6189" s="128" t="s">
        <v>283</v>
      </c>
      <c r="K6189" s="128" t="s">
        <v>283</v>
      </c>
      <c r="L6189" s="128" t="s">
        <v>43</v>
      </c>
      <c r="M6189" s="128" t="s">
        <v>44</v>
      </c>
      <c r="N6189" s="128" t="s">
        <v>150</v>
      </c>
      <c r="O6189" s="128" t="s">
        <v>1534</v>
      </c>
      <c r="P6189" s="128" t="s">
        <v>1152</v>
      </c>
      <c r="Q6189" s="128" t="s">
        <v>1539</v>
      </c>
      <c r="R6189" s="128" t="s">
        <v>1152</v>
      </c>
      <c r="S6189" s="127">
        <v>201506</v>
      </c>
      <c r="T6189" s="128" t="s">
        <v>52</v>
      </c>
      <c r="U6189" s="127">
        <v>0</v>
      </c>
      <c r="V6189" s="138">
        <v>16000</v>
      </c>
      <c r="W6189" s="128" t="s">
        <v>1152</v>
      </c>
      <c r="X6189" s="128" t="s">
        <v>460</v>
      </c>
      <c r="Y6189" s="128" t="s">
        <v>1152</v>
      </c>
      <c r="Z6189" s="128" t="s">
        <v>48</v>
      </c>
      <c r="AA6189" s="128" t="s">
        <v>2481</v>
      </c>
      <c r="AB6189" s="128" t="s">
        <v>42</v>
      </c>
      <c r="AC6189" s="128" t="s">
        <v>2555</v>
      </c>
      <c r="AD6189" s="128" t="s">
        <v>51</v>
      </c>
    </row>
    <row r="6190" spans="1:30" x14ac:dyDescent="0.25">
      <c r="A6190" s="128" t="s">
        <v>35</v>
      </c>
      <c r="B6190" s="128" t="s">
        <v>36</v>
      </c>
      <c r="C6190" s="128" t="s">
        <v>37</v>
      </c>
      <c r="D6190" s="128" t="s">
        <v>121</v>
      </c>
      <c r="E6190" s="128" t="s">
        <v>122</v>
      </c>
      <c r="F6190" s="128" t="s">
        <v>123</v>
      </c>
      <c r="G6190" s="128" t="s">
        <v>124</v>
      </c>
      <c r="H6190" s="128" t="s">
        <v>124</v>
      </c>
      <c r="I6190" s="128" t="s">
        <v>42</v>
      </c>
      <c r="J6190" s="128" t="s">
        <v>532</v>
      </c>
      <c r="K6190" s="128" t="s">
        <v>532</v>
      </c>
      <c r="L6190" s="128" t="s">
        <v>43</v>
      </c>
      <c r="M6190" s="128" t="s">
        <v>44</v>
      </c>
      <c r="N6190" s="128" t="s">
        <v>150</v>
      </c>
      <c r="O6190" s="128" t="s">
        <v>1534</v>
      </c>
      <c r="P6190" s="128" t="s">
        <v>1152</v>
      </c>
      <c r="Q6190" s="128" t="s">
        <v>1535</v>
      </c>
      <c r="R6190" s="128" t="s">
        <v>2541</v>
      </c>
      <c r="S6190" s="127">
        <v>201506</v>
      </c>
      <c r="T6190" s="128" t="s">
        <v>52</v>
      </c>
      <c r="U6190" s="127">
        <v>0</v>
      </c>
      <c r="V6190" s="138">
        <v>6559.77</v>
      </c>
      <c r="W6190" s="128" t="s">
        <v>1152</v>
      </c>
      <c r="X6190" s="128" t="s">
        <v>177</v>
      </c>
      <c r="Y6190" s="128" t="s">
        <v>1152</v>
      </c>
      <c r="Z6190" s="128" t="s">
        <v>48</v>
      </c>
      <c r="AA6190" s="128" t="s">
        <v>2481</v>
      </c>
      <c r="AB6190" s="128" t="s">
        <v>42</v>
      </c>
      <c r="AC6190" s="128" t="s">
        <v>2555</v>
      </c>
      <c r="AD6190" s="128" t="s">
        <v>51</v>
      </c>
    </row>
    <row r="6191" spans="1:30" x14ac:dyDescent="0.25">
      <c r="A6191" s="128" t="s">
        <v>35</v>
      </c>
      <c r="B6191" s="128" t="s">
        <v>36</v>
      </c>
      <c r="C6191" s="128" t="s">
        <v>37</v>
      </c>
      <c r="D6191" s="128" t="s">
        <v>121</v>
      </c>
      <c r="E6191" s="128" t="s">
        <v>122</v>
      </c>
      <c r="F6191" s="128" t="s">
        <v>123</v>
      </c>
      <c r="G6191" s="128" t="s">
        <v>124</v>
      </c>
      <c r="H6191" s="128" t="s">
        <v>124</v>
      </c>
      <c r="I6191" s="128" t="s">
        <v>42</v>
      </c>
      <c r="J6191" s="128" t="s">
        <v>182</v>
      </c>
      <c r="K6191" s="128" t="s">
        <v>182</v>
      </c>
      <c r="L6191" s="128" t="s">
        <v>43</v>
      </c>
      <c r="M6191" s="128" t="s">
        <v>44</v>
      </c>
      <c r="N6191" s="128" t="s">
        <v>180</v>
      </c>
      <c r="O6191" s="128" t="s">
        <v>1534</v>
      </c>
      <c r="P6191" s="128" t="s">
        <v>1152</v>
      </c>
      <c r="Q6191" s="128" t="s">
        <v>1535</v>
      </c>
      <c r="R6191" s="128" t="s">
        <v>1152</v>
      </c>
      <c r="S6191" s="127">
        <v>201506</v>
      </c>
      <c r="T6191" s="128" t="s">
        <v>52</v>
      </c>
      <c r="U6191" s="127">
        <v>0</v>
      </c>
      <c r="V6191" s="138">
        <v>265841.25</v>
      </c>
      <c r="W6191" s="128" t="s">
        <v>1152</v>
      </c>
      <c r="X6191" s="128" t="s">
        <v>177</v>
      </c>
      <c r="Y6191" s="128" t="s">
        <v>1152</v>
      </c>
      <c r="Z6191" s="128" t="s">
        <v>48</v>
      </c>
      <c r="AA6191" s="128" t="s">
        <v>2481</v>
      </c>
      <c r="AB6191" s="128" t="s">
        <v>42</v>
      </c>
      <c r="AC6191" s="128" t="s">
        <v>2555</v>
      </c>
      <c r="AD6191" s="128" t="s">
        <v>51</v>
      </c>
    </row>
    <row r="6192" spans="1:30" x14ac:dyDescent="0.25">
      <c r="A6192" s="128" t="s">
        <v>35</v>
      </c>
      <c r="B6192" s="128" t="s">
        <v>36</v>
      </c>
      <c r="C6192" s="128" t="s">
        <v>37</v>
      </c>
      <c r="D6192" s="128" t="s">
        <v>121</v>
      </c>
      <c r="E6192" s="128" t="s">
        <v>122</v>
      </c>
      <c r="F6192" s="128" t="s">
        <v>123</v>
      </c>
      <c r="G6192" s="128" t="s">
        <v>124</v>
      </c>
      <c r="H6192" s="128" t="s">
        <v>124</v>
      </c>
      <c r="I6192" s="128" t="s">
        <v>42</v>
      </c>
      <c r="J6192" s="128" t="s">
        <v>532</v>
      </c>
      <c r="K6192" s="128" t="s">
        <v>532</v>
      </c>
      <c r="L6192" s="128" t="s">
        <v>43</v>
      </c>
      <c r="M6192" s="128" t="s">
        <v>44</v>
      </c>
      <c r="N6192" s="128" t="s">
        <v>180</v>
      </c>
      <c r="O6192" s="128" t="s">
        <v>1534</v>
      </c>
      <c r="P6192" s="128" t="s">
        <v>1152</v>
      </c>
      <c r="Q6192" s="128" t="s">
        <v>1535</v>
      </c>
      <c r="R6192" s="128" t="s">
        <v>1152</v>
      </c>
      <c r="S6192" s="127">
        <v>201506</v>
      </c>
      <c r="T6192" s="128" t="s">
        <v>52</v>
      </c>
      <c r="U6192" s="127">
        <v>0</v>
      </c>
      <c r="V6192" s="138">
        <v>260149.53</v>
      </c>
      <c r="W6192" s="128" t="s">
        <v>1152</v>
      </c>
      <c r="X6192" s="128" t="s">
        <v>177</v>
      </c>
      <c r="Y6192" s="128" t="s">
        <v>1152</v>
      </c>
      <c r="Z6192" s="128" t="s">
        <v>48</v>
      </c>
      <c r="AA6192" s="128" t="s">
        <v>2481</v>
      </c>
      <c r="AB6192" s="128" t="s">
        <v>42</v>
      </c>
      <c r="AC6192" s="128" t="s">
        <v>2555</v>
      </c>
      <c r="AD6192" s="128" t="s">
        <v>51</v>
      </c>
    </row>
    <row r="6193" spans="1:30" x14ac:dyDescent="0.25">
      <c r="A6193" s="128" t="s">
        <v>35</v>
      </c>
      <c r="B6193" s="128" t="s">
        <v>36</v>
      </c>
      <c r="C6193" s="128" t="s">
        <v>37</v>
      </c>
      <c r="D6193" s="128" t="s">
        <v>121</v>
      </c>
      <c r="E6193" s="128" t="s">
        <v>122</v>
      </c>
      <c r="F6193" s="128" t="s">
        <v>123</v>
      </c>
      <c r="G6193" s="128" t="s">
        <v>124</v>
      </c>
      <c r="H6193" s="128" t="s">
        <v>124</v>
      </c>
      <c r="I6193" s="128" t="s">
        <v>42</v>
      </c>
      <c r="J6193" s="128" t="s">
        <v>182</v>
      </c>
      <c r="K6193" s="128" t="s">
        <v>182</v>
      </c>
      <c r="L6193" s="128" t="s">
        <v>43</v>
      </c>
      <c r="M6193" s="128" t="s">
        <v>44</v>
      </c>
      <c r="N6193" s="128" t="s">
        <v>180</v>
      </c>
      <c r="O6193" s="128" t="s">
        <v>1534</v>
      </c>
      <c r="P6193" s="128" t="s">
        <v>1152</v>
      </c>
      <c r="Q6193" s="128" t="s">
        <v>1535</v>
      </c>
      <c r="R6193" s="128" t="s">
        <v>2541</v>
      </c>
      <c r="S6193" s="127">
        <v>201506</v>
      </c>
      <c r="T6193" s="128" t="s">
        <v>52</v>
      </c>
      <c r="U6193" s="127">
        <v>0</v>
      </c>
      <c r="V6193" s="138">
        <v>211774.69</v>
      </c>
      <c r="W6193" s="128" t="s">
        <v>1152</v>
      </c>
      <c r="X6193" s="128" t="s">
        <v>177</v>
      </c>
      <c r="Y6193" s="128" t="s">
        <v>1152</v>
      </c>
      <c r="Z6193" s="128" t="s">
        <v>48</v>
      </c>
      <c r="AA6193" s="128" t="s">
        <v>2481</v>
      </c>
      <c r="AB6193" s="128" t="s">
        <v>42</v>
      </c>
      <c r="AC6193" s="128" t="s">
        <v>2555</v>
      </c>
      <c r="AD6193" s="128" t="s">
        <v>51</v>
      </c>
    </row>
    <row r="6194" spans="1:30" x14ac:dyDescent="0.25">
      <c r="A6194" s="128" t="s">
        <v>35</v>
      </c>
      <c r="B6194" s="128" t="s">
        <v>36</v>
      </c>
      <c r="C6194" s="128" t="s">
        <v>37</v>
      </c>
      <c r="D6194" s="128" t="s">
        <v>121</v>
      </c>
      <c r="E6194" s="128" t="s">
        <v>122</v>
      </c>
      <c r="F6194" s="128" t="s">
        <v>123</v>
      </c>
      <c r="G6194" s="128" t="s">
        <v>124</v>
      </c>
      <c r="H6194" s="128" t="s">
        <v>124</v>
      </c>
      <c r="I6194" s="128" t="s">
        <v>42</v>
      </c>
      <c r="J6194" s="128" t="s">
        <v>174</v>
      </c>
      <c r="K6194" s="128" t="s">
        <v>174</v>
      </c>
      <c r="L6194" s="128" t="s">
        <v>43</v>
      </c>
      <c r="M6194" s="128" t="s">
        <v>44</v>
      </c>
      <c r="N6194" s="128" t="s">
        <v>180</v>
      </c>
      <c r="O6194" s="128" t="s">
        <v>1534</v>
      </c>
      <c r="P6194" s="128" t="s">
        <v>1152</v>
      </c>
      <c r="Q6194" s="128" t="s">
        <v>1535</v>
      </c>
      <c r="R6194" s="128" t="s">
        <v>2541</v>
      </c>
      <c r="S6194" s="127">
        <v>201506</v>
      </c>
      <c r="T6194" s="128" t="s">
        <v>52</v>
      </c>
      <c r="U6194" s="127">
        <v>0</v>
      </c>
      <c r="V6194" s="138">
        <v>184333.74</v>
      </c>
      <c r="W6194" s="128" t="s">
        <v>1152</v>
      </c>
      <c r="X6194" s="128" t="s">
        <v>177</v>
      </c>
      <c r="Y6194" s="128" t="s">
        <v>1152</v>
      </c>
      <c r="Z6194" s="128" t="s">
        <v>48</v>
      </c>
      <c r="AA6194" s="128" t="s">
        <v>2481</v>
      </c>
      <c r="AB6194" s="128" t="s">
        <v>42</v>
      </c>
      <c r="AC6194" s="128" t="s">
        <v>2555</v>
      </c>
      <c r="AD6194" s="128" t="s">
        <v>51</v>
      </c>
    </row>
    <row r="6195" spans="1:30" x14ac:dyDescent="0.25">
      <c r="A6195" s="128" t="s">
        <v>35</v>
      </c>
      <c r="B6195" s="128" t="s">
        <v>36</v>
      </c>
      <c r="C6195" s="128" t="s">
        <v>37</v>
      </c>
      <c r="D6195" s="128" t="s">
        <v>121</v>
      </c>
      <c r="E6195" s="128" t="s">
        <v>122</v>
      </c>
      <c r="F6195" s="128" t="s">
        <v>123</v>
      </c>
      <c r="G6195" s="128" t="s">
        <v>124</v>
      </c>
      <c r="H6195" s="128" t="s">
        <v>124</v>
      </c>
      <c r="I6195" s="128" t="s">
        <v>42</v>
      </c>
      <c r="J6195" s="128" t="s">
        <v>652</v>
      </c>
      <c r="K6195" s="128" t="s">
        <v>652</v>
      </c>
      <c r="L6195" s="128" t="s">
        <v>43</v>
      </c>
      <c r="M6195" s="128" t="s">
        <v>44</v>
      </c>
      <c r="N6195" s="128" t="s">
        <v>180</v>
      </c>
      <c r="O6195" s="128" t="s">
        <v>1534</v>
      </c>
      <c r="P6195" s="128" t="s">
        <v>1152</v>
      </c>
      <c r="Q6195" s="128" t="s">
        <v>1535</v>
      </c>
      <c r="R6195" s="128" t="s">
        <v>1152</v>
      </c>
      <c r="S6195" s="127">
        <v>201506</v>
      </c>
      <c r="T6195" s="128" t="s">
        <v>52</v>
      </c>
      <c r="U6195" s="127">
        <v>0</v>
      </c>
      <c r="V6195" s="138">
        <v>139424.79999999999</v>
      </c>
      <c r="W6195" s="128" t="s">
        <v>1152</v>
      </c>
      <c r="X6195" s="128" t="s">
        <v>177</v>
      </c>
      <c r="Y6195" s="128" t="s">
        <v>1152</v>
      </c>
      <c r="Z6195" s="128" t="s">
        <v>48</v>
      </c>
      <c r="AA6195" s="128" t="s">
        <v>2481</v>
      </c>
      <c r="AB6195" s="128" t="s">
        <v>42</v>
      </c>
      <c r="AC6195" s="128" t="s">
        <v>2555</v>
      </c>
      <c r="AD6195" s="128" t="s">
        <v>51</v>
      </c>
    </row>
    <row r="6196" spans="1:30" x14ac:dyDescent="0.25">
      <c r="A6196" s="128" t="s">
        <v>35</v>
      </c>
      <c r="B6196" s="128" t="s">
        <v>36</v>
      </c>
      <c r="C6196" s="128" t="s">
        <v>37</v>
      </c>
      <c r="D6196" s="128" t="s">
        <v>121</v>
      </c>
      <c r="E6196" s="128" t="s">
        <v>122</v>
      </c>
      <c r="F6196" s="128" t="s">
        <v>123</v>
      </c>
      <c r="G6196" s="128" t="s">
        <v>124</v>
      </c>
      <c r="H6196" s="128" t="s">
        <v>124</v>
      </c>
      <c r="I6196" s="128" t="s">
        <v>42</v>
      </c>
      <c r="J6196" s="128" t="s">
        <v>174</v>
      </c>
      <c r="K6196" s="128" t="s">
        <v>174</v>
      </c>
      <c r="L6196" s="128" t="s">
        <v>43</v>
      </c>
      <c r="M6196" s="128" t="s">
        <v>44</v>
      </c>
      <c r="N6196" s="128" t="s">
        <v>180</v>
      </c>
      <c r="O6196" s="128" t="s">
        <v>1534</v>
      </c>
      <c r="P6196" s="128" t="s">
        <v>1152</v>
      </c>
      <c r="Q6196" s="128" t="s">
        <v>1535</v>
      </c>
      <c r="R6196" s="128" t="s">
        <v>1152</v>
      </c>
      <c r="S6196" s="127">
        <v>201506</v>
      </c>
      <c r="T6196" s="128" t="s">
        <v>52</v>
      </c>
      <c r="U6196" s="127">
        <v>0</v>
      </c>
      <c r="V6196" s="138">
        <v>117217.36</v>
      </c>
      <c r="W6196" s="128" t="s">
        <v>1152</v>
      </c>
      <c r="X6196" s="128" t="s">
        <v>177</v>
      </c>
      <c r="Y6196" s="128" t="s">
        <v>1152</v>
      </c>
      <c r="Z6196" s="128" t="s">
        <v>48</v>
      </c>
      <c r="AA6196" s="128" t="s">
        <v>2481</v>
      </c>
      <c r="AB6196" s="128" t="s">
        <v>42</v>
      </c>
      <c r="AC6196" s="128" t="s">
        <v>2555</v>
      </c>
      <c r="AD6196" s="128" t="s">
        <v>51</v>
      </c>
    </row>
    <row r="6197" spans="1:30" x14ac:dyDescent="0.25">
      <c r="A6197" s="128" t="s">
        <v>35</v>
      </c>
      <c r="B6197" s="128" t="s">
        <v>36</v>
      </c>
      <c r="C6197" s="128" t="s">
        <v>37</v>
      </c>
      <c r="D6197" s="128" t="s">
        <v>121</v>
      </c>
      <c r="E6197" s="128" t="s">
        <v>122</v>
      </c>
      <c r="F6197" s="128" t="s">
        <v>123</v>
      </c>
      <c r="G6197" s="128" t="s">
        <v>124</v>
      </c>
      <c r="H6197" s="128" t="s">
        <v>124</v>
      </c>
      <c r="I6197" s="128" t="s">
        <v>42</v>
      </c>
      <c r="J6197" s="128" t="s">
        <v>532</v>
      </c>
      <c r="K6197" s="128" t="s">
        <v>532</v>
      </c>
      <c r="L6197" s="128" t="s">
        <v>43</v>
      </c>
      <c r="M6197" s="128" t="s">
        <v>44</v>
      </c>
      <c r="N6197" s="128" t="s">
        <v>180</v>
      </c>
      <c r="O6197" s="128" t="s">
        <v>1534</v>
      </c>
      <c r="P6197" s="128" t="s">
        <v>1152</v>
      </c>
      <c r="Q6197" s="128" t="s">
        <v>1535</v>
      </c>
      <c r="R6197" s="128" t="s">
        <v>2541</v>
      </c>
      <c r="S6197" s="127">
        <v>201506</v>
      </c>
      <c r="T6197" s="128" t="s">
        <v>52</v>
      </c>
      <c r="U6197" s="127">
        <v>0</v>
      </c>
      <c r="V6197" s="138">
        <v>15126</v>
      </c>
      <c r="W6197" s="128" t="s">
        <v>1152</v>
      </c>
      <c r="X6197" s="128" t="s">
        <v>177</v>
      </c>
      <c r="Y6197" s="128" t="s">
        <v>1152</v>
      </c>
      <c r="Z6197" s="128" t="s">
        <v>48</v>
      </c>
      <c r="AA6197" s="128" t="s">
        <v>2481</v>
      </c>
      <c r="AB6197" s="128" t="s">
        <v>42</v>
      </c>
      <c r="AC6197" s="128" t="s">
        <v>2555</v>
      </c>
      <c r="AD6197" s="128" t="s">
        <v>51</v>
      </c>
    </row>
    <row r="6198" spans="1:30" x14ac:dyDescent="0.25">
      <c r="A6198" s="128" t="s">
        <v>35</v>
      </c>
      <c r="B6198" s="128" t="s">
        <v>36</v>
      </c>
      <c r="C6198" s="128" t="s">
        <v>37</v>
      </c>
      <c r="D6198" s="128" t="s">
        <v>121</v>
      </c>
      <c r="E6198" s="128" t="s">
        <v>122</v>
      </c>
      <c r="F6198" s="128" t="s">
        <v>123</v>
      </c>
      <c r="G6198" s="128" t="s">
        <v>124</v>
      </c>
      <c r="H6198" s="128" t="s">
        <v>124</v>
      </c>
      <c r="I6198" s="128" t="s">
        <v>42</v>
      </c>
      <c r="J6198" s="128" t="s">
        <v>500</v>
      </c>
      <c r="K6198" s="128" t="s">
        <v>500</v>
      </c>
      <c r="L6198" s="128" t="s">
        <v>43</v>
      </c>
      <c r="M6198" s="128" t="s">
        <v>44</v>
      </c>
      <c r="N6198" s="128" t="s">
        <v>162</v>
      </c>
      <c r="O6198" s="128" t="s">
        <v>1534</v>
      </c>
      <c r="P6198" s="128" t="s">
        <v>1152</v>
      </c>
      <c r="Q6198" s="128" t="s">
        <v>806</v>
      </c>
      <c r="R6198" s="128" t="s">
        <v>1152</v>
      </c>
      <c r="S6198" s="127">
        <v>201506</v>
      </c>
      <c r="T6198" s="128" t="s">
        <v>52</v>
      </c>
      <c r="U6198" s="127">
        <v>0</v>
      </c>
      <c r="V6198" s="138">
        <v>30413.18</v>
      </c>
      <c r="W6198" s="128" t="s">
        <v>1152</v>
      </c>
      <c r="X6198" s="128" t="s">
        <v>807</v>
      </c>
      <c r="Y6198" s="128" t="s">
        <v>1152</v>
      </c>
      <c r="Z6198" s="128" t="s">
        <v>48</v>
      </c>
      <c r="AA6198" s="128" t="s">
        <v>2481</v>
      </c>
      <c r="AB6198" s="128" t="s">
        <v>42</v>
      </c>
      <c r="AC6198" s="128" t="s">
        <v>2555</v>
      </c>
      <c r="AD6198" s="128" t="s">
        <v>51</v>
      </c>
    </row>
    <row r="6199" spans="1:30" x14ac:dyDescent="0.25">
      <c r="A6199" s="128" t="s">
        <v>35</v>
      </c>
      <c r="B6199" s="128" t="s">
        <v>36</v>
      </c>
      <c r="C6199" s="128" t="s">
        <v>37</v>
      </c>
      <c r="D6199" s="128" t="s">
        <v>121</v>
      </c>
      <c r="E6199" s="128" t="s">
        <v>215</v>
      </c>
      <c r="F6199" s="128" t="s">
        <v>216</v>
      </c>
      <c r="G6199" s="128" t="s">
        <v>124</v>
      </c>
      <c r="H6199" s="128" t="s">
        <v>124</v>
      </c>
      <c r="I6199" s="128" t="s">
        <v>42</v>
      </c>
      <c r="J6199" s="128" t="s">
        <v>237</v>
      </c>
      <c r="K6199" s="128" t="s">
        <v>237</v>
      </c>
      <c r="L6199" s="128" t="s">
        <v>43</v>
      </c>
      <c r="M6199" s="128" t="s">
        <v>44</v>
      </c>
      <c r="N6199" s="128" t="s">
        <v>150</v>
      </c>
      <c r="O6199" s="128" t="s">
        <v>1534</v>
      </c>
      <c r="P6199" s="128" t="s">
        <v>1152</v>
      </c>
      <c r="Q6199" s="128" t="s">
        <v>1540</v>
      </c>
      <c r="R6199" s="128" t="s">
        <v>1152</v>
      </c>
      <c r="S6199" s="127">
        <v>201506</v>
      </c>
      <c r="T6199" s="128" t="s">
        <v>52</v>
      </c>
      <c r="U6199" s="127">
        <v>0</v>
      </c>
      <c r="V6199" s="138">
        <v>246867.31</v>
      </c>
      <c r="W6199" s="128" t="s">
        <v>1152</v>
      </c>
      <c r="X6199" s="128" t="s">
        <v>422</v>
      </c>
      <c r="Y6199" s="128" t="s">
        <v>1152</v>
      </c>
      <c r="Z6199" s="128" t="s">
        <v>48</v>
      </c>
      <c r="AA6199" s="128" t="s">
        <v>2481</v>
      </c>
      <c r="AB6199" s="128" t="s">
        <v>42</v>
      </c>
      <c r="AC6199" s="128" t="s">
        <v>2555</v>
      </c>
      <c r="AD6199" s="128" t="s">
        <v>51</v>
      </c>
    </row>
    <row r="6200" spans="1:30" x14ac:dyDescent="0.25">
      <c r="A6200" s="128" t="s">
        <v>35</v>
      </c>
      <c r="B6200" s="128" t="s">
        <v>36</v>
      </c>
      <c r="C6200" s="128" t="s">
        <v>37</v>
      </c>
      <c r="D6200" s="128" t="s">
        <v>121</v>
      </c>
      <c r="E6200" s="128" t="s">
        <v>215</v>
      </c>
      <c r="F6200" s="128" t="s">
        <v>216</v>
      </c>
      <c r="G6200" s="128" t="s">
        <v>124</v>
      </c>
      <c r="H6200" s="128" t="s">
        <v>124</v>
      </c>
      <c r="I6200" s="128" t="s">
        <v>42</v>
      </c>
      <c r="J6200" s="128" t="s">
        <v>250</v>
      </c>
      <c r="K6200" s="128" t="s">
        <v>250</v>
      </c>
      <c r="L6200" s="128" t="s">
        <v>43</v>
      </c>
      <c r="M6200" s="128" t="s">
        <v>44</v>
      </c>
      <c r="N6200" s="128" t="s">
        <v>150</v>
      </c>
      <c r="O6200" s="128" t="s">
        <v>1534</v>
      </c>
      <c r="P6200" s="128" t="s">
        <v>1152</v>
      </c>
      <c r="Q6200" s="128" t="s">
        <v>1541</v>
      </c>
      <c r="R6200" s="128" t="s">
        <v>1152</v>
      </c>
      <c r="S6200" s="127">
        <v>201506</v>
      </c>
      <c r="T6200" s="128" t="s">
        <v>52</v>
      </c>
      <c r="U6200" s="127">
        <v>0</v>
      </c>
      <c r="V6200" s="138">
        <v>105561.5</v>
      </c>
      <c r="W6200" s="128" t="s">
        <v>1152</v>
      </c>
      <c r="X6200" s="128" t="s">
        <v>433</v>
      </c>
      <c r="Y6200" s="128" t="s">
        <v>1152</v>
      </c>
      <c r="Z6200" s="128" t="s">
        <v>48</v>
      </c>
      <c r="AA6200" s="128" t="s">
        <v>2481</v>
      </c>
      <c r="AB6200" s="128" t="s">
        <v>42</v>
      </c>
      <c r="AC6200" s="128" t="s">
        <v>2555</v>
      </c>
      <c r="AD6200" s="128" t="s">
        <v>51</v>
      </c>
    </row>
    <row r="6201" spans="1:30" x14ac:dyDescent="0.25">
      <c r="A6201" s="128" t="s">
        <v>35</v>
      </c>
      <c r="B6201" s="128" t="s">
        <v>36</v>
      </c>
      <c r="C6201" s="128" t="s">
        <v>37</v>
      </c>
      <c r="D6201" s="128" t="s">
        <v>121</v>
      </c>
      <c r="E6201" s="128" t="s">
        <v>215</v>
      </c>
      <c r="F6201" s="128" t="s">
        <v>216</v>
      </c>
      <c r="G6201" s="128" t="s">
        <v>124</v>
      </c>
      <c r="H6201" s="128" t="s">
        <v>124</v>
      </c>
      <c r="I6201" s="128" t="s">
        <v>42</v>
      </c>
      <c r="J6201" s="128" t="s">
        <v>217</v>
      </c>
      <c r="K6201" s="128" t="s">
        <v>217</v>
      </c>
      <c r="L6201" s="128" t="s">
        <v>43</v>
      </c>
      <c r="M6201" s="128" t="s">
        <v>44</v>
      </c>
      <c r="N6201" s="128" t="s">
        <v>150</v>
      </c>
      <c r="O6201" s="128" t="s">
        <v>1534</v>
      </c>
      <c r="P6201" s="128" t="s">
        <v>1152</v>
      </c>
      <c r="Q6201" s="128" t="s">
        <v>2489</v>
      </c>
      <c r="R6201" s="128" t="s">
        <v>1152</v>
      </c>
      <c r="S6201" s="127">
        <v>201506</v>
      </c>
      <c r="T6201" s="128" t="s">
        <v>52</v>
      </c>
      <c r="U6201" s="127">
        <v>0</v>
      </c>
      <c r="V6201" s="138">
        <v>100860.61</v>
      </c>
      <c r="W6201" s="128" t="s">
        <v>1152</v>
      </c>
      <c r="X6201" s="128" t="s">
        <v>230</v>
      </c>
      <c r="Y6201" s="128" t="s">
        <v>1152</v>
      </c>
      <c r="Z6201" s="128" t="s">
        <v>48</v>
      </c>
      <c r="AA6201" s="128" t="s">
        <v>2481</v>
      </c>
      <c r="AB6201" s="128" t="s">
        <v>42</v>
      </c>
      <c r="AC6201" s="128" t="s">
        <v>2555</v>
      </c>
      <c r="AD6201" s="128" t="s">
        <v>51</v>
      </c>
    </row>
    <row r="6202" spans="1:30" x14ac:dyDescent="0.25">
      <c r="A6202" s="128" t="s">
        <v>35</v>
      </c>
      <c r="B6202" s="128" t="s">
        <v>36</v>
      </c>
      <c r="C6202" s="128" t="s">
        <v>37</v>
      </c>
      <c r="D6202" s="128" t="s">
        <v>121</v>
      </c>
      <c r="E6202" s="128" t="s">
        <v>215</v>
      </c>
      <c r="F6202" s="128" t="s">
        <v>216</v>
      </c>
      <c r="G6202" s="128" t="s">
        <v>124</v>
      </c>
      <c r="H6202" s="128" t="s">
        <v>124</v>
      </c>
      <c r="I6202" s="128" t="s">
        <v>42</v>
      </c>
      <c r="J6202" s="128" t="s">
        <v>231</v>
      </c>
      <c r="K6202" s="128" t="s">
        <v>231</v>
      </c>
      <c r="L6202" s="128" t="s">
        <v>43</v>
      </c>
      <c r="M6202" s="128" t="s">
        <v>44</v>
      </c>
      <c r="N6202" s="128" t="s">
        <v>150</v>
      </c>
      <c r="O6202" s="128" t="s">
        <v>1534</v>
      </c>
      <c r="P6202" s="128" t="s">
        <v>1152</v>
      </c>
      <c r="Q6202" s="128" t="s">
        <v>2489</v>
      </c>
      <c r="R6202" s="128" t="s">
        <v>1152</v>
      </c>
      <c r="S6202" s="127">
        <v>201506</v>
      </c>
      <c r="T6202" s="128" t="s">
        <v>52</v>
      </c>
      <c r="U6202" s="127">
        <v>0</v>
      </c>
      <c r="V6202" s="138">
        <v>69988.63</v>
      </c>
      <c r="W6202" s="128" t="s">
        <v>1152</v>
      </c>
      <c r="X6202" s="128" t="s">
        <v>236</v>
      </c>
      <c r="Y6202" s="128" t="s">
        <v>1152</v>
      </c>
      <c r="Z6202" s="128" t="s">
        <v>48</v>
      </c>
      <c r="AA6202" s="128" t="s">
        <v>2481</v>
      </c>
      <c r="AB6202" s="128" t="s">
        <v>42</v>
      </c>
      <c r="AC6202" s="128" t="s">
        <v>2555</v>
      </c>
      <c r="AD6202" s="128" t="s">
        <v>51</v>
      </c>
    </row>
    <row r="6203" spans="1:30" x14ac:dyDescent="0.25">
      <c r="A6203" s="128" t="s">
        <v>35</v>
      </c>
      <c r="B6203" s="128" t="s">
        <v>36</v>
      </c>
      <c r="C6203" s="128" t="s">
        <v>37</v>
      </c>
      <c r="D6203" s="128" t="s">
        <v>121</v>
      </c>
      <c r="E6203" s="128" t="s">
        <v>215</v>
      </c>
      <c r="F6203" s="128" t="s">
        <v>216</v>
      </c>
      <c r="G6203" s="128" t="s">
        <v>124</v>
      </c>
      <c r="H6203" s="128" t="s">
        <v>124</v>
      </c>
      <c r="I6203" s="128" t="s">
        <v>42</v>
      </c>
      <c r="J6203" s="128" t="s">
        <v>261</v>
      </c>
      <c r="K6203" s="128" t="s">
        <v>261</v>
      </c>
      <c r="L6203" s="128" t="s">
        <v>43</v>
      </c>
      <c r="M6203" s="128" t="s">
        <v>44</v>
      </c>
      <c r="N6203" s="128" t="s">
        <v>150</v>
      </c>
      <c r="O6203" s="128" t="s">
        <v>1534</v>
      </c>
      <c r="P6203" s="128" t="s">
        <v>1152</v>
      </c>
      <c r="Q6203" s="128" t="s">
        <v>2490</v>
      </c>
      <c r="R6203" s="128" t="s">
        <v>1152</v>
      </c>
      <c r="S6203" s="127">
        <v>201506</v>
      </c>
      <c r="T6203" s="128" t="s">
        <v>52</v>
      </c>
      <c r="U6203" s="127">
        <v>0</v>
      </c>
      <c r="V6203" s="138">
        <v>61267</v>
      </c>
      <c r="W6203" s="128" t="s">
        <v>1152</v>
      </c>
      <c r="X6203" s="128" t="s">
        <v>267</v>
      </c>
      <c r="Y6203" s="128" t="s">
        <v>1152</v>
      </c>
      <c r="Z6203" s="128" t="s">
        <v>48</v>
      </c>
      <c r="AA6203" s="128" t="s">
        <v>2481</v>
      </c>
      <c r="AB6203" s="128" t="s">
        <v>42</v>
      </c>
      <c r="AC6203" s="128" t="s">
        <v>2555</v>
      </c>
      <c r="AD6203" s="128" t="s">
        <v>51</v>
      </c>
    </row>
    <row r="6204" spans="1:30" x14ac:dyDescent="0.25">
      <c r="A6204" s="128" t="s">
        <v>35</v>
      </c>
      <c r="B6204" s="128" t="s">
        <v>36</v>
      </c>
      <c r="C6204" s="128" t="s">
        <v>37</v>
      </c>
      <c r="D6204" s="128" t="s">
        <v>121</v>
      </c>
      <c r="E6204" s="128" t="s">
        <v>215</v>
      </c>
      <c r="F6204" s="128" t="s">
        <v>216</v>
      </c>
      <c r="G6204" s="128" t="s">
        <v>124</v>
      </c>
      <c r="H6204" s="128" t="s">
        <v>124</v>
      </c>
      <c r="I6204" s="128" t="s">
        <v>42</v>
      </c>
      <c r="J6204" s="128" t="s">
        <v>437</v>
      </c>
      <c r="K6204" s="128" t="s">
        <v>437</v>
      </c>
      <c r="L6204" s="128" t="s">
        <v>43</v>
      </c>
      <c r="M6204" s="128" t="s">
        <v>44</v>
      </c>
      <c r="N6204" s="128" t="s">
        <v>150</v>
      </c>
      <c r="O6204" s="128" t="s">
        <v>1534</v>
      </c>
      <c r="P6204" s="128" t="s">
        <v>1152</v>
      </c>
      <c r="Q6204" s="128" t="s">
        <v>2490</v>
      </c>
      <c r="R6204" s="128" t="s">
        <v>1152</v>
      </c>
      <c r="S6204" s="127">
        <v>201506</v>
      </c>
      <c r="T6204" s="128" t="s">
        <v>52</v>
      </c>
      <c r="U6204" s="127">
        <v>0</v>
      </c>
      <c r="V6204" s="138">
        <v>9715.19</v>
      </c>
      <c r="W6204" s="128" t="s">
        <v>1152</v>
      </c>
      <c r="X6204" s="128" t="s">
        <v>577</v>
      </c>
      <c r="Y6204" s="128" t="s">
        <v>1152</v>
      </c>
      <c r="Z6204" s="128" t="s">
        <v>48</v>
      </c>
      <c r="AA6204" s="128" t="s">
        <v>2481</v>
      </c>
      <c r="AB6204" s="128" t="s">
        <v>42</v>
      </c>
      <c r="AC6204" s="128" t="s">
        <v>2555</v>
      </c>
      <c r="AD6204" s="128" t="s">
        <v>51</v>
      </c>
    </row>
    <row r="6205" spans="1:30" x14ac:dyDescent="0.25">
      <c r="A6205" s="128" t="s">
        <v>35</v>
      </c>
      <c r="B6205" s="128" t="s">
        <v>36</v>
      </c>
      <c r="C6205" s="128" t="s">
        <v>37</v>
      </c>
      <c r="D6205" s="128" t="s">
        <v>121</v>
      </c>
      <c r="E6205" s="128" t="s">
        <v>215</v>
      </c>
      <c r="F6205" s="128" t="s">
        <v>216</v>
      </c>
      <c r="G6205" s="128" t="s">
        <v>124</v>
      </c>
      <c r="H6205" s="128" t="s">
        <v>124</v>
      </c>
      <c r="I6205" s="128" t="s">
        <v>42</v>
      </c>
      <c r="J6205" s="128" t="s">
        <v>231</v>
      </c>
      <c r="K6205" s="128" t="s">
        <v>231</v>
      </c>
      <c r="L6205" s="128" t="s">
        <v>43</v>
      </c>
      <c r="M6205" s="128" t="s">
        <v>44</v>
      </c>
      <c r="N6205" s="128" t="s">
        <v>180</v>
      </c>
      <c r="O6205" s="128" t="s">
        <v>1534</v>
      </c>
      <c r="P6205" s="128" t="s">
        <v>1152</v>
      </c>
      <c r="Q6205" s="128" t="s">
        <v>2483</v>
      </c>
      <c r="R6205" s="128" t="s">
        <v>1152</v>
      </c>
      <c r="S6205" s="127">
        <v>201506</v>
      </c>
      <c r="T6205" s="128" t="s">
        <v>52</v>
      </c>
      <c r="U6205" s="127">
        <v>0</v>
      </c>
      <c r="V6205" s="138">
        <v>46767.72</v>
      </c>
      <c r="W6205" s="128" t="s">
        <v>1152</v>
      </c>
      <c r="X6205" s="128" t="s">
        <v>975</v>
      </c>
      <c r="Y6205" s="128" t="s">
        <v>1152</v>
      </c>
      <c r="Z6205" s="128" t="s">
        <v>48</v>
      </c>
      <c r="AA6205" s="128" t="s">
        <v>2481</v>
      </c>
      <c r="AB6205" s="128" t="s">
        <v>42</v>
      </c>
      <c r="AC6205" s="128" t="s">
        <v>2555</v>
      </c>
      <c r="AD6205" s="128" t="s">
        <v>51</v>
      </c>
    </row>
    <row r="6206" spans="1:30" x14ac:dyDescent="0.25">
      <c r="A6206" s="128" t="s">
        <v>35</v>
      </c>
      <c r="B6206" s="128" t="s">
        <v>36</v>
      </c>
      <c r="C6206" s="128" t="s">
        <v>37</v>
      </c>
      <c r="D6206" s="128" t="s">
        <v>121</v>
      </c>
      <c r="E6206" s="128" t="s">
        <v>215</v>
      </c>
      <c r="F6206" s="128" t="s">
        <v>216</v>
      </c>
      <c r="G6206" s="128" t="s">
        <v>124</v>
      </c>
      <c r="H6206" s="128" t="s">
        <v>124</v>
      </c>
      <c r="I6206" s="128" t="s">
        <v>42</v>
      </c>
      <c r="J6206" s="128" t="s">
        <v>217</v>
      </c>
      <c r="K6206" s="128" t="s">
        <v>217</v>
      </c>
      <c r="L6206" s="128" t="s">
        <v>43</v>
      </c>
      <c r="M6206" s="128" t="s">
        <v>44</v>
      </c>
      <c r="N6206" s="128" t="s">
        <v>180</v>
      </c>
      <c r="O6206" s="128" t="s">
        <v>1534</v>
      </c>
      <c r="P6206" s="128" t="s">
        <v>1152</v>
      </c>
      <c r="Q6206" s="128" t="s">
        <v>2483</v>
      </c>
      <c r="R6206" s="128" t="s">
        <v>1152</v>
      </c>
      <c r="S6206" s="127">
        <v>201506</v>
      </c>
      <c r="T6206" s="128" t="s">
        <v>52</v>
      </c>
      <c r="U6206" s="127">
        <v>0</v>
      </c>
      <c r="V6206" s="138">
        <v>5383.76</v>
      </c>
      <c r="W6206" s="128" t="s">
        <v>1152</v>
      </c>
      <c r="X6206" s="128" t="s">
        <v>752</v>
      </c>
      <c r="Y6206" s="128" t="s">
        <v>1152</v>
      </c>
      <c r="Z6206" s="128" t="s">
        <v>48</v>
      </c>
      <c r="AA6206" s="128" t="s">
        <v>2481</v>
      </c>
      <c r="AB6206" s="128" t="s">
        <v>42</v>
      </c>
      <c r="AC6206" s="128" t="s">
        <v>2555</v>
      </c>
      <c r="AD6206" s="128" t="s">
        <v>51</v>
      </c>
    </row>
    <row r="6207" spans="1:30" x14ac:dyDescent="0.25">
      <c r="A6207" s="128" t="s">
        <v>35</v>
      </c>
      <c r="B6207" s="128" t="s">
        <v>36</v>
      </c>
      <c r="C6207" s="128" t="s">
        <v>37</v>
      </c>
      <c r="D6207" s="128" t="s">
        <v>121</v>
      </c>
      <c r="E6207" s="128" t="s">
        <v>215</v>
      </c>
      <c r="F6207" s="128" t="s">
        <v>216</v>
      </c>
      <c r="G6207" s="128" t="s">
        <v>124</v>
      </c>
      <c r="H6207" s="128" t="s">
        <v>124</v>
      </c>
      <c r="I6207" s="128" t="s">
        <v>42</v>
      </c>
      <c r="J6207" s="128" t="s">
        <v>237</v>
      </c>
      <c r="K6207" s="128" t="s">
        <v>237</v>
      </c>
      <c r="L6207" s="128" t="s">
        <v>43</v>
      </c>
      <c r="M6207" s="128" t="s">
        <v>44</v>
      </c>
      <c r="N6207" s="128" t="s">
        <v>150</v>
      </c>
      <c r="O6207" s="128" t="s">
        <v>1534</v>
      </c>
      <c r="P6207" s="128" t="s">
        <v>1152</v>
      </c>
      <c r="Q6207" s="128" t="s">
        <v>2545</v>
      </c>
      <c r="R6207" s="128" t="s">
        <v>1152</v>
      </c>
      <c r="S6207" s="127">
        <v>201506</v>
      </c>
      <c r="T6207" s="128" t="s">
        <v>47</v>
      </c>
      <c r="U6207" s="127">
        <v>0</v>
      </c>
      <c r="V6207" s="138">
        <v>-13312.56</v>
      </c>
      <c r="W6207" s="128" t="s">
        <v>1152</v>
      </c>
      <c r="X6207" s="128" t="s">
        <v>1152</v>
      </c>
      <c r="Y6207" s="128" t="s">
        <v>1152</v>
      </c>
      <c r="Z6207" s="128" t="s">
        <v>48</v>
      </c>
      <c r="AA6207" s="128" t="s">
        <v>2481</v>
      </c>
      <c r="AB6207" s="128" t="s">
        <v>42</v>
      </c>
      <c r="AC6207" s="128" t="s">
        <v>2556</v>
      </c>
      <c r="AD6207" s="128" t="s">
        <v>51</v>
      </c>
    </row>
    <row r="6208" spans="1:30" x14ac:dyDescent="0.25">
      <c r="A6208" s="128" t="s">
        <v>35</v>
      </c>
      <c r="B6208" s="128" t="s">
        <v>36</v>
      </c>
      <c r="C6208" s="128" t="s">
        <v>37</v>
      </c>
      <c r="D6208" s="128" t="s">
        <v>121</v>
      </c>
      <c r="E6208" s="128" t="s">
        <v>215</v>
      </c>
      <c r="F6208" s="128" t="s">
        <v>216</v>
      </c>
      <c r="G6208" s="128" t="s">
        <v>124</v>
      </c>
      <c r="H6208" s="128" t="s">
        <v>124</v>
      </c>
      <c r="I6208" s="128" t="s">
        <v>42</v>
      </c>
      <c r="J6208" s="128" t="s">
        <v>250</v>
      </c>
      <c r="K6208" s="128" t="s">
        <v>250</v>
      </c>
      <c r="L6208" s="128" t="s">
        <v>43</v>
      </c>
      <c r="M6208" s="128" t="s">
        <v>44</v>
      </c>
      <c r="N6208" s="128" t="s">
        <v>150</v>
      </c>
      <c r="O6208" s="128" t="s">
        <v>1534</v>
      </c>
      <c r="P6208" s="128" t="s">
        <v>1152</v>
      </c>
      <c r="Q6208" s="128" t="s">
        <v>2546</v>
      </c>
      <c r="R6208" s="128" t="s">
        <v>1152</v>
      </c>
      <c r="S6208" s="127">
        <v>201506</v>
      </c>
      <c r="T6208" s="128" t="s">
        <v>47</v>
      </c>
      <c r="U6208" s="127">
        <v>0</v>
      </c>
      <c r="V6208" s="138">
        <v>-9863.23</v>
      </c>
      <c r="W6208" s="128" t="s">
        <v>1152</v>
      </c>
      <c r="X6208" s="128" t="s">
        <v>1152</v>
      </c>
      <c r="Y6208" s="128" t="s">
        <v>1152</v>
      </c>
      <c r="Z6208" s="128" t="s">
        <v>48</v>
      </c>
      <c r="AA6208" s="128" t="s">
        <v>2481</v>
      </c>
      <c r="AB6208" s="128" t="s">
        <v>42</v>
      </c>
      <c r="AC6208" s="128" t="s">
        <v>2556</v>
      </c>
      <c r="AD6208" s="128" t="s">
        <v>51</v>
      </c>
    </row>
    <row r="6209" spans="1:30" x14ac:dyDescent="0.25">
      <c r="A6209" s="128" t="s">
        <v>35</v>
      </c>
      <c r="B6209" s="128" t="s">
        <v>36</v>
      </c>
      <c r="C6209" s="128" t="s">
        <v>37</v>
      </c>
      <c r="D6209" s="128" t="s">
        <v>121</v>
      </c>
      <c r="E6209" s="128" t="s">
        <v>215</v>
      </c>
      <c r="F6209" s="128" t="s">
        <v>216</v>
      </c>
      <c r="G6209" s="128" t="s">
        <v>124</v>
      </c>
      <c r="H6209" s="128" t="s">
        <v>124</v>
      </c>
      <c r="I6209" s="128" t="s">
        <v>42</v>
      </c>
      <c r="J6209" s="128" t="s">
        <v>237</v>
      </c>
      <c r="K6209" s="128" t="s">
        <v>237</v>
      </c>
      <c r="L6209" s="128" t="s">
        <v>43</v>
      </c>
      <c r="M6209" s="128" t="s">
        <v>44</v>
      </c>
      <c r="N6209" s="128" t="s">
        <v>180</v>
      </c>
      <c r="O6209" s="128" t="s">
        <v>1534</v>
      </c>
      <c r="P6209" s="128" t="s">
        <v>1152</v>
      </c>
      <c r="Q6209" s="128" t="s">
        <v>1544</v>
      </c>
      <c r="R6209" s="128" t="s">
        <v>1152</v>
      </c>
      <c r="S6209" s="127">
        <v>201506</v>
      </c>
      <c r="T6209" s="128" t="s">
        <v>47</v>
      </c>
      <c r="U6209" s="127">
        <v>0</v>
      </c>
      <c r="V6209" s="138">
        <v>-838125</v>
      </c>
      <c r="W6209" s="128" t="s">
        <v>1152</v>
      </c>
      <c r="X6209" s="128" t="s">
        <v>1152</v>
      </c>
      <c r="Y6209" s="128" t="s">
        <v>1152</v>
      </c>
      <c r="Z6209" s="128" t="s">
        <v>48</v>
      </c>
      <c r="AA6209" s="128" t="s">
        <v>2481</v>
      </c>
      <c r="AB6209" s="128" t="s">
        <v>42</v>
      </c>
      <c r="AC6209" s="128" t="s">
        <v>2556</v>
      </c>
      <c r="AD6209" s="128" t="s">
        <v>51</v>
      </c>
    </row>
    <row r="6210" spans="1:30" x14ac:dyDescent="0.25">
      <c r="A6210" s="128" t="s">
        <v>35</v>
      </c>
      <c r="B6210" s="128" t="s">
        <v>36</v>
      </c>
      <c r="C6210" s="128" t="s">
        <v>37</v>
      </c>
      <c r="D6210" s="128" t="s">
        <v>121</v>
      </c>
      <c r="E6210" s="128" t="s">
        <v>215</v>
      </c>
      <c r="F6210" s="128" t="s">
        <v>216</v>
      </c>
      <c r="G6210" s="128" t="s">
        <v>124</v>
      </c>
      <c r="H6210" s="128" t="s">
        <v>124</v>
      </c>
      <c r="I6210" s="128" t="s">
        <v>42</v>
      </c>
      <c r="J6210" s="128" t="s">
        <v>261</v>
      </c>
      <c r="K6210" s="128" t="s">
        <v>261</v>
      </c>
      <c r="L6210" s="128" t="s">
        <v>43</v>
      </c>
      <c r="M6210" s="128" t="s">
        <v>44</v>
      </c>
      <c r="N6210" s="128" t="s">
        <v>180</v>
      </c>
      <c r="O6210" s="128" t="s">
        <v>1534</v>
      </c>
      <c r="P6210" s="128" t="s">
        <v>1152</v>
      </c>
      <c r="Q6210" s="128" t="s">
        <v>1547</v>
      </c>
      <c r="R6210" s="128" t="s">
        <v>1152</v>
      </c>
      <c r="S6210" s="127">
        <v>201506</v>
      </c>
      <c r="T6210" s="128" t="s">
        <v>47</v>
      </c>
      <c r="U6210" s="127">
        <v>0</v>
      </c>
      <c r="V6210" s="138">
        <v>-329958</v>
      </c>
      <c r="W6210" s="128" t="s">
        <v>1152</v>
      </c>
      <c r="X6210" s="128" t="s">
        <v>1152</v>
      </c>
      <c r="Y6210" s="128" t="s">
        <v>1152</v>
      </c>
      <c r="Z6210" s="128" t="s">
        <v>48</v>
      </c>
      <c r="AA6210" s="128" t="s">
        <v>2481</v>
      </c>
      <c r="AB6210" s="128" t="s">
        <v>42</v>
      </c>
      <c r="AC6210" s="128" t="s">
        <v>2556</v>
      </c>
      <c r="AD6210" s="128" t="s">
        <v>51</v>
      </c>
    </row>
    <row r="6211" spans="1:30" x14ac:dyDescent="0.25">
      <c r="A6211" s="128" t="s">
        <v>35</v>
      </c>
      <c r="B6211" s="128" t="s">
        <v>36</v>
      </c>
      <c r="C6211" s="128" t="s">
        <v>37</v>
      </c>
      <c r="D6211" s="128" t="s">
        <v>121</v>
      </c>
      <c r="E6211" s="128" t="s">
        <v>215</v>
      </c>
      <c r="F6211" s="128" t="s">
        <v>216</v>
      </c>
      <c r="G6211" s="128" t="s">
        <v>124</v>
      </c>
      <c r="H6211" s="128" t="s">
        <v>124</v>
      </c>
      <c r="I6211" s="128" t="s">
        <v>42</v>
      </c>
      <c r="J6211" s="128" t="s">
        <v>217</v>
      </c>
      <c r="K6211" s="128" t="s">
        <v>217</v>
      </c>
      <c r="L6211" s="128" t="s">
        <v>43</v>
      </c>
      <c r="M6211" s="128" t="s">
        <v>44</v>
      </c>
      <c r="N6211" s="128" t="s">
        <v>180</v>
      </c>
      <c r="O6211" s="128" t="s">
        <v>1534</v>
      </c>
      <c r="P6211" s="128" t="s">
        <v>1152</v>
      </c>
      <c r="Q6211" s="128" t="s">
        <v>2483</v>
      </c>
      <c r="R6211" s="128" t="s">
        <v>1152</v>
      </c>
      <c r="S6211" s="127">
        <v>201506</v>
      </c>
      <c r="T6211" s="128" t="s">
        <v>47</v>
      </c>
      <c r="U6211" s="127">
        <v>0</v>
      </c>
      <c r="V6211" s="138">
        <v>-277734.94</v>
      </c>
      <c r="W6211" s="128" t="s">
        <v>1152</v>
      </c>
      <c r="X6211" s="128" t="s">
        <v>1152</v>
      </c>
      <c r="Y6211" s="128" t="s">
        <v>1152</v>
      </c>
      <c r="Z6211" s="128" t="s">
        <v>48</v>
      </c>
      <c r="AA6211" s="128" t="s">
        <v>2481</v>
      </c>
      <c r="AB6211" s="128" t="s">
        <v>42</v>
      </c>
      <c r="AC6211" s="128" t="s">
        <v>2556</v>
      </c>
      <c r="AD6211" s="128" t="s">
        <v>51</v>
      </c>
    </row>
    <row r="6212" spans="1:30" x14ac:dyDescent="0.25">
      <c r="A6212" s="128" t="s">
        <v>35</v>
      </c>
      <c r="B6212" s="128" t="s">
        <v>36</v>
      </c>
      <c r="C6212" s="128" t="s">
        <v>37</v>
      </c>
      <c r="D6212" s="128" t="s">
        <v>121</v>
      </c>
      <c r="E6212" s="128" t="s">
        <v>215</v>
      </c>
      <c r="F6212" s="128" t="s">
        <v>216</v>
      </c>
      <c r="G6212" s="128" t="s">
        <v>124</v>
      </c>
      <c r="H6212" s="128" t="s">
        <v>124</v>
      </c>
      <c r="I6212" s="128" t="s">
        <v>42</v>
      </c>
      <c r="J6212" s="128" t="s">
        <v>250</v>
      </c>
      <c r="K6212" s="128" t="s">
        <v>250</v>
      </c>
      <c r="L6212" s="128" t="s">
        <v>43</v>
      </c>
      <c r="M6212" s="128" t="s">
        <v>44</v>
      </c>
      <c r="N6212" s="128" t="s">
        <v>180</v>
      </c>
      <c r="O6212" s="128" t="s">
        <v>1534</v>
      </c>
      <c r="P6212" s="128" t="s">
        <v>1152</v>
      </c>
      <c r="Q6212" s="128" t="s">
        <v>1545</v>
      </c>
      <c r="R6212" s="128" t="s">
        <v>1152</v>
      </c>
      <c r="S6212" s="127">
        <v>201506</v>
      </c>
      <c r="T6212" s="128" t="s">
        <v>47</v>
      </c>
      <c r="U6212" s="127">
        <v>0</v>
      </c>
      <c r="V6212" s="138">
        <v>-49950</v>
      </c>
      <c r="W6212" s="128" t="s">
        <v>1152</v>
      </c>
      <c r="X6212" s="128" t="s">
        <v>1152</v>
      </c>
      <c r="Y6212" s="128" t="s">
        <v>1152</v>
      </c>
      <c r="Z6212" s="128" t="s">
        <v>48</v>
      </c>
      <c r="AA6212" s="128" t="s">
        <v>2481</v>
      </c>
      <c r="AB6212" s="128" t="s">
        <v>42</v>
      </c>
      <c r="AC6212" s="128" t="s">
        <v>2556</v>
      </c>
      <c r="AD6212" s="128" t="s">
        <v>51</v>
      </c>
    </row>
    <row r="6213" spans="1:30" x14ac:dyDescent="0.25">
      <c r="A6213" s="128" t="s">
        <v>35</v>
      </c>
      <c r="B6213" s="128" t="s">
        <v>36</v>
      </c>
      <c r="C6213" s="128" t="s">
        <v>37</v>
      </c>
      <c r="D6213" s="128" t="s">
        <v>121</v>
      </c>
      <c r="E6213" s="128" t="s">
        <v>215</v>
      </c>
      <c r="F6213" s="128" t="s">
        <v>216</v>
      </c>
      <c r="G6213" s="128" t="s">
        <v>124</v>
      </c>
      <c r="H6213" s="128" t="s">
        <v>124</v>
      </c>
      <c r="I6213" s="128" t="s">
        <v>42</v>
      </c>
      <c r="J6213" s="128" t="s">
        <v>437</v>
      </c>
      <c r="K6213" s="128" t="s">
        <v>437</v>
      </c>
      <c r="L6213" s="128" t="s">
        <v>43</v>
      </c>
      <c r="M6213" s="128" t="s">
        <v>44</v>
      </c>
      <c r="N6213" s="128" t="s">
        <v>180</v>
      </c>
      <c r="O6213" s="128" t="s">
        <v>1534</v>
      </c>
      <c r="P6213" s="128" t="s">
        <v>1152</v>
      </c>
      <c r="Q6213" s="128" t="s">
        <v>1547</v>
      </c>
      <c r="R6213" s="128" t="s">
        <v>1152</v>
      </c>
      <c r="S6213" s="127">
        <v>201506</v>
      </c>
      <c r="T6213" s="128" t="s">
        <v>47</v>
      </c>
      <c r="U6213" s="127">
        <v>0</v>
      </c>
      <c r="V6213" s="138">
        <v>-9191.48</v>
      </c>
      <c r="W6213" s="128" t="s">
        <v>1152</v>
      </c>
      <c r="X6213" s="128" t="s">
        <v>1152</v>
      </c>
      <c r="Y6213" s="128" t="s">
        <v>1152</v>
      </c>
      <c r="Z6213" s="128" t="s">
        <v>48</v>
      </c>
      <c r="AA6213" s="128" t="s">
        <v>2481</v>
      </c>
      <c r="AB6213" s="128" t="s">
        <v>42</v>
      </c>
      <c r="AC6213" s="128" t="s">
        <v>2556</v>
      </c>
      <c r="AD6213" s="128" t="s">
        <v>51</v>
      </c>
    </row>
    <row r="6214" spans="1:30" x14ac:dyDescent="0.25">
      <c r="A6214" s="128" t="s">
        <v>35</v>
      </c>
      <c r="B6214" s="128" t="s">
        <v>36</v>
      </c>
      <c r="C6214" s="128" t="s">
        <v>37</v>
      </c>
      <c r="D6214" s="128" t="s">
        <v>121</v>
      </c>
      <c r="E6214" s="128" t="s">
        <v>215</v>
      </c>
      <c r="F6214" s="128" t="s">
        <v>216</v>
      </c>
      <c r="G6214" s="128" t="s">
        <v>124</v>
      </c>
      <c r="H6214" s="128" t="s">
        <v>124</v>
      </c>
      <c r="I6214" s="128" t="s">
        <v>42</v>
      </c>
      <c r="J6214" s="128" t="s">
        <v>231</v>
      </c>
      <c r="K6214" s="128" t="s">
        <v>231</v>
      </c>
      <c r="L6214" s="128" t="s">
        <v>43</v>
      </c>
      <c r="M6214" s="128" t="s">
        <v>44</v>
      </c>
      <c r="N6214" s="128" t="s">
        <v>180</v>
      </c>
      <c r="O6214" s="128" t="s">
        <v>1534</v>
      </c>
      <c r="P6214" s="128" t="s">
        <v>1152</v>
      </c>
      <c r="Q6214" s="128" t="s">
        <v>2547</v>
      </c>
      <c r="R6214" s="128" t="s">
        <v>1152</v>
      </c>
      <c r="S6214" s="127">
        <v>201506</v>
      </c>
      <c r="T6214" s="128" t="s">
        <v>47</v>
      </c>
      <c r="U6214" s="127">
        <v>0</v>
      </c>
      <c r="V6214" s="138">
        <v>-31070</v>
      </c>
      <c r="W6214" s="128" t="s">
        <v>1152</v>
      </c>
      <c r="X6214" s="128" t="s">
        <v>1152</v>
      </c>
      <c r="Y6214" s="128" t="s">
        <v>1152</v>
      </c>
      <c r="Z6214" s="128" t="s">
        <v>48</v>
      </c>
      <c r="AA6214" s="128" t="s">
        <v>2481</v>
      </c>
      <c r="AB6214" s="128" t="s">
        <v>42</v>
      </c>
      <c r="AC6214" s="128" t="s">
        <v>2556</v>
      </c>
      <c r="AD6214" s="128" t="s">
        <v>51</v>
      </c>
    </row>
    <row r="6215" spans="1:30" x14ac:dyDescent="0.25">
      <c r="A6215" s="128" t="s">
        <v>35</v>
      </c>
      <c r="B6215" s="128" t="s">
        <v>36</v>
      </c>
      <c r="C6215" s="128" t="s">
        <v>37</v>
      </c>
      <c r="D6215" s="128" t="s">
        <v>121</v>
      </c>
      <c r="E6215" s="128" t="s">
        <v>215</v>
      </c>
      <c r="F6215" s="128" t="s">
        <v>216</v>
      </c>
      <c r="G6215" s="128" t="s">
        <v>124</v>
      </c>
      <c r="H6215" s="128" t="s">
        <v>124</v>
      </c>
      <c r="I6215" s="128" t="s">
        <v>42</v>
      </c>
      <c r="J6215" s="128" t="s">
        <v>268</v>
      </c>
      <c r="K6215" s="128" t="s">
        <v>268</v>
      </c>
      <c r="L6215" s="128" t="s">
        <v>43</v>
      </c>
      <c r="M6215" s="128" t="s">
        <v>44</v>
      </c>
      <c r="N6215" s="128" t="s">
        <v>126</v>
      </c>
      <c r="O6215" s="128" t="s">
        <v>42</v>
      </c>
      <c r="P6215" s="128" t="s">
        <v>681</v>
      </c>
      <c r="Q6215" s="128" t="s">
        <v>2847</v>
      </c>
      <c r="R6215" s="128" t="s">
        <v>2848</v>
      </c>
      <c r="S6215" s="127">
        <v>201506</v>
      </c>
      <c r="T6215" s="128" t="s">
        <v>52</v>
      </c>
      <c r="U6215" s="127">
        <v>0</v>
      </c>
      <c r="V6215" s="138">
        <v>32.799999999999997</v>
      </c>
      <c r="W6215" s="128" t="s">
        <v>42</v>
      </c>
      <c r="X6215" s="128" t="s">
        <v>42</v>
      </c>
      <c r="Y6215" s="128" t="s">
        <v>1152</v>
      </c>
      <c r="Z6215" s="128" t="s">
        <v>48</v>
      </c>
      <c r="AA6215" s="128" t="s">
        <v>168</v>
      </c>
      <c r="AB6215" s="128" t="s">
        <v>42</v>
      </c>
      <c r="AC6215" s="128" t="s">
        <v>2849</v>
      </c>
      <c r="AD6215" s="128" t="s">
        <v>146</v>
      </c>
    </row>
    <row r="6216" spans="1:30" x14ac:dyDescent="0.25">
      <c r="A6216" s="128" t="s">
        <v>35</v>
      </c>
      <c r="B6216" s="128" t="s">
        <v>36</v>
      </c>
      <c r="C6216" s="128" t="s">
        <v>37</v>
      </c>
      <c r="D6216" s="128" t="s">
        <v>121</v>
      </c>
      <c r="E6216" s="128" t="s">
        <v>215</v>
      </c>
      <c r="F6216" s="128" t="s">
        <v>216</v>
      </c>
      <c r="G6216" s="128" t="s">
        <v>124</v>
      </c>
      <c r="H6216" s="128" t="s">
        <v>124</v>
      </c>
      <c r="I6216" s="128" t="s">
        <v>42</v>
      </c>
      <c r="J6216" s="128" t="s">
        <v>268</v>
      </c>
      <c r="K6216" s="128" t="s">
        <v>268</v>
      </c>
      <c r="L6216" s="128" t="s">
        <v>43</v>
      </c>
      <c r="M6216" s="128" t="s">
        <v>44</v>
      </c>
      <c r="N6216" s="128" t="s">
        <v>126</v>
      </c>
      <c r="O6216" s="128" t="s">
        <v>42</v>
      </c>
      <c r="P6216" s="128" t="s">
        <v>681</v>
      </c>
      <c r="Q6216" s="128" t="s">
        <v>2850</v>
      </c>
      <c r="R6216" s="128" t="s">
        <v>2848</v>
      </c>
      <c r="S6216" s="127">
        <v>201506</v>
      </c>
      <c r="T6216" s="128" t="s">
        <v>52</v>
      </c>
      <c r="U6216" s="127">
        <v>0</v>
      </c>
      <c r="V6216" s="138">
        <v>276</v>
      </c>
      <c r="W6216" s="128" t="s">
        <v>42</v>
      </c>
      <c r="X6216" s="128" t="s">
        <v>42</v>
      </c>
      <c r="Y6216" s="128" t="s">
        <v>1152</v>
      </c>
      <c r="Z6216" s="128" t="s">
        <v>48</v>
      </c>
      <c r="AA6216" s="128" t="s">
        <v>168</v>
      </c>
      <c r="AB6216" s="128" t="s">
        <v>42</v>
      </c>
      <c r="AC6216" s="128" t="s">
        <v>2849</v>
      </c>
      <c r="AD6216" s="128" t="s">
        <v>146</v>
      </c>
    </row>
    <row r="6217" spans="1:30" x14ac:dyDescent="0.25">
      <c r="A6217" s="128" t="s">
        <v>35</v>
      </c>
      <c r="B6217" s="128" t="s">
        <v>36</v>
      </c>
      <c r="C6217" s="128" t="s">
        <v>37</v>
      </c>
      <c r="D6217" s="128" t="s">
        <v>121</v>
      </c>
      <c r="E6217" s="128" t="s">
        <v>215</v>
      </c>
      <c r="F6217" s="128" t="s">
        <v>216</v>
      </c>
      <c r="G6217" s="128" t="s">
        <v>124</v>
      </c>
      <c r="H6217" s="128" t="s">
        <v>124</v>
      </c>
      <c r="I6217" s="128" t="s">
        <v>42</v>
      </c>
      <c r="J6217" s="128" t="s">
        <v>268</v>
      </c>
      <c r="K6217" s="128" t="s">
        <v>268</v>
      </c>
      <c r="L6217" s="128" t="s">
        <v>43</v>
      </c>
      <c r="M6217" s="128" t="s">
        <v>44</v>
      </c>
      <c r="N6217" s="128" t="s">
        <v>126</v>
      </c>
      <c r="O6217" s="128" t="s">
        <v>42</v>
      </c>
      <c r="P6217" s="128" t="s">
        <v>681</v>
      </c>
      <c r="Q6217" s="128" t="s">
        <v>2847</v>
      </c>
      <c r="R6217" s="128" t="s">
        <v>2848</v>
      </c>
      <c r="S6217" s="127">
        <v>201506</v>
      </c>
      <c r="T6217" s="128" t="s">
        <v>52</v>
      </c>
      <c r="U6217" s="127">
        <v>0</v>
      </c>
      <c r="V6217" s="138">
        <v>32.799999999999997</v>
      </c>
      <c r="W6217" s="128" t="s">
        <v>42</v>
      </c>
      <c r="X6217" s="128" t="s">
        <v>42</v>
      </c>
      <c r="Y6217" s="128" t="s">
        <v>1152</v>
      </c>
      <c r="Z6217" s="128" t="s">
        <v>48</v>
      </c>
      <c r="AA6217" s="128" t="s">
        <v>168</v>
      </c>
      <c r="AB6217" s="128" t="s">
        <v>42</v>
      </c>
      <c r="AC6217" s="128" t="s">
        <v>2849</v>
      </c>
      <c r="AD6217" s="128" t="s">
        <v>146</v>
      </c>
    </row>
    <row r="6218" spans="1:30" x14ac:dyDescent="0.25">
      <c r="A6218" s="128" t="s">
        <v>35</v>
      </c>
      <c r="B6218" s="128" t="s">
        <v>36</v>
      </c>
      <c r="C6218" s="128" t="s">
        <v>37</v>
      </c>
      <c r="D6218" s="128" t="s">
        <v>121</v>
      </c>
      <c r="E6218" s="128" t="s">
        <v>215</v>
      </c>
      <c r="F6218" s="128" t="s">
        <v>216</v>
      </c>
      <c r="G6218" s="128" t="s">
        <v>124</v>
      </c>
      <c r="H6218" s="128" t="s">
        <v>124</v>
      </c>
      <c r="I6218" s="128" t="s">
        <v>42</v>
      </c>
      <c r="J6218" s="128" t="s">
        <v>268</v>
      </c>
      <c r="K6218" s="128" t="s">
        <v>268</v>
      </c>
      <c r="L6218" s="128" t="s">
        <v>43</v>
      </c>
      <c r="M6218" s="128" t="s">
        <v>44</v>
      </c>
      <c r="N6218" s="128" t="s">
        <v>126</v>
      </c>
      <c r="O6218" s="128" t="s">
        <v>42</v>
      </c>
      <c r="P6218" s="128" t="s">
        <v>681</v>
      </c>
      <c r="Q6218" s="128" t="s">
        <v>2851</v>
      </c>
      <c r="R6218" s="128" t="s">
        <v>2848</v>
      </c>
      <c r="S6218" s="127">
        <v>201506</v>
      </c>
      <c r="T6218" s="128" t="s">
        <v>52</v>
      </c>
      <c r="U6218" s="127">
        <v>0</v>
      </c>
      <c r="V6218" s="138">
        <v>28</v>
      </c>
      <c r="W6218" s="128" t="s">
        <v>42</v>
      </c>
      <c r="X6218" s="128" t="s">
        <v>42</v>
      </c>
      <c r="Y6218" s="128" t="s">
        <v>1152</v>
      </c>
      <c r="Z6218" s="128" t="s">
        <v>48</v>
      </c>
      <c r="AA6218" s="128" t="s">
        <v>168</v>
      </c>
      <c r="AB6218" s="128" t="s">
        <v>42</v>
      </c>
      <c r="AC6218" s="128" t="s">
        <v>2849</v>
      </c>
      <c r="AD6218" s="128" t="s">
        <v>146</v>
      </c>
    </row>
    <row r="6219" spans="1:30" x14ac:dyDescent="0.25">
      <c r="A6219" s="128" t="s">
        <v>35</v>
      </c>
      <c r="B6219" s="128" t="s">
        <v>36</v>
      </c>
      <c r="C6219" s="128" t="s">
        <v>37</v>
      </c>
      <c r="D6219" s="128" t="s">
        <v>121</v>
      </c>
      <c r="E6219" s="128" t="s">
        <v>215</v>
      </c>
      <c r="F6219" s="128" t="s">
        <v>216</v>
      </c>
      <c r="G6219" s="128" t="s">
        <v>124</v>
      </c>
      <c r="H6219" s="128" t="s">
        <v>124</v>
      </c>
      <c r="I6219" s="128" t="s">
        <v>42</v>
      </c>
      <c r="J6219" s="128" t="s">
        <v>268</v>
      </c>
      <c r="K6219" s="128" t="s">
        <v>268</v>
      </c>
      <c r="L6219" s="128" t="s">
        <v>43</v>
      </c>
      <c r="M6219" s="128" t="s">
        <v>44</v>
      </c>
      <c r="N6219" s="128" t="s">
        <v>126</v>
      </c>
      <c r="O6219" s="128" t="s">
        <v>42</v>
      </c>
      <c r="P6219" s="128" t="s">
        <v>681</v>
      </c>
      <c r="Q6219" s="128" t="s">
        <v>2850</v>
      </c>
      <c r="R6219" s="128" t="s">
        <v>2848</v>
      </c>
      <c r="S6219" s="127">
        <v>201506</v>
      </c>
      <c r="T6219" s="128" t="s">
        <v>52</v>
      </c>
      <c r="U6219" s="127">
        <v>0</v>
      </c>
      <c r="V6219" s="138">
        <v>276</v>
      </c>
      <c r="W6219" s="128" t="s">
        <v>42</v>
      </c>
      <c r="X6219" s="128" t="s">
        <v>42</v>
      </c>
      <c r="Y6219" s="128" t="s">
        <v>1152</v>
      </c>
      <c r="Z6219" s="128" t="s">
        <v>48</v>
      </c>
      <c r="AA6219" s="128" t="s">
        <v>168</v>
      </c>
      <c r="AB6219" s="128" t="s">
        <v>42</v>
      </c>
      <c r="AC6219" s="128" t="s">
        <v>2849</v>
      </c>
      <c r="AD6219" s="128" t="s">
        <v>146</v>
      </c>
    </row>
    <row r="6220" spans="1:30" x14ac:dyDescent="0.25">
      <c r="A6220" s="128" t="s">
        <v>35</v>
      </c>
      <c r="B6220" s="128" t="s">
        <v>36</v>
      </c>
      <c r="C6220" s="128" t="s">
        <v>37</v>
      </c>
      <c r="D6220" s="128" t="s">
        <v>121</v>
      </c>
      <c r="E6220" s="128" t="s">
        <v>122</v>
      </c>
      <c r="F6220" s="128" t="s">
        <v>123</v>
      </c>
      <c r="G6220" s="128" t="s">
        <v>124</v>
      </c>
      <c r="H6220" s="128" t="s">
        <v>124</v>
      </c>
      <c r="I6220" s="128" t="s">
        <v>42</v>
      </c>
      <c r="J6220" s="128" t="s">
        <v>285</v>
      </c>
      <c r="K6220" s="128" t="s">
        <v>285</v>
      </c>
      <c r="L6220" s="128" t="s">
        <v>43</v>
      </c>
      <c r="M6220" s="128" t="s">
        <v>44</v>
      </c>
      <c r="N6220" s="128" t="s">
        <v>150</v>
      </c>
      <c r="O6220" s="128" t="s">
        <v>42</v>
      </c>
      <c r="P6220" s="128" t="s">
        <v>463</v>
      </c>
      <c r="Q6220" s="128" t="s">
        <v>464</v>
      </c>
      <c r="R6220" s="128" t="s">
        <v>2852</v>
      </c>
      <c r="S6220" s="127">
        <v>201506</v>
      </c>
      <c r="T6220" s="128" t="s">
        <v>52</v>
      </c>
      <c r="U6220" s="129">
        <v>66529.149999999994</v>
      </c>
      <c r="V6220" s="138">
        <v>66529.149999999994</v>
      </c>
      <c r="W6220" s="128" t="s">
        <v>340</v>
      </c>
      <c r="X6220" s="128" t="s">
        <v>288</v>
      </c>
      <c r="Y6220" s="128" t="s">
        <v>1152</v>
      </c>
      <c r="Z6220" s="128" t="s">
        <v>48</v>
      </c>
      <c r="AA6220" s="128" t="s">
        <v>315</v>
      </c>
      <c r="AB6220" s="128" t="s">
        <v>42</v>
      </c>
      <c r="AC6220" s="128" t="s">
        <v>2853</v>
      </c>
      <c r="AD6220" s="128" t="s">
        <v>146</v>
      </c>
    </row>
    <row r="6221" spans="1:30" x14ac:dyDescent="0.25">
      <c r="A6221" s="128" t="s">
        <v>35</v>
      </c>
      <c r="B6221" s="128" t="s">
        <v>36</v>
      </c>
      <c r="C6221" s="128" t="s">
        <v>37</v>
      </c>
      <c r="D6221" s="128" t="s">
        <v>121</v>
      </c>
      <c r="E6221" s="128" t="s">
        <v>122</v>
      </c>
      <c r="F6221" s="128" t="s">
        <v>123</v>
      </c>
      <c r="G6221" s="128" t="s">
        <v>124</v>
      </c>
      <c r="H6221" s="128" t="s">
        <v>124</v>
      </c>
      <c r="I6221" s="128" t="s">
        <v>42</v>
      </c>
      <c r="J6221" s="128" t="s">
        <v>283</v>
      </c>
      <c r="K6221" s="128" t="s">
        <v>283</v>
      </c>
      <c r="L6221" s="128" t="s">
        <v>43</v>
      </c>
      <c r="M6221" s="128" t="s">
        <v>44</v>
      </c>
      <c r="N6221" s="128" t="s">
        <v>150</v>
      </c>
      <c r="O6221" s="128" t="s">
        <v>42</v>
      </c>
      <c r="P6221" s="128" t="s">
        <v>782</v>
      </c>
      <c r="Q6221" s="128" t="s">
        <v>783</v>
      </c>
      <c r="R6221" s="128" t="s">
        <v>2854</v>
      </c>
      <c r="S6221" s="127">
        <v>201506</v>
      </c>
      <c r="T6221" s="128" t="s">
        <v>52</v>
      </c>
      <c r="U6221" s="129">
        <v>28384.16</v>
      </c>
      <c r="V6221" s="138">
        <v>28384.16</v>
      </c>
      <c r="W6221" s="128" t="s">
        <v>340</v>
      </c>
      <c r="X6221" s="128" t="s">
        <v>460</v>
      </c>
      <c r="Y6221" s="128" t="s">
        <v>1152</v>
      </c>
      <c r="Z6221" s="128" t="s">
        <v>48</v>
      </c>
      <c r="AA6221" s="128" t="s">
        <v>315</v>
      </c>
      <c r="AB6221" s="128" t="s">
        <v>42</v>
      </c>
      <c r="AC6221" s="128" t="s">
        <v>2853</v>
      </c>
      <c r="AD6221" s="128" t="s">
        <v>146</v>
      </c>
    </row>
    <row r="6222" spans="1:30" x14ac:dyDescent="0.25">
      <c r="A6222" s="128" t="s">
        <v>35</v>
      </c>
      <c r="B6222" s="128" t="s">
        <v>36</v>
      </c>
      <c r="C6222" s="128" t="s">
        <v>37</v>
      </c>
      <c r="D6222" s="128" t="s">
        <v>121</v>
      </c>
      <c r="E6222" s="128" t="s">
        <v>215</v>
      </c>
      <c r="F6222" s="128" t="s">
        <v>216</v>
      </c>
      <c r="G6222" s="128" t="s">
        <v>124</v>
      </c>
      <c r="H6222" s="128" t="s">
        <v>124</v>
      </c>
      <c r="I6222" s="128" t="s">
        <v>42</v>
      </c>
      <c r="J6222" s="128" t="s">
        <v>261</v>
      </c>
      <c r="K6222" s="128" t="s">
        <v>261</v>
      </c>
      <c r="L6222" s="128" t="s">
        <v>43</v>
      </c>
      <c r="M6222" s="128" t="s">
        <v>44</v>
      </c>
      <c r="N6222" s="128" t="s">
        <v>150</v>
      </c>
      <c r="O6222" s="128" t="s">
        <v>42</v>
      </c>
      <c r="P6222" s="128" t="s">
        <v>392</v>
      </c>
      <c r="Q6222" s="128" t="s">
        <v>1717</v>
      </c>
      <c r="R6222" s="128" t="s">
        <v>2855</v>
      </c>
      <c r="S6222" s="127">
        <v>201506</v>
      </c>
      <c r="T6222" s="128" t="s">
        <v>52</v>
      </c>
      <c r="U6222" s="127">
        <v>264.18</v>
      </c>
      <c r="V6222" s="138">
        <v>264.18</v>
      </c>
      <c r="W6222" s="128" t="s">
        <v>340</v>
      </c>
      <c r="X6222" s="128" t="s">
        <v>384</v>
      </c>
      <c r="Y6222" s="128" t="s">
        <v>1152</v>
      </c>
      <c r="Z6222" s="128" t="s">
        <v>48</v>
      </c>
      <c r="AA6222" s="128" t="s">
        <v>315</v>
      </c>
      <c r="AB6222" s="128" t="s">
        <v>42</v>
      </c>
      <c r="AC6222" s="128" t="s">
        <v>2856</v>
      </c>
      <c r="AD6222" s="128" t="s">
        <v>146</v>
      </c>
    </row>
    <row r="6223" spans="1:30" x14ac:dyDescent="0.25">
      <c r="A6223" s="128" t="s">
        <v>35</v>
      </c>
      <c r="B6223" s="128" t="s">
        <v>36</v>
      </c>
      <c r="C6223" s="128" t="s">
        <v>37</v>
      </c>
      <c r="D6223" s="128" t="s">
        <v>121</v>
      </c>
      <c r="E6223" s="128" t="s">
        <v>122</v>
      </c>
      <c r="F6223" s="128" t="s">
        <v>123</v>
      </c>
      <c r="G6223" s="128" t="s">
        <v>124</v>
      </c>
      <c r="H6223" s="128" t="s">
        <v>124</v>
      </c>
      <c r="I6223" s="128" t="s">
        <v>42</v>
      </c>
      <c r="J6223" s="128" t="s">
        <v>283</v>
      </c>
      <c r="K6223" s="128" t="s">
        <v>283</v>
      </c>
      <c r="L6223" s="128" t="s">
        <v>43</v>
      </c>
      <c r="M6223" s="128" t="s">
        <v>44</v>
      </c>
      <c r="N6223" s="128" t="s">
        <v>150</v>
      </c>
      <c r="O6223" s="128" t="s">
        <v>42</v>
      </c>
      <c r="P6223" s="128" t="s">
        <v>782</v>
      </c>
      <c r="Q6223" s="128" t="s">
        <v>783</v>
      </c>
      <c r="R6223" s="128" t="s">
        <v>2857</v>
      </c>
      <c r="S6223" s="127">
        <v>201506</v>
      </c>
      <c r="T6223" s="128" t="s">
        <v>52</v>
      </c>
      <c r="U6223" s="129">
        <v>25154.58</v>
      </c>
      <c r="V6223" s="138">
        <v>25154.58</v>
      </c>
      <c r="W6223" s="128" t="s">
        <v>340</v>
      </c>
      <c r="X6223" s="128" t="s">
        <v>460</v>
      </c>
      <c r="Y6223" s="128" t="s">
        <v>1152</v>
      </c>
      <c r="Z6223" s="128" t="s">
        <v>48</v>
      </c>
      <c r="AA6223" s="128" t="s">
        <v>315</v>
      </c>
      <c r="AB6223" s="128" t="s">
        <v>42</v>
      </c>
      <c r="AC6223" s="128" t="s">
        <v>2858</v>
      </c>
      <c r="AD6223" s="128" t="s">
        <v>146</v>
      </c>
    </row>
    <row r="6224" spans="1:30" x14ac:dyDescent="0.25">
      <c r="A6224" s="128" t="s">
        <v>35</v>
      </c>
      <c r="B6224" s="128" t="s">
        <v>36</v>
      </c>
      <c r="C6224" s="128" t="s">
        <v>37</v>
      </c>
      <c r="D6224" s="128" t="s">
        <v>121</v>
      </c>
      <c r="E6224" s="128" t="s">
        <v>122</v>
      </c>
      <c r="F6224" s="128" t="s">
        <v>123</v>
      </c>
      <c r="G6224" s="128" t="s">
        <v>124</v>
      </c>
      <c r="H6224" s="128" t="s">
        <v>124</v>
      </c>
      <c r="I6224" s="128" t="s">
        <v>42</v>
      </c>
      <c r="J6224" s="128" t="s">
        <v>500</v>
      </c>
      <c r="K6224" s="128" t="s">
        <v>500</v>
      </c>
      <c r="L6224" s="128" t="s">
        <v>43</v>
      </c>
      <c r="M6224" s="128" t="s">
        <v>44</v>
      </c>
      <c r="N6224" s="128" t="s">
        <v>162</v>
      </c>
      <c r="O6224" s="128" t="s">
        <v>42</v>
      </c>
      <c r="P6224" s="128" t="s">
        <v>808</v>
      </c>
      <c r="Q6224" s="128" t="s">
        <v>1789</v>
      </c>
      <c r="R6224" s="128" t="s">
        <v>2859</v>
      </c>
      <c r="S6224" s="127">
        <v>201506</v>
      </c>
      <c r="T6224" s="128" t="s">
        <v>52</v>
      </c>
      <c r="U6224" s="129">
        <v>13832.5</v>
      </c>
      <c r="V6224" s="138">
        <v>13832.5</v>
      </c>
      <c r="W6224" s="128" t="s">
        <v>340</v>
      </c>
      <c r="X6224" s="128" t="s">
        <v>807</v>
      </c>
      <c r="Y6224" s="128" t="s">
        <v>1152</v>
      </c>
      <c r="Z6224" s="128" t="s">
        <v>48</v>
      </c>
      <c r="AA6224" s="128" t="s">
        <v>315</v>
      </c>
      <c r="AB6224" s="128" t="s">
        <v>42</v>
      </c>
      <c r="AC6224" s="128" t="s">
        <v>2860</v>
      </c>
      <c r="AD6224" s="128" t="s">
        <v>146</v>
      </c>
    </row>
    <row r="6225" spans="1:30" x14ac:dyDescent="0.25">
      <c r="A6225" s="128" t="s">
        <v>35</v>
      </c>
      <c r="B6225" s="128" t="s">
        <v>36</v>
      </c>
      <c r="C6225" s="128" t="s">
        <v>37</v>
      </c>
      <c r="D6225" s="128" t="s">
        <v>121</v>
      </c>
      <c r="E6225" s="128" t="s">
        <v>122</v>
      </c>
      <c r="F6225" s="128" t="s">
        <v>123</v>
      </c>
      <c r="G6225" s="128" t="s">
        <v>124</v>
      </c>
      <c r="H6225" s="128" t="s">
        <v>124</v>
      </c>
      <c r="I6225" s="128" t="s">
        <v>42</v>
      </c>
      <c r="J6225" s="128" t="s">
        <v>298</v>
      </c>
      <c r="K6225" s="128" t="s">
        <v>298</v>
      </c>
      <c r="L6225" s="128" t="s">
        <v>43</v>
      </c>
      <c r="M6225" s="128" t="s">
        <v>44</v>
      </c>
      <c r="N6225" s="128" t="s">
        <v>150</v>
      </c>
      <c r="O6225" s="128" t="s">
        <v>42</v>
      </c>
      <c r="P6225" s="128" t="s">
        <v>2653</v>
      </c>
      <c r="Q6225" s="128" t="s">
        <v>2654</v>
      </c>
      <c r="R6225" s="128" t="s">
        <v>2861</v>
      </c>
      <c r="S6225" s="127">
        <v>201506</v>
      </c>
      <c r="T6225" s="128" t="s">
        <v>52</v>
      </c>
      <c r="U6225" s="129">
        <v>362023.04</v>
      </c>
      <c r="V6225" s="138">
        <v>362023.04</v>
      </c>
      <c r="W6225" s="128" t="s">
        <v>340</v>
      </c>
      <c r="X6225" s="128" t="s">
        <v>2583</v>
      </c>
      <c r="Y6225" s="128" t="s">
        <v>1152</v>
      </c>
      <c r="Z6225" s="128" t="s">
        <v>48</v>
      </c>
      <c r="AA6225" s="128" t="s">
        <v>315</v>
      </c>
      <c r="AB6225" s="128" t="s">
        <v>42</v>
      </c>
      <c r="AC6225" s="128" t="s">
        <v>2858</v>
      </c>
      <c r="AD6225" s="128" t="s">
        <v>146</v>
      </c>
    </row>
    <row r="6226" spans="1:30" x14ac:dyDescent="0.25">
      <c r="A6226" s="128" t="s">
        <v>35</v>
      </c>
      <c r="B6226" s="128" t="s">
        <v>36</v>
      </c>
      <c r="C6226" s="128" t="s">
        <v>37</v>
      </c>
      <c r="D6226" s="128" t="s">
        <v>121</v>
      </c>
      <c r="E6226" s="128" t="s">
        <v>122</v>
      </c>
      <c r="F6226" s="128" t="s">
        <v>123</v>
      </c>
      <c r="G6226" s="128" t="s">
        <v>124</v>
      </c>
      <c r="H6226" s="128" t="s">
        <v>124</v>
      </c>
      <c r="I6226" s="128" t="s">
        <v>42</v>
      </c>
      <c r="J6226" s="128" t="s">
        <v>190</v>
      </c>
      <c r="K6226" s="128" t="s">
        <v>190</v>
      </c>
      <c r="L6226" s="128" t="s">
        <v>43</v>
      </c>
      <c r="M6226" s="128" t="s">
        <v>44</v>
      </c>
      <c r="N6226" s="128" t="s">
        <v>131</v>
      </c>
      <c r="O6226" s="128" t="s">
        <v>198</v>
      </c>
      <c r="P6226" s="128" t="s">
        <v>369</v>
      </c>
      <c r="Q6226" s="128" t="s">
        <v>2862</v>
      </c>
      <c r="R6226" s="128" t="s">
        <v>2863</v>
      </c>
      <c r="S6226" s="127">
        <v>201506</v>
      </c>
      <c r="T6226" s="128" t="s">
        <v>52</v>
      </c>
      <c r="U6226" s="127">
        <v>0</v>
      </c>
      <c r="V6226" s="138">
        <v>115</v>
      </c>
      <c r="W6226" s="128" t="s">
        <v>42</v>
      </c>
      <c r="X6226" s="128" t="s">
        <v>42</v>
      </c>
      <c r="Y6226" s="128" t="s">
        <v>1152</v>
      </c>
      <c r="Z6226" s="128" t="s">
        <v>48</v>
      </c>
      <c r="AA6226" s="128" t="s">
        <v>144</v>
      </c>
      <c r="AB6226" s="128" t="s">
        <v>42</v>
      </c>
      <c r="AC6226" s="128" t="s">
        <v>2864</v>
      </c>
      <c r="AD6226" s="128" t="s">
        <v>146</v>
      </c>
    </row>
    <row r="6227" spans="1:30" x14ac:dyDescent="0.25">
      <c r="A6227" s="128" t="s">
        <v>35</v>
      </c>
      <c r="B6227" s="128" t="s">
        <v>36</v>
      </c>
      <c r="C6227" s="128" t="s">
        <v>37</v>
      </c>
      <c r="D6227" s="128" t="s">
        <v>121</v>
      </c>
      <c r="E6227" s="128" t="s">
        <v>122</v>
      </c>
      <c r="F6227" s="128" t="s">
        <v>123</v>
      </c>
      <c r="G6227" s="128" t="s">
        <v>124</v>
      </c>
      <c r="H6227" s="128" t="s">
        <v>124</v>
      </c>
      <c r="I6227" s="128" t="s">
        <v>42</v>
      </c>
      <c r="J6227" s="128" t="s">
        <v>298</v>
      </c>
      <c r="K6227" s="128" t="s">
        <v>298</v>
      </c>
      <c r="L6227" s="128" t="s">
        <v>43</v>
      </c>
      <c r="M6227" s="128" t="s">
        <v>44</v>
      </c>
      <c r="N6227" s="128" t="s">
        <v>150</v>
      </c>
      <c r="O6227" s="128" t="s">
        <v>42</v>
      </c>
      <c r="P6227" s="128" t="s">
        <v>506</v>
      </c>
      <c r="Q6227" s="128" t="s">
        <v>1713</v>
      </c>
      <c r="R6227" s="128" t="s">
        <v>2865</v>
      </c>
      <c r="S6227" s="127">
        <v>201506</v>
      </c>
      <c r="T6227" s="128" t="s">
        <v>52</v>
      </c>
      <c r="U6227" s="129">
        <v>9000</v>
      </c>
      <c r="V6227" s="138">
        <v>9000</v>
      </c>
      <c r="W6227" s="128" t="s">
        <v>340</v>
      </c>
      <c r="X6227" s="128" t="s">
        <v>1694</v>
      </c>
      <c r="Y6227" s="128" t="s">
        <v>1152</v>
      </c>
      <c r="Z6227" s="128" t="s">
        <v>48</v>
      </c>
      <c r="AA6227" s="128" t="s">
        <v>315</v>
      </c>
      <c r="AB6227" s="128" t="s">
        <v>42</v>
      </c>
      <c r="AC6227" s="128" t="s">
        <v>2866</v>
      </c>
      <c r="AD6227" s="128" t="s">
        <v>146</v>
      </c>
    </row>
    <row r="6228" spans="1:30" x14ac:dyDescent="0.25">
      <c r="A6228" s="128" t="s">
        <v>35</v>
      </c>
      <c r="B6228" s="128" t="s">
        <v>36</v>
      </c>
      <c r="C6228" s="128" t="s">
        <v>37</v>
      </c>
      <c r="D6228" s="128" t="s">
        <v>121</v>
      </c>
      <c r="E6228" s="128" t="s">
        <v>122</v>
      </c>
      <c r="F6228" s="128" t="s">
        <v>123</v>
      </c>
      <c r="G6228" s="128" t="s">
        <v>124</v>
      </c>
      <c r="H6228" s="128" t="s">
        <v>124</v>
      </c>
      <c r="I6228" s="128" t="s">
        <v>42</v>
      </c>
      <c r="J6228" s="128" t="s">
        <v>298</v>
      </c>
      <c r="K6228" s="128" t="s">
        <v>298</v>
      </c>
      <c r="L6228" s="128" t="s">
        <v>43</v>
      </c>
      <c r="M6228" s="128" t="s">
        <v>44</v>
      </c>
      <c r="N6228" s="128" t="s">
        <v>150</v>
      </c>
      <c r="O6228" s="128" t="s">
        <v>42</v>
      </c>
      <c r="P6228" s="128" t="s">
        <v>506</v>
      </c>
      <c r="Q6228" s="128" t="s">
        <v>1713</v>
      </c>
      <c r="R6228" s="128" t="s">
        <v>2867</v>
      </c>
      <c r="S6228" s="127">
        <v>201506</v>
      </c>
      <c r="T6228" s="128" t="s">
        <v>52</v>
      </c>
      <c r="U6228" s="129">
        <v>7500</v>
      </c>
      <c r="V6228" s="138">
        <v>7500</v>
      </c>
      <c r="W6228" s="128" t="s">
        <v>340</v>
      </c>
      <c r="X6228" s="128" t="s">
        <v>1694</v>
      </c>
      <c r="Y6228" s="128" t="s">
        <v>1152</v>
      </c>
      <c r="Z6228" s="128" t="s">
        <v>48</v>
      </c>
      <c r="AA6228" s="128" t="s">
        <v>315</v>
      </c>
      <c r="AB6228" s="128" t="s">
        <v>42</v>
      </c>
      <c r="AC6228" s="128" t="s">
        <v>2866</v>
      </c>
      <c r="AD6228" s="128" t="s">
        <v>146</v>
      </c>
    </row>
    <row r="6229" spans="1:30" x14ac:dyDescent="0.25">
      <c r="A6229" s="128" t="s">
        <v>35</v>
      </c>
      <c r="B6229" s="128" t="s">
        <v>36</v>
      </c>
      <c r="C6229" s="128" t="s">
        <v>37</v>
      </c>
      <c r="D6229" s="128" t="s">
        <v>121</v>
      </c>
      <c r="E6229" s="128" t="s">
        <v>122</v>
      </c>
      <c r="F6229" s="128" t="s">
        <v>123</v>
      </c>
      <c r="G6229" s="128" t="s">
        <v>124</v>
      </c>
      <c r="H6229" s="128" t="s">
        <v>124</v>
      </c>
      <c r="I6229" s="128" t="s">
        <v>42</v>
      </c>
      <c r="J6229" s="128" t="s">
        <v>298</v>
      </c>
      <c r="K6229" s="128" t="s">
        <v>298</v>
      </c>
      <c r="L6229" s="128" t="s">
        <v>43</v>
      </c>
      <c r="M6229" s="128" t="s">
        <v>44</v>
      </c>
      <c r="N6229" s="128" t="s">
        <v>150</v>
      </c>
      <c r="O6229" s="128" t="s">
        <v>42</v>
      </c>
      <c r="P6229" s="128" t="s">
        <v>851</v>
      </c>
      <c r="Q6229" s="128" t="s">
        <v>1710</v>
      </c>
      <c r="R6229" s="128" t="s">
        <v>2868</v>
      </c>
      <c r="S6229" s="127">
        <v>201506</v>
      </c>
      <c r="T6229" s="128" t="s">
        <v>52</v>
      </c>
      <c r="U6229" s="129">
        <v>14650</v>
      </c>
      <c r="V6229" s="138">
        <v>14650</v>
      </c>
      <c r="W6229" s="128" t="s">
        <v>340</v>
      </c>
      <c r="X6229" s="128" t="s">
        <v>1624</v>
      </c>
      <c r="Y6229" s="128" t="s">
        <v>1152</v>
      </c>
      <c r="Z6229" s="128" t="s">
        <v>48</v>
      </c>
      <c r="AA6229" s="128" t="s">
        <v>315</v>
      </c>
      <c r="AB6229" s="128" t="s">
        <v>42</v>
      </c>
      <c r="AC6229" s="128" t="s">
        <v>2866</v>
      </c>
      <c r="AD6229" s="128" t="s">
        <v>146</v>
      </c>
    </row>
    <row r="6230" spans="1:30" x14ac:dyDescent="0.25">
      <c r="A6230" s="128" t="s">
        <v>35</v>
      </c>
      <c r="B6230" s="128" t="s">
        <v>36</v>
      </c>
      <c r="C6230" s="128" t="s">
        <v>37</v>
      </c>
      <c r="D6230" s="128" t="s">
        <v>121</v>
      </c>
      <c r="E6230" s="128" t="s">
        <v>215</v>
      </c>
      <c r="F6230" s="128" t="s">
        <v>216</v>
      </c>
      <c r="G6230" s="128" t="s">
        <v>124</v>
      </c>
      <c r="H6230" s="128" t="s">
        <v>124</v>
      </c>
      <c r="I6230" s="128" t="s">
        <v>42</v>
      </c>
      <c r="J6230" s="128" t="s">
        <v>231</v>
      </c>
      <c r="K6230" s="128" t="s">
        <v>231</v>
      </c>
      <c r="L6230" s="128" t="s">
        <v>43</v>
      </c>
      <c r="M6230" s="128" t="s">
        <v>44</v>
      </c>
      <c r="N6230" s="128" t="s">
        <v>150</v>
      </c>
      <c r="O6230" s="128" t="s">
        <v>42</v>
      </c>
      <c r="P6230" s="128" t="s">
        <v>392</v>
      </c>
      <c r="Q6230" s="128" t="s">
        <v>1717</v>
      </c>
      <c r="R6230" s="128" t="s">
        <v>2869</v>
      </c>
      <c r="S6230" s="127">
        <v>201506</v>
      </c>
      <c r="T6230" s="128" t="s">
        <v>52</v>
      </c>
      <c r="U6230" s="127">
        <v>233.1</v>
      </c>
      <c r="V6230" s="138">
        <v>233.1</v>
      </c>
      <c r="W6230" s="128" t="s">
        <v>340</v>
      </c>
      <c r="X6230" s="128" t="s">
        <v>384</v>
      </c>
      <c r="Y6230" s="128" t="s">
        <v>1152</v>
      </c>
      <c r="Z6230" s="128" t="s">
        <v>48</v>
      </c>
      <c r="AA6230" s="128" t="s">
        <v>315</v>
      </c>
      <c r="AB6230" s="128" t="s">
        <v>42</v>
      </c>
      <c r="AC6230" s="128" t="s">
        <v>2870</v>
      </c>
      <c r="AD6230" s="128" t="s">
        <v>146</v>
      </c>
    </row>
    <row r="6231" spans="1:30" x14ac:dyDescent="0.25">
      <c r="A6231" s="128" t="s">
        <v>35</v>
      </c>
      <c r="B6231" s="128" t="s">
        <v>36</v>
      </c>
      <c r="C6231" s="128" t="s">
        <v>37</v>
      </c>
      <c r="D6231" s="128" t="s">
        <v>121</v>
      </c>
      <c r="E6231" s="128" t="s">
        <v>122</v>
      </c>
      <c r="F6231" s="128" t="s">
        <v>123</v>
      </c>
      <c r="G6231" s="128" t="s">
        <v>124</v>
      </c>
      <c r="H6231" s="128" t="s">
        <v>124</v>
      </c>
      <c r="I6231" s="128" t="s">
        <v>42</v>
      </c>
      <c r="J6231" s="128" t="s">
        <v>174</v>
      </c>
      <c r="K6231" s="128" t="s">
        <v>174</v>
      </c>
      <c r="L6231" s="128" t="s">
        <v>43</v>
      </c>
      <c r="M6231" s="128" t="s">
        <v>44</v>
      </c>
      <c r="N6231" s="128" t="s">
        <v>180</v>
      </c>
      <c r="O6231" s="128" t="s">
        <v>42</v>
      </c>
      <c r="P6231" s="128" t="s">
        <v>522</v>
      </c>
      <c r="Q6231" s="128" t="s">
        <v>523</v>
      </c>
      <c r="R6231" s="128" t="s">
        <v>2551</v>
      </c>
      <c r="S6231" s="127">
        <v>201506</v>
      </c>
      <c r="T6231" s="128" t="s">
        <v>52</v>
      </c>
      <c r="U6231" s="129">
        <v>209409.8</v>
      </c>
      <c r="V6231" s="138">
        <v>209409.8</v>
      </c>
      <c r="W6231" s="128" t="s">
        <v>340</v>
      </c>
      <c r="X6231" s="128" t="s">
        <v>177</v>
      </c>
      <c r="Y6231" s="128" t="s">
        <v>1152</v>
      </c>
      <c r="Z6231" s="128" t="s">
        <v>48</v>
      </c>
      <c r="AA6231" s="128" t="s">
        <v>315</v>
      </c>
      <c r="AB6231" s="128" t="s">
        <v>42</v>
      </c>
      <c r="AC6231" s="128" t="s">
        <v>2870</v>
      </c>
      <c r="AD6231" s="128" t="s">
        <v>146</v>
      </c>
    </row>
    <row r="6232" spans="1:30" x14ac:dyDescent="0.25">
      <c r="A6232" s="128" t="s">
        <v>35</v>
      </c>
      <c r="B6232" s="128" t="s">
        <v>36</v>
      </c>
      <c r="C6232" s="128" t="s">
        <v>37</v>
      </c>
      <c r="D6232" s="128" t="s">
        <v>121</v>
      </c>
      <c r="E6232" s="128" t="s">
        <v>122</v>
      </c>
      <c r="F6232" s="128" t="s">
        <v>123</v>
      </c>
      <c r="G6232" s="128" t="s">
        <v>124</v>
      </c>
      <c r="H6232" s="128" t="s">
        <v>124</v>
      </c>
      <c r="I6232" s="128" t="s">
        <v>42</v>
      </c>
      <c r="J6232" s="128" t="s">
        <v>190</v>
      </c>
      <c r="K6232" s="128" t="s">
        <v>190</v>
      </c>
      <c r="L6232" s="128" t="s">
        <v>43</v>
      </c>
      <c r="M6232" s="128" t="s">
        <v>44</v>
      </c>
      <c r="N6232" s="128" t="s">
        <v>126</v>
      </c>
      <c r="O6232" s="128" t="s">
        <v>42</v>
      </c>
      <c r="P6232" s="128" t="s">
        <v>369</v>
      </c>
      <c r="Q6232" s="128" t="s">
        <v>167</v>
      </c>
      <c r="R6232" s="128" t="s">
        <v>2863</v>
      </c>
      <c r="S6232" s="127">
        <v>201506</v>
      </c>
      <c r="T6232" s="128" t="s">
        <v>52</v>
      </c>
      <c r="U6232" s="127">
        <v>0</v>
      </c>
      <c r="V6232" s="138">
        <v>13.23</v>
      </c>
      <c r="W6232" s="128" t="s">
        <v>42</v>
      </c>
      <c r="X6232" s="128" t="s">
        <v>42</v>
      </c>
      <c r="Y6232" s="128" t="s">
        <v>1152</v>
      </c>
      <c r="Z6232" s="128" t="s">
        <v>48</v>
      </c>
      <c r="AA6232" s="128" t="s">
        <v>168</v>
      </c>
      <c r="AB6232" s="128" t="s">
        <v>42</v>
      </c>
      <c r="AC6232" s="128" t="s">
        <v>2864</v>
      </c>
      <c r="AD6232" s="128" t="s">
        <v>146</v>
      </c>
    </row>
    <row r="6233" spans="1:30" x14ac:dyDescent="0.25">
      <c r="A6233" s="128" t="s">
        <v>35</v>
      </c>
      <c r="B6233" s="128" t="s">
        <v>36</v>
      </c>
      <c r="C6233" s="128" t="s">
        <v>37</v>
      </c>
      <c r="D6233" s="128" t="s">
        <v>121</v>
      </c>
      <c r="E6233" s="128" t="s">
        <v>215</v>
      </c>
      <c r="F6233" s="128" t="s">
        <v>216</v>
      </c>
      <c r="G6233" s="128" t="s">
        <v>124</v>
      </c>
      <c r="H6233" s="128" t="s">
        <v>124</v>
      </c>
      <c r="I6233" s="128" t="s">
        <v>42</v>
      </c>
      <c r="J6233" s="128" t="s">
        <v>217</v>
      </c>
      <c r="K6233" s="128" t="s">
        <v>217</v>
      </c>
      <c r="L6233" s="128" t="s">
        <v>43</v>
      </c>
      <c r="M6233" s="128" t="s">
        <v>44</v>
      </c>
      <c r="N6233" s="128" t="s">
        <v>150</v>
      </c>
      <c r="O6233" s="128" t="s">
        <v>42</v>
      </c>
      <c r="P6233" s="128" t="s">
        <v>392</v>
      </c>
      <c r="Q6233" s="128" t="s">
        <v>1717</v>
      </c>
      <c r="R6233" s="128" t="s">
        <v>2869</v>
      </c>
      <c r="S6233" s="127">
        <v>201506</v>
      </c>
      <c r="T6233" s="128" t="s">
        <v>52</v>
      </c>
      <c r="U6233" s="127">
        <v>279.72000000000003</v>
      </c>
      <c r="V6233" s="138">
        <v>279.72000000000003</v>
      </c>
      <c r="W6233" s="128" t="s">
        <v>340</v>
      </c>
      <c r="X6233" s="128" t="s">
        <v>384</v>
      </c>
      <c r="Y6233" s="128" t="s">
        <v>1152</v>
      </c>
      <c r="Z6233" s="128" t="s">
        <v>48</v>
      </c>
      <c r="AA6233" s="128" t="s">
        <v>315</v>
      </c>
      <c r="AB6233" s="128" t="s">
        <v>42</v>
      </c>
      <c r="AC6233" s="128" t="s">
        <v>2870</v>
      </c>
      <c r="AD6233" s="128" t="s">
        <v>146</v>
      </c>
    </row>
    <row r="6234" spans="1:30" x14ac:dyDescent="0.25">
      <c r="A6234" s="128" t="s">
        <v>35</v>
      </c>
      <c r="B6234" s="128" t="s">
        <v>36</v>
      </c>
      <c r="C6234" s="128" t="s">
        <v>37</v>
      </c>
      <c r="D6234" s="128" t="s">
        <v>121</v>
      </c>
      <c r="E6234" s="128" t="s">
        <v>215</v>
      </c>
      <c r="F6234" s="128" t="s">
        <v>216</v>
      </c>
      <c r="G6234" s="128" t="s">
        <v>124</v>
      </c>
      <c r="H6234" s="128" t="s">
        <v>124</v>
      </c>
      <c r="I6234" s="128" t="s">
        <v>42</v>
      </c>
      <c r="J6234" s="128" t="s">
        <v>237</v>
      </c>
      <c r="K6234" s="128" t="s">
        <v>237</v>
      </c>
      <c r="L6234" s="128" t="s">
        <v>43</v>
      </c>
      <c r="M6234" s="128" t="s">
        <v>44</v>
      </c>
      <c r="N6234" s="128" t="s">
        <v>150</v>
      </c>
      <c r="O6234" s="128" t="s">
        <v>42</v>
      </c>
      <c r="P6234" s="128" t="s">
        <v>392</v>
      </c>
      <c r="Q6234" s="128" t="s">
        <v>1717</v>
      </c>
      <c r="R6234" s="128" t="s">
        <v>2869</v>
      </c>
      <c r="S6234" s="127">
        <v>201506</v>
      </c>
      <c r="T6234" s="128" t="s">
        <v>52</v>
      </c>
      <c r="U6234" s="127">
        <v>279.72000000000003</v>
      </c>
      <c r="V6234" s="138">
        <v>279.72000000000003</v>
      </c>
      <c r="W6234" s="128" t="s">
        <v>340</v>
      </c>
      <c r="X6234" s="128" t="s">
        <v>384</v>
      </c>
      <c r="Y6234" s="128" t="s">
        <v>1152</v>
      </c>
      <c r="Z6234" s="128" t="s">
        <v>48</v>
      </c>
      <c r="AA6234" s="128" t="s">
        <v>315</v>
      </c>
      <c r="AB6234" s="128" t="s">
        <v>42</v>
      </c>
      <c r="AC6234" s="128" t="s">
        <v>2870</v>
      </c>
      <c r="AD6234" s="128" t="s">
        <v>146</v>
      </c>
    </row>
    <row r="6235" spans="1:30" x14ac:dyDescent="0.25">
      <c r="A6235" s="128" t="s">
        <v>35</v>
      </c>
      <c r="B6235" s="128" t="s">
        <v>36</v>
      </c>
      <c r="C6235" s="128" t="s">
        <v>37</v>
      </c>
      <c r="D6235" s="128" t="s">
        <v>121</v>
      </c>
      <c r="E6235" s="128" t="s">
        <v>215</v>
      </c>
      <c r="F6235" s="128" t="s">
        <v>216</v>
      </c>
      <c r="G6235" s="128" t="s">
        <v>124</v>
      </c>
      <c r="H6235" s="128" t="s">
        <v>124</v>
      </c>
      <c r="I6235" s="128" t="s">
        <v>42</v>
      </c>
      <c r="J6235" s="128" t="s">
        <v>250</v>
      </c>
      <c r="K6235" s="128" t="s">
        <v>250</v>
      </c>
      <c r="L6235" s="128" t="s">
        <v>43</v>
      </c>
      <c r="M6235" s="128" t="s">
        <v>44</v>
      </c>
      <c r="N6235" s="128" t="s">
        <v>150</v>
      </c>
      <c r="O6235" s="128" t="s">
        <v>42</v>
      </c>
      <c r="P6235" s="128" t="s">
        <v>392</v>
      </c>
      <c r="Q6235" s="128" t="s">
        <v>1717</v>
      </c>
      <c r="R6235" s="128" t="s">
        <v>2869</v>
      </c>
      <c r="S6235" s="127">
        <v>201506</v>
      </c>
      <c r="T6235" s="128" t="s">
        <v>52</v>
      </c>
      <c r="U6235" s="127">
        <v>248.64</v>
      </c>
      <c r="V6235" s="138">
        <v>248.64</v>
      </c>
      <c r="W6235" s="128" t="s">
        <v>340</v>
      </c>
      <c r="X6235" s="128" t="s">
        <v>384</v>
      </c>
      <c r="Y6235" s="128" t="s">
        <v>1152</v>
      </c>
      <c r="Z6235" s="128" t="s">
        <v>48</v>
      </c>
      <c r="AA6235" s="128" t="s">
        <v>315</v>
      </c>
      <c r="AB6235" s="128" t="s">
        <v>42</v>
      </c>
      <c r="AC6235" s="128" t="s">
        <v>2870</v>
      </c>
      <c r="AD6235" s="128" t="s">
        <v>146</v>
      </c>
    </row>
    <row r="6236" spans="1:30" x14ac:dyDescent="0.25">
      <c r="A6236" s="128" t="s">
        <v>35</v>
      </c>
      <c r="B6236" s="128" t="s">
        <v>36</v>
      </c>
      <c r="C6236" s="128" t="s">
        <v>37</v>
      </c>
      <c r="D6236" s="128" t="s">
        <v>121</v>
      </c>
      <c r="E6236" s="128" t="s">
        <v>122</v>
      </c>
      <c r="F6236" s="128" t="s">
        <v>123</v>
      </c>
      <c r="G6236" s="128" t="s">
        <v>124</v>
      </c>
      <c r="H6236" s="128" t="s">
        <v>124</v>
      </c>
      <c r="I6236" s="128" t="s">
        <v>42</v>
      </c>
      <c r="J6236" s="128" t="s">
        <v>182</v>
      </c>
      <c r="K6236" s="128" t="s">
        <v>182</v>
      </c>
      <c r="L6236" s="128" t="s">
        <v>43</v>
      </c>
      <c r="M6236" s="128" t="s">
        <v>44</v>
      </c>
      <c r="N6236" s="128" t="s">
        <v>180</v>
      </c>
      <c r="O6236" s="128" t="s">
        <v>42</v>
      </c>
      <c r="P6236" s="128" t="s">
        <v>522</v>
      </c>
      <c r="Q6236" s="128" t="s">
        <v>530</v>
      </c>
      <c r="R6236" s="128" t="s">
        <v>2551</v>
      </c>
      <c r="S6236" s="127">
        <v>201506</v>
      </c>
      <c r="T6236" s="128" t="s">
        <v>52</v>
      </c>
      <c r="U6236" s="129">
        <v>1143204.29</v>
      </c>
      <c r="V6236" s="138">
        <v>1143204.29</v>
      </c>
      <c r="W6236" s="128" t="s">
        <v>340</v>
      </c>
      <c r="X6236" s="128" t="s">
        <v>177</v>
      </c>
      <c r="Y6236" s="128" t="s">
        <v>1152</v>
      </c>
      <c r="Z6236" s="128" t="s">
        <v>48</v>
      </c>
      <c r="AA6236" s="128" t="s">
        <v>315</v>
      </c>
      <c r="AB6236" s="128" t="s">
        <v>42</v>
      </c>
      <c r="AC6236" s="128" t="s">
        <v>2870</v>
      </c>
      <c r="AD6236" s="128" t="s">
        <v>146</v>
      </c>
    </row>
    <row r="6237" spans="1:30" x14ac:dyDescent="0.25">
      <c r="A6237" s="128" t="s">
        <v>35</v>
      </c>
      <c r="B6237" s="128" t="s">
        <v>36</v>
      </c>
      <c r="C6237" s="128" t="s">
        <v>37</v>
      </c>
      <c r="D6237" s="128" t="s">
        <v>121</v>
      </c>
      <c r="E6237" s="128" t="s">
        <v>122</v>
      </c>
      <c r="F6237" s="128" t="s">
        <v>123</v>
      </c>
      <c r="G6237" s="128" t="s">
        <v>124</v>
      </c>
      <c r="H6237" s="128" t="s">
        <v>124</v>
      </c>
      <c r="I6237" s="128" t="s">
        <v>42</v>
      </c>
      <c r="J6237" s="128" t="s">
        <v>182</v>
      </c>
      <c r="K6237" s="128" t="s">
        <v>182</v>
      </c>
      <c r="L6237" s="128" t="s">
        <v>43</v>
      </c>
      <c r="M6237" s="128" t="s">
        <v>44</v>
      </c>
      <c r="N6237" s="128" t="s">
        <v>150</v>
      </c>
      <c r="O6237" s="128" t="s">
        <v>42</v>
      </c>
      <c r="P6237" s="128" t="s">
        <v>522</v>
      </c>
      <c r="Q6237" s="128" t="s">
        <v>531</v>
      </c>
      <c r="R6237" s="128" t="s">
        <v>2551</v>
      </c>
      <c r="S6237" s="127">
        <v>201506</v>
      </c>
      <c r="T6237" s="128" t="s">
        <v>52</v>
      </c>
      <c r="U6237" s="129">
        <v>694997.57</v>
      </c>
      <c r="V6237" s="138">
        <v>694997.57</v>
      </c>
      <c r="W6237" s="128" t="s">
        <v>340</v>
      </c>
      <c r="X6237" s="128" t="s">
        <v>177</v>
      </c>
      <c r="Y6237" s="128" t="s">
        <v>1152</v>
      </c>
      <c r="Z6237" s="128" t="s">
        <v>48</v>
      </c>
      <c r="AA6237" s="128" t="s">
        <v>315</v>
      </c>
      <c r="AB6237" s="128" t="s">
        <v>42</v>
      </c>
      <c r="AC6237" s="128" t="s">
        <v>2870</v>
      </c>
      <c r="AD6237" s="128" t="s">
        <v>146</v>
      </c>
    </row>
    <row r="6238" spans="1:30" x14ac:dyDescent="0.25">
      <c r="A6238" s="128" t="s">
        <v>35</v>
      </c>
      <c r="B6238" s="128" t="s">
        <v>36</v>
      </c>
      <c r="C6238" s="128" t="s">
        <v>37</v>
      </c>
      <c r="D6238" s="128" t="s">
        <v>121</v>
      </c>
      <c r="E6238" s="128" t="s">
        <v>122</v>
      </c>
      <c r="F6238" s="128" t="s">
        <v>123</v>
      </c>
      <c r="G6238" s="128" t="s">
        <v>124</v>
      </c>
      <c r="H6238" s="128" t="s">
        <v>124</v>
      </c>
      <c r="I6238" s="128" t="s">
        <v>42</v>
      </c>
      <c r="J6238" s="128" t="s">
        <v>532</v>
      </c>
      <c r="K6238" s="128" t="s">
        <v>532</v>
      </c>
      <c r="L6238" s="128" t="s">
        <v>43</v>
      </c>
      <c r="M6238" s="128" t="s">
        <v>44</v>
      </c>
      <c r="N6238" s="128" t="s">
        <v>180</v>
      </c>
      <c r="O6238" s="128" t="s">
        <v>42</v>
      </c>
      <c r="P6238" s="128" t="s">
        <v>522</v>
      </c>
      <c r="Q6238" s="128" t="s">
        <v>733</v>
      </c>
      <c r="R6238" s="128" t="s">
        <v>2551</v>
      </c>
      <c r="S6238" s="127">
        <v>201506</v>
      </c>
      <c r="T6238" s="128" t="s">
        <v>52</v>
      </c>
      <c r="U6238" s="129">
        <v>33329.839999999997</v>
      </c>
      <c r="V6238" s="138">
        <v>33329.839999999997</v>
      </c>
      <c r="W6238" s="128" t="s">
        <v>340</v>
      </c>
      <c r="X6238" s="128" t="s">
        <v>177</v>
      </c>
      <c r="Y6238" s="128" t="s">
        <v>1152</v>
      </c>
      <c r="Z6238" s="128" t="s">
        <v>48</v>
      </c>
      <c r="AA6238" s="128" t="s">
        <v>315</v>
      </c>
      <c r="AB6238" s="128" t="s">
        <v>42</v>
      </c>
      <c r="AC6238" s="128" t="s">
        <v>2870</v>
      </c>
      <c r="AD6238" s="128" t="s">
        <v>146</v>
      </c>
    </row>
    <row r="6239" spans="1:30" x14ac:dyDescent="0.25">
      <c r="A6239" s="128" t="s">
        <v>35</v>
      </c>
      <c r="B6239" s="128" t="s">
        <v>36</v>
      </c>
      <c r="C6239" s="128" t="s">
        <v>37</v>
      </c>
      <c r="D6239" s="128" t="s">
        <v>121</v>
      </c>
      <c r="E6239" s="128" t="s">
        <v>122</v>
      </c>
      <c r="F6239" s="128" t="s">
        <v>123</v>
      </c>
      <c r="G6239" s="128" t="s">
        <v>124</v>
      </c>
      <c r="H6239" s="128" t="s">
        <v>124</v>
      </c>
      <c r="I6239" s="128" t="s">
        <v>42</v>
      </c>
      <c r="J6239" s="128" t="s">
        <v>532</v>
      </c>
      <c r="K6239" s="128" t="s">
        <v>532</v>
      </c>
      <c r="L6239" s="128" t="s">
        <v>43</v>
      </c>
      <c r="M6239" s="128" t="s">
        <v>44</v>
      </c>
      <c r="N6239" s="128" t="s">
        <v>150</v>
      </c>
      <c r="O6239" s="128" t="s">
        <v>42</v>
      </c>
      <c r="P6239" s="128" t="s">
        <v>522</v>
      </c>
      <c r="Q6239" s="128" t="s">
        <v>653</v>
      </c>
      <c r="R6239" s="128" t="s">
        <v>2551</v>
      </c>
      <c r="S6239" s="127">
        <v>201506</v>
      </c>
      <c r="T6239" s="128" t="s">
        <v>52</v>
      </c>
      <c r="U6239" s="129">
        <v>38061.18</v>
      </c>
      <c r="V6239" s="138">
        <v>38061.18</v>
      </c>
      <c r="W6239" s="128" t="s">
        <v>340</v>
      </c>
      <c r="X6239" s="128" t="s">
        <v>177</v>
      </c>
      <c r="Y6239" s="128" t="s">
        <v>1152</v>
      </c>
      <c r="Z6239" s="128" t="s">
        <v>48</v>
      </c>
      <c r="AA6239" s="128" t="s">
        <v>315</v>
      </c>
      <c r="AB6239" s="128" t="s">
        <v>42</v>
      </c>
      <c r="AC6239" s="128" t="s">
        <v>2870</v>
      </c>
      <c r="AD6239" s="128" t="s">
        <v>146</v>
      </c>
    </row>
    <row r="6240" spans="1:30" x14ac:dyDescent="0.25">
      <c r="A6240" s="128" t="s">
        <v>35</v>
      </c>
      <c r="B6240" s="128" t="s">
        <v>36</v>
      </c>
      <c r="C6240" s="128" t="s">
        <v>37</v>
      </c>
      <c r="D6240" s="128" t="s">
        <v>121</v>
      </c>
      <c r="E6240" s="128" t="s">
        <v>122</v>
      </c>
      <c r="F6240" s="128" t="s">
        <v>123</v>
      </c>
      <c r="G6240" s="128" t="s">
        <v>124</v>
      </c>
      <c r="H6240" s="128" t="s">
        <v>124</v>
      </c>
      <c r="I6240" s="128" t="s">
        <v>42</v>
      </c>
      <c r="J6240" s="128" t="s">
        <v>652</v>
      </c>
      <c r="K6240" s="128" t="s">
        <v>652</v>
      </c>
      <c r="L6240" s="128" t="s">
        <v>43</v>
      </c>
      <c r="M6240" s="128" t="s">
        <v>44</v>
      </c>
      <c r="N6240" s="128" t="s">
        <v>150</v>
      </c>
      <c r="O6240" s="128" t="s">
        <v>42</v>
      </c>
      <c r="P6240" s="128" t="s">
        <v>522</v>
      </c>
      <c r="Q6240" s="128" t="s">
        <v>732</v>
      </c>
      <c r="R6240" s="128" t="s">
        <v>2551</v>
      </c>
      <c r="S6240" s="127">
        <v>201506</v>
      </c>
      <c r="T6240" s="128" t="s">
        <v>52</v>
      </c>
      <c r="U6240" s="129">
        <v>54899.14</v>
      </c>
      <c r="V6240" s="138">
        <v>54899.14</v>
      </c>
      <c r="W6240" s="128" t="s">
        <v>340</v>
      </c>
      <c r="X6240" s="128" t="s">
        <v>177</v>
      </c>
      <c r="Y6240" s="128" t="s">
        <v>1152</v>
      </c>
      <c r="Z6240" s="128" t="s">
        <v>48</v>
      </c>
      <c r="AA6240" s="128" t="s">
        <v>315</v>
      </c>
      <c r="AB6240" s="128" t="s">
        <v>42</v>
      </c>
      <c r="AC6240" s="128" t="s">
        <v>2870</v>
      </c>
      <c r="AD6240" s="128" t="s">
        <v>146</v>
      </c>
    </row>
    <row r="6241" spans="1:30" x14ac:dyDescent="0.25">
      <c r="A6241" s="128" t="s">
        <v>35</v>
      </c>
      <c r="B6241" s="128" t="s">
        <v>36</v>
      </c>
      <c r="C6241" s="128" t="s">
        <v>37</v>
      </c>
      <c r="D6241" s="128" t="s">
        <v>121</v>
      </c>
      <c r="E6241" s="128" t="s">
        <v>122</v>
      </c>
      <c r="F6241" s="128" t="s">
        <v>123</v>
      </c>
      <c r="G6241" s="128" t="s">
        <v>124</v>
      </c>
      <c r="H6241" s="128" t="s">
        <v>124</v>
      </c>
      <c r="I6241" s="128" t="s">
        <v>42</v>
      </c>
      <c r="J6241" s="128" t="s">
        <v>298</v>
      </c>
      <c r="K6241" s="128" t="s">
        <v>298</v>
      </c>
      <c r="L6241" s="128" t="s">
        <v>43</v>
      </c>
      <c r="M6241" s="128" t="s">
        <v>44</v>
      </c>
      <c r="N6241" s="128" t="s">
        <v>150</v>
      </c>
      <c r="O6241" s="128" t="s">
        <v>42</v>
      </c>
      <c r="P6241" s="128" t="s">
        <v>2653</v>
      </c>
      <c r="Q6241" s="128" t="s">
        <v>2654</v>
      </c>
      <c r="R6241" s="128" t="s">
        <v>2871</v>
      </c>
      <c r="S6241" s="127">
        <v>201506</v>
      </c>
      <c r="T6241" s="128" t="s">
        <v>52</v>
      </c>
      <c r="U6241" s="129">
        <v>7965</v>
      </c>
      <c r="V6241" s="138">
        <v>7965</v>
      </c>
      <c r="W6241" s="128" t="s">
        <v>340</v>
      </c>
      <c r="X6241" s="128" t="s">
        <v>2583</v>
      </c>
      <c r="Y6241" s="128" t="s">
        <v>1152</v>
      </c>
      <c r="Z6241" s="128" t="s">
        <v>48</v>
      </c>
      <c r="AA6241" s="128" t="s">
        <v>315</v>
      </c>
      <c r="AB6241" s="128" t="s">
        <v>42</v>
      </c>
      <c r="AC6241" s="128" t="s">
        <v>2870</v>
      </c>
      <c r="AD6241" s="128" t="s">
        <v>146</v>
      </c>
    </row>
    <row r="6242" spans="1:30" x14ac:dyDescent="0.25">
      <c r="A6242" s="128" t="s">
        <v>35</v>
      </c>
      <c r="B6242" s="128" t="s">
        <v>36</v>
      </c>
      <c r="C6242" s="128" t="s">
        <v>37</v>
      </c>
      <c r="D6242" s="128" t="s">
        <v>121</v>
      </c>
      <c r="E6242" s="128" t="s">
        <v>215</v>
      </c>
      <c r="F6242" s="128" t="s">
        <v>216</v>
      </c>
      <c r="G6242" s="128" t="s">
        <v>124</v>
      </c>
      <c r="H6242" s="128" t="s">
        <v>124</v>
      </c>
      <c r="I6242" s="128" t="s">
        <v>42</v>
      </c>
      <c r="J6242" s="128" t="s">
        <v>261</v>
      </c>
      <c r="K6242" s="128" t="s">
        <v>261</v>
      </c>
      <c r="L6242" s="128" t="s">
        <v>43</v>
      </c>
      <c r="M6242" s="128" t="s">
        <v>44</v>
      </c>
      <c r="N6242" s="128" t="s">
        <v>150</v>
      </c>
      <c r="O6242" s="128" t="s">
        <v>42</v>
      </c>
      <c r="P6242" s="128" t="s">
        <v>392</v>
      </c>
      <c r="Q6242" s="128" t="s">
        <v>1717</v>
      </c>
      <c r="R6242" s="128" t="s">
        <v>2869</v>
      </c>
      <c r="S6242" s="127">
        <v>201506</v>
      </c>
      <c r="T6242" s="128" t="s">
        <v>52</v>
      </c>
      <c r="U6242" s="127">
        <v>264.18</v>
      </c>
      <c r="V6242" s="138">
        <v>264.18</v>
      </c>
      <c r="W6242" s="128" t="s">
        <v>340</v>
      </c>
      <c r="X6242" s="128" t="s">
        <v>384</v>
      </c>
      <c r="Y6242" s="128" t="s">
        <v>1152</v>
      </c>
      <c r="Z6242" s="128" t="s">
        <v>48</v>
      </c>
      <c r="AA6242" s="128" t="s">
        <v>315</v>
      </c>
      <c r="AB6242" s="128" t="s">
        <v>42</v>
      </c>
      <c r="AC6242" s="128" t="s">
        <v>2870</v>
      </c>
      <c r="AD6242" s="128" t="s">
        <v>146</v>
      </c>
    </row>
    <row r="6243" spans="1:30" x14ac:dyDescent="0.25">
      <c r="A6243" s="128" t="s">
        <v>35</v>
      </c>
      <c r="B6243" s="128" t="s">
        <v>36</v>
      </c>
      <c r="C6243" s="128" t="s">
        <v>37</v>
      </c>
      <c r="D6243" s="128" t="s">
        <v>121</v>
      </c>
      <c r="E6243" s="128" t="s">
        <v>122</v>
      </c>
      <c r="F6243" s="128" t="s">
        <v>123</v>
      </c>
      <c r="G6243" s="128" t="s">
        <v>124</v>
      </c>
      <c r="H6243" s="128" t="s">
        <v>124</v>
      </c>
      <c r="I6243" s="128" t="s">
        <v>42</v>
      </c>
      <c r="J6243" s="128" t="s">
        <v>652</v>
      </c>
      <c r="K6243" s="128" t="s">
        <v>652</v>
      </c>
      <c r="L6243" s="128" t="s">
        <v>43</v>
      </c>
      <c r="M6243" s="128" t="s">
        <v>44</v>
      </c>
      <c r="N6243" s="128" t="s">
        <v>180</v>
      </c>
      <c r="O6243" s="128" t="s">
        <v>42</v>
      </c>
      <c r="P6243" s="128" t="s">
        <v>522</v>
      </c>
      <c r="Q6243" s="128" t="s">
        <v>960</v>
      </c>
      <c r="R6243" s="128" t="s">
        <v>2551</v>
      </c>
      <c r="S6243" s="127">
        <v>201506</v>
      </c>
      <c r="T6243" s="128" t="s">
        <v>52</v>
      </c>
      <c r="U6243" s="129">
        <v>15087.86</v>
      </c>
      <c r="V6243" s="138">
        <v>15087.86</v>
      </c>
      <c r="W6243" s="128" t="s">
        <v>340</v>
      </c>
      <c r="X6243" s="128" t="s">
        <v>177</v>
      </c>
      <c r="Y6243" s="128" t="s">
        <v>1152</v>
      </c>
      <c r="Z6243" s="128" t="s">
        <v>48</v>
      </c>
      <c r="AA6243" s="128" t="s">
        <v>315</v>
      </c>
      <c r="AB6243" s="128" t="s">
        <v>42</v>
      </c>
      <c r="AC6243" s="128" t="s">
        <v>2870</v>
      </c>
      <c r="AD6243" s="128" t="s">
        <v>146</v>
      </c>
    </row>
    <row r="6244" spans="1:30" x14ac:dyDescent="0.25">
      <c r="A6244" s="128" t="s">
        <v>35</v>
      </c>
      <c r="B6244" s="128" t="s">
        <v>36</v>
      </c>
      <c r="C6244" s="128" t="s">
        <v>37</v>
      </c>
      <c r="D6244" s="128" t="s">
        <v>121</v>
      </c>
      <c r="E6244" s="128" t="s">
        <v>122</v>
      </c>
      <c r="F6244" s="128" t="s">
        <v>123</v>
      </c>
      <c r="G6244" s="128" t="s">
        <v>124</v>
      </c>
      <c r="H6244" s="128" t="s">
        <v>124</v>
      </c>
      <c r="I6244" s="128" t="s">
        <v>42</v>
      </c>
      <c r="J6244" s="128" t="s">
        <v>298</v>
      </c>
      <c r="K6244" s="128" t="s">
        <v>298</v>
      </c>
      <c r="L6244" s="128" t="s">
        <v>43</v>
      </c>
      <c r="M6244" s="128" t="s">
        <v>44</v>
      </c>
      <c r="N6244" s="128" t="s">
        <v>150</v>
      </c>
      <c r="O6244" s="128" t="s">
        <v>42</v>
      </c>
      <c r="P6244" s="128" t="s">
        <v>2653</v>
      </c>
      <c r="Q6244" s="128" t="s">
        <v>2654</v>
      </c>
      <c r="R6244" s="128" t="s">
        <v>2872</v>
      </c>
      <c r="S6244" s="127">
        <v>201506</v>
      </c>
      <c r="T6244" s="128" t="s">
        <v>52</v>
      </c>
      <c r="U6244" s="129">
        <v>1005.5</v>
      </c>
      <c r="V6244" s="138">
        <v>1005.5</v>
      </c>
      <c r="W6244" s="128" t="s">
        <v>340</v>
      </c>
      <c r="X6244" s="128" t="s">
        <v>2583</v>
      </c>
      <c r="Y6244" s="128" t="s">
        <v>1152</v>
      </c>
      <c r="Z6244" s="128" t="s">
        <v>48</v>
      </c>
      <c r="AA6244" s="128" t="s">
        <v>315</v>
      </c>
      <c r="AB6244" s="128" t="s">
        <v>42</v>
      </c>
      <c r="AC6244" s="128" t="s">
        <v>2873</v>
      </c>
      <c r="AD6244" s="128" t="s">
        <v>146</v>
      </c>
    </row>
    <row r="6245" spans="1:30" x14ac:dyDescent="0.25">
      <c r="A6245" s="128" t="s">
        <v>35</v>
      </c>
      <c r="B6245" s="128" t="s">
        <v>36</v>
      </c>
      <c r="C6245" s="128" t="s">
        <v>37</v>
      </c>
      <c r="D6245" s="128" t="s">
        <v>121</v>
      </c>
      <c r="E6245" s="128" t="s">
        <v>215</v>
      </c>
      <c r="F6245" s="128" t="s">
        <v>216</v>
      </c>
      <c r="G6245" s="128" t="s">
        <v>124</v>
      </c>
      <c r="H6245" s="128" t="s">
        <v>124</v>
      </c>
      <c r="I6245" s="128" t="s">
        <v>42</v>
      </c>
      <c r="J6245" s="128" t="s">
        <v>231</v>
      </c>
      <c r="K6245" s="128" t="s">
        <v>231</v>
      </c>
      <c r="L6245" s="128" t="s">
        <v>43</v>
      </c>
      <c r="M6245" s="128" t="s">
        <v>44</v>
      </c>
      <c r="N6245" s="128" t="s">
        <v>150</v>
      </c>
      <c r="O6245" s="128" t="s">
        <v>42</v>
      </c>
      <c r="P6245" s="128" t="s">
        <v>2874</v>
      </c>
      <c r="Q6245" s="128" t="s">
        <v>417</v>
      </c>
      <c r="R6245" s="128" t="s">
        <v>2875</v>
      </c>
      <c r="S6245" s="127">
        <v>201506</v>
      </c>
      <c r="T6245" s="128" t="s">
        <v>52</v>
      </c>
      <c r="U6245" s="129">
        <v>68893.64</v>
      </c>
      <c r="V6245" s="138">
        <v>68893.64</v>
      </c>
      <c r="W6245" s="128" t="s">
        <v>340</v>
      </c>
      <c r="X6245" s="128" t="s">
        <v>236</v>
      </c>
      <c r="Y6245" s="128" t="s">
        <v>1152</v>
      </c>
      <c r="Z6245" s="128" t="s">
        <v>48</v>
      </c>
      <c r="AA6245" s="128" t="s">
        <v>315</v>
      </c>
      <c r="AB6245" s="128" t="s">
        <v>42</v>
      </c>
      <c r="AC6245" s="128" t="s">
        <v>2873</v>
      </c>
      <c r="AD6245" s="128" t="s">
        <v>146</v>
      </c>
    </row>
    <row r="6246" spans="1:30" x14ac:dyDescent="0.25">
      <c r="A6246" s="128" t="s">
        <v>35</v>
      </c>
      <c r="B6246" s="128" t="s">
        <v>36</v>
      </c>
      <c r="C6246" s="128" t="s">
        <v>37</v>
      </c>
      <c r="D6246" s="128" t="s">
        <v>121</v>
      </c>
      <c r="E6246" s="128" t="s">
        <v>215</v>
      </c>
      <c r="F6246" s="128" t="s">
        <v>216</v>
      </c>
      <c r="G6246" s="128" t="s">
        <v>124</v>
      </c>
      <c r="H6246" s="128" t="s">
        <v>124</v>
      </c>
      <c r="I6246" s="128" t="s">
        <v>42</v>
      </c>
      <c r="J6246" s="128" t="s">
        <v>217</v>
      </c>
      <c r="K6246" s="128" t="s">
        <v>217</v>
      </c>
      <c r="L6246" s="128" t="s">
        <v>43</v>
      </c>
      <c r="M6246" s="128" t="s">
        <v>44</v>
      </c>
      <c r="N6246" s="128" t="s">
        <v>150</v>
      </c>
      <c r="O6246" s="128" t="s">
        <v>42</v>
      </c>
      <c r="P6246" s="128" t="s">
        <v>392</v>
      </c>
      <c r="Q6246" s="128" t="s">
        <v>1717</v>
      </c>
      <c r="R6246" s="128" t="s">
        <v>2876</v>
      </c>
      <c r="S6246" s="127">
        <v>201506</v>
      </c>
      <c r="T6246" s="128" t="s">
        <v>52</v>
      </c>
      <c r="U6246" s="127">
        <v>279.72000000000003</v>
      </c>
      <c r="V6246" s="138">
        <v>279.72000000000003</v>
      </c>
      <c r="W6246" s="128" t="s">
        <v>340</v>
      </c>
      <c r="X6246" s="128" t="s">
        <v>384</v>
      </c>
      <c r="Y6246" s="128" t="s">
        <v>1152</v>
      </c>
      <c r="Z6246" s="128" t="s">
        <v>48</v>
      </c>
      <c r="AA6246" s="128" t="s">
        <v>315</v>
      </c>
      <c r="AB6246" s="128" t="s">
        <v>42</v>
      </c>
      <c r="AC6246" s="128" t="s">
        <v>2877</v>
      </c>
      <c r="AD6246" s="128" t="s">
        <v>146</v>
      </c>
    </row>
    <row r="6247" spans="1:30" x14ac:dyDescent="0.25">
      <c r="A6247" s="128" t="s">
        <v>35</v>
      </c>
      <c r="B6247" s="128" t="s">
        <v>36</v>
      </c>
      <c r="C6247" s="128" t="s">
        <v>37</v>
      </c>
      <c r="D6247" s="128" t="s">
        <v>121</v>
      </c>
      <c r="E6247" s="128" t="s">
        <v>215</v>
      </c>
      <c r="F6247" s="128" t="s">
        <v>216</v>
      </c>
      <c r="G6247" s="128" t="s">
        <v>124</v>
      </c>
      <c r="H6247" s="128" t="s">
        <v>124</v>
      </c>
      <c r="I6247" s="128" t="s">
        <v>42</v>
      </c>
      <c r="J6247" s="128" t="s">
        <v>231</v>
      </c>
      <c r="K6247" s="128" t="s">
        <v>231</v>
      </c>
      <c r="L6247" s="128" t="s">
        <v>43</v>
      </c>
      <c r="M6247" s="128" t="s">
        <v>44</v>
      </c>
      <c r="N6247" s="128" t="s">
        <v>150</v>
      </c>
      <c r="O6247" s="128" t="s">
        <v>42</v>
      </c>
      <c r="P6247" s="128" t="s">
        <v>392</v>
      </c>
      <c r="Q6247" s="128" t="s">
        <v>1717</v>
      </c>
      <c r="R6247" s="128" t="s">
        <v>2876</v>
      </c>
      <c r="S6247" s="127">
        <v>201506</v>
      </c>
      <c r="T6247" s="128" t="s">
        <v>52</v>
      </c>
      <c r="U6247" s="127">
        <v>233.1</v>
      </c>
      <c r="V6247" s="138">
        <v>233.1</v>
      </c>
      <c r="W6247" s="128" t="s">
        <v>340</v>
      </c>
      <c r="X6247" s="128" t="s">
        <v>384</v>
      </c>
      <c r="Y6247" s="128" t="s">
        <v>1152</v>
      </c>
      <c r="Z6247" s="128" t="s">
        <v>48</v>
      </c>
      <c r="AA6247" s="128" t="s">
        <v>315</v>
      </c>
      <c r="AB6247" s="128" t="s">
        <v>42</v>
      </c>
      <c r="AC6247" s="128" t="s">
        <v>2877</v>
      </c>
      <c r="AD6247" s="128" t="s">
        <v>146</v>
      </c>
    </row>
    <row r="6248" spans="1:30" x14ac:dyDescent="0.25">
      <c r="A6248" s="128" t="s">
        <v>35</v>
      </c>
      <c r="B6248" s="128" t="s">
        <v>36</v>
      </c>
      <c r="C6248" s="128" t="s">
        <v>37</v>
      </c>
      <c r="D6248" s="128" t="s">
        <v>121</v>
      </c>
      <c r="E6248" s="128" t="s">
        <v>215</v>
      </c>
      <c r="F6248" s="128" t="s">
        <v>216</v>
      </c>
      <c r="G6248" s="128" t="s">
        <v>124</v>
      </c>
      <c r="H6248" s="128" t="s">
        <v>124</v>
      </c>
      <c r="I6248" s="128" t="s">
        <v>42</v>
      </c>
      <c r="J6248" s="128" t="s">
        <v>250</v>
      </c>
      <c r="K6248" s="128" t="s">
        <v>250</v>
      </c>
      <c r="L6248" s="128" t="s">
        <v>43</v>
      </c>
      <c r="M6248" s="128" t="s">
        <v>44</v>
      </c>
      <c r="N6248" s="128" t="s">
        <v>150</v>
      </c>
      <c r="O6248" s="128" t="s">
        <v>42</v>
      </c>
      <c r="P6248" s="128" t="s">
        <v>392</v>
      </c>
      <c r="Q6248" s="128" t="s">
        <v>1717</v>
      </c>
      <c r="R6248" s="128" t="s">
        <v>2876</v>
      </c>
      <c r="S6248" s="127">
        <v>201506</v>
      </c>
      <c r="T6248" s="128" t="s">
        <v>52</v>
      </c>
      <c r="U6248" s="127">
        <v>248.64</v>
      </c>
      <c r="V6248" s="138">
        <v>248.64</v>
      </c>
      <c r="W6248" s="128" t="s">
        <v>340</v>
      </c>
      <c r="X6248" s="128" t="s">
        <v>384</v>
      </c>
      <c r="Y6248" s="128" t="s">
        <v>1152</v>
      </c>
      <c r="Z6248" s="128" t="s">
        <v>48</v>
      </c>
      <c r="AA6248" s="128" t="s">
        <v>315</v>
      </c>
      <c r="AB6248" s="128" t="s">
        <v>42</v>
      </c>
      <c r="AC6248" s="128" t="s">
        <v>2877</v>
      </c>
      <c r="AD6248" s="128" t="s">
        <v>146</v>
      </c>
    </row>
    <row r="6249" spans="1:30" x14ac:dyDescent="0.25">
      <c r="A6249" s="128" t="s">
        <v>35</v>
      </c>
      <c r="B6249" s="128" t="s">
        <v>36</v>
      </c>
      <c r="C6249" s="128" t="s">
        <v>37</v>
      </c>
      <c r="D6249" s="128" t="s">
        <v>121</v>
      </c>
      <c r="E6249" s="128" t="s">
        <v>122</v>
      </c>
      <c r="F6249" s="128" t="s">
        <v>123</v>
      </c>
      <c r="G6249" s="128" t="s">
        <v>124</v>
      </c>
      <c r="H6249" s="128" t="s">
        <v>124</v>
      </c>
      <c r="I6249" s="128" t="s">
        <v>42</v>
      </c>
      <c r="J6249" s="128" t="s">
        <v>190</v>
      </c>
      <c r="K6249" s="128" t="s">
        <v>190</v>
      </c>
      <c r="L6249" s="128" t="s">
        <v>43</v>
      </c>
      <c r="M6249" s="128" t="s">
        <v>44</v>
      </c>
      <c r="N6249" s="128" t="s">
        <v>126</v>
      </c>
      <c r="O6249" s="128" t="s">
        <v>42</v>
      </c>
      <c r="P6249" s="128" t="s">
        <v>369</v>
      </c>
      <c r="Q6249" s="128" t="s">
        <v>167</v>
      </c>
      <c r="R6249" s="128" t="s">
        <v>2863</v>
      </c>
      <c r="S6249" s="127">
        <v>201506</v>
      </c>
      <c r="T6249" s="128" t="s">
        <v>52</v>
      </c>
      <c r="U6249" s="127">
        <v>0</v>
      </c>
      <c r="V6249" s="138">
        <v>13.23</v>
      </c>
      <c r="W6249" s="128" t="s">
        <v>42</v>
      </c>
      <c r="X6249" s="128" t="s">
        <v>42</v>
      </c>
      <c r="Y6249" s="128" t="s">
        <v>1152</v>
      </c>
      <c r="Z6249" s="128" t="s">
        <v>48</v>
      </c>
      <c r="AA6249" s="128" t="s">
        <v>168</v>
      </c>
      <c r="AB6249" s="128" t="s">
        <v>42</v>
      </c>
      <c r="AC6249" s="128" t="s">
        <v>2864</v>
      </c>
      <c r="AD6249" s="128" t="s">
        <v>146</v>
      </c>
    </row>
    <row r="6250" spans="1:30" x14ac:dyDescent="0.25">
      <c r="A6250" s="128" t="s">
        <v>35</v>
      </c>
      <c r="B6250" s="128" t="s">
        <v>36</v>
      </c>
      <c r="C6250" s="128" t="s">
        <v>37</v>
      </c>
      <c r="D6250" s="128" t="s">
        <v>121</v>
      </c>
      <c r="E6250" s="128" t="s">
        <v>215</v>
      </c>
      <c r="F6250" s="128" t="s">
        <v>216</v>
      </c>
      <c r="G6250" s="128" t="s">
        <v>124</v>
      </c>
      <c r="H6250" s="128" t="s">
        <v>124</v>
      </c>
      <c r="I6250" s="128" t="s">
        <v>42</v>
      </c>
      <c r="J6250" s="128" t="s">
        <v>231</v>
      </c>
      <c r="K6250" s="128" t="s">
        <v>231</v>
      </c>
      <c r="L6250" s="128" t="s">
        <v>43</v>
      </c>
      <c r="M6250" s="128" t="s">
        <v>44</v>
      </c>
      <c r="N6250" s="128" t="s">
        <v>150</v>
      </c>
      <c r="O6250" s="128" t="s">
        <v>42</v>
      </c>
      <c r="P6250" s="128" t="s">
        <v>392</v>
      </c>
      <c r="Q6250" s="128" t="s">
        <v>1717</v>
      </c>
      <c r="R6250" s="128" t="s">
        <v>2855</v>
      </c>
      <c r="S6250" s="127">
        <v>201506</v>
      </c>
      <c r="T6250" s="128" t="s">
        <v>52</v>
      </c>
      <c r="U6250" s="127">
        <v>233.1</v>
      </c>
      <c r="V6250" s="138">
        <v>233.1</v>
      </c>
      <c r="W6250" s="128" t="s">
        <v>340</v>
      </c>
      <c r="X6250" s="128" t="s">
        <v>384</v>
      </c>
      <c r="Y6250" s="128" t="s">
        <v>1152</v>
      </c>
      <c r="Z6250" s="128" t="s">
        <v>48</v>
      </c>
      <c r="AA6250" s="128" t="s">
        <v>315</v>
      </c>
      <c r="AB6250" s="128" t="s">
        <v>42</v>
      </c>
      <c r="AC6250" s="128" t="s">
        <v>2856</v>
      </c>
      <c r="AD6250" s="128" t="s">
        <v>146</v>
      </c>
    </row>
    <row r="6251" spans="1:30" x14ac:dyDescent="0.25">
      <c r="A6251" s="128" t="s">
        <v>35</v>
      </c>
      <c r="B6251" s="128" t="s">
        <v>36</v>
      </c>
      <c r="C6251" s="128" t="s">
        <v>37</v>
      </c>
      <c r="D6251" s="128" t="s">
        <v>121</v>
      </c>
      <c r="E6251" s="128" t="s">
        <v>215</v>
      </c>
      <c r="F6251" s="128" t="s">
        <v>216</v>
      </c>
      <c r="G6251" s="128" t="s">
        <v>124</v>
      </c>
      <c r="H6251" s="128" t="s">
        <v>124</v>
      </c>
      <c r="I6251" s="128" t="s">
        <v>42</v>
      </c>
      <c r="J6251" s="128" t="s">
        <v>250</v>
      </c>
      <c r="K6251" s="128" t="s">
        <v>250</v>
      </c>
      <c r="L6251" s="128" t="s">
        <v>43</v>
      </c>
      <c r="M6251" s="128" t="s">
        <v>44</v>
      </c>
      <c r="N6251" s="128" t="s">
        <v>150</v>
      </c>
      <c r="O6251" s="128" t="s">
        <v>42</v>
      </c>
      <c r="P6251" s="128" t="s">
        <v>1719</v>
      </c>
      <c r="Q6251" s="128" t="s">
        <v>1720</v>
      </c>
      <c r="R6251" s="128" t="s">
        <v>2878</v>
      </c>
      <c r="S6251" s="127">
        <v>201506</v>
      </c>
      <c r="T6251" s="128" t="s">
        <v>52</v>
      </c>
      <c r="U6251" s="129">
        <v>1212.5</v>
      </c>
      <c r="V6251" s="138">
        <v>1212.5</v>
      </c>
      <c r="W6251" s="128" t="s">
        <v>340</v>
      </c>
      <c r="X6251" s="128" t="s">
        <v>433</v>
      </c>
      <c r="Y6251" s="128" t="s">
        <v>1152</v>
      </c>
      <c r="Z6251" s="128" t="s">
        <v>48</v>
      </c>
      <c r="AA6251" s="128" t="s">
        <v>315</v>
      </c>
      <c r="AB6251" s="128" t="s">
        <v>42</v>
      </c>
      <c r="AC6251" s="128" t="s">
        <v>2856</v>
      </c>
      <c r="AD6251" s="128" t="s">
        <v>146</v>
      </c>
    </row>
    <row r="6252" spans="1:30" x14ac:dyDescent="0.25">
      <c r="A6252" s="128" t="s">
        <v>35</v>
      </c>
      <c r="B6252" s="128" t="s">
        <v>36</v>
      </c>
      <c r="C6252" s="128" t="s">
        <v>37</v>
      </c>
      <c r="D6252" s="128" t="s">
        <v>121</v>
      </c>
      <c r="E6252" s="128" t="s">
        <v>215</v>
      </c>
      <c r="F6252" s="128" t="s">
        <v>216</v>
      </c>
      <c r="G6252" s="128" t="s">
        <v>124</v>
      </c>
      <c r="H6252" s="128" t="s">
        <v>124</v>
      </c>
      <c r="I6252" s="128" t="s">
        <v>42</v>
      </c>
      <c r="J6252" s="128" t="s">
        <v>250</v>
      </c>
      <c r="K6252" s="128" t="s">
        <v>250</v>
      </c>
      <c r="L6252" s="128" t="s">
        <v>43</v>
      </c>
      <c r="M6252" s="128" t="s">
        <v>44</v>
      </c>
      <c r="N6252" s="128" t="s">
        <v>150</v>
      </c>
      <c r="O6252" s="128" t="s">
        <v>42</v>
      </c>
      <c r="P6252" s="128" t="s">
        <v>392</v>
      </c>
      <c r="Q6252" s="128" t="s">
        <v>1717</v>
      </c>
      <c r="R6252" s="128" t="s">
        <v>2855</v>
      </c>
      <c r="S6252" s="127">
        <v>201506</v>
      </c>
      <c r="T6252" s="128" t="s">
        <v>52</v>
      </c>
      <c r="U6252" s="127">
        <v>248.64</v>
      </c>
      <c r="V6252" s="138">
        <v>248.64</v>
      </c>
      <c r="W6252" s="128" t="s">
        <v>340</v>
      </c>
      <c r="X6252" s="128" t="s">
        <v>384</v>
      </c>
      <c r="Y6252" s="128" t="s">
        <v>1152</v>
      </c>
      <c r="Z6252" s="128" t="s">
        <v>48</v>
      </c>
      <c r="AA6252" s="128" t="s">
        <v>315</v>
      </c>
      <c r="AB6252" s="128" t="s">
        <v>42</v>
      </c>
      <c r="AC6252" s="128" t="s">
        <v>2856</v>
      </c>
      <c r="AD6252" s="128" t="s">
        <v>146</v>
      </c>
    </row>
    <row r="6253" spans="1:30" x14ac:dyDescent="0.25">
      <c r="A6253" s="128" t="s">
        <v>35</v>
      </c>
      <c r="B6253" s="128" t="s">
        <v>36</v>
      </c>
      <c r="C6253" s="128" t="s">
        <v>37</v>
      </c>
      <c r="D6253" s="128" t="s">
        <v>121</v>
      </c>
      <c r="E6253" s="128" t="s">
        <v>215</v>
      </c>
      <c r="F6253" s="128" t="s">
        <v>216</v>
      </c>
      <c r="G6253" s="128" t="s">
        <v>124</v>
      </c>
      <c r="H6253" s="128" t="s">
        <v>124</v>
      </c>
      <c r="I6253" s="128" t="s">
        <v>42</v>
      </c>
      <c r="J6253" s="128" t="s">
        <v>217</v>
      </c>
      <c r="K6253" s="128" t="s">
        <v>217</v>
      </c>
      <c r="L6253" s="128" t="s">
        <v>43</v>
      </c>
      <c r="M6253" s="128" t="s">
        <v>44</v>
      </c>
      <c r="N6253" s="128" t="s">
        <v>150</v>
      </c>
      <c r="O6253" s="128" t="s">
        <v>42</v>
      </c>
      <c r="P6253" s="128" t="s">
        <v>392</v>
      </c>
      <c r="Q6253" s="128" t="s">
        <v>1717</v>
      </c>
      <c r="R6253" s="128" t="s">
        <v>2879</v>
      </c>
      <c r="S6253" s="127">
        <v>201506</v>
      </c>
      <c r="T6253" s="128" t="s">
        <v>52</v>
      </c>
      <c r="U6253" s="127">
        <v>279.72000000000003</v>
      </c>
      <c r="V6253" s="138">
        <v>279.72000000000003</v>
      </c>
      <c r="W6253" s="128" t="s">
        <v>340</v>
      </c>
      <c r="X6253" s="128" t="s">
        <v>384</v>
      </c>
      <c r="Y6253" s="128" t="s">
        <v>1152</v>
      </c>
      <c r="Z6253" s="128" t="s">
        <v>48</v>
      </c>
      <c r="AA6253" s="128" t="s">
        <v>315</v>
      </c>
      <c r="AB6253" s="128" t="s">
        <v>42</v>
      </c>
      <c r="AC6253" s="128" t="s">
        <v>2856</v>
      </c>
      <c r="AD6253" s="128" t="s">
        <v>146</v>
      </c>
    </row>
    <row r="6254" spans="1:30" x14ac:dyDescent="0.25">
      <c r="A6254" s="128" t="s">
        <v>35</v>
      </c>
      <c r="B6254" s="128" t="s">
        <v>36</v>
      </c>
      <c r="C6254" s="128" t="s">
        <v>37</v>
      </c>
      <c r="D6254" s="128" t="s">
        <v>121</v>
      </c>
      <c r="E6254" s="128" t="s">
        <v>215</v>
      </c>
      <c r="F6254" s="128" t="s">
        <v>216</v>
      </c>
      <c r="G6254" s="128" t="s">
        <v>124</v>
      </c>
      <c r="H6254" s="128" t="s">
        <v>124</v>
      </c>
      <c r="I6254" s="128" t="s">
        <v>42</v>
      </c>
      <c r="J6254" s="128" t="s">
        <v>231</v>
      </c>
      <c r="K6254" s="128" t="s">
        <v>231</v>
      </c>
      <c r="L6254" s="128" t="s">
        <v>43</v>
      </c>
      <c r="M6254" s="128" t="s">
        <v>44</v>
      </c>
      <c r="N6254" s="128" t="s">
        <v>150</v>
      </c>
      <c r="O6254" s="128" t="s">
        <v>42</v>
      </c>
      <c r="P6254" s="128" t="s">
        <v>392</v>
      </c>
      <c r="Q6254" s="128" t="s">
        <v>1717</v>
      </c>
      <c r="R6254" s="128" t="s">
        <v>2879</v>
      </c>
      <c r="S6254" s="127">
        <v>201506</v>
      </c>
      <c r="T6254" s="128" t="s">
        <v>52</v>
      </c>
      <c r="U6254" s="127">
        <v>233.1</v>
      </c>
      <c r="V6254" s="138">
        <v>233.1</v>
      </c>
      <c r="W6254" s="128" t="s">
        <v>340</v>
      </c>
      <c r="X6254" s="128" t="s">
        <v>384</v>
      </c>
      <c r="Y6254" s="128" t="s">
        <v>1152</v>
      </c>
      <c r="Z6254" s="128" t="s">
        <v>48</v>
      </c>
      <c r="AA6254" s="128" t="s">
        <v>315</v>
      </c>
      <c r="AB6254" s="128" t="s">
        <v>42</v>
      </c>
      <c r="AC6254" s="128" t="s">
        <v>2856</v>
      </c>
      <c r="AD6254" s="128" t="s">
        <v>146</v>
      </c>
    </row>
    <row r="6255" spans="1:30" x14ac:dyDescent="0.25">
      <c r="A6255" s="128" t="s">
        <v>35</v>
      </c>
      <c r="B6255" s="128" t="s">
        <v>36</v>
      </c>
      <c r="C6255" s="128" t="s">
        <v>37</v>
      </c>
      <c r="D6255" s="128" t="s">
        <v>121</v>
      </c>
      <c r="E6255" s="128" t="s">
        <v>215</v>
      </c>
      <c r="F6255" s="128" t="s">
        <v>216</v>
      </c>
      <c r="G6255" s="128" t="s">
        <v>124</v>
      </c>
      <c r="H6255" s="128" t="s">
        <v>124</v>
      </c>
      <c r="I6255" s="128" t="s">
        <v>42</v>
      </c>
      <c r="J6255" s="128" t="s">
        <v>250</v>
      </c>
      <c r="K6255" s="128" t="s">
        <v>250</v>
      </c>
      <c r="L6255" s="128" t="s">
        <v>43</v>
      </c>
      <c r="M6255" s="128" t="s">
        <v>44</v>
      </c>
      <c r="N6255" s="128" t="s">
        <v>150</v>
      </c>
      <c r="O6255" s="128" t="s">
        <v>42</v>
      </c>
      <c r="P6255" s="128" t="s">
        <v>392</v>
      </c>
      <c r="Q6255" s="128" t="s">
        <v>1717</v>
      </c>
      <c r="R6255" s="128" t="s">
        <v>2879</v>
      </c>
      <c r="S6255" s="127">
        <v>201506</v>
      </c>
      <c r="T6255" s="128" t="s">
        <v>52</v>
      </c>
      <c r="U6255" s="127">
        <v>248.64</v>
      </c>
      <c r="V6255" s="138">
        <v>248.64</v>
      </c>
      <c r="W6255" s="128" t="s">
        <v>340</v>
      </c>
      <c r="X6255" s="128" t="s">
        <v>384</v>
      </c>
      <c r="Y6255" s="128" t="s">
        <v>1152</v>
      </c>
      <c r="Z6255" s="128" t="s">
        <v>48</v>
      </c>
      <c r="AA6255" s="128" t="s">
        <v>315</v>
      </c>
      <c r="AB6255" s="128" t="s">
        <v>42</v>
      </c>
      <c r="AC6255" s="128" t="s">
        <v>2856</v>
      </c>
      <c r="AD6255" s="128" t="s">
        <v>146</v>
      </c>
    </row>
    <row r="6256" spans="1:30" x14ac:dyDescent="0.25">
      <c r="A6256" s="128" t="s">
        <v>35</v>
      </c>
      <c r="B6256" s="128" t="s">
        <v>36</v>
      </c>
      <c r="C6256" s="128" t="s">
        <v>37</v>
      </c>
      <c r="D6256" s="128" t="s">
        <v>121</v>
      </c>
      <c r="E6256" s="128" t="s">
        <v>215</v>
      </c>
      <c r="F6256" s="128" t="s">
        <v>216</v>
      </c>
      <c r="G6256" s="128" t="s">
        <v>124</v>
      </c>
      <c r="H6256" s="128" t="s">
        <v>124</v>
      </c>
      <c r="I6256" s="128" t="s">
        <v>42</v>
      </c>
      <c r="J6256" s="128" t="s">
        <v>261</v>
      </c>
      <c r="K6256" s="128" t="s">
        <v>261</v>
      </c>
      <c r="L6256" s="128" t="s">
        <v>43</v>
      </c>
      <c r="M6256" s="128" t="s">
        <v>44</v>
      </c>
      <c r="N6256" s="128" t="s">
        <v>150</v>
      </c>
      <c r="O6256" s="128" t="s">
        <v>42</v>
      </c>
      <c r="P6256" s="128" t="s">
        <v>392</v>
      </c>
      <c r="Q6256" s="128" t="s">
        <v>1717</v>
      </c>
      <c r="R6256" s="128" t="s">
        <v>2879</v>
      </c>
      <c r="S6256" s="127">
        <v>201506</v>
      </c>
      <c r="T6256" s="128" t="s">
        <v>52</v>
      </c>
      <c r="U6256" s="127">
        <v>264.18</v>
      </c>
      <c r="V6256" s="138">
        <v>264.18</v>
      </c>
      <c r="W6256" s="128" t="s">
        <v>340</v>
      </c>
      <c r="X6256" s="128" t="s">
        <v>384</v>
      </c>
      <c r="Y6256" s="128" t="s">
        <v>1152</v>
      </c>
      <c r="Z6256" s="128" t="s">
        <v>48</v>
      </c>
      <c r="AA6256" s="128" t="s">
        <v>315</v>
      </c>
      <c r="AB6256" s="128" t="s">
        <v>42</v>
      </c>
      <c r="AC6256" s="128" t="s">
        <v>2856</v>
      </c>
      <c r="AD6256" s="128" t="s">
        <v>146</v>
      </c>
    </row>
    <row r="6257" spans="1:30" x14ac:dyDescent="0.25">
      <c r="A6257" s="128" t="s">
        <v>35</v>
      </c>
      <c r="B6257" s="128" t="s">
        <v>36</v>
      </c>
      <c r="C6257" s="128" t="s">
        <v>37</v>
      </c>
      <c r="D6257" s="128" t="s">
        <v>121</v>
      </c>
      <c r="E6257" s="128" t="s">
        <v>215</v>
      </c>
      <c r="F6257" s="128" t="s">
        <v>216</v>
      </c>
      <c r="G6257" s="128" t="s">
        <v>124</v>
      </c>
      <c r="H6257" s="128" t="s">
        <v>124</v>
      </c>
      <c r="I6257" s="128" t="s">
        <v>42</v>
      </c>
      <c r="J6257" s="128" t="s">
        <v>437</v>
      </c>
      <c r="K6257" s="128" t="s">
        <v>437</v>
      </c>
      <c r="L6257" s="128" t="s">
        <v>43</v>
      </c>
      <c r="M6257" s="128" t="s">
        <v>44</v>
      </c>
      <c r="N6257" s="128" t="s">
        <v>150</v>
      </c>
      <c r="O6257" s="128" t="s">
        <v>42</v>
      </c>
      <c r="P6257" s="128" t="s">
        <v>392</v>
      </c>
      <c r="Q6257" s="128" t="s">
        <v>1717</v>
      </c>
      <c r="R6257" s="128" t="s">
        <v>2855</v>
      </c>
      <c r="S6257" s="127">
        <v>201506</v>
      </c>
      <c r="T6257" s="128" t="s">
        <v>52</v>
      </c>
      <c r="U6257" s="127">
        <v>248.64</v>
      </c>
      <c r="V6257" s="138">
        <v>248.64</v>
      </c>
      <c r="W6257" s="128" t="s">
        <v>340</v>
      </c>
      <c r="X6257" s="128" t="s">
        <v>384</v>
      </c>
      <c r="Y6257" s="128" t="s">
        <v>1152</v>
      </c>
      <c r="Z6257" s="128" t="s">
        <v>48</v>
      </c>
      <c r="AA6257" s="128" t="s">
        <v>315</v>
      </c>
      <c r="AB6257" s="128" t="s">
        <v>42</v>
      </c>
      <c r="AC6257" s="128" t="s">
        <v>2856</v>
      </c>
      <c r="AD6257" s="128" t="s">
        <v>146</v>
      </c>
    </row>
    <row r="6258" spans="1:30" x14ac:dyDescent="0.25">
      <c r="A6258" s="128" t="s">
        <v>35</v>
      </c>
      <c r="B6258" s="128" t="s">
        <v>36</v>
      </c>
      <c r="C6258" s="128" t="s">
        <v>37</v>
      </c>
      <c r="D6258" s="128" t="s">
        <v>121</v>
      </c>
      <c r="E6258" s="128" t="s">
        <v>122</v>
      </c>
      <c r="F6258" s="128" t="s">
        <v>123</v>
      </c>
      <c r="G6258" s="128" t="s">
        <v>124</v>
      </c>
      <c r="H6258" s="128" t="s">
        <v>124</v>
      </c>
      <c r="I6258" s="128" t="s">
        <v>42</v>
      </c>
      <c r="J6258" s="128" t="s">
        <v>156</v>
      </c>
      <c r="K6258" s="128" t="s">
        <v>156</v>
      </c>
      <c r="L6258" s="128" t="s">
        <v>43</v>
      </c>
      <c r="M6258" s="128" t="s">
        <v>44</v>
      </c>
      <c r="N6258" s="128" t="s">
        <v>150</v>
      </c>
      <c r="O6258" s="128" t="s">
        <v>42</v>
      </c>
      <c r="P6258" s="128" t="s">
        <v>2880</v>
      </c>
      <c r="Q6258" s="128" t="s">
        <v>2881</v>
      </c>
      <c r="R6258" s="128" t="s">
        <v>2882</v>
      </c>
      <c r="S6258" s="127">
        <v>201506</v>
      </c>
      <c r="T6258" s="128" t="s">
        <v>52</v>
      </c>
      <c r="U6258" s="127">
        <v>0</v>
      </c>
      <c r="V6258" s="138">
        <v>175</v>
      </c>
      <c r="W6258" s="128" t="s">
        <v>42</v>
      </c>
      <c r="X6258" s="128" t="s">
        <v>42</v>
      </c>
      <c r="Y6258" s="128" t="s">
        <v>1152</v>
      </c>
      <c r="Z6258" s="128" t="s">
        <v>48</v>
      </c>
      <c r="AA6258" s="128" t="s">
        <v>315</v>
      </c>
      <c r="AB6258" s="128" t="s">
        <v>42</v>
      </c>
      <c r="AC6258" s="128" t="s">
        <v>2883</v>
      </c>
      <c r="AD6258" s="128" t="s">
        <v>146</v>
      </c>
    </row>
    <row r="6259" spans="1:30" x14ac:dyDescent="0.25">
      <c r="A6259" s="128" t="s">
        <v>35</v>
      </c>
      <c r="B6259" s="128" t="s">
        <v>36</v>
      </c>
      <c r="C6259" s="128" t="s">
        <v>37</v>
      </c>
      <c r="D6259" s="128" t="s">
        <v>121</v>
      </c>
      <c r="E6259" s="128" t="s">
        <v>122</v>
      </c>
      <c r="F6259" s="128" t="s">
        <v>123</v>
      </c>
      <c r="G6259" s="128" t="s">
        <v>124</v>
      </c>
      <c r="H6259" s="128" t="s">
        <v>124</v>
      </c>
      <c r="I6259" s="128" t="s">
        <v>42</v>
      </c>
      <c r="J6259" s="128" t="s">
        <v>289</v>
      </c>
      <c r="K6259" s="128" t="s">
        <v>289</v>
      </c>
      <c r="L6259" s="128" t="s">
        <v>43</v>
      </c>
      <c r="M6259" s="128" t="s">
        <v>44</v>
      </c>
      <c r="N6259" s="128" t="s">
        <v>126</v>
      </c>
      <c r="O6259" s="128" t="s">
        <v>290</v>
      </c>
      <c r="P6259" s="128" t="s">
        <v>455</v>
      </c>
      <c r="Q6259" s="128" t="s">
        <v>2884</v>
      </c>
      <c r="R6259" s="128" t="s">
        <v>2885</v>
      </c>
      <c r="S6259" s="127">
        <v>201506</v>
      </c>
      <c r="T6259" s="128" t="s">
        <v>52</v>
      </c>
      <c r="U6259" s="127">
        <v>0</v>
      </c>
      <c r="V6259" s="138">
        <v>25</v>
      </c>
      <c r="W6259" s="128" t="s">
        <v>42</v>
      </c>
      <c r="X6259" s="128" t="s">
        <v>42</v>
      </c>
      <c r="Y6259" s="128" t="s">
        <v>1152</v>
      </c>
      <c r="Z6259" s="128" t="s">
        <v>48</v>
      </c>
      <c r="AA6259" s="128" t="s">
        <v>144</v>
      </c>
      <c r="AB6259" s="128" t="s">
        <v>42</v>
      </c>
      <c r="AC6259" s="128" t="s">
        <v>2873</v>
      </c>
      <c r="AD6259" s="128" t="s">
        <v>146</v>
      </c>
    </row>
    <row r="6260" spans="1:30" x14ac:dyDescent="0.25">
      <c r="A6260" s="128" t="s">
        <v>35</v>
      </c>
      <c r="B6260" s="128" t="s">
        <v>36</v>
      </c>
      <c r="C6260" s="128" t="s">
        <v>37</v>
      </c>
      <c r="D6260" s="128" t="s">
        <v>121</v>
      </c>
      <c r="E6260" s="128" t="s">
        <v>122</v>
      </c>
      <c r="F6260" s="128" t="s">
        <v>123</v>
      </c>
      <c r="G6260" s="128" t="s">
        <v>124</v>
      </c>
      <c r="H6260" s="128" t="s">
        <v>124</v>
      </c>
      <c r="I6260" s="128" t="s">
        <v>42</v>
      </c>
      <c r="J6260" s="128" t="s">
        <v>289</v>
      </c>
      <c r="K6260" s="128" t="s">
        <v>289</v>
      </c>
      <c r="L6260" s="128" t="s">
        <v>43</v>
      </c>
      <c r="M6260" s="128" t="s">
        <v>44</v>
      </c>
      <c r="N6260" s="128" t="s">
        <v>131</v>
      </c>
      <c r="O6260" s="128" t="s">
        <v>290</v>
      </c>
      <c r="P6260" s="128" t="s">
        <v>455</v>
      </c>
      <c r="Q6260" s="128" t="s">
        <v>2886</v>
      </c>
      <c r="R6260" s="128" t="s">
        <v>2885</v>
      </c>
      <c r="S6260" s="127">
        <v>201506</v>
      </c>
      <c r="T6260" s="128" t="s">
        <v>52</v>
      </c>
      <c r="U6260" s="127">
        <v>0</v>
      </c>
      <c r="V6260" s="138">
        <v>727</v>
      </c>
      <c r="W6260" s="128" t="s">
        <v>42</v>
      </c>
      <c r="X6260" s="128" t="s">
        <v>42</v>
      </c>
      <c r="Y6260" s="128" t="s">
        <v>1152</v>
      </c>
      <c r="Z6260" s="128" t="s">
        <v>48</v>
      </c>
      <c r="AA6260" s="128" t="s">
        <v>144</v>
      </c>
      <c r="AB6260" s="128" t="s">
        <v>42</v>
      </c>
      <c r="AC6260" s="128" t="s">
        <v>2873</v>
      </c>
      <c r="AD6260" s="128" t="s">
        <v>146</v>
      </c>
    </row>
    <row r="6261" spans="1:30" x14ac:dyDescent="0.25">
      <c r="A6261" s="128" t="s">
        <v>35</v>
      </c>
      <c r="B6261" s="128" t="s">
        <v>36</v>
      </c>
      <c r="C6261" s="128" t="s">
        <v>37</v>
      </c>
      <c r="D6261" s="128" t="s">
        <v>121</v>
      </c>
      <c r="E6261" s="128" t="s">
        <v>215</v>
      </c>
      <c r="F6261" s="128" t="s">
        <v>216</v>
      </c>
      <c r="G6261" s="128" t="s">
        <v>124</v>
      </c>
      <c r="H6261" s="128" t="s">
        <v>124</v>
      </c>
      <c r="I6261" s="128" t="s">
        <v>42</v>
      </c>
      <c r="J6261" s="128" t="s">
        <v>217</v>
      </c>
      <c r="K6261" s="128" t="s">
        <v>217</v>
      </c>
      <c r="L6261" s="128" t="s">
        <v>43</v>
      </c>
      <c r="M6261" s="128" t="s">
        <v>44</v>
      </c>
      <c r="N6261" s="128" t="s">
        <v>150</v>
      </c>
      <c r="O6261" s="128" t="s">
        <v>42</v>
      </c>
      <c r="P6261" s="128" t="s">
        <v>2874</v>
      </c>
      <c r="Q6261" s="128" t="s">
        <v>389</v>
      </c>
      <c r="R6261" s="128" t="s">
        <v>2887</v>
      </c>
      <c r="S6261" s="127">
        <v>201506</v>
      </c>
      <c r="T6261" s="128" t="s">
        <v>52</v>
      </c>
      <c r="U6261" s="129">
        <v>87547.36</v>
      </c>
      <c r="V6261" s="138">
        <v>87547.36</v>
      </c>
      <c r="W6261" s="128" t="s">
        <v>340</v>
      </c>
      <c r="X6261" s="128" t="s">
        <v>230</v>
      </c>
      <c r="Y6261" s="128" t="s">
        <v>1152</v>
      </c>
      <c r="Z6261" s="128" t="s">
        <v>48</v>
      </c>
      <c r="AA6261" s="128" t="s">
        <v>315</v>
      </c>
      <c r="AB6261" s="128" t="s">
        <v>42</v>
      </c>
      <c r="AC6261" s="128" t="s">
        <v>2873</v>
      </c>
      <c r="AD6261" s="128" t="s">
        <v>146</v>
      </c>
    </row>
    <row r="6262" spans="1:30" x14ac:dyDescent="0.25">
      <c r="A6262" s="128" t="s">
        <v>35</v>
      </c>
      <c r="B6262" s="128" t="s">
        <v>36</v>
      </c>
      <c r="C6262" s="128" t="s">
        <v>37</v>
      </c>
      <c r="D6262" s="128" t="s">
        <v>121</v>
      </c>
      <c r="E6262" s="128" t="s">
        <v>215</v>
      </c>
      <c r="F6262" s="128" t="s">
        <v>216</v>
      </c>
      <c r="G6262" s="128" t="s">
        <v>124</v>
      </c>
      <c r="H6262" s="128" t="s">
        <v>124</v>
      </c>
      <c r="I6262" s="128" t="s">
        <v>42</v>
      </c>
      <c r="J6262" s="128" t="s">
        <v>437</v>
      </c>
      <c r="K6262" s="128" t="s">
        <v>437</v>
      </c>
      <c r="L6262" s="128" t="s">
        <v>43</v>
      </c>
      <c r="M6262" s="128" t="s">
        <v>44</v>
      </c>
      <c r="N6262" s="128" t="s">
        <v>150</v>
      </c>
      <c r="O6262" s="128" t="s">
        <v>42</v>
      </c>
      <c r="P6262" s="128" t="s">
        <v>392</v>
      </c>
      <c r="Q6262" s="128" t="s">
        <v>1717</v>
      </c>
      <c r="R6262" s="128" t="s">
        <v>2876</v>
      </c>
      <c r="S6262" s="127">
        <v>201506</v>
      </c>
      <c r="T6262" s="128" t="s">
        <v>52</v>
      </c>
      <c r="U6262" s="127">
        <v>248.64</v>
      </c>
      <c r="V6262" s="138">
        <v>248.64</v>
      </c>
      <c r="W6262" s="128" t="s">
        <v>340</v>
      </c>
      <c r="X6262" s="128" t="s">
        <v>384</v>
      </c>
      <c r="Y6262" s="128" t="s">
        <v>1152</v>
      </c>
      <c r="Z6262" s="128" t="s">
        <v>48</v>
      </c>
      <c r="AA6262" s="128" t="s">
        <v>315</v>
      </c>
      <c r="AB6262" s="128" t="s">
        <v>42</v>
      </c>
      <c r="AC6262" s="128" t="s">
        <v>2877</v>
      </c>
      <c r="AD6262" s="128" t="s">
        <v>146</v>
      </c>
    </row>
    <row r="6263" spans="1:30" x14ac:dyDescent="0.25">
      <c r="A6263" s="128" t="s">
        <v>35</v>
      </c>
      <c r="B6263" s="128" t="s">
        <v>36</v>
      </c>
      <c r="C6263" s="128" t="s">
        <v>37</v>
      </c>
      <c r="D6263" s="128" t="s">
        <v>121</v>
      </c>
      <c r="E6263" s="128" t="s">
        <v>215</v>
      </c>
      <c r="F6263" s="128" t="s">
        <v>216</v>
      </c>
      <c r="G6263" s="128" t="s">
        <v>124</v>
      </c>
      <c r="H6263" s="128" t="s">
        <v>124</v>
      </c>
      <c r="I6263" s="128" t="s">
        <v>42</v>
      </c>
      <c r="J6263" s="128" t="s">
        <v>237</v>
      </c>
      <c r="K6263" s="128" t="s">
        <v>237</v>
      </c>
      <c r="L6263" s="128" t="s">
        <v>43</v>
      </c>
      <c r="M6263" s="128" t="s">
        <v>44</v>
      </c>
      <c r="N6263" s="128" t="s">
        <v>150</v>
      </c>
      <c r="O6263" s="128" t="s">
        <v>42</v>
      </c>
      <c r="P6263" s="128" t="s">
        <v>392</v>
      </c>
      <c r="Q6263" s="128" t="s">
        <v>1717</v>
      </c>
      <c r="R6263" s="128" t="s">
        <v>2876</v>
      </c>
      <c r="S6263" s="127">
        <v>201506</v>
      </c>
      <c r="T6263" s="128" t="s">
        <v>52</v>
      </c>
      <c r="U6263" s="127">
        <v>279.72000000000003</v>
      </c>
      <c r="V6263" s="138">
        <v>279.72000000000003</v>
      </c>
      <c r="W6263" s="128" t="s">
        <v>340</v>
      </c>
      <c r="X6263" s="128" t="s">
        <v>384</v>
      </c>
      <c r="Y6263" s="128" t="s">
        <v>1152</v>
      </c>
      <c r="Z6263" s="128" t="s">
        <v>48</v>
      </c>
      <c r="AA6263" s="128" t="s">
        <v>315</v>
      </c>
      <c r="AB6263" s="128" t="s">
        <v>42</v>
      </c>
      <c r="AC6263" s="128" t="s">
        <v>2877</v>
      </c>
      <c r="AD6263" s="128" t="s">
        <v>146</v>
      </c>
    </row>
    <row r="6264" spans="1:30" x14ac:dyDescent="0.25">
      <c r="A6264" s="128" t="s">
        <v>35</v>
      </c>
      <c r="B6264" s="128" t="s">
        <v>36</v>
      </c>
      <c r="C6264" s="128" t="s">
        <v>37</v>
      </c>
      <c r="D6264" s="128" t="s">
        <v>121</v>
      </c>
      <c r="E6264" s="128" t="s">
        <v>215</v>
      </c>
      <c r="F6264" s="128" t="s">
        <v>216</v>
      </c>
      <c r="G6264" s="128" t="s">
        <v>124</v>
      </c>
      <c r="H6264" s="128" t="s">
        <v>124</v>
      </c>
      <c r="I6264" s="128" t="s">
        <v>42</v>
      </c>
      <c r="J6264" s="128" t="s">
        <v>237</v>
      </c>
      <c r="K6264" s="128" t="s">
        <v>237</v>
      </c>
      <c r="L6264" s="128" t="s">
        <v>43</v>
      </c>
      <c r="M6264" s="128" t="s">
        <v>44</v>
      </c>
      <c r="N6264" s="128" t="s">
        <v>150</v>
      </c>
      <c r="O6264" s="128" t="s">
        <v>42</v>
      </c>
      <c r="P6264" s="128" t="s">
        <v>424</v>
      </c>
      <c r="Q6264" s="128" t="s">
        <v>425</v>
      </c>
      <c r="R6264" s="128" t="s">
        <v>2888</v>
      </c>
      <c r="S6264" s="127">
        <v>201506</v>
      </c>
      <c r="T6264" s="128" t="s">
        <v>52</v>
      </c>
      <c r="U6264" s="129">
        <v>219170.13</v>
      </c>
      <c r="V6264" s="138">
        <v>219170.13</v>
      </c>
      <c r="W6264" s="128" t="s">
        <v>340</v>
      </c>
      <c r="X6264" s="128" t="s">
        <v>422</v>
      </c>
      <c r="Y6264" s="128" t="s">
        <v>1152</v>
      </c>
      <c r="Z6264" s="128" t="s">
        <v>48</v>
      </c>
      <c r="AA6264" s="128" t="s">
        <v>315</v>
      </c>
      <c r="AB6264" s="128" t="s">
        <v>42</v>
      </c>
      <c r="AC6264" s="128" t="s">
        <v>2856</v>
      </c>
      <c r="AD6264" s="128" t="s">
        <v>146</v>
      </c>
    </row>
    <row r="6265" spans="1:30" x14ac:dyDescent="0.25">
      <c r="A6265" s="128" t="s">
        <v>35</v>
      </c>
      <c r="B6265" s="128" t="s">
        <v>36</v>
      </c>
      <c r="C6265" s="128" t="s">
        <v>37</v>
      </c>
      <c r="D6265" s="128" t="s">
        <v>121</v>
      </c>
      <c r="E6265" s="128" t="s">
        <v>215</v>
      </c>
      <c r="F6265" s="128" t="s">
        <v>216</v>
      </c>
      <c r="G6265" s="128" t="s">
        <v>124</v>
      </c>
      <c r="H6265" s="128" t="s">
        <v>124</v>
      </c>
      <c r="I6265" s="128" t="s">
        <v>42</v>
      </c>
      <c r="J6265" s="128" t="s">
        <v>250</v>
      </c>
      <c r="K6265" s="128" t="s">
        <v>250</v>
      </c>
      <c r="L6265" s="128" t="s">
        <v>43</v>
      </c>
      <c r="M6265" s="128" t="s">
        <v>44</v>
      </c>
      <c r="N6265" s="128" t="s">
        <v>150</v>
      </c>
      <c r="O6265" s="128" t="s">
        <v>42</v>
      </c>
      <c r="P6265" s="128" t="s">
        <v>1719</v>
      </c>
      <c r="Q6265" s="128" t="s">
        <v>1720</v>
      </c>
      <c r="R6265" s="128" t="s">
        <v>2889</v>
      </c>
      <c r="S6265" s="127">
        <v>201506</v>
      </c>
      <c r="T6265" s="128" t="s">
        <v>52</v>
      </c>
      <c r="U6265" s="129">
        <v>76882.5</v>
      </c>
      <c r="V6265" s="138">
        <v>76882.5</v>
      </c>
      <c r="W6265" s="128" t="s">
        <v>340</v>
      </c>
      <c r="X6265" s="128" t="s">
        <v>433</v>
      </c>
      <c r="Y6265" s="128" t="s">
        <v>1152</v>
      </c>
      <c r="Z6265" s="128" t="s">
        <v>48</v>
      </c>
      <c r="AA6265" s="128" t="s">
        <v>315</v>
      </c>
      <c r="AB6265" s="128" t="s">
        <v>42</v>
      </c>
      <c r="AC6265" s="128" t="s">
        <v>2856</v>
      </c>
      <c r="AD6265" s="128" t="s">
        <v>146</v>
      </c>
    </row>
    <row r="6266" spans="1:30" x14ac:dyDescent="0.25">
      <c r="A6266" s="128" t="s">
        <v>35</v>
      </c>
      <c r="B6266" s="128" t="s">
        <v>36</v>
      </c>
      <c r="C6266" s="128" t="s">
        <v>37</v>
      </c>
      <c r="D6266" s="128" t="s">
        <v>121</v>
      </c>
      <c r="E6266" s="128" t="s">
        <v>215</v>
      </c>
      <c r="F6266" s="128" t="s">
        <v>216</v>
      </c>
      <c r="G6266" s="128" t="s">
        <v>124</v>
      </c>
      <c r="H6266" s="128" t="s">
        <v>124</v>
      </c>
      <c r="I6266" s="128" t="s">
        <v>42</v>
      </c>
      <c r="J6266" s="128" t="s">
        <v>237</v>
      </c>
      <c r="K6266" s="128" t="s">
        <v>237</v>
      </c>
      <c r="L6266" s="128" t="s">
        <v>43</v>
      </c>
      <c r="M6266" s="128" t="s">
        <v>44</v>
      </c>
      <c r="N6266" s="128" t="s">
        <v>150</v>
      </c>
      <c r="O6266" s="128" t="s">
        <v>42</v>
      </c>
      <c r="P6266" s="128" t="s">
        <v>392</v>
      </c>
      <c r="Q6266" s="128" t="s">
        <v>1717</v>
      </c>
      <c r="R6266" s="128" t="s">
        <v>2879</v>
      </c>
      <c r="S6266" s="127">
        <v>201506</v>
      </c>
      <c r="T6266" s="128" t="s">
        <v>52</v>
      </c>
      <c r="U6266" s="127">
        <v>279.72000000000003</v>
      </c>
      <c r="V6266" s="138">
        <v>279.72000000000003</v>
      </c>
      <c r="W6266" s="128" t="s">
        <v>340</v>
      </c>
      <c r="X6266" s="128" t="s">
        <v>384</v>
      </c>
      <c r="Y6266" s="128" t="s">
        <v>1152</v>
      </c>
      <c r="Z6266" s="128" t="s">
        <v>48</v>
      </c>
      <c r="AA6266" s="128" t="s">
        <v>315</v>
      </c>
      <c r="AB6266" s="128" t="s">
        <v>42</v>
      </c>
      <c r="AC6266" s="128" t="s">
        <v>2856</v>
      </c>
      <c r="AD6266" s="128" t="s">
        <v>146</v>
      </c>
    </row>
    <row r="6267" spans="1:30" x14ac:dyDescent="0.25">
      <c r="A6267" s="128" t="s">
        <v>35</v>
      </c>
      <c r="B6267" s="128" t="s">
        <v>36</v>
      </c>
      <c r="C6267" s="128" t="s">
        <v>37</v>
      </c>
      <c r="D6267" s="128" t="s">
        <v>121</v>
      </c>
      <c r="E6267" s="128" t="s">
        <v>215</v>
      </c>
      <c r="F6267" s="128" t="s">
        <v>216</v>
      </c>
      <c r="G6267" s="128" t="s">
        <v>124</v>
      </c>
      <c r="H6267" s="128" t="s">
        <v>124</v>
      </c>
      <c r="I6267" s="128" t="s">
        <v>42</v>
      </c>
      <c r="J6267" s="128" t="s">
        <v>437</v>
      </c>
      <c r="K6267" s="128" t="s">
        <v>437</v>
      </c>
      <c r="L6267" s="128" t="s">
        <v>43</v>
      </c>
      <c r="M6267" s="128" t="s">
        <v>44</v>
      </c>
      <c r="N6267" s="128" t="s">
        <v>150</v>
      </c>
      <c r="O6267" s="128" t="s">
        <v>42</v>
      </c>
      <c r="P6267" s="128" t="s">
        <v>392</v>
      </c>
      <c r="Q6267" s="128" t="s">
        <v>1717</v>
      </c>
      <c r="R6267" s="128" t="s">
        <v>2879</v>
      </c>
      <c r="S6267" s="127">
        <v>201506</v>
      </c>
      <c r="T6267" s="128" t="s">
        <v>52</v>
      </c>
      <c r="U6267" s="127">
        <v>248.64</v>
      </c>
      <c r="V6267" s="138">
        <v>248.64</v>
      </c>
      <c r="W6267" s="128" t="s">
        <v>340</v>
      </c>
      <c r="X6267" s="128" t="s">
        <v>384</v>
      </c>
      <c r="Y6267" s="128" t="s">
        <v>1152</v>
      </c>
      <c r="Z6267" s="128" t="s">
        <v>48</v>
      </c>
      <c r="AA6267" s="128" t="s">
        <v>315</v>
      </c>
      <c r="AB6267" s="128" t="s">
        <v>42</v>
      </c>
      <c r="AC6267" s="128" t="s">
        <v>2856</v>
      </c>
      <c r="AD6267" s="128" t="s">
        <v>146</v>
      </c>
    </row>
    <row r="6268" spans="1:30" x14ac:dyDescent="0.25">
      <c r="A6268" s="128" t="s">
        <v>35</v>
      </c>
      <c r="B6268" s="128" t="s">
        <v>36</v>
      </c>
      <c r="C6268" s="128" t="s">
        <v>37</v>
      </c>
      <c r="D6268" s="128" t="s">
        <v>121</v>
      </c>
      <c r="E6268" s="128" t="s">
        <v>122</v>
      </c>
      <c r="F6268" s="128" t="s">
        <v>123</v>
      </c>
      <c r="G6268" s="128" t="s">
        <v>124</v>
      </c>
      <c r="H6268" s="128" t="s">
        <v>124</v>
      </c>
      <c r="I6268" s="128" t="s">
        <v>42</v>
      </c>
      <c r="J6268" s="128" t="s">
        <v>156</v>
      </c>
      <c r="K6268" s="128" t="s">
        <v>156</v>
      </c>
      <c r="L6268" s="128" t="s">
        <v>43</v>
      </c>
      <c r="M6268" s="128" t="s">
        <v>44</v>
      </c>
      <c r="N6268" s="128" t="s">
        <v>150</v>
      </c>
      <c r="O6268" s="128" t="s">
        <v>42</v>
      </c>
      <c r="P6268" s="128" t="s">
        <v>2890</v>
      </c>
      <c r="Q6268" s="128" t="s">
        <v>2881</v>
      </c>
      <c r="R6268" s="128" t="s">
        <v>2891</v>
      </c>
      <c r="S6268" s="127">
        <v>201506</v>
      </c>
      <c r="T6268" s="128" t="s">
        <v>52</v>
      </c>
      <c r="U6268" s="127">
        <v>0</v>
      </c>
      <c r="V6268" s="138">
        <v>105</v>
      </c>
      <c r="W6268" s="128" t="s">
        <v>42</v>
      </c>
      <c r="X6268" s="128" t="s">
        <v>42</v>
      </c>
      <c r="Y6268" s="128" t="s">
        <v>1152</v>
      </c>
      <c r="Z6268" s="128" t="s">
        <v>48</v>
      </c>
      <c r="AA6268" s="128" t="s">
        <v>315</v>
      </c>
      <c r="AB6268" s="128" t="s">
        <v>42</v>
      </c>
      <c r="AC6268" s="128" t="s">
        <v>2883</v>
      </c>
      <c r="AD6268" s="128" t="s">
        <v>146</v>
      </c>
    </row>
    <row r="6269" spans="1:30" x14ac:dyDescent="0.25">
      <c r="A6269" s="128" t="s">
        <v>35</v>
      </c>
      <c r="B6269" s="128" t="s">
        <v>36</v>
      </c>
      <c r="C6269" s="128" t="s">
        <v>37</v>
      </c>
      <c r="D6269" s="128" t="s">
        <v>121</v>
      </c>
      <c r="E6269" s="128" t="s">
        <v>122</v>
      </c>
      <c r="F6269" s="128" t="s">
        <v>123</v>
      </c>
      <c r="G6269" s="128" t="s">
        <v>124</v>
      </c>
      <c r="H6269" s="128" t="s">
        <v>124</v>
      </c>
      <c r="I6269" s="128" t="s">
        <v>42</v>
      </c>
      <c r="J6269" s="128" t="s">
        <v>156</v>
      </c>
      <c r="K6269" s="128" t="s">
        <v>156</v>
      </c>
      <c r="L6269" s="128" t="s">
        <v>43</v>
      </c>
      <c r="M6269" s="128" t="s">
        <v>44</v>
      </c>
      <c r="N6269" s="128" t="s">
        <v>150</v>
      </c>
      <c r="O6269" s="128" t="s">
        <v>42</v>
      </c>
      <c r="P6269" s="128" t="s">
        <v>2892</v>
      </c>
      <c r="Q6269" s="128" t="s">
        <v>2881</v>
      </c>
      <c r="R6269" s="128" t="s">
        <v>2893</v>
      </c>
      <c r="S6269" s="127">
        <v>201506</v>
      </c>
      <c r="T6269" s="128" t="s">
        <v>52</v>
      </c>
      <c r="U6269" s="127">
        <v>0</v>
      </c>
      <c r="V6269" s="138">
        <v>210</v>
      </c>
      <c r="W6269" s="128" t="s">
        <v>42</v>
      </c>
      <c r="X6269" s="128" t="s">
        <v>42</v>
      </c>
      <c r="Y6269" s="128" t="s">
        <v>1152</v>
      </c>
      <c r="Z6269" s="128" t="s">
        <v>48</v>
      </c>
      <c r="AA6269" s="128" t="s">
        <v>315</v>
      </c>
      <c r="AB6269" s="128" t="s">
        <v>42</v>
      </c>
      <c r="AC6269" s="128" t="s">
        <v>2883</v>
      </c>
      <c r="AD6269" s="128" t="s">
        <v>146</v>
      </c>
    </row>
    <row r="6270" spans="1:30" x14ac:dyDescent="0.25">
      <c r="A6270" s="128" t="s">
        <v>35</v>
      </c>
      <c r="B6270" s="128" t="s">
        <v>36</v>
      </c>
      <c r="C6270" s="128" t="s">
        <v>37</v>
      </c>
      <c r="D6270" s="128" t="s">
        <v>121</v>
      </c>
      <c r="E6270" s="128" t="s">
        <v>122</v>
      </c>
      <c r="F6270" s="128" t="s">
        <v>123</v>
      </c>
      <c r="G6270" s="128" t="s">
        <v>124</v>
      </c>
      <c r="H6270" s="128" t="s">
        <v>124</v>
      </c>
      <c r="I6270" s="128" t="s">
        <v>42</v>
      </c>
      <c r="J6270" s="128" t="s">
        <v>156</v>
      </c>
      <c r="K6270" s="128" t="s">
        <v>156</v>
      </c>
      <c r="L6270" s="128" t="s">
        <v>43</v>
      </c>
      <c r="M6270" s="128" t="s">
        <v>44</v>
      </c>
      <c r="N6270" s="128" t="s">
        <v>150</v>
      </c>
      <c r="O6270" s="128" t="s">
        <v>42</v>
      </c>
      <c r="P6270" s="128" t="s">
        <v>903</v>
      </c>
      <c r="Q6270" s="128" t="s">
        <v>2881</v>
      </c>
      <c r="R6270" s="128" t="s">
        <v>2894</v>
      </c>
      <c r="S6270" s="127">
        <v>201506</v>
      </c>
      <c r="T6270" s="128" t="s">
        <v>52</v>
      </c>
      <c r="U6270" s="127">
        <v>0</v>
      </c>
      <c r="V6270" s="138">
        <v>210</v>
      </c>
      <c r="W6270" s="128" t="s">
        <v>42</v>
      </c>
      <c r="X6270" s="128" t="s">
        <v>42</v>
      </c>
      <c r="Y6270" s="128" t="s">
        <v>1152</v>
      </c>
      <c r="Z6270" s="128" t="s">
        <v>48</v>
      </c>
      <c r="AA6270" s="128" t="s">
        <v>315</v>
      </c>
      <c r="AB6270" s="128" t="s">
        <v>42</v>
      </c>
      <c r="AC6270" s="128" t="s">
        <v>2883</v>
      </c>
      <c r="AD6270" s="128" t="s">
        <v>146</v>
      </c>
    </row>
    <row r="6271" spans="1:30" x14ac:dyDescent="0.25">
      <c r="A6271" s="128" t="s">
        <v>35</v>
      </c>
      <c r="B6271" s="128" t="s">
        <v>36</v>
      </c>
      <c r="C6271" s="128" t="s">
        <v>37</v>
      </c>
      <c r="D6271" s="128" t="s">
        <v>121</v>
      </c>
      <c r="E6271" s="128" t="s">
        <v>122</v>
      </c>
      <c r="F6271" s="128" t="s">
        <v>123</v>
      </c>
      <c r="G6271" s="128" t="s">
        <v>124</v>
      </c>
      <c r="H6271" s="128" t="s">
        <v>124</v>
      </c>
      <c r="I6271" s="128" t="s">
        <v>42</v>
      </c>
      <c r="J6271" s="128" t="s">
        <v>156</v>
      </c>
      <c r="K6271" s="128" t="s">
        <v>156</v>
      </c>
      <c r="L6271" s="128" t="s">
        <v>43</v>
      </c>
      <c r="M6271" s="128" t="s">
        <v>44</v>
      </c>
      <c r="N6271" s="128" t="s">
        <v>150</v>
      </c>
      <c r="O6271" s="128" t="s">
        <v>42</v>
      </c>
      <c r="P6271" s="128" t="s">
        <v>2895</v>
      </c>
      <c r="Q6271" s="128" t="s">
        <v>2881</v>
      </c>
      <c r="R6271" s="128" t="s">
        <v>2896</v>
      </c>
      <c r="S6271" s="127">
        <v>201506</v>
      </c>
      <c r="T6271" s="128" t="s">
        <v>52</v>
      </c>
      <c r="U6271" s="127">
        <v>0</v>
      </c>
      <c r="V6271" s="138">
        <v>280</v>
      </c>
      <c r="W6271" s="128" t="s">
        <v>42</v>
      </c>
      <c r="X6271" s="128" t="s">
        <v>42</v>
      </c>
      <c r="Y6271" s="128" t="s">
        <v>1152</v>
      </c>
      <c r="Z6271" s="128" t="s">
        <v>48</v>
      </c>
      <c r="AA6271" s="128" t="s">
        <v>315</v>
      </c>
      <c r="AB6271" s="128" t="s">
        <v>42</v>
      </c>
      <c r="AC6271" s="128" t="s">
        <v>2883</v>
      </c>
      <c r="AD6271" s="128" t="s">
        <v>146</v>
      </c>
    </row>
    <row r="6272" spans="1:30" x14ac:dyDescent="0.25">
      <c r="A6272" s="128" t="s">
        <v>35</v>
      </c>
      <c r="B6272" s="128" t="s">
        <v>36</v>
      </c>
      <c r="C6272" s="128" t="s">
        <v>37</v>
      </c>
      <c r="D6272" s="128" t="s">
        <v>121</v>
      </c>
      <c r="E6272" s="128" t="s">
        <v>122</v>
      </c>
      <c r="F6272" s="128" t="s">
        <v>123</v>
      </c>
      <c r="G6272" s="128" t="s">
        <v>124</v>
      </c>
      <c r="H6272" s="128" t="s">
        <v>124</v>
      </c>
      <c r="I6272" s="128" t="s">
        <v>42</v>
      </c>
      <c r="J6272" s="128" t="s">
        <v>156</v>
      </c>
      <c r="K6272" s="128" t="s">
        <v>156</v>
      </c>
      <c r="L6272" s="128" t="s">
        <v>43</v>
      </c>
      <c r="M6272" s="128" t="s">
        <v>44</v>
      </c>
      <c r="N6272" s="128" t="s">
        <v>150</v>
      </c>
      <c r="O6272" s="128" t="s">
        <v>42</v>
      </c>
      <c r="P6272" s="128" t="s">
        <v>903</v>
      </c>
      <c r="Q6272" s="128" t="s">
        <v>2881</v>
      </c>
      <c r="R6272" s="128" t="s">
        <v>2897</v>
      </c>
      <c r="S6272" s="127">
        <v>201506</v>
      </c>
      <c r="T6272" s="128" t="s">
        <v>52</v>
      </c>
      <c r="U6272" s="127">
        <v>0</v>
      </c>
      <c r="V6272" s="138">
        <v>90</v>
      </c>
      <c r="W6272" s="128" t="s">
        <v>42</v>
      </c>
      <c r="X6272" s="128" t="s">
        <v>42</v>
      </c>
      <c r="Y6272" s="128" t="s">
        <v>1152</v>
      </c>
      <c r="Z6272" s="128" t="s">
        <v>48</v>
      </c>
      <c r="AA6272" s="128" t="s">
        <v>315</v>
      </c>
      <c r="AB6272" s="128" t="s">
        <v>42</v>
      </c>
      <c r="AC6272" s="128" t="s">
        <v>2883</v>
      </c>
      <c r="AD6272" s="128" t="s">
        <v>146</v>
      </c>
    </row>
    <row r="6273" spans="1:30" x14ac:dyDescent="0.25">
      <c r="A6273" s="128" t="s">
        <v>35</v>
      </c>
      <c r="B6273" s="128" t="s">
        <v>36</v>
      </c>
      <c r="C6273" s="128" t="s">
        <v>37</v>
      </c>
      <c r="D6273" s="128" t="s">
        <v>121</v>
      </c>
      <c r="E6273" s="128" t="s">
        <v>122</v>
      </c>
      <c r="F6273" s="128" t="s">
        <v>123</v>
      </c>
      <c r="G6273" s="128" t="s">
        <v>124</v>
      </c>
      <c r="H6273" s="128" t="s">
        <v>124</v>
      </c>
      <c r="I6273" s="128" t="s">
        <v>42</v>
      </c>
      <c r="J6273" s="128" t="s">
        <v>156</v>
      </c>
      <c r="K6273" s="128" t="s">
        <v>156</v>
      </c>
      <c r="L6273" s="128" t="s">
        <v>43</v>
      </c>
      <c r="M6273" s="128" t="s">
        <v>44</v>
      </c>
      <c r="N6273" s="128" t="s">
        <v>150</v>
      </c>
      <c r="O6273" s="128" t="s">
        <v>42</v>
      </c>
      <c r="P6273" s="128" t="s">
        <v>2898</v>
      </c>
      <c r="Q6273" s="128" t="s">
        <v>2881</v>
      </c>
      <c r="R6273" s="128" t="s">
        <v>2899</v>
      </c>
      <c r="S6273" s="127">
        <v>201506</v>
      </c>
      <c r="T6273" s="128" t="s">
        <v>52</v>
      </c>
      <c r="U6273" s="127">
        <v>0</v>
      </c>
      <c r="V6273" s="138">
        <v>245</v>
      </c>
      <c r="W6273" s="128" t="s">
        <v>42</v>
      </c>
      <c r="X6273" s="128" t="s">
        <v>42</v>
      </c>
      <c r="Y6273" s="128" t="s">
        <v>1152</v>
      </c>
      <c r="Z6273" s="128" t="s">
        <v>48</v>
      </c>
      <c r="AA6273" s="128" t="s">
        <v>315</v>
      </c>
      <c r="AB6273" s="128" t="s">
        <v>42</v>
      </c>
      <c r="AC6273" s="128" t="s">
        <v>2883</v>
      </c>
      <c r="AD6273" s="128" t="s">
        <v>146</v>
      </c>
    </row>
    <row r="6274" spans="1:30" x14ac:dyDescent="0.25">
      <c r="A6274" s="128" t="s">
        <v>35</v>
      </c>
      <c r="B6274" s="128" t="s">
        <v>36</v>
      </c>
      <c r="C6274" s="128" t="s">
        <v>37</v>
      </c>
      <c r="D6274" s="128" t="s">
        <v>121</v>
      </c>
      <c r="E6274" s="128" t="s">
        <v>122</v>
      </c>
      <c r="F6274" s="128" t="s">
        <v>123</v>
      </c>
      <c r="G6274" s="128" t="s">
        <v>124</v>
      </c>
      <c r="H6274" s="128" t="s">
        <v>124</v>
      </c>
      <c r="I6274" s="128" t="s">
        <v>42</v>
      </c>
      <c r="J6274" s="128" t="s">
        <v>298</v>
      </c>
      <c r="K6274" s="128" t="s">
        <v>298</v>
      </c>
      <c r="L6274" s="128" t="s">
        <v>43</v>
      </c>
      <c r="M6274" s="128" t="s">
        <v>44</v>
      </c>
      <c r="N6274" s="128" t="s">
        <v>150</v>
      </c>
      <c r="O6274" s="128" t="s">
        <v>42</v>
      </c>
      <c r="P6274" s="128" t="s">
        <v>851</v>
      </c>
      <c r="Q6274" s="128" t="s">
        <v>1710</v>
      </c>
      <c r="R6274" s="128" t="s">
        <v>2900</v>
      </c>
      <c r="S6274" s="127">
        <v>201506</v>
      </c>
      <c r="T6274" s="128" t="s">
        <v>52</v>
      </c>
      <c r="U6274" s="129">
        <v>28875.5</v>
      </c>
      <c r="V6274" s="138">
        <v>28875.5</v>
      </c>
      <c r="W6274" s="128" t="s">
        <v>340</v>
      </c>
      <c r="X6274" s="128" t="s">
        <v>1624</v>
      </c>
      <c r="Y6274" s="128" t="s">
        <v>1152</v>
      </c>
      <c r="Z6274" s="128" t="s">
        <v>48</v>
      </c>
      <c r="AA6274" s="128" t="s">
        <v>315</v>
      </c>
      <c r="AB6274" s="128" t="s">
        <v>42</v>
      </c>
      <c r="AC6274" s="128" t="s">
        <v>2883</v>
      </c>
      <c r="AD6274" s="128" t="s">
        <v>146</v>
      </c>
    </row>
    <row r="6275" spans="1:30" x14ac:dyDescent="0.25">
      <c r="A6275" s="128" t="s">
        <v>35</v>
      </c>
      <c r="B6275" s="128" t="s">
        <v>36</v>
      </c>
      <c r="C6275" s="128" t="s">
        <v>37</v>
      </c>
      <c r="D6275" s="128" t="s">
        <v>121</v>
      </c>
      <c r="E6275" s="128" t="s">
        <v>215</v>
      </c>
      <c r="F6275" s="128" t="s">
        <v>216</v>
      </c>
      <c r="G6275" s="128" t="s">
        <v>124</v>
      </c>
      <c r="H6275" s="128" t="s">
        <v>124</v>
      </c>
      <c r="I6275" s="128" t="s">
        <v>42</v>
      </c>
      <c r="J6275" s="128" t="s">
        <v>437</v>
      </c>
      <c r="K6275" s="128" t="s">
        <v>437</v>
      </c>
      <c r="L6275" s="128" t="s">
        <v>43</v>
      </c>
      <c r="M6275" s="128" t="s">
        <v>44</v>
      </c>
      <c r="N6275" s="128" t="s">
        <v>150</v>
      </c>
      <c r="O6275" s="128" t="s">
        <v>42</v>
      </c>
      <c r="P6275" s="128" t="s">
        <v>392</v>
      </c>
      <c r="Q6275" s="128" t="s">
        <v>1717</v>
      </c>
      <c r="R6275" s="128" t="s">
        <v>2869</v>
      </c>
      <c r="S6275" s="127">
        <v>201506</v>
      </c>
      <c r="T6275" s="128" t="s">
        <v>52</v>
      </c>
      <c r="U6275" s="127">
        <v>248.64</v>
      </c>
      <c r="V6275" s="138">
        <v>248.64</v>
      </c>
      <c r="W6275" s="128" t="s">
        <v>340</v>
      </c>
      <c r="X6275" s="128" t="s">
        <v>384</v>
      </c>
      <c r="Y6275" s="128" t="s">
        <v>1152</v>
      </c>
      <c r="Z6275" s="128" t="s">
        <v>48</v>
      </c>
      <c r="AA6275" s="128" t="s">
        <v>315</v>
      </c>
      <c r="AB6275" s="128" t="s">
        <v>42</v>
      </c>
      <c r="AC6275" s="128" t="s">
        <v>2870</v>
      </c>
      <c r="AD6275" s="128" t="s">
        <v>146</v>
      </c>
    </row>
    <row r="6276" spans="1:30" x14ac:dyDescent="0.25">
      <c r="A6276" s="128" t="s">
        <v>35</v>
      </c>
      <c r="B6276" s="128" t="s">
        <v>36</v>
      </c>
      <c r="C6276" s="128" t="s">
        <v>37</v>
      </c>
      <c r="D6276" s="128" t="s">
        <v>121</v>
      </c>
      <c r="E6276" s="128" t="s">
        <v>122</v>
      </c>
      <c r="F6276" s="128" t="s">
        <v>123</v>
      </c>
      <c r="G6276" s="128" t="s">
        <v>124</v>
      </c>
      <c r="H6276" s="128" t="s">
        <v>124</v>
      </c>
      <c r="I6276" s="128" t="s">
        <v>42</v>
      </c>
      <c r="J6276" s="128" t="s">
        <v>500</v>
      </c>
      <c r="K6276" s="128" t="s">
        <v>500</v>
      </c>
      <c r="L6276" s="128" t="s">
        <v>43</v>
      </c>
      <c r="M6276" s="128" t="s">
        <v>44</v>
      </c>
      <c r="N6276" s="128" t="s">
        <v>162</v>
      </c>
      <c r="O6276" s="128" t="s">
        <v>42</v>
      </c>
      <c r="P6276" s="128" t="s">
        <v>808</v>
      </c>
      <c r="Q6276" s="128" t="s">
        <v>1789</v>
      </c>
      <c r="R6276" s="128" t="s">
        <v>2901</v>
      </c>
      <c r="S6276" s="127">
        <v>201506</v>
      </c>
      <c r="T6276" s="128" t="s">
        <v>52</v>
      </c>
      <c r="U6276" s="129">
        <v>14068.11</v>
      </c>
      <c r="V6276" s="138">
        <v>14068.11</v>
      </c>
      <c r="W6276" s="128" t="s">
        <v>340</v>
      </c>
      <c r="X6276" s="128" t="s">
        <v>807</v>
      </c>
      <c r="Y6276" s="128" t="s">
        <v>1152</v>
      </c>
      <c r="Z6276" s="128" t="s">
        <v>48</v>
      </c>
      <c r="AA6276" s="128" t="s">
        <v>315</v>
      </c>
      <c r="AB6276" s="128" t="s">
        <v>42</v>
      </c>
      <c r="AC6276" s="128" t="s">
        <v>2870</v>
      </c>
      <c r="AD6276" s="128" t="s">
        <v>146</v>
      </c>
    </row>
    <row r="6277" spans="1:30" x14ac:dyDescent="0.25">
      <c r="A6277" s="128" t="s">
        <v>35</v>
      </c>
      <c r="B6277" s="128" t="s">
        <v>36</v>
      </c>
      <c r="C6277" s="128" t="s">
        <v>37</v>
      </c>
      <c r="D6277" s="128" t="s">
        <v>121</v>
      </c>
      <c r="E6277" s="128" t="s">
        <v>122</v>
      </c>
      <c r="F6277" s="128" t="s">
        <v>123</v>
      </c>
      <c r="G6277" s="128" t="s">
        <v>124</v>
      </c>
      <c r="H6277" s="128" t="s">
        <v>124</v>
      </c>
      <c r="I6277" s="128" t="s">
        <v>42</v>
      </c>
      <c r="J6277" s="128" t="s">
        <v>125</v>
      </c>
      <c r="K6277" s="128" t="s">
        <v>125</v>
      </c>
      <c r="L6277" s="128" t="s">
        <v>43</v>
      </c>
      <c r="M6277" s="128" t="s">
        <v>44</v>
      </c>
      <c r="N6277" s="128" t="s">
        <v>131</v>
      </c>
      <c r="O6277" s="128" t="s">
        <v>42</v>
      </c>
      <c r="P6277" s="128" t="s">
        <v>311</v>
      </c>
      <c r="Q6277" s="128" t="s">
        <v>2902</v>
      </c>
      <c r="R6277" s="128" t="s">
        <v>2903</v>
      </c>
      <c r="S6277" s="127">
        <v>201506</v>
      </c>
      <c r="T6277" s="128" t="s">
        <v>52</v>
      </c>
      <c r="U6277" s="127">
        <v>0</v>
      </c>
      <c r="V6277" s="138">
        <v>16.55</v>
      </c>
      <c r="W6277" s="128" t="s">
        <v>42</v>
      </c>
      <c r="X6277" s="128" t="s">
        <v>2810</v>
      </c>
      <c r="Y6277" s="128" t="s">
        <v>1152</v>
      </c>
      <c r="Z6277" s="128" t="s">
        <v>48</v>
      </c>
      <c r="AA6277" s="128" t="s">
        <v>315</v>
      </c>
      <c r="AB6277" s="128" t="s">
        <v>42</v>
      </c>
      <c r="AC6277" s="128" t="s">
        <v>2904</v>
      </c>
      <c r="AD6277" s="128" t="s">
        <v>146</v>
      </c>
    </row>
    <row r="6278" spans="1:30" x14ac:dyDescent="0.25">
      <c r="A6278" s="128" t="s">
        <v>35</v>
      </c>
      <c r="B6278" s="128" t="s">
        <v>36</v>
      </c>
      <c r="C6278" s="128" t="s">
        <v>37</v>
      </c>
      <c r="D6278" s="128" t="s">
        <v>121</v>
      </c>
      <c r="E6278" s="128" t="s">
        <v>122</v>
      </c>
      <c r="F6278" s="128" t="s">
        <v>123</v>
      </c>
      <c r="G6278" s="128" t="s">
        <v>124</v>
      </c>
      <c r="H6278" s="128" t="s">
        <v>124</v>
      </c>
      <c r="I6278" s="128" t="s">
        <v>42</v>
      </c>
      <c r="J6278" s="128" t="s">
        <v>289</v>
      </c>
      <c r="K6278" s="128" t="s">
        <v>289</v>
      </c>
      <c r="L6278" s="128" t="s">
        <v>43</v>
      </c>
      <c r="M6278" s="128" t="s">
        <v>44</v>
      </c>
      <c r="N6278" s="128" t="s">
        <v>126</v>
      </c>
      <c r="O6278" s="128" t="s">
        <v>290</v>
      </c>
      <c r="P6278" s="128" t="s">
        <v>455</v>
      </c>
      <c r="Q6278" s="128" t="s">
        <v>2905</v>
      </c>
      <c r="R6278" s="128" t="s">
        <v>2885</v>
      </c>
      <c r="S6278" s="127">
        <v>201506</v>
      </c>
      <c r="T6278" s="128" t="s">
        <v>52</v>
      </c>
      <c r="U6278" s="127">
        <v>0</v>
      </c>
      <c r="V6278" s="138">
        <v>404</v>
      </c>
      <c r="W6278" s="128" t="s">
        <v>42</v>
      </c>
      <c r="X6278" s="128" t="s">
        <v>42</v>
      </c>
      <c r="Y6278" s="128" t="s">
        <v>1152</v>
      </c>
      <c r="Z6278" s="128" t="s">
        <v>48</v>
      </c>
      <c r="AA6278" s="128" t="s">
        <v>144</v>
      </c>
      <c r="AB6278" s="128" t="s">
        <v>42</v>
      </c>
      <c r="AC6278" s="128" t="s">
        <v>2873</v>
      </c>
      <c r="AD6278" s="128" t="s">
        <v>146</v>
      </c>
    </row>
    <row r="6279" spans="1:30" x14ac:dyDescent="0.25">
      <c r="A6279" s="128" t="s">
        <v>35</v>
      </c>
      <c r="B6279" s="128" t="s">
        <v>36</v>
      </c>
      <c r="C6279" s="128" t="s">
        <v>37</v>
      </c>
      <c r="D6279" s="128" t="s">
        <v>121</v>
      </c>
      <c r="E6279" s="128" t="s">
        <v>215</v>
      </c>
      <c r="F6279" s="128" t="s">
        <v>216</v>
      </c>
      <c r="G6279" s="128" t="s">
        <v>124</v>
      </c>
      <c r="H6279" s="128" t="s">
        <v>124</v>
      </c>
      <c r="I6279" s="128" t="s">
        <v>42</v>
      </c>
      <c r="J6279" s="128" t="s">
        <v>261</v>
      </c>
      <c r="K6279" s="128" t="s">
        <v>261</v>
      </c>
      <c r="L6279" s="128" t="s">
        <v>43</v>
      </c>
      <c r="M6279" s="128" t="s">
        <v>44</v>
      </c>
      <c r="N6279" s="128" t="s">
        <v>150</v>
      </c>
      <c r="O6279" s="128" t="s">
        <v>42</v>
      </c>
      <c r="P6279" s="128" t="s">
        <v>392</v>
      </c>
      <c r="Q6279" s="128" t="s">
        <v>1717</v>
      </c>
      <c r="R6279" s="128" t="s">
        <v>2876</v>
      </c>
      <c r="S6279" s="127">
        <v>201506</v>
      </c>
      <c r="T6279" s="128" t="s">
        <v>52</v>
      </c>
      <c r="U6279" s="127">
        <v>264.18</v>
      </c>
      <c r="V6279" s="138">
        <v>264.18</v>
      </c>
      <c r="W6279" s="128" t="s">
        <v>340</v>
      </c>
      <c r="X6279" s="128" t="s">
        <v>384</v>
      </c>
      <c r="Y6279" s="128" t="s">
        <v>1152</v>
      </c>
      <c r="Z6279" s="128" t="s">
        <v>48</v>
      </c>
      <c r="AA6279" s="128" t="s">
        <v>315</v>
      </c>
      <c r="AB6279" s="128" t="s">
        <v>42</v>
      </c>
      <c r="AC6279" s="128" t="s">
        <v>2877</v>
      </c>
      <c r="AD6279" s="128" t="s">
        <v>146</v>
      </c>
    </row>
    <row r="6280" spans="1:30" x14ac:dyDescent="0.25">
      <c r="A6280" s="128" t="s">
        <v>35</v>
      </c>
      <c r="B6280" s="128" t="s">
        <v>36</v>
      </c>
      <c r="C6280" s="128" t="s">
        <v>37</v>
      </c>
      <c r="D6280" s="128" t="s">
        <v>121</v>
      </c>
      <c r="E6280" s="128" t="s">
        <v>215</v>
      </c>
      <c r="F6280" s="128" t="s">
        <v>216</v>
      </c>
      <c r="G6280" s="128" t="s">
        <v>124</v>
      </c>
      <c r="H6280" s="128" t="s">
        <v>124</v>
      </c>
      <c r="I6280" s="128" t="s">
        <v>42</v>
      </c>
      <c r="J6280" s="128" t="s">
        <v>217</v>
      </c>
      <c r="K6280" s="128" t="s">
        <v>217</v>
      </c>
      <c r="L6280" s="128" t="s">
        <v>43</v>
      </c>
      <c r="M6280" s="128" t="s">
        <v>44</v>
      </c>
      <c r="N6280" s="128" t="s">
        <v>150</v>
      </c>
      <c r="O6280" s="128" t="s">
        <v>42</v>
      </c>
      <c r="P6280" s="128" t="s">
        <v>392</v>
      </c>
      <c r="Q6280" s="128" t="s">
        <v>1717</v>
      </c>
      <c r="R6280" s="128" t="s">
        <v>2855</v>
      </c>
      <c r="S6280" s="127">
        <v>201506</v>
      </c>
      <c r="T6280" s="128" t="s">
        <v>52</v>
      </c>
      <c r="U6280" s="127">
        <v>279.72000000000003</v>
      </c>
      <c r="V6280" s="138">
        <v>279.72000000000003</v>
      </c>
      <c r="W6280" s="128" t="s">
        <v>340</v>
      </c>
      <c r="X6280" s="128" t="s">
        <v>384</v>
      </c>
      <c r="Y6280" s="128" t="s">
        <v>1152</v>
      </c>
      <c r="Z6280" s="128" t="s">
        <v>48</v>
      </c>
      <c r="AA6280" s="128" t="s">
        <v>315</v>
      </c>
      <c r="AB6280" s="128" t="s">
        <v>42</v>
      </c>
      <c r="AC6280" s="128" t="s">
        <v>2856</v>
      </c>
      <c r="AD6280" s="128" t="s">
        <v>146</v>
      </c>
    </row>
    <row r="6281" spans="1:30" x14ac:dyDescent="0.25">
      <c r="A6281" s="128" t="s">
        <v>35</v>
      </c>
      <c r="B6281" s="128" t="s">
        <v>36</v>
      </c>
      <c r="C6281" s="128" t="s">
        <v>37</v>
      </c>
      <c r="D6281" s="128" t="s">
        <v>121</v>
      </c>
      <c r="E6281" s="128" t="s">
        <v>215</v>
      </c>
      <c r="F6281" s="128" t="s">
        <v>216</v>
      </c>
      <c r="G6281" s="128" t="s">
        <v>124</v>
      </c>
      <c r="H6281" s="128" t="s">
        <v>124</v>
      </c>
      <c r="I6281" s="128" t="s">
        <v>42</v>
      </c>
      <c r="J6281" s="128" t="s">
        <v>237</v>
      </c>
      <c r="K6281" s="128" t="s">
        <v>237</v>
      </c>
      <c r="L6281" s="128" t="s">
        <v>43</v>
      </c>
      <c r="M6281" s="128" t="s">
        <v>44</v>
      </c>
      <c r="N6281" s="128" t="s">
        <v>150</v>
      </c>
      <c r="O6281" s="128" t="s">
        <v>42</v>
      </c>
      <c r="P6281" s="128" t="s">
        <v>392</v>
      </c>
      <c r="Q6281" s="128" t="s">
        <v>1717</v>
      </c>
      <c r="R6281" s="128" t="s">
        <v>2855</v>
      </c>
      <c r="S6281" s="127">
        <v>201506</v>
      </c>
      <c r="T6281" s="128" t="s">
        <v>52</v>
      </c>
      <c r="U6281" s="127">
        <v>279.72000000000003</v>
      </c>
      <c r="V6281" s="138">
        <v>279.72000000000003</v>
      </c>
      <c r="W6281" s="128" t="s">
        <v>340</v>
      </c>
      <c r="X6281" s="128" t="s">
        <v>384</v>
      </c>
      <c r="Y6281" s="128" t="s">
        <v>1152</v>
      </c>
      <c r="Z6281" s="128" t="s">
        <v>48</v>
      </c>
      <c r="AA6281" s="128" t="s">
        <v>315</v>
      </c>
      <c r="AB6281" s="128" t="s">
        <v>42</v>
      </c>
      <c r="AC6281" s="128" t="s">
        <v>2856</v>
      </c>
      <c r="AD6281" s="128" t="s">
        <v>146</v>
      </c>
    </row>
    <row r="6282" spans="1:30" x14ac:dyDescent="0.25">
      <c r="A6282" s="128" t="s">
        <v>35</v>
      </c>
      <c r="B6282" s="128" t="s">
        <v>36</v>
      </c>
      <c r="C6282" s="128" t="s">
        <v>37</v>
      </c>
      <c r="D6282" s="128" t="s">
        <v>121</v>
      </c>
      <c r="E6282" s="128" t="s">
        <v>215</v>
      </c>
      <c r="F6282" s="128" t="s">
        <v>216</v>
      </c>
      <c r="G6282" s="128" t="s">
        <v>124</v>
      </c>
      <c r="H6282" s="128" t="s">
        <v>124</v>
      </c>
      <c r="I6282" s="128" t="s">
        <v>42</v>
      </c>
      <c r="J6282" s="128" t="s">
        <v>261</v>
      </c>
      <c r="K6282" s="128" t="s">
        <v>261</v>
      </c>
      <c r="L6282" s="128" t="s">
        <v>43</v>
      </c>
      <c r="M6282" s="128" t="s">
        <v>44</v>
      </c>
      <c r="N6282" s="128" t="s">
        <v>150</v>
      </c>
      <c r="O6282" s="128" t="s">
        <v>42</v>
      </c>
      <c r="P6282" s="128" t="s">
        <v>446</v>
      </c>
      <c r="Q6282" s="128" t="s">
        <v>447</v>
      </c>
      <c r="R6282" s="128" t="s">
        <v>2906</v>
      </c>
      <c r="S6282" s="127">
        <v>201506</v>
      </c>
      <c r="T6282" s="128" t="s">
        <v>52</v>
      </c>
      <c r="U6282" s="129">
        <v>51512.32</v>
      </c>
      <c r="V6282" s="138">
        <v>51512.32</v>
      </c>
      <c r="W6282" s="128" t="s">
        <v>340</v>
      </c>
      <c r="X6282" s="128" t="s">
        <v>267</v>
      </c>
      <c r="Y6282" s="128" t="s">
        <v>1152</v>
      </c>
      <c r="Z6282" s="128" t="s">
        <v>48</v>
      </c>
      <c r="AA6282" s="128" t="s">
        <v>315</v>
      </c>
      <c r="AB6282" s="128" t="s">
        <v>42</v>
      </c>
      <c r="AC6282" s="128" t="s">
        <v>2883</v>
      </c>
      <c r="AD6282" s="128" t="s">
        <v>146</v>
      </c>
    </row>
    <row r="6283" spans="1:30" x14ac:dyDescent="0.25">
      <c r="A6283" s="128" t="s">
        <v>35</v>
      </c>
      <c r="B6283" s="128" t="s">
        <v>36</v>
      </c>
      <c r="C6283" s="128" t="s">
        <v>37</v>
      </c>
      <c r="D6283" s="128" t="s">
        <v>121</v>
      </c>
      <c r="E6283" s="128" t="s">
        <v>215</v>
      </c>
      <c r="F6283" s="128" t="s">
        <v>216</v>
      </c>
      <c r="G6283" s="128" t="s">
        <v>124</v>
      </c>
      <c r="H6283" s="128" t="s">
        <v>124</v>
      </c>
      <c r="I6283" s="128" t="s">
        <v>42</v>
      </c>
      <c r="J6283" s="128" t="s">
        <v>217</v>
      </c>
      <c r="K6283" s="128" t="s">
        <v>217</v>
      </c>
      <c r="L6283" s="128" t="s">
        <v>43</v>
      </c>
      <c r="M6283" s="128" t="s">
        <v>44</v>
      </c>
      <c r="N6283" s="128" t="s">
        <v>160</v>
      </c>
      <c r="O6283" s="128" t="s">
        <v>221</v>
      </c>
      <c r="P6283" s="128" t="s">
        <v>1773</v>
      </c>
      <c r="Q6283" s="128" t="s">
        <v>2907</v>
      </c>
      <c r="R6283" s="128" t="s">
        <v>2908</v>
      </c>
      <c r="S6283" s="127">
        <v>201506</v>
      </c>
      <c r="T6283" s="128" t="s">
        <v>52</v>
      </c>
      <c r="U6283" s="127">
        <v>0</v>
      </c>
      <c r="V6283" s="138">
        <v>25.6</v>
      </c>
      <c r="W6283" s="128" t="s">
        <v>42</v>
      </c>
      <c r="X6283" s="128" t="s">
        <v>42</v>
      </c>
      <c r="Y6283" s="128" t="s">
        <v>1152</v>
      </c>
      <c r="Z6283" s="128" t="s">
        <v>48</v>
      </c>
      <c r="AA6283" s="128" t="s">
        <v>144</v>
      </c>
      <c r="AB6283" s="128" t="s">
        <v>42</v>
      </c>
      <c r="AC6283" s="128" t="s">
        <v>2909</v>
      </c>
      <c r="AD6283" s="128" t="s">
        <v>146</v>
      </c>
    </row>
    <row r="6284" spans="1:30" x14ac:dyDescent="0.25">
      <c r="A6284" s="128" t="s">
        <v>35</v>
      </c>
      <c r="B6284" s="128" t="s">
        <v>36</v>
      </c>
      <c r="C6284" s="128" t="s">
        <v>37</v>
      </c>
      <c r="D6284" s="128" t="s">
        <v>121</v>
      </c>
      <c r="E6284" s="128" t="s">
        <v>122</v>
      </c>
      <c r="F6284" s="128" t="s">
        <v>123</v>
      </c>
      <c r="G6284" s="128" t="s">
        <v>124</v>
      </c>
      <c r="H6284" s="128" t="s">
        <v>124</v>
      </c>
      <c r="I6284" s="128" t="s">
        <v>42</v>
      </c>
      <c r="J6284" s="128" t="s">
        <v>182</v>
      </c>
      <c r="K6284" s="128" t="s">
        <v>182</v>
      </c>
      <c r="L6284" s="128" t="s">
        <v>43</v>
      </c>
      <c r="M6284" s="128" t="s">
        <v>44</v>
      </c>
      <c r="N6284" s="128" t="s">
        <v>180</v>
      </c>
      <c r="O6284" s="128" t="s">
        <v>3148</v>
      </c>
      <c r="P6284" s="128" t="s">
        <v>1152</v>
      </c>
      <c r="Q6284" s="128" t="s">
        <v>645</v>
      </c>
      <c r="R6284" s="128" t="s">
        <v>1152</v>
      </c>
      <c r="S6284" s="127">
        <v>201506</v>
      </c>
      <c r="T6284" s="128" t="s">
        <v>52</v>
      </c>
      <c r="U6284" s="127">
        <v>0</v>
      </c>
      <c r="V6284" s="138">
        <v>2619.6799999999998</v>
      </c>
      <c r="W6284" s="128" t="s">
        <v>1152</v>
      </c>
      <c r="X6284" s="128" t="s">
        <v>1152</v>
      </c>
      <c r="Y6284" s="128" t="s">
        <v>1152</v>
      </c>
      <c r="Z6284" s="128" t="s">
        <v>48</v>
      </c>
      <c r="AA6284" s="128" t="s">
        <v>646</v>
      </c>
      <c r="AB6284" s="128" t="s">
        <v>42</v>
      </c>
      <c r="AC6284" s="128" t="s">
        <v>3149</v>
      </c>
      <c r="AD6284" s="128" t="s">
        <v>648</v>
      </c>
    </row>
    <row r="6285" spans="1:30" x14ac:dyDescent="0.25">
      <c r="A6285" s="128" t="s">
        <v>35</v>
      </c>
      <c r="B6285" s="128" t="s">
        <v>36</v>
      </c>
      <c r="C6285" s="128" t="s">
        <v>37</v>
      </c>
      <c r="D6285" s="128" t="s">
        <v>121</v>
      </c>
      <c r="E6285" s="128" t="s">
        <v>122</v>
      </c>
      <c r="F6285" s="128" t="s">
        <v>123</v>
      </c>
      <c r="G6285" s="128" t="s">
        <v>124</v>
      </c>
      <c r="H6285" s="128" t="s">
        <v>124</v>
      </c>
      <c r="I6285" s="128" t="s">
        <v>42</v>
      </c>
      <c r="J6285" s="128" t="s">
        <v>532</v>
      </c>
      <c r="K6285" s="128" t="s">
        <v>532</v>
      </c>
      <c r="L6285" s="128" t="s">
        <v>43</v>
      </c>
      <c r="M6285" s="128" t="s">
        <v>44</v>
      </c>
      <c r="N6285" s="128" t="s">
        <v>180</v>
      </c>
      <c r="O6285" s="128" t="s">
        <v>42</v>
      </c>
      <c r="P6285" s="128" t="s">
        <v>1152</v>
      </c>
      <c r="Q6285" s="128" t="s">
        <v>645</v>
      </c>
      <c r="R6285" s="128" t="s">
        <v>1152</v>
      </c>
      <c r="S6285" s="127">
        <v>201506</v>
      </c>
      <c r="T6285" s="128" t="s">
        <v>52</v>
      </c>
      <c r="U6285" s="127">
        <v>0</v>
      </c>
      <c r="V6285" s="138">
        <v>3553.16</v>
      </c>
      <c r="W6285" s="128" t="s">
        <v>1152</v>
      </c>
      <c r="X6285" s="128" t="s">
        <v>1152</v>
      </c>
      <c r="Y6285" s="128" t="s">
        <v>1152</v>
      </c>
      <c r="Z6285" s="128" t="s">
        <v>48</v>
      </c>
      <c r="AA6285" s="128" t="s">
        <v>646</v>
      </c>
      <c r="AB6285" s="128" t="s">
        <v>42</v>
      </c>
      <c r="AC6285" s="128" t="s">
        <v>3149</v>
      </c>
      <c r="AD6285" s="128" t="s">
        <v>648</v>
      </c>
    </row>
    <row r="6286" spans="1:30" x14ac:dyDescent="0.25">
      <c r="A6286" s="128" t="s">
        <v>35</v>
      </c>
      <c r="B6286" s="128" t="s">
        <v>36</v>
      </c>
      <c r="C6286" s="128" t="s">
        <v>37</v>
      </c>
      <c r="D6286" s="128" t="s">
        <v>121</v>
      </c>
      <c r="E6286" s="128" t="s">
        <v>122</v>
      </c>
      <c r="F6286" s="128" t="s">
        <v>123</v>
      </c>
      <c r="G6286" s="128" t="s">
        <v>124</v>
      </c>
      <c r="H6286" s="128" t="s">
        <v>124</v>
      </c>
      <c r="I6286" s="128" t="s">
        <v>42</v>
      </c>
      <c r="J6286" s="128" t="s">
        <v>182</v>
      </c>
      <c r="K6286" s="128" t="s">
        <v>182</v>
      </c>
      <c r="L6286" s="128" t="s">
        <v>43</v>
      </c>
      <c r="M6286" s="128" t="s">
        <v>44</v>
      </c>
      <c r="N6286" s="128" t="s">
        <v>180</v>
      </c>
      <c r="O6286" s="128" t="s">
        <v>3157</v>
      </c>
      <c r="P6286" s="128" t="s">
        <v>1152</v>
      </c>
      <c r="Q6286" s="128" t="s">
        <v>645</v>
      </c>
      <c r="R6286" s="128" t="s">
        <v>1152</v>
      </c>
      <c r="S6286" s="127">
        <v>201506</v>
      </c>
      <c r="T6286" s="128" t="s">
        <v>52</v>
      </c>
      <c r="U6286" s="127">
        <v>0</v>
      </c>
      <c r="V6286" s="138">
        <v>197.88</v>
      </c>
      <c r="W6286" s="128" t="s">
        <v>1152</v>
      </c>
      <c r="X6286" s="128" t="s">
        <v>1152</v>
      </c>
      <c r="Y6286" s="128" t="s">
        <v>1152</v>
      </c>
      <c r="Z6286" s="128" t="s">
        <v>48</v>
      </c>
      <c r="AA6286" s="128" t="s">
        <v>646</v>
      </c>
      <c r="AB6286" s="128" t="s">
        <v>42</v>
      </c>
      <c r="AC6286" s="128" t="s">
        <v>3149</v>
      </c>
      <c r="AD6286" s="128" t="s">
        <v>648</v>
      </c>
    </row>
    <row r="6287" spans="1:30" x14ac:dyDescent="0.25">
      <c r="A6287" s="128" t="s">
        <v>35</v>
      </c>
      <c r="B6287" s="128" t="s">
        <v>36</v>
      </c>
      <c r="C6287" s="128" t="s">
        <v>37</v>
      </c>
      <c r="D6287" s="128" t="s">
        <v>121</v>
      </c>
      <c r="E6287" s="128" t="s">
        <v>122</v>
      </c>
      <c r="F6287" s="128" t="s">
        <v>123</v>
      </c>
      <c r="G6287" s="128" t="s">
        <v>124</v>
      </c>
      <c r="H6287" s="128" t="s">
        <v>124</v>
      </c>
      <c r="I6287" s="128" t="s">
        <v>42</v>
      </c>
      <c r="J6287" s="128" t="s">
        <v>182</v>
      </c>
      <c r="K6287" s="128" t="s">
        <v>182</v>
      </c>
      <c r="L6287" s="128" t="s">
        <v>43</v>
      </c>
      <c r="M6287" s="128" t="s">
        <v>44</v>
      </c>
      <c r="N6287" s="128" t="s">
        <v>180</v>
      </c>
      <c r="O6287" s="128" t="s">
        <v>3153</v>
      </c>
      <c r="P6287" s="128" t="s">
        <v>1152</v>
      </c>
      <c r="Q6287" s="128" t="s">
        <v>645</v>
      </c>
      <c r="R6287" s="128" t="s">
        <v>1152</v>
      </c>
      <c r="S6287" s="127">
        <v>201506</v>
      </c>
      <c r="T6287" s="128" t="s">
        <v>52</v>
      </c>
      <c r="U6287" s="127">
        <v>0</v>
      </c>
      <c r="V6287" s="138">
        <v>234.62</v>
      </c>
      <c r="W6287" s="128" t="s">
        <v>1152</v>
      </c>
      <c r="X6287" s="128" t="s">
        <v>1152</v>
      </c>
      <c r="Y6287" s="128" t="s">
        <v>1152</v>
      </c>
      <c r="Z6287" s="128" t="s">
        <v>48</v>
      </c>
      <c r="AA6287" s="128" t="s">
        <v>646</v>
      </c>
      <c r="AB6287" s="128" t="s">
        <v>42</v>
      </c>
      <c r="AC6287" s="128" t="s">
        <v>3149</v>
      </c>
      <c r="AD6287" s="128" t="s">
        <v>648</v>
      </c>
    </row>
    <row r="6288" spans="1:30" x14ac:dyDescent="0.25">
      <c r="A6288" s="128" t="s">
        <v>35</v>
      </c>
      <c r="B6288" s="128" t="s">
        <v>36</v>
      </c>
      <c r="C6288" s="128" t="s">
        <v>37</v>
      </c>
      <c r="D6288" s="128" t="s">
        <v>121</v>
      </c>
      <c r="E6288" s="128" t="s">
        <v>122</v>
      </c>
      <c r="F6288" s="128" t="s">
        <v>123</v>
      </c>
      <c r="G6288" s="128" t="s">
        <v>124</v>
      </c>
      <c r="H6288" s="128" t="s">
        <v>124</v>
      </c>
      <c r="I6288" s="128" t="s">
        <v>42</v>
      </c>
      <c r="J6288" s="128" t="s">
        <v>182</v>
      </c>
      <c r="K6288" s="128" t="s">
        <v>182</v>
      </c>
      <c r="L6288" s="128" t="s">
        <v>43</v>
      </c>
      <c r="M6288" s="128" t="s">
        <v>44</v>
      </c>
      <c r="N6288" s="128" t="s">
        <v>180</v>
      </c>
      <c r="O6288" s="128" t="s">
        <v>3158</v>
      </c>
      <c r="P6288" s="128" t="s">
        <v>1152</v>
      </c>
      <c r="Q6288" s="128" t="s">
        <v>645</v>
      </c>
      <c r="R6288" s="128" t="s">
        <v>1152</v>
      </c>
      <c r="S6288" s="127">
        <v>201506</v>
      </c>
      <c r="T6288" s="128" t="s">
        <v>52</v>
      </c>
      <c r="U6288" s="127">
        <v>0</v>
      </c>
      <c r="V6288" s="138">
        <v>1796.29</v>
      </c>
      <c r="W6288" s="128" t="s">
        <v>1152</v>
      </c>
      <c r="X6288" s="128" t="s">
        <v>1152</v>
      </c>
      <c r="Y6288" s="128" t="s">
        <v>1152</v>
      </c>
      <c r="Z6288" s="128" t="s">
        <v>48</v>
      </c>
      <c r="AA6288" s="128" t="s">
        <v>646</v>
      </c>
      <c r="AB6288" s="128" t="s">
        <v>42</v>
      </c>
      <c r="AC6288" s="128" t="s">
        <v>3149</v>
      </c>
      <c r="AD6288" s="128" t="s">
        <v>648</v>
      </c>
    </row>
    <row r="6289" spans="1:30" x14ac:dyDescent="0.25">
      <c r="A6289" s="128" t="s">
        <v>35</v>
      </c>
      <c r="B6289" s="128" t="s">
        <v>36</v>
      </c>
      <c r="C6289" s="128" t="s">
        <v>37</v>
      </c>
      <c r="D6289" s="128" t="s">
        <v>121</v>
      </c>
      <c r="E6289" s="128" t="s">
        <v>122</v>
      </c>
      <c r="F6289" s="128" t="s">
        <v>123</v>
      </c>
      <c r="G6289" s="128" t="s">
        <v>124</v>
      </c>
      <c r="H6289" s="128" t="s">
        <v>124</v>
      </c>
      <c r="I6289" s="128" t="s">
        <v>42</v>
      </c>
      <c r="J6289" s="128" t="s">
        <v>182</v>
      </c>
      <c r="K6289" s="128" t="s">
        <v>182</v>
      </c>
      <c r="L6289" s="128" t="s">
        <v>43</v>
      </c>
      <c r="M6289" s="128" t="s">
        <v>44</v>
      </c>
      <c r="N6289" s="128" t="s">
        <v>180</v>
      </c>
      <c r="O6289" s="128" t="s">
        <v>3159</v>
      </c>
      <c r="P6289" s="128" t="s">
        <v>1152</v>
      </c>
      <c r="Q6289" s="128" t="s">
        <v>645</v>
      </c>
      <c r="R6289" s="128" t="s">
        <v>1152</v>
      </c>
      <c r="S6289" s="127">
        <v>201506</v>
      </c>
      <c r="T6289" s="128" t="s">
        <v>52</v>
      </c>
      <c r="U6289" s="127">
        <v>0</v>
      </c>
      <c r="V6289" s="138">
        <v>1364.05</v>
      </c>
      <c r="W6289" s="128" t="s">
        <v>1152</v>
      </c>
      <c r="X6289" s="128" t="s">
        <v>1152</v>
      </c>
      <c r="Y6289" s="128" t="s">
        <v>1152</v>
      </c>
      <c r="Z6289" s="128" t="s">
        <v>48</v>
      </c>
      <c r="AA6289" s="128" t="s">
        <v>646</v>
      </c>
      <c r="AB6289" s="128" t="s">
        <v>42</v>
      </c>
      <c r="AC6289" s="128" t="s">
        <v>3149</v>
      </c>
      <c r="AD6289" s="128" t="s">
        <v>648</v>
      </c>
    </row>
    <row r="6290" spans="1:30" x14ac:dyDescent="0.25">
      <c r="A6290" s="128" t="s">
        <v>35</v>
      </c>
      <c r="B6290" s="128" t="s">
        <v>36</v>
      </c>
      <c r="C6290" s="128" t="s">
        <v>37</v>
      </c>
      <c r="D6290" s="128" t="s">
        <v>121</v>
      </c>
      <c r="E6290" s="128" t="s">
        <v>122</v>
      </c>
      <c r="F6290" s="128" t="s">
        <v>123</v>
      </c>
      <c r="G6290" s="128" t="s">
        <v>124</v>
      </c>
      <c r="H6290" s="128" t="s">
        <v>124</v>
      </c>
      <c r="I6290" s="128" t="s">
        <v>42</v>
      </c>
      <c r="J6290" s="128" t="s">
        <v>182</v>
      </c>
      <c r="K6290" s="128" t="s">
        <v>182</v>
      </c>
      <c r="L6290" s="128" t="s">
        <v>43</v>
      </c>
      <c r="M6290" s="128" t="s">
        <v>44</v>
      </c>
      <c r="N6290" s="128" t="s">
        <v>180</v>
      </c>
      <c r="O6290" s="128" t="s">
        <v>3160</v>
      </c>
      <c r="P6290" s="128" t="s">
        <v>1152</v>
      </c>
      <c r="Q6290" s="128" t="s">
        <v>645</v>
      </c>
      <c r="R6290" s="128" t="s">
        <v>1152</v>
      </c>
      <c r="S6290" s="127">
        <v>201506</v>
      </c>
      <c r="T6290" s="128" t="s">
        <v>52</v>
      </c>
      <c r="U6290" s="127">
        <v>0</v>
      </c>
      <c r="V6290" s="138">
        <v>508.13</v>
      </c>
      <c r="W6290" s="128" t="s">
        <v>1152</v>
      </c>
      <c r="X6290" s="128" t="s">
        <v>1152</v>
      </c>
      <c r="Y6290" s="128" t="s">
        <v>1152</v>
      </c>
      <c r="Z6290" s="128" t="s">
        <v>48</v>
      </c>
      <c r="AA6290" s="128" t="s">
        <v>646</v>
      </c>
      <c r="AB6290" s="128" t="s">
        <v>42</v>
      </c>
      <c r="AC6290" s="128" t="s">
        <v>3149</v>
      </c>
      <c r="AD6290" s="128" t="s">
        <v>648</v>
      </c>
    </row>
    <row r="6291" spans="1:30" x14ac:dyDescent="0.25">
      <c r="A6291" s="128" t="s">
        <v>35</v>
      </c>
      <c r="B6291" s="128" t="s">
        <v>36</v>
      </c>
      <c r="C6291" s="128" t="s">
        <v>37</v>
      </c>
      <c r="D6291" s="128" t="s">
        <v>121</v>
      </c>
      <c r="E6291" s="128" t="s">
        <v>122</v>
      </c>
      <c r="F6291" s="128" t="s">
        <v>123</v>
      </c>
      <c r="G6291" s="128" t="s">
        <v>124</v>
      </c>
      <c r="H6291" s="128" t="s">
        <v>124</v>
      </c>
      <c r="I6291" s="128" t="s">
        <v>42</v>
      </c>
      <c r="J6291" s="128" t="s">
        <v>182</v>
      </c>
      <c r="K6291" s="128" t="s">
        <v>182</v>
      </c>
      <c r="L6291" s="128" t="s">
        <v>43</v>
      </c>
      <c r="M6291" s="128" t="s">
        <v>44</v>
      </c>
      <c r="N6291" s="128" t="s">
        <v>180</v>
      </c>
      <c r="O6291" s="128" t="s">
        <v>42</v>
      </c>
      <c r="P6291" s="128" t="s">
        <v>1152</v>
      </c>
      <c r="Q6291" s="128" t="s">
        <v>645</v>
      </c>
      <c r="R6291" s="128" t="s">
        <v>1152</v>
      </c>
      <c r="S6291" s="127">
        <v>201506</v>
      </c>
      <c r="T6291" s="128" t="s">
        <v>52</v>
      </c>
      <c r="U6291" s="127">
        <v>0</v>
      </c>
      <c r="V6291" s="138">
        <v>8139.27</v>
      </c>
      <c r="W6291" s="128" t="s">
        <v>1152</v>
      </c>
      <c r="X6291" s="128" t="s">
        <v>1152</v>
      </c>
      <c r="Y6291" s="128" t="s">
        <v>1152</v>
      </c>
      <c r="Z6291" s="128" t="s">
        <v>48</v>
      </c>
      <c r="AA6291" s="128" t="s">
        <v>646</v>
      </c>
      <c r="AB6291" s="128" t="s">
        <v>42</v>
      </c>
      <c r="AC6291" s="128" t="s">
        <v>3149</v>
      </c>
      <c r="AD6291" s="128" t="s">
        <v>648</v>
      </c>
    </row>
    <row r="6292" spans="1:30" x14ac:dyDescent="0.25">
      <c r="A6292" s="128" t="s">
        <v>35</v>
      </c>
      <c r="B6292" s="128" t="s">
        <v>36</v>
      </c>
      <c r="C6292" s="128" t="s">
        <v>37</v>
      </c>
      <c r="D6292" s="128" t="s">
        <v>121</v>
      </c>
      <c r="E6292" s="128" t="s">
        <v>122</v>
      </c>
      <c r="F6292" s="128" t="s">
        <v>123</v>
      </c>
      <c r="G6292" s="128" t="s">
        <v>124</v>
      </c>
      <c r="H6292" s="128" t="s">
        <v>124</v>
      </c>
      <c r="I6292" s="128" t="s">
        <v>42</v>
      </c>
      <c r="J6292" s="128" t="s">
        <v>174</v>
      </c>
      <c r="K6292" s="128" t="s">
        <v>174</v>
      </c>
      <c r="L6292" s="128" t="s">
        <v>43</v>
      </c>
      <c r="M6292" s="128" t="s">
        <v>44</v>
      </c>
      <c r="N6292" s="128" t="s">
        <v>180</v>
      </c>
      <c r="O6292" s="128" t="s">
        <v>2471</v>
      </c>
      <c r="P6292" s="128" t="s">
        <v>1152</v>
      </c>
      <c r="Q6292" s="128" t="s">
        <v>645</v>
      </c>
      <c r="R6292" s="128" t="s">
        <v>1152</v>
      </c>
      <c r="S6292" s="127">
        <v>201506</v>
      </c>
      <c r="T6292" s="128" t="s">
        <v>52</v>
      </c>
      <c r="U6292" s="127">
        <v>0</v>
      </c>
      <c r="V6292" s="138">
        <v>660</v>
      </c>
      <c r="W6292" s="128" t="s">
        <v>1152</v>
      </c>
      <c r="X6292" s="128" t="s">
        <v>1152</v>
      </c>
      <c r="Y6292" s="128" t="s">
        <v>1152</v>
      </c>
      <c r="Z6292" s="128" t="s">
        <v>48</v>
      </c>
      <c r="AA6292" s="128" t="s">
        <v>646</v>
      </c>
      <c r="AB6292" s="128" t="s">
        <v>42</v>
      </c>
      <c r="AC6292" s="128" t="s">
        <v>3149</v>
      </c>
      <c r="AD6292" s="128" t="s">
        <v>648</v>
      </c>
    </row>
    <row r="6293" spans="1:30" x14ac:dyDescent="0.25">
      <c r="A6293" s="128" t="s">
        <v>35</v>
      </c>
      <c r="B6293" s="128" t="s">
        <v>36</v>
      </c>
      <c r="C6293" s="128" t="s">
        <v>37</v>
      </c>
      <c r="D6293" s="128" t="s">
        <v>121</v>
      </c>
      <c r="E6293" s="128" t="s">
        <v>122</v>
      </c>
      <c r="F6293" s="128" t="s">
        <v>123</v>
      </c>
      <c r="G6293" s="128" t="s">
        <v>124</v>
      </c>
      <c r="H6293" s="128" t="s">
        <v>124</v>
      </c>
      <c r="I6293" s="128" t="s">
        <v>42</v>
      </c>
      <c r="J6293" s="128" t="s">
        <v>174</v>
      </c>
      <c r="K6293" s="128" t="s">
        <v>174</v>
      </c>
      <c r="L6293" s="128" t="s">
        <v>43</v>
      </c>
      <c r="M6293" s="128" t="s">
        <v>44</v>
      </c>
      <c r="N6293" s="128" t="s">
        <v>180</v>
      </c>
      <c r="O6293" s="128" t="s">
        <v>3206</v>
      </c>
      <c r="P6293" s="128" t="s">
        <v>1152</v>
      </c>
      <c r="Q6293" s="128" t="s">
        <v>645</v>
      </c>
      <c r="R6293" s="128" t="s">
        <v>1152</v>
      </c>
      <c r="S6293" s="127">
        <v>201506</v>
      </c>
      <c r="T6293" s="128" t="s">
        <v>52</v>
      </c>
      <c r="U6293" s="127">
        <v>0</v>
      </c>
      <c r="V6293" s="138">
        <v>165</v>
      </c>
      <c r="W6293" s="128" t="s">
        <v>1152</v>
      </c>
      <c r="X6293" s="128" t="s">
        <v>1152</v>
      </c>
      <c r="Y6293" s="128" t="s">
        <v>1152</v>
      </c>
      <c r="Z6293" s="128" t="s">
        <v>48</v>
      </c>
      <c r="AA6293" s="128" t="s">
        <v>646</v>
      </c>
      <c r="AB6293" s="128" t="s">
        <v>42</v>
      </c>
      <c r="AC6293" s="128" t="s">
        <v>3149</v>
      </c>
      <c r="AD6293" s="128" t="s">
        <v>648</v>
      </c>
    </row>
    <row r="6294" spans="1:30" x14ac:dyDescent="0.25">
      <c r="A6294" s="128" t="s">
        <v>35</v>
      </c>
      <c r="B6294" s="128" t="s">
        <v>36</v>
      </c>
      <c r="C6294" s="128" t="s">
        <v>37</v>
      </c>
      <c r="D6294" s="128" t="s">
        <v>121</v>
      </c>
      <c r="E6294" s="128" t="s">
        <v>122</v>
      </c>
      <c r="F6294" s="128" t="s">
        <v>123</v>
      </c>
      <c r="G6294" s="128" t="s">
        <v>124</v>
      </c>
      <c r="H6294" s="128" t="s">
        <v>124</v>
      </c>
      <c r="I6294" s="128" t="s">
        <v>42</v>
      </c>
      <c r="J6294" s="128" t="s">
        <v>174</v>
      </c>
      <c r="K6294" s="128" t="s">
        <v>174</v>
      </c>
      <c r="L6294" s="128" t="s">
        <v>43</v>
      </c>
      <c r="M6294" s="128" t="s">
        <v>44</v>
      </c>
      <c r="N6294" s="128" t="s">
        <v>180</v>
      </c>
      <c r="O6294" s="128" t="s">
        <v>42</v>
      </c>
      <c r="P6294" s="128" t="s">
        <v>1152</v>
      </c>
      <c r="Q6294" s="128" t="s">
        <v>645</v>
      </c>
      <c r="R6294" s="128" t="s">
        <v>1152</v>
      </c>
      <c r="S6294" s="127">
        <v>201506</v>
      </c>
      <c r="T6294" s="128" t="s">
        <v>52</v>
      </c>
      <c r="U6294" s="127">
        <v>0</v>
      </c>
      <c r="V6294" s="138">
        <v>955</v>
      </c>
      <c r="W6294" s="128" t="s">
        <v>1152</v>
      </c>
      <c r="X6294" s="128" t="s">
        <v>1152</v>
      </c>
      <c r="Y6294" s="128" t="s">
        <v>1152</v>
      </c>
      <c r="Z6294" s="128" t="s">
        <v>48</v>
      </c>
      <c r="AA6294" s="128" t="s">
        <v>646</v>
      </c>
      <c r="AB6294" s="128" t="s">
        <v>42</v>
      </c>
      <c r="AC6294" s="128" t="s">
        <v>3149</v>
      </c>
      <c r="AD6294" s="128" t="s">
        <v>648</v>
      </c>
    </row>
    <row r="6295" spans="1:30" x14ac:dyDescent="0.25">
      <c r="A6295" s="128" t="s">
        <v>35</v>
      </c>
      <c r="B6295" s="128" t="s">
        <v>36</v>
      </c>
      <c r="C6295" s="128" t="s">
        <v>37</v>
      </c>
      <c r="D6295" s="128" t="s">
        <v>121</v>
      </c>
      <c r="E6295" s="128" t="s">
        <v>215</v>
      </c>
      <c r="F6295" s="128" t="s">
        <v>216</v>
      </c>
      <c r="G6295" s="128" t="s">
        <v>124</v>
      </c>
      <c r="H6295" s="128" t="s">
        <v>124</v>
      </c>
      <c r="I6295" s="128" t="s">
        <v>42</v>
      </c>
      <c r="J6295" s="128" t="s">
        <v>237</v>
      </c>
      <c r="K6295" s="128" t="s">
        <v>237</v>
      </c>
      <c r="L6295" s="128" t="s">
        <v>43</v>
      </c>
      <c r="M6295" s="128" t="s">
        <v>44</v>
      </c>
      <c r="N6295" s="128" t="s">
        <v>150</v>
      </c>
      <c r="O6295" s="128" t="s">
        <v>1555</v>
      </c>
      <c r="P6295" s="128" t="s">
        <v>1152</v>
      </c>
      <c r="Q6295" s="128" t="s">
        <v>2425</v>
      </c>
      <c r="R6295" s="128" t="s">
        <v>1152</v>
      </c>
      <c r="S6295" s="127">
        <v>201507</v>
      </c>
      <c r="T6295" s="128" t="s">
        <v>52</v>
      </c>
      <c r="U6295" s="127">
        <v>0</v>
      </c>
      <c r="V6295" s="138">
        <v>69343.03</v>
      </c>
      <c r="W6295" s="128" t="s">
        <v>1152</v>
      </c>
      <c r="X6295" s="128" t="s">
        <v>1152</v>
      </c>
      <c r="Y6295" s="128" t="s">
        <v>1152</v>
      </c>
      <c r="Z6295" s="128" t="s">
        <v>48</v>
      </c>
      <c r="AA6295" s="128" t="s">
        <v>129</v>
      </c>
      <c r="AB6295" s="128" t="s">
        <v>42</v>
      </c>
      <c r="AC6295" s="128" t="s">
        <v>2528</v>
      </c>
      <c r="AD6295" s="128" t="s">
        <v>51</v>
      </c>
    </row>
    <row r="6296" spans="1:30" x14ac:dyDescent="0.25">
      <c r="A6296" s="128" t="s">
        <v>35</v>
      </c>
      <c r="B6296" s="128" t="s">
        <v>36</v>
      </c>
      <c r="C6296" s="128" t="s">
        <v>37</v>
      </c>
      <c r="D6296" s="128" t="s">
        <v>121</v>
      </c>
      <c r="E6296" s="128" t="s">
        <v>215</v>
      </c>
      <c r="F6296" s="128" t="s">
        <v>216</v>
      </c>
      <c r="G6296" s="128" t="s">
        <v>124</v>
      </c>
      <c r="H6296" s="128" t="s">
        <v>124</v>
      </c>
      <c r="I6296" s="128" t="s">
        <v>42</v>
      </c>
      <c r="J6296" s="128" t="s">
        <v>250</v>
      </c>
      <c r="K6296" s="128" t="s">
        <v>250</v>
      </c>
      <c r="L6296" s="128" t="s">
        <v>43</v>
      </c>
      <c r="M6296" s="128" t="s">
        <v>44</v>
      </c>
      <c r="N6296" s="128" t="s">
        <v>150</v>
      </c>
      <c r="O6296" s="128" t="s">
        <v>1555</v>
      </c>
      <c r="P6296" s="128" t="s">
        <v>1152</v>
      </c>
      <c r="Q6296" s="128" t="s">
        <v>1559</v>
      </c>
      <c r="R6296" s="128" t="s">
        <v>1152</v>
      </c>
      <c r="S6296" s="127">
        <v>201507</v>
      </c>
      <c r="T6296" s="128" t="s">
        <v>52</v>
      </c>
      <c r="U6296" s="127">
        <v>0</v>
      </c>
      <c r="V6296" s="138">
        <v>2400</v>
      </c>
      <c r="W6296" s="128" t="s">
        <v>1152</v>
      </c>
      <c r="X6296" s="128" t="s">
        <v>1152</v>
      </c>
      <c r="Y6296" s="128" t="s">
        <v>1152</v>
      </c>
      <c r="Z6296" s="128" t="s">
        <v>48</v>
      </c>
      <c r="AA6296" s="128" t="s">
        <v>129</v>
      </c>
      <c r="AB6296" s="128" t="s">
        <v>42</v>
      </c>
      <c r="AC6296" s="128" t="s">
        <v>2528</v>
      </c>
      <c r="AD6296" s="128" t="s">
        <v>51</v>
      </c>
    </row>
    <row r="6297" spans="1:30" x14ac:dyDescent="0.25">
      <c r="A6297" s="128" t="s">
        <v>35</v>
      </c>
      <c r="B6297" s="128" t="s">
        <v>36</v>
      </c>
      <c r="C6297" s="128" t="s">
        <v>37</v>
      </c>
      <c r="D6297" s="128" t="s">
        <v>121</v>
      </c>
      <c r="E6297" s="128" t="s">
        <v>215</v>
      </c>
      <c r="F6297" s="128" t="s">
        <v>216</v>
      </c>
      <c r="G6297" s="128" t="s">
        <v>124</v>
      </c>
      <c r="H6297" s="128" t="s">
        <v>124</v>
      </c>
      <c r="I6297" s="128" t="s">
        <v>42</v>
      </c>
      <c r="J6297" s="128" t="s">
        <v>237</v>
      </c>
      <c r="K6297" s="128" t="s">
        <v>237</v>
      </c>
      <c r="L6297" s="128" t="s">
        <v>43</v>
      </c>
      <c r="M6297" s="128" t="s">
        <v>44</v>
      </c>
      <c r="N6297" s="128" t="s">
        <v>180</v>
      </c>
      <c r="O6297" s="128" t="s">
        <v>1555</v>
      </c>
      <c r="P6297" s="128" t="s">
        <v>1152</v>
      </c>
      <c r="Q6297" s="128" t="s">
        <v>1544</v>
      </c>
      <c r="R6297" s="128" t="s">
        <v>1152</v>
      </c>
      <c r="S6297" s="127">
        <v>201507</v>
      </c>
      <c r="T6297" s="128" t="s">
        <v>52</v>
      </c>
      <c r="U6297" s="127">
        <v>0</v>
      </c>
      <c r="V6297" s="138">
        <v>767950</v>
      </c>
      <c r="W6297" s="128" t="s">
        <v>1152</v>
      </c>
      <c r="X6297" s="128" t="s">
        <v>1152</v>
      </c>
      <c r="Y6297" s="128" t="s">
        <v>1152</v>
      </c>
      <c r="Z6297" s="128" t="s">
        <v>48</v>
      </c>
      <c r="AA6297" s="128" t="s">
        <v>129</v>
      </c>
      <c r="AB6297" s="128" t="s">
        <v>42</v>
      </c>
      <c r="AC6297" s="128" t="s">
        <v>2528</v>
      </c>
      <c r="AD6297" s="128" t="s">
        <v>51</v>
      </c>
    </row>
    <row r="6298" spans="1:30" x14ac:dyDescent="0.25">
      <c r="A6298" s="128" t="s">
        <v>35</v>
      </c>
      <c r="B6298" s="128" t="s">
        <v>36</v>
      </c>
      <c r="C6298" s="128" t="s">
        <v>37</v>
      </c>
      <c r="D6298" s="128" t="s">
        <v>121</v>
      </c>
      <c r="E6298" s="128" t="s">
        <v>215</v>
      </c>
      <c r="F6298" s="128" t="s">
        <v>216</v>
      </c>
      <c r="G6298" s="128" t="s">
        <v>124</v>
      </c>
      <c r="H6298" s="128" t="s">
        <v>124</v>
      </c>
      <c r="I6298" s="128" t="s">
        <v>42</v>
      </c>
      <c r="J6298" s="128" t="s">
        <v>250</v>
      </c>
      <c r="K6298" s="128" t="s">
        <v>250</v>
      </c>
      <c r="L6298" s="128" t="s">
        <v>43</v>
      </c>
      <c r="M6298" s="128" t="s">
        <v>44</v>
      </c>
      <c r="N6298" s="128" t="s">
        <v>180</v>
      </c>
      <c r="O6298" s="128" t="s">
        <v>1555</v>
      </c>
      <c r="P6298" s="128" t="s">
        <v>1152</v>
      </c>
      <c r="Q6298" s="128" t="s">
        <v>1545</v>
      </c>
      <c r="R6298" s="128" t="s">
        <v>1152</v>
      </c>
      <c r="S6298" s="127">
        <v>201507</v>
      </c>
      <c r="T6298" s="128" t="s">
        <v>52</v>
      </c>
      <c r="U6298" s="127">
        <v>0</v>
      </c>
      <c r="V6298" s="138">
        <v>66150</v>
      </c>
      <c r="W6298" s="128" t="s">
        <v>1152</v>
      </c>
      <c r="X6298" s="128" t="s">
        <v>1152</v>
      </c>
      <c r="Y6298" s="128" t="s">
        <v>1152</v>
      </c>
      <c r="Z6298" s="128" t="s">
        <v>48</v>
      </c>
      <c r="AA6298" s="128" t="s">
        <v>129</v>
      </c>
      <c r="AB6298" s="128" t="s">
        <v>42</v>
      </c>
      <c r="AC6298" s="128" t="s">
        <v>2528</v>
      </c>
      <c r="AD6298" s="128" t="s">
        <v>51</v>
      </c>
    </row>
    <row r="6299" spans="1:30" x14ac:dyDescent="0.25">
      <c r="A6299" s="128" t="s">
        <v>35</v>
      </c>
      <c r="B6299" s="128" t="s">
        <v>36</v>
      </c>
      <c r="C6299" s="128" t="s">
        <v>37</v>
      </c>
      <c r="D6299" s="128" t="s">
        <v>121</v>
      </c>
      <c r="E6299" s="128" t="s">
        <v>215</v>
      </c>
      <c r="F6299" s="128" t="s">
        <v>216</v>
      </c>
      <c r="G6299" s="128" t="s">
        <v>124</v>
      </c>
      <c r="H6299" s="128" t="s">
        <v>124</v>
      </c>
      <c r="I6299" s="128" t="s">
        <v>42</v>
      </c>
      <c r="J6299" s="128" t="s">
        <v>231</v>
      </c>
      <c r="K6299" s="128" t="s">
        <v>231</v>
      </c>
      <c r="L6299" s="128" t="s">
        <v>43</v>
      </c>
      <c r="M6299" s="128" t="s">
        <v>44</v>
      </c>
      <c r="N6299" s="128" t="s">
        <v>180</v>
      </c>
      <c r="O6299" s="128" t="s">
        <v>1555</v>
      </c>
      <c r="P6299" s="128" t="s">
        <v>1152</v>
      </c>
      <c r="Q6299" s="128" t="s">
        <v>1546</v>
      </c>
      <c r="R6299" s="128" t="s">
        <v>1152</v>
      </c>
      <c r="S6299" s="127">
        <v>201507</v>
      </c>
      <c r="T6299" s="128" t="s">
        <v>52</v>
      </c>
      <c r="U6299" s="127">
        <v>0</v>
      </c>
      <c r="V6299" s="138">
        <v>45331</v>
      </c>
      <c r="W6299" s="128" t="s">
        <v>1152</v>
      </c>
      <c r="X6299" s="128" t="s">
        <v>1152</v>
      </c>
      <c r="Y6299" s="128" t="s">
        <v>1152</v>
      </c>
      <c r="Z6299" s="128" t="s">
        <v>48</v>
      </c>
      <c r="AA6299" s="128" t="s">
        <v>129</v>
      </c>
      <c r="AB6299" s="128" t="s">
        <v>42</v>
      </c>
      <c r="AC6299" s="128" t="s">
        <v>2528</v>
      </c>
      <c r="AD6299" s="128" t="s">
        <v>51</v>
      </c>
    </row>
    <row r="6300" spans="1:30" x14ac:dyDescent="0.25">
      <c r="A6300" s="128" t="s">
        <v>35</v>
      </c>
      <c r="B6300" s="128" t="s">
        <v>36</v>
      </c>
      <c r="C6300" s="128" t="s">
        <v>37</v>
      </c>
      <c r="D6300" s="128" t="s">
        <v>121</v>
      </c>
      <c r="E6300" s="128" t="s">
        <v>215</v>
      </c>
      <c r="F6300" s="128" t="s">
        <v>216</v>
      </c>
      <c r="G6300" s="128" t="s">
        <v>124</v>
      </c>
      <c r="H6300" s="128" t="s">
        <v>124</v>
      </c>
      <c r="I6300" s="128" t="s">
        <v>42</v>
      </c>
      <c r="J6300" s="128" t="s">
        <v>437</v>
      </c>
      <c r="K6300" s="128" t="s">
        <v>437</v>
      </c>
      <c r="L6300" s="128" t="s">
        <v>43</v>
      </c>
      <c r="M6300" s="128" t="s">
        <v>44</v>
      </c>
      <c r="N6300" s="128" t="s">
        <v>180</v>
      </c>
      <c r="O6300" s="128" t="s">
        <v>1555</v>
      </c>
      <c r="P6300" s="128" t="s">
        <v>1152</v>
      </c>
      <c r="Q6300" s="128" t="s">
        <v>1547</v>
      </c>
      <c r="R6300" s="128" t="s">
        <v>1152</v>
      </c>
      <c r="S6300" s="127">
        <v>201507</v>
      </c>
      <c r="T6300" s="128" t="s">
        <v>52</v>
      </c>
      <c r="U6300" s="127">
        <v>0</v>
      </c>
      <c r="V6300" s="138">
        <v>11580.77</v>
      </c>
      <c r="W6300" s="128" t="s">
        <v>1152</v>
      </c>
      <c r="X6300" s="128" t="s">
        <v>1152</v>
      </c>
      <c r="Y6300" s="128" t="s">
        <v>1152</v>
      </c>
      <c r="Z6300" s="128" t="s">
        <v>48</v>
      </c>
      <c r="AA6300" s="128" t="s">
        <v>129</v>
      </c>
      <c r="AB6300" s="128" t="s">
        <v>42</v>
      </c>
      <c r="AC6300" s="128" t="s">
        <v>2528</v>
      </c>
      <c r="AD6300" s="128" t="s">
        <v>51</v>
      </c>
    </row>
    <row r="6301" spans="1:30" x14ac:dyDescent="0.25">
      <c r="A6301" s="128" t="s">
        <v>35</v>
      </c>
      <c r="B6301" s="128" t="s">
        <v>36</v>
      </c>
      <c r="C6301" s="128" t="s">
        <v>37</v>
      </c>
      <c r="D6301" s="128" t="s">
        <v>121</v>
      </c>
      <c r="E6301" s="128" t="s">
        <v>215</v>
      </c>
      <c r="F6301" s="128" t="s">
        <v>216</v>
      </c>
      <c r="G6301" s="128" t="s">
        <v>124</v>
      </c>
      <c r="H6301" s="128" t="s">
        <v>124</v>
      </c>
      <c r="I6301" s="128" t="s">
        <v>42</v>
      </c>
      <c r="J6301" s="128" t="s">
        <v>217</v>
      </c>
      <c r="K6301" s="128" t="s">
        <v>217</v>
      </c>
      <c r="L6301" s="128" t="s">
        <v>43</v>
      </c>
      <c r="M6301" s="128" t="s">
        <v>44</v>
      </c>
      <c r="N6301" s="128" t="s">
        <v>180</v>
      </c>
      <c r="O6301" s="128" t="s">
        <v>1555</v>
      </c>
      <c r="P6301" s="128" t="s">
        <v>1152</v>
      </c>
      <c r="Q6301" s="128" t="s">
        <v>1546</v>
      </c>
      <c r="R6301" s="128" t="s">
        <v>1152</v>
      </c>
      <c r="S6301" s="127">
        <v>201507</v>
      </c>
      <c r="T6301" s="128" t="s">
        <v>52</v>
      </c>
      <c r="U6301" s="127">
        <v>0</v>
      </c>
      <c r="V6301" s="138">
        <v>252605</v>
      </c>
      <c r="W6301" s="128" t="s">
        <v>1152</v>
      </c>
      <c r="X6301" s="128" t="s">
        <v>1152</v>
      </c>
      <c r="Y6301" s="128" t="s">
        <v>1152</v>
      </c>
      <c r="Z6301" s="128" t="s">
        <v>48</v>
      </c>
      <c r="AA6301" s="128" t="s">
        <v>129</v>
      </c>
      <c r="AB6301" s="128" t="s">
        <v>42</v>
      </c>
      <c r="AC6301" s="128" t="s">
        <v>2528</v>
      </c>
      <c r="AD6301" s="128" t="s">
        <v>51</v>
      </c>
    </row>
    <row r="6302" spans="1:30" x14ac:dyDescent="0.25">
      <c r="A6302" s="128" t="s">
        <v>35</v>
      </c>
      <c r="B6302" s="128" t="s">
        <v>36</v>
      </c>
      <c r="C6302" s="128" t="s">
        <v>37</v>
      </c>
      <c r="D6302" s="128" t="s">
        <v>121</v>
      </c>
      <c r="E6302" s="128" t="s">
        <v>215</v>
      </c>
      <c r="F6302" s="128" t="s">
        <v>216</v>
      </c>
      <c r="G6302" s="128" t="s">
        <v>124</v>
      </c>
      <c r="H6302" s="128" t="s">
        <v>124</v>
      </c>
      <c r="I6302" s="128" t="s">
        <v>42</v>
      </c>
      <c r="J6302" s="128" t="s">
        <v>237</v>
      </c>
      <c r="K6302" s="128" t="s">
        <v>237</v>
      </c>
      <c r="L6302" s="128" t="s">
        <v>43</v>
      </c>
      <c r="M6302" s="128" t="s">
        <v>44</v>
      </c>
      <c r="N6302" s="128" t="s">
        <v>150</v>
      </c>
      <c r="O6302" s="128" t="s">
        <v>1534</v>
      </c>
      <c r="P6302" s="128" t="s">
        <v>1152</v>
      </c>
      <c r="Q6302" s="128" t="s">
        <v>1544</v>
      </c>
      <c r="R6302" s="128" t="s">
        <v>1152</v>
      </c>
      <c r="S6302" s="127">
        <v>201507</v>
      </c>
      <c r="T6302" s="128" t="s">
        <v>52</v>
      </c>
      <c r="U6302" s="127">
        <v>0</v>
      </c>
      <c r="V6302" s="138">
        <v>16337.07</v>
      </c>
      <c r="W6302" s="128" t="s">
        <v>1152</v>
      </c>
      <c r="X6302" s="128" t="s">
        <v>1152</v>
      </c>
      <c r="Y6302" s="128" t="s">
        <v>1152</v>
      </c>
      <c r="Z6302" s="128" t="s">
        <v>48</v>
      </c>
      <c r="AA6302" s="128" t="s">
        <v>2481</v>
      </c>
      <c r="AB6302" s="128" t="s">
        <v>42</v>
      </c>
      <c r="AC6302" s="128" t="s">
        <v>2529</v>
      </c>
      <c r="AD6302" s="128" t="s">
        <v>51</v>
      </c>
    </row>
    <row r="6303" spans="1:30" x14ac:dyDescent="0.25">
      <c r="A6303" s="128" t="s">
        <v>35</v>
      </c>
      <c r="B6303" s="128" t="s">
        <v>36</v>
      </c>
      <c r="C6303" s="128" t="s">
        <v>37</v>
      </c>
      <c r="D6303" s="128" t="s">
        <v>121</v>
      </c>
      <c r="E6303" s="128" t="s">
        <v>215</v>
      </c>
      <c r="F6303" s="128" t="s">
        <v>216</v>
      </c>
      <c r="G6303" s="128" t="s">
        <v>124</v>
      </c>
      <c r="H6303" s="128" t="s">
        <v>124</v>
      </c>
      <c r="I6303" s="128" t="s">
        <v>42</v>
      </c>
      <c r="J6303" s="128" t="s">
        <v>237</v>
      </c>
      <c r="K6303" s="128" t="s">
        <v>237</v>
      </c>
      <c r="L6303" s="128" t="s">
        <v>43</v>
      </c>
      <c r="M6303" s="128" t="s">
        <v>44</v>
      </c>
      <c r="N6303" s="128" t="s">
        <v>180</v>
      </c>
      <c r="O6303" s="128" t="s">
        <v>1534</v>
      </c>
      <c r="P6303" s="128" t="s">
        <v>1152</v>
      </c>
      <c r="Q6303" s="128" t="s">
        <v>1544</v>
      </c>
      <c r="R6303" s="128" t="s">
        <v>1152</v>
      </c>
      <c r="S6303" s="127">
        <v>201507</v>
      </c>
      <c r="T6303" s="128" t="s">
        <v>52</v>
      </c>
      <c r="U6303" s="127">
        <v>0</v>
      </c>
      <c r="V6303" s="138">
        <v>717270</v>
      </c>
      <c r="W6303" s="128" t="s">
        <v>1152</v>
      </c>
      <c r="X6303" s="128" t="s">
        <v>1152</v>
      </c>
      <c r="Y6303" s="128" t="s">
        <v>1152</v>
      </c>
      <c r="Z6303" s="128" t="s">
        <v>48</v>
      </c>
      <c r="AA6303" s="128" t="s">
        <v>2481</v>
      </c>
      <c r="AB6303" s="128" t="s">
        <v>42</v>
      </c>
      <c r="AC6303" s="128" t="s">
        <v>2529</v>
      </c>
      <c r="AD6303" s="128" t="s">
        <v>51</v>
      </c>
    </row>
    <row r="6304" spans="1:30" x14ac:dyDescent="0.25">
      <c r="A6304" s="128" t="s">
        <v>35</v>
      </c>
      <c r="B6304" s="128" t="s">
        <v>36</v>
      </c>
      <c r="C6304" s="128" t="s">
        <v>37</v>
      </c>
      <c r="D6304" s="128" t="s">
        <v>121</v>
      </c>
      <c r="E6304" s="128" t="s">
        <v>215</v>
      </c>
      <c r="F6304" s="128" t="s">
        <v>216</v>
      </c>
      <c r="G6304" s="128" t="s">
        <v>124</v>
      </c>
      <c r="H6304" s="128" t="s">
        <v>124</v>
      </c>
      <c r="I6304" s="128" t="s">
        <v>42</v>
      </c>
      <c r="J6304" s="128" t="s">
        <v>261</v>
      </c>
      <c r="K6304" s="128" t="s">
        <v>261</v>
      </c>
      <c r="L6304" s="128" t="s">
        <v>43</v>
      </c>
      <c r="M6304" s="128" t="s">
        <v>44</v>
      </c>
      <c r="N6304" s="128" t="s">
        <v>180</v>
      </c>
      <c r="O6304" s="128" t="s">
        <v>1534</v>
      </c>
      <c r="P6304" s="128" t="s">
        <v>1152</v>
      </c>
      <c r="Q6304" s="128" t="s">
        <v>1547</v>
      </c>
      <c r="R6304" s="128" t="s">
        <v>1152</v>
      </c>
      <c r="S6304" s="127">
        <v>201507</v>
      </c>
      <c r="T6304" s="128" t="s">
        <v>52</v>
      </c>
      <c r="U6304" s="127">
        <v>0</v>
      </c>
      <c r="V6304" s="138">
        <v>367013.07</v>
      </c>
      <c r="W6304" s="128" t="s">
        <v>1152</v>
      </c>
      <c r="X6304" s="128" t="s">
        <v>1152</v>
      </c>
      <c r="Y6304" s="128" t="s">
        <v>1152</v>
      </c>
      <c r="Z6304" s="128" t="s">
        <v>48</v>
      </c>
      <c r="AA6304" s="128" t="s">
        <v>2481</v>
      </c>
      <c r="AB6304" s="128" t="s">
        <v>42</v>
      </c>
      <c r="AC6304" s="128" t="s">
        <v>2529</v>
      </c>
      <c r="AD6304" s="128" t="s">
        <v>51</v>
      </c>
    </row>
    <row r="6305" spans="1:30" x14ac:dyDescent="0.25">
      <c r="A6305" s="128" t="s">
        <v>35</v>
      </c>
      <c r="B6305" s="128" t="s">
        <v>36</v>
      </c>
      <c r="C6305" s="128" t="s">
        <v>37</v>
      </c>
      <c r="D6305" s="128" t="s">
        <v>121</v>
      </c>
      <c r="E6305" s="128" t="s">
        <v>215</v>
      </c>
      <c r="F6305" s="128" t="s">
        <v>216</v>
      </c>
      <c r="G6305" s="128" t="s">
        <v>124</v>
      </c>
      <c r="H6305" s="128" t="s">
        <v>124</v>
      </c>
      <c r="I6305" s="128" t="s">
        <v>42</v>
      </c>
      <c r="J6305" s="128" t="s">
        <v>217</v>
      </c>
      <c r="K6305" s="128" t="s">
        <v>217</v>
      </c>
      <c r="L6305" s="128" t="s">
        <v>43</v>
      </c>
      <c r="M6305" s="128" t="s">
        <v>44</v>
      </c>
      <c r="N6305" s="128" t="s">
        <v>180</v>
      </c>
      <c r="O6305" s="128" t="s">
        <v>1534</v>
      </c>
      <c r="P6305" s="128" t="s">
        <v>1152</v>
      </c>
      <c r="Q6305" s="128" t="s">
        <v>2483</v>
      </c>
      <c r="R6305" s="128" t="s">
        <v>1152</v>
      </c>
      <c r="S6305" s="127">
        <v>201507</v>
      </c>
      <c r="T6305" s="128" t="s">
        <v>52</v>
      </c>
      <c r="U6305" s="127">
        <v>0</v>
      </c>
      <c r="V6305" s="138">
        <v>134418.25</v>
      </c>
      <c r="W6305" s="128" t="s">
        <v>1152</v>
      </c>
      <c r="X6305" s="128" t="s">
        <v>1152</v>
      </c>
      <c r="Y6305" s="128" t="s">
        <v>1152</v>
      </c>
      <c r="Z6305" s="128" t="s">
        <v>48</v>
      </c>
      <c r="AA6305" s="128" t="s">
        <v>2481</v>
      </c>
      <c r="AB6305" s="128" t="s">
        <v>42</v>
      </c>
      <c r="AC6305" s="128" t="s">
        <v>2529</v>
      </c>
      <c r="AD6305" s="128" t="s">
        <v>51</v>
      </c>
    </row>
    <row r="6306" spans="1:30" x14ac:dyDescent="0.25">
      <c r="A6306" s="128" t="s">
        <v>35</v>
      </c>
      <c r="B6306" s="128" t="s">
        <v>36</v>
      </c>
      <c r="C6306" s="128" t="s">
        <v>37</v>
      </c>
      <c r="D6306" s="128" t="s">
        <v>121</v>
      </c>
      <c r="E6306" s="128" t="s">
        <v>215</v>
      </c>
      <c r="F6306" s="128" t="s">
        <v>216</v>
      </c>
      <c r="G6306" s="128" t="s">
        <v>124</v>
      </c>
      <c r="H6306" s="128" t="s">
        <v>124</v>
      </c>
      <c r="I6306" s="128" t="s">
        <v>42</v>
      </c>
      <c r="J6306" s="128" t="s">
        <v>231</v>
      </c>
      <c r="K6306" s="128" t="s">
        <v>231</v>
      </c>
      <c r="L6306" s="128" t="s">
        <v>43</v>
      </c>
      <c r="M6306" s="128" t="s">
        <v>44</v>
      </c>
      <c r="N6306" s="128" t="s">
        <v>180</v>
      </c>
      <c r="O6306" s="128" t="s">
        <v>1534</v>
      </c>
      <c r="P6306" s="128" t="s">
        <v>1152</v>
      </c>
      <c r="Q6306" s="128" t="s">
        <v>2483</v>
      </c>
      <c r="R6306" s="128" t="s">
        <v>1152</v>
      </c>
      <c r="S6306" s="127">
        <v>201507</v>
      </c>
      <c r="T6306" s="128" t="s">
        <v>52</v>
      </c>
      <c r="U6306" s="127">
        <v>0</v>
      </c>
      <c r="V6306" s="138">
        <v>92142.88</v>
      </c>
      <c r="W6306" s="128" t="s">
        <v>1152</v>
      </c>
      <c r="X6306" s="128" t="s">
        <v>1152</v>
      </c>
      <c r="Y6306" s="128" t="s">
        <v>1152</v>
      </c>
      <c r="Z6306" s="128" t="s">
        <v>48</v>
      </c>
      <c r="AA6306" s="128" t="s">
        <v>2481</v>
      </c>
      <c r="AB6306" s="128" t="s">
        <v>42</v>
      </c>
      <c r="AC6306" s="128" t="s">
        <v>2529</v>
      </c>
      <c r="AD6306" s="128" t="s">
        <v>51</v>
      </c>
    </row>
    <row r="6307" spans="1:30" x14ac:dyDescent="0.25">
      <c r="A6307" s="128" t="s">
        <v>35</v>
      </c>
      <c r="B6307" s="128" t="s">
        <v>36</v>
      </c>
      <c r="C6307" s="128" t="s">
        <v>37</v>
      </c>
      <c r="D6307" s="128" t="s">
        <v>121</v>
      </c>
      <c r="E6307" s="128" t="s">
        <v>215</v>
      </c>
      <c r="F6307" s="128" t="s">
        <v>216</v>
      </c>
      <c r="G6307" s="128" t="s">
        <v>124</v>
      </c>
      <c r="H6307" s="128" t="s">
        <v>124</v>
      </c>
      <c r="I6307" s="128" t="s">
        <v>42</v>
      </c>
      <c r="J6307" s="128" t="s">
        <v>437</v>
      </c>
      <c r="K6307" s="128" t="s">
        <v>437</v>
      </c>
      <c r="L6307" s="128" t="s">
        <v>43</v>
      </c>
      <c r="M6307" s="128" t="s">
        <v>44</v>
      </c>
      <c r="N6307" s="128" t="s">
        <v>180</v>
      </c>
      <c r="O6307" s="128" t="s">
        <v>1534</v>
      </c>
      <c r="P6307" s="128" t="s">
        <v>1152</v>
      </c>
      <c r="Q6307" s="128" t="s">
        <v>1547</v>
      </c>
      <c r="R6307" s="128" t="s">
        <v>1152</v>
      </c>
      <c r="S6307" s="127">
        <v>201507</v>
      </c>
      <c r="T6307" s="128" t="s">
        <v>52</v>
      </c>
      <c r="U6307" s="127">
        <v>0</v>
      </c>
      <c r="V6307" s="138">
        <v>16952.919999999998</v>
      </c>
      <c r="W6307" s="128" t="s">
        <v>1152</v>
      </c>
      <c r="X6307" s="128" t="s">
        <v>1152</v>
      </c>
      <c r="Y6307" s="128" t="s">
        <v>1152</v>
      </c>
      <c r="Z6307" s="128" t="s">
        <v>48</v>
      </c>
      <c r="AA6307" s="128" t="s">
        <v>2481</v>
      </c>
      <c r="AB6307" s="128" t="s">
        <v>42</v>
      </c>
      <c r="AC6307" s="128" t="s">
        <v>2529</v>
      </c>
      <c r="AD6307" s="128" t="s">
        <v>51</v>
      </c>
    </row>
    <row r="6308" spans="1:30" x14ac:dyDescent="0.25">
      <c r="A6308" s="128" t="s">
        <v>35</v>
      </c>
      <c r="B6308" s="128" t="s">
        <v>36</v>
      </c>
      <c r="C6308" s="128" t="s">
        <v>37</v>
      </c>
      <c r="D6308" s="128" t="s">
        <v>121</v>
      </c>
      <c r="E6308" s="128" t="s">
        <v>122</v>
      </c>
      <c r="F6308" s="128" t="s">
        <v>123</v>
      </c>
      <c r="G6308" s="128" t="s">
        <v>124</v>
      </c>
      <c r="H6308" s="128" t="s">
        <v>124</v>
      </c>
      <c r="I6308" s="128" t="s">
        <v>42</v>
      </c>
      <c r="J6308" s="128" t="s">
        <v>182</v>
      </c>
      <c r="K6308" s="128" t="s">
        <v>182</v>
      </c>
      <c r="L6308" s="128" t="s">
        <v>43</v>
      </c>
      <c r="M6308" s="128" t="s">
        <v>44</v>
      </c>
      <c r="N6308" s="128" t="s">
        <v>150</v>
      </c>
      <c r="O6308" s="128" t="s">
        <v>1562</v>
      </c>
      <c r="P6308" s="128" t="s">
        <v>1152</v>
      </c>
      <c r="Q6308" s="128" t="s">
        <v>2484</v>
      </c>
      <c r="R6308" s="128" t="s">
        <v>1152</v>
      </c>
      <c r="S6308" s="127">
        <v>201507</v>
      </c>
      <c r="T6308" s="128" t="s">
        <v>47</v>
      </c>
      <c r="U6308" s="127">
        <v>0</v>
      </c>
      <c r="V6308" s="138">
        <v>-1906720</v>
      </c>
      <c r="W6308" s="128" t="s">
        <v>1152</v>
      </c>
      <c r="X6308" s="128" t="s">
        <v>1152</v>
      </c>
      <c r="Y6308" s="128" t="s">
        <v>1152</v>
      </c>
      <c r="Z6308" s="128" t="s">
        <v>48</v>
      </c>
      <c r="AA6308" s="128" t="s">
        <v>2363</v>
      </c>
      <c r="AB6308" s="128" t="s">
        <v>42</v>
      </c>
      <c r="AC6308" s="128" t="s">
        <v>2530</v>
      </c>
      <c r="AD6308" s="128" t="s">
        <v>51</v>
      </c>
    </row>
    <row r="6309" spans="1:30" x14ac:dyDescent="0.25">
      <c r="A6309" s="128" t="s">
        <v>35</v>
      </c>
      <c r="B6309" s="128" t="s">
        <v>36</v>
      </c>
      <c r="C6309" s="128" t="s">
        <v>37</v>
      </c>
      <c r="D6309" s="128" t="s">
        <v>121</v>
      </c>
      <c r="E6309" s="128" t="s">
        <v>122</v>
      </c>
      <c r="F6309" s="128" t="s">
        <v>123</v>
      </c>
      <c r="G6309" s="128" t="s">
        <v>124</v>
      </c>
      <c r="H6309" s="128" t="s">
        <v>124</v>
      </c>
      <c r="I6309" s="128" t="s">
        <v>42</v>
      </c>
      <c r="J6309" s="128" t="s">
        <v>652</v>
      </c>
      <c r="K6309" s="128" t="s">
        <v>652</v>
      </c>
      <c r="L6309" s="128" t="s">
        <v>43</v>
      </c>
      <c r="M6309" s="128" t="s">
        <v>44</v>
      </c>
      <c r="N6309" s="128" t="s">
        <v>150</v>
      </c>
      <c r="O6309" s="128" t="s">
        <v>1562</v>
      </c>
      <c r="P6309" s="128" t="s">
        <v>1152</v>
      </c>
      <c r="Q6309" s="128" t="s">
        <v>2484</v>
      </c>
      <c r="R6309" s="128" t="s">
        <v>1152</v>
      </c>
      <c r="S6309" s="127">
        <v>201507</v>
      </c>
      <c r="T6309" s="128" t="s">
        <v>47</v>
      </c>
      <c r="U6309" s="127">
        <v>0</v>
      </c>
      <c r="V6309" s="138">
        <v>-720172</v>
      </c>
      <c r="W6309" s="128" t="s">
        <v>1152</v>
      </c>
      <c r="X6309" s="128" t="s">
        <v>1152</v>
      </c>
      <c r="Y6309" s="128" t="s">
        <v>1152</v>
      </c>
      <c r="Z6309" s="128" t="s">
        <v>48</v>
      </c>
      <c r="AA6309" s="128" t="s">
        <v>2363</v>
      </c>
      <c r="AB6309" s="128" t="s">
        <v>42</v>
      </c>
      <c r="AC6309" s="128" t="s">
        <v>2530</v>
      </c>
      <c r="AD6309" s="128" t="s">
        <v>51</v>
      </c>
    </row>
    <row r="6310" spans="1:30" x14ac:dyDescent="0.25">
      <c r="A6310" s="128" t="s">
        <v>35</v>
      </c>
      <c r="B6310" s="128" t="s">
        <v>36</v>
      </c>
      <c r="C6310" s="128" t="s">
        <v>37</v>
      </c>
      <c r="D6310" s="128" t="s">
        <v>121</v>
      </c>
      <c r="E6310" s="128" t="s">
        <v>122</v>
      </c>
      <c r="F6310" s="128" t="s">
        <v>123</v>
      </c>
      <c r="G6310" s="128" t="s">
        <v>124</v>
      </c>
      <c r="H6310" s="128" t="s">
        <v>124</v>
      </c>
      <c r="I6310" s="128" t="s">
        <v>42</v>
      </c>
      <c r="J6310" s="128" t="s">
        <v>532</v>
      </c>
      <c r="K6310" s="128" t="s">
        <v>532</v>
      </c>
      <c r="L6310" s="128" t="s">
        <v>43</v>
      </c>
      <c r="M6310" s="128" t="s">
        <v>44</v>
      </c>
      <c r="N6310" s="128" t="s">
        <v>150</v>
      </c>
      <c r="O6310" s="128" t="s">
        <v>1562</v>
      </c>
      <c r="P6310" s="128" t="s">
        <v>1152</v>
      </c>
      <c r="Q6310" s="128" t="s">
        <v>2484</v>
      </c>
      <c r="R6310" s="128" t="s">
        <v>1152</v>
      </c>
      <c r="S6310" s="127">
        <v>201507</v>
      </c>
      <c r="T6310" s="128" t="s">
        <v>47</v>
      </c>
      <c r="U6310" s="127">
        <v>0</v>
      </c>
      <c r="V6310" s="138">
        <v>-188675</v>
      </c>
      <c r="W6310" s="128" t="s">
        <v>1152</v>
      </c>
      <c r="X6310" s="128" t="s">
        <v>1152</v>
      </c>
      <c r="Y6310" s="128" t="s">
        <v>1152</v>
      </c>
      <c r="Z6310" s="128" t="s">
        <v>48</v>
      </c>
      <c r="AA6310" s="128" t="s">
        <v>2363</v>
      </c>
      <c r="AB6310" s="128" t="s">
        <v>42</v>
      </c>
      <c r="AC6310" s="128" t="s">
        <v>2530</v>
      </c>
      <c r="AD6310" s="128" t="s">
        <v>51</v>
      </c>
    </row>
    <row r="6311" spans="1:30" x14ac:dyDescent="0.25">
      <c r="A6311" s="128" t="s">
        <v>35</v>
      </c>
      <c r="B6311" s="128" t="s">
        <v>36</v>
      </c>
      <c r="C6311" s="128" t="s">
        <v>37</v>
      </c>
      <c r="D6311" s="128" t="s">
        <v>121</v>
      </c>
      <c r="E6311" s="128" t="s">
        <v>122</v>
      </c>
      <c r="F6311" s="128" t="s">
        <v>123</v>
      </c>
      <c r="G6311" s="128" t="s">
        <v>124</v>
      </c>
      <c r="H6311" s="128" t="s">
        <v>124</v>
      </c>
      <c r="I6311" s="128" t="s">
        <v>42</v>
      </c>
      <c r="J6311" s="128" t="s">
        <v>174</v>
      </c>
      <c r="K6311" s="128" t="s">
        <v>174</v>
      </c>
      <c r="L6311" s="128" t="s">
        <v>43</v>
      </c>
      <c r="M6311" s="128" t="s">
        <v>44</v>
      </c>
      <c r="N6311" s="128" t="s">
        <v>150</v>
      </c>
      <c r="O6311" s="128" t="s">
        <v>1562</v>
      </c>
      <c r="P6311" s="128" t="s">
        <v>1152</v>
      </c>
      <c r="Q6311" s="128" t="s">
        <v>2484</v>
      </c>
      <c r="R6311" s="128" t="s">
        <v>1152</v>
      </c>
      <c r="S6311" s="127">
        <v>201507</v>
      </c>
      <c r="T6311" s="128" t="s">
        <v>47</v>
      </c>
      <c r="U6311" s="127">
        <v>0</v>
      </c>
      <c r="V6311" s="138">
        <v>-149952</v>
      </c>
      <c r="W6311" s="128" t="s">
        <v>1152</v>
      </c>
      <c r="X6311" s="128" t="s">
        <v>1152</v>
      </c>
      <c r="Y6311" s="128" t="s">
        <v>1152</v>
      </c>
      <c r="Z6311" s="128" t="s">
        <v>48</v>
      </c>
      <c r="AA6311" s="128" t="s">
        <v>2363</v>
      </c>
      <c r="AB6311" s="128" t="s">
        <v>42</v>
      </c>
      <c r="AC6311" s="128" t="s">
        <v>2530</v>
      </c>
      <c r="AD6311" s="128" t="s">
        <v>51</v>
      </c>
    </row>
    <row r="6312" spans="1:30" x14ac:dyDescent="0.25">
      <c r="A6312" s="128" t="s">
        <v>35</v>
      </c>
      <c r="B6312" s="128" t="s">
        <v>36</v>
      </c>
      <c r="C6312" s="128" t="s">
        <v>37</v>
      </c>
      <c r="D6312" s="128" t="s">
        <v>121</v>
      </c>
      <c r="E6312" s="128" t="s">
        <v>215</v>
      </c>
      <c r="F6312" s="128" t="s">
        <v>216</v>
      </c>
      <c r="G6312" s="128" t="s">
        <v>124</v>
      </c>
      <c r="H6312" s="128" t="s">
        <v>124</v>
      </c>
      <c r="I6312" s="128" t="s">
        <v>42</v>
      </c>
      <c r="J6312" s="128" t="s">
        <v>237</v>
      </c>
      <c r="K6312" s="128" t="s">
        <v>237</v>
      </c>
      <c r="L6312" s="128" t="s">
        <v>43</v>
      </c>
      <c r="M6312" s="128" t="s">
        <v>44</v>
      </c>
      <c r="N6312" s="128" t="s">
        <v>134</v>
      </c>
      <c r="O6312" s="128" t="s">
        <v>2531</v>
      </c>
      <c r="P6312" s="128" t="s">
        <v>1152</v>
      </c>
      <c r="Q6312" s="128" t="s">
        <v>1552</v>
      </c>
      <c r="R6312" s="128" t="s">
        <v>2532</v>
      </c>
      <c r="S6312" s="127">
        <v>201507</v>
      </c>
      <c r="T6312" s="128" t="s">
        <v>47</v>
      </c>
      <c r="U6312" s="127">
        <v>0</v>
      </c>
      <c r="V6312" s="138">
        <v>-191.25</v>
      </c>
      <c r="W6312" s="128" t="s">
        <v>1152</v>
      </c>
      <c r="X6312" s="128" t="s">
        <v>2533</v>
      </c>
      <c r="Y6312" s="128" t="s">
        <v>1152</v>
      </c>
      <c r="Z6312" s="128" t="s">
        <v>48</v>
      </c>
      <c r="AA6312" s="128" t="s">
        <v>2481</v>
      </c>
      <c r="AB6312" s="128" t="s">
        <v>42</v>
      </c>
      <c r="AC6312" s="128" t="s">
        <v>2534</v>
      </c>
      <c r="AD6312" s="128" t="s">
        <v>51</v>
      </c>
    </row>
    <row r="6313" spans="1:30" x14ac:dyDescent="0.25">
      <c r="A6313" s="128" t="s">
        <v>35</v>
      </c>
      <c r="B6313" s="128" t="s">
        <v>36</v>
      </c>
      <c r="C6313" s="128" t="s">
        <v>37</v>
      </c>
      <c r="D6313" s="128" t="s">
        <v>121</v>
      </c>
      <c r="E6313" s="128" t="s">
        <v>122</v>
      </c>
      <c r="F6313" s="128" t="s">
        <v>123</v>
      </c>
      <c r="G6313" s="128" t="s">
        <v>124</v>
      </c>
      <c r="H6313" s="128" t="s">
        <v>124</v>
      </c>
      <c r="I6313" s="128" t="s">
        <v>42</v>
      </c>
      <c r="J6313" s="128" t="s">
        <v>156</v>
      </c>
      <c r="K6313" s="128" t="s">
        <v>156</v>
      </c>
      <c r="L6313" s="128" t="s">
        <v>43</v>
      </c>
      <c r="M6313" s="128" t="s">
        <v>44</v>
      </c>
      <c r="N6313" s="128" t="s">
        <v>134</v>
      </c>
      <c r="O6313" s="128" t="s">
        <v>1562</v>
      </c>
      <c r="P6313" s="128" t="s">
        <v>1152</v>
      </c>
      <c r="Q6313" s="128" t="s">
        <v>1552</v>
      </c>
      <c r="R6313" s="128" t="s">
        <v>1152</v>
      </c>
      <c r="S6313" s="127">
        <v>201507</v>
      </c>
      <c r="T6313" s="128" t="s">
        <v>47</v>
      </c>
      <c r="U6313" s="127">
        <v>0</v>
      </c>
      <c r="V6313" s="138">
        <v>-64</v>
      </c>
      <c r="W6313" s="128" t="s">
        <v>1152</v>
      </c>
      <c r="X6313" s="128" t="s">
        <v>1152</v>
      </c>
      <c r="Y6313" s="128" t="s">
        <v>1152</v>
      </c>
      <c r="Z6313" s="128" t="s">
        <v>48</v>
      </c>
      <c r="AA6313" s="128" t="s">
        <v>2481</v>
      </c>
      <c r="AB6313" s="128" t="s">
        <v>42</v>
      </c>
      <c r="AC6313" s="128" t="s">
        <v>2534</v>
      </c>
      <c r="AD6313" s="128" t="s">
        <v>51</v>
      </c>
    </row>
    <row r="6314" spans="1:30" x14ac:dyDescent="0.25">
      <c r="A6314" s="128" t="s">
        <v>35</v>
      </c>
      <c r="B6314" s="128" t="s">
        <v>36</v>
      </c>
      <c r="C6314" s="128" t="s">
        <v>37</v>
      </c>
      <c r="D6314" s="128" t="s">
        <v>121</v>
      </c>
      <c r="E6314" s="128" t="s">
        <v>122</v>
      </c>
      <c r="F6314" s="128" t="s">
        <v>123</v>
      </c>
      <c r="G6314" s="128" t="s">
        <v>124</v>
      </c>
      <c r="H6314" s="128" t="s">
        <v>124</v>
      </c>
      <c r="I6314" s="128" t="s">
        <v>42</v>
      </c>
      <c r="J6314" s="128" t="s">
        <v>182</v>
      </c>
      <c r="K6314" s="128" t="s">
        <v>182</v>
      </c>
      <c r="L6314" s="128" t="s">
        <v>43</v>
      </c>
      <c r="M6314" s="128" t="s">
        <v>44</v>
      </c>
      <c r="N6314" s="128" t="s">
        <v>150</v>
      </c>
      <c r="O6314" s="128" t="s">
        <v>1534</v>
      </c>
      <c r="P6314" s="128" t="s">
        <v>1152</v>
      </c>
      <c r="Q6314" s="128" t="s">
        <v>2486</v>
      </c>
      <c r="R6314" s="128" t="s">
        <v>2516</v>
      </c>
      <c r="S6314" s="127">
        <v>201507</v>
      </c>
      <c r="T6314" s="128" t="s">
        <v>52</v>
      </c>
      <c r="U6314" s="127">
        <v>0</v>
      </c>
      <c r="V6314" s="138">
        <v>589945</v>
      </c>
      <c r="W6314" s="128" t="s">
        <v>1152</v>
      </c>
      <c r="X6314" s="128" t="s">
        <v>177</v>
      </c>
      <c r="Y6314" s="128" t="s">
        <v>1152</v>
      </c>
      <c r="Z6314" s="128" t="s">
        <v>48</v>
      </c>
      <c r="AA6314" s="128" t="s">
        <v>2481</v>
      </c>
      <c r="AB6314" s="128" t="s">
        <v>42</v>
      </c>
      <c r="AC6314" s="128" t="s">
        <v>2535</v>
      </c>
      <c r="AD6314" s="128" t="s">
        <v>51</v>
      </c>
    </row>
    <row r="6315" spans="1:30" x14ac:dyDescent="0.25">
      <c r="A6315" s="128" t="s">
        <v>35</v>
      </c>
      <c r="B6315" s="128" t="s">
        <v>36</v>
      </c>
      <c r="C6315" s="128" t="s">
        <v>37</v>
      </c>
      <c r="D6315" s="128" t="s">
        <v>121</v>
      </c>
      <c r="E6315" s="128" t="s">
        <v>122</v>
      </c>
      <c r="F6315" s="128" t="s">
        <v>123</v>
      </c>
      <c r="G6315" s="128" t="s">
        <v>124</v>
      </c>
      <c r="H6315" s="128" t="s">
        <v>124</v>
      </c>
      <c r="I6315" s="128" t="s">
        <v>42</v>
      </c>
      <c r="J6315" s="128" t="s">
        <v>182</v>
      </c>
      <c r="K6315" s="128" t="s">
        <v>182</v>
      </c>
      <c r="L6315" s="128" t="s">
        <v>43</v>
      </c>
      <c r="M6315" s="128" t="s">
        <v>44</v>
      </c>
      <c r="N6315" s="128" t="s">
        <v>150</v>
      </c>
      <c r="O6315" s="128" t="s">
        <v>1534</v>
      </c>
      <c r="P6315" s="128" t="s">
        <v>1152</v>
      </c>
      <c r="Q6315" s="128" t="s">
        <v>2486</v>
      </c>
      <c r="R6315" s="128" t="s">
        <v>1152</v>
      </c>
      <c r="S6315" s="127">
        <v>201507</v>
      </c>
      <c r="T6315" s="128" t="s">
        <v>52</v>
      </c>
      <c r="U6315" s="127">
        <v>0</v>
      </c>
      <c r="V6315" s="138">
        <v>287981.12</v>
      </c>
      <c r="W6315" s="128" t="s">
        <v>1152</v>
      </c>
      <c r="X6315" s="128" t="s">
        <v>177</v>
      </c>
      <c r="Y6315" s="128" t="s">
        <v>1152</v>
      </c>
      <c r="Z6315" s="128" t="s">
        <v>48</v>
      </c>
      <c r="AA6315" s="128" t="s">
        <v>2481</v>
      </c>
      <c r="AB6315" s="128" t="s">
        <v>42</v>
      </c>
      <c r="AC6315" s="128" t="s">
        <v>2535</v>
      </c>
      <c r="AD6315" s="128" t="s">
        <v>51</v>
      </c>
    </row>
    <row r="6316" spans="1:30" x14ac:dyDescent="0.25">
      <c r="A6316" s="128" t="s">
        <v>35</v>
      </c>
      <c r="B6316" s="128" t="s">
        <v>36</v>
      </c>
      <c r="C6316" s="128" t="s">
        <v>37</v>
      </c>
      <c r="D6316" s="128" t="s">
        <v>121</v>
      </c>
      <c r="E6316" s="128" t="s">
        <v>122</v>
      </c>
      <c r="F6316" s="128" t="s">
        <v>123</v>
      </c>
      <c r="G6316" s="128" t="s">
        <v>124</v>
      </c>
      <c r="H6316" s="128" t="s">
        <v>124</v>
      </c>
      <c r="I6316" s="128" t="s">
        <v>42</v>
      </c>
      <c r="J6316" s="128" t="s">
        <v>532</v>
      </c>
      <c r="K6316" s="128" t="s">
        <v>532</v>
      </c>
      <c r="L6316" s="128" t="s">
        <v>43</v>
      </c>
      <c r="M6316" s="128" t="s">
        <v>44</v>
      </c>
      <c r="N6316" s="128" t="s">
        <v>150</v>
      </c>
      <c r="O6316" s="128" t="s">
        <v>1534</v>
      </c>
      <c r="P6316" s="128" t="s">
        <v>1152</v>
      </c>
      <c r="Q6316" s="128" t="s">
        <v>2486</v>
      </c>
      <c r="R6316" s="128" t="s">
        <v>2516</v>
      </c>
      <c r="S6316" s="127">
        <v>201507</v>
      </c>
      <c r="T6316" s="128" t="s">
        <v>52</v>
      </c>
      <c r="U6316" s="127">
        <v>0</v>
      </c>
      <c r="V6316" s="138">
        <v>159059.76999999999</v>
      </c>
      <c r="W6316" s="128" t="s">
        <v>1152</v>
      </c>
      <c r="X6316" s="128" t="s">
        <v>177</v>
      </c>
      <c r="Y6316" s="128" t="s">
        <v>1152</v>
      </c>
      <c r="Z6316" s="128" t="s">
        <v>48</v>
      </c>
      <c r="AA6316" s="128" t="s">
        <v>2481</v>
      </c>
      <c r="AB6316" s="128" t="s">
        <v>42</v>
      </c>
      <c r="AC6316" s="128" t="s">
        <v>2535</v>
      </c>
      <c r="AD6316" s="128" t="s">
        <v>51</v>
      </c>
    </row>
    <row r="6317" spans="1:30" x14ac:dyDescent="0.25">
      <c r="A6317" s="128" t="s">
        <v>35</v>
      </c>
      <c r="B6317" s="128" t="s">
        <v>36</v>
      </c>
      <c r="C6317" s="128" t="s">
        <v>37</v>
      </c>
      <c r="D6317" s="128" t="s">
        <v>121</v>
      </c>
      <c r="E6317" s="128" t="s">
        <v>122</v>
      </c>
      <c r="F6317" s="128" t="s">
        <v>123</v>
      </c>
      <c r="G6317" s="128" t="s">
        <v>124</v>
      </c>
      <c r="H6317" s="128" t="s">
        <v>124</v>
      </c>
      <c r="I6317" s="128" t="s">
        <v>42</v>
      </c>
      <c r="J6317" s="128" t="s">
        <v>174</v>
      </c>
      <c r="K6317" s="128" t="s">
        <v>174</v>
      </c>
      <c r="L6317" s="128" t="s">
        <v>43</v>
      </c>
      <c r="M6317" s="128" t="s">
        <v>44</v>
      </c>
      <c r="N6317" s="128" t="s">
        <v>150</v>
      </c>
      <c r="O6317" s="128" t="s">
        <v>1534</v>
      </c>
      <c r="P6317" s="128" t="s">
        <v>1152</v>
      </c>
      <c r="Q6317" s="128" t="s">
        <v>2486</v>
      </c>
      <c r="R6317" s="128" t="s">
        <v>2516</v>
      </c>
      <c r="S6317" s="127">
        <v>201507</v>
      </c>
      <c r="T6317" s="128" t="s">
        <v>52</v>
      </c>
      <c r="U6317" s="127">
        <v>0</v>
      </c>
      <c r="V6317" s="138">
        <v>141779.45000000001</v>
      </c>
      <c r="W6317" s="128" t="s">
        <v>1152</v>
      </c>
      <c r="X6317" s="128" t="s">
        <v>177</v>
      </c>
      <c r="Y6317" s="128" t="s">
        <v>1152</v>
      </c>
      <c r="Z6317" s="128" t="s">
        <v>48</v>
      </c>
      <c r="AA6317" s="128" t="s">
        <v>2481</v>
      </c>
      <c r="AB6317" s="128" t="s">
        <v>42</v>
      </c>
      <c r="AC6317" s="128" t="s">
        <v>2535</v>
      </c>
      <c r="AD6317" s="128" t="s">
        <v>51</v>
      </c>
    </row>
    <row r="6318" spans="1:30" x14ac:dyDescent="0.25">
      <c r="A6318" s="128" t="s">
        <v>35</v>
      </c>
      <c r="B6318" s="128" t="s">
        <v>36</v>
      </c>
      <c r="C6318" s="128" t="s">
        <v>37</v>
      </c>
      <c r="D6318" s="128" t="s">
        <v>121</v>
      </c>
      <c r="E6318" s="128" t="s">
        <v>122</v>
      </c>
      <c r="F6318" s="128" t="s">
        <v>123</v>
      </c>
      <c r="G6318" s="128" t="s">
        <v>124</v>
      </c>
      <c r="H6318" s="128" t="s">
        <v>124</v>
      </c>
      <c r="I6318" s="128" t="s">
        <v>42</v>
      </c>
      <c r="J6318" s="128" t="s">
        <v>156</v>
      </c>
      <c r="K6318" s="128" t="s">
        <v>156</v>
      </c>
      <c r="L6318" s="128" t="s">
        <v>43</v>
      </c>
      <c r="M6318" s="128" t="s">
        <v>44</v>
      </c>
      <c r="N6318" s="128" t="s">
        <v>150</v>
      </c>
      <c r="O6318" s="128" t="s">
        <v>1534</v>
      </c>
      <c r="P6318" s="128" t="s">
        <v>1152</v>
      </c>
      <c r="Q6318" s="128" t="s">
        <v>2521</v>
      </c>
      <c r="R6318" s="128" t="s">
        <v>2522</v>
      </c>
      <c r="S6318" s="127">
        <v>201507</v>
      </c>
      <c r="T6318" s="128" t="s">
        <v>52</v>
      </c>
      <c r="U6318" s="127">
        <v>0</v>
      </c>
      <c r="V6318" s="138">
        <v>55000</v>
      </c>
      <c r="W6318" s="128" t="s">
        <v>1152</v>
      </c>
      <c r="X6318" s="128" t="s">
        <v>2523</v>
      </c>
      <c r="Y6318" s="128" t="s">
        <v>1152</v>
      </c>
      <c r="Z6318" s="128" t="s">
        <v>48</v>
      </c>
      <c r="AA6318" s="128" t="s">
        <v>2481</v>
      </c>
      <c r="AB6318" s="128" t="s">
        <v>42</v>
      </c>
      <c r="AC6318" s="128" t="s">
        <v>2535</v>
      </c>
      <c r="AD6318" s="128" t="s">
        <v>51</v>
      </c>
    </row>
    <row r="6319" spans="1:30" x14ac:dyDescent="0.25">
      <c r="A6319" s="128" t="s">
        <v>35</v>
      </c>
      <c r="B6319" s="128" t="s">
        <v>36</v>
      </c>
      <c r="C6319" s="128" t="s">
        <v>37</v>
      </c>
      <c r="D6319" s="128" t="s">
        <v>121</v>
      </c>
      <c r="E6319" s="128" t="s">
        <v>122</v>
      </c>
      <c r="F6319" s="128" t="s">
        <v>123</v>
      </c>
      <c r="G6319" s="128" t="s">
        <v>124</v>
      </c>
      <c r="H6319" s="128" t="s">
        <v>124</v>
      </c>
      <c r="I6319" s="128" t="s">
        <v>42</v>
      </c>
      <c r="J6319" s="128" t="s">
        <v>285</v>
      </c>
      <c r="K6319" s="128" t="s">
        <v>285</v>
      </c>
      <c r="L6319" s="128" t="s">
        <v>43</v>
      </c>
      <c r="M6319" s="128" t="s">
        <v>44</v>
      </c>
      <c r="N6319" s="128" t="s">
        <v>150</v>
      </c>
      <c r="O6319" s="128" t="s">
        <v>1534</v>
      </c>
      <c r="P6319" s="128" t="s">
        <v>1152</v>
      </c>
      <c r="Q6319" s="128" t="s">
        <v>287</v>
      </c>
      <c r="R6319" s="128" t="s">
        <v>2514</v>
      </c>
      <c r="S6319" s="127">
        <v>201507</v>
      </c>
      <c r="T6319" s="128" t="s">
        <v>52</v>
      </c>
      <c r="U6319" s="127">
        <v>0</v>
      </c>
      <c r="V6319" s="138">
        <v>53938.74</v>
      </c>
      <c r="W6319" s="128" t="s">
        <v>1152</v>
      </c>
      <c r="X6319" s="128" t="s">
        <v>288</v>
      </c>
      <c r="Y6319" s="128" t="s">
        <v>1152</v>
      </c>
      <c r="Z6319" s="128" t="s">
        <v>48</v>
      </c>
      <c r="AA6319" s="128" t="s">
        <v>2481</v>
      </c>
      <c r="AB6319" s="128" t="s">
        <v>42</v>
      </c>
      <c r="AC6319" s="128" t="s">
        <v>2535</v>
      </c>
      <c r="AD6319" s="128" t="s">
        <v>51</v>
      </c>
    </row>
    <row r="6320" spans="1:30" x14ac:dyDescent="0.25">
      <c r="A6320" s="128" t="s">
        <v>35</v>
      </c>
      <c r="B6320" s="128" t="s">
        <v>36</v>
      </c>
      <c r="C6320" s="128" t="s">
        <v>37</v>
      </c>
      <c r="D6320" s="128" t="s">
        <v>121</v>
      </c>
      <c r="E6320" s="128" t="s">
        <v>122</v>
      </c>
      <c r="F6320" s="128" t="s">
        <v>123</v>
      </c>
      <c r="G6320" s="128" t="s">
        <v>124</v>
      </c>
      <c r="H6320" s="128" t="s">
        <v>124</v>
      </c>
      <c r="I6320" s="128" t="s">
        <v>42</v>
      </c>
      <c r="J6320" s="128" t="s">
        <v>174</v>
      </c>
      <c r="K6320" s="128" t="s">
        <v>174</v>
      </c>
      <c r="L6320" s="128" t="s">
        <v>43</v>
      </c>
      <c r="M6320" s="128" t="s">
        <v>44</v>
      </c>
      <c r="N6320" s="128" t="s">
        <v>150</v>
      </c>
      <c r="O6320" s="128" t="s">
        <v>1534</v>
      </c>
      <c r="P6320" s="128" t="s">
        <v>1152</v>
      </c>
      <c r="Q6320" s="128" t="s">
        <v>2486</v>
      </c>
      <c r="R6320" s="128" t="s">
        <v>1152</v>
      </c>
      <c r="S6320" s="127">
        <v>201507</v>
      </c>
      <c r="T6320" s="128" t="s">
        <v>52</v>
      </c>
      <c r="U6320" s="127">
        <v>0</v>
      </c>
      <c r="V6320" s="138">
        <v>47616.01</v>
      </c>
      <c r="W6320" s="128" t="s">
        <v>1152</v>
      </c>
      <c r="X6320" s="128" t="s">
        <v>177</v>
      </c>
      <c r="Y6320" s="128" t="s">
        <v>1152</v>
      </c>
      <c r="Z6320" s="128" t="s">
        <v>48</v>
      </c>
      <c r="AA6320" s="128" t="s">
        <v>2481</v>
      </c>
      <c r="AB6320" s="128" t="s">
        <v>42</v>
      </c>
      <c r="AC6320" s="128" t="s">
        <v>2535</v>
      </c>
      <c r="AD6320" s="128" t="s">
        <v>51</v>
      </c>
    </row>
    <row r="6321" spans="1:30" x14ac:dyDescent="0.25">
      <c r="A6321" s="128" t="s">
        <v>35</v>
      </c>
      <c r="B6321" s="128" t="s">
        <v>36</v>
      </c>
      <c r="C6321" s="128" t="s">
        <v>37</v>
      </c>
      <c r="D6321" s="128" t="s">
        <v>121</v>
      </c>
      <c r="E6321" s="128" t="s">
        <v>122</v>
      </c>
      <c r="F6321" s="128" t="s">
        <v>123</v>
      </c>
      <c r="G6321" s="128" t="s">
        <v>124</v>
      </c>
      <c r="H6321" s="128" t="s">
        <v>124</v>
      </c>
      <c r="I6321" s="128" t="s">
        <v>42</v>
      </c>
      <c r="J6321" s="128" t="s">
        <v>285</v>
      </c>
      <c r="K6321" s="128" t="s">
        <v>285</v>
      </c>
      <c r="L6321" s="128" t="s">
        <v>43</v>
      </c>
      <c r="M6321" s="128" t="s">
        <v>44</v>
      </c>
      <c r="N6321" s="128" t="s">
        <v>150</v>
      </c>
      <c r="O6321" s="128" t="s">
        <v>1534</v>
      </c>
      <c r="P6321" s="128" t="s">
        <v>1152</v>
      </c>
      <c r="Q6321" s="128" t="s">
        <v>287</v>
      </c>
      <c r="R6321" s="128" t="s">
        <v>1152</v>
      </c>
      <c r="S6321" s="127">
        <v>201507</v>
      </c>
      <c r="T6321" s="128" t="s">
        <v>52</v>
      </c>
      <c r="U6321" s="127">
        <v>0</v>
      </c>
      <c r="V6321" s="138">
        <v>46150</v>
      </c>
      <c r="W6321" s="128" t="s">
        <v>1152</v>
      </c>
      <c r="X6321" s="128" t="s">
        <v>288</v>
      </c>
      <c r="Y6321" s="128" t="s">
        <v>1152</v>
      </c>
      <c r="Z6321" s="128" t="s">
        <v>48</v>
      </c>
      <c r="AA6321" s="128" t="s">
        <v>2481</v>
      </c>
      <c r="AB6321" s="128" t="s">
        <v>42</v>
      </c>
      <c r="AC6321" s="128" t="s">
        <v>2535</v>
      </c>
      <c r="AD6321" s="128" t="s">
        <v>51</v>
      </c>
    </row>
    <row r="6322" spans="1:30" x14ac:dyDescent="0.25">
      <c r="A6322" s="128" t="s">
        <v>35</v>
      </c>
      <c r="B6322" s="128" t="s">
        <v>36</v>
      </c>
      <c r="C6322" s="128" t="s">
        <v>37</v>
      </c>
      <c r="D6322" s="128" t="s">
        <v>121</v>
      </c>
      <c r="E6322" s="128" t="s">
        <v>122</v>
      </c>
      <c r="F6322" s="128" t="s">
        <v>123</v>
      </c>
      <c r="G6322" s="128" t="s">
        <v>124</v>
      </c>
      <c r="H6322" s="128" t="s">
        <v>124</v>
      </c>
      <c r="I6322" s="128" t="s">
        <v>42</v>
      </c>
      <c r="J6322" s="128" t="s">
        <v>652</v>
      </c>
      <c r="K6322" s="128" t="s">
        <v>652</v>
      </c>
      <c r="L6322" s="128" t="s">
        <v>43</v>
      </c>
      <c r="M6322" s="128" t="s">
        <v>44</v>
      </c>
      <c r="N6322" s="128" t="s">
        <v>150</v>
      </c>
      <c r="O6322" s="128" t="s">
        <v>1534</v>
      </c>
      <c r="P6322" s="128" t="s">
        <v>1152</v>
      </c>
      <c r="Q6322" s="128" t="s">
        <v>2486</v>
      </c>
      <c r="R6322" s="128" t="s">
        <v>2516</v>
      </c>
      <c r="S6322" s="127">
        <v>201507</v>
      </c>
      <c r="T6322" s="128" t="s">
        <v>52</v>
      </c>
      <c r="U6322" s="127">
        <v>0</v>
      </c>
      <c r="V6322" s="138">
        <v>36104.44</v>
      </c>
      <c r="W6322" s="128" t="s">
        <v>1152</v>
      </c>
      <c r="X6322" s="128" t="s">
        <v>177</v>
      </c>
      <c r="Y6322" s="128" t="s">
        <v>1152</v>
      </c>
      <c r="Z6322" s="128" t="s">
        <v>48</v>
      </c>
      <c r="AA6322" s="128" t="s">
        <v>2481</v>
      </c>
      <c r="AB6322" s="128" t="s">
        <v>42</v>
      </c>
      <c r="AC6322" s="128" t="s">
        <v>2535</v>
      </c>
      <c r="AD6322" s="128" t="s">
        <v>51</v>
      </c>
    </row>
    <row r="6323" spans="1:30" x14ac:dyDescent="0.25">
      <c r="A6323" s="128" t="s">
        <v>35</v>
      </c>
      <c r="B6323" s="128" t="s">
        <v>36</v>
      </c>
      <c r="C6323" s="128" t="s">
        <v>37</v>
      </c>
      <c r="D6323" s="128" t="s">
        <v>121</v>
      </c>
      <c r="E6323" s="128" t="s">
        <v>122</v>
      </c>
      <c r="F6323" s="128" t="s">
        <v>123</v>
      </c>
      <c r="G6323" s="128" t="s">
        <v>124</v>
      </c>
      <c r="H6323" s="128" t="s">
        <v>124</v>
      </c>
      <c r="I6323" s="128" t="s">
        <v>42</v>
      </c>
      <c r="J6323" s="128" t="s">
        <v>298</v>
      </c>
      <c r="K6323" s="128" t="s">
        <v>298</v>
      </c>
      <c r="L6323" s="128" t="s">
        <v>43</v>
      </c>
      <c r="M6323" s="128" t="s">
        <v>44</v>
      </c>
      <c r="N6323" s="128" t="s">
        <v>150</v>
      </c>
      <c r="O6323" s="128" t="s">
        <v>1534</v>
      </c>
      <c r="P6323" s="128" t="s">
        <v>1152</v>
      </c>
      <c r="Q6323" s="128" t="s">
        <v>2430</v>
      </c>
      <c r="R6323" s="128" t="s">
        <v>2517</v>
      </c>
      <c r="S6323" s="127">
        <v>201507</v>
      </c>
      <c r="T6323" s="128" t="s">
        <v>52</v>
      </c>
      <c r="U6323" s="127">
        <v>0</v>
      </c>
      <c r="V6323" s="138">
        <v>16295</v>
      </c>
      <c r="W6323" s="128" t="s">
        <v>1152</v>
      </c>
      <c r="X6323" s="128" t="s">
        <v>1624</v>
      </c>
      <c r="Y6323" s="128" t="s">
        <v>1152</v>
      </c>
      <c r="Z6323" s="128" t="s">
        <v>48</v>
      </c>
      <c r="AA6323" s="128" t="s">
        <v>2481</v>
      </c>
      <c r="AB6323" s="128" t="s">
        <v>42</v>
      </c>
      <c r="AC6323" s="128" t="s">
        <v>2535</v>
      </c>
      <c r="AD6323" s="128" t="s">
        <v>51</v>
      </c>
    </row>
    <row r="6324" spans="1:30" x14ac:dyDescent="0.25">
      <c r="A6324" s="128" t="s">
        <v>35</v>
      </c>
      <c r="B6324" s="128" t="s">
        <v>36</v>
      </c>
      <c r="C6324" s="128" t="s">
        <v>37</v>
      </c>
      <c r="D6324" s="128" t="s">
        <v>121</v>
      </c>
      <c r="E6324" s="128" t="s">
        <v>122</v>
      </c>
      <c r="F6324" s="128" t="s">
        <v>123</v>
      </c>
      <c r="G6324" s="128" t="s">
        <v>124</v>
      </c>
      <c r="H6324" s="128" t="s">
        <v>124</v>
      </c>
      <c r="I6324" s="128" t="s">
        <v>42</v>
      </c>
      <c r="J6324" s="128" t="s">
        <v>283</v>
      </c>
      <c r="K6324" s="128" t="s">
        <v>283</v>
      </c>
      <c r="L6324" s="128" t="s">
        <v>43</v>
      </c>
      <c r="M6324" s="128" t="s">
        <v>44</v>
      </c>
      <c r="N6324" s="128" t="s">
        <v>150</v>
      </c>
      <c r="O6324" s="128" t="s">
        <v>1534</v>
      </c>
      <c r="P6324" s="128" t="s">
        <v>1152</v>
      </c>
      <c r="Q6324" s="128" t="s">
        <v>1539</v>
      </c>
      <c r="R6324" s="128" t="s">
        <v>1152</v>
      </c>
      <c r="S6324" s="127">
        <v>201507</v>
      </c>
      <c r="T6324" s="128" t="s">
        <v>52</v>
      </c>
      <c r="U6324" s="127">
        <v>0</v>
      </c>
      <c r="V6324" s="138">
        <v>7192.5</v>
      </c>
      <c r="W6324" s="128" t="s">
        <v>1152</v>
      </c>
      <c r="X6324" s="128" t="s">
        <v>460</v>
      </c>
      <c r="Y6324" s="128" t="s">
        <v>1152</v>
      </c>
      <c r="Z6324" s="128" t="s">
        <v>48</v>
      </c>
      <c r="AA6324" s="128" t="s">
        <v>2481</v>
      </c>
      <c r="AB6324" s="128" t="s">
        <v>42</v>
      </c>
      <c r="AC6324" s="128" t="s">
        <v>2535</v>
      </c>
      <c r="AD6324" s="128" t="s">
        <v>51</v>
      </c>
    </row>
    <row r="6325" spans="1:30" x14ac:dyDescent="0.25">
      <c r="A6325" s="128" t="s">
        <v>35</v>
      </c>
      <c r="B6325" s="128" t="s">
        <v>36</v>
      </c>
      <c r="C6325" s="128" t="s">
        <v>37</v>
      </c>
      <c r="D6325" s="128" t="s">
        <v>121</v>
      </c>
      <c r="E6325" s="128" t="s">
        <v>122</v>
      </c>
      <c r="F6325" s="128" t="s">
        <v>123</v>
      </c>
      <c r="G6325" s="128" t="s">
        <v>124</v>
      </c>
      <c r="H6325" s="128" t="s">
        <v>124</v>
      </c>
      <c r="I6325" s="128" t="s">
        <v>42</v>
      </c>
      <c r="J6325" s="128" t="s">
        <v>532</v>
      </c>
      <c r="K6325" s="128" t="s">
        <v>532</v>
      </c>
      <c r="L6325" s="128" t="s">
        <v>43</v>
      </c>
      <c r="M6325" s="128" t="s">
        <v>44</v>
      </c>
      <c r="N6325" s="128" t="s">
        <v>150</v>
      </c>
      <c r="O6325" s="128" t="s">
        <v>1534</v>
      </c>
      <c r="P6325" s="128" t="s">
        <v>1152</v>
      </c>
      <c r="Q6325" s="128" t="s">
        <v>2486</v>
      </c>
      <c r="R6325" s="128" t="s">
        <v>1152</v>
      </c>
      <c r="S6325" s="127">
        <v>201507</v>
      </c>
      <c r="T6325" s="128" t="s">
        <v>52</v>
      </c>
      <c r="U6325" s="127">
        <v>0</v>
      </c>
      <c r="V6325" s="138">
        <v>6536.37</v>
      </c>
      <c r="W6325" s="128" t="s">
        <v>1152</v>
      </c>
      <c r="X6325" s="128" t="s">
        <v>177</v>
      </c>
      <c r="Y6325" s="128" t="s">
        <v>1152</v>
      </c>
      <c r="Z6325" s="128" t="s">
        <v>48</v>
      </c>
      <c r="AA6325" s="128" t="s">
        <v>2481</v>
      </c>
      <c r="AB6325" s="128" t="s">
        <v>42</v>
      </c>
      <c r="AC6325" s="128" t="s">
        <v>2535</v>
      </c>
      <c r="AD6325" s="128" t="s">
        <v>51</v>
      </c>
    </row>
    <row r="6326" spans="1:30" x14ac:dyDescent="0.25">
      <c r="A6326" s="128" t="s">
        <v>35</v>
      </c>
      <c r="B6326" s="128" t="s">
        <v>36</v>
      </c>
      <c r="C6326" s="128" t="s">
        <v>37</v>
      </c>
      <c r="D6326" s="128" t="s">
        <v>121</v>
      </c>
      <c r="E6326" s="128" t="s">
        <v>122</v>
      </c>
      <c r="F6326" s="128" t="s">
        <v>123</v>
      </c>
      <c r="G6326" s="128" t="s">
        <v>124</v>
      </c>
      <c r="H6326" s="128" t="s">
        <v>124</v>
      </c>
      <c r="I6326" s="128" t="s">
        <v>42</v>
      </c>
      <c r="J6326" s="128" t="s">
        <v>182</v>
      </c>
      <c r="K6326" s="128" t="s">
        <v>182</v>
      </c>
      <c r="L6326" s="128" t="s">
        <v>43</v>
      </c>
      <c r="M6326" s="128" t="s">
        <v>44</v>
      </c>
      <c r="N6326" s="128" t="s">
        <v>180</v>
      </c>
      <c r="O6326" s="128" t="s">
        <v>1534</v>
      </c>
      <c r="P6326" s="128" t="s">
        <v>1152</v>
      </c>
      <c r="Q6326" s="128" t="s">
        <v>2486</v>
      </c>
      <c r="R6326" s="128" t="s">
        <v>1152</v>
      </c>
      <c r="S6326" s="127">
        <v>201507</v>
      </c>
      <c r="T6326" s="128" t="s">
        <v>52</v>
      </c>
      <c r="U6326" s="127">
        <v>0</v>
      </c>
      <c r="V6326" s="138">
        <v>1077666.1299999999</v>
      </c>
      <c r="W6326" s="128" t="s">
        <v>1152</v>
      </c>
      <c r="X6326" s="128" t="s">
        <v>177</v>
      </c>
      <c r="Y6326" s="128" t="s">
        <v>1152</v>
      </c>
      <c r="Z6326" s="128" t="s">
        <v>48</v>
      </c>
      <c r="AA6326" s="128" t="s">
        <v>2481</v>
      </c>
      <c r="AB6326" s="128" t="s">
        <v>42</v>
      </c>
      <c r="AC6326" s="128" t="s">
        <v>2535</v>
      </c>
      <c r="AD6326" s="128" t="s">
        <v>51</v>
      </c>
    </row>
    <row r="6327" spans="1:30" x14ac:dyDescent="0.25">
      <c r="A6327" s="128" t="s">
        <v>35</v>
      </c>
      <c r="B6327" s="128" t="s">
        <v>36</v>
      </c>
      <c r="C6327" s="128" t="s">
        <v>37</v>
      </c>
      <c r="D6327" s="128" t="s">
        <v>121</v>
      </c>
      <c r="E6327" s="128" t="s">
        <v>122</v>
      </c>
      <c r="F6327" s="128" t="s">
        <v>123</v>
      </c>
      <c r="G6327" s="128" t="s">
        <v>124</v>
      </c>
      <c r="H6327" s="128" t="s">
        <v>124</v>
      </c>
      <c r="I6327" s="128" t="s">
        <v>42</v>
      </c>
      <c r="J6327" s="128" t="s">
        <v>182</v>
      </c>
      <c r="K6327" s="128" t="s">
        <v>182</v>
      </c>
      <c r="L6327" s="128" t="s">
        <v>43</v>
      </c>
      <c r="M6327" s="128" t="s">
        <v>44</v>
      </c>
      <c r="N6327" s="128" t="s">
        <v>180</v>
      </c>
      <c r="O6327" s="128" t="s">
        <v>1534</v>
      </c>
      <c r="P6327" s="128" t="s">
        <v>1152</v>
      </c>
      <c r="Q6327" s="128" t="s">
        <v>2486</v>
      </c>
      <c r="R6327" s="128" t="s">
        <v>2516</v>
      </c>
      <c r="S6327" s="127">
        <v>201507</v>
      </c>
      <c r="T6327" s="128" t="s">
        <v>52</v>
      </c>
      <c r="U6327" s="127">
        <v>0</v>
      </c>
      <c r="V6327" s="138">
        <v>550344.13</v>
      </c>
      <c r="W6327" s="128" t="s">
        <v>1152</v>
      </c>
      <c r="X6327" s="128" t="s">
        <v>177</v>
      </c>
      <c r="Y6327" s="128" t="s">
        <v>1152</v>
      </c>
      <c r="Z6327" s="128" t="s">
        <v>48</v>
      </c>
      <c r="AA6327" s="128" t="s">
        <v>2481</v>
      </c>
      <c r="AB6327" s="128" t="s">
        <v>42</v>
      </c>
      <c r="AC6327" s="128" t="s">
        <v>2535</v>
      </c>
      <c r="AD6327" s="128" t="s">
        <v>51</v>
      </c>
    </row>
    <row r="6328" spans="1:30" x14ac:dyDescent="0.25">
      <c r="A6328" s="128" t="s">
        <v>35</v>
      </c>
      <c r="B6328" s="128" t="s">
        <v>36</v>
      </c>
      <c r="C6328" s="128" t="s">
        <v>37</v>
      </c>
      <c r="D6328" s="128" t="s">
        <v>121</v>
      </c>
      <c r="E6328" s="128" t="s">
        <v>122</v>
      </c>
      <c r="F6328" s="128" t="s">
        <v>123</v>
      </c>
      <c r="G6328" s="128" t="s">
        <v>124</v>
      </c>
      <c r="H6328" s="128" t="s">
        <v>124</v>
      </c>
      <c r="I6328" s="128" t="s">
        <v>42</v>
      </c>
      <c r="J6328" s="128" t="s">
        <v>532</v>
      </c>
      <c r="K6328" s="128" t="s">
        <v>532</v>
      </c>
      <c r="L6328" s="128" t="s">
        <v>43</v>
      </c>
      <c r="M6328" s="128" t="s">
        <v>44</v>
      </c>
      <c r="N6328" s="128" t="s">
        <v>180</v>
      </c>
      <c r="O6328" s="128" t="s">
        <v>1534</v>
      </c>
      <c r="P6328" s="128" t="s">
        <v>1152</v>
      </c>
      <c r="Q6328" s="128" t="s">
        <v>2486</v>
      </c>
      <c r="R6328" s="128" t="s">
        <v>2516</v>
      </c>
      <c r="S6328" s="127">
        <v>201507</v>
      </c>
      <c r="T6328" s="128" t="s">
        <v>52</v>
      </c>
      <c r="U6328" s="127">
        <v>0</v>
      </c>
      <c r="V6328" s="138">
        <v>262903.76</v>
      </c>
      <c r="W6328" s="128" t="s">
        <v>1152</v>
      </c>
      <c r="X6328" s="128" t="s">
        <v>177</v>
      </c>
      <c r="Y6328" s="128" t="s">
        <v>1152</v>
      </c>
      <c r="Z6328" s="128" t="s">
        <v>48</v>
      </c>
      <c r="AA6328" s="128" t="s">
        <v>2481</v>
      </c>
      <c r="AB6328" s="128" t="s">
        <v>42</v>
      </c>
      <c r="AC6328" s="128" t="s">
        <v>2535</v>
      </c>
      <c r="AD6328" s="128" t="s">
        <v>51</v>
      </c>
    </row>
    <row r="6329" spans="1:30" x14ac:dyDescent="0.25">
      <c r="A6329" s="128" t="s">
        <v>35</v>
      </c>
      <c r="B6329" s="128" t="s">
        <v>36</v>
      </c>
      <c r="C6329" s="128" t="s">
        <v>37</v>
      </c>
      <c r="D6329" s="128" t="s">
        <v>121</v>
      </c>
      <c r="E6329" s="128" t="s">
        <v>122</v>
      </c>
      <c r="F6329" s="128" t="s">
        <v>123</v>
      </c>
      <c r="G6329" s="128" t="s">
        <v>124</v>
      </c>
      <c r="H6329" s="128" t="s">
        <v>124</v>
      </c>
      <c r="I6329" s="128" t="s">
        <v>42</v>
      </c>
      <c r="J6329" s="128" t="s">
        <v>174</v>
      </c>
      <c r="K6329" s="128" t="s">
        <v>174</v>
      </c>
      <c r="L6329" s="128" t="s">
        <v>43</v>
      </c>
      <c r="M6329" s="128" t="s">
        <v>44</v>
      </c>
      <c r="N6329" s="128" t="s">
        <v>180</v>
      </c>
      <c r="O6329" s="128" t="s">
        <v>1534</v>
      </c>
      <c r="P6329" s="128" t="s">
        <v>1152</v>
      </c>
      <c r="Q6329" s="128" t="s">
        <v>2486</v>
      </c>
      <c r="R6329" s="128" t="s">
        <v>2516</v>
      </c>
      <c r="S6329" s="127">
        <v>201507</v>
      </c>
      <c r="T6329" s="128" t="s">
        <v>52</v>
      </c>
      <c r="U6329" s="127">
        <v>0</v>
      </c>
      <c r="V6329" s="138">
        <v>253818.67</v>
      </c>
      <c r="W6329" s="128" t="s">
        <v>1152</v>
      </c>
      <c r="X6329" s="128" t="s">
        <v>177</v>
      </c>
      <c r="Y6329" s="128" t="s">
        <v>1152</v>
      </c>
      <c r="Z6329" s="128" t="s">
        <v>48</v>
      </c>
      <c r="AA6329" s="128" t="s">
        <v>2481</v>
      </c>
      <c r="AB6329" s="128" t="s">
        <v>42</v>
      </c>
      <c r="AC6329" s="128" t="s">
        <v>2535</v>
      </c>
      <c r="AD6329" s="128" t="s">
        <v>51</v>
      </c>
    </row>
    <row r="6330" spans="1:30" x14ac:dyDescent="0.25">
      <c r="A6330" s="128" t="s">
        <v>35</v>
      </c>
      <c r="B6330" s="128" t="s">
        <v>36</v>
      </c>
      <c r="C6330" s="128" t="s">
        <v>37</v>
      </c>
      <c r="D6330" s="128" t="s">
        <v>121</v>
      </c>
      <c r="E6330" s="128" t="s">
        <v>122</v>
      </c>
      <c r="F6330" s="128" t="s">
        <v>123</v>
      </c>
      <c r="G6330" s="128" t="s">
        <v>124</v>
      </c>
      <c r="H6330" s="128" t="s">
        <v>124</v>
      </c>
      <c r="I6330" s="128" t="s">
        <v>42</v>
      </c>
      <c r="J6330" s="128" t="s">
        <v>174</v>
      </c>
      <c r="K6330" s="128" t="s">
        <v>174</v>
      </c>
      <c r="L6330" s="128" t="s">
        <v>43</v>
      </c>
      <c r="M6330" s="128" t="s">
        <v>44</v>
      </c>
      <c r="N6330" s="128" t="s">
        <v>180</v>
      </c>
      <c r="O6330" s="128" t="s">
        <v>1534</v>
      </c>
      <c r="P6330" s="128" t="s">
        <v>1152</v>
      </c>
      <c r="Q6330" s="128" t="s">
        <v>2486</v>
      </c>
      <c r="R6330" s="128" t="s">
        <v>1152</v>
      </c>
      <c r="S6330" s="127">
        <v>201507</v>
      </c>
      <c r="T6330" s="128" t="s">
        <v>52</v>
      </c>
      <c r="U6330" s="127">
        <v>0</v>
      </c>
      <c r="V6330" s="138">
        <v>156910.95000000001</v>
      </c>
      <c r="W6330" s="128" t="s">
        <v>1152</v>
      </c>
      <c r="X6330" s="128" t="s">
        <v>177</v>
      </c>
      <c r="Y6330" s="128" t="s">
        <v>1152</v>
      </c>
      <c r="Z6330" s="128" t="s">
        <v>48</v>
      </c>
      <c r="AA6330" s="128" t="s">
        <v>2481</v>
      </c>
      <c r="AB6330" s="128" t="s">
        <v>42</v>
      </c>
      <c r="AC6330" s="128" t="s">
        <v>2535</v>
      </c>
      <c r="AD6330" s="128" t="s">
        <v>51</v>
      </c>
    </row>
    <row r="6331" spans="1:30" x14ac:dyDescent="0.25">
      <c r="A6331" s="128" t="s">
        <v>35</v>
      </c>
      <c r="B6331" s="128" t="s">
        <v>36</v>
      </c>
      <c r="C6331" s="128" t="s">
        <v>37</v>
      </c>
      <c r="D6331" s="128" t="s">
        <v>121</v>
      </c>
      <c r="E6331" s="128" t="s">
        <v>122</v>
      </c>
      <c r="F6331" s="128" t="s">
        <v>123</v>
      </c>
      <c r="G6331" s="128" t="s">
        <v>124</v>
      </c>
      <c r="H6331" s="128" t="s">
        <v>124</v>
      </c>
      <c r="I6331" s="128" t="s">
        <v>42</v>
      </c>
      <c r="J6331" s="128" t="s">
        <v>652</v>
      </c>
      <c r="K6331" s="128" t="s">
        <v>652</v>
      </c>
      <c r="L6331" s="128" t="s">
        <v>43</v>
      </c>
      <c r="M6331" s="128" t="s">
        <v>44</v>
      </c>
      <c r="N6331" s="128" t="s">
        <v>180</v>
      </c>
      <c r="O6331" s="128" t="s">
        <v>1534</v>
      </c>
      <c r="P6331" s="128" t="s">
        <v>1152</v>
      </c>
      <c r="Q6331" s="128" t="s">
        <v>2486</v>
      </c>
      <c r="R6331" s="128" t="s">
        <v>2516</v>
      </c>
      <c r="S6331" s="127">
        <v>201507</v>
      </c>
      <c r="T6331" s="128" t="s">
        <v>52</v>
      </c>
      <c r="U6331" s="127">
        <v>0</v>
      </c>
      <c r="V6331" s="138">
        <v>139424.79999999999</v>
      </c>
      <c r="W6331" s="128" t="s">
        <v>1152</v>
      </c>
      <c r="X6331" s="128" t="s">
        <v>177</v>
      </c>
      <c r="Y6331" s="128" t="s">
        <v>1152</v>
      </c>
      <c r="Z6331" s="128" t="s">
        <v>48</v>
      </c>
      <c r="AA6331" s="128" t="s">
        <v>2481</v>
      </c>
      <c r="AB6331" s="128" t="s">
        <v>42</v>
      </c>
      <c r="AC6331" s="128" t="s">
        <v>2535</v>
      </c>
      <c r="AD6331" s="128" t="s">
        <v>51</v>
      </c>
    </row>
    <row r="6332" spans="1:30" x14ac:dyDescent="0.25">
      <c r="A6332" s="128" t="s">
        <v>35</v>
      </c>
      <c r="B6332" s="128" t="s">
        <v>36</v>
      </c>
      <c r="C6332" s="128" t="s">
        <v>37</v>
      </c>
      <c r="D6332" s="128" t="s">
        <v>121</v>
      </c>
      <c r="E6332" s="128" t="s">
        <v>122</v>
      </c>
      <c r="F6332" s="128" t="s">
        <v>123</v>
      </c>
      <c r="G6332" s="128" t="s">
        <v>124</v>
      </c>
      <c r="H6332" s="128" t="s">
        <v>124</v>
      </c>
      <c r="I6332" s="128" t="s">
        <v>42</v>
      </c>
      <c r="J6332" s="128" t="s">
        <v>532</v>
      </c>
      <c r="K6332" s="128" t="s">
        <v>532</v>
      </c>
      <c r="L6332" s="128" t="s">
        <v>43</v>
      </c>
      <c r="M6332" s="128" t="s">
        <v>44</v>
      </c>
      <c r="N6332" s="128" t="s">
        <v>180</v>
      </c>
      <c r="O6332" s="128" t="s">
        <v>1534</v>
      </c>
      <c r="P6332" s="128" t="s">
        <v>1152</v>
      </c>
      <c r="Q6332" s="128" t="s">
        <v>2486</v>
      </c>
      <c r="R6332" s="128" t="s">
        <v>1152</v>
      </c>
      <c r="S6332" s="127">
        <v>201507</v>
      </c>
      <c r="T6332" s="128" t="s">
        <v>52</v>
      </c>
      <c r="U6332" s="127">
        <v>0</v>
      </c>
      <c r="V6332" s="138">
        <v>37671.57</v>
      </c>
      <c r="W6332" s="128" t="s">
        <v>1152</v>
      </c>
      <c r="X6332" s="128" t="s">
        <v>177</v>
      </c>
      <c r="Y6332" s="128" t="s">
        <v>1152</v>
      </c>
      <c r="Z6332" s="128" t="s">
        <v>48</v>
      </c>
      <c r="AA6332" s="128" t="s">
        <v>2481</v>
      </c>
      <c r="AB6332" s="128" t="s">
        <v>42</v>
      </c>
      <c r="AC6332" s="128" t="s">
        <v>2535</v>
      </c>
      <c r="AD6332" s="128" t="s">
        <v>51</v>
      </c>
    </row>
    <row r="6333" spans="1:30" x14ac:dyDescent="0.25">
      <c r="A6333" s="128" t="s">
        <v>35</v>
      </c>
      <c r="B6333" s="128" t="s">
        <v>36</v>
      </c>
      <c r="C6333" s="128" t="s">
        <v>37</v>
      </c>
      <c r="D6333" s="128" t="s">
        <v>121</v>
      </c>
      <c r="E6333" s="128" t="s">
        <v>122</v>
      </c>
      <c r="F6333" s="128" t="s">
        <v>123</v>
      </c>
      <c r="G6333" s="128" t="s">
        <v>124</v>
      </c>
      <c r="H6333" s="128" t="s">
        <v>124</v>
      </c>
      <c r="I6333" s="128" t="s">
        <v>42</v>
      </c>
      <c r="J6333" s="128" t="s">
        <v>500</v>
      </c>
      <c r="K6333" s="128" t="s">
        <v>500</v>
      </c>
      <c r="L6333" s="128" t="s">
        <v>43</v>
      </c>
      <c r="M6333" s="128" t="s">
        <v>44</v>
      </c>
      <c r="N6333" s="128" t="s">
        <v>162</v>
      </c>
      <c r="O6333" s="128" t="s">
        <v>1534</v>
      </c>
      <c r="P6333" s="128" t="s">
        <v>1152</v>
      </c>
      <c r="Q6333" s="128" t="s">
        <v>806</v>
      </c>
      <c r="R6333" s="128" t="s">
        <v>1152</v>
      </c>
      <c r="S6333" s="127">
        <v>201507</v>
      </c>
      <c r="T6333" s="128" t="s">
        <v>52</v>
      </c>
      <c r="U6333" s="127">
        <v>0</v>
      </c>
      <c r="V6333" s="138">
        <v>14458.5</v>
      </c>
      <c r="W6333" s="128" t="s">
        <v>1152</v>
      </c>
      <c r="X6333" s="128" t="s">
        <v>807</v>
      </c>
      <c r="Y6333" s="128" t="s">
        <v>1152</v>
      </c>
      <c r="Z6333" s="128" t="s">
        <v>48</v>
      </c>
      <c r="AA6333" s="128" t="s">
        <v>2481</v>
      </c>
      <c r="AB6333" s="128" t="s">
        <v>42</v>
      </c>
      <c r="AC6333" s="128" t="s">
        <v>2535</v>
      </c>
      <c r="AD6333" s="128" t="s">
        <v>51</v>
      </c>
    </row>
    <row r="6334" spans="1:30" x14ac:dyDescent="0.25">
      <c r="A6334" s="128" t="s">
        <v>35</v>
      </c>
      <c r="B6334" s="128" t="s">
        <v>36</v>
      </c>
      <c r="C6334" s="128" t="s">
        <v>37</v>
      </c>
      <c r="D6334" s="128" t="s">
        <v>121</v>
      </c>
      <c r="E6334" s="128" t="s">
        <v>215</v>
      </c>
      <c r="F6334" s="128" t="s">
        <v>216</v>
      </c>
      <c r="G6334" s="128" t="s">
        <v>124</v>
      </c>
      <c r="H6334" s="128" t="s">
        <v>124</v>
      </c>
      <c r="I6334" s="128" t="s">
        <v>42</v>
      </c>
      <c r="J6334" s="128" t="s">
        <v>237</v>
      </c>
      <c r="K6334" s="128" t="s">
        <v>237</v>
      </c>
      <c r="L6334" s="128" t="s">
        <v>43</v>
      </c>
      <c r="M6334" s="128" t="s">
        <v>44</v>
      </c>
      <c r="N6334" s="128" t="s">
        <v>150</v>
      </c>
      <c r="O6334" s="128" t="s">
        <v>1534</v>
      </c>
      <c r="P6334" s="128" t="s">
        <v>1152</v>
      </c>
      <c r="Q6334" s="128" t="s">
        <v>1540</v>
      </c>
      <c r="R6334" s="128" t="s">
        <v>1152</v>
      </c>
      <c r="S6334" s="127">
        <v>201507</v>
      </c>
      <c r="T6334" s="128" t="s">
        <v>52</v>
      </c>
      <c r="U6334" s="127">
        <v>0</v>
      </c>
      <c r="V6334" s="138">
        <v>219190.46</v>
      </c>
      <c r="W6334" s="128" t="s">
        <v>1152</v>
      </c>
      <c r="X6334" s="128" t="s">
        <v>422</v>
      </c>
      <c r="Y6334" s="128" t="s">
        <v>1152</v>
      </c>
      <c r="Z6334" s="128" t="s">
        <v>48</v>
      </c>
      <c r="AA6334" s="128" t="s">
        <v>2481</v>
      </c>
      <c r="AB6334" s="128" t="s">
        <v>42</v>
      </c>
      <c r="AC6334" s="128" t="s">
        <v>2535</v>
      </c>
      <c r="AD6334" s="128" t="s">
        <v>51</v>
      </c>
    </row>
    <row r="6335" spans="1:30" x14ac:dyDescent="0.25">
      <c r="A6335" s="128" t="s">
        <v>35</v>
      </c>
      <c r="B6335" s="128" t="s">
        <v>36</v>
      </c>
      <c r="C6335" s="128" t="s">
        <v>37</v>
      </c>
      <c r="D6335" s="128" t="s">
        <v>121</v>
      </c>
      <c r="E6335" s="128" t="s">
        <v>215</v>
      </c>
      <c r="F6335" s="128" t="s">
        <v>216</v>
      </c>
      <c r="G6335" s="128" t="s">
        <v>124</v>
      </c>
      <c r="H6335" s="128" t="s">
        <v>124</v>
      </c>
      <c r="I6335" s="128" t="s">
        <v>42</v>
      </c>
      <c r="J6335" s="128" t="s">
        <v>261</v>
      </c>
      <c r="K6335" s="128" t="s">
        <v>261</v>
      </c>
      <c r="L6335" s="128" t="s">
        <v>43</v>
      </c>
      <c r="M6335" s="128" t="s">
        <v>44</v>
      </c>
      <c r="N6335" s="128" t="s">
        <v>150</v>
      </c>
      <c r="O6335" s="128" t="s">
        <v>1534</v>
      </c>
      <c r="P6335" s="128" t="s">
        <v>1152</v>
      </c>
      <c r="Q6335" s="128" t="s">
        <v>2490</v>
      </c>
      <c r="R6335" s="128" t="s">
        <v>1152</v>
      </c>
      <c r="S6335" s="127">
        <v>201507</v>
      </c>
      <c r="T6335" s="128" t="s">
        <v>52</v>
      </c>
      <c r="U6335" s="127">
        <v>0</v>
      </c>
      <c r="V6335" s="138">
        <v>148540.37</v>
      </c>
      <c r="W6335" s="128" t="s">
        <v>1152</v>
      </c>
      <c r="X6335" s="128" t="s">
        <v>267</v>
      </c>
      <c r="Y6335" s="128" t="s">
        <v>1152</v>
      </c>
      <c r="Z6335" s="128" t="s">
        <v>48</v>
      </c>
      <c r="AA6335" s="128" t="s">
        <v>2481</v>
      </c>
      <c r="AB6335" s="128" t="s">
        <v>42</v>
      </c>
      <c r="AC6335" s="128" t="s">
        <v>2535</v>
      </c>
      <c r="AD6335" s="128" t="s">
        <v>51</v>
      </c>
    </row>
    <row r="6336" spans="1:30" x14ac:dyDescent="0.25">
      <c r="A6336" s="128" t="s">
        <v>35</v>
      </c>
      <c r="B6336" s="128" t="s">
        <v>36</v>
      </c>
      <c r="C6336" s="128" t="s">
        <v>37</v>
      </c>
      <c r="D6336" s="128" t="s">
        <v>121</v>
      </c>
      <c r="E6336" s="128" t="s">
        <v>215</v>
      </c>
      <c r="F6336" s="128" t="s">
        <v>216</v>
      </c>
      <c r="G6336" s="128" t="s">
        <v>124</v>
      </c>
      <c r="H6336" s="128" t="s">
        <v>124</v>
      </c>
      <c r="I6336" s="128" t="s">
        <v>42</v>
      </c>
      <c r="J6336" s="128" t="s">
        <v>250</v>
      </c>
      <c r="K6336" s="128" t="s">
        <v>250</v>
      </c>
      <c r="L6336" s="128" t="s">
        <v>43</v>
      </c>
      <c r="M6336" s="128" t="s">
        <v>44</v>
      </c>
      <c r="N6336" s="128" t="s">
        <v>150</v>
      </c>
      <c r="O6336" s="128" t="s">
        <v>1534</v>
      </c>
      <c r="P6336" s="128" t="s">
        <v>1152</v>
      </c>
      <c r="Q6336" s="128" t="s">
        <v>1541</v>
      </c>
      <c r="R6336" s="128" t="s">
        <v>1152</v>
      </c>
      <c r="S6336" s="127">
        <v>201507</v>
      </c>
      <c r="T6336" s="128" t="s">
        <v>52</v>
      </c>
      <c r="U6336" s="127">
        <v>0</v>
      </c>
      <c r="V6336" s="138">
        <v>105678</v>
      </c>
      <c r="W6336" s="128" t="s">
        <v>1152</v>
      </c>
      <c r="X6336" s="128" t="s">
        <v>433</v>
      </c>
      <c r="Y6336" s="128" t="s">
        <v>1152</v>
      </c>
      <c r="Z6336" s="128" t="s">
        <v>48</v>
      </c>
      <c r="AA6336" s="128" t="s">
        <v>2481</v>
      </c>
      <c r="AB6336" s="128" t="s">
        <v>42</v>
      </c>
      <c r="AC6336" s="128" t="s">
        <v>2535</v>
      </c>
      <c r="AD6336" s="128" t="s">
        <v>51</v>
      </c>
    </row>
    <row r="6337" spans="1:30" x14ac:dyDescent="0.25">
      <c r="A6337" s="128" t="s">
        <v>35</v>
      </c>
      <c r="B6337" s="128" t="s">
        <v>36</v>
      </c>
      <c r="C6337" s="128" t="s">
        <v>37</v>
      </c>
      <c r="D6337" s="128" t="s">
        <v>121</v>
      </c>
      <c r="E6337" s="128" t="s">
        <v>215</v>
      </c>
      <c r="F6337" s="128" t="s">
        <v>216</v>
      </c>
      <c r="G6337" s="128" t="s">
        <v>124</v>
      </c>
      <c r="H6337" s="128" t="s">
        <v>124</v>
      </c>
      <c r="I6337" s="128" t="s">
        <v>42</v>
      </c>
      <c r="J6337" s="128" t="s">
        <v>217</v>
      </c>
      <c r="K6337" s="128" t="s">
        <v>217</v>
      </c>
      <c r="L6337" s="128" t="s">
        <v>43</v>
      </c>
      <c r="M6337" s="128" t="s">
        <v>44</v>
      </c>
      <c r="N6337" s="128" t="s">
        <v>150</v>
      </c>
      <c r="O6337" s="128" t="s">
        <v>1534</v>
      </c>
      <c r="P6337" s="128" t="s">
        <v>1152</v>
      </c>
      <c r="Q6337" s="128" t="s">
        <v>2489</v>
      </c>
      <c r="R6337" s="128" t="s">
        <v>1152</v>
      </c>
      <c r="S6337" s="127">
        <v>201507</v>
      </c>
      <c r="T6337" s="128" t="s">
        <v>52</v>
      </c>
      <c r="U6337" s="127">
        <v>0</v>
      </c>
      <c r="V6337" s="138">
        <v>100860.61</v>
      </c>
      <c r="W6337" s="128" t="s">
        <v>1152</v>
      </c>
      <c r="X6337" s="128" t="s">
        <v>230</v>
      </c>
      <c r="Y6337" s="128" t="s">
        <v>1152</v>
      </c>
      <c r="Z6337" s="128" t="s">
        <v>48</v>
      </c>
      <c r="AA6337" s="128" t="s">
        <v>2481</v>
      </c>
      <c r="AB6337" s="128" t="s">
        <v>42</v>
      </c>
      <c r="AC6337" s="128" t="s">
        <v>2535</v>
      </c>
      <c r="AD6337" s="128" t="s">
        <v>51</v>
      </c>
    </row>
    <row r="6338" spans="1:30" x14ac:dyDescent="0.25">
      <c r="A6338" s="128" t="s">
        <v>35</v>
      </c>
      <c r="B6338" s="128" t="s">
        <v>36</v>
      </c>
      <c r="C6338" s="128" t="s">
        <v>37</v>
      </c>
      <c r="D6338" s="128" t="s">
        <v>121</v>
      </c>
      <c r="E6338" s="128" t="s">
        <v>215</v>
      </c>
      <c r="F6338" s="128" t="s">
        <v>216</v>
      </c>
      <c r="G6338" s="128" t="s">
        <v>124</v>
      </c>
      <c r="H6338" s="128" t="s">
        <v>124</v>
      </c>
      <c r="I6338" s="128" t="s">
        <v>42</v>
      </c>
      <c r="J6338" s="128" t="s">
        <v>231</v>
      </c>
      <c r="K6338" s="128" t="s">
        <v>231</v>
      </c>
      <c r="L6338" s="128" t="s">
        <v>43</v>
      </c>
      <c r="M6338" s="128" t="s">
        <v>44</v>
      </c>
      <c r="N6338" s="128" t="s">
        <v>150</v>
      </c>
      <c r="O6338" s="128" t="s">
        <v>1534</v>
      </c>
      <c r="P6338" s="128" t="s">
        <v>1152</v>
      </c>
      <c r="Q6338" s="128" t="s">
        <v>2489</v>
      </c>
      <c r="R6338" s="128" t="s">
        <v>1152</v>
      </c>
      <c r="S6338" s="127">
        <v>201507</v>
      </c>
      <c r="T6338" s="128" t="s">
        <v>52</v>
      </c>
      <c r="U6338" s="127">
        <v>0</v>
      </c>
      <c r="V6338" s="138">
        <v>61382.81</v>
      </c>
      <c r="W6338" s="128" t="s">
        <v>1152</v>
      </c>
      <c r="X6338" s="128" t="s">
        <v>236</v>
      </c>
      <c r="Y6338" s="128" t="s">
        <v>1152</v>
      </c>
      <c r="Z6338" s="128" t="s">
        <v>48</v>
      </c>
      <c r="AA6338" s="128" t="s">
        <v>2481</v>
      </c>
      <c r="AB6338" s="128" t="s">
        <v>42</v>
      </c>
      <c r="AC6338" s="128" t="s">
        <v>2535</v>
      </c>
      <c r="AD6338" s="128" t="s">
        <v>51</v>
      </c>
    </row>
    <row r="6339" spans="1:30" x14ac:dyDescent="0.25">
      <c r="A6339" s="128" t="s">
        <v>35</v>
      </c>
      <c r="B6339" s="128" t="s">
        <v>36</v>
      </c>
      <c r="C6339" s="128" t="s">
        <v>37</v>
      </c>
      <c r="D6339" s="128" t="s">
        <v>121</v>
      </c>
      <c r="E6339" s="128" t="s">
        <v>215</v>
      </c>
      <c r="F6339" s="128" t="s">
        <v>216</v>
      </c>
      <c r="G6339" s="128" t="s">
        <v>124</v>
      </c>
      <c r="H6339" s="128" t="s">
        <v>124</v>
      </c>
      <c r="I6339" s="128" t="s">
        <v>42</v>
      </c>
      <c r="J6339" s="128" t="s">
        <v>437</v>
      </c>
      <c r="K6339" s="128" t="s">
        <v>437</v>
      </c>
      <c r="L6339" s="128" t="s">
        <v>43</v>
      </c>
      <c r="M6339" s="128" t="s">
        <v>44</v>
      </c>
      <c r="N6339" s="128" t="s">
        <v>150</v>
      </c>
      <c r="O6339" s="128" t="s">
        <v>1534</v>
      </c>
      <c r="P6339" s="128" t="s">
        <v>1152</v>
      </c>
      <c r="Q6339" s="128" t="s">
        <v>2490</v>
      </c>
      <c r="R6339" s="128" t="s">
        <v>1152</v>
      </c>
      <c r="S6339" s="127">
        <v>201507</v>
      </c>
      <c r="T6339" s="128" t="s">
        <v>52</v>
      </c>
      <c r="U6339" s="127">
        <v>0</v>
      </c>
      <c r="V6339" s="138">
        <v>5405.12</v>
      </c>
      <c r="W6339" s="128" t="s">
        <v>1152</v>
      </c>
      <c r="X6339" s="128" t="s">
        <v>577</v>
      </c>
      <c r="Y6339" s="128" t="s">
        <v>1152</v>
      </c>
      <c r="Z6339" s="128" t="s">
        <v>48</v>
      </c>
      <c r="AA6339" s="128" t="s">
        <v>2481</v>
      </c>
      <c r="AB6339" s="128" t="s">
        <v>42</v>
      </c>
      <c r="AC6339" s="128" t="s">
        <v>2535</v>
      </c>
      <c r="AD6339" s="128" t="s">
        <v>51</v>
      </c>
    </row>
    <row r="6340" spans="1:30" x14ac:dyDescent="0.25">
      <c r="A6340" s="128" t="s">
        <v>35</v>
      </c>
      <c r="B6340" s="128" t="s">
        <v>36</v>
      </c>
      <c r="C6340" s="128" t="s">
        <v>37</v>
      </c>
      <c r="D6340" s="128" t="s">
        <v>121</v>
      </c>
      <c r="E6340" s="128" t="s">
        <v>215</v>
      </c>
      <c r="F6340" s="128" t="s">
        <v>216</v>
      </c>
      <c r="G6340" s="128" t="s">
        <v>124</v>
      </c>
      <c r="H6340" s="128" t="s">
        <v>124</v>
      </c>
      <c r="I6340" s="128" t="s">
        <v>42</v>
      </c>
      <c r="J6340" s="128" t="s">
        <v>250</v>
      </c>
      <c r="K6340" s="128" t="s">
        <v>250</v>
      </c>
      <c r="L6340" s="128" t="s">
        <v>43</v>
      </c>
      <c r="M6340" s="128" t="s">
        <v>44</v>
      </c>
      <c r="N6340" s="128" t="s">
        <v>150</v>
      </c>
      <c r="O6340" s="128" t="s">
        <v>1534</v>
      </c>
      <c r="P6340" s="128" t="s">
        <v>1152</v>
      </c>
      <c r="Q6340" s="128" t="s">
        <v>1559</v>
      </c>
      <c r="R6340" s="128" t="s">
        <v>1152</v>
      </c>
      <c r="S6340" s="127">
        <v>201507</v>
      </c>
      <c r="T6340" s="128" t="s">
        <v>52</v>
      </c>
      <c r="U6340" s="127">
        <v>0</v>
      </c>
      <c r="V6340" s="138">
        <v>4843.21</v>
      </c>
      <c r="W6340" s="128" t="s">
        <v>1152</v>
      </c>
      <c r="X6340" s="128" t="s">
        <v>433</v>
      </c>
      <c r="Y6340" s="128" t="s">
        <v>1152</v>
      </c>
      <c r="Z6340" s="128" t="s">
        <v>48</v>
      </c>
      <c r="AA6340" s="128" t="s">
        <v>2481</v>
      </c>
      <c r="AB6340" s="128" t="s">
        <v>42</v>
      </c>
      <c r="AC6340" s="128" t="s">
        <v>2535</v>
      </c>
      <c r="AD6340" s="128" t="s">
        <v>51</v>
      </c>
    </row>
    <row r="6341" spans="1:30" x14ac:dyDescent="0.25">
      <c r="A6341" s="128" t="s">
        <v>35</v>
      </c>
      <c r="B6341" s="128" t="s">
        <v>36</v>
      </c>
      <c r="C6341" s="128" t="s">
        <v>37</v>
      </c>
      <c r="D6341" s="128" t="s">
        <v>121</v>
      </c>
      <c r="E6341" s="128" t="s">
        <v>215</v>
      </c>
      <c r="F6341" s="128" t="s">
        <v>216</v>
      </c>
      <c r="G6341" s="128" t="s">
        <v>124</v>
      </c>
      <c r="H6341" s="128" t="s">
        <v>124</v>
      </c>
      <c r="I6341" s="128" t="s">
        <v>42</v>
      </c>
      <c r="J6341" s="128" t="s">
        <v>250</v>
      </c>
      <c r="K6341" s="128" t="s">
        <v>250</v>
      </c>
      <c r="L6341" s="128" t="s">
        <v>43</v>
      </c>
      <c r="M6341" s="128" t="s">
        <v>44</v>
      </c>
      <c r="N6341" s="128" t="s">
        <v>180</v>
      </c>
      <c r="O6341" s="128" t="s">
        <v>1534</v>
      </c>
      <c r="P6341" s="128" t="s">
        <v>1152</v>
      </c>
      <c r="Q6341" s="128" t="s">
        <v>1545</v>
      </c>
      <c r="R6341" s="128" t="s">
        <v>1152</v>
      </c>
      <c r="S6341" s="127">
        <v>201507</v>
      </c>
      <c r="T6341" s="128" t="s">
        <v>52</v>
      </c>
      <c r="U6341" s="127">
        <v>0</v>
      </c>
      <c r="V6341" s="138">
        <v>66400</v>
      </c>
      <c r="W6341" s="128" t="s">
        <v>1152</v>
      </c>
      <c r="X6341" s="128" t="s">
        <v>1162</v>
      </c>
      <c r="Y6341" s="128" t="s">
        <v>1152</v>
      </c>
      <c r="Z6341" s="128" t="s">
        <v>48</v>
      </c>
      <c r="AA6341" s="128" t="s">
        <v>2481</v>
      </c>
      <c r="AB6341" s="128" t="s">
        <v>42</v>
      </c>
      <c r="AC6341" s="128" t="s">
        <v>2535</v>
      </c>
      <c r="AD6341" s="128" t="s">
        <v>51</v>
      </c>
    </row>
    <row r="6342" spans="1:30" x14ac:dyDescent="0.25">
      <c r="A6342" s="128" t="s">
        <v>35</v>
      </c>
      <c r="B6342" s="128" t="s">
        <v>36</v>
      </c>
      <c r="C6342" s="128" t="s">
        <v>37</v>
      </c>
      <c r="D6342" s="128" t="s">
        <v>121</v>
      </c>
      <c r="E6342" s="128" t="s">
        <v>215</v>
      </c>
      <c r="F6342" s="128" t="s">
        <v>216</v>
      </c>
      <c r="G6342" s="128" t="s">
        <v>124</v>
      </c>
      <c r="H6342" s="128" t="s">
        <v>124</v>
      </c>
      <c r="I6342" s="128" t="s">
        <v>42</v>
      </c>
      <c r="J6342" s="128" t="s">
        <v>231</v>
      </c>
      <c r="K6342" s="128" t="s">
        <v>231</v>
      </c>
      <c r="L6342" s="128" t="s">
        <v>43</v>
      </c>
      <c r="M6342" s="128" t="s">
        <v>44</v>
      </c>
      <c r="N6342" s="128" t="s">
        <v>180</v>
      </c>
      <c r="O6342" s="128" t="s">
        <v>1534</v>
      </c>
      <c r="P6342" s="128" t="s">
        <v>1152</v>
      </c>
      <c r="Q6342" s="128" t="s">
        <v>2483</v>
      </c>
      <c r="R6342" s="128" t="s">
        <v>2518</v>
      </c>
      <c r="S6342" s="127">
        <v>201507</v>
      </c>
      <c r="T6342" s="128" t="s">
        <v>52</v>
      </c>
      <c r="U6342" s="127">
        <v>0</v>
      </c>
      <c r="V6342" s="138">
        <v>36712.97</v>
      </c>
      <c r="W6342" s="128" t="s">
        <v>1152</v>
      </c>
      <c r="X6342" s="128" t="s">
        <v>975</v>
      </c>
      <c r="Y6342" s="128" t="s">
        <v>1152</v>
      </c>
      <c r="Z6342" s="128" t="s">
        <v>48</v>
      </c>
      <c r="AA6342" s="128" t="s">
        <v>2481</v>
      </c>
      <c r="AB6342" s="128" t="s">
        <v>42</v>
      </c>
      <c r="AC6342" s="128" t="s">
        <v>2535</v>
      </c>
      <c r="AD6342" s="128" t="s">
        <v>51</v>
      </c>
    </row>
    <row r="6343" spans="1:30" x14ac:dyDescent="0.25">
      <c r="A6343" s="128" t="s">
        <v>35</v>
      </c>
      <c r="B6343" s="128" t="s">
        <v>36</v>
      </c>
      <c r="C6343" s="128" t="s">
        <v>37</v>
      </c>
      <c r="D6343" s="128" t="s">
        <v>121</v>
      </c>
      <c r="E6343" s="128" t="s">
        <v>215</v>
      </c>
      <c r="F6343" s="128" t="s">
        <v>216</v>
      </c>
      <c r="G6343" s="128" t="s">
        <v>124</v>
      </c>
      <c r="H6343" s="128" t="s">
        <v>124</v>
      </c>
      <c r="I6343" s="128" t="s">
        <v>42</v>
      </c>
      <c r="J6343" s="128" t="s">
        <v>231</v>
      </c>
      <c r="K6343" s="128" t="s">
        <v>231</v>
      </c>
      <c r="L6343" s="128" t="s">
        <v>43</v>
      </c>
      <c r="M6343" s="128" t="s">
        <v>44</v>
      </c>
      <c r="N6343" s="128" t="s">
        <v>180</v>
      </c>
      <c r="O6343" s="128" t="s">
        <v>1534</v>
      </c>
      <c r="P6343" s="128" t="s">
        <v>1152</v>
      </c>
      <c r="Q6343" s="128" t="s">
        <v>2483</v>
      </c>
      <c r="R6343" s="128" t="s">
        <v>1152</v>
      </c>
      <c r="S6343" s="127">
        <v>201507</v>
      </c>
      <c r="T6343" s="128" t="s">
        <v>52</v>
      </c>
      <c r="U6343" s="127">
        <v>0</v>
      </c>
      <c r="V6343" s="138">
        <v>14138.47</v>
      </c>
      <c r="W6343" s="128" t="s">
        <v>1152</v>
      </c>
      <c r="X6343" s="128" t="s">
        <v>975</v>
      </c>
      <c r="Y6343" s="128" t="s">
        <v>1152</v>
      </c>
      <c r="Z6343" s="128" t="s">
        <v>48</v>
      </c>
      <c r="AA6343" s="128" t="s">
        <v>2481</v>
      </c>
      <c r="AB6343" s="128" t="s">
        <v>42</v>
      </c>
      <c r="AC6343" s="128" t="s">
        <v>2535</v>
      </c>
      <c r="AD6343" s="128" t="s">
        <v>51</v>
      </c>
    </row>
    <row r="6344" spans="1:30" x14ac:dyDescent="0.25">
      <c r="A6344" s="128" t="s">
        <v>35</v>
      </c>
      <c r="B6344" s="128" t="s">
        <v>36</v>
      </c>
      <c r="C6344" s="128" t="s">
        <v>37</v>
      </c>
      <c r="D6344" s="128" t="s">
        <v>121</v>
      </c>
      <c r="E6344" s="128" t="s">
        <v>215</v>
      </c>
      <c r="F6344" s="128" t="s">
        <v>216</v>
      </c>
      <c r="G6344" s="128" t="s">
        <v>124</v>
      </c>
      <c r="H6344" s="128" t="s">
        <v>124</v>
      </c>
      <c r="I6344" s="128" t="s">
        <v>42</v>
      </c>
      <c r="J6344" s="128" t="s">
        <v>231</v>
      </c>
      <c r="K6344" s="128" t="s">
        <v>231</v>
      </c>
      <c r="L6344" s="128" t="s">
        <v>43</v>
      </c>
      <c r="M6344" s="128" t="s">
        <v>44</v>
      </c>
      <c r="N6344" s="128" t="s">
        <v>180</v>
      </c>
      <c r="O6344" s="128" t="s">
        <v>1534</v>
      </c>
      <c r="P6344" s="128" t="s">
        <v>1152</v>
      </c>
      <c r="Q6344" s="128" t="s">
        <v>2483</v>
      </c>
      <c r="R6344" s="128" t="s">
        <v>2519</v>
      </c>
      <c r="S6344" s="127">
        <v>201507</v>
      </c>
      <c r="T6344" s="128" t="s">
        <v>52</v>
      </c>
      <c r="U6344" s="127">
        <v>0</v>
      </c>
      <c r="V6344" s="138">
        <v>8053.67</v>
      </c>
      <c r="W6344" s="128" t="s">
        <v>1152</v>
      </c>
      <c r="X6344" s="128" t="s">
        <v>975</v>
      </c>
      <c r="Y6344" s="128" t="s">
        <v>1152</v>
      </c>
      <c r="Z6344" s="128" t="s">
        <v>48</v>
      </c>
      <c r="AA6344" s="128" t="s">
        <v>2481</v>
      </c>
      <c r="AB6344" s="128" t="s">
        <v>42</v>
      </c>
      <c r="AC6344" s="128" t="s">
        <v>2535</v>
      </c>
      <c r="AD6344" s="128" t="s">
        <v>51</v>
      </c>
    </row>
    <row r="6345" spans="1:30" x14ac:dyDescent="0.25">
      <c r="A6345" s="128" t="s">
        <v>35</v>
      </c>
      <c r="B6345" s="128" t="s">
        <v>36</v>
      </c>
      <c r="C6345" s="128" t="s">
        <v>37</v>
      </c>
      <c r="D6345" s="128" t="s">
        <v>121</v>
      </c>
      <c r="E6345" s="128" t="s">
        <v>122</v>
      </c>
      <c r="F6345" s="128" t="s">
        <v>123</v>
      </c>
      <c r="G6345" s="128" t="s">
        <v>124</v>
      </c>
      <c r="H6345" s="128" t="s">
        <v>124</v>
      </c>
      <c r="I6345" s="128" t="s">
        <v>42</v>
      </c>
      <c r="J6345" s="128" t="s">
        <v>156</v>
      </c>
      <c r="K6345" s="128" t="s">
        <v>156</v>
      </c>
      <c r="L6345" s="128" t="s">
        <v>43</v>
      </c>
      <c r="M6345" s="128" t="s">
        <v>44</v>
      </c>
      <c r="N6345" s="128" t="s">
        <v>131</v>
      </c>
      <c r="O6345" s="128" t="s">
        <v>1562</v>
      </c>
      <c r="P6345" s="128" t="s">
        <v>1152</v>
      </c>
      <c r="Q6345" s="128" t="s">
        <v>2536</v>
      </c>
      <c r="R6345" s="128" t="s">
        <v>2537</v>
      </c>
      <c r="S6345" s="127">
        <v>201507</v>
      </c>
      <c r="T6345" s="128" t="s">
        <v>52</v>
      </c>
      <c r="U6345" s="127">
        <v>0</v>
      </c>
      <c r="V6345" s="138">
        <v>2133.33</v>
      </c>
      <c r="W6345" s="128" t="s">
        <v>1152</v>
      </c>
      <c r="X6345" s="128" t="s">
        <v>2538</v>
      </c>
      <c r="Y6345" s="128" t="s">
        <v>1152</v>
      </c>
      <c r="Z6345" s="128" t="s">
        <v>48</v>
      </c>
      <c r="AA6345" s="128" t="s">
        <v>186</v>
      </c>
      <c r="AB6345" s="128" t="s">
        <v>42</v>
      </c>
      <c r="AC6345" s="128" t="s">
        <v>2539</v>
      </c>
      <c r="AD6345" s="128" t="s">
        <v>51</v>
      </c>
    </row>
    <row r="6346" spans="1:30" x14ac:dyDescent="0.25">
      <c r="A6346" s="128" t="s">
        <v>35</v>
      </c>
      <c r="B6346" s="128" t="s">
        <v>36</v>
      </c>
      <c r="C6346" s="128" t="s">
        <v>37</v>
      </c>
      <c r="D6346" s="128" t="s">
        <v>121</v>
      </c>
      <c r="E6346" s="128" t="s">
        <v>122</v>
      </c>
      <c r="F6346" s="128" t="s">
        <v>123</v>
      </c>
      <c r="G6346" s="128" t="s">
        <v>124</v>
      </c>
      <c r="H6346" s="128" t="s">
        <v>124</v>
      </c>
      <c r="I6346" s="128" t="s">
        <v>42</v>
      </c>
      <c r="J6346" s="128" t="s">
        <v>156</v>
      </c>
      <c r="K6346" s="128" t="s">
        <v>156</v>
      </c>
      <c r="L6346" s="128" t="s">
        <v>43</v>
      </c>
      <c r="M6346" s="128" t="s">
        <v>44</v>
      </c>
      <c r="N6346" s="128" t="s">
        <v>134</v>
      </c>
      <c r="O6346" s="128" t="s">
        <v>1562</v>
      </c>
      <c r="P6346" s="128" t="s">
        <v>1152</v>
      </c>
      <c r="Q6346" s="128" t="s">
        <v>2540</v>
      </c>
      <c r="R6346" s="128" t="s">
        <v>2537</v>
      </c>
      <c r="S6346" s="127">
        <v>201507</v>
      </c>
      <c r="T6346" s="128" t="s">
        <v>52</v>
      </c>
      <c r="U6346" s="127">
        <v>0</v>
      </c>
      <c r="V6346" s="138">
        <v>64</v>
      </c>
      <c r="W6346" s="128" t="s">
        <v>1152</v>
      </c>
      <c r="X6346" s="128" t="s">
        <v>2538</v>
      </c>
      <c r="Y6346" s="128" t="s">
        <v>1152</v>
      </c>
      <c r="Z6346" s="128" t="s">
        <v>48</v>
      </c>
      <c r="AA6346" s="128" t="s">
        <v>186</v>
      </c>
      <c r="AB6346" s="128" t="s">
        <v>42</v>
      </c>
      <c r="AC6346" s="128" t="s">
        <v>2539</v>
      </c>
      <c r="AD6346" s="128" t="s">
        <v>51</v>
      </c>
    </row>
    <row r="6347" spans="1:30" x14ac:dyDescent="0.25">
      <c r="A6347" s="128" t="s">
        <v>35</v>
      </c>
      <c r="B6347" s="128" t="s">
        <v>36</v>
      </c>
      <c r="C6347" s="128" t="s">
        <v>37</v>
      </c>
      <c r="D6347" s="128" t="s">
        <v>121</v>
      </c>
      <c r="E6347" s="128" t="s">
        <v>122</v>
      </c>
      <c r="F6347" s="128" t="s">
        <v>123</v>
      </c>
      <c r="G6347" s="128" t="s">
        <v>124</v>
      </c>
      <c r="H6347" s="128" t="s">
        <v>124</v>
      </c>
      <c r="I6347" s="128" t="s">
        <v>42</v>
      </c>
      <c r="J6347" s="128" t="s">
        <v>174</v>
      </c>
      <c r="K6347" s="128" t="s">
        <v>174</v>
      </c>
      <c r="L6347" s="128" t="s">
        <v>43</v>
      </c>
      <c r="M6347" s="128" t="s">
        <v>44</v>
      </c>
      <c r="N6347" s="128" t="s">
        <v>150</v>
      </c>
      <c r="O6347" s="128" t="s">
        <v>1534</v>
      </c>
      <c r="P6347" s="128" t="s">
        <v>1152</v>
      </c>
      <c r="Q6347" s="128" t="s">
        <v>1535</v>
      </c>
      <c r="R6347" s="128" t="s">
        <v>2541</v>
      </c>
      <c r="S6347" s="127">
        <v>201507</v>
      </c>
      <c r="T6347" s="128" t="s">
        <v>47</v>
      </c>
      <c r="U6347" s="127">
        <v>0</v>
      </c>
      <c r="V6347" s="138">
        <v>-516497.54</v>
      </c>
      <c r="W6347" s="128" t="s">
        <v>1152</v>
      </c>
      <c r="X6347" s="128" t="s">
        <v>177</v>
      </c>
      <c r="Y6347" s="128" t="s">
        <v>1152</v>
      </c>
      <c r="Z6347" s="128" t="s">
        <v>48</v>
      </c>
      <c r="AA6347" s="128" t="s">
        <v>2481</v>
      </c>
      <c r="AB6347" s="128" t="s">
        <v>42</v>
      </c>
      <c r="AC6347" s="128" t="s">
        <v>2542</v>
      </c>
      <c r="AD6347" s="128" t="s">
        <v>51</v>
      </c>
    </row>
    <row r="6348" spans="1:30" x14ac:dyDescent="0.25">
      <c r="A6348" s="128" t="s">
        <v>35</v>
      </c>
      <c r="B6348" s="128" t="s">
        <v>36</v>
      </c>
      <c r="C6348" s="128" t="s">
        <v>37</v>
      </c>
      <c r="D6348" s="128" t="s">
        <v>121</v>
      </c>
      <c r="E6348" s="128" t="s">
        <v>122</v>
      </c>
      <c r="F6348" s="128" t="s">
        <v>123</v>
      </c>
      <c r="G6348" s="128" t="s">
        <v>124</v>
      </c>
      <c r="H6348" s="128" t="s">
        <v>124</v>
      </c>
      <c r="I6348" s="128" t="s">
        <v>42</v>
      </c>
      <c r="J6348" s="128" t="s">
        <v>182</v>
      </c>
      <c r="K6348" s="128" t="s">
        <v>182</v>
      </c>
      <c r="L6348" s="128" t="s">
        <v>43</v>
      </c>
      <c r="M6348" s="128" t="s">
        <v>44</v>
      </c>
      <c r="N6348" s="128" t="s">
        <v>150</v>
      </c>
      <c r="O6348" s="128" t="s">
        <v>1534</v>
      </c>
      <c r="P6348" s="128" t="s">
        <v>1152</v>
      </c>
      <c r="Q6348" s="128" t="s">
        <v>1535</v>
      </c>
      <c r="R6348" s="128" t="s">
        <v>2541</v>
      </c>
      <c r="S6348" s="127">
        <v>201507</v>
      </c>
      <c r="T6348" s="128" t="s">
        <v>47</v>
      </c>
      <c r="U6348" s="127">
        <v>0</v>
      </c>
      <c r="V6348" s="138">
        <v>-361073.16</v>
      </c>
      <c r="W6348" s="128" t="s">
        <v>1152</v>
      </c>
      <c r="X6348" s="128" t="s">
        <v>177</v>
      </c>
      <c r="Y6348" s="128" t="s">
        <v>1152</v>
      </c>
      <c r="Z6348" s="128" t="s">
        <v>48</v>
      </c>
      <c r="AA6348" s="128" t="s">
        <v>2481</v>
      </c>
      <c r="AB6348" s="128" t="s">
        <v>42</v>
      </c>
      <c r="AC6348" s="128" t="s">
        <v>2542</v>
      </c>
      <c r="AD6348" s="128" t="s">
        <v>51</v>
      </c>
    </row>
    <row r="6349" spans="1:30" x14ac:dyDescent="0.25">
      <c r="A6349" s="128" t="s">
        <v>35</v>
      </c>
      <c r="B6349" s="128" t="s">
        <v>36</v>
      </c>
      <c r="C6349" s="128" t="s">
        <v>37</v>
      </c>
      <c r="D6349" s="128" t="s">
        <v>121</v>
      </c>
      <c r="E6349" s="128" t="s">
        <v>122</v>
      </c>
      <c r="F6349" s="128" t="s">
        <v>123</v>
      </c>
      <c r="G6349" s="128" t="s">
        <v>124</v>
      </c>
      <c r="H6349" s="128" t="s">
        <v>124</v>
      </c>
      <c r="I6349" s="128" t="s">
        <v>42</v>
      </c>
      <c r="J6349" s="128" t="s">
        <v>652</v>
      </c>
      <c r="K6349" s="128" t="s">
        <v>652</v>
      </c>
      <c r="L6349" s="128" t="s">
        <v>43</v>
      </c>
      <c r="M6349" s="128" t="s">
        <v>44</v>
      </c>
      <c r="N6349" s="128" t="s">
        <v>150</v>
      </c>
      <c r="O6349" s="128" t="s">
        <v>1534</v>
      </c>
      <c r="P6349" s="128" t="s">
        <v>1152</v>
      </c>
      <c r="Q6349" s="128" t="s">
        <v>1535</v>
      </c>
      <c r="R6349" s="128" t="s">
        <v>1152</v>
      </c>
      <c r="S6349" s="127">
        <v>201507</v>
      </c>
      <c r="T6349" s="128" t="s">
        <v>47</v>
      </c>
      <c r="U6349" s="127">
        <v>0</v>
      </c>
      <c r="V6349" s="138">
        <v>-170147.96</v>
      </c>
      <c r="W6349" s="128" t="s">
        <v>1152</v>
      </c>
      <c r="X6349" s="128" t="s">
        <v>177</v>
      </c>
      <c r="Y6349" s="128" t="s">
        <v>1152</v>
      </c>
      <c r="Z6349" s="128" t="s">
        <v>48</v>
      </c>
      <c r="AA6349" s="128" t="s">
        <v>2481</v>
      </c>
      <c r="AB6349" s="128" t="s">
        <v>42</v>
      </c>
      <c r="AC6349" s="128" t="s">
        <v>2542</v>
      </c>
      <c r="AD6349" s="128" t="s">
        <v>51</v>
      </c>
    </row>
    <row r="6350" spans="1:30" x14ac:dyDescent="0.25">
      <c r="A6350" s="128" t="s">
        <v>35</v>
      </c>
      <c r="B6350" s="128" t="s">
        <v>36</v>
      </c>
      <c r="C6350" s="128" t="s">
        <v>37</v>
      </c>
      <c r="D6350" s="128" t="s">
        <v>121</v>
      </c>
      <c r="E6350" s="128" t="s">
        <v>122</v>
      </c>
      <c r="F6350" s="128" t="s">
        <v>123</v>
      </c>
      <c r="G6350" s="128" t="s">
        <v>124</v>
      </c>
      <c r="H6350" s="128" t="s">
        <v>124</v>
      </c>
      <c r="I6350" s="128" t="s">
        <v>42</v>
      </c>
      <c r="J6350" s="128" t="s">
        <v>652</v>
      </c>
      <c r="K6350" s="128" t="s">
        <v>652</v>
      </c>
      <c r="L6350" s="128" t="s">
        <v>43</v>
      </c>
      <c r="M6350" s="128" t="s">
        <v>44</v>
      </c>
      <c r="N6350" s="128" t="s">
        <v>150</v>
      </c>
      <c r="O6350" s="128" t="s">
        <v>1534</v>
      </c>
      <c r="P6350" s="128" t="s">
        <v>1152</v>
      </c>
      <c r="Q6350" s="128" t="s">
        <v>1535</v>
      </c>
      <c r="R6350" s="128" t="s">
        <v>2541</v>
      </c>
      <c r="S6350" s="127">
        <v>201507</v>
      </c>
      <c r="T6350" s="128" t="s">
        <v>47</v>
      </c>
      <c r="U6350" s="127">
        <v>0</v>
      </c>
      <c r="V6350" s="138">
        <v>-152716.56</v>
      </c>
      <c r="W6350" s="128" t="s">
        <v>1152</v>
      </c>
      <c r="X6350" s="128" t="s">
        <v>177</v>
      </c>
      <c r="Y6350" s="128" t="s">
        <v>1152</v>
      </c>
      <c r="Z6350" s="128" t="s">
        <v>48</v>
      </c>
      <c r="AA6350" s="128" t="s">
        <v>2481</v>
      </c>
      <c r="AB6350" s="128" t="s">
        <v>42</v>
      </c>
      <c r="AC6350" s="128" t="s">
        <v>2542</v>
      </c>
      <c r="AD6350" s="128" t="s">
        <v>51</v>
      </c>
    </row>
    <row r="6351" spans="1:30" x14ac:dyDescent="0.25">
      <c r="A6351" s="128" t="s">
        <v>35</v>
      </c>
      <c r="B6351" s="128" t="s">
        <v>36</v>
      </c>
      <c r="C6351" s="128" t="s">
        <v>37</v>
      </c>
      <c r="D6351" s="128" t="s">
        <v>121</v>
      </c>
      <c r="E6351" s="128" t="s">
        <v>122</v>
      </c>
      <c r="F6351" s="128" t="s">
        <v>123</v>
      </c>
      <c r="G6351" s="128" t="s">
        <v>124</v>
      </c>
      <c r="H6351" s="128" t="s">
        <v>124</v>
      </c>
      <c r="I6351" s="128" t="s">
        <v>42</v>
      </c>
      <c r="J6351" s="128" t="s">
        <v>182</v>
      </c>
      <c r="K6351" s="128" t="s">
        <v>182</v>
      </c>
      <c r="L6351" s="128" t="s">
        <v>43</v>
      </c>
      <c r="M6351" s="128" t="s">
        <v>44</v>
      </c>
      <c r="N6351" s="128" t="s">
        <v>150</v>
      </c>
      <c r="O6351" s="128" t="s">
        <v>1534</v>
      </c>
      <c r="P6351" s="128" t="s">
        <v>1152</v>
      </c>
      <c r="Q6351" s="128" t="s">
        <v>1535</v>
      </c>
      <c r="R6351" s="128" t="s">
        <v>1152</v>
      </c>
      <c r="S6351" s="127">
        <v>201507</v>
      </c>
      <c r="T6351" s="128" t="s">
        <v>47</v>
      </c>
      <c r="U6351" s="127">
        <v>0</v>
      </c>
      <c r="V6351" s="138">
        <v>-115399.84</v>
      </c>
      <c r="W6351" s="128" t="s">
        <v>1152</v>
      </c>
      <c r="X6351" s="128" t="s">
        <v>177</v>
      </c>
      <c r="Y6351" s="128" t="s">
        <v>1152</v>
      </c>
      <c r="Z6351" s="128" t="s">
        <v>48</v>
      </c>
      <c r="AA6351" s="128" t="s">
        <v>2481</v>
      </c>
      <c r="AB6351" s="128" t="s">
        <v>42</v>
      </c>
      <c r="AC6351" s="128" t="s">
        <v>2542</v>
      </c>
      <c r="AD6351" s="128" t="s">
        <v>51</v>
      </c>
    </row>
    <row r="6352" spans="1:30" x14ac:dyDescent="0.25">
      <c r="A6352" s="128" t="s">
        <v>35</v>
      </c>
      <c r="B6352" s="128" t="s">
        <v>36</v>
      </c>
      <c r="C6352" s="128" t="s">
        <v>37</v>
      </c>
      <c r="D6352" s="128" t="s">
        <v>121</v>
      </c>
      <c r="E6352" s="128" t="s">
        <v>122</v>
      </c>
      <c r="F6352" s="128" t="s">
        <v>123</v>
      </c>
      <c r="G6352" s="128" t="s">
        <v>124</v>
      </c>
      <c r="H6352" s="128" t="s">
        <v>124</v>
      </c>
      <c r="I6352" s="128" t="s">
        <v>42</v>
      </c>
      <c r="J6352" s="128" t="s">
        <v>532</v>
      </c>
      <c r="K6352" s="128" t="s">
        <v>532</v>
      </c>
      <c r="L6352" s="128" t="s">
        <v>43</v>
      </c>
      <c r="M6352" s="128" t="s">
        <v>44</v>
      </c>
      <c r="N6352" s="128" t="s">
        <v>150</v>
      </c>
      <c r="O6352" s="128" t="s">
        <v>1534</v>
      </c>
      <c r="P6352" s="128" t="s">
        <v>1152</v>
      </c>
      <c r="Q6352" s="128" t="s">
        <v>1535</v>
      </c>
      <c r="R6352" s="128" t="s">
        <v>1152</v>
      </c>
      <c r="S6352" s="127">
        <v>201507</v>
      </c>
      <c r="T6352" s="128" t="s">
        <v>47</v>
      </c>
      <c r="U6352" s="127">
        <v>0</v>
      </c>
      <c r="V6352" s="138">
        <v>-70663.58</v>
      </c>
      <c r="W6352" s="128" t="s">
        <v>1152</v>
      </c>
      <c r="X6352" s="128" t="s">
        <v>177</v>
      </c>
      <c r="Y6352" s="128" t="s">
        <v>1152</v>
      </c>
      <c r="Z6352" s="128" t="s">
        <v>48</v>
      </c>
      <c r="AA6352" s="128" t="s">
        <v>2481</v>
      </c>
      <c r="AB6352" s="128" t="s">
        <v>42</v>
      </c>
      <c r="AC6352" s="128" t="s">
        <v>2542</v>
      </c>
      <c r="AD6352" s="128" t="s">
        <v>51</v>
      </c>
    </row>
    <row r="6353" spans="1:30" x14ac:dyDescent="0.25">
      <c r="A6353" s="128" t="s">
        <v>35</v>
      </c>
      <c r="B6353" s="128" t="s">
        <v>36</v>
      </c>
      <c r="C6353" s="128" t="s">
        <v>37</v>
      </c>
      <c r="D6353" s="128" t="s">
        <v>121</v>
      </c>
      <c r="E6353" s="128" t="s">
        <v>122</v>
      </c>
      <c r="F6353" s="128" t="s">
        <v>123</v>
      </c>
      <c r="G6353" s="128" t="s">
        <v>124</v>
      </c>
      <c r="H6353" s="128" t="s">
        <v>124</v>
      </c>
      <c r="I6353" s="128" t="s">
        <v>42</v>
      </c>
      <c r="J6353" s="128" t="s">
        <v>285</v>
      </c>
      <c r="K6353" s="128" t="s">
        <v>285</v>
      </c>
      <c r="L6353" s="128" t="s">
        <v>43</v>
      </c>
      <c r="M6353" s="128" t="s">
        <v>44</v>
      </c>
      <c r="N6353" s="128" t="s">
        <v>150</v>
      </c>
      <c r="O6353" s="128" t="s">
        <v>1534</v>
      </c>
      <c r="P6353" s="128" t="s">
        <v>1152</v>
      </c>
      <c r="Q6353" s="128" t="s">
        <v>287</v>
      </c>
      <c r="R6353" s="128" t="s">
        <v>1152</v>
      </c>
      <c r="S6353" s="127">
        <v>201507</v>
      </c>
      <c r="T6353" s="128" t="s">
        <v>47</v>
      </c>
      <c r="U6353" s="127">
        <v>0</v>
      </c>
      <c r="V6353" s="138">
        <v>-43084.32</v>
      </c>
      <c r="W6353" s="128" t="s">
        <v>1152</v>
      </c>
      <c r="X6353" s="128" t="s">
        <v>288</v>
      </c>
      <c r="Y6353" s="128" t="s">
        <v>1152</v>
      </c>
      <c r="Z6353" s="128" t="s">
        <v>48</v>
      </c>
      <c r="AA6353" s="128" t="s">
        <v>2481</v>
      </c>
      <c r="AB6353" s="128" t="s">
        <v>42</v>
      </c>
      <c r="AC6353" s="128" t="s">
        <v>2542</v>
      </c>
      <c r="AD6353" s="128" t="s">
        <v>51</v>
      </c>
    </row>
    <row r="6354" spans="1:30" x14ac:dyDescent="0.25">
      <c r="A6354" s="128" t="s">
        <v>35</v>
      </c>
      <c r="B6354" s="128" t="s">
        <v>36</v>
      </c>
      <c r="C6354" s="128" t="s">
        <v>37</v>
      </c>
      <c r="D6354" s="128" t="s">
        <v>121</v>
      </c>
      <c r="E6354" s="128" t="s">
        <v>122</v>
      </c>
      <c r="F6354" s="128" t="s">
        <v>123</v>
      </c>
      <c r="G6354" s="128" t="s">
        <v>124</v>
      </c>
      <c r="H6354" s="128" t="s">
        <v>124</v>
      </c>
      <c r="I6354" s="128" t="s">
        <v>42</v>
      </c>
      <c r="J6354" s="128" t="s">
        <v>174</v>
      </c>
      <c r="K6354" s="128" t="s">
        <v>174</v>
      </c>
      <c r="L6354" s="128" t="s">
        <v>43</v>
      </c>
      <c r="M6354" s="128" t="s">
        <v>44</v>
      </c>
      <c r="N6354" s="128" t="s">
        <v>150</v>
      </c>
      <c r="O6354" s="128" t="s">
        <v>1534</v>
      </c>
      <c r="P6354" s="128" t="s">
        <v>1152</v>
      </c>
      <c r="Q6354" s="128" t="s">
        <v>1535</v>
      </c>
      <c r="R6354" s="128" t="s">
        <v>1152</v>
      </c>
      <c r="S6354" s="127">
        <v>201507</v>
      </c>
      <c r="T6354" s="128" t="s">
        <v>47</v>
      </c>
      <c r="U6354" s="127">
        <v>0</v>
      </c>
      <c r="V6354" s="138">
        <v>-34139.370000000003</v>
      </c>
      <c r="W6354" s="128" t="s">
        <v>1152</v>
      </c>
      <c r="X6354" s="128" t="s">
        <v>177</v>
      </c>
      <c r="Y6354" s="128" t="s">
        <v>1152</v>
      </c>
      <c r="Z6354" s="128" t="s">
        <v>48</v>
      </c>
      <c r="AA6354" s="128" t="s">
        <v>2481</v>
      </c>
      <c r="AB6354" s="128" t="s">
        <v>42</v>
      </c>
      <c r="AC6354" s="128" t="s">
        <v>2542</v>
      </c>
      <c r="AD6354" s="128" t="s">
        <v>51</v>
      </c>
    </row>
    <row r="6355" spans="1:30" x14ac:dyDescent="0.25">
      <c r="A6355" s="128" t="s">
        <v>35</v>
      </c>
      <c r="B6355" s="128" t="s">
        <v>36</v>
      </c>
      <c r="C6355" s="128" t="s">
        <v>37</v>
      </c>
      <c r="D6355" s="128" t="s">
        <v>121</v>
      </c>
      <c r="E6355" s="128" t="s">
        <v>122</v>
      </c>
      <c r="F6355" s="128" t="s">
        <v>123</v>
      </c>
      <c r="G6355" s="128" t="s">
        <v>124</v>
      </c>
      <c r="H6355" s="128" t="s">
        <v>124</v>
      </c>
      <c r="I6355" s="128" t="s">
        <v>42</v>
      </c>
      <c r="J6355" s="128" t="s">
        <v>298</v>
      </c>
      <c r="K6355" s="128" t="s">
        <v>298</v>
      </c>
      <c r="L6355" s="128" t="s">
        <v>43</v>
      </c>
      <c r="M6355" s="128" t="s">
        <v>44</v>
      </c>
      <c r="N6355" s="128" t="s">
        <v>150</v>
      </c>
      <c r="O6355" s="128" t="s">
        <v>1534</v>
      </c>
      <c r="P6355" s="128" t="s">
        <v>1152</v>
      </c>
      <c r="Q6355" s="128" t="s">
        <v>2543</v>
      </c>
      <c r="R6355" s="128" t="s">
        <v>2517</v>
      </c>
      <c r="S6355" s="127">
        <v>201507</v>
      </c>
      <c r="T6355" s="128" t="s">
        <v>47</v>
      </c>
      <c r="U6355" s="127">
        <v>0</v>
      </c>
      <c r="V6355" s="138">
        <v>-16295</v>
      </c>
      <c r="W6355" s="128" t="s">
        <v>1152</v>
      </c>
      <c r="X6355" s="128" t="s">
        <v>1624</v>
      </c>
      <c r="Y6355" s="128" t="s">
        <v>1152</v>
      </c>
      <c r="Z6355" s="128" t="s">
        <v>48</v>
      </c>
      <c r="AA6355" s="128" t="s">
        <v>2481</v>
      </c>
      <c r="AB6355" s="128" t="s">
        <v>42</v>
      </c>
      <c r="AC6355" s="128" t="s">
        <v>2542</v>
      </c>
      <c r="AD6355" s="128" t="s">
        <v>51</v>
      </c>
    </row>
    <row r="6356" spans="1:30" x14ac:dyDescent="0.25">
      <c r="A6356" s="128" t="s">
        <v>35</v>
      </c>
      <c r="B6356" s="128" t="s">
        <v>36</v>
      </c>
      <c r="C6356" s="128" t="s">
        <v>37</v>
      </c>
      <c r="D6356" s="128" t="s">
        <v>121</v>
      </c>
      <c r="E6356" s="128" t="s">
        <v>122</v>
      </c>
      <c r="F6356" s="128" t="s">
        <v>123</v>
      </c>
      <c r="G6356" s="128" t="s">
        <v>124</v>
      </c>
      <c r="H6356" s="128" t="s">
        <v>124</v>
      </c>
      <c r="I6356" s="128" t="s">
        <v>42</v>
      </c>
      <c r="J6356" s="128" t="s">
        <v>283</v>
      </c>
      <c r="K6356" s="128" t="s">
        <v>283</v>
      </c>
      <c r="L6356" s="128" t="s">
        <v>43</v>
      </c>
      <c r="M6356" s="128" t="s">
        <v>44</v>
      </c>
      <c r="N6356" s="128" t="s">
        <v>150</v>
      </c>
      <c r="O6356" s="128" t="s">
        <v>1534</v>
      </c>
      <c r="P6356" s="128" t="s">
        <v>1152</v>
      </c>
      <c r="Q6356" s="128" t="s">
        <v>1539</v>
      </c>
      <c r="R6356" s="128" t="s">
        <v>1152</v>
      </c>
      <c r="S6356" s="127">
        <v>201507</v>
      </c>
      <c r="T6356" s="128" t="s">
        <v>47</v>
      </c>
      <c r="U6356" s="127">
        <v>0</v>
      </c>
      <c r="V6356" s="138">
        <v>-16000</v>
      </c>
      <c r="W6356" s="128" t="s">
        <v>1152</v>
      </c>
      <c r="X6356" s="128" t="s">
        <v>460</v>
      </c>
      <c r="Y6356" s="128" t="s">
        <v>1152</v>
      </c>
      <c r="Z6356" s="128" t="s">
        <v>48</v>
      </c>
      <c r="AA6356" s="128" t="s">
        <v>2481</v>
      </c>
      <c r="AB6356" s="128" t="s">
        <v>42</v>
      </c>
      <c r="AC6356" s="128" t="s">
        <v>2542</v>
      </c>
      <c r="AD6356" s="128" t="s">
        <v>51</v>
      </c>
    </row>
    <row r="6357" spans="1:30" x14ac:dyDescent="0.25">
      <c r="A6357" s="128" t="s">
        <v>35</v>
      </c>
      <c r="B6357" s="128" t="s">
        <v>36</v>
      </c>
      <c r="C6357" s="128" t="s">
        <v>37</v>
      </c>
      <c r="D6357" s="128" t="s">
        <v>121</v>
      </c>
      <c r="E6357" s="128" t="s">
        <v>122</v>
      </c>
      <c r="F6357" s="128" t="s">
        <v>123</v>
      </c>
      <c r="G6357" s="128" t="s">
        <v>124</v>
      </c>
      <c r="H6357" s="128" t="s">
        <v>124</v>
      </c>
      <c r="I6357" s="128" t="s">
        <v>42</v>
      </c>
      <c r="J6357" s="128" t="s">
        <v>532</v>
      </c>
      <c r="K6357" s="128" t="s">
        <v>532</v>
      </c>
      <c r="L6357" s="128" t="s">
        <v>43</v>
      </c>
      <c r="M6357" s="128" t="s">
        <v>44</v>
      </c>
      <c r="N6357" s="128" t="s">
        <v>150</v>
      </c>
      <c r="O6357" s="128" t="s">
        <v>1534</v>
      </c>
      <c r="P6357" s="128" t="s">
        <v>1152</v>
      </c>
      <c r="Q6357" s="128" t="s">
        <v>1535</v>
      </c>
      <c r="R6357" s="128" t="s">
        <v>2541</v>
      </c>
      <c r="S6357" s="127">
        <v>201507</v>
      </c>
      <c r="T6357" s="128" t="s">
        <v>47</v>
      </c>
      <c r="U6357" s="127">
        <v>0</v>
      </c>
      <c r="V6357" s="138">
        <v>-6559.77</v>
      </c>
      <c r="W6357" s="128" t="s">
        <v>1152</v>
      </c>
      <c r="X6357" s="128" t="s">
        <v>177</v>
      </c>
      <c r="Y6357" s="128" t="s">
        <v>1152</v>
      </c>
      <c r="Z6357" s="128" t="s">
        <v>48</v>
      </c>
      <c r="AA6357" s="128" t="s">
        <v>2481</v>
      </c>
      <c r="AB6357" s="128" t="s">
        <v>42</v>
      </c>
      <c r="AC6357" s="128" t="s">
        <v>2542</v>
      </c>
      <c r="AD6357" s="128" t="s">
        <v>51</v>
      </c>
    </row>
    <row r="6358" spans="1:30" x14ac:dyDescent="0.25">
      <c r="A6358" s="128" t="s">
        <v>35</v>
      </c>
      <c r="B6358" s="128" t="s">
        <v>36</v>
      </c>
      <c r="C6358" s="128" t="s">
        <v>37</v>
      </c>
      <c r="D6358" s="128" t="s">
        <v>121</v>
      </c>
      <c r="E6358" s="128" t="s">
        <v>122</v>
      </c>
      <c r="F6358" s="128" t="s">
        <v>123</v>
      </c>
      <c r="G6358" s="128" t="s">
        <v>124</v>
      </c>
      <c r="H6358" s="128" t="s">
        <v>124</v>
      </c>
      <c r="I6358" s="128" t="s">
        <v>42</v>
      </c>
      <c r="J6358" s="128" t="s">
        <v>182</v>
      </c>
      <c r="K6358" s="128" t="s">
        <v>182</v>
      </c>
      <c r="L6358" s="128" t="s">
        <v>43</v>
      </c>
      <c r="M6358" s="128" t="s">
        <v>44</v>
      </c>
      <c r="N6358" s="128" t="s">
        <v>180</v>
      </c>
      <c r="O6358" s="128" t="s">
        <v>1534</v>
      </c>
      <c r="P6358" s="128" t="s">
        <v>1152</v>
      </c>
      <c r="Q6358" s="128" t="s">
        <v>1535</v>
      </c>
      <c r="R6358" s="128" t="s">
        <v>1152</v>
      </c>
      <c r="S6358" s="127">
        <v>201507</v>
      </c>
      <c r="T6358" s="128" t="s">
        <v>47</v>
      </c>
      <c r="U6358" s="127">
        <v>0</v>
      </c>
      <c r="V6358" s="138">
        <v>-265841.25</v>
      </c>
      <c r="W6358" s="128" t="s">
        <v>1152</v>
      </c>
      <c r="X6358" s="128" t="s">
        <v>177</v>
      </c>
      <c r="Y6358" s="128" t="s">
        <v>1152</v>
      </c>
      <c r="Z6358" s="128" t="s">
        <v>48</v>
      </c>
      <c r="AA6358" s="128" t="s">
        <v>2481</v>
      </c>
      <c r="AB6358" s="128" t="s">
        <v>42</v>
      </c>
      <c r="AC6358" s="128" t="s">
        <v>2542</v>
      </c>
      <c r="AD6358" s="128" t="s">
        <v>51</v>
      </c>
    </row>
    <row r="6359" spans="1:30" x14ac:dyDescent="0.25">
      <c r="A6359" s="128" t="s">
        <v>35</v>
      </c>
      <c r="B6359" s="128" t="s">
        <v>36</v>
      </c>
      <c r="C6359" s="128" t="s">
        <v>37</v>
      </c>
      <c r="D6359" s="128" t="s">
        <v>121</v>
      </c>
      <c r="E6359" s="128" t="s">
        <v>122</v>
      </c>
      <c r="F6359" s="128" t="s">
        <v>123</v>
      </c>
      <c r="G6359" s="128" t="s">
        <v>124</v>
      </c>
      <c r="H6359" s="128" t="s">
        <v>124</v>
      </c>
      <c r="I6359" s="128" t="s">
        <v>42</v>
      </c>
      <c r="J6359" s="128" t="s">
        <v>532</v>
      </c>
      <c r="K6359" s="128" t="s">
        <v>532</v>
      </c>
      <c r="L6359" s="128" t="s">
        <v>43</v>
      </c>
      <c r="M6359" s="128" t="s">
        <v>44</v>
      </c>
      <c r="N6359" s="128" t="s">
        <v>180</v>
      </c>
      <c r="O6359" s="128" t="s">
        <v>1534</v>
      </c>
      <c r="P6359" s="128" t="s">
        <v>1152</v>
      </c>
      <c r="Q6359" s="128" t="s">
        <v>1535</v>
      </c>
      <c r="R6359" s="128" t="s">
        <v>1152</v>
      </c>
      <c r="S6359" s="127">
        <v>201507</v>
      </c>
      <c r="T6359" s="128" t="s">
        <v>47</v>
      </c>
      <c r="U6359" s="127">
        <v>0</v>
      </c>
      <c r="V6359" s="138">
        <v>-260149.53</v>
      </c>
      <c r="W6359" s="128" t="s">
        <v>1152</v>
      </c>
      <c r="X6359" s="128" t="s">
        <v>177</v>
      </c>
      <c r="Y6359" s="128" t="s">
        <v>1152</v>
      </c>
      <c r="Z6359" s="128" t="s">
        <v>48</v>
      </c>
      <c r="AA6359" s="128" t="s">
        <v>2481</v>
      </c>
      <c r="AB6359" s="128" t="s">
        <v>42</v>
      </c>
      <c r="AC6359" s="128" t="s">
        <v>2542</v>
      </c>
      <c r="AD6359" s="128" t="s">
        <v>51</v>
      </c>
    </row>
    <row r="6360" spans="1:30" x14ac:dyDescent="0.25">
      <c r="A6360" s="128" t="s">
        <v>35</v>
      </c>
      <c r="B6360" s="128" t="s">
        <v>36</v>
      </c>
      <c r="C6360" s="128" t="s">
        <v>37</v>
      </c>
      <c r="D6360" s="128" t="s">
        <v>121</v>
      </c>
      <c r="E6360" s="128" t="s">
        <v>122</v>
      </c>
      <c r="F6360" s="128" t="s">
        <v>123</v>
      </c>
      <c r="G6360" s="128" t="s">
        <v>124</v>
      </c>
      <c r="H6360" s="128" t="s">
        <v>124</v>
      </c>
      <c r="I6360" s="128" t="s">
        <v>42</v>
      </c>
      <c r="J6360" s="128" t="s">
        <v>182</v>
      </c>
      <c r="K6360" s="128" t="s">
        <v>182</v>
      </c>
      <c r="L6360" s="128" t="s">
        <v>43</v>
      </c>
      <c r="M6360" s="128" t="s">
        <v>44</v>
      </c>
      <c r="N6360" s="128" t="s">
        <v>180</v>
      </c>
      <c r="O6360" s="128" t="s">
        <v>1534</v>
      </c>
      <c r="P6360" s="128" t="s">
        <v>1152</v>
      </c>
      <c r="Q6360" s="128" t="s">
        <v>1535</v>
      </c>
      <c r="R6360" s="128" t="s">
        <v>2541</v>
      </c>
      <c r="S6360" s="127">
        <v>201507</v>
      </c>
      <c r="T6360" s="128" t="s">
        <v>47</v>
      </c>
      <c r="U6360" s="127">
        <v>0</v>
      </c>
      <c r="V6360" s="138">
        <v>-211774.69</v>
      </c>
      <c r="W6360" s="128" t="s">
        <v>1152</v>
      </c>
      <c r="X6360" s="128" t="s">
        <v>177</v>
      </c>
      <c r="Y6360" s="128" t="s">
        <v>1152</v>
      </c>
      <c r="Z6360" s="128" t="s">
        <v>48</v>
      </c>
      <c r="AA6360" s="128" t="s">
        <v>2481</v>
      </c>
      <c r="AB6360" s="128" t="s">
        <v>42</v>
      </c>
      <c r="AC6360" s="128" t="s">
        <v>2542</v>
      </c>
      <c r="AD6360" s="128" t="s">
        <v>51</v>
      </c>
    </row>
    <row r="6361" spans="1:30" x14ac:dyDescent="0.25">
      <c r="A6361" s="128" t="s">
        <v>35</v>
      </c>
      <c r="B6361" s="128" t="s">
        <v>36</v>
      </c>
      <c r="C6361" s="128" t="s">
        <v>37</v>
      </c>
      <c r="D6361" s="128" t="s">
        <v>121</v>
      </c>
      <c r="E6361" s="128" t="s">
        <v>122</v>
      </c>
      <c r="F6361" s="128" t="s">
        <v>123</v>
      </c>
      <c r="G6361" s="128" t="s">
        <v>124</v>
      </c>
      <c r="H6361" s="128" t="s">
        <v>124</v>
      </c>
      <c r="I6361" s="128" t="s">
        <v>42</v>
      </c>
      <c r="J6361" s="128" t="s">
        <v>174</v>
      </c>
      <c r="K6361" s="128" t="s">
        <v>174</v>
      </c>
      <c r="L6361" s="128" t="s">
        <v>43</v>
      </c>
      <c r="M6361" s="128" t="s">
        <v>44</v>
      </c>
      <c r="N6361" s="128" t="s">
        <v>180</v>
      </c>
      <c r="O6361" s="128" t="s">
        <v>1534</v>
      </c>
      <c r="P6361" s="128" t="s">
        <v>1152</v>
      </c>
      <c r="Q6361" s="128" t="s">
        <v>1535</v>
      </c>
      <c r="R6361" s="128" t="s">
        <v>2541</v>
      </c>
      <c r="S6361" s="127">
        <v>201507</v>
      </c>
      <c r="T6361" s="128" t="s">
        <v>47</v>
      </c>
      <c r="U6361" s="127">
        <v>0</v>
      </c>
      <c r="V6361" s="138">
        <v>-184333.74</v>
      </c>
      <c r="W6361" s="128" t="s">
        <v>1152</v>
      </c>
      <c r="X6361" s="128" t="s">
        <v>177</v>
      </c>
      <c r="Y6361" s="128" t="s">
        <v>1152</v>
      </c>
      <c r="Z6361" s="128" t="s">
        <v>48</v>
      </c>
      <c r="AA6361" s="128" t="s">
        <v>2481</v>
      </c>
      <c r="AB6361" s="128" t="s">
        <v>42</v>
      </c>
      <c r="AC6361" s="128" t="s">
        <v>2542</v>
      </c>
      <c r="AD6361" s="128" t="s">
        <v>51</v>
      </c>
    </row>
    <row r="6362" spans="1:30" x14ac:dyDescent="0.25">
      <c r="A6362" s="128" t="s">
        <v>35</v>
      </c>
      <c r="B6362" s="128" t="s">
        <v>36</v>
      </c>
      <c r="C6362" s="128" t="s">
        <v>37</v>
      </c>
      <c r="D6362" s="128" t="s">
        <v>121</v>
      </c>
      <c r="E6362" s="128" t="s">
        <v>122</v>
      </c>
      <c r="F6362" s="128" t="s">
        <v>123</v>
      </c>
      <c r="G6362" s="128" t="s">
        <v>124</v>
      </c>
      <c r="H6362" s="128" t="s">
        <v>124</v>
      </c>
      <c r="I6362" s="128" t="s">
        <v>42</v>
      </c>
      <c r="J6362" s="128" t="s">
        <v>652</v>
      </c>
      <c r="K6362" s="128" t="s">
        <v>652</v>
      </c>
      <c r="L6362" s="128" t="s">
        <v>43</v>
      </c>
      <c r="M6362" s="128" t="s">
        <v>44</v>
      </c>
      <c r="N6362" s="128" t="s">
        <v>180</v>
      </c>
      <c r="O6362" s="128" t="s">
        <v>1534</v>
      </c>
      <c r="P6362" s="128" t="s">
        <v>1152</v>
      </c>
      <c r="Q6362" s="128" t="s">
        <v>1535</v>
      </c>
      <c r="R6362" s="128" t="s">
        <v>1152</v>
      </c>
      <c r="S6362" s="127">
        <v>201507</v>
      </c>
      <c r="T6362" s="128" t="s">
        <v>47</v>
      </c>
      <c r="U6362" s="127">
        <v>0</v>
      </c>
      <c r="V6362" s="138">
        <v>-139424.79999999999</v>
      </c>
      <c r="W6362" s="128" t="s">
        <v>1152</v>
      </c>
      <c r="X6362" s="128" t="s">
        <v>177</v>
      </c>
      <c r="Y6362" s="128" t="s">
        <v>1152</v>
      </c>
      <c r="Z6362" s="128" t="s">
        <v>48</v>
      </c>
      <c r="AA6362" s="128" t="s">
        <v>2481</v>
      </c>
      <c r="AB6362" s="128" t="s">
        <v>42</v>
      </c>
      <c r="AC6362" s="128" t="s">
        <v>2542</v>
      </c>
      <c r="AD6362" s="128" t="s">
        <v>51</v>
      </c>
    </row>
    <row r="6363" spans="1:30" x14ac:dyDescent="0.25">
      <c r="A6363" s="128" t="s">
        <v>35</v>
      </c>
      <c r="B6363" s="128" t="s">
        <v>36</v>
      </c>
      <c r="C6363" s="128" t="s">
        <v>37</v>
      </c>
      <c r="D6363" s="128" t="s">
        <v>121</v>
      </c>
      <c r="E6363" s="128" t="s">
        <v>122</v>
      </c>
      <c r="F6363" s="128" t="s">
        <v>123</v>
      </c>
      <c r="G6363" s="128" t="s">
        <v>124</v>
      </c>
      <c r="H6363" s="128" t="s">
        <v>124</v>
      </c>
      <c r="I6363" s="128" t="s">
        <v>42</v>
      </c>
      <c r="J6363" s="128" t="s">
        <v>174</v>
      </c>
      <c r="K6363" s="128" t="s">
        <v>174</v>
      </c>
      <c r="L6363" s="128" t="s">
        <v>43</v>
      </c>
      <c r="M6363" s="128" t="s">
        <v>44</v>
      </c>
      <c r="N6363" s="128" t="s">
        <v>180</v>
      </c>
      <c r="O6363" s="128" t="s">
        <v>1534</v>
      </c>
      <c r="P6363" s="128" t="s">
        <v>1152</v>
      </c>
      <c r="Q6363" s="128" t="s">
        <v>1535</v>
      </c>
      <c r="R6363" s="128" t="s">
        <v>1152</v>
      </c>
      <c r="S6363" s="127">
        <v>201507</v>
      </c>
      <c r="T6363" s="128" t="s">
        <v>47</v>
      </c>
      <c r="U6363" s="127">
        <v>0</v>
      </c>
      <c r="V6363" s="138">
        <v>-117217.36</v>
      </c>
      <c r="W6363" s="128" t="s">
        <v>1152</v>
      </c>
      <c r="X6363" s="128" t="s">
        <v>177</v>
      </c>
      <c r="Y6363" s="128" t="s">
        <v>1152</v>
      </c>
      <c r="Z6363" s="128" t="s">
        <v>48</v>
      </c>
      <c r="AA6363" s="128" t="s">
        <v>2481</v>
      </c>
      <c r="AB6363" s="128" t="s">
        <v>42</v>
      </c>
      <c r="AC6363" s="128" t="s">
        <v>2542</v>
      </c>
      <c r="AD6363" s="128" t="s">
        <v>51</v>
      </c>
    </row>
    <row r="6364" spans="1:30" x14ac:dyDescent="0.25">
      <c r="A6364" s="128" t="s">
        <v>35</v>
      </c>
      <c r="B6364" s="128" t="s">
        <v>36</v>
      </c>
      <c r="C6364" s="128" t="s">
        <v>37</v>
      </c>
      <c r="D6364" s="128" t="s">
        <v>121</v>
      </c>
      <c r="E6364" s="128" t="s">
        <v>122</v>
      </c>
      <c r="F6364" s="128" t="s">
        <v>123</v>
      </c>
      <c r="G6364" s="128" t="s">
        <v>124</v>
      </c>
      <c r="H6364" s="128" t="s">
        <v>124</v>
      </c>
      <c r="I6364" s="128" t="s">
        <v>42</v>
      </c>
      <c r="J6364" s="128" t="s">
        <v>532</v>
      </c>
      <c r="K6364" s="128" t="s">
        <v>532</v>
      </c>
      <c r="L6364" s="128" t="s">
        <v>43</v>
      </c>
      <c r="M6364" s="128" t="s">
        <v>44</v>
      </c>
      <c r="N6364" s="128" t="s">
        <v>180</v>
      </c>
      <c r="O6364" s="128" t="s">
        <v>1534</v>
      </c>
      <c r="P6364" s="128" t="s">
        <v>1152</v>
      </c>
      <c r="Q6364" s="128" t="s">
        <v>1535</v>
      </c>
      <c r="R6364" s="128" t="s">
        <v>2541</v>
      </c>
      <c r="S6364" s="127">
        <v>201507</v>
      </c>
      <c r="T6364" s="128" t="s">
        <v>47</v>
      </c>
      <c r="U6364" s="127">
        <v>0</v>
      </c>
      <c r="V6364" s="138">
        <v>-15126</v>
      </c>
      <c r="W6364" s="128" t="s">
        <v>1152</v>
      </c>
      <c r="X6364" s="128" t="s">
        <v>177</v>
      </c>
      <c r="Y6364" s="128" t="s">
        <v>1152</v>
      </c>
      <c r="Z6364" s="128" t="s">
        <v>48</v>
      </c>
      <c r="AA6364" s="128" t="s">
        <v>2481</v>
      </c>
      <c r="AB6364" s="128" t="s">
        <v>42</v>
      </c>
      <c r="AC6364" s="128" t="s">
        <v>2542</v>
      </c>
      <c r="AD6364" s="128" t="s">
        <v>51</v>
      </c>
    </row>
    <row r="6365" spans="1:30" x14ac:dyDescent="0.25">
      <c r="A6365" s="128" t="s">
        <v>35</v>
      </c>
      <c r="B6365" s="128" t="s">
        <v>36</v>
      </c>
      <c r="C6365" s="128" t="s">
        <v>37</v>
      </c>
      <c r="D6365" s="128" t="s">
        <v>121</v>
      </c>
      <c r="E6365" s="128" t="s">
        <v>122</v>
      </c>
      <c r="F6365" s="128" t="s">
        <v>123</v>
      </c>
      <c r="G6365" s="128" t="s">
        <v>124</v>
      </c>
      <c r="H6365" s="128" t="s">
        <v>124</v>
      </c>
      <c r="I6365" s="128" t="s">
        <v>42</v>
      </c>
      <c r="J6365" s="128" t="s">
        <v>500</v>
      </c>
      <c r="K6365" s="128" t="s">
        <v>500</v>
      </c>
      <c r="L6365" s="128" t="s">
        <v>43</v>
      </c>
      <c r="M6365" s="128" t="s">
        <v>44</v>
      </c>
      <c r="N6365" s="128" t="s">
        <v>162</v>
      </c>
      <c r="O6365" s="128" t="s">
        <v>1534</v>
      </c>
      <c r="P6365" s="128" t="s">
        <v>1152</v>
      </c>
      <c r="Q6365" s="128" t="s">
        <v>806</v>
      </c>
      <c r="R6365" s="128" t="s">
        <v>1152</v>
      </c>
      <c r="S6365" s="127">
        <v>201507</v>
      </c>
      <c r="T6365" s="128" t="s">
        <v>47</v>
      </c>
      <c r="U6365" s="127">
        <v>0</v>
      </c>
      <c r="V6365" s="138">
        <v>-30413.18</v>
      </c>
      <c r="W6365" s="128" t="s">
        <v>1152</v>
      </c>
      <c r="X6365" s="128" t="s">
        <v>807</v>
      </c>
      <c r="Y6365" s="128" t="s">
        <v>1152</v>
      </c>
      <c r="Z6365" s="128" t="s">
        <v>48</v>
      </c>
      <c r="AA6365" s="128" t="s">
        <v>2481</v>
      </c>
      <c r="AB6365" s="128" t="s">
        <v>42</v>
      </c>
      <c r="AC6365" s="128" t="s">
        <v>2542</v>
      </c>
      <c r="AD6365" s="128" t="s">
        <v>51</v>
      </c>
    </row>
    <row r="6366" spans="1:30" x14ac:dyDescent="0.25">
      <c r="A6366" s="128" t="s">
        <v>35</v>
      </c>
      <c r="B6366" s="128" t="s">
        <v>36</v>
      </c>
      <c r="C6366" s="128" t="s">
        <v>37</v>
      </c>
      <c r="D6366" s="128" t="s">
        <v>121</v>
      </c>
      <c r="E6366" s="128" t="s">
        <v>215</v>
      </c>
      <c r="F6366" s="128" t="s">
        <v>216</v>
      </c>
      <c r="G6366" s="128" t="s">
        <v>124</v>
      </c>
      <c r="H6366" s="128" t="s">
        <v>124</v>
      </c>
      <c r="I6366" s="128" t="s">
        <v>42</v>
      </c>
      <c r="J6366" s="128" t="s">
        <v>237</v>
      </c>
      <c r="K6366" s="128" t="s">
        <v>237</v>
      </c>
      <c r="L6366" s="128" t="s">
        <v>43</v>
      </c>
      <c r="M6366" s="128" t="s">
        <v>44</v>
      </c>
      <c r="N6366" s="128" t="s">
        <v>150</v>
      </c>
      <c r="O6366" s="128" t="s">
        <v>1534</v>
      </c>
      <c r="P6366" s="128" t="s">
        <v>1152</v>
      </c>
      <c r="Q6366" s="128" t="s">
        <v>1540</v>
      </c>
      <c r="R6366" s="128" t="s">
        <v>1152</v>
      </c>
      <c r="S6366" s="127">
        <v>201507</v>
      </c>
      <c r="T6366" s="128" t="s">
        <v>47</v>
      </c>
      <c r="U6366" s="127">
        <v>0</v>
      </c>
      <c r="V6366" s="138">
        <v>-246867.31</v>
      </c>
      <c r="W6366" s="128" t="s">
        <v>1152</v>
      </c>
      <c r="X6366" s="128" t="s">
        <v>422</v>
      </c>
      <c r="Y6366" s="128" t="s">
        <v>1152</v>
      </c>
      <c r="Z6366" s="128" t="s">
        <v>48</v>
      </c>
      <c r="AA6366" s="128" t="s">
        <v>2481</v>
      </c>
      <c r="AB6366" s="128" t="s">
        <v>42</v>
      </c>
      <c r="AC6366" s="128" t="s">
        <v>2542</v>
      </c>
      <c r="AD6366" s="128" t="s">
        <v>51</v>
      </c>
    </row>
    <row r="6367" spans="1:30" x14ac:dyDescent="0.25">
      <c r="A6367" s="128" t="s">
        <v>35</v>
      </c>
      <c r="B6367" s="128" t="s">
        <v>36</v>
      </c>
      <c r="C6367" s="128" t="s">
        <v>37</v>
      </c>
      <c r="D6367" s="128" t="s">
        <v>121</v>
      </c>
      <c r="E6367" s="128" t="s">
        <v>215</v>
      </c>
      <c r="F6367" s="128" t="s">
        <v>216</v>
      </c>
      <c r="G6367" s="128" t="s">
        <v>124</v>
      </c>
      <c r="H6367" s="128" t="s">
        <v>124</v>
      </c>
      <c r="I6367" s="128" t="s">
        <v>42</v>
      </c>
      <c r="J6367" s="128" t="s">
        <v>250</v>
      </c>
      <c r="K6367" s="128" t="s">
        <v>250</v>
      </c>
      <c r="L6367" s="128" t="s">
        <v>43</v>
      </c>
      <c r="M6367" s="128" t="s">
        <v>44</v>
      </c>
      <c r="N6367" s="128" t="s">
        <v>150</v>
      </c>
      <c r="O6367" s="128" t="s">
        <v>1534</v>
      </c>
      <c r="P6367" s="128" t="s">
        <v>1152</v>
      </c>
      <c r="Q6367" s="128" t="s">
        <v>1541</v>
      </c>
      <c r="R6367" s="128" t="s">
        <v>1152</v>
      </c>
      <c r="S6367" s="127">
        <v>201507</v>
      </c>
      <c r="T6367" s="128" t="s">
        <v>47</v>
      </c>
      <c r="U6367" s="127">
        <v>0</v>
      </c>
      <c r="V6367" s="138">
        <v>-105561.5</v>
      </c>
      <c r="W6367" s="128" t="s">
        <v>1152</v>
      </c>
      <c r="X6367" s="128" t="s">
        <v>433</v>
      </c>
      <c r="Y6367" s="128" t="s">
        <v>1152</v>
      </c>
      <c r="Z6367" s="128" t="s">
        <v>48</v>
      </c>
      <c r="AA6367" s="128" t="s">
        <v>2481</v>
      </c>
      <c r="AB6367" s="128" t="s">
        <v>42</v>
      </c>
      <c r="AC6367" s="128" t="s">
        <v>2542</v>
      </c>
      <c r="AD6367" s="128" t="s">
        <v>51</v>
      </c>
    </row>
    <row r="6368" spans="1:30" x14ac:dyDescent="0.25">
      <c r="A6368" s="128" t="s">
        <v>35</v>
      </c>
      <c r="B6368" s="128" t="s">
        <v>36</v>
      </c>
      <c r="C6368" s="128" t="s">
        <v>37</v>
      </c>
      <c r="D6368" s="128" t="s">
        <v>121</v>
      </c>
      <c r="E6368" s="128" t="s">
        <v>215</v>
      </c>
      <c r="F6368" s="128" t="s">
        <v>216</v>
      </c>
      <c r="G6368" s="128" t="s">
        <v>124</v>
      </c>
      <c r="H6368" s="128" t="s">
        <v>124</v>
      </c>
      <c r="I6368" s="128" t="s">
        <v>42</v>
      </c>
      <c r="J6368" s="128" t="s">
        <v>217</v>
      </c>
      <c r="K6368" s="128" t="s">
        <v>217</v>
      </c>
      <c r="L6368" s="128" t="s">
        <v>43</v>
      </c>
      <c r="M6368" s="128" t="s">
        <v>44</v>
      </c>
      <c r="N6368" s="128" t="s">
        <v>150</v>
      </c>
      <c r="O6368" s="128" t="s">
        <v>1534</v>
      </c>
      <c r="P6368" s="128" t="s">
        <v>1152</v>
      </c>
      <c r="Q6368" s="128" t="s">
        <v>2489</v>
      </c>
      <c r="R6368" s="128" t="s">
        <v>1152</v>
      </c>
      <c r="S6368" s="127">
        <v>201507</v>
      </c>
      <c r="T6368" s="128" t="s">
        <v>47</v>
      </c>
      <c r="U6368" s="127">
        <v>0</v>
      </c>
      <c r="V6368" s="138">
        <v>-100860.61</v>
      </c>
      <c r="W6368" s="128" t="s">
        <v>1152</v>
      </c>
      <c r="X6368" s="128" t="s">
        <v>230</v>
      </c>
      <c r="Y6368" s="128" t="s">
        <v>1152</v>
      </c>
      <c r="Z6368" s="128" t="s">
        <v>48</v>
      </c>
      <c r="AA6368" s="128" t="s">
        <v>2481</v>
      </c>
      <c r="AB6368" s="128" t="s">
        <v>42</v>
      </c>
      <c r="AC6368" s="128" t="s">
        <v>2542</v>
      </c>
      <c r="AD6368" s="128" t="s">
        <v>51</v>
      </c>
    </row>
    <row r="6369" spans="1:30" x14ac:dyDescent="0.25">
      <c r="A6369" s="128" t="s">
        <v>35</v>
      </c>
      <c r="B6369" s="128" t="s">
        <v>36</v>
      </c>
      <c r="C6369" s="128" t="s">
        <v>37</v>
      </c>
      <c r="D6369" s="128" t="s">
        <v>121</v>
      </c>
      <c r="E6369" s="128" t="s">
        <v>215</v>
      </c>
      <c r="F6369" s="128" t="s">
        <v>216</v>
      </c>
      <c r="G6369" s="128" t="s">
        <v>124</v>
      </c>
      <c r="H6369" s="128" t="s">
        <v>124</v>
      </c>
      <c r="I6369" s="128" t="s">
        <v>42</v>
      </c>
      <c r="J6369" s="128" t="s">
        <v>231</v>
      </c>
      <c r="K6369" s="128" t="s">
        <v>231</v>
      </c>
      <c r="L6369" s="128" t="s">
        <v>43</v>
      </c>
      <c r="M6369" s="128" t="s">
        <v>44</v>
      </c>
      <c r="N6369" s="128" t="s">
        <v>150</v>
      </c>
      <c r="O6369" s="128" t="s">
        <v>1534</v>
      </c>
      <c r="P6369" s="128" t="s">
        <v>1152</v>
      </c>
      <c r="Q6369" s="128" t="s">
        <v>2489</v>
      </c>
      <c r="R6369" s="128" t="s">
        <v>1152</v>
      </c>
      <c r="S6369" s="127">
        <v>201507</v>
      </c>
      <c r="T6369" s="128" t="s">
        <v>47</v>
      </c>
      <c r="U6369" s="127">
        <v>0</v>
      </c>
      <c r="V6369" s="138">
        <v>-69988.63</v>
      </c>
      <c r="W6369" s="128" t="s">
        <v>1152</v>
      </c>
      <c r="X6369" s="128" t="s">
        <v>236</v>
      </c>
      <c r="Y6369" s="128" t="s">
        <v>1152</v>
      </c>
      <c r="Z6369" s="128" t="s">
        <v>48</v>
      </c>
      <c r="AA6369" s="128" t="s">
        <v>2481</v>
      </c>
      <c r="AB6369" s="128" t="s">
        <v>42</v>
      </c>
      <c r="AC6369" s="128" t="s">
        <v>2542</v>
      </c>
      <c r="AD6369" s="128" t="s">
        <v>51</v>
      </c>
    </row>
    <row r="6370" spans="1:30" x14ac:dyDescent="0.25">
      <c r="A6370" s="128" t="s">
        <v>35</v>
      </c>
      <c r="B6370" s="128" t="s">
        <v>36</v>
      </c>
      <c r="C6370" s="128" t="s">
        <v>37</v>
      </c>
      <c r="D6370" s="128" t="s">
        <v>121</v>
      </c>
      <c r="E6370" s="128" t="s">
        <v>215</v>
      </c>
      <c r="F6370" s="128" t="s">
        <v>216</v>
      </c>
      <c r="G6370" s="128" t="s">
        <v>124</v>
      </c>
      <c r="H6370" s="128" t="s">
        <v>124</v>
      </c>
      <c r="I6370" s="128" t="s">
        <v>42</v>
      </c>
      <c r="J6370" s="128" t="s">
        <v>261</v>
      </c>
      <c r="K6370" s="128" t="s">
        <v>261</v>
      </c>
      <c r="L6370" s="128" t="s">
        <v>43</v>
      </c>
      <c r="M6370" s="128" t="s">
        <v>44</v>
      </c>
      <c r="N6370" s="128" t="s">
        <v>150</v>
      </c>
      <c r="O6370" s="128" t="s">
        <v>1534</v>
      </c>
      <c r="P6370" s="128" t="s">
        <v>1152</v>
      </c>
      <c r="Q6370" s="128" t="s">
        <v>2490</v>
      </c>
      <c r="R6370" s="128" t="s">
        <v>1152</v>
      </c>
      <c r="S6370" s="127">
        <v>201507</v>
      </c>
      <c r="T6370" s="128" t="s">
        <v>47</v>
      </c>
      <c r="U6370" s="127">
        <v>0</v>
      </c>
      <c r="V6370" s="138">
        <v>-61267</v>
      </c>
      <c r="W6370" s="128" t="s">
        <v>1152</v>
      </c>
      <c r="X6370" s="128" t="s">
        <v>267</v>
      </c>
      <c r="Y6370" s="128" t="s">
        <v>1152</v>
      </c>
      <c r="Z6370" s="128" t="s">
        <v>48</v>
      </c>
      <c r="AA6370" s="128" t="s">
        <v>2481</v>
      </c>
      <c r="AB6370" s="128" t="s">
        <v>42</v>
      </c>
      <c r="AC6370" s="128" t="s">
        <v>2542</v>
      </c>
      <c r="AD6370" s="128" t="s">
        <v>51</v>
      </c>
    </row>
    <row r="6371" spans="1:30" x14ac:dyDescent="0.25">
      <c r="A6371" s="128" t="s">
        <v>35</v>
      </c>
      <c r="B6371" s="128" t="s">
        <v>36</v>
      </c>
      <c r="C6371" s="128" t="s">
        <v>37</v>
      </c>
      <c r="D6371" s="128" t="s">
        <v>121</v>
      </c>
      <c r="E6371" s="128" t="s">
        <v>215</v>
      </c>
      <c r="F6371" s="128" t="s">
        <v>216</v>
      </c>
      <c r="G6371" s="128" t="s">
        <v>124</v>
      </c>
      <c r="H6371" s="128" t="s">
        <v>124</v>
      </c>
      <c r="I6371" s="128" t="s">
        <v>42</v>
      </c>
      <c r="J6371" s="128" t="s">
        <v>437</v>
      </c>
      <c r="K6371" s="128" t="s">
        <v>437</v>
      </c>
      <c r="L6371" s="128" t="s">
        <v>43</v>
      </c>
      <c r="M6371" s="128" t="s">
        <v>44</v>
      </c>
      <c r="N6371" s="128" t="s">
        <v>150</v>
      </c>
      <c r="O6371" s="128" t="s">
        <v>1534</v>
      </c>
      <c r="P6371" s="128" t="s">
        <v>1152</v>
      </c>
      <c r="Q6371" s="128" t="s">
        <v>2490</v>
      </c>
      <c r="R6371" s="128" t="s">
        <v>1152</v>
      </c>
      <c r="S6371" s="127">
        <v>201507</v>
      </c>
      <c r="T6371" s="128" t="s">
        <v>47</v>
      </c>
      <c r="U6371" s="127">
        <v>0</v>
      </c>
      <c r="V6371" s="138">
        <v>-9715.19</v>
      </c>
      <c r="W6371" s="128" t="s">
        <v>1152</v>
      </c>
      <c r="X6371" s="128" t="s">
        <v>577</v>
      </c>
      <c r="Y6371" s="128" t="s">
        <v>1152</v>
      </c>
      <c r="Z6371" s="128" t="s">
        <v>48</v>
      </c>
      <c r="AA6371" s="128" t="s">
        <v>2481</v>
      </c>
      <c r="AB6371" s="128" t="s">
        <v>42</v>
      </c>
      <c r="AC6371" s="128" t="s">
        <v>2542</v>
      </c>
      <c r="AD6371" s="128" t="s">
        <v>51</v>
      </c>
    </row>
    <row r="6372" spans="1:30" x14ac:dyDescent="0.25">
      <c r="A6372" s="128" t="s">
        <v>35</v>
      </c>
      <c r="B6372" s="128" t="s">
        <v>36</v>
      </c>
      <c r="C6372" s="128" t="s">
        <v>37</v>
      </c>
      <c r="D6372" s="128" t="s">
        <v>121</v>
      </c>
      <c r="E6372" s="128" t="s">
        <v>215</v>
      </c>
      <c r="F6372" s="128" t="s">
        <v>216</v>
      </c>
      <c r="G6372" s="128" t="s">
        <v>124</v>
      </c>
      <c r="H6372" s="128" t="s">
        <v>124</v>
      </c>
      <c r="I6372" s="128" t="s">
        <v>42</v>
      </c>
      <c r="J6372" s="128" t="s">
        <v>231</v>
      </c>
      <c r="K6372" s="128" t="s">
        <v>231</v>
      </c>
      <c r="L6372" s="128" t="s">
        <v>43</v>
      </c>
      <c r="M6372" s="128" t="s">
        <v>44</v>
      </c>
      <c r="N6372" s="128" t="s">
        <v>180</v>
      </c>
      <c r="O6372" s="128" t="s">
        <v>1534</v>
      </c>
      <c r="P6372" s="128" t="s">
        <v>1152</v>
      </c>
      <c r="Q6372" s="128" t="s">
        <v>2483</v>
      </c>
      <c r="R6372" s="128" t="s">
        <v>1152</v>
      </c>
      <c r="S6372" s="127">
        <v>201507</v>
      </c>
      <c r="T6372" s="128" t="s">
        <v>47</v>
      </c>
      <c r="U6372" s="127">
        <v>0</v>
      </c>
      <c r="V6372" s="138">
        <v>-46767.72</v>
      </c>
      <c r="W6372" s="128" t="s">
        <v>1152</v>
      </c>
      <c r="X6372" s="128" t="s">
        <v>975</v>
      </c>
      <c r="Y6372" s="128" t="s">
        <v>1152</v>
      </c>
      <c r="Z6372" s="128" t="s">
        <v>48</v>
      </c>
      <c r="AA6372" s="128" t="s">
        <v>2481</v>
      </c>
      <c r="AB6372" s="128" t="s">
        <v>42</v>
      </c>
      <c r="AC6372" s="128" t="s">
        <v>2542</v>
      </c>
      <c r="AD6372" s="128" t="s">
        <v>51</v>
      </c>
    </row>
    <row r="6373" spans="1:30" x14ac:dyDescent="0.25">
      <c r="A6373" s="128" t="s">
        <v>35</v>
      </c>
      <c r="B6373" s="128" t="s">
        <v>36</v>
      </c>
      <c r="C6373" s="128" t="s">
        <v>37</v>
      </c>
      <c r="D6373" s="128" t="s">
        <v>121</v>
      </c>
      <c r="E6373" s="128" t="s">
        <v>215</v>
      </c>
      <c r="F6373" s="128" t="s">
        <v>216</v>
      </c>
      <c r="G6373" s="128" t="s">
        <v>124</v>
      </c>
      <c r="H6373" s="128" t="s">
        <v>124</v>
      </c>
      <c r="I6373" s="128" t="s">
        <v>42</v>
      </c>
      <c r="J6373" s="128" t="s">
        <v>217</v>
      </c>
      <c r="K6373" s="128" t="s">
        <v>217</v>
      </c>
      <c r="L6373" s="128" t="s">
        <v>43</v>
      </c>
      <c r="M6373" s="128" t="s">
        <v>44</v>
      </c>
      <c r="N6373" s="128" t="s">
        <v>180</v>
      </c>
      <c r="O6373" s="128" t="s">
        <v>1534</v>
      </c>
      <c r="P6373" s="128" t="s">
        <v>1152</v>
      </c>
      <c r="Q6373" s="128" t="s">
        <v>2483</v>
      </c>
      <c r="R6373" s="128" t="s">
        <v>1152</v>
      </c>
      <c r="S6373" s="127">
        <v>201507</v>
      </c>
      <c r="T6373" s="128" t="s">
        <v>47</v>
      </c>
      <c r="U6373" s="127">
        <v>0</v>
      </c>
      <c r="V6373" s="138">
        <v>-5383.76</v>
      </c>
      <c r="W6373" s="128" t="s">
        <v>1152</v>
      </c>
      <c r="X6373" s="128" t="s">
        <v>752</v>
      </c>
      <c r="Y6373" s="128" t="s">
        <v>1152</v>
      </c>
      <c r="Z6373" s="128" t="s">
        <v>48</v>
      </c>
      <c r="AA6373" s="128" t="s">
        <v>2481</v>
      </c>
      <c r="AB6373" s="128" t="s">
        <v>42</v>
      </c>
      <c r="AC6373" s="128" t="s">
        <v>2542</v>
      </c>
      <c r="AD6373" s="128" t="s">
        <v>51</v>
      </c>
    </row>
    <row r="6374" spans="1:30" x14ac:dyDescent="0.25">
      <c r="A6374" s="128" t="s">
        <v>35</v>
      </c>
      <c r="B6374" s="128" t="s">
        <v>36</v>
      </c>
      <c r="C6374" s="128" t="s">
        <v>37</v>
      </c>
      <c r="D6374" s="128" t="s">
        <v>121</v>
      </c>
      <c r="E6374" s="128" t="s">
        <v>215</v>
      </c>
      <c r="F6374" s="128" t="s">
        <v>216</v>
      </c>
      <c r="G6374" s="128" t="s">
        <v>124</v>
      </c>
      <c r="H6374" s="128" t="s">
        <v>124</v>
      </c>
      <c r="I6374" s="128" t="s">
        <v>42</v>
      </c>
      <c r="J6374" s="128" t="s">
        <v>437</v>
      </c>
      <c r="K6374" s="128" t="s">
        <v>437</v>
      </c>
      <c r="L6374" s="128" t="s">
        <v>43</v>
      </c>
      <c r="M6374" s="128" t="s">
        <v>44</v>
      </c>
      <c r="N6374" s="128" t="s">
        <v>180</v>
      </c>
      <c r="O6374" s="128" t="s">
        <v>1534</v>
      </c>
      <c r="P6374" s="128" t="s">
        <v>1152</v>
      </c>
      <c r="Q6374" s="128" t="s">
        <v>1547</v>
      </c>
      <c r="R6374" s="128" t="s">
        <v>1152</v>
      </c>
      <c r="S6374" s="127">
        <v>201507</v>
      </c>
      <c r="T6374" s="128" t="s">
        <v>47</v>
      </c>
      <c r="U6374" s="127">
        <v>0</v>
      </c>
      <c r="V6374" s="138">
        <v>-10917.42</v>
      </c>
      <c r="W6374" s="128" t="s">
        <v>1152</v>
      </c>
      <c r="X6374" s="128" t="s">
        <v>1152</v>
      </c>
      <c r="Y6374" s="128" t="s">
        <v>1152</v>
      </c>
      <c r="Z6374" s="128" t="s">
        <v>48</v>
      </c>
      <c r="AA6374" s="128" t="s">
        <v>2481</v>
      </c>
      <c r="AB6374" s="128" t="s">
        <v>42</v>
      </c>
      <c r="AC6374" s="128" t="s">
        <v>2544</v>
      </c>
      <c r="AD6374" s="128" t="s">
        <v>51</v>
      </c>
    </row>
    <row r="6375" spans="1:30" x14ac:dyDescent="0.25">
      <c r="A6375" s="128" t="s">
        <v>35</v>
      </c>
      <c r="B6375" s="128" t="s">
        <v>36</v>
      </c>
      <c r="C6375" s="128" t="s">
        <v>37</v>
      </c>
      <c r="D6375" s="128" t="s">
        <v>121</v>
      </c>
      <c r="E6375" s="128" t="s">
        <v>215</v>
      </c>
      <c r="F6375" s="128" t="s">
        <v>216</v>
      </c>
      <c r="G6375" s="128" t="s">
        <v>124</v>
      </c>
      <c r="H6375" s="128" t="s">
        <v>124</v>
      </c>
      <c r="I6375" s="128" t="s">
        <v>42</v>
      </c>
      <c r="J6375" s="128" t="s">
        <v>217</v>
      </c>
      <c r="K6375" s="128" t="s">
        <v>217</v>
      </c>
      <c r="L6375" s="128" t="s">
        <v>43</v>
      </c>
      <c r="M6375" s="128" t="s">
        <v>44</v>
      </c>
      <c r="N6375" s="128" t="s">
        <v>180</v>
      </c>
      <c r="O6375" s="128" t="s">
        <v>1534</v>
      </c>
      <c r="P6375" s="128" t="s">
        <v>1152</v>
      </c>
      <c r="Q6375" s="128" t="s">
        <v>2483</v>
      </c>
      <c r="R6375" s="128" t="s">
        <v>1152</v>
      </c>
      <c r="S6375" s="127">
        <v>201507</v>
      </c>
      <c r="T6375" s="128" t="s">
        <v>47</v>
      </c>
      <c r="U6375" s="127">
        <v>0</v>
      </c>
      <c r="V6375" s="138">
        <v>-252605</v>
      </c>
      <c r="W6375" s="128" t="s">
        <v>1152</v>
      </c>
      <c r="X6375" s="128" t="s">
        <v>1152</v>
      </c>
      <c r="Y6375" s="128" t="s">
        <v>1152</v>
      </c>
      <c r="Z6375" s="128" t="s">
        <v>48</v>
      </c>
      <c r="AA6375" s="128" t="s">
        <v>2481</v>
      </c>
      <c r="AB6375" s="128" t="s">
        <v>42</v>
      </c>
      <c r="AC6375" s="128" t="s">
        <v>2544</v>
      </c>
      <c r="AD6375" s="128" t="s">
        <v>51</v>
      </c>
    </row>
    <row r="6376" spans="1:30" x14ac:dyDescent="0.25">
      <c r="A6376" s="128" t="s">
        <v>35</v>
      </c>
      <c r="B6376" s="128" t="s">
        <v>36</v>
      </c>
      <c r="C6376" s="128" t="s">
        <v>37</v>
      </c>
      <c r="D6376" s="128" t="s">
        <v>121</v>
      </c>
      <c r="E6376" s="128" t="s">
        <v>215</v>
      </c>
      <c r="F6376" s="128" t="s">
        <v>216</v>
      </c>
      <c r="G6376" s="128" t="s">
        <v>124</v>
      </c>
      <c r="H6376" s="128" t="s">
        <v>124</v>
      </c>
      <c r="I6376" s="128" t="s">
        <v>42</v>
      </c>
      <c r="J6376" s="128" t="s">
        <v>237</v>
      </c>
      <c r="K6376" s="128" t="s">
        <v>237</v>
      </c>
      <c r="L6376" s="128" t="s">
        <v>43</v>
      </c>
      <c r="M6376" s="128" t="s">
        <v>44</v>
      </c>
      <c r="N6376" s="128" t="s">
        <v>150</v>
      </c>
      <c r="O6376" s="128" t="s">
        <v>1534</v>
      </c>
      <c r="P6376" s="128" t="s">
        <v>1152</v>
      </c>
      <c r="Q6376" s="128" t="s">
        <v>2545</v>
      </c>
      <c r="R6376" s="128" t="s">
        <v>1152</v>
      </c>
      <c r="S6376" s="127">
        <v>201507</v>
      </c>
      <c r="T6376" s="128" t="s">
        <v>47</v>
      </c>
      <c r="U6376" s="127">
        <v>0</v>
      </c>
      <c r="V6376" s="138">
        <v>-44657.16</v>
      </c>
      <c r="W6376" s="128" t="s">
        <v>1152</v>
      </c>
      <c r="X6376" s="128" t="s">
        <v>1152</v>
      </c>
      <c r="Y6376" s="128" t="s">
        <v>1152</v>
      </c>
      <c r="Z6376" s="128" t="s">
        <v>48</v>
      </c>
      <c r="AA6376" s="128" t="s">
        <v>2481</v>
      </c>
      <c r="AB6376" s="128" t="s">
        <v>42</v>
      </c>
      <c r="AC6376" s="128" t="s">
        <v>2544</v>
      </c>
      <c r="AD6376" s="128" t="s">
        <v>51</v>
      </c>
    </row>
    <row r="6377" spans="1:30" x14ac:dyDescent="0.25">
      <c r="A6377" s="128" t="s">
        <v>35</v>
      </c>
      <c r="B6377" s="128" t="s">
        <v>36</v>
      </c>
      <c r="C6377" s="128" t="s">
        <v>37</v>
      </c>
      <c r="D6377" s="128" t="s">
        <v>121</v>
      </c>
      <c r="E6377" s="128" t="s">
        <v>215</v>
      </c>
      <c r="F6377" s="128" t="s">
        <v>216</v>
      </c>
      <c r="G6377" s="128" t="s">
        <v>124</v>
      </c>
      <c r="H6377" s="128" t="s">
        <v>124</v>
      </c>
      <c r="I6377" s="128" t="s">
        <v>42</v>
      </c>
      <c r="J6377" s="128" t="s">
        <v>250</v>
      </c>
      <c r="K6377" s="128" t="s">
        <v>250</v>
      </c>
      <c r="L6377" s="128" t="s">
        <v>43</v>
      </c>
      <c r="M6377" s="128" t="s">
        <v>44</v>
      </c>
      <c r="N6377" s="128" t="s">
        <v>150</v>
      </c>
      <c r="O6377" s="128" t="s">
        <v>1534</v>
      </c>
      <c r="P6377" s="128" t="s">
        <v>1152</v>
      </c>
      <c r="Q6377" s="128" t="s">
        <v>2546</v>
      </c>
      <c r="R6377" s="128" t="s">
        <v>1152</v>
      </c>
      <c r="S6377" s="127">
        <v>201507</v>
      </c>
      <c r="T6377" s="128" t="s">
        <v>47</v>
      </c>
      <c r="U6377" s="127">
        <v>0</v>
      </c>
      <c r="V6377" s="138">
        <v>-2400</v>
      </c>
      <c r="W6377" s="128" t="s">
        <v>1152</v>
      </c>
      <c r="X6377" s="128" t="s">
        <v>1152</v>
      </c>
      <c r="Y6377" s="128" t="s">
        <v>1152</v>
      </c>
      <c r="Z6377" s="128" t="s">
        <v>48</v>
      </c>
      <c r="AA6377" s="128" t="s">
        <v>2481</v>
      </c>
      <c r="AB6377" s="128" t="s">
        <v>42</v>
      </c>
      <c r="AC6377" s="128" t="s">
        <v>2544</v>
      </c>
      <c r="AD6377" s="128" t="s">
        <v>51</v>
      </c>
    </row>
    <row r="6378" spans="1:30" x14ac:dyDescent="0.25">
      <c r="A6378" s="128" t="s">
        <v>35</v>
      </c>
      <c r="B6378" s="128" t="s">
        <v>36</v>
      </c>
      <c r="C6378" s="128" t="s">
        <v>37</v>
      </c>
      <c r="D6378" s="128" t="s">
        <v>121</v>
      </c>
      <c r="E6378" s="128" t="s">
        <v>215</v>
      </c>
      <c r="F6378" s="128" t="s">
        <v>216</v>
      </c>
      <c r="G6378" s="128" t="s">
        <v>124</v>
      </c>
      <c r="H6378" s="128" t="s">
        <v>124</v>
      </c>
      <c r="I6378" s="128" t="s">
        <v>42</v>
      </c>
      <c r="J6378" s="128" t="s">
        <v>237</v>
      </c>
      <c r="K6378" s="128" t="s">
        <v>237</v>
      </c>
      <c r="L6378" s="128" t="s">
        <v>43</v>
      </c>
      <c r="M6378" s="128" t="s">
        <v>44</v>
      </c>
      <c r="N6378" s="128" t="s">
        <v>180</v>
      </c>
      <c r="O6378" s="128" t="s">
        <v>1534</v>
      </c>
      <c r="P6378" s="128" t="s">
        <v>1152</v>
      </c>
      <c r="Q6378" s="128" t="s">
        <v>1544</v>
      </c>
      <c r="R6378" s="128" t="s">
        <v>1152</v>
      </c>
      <c r="S6378" s="127">
        <v>201507</v>
      </c>
      <c r="T6378" s="128" t="s">
        <v>47</v>
      </c>
      <c r="U6378" s="127">
        <v>0</v>
      </c>
      <c r="V6378" s="138">
        <v>-617600</v>
      </c>
      <c r="W6378" s="128" t="s">
        <v>1152</v>
      </c>
      <c r="X6378" s="128" t="s">
        <v>1152</v>
      </c>
      <c r="Y6378" s="128" t="s">
        <v>1152</v>
      </c>
      <c r="Z6378" s="128" t="s">
        <v>48</v>
      </c>
      <c r="AA6378" s="128" t="s">
        <v>2481</v>
      </c>
      <c r="AB6378" s="128" t="s">
        <v>42</v>
      </c>
      <c r="AC6378" s="128" t="s">
        <v>2544</v>
      </c>
      <c r="AD6378" s="128" t="s">
        <v>51</v>
      </c>
    </row>
    <row r="6379" spans="1:30" x14ac:dyDescent="0.25">
      <c r="A6379" s="128" t="s">
        <v>35</v>
      </c>
      <c r="B6379" s="128" t="s">
        <v>36</v>
      </c>
      <c r="C6379" s="128" t="s">
        <v>37</v>
      </c>
      <c r="D6379" s="128" t="s">
        <v>121</v>
      </c>
      <c r="E6379" s="128" t="s">
        <v>215</v>
      </c>
      <c r="F6379" s="128" t="s">
        <v>216</v>
      </c>
      <c r="G6379" s="128" t="s">
        <v>124</v>
      </c>
      <c r="H6379" s="128" t="s">
        <v>124</v>
      </c>
      <c r="I6379" s="128" t="s">
        <v>42</v>
      </c>
      <c r="J6379" s="128" t="s">
        <v>261</v>
      </c>
      <c r="K6379" s="128" t="s">
        <v>261</v>
      </c>
      <c r="L6379" s="128" t="s">
        <v>43</v>
      </c>
      <c r="M6379" s="128" t="s">
        <v>44</v>
      </c>
      <c r="N6379" s="128" t="s">
        <v>180</v>
      </c>
      <c r="O6379" s="128" t="s">
        <v>1534</v>
      </c>
      <c r="P6379" s="128" t="s">
        <v>1152</v>
      </c>
      <c r="Q6379" s="128" t="s">
        <v>1547</v>
      </c>
      <c r="R6379" s="128" t="s">
        <v>1152</v>
      </c>
      <c r="S6379" s="127">
        <v>201507</v>
      </c>
      <c r="T6379" s="128" t="s">
        <v>47</v>
      </c>
      <c r="U6379" s="127">
        <v>0</v>
      </c>
      <c r="V6379" s="138">
        <v>-247255</v>
      </c>
      <c r="W6379" s="128" t="s">
        <v>1152</v>
      </c>
      <c r="X6379" s="128" t="s">
        <v>1152</v>
      </c>
      <c r="Y6379" s="128" t="s">
        <v>1152</v>
      </c>
      <c r="Z6379" s="128" t="s">
        <v>48</v>
      </c>
      <c r="AA6379" s="128" t="s">
        <v>2481</v>
      </c>
      <c r="AB6379" s="128" t="s">
        <v>42</v>
      </c>
      <c r="AC6379" s="128" t="s">
        <v>2544</v>
      </c>
      <c r="AD6379" s="128" t="s">
        <v>51</v>
      </c>
    </row>
    <row r="6380" spans="1:30" x14ac:dyDescent="0.25">
      <c r="A6380" s="128" t="s">
        <v>35</v>
      </c>
      <c r="B6380" s="128" t="s">
        <v>36</v>
      </c>
      <c r="C6380" s="128" t="s">
        <v>37</v>
      </c>
      <c r="D6380" s="128" t="s">
        <v>121</v>
      </c>
      <c r="E6380" s="128" t="s">
        <v>215</v>
      </c>
      <c r="F6380" s="128" t="s">
        <v>216</v>
      </c>
      <c r="G6380" s="128" t="s">
        <v>124</v>
      </c>
      <c r="H6380" s="128" t="s">
        <v>124</v>
      </c>
      <c r="I6380" s="128" t="s">
        <v>42</v>
      </c>
      <c r="J6380" s="128" t="s">
        <v>250</v>
      </c>
      <c r="K6380" s="128" t="s">
        <v>250</v>
      </c>
      <c r="L6380" s="128" t="s">
        <v>43</v>
      </c>
      <c r="M6380" s="128" t="s">
        <v>44</v>
      </c>
      <c r="N6380" s="128" t="s">
        <v>180</v>
      </c>
      <c r="O6380" s="128" t="s">
        <v>1534</v>
      </c>
      <c r="P6380" s="128" t="s">
        <v>1152</v>
      </c>
      <c r="Q6380" s="128" t="s">
        <v>1545</v>
      </c>
      <c r="R6380" s="128" t="s">
        <v>1152</v>
      </c>
      <c r="S6380" s="127">
        <v>201507</v>
      </c>
      <c r="T6380" s="128" t="s">
        <v>47</v>
      </c>
      <c r="U6380" s="127">
        <v>0</v>
      </c>
      <c r="V6380" s="138">
        <v>-67350</v>
      </c>
      <c r="W6380" s="128" t="s">
        <v>1152</v>
      </c>
      <c r="X6380" s="128" t="s">
        <v>1152</v>
      </c>
      <c r="Y6380" s="128" t="s">
        <v>1152</v>
      </c>
      <c r="Z6380" s="128" t="s">
        <v>48</v>
      </c>
      <c r="AA6380" s="128" t="s">
        <v>2481</v>
      </c>
      <c r="AB6380" s="128" t="s">
        <v>42</v>
      </c>
      <c r="AC6380" s="128" t="s">
        <v>2544</v>
      </c>
      <c r="AD6380" s="128" t="s">
        <v>51</v>
      </c>
    </row>
    <row r="6381" spans="1:30" x14ac:dyDescent="0.25">
      <c r="A6381" s="128" t="s">
        <v>35</v>
      </c>
      <c r="B6381" s="128" t="s">
        <v>36</v>
      </c>
      <c r="C6381" s="128" t="s">
        <v>37</v>
      </c>
      <c r="D6381" s="128" t="s">
        <v>121</v>
      </c>
      <c r="E6381" s="128" t="s">
        <v>215</v>
      </c>
      <c r="F6381" s="128" t="s">
        <v>216</v>
      </c>
      <c r="G6381" s="128" t="s">
        <v>124</v>
      </c>
      <c r="H6381" s="128" t="s">
        <v>124</v>
      </c>
      <c r="I6381" s="128" t="s">
        <v>42</v>
      </c>
      <c r="J6381" s="128" t="s">
        <v>231</v>
      </c>
      <c r="K6381" s="128" t="s">
        <v>231</v>
      </c>
      <c r="L6381" s="128" t="s">
        <v>43</v>
      </c>
      <c r="M6381" s="128" t="s">
        <v>44</v>
      </c>
      <c r="N6381" s="128" t="s">
        <v>180</v>
      </c>
      <c r="O6381" s="128" t="s">
        <v>1534</v>
      </c>
      <c r="P6381" s="128" t="s">
        <v>1152</v>
      </c>
      <c r="Q6381" s="128" t="s">
        <v>2547</v>
      </c>
      <c r="R6381" s="128" t="s">
        <v>1152</v>
      </c>
      <c r="S6381" s="127">
        <v>201507</v>
      </c>
      <c r="T6381" s="128" t="s">
        <v>47</v>
      </c>
      <c r="U6381" s="127">
        <v>0</v>
      </c>
      <c r="V6381" s="138">
        <v>-45331</v>
      </c>
      <c r="W6381" s="128" t="s">
        <v>1152</v>
      </c>
      <c r="X6381" s="128" t="s">
        <v>1152</v>
      </c>
      <c r="Y6381" s="128" t="s">
        <v>1152</v>
      </c>
      <c r="Z6381" s="128" t="s">
        <v>48</v>
      </c>
      <c r="AA6381" s="128" t="s">
        <v>2481</v>
      </c>
      <c r="AB6381" s="128" t="s">
        <v>42</v>
      </c>
      <c r="AC6381" s="128" t="s">
        <v>2544</v>
      </c>
      <c r="AD6381" s="128" t="s">
        <v>51</v>
      </c>
    </row>
    <row r="6382" spans="1:30" x14ac:dyDescent="0.25">
      <c r="A6382" s="128" t="s">
        <v>35</v>
      </c>
      <c r="B6382" s="128" t="s">
        <v>36</v>
      </c>
      <c r="C6382" s="128" t="s">
        <v>37</v>
      </c>
      <c r="D6382" s="128" t="s">
        <v>121</v>
      </c>
      <c r="E6382" s="128" t="s">
        <v>122</v>
      </c>
      <c r="F6382" s="128" t="s">
        <v>123</v>
      </c>
      <c r="G6382" s="128" t="s">
        <v>124</v>
      </c>
      <c r="H6382" s="128" t="s">
        <v>124</v>
      </c>
      <c r="I6382" s="128" t="s">
        <v>42</v>
      </c>
      <c r="J6382" s="128" t="s">
        <v>182</v>
      </c>
      <c r="K6382" s="128" t="s">
        <v>182</v>
      </c>
      <c r="L6382" s="128" t="s">
        <v>43</v>
      </c>
      <c r="M6382" s="128" t="s">
        <v>44</v>
      </c>
      <c r="N6382" s="128" t="s">
        <v>150</v>
      </c>
      <c r="O6382" s="128" t="s">
        <v>1562</v>
      </c>
      <c r="P6382" s="128" t="s">
        <v>1152</v>
      </c>
      <c r="Q6382" s="128" t="s">
        <v>2484</v>
      </c>
      <c r="R6382" s="128" t="s">
        <v>1152</v>
      </c>
      <c r="S6382" s="127">
        <v>201507</v>
      </c>
      <c r="T6382" s="128" t="s">
        <v>52</v>
      </c>
      <c r="U6382" s="127">
        <v>0</v>
      </c>
      <c r="V6382" s="138">
        <v>1822414</v>
      </c>
      <c r="W6382" s="128" t="s">
        <v>1152</v>
      </c>
      <c r="X6382" s="128" t="s">
        <v>1152</v>
      </c>
      <c r="Y6382" s="128" t="s">
        <v>1152</v>
      </c>
      <c r="Z6382" s="128" t="s">
        <v>48</v>
      </c>
      <c r="AA6382" s="128" t="s">
        <v>2363</v>
      </c>
      <c r="AB6382" s="128" t="s">
        <v>42</v>
      </c>
      <c r="AC6382" s="128" t="s">
        <v>2548</v>
      </c>
      <c r="AD6382" s="128" t="s">
        <v>51</v>
      </c>
    </row>
    <row r="6383" spans="1:30" x14ac:dyDescent="0.25">
      <c r="A6383" s="128" t="s">
        <v>35</v>
      </c>
      <c r="B6383" s="128" t="s">
        <v>36</v>
      </c>
      <c r="C6383" s="128" t="s">
        <v>37</v>
      </c>
      <c r="D6383" s="128" t="s">
        <v>121</v>
      </c>
      <c r="E6383" s="128" t="s">
        <v>122</v>
      </c>
      <c r="F6383" s="128" t="s">
        <v>123</v>
      </c>
      <c r="G6383" s="128" t="s">
        <v>124</v>
      </c>
      <c r="H6383" s="128" t="s">
        <v>124</v>
      </c>
      <c r="I6383" s="128" t="s">
        <v>42</v>
      </c>
      <c r="J6383" s="128" t="s">
        <v>652</v>
      </c>
      <c r="K6383" s="128" t="s">
        <v>652</v>
      </c>
      <c r="L6383" s="128" t="s">
        <v>43</v>
      </c>
      <c r="M6383" s="128" t="s">
        <v>44</v>
      </c>
      <c r="N6383" s="128" t="s">
        <v>150</v>
      </c>
      <c r="O6383" s="128" t="s">
        <v>1562</v>
      </c>
      <c r="P6383" s="128" t="s">
        <v>1152</v>
      </c>
      <c r="Q6383" s="128" t="s">
        <v>2484</v>
      </c>
      <c r="R6383" s="128" t="s">
        <v>1152</v>
      </c>
      <c r="S6383" s="127">
        <v>201507</v>
      </c>
      <c r="T6383" s="128" t="s">
        <v>52</v>
      </c>
      <c r="U6383" s="127">
        <v>0</v>
      </c>
      <c r="V6383" s="138">
        <v>644783</v>
      </c>
      <c r="W6383" s="128" t="s">
        <v>1152</v>
      </c>
      <c r="X6383" s="128" t="s">
        <v>1152</v>
      </c>
      <c r="Y6383" s="128" t="s">
        <v>1152</v>
      </c>
      <c r="Z6383" s="128" t="s">
        <v>48</v>
      </c>
      <c r="AA6383" s="128" t="s">
        <v>2363</v>
      </c>
      <c r="AB6383" s="128" t="s">
        <v>42</v>
      </c>
      <c r="AC6383" s="128" t="s">
        <v>2548</v>
      </c>
      <c r="AD6383" s="128" t="s">
        <v>51</v>
      </c>
    </row>
    <row r="6384" spans="1:30" x14ac:dyDescent="0.25">
      <c r="A6384" s="128" t="s">
        <v>35</v>
      </c>
      <c r="B6384" s="128" t="s">
        <v>36</v>
      </c>
      <c r="C6384" s="128" t="s">
        <v>37</v>
      </c>
      <c r="D6384" s="128" t="s">
        <v>121</v>
      </c>
      <c r="E6384" s="128" t="s">
        <v>122</v>
      </c>
      <c r="F6384" s="128" t="s">
        <v>123</v>
      </c>
      <c r="G6384" s="128" t="s">
        <v>124</v>
      </c>
      <c r="H6384" s="128" t="s">
        <v>124</v>
      </c>
      <c r="I6384" s="128" t="s">
        <v>42</v>
      </c>
      <c r="J6384" s="128" t="s">
        <v>532</v>
      </c>
      <c r="K6384" s="128" t="s">
        <v>532</v>
      </c>
      <c r="L6384" s="128" t="s">
        <v>43</v>
      </c>
      <c r="M6384" s="128" t="s">
        <v>44</v>
      </c>
      <c r="N6384" s="128" t="s">
        <v>150</v>
      </c>
      <c r="O6384" s="128" t="s">
        <v>1562</v>
      </c>
      <c r="P6384" s="128" t="s">
        <v>1152</v>
      </c>
      <c r="Q6384" s="128" t="s">
        <v>2484</v>
      </c>
      <c r="R6384" s="128" t="s">
        <v>1152</v>
      </c>
      <c r="S6384" s="127">
        <v>201507</v>
      </c>
      <c r="T6384" s="128" t="s">
        <v>52</v>
      </c>
      <c r="U6384" s="127">
        <v>0</v>
      </c>
      <c r="V6384" s="138">
        <v>280444</v>
      </c>
      <c r="W6384" s="128" t="s">
        <v>1152</v>
      </c>
      <c r="X6384" s="128" t="s">
        <v>1152</v>
      </c>
      <c r="Y6384" s="128" t="s">
        <v>1152</v>
      </c>
      <c r="Z6384" s="128" t="s">
        <v>48</v>
      </c>
      <c r="AA6384" s="128" t="s">
        <v>2363</v>
      </c>
      <c r="AB6384" s="128" t="s">
        <v>42</v>
      </c>
      <c r="AC6384" s="128" t="s">
        <v>2548</v>
      </c>
      <c r="AD6384" s="128" t="s">
        <v>51</v>
      </c>
    </row>
    <row r="6385" spans="1:30" x14ac:dyDescent="0.25">
      <c r="A6385" s="128" t="s">
        <v>35</v>
      </c>
      <c r="B6385" s="128" t="s">
        <v>36</v>
      </c>
      <c r="C6385" s="128" t="s">
        <v>37</v>
      </c>
      <c r="D6385" s="128" t="s">
        <v>121</v>
      </c>
      <c r="E6385" s="128" t="s">
        <v>122</v>
      </c>
      <c r="F6385" s="128" t="s">
        <v>123</v>
      </c>
      <c r="G6385" s="128" t="s">
        <v>124</v>
      </c>
      <c r="H6385" s="128" t="s">
        <v>124</v>
      </c>
      <c r="I6385" s="128" t="s">
        <v>42</v>
      </c>
      <c r="J6385" s="128" t="s">
        <v>174</v>
      </c>
      <c r="K6385" s="128" t="s">
        <v>174</v>
      </c>
      <c r="L6385" s="128" t="s">
        <v>43</v>
      </c>
      <c r="M6385" s="128" t="s">
        <v>44</v>
      </c>
      <c r="N6385" s="128" t="s">
        <v>150</v>
      </c>
      <c r="O6385" s="128" t="s">
        <v>1562</v>
      </c>
      <c r="P6385" s="128" t="s">
        <v>1152</v>
      </c>
      <c r="Q6385" s="128" t="s">
        <v>2484</v>
      </c>
      <c r="R6385" s="128" t="s">
        <v>1152</v>
      </c>
      <c r="S6385" s="127">
        <v>201507</v>
      </c>
      <c r="T6385" s="128" t="s">
        <v>52</v>
      </c>
      <c r="U6385" s="127">
        <v>0</v>
      </c>
      <c r="V6385" s="138">
        <v>153843</v>
      </c>
      <c r="W6385" s="128" t="s">
        <v>1152</v>
      </c>
      <c r="X6385" s="128" t="s">
        <v>1152</v>
      </c>
      <c r="Y6385" s="128" t="s">
        <v>1152</v>
      </c>
      <c r="Z6385" s="128" t="s">
        <v>48</v>
      </c>
      <c r="AA6385" s="128" t="s">
        <v>2363</v>
      </c>
      <c r="AB6385" s="128" t="s">
        <v>42</v>
      </c>
      <c r="AC6385" s="128" t="s">
        <v>2548</v>
      </c>
      <c r="AD6385" s="128" t="s">
        <v>51</v>
      </c>
    </row>
    <row r="6386" spans="1:30" x14ac:dyDescent="0.25">
      <c r="A6386" s="128" t="s">
        <v>35</v>
      </c>
      <c r="B6386" s="128" t="s">
        <v>36</v>
      </c>
      <c r="C6386" s="128" t="s">
        <v>37</v>
      </c>
      <c r="D6386" s="128" t="s">
        <v>121</v>
      </c>
      <c r="E6386" s="128" t="s">
        <v>215</v>
      </c>
      <c r="F6386" s="128" t="s">
        <v>216</v>
      </c>
      <c r="G6386" s="128" t="s">
        <v>124</v>
      </c>
      <c r="H6386" s="128" t="s">
        <v>124</v>
      </c>
      <c r="I6386" s="128" t="s">
        <v>42</v>
      </c>
      <c r="J6386" s="128" t="s">
        <v>237</v>
      </c>
      <c r="K6386" s="128" t="s">
        <v>237</v>
      </c>
      <c r="L6386" s="128" t="s">
        <v>43</v>
      </c>
      <c r="M6386" s="128" t="s">
        <v>44</v>
      </c>
      <c r="N6386" s="128" t="s">
        <v>150</v>
      </c>
      <c r="O6386" s="128" t="s">
        <v>42</v>
      </c>
      <c r="P6386" s="128" t="s">
        <v>392</v>
      </c>
      <c r="Q6386" s="128" t="s">
        <v>1717</v>
      </c>
      <c r="R6386" s="128" t="s">
        <v>2788</v>
      </c>
      <c r="S6386" s="127">
        <v>201507</v>
      </c>
      <c r="T6386" s="128" t="s">
        <v>52</v>
      </c>
      <c r="U6386" s="127">
        <v>279.72000000000003</v>
      </c>
      <c r="V6386" s="138">
        <v>279.72000000000003</v>
      </c>
      <c r="W6386" s="128" t="s">
        <v>340</v>
      </c>
      <c r="X6386" s="128" t="s">
        <v>384</v>
      </c>
      <c r="Y6386" s="128" t="s">
        <v>1152</v>
      </c>
      <c r="Z6386" s="128" t="s">
        <v>48</v>
      </c>
      <c r="AA6386" s="128" t="s">
        <v>315</v>
      </c>
      <c r="AB6386" s="128" t="s">
        <v>42</v>
      </c>
      <c r="AC6386" s="128" t="s">
        <v>2789</v>
      </c>
      <c r="AD6386" s="128" t="s">
        <v>146</v>
      </c>
    </row>
    <row r="6387" spans="1:30" x14ac:dyDescent="0.25">
      <c r="A6387" s="128" t="s">
        <v>35</v>
      </c>
      <c r="B6387" s="128" t="s">
        <v>36</v>
      </c>
      <c r="C6387" s="128" t="s">
        <v>37</v>
      </c>
      <c r="D6387" s="128" t="s">
        <v>121</v>
      </c>
      <c r="E6387" s="128" t="s">
        <v>215</v>
      </c>
      <c r="F6387" s="128" t="s">
        <v>216</v>
      </c>
      <c r="G6387" s="128" t="s">
        <v>124</v>
      </c>
      <c r="H6387" s="128" t="s">
        <v>124</v>
      </c>
      <c r="I6387" s="128" t="s">
        <v>42</v>
      </c>
      <c r="J6387" s="128" t="s">
        <v>231</v>
      </c>
      <c r="K6387" s="128" t="s">
        <v>231</v>
      </c>
      <c r="L6387" s="128" t="s">
        <v>43</v>
      </c>
      <c r="M6387" s="128" t="s">
        <v>44</v>
      </c>
      <c r="N6387" s="128" t="s">
        <v>180</v>
      </c>
      <c r="O6387" s="128" t="s">
        <v>42</v>
      </c>
      <c r="P6387" s="128" t="s">
        <v>2651</v>
      </c>
      <c r="Q6387" s="128" t="s">
        <v>183</v>
      </c>
      <c r="R6387" s="128" t="s">
        <v>2790</v>
      </c>
      <c r="S6387" s="127">
        <v>201507</v>
      </c>
      <c r="T6387" s="128" t="s">
        <v>52</v>
      </c>
      <c r="U6387" s="127">
        <v>0</v>
      </c>
      <c r="V6387" s="138">
        <v>514.20000000000005</v>
      </c>
      <c r="W6387" s="128" t="s">
        <v>340</v>
      </c>
      <c r="X6387" s="128" t="s">
        <v>975</v>
      </c>
      <c r="Y6387" s="128" t="s">
        <v>1152</v>
      </c>
      <c r="Z6387" s="128" t="s">
        <v>48</v>
      </c>
      <c r="AA6387" s="128" t="s">
        <v>315</v>
      </c>
      <c r="AB6387" s="128" t="s">
        <v>42</v>
      </c>
      <c r="AC6387" s="128" t="s">
        <v>2789</v>
      </c>
      <c r="AD6387" s="128" t="s">
        <v>146</v>
      </c>
    </row>
    <row r="6388" spans="1:30" x14ac:dyDescent="0.25">
      <c r="A6388" s="128" t="s">
        <v>35</v>
      </c>
      <c r="B6388" s="128" t="s">
        <v>36</v>
      </c>
      <c r="C6388" s="128" t="s">
        <v>37</v>
      </c>
      <c r="D6388" s="128" t="s">
        <v>121</v>
      </c>
      <c r="E6388" s="128" t="s">
        <v>215</v>
      </c>
      <c r="F6388" s="128" t="s">
        <v>216</v>
      </c>
      <c r="G6388" s="128" t="s">
        <v>124</v>
      </c>
      <c r="H6388" s="128" t="s">
        <v>124</v>
      </c>
      <c r="I6388" s="128" t="s">
        <v>42</v>
      </c>
      <c r="J6388" s="128" t="s">
        <v>231</v>
      </c>
      <c r="K6388" s="128" t="s">
        <v>231</v>
      </c>
      <c r="L6388" s="128" t="s">
        <v>43</v>
      </c>
      <c r="M6388" s="128" t="s">
        <v>44</v>
      </c>
      <c r="N6388" s="128" t="s">
        <v>150</v>
      </c>
      <c r="O6388" s="128" t="s">
        <v>42</v>
      </c>
      <c r="P6388" s="128" t="s">
        <v>2651</v>
      </c>
      <c r="Q6388" s="128" t="s">
        <v>417</v>
      </c>
      <c r="R6388" s="128" t="s">
        <v>2791</v>
      </c>
      <c r="S6388" s="127">
        <v>201507</v>
      </c>
      <c r="T6388" s="128" t="s">
        <v>52</v>
      </c>
      <c r="U6388" s="129">
        <v>62783.27</v>
      </c>
      <c r="V6388" s="138">
        <v>62783.27</v>
      </c>
      <c r="W6388" s="128" t="s">
        <v>340</v>
      </c>
      <c r="X6388" s="128" t="s">
        <v>236</v>
      </c>
      <c r="Y6388" s="128" t="s">
        <v>1152</v>
      </c>
      <c r="Z6388" s="128" t="s">
        <v>48</v>
      </c>
      <c r="AA6388" s="128" t="s">
        <v>315</v>
      </c>
      <c r="AB6388" s="128" t="s">
        <v>42</v>
      </c>
      <c r="AC6388" s="128" t="s">
        <v>2789</v>
      </c>
      <c r="AD6388" s="128" t="s">
        <v>146</v>
      </c>
    </row>
    <row r="6389" spans="1:30" x14ac:dyDescent="0.25">
      <c r="A6389" s="128" t="s">
        <v>35</v>
      </c>
      <c r="B6389" s="128" t="s">
        <v>36</v>
      </c>
      <c r="C6389" s="128" t="s">
        <v>37</v>
      </c>
      <c r="D6389" s="128" t="s">
        <v>121</v>
      </c>
      <c r="E6389" s="128" t="s">
        <v>122</v>
      </c>
      <c r="F6389" s="128" t="s">
        <v>123</v>
      </c>
      <c r="G6389" s="128" t="s">
        <v>124</v>
      </c>
      <c r="H6389" s="128" t="s">
        <v>124</v>
      </c>
      <c r="I6389" s="128" t="s">
        <v>42</v>
      </c>
      <c r="J6389" s="128" t="s">
        <v>125</v>
      </c>
      <c r="K6389" s="128" t="s">
        <v>125</v>
      </c>
      <c r="L6389" s="128" t="s">
        <v>43</v>
      </c>
      <c r="M6389" s="128" t="s">
        <v>44</v>
      </c>
      <c r="N6389" s="128" t="s">
        <v>131</v>
      </c>
      <c r="O6389" s="128" t="s">
        <v>42</v>
      </c>
      <c r="P6389" s="128" t="s">
        <v>141</v>
      </c>
      <c r="Q6389" s="128" t="s">
        <v>2792</v>
      </c>
      <c r="R6389" s="128" t="s">
        <v>2793</v>
      </c>
      <c r="S6389" s="127">
        <v>201507</v>
      </c>
      <c r="T6389" s="128" t="s">
        <v>52</v>
      </c>
      <c r="U6389" s="127">
        <v>0</v>
      </c>
      <c r="V6389" s="138">
        <v>675</v>
      </c>
      <c r="W6389" s="128" t="s">
        <v>42</v>
      </c>
      <c r="X6389" s="128" t="s">
        <v>42</v>
      </c>
      <c r="Y6389" s="128" t="s">
        <v>1152</v>
      </c>
      <c r="Z6389" s="128" t="s">
        <v>48</v>
      </c>
      <c r="AA6389" s="128" t="s">
        <v>144</v>
      </c>
      <c r="AB6389" s="128" t="s">
        <v>42</v>
      </c>
      <c r="AC6389" s="128" t="s">
        <v>2789</v>
      </c>
      <c r="AD6389" s="128" t="s">
        <v>146</v>
      </c>
    </row>
    <row r="6390" spans="1:30" x14ac:dyDescent="0.25">
      <c r="A6390" s="128" t="s">
        <v>35</v>
      </c>
      <c r="B6390" s="128" t="s">
        <v>36</v>
      </c>
      <c r="C6390" s="128" t="s">
        <v>37</v>
      </c>
      <c r="D6390" s="128" t="s">
        <v>121</v>
      </c>
      <c r="E6390" s="128" t="s">
        <v>215</v>
      </c>
      <c r="F6390" s="128" t="s">
        <v>216</v>
      </c>
      <c r="G6390" s="128" t="s">
        <v>124</v>
      </c>
      <c r="H6390" s="128" t="s">
        <v>124</v>
      </c>
      <c r="I6390" s="128" t="s">
        <v>42</v>
      </c>
      <c r="J6390" s="128" t="s">
        <v>237</v>
      </c>
      <c r="K6390" s="128" t="s">
        <v>237</v>
      </c>
      <c r="L6390" s="128" t="s">
        <v>43</v>
      </c>
      <c r="M6390" s="128" t="s">
        <v>44</v>
      </c>
      <c r="N6390" s="128" t="s">
        <v>150</v>
      </c>
      <c r="O6390" s="128" t="s">
        <v>42</v>
      </c>
      <c r="P6390" s="128" t="s">
        <v>392</v>
      </c>
      <c r="Q6390" s="128" t="s">
        <v>1717</v>
      </c>
      <c r="R6390" s="128" t="s">
        <v>2794</v>
      </c>
      <c r="S6390" s="127">
        <v>201507</v>
      </c>
      <c r="T6390" s="128" t="s">
        <v>52</v>
      </c>
      <c r="U6390" s="127">
        <v>279.72000000000003</v>
      </c>
      <c r="V6390" s="138">
        <v>279.72000000000003</v>
      </c>
      <c r="W6390" s="128" t="s">
        <v>340</v>
      </c>
      <c r="X6390" s="128" t="s">
        <v>384</v>
      </c>
      <c r="Y6390" s="128" t="s">
        <v>1152</v>
      </c>
      <c r="Z6390" s="128" t="s">
        <v>48</v>
      </c>
      <c r="AA6390" s="128" t="s">
        <v>315</v>
      </c>
      <c r="AB6390" s="128" t="s">
        <v>42</v>
      </c>
      <c r="AC6390" s="128" t="s">
        <v>2789</v>
      </c>
      <c r="AD6390" s="128" t="s">
        <v>146</v>
      </c>
    </row>
    <row r="6391" spans="1:30" x14ac:dyDescent="0.25">
      <c r="A6391" s="128" t="s">
        <v>35</v>
      </c>
      <c r="B6391" s="128" t="s">
        <v>36</v>
      </c>
      <c r="C6391" s="128" t="s">
        <v>37</v>
      </c>
      <c r="D6391" s="128" t="s">
        <v>121</v>
      </c>
      <c r="E6391" s="128" t="s">
        <v>215</v>
      </c>
      <c r="F6391" s="128" t="s">
        <v>216</v>
      </c>
      <c r="G6391" s="128" t="s">
        <v>124</v>
      </c>
      <c r="H6391" s="128" t="s">
        <v>124</v>
      </c>
      <c r="I6391" s="128" t="s">
        <v>42</v>
      </c>
      <c r="J6391" s="128" t="s">
        <v>231</v>
      </c>
      <c r="K6391" s="128" t="s">
        <v>231</v>
      </c>
      <c r="L6391" s="128" t="s">
        <v>43</v>
      </c>
      <c r="M6391" s="128" t="s">
        <v>44</v>
      </c>
      <c r="N6391" s="128" t="s">
        <v>180</v>
      </c>
      <c r="O6391" s="128" t="s">
        <v>42</v>
      </c>
      <c r="P6391" s="128" t="s">
        <v>2651</v>
      </c>
      <c r="Q6391" s="128" t="s">
        <v>417</v>
      </c>
      <c r="R6391" s="128" t="s">
        <v>2790</v>
      </c>
      <c r="S6391" s="127">
        <v>201507</v>
      </c>
      <c r="T6391" s="128" t="s">
        <v>52</v>
      </c>
      <c r="U6391" s="129">
        <v>6417</v>
      </c>
      <c r="V6391" s="138">
        <v>6417</v>
      </c>
      <c r="W6391" s="128" t="s">
        <v>340</v>
      </c>
      <c r="X6391" s="128" t="s">
        <v>975</v>
      </c>
      <c r="Y6391" s="128" t="s">
        <v>1152</v>
      </c>
      <c r="Z6391" s="128" t="s">
        <v>48</v>
      </c>
      <c r="AA6391" s="128" t="s">
        <v>315</v>
      </c>
      <c r="AB6391" s="128" t="s">
        <v>42</v>
      </c>
      <c r="AC6391" s="128" t="s">
        <v>2789</v>
      </c>
      <c r="AD6391" s="128" t="s">
        <v>146</v>
      </c>
    </row>
    <row r="6392" spans="1:30" x14ac:dyDescent="0.25">
      <c r="A6392" s="128" t="s">
        <v>35</v>
      </c>
      <c r="B6392" s="128" t="s">
        <v>36</v>
      </c>
      <c r="C6392" s="128" t="s">
        <v>37</v>
      </c>
      <c r="D6392" s="128" t="s">
        <v>121</v>
      </c>
      <c r="E6392" s="128" t="s">
        <v>215</v>
      </c>
      <c r="F6392" s="128" t="s">
        <v>216</v>
      </c>
      <c r="G6392" s="128" t="s">
        <v>124</v>
      </c>
      <c r="H6392" s="128" t="s">
        <v>124</v>
      </c>
      <c r="I6392" s="128" t="s">
        <v>42</v>
      </c>
      <c r="J6392" s="128" t="s">
        <v>261</v>
      </c>
      <c r="K6392" s="128" t="s">
        <v>261</v>
      </c>
      <c r="L6392" s="128" t="s">
        <v>43</v>
      </c>
      <c r="M6392" s="128" t="s">
        <v>44</v>
      </c>
      <c r="N6392" s="128" t="s">
        <v>150</v>
      </c>
      <c r="O6392" s="128" t="s">
        <v>42</v>
      </c>
      <c r="P6392" s="128" t="s">
        <v>392</v>
      </c>
      <c r="Q6392" s="128" t="s">
        <v>1717</v>
      </c>
      <c r="R6392" s="128" t="s">
        <v>2794</v>
      </c>
      <c r="S6392" s="127">
        <v>201507</v>
      </c>
      <c r="T6392" s="128" t="s">
        <v>52</v>
      </c>
      <c r="U6392" s="127">
        <v>264.18</v>
      </c>
      <c r="V6392" s="138">
        <v>264.18</v>
      </c>
      <c r="W6392" s="128" t="s">
        <v>340</v>
      </c>
      <c r="X6392" s="128" t="s">
        <v>384</v>
      </c>
      <c r="Y6392" s="128" t="s">
        <v>1152</v>
      </c>
      <c r="Z6392" s="128" t="s">
        <v>48</v>
      </c>
      <c r="AA6392" s="128" t="s">
        <v>315</v>
      </c>
      <c r="AB6392" s="128" t="s">
        <v>42</v>
      </c>
      <c r="AC6392" s="128" t="s">
        <v>2789</v>
      </c>
      <c r="AD6392" s="128" t="s">
        <v>146</v>
      </c>
    </row>
    <row r="6393" spans="1:30" x14ac:dyDescent="0.25">
      <c r="A6393" s="128" t="s">
        <v>35</v>
      </c>
      <c r="B6393" s="128" t="s">
        <v>36</v>
      </c>
      <c r="C6393" s="128" t="s">
        <v>37</v>
      </c>
      <c r="D6393" s="128" t="s">
        <v>121</v>
      </c>
      <c r="E6393" s="128" t="s">
        <v>215</v>
      </c>
      <c r="F6393" s="128" t="s">
        <v>216</v>
      </c>
      <c r="G6393" s="128" t="s">
        <v>124</v>
      </c>
      <c r="H6393" s="128" t="s">
        <v>124</v>
      </c>
      <c r="I6393" s="128" t="s">
        <v>42</v>
      </c>
      <c r="J6393" s="128" t="s">
        <v>217</v>
      </c>
      <c r="K6393" s="128" t="s">
        <v>217</v>
      </c>
      <c r="L6393" s="128" t="s">
        <v>43</v>
      </c>
      <c r="M6393" s="128" t="s">
        <v>44</v>
      </c>
      <c r="N6393" s="128" t="s">
        <v>150</v>
      </c>
      <c r="O6393" s="128" t="s">
        <v>42</v>
      </c>
      <c r="P6393" s="128" t="s">
        <v>2651</v>
      </c>
      <c r="Q6393" s="128" t="s">
        <v>389</v>
      </c>
      <c r="R6393" s="128" t="s">
        <v>2795</v>
      </c>
      <c r="S6393" s="127">
        <v>201507</v>
      </c>
      <c r="T6393" s="128" t="s">
        <v>52</v>
      </c>
      <c r="U6393" s="129">
        <v>14000</v>
      </c>
      <c r="V6393" s="138">
        <v>14000</v>
      </c>
      <c r="W6393" s="128" t="s">
        <v>340</v>
      </c>
      <c r="X6393" s="128" t="s">
        <v>230</v>
      </c>
      <c r="Y6393" s="128" t="s">
        <v>1152</v>
      </c>
      <c r="Z6393" s="128" t="s">
        <v>48</v>
      </c>
      <c r="AA6393" s="128" t="s">
        <v>315</v>
      </c>
      <c r="AB6393" s="128" t="s">
        <v>42</v>
      </c>
      <c r="AC6393" s="128" t="s">
        <v>2789</v>
      </c>
      <c r="AD6393" s="128" t="s">
        <v>146</v>
      </c>
    </row>
    <row r="6394" spans="1:30" x14ac:dyDescent="0.25">
      <c r="A6394" s="128" t="s">
        <v>35</v>
      </c>
      <c r="B6394" s="128" t="s">
        <v>36</v>
      </c>
      <c r="C6394" s="128" t="s">
        <v>37</v>
      </c>
      <c r="D6394" s="128" t="s">
        <v>121</v>
      </c>
      <c r="E6394" s="128" t="s">
        <v>215</v>
      </c>
      <c r="F6394" s="128" t="s">
        <v>216</v>
      </c>
      <c r="G6394" s="128" t="s">
        <v>124</v>
      </c>
      <c r="H6394" s="128" t="s">
        <v>124</v>
      </c>
      <c r="I6394" s="128" t="s">
        <v>42</v>
      </c>
      <c r="J6394" s="128" t="s">
        <v>261</v>
      </c>
      <c r="K6394" s="128" t="s">
        <v>261</v>
      </c>
      <c r="L6394" s="128" t="s">
        <v>43</v>
      </c>
      <c r="M6394" s="128" t="s">
        <v>44</v>
      </c>
      <c r="N6394" s="128" t="s">
        <v>150</v>
      </c>
      <c r="O6394" s="128" t="s">
        <v>42</v>
      </c>
      <c r="P6394" s="128" t="s">
        <v>392</v>
      </c>
      <c r="Q6394" s="128" t="s">
        <v>1717</v>
      </c>
      <c r="R6394" s="128" t="s">
        <v>2796</v>
      </c>
      <c r="S6394" s="127">
        <v>201507</v>
      </c>
      <c r="T6394" s="128" t="s">
        <v>52</v>
      </c>
      <c r="U6394" s="127">
        <v>293.91000000000003</v>
      </c>
      <c r="V6394" s="138">
        <v>293.91000000000003</v>
      </c>
      <c r="W6394" s="128" t="s">
        <v>340</v>
      </c>
      <c r="X6394" s="128" t="s">
        <v>384</v>
      </c>
      <c r="Y6394" s="128" t="s">
        <v>1152</v>
      </c>
      <c r="Z6394" s="128" t="s">
        <v>48</v>
      </c>
      <c r="AA6394" s="128" t="s">
        <v>315</v>
      </c>
      <c r="AB6394" s="128" t="s">
        <v>42</v>
      </c>
      <c r="AC6394" s="128" t="s">
        <v>2789</v>
      </c>
      <c r="AD6394" s="128" t="s">
        <v>146</v>
      </c>
    </row>
    <row r="6395" spans="1:30" x14ac:dyDescent="0.25">
      <c r="A6395" s="128" t="s">
        <v>35</v>
      </c>
      <c r="B6395" s="128" t="s">
        <v>36</v>
      </c>
      <c r="C6395" s="128" t="s">
        <v>37</v>
      </c>
      <c r="D6395" s="128" t="s">
        <v>121</v>
      </c>
      <c r="E6395" s="128" t="s">
        <v>215</v>
      </c>
      <c r="F6395" s="128" t="s">
        <v>216</v>
      </c>
      <c r="G6395" s="128" t="s">
        <v>124</v>
      </c>
      <c r="H6395" s="128" t="s">
        <v>124</v>
      </c>
      <c r="I6395" s="128" t="s">
        <v>42</v>
      </c>
      <c r="J6395" s="128" t="s">
        <v>217</v>
      </c>
      <c r="K6395" s="128" t="s">
        <v>217</v>
      </c>
      <c r="L6395" s="128" t="s">
        <v>43</v>
      </c>
      <c r="M6395" s="128" t="s">
        <v>44</v>
      </c>
      <c r="N6395" s="128" t="s">
        <v>150</v>
      </c>
      <c r="O6395" s="128" t="s">
        <v>42</v>
      </c>
      <c r="P6395" s="128" t="s">
        <v>392</v>
      </c>
      <c r="Q6395" s="128" t="s">
        <v>1717</v>
      </c>
      <c r="R6395" s="128" t="s">
        <v>2796</v>
      </c>
      <c r="S6395" s="127">
        <v>201507</v>
      </c>
      <c r="T6395" s="128" t="s">
        <v>52</v>
      </c>
      <c r="U6395" s="127">
        <v>311.19</v>
      </c>
      <c r="V6395" s="138">
        <v>311.19</v>
      </c>
      <c r="W6395" s="128" t="s">
        <v>340</v>
      </c>
      <c r="X6395" s="128" t="s">
        <v>384</v>
      </c>
      <c r="Y6395" s="128" t="s">
        <v>1152</v>
      </c>
      <c r="Z6395" s="128" t="s">
        <v>48</v>
      </c>
      <c r="AA6395" s="128" t="s">
        <v>315</v>
      </c>
      <c r="AB6395" s="128" t="s">
        <v>42</v>
      </c>
      <c r="AC6395" s="128" t="s">
        <v>2789</v>
      </c>
      <c r="AD6395" s="128" t="s">
        <v>146</v>
      </c>
    </row>
    <row r="6396" spans="1:30" x14ac:dyDescent="0.25">
      <c r="A6396" s="128" t="s">
        <v>35</v>
      </c>
      <c r="B6396" s="128" t="s">
        <v>36</v>
      </c>
      <c r="C6396" s="128" t="s">
        <v>37</v>
      </c>
      <c r="D6396" s="128" t="s">
        <v>121</v>
      </c>
      <c r="E6396" s="128" t="s">
        <v>122</v>
      </c>
      <c r="F6396" s="128" t="s">
        <v>123</v>
      </c>
      <c r="G6396" s="128" t="s">
        <v>124</v>
      </c>
      <c r="H6396" s="128" t="s">
        <v>124</v>
      </c>
      <c r="I6396" s="128" t="s">
        <v>42</v>
      </c>
      <c r="J6396" s="128" t="s">
        <v>125</v>
      </c>
      <c r="K6396" s="128" t="s">
        <v>125</v>
      </c>
      <c r="L6396" s="128" t="s">
        <v>43</v>
      </c>
      <c r="M6396" s="128" t="s">
        <v>44</v>
      </c>
      <c r="N6396" s="128" t="s">
        <v>131</v>
      </c>
      <c r="O6396" s="128" t="s">
        <v>191</v>
      </c>
      <c r="P6396" s="128" t="s">
        <v>1896</v>
      </c>
      <c r="Q6396" s="128" t="s">
        <v>2677</v>
      </c>
      <c r="R6396" s="128" t="s">
        <v>2797</v>
      </c>
      <c r="S6396" s="127">
        <v>201507</v>
      </c>
      <c r="T6396" s="128" t="s">
        <v>52</v>
      </c>
      <c r="U6396" s="127">
        <v>0</v>
      </c>
      <c r="V6396" s="138">
        <v>32</v>
      </c>
      <c r="W6396" s="128" t="s">
        <v>42</v>
      </c>
      <c r="X6396" s="128" t="s">
        <v>42</v>
      </c>
      <c r="Y6396" s="128" t="s">
        <v>1152</v>
      </c>
      <c r="Z6396" s="128" t="s">
        <v>48</v>
      </c>
      <c r="AA6396" s="128" t="s">
        <v>144</v>
      </c>
      <c r="AB6396" s="128" t="s">
        <v>42</v>
      </c>
      <c r="AC6396" s="128" t="s">
        <v>2789</v>
      </c>
      <c r="AD6396" s="128" t="s">
        <v>146</v>
      </c>
    </row>
    <row r="6397" spans="1:30" x14ac:dyDescent="0.25">
      <c r="A6397" s="128" t="s">
        <v>35</v>
      </c>
      <c r="B6397" s="128" t="s">
        <v>36</v>
      </c>
      <c r="C6397" s="128" t="s">
        <v>37</v>
      </c>
      <c r="D6397" s="128" t="s">
        <v>121</v>
      </c>
      <c r="E6397" s="128" t="s">
        <v>215</v>
      </c>
      <c r="F6397" s="128" t="s">
        <v>216</v>
      </c>
      <c r="G6397" s="128" t="s">
        <v>124</v>
      </c>
      <c r="H6397" s="128" t="s">
        <v>124</v>
      </c>
      <c r="I6397" s="128" t="s">
        <v>42</v>
      </c>
      <c r="J6397" s="128" t="s">
        <v>217</v>
      </c>
      <c r="K6397" s="128" t="s">
        <v>217</v>
      </c>
      <c r="L6397" s="128" t="s">
        <v>43</v>
      </c>
      <c r="M6397" s="128" t="s">
        <v>44</v>
      </c>
      <c r="N6397" s="128" t="s">
        <v>150</v>
      </c>
      <c r="O6397" s="128" t="s">
        <v>42</v>
      </c>
      <c r="P6397" s="128" t="s">
        <v>392</v>
      </c>
      <c r="Q6397" s="128" t="s">
        <v>1717</v>
      </c>
      <c r="R6397" s="128" t="s">
        <v>2788</v>
      </c>
      <c r="S6397" s="127">
        <v>201507</v>
      </c>
      <c r="T6397" s="128" t="s">
        <v>52</v>
      </c>
      <c r="U6397" s="127">
        <v>279.72000000000003</v>
      </c>
      <c r="V6397" s="138">
        <v>279.72000000000003</v>
      </c>
      <c r="W6397" s="128" t="s">
        <v>340</v>
      </c>
      <c r="X6397" s="128" t="s">
        <v>384</v>
      </c>
      <c r="Y6397" s="128" t="s">
        <v>1152</v>
      </c>
      <c r="Z6397" s="128" t="s">
        <v>48</v>
      </c>
      <c r="AA6397" s="128" t="s">
        <v>315</v>
      </c>
      <c r="AB6397" s="128" t="s">
        <v>42</v>
      </c>
      <c r="AC6397" s="128" t="s">
        <v>2789</v>
      </c>
      <c r="AD6397" s="128" t="s">
        <v>146</v>
      </c>
    </row>
    <row r="6398" spans="1:30" x14ac:dyDescent="0.25">
      <c r="A6398" s="128" t="s">
        <v>35</v>
      </c>
      <c r="B6398" s="128" t="s">
        <v>36</v>
      </c>
      <c r="C6398" s="128" t="s">
        <v>37</v>
      </c>
      <c r="D6398" s="128" t="s">
        <v>121</v>
      </c>
      <c r="E6398" s="128" t="s">
        <v>122</v>
      </c>
      <c r="F6398" s="128" t="s">
        <v>123</v>
      </c>
      <c r="G6398" s="128" t="s">
        <v>124</v>
      </c>
      <c r="H6398" s="128" t="s">
        <v>124</v>
      </c>
      <c r="I6398" s="128" t="s">
        <v>42</v>
      </c>
      <c r="J6398" s="128" t="s">
        <v>125</v>
      </c>
      <c r="K6398" s="128" t="s">
        <v>125</v>
      </c>
      <c r="L6398" s="128" t="s">
        <v>43</v>
      </c>
      <c r="M6398" s="128" t="s">
        <v>44</v>
      </c>
      <c r="N6398" s="128" t="s">
        <v>131</v>
      </c>
      <c r="O6398" s="128" t="s">
        <v>191</v>
      </c>
      <c r="P6398" s="128" t="s">
        <v>1896</v>
      </c>
      <c r="Q6398" s="128" t="s">
        <v>2798</v>
      </c>
      <c r="R6398" s="128" t="s">
        <v>2797</v>
      </c>
      <c r="S6398" s="127">
        <v>201507</v>
      </c>
      <c r="T6398" s="128" t="s">
        <v>52</v>
      </c>
      <c r="U6398" s="127">
        <v>0</v>
      </c>
      <c r="V6398" s="138">
        <v>2.13</v>
      </c>
      <c r="W6398" s="128" t="s">
        <v>42</v>
      </c>
      <c r="X6398" s="128" t="s">
        <v>42</v>
      </c>
      <c r="Y6398" s="128" t="s">
        <v>1152</v>
      </c>
      <c r="Z6398" s="128" t="s">
        <v>48</v>
      </c>
      <c r="AA6398" s="128" t="s">
        <v>144</v>
      </c>
      <c r="AB6398" s="128" t="s">
        <v>42</v>
      </c>
      <c r="AC6398" s="128" t="s">
        <v>2789</v>
      </c>
      <c r="AD6398" s="128" t="s">
        <v>146</v>
      </c>
    </row>
    <row r="6399" spans="1:30" x14ac:dyDescent="0.25">
      <c r="A6399" s="128" t="s">
        <v>35</v>
      </c>
      <c r="B6399" s="128" t="s">
        <v>36</v>
      </c>
      <c r="C6399" s="128" t="s">
        <v>37</v>
      </c>
      <c r="D6399" s="128" t="s">
        <v>121</v>
      </c>
      <c r="E6399" s="128" t="s">
        <v>215</v>
      </c>
      <c r="F6399" s="128" t="s">
        <v>216</v>
      </c>
      <c r="G6399" s="128" t="s">
        <v>124</v>
      </c>
      <c r="H6399" s="128" t="s">
        <v>124</v>
      </c>
      <c r="I6399" s="128" t="s">
        <v>42</v>
      </c>
      <c r="J6399" s="128" t="s">
        <v>261</v>
      </c>
      <c r="K6399" s="128" t="s">
        <v>261</v>
      </c>
      <c r="L6399" s="128" t="s">
        <v>43</v>
      </c>
      <c r="M6399" s="128" t="s">
        <v>44</v>
      </c>
      <c r="N6399" s="128" t="s">
        <v>150</v>
      </c>
      <c r="O6399" s="128" t="s">
        <v>42</v>
      </c>
      <c r="P6399" s="128" t="s">
        <v>392</v>
      </c>
      <c r="Q6399" s="128" t="s">
        <v>1717</v>
      </c>
      <c r="R6399" s="128" t="s">
        <v>2788</v>
      </c>
      <c r="S6399" s="127">
        <v>201507</v>
      </c>
      <c r="T6399" s="128" t="s">
        <v>52</v>
      </c>
      <c r="U6399" s="127">
        <v>264.18</v>
      </c>
      <c r="V6399" s="138">
        <v>264.18</v>
      </c>
      <c r="W6399" s="128" t="s">
        <v>340</v>
      </c>
      <c r="X6399" s="128" t="s">
        <v>384</v>
      </c>
      <c r="Y6399" s="128" t="s">
        <v>1152</v>
      </c>
      <c r="Z6399" s="128" t="s">
        <v>48</v>
      </c>
      <c r="AA6399" s="128" t="s">
        <v>315</v>
      </c>
      <c r="AB6399" s="128" t="s">
        <v>42</v>
      </c>
      <c r="AC6399" s="128" t="s">
        <v>2789</v>
      </c>
      <c r="AD6399" s="128" t="s">
        <v>146</v>
      </c>
    </row>
    <row r="6400" spans="1:30" x14ac:dyDescent="0.25">
      <c r="A6400" s="128" t="s">
        <v>35</v>
      </c>
      <c r="B6400" s="128" t="s">
        <v>36</v>
      </c>
      <c r="C6400" s="128" t="s">
        <v>37</v>
      </c>
      <c r="D6400" s="128" t="s">
        <v>121</v>
      </c>
      <c r="E6400" s="128" t="s">
        <v>215</v>
      </c>
      <c r="F6400" s="128" t="s">
        <v>216</v>
      </c>
      <c r="G6400" s="128" t="s">
        <v>124</v>
      </c>
      <c r="H6400" s="128" t="s">
        <v>124</v>
      </c>
      <c r="I6400" s="128" t="s">
        <v>42</v>
      </c>
      <c r="J6400" s="128" t="s">
        <v>437</v>
      </c>
      <c r="K6400" s="128" t="s">
        <v>437</v>
      </c>
      <c r="L6400" s="128" t="s">
        <v>43</v>
      </c>
      <c r="M6400" s="128" t="s">
        <v>44</v>
      </c>
      <c r="N6400" s="128" t="s">
        <v>150</v>
      </c>
      <c r="O6400" s="128" t="s">
        <v>42</v>
      </c>
      <c r="P6400" s="128" t="s">
        <v>392</v>
      </c>
      <c r="Q6400" s="128" t="s">
        <v>1717</v>
      </c>
      <c r="R6400" s="128" t="s">
        <v>2796</v>
      </c>
      <c r="S6400" s="127">
        <v>201507</v>
      </c>
      <c r="T6400" s="128" t="s">
        <v>52</v>
      </c>
      <c r="U6400" s="127">
        <v>276.61</v>
      </c>
      <c r="V6400" s="138">
        <v>276.61</v>
      </c>
      <c r="W6400" s="128" t="s">
        <v>340</v>
      </c>
      <c r="X6400" s="128" t="s">
        <v>384</v>
      </c>
      <c r="Y6400" s="128" t="s">
        <v>1152</v>
      </c>
      <c r="Z6400" s="128" t="s">
        <v>48</v>
      </c>
      <c r="AA6400" s="128" t="s">
        <v>315</v>
      </c>
      <c r="AB6400" s="128" t="s">
        <v>42</v>
      </c>
      <c r="AC6400" s="128" t="s">
        <v>2789</v>
      </c>
      <c r="AD6400" s="128" t="s">
        <v>146</v>
      </c>
    </row>
    <row r="6401" spans="1:30" x14ac:dyDescent="0.25">
      <c r="A6401" s="128" t="s">
        <v>35</v>
      </c>
      <c r="B6401" s="128" t="s">
        <v>36</v>
      </c>
      <c r="C6401" s="128" t="s">
        <v>37</v>
      </c>
      <c r="D6401" s="128" t="s">
        <v>121</v>
      </c>
      <c r="E6401" s="128" t="s">
        <v>215</v>
      </c>
      <c r="F6401" s="128" t="s">
        <v>216</v>
      </c>
      <c r="G6401" s="128" t="s">
        <v>124</v>
      </c>
      <c r="H6401" s="128" t="s">
        <v>124</v>
      </c>
      <c r="I6401" s="128" t="s">
        <v>42</v>
      </c>
      <c r="J6401" s="128" t="s">
        <v>237</v>
      </c>
      <c r="K6401" s="128" t="s">
        <v>237</v>
      </c>
      <c r="L6401" s="128" t="s">
        <v>43</v>
      </c>
      <c r="M6401" s="128" t="s">
        <v>44</v>
      </c>
      <c r="N6401" s="128" t="s">
        <v>150</v>
      </c>
      <c r="O6401" s="128" t="s">
        <v>42</v>
      </c>
      <c r="P6401" s="128" t="s">
        <v>392</v>
      </c>
      <c r="Q6401" s="128" t="s">
        <v>1717</v>
      </c>
      <c r="R6401" s="128" t="s">
        <v>2796</v>
      </c>
      <c r="S6401" s="127">
        <v>201507</v>
      </c>
      <c r="T6401" s="128" t="s">
        <v>52</v>
      </c>
      <c r="U6401" s="127">
        <v>311.19</v>
      </c>
      <c r="V6401" s="138">
        <v>311.19</v>
      </c>
      <c r="W6401" s="128" t="s">
        <v>340</v>
      </c>
      <c r="X6401" s="128" t="s">
        <v>384</v>
      </c>
      <c r="Y6401" s="128" t="s">
        <v>1152</v>
      </c>
      <c r="Z6401" s="128" t="s">
        <v>48</v>
      </c>
      <c r="AA6401" s="128" t="s">
        <v>315</v>
      </c>
      <c r="AB6401" s="128" t="s">
        <v>42</v>
      </c>
      <c r="AC6401" s="128" t="s">
        <v>2789</v>
      </c>
      <c r="AD6401" s="128" t="s">
        <v>146</v>
      </c>
    </row>
    <row r="6402" spans="1:30" x14ac:dyDescent="0.25">
      <c r="A6402" s="128" t="s">
        <v>35</v>
      </c>
      <c r="B6402" s="128" t="s">
        <v>36</v>
      </c>
      <c r="C6402" s="128" t="s">
        <v>37</v>
      </c>
      <c r="D6402" s="128" t="s">
        <v>121</v>
      </c>
      <c r="E6402" s="128" t="s">
        <v>122</v>
      </c>
      <c r="F6402" s="128" t="s">
        <v>123</v>
      </c>
      <c r="G6402" s="128" t="s">
        <v>124</v>
      </c>
      <c r="H6402" s="128" t="s">
        <v>124</v>
      </c>
      <c r="I6402" s="128" t="s">
        <v>42</v>
      </c>
      <c r="J6402" s="128" t="s">
        <v>174</v>
      </c>
      <c r="K6402" s="128" t="s">
        <v>174</v>
      </c>
      <c r="L6402" s="128" t="s">
        <v>43</v>
      </c>
      <c r="M6402" s="128" t="s">
        <v>44</v>
      </c>
      <c r="N6402" s="128" t="s">
        <v>180</v>
      </c>
      <c r="O6402" s="128" t="s">
        <v>42</v>
      </c>
      <c r="P6402" s="128" t="s">
        <v>522</v>
      </c>
      <c r="Q6402" s="128" t="s">
        <v>523</v>
      </c>
      <c r="R6402" s="128" t="s">
        <v>2541</v>
      </c>
      <c r="S6402" s="127">
        <v>201507</v>
      </c>
      <c r="T6402" s="128" t="s">
        <v>52</v>
      </c>
      <c r="U6402" s="129">
        <v>184333.74</v>
      </c>
      <c r="V6402" s="138">
        <v>184333.74</v>
      </c>
      <c r="W6402" s="128" t="s">
        <v>340</v>
      </c>
      <c r="X6402" s="128" t="s">
        <v>177</v>
      </c>
      <c r="Y6402" s="128" t="s">
        <v>1152</v>
      </c>
      <c r="Z6402" s="128" t="s">
        <v>48</v>
      </c>
      <c r="AA6402" s="128" t="s">
        <v>315</v>
      </c>
      <c r="AB6402" s="128" t="s">
        <v>42</v>
      </c>
      <c r="AC6402" s="128" t="s">
        <v>2799</v>
      </c>
      <c r="AD6402" s="128" t="s">
        <v>146</v>
      </c>
    </row>
    <row r="6403" spans="1:30" x14ac:dyDescent="0.25">
      <c r="A6403" s="128" t="s">
        <v>35</v>
      </c>
      <c r="B6403" s="128" t="s">
        <v>36</v>
      </c>
      <c r="C6403" s="128" t="s">
        <v>37</v>
      </c>
      <c r="D6403" s="128" t="s">
        <v>121</v>
      </c>
      <c r="E6403" s="128" t="s">
        <v>215</v>
      </c>
      <c r="F6403" s="128" t="s">
        <v>216</v>
      </c>
      <c r="G6403" s="128" t="s">
        <v>124</v>
      </c>
      <c r="H6403" s="128" t="s">
        <v>124</v>
      </c>
      <c r="I6403" s="128" t="s">
        <v>42</v>
      </c>
      <c r="J6403" s="128" t="s">
        <v>250</v>
      </c>
      <c r="K6403" s="128" t="s">
        <v>250</v>
      </c>
      <c r="L6403" s="128" t="s">
        <v>43</v>
      </c>
      <c r="M6403" s="128" t="s">
        <v>44</v>
      </c>
      <c r="N6403" s="128" t="s">
        <v>150</v>
      </c>
      <c r="O6403" s="128" t="s">
        <v>42</v>
      </c>
      <c r="P6403" s="128" t="s">
        <v>392</v>
      </c>
      <c r="Q6403" s="128" t="s">
        <v>1717</v>
      </c>
      <c r="R6403" s="128" t="s">
        <v>2788</v>
      </c>
      <c r="S6403" s="127">
        <v>201507</v>
      </c>
      <c r="T6403" s="128" t="s">
        <v>52</v>
      </c>
      <c r="U6403" s="127">
        <v>248.64</v>
      </c>
      <c r="V6403" s="138">
        <v>248.64</v>
      </c>
      <c r="W6403" s="128" t="s">
        <v>340</v>
      </c>
      <c r="X6403" s="128" t="s">
        <v>384</v>
      </c>
      <c r="Y6403" s="128" t="s">
        <v>1152</v>
      </c>
      <c r="Z6403" s="128" t="s">
        <v>48</v>
      </c>
      <c r="AA6403" s="128" t="s">
        <v>315</v>
      </c>
      <c r="AB6403" s="128" t="s">
        <v>42</v>
      </c>
      <c r="AC6403" s="128" t="s">
        <v>2789</v>
      </c>
      <c r="AD6403" s="128" t="s">
        <v>146</v>
      </c>
    </row>
    <row r="6404" spans="1:30" x14ac:dyDescent="0.25">
      <c r="A6404" s="128" t="s">
        <v>35</v>
      </c>
      <c r="B6404" s="128" t="s">
        <v>36</v>
      </c>
      <c r="C6404" s="128" t="s">
        <v>37</v>
      </c>
      <c r="D6404" s="128" t="s">
        <v>121</v>
      </c>
      <c r="E6404" s="128" t="s">
        <v>215</v>
      </c>
      <c r="F6404" s="128" t="s">
        <v>216</v>
      </c>
      <c r="G6404" s="128" t="s">
        <v>124</v>
      </c>
      <c r="H6404" s="128" t="s">
        <v>124</v>
      </c>
      <c r="I6404" s="128" t="s">
        <v>42</v>
      </c>
      <c r="J6404" s="128" t="s">
        <v>217</v>
      </c>
      <c r="K6404" s="128" t="s">
        <v>217</v>
      </c>
      <c r="L6404" s="128" t="s">
        <v>43</v>
      </c>
      <c r="M6404" s="128" t="s">
        <v>44</v>
      </c>
      <c r="N6404" s="128" t="s">
        <v>150</v>
      </c>
      <c r="O6404" s="128" t="s">
        <v>42</v>
      </c>
      <c r="P6404" s="128" t="s">
        <v>392</v>
      </c>
      <c r="Q6404" s="128" t="s">
        <v>1717</v>
      </c>
      <c r="R6404" s="128" t="s">
        <v>2794</v>
      </c>
      <c r="S6404" s="127">
        <v>201507</v>
      </c>
      <c r="T6404" s="128" t="s">
        <v>52</v>
      </c>
      <c r="U6404" s="127">
        <v>279.72000000000003</v>
      </c>
      <c r="V6404" s="138">
        <v>279.72000000000003</v>
      </c>
      <c r="W6404" s="128" t="s">
        <v>340</v>
      </c>
      <c r="X6404" s="128" t="s">
        <v>384</v>
      </c>
      <c r="Y6404" s="128" t="s">
        <v>1152</v>
      </c>
      <c r="Z6404" s="128" t="s">
        <v>48</v>
      </c>
      <c r="AA6404" s="128" t="s">
        <v>315</v>
      </c>
      <c r="AB6404" s="128" t="s">
        <v>42</v>
      </c>
      <c r="AC6404" s="128" t="s">
        <v>2789</v>
      </c>
      <c r="AD6404" s="128" t="s">
        <v>146</v>
      </c>
    </row>
    <row r="6405" spans="1:30" x14ac:dyDescent="0.25">
      <c r="A6405" s="128" t="s">
        <v>35</v>
      </c>
      <c r="B6405" s="128" t="s">
        <v>36</v>
      </c>
      <c r="C6405" s="128" t="s">
        <v>37</v>
      </c>
      <c r="D6405" s="128" t="s">
        <v>121</v>
      </c>
      <c r="E6405" s="128" t="s">
        <v>215</v>
      </c>
      <c r="F6405" s="128" t="s">
        <v>216</v>
      </c>
      <c r="G6405" s="128" t="s">
        <v>124</v>
      </c>
      <c r="H6405" s="128" t="s">
        <v>124</v>
      </c>
      <c r="I6405" s="128" t="s">
        <v>42</v>
      </c>
      <c r="J6405" s="128" t="s">
        <v>437</v>
      </c>
      <c r="K6405" s="128" t="s">
        <v>437</v>
      </c>
      <c r="L6405" s="128" t="s">
        <v>43</v>
      </c>
      <c r="M6405" s="128" t="s">
        <v>44</v>
      </c>
      <c r="N6405" s="128" t="s">
        <v>150</v>
      </c>
      <c r="O6405" s="128" t="s">
        <v>42</v>
      </c>
      <c r="P6405" s="128" t="s">
        <v>392</v>
      </c>
      <c r="Q6405" s="128" t="s">
        <v>1717</v>
      </c>
      <c r="R6405" s="128" t="s">
        <v>2794</v>
      </c>
      <c r="S6405" s="127">
        <v>201507</v>
      </c>
      <c r="T6405" s="128" t="s">
        <v>52</v>
      </c>
      <c r="U6405" s="127">
        <v>248.64</v>
      </c>
      <c r="V6405" s="138">
        <v>248.64</v>
      </c>
      <c r="W6405" s="128" t="s">
        <v>340</v>
      </c>
      <c r="X6405" s="128" t="s">
        <v>384</v>
      </c>
      <c r="Y6405" s="128" t="s">
        <v>1152</v>
      </c>
      <c r="Z6405" s="128" t="s">
        <v>48</v>
      </c>
      <c r="AA6405" s="128" t="s">
        <v>315</v>
      </c>
      <c r="AB6405" s="128" t="s">
        <v>42</v>
      </c>
      <c r="AC6405" s="128" t="s">
        <v>2789</v>
      </c>
      <c r="AD6405" s="128" t="s">
        <v>146</v>
      </c>
    </row>
    <row r="6406" spans="1:30" x14ac:dyDescent="0.25">
      <c r="A6406" s="128" t="s">
        <v>35</v>
      </c>
      <c r="B6406" s="128" t="s">
        <v>36</v>
      </c>
      <c r="C6406" s="128" t="s">
        <v>37</v>
      </c>
      <c r="D6406" s="128" t="s">
        <v>121</v>
      </c>
      <c r="E6406" s="128" t="s">
        <v>215</v>
      </c>
      <c r="F6406" s="128" t="s">
        <v>216</v>
      </c>
      <c r="G6406" s="128" t="s">
        <v>124</v>
      </c>
      <c r="H6406" s="128" t="s">
        <v>124</v>
      </c>
      <c r="I6406" s="128" t="s">
        <v>42</v>
      </c>
      <c r="J6406" s="128" t="s">
        <v>250</v>
      </c>
      <c r="K6406" s="128" t="s">
        <v>250</v>
      </c>
      <c r="L6406" s="128" t="s">
        <v>43</v>
      </c>
      <c r="M6406" s="128" t="s">
        <v>44</v>
      </c>
      <c r="N6406" s="128" t="s">
        <v>150</v>
      </c>
      <c r="O6406" s="128" t="s">
        <v>42</v>
      </c>
      <c r="P6406" s="128" t="s">
        <v>392</v>
      </c>
      <c r="Q6406" s="128" t="s">
        <v>1717</v>
      </c>
      <c r="R6406" s="128" t="s">
        <v>2794</v>
      </c>
      <c r="S6406" s="127">
        <v>201507</v>
      </c>
      <c r="T6406" s="128" t="s">
        <v>52</v>
      </c>
      <c r="U6406" s="127">
        <v>248.64</v>
      </c>
      <c r="V6406" s="138">
        <v>248.64</v>
      </c>
      <c r="W6406" s="128" t="s">
        <v>340</v>
      </c>
      <c r="X6406" s="128" t="s">
        <v>384</v>
      </c>
      <c r="Y6406" s="128" t="s">
        <v>1152</v>
      </c>
      <c r="Z6406" s="128" t="s">
        <v>48</v>
      </c>
      <c r="AA6406" s="128" t="s">
        <v>315</v>
      </c>
      <c r="AB6406" s="128" t="s">
        <v>42</v>
      </c>
      <c r="AC6406" s="128" t="s">
        <v>2789</v>
      </c>
      <c r="AD6406" s="128" t="s">
        <v>146</v>
      </c>
    </row>
    <row r="6407" spans="1:30" x14ac:dyDescent="0.25">
      <c r="A6407" s="128" t="s">
        <v>35</v>
      </c>
      <c r="B6407" s="128" t="s">
        <v>36</v>
      </c>
      <c r="C6407" s="128" t="s">
        <v>37</v>
      </c>
      <c r="D6407" s="128" t="s">
        <v>121</v>
      </c>
      <c r="E6407" s="128" t="s">
        <v>215</v>
      </c>
      <c r="F6407" s="128" t="s">
        <v>216</v>
      </c>
      <c r="G6407" s="128" t="s">
        <v>124</v>
      </c>
      <c r="H6407" s="128" t="s">
        <v>124</v>
      </c>
      <c r="I6407" s="128" t="s">
        <v>42</v>
      </c>
      <c r="J6407" s="128" t="s">
        <v>437</v>
      </c>
      <c r="K6407" s="128" t="s">
        <v>437</v>
      </c>
      <c r="L6407" s="128" t="s">
        <v>43</v>
      </c>
      <c r="M6407" s="128" t="s">
        <v>44</v>
      </c>
      <c r="N6407" s="128" t="s">
        <v>150</v>
      </c>
      <c r="O6407" s="128" t="s">
        <v>42</v>
      </c>
      <c r="P6407" s="128" t="s">
        <v>392</v>
      </c>
      <c r="Q6407" s="128" t="s">
        <v>1717</v>
      </c>
      <c r="R6407" s="128" t="s">
        <v>2788</v>
      </c>
      <c r="S6407" s="127">
        <v>201507</v>
      </c>
      <c r="T6407" s="128" t="s">
        <v>52</v>
      </c>
      <c r="U6407" s="127">
        <v>248.64</v>
      </c>
      <c r="V6407" s="138">
        <v>248.64</v>
      </c>
      <c r="W6407" s="128" t="s">
        <v>340</v>
      </c>
      <c r="X6407" s="128" t="s">
        <v>384</v>
      </c>
      <c r="Y6407" s="128" t="s">
        <v>1152</v>
      </c>
      <c r="Z6407" s="128" t="s">
        <v>48</v>
      </c>
      <c r="AA6407" s="128" t="s">
        <v>315</v>
      </c>
      <c r="AB6407" s="128" t="s">
        <v>42</v>
      </c>
      <c r="AC6407" s="128" t="s">
        <v>2789</v>
      </c>
      <c r="AD6407" s="128" t="s">
        <v>146</v>
      </c>
    </row>
    <row r="6408" spans="1:30" x14ac:dyDescent="0.25">
      <c r="A6408" s="128" t="s">
        <v>35</v>
      </c>
      <c r="B6408" s="128" t="s">
        <v>36</v>
      </c>
      <c r="C6408" s="128" t="s">
        <v>37</v>
      </c>
      <c r="D6408" s="128" t="s">
        <v>121</v>
      </c>
      <c r="E6408" s="128" t="s">
        <v>215</v>
      </c>
      <c r="F6408" s="128" t="s">
        <v>216</v>
      </c>
      <c r="G6408" s="128" t="s">
        <v>124</v>
      </c>
      <c r="H6408" s="128" t="s">
        <v>124</v>
      </c>
      <c r="I6408" s="128" t="s">
        <v>42</v>
      </c>
      <c r="J6408" s="128" t="s">
        <v>231</v>
      </c>
      <c r="K6408" s="128" t="s">
        <v>231</v>
      </c>
      <c r="L6408" s="128" t="s">
        <v>43</v>
      </c>
      <c r="M6408" s="128" t="s">
        <v>44</v>
      </c>
      <c r="N6408" s="128" t="s">
        <v>150</v>
      </c>
      <c r="O6408" s="128" t="s">
        <v>42</v>
      </c>
      <c r="P6408" s="128" t="s">
        <v>392</v>
      </c>
      <c r="Q6408" s="128" t="s">
        <v>1717</v>
      </c>
      <c r="R6408" s="128" t="s">
        <v>2788</v>
      </c>
      <c r="S6408" s="127">
        <v>201507</v>
      </c>
      <c r="T6408" s="128" t="s">
        <v>52</v>
      </c>
      <c r="U6408" s="127">
        <v>233.1</v>
      </c>
      <c r="V6408" s="138">
        <v>233.1</v>
      </c>
      <c r="W6408" s="128" t="s">
        <v>340</v>
      </c>
      <c r="X6408" s="128" t="s">
        <v>384</v>
      </c>
      <c r="Y6408" s="128" t="s">
        <v>1152</v>
      </c>
      <c r="Z6408" s="128" t="s">
        <v>48</v>
      </c>
      <c r="AA6408" s="128" t="s">
        <v>315</v>
      </c>
      <c r="AB6408" s="128" t="s">
        <v>42</v>
      </c>
      <c r="AC6408" s="128" t="s">
        <v>2789</v>
      </c>
      <c r="AD6408" s="128" t="s">
        <v>146</v>
      </c>
    </row>
    <row r="6409" spans="1:30" x14ac:dyDescent="0.25">
      <c r="A6409" s="128" t="s">
        <v>35</v>
      </c>
      <c r="B6409" s="128" t="s">
        <v>36</v>
      </c>
      <c r="C6409" s="128" t="s">
        <v>37</v>
      </c>
      <c r="D6409" s="128" t="s">
        <v>121</v>
      </c>
      <c r="E6409" s="128" t="s">
        <v>215</v>
      </c>
      <c r="F6409" s="128" t="s">
        <v>216</v>
      </c>
      <c r="G6409" s="128" t="s">
        <v>124</v>
      </c>
      <c r="H6409" s="128" t="s">
        <v>124</v>
      </c>
      <c r="I6409" s="128" t="s">
        <v>42</v>
      </c>
      <c r="J6409" s="128" t="s">
        <v>250</v>
      </c>
      <c r="K6409" s="128" t="s">
        <v>250</v>
      </c>
      <c r="L6409" s="128" t="s">
        <v>43</v>
      </c>
      <c r="M6409" s="128" t="s">
        <v>44</v>
      </c>
      <c r="N6409" s="128" t="s">
        <v>150</v>
      </c>
      <c r="O6409" s="128" t="s">
        <v>42</v>
      </c>
      <c r="P6409" s="128" t="s">
        <v>392</v>
      </c>
      <c r="Q6409" s="128" t="s">
        <v>1717</v>
      </c>
      <c r="R6409" s="128" t="s">
        <v>2796</v>
      </c>
      <c r="S6409" s="127">
        <v>201507</v>
      </c>
      <c r="T6409" s="128" t="s">
        <v>52</v>
      </c>
      <c r="U6409" s="127">
        <v>276.61</v>
      </c>
      <c r="V6409" s="138">
        <v>276.61</v>
      </c>
      <c r="W6409" s="128" t="s">
        <v>340</v>
      </c>
      <c r="X6409" s="128" t="s">
        <v>384</v>
      </c>
      <c r="Y6409" s="128" t="s">
        <v>1152</v>
      </c>
      <c r="Z6409" s="128" t="s">
        <v>48</v>
      </c>
      <c r="AA6409" s="128" t="s">
        <v>315</v>
      </c>
      <c r="AB6409" s="128" t="s">
        <v>42</v>
      </c>
      <c r="AC6409" s="128" t="s">
        <v>2789</v>
      </c>
      <c r="AD6409" s="128" t="s">
        <v>146</v>
      </c>
    </row>
    <row r="6410" spans="1:30" x14ac:dyDescent="0.25">
      <c r="A6410" s="128" t="s">
        <v>35</v>
      </c>
      <c r="B6410" s="128" t="s">
        <v>36</v>
      </c>
      <c r="C6410" s="128" t="s">
        <v>37</v>
      </c>
      <c r="D6410" s="128" t="s">
        <v>121</v>
      </c>
      <c r="E6410" s="128" t="s">
        <v>122</v>
      </c>
      <c r="F6410" s="128" t="s">
        <v>123</v>
      </c>
      <c r="G6410" s="128" t="s">
        <v>124</v>
      </c>
      <c r="H6410" s="128" t="s">
        <v>124</v>
      </c>
      <c r="I6410" s="128" t="s">
        <v>42</v>
      </c>
      <c r="J6410" s="128" t="s">
        <v>532</v>
      </c>
      <c r="K6410" s="128" t="s">
        <v>532</v>
      </c>
      <c r="L6410" s="128" t="s">
        <v>43</v>
      </c>
      <c r="M6410" s="128" t="s">
        <v>44</v>
      </c>
      <c r="N6410" s="128" t="s">
        <v>150</v>
      </c>
      <c r="O6410" s="128" t="s">
        <v>42</v>
      </c>
      <c r="P6410" s="128" t="s">
        <v>522</v>
      </c>
      <c r="Q6410" s="128" t="s">
        <v>653</v>
      </c>
      <c r="R6410" s="128" t="s">
        <v>2541</v>
      </c>
      <c r="S6410" s="127">
        <v>201507</v>
      </c>
      <c r="T6410" s="128" t="s">
        <v>52</v>
      </c>
      <c r="U6410" s="129">
        <v>6559.77</v>
      </c>
      <c r="V6410" s="138">
        <v>6559.77</v>
      </c>
      <c r="W6410" s="128" t="s">
        <v>340</v>
      </c>
      <c r="X6410" s="128" t="s">
        <v>177</v>
      </c>
      <c r="Y6410" s="128" t="s">
        <v>1152</v>
      </c>
      <c r="Z6410" s="128" t="s">
        <v>48</v>
      </c>
      <c r="AA6410" s="128" t="s">
        <v>315</v>
      </c>
      <c r="AB6410" s="128" t="s">
        <v>42</v>
      </c>
      <c r="AC6410" s="128" t="s">
        <v>2799</v>
      </c>
      <c r="AD6410" s="128" t="s">
        <v>146</v>
      </c>
    </row>
    <row r="6411" spans="1:30" x14ac:dyDescent="0.25">
      <c r="A6411" s="128" t="s">
        <v>35</v>
      </c>
      <c r="B6411" s="128" t="s">
        <v>36</v>
      </c>
      <c r="C6411" s="128" t="s">
        <v>37</v>
      </c>
      <c r="D6411" s="128" t="s">
        <v>121</v>
      </c>
      <c r="E6411" s="128" t="s">
        <v>122</v>
      </c>
      <c r="F6411" s="128" t="s">
        <v>123</v>
      </c>
      <c r="G6411" s="128" t="s">
        <v>124</v>
      </c>
      <c r="H6411" s="128" t="s">
        <v>124</v>
      </c>
      <c r="I6411" s="128" t="s">
        <v>42</v>
      </c>
      <c r="J6411" s="128" t="s">
        <v>652</v>
      </c>
      <c r="K6411" s="128" t="s">
        <v>652</v>
      </c>
      <c r="L6411" s="128" t="s">
        <v>43</v>
      </c>
      <c r="M6411" s="128" t="s">
        <v>44</v>
      </c>
      <c r="N6411" s="128" t="s">
        <v>150</v>
      </c>
      <c r="O6411" s="128" t="s">
        <v>42</v>
      </c>
      <c r="P6411" s="128" t="s">
        <v>522</v>
      </c>
      <c r="Q6411" s="128" t="s">
        <v>732</v>
      </c>
      <c r="R6411" s="128" t="s">
        <v>2541</v>
      </c>
      <c r="S6411" s="127">
        <v>201507</v>
      </c>
      <c r="T6411" s="128" t="s">
        <v>52</v>
      </c>
      <c r="U6411" s="129">
        <v>152716.56</v>
      </c>
      <c r="V6411" s="138">
        <v>152716.56</v>
      </c>
      <c r="W6411" s="128" t="s">
        <v>340</v>
      </c>
      <c r="X6411" s="128" t="s">
        <v>177</v>
      </c>
      <c r="Y6411" s="128" t="s">
        <v>1152</v>
      </c>
      <c r="Z6411" s="128" t="s">
        <v>48</v>
      </c>
      <c r="AA6411" s="128" t="s">
        <v>315</v>
      </c>
      <c r="AB6411" s="128" t="s">
        <v>42</v>
      </c>
      <c r="AC6411" s="128" t="s">
        <v>2799</v>
      </c>
      <c r="AD6411" s="128" t="s">
        <v>146</v>
      </c>
    </row>
    <row r="6412" spans="1:30" x14ac:dyDescent="0.25">
      <c r="A6412" s="128" t="s">
        <v>35</v>
      </c>
      <c r="B6412" s="128" t="s">
        <v>36</v>
      </c>
      <c r="C6412" s="128" t="s">
        <v>37</v>
      </c>
      <c r="D6412" s="128" t="s">
        <v>121</v>
      </c>
      <c r="E6412" s="128" t="s">
        <v>122</v>
      </c>
      <c r="F6412" s="128" t="s">
        <v>123</v>
      </c>
      <c r="G6412" s="128" t="s">
        <v>124</v>
      </c>
      <c r="H6412" s="128" t="s">
        <v>124</v>
      </c>
      <c r="I6412" s="128" t="s">
        <v>42</v>
      </c>
      <c r="J6412" s="128" t="s">
        <v>174</v>
      </c>
      <c r="K6412" s="128" t="s">
        <v>174</v>
      </c>
      <c r="L6412" s="128" t="s">
        <v>43</v>
      </c>
      <c r="M6412" s="128" t="s">
        <v>44</v>
      </c>
      <c r="N6412" s="128" t="s">
        <v>150</v>
      </c>
      <c r="O6412" s="128" t="s">
        <v>42</v>
      </c>
      <c r="P6412" s="128" t="s">
        <v>522</v>
      </c>
      <c r="Q6412" s="128" t="s">
        <v>529</v>
      </c>
      <c r="R6412" s="128" t="s">
        <v>2541</v>
      </c>
      <c r="S6412" s="127">
        <v>201507</v>
      </c>
      <c r="T6412" s="128" t="s">
        <v>52</v>
      </c>
      <c r="U6412" s="129">
        <v>516497.54</v>
      </c>
      <c r="V6412" s="138">
        <v>516497.54</v>
      </c>
      <c r="W6412" s="128" t="s">
        <v>340</v>
      </c>
      <c r="X6412" s="128" t="s">
        <v>177</v>
      </c>
      <c r="Y6412" s="128" t="s">
        <v>1152</v>
      </c>
      <c r="Z6412" s="128" t="s">
        <v>48</v>
      </c>
      <c r="AA6412" s="128" t="s">
        <v>315</v>
      </c>
      <c r="AB6412" s="128" t="s">
        <v>42</v>
      </c>
      <c r="AC6412" s="128" t="s">
        <v>2799</v>
      </c>
      <c r="AD6412" s="128" t="s">
        <v>146</v>
      </c>
    </row>
    <row r="6413" spans="1:30" x14ac:dyDescent="0.25">
      <c r="A6413" s="128" t="s">
        <v>35</v>
      </c>
      <c r="B6413" s="128" t="s">
        <v>36</v>
      </c>
      <c r="C6413" s="128" t="s">
        <v>37</v>
      </c>
      <c r="D6413" s="128" t="s">
        <v>121</v>
      </c>
      <c r="E6413" s="128" t="s">
        <v>215</v>
      </c>
      <c r="F6413" s="128" t="s">
        <v>216</v>
      </c>
      <c r="G6413" s="128" t="s">
        <v>124</v>
      </c>
      <c r="H6413" s="128" t="s">
        <v>124</v>
      </c>
      <c r="I6413" s="128" t="s">
        <v>42</v>
      </c>
      <c r="J6413" s="128" t="s">
        <v>231</v>
      </c>
      <c r="K6413" s="128" t="s">
        <v>231</v>
      </c>
      <c r="L6413" s="128" t="s">
        <v>43</v>
      </c>
      <c r="M6413" s="128" t="s">
        <v>44</v>
      </c>
      <c r="N6413" s="128" t="s">
        <v>150</v>
      </c>
      <c r="O6413" s="128" t="s">
        <v>42</v>
      </c>
      <c r="P6413" s="128" t="s">
        <v>392</v>
      </c>
      <c r="Q6413" s="128" t="s">
        <v>1717</v>
      </c>
      <c r="R6413" s="128" t="s">
        <v>2796</v>
      </c>
      <c r="S6413" s="127">
        <v>201507</v>
      </c>
      <c r="T6413" s="128" t="s">
        <v>52</v>
      </c>
      <c r="U6413" s="127">
        <v>259.33</v>
      </c>
      <c r="V6413" s="138">
        <v>259.33</v>
      </c>
      <c r="W6413" s="128" t="s">
        <v>340</v>
      </c>
      <c r="X6413" s="128" t="s">
        <v>384</v>
      </c>
      <c r="Y6413" s="128" t="s">
        <v>1152</v>
      </c>
      <c r="Z6413" s="128" t="s">
        <v>48</v>
      </c>
      <c r="AA6413" s="128" t="s">
        <v>315</v>
      </c>
      <c r="AB6413" s="128" t="s">
        <v>42</v>
      </c>
      <c r="AC6413" s="128" t="s">
        <v>2789</v>
      </c>
      <c r="AD6413" s="128" t="s">
        <v>146</v>
      </c>
    </row>
    <row r="6414" spans="1:30" x14ac:dyDescent="0.25">
      <c r="A6414" s="128" t="s">
        <v>35</v>
      </c>
      <c r="B6414" s="128" t="s">
        <v>36</v>
      </c>
      <c r="C6414" s="128" t="s">
        <v>37</v>
      </c>
      <c r="D6414" s="128" t="s">
        <v>121</v>
      </c>
      <c r="E6414" s="128" t="s">
        <v>215</v>
      </c>
      <c r="F6414" s="128" t="s">
        <v>216</v>
      </c>
      <c r="G6414" s="128" t="s">
        <v>124</v>
      </c>
      <c r="H6414" s="128" t="s">
        <v>124</v>
      </c>
      <c r="I6414" s="128" t="s">
        <v>42</v>
      </c>
      <c r="J6414" s="128" t="s">
        <v>231</v>
      </c>
      <c r="K6414" s="128" t="s">
        <v>231</v>
      </c>
      <c r="L6414" s="128" t="s">
        <v>43</v>
      </c>
      <c r="M6414" s="128" t="s">
        <v>44</v>
      </c>
      <c r="N6414" s="128" t="s">
        <v>150</v>
      </c>
      <c r="O6414" s="128" t="s">
        <v>42</v>
      </c>
      <c r="P6414" s="128" t="s">
        <v>392</v>
      </c>
      <c r="Q6414" s="128" t="s">
        <v>1717</v>
      </c>
      <c r="R6414" s="128" t="s">
        <v>2794</v>
      </c>
      <c r="S6414" s="127">
        <v>201507</v>
      </c>
      <c r="T6414" s="128" t="s">
        <v>52</v>
      </c>
      <c r="U6414" s="127">
        <v>233.1</v>
      </c>
      <c r="V6414" s="138">
        <v>233.1</v>
      </c>
      <c r="W6414" s="128" t="s">
        <v>340</v>
      </c>
      <c r="X6414" s="128" t="s">
        <v>384</v>
      </c>
      <c r="Y6414" s="128" t="s">
        <v>1152</v>
      </c>
      <c r="Z6414" s="128" t="s">
        <v>48</v>
      </c>
      <c r="AA6414" s="128" t="s">
        <v>315</v>
      </c>
      <c r="AB6414" s="128" t="s">
        <v>42</v>
      </c>
      <c r="AC6414" s="128" t="s">
        <v>2789</v>
      </c>
      <c r="AD6414" s="128" t="s">
        <v>146</v>
      </c>
    </row>
    <row r="6415" spans="1:30" x14ac:dyDescent="0.25">
      <c r="A6415" s="128" t="s">
        <v>35</v>
      </c>
      <c r="B6415" s="128" t="s">
        <v>36</v>
      </c>
      <c r="C6415" s="128" t="s">
        <v>37</v>
      </c>
      <c r="D6415" s="128" t="s">
        <v>121</v>
      </c>
      <c r="E6415" s="128" t="s">
        <v>215</v>
      </c>
      <c r="F6415" s="128" t="s">
        <v>216</v>
      </c>
      <c r="G6415" s="128" t="s">
        <v>124</v>
      </c>
      <c r="H6415" s="128" t="s">
        <v>124</v>
      </c>
      <c r="I6415" s="128" t="s">
        <v>42</v>
      </c>
      <c r="J6415" s="128" t="s">
        <v>231</v>
      </c>
      <c r="K6415" s="128" t="s">
        <v>231</v>
      </c>
      <c r="L6415" s="128" t="s">
        <v>43</v>
      </c>
      <c r="M6415" s="128" t="s">
        <v>44</v>
      </c>
      <c r="N6415" s="128" t="s">
        <v>150</v>
      </c>
      <c r="O6415" s="128" t="s">
        <v>42</v>
      </c>
      <c r="P6415" s="128" t="s">
        <v>2651</v>
      </c>
      <c r="Q6415" s="128" t="s">
        <v>417</v>
      </c>
      <c r="R6415" s="128" t="s">
        <v>2800</v>
      </c>
      <c r="S6415" s="127">
        <v>201507</v>
      </c>
      <c r="T6415" s="128" t="s">
        <v>52</v>
      </c>
      <c r="U6415" s="129">
        <v>8000</v>
      </c>
      <c r="V6415" s="138">
        <v>8000</v>
      </c>
      <c r="W6415" s="128" t="s">
        <v>340</v>
      </c>
      <c r="X6415" s="128" t="s">
        <v>236</v>
      </c>
      <c r="Y6415" s="128" t="s">
        <v>1152</v>
      </c>
      <c r="Z6415" s="128" t="s">
        <v>48</v>
      </c>
      <c r="AA6415" s="128" t="s">
        <v>315</v>
      </c>
      <c r="AB6415" s="128" t="s">
        <v>42</v>
      </c>
      <c r="AC6415" s="128" t="s">
        <v>2789</v>
      </c>
      <c r="AD6415" s="128" t="s">
        <v>146</v>
      </c>
    </row>
    <row r="6416" spans="1:30" x14ac:dyDescent="0.25">
      <c r="A6416" s="128" t="s">
        <v>35</v>
      </c>
      <c r="B6416" s="128" t="s">
        <v>36</v>
      </c>
      <c r="C6416" s="128" t="s">
        <v>37</v>
      </c>
      <c r="D6416" s="128" t="s">
        <v>121</v>
      </c>
      <c r="E6416" s="128" t="s">
        <v>122</v>
      </c>
      <c r="F6416" s="128" t="s">
        <v>123</v>
      </c>
      <c r="G6416" s="128" t="s">
        <v>124</v>
      </c>
      <c r="H6416" s="128" t="s">
        <v>124</v>
      </c>
      <c r="I6416" s="128" t="s">
        <v>42</v>
      </c>
      <c r="J6416" s="128" t="s">
        <v>532</v>
      </c>
      <c r="K6416" s="128" t="s">
        <v>532</v>
      </c>
      <c r="L6416" s="128" t="s">
        <v>43</v>
      </c>
      <c r="M6416" s="128" t="s">
        <v>44</v>
      </c>
      <c r="N6416" s="128" t="s">
        <v>180</v>
      </c>
      <c r="O6416" s="128" t="s">
        <v>42</v>
      </c>
      <c r="P6416" s="128" t="s">
        <v>522</v>
      </c>
      <c r="Q6416" s="128" t="s">
        <v>733</v>
      </c>
      <c r="R6416" s="128" t="s">
        <v>2541</v>
      </c>
      <c r="S6416" s="127">
        <v>201507</v>
      </c>
      <c r="T6416" s="128" t="s">
        <v>52</v>
      </c>
      <c r="U6416" s="129">
        <v>15126</v>
      </c>
      <c r="V6416" s="138">
        <v>15126</v>
      </c>
      <c r="W6416" s="128" t="s">
        <v>340</v>
      </c>
      <c r="X6416" s="128" t="s">
        <v>177</v>
      </c>
      <c r="Y6416" s="128" t="s">
        <v>1152</v>
      </c>
      <c r="Z6416" s="128" t="s">
        <v>48</v>
      </c>
      <c r="AA6416" s="128" t="s">
        <v>315</v>
      </c>
      <c r="AB6416" s="128" t="s">
        <v>42</v>
      </c>
      <c r="AC6416" s="128" t="s">
        <v>2799</v>
      </c>
      <c r="AD6416" s="128" t="s">
        <v>146</v>
      </c>
    </row>
    <row r="6417" spans="1:30" x14ac:dyDescent="0.25">
      <c r="A6417" s="128" t="s">
        <v>35</v>
      </c>
      <c r="B6417" s="128" t="s">
        <v>36</v>
      </c>
      <c r="C6417" s="128" t="s">
        <v>37</v>
      </c>
      <c r="D6417" s="128" t="s">
        <v>121</v>
      </c>
      <c r="E6417" s="128" t="s">
        <v>122</v>
      </c>
      <c r="F6417" s="128" t="s">
        <v>123</v>
      </c>
      <c r="G6417" s="128" t="s">
        <v>124</v>
      </c>
      <c r="H6417" s="128" t="s">
        <v>124</v>
      </c>
      <c r="I6417" s="128" t="s">
        <v>42</v>
      </c>
      <c r="J6417" s="128" t="s">
        <v>182</v>
      </c>
      <c r="K6417" s="128" t="s">
        <v>182</v>
      </c>
      <c r="L6417" s="128" t="s">
        <v>43</v>
      </c>
      <c r="M6417" s="128" t="s">
        <v>44</v>
      </c>
      <c r="N6417" s="128" t="s">
        <v>180</v>
      </c>
      <c r="O6417" s="128" t="s">
        <v>42</v>
      </c>
      <c r="P6417" s="128" t="s">
        <v>522</v>
      </c>
      <c r="Q6417" s="128" t="s">
        <v>530</v>
      </c>
      <c r="R6417" s="128" t="s">
        <v>2541</v>
      </c>
      <c r="S6417" s="127">
        <v>201507</v>
      </c>
      <c r="T6417" s="128" t="s">
        <v>52</v>
      </c>
      <c r="U6417" s="129">
        <v>211774.69</v>
      </c>
      <c r="V6417" s="138">
        <v>211774.69</v>
      </c>
      <c r="W6417" s="128" t="s">
        <v>340</v>
      </c>
      <c r="X6417" s="128" t="s">
        <v>177</v>
      </c>
      <c r="Y6417" s="128" t="s">
        <v>1152</v>
      </c>
      <c r="Z6417" s="128" t="s">
        <v>48</v>
      </c>
      <c r="AA6417" s="128" t="s">
        <v>315</v>
      </c>
      <c r="AB6417" s="128" t="s">
        <v>42</v>
      </c>
      <c r="AC6417" s="128" t="s">
        <v>2799</v>
      </c>
      <c r="AD6417" s="128" t="s">
        <v>146</v>
      </c>
    </row>
    <row r="6418" spans="1:30" x14ac:dyDescent="0.25">
      <c r="A6418" s="128" t="s">
        <v>35</v>
      </c>
      <c r="B6418" s="128" t="s">
        <v>36</v>
      </c>
      <c r="C6418" s="128" t="s">
        <v>37</v>
      </c>
      <c r="D6418" s="128" t="s">
        <v>121</v>
      </c>
      <c r="E6418" s="128" t="s">
        <v>122</v>
      </c>
      <c r="F6418" s="128" t="s">
        <v>123</v>
      </c>
      <c r="G6418" s="128" t="s">
        <v>124</v>
      </c>
      <c r="H6418" s="128" t="s">
        <v>124</v>
      </c>
      <c r="I6418" s="128" t="s">
        <v>42</v>
      </c>
      <c r="J6418" s="128" t="s">
        <v>182</v>
      </c>
      <c r="K6418" s="128" t="s">
        <v>182</v>
      </c>
      <c r="L6418" s="128" t="s">
        <v>43</v>
      </c>
      <c r="M6418" s="128" t="s">
        <v>44</v>
      </c>
      <c r="N6418" s="128" t="s">
        <v>150</v>
      </c>
      <c r="O6418" s="128" t="s">
        <v>42</v>
      </c>
      <c r="P6418" s="128" t="s">
        <v>522</v>
      </c>
      <c r="Q6418" s="128" t="s">
        <v>531</v>
      </c>
      <c r="R6418" s="128" t="s">
        <v>2541</v>
      </c>
      <c r="S6418" s="127">
        <v>201507</v>
      </c>
      <c r="T6418" s="128" t="s">
        <v>52</v>
      </c>
      <c r="U6418" s="129">
        <v>361073.16</v>
      </c>
      <c r="V6418" s="138">
        <v>361073.16</v>
      </c>
      <c r="W6418" s="128" t="s">
        <v>340</v>
      </c>
      <c r="X6418" s="128" t="s">
        <v>177</v>
      </c>
      <c r="Y6418" s="128" t="s">
        <v>1152</v>
      </c>
      <c r="Z6418" s="128" t="s">
        <v>48</v>
      </c>
      <c r="AA6418" s="128" t="s">
        <v>315</v>
      </c>
      <c r="AB6418" s="128" t="s">
        <v>42</v>
      </c>
      <c r="AC6418" s="128" t="s">
        <v>2799</v>
      </c>
      <c r="AD6418" s="128" t="s">
        <v>146</v>
      </c>
    </row>
    <row r="6419" spans="1:30" x14ac:dyDescent="0.25">
      <c r="A6419" s="128" t="s">
        <v>35</v>
      </c>
      <c r="B6419" s="128" t="s">
        <v>36</v>
      </c>
      <c r="C6419" s="128" t="s">
        <v>37</v>
      </c>
      <c r="D6419" s="128" t="s">
        <v>121</v>
      </c>
      <c r="E6419" s="128" t="s">
        <v>215</v>
      </c>
      <c r="F6419" s="128" t="s">
        <v>216</v>
      </c>
      <c r="G6419" s="128" t="s">
        <v>124</v>
      </c>
      <c r="H6419" s="128" t="s">
        <v>124</v>
      </c>
      <c r="I6419" s="128" t="s">
        <v>42</v>
      </c>
      <c r="J6419" s="128" t="s">
        <v>237</v>
      </c>
      <c r="K6419" s="128" t="s">
        <v>237</v>
      </c>
      <c r="L6419" s="128" t="s">
        <v>43</v>
      </c>
      <c r="M6419" s="128" t="s">
        <v>44</v>
      </c>
      <c r="N6419" s="128" t="s">
        <v>150</v>
      </c>
      <c r="O6419" s="128" t="s">
        <v>42</v>
      </c>
      <c r="P6419" s="128" t="s">
        <v>424</v>
      </c>
      <c r="Q6419" s="128" t="s">
        <v>425</v>
      </c>
      <c r="R6419" s="128" t="s">
        <v>2801</v>
      </c>
      <c r="S6419" s="127">
        <v>201507</v>
      </c>
      <c r="T6419" s="128" t="s">
        <v>52</v>
      </c>
      <c r="U6419" s="129">
        <v>27000</v>
      </c>
      <c r="V6419" s="138">
        <v>27000</v>
      </c>
      <c r="W6419" s="128" t="s">
        <v>340</v>
      </c>
      <c r="X6419" s="128" t="s">
        <v>422</v>
      </c>
      <c r="Y6419" s="128" t="s">
        <v>1152</v>
      </c>
      <c r="Z6419" s="128" t="s">
        <v>48</v>
      </c>
      <c r="AA6419" s="128" t="s">
        <v>315</v>
      </c>
      <c r="AB6419" s="128" t="s">
        <v>42</v>
      </c>
      <c r="AC6419" s="128" t="s">
        <v>2802</v>
      </c>
      <c r="AD6419" s="128" t="s">
        <v>146</v>
      </c>
    </row>
    <row r="6420" spans="1:30" x14ac:dyDescent="0.25">
      <c r="A6420" s="128" t="s">
        <v>35</v>
      </c>
      <c r="B6420" s="128" t="s">
        <v>36</v>
      </c>
      <c r="C6420" s="128" t="s">
        <v>37</v>
      </c>
      <c r="D6420" s="128" t="s">
        <v>121</v>
      </c>
      <c r="E6420" s="128" t="s">
        <v>215</v>
      </c>
      <c r="F6420" s="128" t="s">
        <v>216</v>
      </c>
      <c r="G6420" s="128" t="s">
        <v>124</v>
      </c>
      <c r="H6420" s="128" t="s">
        <v>124</v>
      </c>
      <c r="I6420" s="128" t="s">
        <v>42</v>
      </c>
      <c r="J6420" s="128" t="s">
        <v>437</v>
      </c>
      <c r="K6420" s="128" t="s">
        <v>437</v>
      </c>
      <c r="L6420" s="128" t="s">
        <v>43</v>
      </c>
      <c r="M6420" s="128" t="s">
        <v>44</v>
      </c>
      <c r="N6420" s="128" t="s">
        <v>150</v>
      </c>
      <c r="O6420" s="128" t="s">
        <v>42</v>
      </c>
      <c r="P6420" s="128" t="s">
        <v>446</v>
      </c>
      <c r="Q6420" s="128" t="s">
        <v>575</v>
      </c>
      <c r="R6420" s="128" t="s">
        <v>2803</v>
      </c>
      <c r="S6420" s="127">
        <v>201507</v>
      </c>
      <c r="T6420" s="128" t="s">
        <v>52</v>
      </c>
      <c r="U6420" s="129">
        <v>4525.71</v>
      </c>
      <c r="V6420" s="138">
        <v>4525.71</v>
      </c>
      <c r="W6420" s="128" t="s">
        <v>340</v>
      </c>
      <c r="X6420" s="128" t="s">
        <v>577</v>
      </c>
      <c r="Y6420" s="128" t="s">
        <v>1152</v>
      </c>
      <c r="Z6420" s="128" t="s">
        <v>48</v>
      </c>
      <c r="AA6420" s="128" t="s">
        <v>315</v>
      </c>
      <c r="AB6420" s="128" t="s">
        <v>42</v>
      </c>
      <c r="AC6420" s="128" t="s">
        <v>2804</v>
      </c>
      <c r="AD6420" s="128" t="s">
        <v>146</v>
      </c>
    </row>
    <row r="6421" spans="1:30" x14ac:dyDescent="0.25">
      <c r="A6421" s="128" t="s">
        <v>35</v>
      </c>
      <c r="B6421" s="128" t="s">
        <v>36</v>
      </c>
      <c r="C6421" s="128" t="s">
        <v>37</v>
      </c>
      <c r="D6421" s="128" t="s">
        <v>121</v>
      </c>
      <c r="E6421" s="128" t="s">
        <v>215</v>
      </c>
      <c r="F6421" s="128" t="s">
        <v>216</v>
      </c>
      <c r="G6421" s="128" t="s">
        <v>124</v>
      </c>
      <c r="H6421" s="128" t="s">
        <v>124</v>
      </c>
      <c r="I6421" s="128" t="s">
        <v>42</v>
      </c>
      <c r="J6421" s="128" t="s">
        <v>437</v>
      </c>
      <c r="K6421" s="128" t="s">
        <v>437</v>
      </c>
      <c r="L6421" s="128" t="s">
        <v>43</v>
      </c>
      <c r="M6421" s="128" t="s">
        <v>44</v>
      </c>
      <c r="N6421" s="128" t="s">
        <v>150</v>
      </c>
      <c r="O6421" s="128" t="s">
        <v>42</v>
      </c>
      <c r="P6421" s="128" t="s">
        <v>446</v>
      </c>
      <c r="Q6421" s="128" t="s">
        <v>575</v>
      </c>
      <c r="R6421" s="128" t="s">
        <v>2805</v>
      </c>
      <c r="S6421" s="127">
        <v>201507</v>
      </c>
      <c r="T6421" s="128" t="s">
        <v>52</v>
      </c>
      <c r="U6421" s="129">
        <v>3760.22</v>
      </c>
      <c r="V6421" s="138">
        <v>3760.22</v>
      </c>
      <c r="W6421" s="128" t="s">
        <v>340</v>
      </c>
      <c r="X6421" s="128" t="s">
        <v>577</v>
      </c>
      <c r="Y6421" s="128" t="s">
        <v>1152</v>
      </c>
      <c r="Z6421" s="128" t="s">
        <v>48</v>
      </c>
      <c r="AA6421" s="128" t="s">
        <v>315</v>
      </c>
      <c r="AB6421" s="128" t="s">
        <v>42</v>
      </c>
      <c r="AC6421" s="128" t="s">
        <v>2804</v>
      </c>
      <c r="AD6421" s="128" t="s">
        <v>146</v>
      </c>
    </row>
    <row r="6422" spans="1:30" x14ac:dyDescent="0.25">
      <c r="A6422" s="128" t="s">
        <v>35</v>
      </c>
      <c r="B6422" s="128" t="s">
        <v>36</v>
      </c>
      <c r="C6422" s="128" t="s">
        <v>37</v>
      </c>
      <c r="D6422" s="128" t="s">
        <v>121</v>
      </c>
      <c r="E6422" s="128" t="s">
        <v>215</v>
      </c>
      <c r="F6422" s="128" t="s">
        <v>216</v>
      </c>
      <c r="G6422" s="128" t="s">
        <v>124</v>
      </c>
      <c r="H6422" s="128" t="s">
        <v>124</v>
      </c>
      <c r="I6422" s="128" t="s">
        <v>42</v>
      </c>
      <c r="J6422" s="128" t="s">
        <v>217</v>
      </c>
      <c r="K6422" s="128" t="s">
        <v>217</v>
      </c>
      <c r="L6422" s="128" t="s">
        <v>43</v>
      </c>
      <c r="M6422" s="128" t="s">
        <v>44</v>
      </c>
      <c r="N6422" s="128" t="s">
        <v>150</v>
      </c>
      <c r="O6422" s="128" t="s">
        <v>42</v>
      </c>
      <c r="P6422" s="128" t="s">
        <v>392</v>
      </c>
      <c r="Q6422" s="128" t="s">
        <v>1717</v>
      </c>
      <c r="R6422" s="128" t="s">
        <v>2806</v>
      </c>
      <c r="S6422" s="127">
        <v>201507</v>
      </c>
      <c r="T6422" s="128" t="s">
        <v>52</v>
      </c>
      <c r="U6422" s="127">
        <v>279.72000000000003</v>
      </c>
      <c r="V6422" s="138">
        <v>279.72000000000003</v>
      </c>
      <c r="W6422" s="128" t="s">
        <v>340</v>
      </c>
      <c r="X6422" s="128" t="s">
        <v>384</v>
      </c>
      <c r="Y6422" s="128" t="s">
        <v>1152</v>
      </c>
      <c r="Z6422" s="128" t="s">
        <v>48</v>
      </c>
      <c r="AA6422" s="128" t="s">
        <v>315</v>
      </c>
      <c r="AB6422" s="128" t="s">
        <v>42</v>
      </c>
      <c r="AC6422" s="128" t="s">
        <v>2804</v>
      </c>
      <c r="AD6422" s="128" t="s">
        <v>146</v>
      </c>
    </row>
    <row r="6423" spans="1:30" x14ac:dyDescent="0.25">
      <c r="A6423" s="128" t="s">
        <v>35</v>
      </c>
      <c r="B6423" s="128" t="s">
        <v>36</v>
      </c>
      <c r="C6423" s="128" t="s">
        <v>37</v>
      </c>
      <c r="D6423" s="128" t="s">
        <v>121</v>
      </c>
      <c r="E6423" s="128" t="s">
        <v>215</v>
      </c>
      <c r="F6423" s="128" t="s">
        <v>216</v>
      </c>
      <c r="G6423" s="128" t="s">
        <v>124</v>
      </c>
      <c r="H6423" s="128" t="s">
        <v>124</v>
      </c>
      <c r="I6423" s="128" t="s">
        <v>42</v>
      </c>
      <c r="J6423" s="128" t="s">
        <v>250</v>
      </c>
      <c r="K6423" s="128" t="s">
        <v>250</v>
      </c>
      <c r="L6423" s="128" t="s">
        <v>43</v>
      </c>
      <c r="M6423" s="128" t="s">
        <v>44</v>
      </c>
      <c r="N6423" s="128" t="s">
        <v>150</v>
      </c>
      <c r="O6423" s="128" t="s">
        <v>42</v>
      </c>
      <c r="P6423" s="128" t="s">
        <v>392</v>
      </c>
      <c r="Q6423" s="128" t="s">
        <v>1717</v>
      </c>
      <c r="R6423" s="128" t="s">
        <v>2806</v>
      </c>
      <c r="S6423" s="127">
        <v>201507</v>
      </c>
      <c r="T6423" s="128" t="s">
        <v>52</v>
      </c>
      <c r="U6423" s="127">
        <v>248.64</v>
      </c>
      <c r="V6423" s="138">
        <v>248.64</v>
      </c>
      <c r="W6423" s="128" t="s">
        <v>340</v>
      </c>
      <c r="X6423" s="128" t="s">
        <v>384</v>
      </c>
      <c r="Y6423" s="128" t="s">
        <v>1152</v>
      </c>
      <c r="Z6423" s="128" t="s">
        <v>48</v>
      </c>
      <c r="AA6423" s="128" t="s">
        <v>315</v>
      </c>
      <c r="AB6423" s="128" t="s">
        <v>42</v>
      </c>
      <c r="AC6423" s="128" t="s">
        <v>2804</v>
      </c>
      <c r="AD6423" s="128" t="s">
        <v>146</v>
      </c>
    </row>
    <row r="6424" spans="1:30" x14ac:dyDescent="0.25">
      <c r="A6424" s="128" t="s">
        <v>35</v>
      </c>
      <c r="B6424" s="128" t="s">
        <v>36</v>
      </c>
      <c r="C6424" s="128" t="s">
        <v>37</v>
      </c>
      <c r="D6424" s="128" t="s">
        <v>121</v>
      </c>
      <c r="E6424" s="128" t="s">
        <v>215</v>
      </c>
      <c r="F6424" s="128" t="s">
        <v>216</v>
      </c>
      <c r="G6424" s="128" t="s">
        <v>124</v>
      </c>
      <c r="H6424" s="128" t="s">
        <v>124</v>
      </c>
      <c r="I6424" s="128" t="s">
        <v>42</v>
      </c>
      <c r="J6424" s="128" t="s">
        <v>261</v>
      </c>
      <c r="K6424" s="128" t="s">
        <v>261</v>
      </c>
      <c r="L6424" s="128" t="s">
        <v>43</v>
      </c>
      <c r="M6424" s="128" t="s">
        <v>44</v>
      </c>
      <c r="N6424" s="128" t="s">
        <v>150</v>
      </c>
      <c r="O6424" s="128" t="s">
        <v>42</v>
      </c>
      <c r="P6424" s="128" t="s">
        <v>392</v>
      </c>
      <c r="Q6424" s="128" t="s">
        <v>1717</v>
      </c>
      <c r="R6424" s="128" t="s">
        <v>2806</v>
      </c>
      <c r="S6424" s="127">
        <v>201507</v>
      </c>
      <c r="T6424" s="128" t="s">
        <v>52</v>
      </c>
      <c r="U6424" s="127">
        <v>264.18</v>
      </c>
      <c r="V6424" s="138">
        <v>264.18</v>
      </c>
      <c r="W6424" s="128" t="s">
        <v>340</v>
      </c>
      <c r="X6424" s="128" t="s">
        <v>384</v>
      </c>
      <c r="Y6424" s="128" t="s">
        <v>1152</v>
      </c>
      <c r="Z6424" s="128" t="s">
        <v>48</v>
      </c>
      <c r="AA6424" s="128" t="s">
        <v>315</v>
      </c>
      <c r="AB6424" s="128" t="s">
        <v>42</v>
      </c>
      <c r="AC6424" s="128" t="s">
        <v>2804</v>
      </c>
      <c r="AD6424" s="128" t="s">
        <v>146</v>
      </c>
    </row>
    <row r="6425" spans="1:30" x14ac:dyDescent="0.25">
      <c r="A6425" s="128" t="s">
        <v>35</v>
      </c>
      <c r="B6425" s="128" t="s">
        <v>36</v>
      </c>
      <c r="C6425" s="128" t="s">
        <v>37</v>
      </c>
      <c r="D6425" s="128" t="s">
        <v>121</v>
      </c>
      <c r="E6425" s="128" t="s">
        <v>122</v>
      </c>
      <c r="F6425" s="128" t="s">
        <v>123</v>
      </c>
      <c r="G6425" s="128" t="s">
        <v>124</v>
      </c>
      <c r="H6425" s="128" t="s">
        <v>124</v>
      </c>
      <c r="I6425" s="128" t="s">
        <v>42</v>
      </c>
      <c r="J6425" s="128" t="s">
        <v>156</v>
      </c>
      <c r="K6425" s="128" t="s">
        <v>156</v>
      </c>
      <c r="L6425" s="128" t="s">
        <v>43</v>
      </c>
      <c r="M6425" s="128" t="s">
        <v>44</v>
      </c>
      <c r="N6425" s="128" t="s">
        <v>126</v>
      </c>
      <c r="O6425" s="128" t="s">
        <v>42</v>
      </c>
      <c r="P6425" s="128" t="s">
        <v>1478</v>
      </c>
      <c r="Q6425" s="128" t="s">
        <v>167</v>
      </c>
      <c r="R6425" s="128" t="s">
        <v>2807</v>
      </c>
      <c r="S6425" s="127">
        <v>201507</v>
      </c>
      <c r="T6425" s="128" t="s">
        <v>52</v>
      </c>
      <c r="U6425" s="127">
        <v>0</v>
      </c>
      <c r="V6425" s="138">
        <v>17.25</v>
      </c>
      <c r="W6425" s="128" t="s">
        <v>42</v>
      </c>
      <c r="X6425" s="128" t="s">
        <v>42</v>
      </c>
      <c r="Y6425" s="128" t="s">
        <v>1152</v>
      </c>
      <c r="Z6425" s="128" t="s">
        <v>48</v>
      </c>
      <c r="AA6425" s="128" t="s">
        <v>168</v>
      </c>
      <c r="AB6425" s="128" t="s">
        <v>42</v>
      </c>
      <c r="AC6425" s="128" t="s">
        <v>2804</v>
      </c>
      <c r="AD6425" s="128" t="s">
        <v>146</v>
      </c>
    </row>
    <row r="6426" spans="1:30" x14ac:dyDescent="0.25">
      <c r="A6426" s="128" t="s">
        <v>35</v>
      </c>
      <c r="B6426" s="128" t="s">
        <v>36</v>
      </c>
      <c r="C6426" s="128" t="s">
        <v>37</v>
      </c>
      <c r="D6426" s="128" t="s">
        <v>121</v>
      </c>
      <c r="E6426" s="128" t="s">
        <v>122</v>
      </c>
      <c r="F6426" s="128" t="s">
        <v>123</v>
      </c>
      <c r="G6426" s="128" t="s">
        <v>124</v>
      </c>
      <c r="H6426" s="128" t="s">
        <v>124</v>
      </c>
      <c r="I6426" s="128" t="s">
        <v>42</v>
      </c>
      <c r="J6426" s="128" t="s">
        <v>125</v>
      </c>
      <c r="K6426" s="128" t="s">
        <v>125</v>
      </c>
      <c r="L6426" s="128" t="s">
        <v>43</v>
      </c>
      <c r="M6426" s="128" t="s">
        <v>44</v>
      </c>
      <c r="N6426" s="128" t="s">
        <v>131</v>
      </c>
      <c r="O6426" s="128" t="s">
        <v>42</v>
      </c>
      <c r="P6426" s="128" t="s">
        <v>311</v>
      </c>
      <c r="Q6426" s="128" t="s">
        <v>2808</v>
      </c>
      <c r="R6426" s="128" t="s">
        <v>2809</v>
      </c>
      <c r="S6426" s="127">
        <v>201507</v>
      </c>
      <c r="T6426" s="128" t="s">
        <v>52</v>
      </c>
      <c r="U6426" s="127">
        <v>0</v>
      </c>
      <c r="V6426" s="138">
        <v>6.33</v>
      </c>
      <c r="W6426" s="128" t="s">
        <v>42</v>
      </c>
      <c r="X6426" s="128" t="s">
        <v>2810</v>
      </c>
      <c r="Y6426" s="128" t="s">
        <v>1152</v>
      </c>
      <c r="Z6426" s="128" t="s">
        <v>48</v>
      </c>
      <c r="AA6426" s="128" t="s">
        <v>315</v>
      </c>
      <c r="AB6426" s="128" t="s">
        <v>42</v>
      </c>
      <c r="AC6426" s="128" t="s">
        <v>2811</v>
      </c>
      <c r="AD6426" s="128" t="s">
        <v>146</v>
      </c>
    </row>
    <row r="6427" spans="1:30" x14ac:dyDescent="0.25">
      <c r="A6427" s="128" t="s">
        <v>35</v>
      </c>
      <c r="B6427" s="128" t="s">
        <v>36</v>
      </c>
      <c r="C6427" s="128" t="s">
        <v>37</v>
      </c>
      <c r="D6427" s="128" t="s">
        <v>121</v>
      </c>
      <c r="E6427" s="128" t="s">
        <v>215</v>
      </c>
      <c r="F6427" s="128" t="s">
        <v>216</v>
      </c>
      <c r="G6427" s="128" t="s">
        <v>124</v>
      </c>
      <c r="H6427" s="128" t="s">
        <v>124</v>
      </c>
      <c r="I6427" s="128" t="s">
        <v>42</v>
      </c>
      <c r="J6427" s="128" t="s">
        <v>268</v>
      </c>
      <c r="K6427" s="128" t="s">
        <v>268</v>
      </c>
      <c r="L6427" s="128" t="s">
        <v>43</v>
      </c>
      <c r="M6427" s="128" t="s">
        <v>44</v>
      </c>
      <c r="N6427" s="128" t="s">
        <v>126</v>
      </c>
      <c r="O6427" s="128" t="s">
        <v>242</v>
      </c>
      <c r="P6427" s="128" t="s">
        <v>681</v>
      </c>
      <c r="Q6427" s="128" t="s">
        <v>2732</v>
      </c>
      <c r="R6427" s="128" t="s">
        <v>2812</v>
      </c>
      <c r="S6427" s="127">
        <v>201507</v>
      </c>
      <c r="T6427" s="128" t="s">
        <v>52</v>
      </c>
      <c r="U6427" s="127">
        <v>0</v>
      </c>
      <c r="V6427" s="138">
        <v>277.27999999999997</v>
      </c>
      <c r="W6427" s="128" t="s">
        <v>42</v>
      </c>
      <c r="X6427" s="128" t="s">
        <v>42</v>
      </c>
      <c r="Y6427" s="128" t="s">
        <v>1152</v>
      </c>
      <c r="Z6427" s="128" t="s">
        <v>48</v>
      </c>
      <c r="AA6427" s="128" t="s">
        <v>144</v>
      </c>
      <c r="AB6427" s="128" t="s">
        <v>42</v>
      </c>
      <c r="AC6427" s="128" t="s">
        <v>2811</v>
      </c>
      <c r="AD6427" s="128" t="s">
        <v>146</v>
      </c>
    </row>
    <row r="6428" spans="1:30" x14ac:dyDescent="0.25">
      <c r="A6428" s="128" t="s">
        <v>35</v>
      </c>
      <c r="B6428" s="128" t="s">
        <v>36</v>
      </c>
      <c r="C6428" s="128" t="s">
        <v>37</v>
      </c>
      <c r="D6428" s="128" t="s">
        <v>121</v>
      </c>
      <c r="E6428" s="128" t="s">
        <v>122</v>
      </c>
      <c r="F6428" s="128" t="s">
        <v>123</v>
      </c>
      <c r="G6428" s="128" t="s">
        <v>124</v>
      </c>
      <c r="H6428" s="128" t="s">
        <v>124</v>
      </c>
      <c r="I6428" s="128" t="s">
        <v>42</v>
      </c>
      <c r="J6428" s="128" t="s">
        <v>156</v>
      </c>
      <c r="K6428" s="128" t="s">
        <v>156</v>
      </c>
      <c r="L6428" s="128" t="s">
        <v>43</v>
      </c>
      <c r="M6428" s="128" t="s">
        <v>44</v>
      </c>
      <c r="N6428" s="128" t="s">
        <v>126</v>
      </c>
      <c r="O6428" s="128" t="s">
        <v>42</v>
      </c>
      <c r="P6428" s="128" t="s">
        <v>1478</v>
      </c>
      <c r="Q6428" s="128" t="s">
        <v>2813</v>
      </c>
      <c r="R6428" s="128" t="s">
        <v>2807</v>
      </c>
      <c r="S6428" s="127">
        <v>201507</v>
      </c>
      <c r="T6428" s="128" t="s">
        <v>52</v>
      </c>
      <c r="U6428" s="127">
        <v>0</v>
      </c>
      <c r="V6428" s="138">
        <v>6</v>
      </c>
      <c r="W6428" s="128" t="s">
        <v>42</v>
      </c>
      <c r="X6428" s="128" t="s">
        <v>42</v>
      </c>
      <c r="Y6428" s="128" t="s">
        <v>1152</v>
      </c>
      <c r="Z6428" s="128" t="s">
        <v>48</v>
      </c>
      <c r="AA6428" s="128" t="s">
        <v>168</v>
      </c>
      <c r="AB6428" s="128" t="s">
        <v>42</v>
      </c>
      <c r="AC6428" s="128" t="s">
        <v>2804</v>
      </c>
      <c r="AD6428" s="128" t="s">
        <v>146</v>
      </c>
    </row>
    <row r="6429" spans="1:30" x14ac:dyDescent="0.25">
      <c r="A6429" s="128" t="s">
        <v>35</v>
      </c>
      <c r="B6429" s="128" t="s">
        <v>36</v>
      </c>
      <c r="C6429" s="128" t="s">
        <v>37</v>
      </c>
      <c r="D6429" s="128" t="s">
        <v>121</v>
      </c>
      <c r="E6429" s="128" t="s">
        <v>215</v>
      </c>
      <c r="F6429" s="128" t="s">
        <v>216</v>
      </c>
      <c r="G6429" s="128" t="s">
        <v>124</v>
      </c>
      <c r="H6429" s="128" t="s">
        <v>124</v>
      </c>
      <c r="I6429" s="128" t="s">
        <v>42</v>
      </c>
      <c r="J6429" s="128" t="s">
        <v>231</v>
      </c>
      <c r="K6429" s="128" t="s">
        <v>231</v>
      </c>
      <c r="L6429" s="128" t="s">
        <v>43</v>
      </c>
      <c r="M6429" s="128" t="s">
        <v>44</v>
      </c>
      <c r="N6429" s="128" t="s">
        <v>150</v>
      </c>
      <c r="O6429" s="128" t="s">
        <v>42</v>
      </c>
      <c r="P6429" s="128" t="s">
        <v>392</v>
      </c>
      <c r="Q6429" s="128" t="s">
        <v>1717</v>
      </c>
      <c r="R6429" s="128" t="s">
        <v>2806</v>
      </c>
      <c r="S6429" s="127">
        <v>201507</v>
      </c>
      <c r="T6429" s="128" t="s">
        <v>52</v>
      </c>
      <c r="U6429" s="127">
        <v>233.1</v>
      </c>
      <c r="V6429" s="138">
        <v>233.1</v>
      </c>
      <c r="W6429" s="128" t="s">
        <v>340</v>
      </c>
      <c r="X6429" s="128" t="s">
        <v>384</v>
      </c>
      <c r="Y6429" s="128" t="s">
        <v>1152</v>
      </c>
      <c r="Z6429" s="128" t="s">
        <v>48</v>
      </c>
      <c r="AA6429" s="128" t="s">
        <v>315</v>
      </c>
      <c r="AB6429" s="128" t="s">
        <v>42</v>
      </c>
      <c r="AC6429" s="128" t="s">
        <v>2804</v>
      </c>
      <c r="AD6429" s="128" t="s">
        <v>146</v>
      </c>
    </row>
    <row r="6430" spans="1:30" x14ac:dyDescent="0.25">
      <c r="A6430" s="128" t="s">
        <v>35</v>
      </c>
      <c r="B6430" s="128" t="s">
        <v>36</v>
      </c>
      <c r="C6430" s="128" t="s">
        <v>37</v>
      </c>
      <c r="D6430" s="128" t="s">
        <v>121</v>
      </c>
      <c r="E6430" s="128" t="s">
        <v>122</v>
      </c>
      <c r="F6430" s="128" t="s">
        <v>123</v>
      </c>
      <c r="G6430" s="128" t="s">
        <v>124</v>
      </c>
      <c r="H6430" s="128" t="s">
        <v>124</v>
      </c>
      <c r="I6430" s="128" t="s">
        <v>42</v>
      </c>
      <c r="J6430" s="128" t="s">
        <v>156</v>
      </c>
      <c r="K6430" s="128" t="s">
        <v>156</v>
      </c>
      <c r="L6430" s="128" t="s">
        <v>43</v>
      </c>
      <c r="M6430" s="128" t="s">
        <v>44</v>
      </c>
      <c r="N6430" s="128" t="s">
        <v>126</v>
      </c>
      <c r="O6430" s="128" t="s">
        <v>42</v>
      </c>
      <c r="P6430" s="128" t="s">
        <v>1478</v>
      </c>
      <c r="Q6430" s="128" t="s">
        <v>167</v>
      </c>
      <c r="R6430" s="128" t="s">
        <v>2807</v>
      </c>
      <c r="S6430" s="127">
        <v>201507</v>
      </c>
      <c r="T6430" s="128" t="s">
        <v>52</v>
      </c>
      <c r="U6430" s="127">
        <v>0</v>
      </c>
      <c r="V6430" s="138">
        <v>17.25</v>
      </c>
      <c r="W6430" s="128" t="s">
        <v>42</v>
      </c>
      <c r="X6430" s="128" t="s">
        <v>42</v>
      </c>
      <c r="Y6430" s="128" t="s">
        <v>1152</v>
      </c>
      <c r="Z6430" s="128" t="s">
        <v>48</v>
      </c>
      <c r="AA6430" s="128" t="s">
        <v>168</v>
      </c>
      <c r="AB6430" s="128" t="s">
        <v>42</v>
      </c>
      <c r="AC6430" s="128" t="s">
        <v>2804</v>
      </c>
      <c r="AD6430" s="128" t="s">
        <v>146</v>
      </c>
    </row>
    <row r="6431" spans="1:30" x14ac:dyDescent="0.25">
      <c r="A6431" s="128" t="s">
        <v>35</v>
      </c>
      <c r="B6431" s="128" t="s">
        <v>36</v>
      </c>
      <c r="C6431" s="128" t="s">
        <v>37</v>
      </c>
      <c r="D6431" s="128" t="s">
        <v>121</v>
      </c>
      <c r="E6431" s="128" t="s">
        <v>122</v>
      </c>
      <c r="F6431" s="128" t="s">
        <v>123</v>
      </c>
      <c r="G6431" s="128" t="s">
        <v>124</v>
      </c>
      <c r="H6431" s="128" t="s">
        <v>124</v>
      </c>
      <c r="I6431" s="128" t="s">
        <v>42</v>
      </c>
      <c r="J6431" s="128" t="s">
        <v>298</v>
      </c>
      <c r="K6431" s="128" t="s">
        <v>298</v>
      </c>
      <c r="L6431" s="128" t="s">
        <v>43</v>
      </c>
      <c r="M6431" s="128" t="s">
        <v>44</v>
      </c>
      <c r="N6431" s="128" t="s">
        <v>150</v>
      </c>
      <c r="O6431" s="128" t="s">
        <v>42</v>
      </c>
      <c r="P6431" s="128" t="s">
        <v>506</v>
      </c>
      <c r="Q6431" s="128" t="s">
        <v>1713</v>
      </c>
      <c r="R6431" s="128" t="s">
        <v>2814</v>
      </c>
      <c r="S6431" s="127">
        <v>201507</v>
      </c>
      <c r="T6431" s="128" t="s">
        <v>52</v>
      </c>
      <c r="U6431" s="129">
        <v>7500</v>
      </c>
      <c r="V6431" s="138">
        <v>7500</v>
      </c>
      <c r="W6431" s="128" t="s">
        <v>340</v>
      </c>
      <c r="X6431" s="128" t="s">
        <v>1694</v>
      </c>
      <c r="Y6431" s="128" t="s">
        <v>1152</v>
      </c>
      <c r="Z6431" s="128" t="s">
        <v>48</v>
      </c>
      <c r="AA6431" s="128" t="s">
        <v>315</v>
      </c>
      <c r="AB6431" s="128" t="s">
        <v>42</v>
      </c>
      <c r="AC6431" s="128" t="s">
        <v>2804</v>
      </c>
      <c r="AD6431" s="128" t="s">
        <v>146</v>
      </c>
    </row>
    <row r="6432" spans="1:30" x14ac:dyDescent="0.25">
      <c r="A6432" s="128" t="s">
        <v>35</v>
      </c>
      <c r="B6432" s="128" t="s">
        <v>36</v>
      </c>
      <c r="C6432" s="128" t="s">
        <v>37</v>
      </c>
      <c r="D6432" s="128" t="s">
        <v>121</v>
      </c>
      <c r="E6432" s="128" t="s">
        <v>215</v>
      </c>
      <c r="F6432" s="128" t="s">
        <v>216</v>
      </c>
      <c r="G6432" s="128" t="s">
        <v>124</v>
      </c>
      <c r="H6432" s="128" t="s">
        <v>124</v>
      </c>
      <c r="I6432" s="128" t="s">
        <v>42</v>
      </c>
      <c r="J6432" s="128" t="s">
        <v>437</v>
      </c>
      <c r="K6432" s="128" t="s">
        <v>437</v>
      </c>
      <c r="L6432" s="128" t="s">
        <v>43</v>
      </c>
      <c r="M6432" s="128" t="s">
        <v>44</v>
      </c>
      <c r="N6432" s="128" t="s">
        <v>150</v>
      </c>
      <c r="O6432" s="128" t="s">
        <v>42</v>
      </c>
      <c r="P6432" s="128" t="s">
        <v>392</v>
      </c>
      <c r="Q6432" s="128" t="s">
        <v>1717</v>
      </c>
      <c r="R6432" s="128" t="s">
        <v>2806</v>
      </c>
      <c r="S6432" s="127">
        <v>201507</v>
      </c>
      <c r="T6432" s="128" t="s">
        <v>52</v>
      </c>
      <c r="U6432" s="127">
        <v>248.64</v>
      </c>
      <c r="V6432" s="138">
        <v>248.64</v>
      </c>
      <c r="W6432" s="128" t="s">
        <v>340</v>
      </c>
      <c r="X6432" s="128" t="s">
        <v>384</v>
      </c>
      <c r="Y6432" s="128" t="s">
        <v>1152</v>
      </c>
      <c r="Z6432" s="128" t="s">
        <v>48</v>
      </c>
      <c r="AA6432" s="128" t="s">
        <v>315</v>
      </c>
      <c r="AB6432" s="128" t="s">
        <v>42</v>
      </c>
      <c r="AC6432" s="128" t="s">
        <v>2804</v>
      </c>
      <c r="AD6432" s="128" t="s">
        <v>146</v>
      </c>
    </row>
    <row r="6433" spans="1:30" x14ac:dyDescent="0.25">
      <c r="A6433" s="128" t="s">
        <v>35</v>
      </c>
      <c r="B6433" s="128" t="s">
        <v>36</v>
      </c>
      <c r="C6433" s="128" t="s">
        <v>37</v>
      </c>
      <c r="D6433" s="128" t="s">
        <v>121</v>
      </c>
      <c r="E6433" s="128" t="s">
        <v>215</v>
      </c>
      <c r="F6433" s="128" t="s">
        <v>216</v>
      </c>
      <c r="G6433" s="128" t="s">
        <v>124</v>
      </c>
      <c r="H6433" s="128" t="s">
        <v>124</v>
      </c>
      <c r="I6433" s="128" t="s">
        <v>42</v>
      </c>
      <c r="J6433" s="128" t="s">
        <v>268</v>
      </c>
      <c r="K6433" s="128" t="s">
        <v>268</v>
      </c>
      <c r="L6433" s="128" t="s">
        <v>43</v>
      </c>
      <c r="M6433" s="128" t="s">
        <v>44</v>
      </c>
      <c r="N6433" s="128" t="s">
        <v>126</v>
      </c>
      <c r="O6433" s="128" t="s">
        <v>242</v>
      </c>
      <c r="P6433" s="128" t="s">
        <v>681</v>
      </c>
      <c r="Q6433" s="128" t="s">
        <v>2815</v>
      </c>
      <c r="R6433" s="128" t="s">
        <v>2812</v>
      </c>
      <c r="S6433" s="127">
        <v>201507</v>
      </c>
      <c r="T6433" s="128" t="s">
        <v>52</v>
      </c>
      <c r="U6433" s="127">
        <v>0</v>
      </c>
      <c r="V6433" s="138">
        <v>41.01</v>
      </c>
      <c r="W6433" s="128" t="s">
        <v>42</v>
      </c>
      <c r="X6433" s="128" t="s">
        <v>42</v>
      </c>
      <c r="Y6433" s="128" t="s">
        <v>1152</v>
      </c>
      <c r="Z6433" s="128" t="s">
        <v>48</v>
      </c>
      <c r="AA6433" s="128" t="s">
        <v>144</v>
      </c>
      <c r="AB6433" s="128" t="s">
        <v>42</v>
      </c>
      <c r="AC6433" s="128" t="s">
        <v>2811</v>
      </c>
      <c r="AD6433" s="128" t="s">
        <v>146</v>
      </c>
    </row>
    <row r="6434" spans="1:30" x14ac:dyDescent="0.25">
      <c r="A6434" s="128" t="s">
        <v>35</v>
      </c>
      <c r="B6434" s="128" t="s">
        <v>36</v>
      </c>
      <c r="C6434" s="128" t="s">
        <v>37</v>
      </c>
      <c r="D6434" s="128" t="s">
        <v>121</v>
      </c>
      <c r="E6434" s="128" t="s">
        <v>122</v>
      </c>
      <c r="F6434" s="128" t="s">
        <v>123</v>
      </c>
      <c r="G6434" s="128" t="s">
        <v>124</v>
      </c>
      <c r="H6434" s="128" t="s">
        <v>124</v>
      </c>
      <c r="I6434" s="128" t="s">
        <v>42</v>
      </c>
      <c r="J6434" s="128" t="s">
        <v>156</v>
      </c>
      <c r="K6434" s="128" t="s">
        <v>156</v>
      </c>
      <c r="L6434" s="128" t="s">
        <v>43</v>
      </c>
      <c r="M6434" s="128" t="s">
        <v>44</v>
      </c>
      <c r="N6434" s="128" t="s">
        <v>150</v>
      </c>
      <c r="O6434" s="128" t="s">
        <v>42</v>
      </c>
      <c r="P6434" s="128" t="s">
        <v>2816</v>
      </c>
      <c r="Q6434" s="128" t="s">
        <v>2817</v>
      </c>
      <c r="R6434" s="128" t="s">
        <v>2818</v>
      </c>
      <c r="S6434" s="127">
        <v>201507</v>
      </c>
      <c r="T6434" s="128" t="s">
        <v>52</v>
      </c>
      <c r="U6434" s="127">
        <v>0</v>
      </c>
      <c r="V6434" s="138">
        <v>112.5</v>
      </c>
      <c r="W6434" s="128" t="s">
        <v>42</v>
      </c>
      <c r="X6434" s="128" t="s">
        <v>42</v>
      </c>
      <c r="Y6434" s="128" t="s">
        <v>1152</v>
      </c>
      <c r="Z6434" s="128" t="s">
        <v>48</v>
      </c>
      <c r="AA6434" s="128" t="s">
        <v>315</v>
      </c>
      <c r="AB6434" s="128" t="s">
        <v>42</v>
      </c>
      <c r="AC6434" s="128" t="s">
        <v>2819</v>
      </c>
      <c r="AD6434" s="128" t="s">
        <v>146</v>
      </c>
    </row>
    <row r="6435" spans="1:30" x14ac:dyDescent="0.25">
      <c r="A6435" s="128" t="s">
        <v>35</v>
      </c>
      <c r="B6435" s="128" t="s">
        <v>36</v>
      </c>
      <c r="C6435" s="128" t="s">
        <v>37</v>
      </c>
      <c r="D6435" s="128" t="s">
        <v>121</v>
      </c>
      <c r="E6435" s="128" t="s">
        <v>122</v>
      </c>
      <c r="F6435" s="128" t="s">
        <v>123</v>
      </c>
      <c r="G6435" s="128" t="s">
        <v>124</v>
      </c>
      <c r="H6435" s="128" t="s">
        <v>124</v>
      </c>
      <c r="I6435" s="128" t="s">
        <v>42</v>
      </c>
      <c r="J6435" s="128" t="s">
        <v>500</v>
      </c>
      <c r="K6435" s="128" t="s">
        <v>500</v>
      </c>
      <c r="L6435" s="128" t="s">
        <v>43</v>
      </c>
      <c r="M6435" s="128" t="s">
        <v>44</v>
      </c>
      <c r="N6435" s="128" t="s">
        <v>162</v>
      </c>
      <c r="O6435" s="128" t="s">
        <v>42</v>
      </c>
      <c r="P6435" s="128" t="s">
        <v>808</v>
      </c>
      <c r="Q6435" s="128" t="s">
        <v>1923</v>
      </c>
      <c r="R6435" s="128" t="s">
        <v>2820</v>
      </c>
      <c r="S6435" s="127">
        <v>201507</v>
      </c>
      <c r="T6435" s="128" t="s">
        <v>52</v>
      </c>
      <c r="U6435" s="129">
        <v>24027.25</v>
      </c>
      <c r="V6435" s="138">
        <v>24027.25</v>
      </c>
      <c r="W6435" s="128" t="s">
        <v>340</v>
      </c>
      <c r="X6435" s="128" t="s">
        <v>807</v>
      </c>
      <c r="Y6435" s="128" t="s">
        <v>1152</v>
      </c>
      <c r="Z6435" s="128" t="s">
        <v>48</v>
      </c>
      <c r="AA6435" s="128" t="s">
        <v>315</v>
      </c>
      <c r="AB6435" s="128" t="s">
        <v>42</v>
      </c>
      <c r="AC6435" s="128" t="s">
        <v>2819</v>
      </c>
      <c r="AD6435" s="128" t="s">
        <v>146</v>
      </c>
    </row>
    <row r="6436" spans="1:30" x14ac:dyDescent="0.25">
      <c r="A6436" s="128" t="s">
        <v>35</v>
      </c>
      <c r="B6436" s="128" t="s">
        <v>36</v>
      </c>
      <c r="C6436" s="128" t="s">
        <v>37</v>
      </c>
      <c r="D6436" s="128" t="s">
        <v>121</v>
      </c>
      <c r="E6436" s="128" t="s">
        <v>215</v>
      </c>
      <c r="F6436" s="128" t="s">
        <v>216</v>
      </c>
      <c r="G6436" s="128" t="s">
        <v>124</v>
      </c>
      <c r="H6436" s="128" t="s">
        <v>124</v>
      </c>
      <c r="I6436" s="128" t="s">
        <v>42</v>
      </c>
      <c r="J6436" s="128" t="s">
        <v>268</v>
      </c>
      <c r="K6436" s="128" t="s">
        <v>268</v>
      </c>
      <c r="L6436" s="128" t="s">
        <v>43</v>
      </c>
      <c r="M6436" s="128" t="s">
        <v>44</v>
      </c>
      <c r="N6436" s="128" t="s">
        <v>126</v>
      </c>
      <c r="O6436" s="128" t="s">
        <v>242</v>
      </c>
      <c r="P6436" s="128" t="s">
        <v>681</v>
      </c>
      <c r="Q6436" s="128" t="s">
        <v>2821</v>
      </c>
      <c r="R6436" s="128" t="s">
        <v>2812</v>
      </c>
      <c r="S6436" s="127">
        <v>201507</v>
      </c>
      <c r="T6436" s="128" t="s">
        <v>52</v>
      </c>
      <c r="U6436" s="127">
        <v>0</v>
      </c>
      <c r="V6436" s="138">
        <v>28.79</v>
      </c>
      <c r="W6436" s="128" t="s">
        <v>42</v>
      </c>
      <c r="X6436" s="128" t="s">
        <v>42</v>
      </c>
      <c r="Y6436" s="128" t="s">
        <v>1152</v>
      </c>
      <c r="Z6436" s="128" t="s">
        <v>48</v>
      </c>
      <c r="AA6436" s="128" t="s">
        <v>144</v>
      </c>
      <c r="AB6436" s="128" t="s">
        <v>42</v>
      </c>
      <c r="AC6436" s="128" t="s">
        <v>2811</v>
      </c>
      <c r="AD6436" s="128" t="s">
        <v>146</v>
      </c>
    </row>
    <row r="6437" spans="1:30" x14ac:dyDescent="0.25">
      <c r="A6437" s="128" t="s">
        <v>35</v>
      </c>
      <c r="B6437" s="128" t="s">
        <v>36</v>
      </c>
      <c r="C6437" s="128" t="s">
        <v>37</v>
      </c>
      <c r="D6437" s="128" t="s">
        <v>121</v>
      </c>
      <c r="E6437" s="128" t="s">
        <v>122</v>
      </c>
      <c r="F6437" s="128" t="s">
        <v>123</v>
      </c>
      <c r="G6437" s="128" t="s">
        <v>124</v>
      </c>
      <c r="H6437" s="128" t="s">
        <v>124</v>
      </c>
      <c r="I6437" s="128" t="s">
        <v>42</v>
      </c>
      <c r="J6437" s="128" t="s">
        <v>298</v>
      </c>
      <c r="K6437" s="128" t="s">
        <v>298</v>
      </c>
      <c r="L6437" s="128" t="s">
        <v>43</v>
      </c>
      <c r="M6437" s="128" t="s">
        <v>44</v>
      </c>
      <c r="N6437" s="128" t="s">
        <v>150</v>
      </c>
      <c r="O6437" s="128" t="s">
        <v>42</v>
      </c>
      <c r="P6437" s="128" t="s">
        <v>506</v>
      </c>
      <c r="Q6437" s="128" t="s">
        <v>1713</v>
      </c>
      <c r="R6437" s="128" t="s">
        <v>2822</v>
      </c>
      <c r="S6437" s="127">
        <v>201507</v>
      </c>
      <c r="T6437" s="128" t="s">
        <v>52</v>
      </c>
      <c r="U6437" s="129">
        <v>9000</v>
      </c>
      <c r="V6437" s="138">
        <v>9000</v>
      </c>
      <c r="W6437" s="128" t="s">
        <v>340</v>
      </c>
      <c r="X6437" s="128" t="s">
        <v>1694</v>
      </c>
      <c r="Y6437" s="128" t="s">
        <v>1152</v>
      </c>
      <c r="Z6437" s="128" t="s">
        <v>48</v>
      </c>
      <c r="AA6437" s="128" t="s">
        <v>315</v>
      </c>
      <c r="AB6437" s="128" t="s">
        <v>42</v>
      </c>
      <c r="AC6437" s="128" t="s">
        <v>2804</v>
      </c>
      <c r="AD6437" s="128" t="s">
        <v>146</v>
      </c>
    </row>
    <row r="6438" spans="1:30" x14ac:dyDescent="0.25">
      <c r="A6438" s="128" t="s">
        <v>35</v>
      </c>
      <c r="B6438" s="128" t="s">
        <v>36</v>
      </c>
      <c r="C6438" s="128" t="s">
        <v>37</v>
      </c>
      <c r="D6438" s="128" t="s">
        <v>121</v>
      </c>
      <c r="E6438" s="128" t="s">
        <v>122</v>
      </c>
      <c r="F6438" s="128" t="s">
        <v>123</v>
      </c>
      <c r="G6438" s="128" t="s">
        <v>124</v>
      </c>
      <c r="H6438" s="128" t="s">
        <v>124</v>
      </c>
      <c r="I6438" s="128" t="s">
        <v>42</v>
      </c>
      <c r="J6438" s="128" t="s">
        <v>156</v>
      </c>
      <c r="K6438" s="128" t="s">
        <v>156</v>
      </c>
      <c r="L6438" s="128" t="s">
        <v>43</v>
      </c>
      <c r="M6438" s="128" t="s">
        <v>44</v>
      </c>
      <c r="N6438" s="128" t="s">
        <v>150</v>
      </c>
      <c r="O6438" s="128" t="s">
        <v>42</v>
      </c>
      <c r="P6438" s="128" t="s">
        <v>2823</v>
      </c>
      <c r="Q6438" s="128" t="s">
        <v>2817</v>
      </c>
      <c r="R6438" s="128" t="s">
        <v>2824</v>
      </c>
      <c r="S6438" s="127">
        <v>201507</v>
      </c>
      <c r="T6438" s="128" t="s">
        <v>52</v>
      </c>
      <c r="U6438" s="127">
        <v>0</v>
      </c>
      <c r="V6438" s="138">
        <v>210</v>
      </c>
      <c r="W6438" s="128" t="s">
        <v>42</v>
      </c>
      <c r="X6438" s="128" t="s">
        <v>42</v>
      </c>
      <c r="Y6438" s="128" t="s">
        <v>1152</v>
      </c>
      <c r="Z6438" s="128" t="s">
        <v>48</v>
      </c>
      <c r="AA6438" s="128" t="s">
        <v>315</v>
      </c>
      <c r="AB6438" s="128" t="s">
        <v>42</v>
      </c>
      <c r="AC6438" s="128" t="s">
        <v>2819</v>
      </c>
      <c r="AD6438" s="128" t="s">
        <v>146</v>
      </c>
    </row>
    <row r="6439" spans="1:30" x14ac:dyDescent="0.25">
      <c r="A6439" s="128" t="s">
        <v>35</v>
      </c>
      <c r="B6439" s="128" t="s">
        <v>36</v>
      </c>
      <c r="C6439" s="128" t="s">
        <v>37</v>
      </c>
      <c r="D6439" s="128" t="s">
        <v>121</v>
      </c>
      <c r="E6439" s="128" t="s">
        <v>122</v>
      </c>
      <c r="F6439" s="128" t="s">
        <v>123</v>
      </c>
      <c r="G6439" s="128" t="s">
        <v>124</v>
      </c>
      <c r="H6439" s="128" t="s">
        <v>124</v>
      </c>
      <c r="I6439" s="128" t="s">
        <v>42</v>
      </c>
      <c r="J6439" s="128" t="s">
        <v>156</v>
      </c>
      <c r="K6439" s="128" t="s">
        <v>156</v>
      </c>
      <c r="L6439" s="128" t="s">
        <v>43</v>
      </c>
      <c r="M6439" s="128" t="s">
        <v>44</v>
      </c>
      <c r="N6439" s="128" t="s">
        <v>150</v>
      </c>
      <c r="O6439" s="128" t="s">
        <v>42</v>
      </c>
      <c r="P6439" s="128" t="s">
        <v>2825</v>
      </c>
      <c r="Q6439" s="128" t="s">
        <v>2817</v>
      </c>
      <c r="R6439" s="128" t="s">
        <v>2826</v>
      </c>
      <c r="S6439" s="127">
        <v>201507</v>
      </c>
      <c r="T6439" s="128" t="s">
        <v>52</v>
      </c>
      <c r="U6439" s="127">
        <v>0</v>
      </c>
      <c r="V6439" s="138">
        <v>245</v>
      </c>
      <c r="W6439" s="128" t="s">
        <v>42</v>
      </c>
      <c r="X6439" s="128" t="s">
        <v>42</v>
      </c>
      <c r="Y6439" s="128" t="s">
        <v>1152</v>
      </c>
      <c r="Z6439" s="128" t="s">
        <v>48</v>
      </c>
      <c r="AA6439" s="128" t="s">
        <v>315</v>
      </c>
      <c r="AB6439" s="128" t="s">
        <v>42</v>
      </c>
      <c r="AC6439" s="128" t="s">
        <v>2819</v>
      </c>
      <c r="AD6439" s="128" t="s">
        <v>146</v>
      </c>
    </row>
    <row r="6440" spans="1:30" x14ac:dyDescent="0.25">
      <c r="A6440" s="128" t="s">
        <v>35</v>
      </c>
      <c r="B6440" s="128" t="s">
        <v>36</v>
      </c>
      <c r="C6440" s="128" t="s">
        <v>37</v>
      </c>
      <c r="D6440" s="128" t="s">
        <v>121</v>
      </c>
      <c r="E6440" s="128" t="s">
        <v>215</v>
      </c>
      <c r="F6440" s="128" t="s">
        <v>216</v>
      </c>
      <c r="G6440" s="128" t="s">
        <v>124</v>
      </c>
      <c r="H6440" s="128" t="s">
        <v>124</v>
      </c>
      <c r="I6440" s="128" t="s">
        <v>42</v>
      </c>
      <c r="J6440" s="128" t="s">
        <v>237</v>
      </c>
      <c r="K6440" s="128" t="s">
        <v>237</v>
      </c>
      <c r="L6440" s="128" t="s">
        <v>43</v>
      </c>
      <c r="M6440" s="128" t="s">
        <v>44</v>
      </c>
      <c r="N6440" s="128" t="s">
        <v>150</v>
      </c>
      <c r="O6440" s="128" t="s">
        <v>42</v>
      </c>
      <c r="P6440" s="128" t="s">
        <v>392</v>
      </c>
      <c r="Q6440" s="128" t="s">
        <v>1717</v>
      </c>
      <c r="R6440" s="128" t="s">
        <v>2806</v>
      </c>
      <c r="S6440" s="127">
        <v>201507</v>
      </c>
      <c r="T6440" s="128" t="s">
        <v>52</v>
      </c>
      <c r="U6440" s="127">
        <v>279.72000000000003</v>
      </c>
      <c r="V6440" s="138">
        <v>279.72000000000003</v>
      </c>
      <c r="W6440" s="128" t="s">
        <v>340</v>
      </c>
      <c r="X6440" s="128" t="s">
        <v>384</v>
      </c>
      <c r="Y6440" s="128" t="s">
        <v>1152</v>
      </c>
      <c r="Z6440" s="128" t="s">
        <v>48</v>
      </c>
      <c r="AA6440" s="128" t="s">
        <v>315</v>
      </c>
      <c r="AB6440" s="128" t="s">
        <v>42</v>
      </c>
      <c r="AC6440" s="128" t="s">
        <v>2804</v>
      </c>
      <c r="AD6440" s="128" t="s">
        <v>146</v>
      </c>
    </row>
    <row r="6441" spans="1:30" x14ac:dyDescent="0.25">
      <c r="A6441" s="128" t="s">
        <v>35</v>
      </c>
      <c r="B6441" s="128" t="s">
        <v>36</v>
      </c>
      <c r="C6441" s="128" t="s">
        <v>37</v>
      </c>
      <c r="D6441" s="128" t="s">
        <v>121</v>
      </c>
      <c r="E6441" s="128" t="s">
        <v>215</v>
      </c>
      <c r="F6441" s="128" t="s">
        <v>216</v>
      </c>
      <c r="G6441" s="128" t="s">
        <v>124</v>
      </c>
      <c r="H6441" s="128" t="s">
        <v>124</v>
      </c>
      <c r="I6441" s="128" t="s">
        <v>42</v>
      </c>
      <c r="J6441" s="128" t="s">
        <v>217</v>
      </c>
      <c r="K6441" s="128" t="s">
        <v>217</v>
      </c>
      <c r="L6441" s="128" t="s">
        <v>43</v>
      </c>
      <c r="M6441" s="128" t="s">
        <v>44</v>
      </c>
      <c r="N6441" s="128" t="s">
        <v>150</v>
      </c>
      <c r="O6441" s="128" t="s">
        <v>42</v>
      </c>
      <c r="P6441" s="128" t="s">
        <v>2651</v>
      </c>
      <c r="Q6441" s="128" t="s">
        <v>389</v>
      </c>
      <c r="R6441" s="128" t="s">
        <v>2827</v>
      </c>
      <c r="S6441" s="127">
        <v>201507</v>
      </c>
      <c r="T6441" s="128" t="s">
        <v>52</v>
      </c>
      <c r="U6441" s="129">
        <v>86860.61</v>
      </c>
      <c r="V6441" s="138">
        <v>86860.61</v>
      </c>
      <c r="W6441" s="128" t="s">
        <v>340</v>
      </c>
      <c r="X6441" s="128" t="s">
        <v>230</v>
      </c>
      <c r="Y6441" s="128" t="s">
        <v>1152</v>
      </c>
      <c r="Z6441" s="128" t="s">
        <v>48</v>
      </c>
      <c r="AA6441" s="128" t="s">
        <v>315</v>
      </c>
      <c r="AB6441" s="128" t="s">
        <v>42</v>
      </c>
      <c r="AC6441" s="128" t="s">
        <v>2828</v>
      </c>
      <c r="AD6441" s="128" t="s">
        <v>146</v>
      </c>
    </row>
    <row r="6442" spans="1:30" x14ac:dyDescent="0.25">
      <c r="A6442" s="128" t="s">
        <v>35</v>
      </c>
      <c r="B6442" s="128" t="s">
        <v>36</v>
      </c>
      <c r="C6442" s="128" t="s">
        <v>37</v>
      </c>
      <c r="D6442" s="128" t="s">
        <v>121</v>
      </c>
      <c r="E6442" s="128" t="s">
        <v>215</v>
      </c>
      <c r="F6442" s="128" t="s">
        <v>216</v>
      </c>
      <c r="G6442" s="128" t="s">
        <v>124</v>
      </c>
      <c r="H6442" s="128" t="s">
        <v>124</v>
      </c>
      <c r="I6442" s="128" t="s">
        <v>42</v>
      </c>
      <c r="J6442" s="128" t="s">
        <v>237</v>
      </c>
      <c r="K6442" s="128" t="s">
        <v>237</v>
      </c>
      <c r="L6442" s="128" t="s">
        <v>43</v>
      </c>
      <c r="M6442" s="128" t="s">
        <v>44</v>
      </c>
      <c r="N6442" s="128" t="s">
        <v>150</v>
      </c>
      <c r="O6442" s="128" t="s">
        <v>42</v>
      </c>
      <c r="P6442" s="128" t="s">
        <v>424</v>
      </c>
      <c r="Q6442" s="128" t="s">
        <v>425</v>
      </c>
      <c r="R6442" s="128" t="s">
        <v>2829</v>
      </c>
      <c r="S6442" s="127">
        <v>201507</v>
      </c>
      <c r="T6442" s="128" t="s">
        <v>52</v>
      </c>
      <c r="U6442" s="129">
        <v>220422.03</v>
      </c>
      <c r="V6442" s="138">
        <v>220422.03</v>
      </c>
      <c r="W6442" s="128" t="s">
        <v>340</v>
      </c>
      <c r="X6442" s="128" t="s">
        <v>422</v>
      </c>
      <c r="Y6442" s="128" t="s">
        <v>1152</v>
      </c>
      <c r="Z6442" s="128" t="s">
        <v>48</v>
      </c>
      <c r="AA6442" s="128" t="s">
        <v>315</v>
      </c>
      <c r="AB6442" s="128" t="s">
        <v>42</v>
      </c>
      <c r="AC6442" s="128" t="s">
        <v>2830</v>
      </c>
      <c r="AD6442" s="128" t="s">
        <v>146</v>
      </c>
    </row>
    <row r="6443" spans="1:30" x14ac:dyDescent="0.25">
      <c r="A6443" s="128" t="s">
        <v>35</v>
      </c>
      <c r="B6443" s="128" t="s">
        <v>36</v>
      </c>
      <c r="C6443" s="128" t="s">
        <v>37</v>
      </c>
      <c r="D6443" s="128" t="s">
        <v>121</v>
      </c>
      <c r="E6443" s="128" t="s">
        <v>215</v>
      </c>
      <c r="F6443" s="128" t="s">
        <v>216</v>
      </c>
      <c r="G6443" s="128" t="s">
        <v>124</v>
      </c>
      <c r="H6443" s="128" t="s">
        <v>124</v>
      </c>
      <c r="I6443" s="128" t="s">
        <v>42</v>
      </c>
      <c r="J6443" s="128" t="s">
        <v>268</v>
      </c>
      <c r="K6443" s="128" t="s">
        <v>268</v>
      </c>
      <c r="L6443" s="128" t="s">
        <v>43</v>
      </c>
      <c r="M6443" s="128" t="s">
        <v>44</v>
      </c>
      <c r="N6443" s="128" t="s">
        <v>160</v>
      </c>
      <c r="O6443" s="128" t="s">
        <v>219</v>
      </c>
      <c r="P6443" s="128" t="s">
        <v>667</v>
      </c>
      <c r="Q6443" s="128" t="s">
        <v>2831</v>
      </c>
      <c r="R6443" s="128" t="s">
        <v>2832</v>
      </c>
      <c r="S6443" s="127">
        <v>201507</v>
      </c>
      <c r="T6443" s="128" t="s">
        <v>52</v>
      </c>
      <c r="U6443" s="127">
        <v>0</v>
      </c>
      <c r="V6443" s="138">
        <v>102.01</v>
      </c>
      <c r="W6443" s="128" t="s">
        <v>42</v>
      </c>
      <c r="X6443" s="128" t="s">
        <v>42</v>
      </c>
      <c r="Y6443" s="128" t="s">
        <v>1152</v>
      </c>
      <c r="Z6443" s="128" t="s">
        <v>48</v>
      </c>
      <c r="AA6443" s="128" t="s">
        <v>144</v>
      </c>
      <c r="AB6443" s="128" t="s">
        <v>42</v>
      </c>
      <c r="AC6443" s="128" t="s">
        <v>2833</v>
      </c>
      <c r="AD6443" s="128" t="s">
        <v>146</v>
      </c>
    </row>
    <row r="6444" spans="1:30" x14ac:dyDescent="0.25">
      <c r="A6444" s="128" t="s">
        <v>35</v>
      </c>
      <c r="B6444" s="128" t="s">
        <v>36</v>
      </c>
      <c r="C6444" s="128" t="s">
        <v>37</v>
      </c>
      <c r="D6444" s="128" t="s">
        <v>121</v>
      </c>
      <c r="E6444" s="128" t="s">
        <v>215</v>
      </c>
      <c r="F6444" s="128" t="s">
        <v>216</v>
      </c>
      <c r="G6444" s="128" t="s">
        <v>124</v>
      </c>
      <c r="H6444" s="128" t="s">
        <v>124</v>
      </c>
      <c r="I6444" s="128" t="s">
        <v>42</v>
      </c>
      <c r="J6444" s="128" t="s">
        <v>237</v>
      </c>
      <c r="K6444" s="128" t="s">
        <v>237</v>
      </c>
      <c r="L6444" s="128" t="s">
        <v>43</v>
      </c>
      <c r="M6444" s="128" t="s">
        <v>44</v>
      </c>
      <c r="N6444" s="128" t="s">
        <v>150</v>
      </c>
      <c r="O6444" s="128" t="s">
        <v>42</v>
      </c>
      <c r="P6444" s="128" t="s">
        <v>1599</v>
      </c>
      <c r="Q6444" s="128" t="s">
        <v>2834</v>
      </c>
      <c r="R6444" s="128" t="s">
        <v>2532</v>
      </c>
      <c r="S6444" s="127">
        <v>201507</v>
      </c>
      <c r="T6444" s="128" t="s">
        <v>52</v>
      </c>
      <c r="U6444" s="129">
        <v>3825</v>
      </c>
      <c r="V6444" s="138">
        <v>3825</v>
      </c>
      <c r="W6444" s="128" t="s">
        <v>340</v>
      </c>
      <c r="X6444" s="128" t="s">
        <v>2533</v>
      </c>
      <c r="Y6444" s="128" t="s">
        <v>1152</v>
      </c>
      <c r="Z6444" s="128" t="s">
        <v>48</v>
      </c>
      <c r="AA6444" s="128" t="s">
        <v>315</v>
      </c>
      <c r="AB6444" s="128" t="s">
        <v>42</v>
      </c>
      <c r="AC6444" s="128" t="s">
        <v>2830</v>
      </c>
      <c r="AD6444" s="128" t="s">
        <v>146</v>
      </c>
    </row>
    <row r="6445" spans="1:30" x14ac:dyDescent="0.25">
      <c r="A6445" s="128" t="s">
        <v>35</v>
      </c>
      <c r="B6445" s="128" t="s">
        <v>36</v>
      </c>
      <c r="C6445" s="128" t="s">
        <v>37</v>
      </c>
      <c r="D6445" s="128" t="s">
        <v>121</v>
      </c>
      <c r="E6445" s="128" t="s">
        <v>215</v>
      </c>
      <c r="F6445" s="128" t="s">
        <v>216</v>
      </c>
      <c r="G6445" s="128" t="s">
        <v>124</v>
      </c>
      <c r="H6445" s="128" t="s">
        <v>124</v>
      </c>
      <c r="I6445" s="128" t="s">
        <v>42</v>
      </c>
      <c r="J6445" s="128" t="s">
        <v>261</v>
      </c>
      <c r="K6445" s="128" t="s">
        <v>261</v>
      </c>
      <c r="L6445" s="128" t="s">
        <v>43</v>
      </c>
      <c r="M6445" s="128" t="s">
        <v>44</v>
      </c>
      <c r="N6445" s="128" t="s">
        <v>150</v>
      </c>
      <c r="O6445" s="128" t="s">
        <v>42</v>
      </c>
      <c r="P6445" s="128" t="s">
        <v>392</v>
      </c>
      <c r="Q6445" s="128" t="s">
        <v>1717</v>
      </c>
      <c r="R6445" s="128" t="s">
        <v>2835</v>
      </c>
      <c r="S6445" s="127">
        <v>201507</v>
      </c>
      <c r="T6445" s="128" t="s">
        <v>52</v>
      </c>
      <c r="U6445" s="127">
        <v>263.92</v>
      </c>
      <c r="V6445" s="138">
        <v>263.92</v>
      </c>
      <c r="W6445" s="128" t="s">
        <v>340</v>
      </c>
      <c r="X6445" s="128" t="s">
        <v>384</v>
      </c>
      <c r="Y6445" s="128" t="s">
        <v>1152</v>
      </c>
      <c r="Z6445" s="128" t="s">
        <v>48</v>
      </c>
      <c r="AA6445" s="128" t="s">
        <v>315</v>
      </c>
      <c r="AB6445" s="128" t="s">
        <v>42</v>
      </c>
      <c r="AC6445" s="128" t="s">
        <v>2836</v>
      </c>
      <c r="AD6445" s="128" t="s">
        <v>146</v>
      </c>
    </row>
    <row r="6446" spans="1:30" x14ac:dyDescent="0.25">
      <c r="A6446" s="128" t="s">
        <v>35</v>
      </c>
      <c r="B6446" s="128" t="s">
        <v>36</v>
      </c>
      <c r="C6446" s="128" t="s">
        <v>37</v>
      </c>
      <c r="D6446" s="128" t="s">
        <v>121</v>
      </c>
      <c r="E6446" s="128" t="s">
        <v>215</v>
      </c>
      <c r="F6446" s="128" t="s">
        <v>216</v>
      </c>
      <c r="G6446" s="128" t="s">
        <v>124</v>
      </c>
      <c r="H6446" s="128" t="s">
        <v>124</v>
      </c>
      <c r="I6446" s="128" t="s">
        <v>42</v>
      </c>
      <c r="J6446" s="128" t="s">
        <v>437</v>
      </c>
      <c r="K6446" s="128" t="s">
        <v>437</v>
      </c>
      <c r="L6446" s="128" t="s">
        <v>43</v>
      </c>
      <c r="M6446" s="128" t="s">
        <v>44</v>
      </c>
      <c r="N6446" s="128" t="s">
        <v>150</v>
      </c>
      <c r="O6446" s="128" t="s">
        <v>42</v>
      </c>
      <c r="P6446" s="128" t="s">
        <v>392</v>
      </c>
      <c r="Q6446" s="128" t="s">
        <v>1717</v>
      </c>
      <c r="R6446" s="128" t="s">
        <v>2835</v>
      </c>
      <c r="S6446" s="127">
        <v>201507</v>
      </c>
      <c r="T6446" s="128" t="s">
        <v>52</v>
      </c>
      <c r="U6446" s="127">
        <v>248.38</v>
      </c>
      <c r="V6446" s="138">
        <v>248.38</v>
      </c>
      <c r="W6446" s="128" t="s">
        <v>340</v>
      </c>
      <c r="X6446" s="128" t="s">
        <v>384</v>
      </c>
      <c r="Y6446" s="128" t="s">
        <v>1152</v>
      </c>
      <c r="Z6446" s="128" t="s">
        <v>48</v>
      </c>
      <c r="AA6446" s="128" t="s">
        <v>315</v>
      </c>
      <c r="AB6446" s="128" t="s">
        <v>42</v>
      </c>
      <c r="AC6446" s="128" t="s">
        <v>2836</v>
      </c>
      <c r="AD6446" s="128" t="s">
        <v>146</v>
      </c>
    </row>
    <row r="6447" spans="1:30" x14ac:dyDescent="0.25">
      <c r="A6447" s="128" t="s">
        <v>35</v>
      </c>
      <c r="B6447" s="128" t="s">
        <v>36</v>
      </c>
      <c r="C6447" s="128" t="s">
        <v>37</v>
      </c>
      <c r="D6447" s="128" t="s">
        <v>121</v>
      </c>
      <c r="E6447" s="128" t="s">
        <v>215</v>
      </c>
      <c r="F6447" s="128" t="s">
        <v>216</v>
      </c>
      <c r="G6447" s="128" t="s">
        <v>124</v>
      </c>
      <c r="H6447" s="128" t="s">
        <v>124</v>
      </c>
      <c r="I6447" s="128" t="s">
        <v>42</v>
      </c>
      <c r="J6447" s="128" t="s">
        <v>231</v>
      </c>
      <c r="K6447" s="128" t="s">
        <v>231</v>
      </c>
      <c r="L6447" s="128" t="s">
        <v>43</v>
      </c>
      <c r="M6447" s="128" t="s">
        <v>44</v>
      </c>
      <c r="N6447" s="128" t="s">
        <v>150</v>
      </c>
      <c r="O6447" s="128" t="s">
        <v>42</v>
      </c>
      <c r="P6447" s="128" t="s">
        <v>392</v>
      </c>
      <c r="Q6447" s="128" t="s">
        <v>1717</v>
      </c>
      <c r="R6447" s="128" t="s">
        <v>2835</v>
      </c>
      <c r="S6447" s="127">
        <v>201507</v>
      </c>
      <c r="T6447" s="128" t="s">
        <v>52</v>
      </c>
      <c r="U6447" s="127">
        <v>232.86</v>
      </c>
      <c r="V6447" s="138">
        <v>232.86</v>
      </c>
      <c r="W6447" s="128" t="s">
        <v>340</v>
      </c>
      <c r="X6447" s="128" t="s">
        <v>384</v>
      </c>
      <c r="Y6447" s="128" t="s">
        <v>1152</v>
      </c>
      <c r="Z6447" s="128" t="s">
        <v>48</v>
      </c>
      <c r="AA6447" s="128" t="s">
        <v>315</v>
      </c>
      <c r="AB6447" s="128" t="s">
        <v>42</v>
      </c>
      <c r="AC6447" s="128" t="s">
        <v>2836</v>
      </c>
      <c r="AD6447" s="128" t="s">
        <v>146</v>
      </c>
    </row>
    <row r="6448" spans="1:30" x14ac:dyDescent="0.25">
      <c r="A6448" s="128" t="s">
        <v>35</v>
      </c>
      <c r="B6448" s="128" t="s">
        <v>36</v>
      </c>
      <c r="C6448" s="128" t="s">
        <v>37</v>
      </c>
      <c r="D6448" s="128" t="s">
        <v>121</v>
      </c>
      <c r="E6448" s="128" t="s">
        <v>215</v>
      </c>
      <c r="F6448" s="128" t="s">
        <v>216</v>
      </c>
      <c r="G6448" s="128" t="s">
        <v>124</v>
      </c>
      <c r="H6448" s="128" t="s">
        <v>124</v>
      </c>
      <c r="I6448" s="128" t="s">
        <v>42</v>
      </c>
      <c r="J6448" s="128" t="s">
        <v>231</v>
      </c>
      <c r="K6448" s="128" t="s">
        <v>231</v>
      </c>
      <c r="L6448" s="128" t="s">
        <v>43</v>
      </c>
      <c r="M6448" s="128" t="s">
        <v>44</v>
      </c>
      <c r="N6448" s="128" t="s">
        <v>180</v>
      </c>
      <c r="O6448" s="128" t="s">
        <v>42</v>
      </c>
      <c r="P6448" s="128" t="s">
        <v>2651</v>
      </c>
      <c r="Q6448" s="128" t="s">
        <v>417</v>
      </c>
      <c r="R6448" s="128" t="s">
        <v>2837</v>
      </c>
      <c r="S6448" s="127">
        <v>201507</v>
      </c>
      <c r="T6448" s="128" t="s">
        <v>52</v>
      </c>
      <c r="U6448" s="129">
        <v>4451</v>
      </c>
      <c r="V6448" s="138">
        <v>4451</v>
      </c>
      <c r="W6448" s="128" t="s">
        <v>340</v>
      </c>
      <c r="X6448" s="128" t="s">
        <v>975</v>
      </c>
      <c r="Y6448" s="128" t="s">
        <v>1152</v>
      </c>
      <c r="Z6448" s="128" t="s">
        <v>48</v>
      </c>
      <c r="AA6448" s="128" t="s">
        <v>315</v>
      </c>
      <c r="AB6448" s="128" t="s">
        <v>42</v>
      </c>
      <c r="AC6448" s="128" t="s">
        <v>2836</v>
      </c>
      <c r="AD6448" s="128" t="s">
        <v>146</v>
      </c>
    </row>
    <row r="6449" spans="1:30" x14ac:dyDescent="0.25">
      <c r="A6449" s="128" t="s">
        <v>35</v>
      </c>
      <c r="B6449" s="128" t="s">
        <v>36</v>
      </c>
      <c r="C6449" s="128" t="s">
        <v>37</v>
      </c>
      <c r="D6449" s="128" t="s">
        <v>121</v>
      </c>
      <c r="E6449" s="128" t="s">
        <v>215</v>
      </c>
      <c r="F6449" s="128" t="s">
        <v>216</v>
      </c>
      <c r="G6449" s="128" t="s">
        <v>124</v>
      </c>
      <c r="H6449" s="128" t="s">
        <v>124</v>
      </c>
      <c r="I6449" s="128" t="s">
        <v>42</v>
      </c>
      <c r="J6449" s="128" t="s">
        <v>250</v>
      </c>
      <c r="K6449" s="128" t="s">
        <v>250</v>
      </c>
      <c r="L6449" s="128" t="s">
        <v>43</v>
      </c>
      <c r="M6449" s="128" t="s">
        <v>44</v>
      </c>
      <c r="N6449" s="128" t="s">
        <v>150</v>
      </c>
      <c r="O6449" s="128" t="s">
        <v>42</v>
      </c>
      <c r="P6449" s="128" t="s">
        <v>392</v>
      </c>
      <c r="Q6449" s="128" t="s">
        <v>1717</v>
      </c>
      <c r="R6449" s="128" t="s">
        <v>2835</v>
      </c>
      <c r="S6449" s="127">
        <v>201507</v>
      </c>
      <c r="T6449" s="128" t="s">
        <v>52</v>
      </c>
      <c r="U6449" s="127">
        <v>248.38</v>
      </c>
      <c r="V6449" s="138">
        <v>248.38</v>
      </c>
      <c r="W6449" s="128" t="s">
        <v>340</v>
      </c>
      <c r="X6449" s="128" t="s">
        <v>384</v>
      </c>
      <c r="Y6449" s="128" t="s">
        <v>1152</v>
      </c>
      <c r="Z6449" s="128" t="s">
        <v>48</v>
      </c>
      <c r="AA6449" s="128" t="s">
        <v>315</v>
      </c>
      <c r="AB6449" s="128" t="s">
        <v>42</v>
      </c>
      <c r="AC6449" s="128" t="s">
        <v>2836</v>
      </c>
      <c r="AD6449" s="128" t="s">
        <v>146</v>
      </c>
    </row>
    <row r="6450" spans="1:30" x14ac:dyDescent="0.25">
      <c r="A6450" s="128" t="s">
        <v>35</v>
      </c>
      <c r="B6450" s="128" t="s">
        <v>36</v>
      </c>
      <c r="C6450" s="128" t="s">
        <v>37</v>
      </c>
      <c r="D6450" s="128" t="s">
        <v>121</v>
      </c>
      <c r="E6450" s="128" t="s">
        <v>122</v>
      </c>
      <c r="F6450" s="128" t="s">
        <v>123</v>
      </c>
      <c r="G6450" s="128" t="s">
        <v>124</v>
      </c>
      <c r="H6450" s="128" t="s">
        <v>124</v>
      </c>
      <c r="I6450" s="128" t="s">
        <v>42</v>
      </c>
      <c r="J6450" s="128" t="s">
        <v>190</v>
      </c>
      <c r="K6450" s="128" t="s">
        <v>190</v>
      </c>
      <c r="L6450" s="128" t="s">
        <v>43</v>
      </c>
      <c r="M6450" s="128" t="s">
        <v>44</v>
      </c>
      <c r="N6450" s="128" t="s">
        <v>131</v>
      </c>
      <c r="O6450" s="128" t="s">
        <v>198</v>
      </c>
      <c r="P6450" s="128" t="s">
        <v>369</v>
      </c>
      <c r="Q6450" s="128" t="s">
        <v>2838</v>
      </c>
      <c r="R6450" s="128" t="s">
        <v>2839</v>
      </c>
      <c r="S6450" s="127">
        <v>201507</v>
      </c>
      <c r="T6450" s="128" t="s">
        <v>52</v>
      </c>
      <c r="U6450" s="127">
        <v>0</v>
      </c>
      <c r="V6450" s="138">
        <v>115</v>
      </c>
      <c r="W6450" s="128" t="s">
        <v>42</v>
      </c>
      <c r="X6450" s="128" t="s">
        <v>42</v>
      </c>
      <c r="Y6450" s="128" t="s">
        <v>1152</v>
      </c>
      <c r="Z6450" s="128" t="s">
        <v>48</v>
      </c>
      <c r="AA6450" s="128" t="s">
        <v>144</v>
      </c>
      <c r="AB6450" s="128" t="s">
        <v>42</v>
      </c>
      <c r="AC6450" s="128" t="s">
        <v>2836</v>
      </c>
      <c r="AD6450" s="128" t="s">
        <v>146</v>
      </c>
    </row>
    <row r="6451" spans="1:30" x14ac:dyDescent="0.25">
      <c r="A6451" s="128" t="s">
        <v>35</v>
      </c>
      <c r="B6451" s="128" t="s">
        <v>36</v>
      </c>
      <c r="C6451" s="128" t="s">
        <v>37</v>
      </c>
      <c r="D6451" s="128" t="s">
        <v>121</v>
      </c>
      <c r="E6451" s="128" t="s">
        <v>215</v>
      </c>
      <c r="F6451" s="128" t="s">
        <v>216</v>
      </c>
      <c r="G6451" s="128" t="s">
        <v>124</v>
      </c>
      <c r="H6451" s="128" t="s">
        <v>124</v>
      </c>
      <c r="I6451" s="128" t="s">
        <v>42</v>
      </c>
      <c r="J6451" s="128" t="s">
        <v>237</v>
      </c>
      <c r="K6451" s="128" t="s">
        <v>237</v>
      </c>
      <c r="L6451" s="128" t="s">
        <v>43</v>
      </c>
      <c r="M6451" s="128" t="s">
        <v>44</v>
      </c>
      <c r="N6451" s="128" t="s">
        <v>134</v>
      </c>
      <c r="O6451" s="128" t="s">
        <v>42</v>
      </c>
      <c r="P6451" s="128" t="s">
        <v>1599</v>
      </c>
      <c r="Q6451" s="128" t="s">
        <v>135</v>
      </c>
      <c r="R6451" s="128" t="s">
        <v>2532</v>
      </c>
      <c r="S6451" s="127">
        <v>201507</v>
      </c>
      <c r="T6451" s="128" t="s">
        <v>52</v>
      </c>
      <c r="U6451" s="127">
        <v>0</v>
      </c>
      <c r="V6451" s="138">
        <v>191.25</v>
      </c>
      <c r="W6451" s="128" t="s">
        <v>1152</v>
      </c>
      <c r="X6451" s="128" t="s">
        <v>2533</v>
      </c>
      <c r="Y6451" s="128" t="s">
        <v>1152</v>
      </c>
      <c r="Z6451" s="128" t="s">
        <v>48</v>
      </c>
      <c r="AA6451" s="128" t="s">
        <v>315</v>
      </c>
      <c r="AB6451" s="128" t="s">
        <v>42</v>
      </c>
      <c r="AC6451" s="128" t="s">
        <v>2830</v>
      </c>
      <c r="AD6451" s="128" t="s">
        <v>146</v>
      </c>
    </row>
    <row r="6452" spans="1:30" x14ac:dyDescent="0.25">
      <c r="A6452" s="128" t="s">
        <v>35</v>
      </c>
      <c r="B6452" s="128" t="s">
        <v>36</v>
      </c>
      <c r="C6452" s="128" t="s">
        <v>37</v>
      </c>
      <c r="D6452" s="128" t="s">
        <v>121</v>
      </c>
      <c r="E6452" s="128" t="s">
        <v>215</v>
      </c>
      <c r="F6452" s="128" t="s">
        <v>216</v>
      </c>
      <c r="G6452" s="128" t="s">
        <v>124</v>
      </c>
      <c r="H6452" s="128" t="s">
        <v>124</v>
      </c>
      <c r="I6452" s="128" t="s">
        <v>42</v>
      </c>
      <c r="J6452" s="128" t="s">
        <v>217</v>
      </c>
      <c r="K6452" s="128" t="s">
        <v>217</v>
      </c>
      <c r="L6452" s="128" t="s">
        <v>43</v>
      </c>
      <c r="M6452" s="128" t="s">
        <v>44</v>
      </c>
      <c r="N6452" s="128" t="s">
        <v>150</v>
      </c>
      <c r="O6452" s="128" t="s">
        <v>42</v>
      </c>
      <c r="P6452" s="128" t="s">
        <v>392</v>
      </c>
      <c r="Q6452" s="128" t="s">
        <v>1717</v>
      </c>
      <c r="R6452" s="128" t="s">
        <v>2835</v>
      </c>
      <c r="S6452" s="127">
        <v>201507</v>
      </c>
      <c r="T6452" s="128" t="s">
        <v>52</v>
      </c>
      <c r="U6452" s="127">
        <v>279.43</v>
      </c>
      <c r="V6452" s="138">
        <v>279.43</v>
      </c>
      <c r="W6452" s="128" t="s">
        <v>340</v>
      </c>
      <c r="X6452" s="128" t="s">
        <v>384</v>
      </c>
      <c r="Y6452" s="128" t="s">
        <v>1152</v>
      </c>
      <c r="Z6452" s="128" t="s">
        <v>48</v>
      </c>
      <c r="AA6452" s="128" t="s">
        <v>315</v>
      </c>
      <c r="AB6452" s="128" t="s">
        <v>42</v>
      </c>
      <c r="AC6452" s="128" t="s">
        <v>2836</v>
      </c>
      <c r="AD6452" s="128" t="s">
        <v>146</v>
      </c>
    </row>
    <row r="6453" spans="1:30" x14ac:dyDescent="0.25">
      <c r="A6453" s="128" t="s">
        <v>35</v>
      </c>
      <c r="B6453" s="128" t="s">
        <v>36</v>
      </c>
      <c r="C6453" s="128" t="s">
        <v>37</v>
      </c>
      <c r="D6453" s="128" t="s">
        <v>121</v>
      </c>
      <c r="E6453" s="128" t="s">
        <v>122</v>
      </c>
      <c r="F6453" s="128" t="s">
        <v>123</v>
      </c>
      <c r="G6453" s="128" t="s">
        <v>124</v>
      </c>
      <c r="H6453" s="128" t="s">
        <v>124</v>
      </c>
      <c r="I6453" s="128" t="s">
        <v>42</v>
      </c>
      <c r="J6453" s="128" t="s">
        <v>190</v>
      </c>
      <c r="K6453" s="128" t="s">
        <v>190</v>
      </c>
      <c r="L6453" s="128" t="s">
        <v>43</v>
      </c>
      <c r="M6453" s="128" t="s">
        <v>44</v>
      </c>
      <c r="N6453" s="128" t="s">
        <v>131</v>
      </c>
      <c r="O6453" s="128" t="s">
        <v>42</v>
      </c>
      <c r="P6453" s="128" t="s">
        <v>2648</v>
      </c>
      <c r="Q6453" s="128" t="s">
        <v>2840</v>
      </c>
      <c r="R6453" s="128" t="s">
        <v>2841</v>
      </c>
      <c r="S6453" s="127">
        <v>201507</v>
      </c>
      <c r="T6453" s="128" t="s">
        <v>52</v>
      </c>
      <c r="U6453" s="127">
        <v>0</v>
      </c>
      <c r="V6453" s="138">
        <v>114.99</v>
      </c>
      <c r="W6453" s="128" t="s">
        <v>42</v>
      </c>
      <c r="X6453" s="128" t="s">
        <v>42</v>
      </c>
      <c r="Y6453" s="128" t="s">
        <v>1152</v>
      </c>
      <c r="Z6453" s="128" t="s">
        <v>48</v>
      </c>
      <c r="AA6453" s="128" t="s">
        <v>168</v>
      </c>
      <c r="AB6453" s="128" t="s">
        <v>42</v>
      </c>
      <c r="AC6453" s="128" t="s">
        <v>2842</v>
      </c>
      <c r="AD6453" s="128" t="s">
        <v>146</v>
      </c>
    </row>
    <row r="6454" spans="1:30" x14ac:dyDescent="0.25">
      <c r="A6454" s="128" t="s">
        <v>35</v>
      </c>
      <c r="B6454" s="128" t="s">
        <v>36</v>
      </c>
      <c r="C6454" s="128" t="s">
        <v>37</v>
      </c>
      <c r="D6454" s="128" t="s">
        <v>121</v>
      </c>
      <c r="E6454" s="128" t="s">
        <v>122</v>
      </c>
      <c r="F6454" s="128" t="s">
        <v>123</v>
      </c>
      <c r="G6454" s="128" t="s">
        <v>124</v>
      </c>
      <c r="H6454" s="128" t="s">
        <v>124</v>
      </c>
      <c r="I6454" s="128" t="s">
        <v>42</v>
      </c>
      <c r="J6454" s="128" t="s">
        <v>190</v>
      </c>
      <c r="K6454" s="128" t="s">
        <v>190</v>
      </c>
      <c r="L6454" s="128" t="s">
        <v>43</v>
      </c>
      <c r="M6454" s="128" t="s">
        <v>44</v>
      </c>
      <c r="N6454" s="128" t="s">
        <v>126</v>
      </c>
      <c r="O6454" s="128" t="s">
        <v>42</v>
      </c>
      <c r="P6454" s="128" t="s">
        <v>369</v>
      </c>
      <c r="Q6454" s="128" t="s">
        <v>167</v>
      </c>
      <c r="R6454" s="128" t="s">
        <v>2843</v>
      </c>
      <c r="S6454" s="127">
        <v>201507</v>
      </c>
      <c r="T6454" s="128" t="s">
        <v>52</v>
      </c>
      <c r="U6454" s="127">
        <v>0</v>
      </c>
      <c r="V6454" s="138">
        <v>13.23</v>
      </c>
      <c r="W6454" s="128" t="s">
        <v>42</v>
      </c>
      <c r="X6454" s="128" t="s">
        <v>42</v>
      </c>
      <c r="Y6454" s="128" t="s">
        <v>1152</v>
      </c>
      <c r="Z6454" s="128" t="s">
        <v>48</v>
      </c>
      <c r="AA6454" s="128" t="s">
        <v>168</v>
      </c>
      <c r="AB6454" s="128" t="s">
        <v>42</v>
      </c>
      <c r="AC6454" s="128" t="s">
        <v>2842</v>
      </c>
      <c r="AD6454" s="128" t="s">
        <v>146</v>
      </c>
    </row>
    <row r="6455" spans="1:30" x14ac:dyDescent="0.25">
      <c r="A6455" s="128" t="s">
        <v>35</v>
      </c>
      <c r="B6455" s="128" t="s">
        <v>36</v>
      </c>
      <c r="C6455" s="128" t="s">
        <v>37</v>
      </c>
      <c r="D6455" s="128" t="s">
        <v>121</v>
      </c>
      <c r="E6455" s="128" t="s">
        <v>122</v>
      </c>
      <c r="F6455" s="128" t="s">
        <v>123</v>
      </c>
      <c r="G6455" s="128" t="s">
        <v>124</v>
      </c>
      <c r="H6455" s="128" t="s">
        <v>124</v>
      </c>
      <c r="I6455" s="128" t="s">
        <v>42</v>
      </c>
      <c r="J6455" s="128" t="s">
        <v>190</v>
      </c>
      <c r="K6455" s="128" t="s">
        <v>190</v>
      </c>
      <c r="L6455" s="128" t="s">
        <v>43</v>
      </c>
      <c r="M6455" s="128" t="s">
        <v>44</v>
      </c>
      <c r="N6455" s="128" t="s">
        <v>126</v>
      </c>
      <c r="O6455" s="128" t="s">
        <v>42</v>
      </c>
      <c r="P6455" s="128" t="s">
        <v>369</v>
      </c>
      <c r="Q6455" s="128" t="s">
        <v>167</v>
      </c>
      <c r="R6455" s="128" t="s">
        <v>2843</v>
      </c>
      <c r="S6455" s="127">
        <v>201507</v>
      </c>
      <c r="T6455" s="128" t="s">
        <v>52</v>
      </c>
      <c r="U6455" s="127">
        <v>0</v>
      </c>
      <c r="V6455" s="138">
        <v>13.23</v>
      </c>
      <c r="W6455" s="128" t="s">
        <v>42</v>
      </c>
      <c r="X6455" s="128" t="s">
        <v>42</v>
      </c>
      <c r="Y6455" s="128" t="s">
        <v>1152</v>
      </c>
      <c r="Z6455" s="128" t="s">
        <v>48</v>
      </c>
      <c r="AA6455" s="128" t="s">
        <v>168</v>
      </c>
      <c r="AB6455" s="128" t="s">
        <v>42</v>
      </c>
      <c r="AC6455" s="128" t="s">
        <v>2842</v>
      </c>
      <c r="AD6455" s="128" t="s">
        <v>146</v>
      </c>
    </row>
    <row r="6456" spans="1:30" x14ac:dyDescent="0.25">
      <c r="A6456" s="128" t="s">
        <v>35</v>
      </c>
      <c r="B6456" s="128" t="s">
        <v>36</v>
      </c>
      <c r="C6456" s="128" t="s">
        <v>37</v>
      </c>
      <c r="D6456" s="128" t="s">
        <v>121</v>
      </c>
      <c r="E6456" s="128" t="s">
        <v>215</v>
      </c>
      <c r="F6456" s="128" t="s">
        <v>216</v>
      </c>
      <c r="G6456" s="128" t="s">
        <v>124</v>
      </c>
      <c r="H6456" s="128" t="s">
        <v>124</v>
      </c>
      <c r="I6456" s="128" t="s">
        <v>42</v>
      </c>
      <c r="J6456" s="128" t="s">
        <v>237</v>
      </c>
      <c r="K6456" s="128" t="s">
        <v>237</v>
      </c>
      <c r="L6456" s="128" t="s">
        <v>43</v>
      </c>
      <c r="M6456" s="128" t="s">
        <v>44</v>
      </c>
      <c r="N6456" s="128" t="s">
        <v>150</v>
      </c>
      <c r="O6456" s="128" t="s">
        <v>42</v>
      </c>
      <c r="P6456" s="128" t="s">
        <v>392</v>
      </c>
      <c r="Q6456" s="128" t="s">
        <v>1717</v>
      </c>
      <c r="R6456" s="128" t="s">
        <v>2835</v>
      </c>
      <c r="S6456" s="127">
        <v>201507</v>
      </c>
      <c r="T6456" s="128" t="s">
        <v>52</v>
      </c>
      <c r="U6456" s="127">
        <v>279.43</v>
      </c>
      <c r="V6456" s="138">
        <v>279.43</v>
      </c>
      <c r="W6456" s="128" t="s">
        <v>340</v>
      </c>
      <c r="X6456" s="128" t="s">
        <v>384</v>
      </c>
      <c r="Y6456" s="128" t="s">
        <v>1152</v>
      </c>
      <c r="Z6456" s="128" t="s">
        <v>48</v>
      </c>
      <c r="AA6456" s="128" t="s">
        <v>315</v>
      </c>
      <c r="AB6456" s="128" t="s">
        <v>42</v>
      </c>
      <c r="AC6456" s="128" t="s">
        <v>2836</v>
      </c>
      <c r="AD6456" s="128" t="s">
        <v>146</v>
      </c>
    </row>
    <row r="6457" spans="1:30" x14ac:dyDescent="0.25">
      <c r="A6457" s="128" t="s">
        <v>35</v>
      </c>
      <c r="B6457" s="128" t="s">
        <v>36</v>
      </c>
      <c r="C6457" s="128" t="s">
        <v>37</v>
      </c>
      <c r="D6457" s="128" t="s">
        <v>121</v>
      </c>
      <c r="E6457" s="128" t="s">
        <v>215</v>
      </c>
      <c r="F6457" s="128" t="s">
        <v>216</v>
      </c>
      <c r="G6457" s="128" t="s">
        <v>124</v>
      </c>
      <c r="H6457" s="128" t="s">
        <v>124</v>
      </c>
      <c r="I6457" s="128" t="s">
        <v>42</v>
      </c>
      <c r="J6457" s="128" t="s">
        <v>231</v>
      </c>
      <c r="K6457" s="128" t="s">
        <v>231</v>
      </c>
      <c r="L6457" s="128" t="s">
        <v>43</v>
      </c>
      <c r="M6457" s="128" t="s">
        <v>44</v>
      </c>
      <c r="N6457" s="128" t="s">
        <v>180</v>
      </c>
      <c r="O6457" s="128" t="s">
        <v>42</v>
      </c>
      <c r="P6457" s="128" t="s">
        <v>2651</v>
      </c>
      <c r="Q6457" s="128" t="s">
        <v>183</v>
      </c>
      <c r="R6457" s="128" t="s">
        <v>2844</v>
      </c>
      <c r="S6457" s="127">
        <v>201507</v>
      </c>
      <c r="T6457" s="128" t="s">
        <v>52</v>
      </c>
      <c r="U6457" s="127">
        <v>0</v>
      </c>
      <c r="V6457" s="138">
        <v>4994.54</v>
      </c>
      <c r="W6457" s="128" t="s">
        <v>340</v>
      </c>
      <c r="X6457" s="128" t="s">
        <v>975</v>
      </c>
      <c r="Y6457" s="128" t="s">
        <v>1152</v>
      </c>
      <c r="Z6457" s="128" t="s">
        <v>48</v>
      </c>
      <c r="AA6457" s="128" t="s">
        <v>315</v>
      </c>
      <c r="AB6457" s="128" t="s">
        <v>42</v>
      </c>
      <c r="AC6457" s="128" t="s">
        <v>2845</v>
      </c>
      <c r="AD6457" s="128" t="s">
        <v>146</v>
      </c>
    </row>
    <row r="6458" spans="1:30" x14ac:dyDescent="0.25">
      <c r="A6458" s="128" t="s">
        <v>35</v>
      </c>
      <c r="B6458" s="128" t="s">
        <v>36</v>
      </c>
      <c r="C6458" s="128" t="s">
        <v>37</v>
      </c>
      <c r="D6458" s="128" t="s">
        <v>121</v>
      </c>
      <c r="E6458" s="128" t="s">
        <v>215</v>
      </c>
      <c r="F6458" s="128" t="s">
        <v>216</v>
      </c>
      <c r="G6458" s="128" t="s">
        <v>124</v>
      </c>
      <c r="H6458" s="128" t="s">
        <v>124</v>
      </c>
      <c r="I6458" s="128" t="s">
        <v>42</v>
      </c>
      <c r="J6458" s="128" t="s">
        <v>231</v>
      </c>
      <c r="K6458" s="128" t="s">
        <v>231</v>
      </c>
      <c r="L6458" s="128" t="s">
        <v>43</v>
      </c>
      <c r="M6458" s="128" t="s">
        <v>44</v>
      </c>
      <c r="N6458" s="128" t="s">
        <v>180</v>
      </c>
      <c r="O6458" s="128" t="s">
        <v>42</v>
      </c>
      <c r="P6458" s="128" t="s">
        <v>2651</v>
      </c>
      <c r="Q6458" s="128" t="s">
        <v>417</v>
      </c>
      <c r="R6458" s="128" t="s">
        <v>2846</v>
      </c>
      <c r="S6458" s="127">
        <v>201507</v>
      </c>
      <c r="T6458" s="128" t="s">
        <v>52</v>
      </c>
      <c r="U6458" s="129">
        <v>28239.599999999999</v>
      </c>
      <c r="V6458" s="138">
        <v>28239.599999999999</v>
      </c>
      <c r="W6458" s="128" t="s">
        <v>340</v>
      </c>
      <c r="X6458" s="128" t="s">
        <v>975</v>
      </c>
      <c r="Y6458" s="128" t="s">
        <v>1152</v>
      </c>
      <c r="Z6458" s="128" t="s">
        <v>48</v>
      </c>
      <c r="AA6458" s="128" t="s">
        <v>315</v>
      </c>
      <c r="AB6458" s="128" t="s">
        <v>42</v>
      </c>
      <c r="AC6458" s="128" t="s">
        <v>2845</v>
      </c>
      <c r="AD6458" s="128" t="s">
        <v>146</v>
      </c>
    </row>
    <row r="6459" spans="1:30" x14ac:dyDescent="0.25">
      <c r="A6459" s="128" t="s">
        <v>35</v>
      </c>
      <c r="B6459" s="128" t="s">
        <v>36</v>
      </c>
      <c r="C6459" s="128" t="s">
        <v>37</v>
      </c>
      <c r="D6459" s="128" t="s">
        <v>121</v>
      </c>
      <c r="E6459" s="128" t="s">
        <v>215</v>
      </c>
      <c r="F6459" s="128" t="s">
        <v>216</v>
      </c>
      <c r="G6459" s="128" t="s">
        <v>124</v>
      </c>
      <c r="H6459" s="128" t="s">
        <v>124</v>
      </c>
      <c r="I6459" s="128" t="s">
        <v>42</v>
      </c>
      <c r="J6459" s="128" t="s">
        <v>231</v>
      </c>
      <c r="K6459" s="128" t="s">
        <v>231</v>
      </c>
      <c r="L6459" s="128" t="s">
        <v>43</v>
      </c>
      <c r="M6459" s="128" t="s">
        <v>44</v>
      </c>
      <c r="N6459" s="128" t="s">
        <v>180</v>
      </c>
      <c r="O6459" s="128" t="s">
        <v>42</v>
      </c>
      <c r="P6459" s="128" t="s">
        <v>2651</v>
      </c>
      <c r="Q6459" s="128" t="s">
        <v>183</v>
      </c>
      <c r="R6459" s="128" t="s">
        <v>2846</v>
      </c>
      <c r="S6459" s="127">
        <v>201507</v>
      </c>
      <c r="T6459" s="128" t="s">
        <v>52</v>
      </c>
      <c r="U6459" s="127">
        <v>0</v>
      </c>
      <c r="V6459" s="138">
        <v>2262.84</v>
      </c>
      <c r="W6459" s="128" t="s">
        <v>340</v>
      </c>
      <c r="X6459" s="128" t="s">
        <v>975</v>
      </c>
      <c r="Y6459" s="128" t="s">
        <v>1152</v>
      </c>
      <c r="Z6459" s="128" t="s">
        <v>48</v>
      </c>
      <c r="AA6459" s="128" t="s">
        <v>315</v>
      </c>
      <c r="AB6459" s="128" t="s">
        <v>42</v>
      </c>
      <c r="AC6459" s="128" t="s">
        <v>2845</v>
      </c>
      <c r="AD6459" s="128" t="s">
        <v>146</v>
      </c>
    </row>
    <row r="6460" spans="1:30" x14ac:dyDescent="0.25">
      <c r="A6460" s="128" t="s">
        <v>35</v>
      </c>
      <c r="B6460" s="128" t="s">
        <v>36</v>
      </c>
      <c r="C6460" s="128" t="s">
        <v>37</v>
      </c>
      <c r="D6460" s="128" t="s">
        <v>121</v>
      </c>
      <c r="E6460" s="128" t="s">
        <v>215</v>
      </c>
      <c r="F6460" s="128" t="s">
        <v>216</v>
      </c>
      <c r="G6460" s="128" t="s">
        <v>124</v>
      </c>
      <c r="H6460" s="128" t="s">
        <v>124</v>
      </c>
      <c r="I6460" s="128" t="s">
        <v>42</v>
      </c>
      <c r="J6460" s="128" t="s">
        <v>231</v>
      </c>
      <c r="K6460" s="128" t="s">
        <v>231</v>
      </c>
      <c r="L6460" s="128" t="s">
        <v>43</v>
      </c>
      <c r="M6460" s="128" t="s">
        <v>44</v>
      </c>
      <c r="N6460" s="128" t="s">
        <v>180</v>
      </c>
      <c r="O6460" s="128" t="s">
        <v>42</v>
      </c>
      <c r="P6460" s="128" t="s">
        <v>2651</v>
      </c>
      <c r="Q6460" s="128" t="s">
        <v>417</v>
      </c>
      <c r="R6460" s="128" t="s">
        <v>2844</v>
      </c>
      <c r="S6460" s="127">
        <v>201507</v>
      </c>
      <c r="T6460" s="128" t="s">
        <v>52</v>
      </c>
      <c r="U6460" s="129">
        <v>62330.400000000001</v>
      </c>
      <c r="V6460" s="138">
        <v>62330.400000000001</v>
      </c>
      <c r="W6460" s="128" t="s">
        <v>340</v>
      </c>
      <c r="X6460" s="128" t="s">
        <v>975</v>
      </c>
      <c r="Y6460" s="128" t="s">
        <v>1152</v>
      </c>
      <c r="Z6460" s="128" t="s">
        <v>48</v>
      </c>
      <c r="AA6460" s="128" t="s">
        <v>315</v>
      </c>
      <c r="AB6460" s="128" t="s">
        <v>42</v>
      </c>
      <c r="AC6460" s="128" t="s">
        <v>2845</v>
      </c>
      <c r="AD6460" s="128" t="s">
        <v>146</v>
      </c>
    </row>
    <row r="6461" spans="1:30" x14ac:dyDescent="0.25">
      <c r="A6461" s="128" t="s">
        <v>35</v>
      </c>
      <c r="B6461" s="128" t="s">
        <v>36</v>
      </c>
      <c r="C6461" s="128" t="s">
        <v>37</v>
      </c>
      <c r="D6461" s="128" t="s">
        <v>121</v>
      </c>
      <c r="E6461" s="128" t="s">
        <v>122</v>
      </c>
      <c r="F6461" s="128" t="s">
        <v>123</v>
      </c>
      <c r="G6461" s="128" t="s">
        <v>124</v>
      </c>
      <c r="H6461" s="128" t="s">
        <v>124</v>
      </c>
      <c r="I6461" s="128" t="s">
        <v>42</v>
      </c>
      <c r="J6461" s="128" t="s">
        <v>182</v>
      </c>
      <c r="K6461" s="128" t="s">
        <v>182</v>
      </c>
      <c r="L6461" s="128" t="s">
        <v>43</v>
      </c>
      <c r="M6461" s="128" t="s">
        <v>44</v>
      </c>
      <c r="N6461" s="128" t="s">
        <v>180</v>
      </c>
      <c r="O6461" s="128" t="s">
        <v>3144</v>
      </c>
      <c r="P6461" s="128" t="s">
        <v>1152</v>
      </c>
      <c r="Q6461" s="128" t="s">
        <v>645</v>
      </c>
      <c r="R6461" s="128" t="s">
        <v>1152</v>
      </c>
      <c r="S6461" s="127">
        <v>201507</v>
      </c>
      <c r="T6461" s="128" t="s">
        <v>52</v>
      </c>
      <c r="U6461" s="127">
        <v>0</v>
      </c>
      <c r="V6461" s="138">
        <v>233.1</v>
      </c>
      <c r="W6461" s="128" t="s">
        <v>1152</v>
      </c>
      <c r="X6461" s="128" t="s">
        <v>1152</v>
      </c>
      <c r="Y6461" s="128" t="s">
        <v>1152</v>
      </c>
      <c r="Z6461" s="128" t="s">
        <v>48</v>
      </c>
      <c r="AA6461" s="128" t="s">
        <v>646</v>
      </c>
      <c r="AB6461" s="128" t="s">
        <v>42</v>
      </c>
      <c r="AC6461" s="128" t="s">
        <v>3145</v>
      </c>
      <c r="AD6461" s="128" t="s">
        <v>648</v>
      </c>
    </row>
    <row r="6462" spans="1:30" x14ac:dyDescent="0.25">
      <c r="A6462" s="128" t="s">
        <v>35</v>
      </c>
      <c r="B6462" s="128" t="s">
        <v>36</v>
      </c>
      <c r="C6462" s="128" t="s">
        <v>37</v>
      </c>
      <c r="D6462" s="128" t="s">
        <v>121</v>
      </c>
      <c r="E6462" s="128" t="s">
        <v>122</v>
      </c>
      <c r="F6462" s="128" t="s">
        <v>123</v>
      </c>
      <c r="G6462" s="128" t="s">
        <v>124</v>
      </c>
      <c r="H6462" s="128" t="s">
        <v>124</v>
      </c>
      <c r="I6462" s="128" t="s">
        <v>42</v>
      </c>
      <c r="J6462" s="128" t="s">
        <v>182</v>
      </c>
      <c r="K6462" s="128" t="s">
        <v>182</v>
      </c>
      <c r="L6462" s="128" t="s">
        <v>43</v>
      </c>
      <c r="M6462" s="128" t="s">
        <v>44</v>
      </c>
      <c r="N6462" s="128" t="s">
        <v>180</v>
      </c>
      <c r="O6462" s="128" t="s">
        <v>3146</v>
      </c>
      <c r="P6462" s="128" t="s">
        <v>1152</v>
      </c>
      <c r="Q6462" s="128" t="s">
        <v>645</v>
      </c>
      <c r="R6462" s="128" t="s">
        <v>1152</v>
      </c>
      <c r="S6462" s="127">
        <v>201507</v>
      </c>
      <c r="T6462" s="128" t="s">
        <v>52</v>
      </c>
      <c r="U6462" s="127">
        <v>0</v>
      </c>
      <c r="V6462" s="138">
        <v>926.19</v>
      </c>
      <c r="W6462" s="128" t="s">
        <v>1152</v>
      </c>
      <c r="X6462" s="128" t="s">
        <v>1152</v>
      </c>
      <c r="Y6462" s="128" t="s">
        <v>1152</v>
      </c>
      <c r="Z6462" s="128" t="s">
        <v>48</v>
      </c>
      <c r="AA6462" s="128" t="s">
        <v>646</v>
      </c>
      <c r="AB6462" s="128" t="s">
        <v>42</v>
      </c>
      <c r="AC6462" s="128" t="s">
        <v>3145</v>
      </c>
      <c r="AD6462" s="128" t="s">
        <v>648</v>
      </c>
    </row>
    <row r="6463" spans="1:30" x14ac:dyDescent="0.25">
      <c r="A6463" s="128" t="s">
        <v>35</v>
      </c>
      <c r="B6463" s="128" t="s">
        <v>36</v>
      </c>
      <c r="C6463" s="128" t="s">
        <v>37</v>
      </c>
      <c r="D6463" s="128" t="s">
        <v>121</v>
      </c>
      <c r="E6463" s="128" t="s">
        <v>122</v>
      </c>
      <c r="F6463" s="128" t="s">
        <v>123</v>
      </c>
      <c r="G6463" s="128" t="s">
        <v>124</v>
      </c>
      <c r="H6463" s="128" t="s">
        <v>124</v>
      </c>
      <c r="I6463" s="128" t="s">
        <v>42</v>
      </c>
      <c r="J6463" s="128" t="s">
        <v>182</v>
      </c>
      <c r="K6463" s="128" t="s">
        <v>182</v>
      </c>
      <c r="L6463" s="128" t="s">
        <v>43</v>
      </c>
      <c r="M6463" s="128" t="s">
        <v>44</v>
      </c>
      <c r="N6463" s="128" t="s">
        <v>180</v>
      </c>
      <c r="O6463" s="128" t="s">
        <v>3147</v>
      </c>
      <c r="P6463" s="128" t="s">
        <v>1152</v>
      </c>
      <c r="Q6463" s="128" t="s">
        <v>645</v>
      </c>
      <c r="R6463" s="128" t="s">
        <v>1152</v>
      </c>
      <c r="S6463" s="127">
        <v>201507</v>
      </c>
      <c r="T6463" s="128" t="s">
        <v>52</v>
      </c>
      <c r="U6463" s="127">
        <v>0</v>
      </c>
      <c r="V6463" s="138">
        <v>2175.96</v>
      </c>
      <c r="W6463" s="128" t="s">
        <v>1152</v>
      </c>
      <c r="X6463" s="128" t="s">
        <v>1152</v>
      </c>
      <c r="Y6463" s="128" t="s">
        <v>1152</v>
      </c>
      <c r="Z6463" s="128" t="s">
        <v>48</v>
      </c>
      <c r="AA6463" s="128" t="s">
        <v>646</v>
      </c>
      <c r="AB6463" s="128" t="s">
        <v>42</v>
      </c>
      <c r="AC6463" s="128" t="s">
        <v>3145</v>
      </c>
      <c r="AD6463" s="128" t="s">
        <v>648</v>
      </c>
    </row>
    <row r="6464" spans="1:30" x14ac:dyDescent="0.25">
      <c r="A6464" s="128" t="s">
        <v>35</v>
      </c>
      <c r="B6464" s="128" t="s">
        <v>36</v>
      </c>
      <c r="C6464" s="128" t="s">
        <v>37</v>
      </c>
      <c r="D6464" s="128" t="s">
        <v>121</v>
      </c>
      <c r="E6464" s="128" t="s">
        <v>122</v>
      </c>
      <c r="F6464" s="128" t="s">
        <v>123</v>
      </c>
      <c r="G6464" s="128" t="s">
        <v>124</v>
      </c>
      <c r="H6464" s="128" t="s">
        <v>124</v>
      </c>
      <c r="I6464" s="128" t="s">
        <v>42</v>
      </c>
      <c r="J6464" s="128" t="s">
        <v>182</v>
      </c>
      <c r="K6464" s="128" t="s">
        <v>182</v>
      </c>
      <c r="L6464" s="128" t="s">
        <v>43</v>
      </c>
      <c r="M6464" s="128" t="s">
        <v>44</v>
      </c>
      <c r="N6464" s="128" t="s">
        <v>180</v>
      </c>
      <c r="O6464" s="128" t="s">
        <v>42</v>
      </c>
      <c r="P6464" s="128" t="s">
        <v>1152</v>
      </c>
      <c r="Q6464" s="128" t="s">
        <v>645</v>
      </c>
      <c r="R6464" s="128" t="s">
        <v>1152</v>
      </c>
      <c r="S6464" s="127">
        <v>201507</v>
      </c>
      <c r="T6464" s="128" t="s">
        <v>52</v>
      </c>
      <c r="U6464" s="127">
        <v>0</v>
      </c>
      <c r="V6464" s="138">
        <v>6269.82</v>
      </c>
      <c r="W6464" s="128" t="s">
        <v>1152</v>
      </c>
      <c r="X6464" s="128" t="s">
        <v>1152</v>
      </c>
      <c r="Y6464" s="128" t="s">
        <v>1152</v>
      </c>
      <c r="Z6464" s="128" t="s">
        <v>48</v>
      </c>
      <c r="AA6464" s="128" t="s">
        <v>646</v>
      </c>
      <c r="AB6464" s="128" t="s">
        <v>42</v>
      </c>
      <c r="AC6464" s="128" t="s">
        <v>3145</v>
      </c>
      <c r="AD6464" s="128" t="s">
        <v>648</v>
      </c>
    </row>
    <row r="6465" spans="1:30" x14ac:dyDescent="0.25">
      <c r="A6465" s="128" t="s">
        <v>35</v>
      </c>
      <c r="B6465" s="128" t="s">
        <v>36</v>
      </c>
      <c r="C6465" s="128" t="s">
        <v>37</v>
      </c>
      <c r="D6465" s="128" t="s">
        <v>121</v>
      </c>
      <c r="E6465" s="128" t="s">
        <v>122</v>
      </c>
      <c r="F6465" s="128" t="s">
        <v>123</v>
      </c>
      <c r="G6465" s="128" t="s">
        <v>124</v>
      </c>
      <c r="H6465" s="128" t="s">
        <v>124</v>
      </c>
      <c r="I6465" s="128" t="s">
        <v>42</v>
      </c>
      <c r="J6465" s="128" t="s">
        <v>182</v>
      </c>
      <c r="K6465" s="128" t="s">
        <v>182</v>
      </c>
      <c r="L6465" s="128" t="s">
        <v>43</v>
      </c>
      <c r="M6465" s="128" t="s">
        <v>44</v>
      </c>
      <c r="N6465" s="128" t="s">
        <v>180</v>
      </c>
      <c r="O6465" s="128" t="s">
        <v>3156</v>
      </c>
      <c r="P6465" s="128" t="s">
        <v>1152</v>
      </c>
      <c r="Q6465" s="128" t="s">
        <v>645</v>
      </c>
      <c r="R6465" s="128" t="s">
        <v>1152</v>
      </c>
      <c r="S6465" s="127">
        <v>201507</v>
      </c>
      <c r="T6465" s="128" t="s">
        <v>52</v>
      </c>
      <c r="U6465" s="127">
        <v>0</v>
      </c>
      <c r="V6465" s="138">
        <v>321.42</v>
      </c>
      <c r="W6465" s="128" t="s">
        <v>1152</v>
      </c>
      <c r="X6465" s="128" t="s">
        <v>1152</v>
      </c>
      <c r="Y6465" s="128" t="s">
        <v>1152</v>
      </c>
      <c r="Z6465" s="128" t="s">
        <v>48</v>
      </c>
      <c r="AA6465" s="128" t="s">
        <v>646</v>
      </c>
      <c r="AB6465" s="128" t="s">
        <v>42</v>
      </c>
      <c r="AC6465" s="128" t="s">
        <v>3145</v>
      </c>
      <c r="AD6465" s="128" t="s">
        <v>648</v>
      </c>
    </row>
    <row r="6466" spans="1:30" x14ac:dyDescent="0.25">
      <c r="A6466" s="128" t="s">
        <v>35</v>
      </c>
      <c r="B6466" s="128" t="s">
        <v>36</v>
      </c>
      <c r="C6466" s="128" t="s">
        <v>37</v>
      </c>
      <c r="D6466" s="128" t="s">
        <v>121</v>
      </c>
      <c r="E6466" s="128" t="s">
        <v>122</v>
      </c>
      <c r="F6466" s="128" t="s">
        <v>123</v>
      </c>
      <c r="G6466" s="128" t="s">
        <v>124</v>
      </c>
      <c r="H6466" s="128" t="s">
        <v>124</v>
      </c>
      <c r="I6466" s="128" t="s">
        <v>42</v>
      </c>
      <c r="J6466" s="128" t="s">
        <v>174</v>
      </c>
      <c r="K6466" s="128" t="s">
        <v>174</v>
      </c>
      <c r="L6466" s="128" t="s">
        <v>43</v>
      </c>
      <c r="M6466" s="128" t="s">
        <v>44</v>
      </c>
      <c r="N6466" s="128" t="s">
        <v>180</v>
      </c>
      <c r="O6466" s="128" t="s">
        <v>42</v>
      </c>
      <c r="P6466" s="128" t="s">
        <v>1152</v>
      </c>
      <c r="Q6466" s="128" t="s">
        <v>645</v>
      </c>
      <c r="R6466" s="128" t="s">
        <v>1152</v>
      </c>
      <c r="S6466" s="127">
        <v>201507</v>
      </c>
      <c r="T6466" s="128" t="s">
        <v>52</v>
      </c>
      <c r="U6466" s="127">
        <v>0</v>
      </c>
      <c r="V6466" s="138">
        <v>1878.92</v>
      </c>
      <c r="W6466" s="128" t="s">
        <v>1152</v>
      </c>
      <c r="X6466" s="128" t="s">
        <v>1152</v>
      </c>
      <c r="Y6466" s="128" t="s">
        <v>1152</v>
      </c>
      <c r="Z6466" s="128" t="s">
        <v>48</v>
      </c>
      <c r="AA6466" s="128" t="s">
        <v>646</v>
      </c>
      <c r="AB6466" s="128" t="s">
        <v>42</v>
      </c>
      <c r="AC6466" s="128" t="s">
        <v>3145</v>
      </c>
      <c r="AD6466" s="128" t="s">
        <v>648</v>
      </c>
    </row>
    <row r="6467" spans="1:30" x14ac:dyDescent="0.25">
      <c r="A6467" s="128" t="s">
        <v>35</v>
      </c>
      <c r="B6467" s="128" t="s">
        <v>36</v>
      </c>
      <c r="C6467" s="128" t="s">
        <v>37</v>
      </c>
      <c r="D6467" s="128" t="s">
        <v>121</v>
      </c>
      <c r="E6467" s="128" t="s">
        <v>122</v>
      </c>
      <c r="F6467" s="128" t="s">
        <v>123</v>
      </c>
      <c r="G6467" s="128" t="s">
        <v>124</v>
      </c>
      <c r="H6467" s="128" t="s">
        <v>124</v>
      </c>
      <c r="I6467" s="128" t="s">
        <v>42</v>
      </c>
      <c r="J6467" s="128" t="s">
        <v>532</v>
      </c>
      <c r="K6467" s="128" t="s">
        <v>532</v>
      </c>
      <c r="L6467" s="128" t="s">
        <v>43</v>
      </c>
      <c r="M6467" s="128" t="s">
        <v>44</v>
      </c>
      <c r="N6467" s="128" t="s">
        <v>150</v>
      </c>
      <c r="O6467" s="128" t="s">
        <v>1562</v>
      </c>
      <c r="P6467" s="128" t="s">
        <v>1152</v>
      </c>
      <c r="Q6467" s="128" t="s">
        <v>2484</v>
      </c>
      <c r="R6467" s="128" t="s">
        <v>1152</v>
      </c>
      <c r="S6467" s="127">
        <v>201508</v>
      </c>
      <c r="T6467" s="128" t="s">
        <v>52</v>
      </c>
      <c r="U6467" s="127">
        <v>0</v>
      </c>
      <c r="V6467" s="138">
        <v>188675</v>
      </c>
      <c r="W6467" s="128" t="s">
        <v>1152</v>
      </c>
      <c r="X6467" s="128" t="s">
        <v>1152</v>
      </c>
      <c r="Y6467" s="128" t="s">
        <v>1152</v>
      </c>
      <c r="Z6467" s="128" t="s">
        <v>48</v>
      </c>
      <c r="AA6467" s="128" t="s">
        <v>2363</v>
      </c>
      <c r="AB6467" s="128" t="s">
        <v>42</v>
      </c>
      <c r="AC6467" s="128" t="s">
        <v>2513</v>
      </c>
      <c r="AD6467" s="128" t="s">
        <v>51</v>
      </c>
    </row>
    <row r="6468" spans="1:30" x14ac:dyDescent="0.25">
      <c r="A6468" s="128" t="s">
        <v>35</v>
      </c>
      <c r="B6468" s="128" t="s">
        <v>36</v>
      </c>
      <c r="C6468" s="128" t="s">
        <v>37</v>
      </c>
      <c r="D6468" s="128" t="s">
        <v>121</v>
      </c>
      <c r="E6468" s="128" t="s">
        <v>122</v>
      </c>
      <c r="F6468" s="128" t="s">
        <v>123</v>
      </c>
      <c r="G6468" s="128" t="s">
        <v>124</v>
      </c>
      <c r="H6468" s="128" t="s">
        <v>124</v>
      </c>
      <c r="I6468" s="128" t="s">
        <v>42</v>
      </c>
      <c r="J6468" s="128" t="s">
        <v>174</v>
      </c>
      <c r="K6468" s="128" t="s">
        <v>174</v>
      </c>
      <c r="L6468" s="128" t="s">
        <v>43</v>
      </c>
      <c r="M6468" s="128" t="s">
        <v>44</v>
      </c>
      <c r="N6468" s="128" t="s">
        <v>150</v>
      </c>
      <c r="O6468" s="128" t="s">
        <v>1562</v>
      </c>
      <c r="P6468" s="128" t="s">
        <v>1152</v>
      </c>
      <c r="Q6468" s="128" t="s">
        <v>2484</v>
      </c>
      <c r="R6468" s="128" t="s">
        <v>1152</v>
      </c>
      <c r="S6468" s="127">
        <v>201508</v>
      </c>
      <c r="T6468" s="128" t="s">
        <v>52</v>
      </c>
      <c r="U6468" s="127">
        <v>0</v>
      </c>
      <c r="V6468" s="138">
        <v>149952</v>
      </c>
      <c r="W6468" s="128" t="s">
        <v>1152</v>
      </c>
      <c r="X6468" s="128" t="s">
        <v>1152</v>
      </c>
      <c r="Y6468" s="128" t="s">
        <v>1152</v>
      </c>
      <c r="Z6468" s="128" t="s">
        <v>48</v>
      </c>
      <c r="AA6468" s="128" t="s">
        <v>2363</v>
      </c>
      <c r="AB6468" s="128" t="s">
        <v>42</v>
      </c>
      <c r="AC6468" s="128" t="s">
        <v>2513</v>
      </c>
      <c r="AD6468" s="128" t="s">
        <v>51</v>
      </c>
    </row>
    <row r="6469" spans="1:30" x14ac:dyDescent="0.25">
      <c r="A6469" s="128" t="s">
        <v>35</v>
      </c>
      <c r="B6469" s="128" t="s">
        <v>36</v>
      </c>
      <c r="C6469" s="128" t="s">
        <v>37</v>
      </c>
      <c r="D6469" s="128" t="s">
        <v>121</v>
      </c>
      <c r="E6469" s="128" t="s">
        <v>122</v>
      </c>
      <c r="F6469" s="128" t="s">
        <v>123</v>
      </c>
      <c r="G6469" s="128" t="s">
        <v>124</v>
      </c>
      <c r="H6469" s="128" t="s">
        <v>124</v>
      </c>
      <c r="I6469" s="128" t="s">
        <v>42</v>
      </c>
      <c r="J6469" s="128" t="s">
        <v>182</v>
      </c>
      <c r="K6469" s="128" t="s">
        <v>182</v>
      </c>
      <c r="L6469" s="128" t="s">
        <v>43</v>
      </c>
      <c r="M6469" s="128" t="s">
        <v>44</v>
      </c>
      <c r="N6469" s="128" t="s">
        <v>150</v>
      </c>
      <c r="O6469" s="128" t="s">
        <v>1562</v>
      </c>
      <c r="P6469" s="128" t="s">
        <v>1152</v>
      </c>
      <c r="Q6469" s="128" t="s">
        <v>2484</v>
      </c>
      <c r="R6469" s="128" t="s">
        <v>1152</v>
      </c>
      <c r="S6469" s="127">
        <v>201508</v>
      </c>
      <c r="T6469" s="128" t="s">
        <v>52</v>
      </c>
      <c r="U6469" s="127">
        <v>0</v>
      </c>
      <c r="V6469" s="138">
        <v>1906720</v>
      </c>
      <c r="W6469" s="128" t="s">
        <v>1152</v>
      </c>
      <c r="X6469" s="128" t="s">
        <v>1152</v>
      </c>
      <c r="Y6469" s="128" t="s">
        <v>1152</v>
      </c>
      <c r="Z6469" s="128" t="s">
        <v>48</v>
      </c>
      <c r="AA6469" s="128" t="s">
        <v>2363</v>
      </c>
      <c r="AB6469" s="128" t="s">
        <v>42</v>
      </c>
      <c r="AC6469" s="128" t="s">
        <v>2513</v>
      </c>
      <c r="AD6469" s="128" t="s">
        <v>51</v>
      </c>
    </row>
    <row r="6470" spans="1:30" x14ac:dyDescent="0.25">
      <c r="A6470" s="128" t="s">
        <v>35</v>
      </c>
      <c r="B6470" s="128" t="s">
        <v>36</v>
      </c>
      <c r="C6470" s="128" t="s">
        <v>37</v>
      </c>
      <c r="D6470" s="128" t="s">
        <v>121</v>
      </c>
      <c r="E6470" s="128" t="s">
        <v>122</v>
      </c>
      <c r="F6470" s="128" t="s">
        <v>123</v>
      </c>
      <c r="G6470" s="128" t="s">
        <v>124</v>
      </c>
      <c r="H6470" s="128" t="s">
        <v>124</v>
      </c>
      <c r="I6470" s="128" t="s">
        <v>42</v>
      </c>
      <c r="J6470" s="128" t="s">
        <v>652</v>
      </c>
      <c r="K6470" s="128" t="s">
        <v>652</v>
      </c>
      <c r="L6470" s="128" t="s">
        <v>43</v>
      </c>
      <c r="M6470" s="128" t="s">
        <v>44</v>
      </c>
      <c r="N6470" s="128" t="s">
        <v>150</v>
      </c>
      <c r="O6470" s="128" t="s">
        <v>1562</v>
      </c>
      <c r="P6470" s="128" t="s">
        <v>1152</v>
      </c>
      <c r="Q6470" s="128" t="s">
        <v>2484</v>
      </c>
      <c r="R6470" s="128" t="s">
        <v>1152</v>
      </c>
      <c r="S6470" s="127">
        <v>201508</v>
      </c>
      <c r="T6470" s="128" t="s">
        <v>52</v>
      </c>
      <c r="U6470" s="127">
        <v>0</v>
      </c>
      <c r="V6470" s="138">
        <v>720172</v>
      </c>
      <c r="W6470" s="128" t="s">
        <v>1152</v>
      </c>
      <c r="X6470" s="128" t="s">
        <v>1152</v>
      </c>
      <c r="Y6470" s="128" t="s">
        <v>1152</v>
      </c>
      <c r="Z6470" s="128" t="s">
        <v>48</v>
      </c>
      <c r="AA6470" s="128" t="s">
        <v>2363</v>
      </c>
      <c r="AB6470" s="128" t="s">
        <v>42</v>
      </c>
      <c r="AC6470" s="128" t="s">
        <v>2513</v>
      </c>
      <c r="AD6470" s="128" t="s">
        <v>51</v>
      </c>
    </row>
    <row r="6471" spans="1:30" x14ac:dyDescent="0.25">
      <c r="A6471" s="128" t="s">
        <v>35</v>
      </c>
      <c r="B6471" s="128" t="s">
        <v>36</v>
      </c>
      <c r="C6471" s="128" t="s">
        <v>37</v>
      </c>
      <c r="D6471" s="128" t="s">
        <v>121</v>
      </c>
      <c r="E6471" s="128" t="s">
        <v>122</v>
      </c>
      <c r="F6471" s="128" t="s">
        <v>123</v>
      </c>
      <c r="G6471" s="128" t="s">
        <v>124</v>
      </c>
      <c r="H6471" s="128" t="s">
        <v>124</v>
      </c>
      <c r="I6471" s="128" t="s">
        <v>42</v>
      </c>
      <c r="J6471" s="128" t="s">
        <v>285</v>
      </c>
      <c r="K6471" s="128" t="s">
        <v>285</v>
      </c>
      <c r="L6471" s="128" t="s">
        <v>43</v>
      </c>
      <c r="M6471" s="128" t="s">
        <v>44</v>
      </c>
      <c r="N6471" s="128" t="s">
        <v>150</v>
      </c>
      <c r="O6471" s="128" t="s">
        <v>1534</v>
      </c>
      <c r="P6471" s="128" t="s">
        <v>1152</v>
      </c>
      <c r="Q6471" s="128" t="s">
        <v>287</v>
      </c>
      <c r="R6471" s="128" t="s">
        <v>2514</v>
      </c>
      <c r="S6471" s="127">
        <v>201508</v>
      </c>
      <c r="T6471" s="128" t="s">
        <v>47</v>
      </c>
      <c r="U6471" s="127">
        <v>0</v>
      </c>
      <c r="V6471" s="138">
        <v>-53938.74</v>
      </c>
      <c r="W6471" s="128" t="s">
        <v>1152</v>
      </c>
      <c r="X6471" s="128" t="s">
        <v>288</v>
      </c>
      <c r="Y6471" s="128" t="s">
        <v>1152</v>
      </c>
      <c r="Z6471" s="128" t="s">
        <v>48</v>
      </c>
      <c r="AA6471" s="128" t="s">
        <v>2481</v>
      </c>
      <c r="AB6471" s="128" t="s">
        <v>42</v>
      </c>
      <c r="AC6471" s="128" t="s">
        <v>2515</v>
      </c>
      <c r="AD6471" s="128" t="s">
        <v>51</v>
      </c>
    </row>
    <row r="6472" spans="1:30" x14ac:dyDescent="0.25">
      <c r="A6472" s="128" t="s">
        <v>35</v>
      </c>
      <c r="B6472" s="128" t="s">
        <v>36</v>
      </c>
      <c r="C6472" s="128" t="s">
        <v>37</v>
      </c>
      <c r="D6472" s="128" t="s">
        <v>121</v>
      </c>
      <c r="E6472" s="128" t="s">
        <v>122</v>
      </c>
      <c r="F6472" s="128" t="s">
        <v>123</v>
      </c>
      <c r="G6472" s="128" t="s">
        <v>124</v>
      </c>
      <c r="H6472" s="128" t="s">
        <v>124</v>
      </c>
      <c r="I6472" s="128" t="s">
        <v>42</v>
      </c>
      <c r="J6472" s="128" t="s">
        <v>174</v>
      </c>
      <c r="K6472" s="128" t="s">
        <v>174</v>
      </c>
      <c r="L6472" s="128" t="s">
        <v>43</v>
      </c>
      <c r="M6472" s="128" t="s">
        <v>44</v>
      </c>
      <c r="N6472" s="128" t="s">
        <v>150</v>
      </c>
      <c r="O6472" s="128" t="s">
        <v>1534</v>
      </c>
      <c r="P6472" s="128" t="s">
        <v>1152</v>
      </c>
      <c r="Q6472" s="128" t="s">
        <v>2486</v>
      </c>
      <c r="R6472" s="128" t="s">
        <v>1152</v>
      </c>
      <c r="S6472" s="127">
        <v>201508</v>
      </c>
      <c r="T6472" s="128" t="s">
        <v>47</v>
      </c>
      <c r="U6472" s="127">
        <v>0</v>
      </c>
      <c r="V6472" s="138">
        <v>-47616.01</v>
      </c>
      <c r="W6472" s="128" t="s">
        <v>1152</v>
      </c>
      <c r="X6472" s="128" t="s">
        <v>177</v>
      </c>
      <c r="Y6472" s="128" t="s">
        <v>1152</v>
      </c>
      <c r="Z6472" s="128" t="s">
        <v>48</v>
      </c>
      <c r="AA6472" s="128" t="s">
        <v>2481</v>
      </c>
      <c r="AB6472" s="128" t="s">
        <v>42</v>
      </c>
      <c r="AC6472" s="128" t="s">
        <v>2515</v>
      </c>
      <c r="AD6472" s="128" t="s">
        <v>51</v>
      </c>
    </row>
    <row r="6473" spans="1:30" x14ac:dyDescent="0.25">
      <c r="A6473" s="128" t="s">
        <v>35</v>
      </c>
      <c r="B6473" s="128" t="s">
        <v>36</v>
      </c>
      <c r="C6473" s="128" t="s">
        <v>37</v>
      </c>
      <c r="D6473" s="128" t="s">
        <v>121</v>
      </c>
      <c r="E6473" s="128" t="s">
        <v>122</v>
      </c>
      <c r="F6473" s="128" t="s">
        <v>123</v>
      </c>
      <c r="G6473" s="128" t="s">
        <v>124</v>
      </c>
      <c r="H6473" s="128" t="s">
        <v>124</v>
      </c>
      <c r="I6473" s="128" t="s">
        <v>42</v>
      </c>
      <c r="J6473" s="128" t="s">
        <v>285</v>
      </c>
      <c r="K6473" s="128" t="s">
        <v>285</v>
      </c>
      <c r="L6473" s="128" t="s">
        <v>43</v>
      </c>
      <c r="M6473" s="128" t="s">
        <v>44</v>
      </c>
      <c r="N6473" s="128" t="s">
        <v>150</v>
      </c>
      <c r="O6473" s="128" t="s">
        <v>1534</v>
      </c>
      <c r="P6473" s="128" t="s">
        <v>1152</v>
      </c>
      <c r="Q6473" s="128" t="s">
        <v>287</v>
      </c>
      <c r="R6473" s="128" t="s">
        <v>1152</v>
      </c>
      <c r="S6473" s="127">
        <v>201508</v>
      </c>
      <c r="T6473" s="128" t="s">
        <v>47</v>
      </c>
      <c r="U6473" s="127">
        <v>0</v>
      </c>
      <c r="V6473" s="138">
        <v>-46150</v>
      </c>
      <c r="W6473" s="128" t="s">
        <v>1152</v>
      </c>
      <c r="X6473" s="128" t="s">
        <v>288</v>
      </c>
      <c r="Y6473" s="128" t="s">
        <v>1152</v>
      </c>
      <c r="Z6473" s="128" t="s">
        <v>48</v>
      </c>
      <c r="AA6473" s="128" t="s">
        <v>2481</v>
      </c>
      <c r="AB6473" s="128" t="s">
        <v>42</v>
      </c>
      <c r="AC6473" s="128" t="s">
        <v>2515</v>
      </c>
      <c r="AD6473" s="128" t="s">
        <v>51</v>
      </c>
    </row>
    <row r="6474" spans="1:30" x14ac:dyDescent="0.25">
      <c r="A6474" s="128" t="s">
        <v>35</v>
      </c>
      <c r="B6474" s="128" t="s">
        <v>36</v>
      </c>
      <c r="C6474" s="128" t="s">
        <v>37</v>
      </c>
      <c r="D6474" s="128" t="s">
        <v>121</v>
      </c>
      <c r="E6474" s="128" t="s">
        <v>122</v>
      </c>
      <c r="F6474" s="128" t="s">
        <v>123</v>
      </c>
      <c r="G6474" s="128" t="s">
        <v>124</v>
      </c>
      <c r="H6474" s="128" t="s">
        <v>124</v>
      </c>
      <c r="I6474" s="128" t="s">
        <v>42</v>
      </c>
      <c r="J6474" s="128" t="s">
        <v>652</v>
      </c>
      <c r="K6474" s="128" t="s">
        <v>652</v>
      </c>
      <c r="L6474" s="128" t="s">
        <v>43</v>
      </c>
      <c r="M6474" s="128" t="s">
        <v>44</v>
      </c>
      <c r="N6474" s="128" t="s">
        <v>150</v>
      </c>
      <c r="O6474" s="128" t="s">
        <v>1534</v>
      </c>
      <c r="P6474" s="128" t="s">
        <v>1152</v>
      </c>
      <c r="Q6474" s="128" t="s">
        <v>2486</v>
      </c>
      <c r="R6474" s="128" t="s">
        <v>2516</v>
      </c>
      <c r="S6474" s="127">
        <v>201508</v>
      </c>
      <c r="T6474" s="128" t="s">
        <v>47</v>
      </c>
      <c r="U6474" s="127">
        <v>0</v>
      </c>
      <c r="V6474" s="138">
        <v>-36104.44</v>
      </c>
      <c r="W6474" s="128" t="s">
        <v>1152</v>
      </c>
      <c r="X6474" s="128" t="s">
        <v>177</v>
      </c>
      <c r="Y6474" s="128" t="s">
        <v>1152</v>
      </c>
      <c r="Z6474" s="128" t="s">
        <v>48</v>
      </c>
      <c r="AA6474" s="128" t="s">
        <v>2481</v>
      </c>
      <c r="AB6474" s="128" t="s">
        <v>42</v>
      </c>
      <c r="AC6474" s="128" t="s">
        <v>2515</v>
      </c>
      <c r="AD6474" s="128" t="s">
        <v>51</v>
      </c>
    </row>
    <row r="6475" spans="1:30" x14ac:dyDescent="0.25">
      <c r="A6475" s="128" t="s">
        <v>35</v>
      </c>
      <c r="B6475" s="128" t="s">
        <v>36</v>
      </c>
      <c r="C6475" s="128" t="s">
        <v>37</v>
      </c>
      <c r="D6475" s="128" t="s">
        <v>121</v>
      </c>
      <c r="E6475" s="128" t="s">
        <v>122</v>
      </c>
      <c r="F6475" s="128" t="s">
        <v>123</v>
      </c>
      <c r="G6475" s="128" t="s">
        <v>124</v>
      </c>
      <c r="H6475" s="128" t="s">
        <v>124</v>
      </c>
      <c r="I6475" s="128" t="s">
        <v>42</v>
      </c>
      <c r="J6475" s="128" t="s">
        <v>298</v>
      </c>
      <c r="K6475" s="128" t="s">
        <v>298</v>
      </c>
      <c r="L6475" s="128" t="s">
        <v>43</v>
      </c>
      <c r="M6475" s="128" t="s">
        <v>44</v>
      </c>
      <c r="N6475" s="128" t="s">
        <v>150</v>
      </c>
      <c r="O6475" s="128" t="s">
        <v>1534</v>
      </c>
      <c r="P6475" s="128" t="s">
        <v>1152</v>
      </c>
      <c r="Q6475" s="128" t="s">
        <v>2430</v>
      </c>
      <c r="R6475" s="128" t="s">
        <v>2517</v>
      </c>
      <c r="S6475" s="127">
        <v>201508</v>
      </c>
      <c r="T6475" s="128" t="s">
        <v>47</v>
      </c>
      <c r="U6475" s="127">
        <v>0</v>
      </c>
      <c r="V6475" s="138">
        <v>-16295</v>
      </c>
      <c r="W6475" s="128" t="s">
        <v>1152</v>
      </c>
      <c r="X6475" s="128" t="s">
        <v>1624</v>
      </c>
      <c r="Y6475" s="128" t="s">
        <v>1152</v>
      </c>
      <c r="Z6475" s="128" t="s">
        <v>48</v>
      </c>
      <c r="AA6475" s="128" t="s">
        <v>2481</v>
      </c>
      <c r="AB6475" s="128" t="s">
        <v>42</v>
      </c>
      <c r="AC6475" s="128" t="s">
        <v>2515</v>
      </c>
      <c r="AD6475" s="128" t="s">
        <v>51</v>
      </c>
    </row>
    <row r="6476" spans="1:30" x14ac:dyDescent="0.25">
      <c r="A6476" s="128" t="s">
        <v>35</v>
      </c>
      <c r="B6476" s="128" t="s">
        <v>36</v>
      </c>
      <c r="C6476" s="128" t="s">
        <v>37</v>
      </c>
      <c r="D6476" s="128" t="s">
        <v>121</v>
      </c>
      <c r="E6476" s="128" t="s">
        <v>122</v>
      </c>
      <c r="F6476" s="128" t="s">
        <v>123</v>
      </c>
      <c r="G6476" s="128" t="s">
        <v>124</v>
      </c>
      <c r="H6476" s="128" t="s">
        <v>124</v>
      </c>
      <c r="I6476" s="128" t="s">
        <v>42</v>
      </c>
      <c r="J6476" s="128" t="s">
        <v>283</v>
      </c>
      <c r="K6476" s="128" t="s">
        <v>283</v>
      </c>
      <c r="L6476" s="128" t="s">
        <v>43</v>
      </c>
      <c r="M6476" s="128" t="s">
        <v>44</v>
      </c>
      <c r="N6476" s="128" t="s">
        <v>150</v>
      </c>
      <c r="O6476" s="128" t="s">
        <v>1534</v>
      </c>
      <c r="P6476" s="128" t="s">
        <v>1152</v>
      </c>
      <c r="Q6476" s="128" t="s">
        <v>1539</v>
      </c>
      <c r="R6476" s="128" t="s">
        <v>1152</v>
      </c>
      <c r="S6476" s="127">
        <v>201508</v>
      </c>
      <c r="T6476" s="128" t="s">
        <v>47</v>
      </c>
      <c r="U6476" s="127">
        <v>0</v>
      </c>
      <c r="V6476" s="138">
        <v>-7192.5</v>
      </c>
      <c r="W6476" s="128" t="s">
        <v>1152</v>
      </c>
      <c r="X6476" s="128" t="s">
        <v>460</v>
      </c>
      <c r="Y6476" s="128" t="s">
        <v>1152</v>
      </c>
      <c r="Z6476" s="128" t="s">
        <v>48</v>
      </c>
      <c r="AA6476" s="128" t="s">
        <v>2481</v>
      </c>
      <c r="AB6476" s="128" t="s">
        <v>42</v>
      </c>
      <c r="AC6476" s="128" t="s">
        <v>2515</v>
      </c>
      <c r="AD6476" s="128" t="s">
        <v>51</v>
      </c>
    </row>
    <row r="6477" spans="1:30" x14ac:dyDescent="0.25">
      <c r="A6477" s="128" t="s">
        <v>35</v>
      </c>
      <c r="B6477" s="128" t="s">
        <v>36</v>
      </c>
      <c r="C6477" s="128" t="s">
        <v>37</v>
      </c>
      <c r="D6477" s="128" t="s">
        <v>121</v>
      </c>
      <c r="E6477" s="128" t="s">
        <v>122</v>
      </c>
      <c r="F6477" s="128" t="s">
        <v>123</v>
      </c>
      <c r="G6477" s="128" t="s">
        <v>124</v>
      </c>
      <c r="H6477" s="128" t="s">
        <v>124</v>
      </c>
      <c r="I6477" s="128" t="s">
        <v>42</v>
      </c>
      <c r="J6477" s="128" t="s">
        <v>532</v>
      </c>
      <c r="K6477" s="128" t="s">
        <v>532</v>
      </c>
      <c r="L6477" s="128" t="s">
        <v>43</v>
      </c>
      <c r="M6477" s="128" t="s">
        <v>44</v>
      </c>
      <c r="N6477" s="128" t="s">
        <v>150</v>
      </c>
      <c r="O6477" s="128" t="s">
        <v>1534</v>
      </c>
      <c r="P6477" s="128" t="s">
        <v>1152</v>
      </c>
      <c r="Q6477" s="128" t="s">
        <v>2486</v>
      </c>
      <c r="R6477" s="128" t="s">
        <v>1152</v>
      </c>
      <c r="S6477" s="127">
        <v>201508</v>
      </c>
      <c r="T6477" s="128" t="s">
        <v>47</v>
      </c>
      <c r="U6477" s="127">
        <v>0</v>
      </c>
      <c r="V6477" s="138">
        <v>-6536.37</v>
      </c>
      <c r="W6477" s="128" t="s">
        <v>1152</v>
      </c>
      <c r="X6477" s="128" t="s">
        <v>177</v>
      </c>
      <c r="Y6477" s="128" t="s">
        <v>1152</v>
      </c>
      <c r="Z6477" s="128" t="s">
        <v>48</v>
      </c>
      <c r="AA6477" s="128" t="s">
        <v>2481</v>
      </c>
      <c r="AB6477" s="128" t="s">
        <v>42</v>
      </c>
      <c r="AC6477" s="128" t="s">
        <v>2515</v>
      </c>
      <c r="AD6477" s="128" t="s">
        <v>51</v>
      </c>
    </row>
    <row r="6478" spans="1:30" x14ac:dyDescent="0.25">
      <c r="A6478" s="128" t="s">
        <v>35</v>
      </c>
      <c r="B6478" s="128" t="s">
        <v>36</v>
      </c>
      <c r="C6478" s="128" t="s">
        <v>37</v>
      </c>
      <c r="D6478" s="128" t="s">
        <v>121</v>
      </c>
      <c r="E6478" s="128" t="s">
        <v>122</v>
      </c>
      <c r="F6478" s="128" t="s">
        <v>123</v>
      </c>
      <c r="G6478" s="128" t="s">
        <v>124</v>
      </c>
      <c r="H6478" s="128" t="s">
        <v>124</v>
      </c>
      <c r="I6478" s="128" t="s">
        <v>42</v>
      </c>
      <c r="J6478" s="128" t="s">
        <v>182</v>
      </c>
      <c r="K6478" s="128" t="s">
        <v>182</v>
      </c>
      <c r="L6478" s="128" t="s">
        <v>43</v>
      </c>
      <c r="M6478" s="128" t="s">
        <v>44</v>
      </c>
      <c r="N6478" s="128" t="s">
        <v>180</v>
      </c>
      <c r="O6478" s="128" t="s">
        <v>1534</v>
      </c>
      <c r="P6478" s="128" t="s">
        <v>1152</v>
      </c>
      <c r="Q6478" s="128" t="s">
        <v>2486</v>
      </c>
      <c r="R6478" s="128" t="s">
        <v>1152</v>
      </c>
      <c r="S6478" s="127">
        <v>201508</v>
      </c>
      <c r="T6478" s="128" t="s">
        <v>47</v>
      </c>
      <c r="U6478" s="127">
        <v>0</v>
      </c>
      <c r="V6478" s="138">
        <v>-1077666.1299999999</v>
      </c>
      <c r="W6478" s="128" t="s">
        <v>1152</v>
      </c>
      <c r="X6478" s="128" t="s">
        <v>177</v>
      </c>
      <c r="Y6478" s="128" t="s">
        <v>1152</v>
      </c>
      <c r="Z6478" s="128" t="s">
        <v>48</v>
      </c>
      <c r="AA6478" s="128" t="s">
        <v>2481</v>
      </c>
      <c r="AB6478" s="128" t="s">
        <v>42</v>
      </c>
      <c r="AC6478" s="128" t="s">
        <v>2515</v>
      </c>
      <c r="AD6478" s="128" t="s">
        <v>51</v>
      </c>
    </row>
    <row r="6479" spans="1:30" x14ac:dyDescent="0.25">
      <c r="A6479" s="128" t="s">
        <v>35</v>
      </c>
      <c r="B6479" s="128" t="s">
        <v>36</v>
      </c>
      <c r="C6479" s="128" t="s">
        <v>37</v>
      </c>
      <c r="D6479" s="128" t="s">
        <v>121</v>
      </c>
      <c r="E6479" s="128" t="s">
        <v>122</v>
      </c>
      <c r="F6479" s="128" t="s">
        <v>123</v>
      </c>
      <c r="G6479" s="128" t="s">
        <v>124</v>
      </c>
      <c r="H6479" s="128" t="s">
        <v>124</v>
      </c>
      <c r="I6479" s="128" t="s">
        <v>42</v>
      </c>
      <c r="J6479" s="128" t="s">
        <v>182</v>
      </c>
      <c r="K6479" s="128" t="s">
        <v>182</v>
      </c>
      <c r="L6479" s="128" t="s">
        <v>43</v>
      </c>
      <c r="M6479" s="128" t="s">
        <v>44</v>
      </c>
      <c r="N6479" s="128" t="s">
        <v>180</v>
      </c>
      <c r="O6479" s="128" t="s">
        <v>1534</v>
      </c>
      <c r="P6479" s="128" t="s">
        <v>1152</v>
      </c>
      <c r="Q6479" s="128" t="s">
        <v>2486</v>
      </c>
      <c r="R6479" s="128" t="s">
        <v>2516</v>
      </c>
      <c r="S6479" s="127">
        <v>201508</v>
      </c>
      <c r="T6479" s="128" t="s">
        <v>47</v>
      </c>
      <c r="U6479" s="127">
        <v>0</v>
      </c>
      <c r="V6479" s="138">
        <v>-550344.13</v>
      </c>
      <c r="W6479" s="128" t="s">
        <v>1152</v>
      </c>
      <c r="X6479" s="128" t="s">
        <v>177</v>
      </c>
      <c r="Y6479" s="128" t="s">
        <v>1152</v>
      </c>
      <c r="Z6479" s="128" t="s">
        <v>48</v>
      </c>
      <c r="AA6479" s="128" t="s">
        <v>2481</v>
      </c>
      <c r="AB6479" s="128" t="s">
        <v>42</v>
      </c>
      <c r="AC6479" s="128" t="s">
        <v>2515</v>
      </c>
      <c r="AD6479" s="128" t="s">
        <v>51</v>
      </c>
    </row>
    <row r="6480" spans="1:30" x14ac:dyDescent="0.25">
      <c r="A6480" s="128" t="s">
        <v>35</v>
      </c>
      <c r="B6480" s="128" t="s">
        <v>36</v>
      </c>
      <c r="C6480" s="128" t="s">
        <v>37</v>
      </c>
      <c r="D6480" s="128" t="s">
        <v>121</v>
      </c>
      <c r="E6480" s="128" t="s">
        <v>122</v>
      </c>
      <c r="F6480" s="128" t="s">
        <v>123</v>
      </c>
      <c r="G6480" s="128" t="s">
        <v>124</v>
      </c>
      <c r="H6480" s="128" t="s">
        <v>124</v>
      </c>
      <c r="I6480" s="128" t="s">
        <v>42</v>
      </c>
      <c r="J6480" s="128" t="s">
        <v>532</v>
      </c>
      <c r="K6480" s="128" t="s">
        <v>532</v>
      </c>
      <c r="L6480" s="128" t="s">
        <v>43</v>
      </c>
      <c r="M6480" s="128" t="s">
        <v>44</v>
      </c>
      <c r="N6480" s="128" t="s">
        <v>180</v>
      </c>
      <c r="O6480" s="128" t="s">
        <v>1534</v>
      </c>
      <c r="P6480" s="128" t="s">
        <v>1152</v>
      </c>
      <c r="Q6480" s="128" t="s">
        <v>2486</v>
      </c>
      <c r="R6480" s="128" t="s">
        <v>2516</v>
      </c>
      <c r="S6480" s="127">
        <v>201508</v>
      </c>
      <c r="T6480" s="128" t="s">
        <v>47</v>
      </c>
      <c r="U6480" s="127">
        <v>0</v>
      </c>
      <c r="V6480" s="138">
        <v>-262903.76</v>
      </c>
      <c r="W6480" s="128" t="s">
        <v>1152</v>
      </c>
      <c r="X6480" s="128" t="s">
        <v>177</v>
      </c>
      <c r="Y6480" s="128" t="s">
        <v>1152</v>
      </c>
      <c r="Z6480" s="128" t="s">
        <v>48</v>
      </c>
      <c r="AA6480" s="128" t="s">
        <v>2481</v>
      </c>
      <c r="AB6480" s="128" t="s">
        <v>42</v>
      </c>
      <c r="AC6480" s="128" t="s">
        <v>2515</v>
      </c>
      <c r="AD6480" s="128" t="s">
        <v>51</v>
      </c>
    </row>
    <row r="6481" spans="1:30" x14ac:dyDescent="0.25">
      <c r="A6481" s="128" t="s">
        <v>35</v>
      </c>
      <c r="B6481" s="128" t="s">
        <v>36</v>
      </c>
      <c r="C6481" s="128" t="s">
        <v>37</v>
      </c>
      <c r="D6481" s="128" t="s">
        <v>121</v>
      </c>
      <c r="E6481" s="128" t="s">
        <v>122</v>
      </c>
      <c r="F6481" s="128" t="s">
        <v>123</v>
      </c>
      <c r="G6481" s="128" t="s">
        <v>124</v>
      </c>
      <c r="H6481" s="128" t="s">
        <v>124</v>
      </c>
      <c r="I6481" s="128" t="s">
        <v>42</v>
      </c>
      <c r="J6481" s="128" t="s">
        <v>174</v>
      </c>
      <c r="K6481" s="128" t="s">
        <v>174</v>
      </c>
      <c r="L6481" s="128" t="s">
        <v>43</v>
      </c>
      <c r="M6481" s="128" t="s">
        <v>44</v>
      </c>
      <c r="N6481" s="128" t="s">
        <v>180</v>
      </c>
      <c r="O6481" s="128" t="s">
        <v>1534</v>
      </c>
      <c r="P6481" s="128" t="s">
        <v>1152</v>
      </c>
      <c r="Q6481" s="128" t="s">
        <v>2486</v>
      </c>
      <c r="R6481" s="128" t="s">
        <v>2516</v>
      </c>
      <c r="S6481" s="127">
        <v>201508</v>
      </c>
      <c r="T6481" s="128" t="s">
        <v>47</v>
      </c>
      <c r="U6481" s="127">
        <v>0</v>
      </c>
      <c r="V6481" s="138">
        <v>-253818.67</v>
      </c>
      <c r="W6481" s="128" t="s">
        <v>1152</v>
      </c>
      <c r="X6481" s="128" t="s">
        <v>177</v>
      </c>
      <c r="Y6481" s="128" t="s">
        <v>1152</v>
      </c>
      <c r="Z6481" s="128" t="s">
        <v>48</v>
      </c>
      <c r="AA6481" s="128" t="s">
        <v>2481</v>
      </c>
      <c r="AB6481" s="128" t="s">
        <v>42</v>
      </c>
      <c r="AC6481" s="128" t="s">
        <v>2515</v>
      </c>
      <c r="AD6481" s="128" t="s">
        <v>51</v>
      </c>
    </row>
    <row r="6482" spans="1:30" x14ac:dyDescent="0.25">
      <c r="A6482" s="128" t="s">
        <v>35</v>
      </c>
      <c r="B6482" s="128" t="s">
        <v>36</v>
      </c>
      <c r="C6482" s="128" t="s">
        <v>37</v>
      </c>
      <c r="D6482" s="128" t="s">
        <v>121</v>
      </c>
      <c r="E6482" s="128" t="s">
        <v>122</v>
      </c>
      <c r="F6482" s="128" t="s">
        <v>123</v>
      </c>
      <c r="G6482" s="128" t="s">
        <v>124</v>
      </c>
      <c r="H6482" s="128" t="s">
        <v>124</v>
      </c>
      <c r="I6482" s="128" t="s">
        <v>42</v>
      </c>
      <c r="J6482" s="128" t="s">
        <v>174</v>
      </c>
      <c r="K6482" s="128" t="s">
        <v>174</v>
      </c>
      <c r="L6482" s="128" t="s">
        <v>43</v>
      </c>
      <c r="M6482" s="128" t="s">
        <v>44</v>
      </c>
      <c r="N6482" s="128" t="s">
        <v>180</v>
      </c>
      <c r="O6482" s="128" t="s">
        <v>1534</v>
      </c>
      <c r="P6482" s="128" t="s">
        <v>1152</v>
      </c>
      <c r="Q6482" s="128" t="s">
        <v>2486</v>
      </c>
      <c r="R6482" s="128" t="s">
        <v>1152</v>
      </c>
      <c r="S6482" s="127">
        <v>201508</v>
      </c>
      <c r="T6482" s="128" t="s">
        <v>47</v>
      </c>
      <c r="U6482" s="127">
        <v>0</v>
      </c>
      <c r="V6482" s="138">
        <v>-156910.95000000001</v>
      </c>
      <c r="W6482" s="128" t="s">
        <v>1152</v>
      </c>
      <c r="X6482" s="128" t="s">
        <v>177</v>
      </c>
      <c r="Y6482" s="128" t="s">
        <v>1152</v>
      </c>
      <c r="Z6482" s="128" t="s">
        <v>48</v>
      </c>
      <c r="AA6482" s="128" t="s">
        <v>2481</v>
      </c>
      <c r="AB6482" s="128" t="s">
        <v>42</v>
      </c>
      <c r="AC6482" s="128" t="s">
        <v>2515</v>
      </c>
      <c r="AD6482" s="128" t="s">
        <v>51</v>
      </c>
    </row>
    <row r="6483" spans="1:30" x14ac:dyDescent="0.25">
      <c r="A6483" s="128" t="s">
        <v>35</v>
      </c>
      <c r="B6483" s="128" t="s">
        <v>36</v>
      </c>
      <c r="C6483" s="128" t="s">
        <v>37</v>
      </c>
      <c r="D6483" s="128" t="s">
        <v>121</v>
      </c>
      <c r="E6483" s="128" t="s">
        <v>122</v>
      </c>
      <c r="F6483" s="128" t="s">
        <v>123</v>
      </c>
      <c r="G6483" s="128" t="s">
        <v>124</v>
      </c>
      <c r="H6483" s="128" t="s">
        <v>124</v>
      </c>
      <c r="I6483" s="128" t="s">
        <v>42</v>
      </c>
      <c r="J6483" s="128" t="s">
        <v>652</v>
      </c>
      <c r="K6483" s="128" t="s">
        <v>652</v>
      </c>
      <c r="L6483" s="128" t="s">
        <v>43</v>
      </c>
      <c r="M6483" s="128" t="s">
        <v>44</v>
      </c>
      <c r="N6483" s="128" t="s">
        <v>180</v>
      </c>
      <c r="O6483" s="128" t="s">
        <v>1534</v>
      </c>
      <c r="P6483" s="128" t="s">
        <v>1152</v>
      </c>
      <c r="Q6483" s="128" t="s">
        <v>2486</v>
      </c>
      <c r="R6483" s="128" t="s">
        <v>2516</v>
      </c>
      <c r="S6483" s="127">
        <v>201508</v>
      </c>
      <c r="T6483" s="128" t="s">
        <v>47</v>
      </c>
      <c r="U6483" s="127">
        <v>0</v>
      </c>
      <c r="V6483" s="138">
        <v>-139424.79999999999</v>
      </c>
      <c r="W6483" s="128" t="s">
        <v>1152</v>
      </c>
      <c r="X6483" s="128" t="s">
        <v>177</v>
      </c>
      <c r="Y6483" s="128" t="s">
        <v>1152</v>
      </c>
      <c r="Z6483" s="128" t="s">
        <v>48</v>
      </c>
      <c r="AA6483" s="128" t="s">
        <v>2481</v>
      </c>
      <c r="AB6483" s="128" t="s">
        <v>42</v>
      </c>
      <c r="AC6483" s="128" t="s">
        <v>2515</v>
      </c>
      <c r="AD6483" s="128" t="s">
        <v>51</v>
      </c>
    </row>
    <row r="6484" spans="1:30" x14ac:dyDescent="0.25">
      <c r="A6484" s="128" t="s">
        <v>35</v>
      </c>
      <c r="B6484" s="128" t="s">
        <v>36</v>
      </c>
      <c r="C6484" s="128" t="s">
        <v>37</v>
      </c>
      <c r="D6484" s="128" t="s">
        <v>121</v>
      </c>
      <c r="E6484" s="128" t="s">
        <v>122</v>
      </c>
      <c r="F6484" s="128" t="s">
        <v>123</v>
      </c>
      <c r="G6484" s="128" t="s">
        <v>124</v>
      </c>
      <c r="H6484" s="128" t="s">
        <v>124</v>
      </c>
      <c r="I6484" s="128" t="s">
        <v>42</v>
      </c>
      <c r="J6484" s="128" t="s">
        <v>532</v>
      </c>
      <c r="K6484" s="128" t="s">
        <v>532</v>
      </c>
      <c r="L6484" s="128" t="s">
        <v>43</v>
      </c>
      <c r="M6484" s="128" t="s">
        <v>44</v>
      </c>
      <c r="N6484" s="128" t="s">
        <v>180</v>
      </c>
      <c r="O6484" s="128" t="s">
        <v>1534</v>
      </c>
      <c r="P6484" s="128" t="s">
        <v>1152</v>
      </c>
      <c r="Q6484" s="128" t="s">
        <v>2486</v>
      </c>
      <c r="R6484" s="128" t="s">
        <v>1152</v>
      </c>
      <c r="S6484" s="127">
        <v>201508</v>
      </c>
      <c r="T6484" s="128" t="s">
        <v>47</v>
      </c>
      <c r="U6484" s="127">
        <v>0</v>
      </c>
      <c r="V6484" s="138">
        <v>-37671.57</v>
      </c>
      <c r="W6484" s="128" t="s">
        <v>1152</v>
      </c>
      <c r="X6484" s="128" t="s">
        <v>177</v>
      </c>
      <c r="Y6484" s="128" t="s">
        <v>1152</v>
      </c>
      <c r="Z6484" s="128" t="s">
        <v>48</v>
      </c>
      <c r="AA6484" s="128" t="s">
        <v>2481</v>
      </c>
      <c r="AB6484" s="128" t="s">
        <v>42</v>
      </c>
      <c r="AC6484" s="128" t="s">
        <v>2515</v>
      </c>
      <c r="AD6484" s="128" t="s">
        <v>51</v>
      </c>
    </row>
    <row r="6485" spans="1:30" x14ac:dyDescent="0.25">
      <c r="A6485" s="128" t="s">
        <v>35</v>
      </c>
      <c r="B6485" s="128" t="s">
        <v>36</v>
      </c>
      <c r="C6485" s="128" t="s">
        <v>37</v>
      </c>
      <c r="D6485" s="128" t="s">
        <v>121</v>
      </c>
      <c r="E6485" s="128" t="s">
        <v>122</v>
      </c>
      <c r="F6485" s="128" t="s">
        <v>123</v>
      </c>
      <c r="G6485" s="128" t="s">
        <v>124</v>
      </c>
      <c r="H6485" s="128" t="s">
        <v>124</v>
      </c>
      <c r="I6485" s="128" t="s">
        <v>42</v>
      </c>
      <c r="J6485" s="128" t="s">
        <v>500</v>
      </c>
      <c r="K6485" s="128" t="s">
        <v>500</v>
      </c>
      <c r="L6485" s="128" t="s">
        <v>43</v>
      </c>
      <c r="M6485" s="128" t="s">
        <v>44</v>
      </c>
      <c r="N6485" s="128" t="s">
        <v>162</v>
      </c>
      <c r="O6485" s="128" t="s">
        <v>1534</v>
      </c>
      <c r="P6485" s="128" t="s">
        <v>1152</v>
      </c>
      <c r="Q6485" s="128" t="s">
        <v>806</v>
      </c>
      <c r="R6485" s="128" t="s">
        <v>1152</v>
      </c>
      <c r="S6485" s="127">
        <v>201508</v>
      </c>
      <c r="T6485" s="128" t="s">
        <v>47</v>
      </c>
      <c r="U6485" s="127">
        <v>0</v>
      </c>
      <c r="V6485" s="138">
        <v>-14458.5</v>
      </c>
      <c r="W6485" s="128" t="s">
        <v>1152</v>
      </c>
      <c r="X6485" s="128" t="s">
        <v>807</v>
      </c>
      <c r="Y6485" s="128" t="s">
        <v>1152</v>
      </c>
      <c r="Z6485" s="128" t="s">
        <v>48</v>
      </c>
      <c r="AA6485" s="128" t="s">
        <v>2481</v>
      </c>
      <c r="AB6485" s="128" t="s">
        <v>42</v>
      </c>
      <c r="AC6485" s="128" t="s">
        <v>2515</v>
      </c>
      <c r="AD6485" s="128" t="s">
        <v>51</v>
      </c>
    </row>
    <row r="6486" spans="1:30" x14ac:dyDescent="0.25">
      <c r="A6486" s="128" t="s">
        <v>35</v>
      </c>
      <c r="B6486" s="128" t="s">
        <v>36</v>
      </c>
      <c r="C6486" s="128" t="s">
        <v>37</v>
      </c>
      <c r="D6486" s="128" t="s">
        <v>121</v>
      </c>
      <c r="E6486" s="128" t="s">
        <v>215</v>
      </c>
      <c r="F6486" s="128" t="s">
        <v>216</v>
      </c>
      <c r="G6486" s="128" t="s">
        <v>124</v>
      </c>
      <c r="H6486" s="128" t="s">
        <v>124</v>
      </c>
      <c r="I6486" s="128" t="s">
        <v>42</v>
      </c>
      <c r="J6486" s="128" t="s">
        <v>261</v>
      </c>
      <c r="K6486" s="128" t="s">
        <v>261</v>
      </c>
      <c r="L6486" s="128" t="s">
        <v>43</v>
      </c>
      <c r="M6486" s="128" t="s">
        <v>44</v>
      </c>
      <c r="N6486" s="128" t="s">
        <v>150</v>
      </c>
      <c r="O6486" s="128" t="s">
        <v>1534</v>
      </c>
      <c r="P6486" s="128" t="s">
        <v>1152</v>
      </c>
      <c r="Q6486" s="128" t="s">
        <v>2490</v>
      </c>
      <c r="R6486" s="128" t="s">
        <v>1152</v>
      </c>
      <c r="S6486" s="127">
        <v>201508</v>
      </c>
      <c r="T6486" s="128" t="s">
        <v>47</v>
      </c>
      <c r="U6486" s="127">
        <v>0</v>
      </c>
      <c r="V6486" s="138">
        <v>-148540.37</v>
      </c>
      <c r="W6486" s="128" t="s">
        <v>1152</v>
      </c>
      <c r="X6486" s="128" t="s">
        <v>267</v>
      </c>
      <c r="Y6486" s="128" t="s">
        <v>1152</v>
      </c>
      <c r="Z6486" s="128" t="s">
        <v>48</v>
      </c>
      <c r="AA6486" s="128" t="s">
        <v>2481</v>
      </c>
      <c r="AB6486" s="128" t="s">
        <v>42</v>
      </c>
      <c r="AC6486" s="128" t="s">
        <v>2515</v>
      </c>
      <c r="AD6486" s="128" t="s">
        <v>51</v>
      </c>
    </row>
    <row r="6487" spans="1:30" x14ac:dyDescent="0.25">
      <c r="A6487" s="128" t="s">
        <v>35</v>
      </c>
      <c r="B6487" s="128" t="s">
        <v>36</v>
      </c>
      <c r="C6487" s="128" t="s">
        <v>37</v>
      </c>
      <c r="D6487" s="128" t="s">
        <v>121</v>
      </c>
      <c r="E6487" s="128" t="s">
        <v>215</v>
      </c>
      <c r="F6487" s="128" t="s">
        <v>216</v>
      </c>
      <c r="G6487" s="128" t="s">
        <v>124</v>
      </c>
      <c r="H6487" s="128" t="s">
        <v>124</v>
      </c>
      <c r="I6487" s="128" t="s">
        <v>42</v>
      </c>
      <c r="J6487" s="128" t="s">
        <v>250</v>
      </c>
      <c r="K6487" s="128" t="s">
        <v>250</v>
      </c>
      <c r="L6487" s="128" t="s">
        <v>43</v>
      </c>
      <c r="M6487" s="128" t="s">
        <v>44</v>
      </c>
      <c r="N6487" s="128" t="s">
        <v>150</v>
      </c>
      <c r="O6487" s="128" t="s">
        <v>1534</v>
      </c>
      <c r="P6487" s="128" t="s">
        <v>1152</v>
      </c>
      <c r="Q6487" s="128" t="s">
        <v>1541</v>
      </c>
      <c r="R6487" s="128" t="s">
        <v>1152</v>
      </c>
      <c r="S6487" s="127">
        <v>201508</v>
      </c>
      <c r="T6487" s="128" t="s">
        <v>47</v>
      </c>
      <c r="U6487" s="127">
        <v>0</v>
      </c>
      <c r="V6487" s="138">
        <v>-105678</v>
      </c>
      <c r="W6487" s="128" t="s">
        <v>1152</v>
      </c>
      <c r="X6487" s="128" t="s">
        <v>433</v>
      </c>
      <c r="Y6487" s="128" t="s">
        <v>1152</v>
      </c>
      <c r="Z6487" s="128" t="s">
        <v>48</v>
      </c>
      <c r="AA6487" s="128" t="s">
        <v>2481</v>
      </c>
      <c r="AB6487" s="128" t="s">
        <v>42</v>
      </c>
      <c r="AC6487" s="128" t="s">
        <v>2515</v>
      </c>
      <c r="AD6487" s="128" t="s">
        <v>51</v>
      </c>
    </row>
    <row r="6488" spans="1:30" x14ac:dyDescent="0.25">
      <c r="A6488" s="128" t="s">
        <v>35</v>
      </c>
      <c r="B6488" s="128" t="s">
        <v>36</v>
      </c>
      <c r="C6488" s="128" t="s">
        <v>37</v>
      </c>
      <c r="D6488" s="128" t="s">
        <v>121</v>
      </c>
      <c r="E6488" s="128" t="s">
        <v>215</v>
      </c>
      <c r="F6488" s="128" t="s">
        <v>216</v>
      </c>
      <c r="G6488" s="128" t="s">
        <v>124</v>
      </c>
      <c r="H6488" s="128" t="s">
        <v>124</v>
      </c>
      <c r="I6488" s="128" t="s">
        <v>42</v>
      </c>
      <c r="J6488" s="128" t="s">
        <v>217</v>
      </c>
      <c r="K6488" s="128" t="s">
        <v>217</v>
      </c>
      <c r="L6488" s="128" t="s">
        <v>43</v>
      </c>
      <c r="M6488" s="128" t="s">
        <v>44</v>
      </c>
      <c r="N6488" s="128" t="s">
        <v>150</v>
      </c>
      <c r="O6488" s="128" t="s">
        <v>1534</v>
      </c>
      <c r="P6488" s="128" t="s">
        <v>1152</v>
      </c>
      <c r="Q6488" s="128" t="s">
        <v>2489</v>
      </c>
      <c r="R6488" s="128" t="s">
        <v>1152</v>
      </c>
      <c r="S6488" s="127">
        <v>201508</v>
      </c>
      <c r="T6488" s="128" t="s">
        <v>47</v>
      </c>
      <c r="U6488" s="127">
        <v>0</v>
      </c>
      <c r="V6488" s="138">
        <v>-100860.61</v>
      </c>
      <c r="W6488" s="128" t="s">
        <v>1152</v>
      </c>
      <c r="X6488" s="128" t="s">
        <v>230</v>
      </c>
      <c r="Y6488" s="128" t="s">
        <v>1152</v>
      </c>
      <c r="Z6488" s="128" t="s">
        <v>48</v>
      </c>
      <c r="AA6488" s="128" t="s">
        <v>2481</v>
      </c>
      <c r="AB6488" s="128" t="s">
        <v>42</v>
      </c>
      <c r="AC6488" s="128" t="s">
        <v>2515</v>
      </c>
      <c r="AD6488" s="128" t="s">
        <v>51</v>
      </c>
    </row>
    <row r="6489" spans="1:30" x14ac:dyDescent="0.25">
      <c r="A6489" s="128" t="s">
        <v>35</v>
      </c>
      <c r="B6489" s="128" t="s">
        <v>36</v>
      </c>
      <c r="C6489" s="128" t="s">
        <v>37</v>
      </c>
      <c r="D6489" s="128" t="s">
        <v>121</v>
      </c>
      <c r="E6489" s="128" t="s">
        <v>215</v>
      </c>
      <c r="F6489" s="128" t="s">
        <v>216</v>
      </c>
      <c r="G6489" s="128" t="s">
        <v>124</v>
      </c>
      <c r="H6489" s="128" t="s">
        <v>124</v>
      </c>
      <c r="I6489" s="128" t="s">
        <v>42</v>
      </c>
      <c r="J6489" s="128" t="s">
        <v>231</v>
      </c>
      <c r="K6489" s="128" t="s">
        <v>231</v>
      </c>
      <c r="L6489" s="128" t="s">
        <v>43</v>
      </c>
      <c r="M6489" s="128" t="s">
        <v>44</v>
      </c>
      <c r="N6489" s="128" t="s">
        <v>150</v>
      </c>
      <c r="O6489" s="128" t="s">
        <v>1534</v>
      </c>
      <c r="P6489" s="128" t="s">
        <v>1152</v>
      </c>
      <c r="Q6489" s="128" t="s">
        <v>2489</v>
      </c>
      <c r="R6489" s="128" t="s">
        <v>1152</v>
      </c>
      <c r="S6489" s="127">
        <v>201508</v>
      </c>
      <c r="T6489" s="128" t="s">
        <v>47</v>
      </c>
      <c r="U6489" s="127">
        <v>0</v>
      </c>
      <c r="V6489" s="138">
        <v>-61382.81</v>
      </c>
      <c r="W6489" s="128" t="s">
        <v>1152</v>
      </c>
      <c r="X6489" s="128" t="s">
        <v>236</v>
      </c>
      <c r="Y6489" s="128" t="s">
        <v>1152</v>
      </c>
      <c r="Z6489" s="128" t="s">
        <v>48</v>
      </c>
      <c r="AA6489" s="128" t="s">
        <v>2481</v>
      </c>
      <c r="AB6489" s="128" t="s">
        <v>42</v>
      </c>
      <c r="AC6489" s="128" t="s">
        <v>2515</v>
      </c>
      <c r="AD6489" s="128" t="s">
        <v>51</v>
      </c>
    </row>
    <row r="6490" spans="1:30" x14ac:dyDescent="0.25">
      <c r="A6490" s="128" t="s">
        <v>35</v>
      </c>
      <c r="B6490" s="128" t="s">
        <v>36</v>
      </c>
      <c r="C6490" s="128" t="s">
        <v>37</v>
      </c>
      <c r="D6490" s="128" t="s">
        <v>121</v>
      </c>
      <c r="E6490" s="128" t="s">
        <v>215</v>
      </c>
      <c r="F6490" s="128" t="s">
        <v>216</v>
      </c>
      <c r="G6490" s="128" t="s">
        <v>124</v>
      </c>
      <c r="H6490" s="128" t="s">
        <v>124</v>
      </c>
      <c r="I6490" s="128" t="s">
        <v>42</v>
      </c>
      <c r="J6490" s="128" t="s">
        <v>437</v>
      </c>
      <c r="K6490" s="128" t="s">
        <v>437</v>
      </c>
      <c r="L6490" s="128" t="s">
        <v>43</v>
      </c>
      <c r="M6490" s="128" t="s">
        <v>44</v>
      </c>
      <c r="N6490" s="128" t="s">
        <v>150</v>
      </c>
      <c r="O6490" s="128" t="s">
        <v>1534</v>
      </c>
      <c r="P6490" s="128" t="s">
        <v>1152</v>
      </c>
      <c r="Q6490" s="128" t="s">
        <v>2490</v>
      </c>
      <c r="R6490" s="128" t="s">
        <v>1152</v>
      </c>
      <c r="S6490" s="127">
        <v>201508</v>
      </c>
      <c r="T6490" s="128" t="s">
        <v>47</v>
      </c>
      <c r="U6490" s="127">
        <v>0</v>
      </c>
      <c r="V6490" s="138">
        <v>-5405.12</v>
      </c>
      <c r="W6490" s="128" t="s">
        <v>1152</v>
      </c>
      <c r="X6490" s="128" t="s">
        <v>577</v>
      </c>
      <c r="Y6490" s="128" t="s">
        <v>1152</v>
      </c>
      <c r="Z6490" s="128" t="s">
        <v>48</v>
      </c>
      <c r="AA6490" s="128" t="s">
        <v>2481</v>
      </c>
      <c r="AB6490" s="128" t="s">
        <v>42</v>
      </c>
      <c r="AC6490" s="128" t="s">
        <v>2515</v>
      </c>
      <c r="AD6490" s="128" t="s">
        <v>51</v>
      </c>
    </row>
    <row r="6491" spans="1:30" x14ac:dyDescent="0.25">
      <c r="A6491" s="128" t="s">
        <v>35</v>
      </c>
      <c r="B6491" s="128" t="s">
        <v>36</v>
      </c>
      <c r="C6491" s="128" t="s">
        <v>37</v>
      </c>
      <c r="D6491" s="128" t="s">
        <v>121</v>
      </c>
      <c r="E6491" s="128" t="s">
        <v>215</v>
      </c>
      <c r="F6491" s="128" t="s">
        <v>216</v>
      </c>
      <c r="G6491" s="128" t="s">
        <v>124</v>
      </c>
      <c r="H6491" s="128" t="s">
        <v>124</v>
      </c>
      <c r="I6491" s="128" t="s">
        <v>42</v>
      </c>
      <c r="J6491" s="128" t="s">
        <v>250</v>
      </c>
      <c r="K6491" s="128" t="s">
        <v>250</v>
      </c>
      <c r="L6491" s="128" t="s">
        <v>43</v>
      </c>
      <c r="M6491" s="128" t="s">
        <v>44</v>
      </c>
      <c r="N6491" s="128" t="s">
        <v>150</v>
      </c>
      <c r="O6491" s="128" t="s">
        <v>1534</v>
      </c>
      <c r="P6491" s="128" t="s">
        <v>1152</v>
      </c>
      <c r="Q6491" s="128" t="s">
        <v>1559</v>
      </c>
      <c r="R6491" s="128" t="s">
        <v>1152</v>
      </c>
      <c r="S6491" s="127">
        <v>201508</v>
      </c>
      <c r="T6491" s="128" t="s">
        <v>47</v>
      </c>
      <c r="U6491" s="127">
        <v>0</v>
      </c>
      <c r="V6491" s="138">
        <v>-4843.21</v>
      </c>
      <c r="W6491" s="128" t="s">
        <v>1152</v>
      </c>
      <c r="X6491" s="128" t="s">
        <v>433</v>
      </c>
      <c r="Y6491" s="128" t="s">
        <v>1152</v>
      </c>
      <c r="Z6491" s="128" t="s">
        <v>48</v>
      </c>
      <c r="AA6491" s="128" t="s">
        <v>2481</v>
      </c>
      <c r="AB6491" s="128" t="s">
        <v>42</v>
      </c>
      <c r="AC6491" s="128" t="s">
        <v>2515</v>
      </c>
      <c r="AD6491" s="128" t="s">
        <v>51</v>
      </c>
    </row>
    <row r="6492" spans="1:30" x14ac:dyDescent="0.25">
      <c r="A6492" s="128" t="s">
        <v>35</v>
      </c>
      <c r="B6492" s="128" t="s">
        <v>36</v>
      </c>
      <c r="C6492" s="128" t="s">
        <v>37</v>
      </c>
      <c r="D6492" s="128" t="s">
        <v>121</v>
      </c>
      <c r="E6492" s="128" t="s">
        <v>215</v>
      </c>
      <c r="F6492" s="128" t="s">
        <v>216</v>
      </c>
      <c r="G6492" s="128" t="s">
        <v>124</v>
      </c>
      <c r="H6492" s="128" t="s">
        <v>124</v>
      </c>
      <c r="I6492" s="128" t="s">
        <v>42</v>
      </c>
      <c r="J6492" s="128" t="s">
        <v>250</v>
      </c>
      <c r="K6492" s="128" t="s">
        <v>250</v>
      </c>
      <c r="L6492" s="128" t="s">
        <v>43</v>
      </c>
      <c r="M6492" s="128" t="s">
        <v>44</v>
      </c>
      <c r="N6492" s="128" t="s">
        <v>180</v>
      </c>
      <c r="O6492" s="128" t="s">
        <v>1534</v>
      </c>
      <c r="P6492" s="128" t="s">
        <v>1152</v>
      </c>
      <c r="Q6492" s="128" t="s">
        <v>1545</v>
      </c>
      <c r="R6492" s="128" t="s">
        <v>1152</v>
      </c>
      <c r="S6492" s="127">
        <v>201508</v>
      </c>
      <c r="T6492" s="128" t="s">
        <v>47</v>
      </c>
      <c r="U6492" s="127">
        <v>0</v>
      </c>
      <c r="V6492" s="138">
        <v>-66400</v>
      </c>
      <c r="W6492" s="128" t="s">
        <v>1152</v>
      </c>
      <c r="X6492" s="128" t="s">
        <v>1162</v>
      </c>
      <c r="Y6492" s="128" t="s">
        <v>1152</v>
      </c>
      <c r="Z6492" s="128" t="s">
        <v>48</v>
      </c>
      <c r="AA6492" s="128" t="s">
        <v>2481</v>
      </c>
      <c r="AB6492" s="128" t="s">
        <v>42</v>
      </c>
      <c r="AC6492" s="128" t="s">
        <v>2515</v>
      </c>
      <c r="AD6492" s="128" t="s">
        <v>51</v>
      </c>
    </row>
    <row r="6493" spans="1:30" x14ac:dyDescent="0.25">
      <c r="A6493" s="128" t="s">
        <v>35</v>
      </c>
      <c r="B6493" s="128" t="s">
        <v>36</v>
      </c>
      <c r="C6493" s="128" t="s">
        <v>37</v>
      </c>
      <c r="D6493" s="128" t="s">
        <v>121</v>
      </c>
      <c r="E6493" s="128" t="s">
        <v>215</v>
      </c>
      <c r="F6493" s="128" t="s">
        <v>216</v>
      </c>
      <c r="G6493" s="128" t="s">
        <v>124</v>
      </c>
      <c r="H6493" s="128" t="s">
        <v>124</v>
      </c>
      <c r="I6493" s="128" t="s">
        <v>42</v>
      </c>
      <c r="J6493" s="128" t="s">
        <v>231</v>
      </c>
      <c r="K6493" s="128" t="s">
        <v>231</v>
      </c>
      <c r="L6493" s="128" t="s">
        <v>43</v>
      </c>
      <c r="M6493" s="128" t="s">
        <v>44</v>
      </c>
      <c r="N6493" s="128" t="s">
        <v>180</v>
      </c>
      <c r="O6493" s="128" t="s">
        <v>1534</v>
      </c>
      <c r="P6493" s="128" t="s">
        <v>1152</v>
      </c>
      <c r="Q6493" s="128" t="s">
        <v>2483</v>
      </c>
      <c r="R6493" s="128" t="s">
        <v>2518</v>
      </c>
      <c r="S6493" s="127">
        <v>201508</v>
      </c>
      <c r="T6493" s="128" t="s">
        <v>47</v>
      </c>
      <c r="U6493" s="127">
        <v>0</v>
      </c>
      <c r="V6493" s="138">
        <v>-36712.97</v>
      </c>
      <c r="W6493" s="128" t="s">
        <v>1152</v>
      </c>
      <c r="X6493" s="128" t="s">
        <v>975</v>
      </c>
      <c r="Y6493" s="128" t="s">
        <v>1152</v>
      </c>
      <c r="Z6493" s="128" t="s">
        <v>48</v>
      </c>
      <c r="AA6493" s="128" t="s">
        <v>2481</v>
      </c>
      <c r="AB6493" s="128" t="s">
        <v>42</v>
      </c>
      <c r="AC6493" s="128" t="s">
        <v>2515</v>
      </c>
      <c r="AD6493" s="128" t="s">
        <v>51</v>
      </c>
    </row>
    <row r="6494" spans="1:30" x14ac:dyDescent="0.25">
      <c r="A6494" s="128" t="s">
        <v>35</v>
      </c>
      <c r="B6494" s="128" t="s">
        <v>36</v>
      </c>
      <c r="C6494" s="128" t="s">
        <v>37</v>
      </c>
      <c r="D6494" s="128" t="s">
        <v>121</v>
      </c>
      <c r="E6494" s="128" t="s">
        <v>215</v>
      </c>
      <c r="F6494" s="128" t="s">
        <v>216</v>
      </c>
      <c r="G6494" s="128" t="s">
        <v>124</v>
      </c>
      <c r="H6494" s="128" t="s">
        <v>124</v>
      </c>
      <c r="I6494" s="128" t="s">
        <v>42</v>
      </c>
      <c r="J6494" s="128" t="s">
        <v>231</v>
      </c>
      <c r="K6494" s="128" t="s">
        <v>231</v>
      </c>
      <c r="L6494" s="128" t="s">
        <v>43</v>
      </c>
      <c r="M6494" s="128" t="s">
        <v>44</v>
      </c>
      <c r="N6494" s="128" t="s">
        <v>180</v>
      </c>
      <c r="O6494" s="128" t="s">
        <v>1534</v>
      </c>
      <c r="P6494" s="128" t="s">
        <v>1152</v>
      </c>
      <c r="Q6494" s="128" t="s">
        <v>2483</v>
      </c>
      <c r="R6494" s="128" t="s">
        <v>1152</v>
      </c>
      <c r="S6494" s="127">
        <v>201508</v>
      </c>
      <c r="T6494" s="128" t="s">
        <v>47</v>
      </c>
      <c r="U6494" s="127">
        <v>0</v>
      </c>
      <c r="V6494" s="138">
        <v>-14138.47</v>
      </c>
      <c r="W6494" s="128" t="s">
        <v>1152</v>
      </c>
      <c r="X6494" s="128" t="s">
        <v>975</v>
      </c>
      <c r="Y6494" s="128" t="s">
        <v>1152</v>
      </c>
      <c r="Z6494" s="128" t="s">
        <v>48</v>
      </c>
      <c r="AA6494" s="128" t="s">
        <v>2481</v>
      </c>
      <c r="AB6494" s="128" t="s">
        <v>42</v>
      </c>
      <c r="AC6494" s="128" t="s">
        <v>2515</v>
      </c>
      <c r="AD6494" s="128" t="s">
        <v>51</v>
      </c>
    </row>
    <row r="6495" spans="1:30" x14ac:dyDescent="0.25">
      <c r="A6495" s="128" t="s">
        <v>35</v>
      </c>
      <c r="B6495" s="128" t="s">
        <v>36</v>
      </c>
      <c r="C6495" s="128" t="s">
        <v>37</v>
      </c>
      <c r="D6495" s="128" t="s">
        <v>121</v>
      </c>
      <c r="E6495" s="128" t="s">
        <v>215</v>
      </c>
      <c r="F6495" s="128" t="s">
        <v>216</v>
      </c>
      <c r="G6495" s="128" t="s">
        <v>124</v>
      </c>
      <c r="H6495" s="128" t="s">
        <v>124</v>
      </c>
      <c r="I6495" s="128" t="s">
        <v>42</v>
      </c>
      <c r="J6495" s="128" t="s">
        <v>231</v>
      </c>
      <c r="K6495" s="128" t="s">
        <v>231</v>
      </c>
      <c r="L6495" s="128" t="s">
        <v>43</v>
      </c>
      <c r="M6495" s="128" t="s">
        <v>44</v>
      </c>
      <c r="N6495" s="128" t="s">
        <v>180</v>
      </c>
      <c r="O6495" s="128" t="s">
        <v>1534</v>
      </c>
      <c r="P6495" s="128" t="s">
        <v>1152</v>
      </c>
      <c r="Q6495" s="128" t="s">
        <v>2483</v>
      </c>
      <c r="R6495" s="128" t="s">
        <v>2519</v>
      </c>
      <c r="S6495" s="127">
        <v>201508</v>
      </c>
      <c r="T6495" s="128" t="s">
        <v>47</v>
      </c>
      <c r="U6495" s="127">
        <v>0</v>
      </c>
      <c r="V6495" s="138">
        <v>-8053.67</v>
      </c>
      <c r="W6495" s="128" t="s">
        <v>1152</v>
      </c>
      <c r="X6495" s="128" t="s">
        <v>975</v>
      </c>
      <c r="Y6495" s="128" t="s">
        <v>1152</v>
      </c>
      <c r="Z6495" s="128" t="s">
        <v>48</v>
      </c>
      <c r="AA6495" s="128" t="s">
        <v>2481</v>
      </c>
      <c r="AB6495" s="128" t="s">
        <v>42</v>
      </c>
      <c r="AC6495" s="128" t="s">
        <v>2515</v>
      </c>
      <c r="AD6495" s="128" t="s">
        <v>51</v>
      </c>
    </row>
    <row r="6496" spans="1:30" x14ac:dyDescent="0.25">
      <c r="A6496" s="128" t="s">
        <v>35</v>
      </c>
      <c r="B6496" s="128" t="s">
        <v>36</v>
      </c>
      <c r="C6496" s="128" t="s">
        <v>37</v>
      </c>
      <c r="D6496" s="128" t="s">
        <v>121</v>
      </c>
      <c r="E6496" s="128" t="s">
        <v>215</v>
      </c>
      <c r="F6496" s="128" t="s">
        <v>216</v>
      </c>
      <c r="G6496" s="128" t="s">
        <v>124</v>
      </c>
      <c r="H6496" s="128" t="s">
        <v>124</v>
      </c>
      <c r="I6496" s="128" t="s">
        <v>42</v>
      </c>
      <c r="J6496" s="128" t="s">
        <v>237</v>
      </c>
      <c r="K6496" s="128" t="s">
        <v>237</v>
      </c>
      <c r="L6496" s="128" t="s">
        <v>43</v>
      </c>
      <c r="M6496" s="128" t="s">
        <v>44</v>
      </c>
      <c r="N6496" s="128" t="s">
        <v>150</v>
      </c>
      <c r="O6496" s="128" t="s">
        <v>1534</v>
      </c>
      <c r="P6496" s="128" t="s">
        <v>1152</v>
      </c>
      <c r="Q6496" s="128" t="s">
        <v>1540</v>
      </c>
      <c r="R6496" s="128" t="s">
        <v>1152</v>
      </c>
      <c r="S6496" s="127">
        <v>201508</v>
      </c>
      <c r="T6496" s="128" t="s">
        <v>47</v>
      </c>
      <c r="U6496" s="127">
        <v>0</v>
      </c>
      <c r="V6496" s="138">
        <v>-219190.46</v>
      </c>
      <c r="W6496" s="128" t="s">
        <v>1152</v>
      </c>
      <c r="X6496" s="128" t="s">
        <v>422</v>
      </c>
      <c r="Y6496" s="128" t="s">
        <v>1152</v>
      </c>
      <c r="Z6496" s="128" t="s">
        <v>48</v>
      </c>
      <c r="AA6496" s="128" t="s">
        <v>2481</v>
      </c>
      <c r="AB6496" s="128" t="s">
        <v>42</v>
      </c>
      <c r="AC6496" s="128" t="s">
        <v>2515</v>
      </c>
      <c r="AD6496" s="128" t="s">
        <v>51</v>
      </c>
    </row>
    <row r="6497" spans="1:30" x14ac:dyDescent="0.25">
      <c r="A6497" s="128" t="s">
        <v>35</v>
      </c>
      <c r="B6497" s="128" t="s">
        <v>36</v>
      </c>
      <c r="C6497" s="128" t="s">
        <v>37</v>
      </c>
      <c r="D6497" s="128" t="s">
        <v>121</v>
      </c>
      <c r="E6497" s="128" t="s">
        <v>215</v>
      </c>
      <c r="F6497" s="128" t="s">
        <v>216</v>
      </c>
      <c r="G6497" s="128" t="s">
        <v>124</v>
      </c>
      <c r="H6497" s="128" t="s">
        <v>124</v>
      </c>
      <c r="I6497" s="128" t="s">
        <v>42</v>
      </c>
      <c r="J6497" s="128" t="s">
        <v>237</v>
      </c>
      <c r="K6497" s="128" t="s">
        <v>237</v>
      </c>
      <c r="L6497" s="128" t="s">
        <v>43</v>
      </c>
      <c r="M6497" s="128" t="s">
        <v>44</v>
      </c>
      <c r="N6497" s="128" t="s">
        <v>150</v>
      </c>
      <c r="O6497" s="128" t="s">
        <v>1534</v>
      </c>
      <c r="P6497" s="128" t="s">
        <v>1152</v>
      </c>
      <c r="Q6497" s="128" t="s">
        <v>1544</v>
      </c>
      <c r="R6497" s="128" t="s">
        <v>1152</v>
      </c>
      <c r="S6497" s="127">
        <v>201508</v>
      </c>
      <c r="T6497" s="128" t="s">
        <v>47</v>
      </c>
      <c r="U6497" s="127">
        <v>0</v>
      </c>
      <c r="V6497" s="138">
        <v>-16337.07</v>
      </c>
      <c r="W6497" s="128" t="s">
        <v>1152</v>
      </c>
      <c r="X6497" s="128" t="s">
        <v>1152</v>
      </c>
      <c r="Y6497" s="128" t="s">
        <v>1152</v>
      </c>
      <c r="Z6497" s="128" t="s">
        <v>48</v>
      </c>
      <c r="AA6497" s="128" t="s">
        <v>2481</v>
      </c>
      <c r="AB6497" s="128" t="s">
        <v>42</v>
      </c>
      <c r="AC6497" s="128" t="s">
        <v>2520</v>
      </c>
      <c r="AD6497" s="128" t="s">
        <v>51</v>
      </c>
    </row>
    <row r="6498" spans="1:30" x14ac:dyDescent="0.25">
      <c r="A6498" s="128" t="s">
        <v>35</v>
      </c>
      <c r="B6498" s="128" t="s">
        <v>36</v>
      </c>
      <c r="C6498" s="128" t="s">
        <v>37</v>
      </c>
      <c r="D6498" s="128" t="s">
        <v>121</v>
      </c>
      <c r="E6498" s="128" t="s">
        <v>215</v>
      </c>
      <c r="F6498" s="128" t="s">
        <v>216</v>
      </c>
      <c r="G6498" s="128" t="s">
        <v>124</v>
      </c>
      <c r="H6498" s="128" t="s">
        <v>124</v>
      </c>
      <c r="I6498" s="128" t="s">
        <v>42</v>
      </c>
      <c r="J6498" s="128" t="s">
        <v>237</v>
      </c>
      <c r="K6498" s="128" t="s">
        <v>237</v>
      </c>
      <c r="L6498" s="128" t="s">
        <v>43</v>
      </c>
      <c r="M6498" s="128" t="s">
        <v>44</v>
      </c>
      <c r="N6498" s="128" t="s">
        <v>180</v>
      </c>
      <c r="O6498" s="128" t="s">
        <v>1534</v>
      </c>
      <c r="P6498" s="128" t="s">
        <v>1152</v>
      </c>
      <c r="Q6498" s="128" t="s">
        <v>1544</v>
      </c>
      <c r="R6498" s="128" t="s">
        <v>1152</v>
      </c>
      <c r="S6498" s="127">
        <v>201508</v>
      </c>
      <c r="T6498" s="128" t="s">
        <v>47</v>
      </c>
      <c r="U6498" s="127">
        <v>0</v>
      </c>
      <c r="V6498" s="138">
        <v>-717270</v>
      </c>
      <c r="W6498" s="128" t="s">
        <v>1152</v>
      </c>
      <c r="X6498" s="128" t="s">
        <v>1152</v>
      </c>
      <c r="Y6498" s="128" t="s">
        <v>1152</v>
      </c>
      <c r="Z6498" s="128" t="s">
        <v>48</v>
      </c>
      <c r="AA6498" s="128" t="s">
        <v>2481</v>
      </c>
      <c r="AB6498" s="128" t="s">
        <v>42</v>
      </c>
      <c r="AC6498" s="128" t="s">
        <v>2520</v>
      </c>
      <c r="AD6498" s="128" t="s">
        <v>51</v>
      </c>
    </row>
    <row r="6499" spans="1:30" x14ac:dyDescent="0.25">
      <c r="A6499" s="128" t="s">
        <v>35</v>
      </c>
      <c r="B6499" s="128" t="s">
        <v>36</v>
      </c>
      <c r="C6499" s="128" t="s">
        <v>37</v>
      </c>
      <c r="D6499" s="128" t="s">
        <v>121</v>
      </c>
      <c r="E6499" s="128" t="s">
        <v>215</v>
      </c>
      <c r="F6499" s="128" t="s">
        <v>216</v>
      </c>
      <c r="G6499" s="128" t="s">
        <v>124</v>
      </c>
      <c r="H6499" s="128" t="s">
        <v>124</v>
      </c>
      <c r="I6499" s="128" t="s">
        <v>42</v>
      </c>
      <c r="J6499" s="128" t="s">
        <v>261</v>
      </c>
      <c r="K6499" s="128" t="s">
        <v>261</v>
      </c>
      <c r="L6499" s="128" t="s">
        <v>43</v>
      </c>
      <c r="M6499" s="128" t="s">
        <v>44</v>
      </c>
      <c r="N6499" s="128" t="s">
        <v>180</v>
      </c>
      <c r="O6499" s="128" t="s">
        <v>1534</v>
      </c>
      <c r="P6499" s="128" t="s">
        <v>1152</v>
      </c>
      <c r="Q6499" s="128" t="s">
        <v>1547</v>
      </c>
      <c r="R6499" s="128" t="s">
        <v>1152</v>
      </c>
      <c r="S6499" s="127">
        <v>201508</v>
      </c>
      <c r="T6499" s="128" t="s">
        <v>47</v>
      </c>
      <c r="U6499" s="127">
        <v>0</v>
      </c>
      <c r="V6499" s="138">
        <v>-367013.07</v>
      </c>
      <c r="W6499" s="128" t="s">
        <v>1152</v>
      </c>
      <c r="X6499" s="128" t="s">
        <v>1152</v>
      </c>
      <c r="Y6499" s="128" t="s">
        <v>1152</v>
      </c>
      <c r="Z6499" s="128" t="s">
        <v>48</v>
      </c>
      <c r="AA6499" s="128" t="s">
        <v>2481</v>
      </c>
      <c r="AB6499" s="128" t="s">
        <v>42</v>
      </c>
      <c r="AC6499" s="128" t="s">
        <v>2520</v>
      </c>
      <c r="AD6499" s="128" t="s">
        <v>51</v>
      </c>
    </row>
    <row r="6500" spans="1:30" x14ac:dyDescent="0.25">
      <c r="A6500" s="128" t="s">
        <v>35</v>
      </c>
      <c r="B6500" s="128" t="s">
        <v>36</v>
      </c>
      <c r="C6500" s="128" t="s">
        <v>37</v>
      </c>
      <c r="D6500" s="128" t="s">
        <v>121</v>
      </c>
      <c r="E6500" s="128" t="s">
        <v>215</v>
      </c>
      <c r="F6500" s="128" t="s">
        <v>216</v>
      </c>
      <c r="G6500" s="128" t="s">
        <v>124</v>
      </c>
      <c r="H6500" s="128" t="s">
        <v>124</v>
      </c>
      <c r="I6500" s="128" t="s">
        <v>42</v>
      </c>
      <c r="J6500" s="128" t="s">
        <v>217</v>
      </c>
      <c r="K6500" s="128" t="s">
        <v>217</v>
      </c>
      <c r="L6500" s="128" t="s">
        <v>43</v>
      </c>
      <c r="M6500" s="128" t="s">
        <v>44</v>
      </c>
      <c r="N6500" s="128" t="s">
        <v>180</v>
      </c>
      <c r="O6500" s="128" t="s">
        <v>1534</v>
      </c>
      <c r="P6500" s="128" t="s">
        <v>1152</v>
      </c>
      <c r="Q6500" s="128" t="s">
        <v>2483</v>
      </c>
      <c r="R6500" s="128" t="s">
        <v>1152</v>
      </c>
      <c r="S6500" s="127">
        <v>201508</v>
      </c>
      <c r="T6500" s="128" t="s">
        <v>47</v>
      </c>
      <c r="U6500" s="127">
        <v>0</v>
      </c>
      <c r="V6500" s="138">
        <v>-134418.25</v>
      </c>
      <c r="W6500" s="128" t="s">
        <v>1152</v>
      </c>
      <c r="X6500" s="128" t="s">
        <v>1152</v>
      </c>
      <c r="Y6500" s="128" t="s">
        <v>1152</v>
      </c>
      <c r="Z6500" s="128" t="s">
        <v>48</v>
      </c>
      <c r="AA6500" s="128" t="s">
        <v>2481</v>
      </c>
      <c r="AB6500" s="128" t="s">
        <v>42</v>
      </c>
      <c r="AC6500" s="128" t="s">
        <v>2520</v>
      </c>
      <c r="AD6500" s="128" t="s">
        <v>51</v>
      </c>
    </row>
    <row r="6501" spans="1:30" x14ac:dyDescent="0.25">
      <c r="A6501" s="128" t="s">
        <v>35</v>
      </c>
      <c r="B6501" s="128" t="s">
        <v>36</v>
      </c>
      <c r="C6501" s="128" t="s">
        <v>37</v>
      </c>
      <c r="D6501" s="128" t="s">
        <v>121</v>
      </c>
      <c r="E6501" s="128" t="s">
        <v>215</v>
      </c>
      <c r="F6501" s="128" t="s">
        <v>216</v>
      </c>
      <c r="G6501" s="128" t="s">
        <v>124</v>
      </c>
      <c r="H6501" s="128" t="s">
        <v>124</v>
      </c>
      <c r="I6501" s="128" t="s">
        <v>42</v>
      </c>
      <c r="J6501" s="128" t="s">
        <v>231</v>
      </c>
      <c r="K6501" s="128" t="s">
        <v>231</v>
      </c>
      <c r="L6501" s="128" t="s">
        <v>43</v>
      </c>
      <c r="M6501" s="128" t="s">
        <v>44</v>
      </c>
      <c r="N6501" s="128" t="s">
        <v>180</v>
      </c>
      <c r="O6501" s="128" t="s">
        <v>1534</v>
      </c>
      <c r="P6501" s="128" t="s">
        <v>1152</v>
      </c>
      <c r="Q6501" s="128" t="s">
        <v>2483</v>
      </c>
      <c r="R6501" s="128" t="s">
        <v>1152</v>
      </c>
      <c r="S6501" s="127">
        <v>201508</v>
      </c>
      <c r="T6501" s="128" t="s">
        <v>47</v>
      </c>
      <c r="U6501" s="127">
        <v>0</v>
      </c>
      <c r="V6501" s="138">
        <v>-92142.88</v>
      </c>
      <c r="W6501" s="128" t="s">
        <v>1152</v>
      </c>
      <c r="X6501" s="128" t="s">
        <v>1152</v>
      </c>
      <c r="Y6501" s="128" t="s">
        <v>1152</v>
      </c>
      <c r="Z6501" s="128" t="s">
        <v>48</v>
      </c>
      <c r="AA6501" s="128" t="s">
        <v>2481</v>
      </c>
      <c r="AB6501" s="128" t="s">
        <v>42</v>
      </c>
      <c r="AC6501" s="128" t="s">
        <v>2520</v>
      </c>
      <c r="AD6501" s="128" t="s">
        <v>51</v>
      </c>
    </row>
    <row r="6502" spans="1:30" x14ac:dyDescent="0.25">
      <c r="A6502" s="128" t="s">
        <v>35</v>
      </c>
      <c r="B6502" s="128" t="s">
        <v>36</v>
      </c>
      <c r="C6502" s="128" t="s">
        <v>37</v>
      </c>
      <c r="D6502" s="128" t="s">
        <v>121</v>
      </c>
      <c r="E6502" s="128" t="s">
        <v>215</v>
      </c>
      <c r="F6502" s="128" t="s">
        <v>216</v>
      </c>
      <c r="G6502" s="128" t="s">
        <v>124</v>
      </c>
      <c r="H6502" s="128" t="s">
        <v>124</v>
      </c>
      <c r="I6502" s="128" t="s">
        <v>42</v>
      </c>
      <c r="J6502" s="128" t="s">
        <v>437</v>
      </c>
      <c r="K6502" s="128" t="s">
        <v>437</v>
      </c>
      <c r="L6502" s="128" t="s">
        <v>43</v>
      </c>
      <c r="M6502" s="128" t="s">
        <v>44</v>
      </c>
      <c r="N6502" s="128" t="s">
        <v>180</v>
      </c>
      <c r="O6502" s="128" t="s">
        <v>1534</v>
      </c>
      <c r="P6502" s="128" t="s">
        <v>1152</v>
      </c>
      <c r="Q6502" s="128" t="s">
        <v>1547</v>
      </c>
      <c r="R6502" s="128" t="s">
        <v>1152</v>
      </c>
      <c r="S6502" s="127">
        <v>201508</v>
      </c>
      <c r="T6502" s="128" t="s">
        <v>47</v>
      </c>
      <c r="U6502" s="127">
        <v>0</v>
      </c>
      <c r="V6502" s="138">
        <v>-16952.919999999998</v>
      </c>
      <c r="W6502" s="128" t="s">
        <v>1152</v>
      </c>
      <c r="X6502" s="128" t="s">
        <v>1152</v>
      </c>
      <c r="Y6502" s="128" t="s">
        <v>1152</v>
      </c>
      <c r="Z6502" s="128" t="s">
        <v>48</v>
      </c>
      <c r="AA6502" s="128" t="s">
        <v>2481</v>
      </c>
      <c r="AB6502" s="128" t="s">
        <v>42</v>
      </c>
      <c r="AC6502" s="128" t="s">
        <v>2520</v>
      </c>
      <c r="AD6502" s="128" t="s">
        <v>51</v>
      </c>
    </row>
    <row r="6503" spans="1:30" x14ac:dyDescent="0.25">
      <c r="A6503" s="128" t="s">
        <v>35</v>
      </c>
      <c r="B6503" s="128" t="s">
        <v>36</v>
      </c>
      <c r="C6503" s="128" t="s">
        <v>37</v>
      </c>
      <c r="D6503" s="128" t="s">
        <v>121</v>
      </c>
      <c r="E6503" s="128" t="s">
        <v>122</v>
      </c>
      <c r="F6503" s="128" t="s">
        <v>123</v>
      </c>
      <c r="G6503" s="128" t="s">
        <v>124</v>
      </c>
      <c r="H6503" s="128" t="s">
        <v>124</v>
      </c>
      <c r="I6503" s="128" t="s">
        <v>42</v>
      </c>
      <c r="J6503" s="128" t="s">
        <v>182</v>
      </c>
      <c r="K6503" s="128" t="s">
        <v>182</v>
      </c>
      <c r="L6503" s="128" t="s">
        <v>43</v>
      </c>
      <c r="M6503" s="128" t="s">
        <v>44</v>
      </c>
      <c r="N6503" s="128" t="s">
        <v>150</v>
      </c>
      <c r="O6503" s="128" t="s">
        <v>1534</v>
      </c>
      <c r="P6503" s="128" t="s">
        <v>1152</v>
      </c>
      <c r="Q6503" s="128" t="s">
        <v>2486</v>
      </c>
      <c r="R6503" s="128" t="s">
        <v>2516</v>
      </c>
      <c r="S6503" s="127">
        <v>201508</v>
      </c>
      <c r="T6503" s="128" t="s">
        <v>47</v>
      </c>
      <c r="U6503" s="127">
        <v>0</v>
      </c>
      <c r="V6503" s="138">
        <v>-589945</v>
      </c>
      <c r="W6503" s="128" t="s">
        <v>1152</v>
      </c>
      <c r="X6503" s="128" t="s">
        <v>177</v>
      </c>
      <c r="Y6503" s="128" t="s">
        <v>1152</v>
      </c>
      <c r="Z6503" s="128" t="s">
        <v>48</v>
      </c>
      <c r="AA6503" s="128" t="s">
        <v>2481</v>
      </c>
      <c r="AB6503" s="128" t="s">
        <v>42</v>
      </c>
      <c r="AC6503" s="128" t="s">
        <v>2515</v>
      </c>
      <c r="AD6503" s="128" t="s">
        <v>51</v>
      </c>
    </row>
    <row r="6504" spans="1:30" x14ac:dyDescent="0.25">
      <c r="A6504" s="128" t="s">
        <v>35</v>
      </c>
      <c r="B6504" s="128" t="s">
        <v>36</v>
      </c>
      <c r="C6504" s="128" t="s">
        <v>37</v>
      </c>
      <c r="D6504" s="128" t="s">
        <v>121</v>
      </c>
      <c r="E6504" s="128" t="s">
        <v>122</v>
      </c>
      <c r="F6504" s="128" t="s">
        <v>123</v>
      </c>
      <c r="G6504" s="128" t="s">
        <v>124</v>
      </c>
      <c r="H6504" s="128" t="s">
        <v>124</v>
      </c>
      <c r="I6504" s="128" t="s">
        <v>42</v>
      </c>
      <c r="J6504" s="128" t="s">
        <v>182</v>
      </c>
      <c r="K6504" s="128" t="s">
        <v>182</v>
      </c>
      <c r="L6504" s="128" t="s">
        <v>43</v>
      </c>
      <c r="M6504" s="128" t="s">
        <v>44</v>
      </c>
      <c r="N6504" s="128" t="s">
        <v>150</v>
      </c>
      <c r="O6504" s="128" t="s">
        <v>1534</v>
      </c>
      <c r="P6504" s="128" t="s">
        <v>1152</v>
      </c>
      <c r="Q6504" s="128" t="s">
        <v>2486</v>
      </c>
      <c r="R6504" s="128" t="s">
        <v>1152</v>
      </c>
      <c r="S6504" s="127">
        <v>201508</v>
      </c>
      <c r="T6504" s="128" t="s">
        <v>47</v>
      </c>
      <c r="U6504" s="127">
        <v>0</v>
      </c>
      <c r="V6504" s="138">
        <v>-287981.12</v>
      </c>
      <c r="W6504" s="128" t="s">
        <v>1152</v>
      </c>
      <c r="X6504" s="128" t="s">
        <v>177</v>
      </c>
      <c r="Y6504" s="128" t="s">
        <v>1152</v>
      </c>
      <c r="Z6504" s="128" t="s">
        <v>48</v>
      </c>
      <c r="AA6504" s="128" t="s">
        <v>2481</v>
      </c>
      <c r="AB6504" s="128" t="s">
        <v>42</v>
      </c>
      <c r="AC6504" s="128" t="s">
        <v>2515</v>
      </c>
      <c r="AD6504" s="128" t="s">
        <v>51</v>
      </c>
    </row>
    <row r="6505" spans="1:30" x14ac:dyDescent="0.25">
      <c r="A6505" s="128" t="s">
        <v>35</v>
      </c>
      <c r="B6505" s="128" t="s">
        <v>36</v>
      </c>
      <c r="C6505" s="128" t="s">
        <v>37</v>
      </c>
      <c r="D6505" s="128" t="s">
        <v>121</v>
      </c>
      <c r="E6505" s="128" t="s">
        <v>122</v>
      </c>
      <c r="F6505" s="128" t="s">
        <v>123</v>
      </c>
      <c r="G6505" s="128" t="s">
        <v>124</v>
      </c>
      <c r="H6505" s="128" t="s">
        <v>124</v>
      </c>
      <c r="I6505" s="128" t="s">
        <v>42</v>
      </c>
      <c r="J6505" s="128" t="s">
        <v>532</v>
      </c>
      <c r="K6505" s="128" t="s">
        <v>532</v>
      </c>
      <c r="L6505" s="128" t="s">
        <v>43</v>
      </c>
      <c r="M6505" s="128" t="s">
        <v>44</v>
      </c>
      <c r="N6505" s="128" t="s">
        <v>150</v>
      </c>
      <c r="O6505" s="128" t="s">
        <v>1534</v>
      </c>
      <c r="P6505" s="128" t="s">
        <v>1152</v>
      </c>
      <c r="Q6505" s="128" t="s">
        <v>2486</v>
      </c>
      <c r="R6505" s="128" t="s">
        <v>2516</v>
      </c>
      <c r="S6505" s="127">
        <v>201508</v>
      </c>
      <c r="T6505" s="128" t="s">
        <v>47</v>
      </c>
      <c r="U6505" s="127">
        <v>0</v>
      </c>
      <c r="V6505" s="138">
        <v>-159059.76999999999</v>
      </c>
      <c r="W6505" s="128" t="s">
        <v>1152</v>
      </c>
      <c r="X6505" s="128" t="s">
        <v>177</v>
      </c>
      <c r="Y6505" s="128" t="s">
        <v>1152</v>
      </c>
      <c r="Z6505" s="128" t="s">
        <v>48</v>
      </c>
      <c r="AA6505" s="128" t="s">
        <v>2481</v>
      </c>
      <c r="AB6505" s="128" t="s">
        <v>42</v>
      </c>
      <c r="AC6505" s="128" t="s">
        <v>2515</v>
      </c>
      <c r="AD6505" s="128" t="s">
        <v>51</v>
      </c>
    </row>
    <row r="6506" spans="1:30" x14ac:dyDescent="0.25">
      <c r="A6506" s="128" t="s">
        <v>35</v>
      </c>
      <c r="B6506" s="128" t="s">
        <v>36</v>
      </c>
      <c r="C6506" s="128" t="s">
        <v>37</v>
      </c>
      <c r="D6506" s="128" t="s">
        <v>121</v>
      </c>
      <c r="E6506" s="128" t="s">
        <v>122</v>
      </c>
      <c r="F6506" s="128" t="s">
        <v>123</v>
      </c>
      <c r="G6506" s="128" t="s">
        <v>124</v>
      </c>
      <c r="H6506" s="128" t="s">
        <v>124</v>
      </c>
      <c r="I6506" s="128" t="s">
        <v>42</v>
      </c>
      <c r="J6506" s="128" t="s">
        <v>174</v>
      </c>
      <c r="K6506" s="128" t="s">
        <v>174</v>
      </c>
      <c r="L6506" s="128" t="s">
        <v>43</v>
      </c>
      <c r="M6506" s="128" t="s">
        <v>44</v>
      </c>
      <c r="N6506" s="128" t="s">
        <v>150</v>
      </c>
      <c r="O6506" s="128" t="s">
        <v>1534</v>
      </c>
      <c r="P6506" s="128" t="s">
        <v>1152</v>
      </c>
      <c r="Q6506" s="128" t="s">
        <v>2486</v>
      </c>
      <c r="R6506" s="128" t="s">
        <v>2516</v>
      </c>
      <c r="S6506" s="127">
        <v>201508</v>
      </c>
      <c r="T6506" s="128" t="s">
        <v>47</v>
      </c>
      <c r="U6506" s="127">
        <v>0</v>
      </c>
      <c r="V6506" s="138">
        <v>-141779.45000000001</v>
      </c>
      <c r="W6506" s="128" t="s">
        <v>1152</v>
      </c>
      <c r="X6506" s="128" t="s">
        <v>177</v>
      </c>
      <c r="Y6506" s="128" t="s">
        <v>1152</v>
      </c>
      <c r="Z6506" s="128" t="s">
        <v>48</v>
      </c>
      <c r="AA6506" s="128" t="s">
        <v>2481</v>
      </c>
      <c r="AB6506" s="128" t="s">
        <v>42</v>
      </c>
      <c r="AC6506" s="128" t="s">
        <v>2515</v>
      </c>
      <c r="AD6506" s="128" t="s">
        <v>51</v>
      </c>
    </row>
    <row r="6507" spans="1:30" x14ac:dyDescent="0.25">
      <c r="A6507" s="128" t="s">
        <v>35</v>
      </c>
      <c r="B6507" s="128" t="s">
        <v>36</v>
      </c>
      <c r="C6507" s="128" t="s">
        <v>37</v>
      </c>
      <c r="D6507" s="128" t="s">
        <v>121</v>
      </c>
      <c r="E6507" s="128" t="s">
        <v>122</v>
      </c>
      <c r="F6507" s="128" t="s">
        <v>123</v>
      </c>
      <c r="G6507" s="128" t="s">
        <v>124</v>
      </c>
      <c r="H6507" s="128" t="s">
        <v>124</v>
      </c>
      <c r="I6507" s="128" t="s">
        <v>42</v>
      </c>
      <c r="J6507" s="128" t="s">
        <v>156</v>
      </c>
      <c r="K6507" s="128" t="s">
        <v>156</v>
      </c>
      <c r="L6507" s="128" t="s">
        <v>43</v>
      </c>
      <c r="M6507" s="128" t="s">
        <v>44</v>
      </c>
      <c r="N6507" s="128" t="s">
        <v>150</v>
      </c>
      <c r="O6507" s="128" t="s">
        <v>1534</v>
      </c>
      <c r="P6507" s="128" t="s">
        <v>1152</v>
      </c>
      <c r="Q6507" s="128" t="s">
        <v>2521</v>
      </c>
      <c r="R6507" s="128" t="s">
        <v>2522</v>
      </c>
      <c r="S6507" s="127">
        <v>201508</v>
      </c>
      <c r="T6507" s="128" t="s">
        <v>47</v>
      </c>
      <c r="U6507" s="127">
        <v>0</v>
      </c>
      <c r="V6507" s="138">
        <v>-55000</v>
      </c>
      <c r="W6507" s="128" t="s">
        <v>1152</v>
      </c>
      <c r="X6507" s="128" t="s">
        <v>2523</v>
      </c>
      <c r="Y6507" s="128" t="s">
        <v>1152</v>
      </c>
      <c r="Z6507" s="128" t="s">
        <v>48</v>
      </c>
      <c r="AA6507" s="128" t="s">
        <v>2481</v>
      </c>
      <c r="AB6507" s="128" t="s">
        <v>42</v>
      </c>
      <c r="AC6507" s="128" t="s">
        <v>2515</v>
      </c>
      <c r="AD6507" s="128" t="s">
        <v>51</v>
      </c>
    </row>
    <row r="6508" spans="1:30" x14ac:dyDescent="0.25">
      <c r="A6508" s="128" t="s">
        <v>35</v>
      </c>
      <c r="B6508" s="128" t="s">
        <v>36</v>
      </c>
      <c r="C6508" s="128" t="s">
        <v>37</v>
      </c>
      <c r="D6508" s="128" t="s">
        <v>121</v>
      </c>
      <c r="E6508" s="128" t="s">
        <v>215</v>
      </c>
      <c r="F6508" s="128" t="s">
        <v>216</v>
      </c>
      <c r="G6508" s="128" t="s">
        <v>124</v>
      </c>
      <c r="H6508" s="128" t="s">
        <v>124</v>
      </c>
      <c r="I6508" s="128" t="s">
        <v>42</v>
      </c>
      <c r="J6508" s="128" t="s">
        <v>237</v>
      </c>
      <c r="K6508" s="128" t="s">
        <v>237</v>
      </c>
      <c r="L6508" s="128" t="s">
        <v>43</v>
      </c>
      <c r="M6508" s="128" t="s">
        <v>44</v>
      </c>
      <c r="N6508" s="128" t="s">
        <v>150</v>
      </c>
      <c r="O6508" s="128" t="s">
        <v>1555</v>
      </c>
      <c r="P6508" s="128" t="s">
        <v>1152</v>
      </c>
      <c r="Q6508" s="128" t="s">
        <v>2425</v>
      </c>
      <c r="R6508" s="128" t="s">
        <v>1152</v>
      </c>
      <c r="S6508" s="127">
        <v>201508</v>
      </c>
      <c r="T6508" s="128" t="s">
        <v>52</v>
      </c>
      <c r="U6508" s="127">
        <v>0</v>
      </c>
      <c r="V6508" s="138">
        <v>23742</v>
      </c>
      <c r="W6508" s="128" t="s">
        <v>1152</v>
      </c>
      <c r="X6508" s="128" t="s">
        <v>1152</v>
      </c>
      <c r="Y6508" s="128" t="s">
        <v>1152</v>
      </c>
      <c r="Z6508" s="128" t="s">
        <v>48</v>
      </c>
      <c r="AA6508" s="128" t="s">
        <v>2481</v>
      </c>
      <c r="AB6508" s="128" t="s">
        <v>42</v>
      </c>
      <c r="AC6508" s="128" t="s">
        <v>2524</v>
      </c>
      <c r="AD6508" s="128" t="s">
        <v>51</v>
      </c>
    </row>
    <row r="6509" spans="1:30" x14ac:dyDescent="0.25">
      <c r="A6509" s="128" t="s">
        <v>35</v>
      </c>
      <c r="B6509" s="128" t="s">
        <v>36</v>
      </c>
      <c r="C6509" s="128" t="s">
        <v>37</v>
      </c>
      <c r="D6509" s="128" t="s">
        <v>121</v>
      </c>
      <c r="E6509" s="128" t="s">
        <v>215</v>
      </c>
      <c r="F6509" s="128" t="s">
        <v>216</v>
      </c>
      <c r="G6509" s="128" t="s">
        <v>124</v>
      </c>
      <c r="H6509" s="128" t="s">
        <v>124</v>
      </c>
      <c r="I6509" s="128" t="s">
        <v>42</v>
      </c>
      <c r="J6509" s="128" t="s">
        <v>237</v>
      </c>
      <c r="K6509" s="128" t="s">
        <v>237</v>
      </c>
      <c r="L6509" s="128" t="s">
        <v>43</v>
      </c>
      <c r="M6509" s="128" t="s">
        <v>44</v>
      </c>
      <c r="N6509" s="128" t="s">
        <v>180</v>
      </c>
      <c r="O6509" s="128" t="s">
        <v>1555</v>
      </c>
      <c r="P6509" s="128" t="s">
        <v>1152</v>
      </c>
      <c r="Q6509" s="128" t="s">
        <v>1544</v>
      </c>
      <c r="R6509" s="128" t="s">
        <v>1152</v>
      </c>
      <c r="S6509" s="127">
        <v>201508</v>
      </c>
      <c r="T6509" s="128" t="s">
        <v>52</v>
      </c>
      <c r="U6509" s="127">
        <v>0</v>
      </c>
      <c r="V6509" s="138">
        <v>813140</v>
      </c>
      <c r="W6509" s="128" t="s">
        <v>1152</v>
      </c>
      <c r="X6509" s="128" t="s">
        <v>1152</v>
      </c>
      <c r="Y6509" s="128" t="s">
        <v>1152</v>
      </c>
      <c r="Z6509" s="128" t="s">
        <v>48</v>
      </c>
      <c r="AA6509" s="128" t="s">
        <v>2481</v>
      </c>
      <c r="AB6509" s="128" t="s">
        <v>42</v>
      </c>
      <c r="AC6509" s="128" t="s">
        <v>2524</v>
      </c>
      <c r="AD6509" s="128" t="s">
        <v>51</v>
      </c>
    </row>
    <row r="6510" spans="1:30" x14ac:dyDescent="0.25">
      <c r="A6510" s="128" t="s">
        <v>35</v>
      </c>
      <c r="B6510" s="128" t="s">
        <v>36</v>
      </c>
      <c r="C6510" s="128" t="s">
        <v>37</v>
      </c>
      <c r="D6510" s="128" t="s">
        <v>121</v>
      </c>
      <c r="E6510" s="128" t="s">
        <v>215</v>
      </c>
      <c r="F6510" s="128" t="s">
        <v>216</v>
      </c>
      <c r="G6510" s="128" t="s">
        <v>124</v>
      </c>
      <c r="H6510" s="128" t="s">
        <v>124</v>
      </c>
      <c r="I6510" s="128" t="s">
        <v>42</v>
      </c>
      <c r="J6510" s="128" t="s">
        <v>217</v>
      </c>
      <c r="K6510" s="128" t="s">
        <v>217</v>
      </c>
      <c r="L6510" s="128" t="s">
        <v>43</v>
      </c>
      <c r="M6510" s="128" t="s">
        <v>44</v>
      </c>
      <c r="N6510" s="128" t="s">
        <v>180</v>
      </c>
      <c r="O6510" s="128" t="s">
        <v>1555</v>
      </c>
      <c r="P6510" s="128" t="s">
        <v>1152</v>
      </c>
      <c r="Q6510" s="128" t="s">
        <v>1546</v>
      </c>
      <c r="R6510" s="128" t="s">
        <v>1152</v>
      </c>
      <c r="S6510" s="127">
        <v>201508</v>
      </c>
      <c r="T6510" s="128" t="s">
        <v>52</v>
      </c>
      <c r="U6510" s="127">
        <v>0</v>
      </c>
      <c r="V6510" s="138">
        <v>134418.25</v>
      </c>
      <c r="W6510" s="128" t="s">
        <v>1152</v>
      </c>
      <c r="X6510" s="128" t="s">
        <v>1152</v>
      </c>
      <c r="Y6510" s="128" t="s">
        <v>1152</v>
      </c>
      <c r="Z6510" s="128" t="s">
        <v>48</v>
      </c>
      <c r="AA6510" s="128" t="s">
        <v>2481</v>
      </c>
      <c r="AB6510" s="128" t="s">
        <v>42</v>
      </c>
      <c r="AC6510" s="128" t="s">
        <v>2524</v>
      </c>
      <c r="AD6510" s="128" t="s">
        <v>51</v>
      </c>
    </row>
    <row r="6511" spans="1:30" x14ac:dyDescent="0.25">
      <c r="A6511" s="128" t="s">
        <v>35</v>
      </c>
      <c r="B6511" s="128" t="s">
        <v>36</v>
      </c>
      <c r="C6511" s="128" t="s">
        <v>37</v>
      </c>
      <c r="D6511" s="128" t="s">
        <v>121</v>
      </c>
      <c r="E6511" s="128" t="s">
        <v>215</v>
      </c>
      <c r="F6511" s="128" t="s">
        <v>216</v>
      </c>
      <c r="G6511" s="128" t="s">
        <v>124</v>
      </c>
      <c r="H6511" s="128" t="s">
        <v>124</v>
      </c>
      <c r="I6511" s="128" t="s">
        <v>42</v>
      </c>
      <c r="J6511" s="128" t="s">
        <v>231</v>
      </c>
      <c r="K6511" s="128" t="s">
        <v>231</v>
      </c>
      <c r="L6511" s="128" t="s">
        <v>43</v>
      </c>
      <c r="M6511" s="128" t="s">
        <v>44</v>
      </c>
      <c r="N6511" s="128" t="s">
        <v>180</v>
      </c>
      <c r="O6511" s="128" t="s">
        <v>1555</v>
      </c>
      <c r="P6511" s="128" t="s">
        <v>1152</v>
      </c>
      <c r="Q6511" s="128" t="s">
        <v>1546</v>
      </c>
      <c r="R6511" s="128" t="s">
        <v>1152</v>
      </c>
      <c r="S6511" s="127">
        <v>201508</v>
      </c>
      <c r="T6511" s="128" t="s">
        <v>52</v>
      </c>
      <c r="U6511" s="127">
        <v>0</v>
      </c>
      <c r="V6511" s="138">
        <v>92142.57</v>
      </c>
      <c r="W6511" s="128" t="s">
        <v>1152</v>
      </c>
      <c r="X6511" s="128" t="s">
        <v>1152</v>
      </c>
      <c r="Y6511" s="128" t="s">
        <v>1152</v>
      </c>
      <c r="Z6511" s="128" t="s">
        <v>48</v>
      </c>
      <c r="AA6511" s="128" t="s">
        <v>2481</v>
      </c>
      <c r="AB6511" s="128" t="s">
        <v>42</v>
      </c>
      <c r="AC6511" s="128" t="s">
        <v>2524</v>
      </c>
      <c r="AD6511" s="128" t="s">
        <v>51</v>
      </c>
    </row>
    <row r="6512" spans="1:30" x14ac:dyDescent="0.25">
      <c r="A6512" s="128" t="s">
        <v>35</v>
      </c>
      <c r="B6512" s="128" t="s">
        <v>36</v>
      </c>
      <c r="C6512" s="128" t="s">
        <v>37</v>
      </c>
      <c r="D6512" s="128" t="s">
        <v>121</v>
      </c>
      <c r="E6512" s="128" t="s">
        <v>215</v>
      </c>
      <c r="F6512" s="128" t="s">
        <v>216</v>
      </c>
      <c r="G6512" s="128" t="s">
        <v>124</v>
      </c>
      <c r="H6512" s="128" t="s">
        <v>124</v>
      </c>
      <c r="I6512" s="128" t="s">
        <v>42</v>
      </c>
      <c r="J6512" s="128" t="s">
        <v>437</v>
      </c>
      <c r="K6512" s="128" t="s">
        <v>437</v>
      </c>
      <c r="L6512" s="128" t="s">
        <v>43</v>
      </c>
      <c r="M6512" s="128" t="s">
        <v>44</v>
      </c>
      <c r="N6512" s="128" t="s">
        <v>180</v>
      </c>
      <c r="O6512" s="128" t="s">
        <v>1555</v>
      </c>
      <c r="P6512" s="128" t="s">
        <v>1152</v>
      </c>
      <c r="Q6512" s="128" t="s">
        <v>1547</v>
      </c>
      <c r="R6512" s="128" t="s">
        <v>1152</v>
      </c>
      <c r="S6512" s="127">
        <v>201508</v>
      </c>
      <c r="T6512" s="128" t="s">
        <v>52</v>
      </c>
      <c r="U6512" s="127">
        <v>0</v>
      </c>
      <c r="V6512" s="138">
        <v>12626.71</v>
      </c>
      <c r="W6512" s="128" t="s">
        <v>1152</v>
      </c>
      <c r="X6512" s="128" t="s">
        <v>1152</v>
      </c>
      <c r="Y6512" s="128" t="s">
        <v>1152</v>
      </c>
      <c r="Z6512" s="128" t="s">
        <v>48</v>
      </c>
      <c r="AA6512" s="128" t="s">
        <v>2481</v>
      </c>
      <c r="AB6512" s="128" t="s">
        <v>42</v>
      </c>
      <c r="AC6512" s="128" t="s">
        <v>2524</v>
      </c>
      <c r="AD6512" s="128" t="s">
        <v>51</v>
      </c>
    </row>
    <row r="6513" spans="1:256" x14ac:dyDescent="0.25">
      <c r="A6513" s="128" t="s">
        <v>35</v>
      </c>
      <c r="B6513" s="128" t="s">
        <v>36</v>
      </c>
      <c r="C6513" s="128" t="s">
        <v>37</v>
      </c>
      <c r="D6513" s="128" t="s">
        <v>121</v>
      </c>
      <c r="E6513" s="128" t="s">
        <v>122</v>
      </c>
      <c r="F6513" s="128" t="s">
        <v>123</v>
      </c>
      <c r="G6513" s="128" t="s">
        <v>124</v>
      </c>
      <c r="H6513" s="128" t="s">
        <v>124</v>
      </c>
      <c r="I6513" s="128" t="s">
        <v>42</v>
      </c>
      <c r="J6513" s="128" t="s">
        <v>182</v>
      </c>
      <c r="K6513" s="128" t="s">
        <v>182</v>
      </c>
      <c r="L6513" s="128" t="s">
        <v>43</v>
      </c>
      <c r="M6513" s="128" t="s">
        <v>44</v>
      </c>
      <c r="N6513" s="128" t="s">
        <v>150</v>
      </c>
      <c r="O6513" s="128" t="s">
        <v>1562</v>
      </c>
      <c r="P6513" s="128" t="s">
        <v>1152</v>
      </c>
      <c r="Q6513" s="128" t="s">
        <v>2484</v>
      </c>
      <c r="R6513" s="128" t="s">
        <v>1152</v>
      </c>
      <c r="S6513" s="127">
        <v>201508</v>
      </c>
      <c r="T6513" s="128" t="s">
        <v>47</v>
      </c>
      <c r="U6513" s="127">
        <v>0</v>
      </c>
      <c r="V6513" s="138">
        <v>-1639135</v>
      </c>
      <c r="W6513" s="128" t="s">
        <v>1152</v>
      </c>
      <c r="X6513" s="128" t="s">
        <v>1152</v>
      </c>
      <c r="Y6513" s="128" t="s">
        <v>1152</v>
      </c>
      <c r="Z6513" s="128" t="s">
        <v>48</v>
      </c>
      <c r="AA6513" s="128" t="s">
        <v>2363</v>
      </c>
      <c r="AB6513" s="128" t="s">
        <v>42</v>
      </c>
      <c r="AC6513" s="128" t="s">
        <v>2525</v>
      </c>
      <c r="AD6513" s="128" t="s">
        <v>51</v>
      </c>
      <c r="AG6513" s="130"/>
      <c r="AH6513" s="130"/>
      <c r="AI6513" s="130"/>
      <c r="AJ6513" s="130"/>
      <c r="AK6513" s="130"/>
      <c r="AL6513" s="130"/>
      <c r="AM6513" s="130"/>
      <c r="AN6513" s="130"/>
      <c r="AO6513" s="130"/>
      <c r="AP6513" s="130"/>
      <c r="AQ6513" s="130"/>
      <c r="AR6513" s="130"/>
      <c r="AS6513" s="130"/>
      <c r="AT6513" s="130"/>
      <c r="AU6513" s="130"/>
      <c r="AV6513" s="130"/>
      <c r="AW6513" s="130"/>
      <c r="AX6513" s="130"/>
      <c r="AY6513" s="130"/>
      <c r="AZ6513" s="130"/>
      <c r="BA6513" s="130"/>
      <c r="BB6513" s="130"/>
      <c r="BC6513" s="130"/>
      <c r="BD6513" s="130"/>
      <c r="BE6513" s="130"/>
      <c r="BF6513" s="130"/>
      <c r="BG6513" s="130"/>
      <c r="BH6513" s="130"/>
      <c r="BI6513" s="130"/>
      <c r="BJ6513" s="130"/>
      <c r="BK6513" s="130"/>
      <c r="BL6513" s="130"/>
      <c r="BM6513" s="130"/>
      <c r="BN6513" s="130"/>
      <c r="BO6513" s="130"/>
      <c r="BP6513" s="130"/>
      <c r="BQ6513" s="130"/>
      <c r="BR6513" s="130"/>
      <c r="BS6513" s="130"/>
      <c r="BT6513" s="130"/>
      <c r="BU6513" s="130"/>
      <c r="BV6513" s="130"/>
      <c r="BW6513" s="130"/>
      <c r="BX6513" s="130"/>
      <c r="BY6513" s="130"/>
      <c r="BZ6513" s="130"/>
      <c r="CA6513" s="130"/>
      <c r="CB6513" s="130"/>
      <c r="CC6513" s="130"/>
      <c r="CD6513" s="130"/>
      <c r="CE6513" s="130"/>
      <c r="CF6513" s="130"/>
      <c r="CG6513" s="130"/>
      <c r="CH6513" s="130"/>
      <c r="CI6513" s="130"/>
      <c r="CJ6513" s="130"/>
      <c r="CK6513" s="130"/>
      <c r="CL6513" s="130"/>
      <c r="CM6513" s="130"/>
      <c r="CN6513" s="130"/>
      <c r="CO6513" s="130"/>
      <c r="CP6513" s="130"/>
      <c r="CQ6513" s="130"/>
      <c r="CR6513" s="130"/>
      <c r="CS6513" s="130"/>
      <c r="CT6513" s="130"/>
      <c r="CU6513" s="130"/>
      <c r="CV6513" s="130"/>
      <c r="CW6513" s="130"/>
      <c r="CX6513" s="130"/>
      <c r="CY6513" s="130"/>
      <c r="CZ6513" s="130"/>
      <c r="DA6513" s="130"/>
      <c r="DB6513" s="130"/>
      <c r="DC6513" s="130"/>
      <c r="DD6513" s="130"/>
      <c r="DE6513" s="130"/>
      <c r="DF6513" s="130"/>
      <c r="DG6513" s="130"/>
      <c r="DH6513" s="130"/>
      <c r="DI6513" s="130"/>
      <c r="DJ6513" s="130"/>
      <c r="DK6513" s="130"/>
      <c r="DL6513" s="130"/>
      <c r="DM6513" s="130"/>
      <c r="DN6513" s="130"/>
      <c r="DO6513" s="130"/>
      <c r="DP6513" s="130"/>
      <c r="DQ6513" s="130"/>
      <c r="DR6513" s="130"/>
      <c r="DS6513" s="130"/>
      <c r="DT6513" s="130"/>
      <c r="DU6513" s="130"/>
      <c r="DV6513" s="130"/>
      <c r="DW6513" s="130"/>
      <c r="DX6513" s="130"/>
      <c r="DY6513" s="130"/>
      <c r="DZ6513" s="130"/>
      <c r="EA6513" s="130"/>
      <c r="EB6513" s="130"/>
      <c r="EC6513" s="130"/>
      <c r="ED6513" s="130"/>
      <c r="EE6513" s="130"/>
      <c r="EF6513" s="130"/>
      <c r="EG6513" s="130"/>
      <c r="EH6513" s="130"/>
      <c r="EI6513" s="130"/>
      <c r="EJ6513" s="130"/>
      <c r="EK6513" s="130"/>
      <c r="EL6513" s="130"/>
      <c r="EM6513" s="130"/>
      <c r="EN6513" s="130"/>
      <c r="EO6513" s="130"/>
      <c r="EP6513" s="130"/>
      <c r="EQ6513" s="130"/>
      <c r="ER6513" s="130"/>
      <c r="ES6513" s="130"/>
      <c r="ET6513" s="130"/>
      <c r="EU6513" s="130"/>
      <c r="EV6513" s="130"/>
      <c r="EW6513" s="130"/>
      <c r="EX6513" s="130"/>
      <c r="EY6513" s="130"/>
      <c r="EZ6513" s="130"/>
      <c r="FA6513" s="130"/>
      <c r="FB6513" s="130"/>
      <c r="FC6513" s="130"/>
      <c r="FD6513" s="130"/>
      <c r="FE6513" s="130"/>
      <c r="FF6513" s="130"/>
      <c r="FG6513" s="130"/>
      <c r="FH6513" s="130"/>
      <c r="FI6513" s="130"/>
      <c r="FJ6513" s="130"/>
      <c r="FK6513" s="130"/>
      <c r="FL6513" s="130"/>
      <c r="FM6513" s="130"/>
      <c r="FN6513" s="130"/>
      <c r="FO6513" s="130"/>
      <c r="FP6513" s="130"/>
      <c r="FQ6513" s="130"/>
      <c r="FR6513" s="130"/>
      <c r="FS6513" s="130"/>
      <c r="FT6513" s="130"/>
      <c r="FU6513" s="130"/>
      <c r="FV6513" s="130"/>
      <c r="FW6513" s="130"/>
      <c r="FX6513" s="130"/>
      <c r="FY6513" s="130"/>
      <c r="FZ6513" s="130"/>
      <c r="GA6513" s="130"/>
      <c r="GB6513" s="130"/>
      <c r="GC6513" s="130"/>
      <c r="GD6513" s="130"/>
      <c r="GE6513" s="130"/>
      <c r="GF6513" s="130"/>
      <c r="GG6513" s="130"/>
      <c r="GH6513" s="130"/>
      <c r="GI6513" s="130"/>
      <c r="GJ6513" s="130"/>
      <c r="GK6513" s="130"/>
      <c r="GL6513" s="130"/>
      <c r="GM6513" s="130"/>
      <c r="GN6513" s="130"/>
      <c r="GO6513" s="130"/>
      <c r="GP6513" s="130"/>
      <c r="GQ6513" s="130"/>
      <c r="GR6513" s="130"/>
      <c r="GS6513" s="130"/>
      <c r="GT6513" s="130"/>
      <c r="GU6513" s="130"/>
      <c r="GV6513" s="130"/>
      <c r="GW6513" s="130"/>
      <c r="GX6513" s="130"/>
      <c r="GY6513" s="130"/>
      <c r="GZ6513" s="130"/>
      <c r="HA6513" s="130"/>
      <c r="HB6513" s="130"/>
      <c r="HC6513" s="130"/>
      <c r="HD6513" s="130"/>
      <c r="HE6513" s="130"/>
      <c r="HF6513" s="130"/>
      <c r="HG6513" s="130"/>
      <c r="HH6513" s="130"/>
      <c r="HI6513" s="130"/>
      <c r="HJ6513" s="130"/>
      <c r="HK6513" s="130"/>
      <c r="HL6513" s="130"/>
      <c r="HM6513" s="130"/>
      <c r="HN6513" s="130"/>
      <c r="HO6513" s="130"/>
      <c r="HP6513" s="130"/>
      <c r="HQ6513" s="130"/>
      <c r="HR6513" s="130"/>
      <c r="HS6513" s="130"/>
      <c r="HT6513" s="130"/>
      <c r="HU6513" s="130"/>
      <c r="HV6513" s="130"/>
      <c r="HW6513" s="130"/>
      <c r="HX6513" s="130"/>
      <c r="HY6513" s="130"/>
      <c r="HZ6513" s="130"/>
      <c r="IA6513" s="130"/>
      <c r="IB6513" s="130"/>
      <c r="IC6513" s="130"/>
      <c r="ID6513" s="130"/>
      <c r="IE6513" s="130"/>
      <c r="IF6513" s="130"/>
      <c r="IG6513" s="130"/>
      <c r="IH6513" s="130"/>
      <c r="II6513" s="130"/>
      <c r="IJ6513" s="130"/>
      <c r="IK6513" s="130"/>
      <c r="IL6513" s="130"/>
      <c r="IM6513" s="130"/>
      <c r="IN6513" s="130"/>
      <c r="IO6513" s="130"/>
      <c r="IP6513" s="130"/>
      <c r="IQ6513" s="130"/>
      <c r="IR6513" s="130"/>
      <c r="IS6513" s="130"/>
      <c r="IT6513" s="130"/>
      <c r="IU6513" s="130"/>
      <c r="IV6513" s="130"/>
    </row>
    <row r="6514" spans="1:256" x14ac:dyDescent="0.25">
      <c r="A6514" s="128" t="s">
        <v>35</v>
      </c>
      <c r="B6514" s="128" t="s">
        <v>36</v>
      </c>
      <c r="C6514" s="128" t="s">
        <v>37</v>
      </c>
      <c r="D6514" s="128" t="s">
        <v>121</v>
      </c>
      <c r="E6514" s="128" t="s">
        <v>122</v>
      </c>
      <c r="F6514" s="128" t="s">
        <v>123</v>
      </c>
      <c r="G6514" s="128" t="s">
        <v>124</v>
      </c>
      <c r="H6514" s="128" t="s">
        <v>124</v>
      </c>
      <c r="I6514" s="128" t="s">
        <v>42</v>
      </c>
      <c r="J6514" s="128" t="s">
        <v>652</v>
      </c>
      <c r="K6514" s="128" t="s">
        <v>652</v>
      </c>
      <c r="L6514" s="128" t="s">
        <v>43</v>
      </c>
      <c r="M6514" s="128" t="s">
        <v>44</v>
      </c>
      <c r="N6514" s="128" t="s">
        <v>150</v>
      </c>
      <c r="O6514" s="128" t="s">
        <v>1562</v>
      </c>
      <c r="P6514" s="128" t="s">
        <v>1152</v>
      </c>
      <c r="Q6514" s="128" t="s">
        <v>2484</v>
      </c>
      <c r="R6514" s="128" t="s">
        <v>1152</v>
      </c>
      <c r="S6514" s="127">
        <v>201508</v>
      </c>
      <c r="T6514" s="128" t="s">
        <v>47</v>
      </c>
      <c r="U6514" s="127">
        <v>0</v>
      </c>
      <c r="V6514" s="138">
        <v>-706653</v>
      </c>
      <c r="W6514" s="128" t="s">
        <v>1152</v>
      </c>
      <c r="X6514" s="128" t="s">
        <v>1152</v>
      </c>
      <c r="Y6514" s="128" t="s">
        <v>1152</v>
      </c>
      <c r="Z6514" s="128" t="s">
        <v>48</v>
      </c>
      <c r="AA6514" s="128" t="s">
        <v>2363</v>
      </c>
      <c r="AB6514" s="128" t="s">
        <v>42</v>
      </c>
      <c r="AC6514" s="128" t="s">
        <v>2525</v>
      </c>
      <c r="AD6514" s="128" t="s">
        <v>51</v>
      </c>
      <c r="AG6514" s="130"/>
      <c r="AH6514" s="130"/>
      <c r="AI6514" s="130"/>
      <c r="AJ6514" s="130"/>
      <c r="AK6514" s="130"/>
      <c r="AL6514" s="130"/>
      <c r="AM6514" s="130"/>
      <c r="AN6514" s="130"/>
      <c r="AO6514" s="130"/>
      <c r="AP6514" s="130"/>
      <c r="AQ6514" s="130"/>
      <c r="AR6514" s="130"/>
      <c r="AS6514" s="130"/>
      <c r="AT6514" s="130"/>
      <c r="AU6514" s="130"/>
      <c r="AV6514" s="130"/>
      <c r="AW6514" s="130"/>
      <c r="AX6514" s="130"/>
      <c r="AY6514" s="130"/>
      <c r="AZ6514" s="130"/>
      <c r="BA6514" s="130"/>
      <c r="BB6514" s="130"/>
      <c r="BC6514" s="130"/>
      <c r="BD6514" s="130"/>
      <c r="BE6514" s="130"/>
      <c r="BF6514" s="130"/>
      <c r="BG6514" s="130"/>
      <c r="BH6514" s="130"/>
      <c r="BI6514" s="130"/>
      <c r="BJ6514" s="130"/>
      <c r="BK6514" s="130"/>
      <c r="BL6514" s="130"/>
      <c r="BM6514" s="130"/>
      <c r="BN6514" s="130"/>
      <c r="BO6514" s="130"/>
      <c r="BP6514" s="130"/>
      <c r="BQ6514" s="130"/>
      <c r="BR6514" s="130"/>
      <c r="BS6514" s="130"/>
      <c r="BT6514" s="130"/>
      <c r="BU6514" s="130"/>
      <c r="BV6514" s="130"/>
      <c r="BW6514" s="130"/>
      <c r="BX6514" s="130"/>
      <c r="BY6514" s="130"/>
      <c r="BZ6514" s="130"/>
      <c r="CA6514" s="130"/>
      <c r="CB6514" s="130"/>
      <c r="CC6514" s="130"/>
      <c r="CD6514" s="130"/>
      <c r="CE6514" s="130"/>
      <c r="CF6514" s="130"/>
      <c r="CG6514" s="130"/>
      <c r="CH6514" s="130"/>
      <c r="CI6514" s="130"/>
      <c r="CJ6514" s="130"/>
      <c r="CK6514" s="130"/>
      <c r="CL6514" s="130"/>
      <c r="CM6514" s="130"/>
      <c r="CN6514" s="130"/>
      <c r="CO6514" s="130"/>
      <c r="CP6514" s="130"/>
      <c r="CQ6514" s="130"/>
      <c r="CR6514" s="130"/>
      <c r="CS6514" s="130"/>
      <c r="CT6514" s="130"/>
      <c r="CU6514" s="130"/>
      <c r="CV6514" s="130"/>
      <c r="CW6514" s="130"/>
      <c r="CX6514" s="130"/>
      <c r="CY6514" s="130"/>
      <c r="CZ6514" s="130"/>
      <c r="DA6514" s="130"/>
      <c r="DB6514" s="130"/>
      <c r="DC6514" s="130"/>
      <c r="DD6514" s="130"/>
      <c r="DE6514" s="130"/>
      <c r="DF6514" s="130"/>
      <c r="DG6514" s="130"/>
      <c r="DH6514" s="130"/>
      <c r="DI6514" s="130"/>
      <c r="DJ6514" s="130"/>
      <c r="DK6514" s="130"/>
      <c r="DL6514" s="130"/>
      <c r="DM6514" s="130"/>
      <c r="DN6514" s="130"/>
      <c r="DO6514" s="130"/>
      <c r="DP6514" s="130"/>
      <c r="DQ6514" s="130"/>
      <c r="DR6514" s="130"/>
      <c r="DS6514" s="130"/>
      <c r="DT6514" s="130"/>
      <c r="DU6514" s="130"/>
      <c r="DV6514" s="130"/>
      <c r="DW6514" s="130"/>
      <c r="DX6514" s="130"/>
      <c r="DY6514" s="130"/>
      <c r="DZ6514" s="130"/>
      <c r="EA6514" s="130"/>
      <c r="EB6514" s="130"/>
      <c r="EC6514" s="130"/>
      <c r="ED6514" s="130"/>
      <c r="EE6514" s="130"/>
      <c r="EF6514" s="130"/>
      <c r="EG6514" s="130"/>
      <c r="EH6514" s="130"/>
      <c r="EI6514" s="130"/>
      <c r="EJ6514" s="130"/>
      <c r="EK6514" s="130"/>
      <c r="EL6514" s="130"/>
      <c r="EM6514" s="130"/>
      <c r="EN6514" s="130"/>
      <c r="EO6514" s="130"/>
      <c r="EP6514" s="130"/>
      <c r="EQ6514" s="130"/>
      <c r="ER6514" s="130"/>
      <c r="ES6514" s="130"/>
      <c r="ET6514" s="130"/>
      <c r="EU6514" s="130"/>
      <c r="EV6514" s="130"/>
      <c r="EW6514" s="130"/>
      <c r="EX6514" s="130"/>
      <c r="EY6514" s="130"/>
      <c r="EZ6514" s="130"/>
      <c r="FA6514" s="130"/>
      <c r="FB6514" s="130"/>
      <c r="FC6514" s="130"/>
      <c r="FD6514" s="130"/>
      <c r="FE6514" s="130"/>
      <c r="FF6514" s="130"/>
      <c r="FG6514" s="130"/>
      <c r="FH6514" s="130"/>
      <c r="FI6514" s="130"/>
      <c r="FJ6514" s="130"/>
      <c r="FK6514" s="130"/>
      <c r="FL6514" s="130"/>
      <c r="FM6514" s="130"/>
      <c r="FN6514" s="130"/>
      <c r="FO6514" s="130"/>
      <c r="FP6514" s="130"/>
      <c r="FQ6514" s="130"/>
      <c r="FR6514" s="130"/>
      <c r="FS6514" s="130"/>
      <c r="FT6514" s="130"/>
      <c r="FU6514" s="130"/>
      <c r="FV6514" s="130"/>
      <c r="FW6514" s="130"/>
      <c r="FX6514" s="130"/>
      <c r="FY6514" s="130"/>
      <c r="FZ6514" s="130"/>
      <c r="GA6514" s="130"/>
      <c r="GB6514" s="130"/>
      <c r="GC6514" s="130"/>
      <c r="GD6514" s="130"/>
      <c r="GE6514" s="130"/>
      <c r="GF6514" s="130"/>
      <c r="GG6514" s="130"/>
      <c r="GH6514" s="130"/>
      <c r="GI6514" s="130"/>
      <c r="GJ6514" s="130"/>
      <c r="GK6514" s="130"/>
      <c r="GL6514" s="130"/>
      <c r="GM6514" s="130"/>
      <c r="GN6514" s="130"/>
      <c r="GO6514" s="130"/>
      <c r="GP6514" s="130"/>
      <c r="GQ6514" s="130"/>
      <c r="GR6514" s="130"/>
      <c r="GS6514" s="130"/>
      <c r="GT6514" s="130"/>
      <c r="GU6514" s="130"/>
      <c r="GV6514" s="130"/>
      <c r="GW6514" s="130"/>
      <c r="GX6514" s="130"/>
      <c r="GY6514" s="130"/>
      <c r="GZ6514" s="130"/>
      <c r="HA6514" s="130"/>
      <c r="HB6514" s="130"/>
      <c r="HC6514" s="130"/>
      <c r="HD6514" s="130"/>
      <c r="HE6514" s="130"/>
      <c r="HF6514" s="130"/>
      <c r="HG6514" s="130"/>
      <c r="HH6514" s="130"/>
      <c r="HI6514" s="130"/>
      <c r="HJ6514" s="130"/>
      <c r="HK6514" s="130"/>
      <c r="HL6514" s="130"/>
      <c r="HM6514" s="130"/>
      <c r="HN6514" s="130"/>
      <c r="HO6514" s="130"/>
      <c r="HP6514" s="130"/>
      <c r="HQ6514" s="130"/>
      <c r="HR6514" s="130"/>
      <c r="HS6514" s="130"/>
      <c r="HT6514" s="130"/>
      <c r="HU6514" s="130"/>
      <c r="HV6514" s="130"/>
      <c r="HW6514" s="130"/>
      <c r="HX6514" s="130"/>
      <c r="HY6514" s="130"/>
      <c r="HZ6514" s="130"/>
      <c r="IA6514" s="130"/>
      <c r="IB6514" s="130"/>
      <c r="IC6514" s="130"/>
      <c r="ID6514" s="130"/>
      <c r="IE6514" s="130"/>
      <c r="IF6514" s="130"/>
      <c r="IG6514" s="130"/>
      <c r="IH6514" s="130"/>
      <c r="II6514" s="130"/>
      <c r="IJ6514" s="130"/>
      <c r="IK6514" s="130"/>
      <c r="IL6514" s="130"/>
      <c r="IM6514" s="130"/>
      <c r="IN6514" s="130"/>
      <c r="IO6514" s="130"/>
      <c r="IP6514" s="130"/>
      <c r="IQ6514" s="130"/>
      <c r="IR6514" s="130"/>
      <c r="IS6514" s="130"/>
      <c r="IT6514" s="130"/>
      <c r="IU6514" s="130"/>
      <c r="IV6514" s="130"/>
    </row>
    <row r="6515" spans="1:256" x14ac:dyDescent="0.25">
      <c r="A6515" s="128" t="s">
        <v>35</v>
      </c>
      <c r="B6515" s="128" t="s">
        <v>36</v>
      </c>
      <c r="C6515" s="128" t="s">
        <v>37</v>
      </c>
      <c r="D6515" s="128" t="s">
        <v>121</v>
      </c>
      <c r="E6515" s="128" t="s">
        <v>122</v>
      </c>
      <c r="F6515" s="128" t="s">
        <v>123</v>
      </c>
      <c r="G6515" s="128" t="s">
        <v>124</v>
      </c>
      <c r="H6515" s="128" t="s">
        <v>124</v>
      </c>
      <c r="I6515" s="128" t="s">
        <v>42</v>
      </c>
      <c r="J6515" s="128" t="s">
        <v>532</v>
      </c>
      <c r="K6515" s="128" t="s">
        <v>532</v>
      </c>
      <c r="L6515" s="128" t="s">
        <v>43</v>
      </c>
      <c r="M6515" s="128" t="s">
        <v>44</v>
      </c>
      <c r="N6515" s="128" t="s">
        <v>150</v>
      </c>
      <c r="O6515" s="128" t="s">
        <v>1562</v>
      </c>
      <c r="P6515" s="128" t="s">
        <v>1152</v>
      </c>
      <c r="Q6515" s="128" t="s">
        <v>2484</v>
      </c>
      <c r="R6515" s="128" t="s">
        <v>1152</v>
      </c>
      <c r="S6515" s="127">
        <v>201508</v>
      </c>
      <c r="T6515" s="128" t="s">
        <v>47</v>
      </c>
      <c r="U6515" s="127">
        <v>0</v>
      </c>
      <c r="V6515" s="138">
        <v>-165002</v>
      </c>
      <c r="W6515" s="128" t="s">
        <v>1152</v>
      </c>
      <c r="X6515" s="128" t="s">
        <v>1152</v>
      </c>
      <c r="Y6515" s="128" t="s">
        <v>1152</v>
      </c>
      <c r="Z6515" s="128" t="s">
        <v>48</v>
      </c>
      <c r="AA6515" s="128" t="s">
        <v>2363</v>
      </c>
      <c r="AB6515" s="128" t="s">
        <v>42</v>
      </c>
      <c r="AC6515" s="128" t="s">
        <v>2525</v>
      </c>
      <c r="AD6515" s="128" t="s">
        <v>51</v>
      </c>
      <c r="AG6515" s="130"/>
      <c r="AH6515" s="130"/>
      <c r="AI6515" s="130"/>
      <c r="AJ6515" s="130"/>
      <c r="AK6515" s="130"/>
      <c r="AL6515" s="130"/>
      <c r="AM6515" s="130"/>
      <c r="AN6515" s="130"/>
      <c r="AO6515" s="130"/>
      <c r="AP6515" s="130"/>
      <c r="AQ6515" s="130"/>
      <c r="AR6515" s="130"/>
      <c r="AS6515" s="130"/>
      <c r="AT6515" s="130"/>
      <c r="AU6515" s="130"/>
      <c r="AV6515" s="130"/>
      <c r="AW6515" s="130"/>
      <c r="AX6515" s="130"/>
      <c r="AY6515" s="130"/>
      <c r="AZ6515" s="130"/>
      <c r="BA6515" s="130"/>
      <c r="BB6515" s="130"/>
      <c r="BC6515" s="130"/>
      <c r="BD6515" s="130"/>
      <c r="BE6515" s="130"/>
      <c r="BF6515" s="130"/>
      <c r="BG6515" s="130"/>
      <c r="BH6515" s="130"/>
      <c r="BI6515" s="130"/>
      <c r="BJ6515" s="130"/>
      <c r="BK6515" s="130"/>
      <c r="BL6515" s="130"/>
      <c r="BM6515" s="130"/>
      <c r="BN6515" s="130"/>
      <c r="BO6515" s="130"/>
      <c r="BP6515" s="130"/>
      <c r="BQ6515" s="130"/>
      <c r="BR6515" s="130"/>
      <c r="BS6515" s="130"/>
      <c r="BT6515" s="130"/>
      <c r="BU6515" s="130"/>
      <c r="BV6515" s="130"/>
      <c r="BW6515" s="130"/>
      <c r="BX6515" s="130"/>
      <c r="BY6515" s="130"/>
      <c r="BZ6515" s="130"/>
      <c r="CA6515" s="130"/>
      <c r="CB6515" s="130"/>
      <c r="CC6515" s="130"/>
      <c r="CD6515" s="130"/>
      <c r="CE6515" s="130"/>
      <c r="CF6515" s="130"/>
      <c r="CG6515" s="130"/>
      <c r="CH6515" s="130"/>
      <c r="CI6515" s="130"/>
      <c r="CJ6515" s="130"/>
      <c r="CK6515" s="130"/>
      <c r="CL6515" s="130"/>
      <c r="CM6515" s="130"/>
      <c r="CN6515" s="130"/>
      <c r="CO6515" s="130"/>
      <c r="CP6515" s="130"/>
      <c r="CQ6515" s="130"/>
      <c r="CR6515" s="130"/>
      <c r="CS6515" s="130"/>
      <c r="CT6515" s="130"/>
      <c r="CU6515" s="130"/>
      <c r="CV6515" s="130"/>
      <c r="CW6515" s="130"/>
      <c r="CX6515" s="130"/>
      <c r="CY6515" s="130"/>
      <c r="CZ6515" s="130"/>
      <c r="DA6515" s="130"/>
      <c r="DB6515" s="130"/>
      <c r="DC6515" s="130"/>
      <c r="DD6515" s="130"/>
      <c r="DE6515" s="130"/>
      <c r="DF6515" s="130"/>
      <c r="DG6515" s="130"/>
      <c r="DH6515" s="130"/>
      <c r="DI6515" s="130"/>
      <c r="DJ6515" s="130"/>
      <c r="DK6515" s="130"/>
      <c r="DL6515" s="130"/>
      <c r="DM6515" s="130"/>
      <c r="DN6515" s="130"/>
      <c r="DO6515" s="130"/>
      <c r="DP6515" s="130"/>
      <c r="DQ6515" s="130"/>
      <c r="DR6515" s="130"/>
      <c r="DS6515" s="130"/>
      <c r="DT6515" s="130"/>
      <c r="DU6515" s="130"/>
      <c r="DV6515" s="130"/>
      <c r="DW6515" s="130"/>
      <c r="DX6515" s="130"/>
      <c r="DY6515" s="130"/>
      <c r="DZ6515" s="130"/>
      <c r="EA6515" s="130"/>
      <c r="EB6515" s="130"/>
      <c r="EC6515" s="130"/>
      <c r="ED6515" s="130"/>
      <c r="EE6515" s="130"/>
      <c r="EF6515" s="130"/>
      <c r="EG6515" s="130"/>
      <c r="EH6515" s="130"/>
      <c r="EI6515" s="130"/>
      <c r="EJ6515" s="130"/>
      <c r="EK6515" s="130"/>
      <c r="EL6515" s="130"/>
      <c r="EM6515" s="130"/>
      <c r="EN6515" s="130"/>
      <c r="EO6515" s="130"/>
      <c r="EP6515" s="130"/>
      <c r="EQ6515" s="130"/>
      <c r="ER6515" s="130"/>
      <c r="ES6515" s="130"/>
      <c r="ET6515" s="130"/>
      <c r="EU6515" s="130"/>
      <c r="EV6515" s="130"/>
      <c r="EW6515" s="130"/>
      <c r="EX6515" s="130"/>
      <c r="EY6515" s="130"/>
      <c r="EZ6515" s="130"/>
      <c r="FA6515" s="130"/>
      <c r="FB6515" s="130"/>
      <c r="FC6515" s="130"/>
      <c r="FD6515" s="130"/>
      <c r="FE6515" s="130"/>
      <c r="FF6515" s="130"/>
      <c r="FG6515" s="130"/>
      <c r="FH6515" s="130"/>
      <c r="FI6515" s="130"/>
      <c r="FJ6515" s="130"/>
      <c r="FK6515" s="130"/>
      <c r="FL6515" s="130"/>
      <c r="FM6515" s="130"/>
      <c r="FN6515" s="130"/>
      <c r="FO6515" s="130"/>
      <c r="FP6515" s="130"/>
      <c r="FQ6515" s="130"/>
      <c r="FR6515" s="130"/>
      <c r="FS6515" s="130"/>
      <c r="FT6515" s="130"/>
      <c r="FU6515" s="130"/>
      <c r="FV6515" s="130"/>
      <c r="FW6515" s="130"/>
      <c r="FX6515" s="130"/>
      <c r="FY6515" s="130"/>
      <c r="FZ6515" s="130"/>
      <c r="GA6515" s="130"/>
      <c r="GB6515" s="130"/>
      <c r="GC6515" s="130"/>
      <c r="GD6515" s="130"/>
      <c r="GE6515" s="130"/>
      <c r="GF6515" s="130"/>
      <c r="GG6515" s="130"/>
      <c r="GH6515" s="130"/>
      <c r="GI6515" s="130"/>
      <c r="GJ6515" s="130"/>
      <c r="GK6515" s="130"/>
      <c r="GL6515" s="130"/>
      <c r="GM6515" s="130"/>
      <c r="GN6515" s="130"/>
      <c r="GO6515" s="130"/>
      <c r="GP6515" s="130"/>
      <c r="GQ6515" s="130"/>
      <c r="GR6515" s="130"/>
      <c r="GS6515" s="130"/>
      <c r="GT6515" s="130"/>
      <c r="GU6515" s="130"/>
      <c r="GV6515" s="130"/>
      <c r="GW6515" s="130"/>
      <c r="GX6515" s="130"/>
      <c r="GY6515" s="130"/>
      <c r="GZ6515" s="130"/>
      <c r="HA6515" s="130"/>
      <c r="HB6515" s="130"/>
      <c r="HC6515" s="130"/>
      <c r="HD6515" s="130"/>
      <c r="HE6515" s="130"/>
      <c r="HF6515" s="130"/>
      <c r="HG6515" s="130"/>
      <c r="HH6515" s="130"/>
      <c r="HI6515" s="130"/>
      <c r="HJ6515" s="130"/>
      <c r="HK6515" s="130"/>
      <c r="HL6515" s="130"/>
      <c r="HM6515" s="130"/>
      <c r="HN6515" s="130"/>
      <c r="HO6515" s="130"/>
      <c r="HP6515" s="130"/>
      <c r="HQ6515" s="130"/>
      <c r="HR6515" s="130"/>
      <c r="HS6515" s="130"/>
      <c r="HT6515" s="130"/>
      <c r="HU6515" s="130"/>
      <c r="HV6515" s="130"/>
      <c r="HW6515" s="130"/>
      <c r="HX6515" s="130"/>
      <c r="HY6515" s="130"/>
      <c r="HZ6515" s="130"/>
      <c r="IA6515" s="130"/>
      <c r="IB6515" s="130"/>
      <c r="IC6515" s="130"/>
      <c r="ID6515" s="130"/>
      <c r="IE6515" s="130"/>
      <c r="IF6515" s="130"/>
      <c r="IG6515" s="130"/>
      <c r="IH6515" s="130"/>
      <c r="II6515" s="130"/>
      <c r="IJ6515" s="130"/>
      <c r="IK6515" s="130"/>
      <c r="IL6515" s="130"/>
      <c r="IM6515" s="130"/>
      <c r="IN6515" s="130"/>
      <c r="IO6515" s="130"/>
      <c r="IP6515" s="130"/>
      <c r="IQ6515" s="130"/>
      <c r="IR6515" s="130"/>
      <c r="IS6515" s="130"/>
      <c r="IT6515" s="130"/>
      <c r="IU6515" s="130"/>
      <c r="IV6515" s="130"/>
    </row>
    <row r="6516" spans="1:256" x14ac:dyDescent="0.25">
      <c r="A6516" s="128" t="s">
        <v>35</v>
      </c>
      <c r="B6516" s="128" t="s">
        <v>36</v>
      </c>
      <c r="C6516" s="128" t="s">
        <v>37</v>
      </c>
      <c r="D6516" s="128" t="s">
        <v>121</v>
      </c>
      <c r="E6516" s="128" t="s">
        <v>122</v>
      </c>
      <c r="F6516" s="128" t="s">
        <v>123</v>
      </c>
      <c r="G6516" s="128" t="s">
        <v>124</v>
      </c>
      <c r="H6516" s="128" t="s">
        <v>124</v>
      </c>
      <c r="I6516" s="128" t="s">
        <v>42</v>
      </c>
      <c r="J6516" s="128" t="s">
        <v>174</v>
      </c>
      <c r="K6516" s="128" t="s">
        <v>174</v>
      </c>
      <c r="L6516" s="128" t="s">
        <v>43</v>
      </c>
      <c r="M6516" s="128" t="s">
        <v>44</v>
      </c>
      <c r="N6516" s="128" t="s">
        <v>150</v>
      </c>
      <c r="O6516" s="128" t="s">
        <v>1562</v>
      </c>
      <c r="P6516" s="128" t="s">
        <v>1152</v>
      </c>
      <c r="Q6516" s="128" t="s">
        <v>2484</v>
      </c>
      <c r="R6516" s="128" t="s">
        <v>1152</v>
      </c>
      <c r="S6516" s="127">
        <v>201508</v>
      </c>
      <c r="T6516" s="128" t="s">
        <v>47</v>
      </c>
      <c r="U6516" s="127">
        <v>0</v>
      </c>
      <c r="V6516" s="138">
        <v>-140436</v>
      </c>
      <c r="W6516" s="128" t="s">
        <v>1152</v>
      </c>
      <c r="X6516" s="128" t="s">
        <v>1152</v>
      </c>
      <c r="Y6516" s="128" t="s">
        <v>1152</v>
      </c>
      <c r="Z6516" s="128" t="s">
        <v>48</v>
      </c>
      <c r="AA6516" s="128" t="s">
        <v>2363</v>
      </c>
      <c r="AB6516" s="128" t="s">
        <v>42</v>
      </c>
      <c r="AC6516" s="128" t="s">
        <v>2525</v>
      </c>
      <c r="AD6516" s="128" t="s">
        <v>51</v>
      </c>
      <c r="AG6516" s="130"/>
      <c r="AH6516" s="130"/>
      <c r="AI6516" s="130"/>
      <c r="AJ6516" s="130"/>
      <c r="AK6516" s="130"/>
      <c r="AL6516" s="130"/>
      <c r="AM6516" s="130"/>
      <c r="AN6516" s="130"/>
      <c r="AO6516" s="130"/>
      <c r="AP6516" s="130"/>
      <c r="AQ6516" s="130"/>
      <c r="AR6516" s="130"/>
      <c r="AS6516" s="130"/>
      <c r="AT6516" s="130"/>
      <c r="AU6516" s="130"/>
      <c r="AV6516" s="130"/>
      <c r="AW6516" s="130"/>
      <c r="AX6516" s="130"/>
      <c r="AY6516" s="130"/>
      <c r="AZ6516" s="130"/>
      <c r="BA6516" s="130"/>
      <c r="BB6516" s="130"/>
      <c r="BC6516" s="130"/>
      <c r="BD6516" s="130"/>
      <c r="BE6516" s="130"/>
      <c r="BF6516" s="130"/>
      <c r="BG6516" s="130"/>
      <c r="BH6516" s="130"/>
      <c r="BI6516" s="130"/>
      <c r="BJ6516" s="130"/>
      <c r="BK6516" s="130"/>
      <c r="BL6516" s="130"/>
      <c r="BM6516" s="130"/>
      <c r="BN6516" s="130"/>
      <c r="BO6516" s="130"/>
      <c r="BP6516" s="130"/>
      <c r="BQ6516" s="130"/>
      <c r="BR6516" s="130"/>
      <c r="BS6516" s="130"/>
      <c r="BT6516" s="130"/>
      <c r="BU6516" s="130"/>
      <c r="BV6516" s="130"/>
      <c r="BW6516" s="130"/>
      <c r="BX6516" s="130"/>
      <c r="BY6516" s="130"/>
      <c r="BZ6516" s="130"/>
      <c r="CA6516" s="130"/>
      <c r="CB6516" s="130"/>
      <c r="CC6516" s="130"/>
      <c r="CD6516" s="130"/>
      <c r="CE6516" s="130"/>
      <c r="CF6516" s="130"/>
      <c r="CG6516" s="130"/>
      <c r="CH6516" s="130"/>
      <c r="CI6516" s="130"/>
      <c r="CJ6516" s="130"/>
      <c r="CK6516" s="130"/>
      <c r="CL6516" s="130"/>
      <c r="CM6516" s="130"/>
      <c r="CN6516" s="130"/>
      <c r="CO6516" s="130"/>
      <c r="CP6516" s="130"/>
      <c r="CQ6516" s="130"/>
      <c r="CR6516" s="130"/>
      <c r="CS6516" s="130"/>
      <c r="CT6516" s="130"/>
      <c r="CU6516" s="130"/>
      <c r="CV6516" s="130"/>
      <c r="CW6516" s="130"/>
      <c r="CX6516" s="130"/>
      <c r="CY6516" s="130"/>
      <c r="CZ6516" s="130"/>
      <c r="DA6516" s="130"/>
      <c r="DB6516" s="130"/>
      <c r="DC6516" s="130"/>
      <c r="DD6516" s="130"/>
      <c r="DE6516" s="130"/>
      <c r="DF6516" s="130"/>
      <c r="DG6516" s="130"/>
      <c r="DH6516" s="130"/>
      <c r="DI6516" s="130"/>
      <c r="DJ6516" s="130"/>
      <c r="DK6516" s="130"/>
      <c r="DL6516" s="130"/>
      <c r="DM6516" s="130"/>
      <c r="DN6516" s="130"/>
      <c r="DO6516" s="130"/>
      <c r="DP6516" s="130"/>
      <c r="DQ6516" s="130"/>
      <c r="DR6516" s="130"/>
      <c r="DS6516" s="130"/>
      <c r="DT6516" s="130"/>
      <c r="DU6516" s="130"/>
      <c r="DV6516" s="130"/>
      <c r="DW6516" s="130"/>
      <c r="DX6516" s="130"/>
      <c r="DY6516" s="130"/>
      <c r="DZ6516" s="130"/>
      <c r="EA6516" s="130"/>
      <c r="EB6516" s="130"/>
      <c r="EC6516" s="130"/>
      <c r="ED6516" s="130"/>
      <c r="EE6516" s="130"/>
      <c r="EF6516" s="130"/>
      <c r="EG6516" s="130"/>
      <c r="EH6516" s="130"/>
      <c r="EI6516" s="130"/>
      <c r="EJ6516" s="130"/>
      <c r="EK6516" s="130"/>
      <c r="EL6516" s="130"/>
      <c r="EM6516" s="130"/>
      <c r="EN6516" s="130"/>
      <c r="EO6516" s="130"/>
      <c r="EP6516" s="130"/>
      <c r="EQ6516" s="130"/>
      <c r="ER6516" s="130"/>
      <c r="ES6516" s="130"/>
      <c r="ET6516" s="130"/>
      <c r="EU6516" s="130"/>
      <c r="EV6516" s="130"/>
      <c r="EW6516" s="130"/>
      <c r="EX6516" s="130"/>
      <c r="EY6516" s="130"/>
      <c r="EZ6516" s="130"/>
      <c r="FA6516" s="130"/>
      <c r="FB6516" s="130"/>
      <c r="FC6516" s="130"/>
      <c r="FD6516" s="130"/>
      <c r="FE6516" s="130"/>
      <c r="FF6516" s="130"/>
      <c r="FG6516" s="130"/>
      <c r="FH6516" s="130"/>
      <c r="FI6516" s="130"/>
      <c r="FJ6516" s="130"/>
      <c r="FK6516" s="130"/>
      <c r="FL6516" s="130"/>
      <c r="FM6516" s="130"/>
      <c r="FN6516" s="130"/>
      <c r="FO6516" s="130"/>
      <c r="FP6516" s="130"/>
      <c r="FQ6516" s="130"/>
      <c r="FR6516" s="130"/>
      <c r="FS6516" s="130"/>
      <c r="FT6516" s="130"/>
      <c r="FU6516" s="130"/>
      <c r="FV6516" s="130"/>
      <c r="FW6516" s="130"/>
      <c r="FX6516" s="130"/>
      <c r="FY6516" s="130"/>
      <c r="FZ6516" s="130"/>
      <c r="GA6516" s="130"/>
      <c r="GB6516" s="130"/>
      <c r="GC6516" s="130"/>
      <c r="GD6516" s="130"/>
      <c r="GE6516" s="130"/>
      <c r="GF6516" s="130"/>
      <c r="GG6516" s="130"/>
      <c r="GH6516" s="130"/>
      <c r="GI6516" s="130"/>
      <c r="GJ6516" s="130"/>
      <c r="GK6516" s="130"/>
      <c r="GL6516" s="130"/>
      <c r="GM6516" s="130"/>
      <c r="GN6516" s="130"/>
      <c r="GO6516" s="130"/>
      <c r="GP6516" s="130"/>
      <c r="GQ6516" s="130"/>
      <c r="GR6516" s="130"/>
      <c r="GS6516" s="130"/>
      <c r="GT6516" s="130"/>
      <c r="GU6516" s="130"/>
      <c r="GV6516" s="130"/>
      <c r="GW6516" s="130"/>
      <c r="GX6516" s="130"/>
      <c r="GY6516" s="130"/>
      <c r="GZ6516" s="130"/>
      <c r="HA6516" s="130"/>
      <c r="HB6516" s="130"/>
      <c r="HC6516" s="130"/>
      <c r="HD6516" s="130"/>
      <c r="HE6516" s="130"/>
      <c r="HF6516" s="130"/>
      <c r="HG6516" s="130"/>
      <c r="HH6516" s="130"/>
      <c r="HI6516" s="130"/>
      <c r="HJ6516" s="130"/>
      <c r="HK6516" s="130"/>
      <c r="HL6516" s="130"/>
      <c r="HM6516" s="130"/>
      <c r="HN6516" s="130"/>
      <c r="HO6516" s="130"/>
      <c r="HP6516" s="130"/>
      <c r="HQ6516" s="130"/>
      <c r="HR6516" s="130"/>
      <c r="HS6516" s="130"/>
      <c r="HT6516" s="130"/>
      <c r="HU6516" s="130"/>
      <c r="HV6516" s="130"/>
      <c r="HW6516" s="130"/>
      <c r="HX6516" s="130"/>
      <c r="HY6516" s="130"/>
      <c r="HZ6516" s="130"/>
      <c r="IA6516" s="130"/>
      <c r="IB6516" s="130"/>
      <c r="IC6516" s="130"/>
      <c r="ID6516" s="130"/>
      <c r="IE6516" s="130"/>
      <c r="IF6516" s="130"/>
      <c r="IG6516" s="130"/>
      <c r="IH6516" s="130"/>
      <c r="II6516" s="130"/>
      <c r="IJ6516" s="130"/>
      <c r="IK6516" s="130"/>
      <c r="IL6516" s="130"/>
      <c r="IM6516" s="130"/>
      <c r="IN6516" s="130"/>
      <c r="IO6516" s="130"/>
      <c r="IP6516" s="130"/>
      <c r="IQ6516" s="130"/>
      <c r="IR6516" s="130"/>
      <c r="IS6516" s="130"/>
      <c r="IT6516" s="130"/>
      <c r="IU6516" s="130"/>
      <c r="IV6516" s="130"/>
    </row>
    <row r="6517" spans="1:256" x14ac:dyDescent="0.25">
      <c r="A6517" s="128" t="s">
        <v>35</v>
      </c>
      <c r="B6517" s="128" t="s">
        <v>36</v>
      </c>
      <c r="C6517" s="128" t="s">
        <v>37</v>
      </c>
      <c r="D6517" s="128" t="s">
        <v>121</v>
      </c>
      <c r="E6517" s="128" t="s">
        <v>122</v>
      </c>
      <c r="F6517" s="128" t="s">
        <v>123</v>
      </c>
      <c r="G6517" s="128" t="s">
        <v>124</v>
      </c>
      <c r="H6517" s="128" t="s">
        <v>124</v>
      </c>
      <c r="I6517" s="128" t="s">
        <v>42</v>
      </c>
      <c r="J6517" s="128" t="s">
        <v>182</v>
      </c>
      <c r="K6517" s="128" t="s">
        <v>182</v>
      </c>
      <c r="L6517" s="128" t="s">
        <v>43</v>
      </c>
      <c r="M6517" s="128" t="s">
        <v>44</v>
      </c>
      <c r="N6517" s="128" t="s">
        <v>150</v>
      </c>
      <c r="O6517" s="128" t="s">
        <v>1534</v>
      </c>
      <c r="P6517" s="128" t="s">
        <v>1152</v>
      </c>
      <c r="Q6517" s="128" t="s">
        <v>2486</v>
      </c>
      <c r="R6517" s="128" t="s">
        <v>2495</v>
      </c>
      <c r="S6517" s="127">
        <v>201508</v>
      </c>
      <c r="T6517" s="128" t="s">
        <v>52</v>
      </c>
      <c r="U6517" s="127">
        <v>0</v>
      </c>
      <c r="V6517" s="138">
        <v>344354.79</v>
      </c>
      <c r="W6517" s="128" t="s">
        <v>1152</v>
      </c>
      <c r="X6517" s="128" t="s">
        <v>177</v>
      </c>
      <c r="Y6517" s="128" t="s">
        <v>1152</v>
      </c>
      <c r="Z6517" s="128" t="s">
        <v>48</v>
      </c>
      <c r="AA6517" s="128" t="s">
        <v>2481</v>
      </c>
      <c r="AB6517" s="128" t="s">
        <v>42</v>
      </c>
      <c r="AC6517" s="128" t="s">
        <v>2526</v>
      </c>
      <c r="AD6517" s="128" t="s">
        <v>51</v>
      </c>
      <c r="AG6517" s="130"/>
      <c r="AH6517" s="130"/>
      <c r="AI6517" s="130"/>
      <c r="AJ6517" s="130"/>
      <c r="AK6517" s="130"/>
      <c r="AL6517" s="130"/>
      <c r="AM6517" s="130"/>
      <c r="AN6517" s="130"/>
      <c r="AO6517" s="130"/>
      <c r="AP6517" s="130"/>
      <c r="AQ6517" s="130"/>
      <c r="AR6517" s="130"/>
      <c r="AS6517" s="130"/>
      <c r="AT6517" s="130"/>
      <c r="AU6517" s="130"/>
      <c r="AV6517" s="130"/>
      <c r="AW6517" s="130"/>
      <c r="AX6517" s="130"/>
      <c r="AY6517" s="130"/>
      <c r="AZ6517" s="130"/>
      <c r="BA6517" s="130"/>
      <c r="BB6517" s="130"/>
      <c r="BC6517" s="130"/>
      <c r="BD6517" s="130"/>
      <c r="BE6517" s="130"/>
      <c r="BF6517" s="130"/>
      <c r="BG6517" s="130"/>
      <c r="BH6517" s="130"/>
      <c r="BI6517" s="130"/>
      <c r="BJ6517" s="130"/>
      <c r="BK6517" s="130"/>
      <c r="BL6517" s="130"/>
      <c r="BM6517" s="130"/>
      <c r="BN6517" s="130"/>
      <c r="BO6517" s="130"/>
      <c r="BP6517" s="130"/>
      <c r="BQ6517" s="130"/>
      <c r="BR6517" s="130"/>
      <c r="BS6517" s="130"/>
      <c r="BT6517" s="130"/>
      <c r="BU6517" s="130"/>
      <c r="BV6517" s="130"/>
      <c r="BW6517" s="130"/>
      <c r="BX6517" s="130"/>
      <c r="BY6517" s="130"/>
      <c r="BZ6517" s="130"/>
      <c r="CA6517" s="130"/>
      <c r="CB6517" s="130"/>
      <c r="CC6517" s="130"/>
      <c r="CD6517" s="130"/>
      <c r="CE6517" s="130"/>
      <c r="CF6517" s="130"/>
      <c r="CG6517" s="130"/>
      <c r="CH6517" s="130"/>
      <c r="CI6517" s="130"/>
      <c r="CJ6517" s="130"/>
      <c r="CK6517" s="130"/>
      <c r="CL6517" s="130"/>
      <c r="CM6517" s="130"/>
      <c r="CN6517" s="130"/>
      <c r="CO6517" s="130"/>
      <c r="CP6517" s="130"/>
      <c r="CQ6517" s="130"/>
      <c r="CR6517" s="130"/>
      <c r="CS6517" s="130"/>
      <c r="CT6517" s="130"/>
      <c r="CU6517" s="130"/>
      <c r="CV6517" s="130"/>
      <c r="CW6517" s="130"/>
      <c r="CX6517" s="130"/>
      <c r="CY6517" s="130"/>
      <c r="CZ6517" s="130"/>
      <c r="DA6517" s="130"/>
      <c r="DB6517" s="130"/>
      <c r="DC6517" s="130"/>
      <c r="DD6517" s="130"/>
      <c r="DE6517" s="130"/>
      <c r="DF6517" s="130"/>
      <c r="DG6517" s="130"/>
      <c r="DH6517" s="130"/>
      <c r="DI6517" s="130"/>
      <c r="DJ6517" s="130"/>
      <c r="DK6517" s="130"/>
      <c r="DL6517" s="130"/>
      <c r="DM6517" s="130"/>
      <c r="DN6517" s="130"/>
      <c r="DO6517" s="130"/>
      <c r="DP6517" s="130"/>
      <c r="DQ6517" s="130"/>
      <c r="DR6517" s="130"/>
      <c r="DS6517" s="130"/>
      <c r="DT6517" s="130"/>
      <c r="DU6517" s="130"/>
      <c r="DV6517" s="130"/>
      <c r="DW6517" s="130"/>
      <c r="DX6517" s="130"/>
      <c r="DY6517" s="130"/>
      <c r="DZ6517" s="130"/>
      <c r="EA6517" s="130"/>
      <c r="EB6517" s="130"/>
      <c r="EC6517" s="130"/>
      <c r="ED6517" s="130"/>
      <c r="EE6517" s="130"/>
      <c r="EF6517" s="130"/>
      <c r="EG6517" s="130"/>
      <c r="EH6517" s="130"/>
      <c r="EI6517" s="130"/>
      <c r="EJ6517" s="130"/>
      <c r="EK6517" s="130"/>
      <c r="EL6517" s="130"/>
      <c r="EM6517" s="130"/>
      <c r="EN6517" s="130"/>
      <c r="EO6517" s="130"/>
      <c r="EP6517" s="130"/>
      <c r="EQ6517" s="130"/>
      <c r="ER6517" s="130"/>
      <c r="ES6517" s="130"/>
      <c r="ET6517" s="130"/>
      <c r="EU6517" s="130"/>
      <c r="EV6517" s="130"/>
      <c r="EW6517" s="130"/>
      <c r="EX6517" s="130"/>
      <c r="EY6517" s="130"/>
      <c r="EZ6517" s="130"/>
      <c r="FA6517" s="130"/>
      <c r="FB6517" s="130"/>
      <c r="FC6517" s="130"/>
      <c r="FD6517" s="130"/>
      <c r="FE6517" s="130"/>
      <c r="FF6517" s="130"/>
      <c r="FG6517" s="130"/>
      <c r="FH6517" s="130"/>
      <c r="FI6517" s="130"/>
      <c r="FJ6517" s="130"/>
      <c r="FK6517" s="130"/>
      <c r="FL6517" s="130"/>
      <c r="FM6517" s="130"/>
      <c r="FN6517" s="130"/>
      <c r="FO6517" s="130"/>
      <c r="FP6517" s="130"/>
      <c r="FQ6517" s="130"/>
      <c r="FR6517" s="130"/>
      <c r="FS6517" s="130"/>
      <c r="FT6517" s="130"/>
      <c r="FU6517" s="130"/>
      <c r="FV6517" s="130"/>
      <c r="FW6517" s="130"/>
      <c r="FX6517" s="130"/>
      <c r="FY6517" s="130"/>
      <c r="FZ6517" s="130"/>
      <c r="GA6517" s="130"/>
      <c r="GB6517" s="130"/>
      <c r="GC6517" s="130"/>
      <c r="GD6517" s="130"/>
      <c r="GE6517" s="130"/>
      <c r="GF6517" s="130"/>
      <c r="GG6517" s="130"/>
      <c r="GH6517" s="130"/>
      <c r="GI6517" s="130"/>
      <c r="GJ6517" s="130"/>
      <c r="GK6517" s="130"/>
      <c r="GL6517" s="130"/>
      <c r="GM6517" s="130"/>
      <c r="GN6517" s="130"/>
      <c r="GO6517" s="130"/>
      <c r="GP6517" s="130"/>
      <c r="GQ6517" s="130"/>
      <c r="GR6517" s="130"/>
      <c r="GS6517" s="130"/>
      <c r="GT6517" s="130"/>
      <c r="GU6517" s="130"/>
      <c r="GV6517" s="130"/>
      <c r="GW6517" s="130"/>
      <c r="GX6517" s="130"/>
      <c r="GY6517" s="130"/>
      <c r="GZ6517" s="130"/>
      <c r="HA6517" s="130"/>
      <c r="HB6517" s="130"/>
      <c r="HC6517" s="130"/>
      <c r="HD6517" s="130"/>
      <c r="HE6517" s="130"/>
      <c r="HF6517" s="130"/>
      <c r="HG6517" s="130"/>
      <c r="HH6517" s="130"/>
      <c r="HI6517" s="130"/>
      <c r="HJ6517" s="130"/>
      <c r="HK6517" s="130"/>
      <c r="HL6517" s="130"/>
      <c r="HM6517" s="130"/>
      <c r="HN6517" s="130"/>
      <c r="HO6517" s="130"/>
      <c r="HP6517" s="130"/>
      <c r="HQ6517" s="130"/>
      <c r="HR6517" s="130"/>
      <c r="HS6517" s="130"/>
      <c r="HT6517" s="130"/>
      <c r="HU6517" s="130"/>
      <c r="HV6517" s="130"/>
      <c r="HW6517" s="130"/>
      <c r="HX6517" s="130"/>
      <c r="HY6517" s="130"/>
      <c r="HZ6517" s="130"/>
      <c r="IA6517" s="130"/>
      <c r="IB6517" s="130"/>
      <c r="IC6517" s="130"/>
      <c r="ID6517" s="130"/>
      <c r="IE6517" s="130"/>
      <c r="IF6517" s="130"/>
      <c r="IG6517" s="130"/>
      <c r="IH6517" s="130"/>
      <c r="II6517" s="130"/>
      <c r="IJ6517" s="130"/>
      <c r="IK6517" s="130"/>
      <c r="IL6517" s="130"/>
      <c r="IM6517" s="130"/>
      <c r="IN6517" s="130"/>
      <c r="IO6517" s="130"/>
      <c r="IP6517" s="130"/>
      <c r="IQ6517" s="130"/>
      <c r="IR6517" s="130"/>
      <c r="IS6517" s="130"/>
      <c r="IT6517" s="130"/>
      <c r="IU6517" s="130"/>
      <c r="IV6517" s="130"/>
    </row>
    <row r="6518" spans="1:256" x14ac:dyDescent="0.25">
      <c r="A6518" s="128" t="s">
        <v>35</v>
      </c>
      <c r="B6518" s="128" t="s">
        <v>36</v>
      </c>
      <c r="C6518" s="128" t="s">
        <v>37</v>
      </c>
      <c r="D6518" s="128" t="s">
        <v>121</v>
      </c>
      <c r="E6518" s="128" t="s">
        <v>122</v>
      </c>
      <c r="F6518" s="128" t="s">
        <v>123</v>
      </c>
      <c r="G6518" s="128" t="s">
        <v>124</v>
      </c>
      <c r="H6518" s="128" t="s">
        <v>124</v>
      </c>
      <c r="I6518" s="128" t="s">
        <v>42</v>
      </c>
      <c r="J6518" s="128" t="s">
        <v>174</v>
      </c>
      <c r="K6518" s="128" t="s">
        <v>174</v>
      </c>
      <c r="L6518" s="128" t="s">
        <v>43</v>
      </c>
      <c r="M6518" s="128" t="s">
        <v>44</v>
      </c>
      <c r="N6518" s="128" t="s">
        <v>150</v>
      </c>
      <c r="O6518" s="128" t="s">
        <v>1534</v>
      </c>
      <c r="P6518" s="128" t="s">
        <v>1152</v>
      </c>
      <c r="Q6518" s="128" t="s">
        <v>2486</v>
      </c>
      <c r="R6518" s="128" t="s">
        <v>2495</v>
      </c>
      <c r="S6518" s="127">
        <v>201508</v>
      </c>
      <c r="T6518" s="128" t="s">
        <v>52</v>
      </c>
      <c r="U6518" s="127">
        <v>0</v>
      </c>
      <c r="V6518" s="138">
        <v>207384.55</v>
      </c>
      <c r="W6518" s="128" t="s">
        <v>1152</v>
      </c>
      <c r="X6518" s="128" t="s">
        <v>177</v>
      </c>
      <c r="Y6518" s="128" t="s">
        <v>1152</v>
      </c>
      <c r="Z6518" s="128" t="s">
        <v>48</v>
      </c>
      <c r="AA6518" s="128" t="s">
        <v>2481</v>
      </c>
      <c r="AB6518" s="128" t="s">
        <v>42</v>
      </c>
      <c r="AC6518" s="128" t="s">
        <v>2526</v>
      </c>
      <c r="AD6518" s="128" t="s">
        <v>51</v>
      </c>
      <c r="AG6518" s="130"/>
      <c r="AH6518" s="130"/>
      <c r="AI6518" s="130"/>
      <c r="AJ6518" s="130"/>
      <c r="AK6518" s="130"/>
      <c r="AL6518" s="130"/>
      <c r="AM6518" s="130"/>
      <c r="AN6518" s="130"/>
      <c r="AO6518" s="130"/>
      <c r="AP6518" s="130"/>
      <c r="AQ6518" s="130"/>
      <c r="AR6518" s="130"/>
      <c r="AS6518" s="130"/>
      <c r="AT6518" s="130"/>
      <c r="AU6518" s="130"/>
      <c r="AV6518" s="130"/>
      <c r="AW6518" s="130"/>
      <c r="AX6518" s="130"/>
      <c r="AY6518" s="130"/>
      <c r="AZ6518" s="130"/>
      <c r="BA6518" s="130"/>
      <c r="BB6518" s="130"/>
      <c r="BC6518" s="130"/>
      <c r="BD6518" s="130"/>
      <c r="BE6518" s="130"/>
      <c r="BF6518" s="130"/>
      <c r="BG6518" s="130"/>
      <c r="BH6518" s="130"/>
      <c r="BI6518" s="130"/>
      <c r="BJ6518" s="130"/>
      <c r="BK6518" s="130"/>
      <c r="BL6518" s="130"/>
      <c r="BM6518" s="130"/>
      <c r="BN6518" s="130"/>
      <c r="BO6518" s="130"/>
      <c r="BP6518" s="130"/>
      <c r="BQ6518" s="130"/>
      <c r="BR6518" s="130"/>
      <c r="BS6518" s="130"/>
      <c r="BT6518" s="130"/>
      <c r="BU6518" s="130"/>
      <c r="BV6518" s="130"/>
      <c r="BW6518" s="130"/>
      <c r="BX6518" s="130"/>
      <c r="BY6518" s="130"/>
      <c r="BZ6518" s="130"/>
      <c r="CA6518" s="130"/>
      <c r="CB6518" s="130"/>
      <c r="CC6518" s="130"/>
      <c r="CD6518" s="130"/>
      <c r="CE6518" s="130"/>
      <c r="CF6518" s="130"/>
      <c r="CG6518" s="130"/>
      <c r="CH6518" s="130"/>
      <c r="CI6518" s="130"/>
      <c r="CJ6518" s="130"/>
      <c r="CK6518" s="130"/>
      <c r="CL6518" s="130"/>
      <c r="CM6518" s="130"/>
      <c r="CN6518" s="130"/>
      <c r="CO6518" s="130"/>
      <c r="CP6518" s="130"/>
      <c r="CQ6518" s="130"/>
      <c r="CR6518" s="130"/>
      <c r="CS6518" s="130"/>
      <c r="CT6518" s="130"/>
      <c r="CU6518" s="130"/>
      <c r="CV6518" s="130"/>
      <c r="CW6518" s="130"/>
      <c r="CX6518" s="130"/>
      <c r="CY6518" s="130"/>
      <c r="CZ6518" s="130"/>
      <c r="DA6518" s="130"/>
      <c r="DB6518" s="130"/>
      <c r="DC6518" s="130"/>
      <c r="DD6518" s="130"/>
      <c r="DE6518" s="130"/>
      <c r="DF6518" s="130"/>
      <c r="DG6518" s="130"/>
      <c r="DH6518" s="130"/>
      <c r="DI6518" s="130"/>
      <c r="DJ6518" s="130"/>
      <c r="DK6518" s="130"/>
      <c r="DL6518" s="130"/>
      <c r="DM6518" s="130"/>
      <c r="DN6518" s="130"/>
      <c r="DO6518" s="130"/>
      <c r="DP6518" s="130"/>
      <c r="DQ6518" s="130"/>
      <c r="DR6518" s="130"/>
      <c r="DS6518" s="130"/>
      <c r="DT6518" s="130"/>
      <c r="DU6518" s="130"/>
      <c r="DV6518" s="130"/>
      <c r="DW6518" s="130"/>
      <c r="DX6518" s="130"/>
      <c r="DY6518" s="130"/>
      <c r="DZ6518" s="130"/>
      <c r="EA6518" s="130"/>
      <c r="EB6518" s="130"/>
      <c r="EC6518" s="130"/>
      <c r="ED6518" s="130"/>
      <c r="EE6518" s="130"/>
      <c r="EF6518" s="130"/>
      <c r="EG6518" s="130"/>
      <c r="EH6518" s="130"/>
      <c r="EI6518" s="130"/>
      <c r="EJ6518" s="130"/>
      <c r="EK6518" s="130"/>
      <c r="EL6518" s="130"/>
      <c r="EM6518" s="130"/>
      <c r="EN6518" s="130"/>
      <c r="EO6518" s="130"/>
      <c r="EP6518" s="130"/>
      <c r="EQ6518" s="130"/>
      <c r="ER6518" s="130"/>
      <c r="ES6518" s="130"/>
      <c r="ET6518" s="130"/>
      <c r="EU6518" s="130"/>
      <c r="EV6518" s="130"/>
      <c r="EW6518" s="130"/>
      <c r="EX6518" s="130"/>
      <c r="EY6518" s="130"/>
      <c r="EZ6518" s="130"/>
      <c r="FA6518" s="130"/>
      <c r="FB6518" s="130"/>
      <c r="FC6518" s="130"/>
      <c r="FD6518" s="130"/>
      <c r="FE6518" s="130"/>
      <c r="FF6518" s="130"/>
      <c r="FG6518" s="130"/>
      <c r="FH6518" s="130"/>
      <c r="FI6518" s="130"/>
      <c r="FJ6518" s="130"/>
      <c r="FK6518" s="130"/>
      <c r="FL6518" s="130"/>
      <c r="FM6518" s="130"/>
      <c r="FN6518" s="130"/>
      <c r="FO6518" s="130"/>
      <c r="FP6518" s="130"/>
      <c r="FQ6518" s="130"/>
      <c r="FR6518" s="130"/>
      <c r="FS6518" s="130"/>
      <c r="FT6518" s="130"/>
      <c r="FU6518" s="130"/>
      <c r="FV6518" s="130"/>
      <c r="FW6518" s="130"/>
      <c r="FX6518" s="130"/>
      <c r="FY6518" s="130"/>
      <c r="FZ6518" s="130"/>
      <c r="GA6518" s="130"/>
      <c r="GB6518" s="130"/>
      <c r="GC6518" s="130"/>
      <c r="GD6518" s="130"/>
      <c r="GE6518" s="130"/>
      <c r="GF6518" s="130"/>
      <c r="GG6518" s="130"/>
      <c r="GH6518" s="130"/>
      <c r="GI6518" s="130"/>
      <c r="GJ6518" s="130"/>
      <c r="GK6518" s="130"/>
      <c r="GL6518" s="130"/>
      <c r="GM6518" s="130"/>
      <c r="GN6518" s="130"/>
      <c r="GO6518" s="130"/>
      <c r="GP6518" s="130"/>
      <c r="GQ6518" s="130"/>
      <c r="GR6518" s="130"/>
      <c r="GS6518" s="130"/>
      <c r="GT6518" s="130"/>
      <c r="GU6518" s="130"/>
      <c r="GV6518" s="130"/>
      <c r="GW6518" s="130"/>
      <c r="GX6518" s="130"/>
      <c r="GY6518" s="130"/>
      <c r="GZ6518" s="130"/>
      <c r="HA6518" s="130"/>
      <c r="HB6518" s="130"/>
      <c r="HC6518" s="130"/>
      <c r="HD6518" s="130"/>
      <c r="HE6518" s="130"/>
      <c r="HF6518" s="130"/>
      <c r="HG6518" s="130"/>
      <c r="HH6518" s="130"/>
      <c r="HI6518" s="130"/>
      <c r="HJ6518" s="130"/>
      <c r="HK6518" s="130"/>
      <c r="HL6518" s="130"/>
      <c r="HM6518" s="130"/>
      <c r="HN6518" s="130"/>
      <c r="HO6518" s="130"/>
      <c r="HP6518" s="130"/>
      <c r="HQ6518" s="130"/>
      <c r="HR6518" s="130"/>
      <c r="HS6518" s="130"/>
      <c r="HT6518" s="130"/>
      <c r="HU6518" s="130"/>
      <c r="HV6518" s="130"/>
      <c r="HW6518" s="130"/>
      <c r="HX6518" s="130"/>
      <c r="HY6518" s="130"/>
      <c r="HZ6518" s="130"/>
      <c r="IA6518" s="130"/>
      <c r="IB6518" s="130"/>
      <c r="IC6518" s="130"/>
      <c r="ID6518" s="130"/>
      <c r="IE6518" s="130"/>
      <c r="IF6518" s="130"/>
      <c r="IG6518" s="130"/>
      <c r="IH6518" s="130"/>
      <c r="II6518" s="130"/>
      <c r="IJ6518" s="130"/>
      <c r="IK6518" s="130"/>
      <c r="IL6518" s="130"/>
      <c r="IM6518" s="130"/>
      <c r="IN6518" s="130"/>
      <c r="IO6518" s="130"/>
      <c r="IP6518" s="130"/>
      <c r="IQ6518" s="130"/>
      <c r="IR6518" s="130"/>
      <c r="IS6518" s="130"/>
      <c r="IT6518" s="130"/>
      <c r="IU6518" s="130"/>
      <c r="IV6518" s="130"/>
    </row>
    <row r="6519" spans="1:256" x14ac:dyDescent="0.25">
      <c r="A6519" s="128" t="s">
        <v>35</v>
      </c>
      <c r="B6519" s="128" t="s">
        <v>36</v>
      </c>
      <c r="C6519" s="128" t="s">
        <v>37</v>
      </c>
      <c r="D6519" s="128" t="s">
        <v>121</v>
      </c>
      <c r="E6519" s="128" t="s">
        <v>215</v>
      </c>
      <c r="F6519" s="128" t="s">
        <v>216</v>
      </c>
      <c r="G6519" s="128" t="s">
        <v>124</v>
      </c>
      <c r="H6519" s="128" t="s">
        <v>124</v>
      </c>
      <c r="I6519" s="128" t="s">
        <v>42</v>
      </c>
      <c r="J6519" s="128" t="s">
        <v>237</v>
      </c>
      <c r="K6519" s="128" t="s">
        <v>237</v>
      </c>
      <c r="L6519" s="128" t="s">
        <v>43</v>
      </c>
      <c r="M6519" s="128" t="s">
        <v>44</v>
      </c>
      <c r="N6519" s="128" t="s">
        <v>150</v>
      </c>
      <c r="O6519" s="128" t="s">
        <v>1534</v>
      </c>
      <c r="P6519" s="128" t="s">
        <v>1152</v>
      </c>
      <c r="Q6519" s="128" t="s">
        <v>1544</v>
      </c>
      <c r="R6519" s="128" t="s">
        <v>1152</v>
      </c>
      <c r="S6519" s="127">
        <v>201508</v>
      </c>
      <c r="T6519" s="128" t="s">
        <v>52</v>
      </c>
      <c r="U6519" s="127">
        <v>0</v>
      </c>
      <c r="V6519" s="138">
        <v>46388.08</v>
      </c>
      <c r="W6519" s="128" t="s">
        <v>1152</v>
      </c>
      <c r="X6519" s="128" t="s">
        <v>1152</v>
      </c>
      <c r="Y6519" s="128" t="s">
        <v>1152</v>
      </c>
      <c r="Z6519" s="128" t="s">
        <v>48</v>
      </c>
      <c r="AA6519" s="128" t="s">
        <v>2481</v>
      </c>
      <c r="AB6519" s="128" t="s">
        <v>42</v>
      </c>
      <c r="AC6519" s="128" t="s">
        <v>2527</v>
      </c>
      <c r="AD6519" s="128" t="s">
        <v>51</v>
      </c>
      <c r="AG6519" s="130"/>
      <c r="AH6519" s="130"/>
      <c r="AI6519" s="130"/>
      <c r="AJ6519" s="130"/>
      <c r="AK6519" s="130"/>
      <c r="AL6519" s="130"/>
      <c r="AM6519" s="130"/>
      <c r="AN6519" s="130"/>
      <c r="AO6519" s="130"/>
      <c r="AP6519" s="130"/>
      <c r="AQ6519" s="130"/>
      <c r="AR6519" s="130"/>
      <c r="AS6519" s="130"/>
      <c r="AT6519" s="130"/>
      <c r="AU6519" s="130"/>
      <c r="AV6519" s="130"/>
      <c r="AW6519" s="130"/>
      <c r="AX6519" s="130"/>
      <c r="AY6519" s="130"/>
      <c r="AZ6519" s="130"/>
      <c r="BA6519" s="130"/>
      <c r="BB6519" s="130"/>
      <c r="BC6519" s="130"/>
      <c r="BD6519" s="130"/>
      <c r="BE6519" s="130"/>
      <c r="BF6519" s="130"/>
      <c r="BG6519" s="130"/>
      <c r="BH6519" s="130"/>
      <c r="BI6519" s="130"/>
      <c r="BJ6519" s="130"/>
      <c r="BK6519" s="130"/>
      <c r="BL6519" s="130"/>
      <c r="BM6519" s="130"/>
      <c r="BN6519" s="130"/>
      <c r="BO6519" s="130"/>
      <c r="BP6519" s="130"/>
      <c r="BQ6519" s="130"/>
      <c r="BR6519" s="130"/>
      <c r="BS6519" s="130"/>
      <c r="BT6519" s="130"/>
      <c r="BU6519" s="130"/>
      <c r="BV6519" s="130"/>
      <c r="BW6519" s="130"/>
      <c r="BX6519" s="130"/>
      <c r="BY6519" s="130"/>
      <c r="BZ6519" s="130"/>
      <c r="CA6519" s="130"/>
      <c r="CB6519" s="130"/>
      <c r="CC6519" s="130"/>
      <c r="CD6519" s="130"/>
      <c r="CE6519" s="130"/>
      <c r="CF6519" s="130"/>
      <c r="CG6519" s="130"/>
      <c r="CH6519" s="130"/>
      <c r="CI6519" s="130"/>
      <c r="CJ6519" s="130"/>
      <c r="CK6519" s="130"/>
      <c r="CL6519" s="130"/>
      <c r="CM6519" s="130"/>
      <c r="CN6519" s="130"/>
      <c r="CO6519" s="130"/>
      <c r="CP6519" s="130"/>
      <c r="CQ6519" s="130"/>
      <c r="CR6519" s="130"/>
      <c r="CS6519" s="130"/>
      <c r="CT6519" s="130"/>
      <c r="CU6519" s="130"/>
      <c r="CV6519" s="130"/>
      <c r="CW6519" s="130"/>
      <c r="CX6519" s="130"/>
      <c r="CY6519" s="130"/>
      <c r="CZ6519" s="130"/>
      <c r="DA6519" s="130"/>
      <c r="DB6519" s="130"/>
      <c r="DC6519" s="130"/>
      <c r="DD6519" s="130"/>
      <c r="DE6519" s="130"/>
      <c r="DF6519" s="130"/>
      <c r="DG6519" s="130"/>
      <c r="DH6519" s="130"/>
      <c r="DI6519" s="130"/>
      <c r="DJ6519" s="130"/>
      <c r="DK6519" s="130"/>
      <c r="DL6519" s="130"/>
      <c r="DM6519" s="130"/>
      <c r="DN6519" s="130"/>
      <c r="DO6519" s="130"/>
      <c r="DP6519" s="130"/>
      <c r="DQ6519" s="130"/>
      <c r="DR6519" s="130"/>
      <c r="DS6519" s="130"/>
      <c r="DT6519" s="130"/>
      <c r="DU6519" s="130"/>
      <c r="DV6519" s="130"/>
      <c r="DW6519" s="130"/>
      <c r="DX6519" s="130"/>
      <c r="DY6519" s="130"/>
      <c r="DZ6519" s="130"/>
      <c r="EA6519" s="130"/>
      <c r="EB6519" s="130"/>
      <c r="EC6519" s="130"/>
      <c r="ED6519" s="130"/>
      <c r="EE6519" s="130"/>
      <c r="EF6519" s="130"/>
      <c r="EG6519" s="130"/>
      <c r="EH6519" s="130"/>
      <c r="EI6519" s="130"/>
      <c r="EJ6519" s="130"/>
      <c r="EK6519" s="130"/>
      <c r="EL6519" s="130"/>
      <c r="EM6519" s="130"/>
      <c r="EN6519" s="130"/>
      <c r="EO6519" s="130"/>
      <c r="EP6519" s="130"/>
      <c r="EQ6519" s="130"/>
      <c r="ER6519" s="130"/>
      <c r="ES6519" s="130"/>
      <c r="ET6519" s="130"/>
      <c r="EU6519" s="130"/>
      <c r="EV6519" s="130"/>
      <c r="EW6519" s="130"/>
      <c r="EX6519" s="130"/>
      <c r="EY6519" s="130"/>
      <c r="EZ6519" s="130"/>
      <c r="FA6519" s="130"/>
      <c r="FB6519" s="130"/>
      <c r="FC6519" s="130"/>
      <c r="FD6519" s="130"/>
      <c r="FE6519" s="130"/>
      <c r="FF6519" s="130"/>
      <c r="FG6519" s="130"/>
      <c r="FH6519" s="130"/>
      <c r="FI6519" s="130"/>
      <c r="FJ6519" s="130"/>
      <c r="FK6519" s="130"/>
      <c r="FL6519" s="130"/>
      <c r="FM6519" s="130"/>
      <c r="FN6519" s="130"/>
      <c r="FO6519" s="130"/>
      <c r="FP6519" s="130"/>
      <c r="FQ6519" s="130"/>
      <c r="FR6519" s="130"/>
      <c r="FS6519" s="130"/>
      <c r="FT6519" s="130"/>
      <c r="FU6519" s="130"/>
      <c r="FV6519" s="130"/>
      <c r="FW6519" s="130"/>
      <c r="FX6519" s="130"/>
      <c r="FY6519" s="130"/>
      <c r="FZ6519" s="130"/>
      <c r="GA6519" s="130"/>
      <c r="GB6519" s="130"/>
      <c r="GC6519" s="130"/>
      <c r="GD6519" s="130"/>
      <c r="GE6519" s="130"/>
      <c r="GF6519" s="130"/>
      <c r="GG6519" s="130"/>
      <c r="GH6519" s="130"/>
      <c r="GI6519" s="130"/>
      <c r="GJ6519" s="130"/>
      <c r="GK6519" s="130"/>
      <c r="GL6519" s="130"/>
      <c r="GM6519" s="130"/>
      <c r="GN6519" s="130"/>
      <c r="GO6519" s="130"/>
      <c r="GP6519" s="130"/>
      <c r="GQ6519" s="130"/>
      <c r="GR6519" s="130"/>
      <c r="GS6519" s="130"/>
      <c r="GT6519" s="130"/>
      <c r="GU6519" s="130"/>
      <c r="GV6519" s="130"/>
      <c r="GW6519" s="130"/>
      <c r="GX6519" s="130"/>
      <c r="GY6519" s="130"/>
      <c r="GZ6519" s="130"/>
      <c r="HA6519" s="130"/>
      <c r="HB6519" s="130"/>
      <c r="HC6519" s="130"/>
      <c r="HD6519" s="130"/>
      <c r="HE6519" s="130"/>
      <c r="HF6519" s="130"/>
      <c r="HG6519" s="130"/>
      <c r="HH6519" s="130"/>
      <c r="HI6519" s="130"/>
      <c r="HJ6519" s="130"/>
      <c r="HK6519" s="130"/>
      <c r="HL6519" s="130"/>
      <c r="HM6519" s="130"/>
      <c r="HN6519" s="130"/>
      <c r="HO6519" s="130"/>
      <c r="HP6519" s="130"/>
      <c r="HQ6519" s="130"/>
      <c r="HR6519" s="130"/>
      <c r="HS6519" s="130"/>
      <c r="HT6519" s="130"/>
      <c r="HU6519" s="130"/>
      <c r="HV6519" s="130"/>
      <c r="HW6519" s="130"/>
      <c r="HX6519" s="130"/>
      <c r="HY6519" s="130"/>
      <c r="HZ6519" s="130"/>
      <c r="IA6519" s="130"/>
      <c r="IB6519" s="130"/>
      <c r="IC6519" s="130"/>
      <c r="ID6519" s="130"/>
      <c r="IE6519" s="130"/>
      <c r="IF6519" s="130"/>
      <c r="IG6519" s="130"/>
      <c r="IH6519" s="130"/>
      <c r="II6519" s="130"/>
      <c r="IJ6519" s="130"/>
      <c r="IK6519" s="130"/>
      <c r="IL6519" s="130"/>
      <c r="IM6519" s="130"/>
      <c r="IN6519" s="130"/>
      <c r="IO6519" s="130"/>
      <c r="IP6519" s="130"/>
      <c r="IQ6519" s="130"/>
      <c r="IR6519" s="130"/>
      <c r="IS6519" s="130"/>
      <c r="IT6519" s="130"/>
      <c r="IU6519" s="130"/>
      <c r="IV6519" s="130"/>
    </row>
    <row r="6520" spans="1:256" x14ac:dyDescent="0.25">
      <c r="A6520" s="128" t="s">
        <v>35</v>
      </c>
      <c r="B6520" s="128" t="s">
        <v>36</v>
      </c>
      <c r="C6520" s="128" t="s">
        <v>37</v>
      </c>
      <c r="D6520" s="128" t="s">
        <v>121</v>
      </c>
      <c r="E6520" s="128" t="s">
        <v>215</v>
      </c>
      <c r="F6520" s="128" t="s">
        <v>216</v>
      </c>
      <c r="G6520" s="128" t="s">
        <v>124</v>
      </c>
      <c r="H6520" s="128" t="s">
        <v>124</v>
      </c>
      <c r="I6520" s="128" t="s">
        <v>42</v>
      </c>
      <c r="J6520" s="128" t="s">
        <v>261</v>
      </c>
      <c r="K6520" s="128" t="s">
        <v>261</v>
      </c>
      <c r="L6520" s="128" t="s">
        <v>43</v>
      </c>
      <c r="M6520" s="128" t="s">
        <v>44</v>
      </c>
      <c r="N6520" s="128" t="s">
        <v>180</v>
      </c>
      <c r="O6520" s="128" t="s">
        <v>1534</v>
      </c>
      <c r="P6520" s="128" t="s">
        <v>1152</v>
      </c>
      <c r="Q6520" s="128" t="s">
        <v>1547</v>
      </c>
      <c r="R6520" s="128" t="s">
        <v>1152</v>
      </c>
      <c r="S6520" s="127">
        <v>201508</v>
      </c>
      <c r="T6520" s="128" t="s">
        <v>52</v>
      </c>
      <c r="U6520" s="127">
        <v>0</v>
      </c>
      <c r="V6520" s="138">
        <v>807913</v>
      </c>
      <c r="W6520" s="128" t="s">
        <v>1152</v>
      </c>
      <c r="X6520" s="128" t="s">
        <v>1152</v>
      </c>
      <c r="Y6520" s="128" t="s">
        <v>1152</v>
      </c>
      <c r="Z6520" s="128" t="s">
        <v>48</v>
      </c>
      <c r="AA6520" s="128" t="s">
        <v>2481</v>
      </c>
      <c r="AB6520" s="128" t="s">
        <v>42</v>
      </c>
      <c r="AC6520" s="128" t="s">
        <v>2527</v>
      </c>
      <c r="AD6520" s="128" t="s">
        <v>51</v>
      </c>
      <c r="AG6520" s="130"/>
      <c r="AH6520" s="130"/>
      <c r="AI6520" s="130"/>
      <c r="AJ6520" s="130"/>
      <c r="AK6520" s="130"/>
      <c r="AL6520" s="130"/>
      <c r="AM6520" s="130"/>
      <c r="AN6520" s="130"/>
      <c r="AO6520" s="130"/>
      <c r="AP6520" s="130"/>
      <c r="AQ6520" s="130"/>
      <c r="AR6520" s="130"/>
      <c r="AS6520" s="130"/>
      <c r="AT6520" s="130"/>
      <c r="AU6520" s="130"/>
      <c r="AV6520" s="130"/>
      <c r="AW6520" s="130"/>
      <c r="AX6520" s="130"/>
      <c r="AY6520" s="130"/>
      <c r="AZ6520" s="130"/>
      <c r="BA6520" s="130"/>
      <c r="BB6520" s="130"/>
      <c r="BC6520" s="130"/>
      <c r="BD6520" s="130"/>
      <c r="BE6520" s="130"/>
      <c r="BF6520" s="130"/>
      <c r="BG6520" s="130"/>
      <c r="BH6520" s="130"/>
      <c r="BI6520" s="130"/>
      <c r="BJ6520" s="130"/>
      <c r="BK6520" s="130"/>
      <c r="BL6520" s="130"/>
      <c r="BM6520" s="130"/>
      <c r="BN6520" s="130"/>
      <c r="BO6520" s="130"/>
      <c r="BP6520" s="130"/>
      <c r="BQ6520" s="130"/>
      <c r="BR6520" s="130"/>
      <c r="BS6520" s="130"/>
      <c r="BT6520" s="130"/>
      <c r="BU6520" s="130"/>
      <c r="BV6520" s="130"/>
      <c r="BW6520" s="130"/>
      <c r="BX6520" s="130"/>
      <c r="BY6520" s="130"/>
      <c r="BZ6520" s="130"/>
      <c r="CA6520" s="130"/>
      <c r="CB6520" s="130"/>
      <c r="CC6520" s="130"/>
      <c r="CD6520" s="130"/>
      <c r="CE6520" s="130"/>
      <c r="CF6520" s="130"/>
      <c r="CG6520" s="130"/>
      <c r="CH6520" s="130"/>
      <c r="CI6520" s="130"/>
      <c r="CJ6520" s="130"/>
      <c r="CK6520" s="130"/>
      <c r="CL6520" s="130"/>
      <c r="CM6520" s="130"/>
      <c r="CN6520" s="130"/>
      <c r="CO6520" s="130"/>
      <c r="CP6520" s="130"/>
      <c r="CQ6520" s="130"/>
      <c r="CR6520" s="130"/>
      <c r="CS6520" s="130"/>
      <c r="CT6520" s="130"/>
      <c r="CU6520" s="130"/>
      <c r="CV6520" s="130"/>
      <c r="CW6520" s="130"/>
      <c r="CX6520" s="130"/>
      <c r="CY6520" s="130"/>
      <c r="CZ6520" s="130"/>
      <c r="DA6520" s="130"/>
      <c r="DB6520" s="130"/>
      <c r="DC6520" s="130"/>
      <c r="DD6520" s="130"/>
      <c r="DE6520" s="130"/>
      <c r="DF6520" s="130"/>
      <c r="DG6520" s="130"/>
      <c r="DH6520" s="130"/>
      <c r="DI6520" s="130"/>
      <c r="DJ6520" s="130"/>
      <c r="DK6520" s="130"/>
      <c r="DL6520" s="130"/>
      <c r="DM6520" s="130"/>
      <c r="DN6520" s="130"/>
      <c r="DO6520" s="130"/>
      <c r="DP6520" s="130"/>
      <c r="DQ6520" s="130"/>
      <c r="DR6520" s="130"/>
      <c r="DS6520" s="130"/>
      <c r="DT6520" s="130"/>
      <c r="DU6520" s="130"/>
      <c r="DV6520" s="130"/>
      <c r="DW6520" s="130"/>
      <c r="DX6520" s="130"/>
      <c r="DY6520" s="130"/>
      <c r="DZ6520" s="130"/>
      <c r="EA6520" s="130"/>
      <c r="EB6520" s="130"/>
      <c r="EC6520" s="130"/>
      <c r="ED6520" s="130"/>
      <c r="EE6520" s="130"/>
      <c r="EF6520" s="130"/>
      <c r="EG6520" s="130"/>
      <c r="EH6520" s="130"/>
      <c r="EI6520" s="130"/>
      <c r="EJ6520" s="130"/>
      <c r="EK6520" s="130"/>
      <c r="EL6520" s="130"/>
      <c r="EM6520" s="130"/>
      <c r="EN6520" s="130"/>
      <c r="EO6520" s="130"/>
      <c r="EP6520" s="130"/>
      <c r="EQ6520" s="130"/>
      <c r="ER6520" s="130"/>
      <c r="ES6520" s="130"/>
      <c r="ET6520" s="130"/>
      <c r="EU6520" s="130"/>
      <c r="EV6520" s="130"/>
      <c r="EW6520" s="130"/>
      <c r="EX6520" s="130"/>
      <c r="EY6520" s="130"/>
      <c r="EZ6520" s="130"/>
      <c r="FA6520" s="130"/>
      <c r="FB6520" s="130"/>
      <c r="FC6520" s="130"/>
      <c r="FD6520" s="130"/>
      <c r="FE6520" s="130"/>
      <c r="FF6520" s="130"/>
      <c r="FG6520" s="130"/>
      <c r="FH6520" s="130"/>
      <c r="FI6520" s="130"/>
      <c r="FJ6520" s="130"/>
      <c r="FK6520" s="130"/>
      <c r="FL6520" s="130"/>
      <c r="FM6520" s="130"/>
      <c r="FN6520" s="130"/>
      <c r="FO6520" s="130"/>
      <c r="FP6520" s="130"/>
      <c r="FQ6520" s="130"/>
      <c r="FR6520" s="130"/>
      <c r="FS6520" s="130"/>
      <c r="FT6520" s="130"/>
      <c r="FU6520" s="130"/>
      <c r="FV6520" s="130"/>
      <c r="FW6520" s="130"/>
      <c r="FX6520" s="130"/>
      <c r="FY6520" s="130"/>
      <c r="FZ6520" s="130"/>
      <c r="GA6520" s="130"/>
      <c r="GB6520" s="130"/>
      <c r="GC6520" s="130"/>
      <c r="GD6520" s="130"/>
      <c r="GE6520" s="130"/>
      <c r="GF6520" s="130"/>
      <c r="GG6520" s="130"/>
      <c r="GH6520" s="130"/>
      <c r="GI6520" s="130"/>
      <c r="GJ6520" s="130"/>
      <c r="GK6520" s="130"/>
      <c r="GL6520" s="130"/>
      <c r="GM6520" s="130"/>
      <c r="GN6520" s="130"/>
      <c r="GO6520" s="130"/>
      <c r="GP6520" s="130"/>
      <c r="GQ6520" s="130"/>
      <c r="GR6520" s="130"/>
      <c r="GS6520" s="130"/>
      <c r="GT6520" s="130"/>
      <c r="GU6520" s="130"/>
      <c r="GV6520" s="130"/>
      <c r="GW6520" s="130"/>
      <c r="GX6520" s="130"/>
      <c r="GY6520" s="130"/>
      <c r="GZ6520" s="130"/>
      <c r="HA6520" s="130"/>
      <c r="HB6520" s="130"/>
      <c r="HC6520" s="130"/>
      <c r="HD6520" s="130"/>
      <c r="HE6520" s="130"/>
      <c r="HF6520" s="130"/>
      <c r="HG6520" s="130"/>
      <c r="HH6520" s="130"/>
      <c r="HI6520" s="130"/>
      <c r="HJ6520" s="130"/>
      <c r="HK6520" s="130"/>
      <c r="HL6520" s="130"/>
      <c r="HM6520" s="130"/>
      <c r="HN6520" s="130"/>
      <c r="HO6520" s="130"/>
      <c r="HP6520" s="130"/>
      <c r="HQ6520" s="130"/>
      <c r="HR6520" s="130"/>
      <c r="HS6520" s="130"/>
      <c r="HT6520" s="130"/>
      <c r="HU6520" s="130"/>
      <c r="HV6520" s="130"/>
      <c r="HW6520" s="130"/>
      <c r="HX6520" s="130"/>
      <c r="HY6520" s="130"/>
      <c r="HZ6520" s="130"/>
      <c r="IA6520" s="130"/>
      <c r="IB6520" s="130"/>
      <c r="IC6520" s="130"/>
      <c r="ID6520" s="130"/>
      <c r="IE6520" s="130"/>
      <c r="IF6520" s="130"/>
      <c r="IG6520" s="130"/>
      <c r="IH6520" s="130"/>
      <c r="II6520" s="130"/>
      <c r="IJ6520" s="130"/>
      <c r="IK6520" s="130"/>
      <c r="IL6520" s="130"/>
      <c r="IM6520" s="130"/>
      <c r="IN6520" s="130"/>
      <c r="IO6520" s="130"/>
      <c r="IP6520" s="130"/>
      <c r="IQ6520" s="130"/>
      <c r="IR6520" s="130"/>
      <c r="IS6520" s="130"/>
      <c r="IT6520" s="130"/>
      <c r="IU6520" s="130"/>
      <c r="IV6520" s="130"/>
    </row>
    <row r="6521" spans="1:256" x14ac:dyDescent="0.25">
      <c r="A6521" s="128" t="s">
        <v>35</v>
      </c>
      <c r="B6521" s="128" t="s">
        <v>36</v>
      </c>
      <c r="C6521" s="128" t="s">
        <v>37</v>
      </c>
      <c r="D6521" s="128" t="s">
        <v>121</v>
      </c>
      <c r="E6521" s="128" t="s">
        <v>215</v>
      </c>
      <c r="F6521" s="128" t="s">
        <v>216</v>
      </c>
      <c r="G6521" s="128" t="s">
        <v>124</v>
      </c>
      <c r="H6521" s="128" t="s">
        <v>124</v>
      </c>
      <c r="I6521" s="128" t="s">
        <v>42</v>
      </c>
      <c r="J6521" s="128" t="s">
        <v>237</v>
      </c>
      <c r="K6521" s="128" t="s">
        <v>237</v>
      </c>
      <c r="L6521" s="128" t="s">
        <v>43</v>
      </c>
      <c r="M6521" s="128" t="s">
        <v>44</v>
      </c>
      <c r="N6521" s="128" t="s">
        <v>180</v>
      </c>
      <c r="O6521" s="128" t="s">
        <v>1534</v>
      </c>
      <c r="P6521" s="128" t="s">
        <v>1152</v>
      </c>
      <c r="Q6521" s="128" t="s">
        <v>1544</v>
      </c>
      <c r="R6521" s="128" t="s">
        <v>1152</v>
      </c>
      <c r="S6521" s="127">
        <v>201508</v>
      </c>
      <c r="T6521" s="128" t="s">
        <v>52</v>
      </c>
      <c r="U6521" s="127">
        <v>0</v>
      </c>
      <c r="V6521" s="138">
        <v>761132.5</v>
      </c>
      <c r="W6521" s="128" t="s">
        <v>1152</v>
      </c>
      <c r="X6521" s="128" t="s">
        <v>1152</v>
      </c>
      <c r="Y6521" s="128" t="s">
        <v>1152</v>
      </c>
      <c r="Z6521" s="128" t="s">
        <v>48</v>
      </c>
      <c r="AA6521" s="128" t="s">
        <v>2481</v>
      </c>
      <c r="AB6521" s="128" t="s">
        <v>42</v>
      </c>
      <c r="AC6521" s="128" t="s">
        <v>2527</v>
      </c>
      <c r="AD6521" s="128" t="s">
        <v>51</v>
      </c>
      <c r="AG6521" s="130"/>
      <c r="AH6521" s="130"/>
      <c r="AI6521" s="130"/>
      <c r="AJ6521" s="130"/>
      <c r="AK6521" s="130"/>
      <c r="AL6521" s="130"/>
      <c r="AM6521" s="130"/>
      <c r="AN6521" s="130"/>
      <c r="AO6521" s="130"/>
      <c r="AP6521" s="130"/>
      <c r="AQ6521" s="130"/>
      <c r="AR6521" s="130"/>
      <c r="AS6521" s="130"/>
      <c r="AT6521" s="130"/>
      <c r="AU6521" s="130"/>
      <c r="AV6521" s="130"/>
      <c r="AW6521" s="130"/>
      <c r="AX6521" s="130"/>
      <c r="AY6521" s="130"/>
      <c r="AZ6521" s="130"/>
      <c r="BA6521" s="130"/>
      <c r="BB6521" s="130"/>
      <c r="BC6521" s="130"/>
      <c r="BD6521" s="130"/>
      <c r="BE6521" s="130"/>
      <c r="BF6521" s="130"/>
      <c r="BG6521" s="130"/>
      <c r="BH6521" s="130"/>
      <c r="BI6521" s="130"/>
      <c r="BJ6521" s="130"/>
      <c r="BK6521" s="130"/>
      <c r="BL6521" s="130"/>
      <c r="BM6521" s="130"/>
      <c r="BN6521" s="130"/>
      <c r="BO6521" s="130"/>
      <c r="BP6521" s="130"/>
      <c r="BQ6521" s="130"/>
      <c r="BR6521" s="130"/>
      <c r="BS6521" s="130"/>
      <c r="BT6521" s="130"/>
      <c r="BU6521" s="130"/>
      <c r="BV6521" s="130"/>
      <c r="BW6521" s="130"/>
      <c r="BX6521" s="130"/>
      <c r="BY6521" s="130"/>
      <c r="BZ6521" s="130"/>
      <c r="CA6521" s="130"/>
      <c r="CB6521" s="130"/>
      <c r="CC6521" s="130"/>
      <c r="CD6521" s="130"/>
      <c r="CE6521" s="130"/>
      <c r="CF6521" s="130"/>
      <c r="CG6521" s="130"/>
      <c r="CH6521" s="130"/>
      <c r="CI6521" s="130"/>
      <c r="CJ6521" s="130"/>
      <c r="CK6521" s="130"/>
      <c r="CL6521" s="130"/>
      <c r="CM6521" s="130"/>
      <c r="CN6521" s="130"/>
      <c r="CO6521" s="130"/>
      <c r="CP6521" s="130"/>
      <c r="CQ6521" s="130"/>
      <c r="CR6521" s="130"/>
      <c r="CS6521" s="130"/>
      <c r="CT6521" s="130"/>
      <c r="CU6521" s="130"/>
      <c r="CV6521" s="130"/>
      <c r="CW6521" s="130"/>
      <c r="CX6521" s="130"/>
      <c r="CY6521" s="130"/>
      <c r="CZ6521" s="130"/>
      <c r="DA6521" s="130"/>
      <c r="DB6521" s="130"/>
      <c r="DC6521" s="130"/>
      <c r="DD6521" s="130"/>
      <c r="DE6521" s="130"/>
      <c r="DF6521" s="130"/>
      <c r="DG6521" s="130"/>
      <c r="DH6521" s="130"/>
      <c r="DI6521" s="130"/>
      <c r="DJ6521" s="130"/>
      <c r="DK6521" s="130"/>
      <c r="DL6521" s="130"/>
      <c r="DM6521" s="130"/>
      <c r="DN6521" s="130"/>
      <c r="DO6521" s="130"/>
      <c r="DP6521" s="130"/>
      <c r="DQ6521" s="130"/>
      <c r="DR6521" s="130"/>
      <c r="DS6521" s="130"/>
      <c r="DT6521" s="130"/>
      <c r="DU6521" s="130"/>
      <c r="DV6521" s="130"/>
      <c r="DW6521" s="130"/>
      <c r="DX6521" s="130"/>
      <c r="DY6521" s="130"/>
      <c r="DZ6521" s="130"/>
      <c r="EA6521" s="130"/>
      <c r="EB6521" s="130"/>
      <c r="EC6521" s="130"/>
      <c r="ED6521" s="130"/>
      <c r="EE6521" s="130"/>
      <c r="EF6521" s="130"/>
      <c r="EG6521" s="130"/>
      <c r="EH6521" s="130"/>
      <c r="EI6521" s="130"/>
      <c r="EJ6521" s="130"/>
      <c r="EK6521" s="130"/>
      <c r="EL6521" s="130"/>
      <c r="EM6521" s="130"/>
      <c r="EN6521" s="130"/>
      <c r="EO6521" s="130"/>
      <c r="EP6521" s="130"/>
      <c r="EQ6521" s="130"/>
      <c r="ER6521" s="130"/>
      <c r="ES6521" s="130"/>
      <c r="ET6521" s="130"/>
      <c r="EU6521" s="130"/>
      <c r="EV6521" s="130"/>
      <c r="EW6521" s="130"/>
      <c r="EX6521" s="130"/>
      <c r="EY6521" s="130"/>
      <c r="EZ6521" s="130"/>
      <c r="FA6521" s="130"/>
      <c r="FB6521" s="130"/>
      <c r="FC6521" s="130"/>
      <c r="FD6521" s="130"/>
      <c r="FE6521" s="130"/>
      <c r="FF6521" s="130"/>
      <c r="FG6521" s="130"/>
      <c r="FH6521" s="130"/>
      <c r="FI6521" s="130"/>
      <c r="FJ6521" s="130"/>
      <c r="FK6521" s="130"/>
      <c r="FL6521" s="130"/>
      <c r="FM6521" s="130"/>
      <c r="FN6521" s="130"/>
      <c r="FO6521" s="130"/>
      <c r="FP6521" s="130"/>
      <c r="FQ6521" s="130"/>
      <c r="FR6521" s="130"/>
      <c r="FS6521" s="130"/>
      <c r="FT6521" s="130"/>
      <c r="FU6521" s="130"/>
      <c r="FV6521" s="130"/>
      <c r="FW6521" s="130"/>
      <c r="FX6521" s="130"/>
      <c r="FY6521" s="130"/>
      <c r="FZ6521" s="130"/>
      <c r="GA6521" s="130"/>
      <c r="GB6521" s="130"/>
      <c r="GC6521" s="130"/>
      <c r="GD6521" s="130"/>
      <c r="GE6521" s="130"/>
      <c r="GF6521" s="130"/>
      <c r="GG6521" s="130"/>
      <c r="GH6521" s="130"/>
      <c r="GI6521" s="130"/>
      <c r="GJ6521" s="130"/>
      <c r="GK6521" s="130"/>
      <c r="GL6521" s="130"/>
      <c r="GM6521" s="130"/>
      <c r="GN6521" s="130"/>
      <c r="GO6521" s="130"/>
      <c r="GP6521" s="130"/>
      <c r="GQ6521" s="130"/>
      <c r="GR6521" s="130"/>
      <c r="GS6521" s="130"/>
      <c r="GT6521" s="130"/>
      <c r="GU6521" s="130"/>
      <c r="GV6521" s="130"/>
      <c r="GW6521" s="130"/>
      <c r="GX6521" s="130"/>
      <c r="GY6521" s="130"/>
      <c r="GZ6521" s="130"/>
      <c r="HA6521" s="130"/>
      <c r="HB6521" s="130"/>
      <c r="HC6521" s="130"/>
      <c r="HD6521" s="130"/>
      <c r="HE6521" s="130"/>
      <c r="HF6521" s="130"/>
      <c r="HG6521" s="130"/>
      <c r="HH6521" s="130"/>
      <c r="HI6521" s="130"/>
      <c r="HJ6521" s="130"/>
      <c r="HK6521" s="130"/>
      <c r="HL6521" s="130"/>
      <c r="HM6521" s="130"/>
      <c r="HN6521" s="130"/>
      <c r="HO6521" s="130"/>
      <c r="HP6521" s="130"/>
      <c r="HQ6521" s="130"/>
      <c r="HR6521" s="130"/>
      <c r="HS6521" s="130"/>
      <c r="HT6521" s="130"/>
      <c r="HU6521" s="130"/>
      <c r="HV6521" s="130"/>
      <c r="HW6521" s="130"/>
      <c r="HX6521" s="130"/>
      <c r="HY6521" s="130"/>
      <c r="HZ6521" s="130"/>
      <c r="IA6521" s="130"/>
      <c r="IB6521" s="130"/>
      <c r="IC6521" s="130"/>
      <c r="ID6521" s="130"/>
      <c r="IE6521" s="130"/>
      <c r="IF6521" s="130"/>
      <c r="IG6521" s="130"/>
      <c r="IH6521" s="130"/>
      <c r="II6521" s="130"/>
      <c r="IJ6521" s="130"/>
      <c r="IK6521" s="130"/>
      <c r="IL6521" s="130"/>
      <c r="IM6521" s="130"/>
      <c r="IN6521" s="130"/>
      <c r="IO6521" s="130"/>
      <c r="IP6521" s="130"/>
      <c r="IQ6521" s="130"/>
      <c r="IR6521" s="130"/>
      <c r="IS6521" s="130"/>
      <c r="IT6521" s="130"/>
      <c r="IU6521" s="130"/>
      <c r="IV6521" s="130"/>
    </row>
    <row r="6522" spans="1:256" x14ac:dyDescent="0.25">
      <c r="A6522" s="128" t="s">
        <v>35</v>
      </c>
      <c r="B6522" s="128" t="s">
        <v>36</v>
      </c>
      <c r="C6522" s="128" t="s">
        <v>37</v>
      </c>
      <c r="D6522" s="128" t="s">
        <v>121</v>
      </c>
      <c r="E6522" s="128" t="s">
        <v>215</v>
      </c>
      <c r="F6522" s="128" t="s">
        <v>216</v>
      </c>
      <c r="G6522" s="128" t="s">
        <v>124</v>
      </c>
      <c r="H6522" s="128" t="s">
        <v>124</v>
      </c>
      <c r="I6522" s="128" t="s">
        <v>42</v>
      </c>
      <c r="J6522" s="128" t="s">
        <v>217</v>
      </c>
      <c r="K6522" s="128" t="s">
        <v>217</v>
      </c>
      <c r="L6522" s="128" t="s">
        <v>43</v>
      </c>
      <c r="M6522" s="128" t="s">
        <v>44</v>
      </c>
      <c r="N6522" s="128" t="s">
        <v>180</v>
      </c>
      <c r="O6522" s="128" t="s">
        <v>1534</v>
      </c>
      <c r="P6522" s="128" t="s">
        <v>1152</v>
      </c>
      <c r="Q6522" s="128" t="s">
        <v>2483</v>
      </c>
      <c r="R6522" s="128" t="s">
        <v>1152</v>
      </c>
      <c r="S6522" s="127">
        <v>201508</v>
      </c>
      <c r="T6522" s="128" t="s">
        <v>52</v>
      </c>
      <c r="U6522" s="127">
        <v>0</v>
      </c>
      <c r="V6522" s="138">
        <v>246754.5</v>
      </c>
      <c r="W6522" s="128" t="s">
        <v>1152</v>
      </c>
      <c r="X6522" s="128" t="s">
        <v>1152</v>
      </c>
      <c r="Y6522" s="128" t="s">
        <v>1152</v>
      </c>
      <c r="Z6522" s="128" t="s">
        <v>48</v>
      </c>
      <c r="AA6522" s="128" t="s">
        <v>2481</v>
      </c>
      <c r="AB6522" s="128" t="s">
        <v>42</v>
      </c>
      <c r="AC6522" s="128" t="s">
        <v>2527</v>
      </c>
      <c r="AD6522" s="128" t="s">
        <v>51</v>
      </c>
      <c r="AG6522" s="130"/>
      <c r="AH6522" s="130"/>
      <c r="AI6522" s="130"/>
      <c r="AJ6522" s="130"/>
      <c r="AK6522" s="130"/>
      <c r="AL6522" s="130"/>
      <c r="AM6522" s="130"/>
      <c r="AN6522" s="130"/>
      <c r="AO6522" s="130"/>
      <c r="AP6522" s="130"/>
      <c r="AQ6522" s="130"/>
      <c r="AR6522" s="130"/>
      <c r="AS6522" s="130"/>
      <c r="AT6522" s="130"/>
      <c r="AU6522" s="130"/>
      <c r="AV6522" s="130"/>
      <c r="AW6522" s="130"/>
      <c r="AX6522" s="130"/>
      <c r="AY6522" s="130"/>
      <c r="AZ6522" s="130"/>
      <c r="BA6522" s="130"/>
      <c r="BB6522" s="130"/>
      <c r="BC6522" s="130"/>
      <c r="BD6522" s="130"/>
      <c r="BE6522" s="130"/>
      <c r="BF6522" s="130"/>
      <c r="BG6522" s="130"/>
      <c r="BH6522" s="130"/>
      <c r="BI6522" s="130"/>
      <c r="BJ6522" s="130"/>
      <c r="BK6522" s="130"/>
      <c r="BL6522" s="130"/>
      <c r="BM6522" s="130"/>
      <c r="BN6522" s="130"/>
      <c r="BO6522" s="130"/>
      <c r="BP6522" s="130"/>
      <c r="BQ6522" s="130"/>
      <c r="BR6522" s="130"/>
      <c r="BS6522" s="130"/>
      <c r="BT6522" s="130"/>
      <c r="BU6522" s="130"/>
      <c r="BV6522" s="130"/>
      <c r="BW6522" s="130"/>
      <c r="BX6522" s="130"/>
      <c r="BY6522" s="130"/>
      <c r="BZ6522" s="130"/>
      <c r="CA6522" s="130"/>
      <c r="CB6522" s="130"/>
      <c r="CC6522" s="130"/>
      <c r="CD6522" s="130"/>
      <c r="CE6522" s="130"/>
      <c r="CF6522" s="130"/>
      <c r="CG6522" s="130"/>
      <c r="CH6522" s="130"/>
      <c r="CI6522" s="130"/>
      <c r="CJ6522" s="130"/>
      <c r="CK6522" s="130"/>
      <c r="CL6522" s="130"/>
      <c r="CM6522" s="130"/>
      <c r="CN6522" s="130"/>
      <c r="CO6522" s="130"/>
      <c r="CP6522" s="130"/>
      <c r="CQ6522" s="130"/>
      <c r="CR6522" s="130"/>
      <c r="CS6522" s="130"/>
      <c r="CT6522" s="130"/>
      <c r="CU6522" s="130"/>
      <c r="CV6522" s="130"/>
      <c r="CW6522" s="130"/>
      <c r="CX6522" s="130"/>
      <c r="CY6522" s="130"/>
      <c r="CZ6522" s="130"/>
      <c r="DA6522" s="130"/>
      <c r="DB6522" s="130"/>
      <c r="DC6522" s="130"/>
      <c r="DD6522" s="130"/>
      <c r="DE6522" s="130"/>
      <c r="DF6522" s="130"/>
      <c r="DG6522" s="130"/>
      <c r="DH6522" s="130"/>
      <c r="DI6522" s="130"/>
      <c r="DJ6522" s="130"/>
      <c r="DK6522" s="130"/>
      <c r="DL6522" s="130"/>
      <c r="DM6522" s="130"/>
      <c r="DN6522" s="130"/>
      <c r="DO6522" s="130"/>
      <c r="DP6522" s="130"/>
      <c r="DQ6522" s="130"/>
      <c r="DR6522" s="130"/>
      <c r="DS6522" s="130"/>
      <c r="DT6522" s="130"/>
      <c r="DU6522" s="130"/>
      <c r="DV6522" s="130"/>
      <c r="DW6522" s="130"/>
      <c r="DX6522" s="130"/>
      <c r="DY6522" s="130"/>
      <c r="DZ6522" s="130"/>
      <c r="EA6522" s="130"/>
      <c r="EB6522" s="130"/>
      <c r="EC6522" s="130"/>
      <c r="ED6522" s="130"/>
      <c r="EE6522" s="130"/>
      <c r="EF6522" s="130"/>
      <c r="EG6522" s="130"/>
      <c r="EH6522" s="130"/>
      <c r="EI6522" s="130"/>
      <c r="EJ6522" s="130"/>
      <c r="EK6522" s="130"/>
      <c r="EL6522" s="130"/>
      <c r="EM6522" s="130"/>
      <c r="EN6522" s="130"/>
      <c r="EO6522" s="130"/>
      <c r="EP6522" s="130"/>
      <c r="EQ6522" s="130"/>
      <c r="ER6522" s="130"/>
      <c r="ES6522" s="130"/>
      <c r="ET6522" s="130"/>
      <c r="EU6522" s="130"/>
      <c r="EV6522" s="130"/>
      <c r="EW6522" s="130"/>
      <c r="EX6522" s="130"/>
      <c r="EY6522" s="130"/>
      <c r="EZ6522" s="130"/>
      <c r="FA6522" s="130"/>
      <c r="FB6522" s="130"/>
      <c r="FC6522" s="130"/>
      <c r="FD6522" s="130"/>
      <c r="FE6522" s="130"/>
      <c r="FF6522" s="130"/>
      <c r="FG6522" s="130"/>
      <c r="FH6522" s="130"/>
      <c r="FI6522" s="130"/>
      <c r="FJ6522" s="130"/>
      <c r="FK6522" s="130"/>
      <c r="FL6522" s="130"/>
      <c r="FM6522" s="130"/>
      <c r="FN6522" s="130"/>
      <c r="FO6522" s="130"/>
      <c r="FP6522" s="130"/>
      <c r="FQ6522" s="130"/>
      <c r="FR6522" s="130"/>
      <c r="FS6522" s="130"/>
      <c r="FT6522" s="130"/>
      <c r="FU6522" s="130"/>
      <c r="FV6522" s="130"/>
      <c r="FW6522" s="130"/>
      <c r="FX6522" s="130"/>
      <c r="FY6522" s="130"/>
      <c r="FZ6522" s="130"/>
      <c r="GA6522" s="130"/>
      <c r="GB6522" s="130"/>
      <c r="GC6522" s="130"/>
      <c r="GD6522" s="130"/>
      <c r="GE6522" s="130"/>
      <c r="GF6522" s="130"/>
      <c r="GG6522" s="130"/>
      <c r="GH6522" s="130"/>
      <c r="GI6522" s="130"/>
      <c r="GJ6522" s="130"/>
      <c r="GK6522" s="130"/>
      <c r="GL6522" s="130"/>
      <c r="GM6522" s="130"/>
      <c r="GN6522" s="130"/>
      <c r="GO6522" s="130"/>
      <c r="GP6522" s="130"/>
      <c r="GQ6522" s="130"/>
      <c r="GR6522" s="130"/>
      <c r="GS6522" s="130"/>
      <c r="GT6522" s="130"/>
      <c r="GU6522" s="130"/>
      <c r="GV6522" s="130"/>
      <c r="GW6522" s="130"/>
      <c r="GX6522" s="130"/>
      <c r="GY6522" s="130"/>
      <c r="GZ6522" s="130"/>
      <c r="HA6522" s="130"/>
      <c r="HB6522" s="130"/>
      <c r="HC6522" s="130"/>
      <c r="HD6522" s="130"/>
      <c r="HE6522" s="130"/>
      <c r="HF6522" s="130"/>
      <c r="HG6522" s="130"/>
      <c r="HH6522" s="130"/>
      <c r="HI6522" s="130"/>
      <c r="HJ6522" s="130"/>
      <c r="HK6522" s="130"/>
      <c r="HL6522" s="130"/>
      <c r="HM6522" s="130"/>
      <c r="HN6522" s="130"/>
      <c r="HO6522" s="130"/>
      <c r="HP6522" s="130"/>
      <c r="HQ6522" s="130"/>
      <c r="HR6522" s="130"/>
      <c r="HS6522" s="130"/>
      <c r="HT6522" s="130"/>
      <c r="HU6522" s="130"/>
      <c r="HV6522" s="130"/>
      <c r="HW6522" s="130"/>
      <c r="HX6522" s="130"/>
      <c r="HY6522" s="130"/>
      <c r="HZ6522" s="130"/>
      <c r="IA6522" s="130"/>
      <c r="IB6522" s="130"/>
      <c r="IC6522" s="130"/>
      <c r="ID6522" s="130"/>
      <c r="IE6522" s="130"/>
      <c r="IF6522" s="130"/>
      <c r="IG6522" s="130"/>
      <c r="IH6522" s="130"/>
      <c r="II6522" s="130"/>
      <c r="IJ6522" s="130"/>
      <c r="IK6522" s="130"/>
      <c r="IL6522" s="130"/>
      <c r="IM6522" s="130"/>
      <c r="IN6522" s="130"/>
      <c r="IO6522" s="130"/>
      <c r="IP6522" s="130"/>
      <c r="IQ6522" s="130"/>
      <c r="IR6522" s="130"/>
      <c r="IS6522" s="130"/>
      <c r="IT6522" s="130"/>
      <c r="IU6522" s="130"/>
      <c r="IV6522" s="130"/>
    </row>
    <row r="6523" spans="1:256" x14ac:dyDescent="0.25">
      <c r="A6523" s="128" t="s">
        <v>35</v>
      </c>
      <c r="B6523" s="128" t="s">
        <v>36</v>
      </c>
      <c r="C6523" s="128" t="s">
        <v>37</v>
      </c>
      <c r="D6523" s="128" t="s">
        <v>121</v>
      </c>
      <c r="E6523" s="128" t="s">
        <v>215</v>
      </c>
      <c r="F6523" s="128" t="s">
        <v>216</v>
      </c>
      <c r="G6523" s="128" t="s">
        <v>124</v>
      </c>
      <c r="H6523" s="128" t="s">
        <v>124</v>
      </c>
      <c r="I6523" s="128" t="s">
        <v>42</v>
      </c>
      <c r="J6523" s="128" t="s">
        <v>231</v>
      </c>
      <c r="K6523" s="128" t="s">
        <v>231</v>
      </c>
      <c r="L6523" s="128" t="s">
        <v>43</v>
      </c>
      <c r="M6523" s="128" t="s">
        <v>44</v>
      </c>
      <c r="N6523" s="128" t="s">
        <v>180</v>
      </c>
      <c r="O6523" s="128" t="s">
        <v>1534</v>
      </c>
      <c r="P6523" s="128" t="s">
        <v>1152</v>
      </c>
      <c r="Q6523" s="128" t="s">
        <v>2483</v>
      </c>
      <c r="R6523" s="128" t="s">
        <v>1152</v>
      </c>
      <c r="S6523" s="127">
        <v>201508</v>
      </c>
      <c r="T6523" s="128" t="s">
        <v>52</v>
      </c>
      <c r="U6523" s="127">
        <v>0</v>
      </c>
      <c r="V6523" s="138">
        <v>73689</v>
      </c>
      <c r="W6523" s="128" t="s">
        <v>1152</v>
      </c>
      <c r="X6523" s="128" t="s">
        <v>1152</v>
      </c>
      <c r="Y6523" s="128" t="s">
        <v>1152</v>
      </c>
      <c r="Z6523" s="128" t="s">
        <v>48</v>
      </c>
      <c r="AA6523" s="128" t="s">
        <v>2481</v>
      </c>
      <c r="AB6523" s="128" t="s">
        <v>42</v>
      </c>
      <c r="AC6523" s="128" t="s">
        <v>2527</v>
      </c>
      <c r="AD6523" s="128" t="s">
        <v>51</v>
      </c>
      <c r="AG6523" s="130"/>
      <c r="AH6523" s="130"/>
      <c r="AI6523" s="130"/>
      <c r="AJ6523" s="130"/>
      <c r="AK6523" s="130"/>
      <c r="AL6523" s="130"/>
      <c r="AM6523" s="130"/>
      <c r="AN6523" s="130"/>
      <c r="AO6523" s="130"/>
      <c r="AP6523" s="130"/>
      <c r="AQ6523" s="130"/>
      <c r="AR6523" s="130"/>
      <c r="AS6523" s="130"/>
      <c r="AT6523" s="130"/>
      <c r="AU6523" s="130"/>
      <c r="AV6523" s="130"/>
      <c r="AW6523" s="130"/>
      <c r="AX6523" s="130"/>
      <c r="AY6523" s="130"/>
      <c r="AZ6523" s="130"/>
      <c r="BA6523" s="130"/>
      <c r="BB6523" s="130"/>
      <c r="BC6523" s="130"/>
      <c r="BD6523" s="130"/>
      <c r="BE6523" s="130"/>
      <c r="BF6523" s="130"/>
      <c r="BG6523" s="130"/>
      <c r="BH6523" s="130"/>
      <c r="BI6523" s="130"/>
      <c r="BJ6523" s="130"/>
      <c r="BK6523" s="130"/>
      <c r="BL6523" s="130"/>
      <c r="BM6523" s="130"/>
      <c r="BN6523" s="130"/>
      <c r="BO6523" s="130"/>
      <c r="BP6523" s="130"/>
      <c r="BQ6523" s="130"/>
      <c r="BR6523" s="130"/>
      <c r="BS6523" s="130"/>
      <c r="BT6523" s="130"/>
      <c r="BU6523" s="130"/>
      <c r="BV6523" s="130"/>
      <c r="BW6523" s="130"/>
      <c r="BX6523" s="130"/>
      <c r="BY6523" s="130"/>
      <c r="BZ6523" s="130"/>
      <c r="CA6523" s="130"/>
      <c r="CB6523" s="130"/>
      <c r="CC6523" s="130"/>
      <c r="CD6523" s="130"/>
      <c r="CE6523" s="130"/>
      <c r="CF6523" s="130"/>
      <c r="CG6523" s="130"/>
      <c r="CH6523" s="130"/>
      <c r="CI6523" s="130"/>
      <c r="CJ6523" s="130"/>
      <c r="CK6523" s="130"/>
      <c r="CL6523" s="130"/>
      <c r="CM6523" s="130"/>
      <c r="CN6523" s="130"/>
      <c r="CO6523" s="130"/>
      <c r="CP6523" s="130"/>
      <c r="CQ6523" s="130"/>
      <c r="CR6523" s="130"/>
      <c r="CS6523" s="130"/>
      <c r="CT6523" s="130"/>
      <c r="CU6523" s="130"/>
      <c r="CV6523" s="130"/>
      <c r="CW6523" s="130"/>
      <c r="CX6523" s="130"/>
      <c r="CY6523" s="130"/>
      <c r="CZ6523" s="130"/>
      <c r="DA6523" s="130"/>
      <c r="DB6523" s="130"/>
      <c r="DC6523" s="130"/>
      <c r="DD6523" s="130"/>
      <c r="DE6523" s="130"/>
      <c r="DF6523" s="130"/>
      <c r="DG6523" s="130"/>
      <c r="DH6523" s="130"/>
      <c r="DI6523" s="130"/>
      <c r="DJ6523" s="130"/>
      <c r="DK6523" s="130"/>
      <c r="DL6523" s="130"/>
      <c r="DM6523" s="130"/>
      <c r="DN6523" s="130"/>
      <c r="DO6523" s="130"/>
      <c r="DP6523" s="130"/>
      <c r="DQ6523" s="130"/>
      <c r="DR6523" s="130"/>
      <c r="DS6523" s="130"/>
      <c r="DT6523" s="130"/>
      <c r="DU6523" s="130"/>
      <c r="DV6523" s="130"/>
      <c r="DW6523" s="130"/>
      <c r="DX6523" s="130"/>
      <c r="DY6523" s="130"/>
      <c r="DZ6523" s="130"/>
      <c r="EA6523" s="130"/>
      <c r="EB6523" s="130"/>
      <c r="EC6523" s="130"/>
      <c r="ED6523" s="130"/>
      <c r="EE6523" s="130"/>
      <c r="EF6523" s="130"/>
      <c r="EG6523" s="130"/>
      <c r="EH6523" s="130"/>
      <c r="EI6523" s="130"/>
      <c r="EJ6523" s="130"/>
      <c r="EK6523" s="130"/>
      <c r="EL6523" s="130"/>
      <c r="EM6523" s="130"/>
      <c r="EN6523" s="130"/>
      <c r="EO6523" s="130"/>
      <c r="EP6523" s="130"/>
      <c r="EQ6523" s="130"/>
      <c r="ER6523" s="130"/>
      <c r="ES6523" s="130"/>
      <c r="ET6523" s="130"/>
      <c r="EU6523" s="130"/>
      <c r="EV6523" s="130"/>
      <c r="EW6523" s="130"/>
      <c r="EX6523" s="130"/>
      <c r="EY6523" s="130"/>
      <c r="EZ6523" s="130"/>
      <c r="FA6523" s="130"/>
      <c r="FB6523" s="130"/>
      <c r="FC6523" s="130"/>
      <c r="FD6523" s="130"/>
      <c r="FE6523" s="130"/>
      <c r="FF6523" s="130"/>
      <c r="FG6523" s="130"/>
      <c r="FH6523" s="130"/>
      <c r="FI6523" s="130"/>
      <c r="FJ6523" s="130"/>
      <c r="FK6523" s="130"/>
      <c r="FL6523" s="130"/>
      <c r="FM6523" s="130"/>
      <c r="FN6523" s="130"/>
      <c r="FO6523" s="130"/>
      <c r="FP6523" s="130"/>
      <c r="FQ6523" s="130"/>
      <c r="FR6523" s="130"/>
      <c r="FS6523" s="130"/>
      <c r="FT6523" s="130"/>
      <c r="FU6523" s="130"/>
      <c r="FV6523" s="130"/>
      <c r="FW6523" s="130"/>
      <c r="FX6523" s="130"/>
      <c r="FY6523" s="130"/>
      <c r="FZ6523" s="130"/>
      <c r="GA6523" s="130"/>
      <c r="GB6523" s="130"/>
      <c r="GC6523" s="130"/>
      <c r="GD6523" s="130"/>
      <c r="GE6523" s="130"/>
      <c r="GF6523" s="130"/>
      <c r="GG6523" s="130"/>
      <c r="GH6523" s="130"/>
      <c r="GI6523" s="130"/>
      <c r="GJ6523" s="130"/>
      <c r="GK6523" s="130"/>
      <c r="GL6523" s="130"/>
      <c r="GM6523" s="130"/>
      <c r="GN6523" s="130"/>
      <c r="GO6523" s="130"/>
      <c r="GP6523" s="130"/>
      <c r="GQ6523" s="130"/>
      <c r="GR6523" s="130"/>
      <c r="GS6523" s="130"/>
      <c r="GT6523" s="130"/>
      <c r="GU6523" s="130"/>
      <c r="GV6523" s="130"/>
      <c r="GW6523" s="130"/>
      <c r="GX6523" s="130"/>
      <c r="GY6523" s="130"/>
      <c r="GZ6523" s="130"/>
      <c r="HA6523" s="130"/>
      <c r="HB6523" s="130"/>
      <c r="HC6523" s="130"/>
      <c r="HD6523" s="130"/>
      <c r="HE6523" s="130"/>
      <c r="HF6523" s="130"/>
      <c r="HG6523" s="130"/>
      <c r="HH6523" s="130"/>
      <c r="HI6523" s="130"/>
      <c r="HJ6523" s="130"/>
      <c r="HK6523" s="130"/>
      <c r="HL6523" s="130"/>
      <c r="HM6523" s="130"/>
      <c r="HN6523" s="130"/>
      <c r="HO6523" s="130"/>
      <c r="HP6523" s="130"/>
      <c r="HQ6523" s="130"/>
      <c r="HR6523" s="130"/>
      <c r="HS6523" s="130"/>
      <c r="HT6523" s="130"/>
      <c r="HU6523" s="130"/>
      <c r="HV6523" s="130"/>
      <c r="HW6523" s="130"/>
      <c r="HX6523" s="130"/>
      <c r="HY6523" s="130"/>
      <c r="HZ6523" s="130"/>
      <c r="IA6523" s="130"/>
      <c r="IB6523" s="130"/>
      <c r="IC6523" s="130"/>
      <c r="ID6523" s="130"/>
      <c r="IE6523" s="130"/>
      <c r="IF6523" s="130"/>
      <c r="IG6523" s="130"/>
      <c r="IH6523" s="130"/>
      <c r="II6523" s="130"/>
      <c r="IJ6523" s="130"/>
      <c r="IK6523" s="130"/>
      <c r="IL6523" s="130"/>
      <c r="IM6523" s="130"/>
      <c r="IN6523" s="130"/>
      <c r="IO6523" s="130"/>
      <c r="IP6523" s="130"/>
      <c r="IQ6523" s="130"/>
      <c r="IR6523" s="130"/>
      <c r="IS6523" s="130"/>
      <c r="IT6523" s="130"/>
      <c r="IU6523" s="130"/>
      <c r="IV6523" s="130"/>
    </row>
    <row r="6524" spans="1:256" x14ac:dyDescent="0.25">
      <c r="A6524" s="128" t="s">
        <v>35</v>
      </c>
      <c r="B6524" s="128" t="s">
        <v>36</v>
      </c>
      <c r="C6524" s="128" t="s">
        <v>37</v>
      </c>
      <c r="D6524" s="128" t="s">
        <v>121</v>
      </c>
      <c r="E6524" s="128" t="s">
        <v>215</v>
      </c>
      <c r="F6524" s="128" t="s">
        <v>216</v>
      </c>
      <c r="G6524" s="128" t="s">
        <v>124</v>
      </c>
      <c r="H6524" s="128" t="s">
        <v>124</v>
      </c>
      <c r="I6524" s="128" t="s">
        <v>42</v>
      </c>
      <c r="J6524" s="128" t="s">
        <v>437</v>
      </c>
      <c r="K6524" s="128" t="s">
        <v>437</v>
      </c>
      <c r="L6524" s="128" t="s">
        <v>43</v>
      </c>
      <c r="M6524" s="128" t="s">
        <v>44</v>
      </c>
      <c r="N6524" s="128" t="s">
        <v>180</v>
      </c>
      <c r="O6524" s="128" t="s">
        <v>1534</v>
      </c>
      <c r="P6524" s="128" t="s">
        <v>1152</v>
      </c>
      <c r="Q6524" s="128" t="s">
        <v>1547</v>
      </c>
      <c r="R6524" s="128" t="s">
        <v>1152</v>
      </c>
      <c r="S6524" s="127">
        <v>201508</v>
      </c>
      <c r="T6524" s="128" t="s">
        <v>52</v>
      </c>
      <c r="U6524" s="127">
        <v>0</v>
      </c>
      <c r="V6524" s="138">
        <v>22391.87</v>
      </c>
      <c r="W6524" s="128" t="s">
        <v>1152</v>
      </c>
      <c r="X6524" s="128" t="s">
        <v>1152</v>
      </c>
      <c r="Y6524" s="128" t="s">
        <v>1152</v>
      </c>
      <c r="Z6524" s="128" t="s">
        <v>48</v>
      </c>
      <c r="AA6524" s="128" t="s">
        <v>2481</v>
      </c>
      <c r="AB6524" s="128" t="s">
        <v>42</v>
      </c>
      <c r="AC6524" s="128" t="s">
        <v>2527</v>
      </c>
      <c r="AD6524" s="128" t="s">
        <v>51</v>
      </c>
      <c r="AG6524" s="130"/>
      <c r="AH6524" s="130"/>
      <c r="AI6524" s="130"/>
      <c r="AJ6524" s="130"/>
      <c r="AK6524" s="130"/>
      <c r="AL6524" s="130"/>
      <c r="AM6524" s="130"/>
      <c r="AN6524" s="130"/>
      <c r="AO6524" s="130"/>
      <c r="AP6524" s="130"/>
      <c r="AQ6524" s="130"/>
      <c r="AR6524" s="130"/>
      <c r="AS6524" s="130"/>
      <c r="AT6524" s="130"/>
      <c r="AU6524" s="130"/>
      <c r="AV6524" s="130"/>
      <c r="AW6524" s="130"/>
      <c r="AX6524" s="130"/>
      <c r="AY6524" s="130"/>
      <c r="AZ6524" s="130"/>
      <c r="BA6524" s="130"/>
      <c r="BB6524" s="130"/>
      <c r="BC6524" s="130"/>
      <c r="BD6524" s="130"/>
      <c r="BE6524" s="130"/>
      <c r="BF6524" s="130"/>
      <c r="BG6524" s="130"/>
      <c r="BH6524" s="130"/>
      <c r="BI6524" s="130"/>
      <c r="BJ6524" s="130"/>
      <c r="BK6524" s="130"/>
      <c r="BL6524" s="130"/>
      <c r="BM6524" s="130"/>
      <c r="BN6524" s="130"/>
      <c r="BO6524" s="130"/>
      <c r="BP6524" s="130"/>
      <c r="BQ6524" s="130"/>
      <c r="BR6524" s="130"/>
      <c r="BS6524" s="130"/>
      <c r="BT6524" s="130"/>
      <c r="BU6524" s="130"/>
      <c r="BV6524" s="130"/>
      <c r="BW6524" s="130"/>
      <c r="BX6524" s="130"/>
      <c r="BY6524" s="130"/>
      <c r="BZ6524" s="130"/>
      <c r="CA6524" s="130"/>
      <c r="CB6524" s="130"/>
      <c r="CC6524" s="130"/>
      <c r="CD6524" s="130"/>
      <c r="CE6524" s="130"/>
      <c r="CF6524" s="130"/>
      <c r="CG6524" s="130"/>
      <c r="CH6524" s="130"/>
      <c r="CI6524" s="130"/>
      <c r="CJ6524" s="130"/>
      <c r="CK6524" s="130"/>
      <c r="CL6524" s="130"/>
      <c r="CM6524" s="130"/>
      <c r="CN6524" s="130"/>
      <c r="CO6524" s="130"/>
      <c r="CP6524" s="130"/>
      <c r="CQ6524" s="130"/>
      <c r="CR6524" s="130"/>
      <c r="CS6524" s="130"/>
      <c r="CT6524" s="130"/>
      <c r="CU6524" s="130"/>
      <c r="CV6524" s="130"/>
      <c r="CW6524" s="130"/>
      <c r="CX6524" s="130"/>
      <c r="CY6524" s="130"/>
      <c r="CZ6524" s="130"/>
      <c r="DA6524" s="130"/>
      <c r="DB6524" s="130"/>
      <c r="DC6524" s="130"/>
      <c r="DD6524" s="130"/>
      <c r="DE6524" s="130"/>
      <c r="DF6524" s="130"/>
      <c r="DG6524" s="130"/>
      <c r="DH6524" s="130"/>
      <c r="DI6524" s="130"/>
      <c r="DJ6524" s="130"/>
      <c r="DK6524" s="130"/>
      <c r="DL6524" s="130"/>
      <c r="DM6524" s="130"/>
      <c r="DN6524" s="130"/>
      <c r="DO6524" s="130"/>
      <c r="DP6524" s="130"/>
      <c r="DQ6524" s="130"/>
      <c r="DR6524" s="130"/>
      <c r="DS6524" s="130"/>
      <c r="DT6524" s="130"/>
      <c r="DU6524" s="130"/>
      <c r="DV6524" s="130"/>
      <c r="DW6524" s="130"/>
      <c r="DX6524" s="130"/>
      <c r="DY6524" s="130"/>
      <c r="DZ6524" s="130"/>
      <c r="EA6524" s="130"/>
      <c r="EB6524" s="130"/>
      <c r="EC6524" s="130"/>
      <c r="ED6524" s="130"/>
      <c r="EE6524" s="130"/>
      <c r="EF6524" s="130"/>
      <c r="EG6524" s="130"/>
      <c r="EH6524" s="130"/>
      <c r="EI6524" s="130"/>
      <c r="EJ6524" s="130"/>
      <c r="EK6524" s="130"/>
      <c r="EL6524" s="130"/>
      <c r="EM6524" s="130"/>
      <c r="EN6524" s="130"/>
      <c r="EO6524" s="130"/>
      <c r="EP6524" s="130"/>
      <c r="EQ6524" s="130"/>
      <c r="ER6524" s="130"/>
      <c r="ES6524" s="130"/>
      <c r="ET6524" s="130"/>
      <c r="EU6524" s="130"/>
      <c r="EV6524" s="130"/>
      <c r="EW6524" s="130"/>
      <c r="EX6524" s="130"/>
      <c r="EY6524" s="130"/>
      <c r="EZ6524" s="130"/>
      <c r="FA6524" s="130"/>
      <c r="FB6524" s="130"/>
      <c r="FC6524" s="130"/>
      <c r="FD6524" s="130"/>
      <c r="FE6524" s="130"/>
      <c r="FF6524" s="130"/>
      <c r="FG6524" s="130"/>
      <c r="FH6524" s="130"/>
      <c r="FI6524" s="130"/>
      <c r="FJ6524" s="130"/>
      <c r="FK6524" s="130"/>
      <c r="FL6524" s="130"/>
      <c r="FM6524" s="130"/>
      <c r="FN6524" s="130"/>
      <c r="FO6524" s="130"/>
      <c r="FP6524" s="130"/>
      <c r="FQ6524" s="130"/>
      <c r="FR6524" s="130"/>
      <c r="FS6524" s="130"/>
      <c r="FT6524" s="130"/>
      <c r="FU6524" s="130"/>
      <c r="FV6524" s="130"/>
      <c r="FW6524" s="130"/>
      <c r="FX6524" s="130"/>
      <c r="FY6524" s="130"/>
      <c r="FZ6524" s="130"/>
      <c r="GA6524" s="130"/>
      <c r="GB6524" s="130"/>
      <c r="GC6524" s="130"/>
      <c r="GD6524" s="130"/>
      <c r="GE6524" s="130"/>
      <c r="GF6524" s="130"/>
      <c r="GG6524" s="130"/>
      <c r="GH6524" s="130"/>
      <c r="GI6524" s="130"/>
      <c r="GJ6524" s="130"/>
      <c r="GK6524" s="130"/>
      <c r="GL6524" s="130"/>
      <c r="GM6524" s="130"/>
      <c r="GN6524" s="130"/>
      <c r="GO6524" s="130"/>
      <c r="GP6524" s="130"/>
      <c r="GQ6524" s="130"/>
      <c r="GR6524" s="130"/>
      <c r="GS6524" s="130"/>
      <c r="GT6524" s="130"/>
      <c r="GU6524" s="130"/>
      <c r="GV6524" s="130"/>
      <c r="GW6524" s="130"/>
      <c r="GX6524" s="130"/>
      <c r="GY6524" s="130"/>
      <c r="GZ6524" s="130"/>
      <c r="HA6524" s="130"/>
      <c r="HB6524" s="130"/>
      <c r="HC6524" s="130"/>
      <c r="HD6524" s="130"/>
      <c r="HE6524" s="130"/>
      <c r="HF6524" s="130"/>
      <c r="HG6524" s="130"/>
      <c r="HH6524" s="130"/>
      <c r="HI6524" s="130"/>
      <c r="HJ6524" s="130"/>
      <c r="HK6524" s="130"/>
      <c r="HL6524" s="130"/>
      <c r="HM6524" s="130"/>
      <c r="HN6524" s="130"/>
      <c r="HO6524" s="130"/>
      <c r="HP6524" s="130"/>
      <c r="HQ6524" s="130"/>
      <c r="HR6524" s="130"/>
      <c r="HS6524" s="130"/>
      <c r="HT6524" s="130"/>
      <c r="HU6524" s="130"/>
      <c r="HV6524" s="130"/>
      <c r="HW6524" s="130"/>
      <c r="HX6524" s="130"/>
      <c r="HY6524" s="130"/>
      <c r="HZ6524" s="130"/>
      <c r="IA6524" s="130"/>
      <c r="IB6524" s="130"/>
      <c r="IC6524" s="130"/>
      <c r="ID6524" s="130"/>
      <c r="IE6524" s="130"/>
      <c r="IF6524" s="130"/>
      <c r="IG6524" s="130"/>
      <c r="IH6524" s="130"/>
      <c r="II6524" s="130"/>
      <c r="IJ6524" s="130"/>
      <c r="IK6524" s="130"/>
      <c r="IL6524" s="130"/>
      <c r="IM6524" s="130"/>
      <c r="IN6524" s="130"/>
      <c r="IO6524" s="130"/>
      <c r="IP6524" s="130"/>
      <c r="IQ6524" s="130"/>
      <c r="IR6524" s="130"/>
      <c r="IS6524" s="130"/>
      <c r="IT6524" s="130"/>
      <c r="IU6524" s="130"/>
      <c r="IV6524" s="130"/>
    </row>
    <row r="6525" spans="1:256" x14ac:dyDescent="0.25">
      <c r="A6525" s="128" t="s">
        <v>35</v>
      </c>
      <c r="B6525" s="128" t="s">
        <v>36</v>
      </c>
      <c r="C6525" s="128" t="s">
        <v>37</v>
      </c>
      <c r="D6525" s="128" t="s">
        <v>121</v>
      </c>
      <c r="E6525" s="128" t="s">
        <v>122</v>
      </c>
      <c r="F6525" s="128" t="s">
        <v>123</v>
      </c>
      <c r="G6525" s="128" t="s">
        <v>124</v>
      </c>
      <c r="H6525" s="128" t="s">
        <v>124</v>
      </c>
      <c r="I6525" s="128" t="s">
        <v>42</v>
      </c>
      <c r="J6525" s="128" t="s">
        <v>652</v>
      </c>
      <c r="K6525" s="128" t="s">
        <v>652</v>
      </c>
      <c r="L6525" s="128" t="s">
        <v>43</v>
      </c>
      <c r="M6525" s="128" t="s">
        <v>44</v>
      </c>
      <c r="N6525" s="128" t="s">
        <v>150</v>
      </c>
      <c r="O6525" s="128" t="s">
        <v>1534</v>
      </c>
      <c r="P6525" s="128" t="s">
        <v>1152</v>
      </c>
      <c r="Q6525" s="128" t="s">
        <v>2486</v>
      </c>
      <c r="R6525" s="128" t="s">
        <v>2495</v>
      </c>
      <c r="S6525" s="127">
        <v>201508</v>
      </c>
      <c r="T6525" s="128" t="s">
        <v>52</v>
      </c>
      <c r="U6525" s="127">
        <v>0</v>
      </c>
      <c r="V6525" s="138">
        <v>171578.46</v>
      </c>
      <c r="W6525" s="128" t="s">
        <v>1152</v>
      </c>
      <c r="X6525" s="128" t="s">
        <v>177</v>
      </c>
      <c r="Y6525" s="128" t="s">
        <v>1152</v>
      </c>
      <c r="Z6525" s="128" t="s">
        <v>48</v>
      </c>
      <c r="AA6525" s="128" t="s">
        <v>2481</v>
      </c>
      <c r="AB6525" s="128" t="s">
        <v>42</v>
      </c>
      <c r="AC6525" s="128" t="s">
        <v>2526</v>
      </c>
      <c r="AD6525" s="128" t="s">
        <v>51</v>
      </c>
      <c r="AG6525" s="130"/>
      <c r="AH6525" s="130"/>
      <c r="AI6525" s="130"/>
      <c r="AJ6525" s="130"/>
      <c r="AK6525" s="130"/>
      <c r="AL6525" s="130"/>
      <c r="AM6525" s="130"/>
      <c r="AN6525" s="130"/>
      <c r="AO6525" s="130"/>
      <c r="AP6525" s="130"/>
      <c r="AQ6525" s="130"/>
      <c r="AR6525" s="130"/>
      <c r="AS6525" s="130"/>
      <c r="AT6525" s="130"/>
      <c r="AU6525" s="130"/>
      <c r="AV6525" s="130"/>
      <c r="AW6525" s="130"/>
      <c r="AX6525" s="130"/>
      <c r="AY6525" s="130"/>
      <c r="AZ6525" s="130"/>
      <c r="BA6525" s="130"/>
      <c r="BB6525" s="130"/>
      <c r="BC6525" s="130"/>
      <c r="BD6525" s="130"/>
      <c r="BE6525" s="130"/>
      <c r="BF6525" s="130"/>
      <c r="BG6525" s="130"/>
      <c r="BH6525" s="130"/>
      <c r="BI6525" s="130"/>
      <c r="BJ6525" s="130"/>
      <c r="BK6525" s="130"/>
      <c r="BL6525" s="130"/>
      <c r="BM6525" s="130"/>
      <c r="BN6525" s="130"/>
      <c r="BO6525" s="130"/>
      <c r="BP6525" s="130"/>
      <c r="BQ6525" s="130"/>
      <c r="BR6525" s="130"/>
      <c r="BS6525" s="130"/>
      <c r="BT6525" s="130"/>
      <c r="BU6525" s="130"/>
      <c r="BV6525" s="130"/>
      <c r="BW6525" s="130"/>
      <c r="BX6525" s="130"/>
      <c r="BY6525" s="130"/>
      <c r="BZ6525" s="130"/>
      <c r="CA6525" s="130"/>
      <c r="CB6525" s="130"/>
      <c r="CC6525" s="130"/>
      <c r="CD6525" s="130"/>
      <c r="CE6525" s="130"/>
      <c r="CF6525" s="130"/>
      <c r="CG6525" s="130"/>
      <c r="CH6525" s="130"/>
      <c r="CI6525" s="130"/>
      <c r="CJ6525" s="130"/>
      <c r="CK6525" s="130"/>
      <c r="CL6525" s="130"/>
      <c r="CM6525" s="130"/>
      <c r="CN6525" s="130"/>
      <c r="CO6525" s="130"/>
      <c r="CP6525" s="130"/>
      <c r="CQ6525" s="130"/>
      <c r="CR6525" s="130"/>
      <c r="CS6525" s="130"/>
      <c r="CT6525" s="130"/>
      <c r="CU6525" s="130"/>
      <c r="CV6525" s="130"/>
      <c r="CW6525" s="130"/>
      <c r="CX6525" s="130"/>
      <c r="CY6525" s="130"/>
      <c r="CZ6525" s="130"/>
      <c r="DA6525" s="130"/>
      <c r="DB6525" s="130"/>
      <c r="DC6525" s="130"/>
      <c r="DD6525" s="130"/>
      <c r="DE6525" s="130"/>
      <c r="DF6525" s="130"/>
      <c r="DG6525" s="130"/>
      <c r="DH6525" s="130"/>
      <c r="DI6525" s="130"/>
      <c r="DJ6525" s="130"/>
      <c r="DK6525" s="130"/>
      <c r="DL6525" s="130"/>
      <c r="DM6525" s="130"/>
      <c r="DN6525" s="130"/>
      <c r="DO6525" s="130"/>
      <c r="DP6525" s="130"/>
      <c r="DQ6525" s="130"/>
      <c r="DR6525" s="130"/>
      <c r="DS6525" s="130"/>
      <c r="DT6525" s="130"/>
      <c r="DU6525" s="130"/>
      <c r="DV6525" s="130"/>
      <c r="DW6525" s="130"/>
      <c r="DX6525" s="130"/>
      <c r="DY6525" s="130"/>
      <c r="DZ6525" s="130"/>
      <c r="EA6525" s="130"/>
      <c r="EB6525" s="130"/>
      <c r="EC6525" s="130"/>
      <c r="ED6525" s="130"/>
      <c r="EE6525" s="130"/>
      <c r="EF6525" s="130"/>
      <c r="EG6525" s="130"/>
      <c r="EH6525" s="130"/>
      <c r="EI6525" s="130"/>
      <c r="EJ6525" s="130"/>
      <c r="EK6525" s="130"/>
      <c r="EL6525" s="130"/>
      <c r="EM6525" s="130"/>
      <c r="EN6525" s="130"/>
      <c r="EO6525" s="130"/>
      <c r="EP6525" s="130"/>
      <c r="EQ6525" s="130"/>
      <c r="ER6525" s="130"/>
      <c r="ES6525" s="130"/>
      <c r="ET6525" s="130"/>
      <c r="EU6525" s="130"/>
      <c r="EV6525" s="130"/>
      <c r="EW6525" s="130"/>
      <c r="EX6525" s="130"/>
      <c r="EY6525" s="130"/>
      <c r="EZ6525" s="130"/>
      <c r="FA6525" s="130"/>
      <c r="FB6525" s="130"/>
      <c r="FC6525" s="130"/>
      <c r="FD6525" s="130"/>
      <c r="FE6525" s="130"/>
      <c r="FF6525" s="130"/>
      <c r="FG6525" s="130"/>
      <c r="FH6525" s="130"/>
      <c r="FI6525" s="130"/>
      <c r="FJ6525" s="130"/>
      <c r="FK6525" s="130"/>
      <c r="FL6525" s="130"/>
      <c r="FM6525" s="130"/>
      <c r="FN6525" s="130"/>
      <c r="FO6525" s="130"/>
      <c r="FP6525" s="130"/>
      <c r="FQ6525" s="130"/>
      <c r="FR6525" s="130"/>
      <c r="FS6525" s="130"/>
      <c r="FT6525" s="130"/>
      <c r="FU6525" s="130"/>
      <c r="FV6525" s="130"/>
      <c r="FW6525" s="130"/>
      <c r="FX6525" s="130"/>
      <c r="FY6525" s="130"/>
      <c r="FZ6525" s="130"/>
      <c r="GA6525" s="130"/>
      <c r="GB6525" s="130"/>
      <c r="GC6525" s="130"/>
      <c r="GD6525" s="130"/>
      <c r="GE6525" s="130"/>
      <c r="GF6525" s="130"/>
      <c r="GG6525" s="130"/>
      <c r="GH6525" s="130"/>
      <c r="GI6525" s="130"/>
      <c r="GJ6525" s="130"/>
      <c r="GK6525" s="130"/>
      <c r="GL6525" s="130"/>
      <c r="GM6525" s="130"/>
      <c r="GN6525" s="130"/>
      <c r="GO6525" s="130"/>
      <c r="GP6525" s="130"/>
      <c r="GQ6525" s="130"/>
      <c r="GR6525" s="130"/>
      <c r="GS6525" s="130"/>
      <c r="GT6525" s="130"/>
      <c r="GU6525" s="130"/>
      <c r="GV6525" s="130"/>
      <c r="GW6525" s="130"/>
      <c r="GX6525" s="130"/>
      <c r="GY6525" s="130"/>
      <c r="GZ6525" s="130"/>
      <c r="HA6525" s="130"/>
      <c r="HB6525" s="130"/>
      <c r="HC6525" s="130"/>
      <c r="HD6525" s="130"/>
      <c r="HE6525" s="130"/>
      <c r="HF6525" s="130"/>
      <c r="HG6525" s="130"/>
      <c r="HH6525" s="130"/>
      <c r="HI6525" s="130"/>
      <c r="HJ6525" s="130"/>
      <c r="HK6525" s="130"/>
      <c r="HL6525" s="130"/>
      <c r="HM6525" s="130"/>
      <c r="HN6525" s="130"/>
      <c r="HO6525" s="130"/>
      <c r="HP6525" s="130"/>
      <c r="HQ6525" s="130"/>
      <c r="HR6525" s="130"/>
      <c r="HS6525" s="130"/>
      <c r="HT6525" s="130"/>
      <c r="HU6525" s="130"/>
      <c r="HV6525" s="130"/>
      <c r="HW6525" s="130"/>
      <c r="HX6525" s="130"/>
      <c r="HY6525" s="130"/>
      <c r="HZ6525" s="130"/>
      <c r="IA6525" s="130"/>
      <c r="IB6525" s="130"/>
      <c r="IC6525" s="130"/>
      <c r="ID6525" s="130"/>
      <c r="IE6525" s="130"/>
      <c r="IF6525" s="130"/>
      <c r="IG6525" s="130"/>
      <c r="IH6525" s="130"/>
      <c r="II6525" s="130"/>
      <c r="IJ6525" s="130"/>
      <c r="IK6525" s="130"/>
      <c r="IL6525" s="130"/>
      <c r="IM6525" s="130"/>
      <c r="IN6525" s="130"/>
      <c r="IO6525" s="130"/>
      <c r="IP6525" s="130"/>
      <c r="IQ6525" s="130"/>
      <c r="IR6525" s="130"/>
      <c r="IS6525" s="130"/>
      <c r="IT6525" s="130"/>
      <c r="IU6525" s="130"/>
      <c r="IV6525" s="130"/>
    </row>
    <row r="6526" spans="1:256" x14ac:dyDescent="0.25">
      <c r="A6526" s="128" t="s">
        <v>35</v>
      </c>
      <c r="B6526" s="128" t="s">
        <v>36</v>
      </c>
      <c r="C6526" s="128" t="s">
        <v>37</v>
      </c>
      <c r="D6526" s="128" t="s">
        <v>121</v>
      </c>
      <c r="E6526" s="128" t="s">
        <v>122</v>
      </c>
      <c r="F6526" s="128" t="s">
        <v>123</v>
      </c>
      <c r="G6526" s="128" t="s">
        <v>124</v>
      </c>
      <c r="H6526" s="128" t="s">
        <v>124</v>
      </c>
      <c r="I6526" s="128" t="s">
        <v>42</v>
      </c>
      <c r="J6526" s="128" t="s">
        <v>532</v>
      </c>
      <c r="K6526" s="128" t="s">
        <v>532</v>
      </c>
      <c r="L6526" s="128" t="s">
        <v>43</v>
      </c>
      <c r="M6526" s="128" t="s">
        <v>44</v>
      </c>
      <c r="N6526" s="128" t="s">
        <v>150</v>
      </c>
      <c r="O6526" s="128" t="s">
        <v>1534</v>
      </c>
      <c r="P6526" s="128" t="s">
        <v>1152</v>
      </c>
      <c r="Q6526" s="128" t="s">
        <v>2486</v>
      </c>
      <c r="R6526" s="128" t="s">
        <v>2495</v>
      </c>
      <c r="S6526" s="127">
        <v>201508</v>
      </c>
      <c r="T6526" s="128" t="s">
        <v>52</v>
      </c>
      <c r="U6526" s="127">
        <v>0</v>
      </c>
      <c r="V6526" s="138">
        <v>152490.57999999999</v>
      </c>
      <c r="W6526" s="128" t="s">
        <v>1152</v>
      </c>
      <c r="X6526" s="128" t="s">
        <v>177</v>
      </c>
      <c r="Y6526" s="128" t="s">
        <v>1152</v>
      </c>
      <c r="Z6526" s="128" t="s">
        <v>48</v>
      </c>
      <c r="AA6526" s="128" t="s">
        <v>2481</v>
      </c>
      <c r="AB6526" s="128" t="s">
        <v>42</v>
      </c>
      <c r="AC6526" s="128" t="s">
        <v>2526</v>
      </c>
      <c r="AD6526" s="128" t="s">
        <v>51</v>
      </c>
      <c r="AG6526" s="130"/>
      <c r="AH6526" s="130"/>
      <c r="AI6526" s="130"/>
      <c r="AJ6526" s="130"/>
      <c r="AK6526" s="130"/>
      <c r="AL6526" s="130"/>
      <c r="AM6526" s="130"/>
      <c r="AN6526" s="130"/>
      <c r="AO6526" s="130"/>
      <c r="AP6526" s="130"/>
      <c r="AQ6526" s="130"/>
      <c r="AR6526" s="130"/>
      <c r="AS6526" s="130"/>
      <c r="AT6526" s="130"/>
      <c r="AU6526" s="130"/>
      <c r="AV6526" s="130"/>
      <c r="AW6526" s="130"/>
      <c r="AX6526" s="130"/>
      <c r="AY6526" s="130"/>
      <c r="AZ6526" s="130"/>
      <c r="BA6526" s="130"/>
      <c r="BB6526" s="130"/>
      <c r="BC6526" s="130"/>
      <c r="BD6526" s="130"/>
      <c r="BE6526" s="130"/>
      <c r="BF6526" s="130"/>
      <c r="BG6526" s="130"/>
      <c r="BH6526" s="130"/>
      <c r="BI6526" s="130"/>
      <c r="BJ6526" s="130"/>
      <c r="BK6526" s="130"/>
      <c r="BL6526" s="130"/>
      <c r="BM6526" s="130"/>
      <c r="BN6526" s="130"/>
      <c r="BO6526" s="130"/>
      <c r="BP6526" s="130"/>
      <c r="BQ6526" s="130"/>
      <c r="BR6526" s="130"/>
      <c r="BS6526" s="130"/>
      <c r="BT6526" s="130"/>
      <c r="BU6526" s="130"/>
      <c r="BV6526" s="130"/>
      <c r="BW6526" s="130"/>
      <c r="BX6526" s="130"/>
      <c r="BY6526" s="130"/>
      <c r="BZ6526" s="130"/>
      <c r="CA6526" s="130"/>
      <c r="CB6526" s="130"/>
      <c r="CC6526" s="130"/>
      <c r="CD6526" s="130"/>
      <c r="CE6526" s="130"/>
      <c r="CF6526" s="130"/>
      <c r="CG6526" s="130"/>
      <c r="CH6526" s="130"/>
      <c r="CI6526" s="130"/>
      <c r="CJ6526" s="130"/>
      <c r="CK6526" s="130"/>
      <c r="CL6526" s="130"/>
      <c r="CM6526" s="130"/>
      <c r="CN6526" s="130"/>
      <c r="CO6526" s="130"/>
      <c r="CP6526" s="130"/>
      <c r="CQ6526" s="130"/>
      <c r="CR6526" s="130"/>
      <c r="CS6526" s="130"/>
      <c r="CT6526" s="130"/>
      <c r="CU6526" s="130"/>
      <c r="CV6526" s="130"/>
      <c r="CW6526" s="130"/>
      <c r="CX6526" s="130"/>
      <c r="CY6526" s="130"/>
      <c r="CZ6526" s="130"/>
      <c r="DA6526" s="130"/>
      <c r="DB6526" s="130"/>
      <c r="DC6526" s="130"/>
      <c r="DD6526" s="130"/>
      <c r="DE6526" s="130"/>
      <c r="DF6526" s="130"/>
      <c r="DG6526" s="130"/>
      <c r="DH6526" s="130"/>
      <c r="DI6526" s="130"/>
      <c r="DJ6526" s="130"/>
      <c r="DK6526" s="130"/>
      <c r="DL6526" s="130"/>
      <c r="DM6526" s="130"/>
      <c r="DN6526" s="130"/>
      <c r="DO6526" s="130"/>
      <c r="DP6526" s="130"/>
      <c r="DQ6526" s="130"/>
      <c r="DR6526" s="130"/>
      <c r="DS6526" s="130"/>
      <c r="DT6526" s="130"/>
      <c r="DU6526" s="130"/>
      <c r="DV6526" s="130"/>
      <c r="DW6526" s="130"/>
      <c r="DX6526" s="130"/>
      <c r="DY6526" s="130"/>
      <c r="DZ6526" s="130"/>
      <c r="EA6526" s="130"/>
      <c r="EB6526" s="130"/>
      <c r="EC6526" s="130"/>
      <c r="ED6526" s="130"/>
      <c r="EE6526" s="130"/>
      <c r="EF6526" s="130"/>
      <c r="EG6526" s="130"/>
      <c r="EH6526" s="130"/>
      <c r="EI6526" s="130"/>
      <c r="EJ6526" s="130"/>
      <c r="EK6526" s="130"/>
      <c r="EL6526" s="130"/>
      <c r="EM6526" s="130"/>
      <c r="EN6526" s="130"/>
      <c r="EO6526" s="130"/>
      <c r="EP6526" s="130"/>
      <c r="EQ6526" s="130"/>
      <c r="ER6526" s="130"/>
      <c r="ES6526" s="130"/>
      <c r="ET6526" s="130"/>
      <c r="EU6526" s="130"/>
      <c r="EV6526" s="130"/>
      <c r="EW6526" s="130"/>
      <c r="EX6526" s="130"/>
      <c r="EY6526" s="130"/>
      <c r="EZ6526" s="130"/>
      <c r="FA6526" s="130"/>
      <c r="FB6526" s="130"/>
      <c r="FC6526" s="130"/>
      <c r="FD6526" s="130"/>
      <c r="FE6526" s="130"/>
      <c r="FF6526" s="130"/>
      <c r="FG6526" s="130"/>
      <c r="FH6526" s="130"/>
      <c r="FI6526" s="130"/>
      <c r="FJ6526" s="130"/>
      <c r="FK6526" s="130"/>
      <c r="FL6526" s="130"/>
      <c r="FM6526" s="130"/>
      <c r="FN6526" s="130"/>
      <c r="FO6526" s="130"/>
      <c r="FP6526" s="130"/>
      <c r="FQ6526" s="130"/>
      <c r="FR6526" s="130"/>
      <c r="FS6526" s="130"/>
      <c r="FT6526" s="130"/>
      <c r="FU6526" s="130"/>
      <c r="FV6526" s="130"/>
      <c r="FW6526" s="130"/>
      <c r="FX6526" s="130"/>
      <c r="FY6526" s="130"/>
      <c r="FZ6526" s="130"/>
      <c r="GA6526" s="130"/>
      <c r="GB6526" s="130"/>
      <c r="GC6526" s="130"/>
      <c r="GD6526" s="130"/>
      <c r="GE6526" s="130"/>
      <c r="GF6526" s="130"/>
      <c r="GG6526" s="130"/>
      <c r="GH6526" s="130"/>
      <c r="GI6526" s="130"/>
      <c r="GJ6526" s="130"/>
      <c r="GK6526" s="130"/>
      <c r="GL6526" s="130"/>
      <c r="GM6526" s="130"/>
      <c r="GN6526" s="130"/>
      <c r="GO6526" s="130"/>
      <c r="GP6526" s="130"/>
      <c r="GQ6526" s="130"/>
      <c r="GR6526" s="130"/>
      <c r="GS6526" s="130"/>
      <c r="GT6526" s="130"/>
      <c r="GU6526" s="130"/>
      <c r="GV6526" s="130"/>
      <c r="GW6526" s="130"/>
      <c r="GX6526" s="130"/>
      <c r="GY6526" s="130"/>
      <c r="GZ6526" s="130"/>
      <c r="HA6526" s="130"/>
      <c r="HB6526" s="130"/>
      <c r="HC6526" s="130"/>
      <c r="HD6526" s="130"/>
      <c r="HE6526" s="130"/>
      <c r="HF6526" s="130"/>
      <c r="HG6526" s="130"/>
      <c r="HH6526" s="130"/>
      <c r="HI6526" s="130"/>
      <c r="HJ6526" s="130"/>
      <c r="HK6526" s="130"/>
      <c r="HL6526" s="130"/>
      <c r="HM6526" s="130"/>
      <c r="HN6526" s="130"/>
      <c r="HO6526" s="130"/>
      <c r="HP6526" s="130"/>
      <c r="HQ6526" s="130"/>
      <c r="HR6526" s="130"/>
      <c r="HS6526" s="130"/>
      <c r="HT6526" s="130"/>
      <c r="HU6526" s="130"/>
      <c r="HV6526" s="130"/>
      <c r="HW6526" s="130"/>
      <c r="HX6526" s="130"/>
      <c r="HY6526" s="130"/>
      <c r="HZ6526" s="130"/>
      <c r="IA6526" s="130"/>
      <c r="IB6526" s="130"/>
      <c r="IC6526" s="130"/>
      <c r="ID6526" s="130"/>
      <c r="IE6526" s="130"/>
      <c r="IF6526" s="130"/>
      <c r="IG6526" s="130"/>
      <c r="IH6526" s="130"/>
      <c r="II6526" s="130"/>
      <c r="IJ6526" s="130"/>
      <c r="IK6526" s="130"/>
      <c r="IL6526" s="130"/>
      <c r="IM6526" s="130"/>
      <c r="IN6526" s="130"/>
      <c r="IO6526" s="130"/>
      <c r="IP6526" s="130"/>
      <c r="IQ6526" s="130"/>
      <c r="IR6526" s="130"/>
      <c r="IS6526" s="130"/>
      <c r="IT6526" s="130"/>
      <c r="IU6526" s="130"/>
      <c r="IV6526" s="130"/>
    </row>
    <row r="6527" spans="1:256" x14ac:dyDescent="0.25">
      <c r="A6527" s="128" t="s">
        <v>35</v>
      </c>
      <c r="B6527" s="128" t="s">
        <v>36</v>
      </c>
      <c r="C6527" s="128" t="s">
        <v>37</v>
      </c>
      <c r="D6527" s="128" t="s">
        <v>121</v>
      </c>
      <c r="E6527" s="128" t="s">
        <v>122</v>
      </c>
      <c r="F6527" s="128" t="s">
        <v>123</v>
      </c>
      <c r="G6527" s="128" t="s">
        <v>124</v>
      </c>
      <c r="H6527" s="128" t="s">
        <v>124</v>
      </c>
      <c r="I6527" s="128" t="s">
        <v>42</v>
      </c>
      <c r="J6527" s="128" t="s">
        <v>182</v>
      </c>
      <c r="K6527" s="128" t="s">
        <v>182</v>
      </c>
      <c r="L6527" s="128" t="s">
        <v>43</v>
      </c>
      <c r="M6527" s="128" t="s">
        <v>44</v>
      </c>
      <c r="N6527" s="128" t="s">
        <v>150</v>
      </c>
      <c r="O6527" s="128" t="s">
        <v>1534</v>
      </c>
      <c r="P6527" s="128" t="s">
        <v>1152</v>
      </c>
      <c r="Q6527" s="128" t="s">
        <v>2486</v>
      </c>
      <c r="R6527" s="128" t="s">
        <v>1152</v>
      </c>
      <c r="S6527" s="127">
        <v>201508</v>
      </c>
      <c r="T6527" s="128" t="s">
        <v>52</v>
      </c>
      <c r="U6527" s="127">
        <v>0</v>
      </c>
      <c r="V6527" s="138">
        <v>151447.9</v>
      </c>
      <c r="W6527" s="128" t="s">
        <v>1152</v>
      </c>
      <c r="X6527" s="128" t="s">
        <v>177</v>
      </c>
      <c r="Y6527" s="128" t="s">
        <v>1152</v>
      </c>
      <c r="Z6527" s="128" t="s">
        <v>48</v>
      </c>
      <c r="AA6527" s="128" t="s">
        <v>2481</v>
      </c>
      <c r="AB6527" s="128" t="s">
        <v>42</v>
      </c>
      <c r="AC6527" s="128" t="s">
        <v>2526</v>
      </c>
      <c r="AD6527" s="128" t="s">
        <v>51</v>
      </c>
      <c r="AG6527" s="130"/>
      <c r="AH6527" s="130"/>
      <c r="AI6527" s="130"/>
      <c r="AJ6527" s="130"/>
      <c r="AK6527" s="130"/>
      <c r="AL6527" s="130"/>
      <c r="AM6527" s="130"/>
      <c r="AN6527" s="130"/>
      <c r="AO6527" s="130"/>
      <c r="AP6527" s="130"/>
      <c r="AQ6527" s="130"/>
      <c r="AR6527" s="130"/>
      <c r="AS6527" s="130"/>
      <c r="AT6527" s="130"/>
      <c r="AU6527" s="130"/>
      <c r="AV6527" s="130"/>
      <c r="AW6527" s="130"/>
      <c r="AX6527" s="130"/>
      <c r="AY6527" s="130"/>
      <c r="AZ6527" s="130"/>
      <c r="BA6527" s="130"/>
      <c r="BB6527" s="130"/>
      <c r="BC6527" s="130"/>
      <c r="BD6527" s="130"/>
      <c r="BE6527" s="130"/>
      <c r="BF6527" s="130"/>
      <c r="BG6527" s="130"/>
      <c r="BH6527" s="130"/>
      <c r="BI6527" s="130"/>
      <c r="BJ6527" s="130"/>
      <c r="BK6527" s="130"/>
      <c r="BL6527" s="130"/>
      <c r="BM6527" s="130"/>
      <c r="BN6527" s="130"/>
      <c r="BO6527" s="130"/>
      <c r="BP6527" s="130"/>
      <c r="BQ6527" s="130"/>
      <c r="BR6527" s="130"/>
      <c r="BS6527" s="130"/>
      <c r="BT6527" s="130"/>
      <c r="BU6527" s="130"/>
      <c r="BV6527" s="130"/>
      <c r="BW6527" s="130"/>
      <c r="BX6527" s="130"/>
      <c r="BY6527" s="130"/>
      <c r="BZ6527" s="130"/>
      <c r="CA6527" s="130"/>
      <c r="CB6527" s="130"/>
      <c r="CC6527" s="130"/>
      <c r="CD6527" s="130"/>
      <c r="CE6527" s="130"/>
      <c r="CF6527" s="130"/>
      <c r="CG6527" s="130"/>
      <c r="CH6527" s="130"/>
      <c r="CI6527" s="130"/>
      <c r="CJ6527" s="130"/>
      <c r="CK6527" s="130"/>
      <c r="CL6527" s="130"/>
      <c r="CM6527" s="130"/>
      <c r="CN6527" s="130"/>
      <c r="CO6527" s="130"/>
      <c r="CP6527" s="130"/>
      <c r="CQ6527" s="130"/>
      <c r="CR6527" s="130"/>
      <c r="CS6527" s="130"/>
      <c r="CT6527" s="130"/>
      <c r="CU6527" s="130"/>
      <c r="CV6527" s="130"/>
      <c r="CW6527" s="130"/>
      <c r="CX6527" s="130"/>
      <c r="CY6527" s="130"/>
      <c r="CZ6527" s="130"/>
      <c r="DA6527" s="130"/>
      <c r="DB6527" s="130"/>
      <c r="DC6527" s="130"/>
      <c r="DD6527" s="130"/>
      <c r="DE6527" s="130"/>
      <c r="DF6527" s="130"/>
      <c r="DG6527" s="130"/>
      <c r="DH6527" s="130"/>
      <c r="DI6527" s="130"/>
      <c r="DJ6527" s="130"/>
      <c r="DK6527" s="130"/>
      <c r="DL6527" s="130"/>
      <c r="DM6527" s="130"/>
      <c r="DN6527" s="130"/>
      <c r="DO6527" s="130"/>
      <c r="DP6527" s="130"/>
      <c r="DQ6527" s="130"/>
      <c r="DR6527" s="130"/>
      <c r="DS6527" s="130"/>
      <c r="DT6527" s="130"/>
      <c r="DU6527" s="130"/>
      <c r="DV6527" s="130"/>
      <c r="DW6527" s="130"/>
      <c r="DX6527" s="130"/>
      <c r="DY6527" s="130"/>
      <c r="DZ6527" s="130"/>
      <c r="EA6527" s="130"/>
      <c r="EB6527" s="130"/>
      <c r="EC6527" s="130"/>
      <c r="ED6527" s="130"/>
      <c r="EE6527" s="130"/>
      <c r="EF6527" s="130"/>
      <c r="EG6527" s="130"/>
      <c r="EH6527" s="130"/>
      <c r="EI6527" s="130"/>
      <c r="EJ6527" s="130"/>
      <c r="EK6527" s="130"/>
      <c r="EL6527" s="130"/>
      <c r="EM6527" s="130"/>
      <c r="EN6527" s="130"/>
      <c r="EO6527" s="130"/>
      <c r="EP6527" s="130"/>
      <c r="EQ6527" s="130"/>
      <c r="ER6527" s="130"/>
      <c r="ES6527" s="130"/>
      <c r="ET6527" s="130"/>
      <c r="EU6527" s="130"/>
      <c r="EV6527" s="130"/>
      <c r="EW6527" s="130"/>
      <c r="EX6527" s="130"/>
      <c r="EY6527" s="130"/>
      <c r="EZ6527" s="130"/>
      <c r="FA6527" s="130"/>
      <c r="FB6527" s="130"/>
      <c r="FC6527" s="130"/>
      <c r="FD6527" s="130"/>
      <c r="FE6527" s="130"/>
      <c r="FF6527" s="130"/>
      <c r="FG6527" s="130"/>
      <c r="FH6527" s="130"/>
      <c r="FI6527" s="130"/>
      <c r="FJ6527" s="130"/>
      <c r="FK6527" s="130"/>
      <c r="FL6527" s="130"/>
      <c r="FM6527" s="130"/>
      <c r="FN6527" s="130"/>
      <c r="FO6527" s="130"/>
      <c r="FP6527" s="130"/>
      <c r="FQ6527" s="130"/>
      <c r="FR6527" s="130"/>
      <c r="FS6527" s="130"/>
      <c r="FT6527" s="130"/>
      <c r="FU6527" s="130"/>
      <c r="FV6527" s="130"/>
      <c r="FW6527" s="130"/>
      <c r="FX6527" s="130"/>
      <c r="FY6527" s="130"/>
      <c r="FZ6527" s="130"/>
      <c r="GA6527" s="130"/>
      <c r="GB6527" s="130"/>
      <c r="GC6527" s="130"/>
      <c r="GD6527" s="130"/>
      <c r="GE6527" s="130"/>
      <c r="GF6527" s="130"/>
      <c r="GG6527" s="130"/>
      <c r="GH6527" s="130"/>
      <c r="GI6527" s="130"/>
      <c r="GJ6527" s="130"/>
      <c r="GK6527" s="130"/>
      <c r="GL6527" s="130"/>
      <c r="GM6527" s="130"/>
      <c r="GN6527" s="130"/>
      <c r="GO6527" s="130"/>
      <c r="GP6527" s="130"/>
      <c r="GQ6527" s="130"/>
      <c r="GR6527" s="130"/>
      <c r="GS6527" s="130"/>
      <c r="GT6527" s="130"/>
      <c r="GU6527" s="130"/>
      <c r="GV6527" s="130"/>
      <c r="GW6527" s="130"/>
      <c r="GX6527" s="130"/>
      <c r="GY6527" s="130"/>
      <c r="GZ6527" s="130"/>
      <c r="HA6527" s="130"/>
      <c r="HB6527" s="130"/>
      <c r="HC6527" s="130"/>
      <c r="HD6527" s="130"/>
      <c r="HE6527" s="130"/>
      <c r="HF6527" s="130"/>
      <c r="HG6527" s="130"/>
      <c r="HH6527" s="130"/>
      <c r="HI6527" s="130"/>
      <c r="HJ6527" s="130"/>
      <c r="HK6527" s="130"/>
      <c r="HL6527" s="130"/>
      <c r="HM6527" s="130"/>
      <c r="HN6527" s="130"/>
      <c r="HO6527" s="130"/>
      <c r="HP6527" s="130"/>
      <c r="HQ6527" s="130"/>
      <c r="HR6527" s="130"/>
      <c r="HS6527" s="130"/>
      <c r="HT6527" s="130"/>
      <c r="HU6527" s="130"/>
      <c r="HV6527" s="130"/>
      <c r="HW6527" s="130"/>
      <c r="HX6527" s="130"/>
      <c r="HY6527" s="130"/>
      <c r="HZ6527" s="130"/>
      <c r="IA6527" s="130"/>
      <c r="IB6527" s="130"/>
      <c r="IC6527" s="130"/>
      <c r="ID6527" s="130"/>
      <c r="IE6527" s="130"/>
      <c r="IF6527" s="130"/>
      <c r="IG6527" s="130"/>
      <c r="IH6527" s="130"/>
      <c r="II6527" s="130"/>
      <c r="IJ6527" s="130"/>
      <c r="IK6527" s="130"/>
      <c r="IL6527" s="130"/>
      <c r="IM6527" s="130"/>
      <c r="IN6527" s="130"/>
      <c r="IO6527" s="130"/>
      <c r="IP6527" s="130"/>
      <c r="IQ6527" s="130"/>
      <c r="IR6527" s="130"/>
      <c r="IS6527" s="130"/>
      <c r="IT6527" s="130"/>
      <c r="IU6527" s="130"/>
      <c r="IV6527" s="130"/>
    </row>
    <row r="6528" spans="1:256" x14ac:dyDescent="0.25">
      <c r="A6528" s="128" t="s">
        <v>35</v>
      </c>
      <c r="B6528" s="128" t="s">
        <v>36</v>
      </c>
      <c r="C6528" s="128" t="s">
        <v>37</v>
      </c>
      <c r="D6528" s="128" t="s">
        <v>121</v>
      </c>
      <c r="E6528" s="128" t="s">
        <v>122</v>
      </c>
      <c r="F6528" s="128" t="s">
        <v>123</v>
      </c>
      <c r="G6528" s="128" t="s">
        <v>124</v>
      </c>
      <c r="H6528" s="128" t="s">
        <v>124</v>
      </c>
      <c r="I6528" s="128" t="s">
        <v>42</v>
      </c>
      <c r="J6528" s="128" t="s">
        <v>652</v>
      </c>
      <c r="K6528" s="128" t="s">
        <v>652</v>
      </c>
      <c r="L6528" s="128" t="s">
        <v>43</v>
      </c>
      <c r="M6528" s="128" t="s">
        <v>44</v>
      </c>
      <c r="N6528" s="128" t="s">
        <v>150</v>
      </c>
      <c r="O6528" s="128" t="s">
        <v>1534</v>
      </c>
      <c r="P6528" s="128" t="s">
        <v>1152</v>
      </c>
      <c r="Q6528" s="128" t="s">
        <v>2486</v>
      </c>
      <c r="R6528" s="128" t="s">
        <v>1152</v>
      </c>
      <c r="S6528" s="127">
        <v>201508</v>
      </c>
      <c r="T6528" s="128" t="s">
        <v>52</v>
      </c>
      <c r="U6528" s="127">
        <v>0</v>
      </c>
      <c r="V6528" s="138">
        <v>81873.649999999994</v>
      </c>
      <c r="W6528" s="128" t="s">
        <v>1152</v>
      </c>
      <c r="X6528" s="128" t="s">
        <v>177</v>
      </c>
      <c r="Y6528" s="128" t="s">
        <v>1152</v>
      </c>
      <c r="Z6528" s="128" t="s">
        <v>48</v>
      </c>
      <c r="AA6528" s="128" t="s">
        <v>2481</v>
      </c>
      <c r="AB6528" s="128" t="s">
        <v>42</v>
      </c>
      <c r="AC6528" s="128" t="s">
        <v>2526</v>
      </c>
      <c r="AD6528" s="128" t="s">
        <v>51</v>
      </c>
    </row>
    <row r="6529" spans="1:30" x14ac:dyDescent="0.25">
      <c r="A6529" s="128" t="s">
        <v>35</v>
      </c>
      <c r="B6529" s="128" t="s">
        <v>36</v>
      </c>
      <c r="C6529" s="128" t="s">
        <v>37</v>
      </c>
      <c r="D6529" s="128" t="s">
        <v>121</v>
      </c>
      <c r="E6529" s="128" t="s">
        <v>122</v>
      </c>
      <c r="F6529" s="128" t="s">
        <v>123</v>
      </c>
      <c r="G6529" s="128" t="s">
        <v>124</v>
      </c>
      <c r="H6529" s="128" t="s">
        <v>124</v>
      </c>
      <c r="I6529" s="128" t="s">
        <v>42</v>
      </c>
      <c r="J6529" s="128" t="s">
        <v>174</v>
      </c>
      <c r="K6529" s="128" t="s">
        <v>174</v>
      </c>
      <c r="L6529" s="128" t="s">
        <v>43</v>
      </c>
      <c r="M6529" s="128" t="s">
        <v>44</v>
      </c>
      <c r="N6529" s="128" t="s">
        <v>150</v>
      </c>
      <c r="O6529" s="128" t="s">
        <v>1534</v>
      </c>
      <c r="P6529" s="128" t="s">
        <v>1152</v>
      </c>
      <c r="Q6529" s="128" t="s">
        <v>2486</v>
      </c>
      <c r="R6529" s="128" t="s">
        <v>1152</v>
      </c>
      <c r="S6529" s="127">
        <v>201508</v>
      </c>
      <c r="T6529" s="128" t="s">
        <v>52</v>
      </c>
      <c r="U6529" s="127">
        <v>0</v>
      </c>
      <c r="V6529" s="138">
        <v>62994.44</v>
      </c>
      <c r="W6529" s="128" t="s">
        <v>1152</v>
      </c>
      <c r="X6529" s="128" t="s">
        <v>177</v>
      </c>
      <c r="Y6529" s="128" t="s">
        <v>1152</v>
      </c>
      <c r="Z6529" s="128" t="s">
        <v>48</v>
      </c>
      <c r="AA6529" s="128" t="s">
        <v>2481</v>
      </c>
      <c r="AB6529" s="128" t="s">
        <v>42</v>
      </c>
      <c r="AC6529" s="128" t="s">
        <v>2526</v>
      </c>
      <c r="AD6529" s="128" t="s">
        <v>51</v>
      </c>
    </row>
    <row r="6530" spans="1:30" x14ac:dyDescent="0.25">
      <c r="A6530" s="128" t="s">
        <v>35</v>
      </c>
      <c r="B6530" s="128" t="s">
        <v>36</v>
      </c>
      <c r="C6530" s="128" t="s">
        <v>37</v>
      </c>
      <c r="D6530" s="128" t="s">
        <v>121</v>
      </c>
      <c r="E6530" s="128" t="s">
        <v>122</v>
      </c>
      <c r="F6530" s="128" t="s">
        <v>123</v>
      </c>
      <c r="G6530" s="128" t="s">
        <v>124</v>
      </c>
      <c r="H6530" s="128" t="s">
        <v>124</v>
      </c>
      <c r="I6530" s="128" t="s">
        <v>42</v>
      </c>
      <c r="J6530" s="128" t="s">
        <v>283</v>
      </c>
      <c r="K6530" s="128" t="s">
        <v>283</v>
      </c>
      <c r="L6530" s="128" t="s">
        <v>43</v>
      </c>
      <c r="M6530" s="128" t="s">
        <v>44</v>
      </c>
      <c r="N6530" s="128" t="s">
        <v>150</v>
      </c>
      <c r="O6530" s="128" t="s">
        <v>1534</v>
      </c>
      <c r="P6530" s="128" t="s">
        <v>1152</v>
      </c>
      <c r="Q6530" s="128" t="s">
        <v>1539</v>
      </c>
      <c r="R6530" s="128" t="s">
        <v>1152</v>
      </c>
      <c r="S6530" s="127">
        <v>201508</v>
      </c>
      <c r="T6530" s="128" t="s">
        <v>52</v>
      </c>
      <c r="U6530" s="127">
        <v>0</v>
      </c>
      <c r="V6530" s="138">
        <v>39300</v>
      </c>
      <c r="W6530" s="128" t="s">
        <v>1152</v>
      </c>
      <c r="X6530" s="128" t="s">
        <v>460</v>
      </c>
      <c r="Y6530" s="128" t="s">
        <v>1152</v>
      </c>
      <c r="Z6530" s="128" t="s">
        <v>48</v>
      </c>
      <c r="AA6530" s="128" t="s">
        <v>2481</v>
      </c>
      <c r="AB6530" s="128" t="s">
        <v>42</v>
      </c>
      <c r="AC6530" s="128" t="s">
        <v>2526</v>
      </c>
      <c r="AD6530" s="128" t="s">
        <v>51</v>
      </c>
    </row>
    <row r="6531" spans="1:30" x14ac:dyDescent="0.25">
      <c r="A6531" s="128" t="s">
        <v>35</v>
      </c>
      <c r="B6531" s="128" t="s">
        <v>36</v>
      </c>
      <c r="C6531" s="128" t="s">
        <v>37</v>
      </c>
      <c r="D6531" s="128" t="s">
        <v>121</v>
      </c>
      <c r="E6531" s="128" t="s">
        <v>122</v>
      </c>
      <c r="F6531" s="128" t="s">
        <v>123</v>
      </c>
      <c r="G6531" s="128" t="s">
        <v>124</v>
      </c>
      <c r="H6531" s="128" t="s">
        <v>124</v>
      </c>
      <c r="I6531" s="128" t="s">
        <v>42</v>
      </c>
      <c r="J6531" s="128" t="s">
        <v>285</v>
      </c>
      <c r="K6531" s="128" t="s">
        <v>285</v>
      </c>
      <c r="L6531" s="128" t="s">
        <v>43</v>
      </c>
      <c r="M6531" s="128" t="s">
        <v>44</v>
      </c>
      <c r="N6531" s="128" t="s">
        <v>150</v>
      </c>
      <c r="O6531" s="128" t="s">
        <v>1534</v>
      </c>
      <c r="P6531" s="128" t="s">
        <v>1152</v>
      </c>
      <c r="Q6531" s="128" t="s">
        <v>287</v>
      </c>
      <c r="R6531" s="128" t="s">
        <v>1152</v>
      </c>
      <c r="S6531" s="127">
        <v>201508</v>
      </c>
      <c r="T6531" s="128" t="s">
        <v>52</v>
      </c>
      <c r="U6531" s="127">
        <v>0</v>
      </c>
      <c r="V6531" s="138">
        <v>33825</v>
      </c>
      <c r="W6531" s="128" t="s">
        <v>1152</v>
      </c>
      <c r="X6531" s="128" t="s">
        <v>288</v>
      </c>
      <c r="Y6531" s="128" t="s">
        <v>1152</v>
      </c>
      <c r="Z6531" s="128" t="s">
        <v>48</v>
      </c>
      <c r="AA6531" s="128" t="s">
        <v>2481</v>
      </c>
      <c r="AB6531" s="128" t="s">
        <v>42</v>
      </c>
      <c r="AC6531" s="128" t="s">
        <v>2526</v>
      </c>
      <c r="AD6531" s="128" t="s">
        <v>51</v>
      </c>
    </row>
    <row r="6532" spans="1:30" x14ac:dyDescent="0.25">
      <c r="A6532" s="128" t="s">
        <v>35</v>
      </c>
      <c r="B6532" s="128" t="s">
        <v>36</v>
      </c>
      <c r="C6532" s="128" t="s">
        <v>37</v>
      </c>
      <c r="D6532" s="128" t="s">
        <v>121</v>
      </c>
      <c r="E6532" s="128" t="s">
        <v>122</v>
      </c>
      <c r="F6532" s="128" t="s">
        <v>123</v>
      </c>
      <c r="G6532" s="128" t="s">
        <v>124</v>
      </c>
      <c r="H6532" s="128" t="s">
        <v>124</v>
      </c>
      <c r="I6532" s="128" t="s">
        <v>42</v>
      </c>
      <c r="J6532" s="128" t="s">
        <v>532</v>
      </c>
      <c r="K6532" s="128" t="s">
        <v>532</v>
      </c>
      <c r="L6532" s="128" t="s">
        <v>43</v>
      </c>
      <c r="M6532" s="128" t="s">
        <v>44</v>
      </c>
      <c r="N6532" s="128" t="s">
        <v>150</v>
      </c>
      <c r="O6532" s="128" t="s">
        <v>1534</v>
      </c>
      <c r="P6532" s="128" t="s">
        <v>1152</v>
      </c>
      <c r="Q6532" s="128" t="s">
        <v>2486</v>
      </c>
      <c r="R6532" s="128" t="s">
        <v>1152</v>
      </c>
      <c r="S6532" s="127">
        <v>201508</v>
      </c>
      <c r="T6532" s="128" t="s">
        <v>52</v>
      </c>
      <c r="U6532" s="127">
        <v>0</v>
      </c>
      <c r="V6532" s="138">
        <v>31261.84</v>
      </c>
      <c r="W6532" s="128" t="s">
        <v>1152</v>
      </c>
      <c r="X6532" s="128" t="s">
        <v>177</v>
      </c>
      <c r="Y6532" s="128" t="s">
        <v>1152</v>
      </c>
      <c r="Z6532" s="128" t="s">
        <v>48</v>
      </c>
      <c r="AA6532" s="128" t="s">
        <v>2481</v>
      </c>
      <c r="AB6532" s="128" t="s">
        <v>42</v>
      </c>
      <c r="AC6532" s="128" t="s">
        <v>2526</v>
      </c>
      <c r="AD6532" s="128" t="s">
        <v>51</v>
      </c>
    </row>
    <row r="6533" spans="1:30" x14ac:dyDescent="0.25">
      <c r="A6533" s="128" t="s">
        <v>35</v>
      </c>
      <c r="B6533" s="128" t="s">
        <v>36</v>
      </c>
      <c r="C6533" s="128" t="s">
        <v>37</v>
      </c>
      <c r="D6533" s="128" t="s">
        <v>121</v>
      </c>
      <c r="E6533" s="128" t="s">
        <v>122</v>
      </c>
      <c r="F6533" s="128" t="s">
        <v>123</v>
      </c>
      <c r="G6533" s="128" t="s">
        <v>124</v>
      </c>
      <c r="H6533" s="128" t="s">
        <v>124</v>
      </c>
      <c r="I6533" s="128" t="s">
        <v>42</v>
      </c>
      <c r="J6533" s="128" t="s">
        <v>182</v>
      </c>
      <c r="K6533" s="128" t="s">
        <v>182</v>
      </c>
      <c r="L6533" s="128" t="s">
        <v>43</v>
      </c>
      <c r="M6533" s="128" t="s">
        <v>44</v>
      </c>
      <c r="N6533" s="128" t="s">
        <v>180</v>
      </c>
      <c r="O6533" s="128" t="s">
        <v>1534</v>
      </c>
      <c r="P6533" s="128" t="s">
        <v>1152</v>
      </c>
      <c r="Q6533" s="128" t="s">
        <v>2486</v>
      </c>
      <c r="R6533" s="128" t="s">
        <v>2495</v>
      </c>
      <c r="S6533" s="127">
        <v>201508</v>
      </c>
      <c r="T6533" s="128" t="s">
        <v>52</v>
      </c>
      <c r="U6533" s="127">
        <v>0</v>
      </c>
      <c r="V6533" s="138">
        <v>1106693.43</v>
      </c>
      <c r="W6533" s="128" t="s">
        <v>1152</v>
      </c>
      <c r="X6533" s="128" t="s">
        <v>177</v>
      </c>
      <c r="Y6533" s="128" t="s">
        <v>1152</v>
      </c>
      <c r="Z6533" s="128" t="s">
        <v>48</v>
      </c>
      <c r="AA6533" s="128" t="s">
        <v>2481</v>
      </c>
      <c r="AB6533" s="128" t="s">
        <v>42</v>
      </c>
      <c r="AC6533" s="128" t="s">
        <v>2526</v>
      </c>
      <c r="AD6533" s="128" t="s">
        <v>51</v>
      </c>
    </row>
    <row r="6534" spans="1:30" x14ac:dyDescent="0.25">
      <c r="A6534" s="128" t="s">
        <v>35</v>
      </c>
      <c r="B6534" s="128" t="s">
        <v>36</v>
      </c>
      <c r="C6534" s="128" t="s">
        <v>37</v>
      </c>
      <c r="D6534" s="128" t="s">
        <v>121</v>
      </c>
      <c r="E6534" s="128" t="s">
        <v>122</v>
      </c>
      <c r="F6534" s="128" t="s">
        <v>123</v>
      </c>
      <c r="G6534" s="128" t="s">
        <v>124</v>
      </c>
      <c r="H6534" s="128" t="s">
        <v>124</v>
      </c>
      <c r="I6534" s="128" t="s">
        <v>42</v>
      </c>
      <c r="J6534" s="128" t="s">
        <v>182</v>
      </c>
      <c r="K6534" s="128" t="s">
        <v>182</v>
      </c>
      <c r="L6534" s="128" t="s">
        <v>43</v>
      </c>
      <c r="M6534" s="128" t="s">
        <v>44</v>
      </c>
      <c r="N6534" s="128" t="s">
        <v>180</v>
      </c>
      <c r="O6534" s="128" t="s">
        <v>1534</v>
      </c>
      <c r="P6534" s="128" t="s">
        <v>1152</v>
      </c>
      <c r="Q6534" s="128" t="s">
        <v>2486</v>
      </c>
      <c r="R6534" s="128" t="s">
        <v>1152</v>
      </c>
      <c r="S6534" s="127">
        <v>201508</v>
      </c>
      <c r="T6534" s="128" t="s">
        <v>52</v>
      </c>
      <c r="U6534" s="127">
        <v>0</v>
      </c>
      <c r="V6534" s="138">
        <v>525979.51</v>
      </c>
      <c r="W6534" s="128" t="s">
        <v>1152</v>
      </c>
      <c r="X6534" s="128" t="s">
        <v>177</v>
      </c>
      <c r="Y6534" s="128" t="s">
        <v>1152</v>
      </c>
      <c r="Z6534" s="128" t="s">
        <v>48</v>
      </c>
      <c r="AA6534" s="128" t="s">
        <v>2481</v>
      </c>
      <c r="AB6534" s="128" t="s">
        <v>42</v>
      </c>
      <c r="AC6534" s="128" t="s">
        <v>2526</v>
      </c>
      <c r="AD6534" s="128" t="s">
        <v>51</v>
      </c>
    </row>
    <row r="6535" spans="1:30" x14ac:dyDescent="0.25">
      <c r="A6535" s="128" t="s">
        <v>35</v>
      </c>
      <c r="B6535" s="128" t="s">
        <v>36</v>
      </c>
      <c r="C6535" s="128" t="s">
        <v>37</v>
      </c>
      <c r="D6535" s="128" t="s">
        <v>121</v>
      </c>
      <c r="E6535" s="128" t="s">
        <v>122</v>
      </c>
      <c r="F6535" s="128" t="s">
        <v>123</v>
      </c>
      <c r="G6535" s="128" t="s">
        <v>124</v>
      </c>
      <c r="H6535" s="128" t="s">
        <v>124</v>
      </c>
      <c r="I6535" s="128" t="s">
        <v>42</v>
      </c>
      <c r="J6535" s="128" t="s">
        <v>652</v>
      </c>
      <c r="K6535" s="128" t="s">
        <v>652</v>
      </c>
      <c r="L6535" s="128" t="s">
        <v>43</v>
      </c>
      <c r="M6535" s="128" t="s">
        <v>44</v>
      </c>
      <c r="N6535" s="128" t="s">
        <v>180</v>
      </c>
      <c r="O6535" s="128" t="s">
        <v>1534</v>
      </c>
      <c r="P6535" s="128" t="s">
        <v>1152</v>
      </c>
      <c r="Q6535" s="128" t="s">
        <v>2486</v>
      </c>
      <c r="R6535" s="128" t="s">
        <v>2495</v>
      </c>
      <c r="S6535" s="127">
        <v>201508</v>
      </c>
      <c r="T6535" s="128" t="s">
        <v>52</v>
      </c>
      <c r="U6535" s="127">
        <v>0</v>
      </c>
      <c r="V6535" s="138">
        <v>387796.21</v>
      </c>
      <c r="W6535" s="128" t="s">
        <v>1152</v>
      </c>
      <c r="X6535" s="128" t="s">
        <v>177</v>
      </c>
      <c r="Y6535" s="128" t="s">
        <v>1152</v>
      </c>
      <c r="Z6535" s="128" t="s">
        <v>48</v>
      </c>
      <c r="AA6535" s="128" t="s">
        <v>2481</v>
      </c>
      <c r="AB6535" s="128" t="s">
        <v>42</v>
      </c>
      <c r="AC6535" s="128" t="s">
        <v>2526</v>
      </c>
      <c r="AD6535" s="128" t="s">
        <v>51</v>
      </c>
    </row>
    <row r="6536" spans="1:30" x14ac:dyDescent="0.25">
      <c r="A6536" s="128" t="s">
        <v>35</v>
      </c>
      <c r="B6536" s="128" t="s">
        <v>36</v>
      </c>
      <c r="C6536" s="128" t="s">
        <v>37</v>
      </c>
      <c r="D6536" s="128" t="s">
        <v>121</v>
      </c>
      <c r="E6536" s="128" t="s">
        <v>122</v>
      </c>
      <c r="F6536" s="128" t="s">
        <v>123</v>
      </c>
      <c r="G6536" s="128" t="s">
        <v>124</v>
      </c>
      <c r="H6536" s="128" t="s">
        <v>124</v>
      </c>
      <c r="I6536" s="128" t="s">
        <v>42</v>
      </c>
      <c r="J6536" s="128" t="s">
        <v>652</v>
      </c>
      <c r="K6536" s="128" t="s">
        <v>652</v>
      </c>
      <c r="L6536" s="128" t="s">
        <v>43</v>
      </c>
      <c r="M6536" s="128" t="s">
        <v>44</v>
      </c>
      <c r="N6536" s="128" t="s">
        <v>180</v>
      </c>
      <c r="O6536" s="128" t="s">
        <v>1534</v>
      </c>
      <c r="P6536" s="128" t="s">
        <v>1152</v>
      </c>
      <c r="Q6536" s="128" t="s">
        <v>2486</v>
      </c>
      <c r="R6536" s="128" t="s">
        <v>1152</v>
      </c>
      <c r="S6536" s="127">
        <v>201508</v>
      </c>
      <c r="T6536" s="128" t="s">
        <v>52</v>
      </c>
      <c r="U6536" s="127">
        <v>0</v>
      </c>
      <c r="V6536" s="138">
        <v>387796.21</v>
      </c>
      <c r="W6536" s="128" t="s">
        <v>1152</v>
      </c>
      <c r="X6536" s="128" t="s">
        <v>177</v>
      </c>
      <c r="Y6536" s="128" t="s">
        <v>1152</v>
      </c>
      <c r="Z6536" s="128" t="s">
        <v>48</v>
      </c>
      <c r="AA6536" s="128" t="s">
        <v>2481</v>
      </c>
      <c r="AB6536" s="128" t="s">
        <v>42</v>
      </c>
      <c r="AC6536" s="128" t="s">
        <v>2526</v>
      </c>
      <c r="AD6536" s="128" t="s">
        <v>51</v>
      </c>
    </row>
    <row r="6537" spans="1:30" x14ac:dyDescent="0.25">
      <c r="A6537" s="128" t="s">
        <v>35</v>
      </c>
      <c r="B6537" s="128" t="s">
        <v>36</v>
      </c>
      <c r="C6537" s="128" t="s">
        <v>37</v>
      </c>
      <c r="D6537" s="128" t="s">
        <v>121</v>
      </c>
      <c r="E6537" s="128" t="s">
        <v>122</v>
      </c>
      <c r="F6537" s="128" t="s">
        <v>123</v>
      </c>
      <c r="G6537" s="128" t="s">
        <v>124</v>
      </c>
      <c r="H6537" s="128" t="s">
        <v>124</v>
      </c>
      <c r="I6537" s="128" t="s">
        <v>42</v>
      </c>
      <c r="J6537" s="128" t="s">
        <v>532</v>
      </c>
      <c r="K6537" s="128" t="s">
        <v>532</v>
      </c>
      <c r="L6537" s="128" t="s">
        <v>43</v>
      </c>
      <c r="M6537" s="128" t="s">
        <v>44</v>
      </c>
      <c r="N6537" s="128" t="s">
        <v>180</v>
      </c>
      <c r="O6537" s="128" t="s">
        <v>1534</v>
      </c>
      <c r="P6537" s="128" t="s">
        <v>1152</v>
      </c>
      <c r="Q6537" s="128" t="s">
        <v>2486</v>
      </c>
      <c r="R6537" s="128" t="s">
        <v>2495</v>
      </c>
      <c r="S6537" s="127">
        <v>201508</v>
      </c>
      <c r="T6537" s="128" t="s">
        <v>52</v>
      </c>
      <c r="U6537" s="127">
        <v>0</v>
      </c>
      <c r="V6537" s="138">
        <v>243533.63</v>
      </c>
      <c r="W6537" s="128" t="s">
        <v>1152</v>
      </c>
      <c r="X6537" s="128" t="s">
        <v>177</v>
      </c>
      <c r="Y6537" s="128" t="s">
        <v>1152</v>
      </c>
      <c r="Z6537" s="128" t="s">
        <v>48</v>
      </c>
      <c r="AA6537" s="128" t="s">
        <v>2481</v>
      </c>
      <c r="AB6537" s="128" t="s">
        <v>42</v>
      </c>
      <c r="AC6537" s="128" t="s">
        <v>2526</v>
      </c>
      <c r="AD6537" s="128" t="s">
        <v>51</v>
      </c>
    </row>
    <row r="6538" spans="1:30" x14ac:dyDescent="0.25">
      <c r="A6538" s="128" t="s">
        <v>35</v>
      </c>
      <c r="B6538" s="128" t="s">
        <v>36</v>
      </c>
      <c r="C6538" s="128" t="s">
        <v>37</v>
      </c>
      <c r="D6538" s="128" t="s">
        <v>121</v>
      </c>
      <c r="E6538" s="128" t="s">
        <v>122</v>
      </c>
      <c r="F6538" s="128" t="s">
        <v>123</v>
      </c>
      <c r="G6538" s="128" t="s">
        <v>124</v>
      </c>
      <c r="H6538" s="128" t="s">
        <v>124</v>
      </c>
      <c r="I6538" s="128" t="s">
        <v>42</v>
      </c>
      <c r="J6538" s="128" t="s">
        <v>174</v>
      </c>
      <c r="K6538" s="128" t="s">
        <v>174</v>
      </c>
      <c r="L6538" s="128" t="s">
        <v>43</v>
      </c>
      <c r="M6538" s="128" t="s">
        <v>44</v>
      </c>
      <c r="N6538" s="128" t="s">
        <v>180</v>
      </c>
      <c r="O6538" s="128" t="s">
        <v>1534</v>
      </c>
      <c r="P6538" s="128" t="s">
        <v>1152</v>
      </c>
      <c r="Q6538" s="128" t="s">
        <v>2486</v>
      </c>
      <c r="R6538" s="128" t="s">
        <v>2495</v>
      </c>
      <c r="S6538" s="127">
        <v>201508</v>
      </c>
      <c r="T6538" s="128" t="s">
        <v>52</v>
      </c>
      <c r="U6538" s="127">
        <v>0</v>
      </c>
      <c r="V6538" s="138">
        <v>196062.78</v>
      </c>
      <c r="W6538" s="128" t="s">
        <v>1152</v>
      </c>
      <c r="X6538" s="128" t="s">
        <v>177</v>
      </c>
      <c r="Y6538" s="128" t="s">
        <v>1152</v>
      </c>
      <c r="Z6538" s="128" t="s">
        <v>48</v>
      </c>
      <c r="AA6538" s="128" t="s">
        <v>2481</v>
      </c>
      <c r="AB6538" s="128" t="s">
        <v>42</v>
      </c>
      <c r="AC6538" s="128" t="s">
        <v>2526</v>
      </c>
      <c r="AD6538" s="128" t="s">
        <v>51</v>
      </c>
    </row>
    <row r="6539" spans="1:30" x14ac:dyDescent="0.25">
      <c r="A6539" s="128" t="s">
        <v>35</v>
      </c>
      <c r="B6539" s="128" t="s">
        <v>36</v>
      </c>
      <c r="C6539" s="128" t="s">
        <v>37</v>
      </c>
      <c r="D6539" s="128" t="s">
        <v>121</v>
      </c>
      <c r="E6539" s="128" t="s">
        <v>122</v>
      </c>
      <c r="F6539" s="128" t="s">
        <v>123</v>
      </c>
      <c r="G6539" s="128" t="s">
        <v>124</v>
      </c>
      <c r="H6539" s="128" t="s">
        <v>124</v>
      </c>
      <c r="I6539" s="128" t="s">
        <v>42</v>
      </c>
      <c r="J6539" s="128" t="s">
        <v>174</v>
      </c>
      <c r="K6539" s="128" t="s">
        <v>174</v>
      </c>
      <c r="L6539" s="128" t="s">
        <v>43</v>
      </c>
      <c r="M6539" s="128" t="s">
        <v>44</v>
      </c>
      <c r="N6539" s="128" t="s">
        <v>180</v>
      </c>
      <c r="O6539" s="128" t="s">
        <v>1534</v>
      </c>
      <c r="P6539" s="128" t="s">
        <v>1152</v>
      </c>
      <c r="Q6539" s="128" t="s">
        <v>2486</v>
      </c>
      <c r="R6539" s="128" t="s">
        <v>1152</v>
      </c>
      <c r="S6539" s="127">
        <v>201508</v>
      </c>
      <c r="T6539" s="128" t="s">
        <v>52</v>
      </c>
      <c r="U6539" s="127">
        <v>0</v>
      </c>
      <c r="V6539" s="138">
        <v>191765.77</v>
      </c>
      <c r="W6539" s="128" t="s">
        <v>1152</v>
      </c>
      <c r="X6539" s="128" t="s">
        <v>177</v>
      </c>
      <c r="Y6539" s="128" t="s">
        <v>1152</v>
      </c>
      <c r="Z6539" s="128" t="s">
        <v>48</v>
      </c>
      <c r="AA6539" s="128" t="s">
        <v>2481</v>
      </c>
      <c r="AB6539" s="128" t="s">
        <v>42</v>
      </c>
      <c r="AC6539" s="128" t="s">
        <v>2526</v>
      </c>
      <c r="AD6539" s="128" t="s">
        <v>51</v>
      </c>
    </row>
    <row r="6540" spans="1:30" x14ac:dyDescent="0.25">
      <c r="A6540" s="128" t="s">
        <v>35</v>
      </c>
      <c r="B6540" s="128" t="s">
        <v>36</v>
      </c>
      <c r="C6540" s="128" t="s">
        <v>37</v>
      </c>
      <c r="D6540" s="128" t="s">
        <v>121</v>
      </c>
      <c r="E6540" s="128" t="s">
        <v>122</v>
      </c>
      <c r="F6540" s="128" t="s">
        <v>123</v>
      </c>
      <c r="G6540" s="128" t="s">
        <v>124</v>
      </c>
      <c r="H6540" s="128" t="s">
        <v>124</v>
      </c>
      <c r="I6540" s="128" t="s">
        <v>42</v>
      </c>
      <c r="J6540" s="128" t="s">
        <v>532</v>
      </c>
      <c r="K6540" s="128" t="s">
        <v>532</v>
      </c>
      <c r="L6540" s="128" t="s">
        <v>43</v>
      </c>
      <c r="M6540" s="128" t="s">
        <v>44</v>
      </c>
      <c r="N6540" s="128" t="s">
        <v>180</v>
      </c>
      <c r="O6540" s="128" t="s">
        <v>1534</v>
      </c>
      <c r="P6540" s="128" t="s">
        <v>1152</v>
      </c>
      <c r="Q6540" s="128" t="s">
        <v>2486</v>
      </c>
      <c r="R6540" s="128" t="s">
        <v>1152</v>
      </c>
      <c r="S6540" s="127">
        <v>201508</v>
      </c>
      <c r="T6540" s="128" t="s">
        <v>52</v>
      </c>
      <c r="U6540" s="127">
        <v>0</v>
      </c>
      <c r="V6540" s="138">
        <v>162159.17000000001</v>
      </c>
      <c r="W6540" s="128" t="s">
        <v>1152</v>
      </c>
      <c r="X6540" s="128" t="s">
        <v>177</v>
      </c>
      <c r="Y6540" s="128" t="s">
        <v>1152</v>
      </c>
      <c r="Z6540" s="128" t="s">
        <v>48</v>
      </c>
      <c r="AA6540" s="128" t="s">
        <v>2481</v>
      </c>
      <c r="AB6540" s="128" t="s">
        <v>42</v>
      </c>
      <c r="AC6540" s="128" t="s">
        <v>2526</v>
      </c>
      <c r="AD6540" s="128" t="s">
        <v>51</v>
      </c>
    </row>
    <row r="6541" spans="1:30" x14ac:dyDescent="0.25">
      <c r="A6541" s="128" t="s">
        <v>35</v>
      </c>
      <c r="B6541" s="128" t="s">
        <v>36</v>
      </c>
      <c r="C6541" s="128" t="s">
        <v>37</v>
      </c>
      <c r="D6541" s="128" t="s">
        <v>121</v>
      </c>
      <c r="E6541" s="128" t="s">
        <v>122</v>
      </c>
      <c r="F6541" s="128" t="s">
        <v>123</v>
      </c>
      <c r="G6541" s="128" t="s">
        <v>124</v>
      </c>
      <c r="H6541" s="128" t="s">
        <v>124</v>
      </c>
      <c r="I6541" s="128" t="s">
        <v>42</v>
      </c>
      <c r="J6541" s="128" t="s">
        <v>500</v>
      </c>
      <c r="K6541" s="128" t="s">
        <v>500</v>
      </c>
      <c r="L6541" s="128" t="s">
        <v>43</v>
      </c>
      <c r="M6541" s="128" t="s">
        <v>44</v>
      </c>
      <c r="N6541" s="128" t="s">
        <v>162</v>
      </c>
      <c r="O6541" s="128" t="s">
        <v>1534</v>
      </c>
      <c r="P6541" s="128" t="s">
        <v>1152</v>
      </c>
      <c r="Q6541" s="128" t="s">
        <v>806</v>
      </c>
      <c r="R6541" s="128" t="s">
        <v>1152</v>
      </c>
      <c r="S6541" s="127">
        <v>201508</v>
      </c>
      <c r="T6541" s="128" t="s">
        <v>52</v>
      </c>
      <c r="U6541" s="127">
        <v>0</v>
      </c>
      <c r="V6541" s="138">
        <v>15263.48</v>
      </c>
      <c r="W6541" s="128" t="s">
        <v>1152</v>
      </c>
      <c r="X6541" s="128" t="s">
        <v>807</v>
      </c>
      <c r="Y6541" s="128" t="s">
        <v>1152</v>
      </c>
      <c r="Z6541" s="128" t="s">
        <v>48</v>
      </c>
      <c r="AA6541" s="128" t="s">
        <v>2481</v>
      </c>
      <c r="AB6541" s="128" t="s">
        <v>42</v>
      </c>
      <c r="AC6541" s="128" t="s">
        <v>2526</v>
      </c>
      <c r="AD6541" s="128" t="s">
        <v>51</v>
      </c>
    </row>
    <row r="6542" spans="1:30" x14ac:dyDescent="0.25">
      <c r="A6542" s="128" t="s">
        <v>35</v>
      </c>
      <c r="B6542" s="128" t="s">
        <v>36</v>
      </c>
      <c r="C6542" s="128" t="s">
        <v>37</v>
      </c>
      <c r="D6542" s="128" t="s">
        <v>121</v>
      </c>
      <c r="E6542" s="128" t="s">
        <v>215</v>
      </c>
      <c r="F6542" s="128" t="s">
        <v>216</v>
      </c>
      <c r="G6542" s="128" t="s">
        <v>124</v>
      </c>
      <c r="H6542" s="128" t="s">
        <v>124</v>
      </c>
      <c r="I6542" s="128" t="s">
        <v>42</v>
      </c>
      <c r="J6542" s="128" t="s">
        <v>237</v>
      </c>
      <c r="K6542" s="128" t="s">
        <v>237</v>
      </c>
      <c r="L6542" s="128" t="s">
        <v>43</v>
      </c>
      <c r="M6542" s="128" t="s">
        <v>44</v>
      </c>
      <c r="N6542" s="128" t="s">
        <v>150</v>
      </c>
      <c r="O6542" s="128" t="s">
        <v>1534</v>
      </c>
      <c r="P6542" s="128" t="s">
        <v>1152</v>
      </c>
      <c r="Q6542" s="128" t="s">
        <v>1540</v>
      </c>
      <c r="R6542" s="128" t="s">
        <v>1152</v>
      </c>
      <c r="S6542" s="127">
        <v>201508</v>
      </c>
      <c r="T6542" s="128" t="s">
        <v>52</v>
      </c>
      <c r="U6542" s="127">
        <v>0</v>
      </c>
      <c r="V6542" s="138">
        <v>285385.68</v>
      </c>
      <c r="W6542" s="128" t="s">
        <v>1152</v>
      </c>
      <c r="X6542" s="128" t="s">
        <v>422</v>
      </c>
      <c r="Y6542" s="128" t="s">
        <v>1152</v>
      </c>
      <c r="Z6542" s="128" t="s">
        <v>48</v>
      </c>
      <c r="AA6542" s="128" t="s">
        <v>2481</v>
      </c>
      <c r="AB6542" s="128" t="s">
        <v>42</v>
      </c>
      <c r="AC6542" s="128" t="s">
        <v>2526</v>
      </c>
      <c r="AD6542" s="128" t="s">
        <v>51</v>
      </c>
    </row>
    <row r="6543" spans="1:30" x14ac:dyDescent="0.25">
      <c r="A6543" s="128" t="s">
        <v>35</v>
      </c>
      <c r="B6543" s="128" t="s">
        <v>36</v>
      </c>
      <c r="C6543" s="128" t="s">
        <v>37</v>
      </c>
      <c r="D6543" s="128" t="s">
        <v>121</v>
      </c>
      <c r="E6543" s="128" t="s">
        <v>215</v>
      </c>
      <c r="F6543" s="128" t="s">
        <v>216</v>
      </c>
      <c r="G6543" s="128" t="s">
        <v>124</v>
      </c>
      <c r="H6543" s="128" t="s">
        <v>124</v>
      </c>
      <c r="I6543" s="128" t="s">
        <v>42</v>
      </c>
      <c r="J6543" s="128" t="s">
        <v>261</v>
      </c>
      <c r="K6543" s="128" t="s">
        <v>261</v>
      </c>
      <c r="L6543" s="128" t="s">
        <v>43</v>
      </c>
      <c r="M6543" s="128" t="s">
        <v>44</v>
      </c>
      <c r="N6543" s="128" t="s">
        <v>150</v>
      </c>
      <c r="O6543" s="128" t="s">
        <v>1534</v>
      </c>
      <c r="P6543" s="128" t="s">
        <v>1152</v>
      </c>
      <c r="Q6543" s="128" t="s">
        <v>2490</v>
      </c>
      <c r="R6543" s="128" t="s">
        <v>1152</v>
      </c>
      <c r="S6543" s="127">
        <v>201508</v>
      </c>
      <c r="T6543" s="128" t="s">
        <v>52</v>
      </c>
      <c r="U6543" s="127">
        <v>0</v>
      </c>
      <c r="V6543" s="138">
        <v>273459</v>
      </c>
      <c r="W6543" s="128" t="s">
        <v>1152</v>
      </c>
      <c r="X6543" s="128" t="s">
        <v>267</v>
      </c>
      <c r="Y6543" s="128" t="s">
        <v>1152</v>
      </c>
      <c r="Z6543" s="128" t="s">
        <v>48</v>
      </c>
      <c r="AA6543" s="128" t="s">
        <v>2481</v>
      </c>
      <c r="AB6543" s="128" t="s">
        <v>42</v>
      </c>
      <c r="AC6543" s="128" t="s">
        <v>2526</v>
      </c>
      <c r="AD6543" s="128" t="s">
        <v>51</v>
      </c>
    </row>
    <row r="6544" spans="1:30" x14ac:dyDescent="0.25">
      <c r="A6544" s="128" t="s">
        <v>35</v>
      </c>
      <c r="B6544" s="128" t="s">
        <v>36</v>
      </c>
      <c r="C6544" s="128" t="s">
        <v>37</v>
      </c>
      <c r="D6544" s="128" t="s">
        <v>121</v>
      </c>
      <c r="E6544" s="128" t="s">
        <v>215</v>
      </c>
      <c r="F6544" s="128" t="s">
        <v>216</v>
      </c>
      <c r="G6544" s="128" t="s">
        <v>124</v>
      </c>
      <c r="H6544" s="128" t="s">
        <v>124</v>
      </c>
      <c r="I6544" s="128" t="s">
        <v>42</v>
      </c>
      <c r="J6544" s="128" t="s">
        <v>217</v>
      </c>
      <c r="K6544" s="128" t="s">
        <v>217</v>
      </c>
      <c r="L6544" s="128" t="s">
        <v>43</v>
      </c>
      <c r="M6544" s="128" t="s">
        <v>44</v>
      </c>
      <c r="N6544" s="128" t="s">
        <v>150</v>
      </c>
      <c r="O6544" s="128" t="s">
        <v>1534</v>
      </c>
      <c r="P6544" s="128" t="s">
        <v>1152</v>
      </c>
      <c r="Q6544" s="128" t="s">
        <v>2489</v>
      </c>
      <c r="R6544" s="128" t="s">
        <v>1152</v>
      </c>
      <c r="S6544" s="127">
        <v>201508</v>
      </c>
      <c r="T6544" s="128" t="s">
        <v>52</v>
      </c>
      <c r="U6544" s="127">
        <v>0</v>
      </c>
      <c r="V6544" s="138">
        <v>100806.12</v>
      </c>
      <c r="W6544" s="128" t="s">
        <v>1152</v>
      </c>
      <c r="X6544" s="128" t="s">
        <v>230</v>
      </c>
      <c r="Y6544" s="128" t="s">
        <v>1152</v>
      </c>
      <c r="Z6544" s="128" t="s">
        <v>48</v>
      </c>
      <c r="AA6544" s="128" t="s">
        <v>2481</v>
      </c>
      <c r="AB6544" s="128" t="s">
        <v>42</v>
      </c>
      <c r="AC6544" s="128" t="s">
        <v>2526</v>
      </c>
      <c r="AD6544" s="128" t="s">
        <v>51</v>
      </c>
    </row>
    <row r="6545" spans="1:30" x14ac:dyDescent="0.25">
      <c r="A6545" s="128" t="s">
        <v>35</v>
      </c>
      <c r="B6545" s="128" t="s">
        <v>36</v>
      </c>
      <c r="C6545" s="128" t="s">
        <v>37</v>
      </c>
      <c r="D6545" s="128" t="s">
        <v>121</v>
      </c>
      <c r="E6545" s="128" t="s">
        <v>215</v>
      </c>
      <c r="F6545" s="128" t="s">
        <v>216</v>
      </c>
      <c r="G6545" s="128" t="s">
        <v>124</v>
      </c>
      <c r="H6545" s="128" t="s">
        <v>124</v>
      </c>
      <c r="I6545" s="128" t="s">
        <v>42</v>
      </c>
      <c r="J6545" s="128" t="s">
        <v>250</v>
      </c>
      <c r="K6545" s="128" t="s">
        <v>250</v>
      </c>
      <c r="L6545" s="128" t="s">
        <v>43</v>
      </c>
      <c r="M6545" s="128" t="s">
        <v>44</v>
      </c>
      <c r="N6545" s="128" t="s">
        <v>150</v>
      </c>
      <c r="O6545" s="128" t="s">
        <v>1534</v>
      </c>
      <c r="P6545" s="128" t="s">
        <v>1152</v>
      </c>
      <c r="Q6545" s="128" t="s">
        <v>1541</v>
      </c>
      <c r="R6545" s="128" t="s">
        <v>1152</v>
      </c>
      <c r="S6545" s="127">
        <v>201508</v>
      </c>
      <c r="T6545" s="128" t="s">
        <v>52</v>
      </c>
      <c r="U6545" s="127">
        <v>0</v>
      </c>
      <c r="V6545" s="138">
        <v>81889</v>
      </c>
      <c r="W6545" s="128" t="s">
        <v>1152</v>
      </c>
      <c r="X6545" s="128" t="s">
        <v>433</v>
      </c>
      <c r="Y6545" s="128" t="s">
        <v>1152</v>
      </c>
      <c r="Z6545" s="128" t="s">
        <v>48</v>
      </c>
      <c r="AA6545" s="128" t="s">
        <v>2481</v>
      </c>
      <c r="AB6545" s="128" t="s">
        <v>42</v>
      </c>
      <c r="AC6545" s="128" t="s">
        <v>2526</v>
      </c>
      <c r="AD6545" s="128" t="s">
        <v>51</v>
      </c>
    </row>
    <row r="6546" spans="1:30" x14ac:dyDescent="0.25">
      <c r="A6546" s="128" t="s">
        <v>35</v>
      </c>
      <c r="B6546" s="128" t="s">
        <v>36</v>
      </c>
      <c r="C6546" s="128" t="s">
        <v>37</v>
      </c>
      <c r="D6546" s="128" t="s">
        <v>121</v>
      </c>
      <c r="E6546" s="128" t="s">
        <v>215</v>
      </c>
      <c r="F6546" s="128" t="s">
        <v>216</v>
      </c>
      <c r="G6546" s="128" t="s">
        <v>124</v>
      </c>
      <c r="H6546" s="128" t="s">
        <v>124</v>
      </c>
      <c r="I6546" s="128" t="s">
        <v>42</v>
      </c>
      <c r="J6546" s="128" t="s">
        <v>231</v>
      </c>
      <c r="K6546" s="128" t="s">
        <v>231</v>
      </c>
      <c r="L6546" s="128" t="s">
        <v>43</v>
      </c>
      <c r="M6546" s="128" t="s">
        <v>44</v>
      </c>
      <c r="N6546" s="128" t="s">
        <v>150</v>
      </c>
      <c r="O6546" s="128" t="s">
        <v>1534</v>
      </c>
      <c r="P6546" s="128" t="s">
        <v>1152</v>
      </c>
      <c r="Q6546" s="128" t="s">
        <v>2489</v>
      </c>
      <c r="R6546" s="128" t="s">
        <v>1152</v>
      </c>
      <c r="S6546" s="127">
        <v>201508</v>
      </c>
      <c r="T6546" s="128" t="s">
        <v>52</v>
      </c>
      <c r="U6546" s="127">
        <v>0</v>
      </c>
      <c r="V6546" s="138">
        <v>65214.8</v>
      </c>
      <c r="W6546" s="128" t="s">
        <v>1152</v>
      </c>
      <c r="X6546" s="128" t="s">
        <v>236</v>
      </c>
      <c r="Y6546" s="128" t="s">
        <v>1152</v>
      </c>
      <c r="Z6546" s="128" t="s">
        <v>48</v>
      </c>
      <c r="AA6546" s="128" t="s">
        <v>2481</v>
      </c>
      <c r="AB6546" s="128" t="s">
        <v>42</v>
      </c>
      <c r="AC6546" s="128" t="s">
        <v>2526</v>
      </c>
      <c r="AD6546" s="128" t="s">
        <v>51</v>
      </c>
    </row>
    <row r="6547" spans="1:30" x14ac:dyDescent="0.25">
      <c r="A6547" s="128" t="s">
        <v>35</v>
      </c>
      <c r="B6547" s="128" t="s">
        <v>36</v>
      </c>
      <c r="C6547" s="128" t="s">
        <v>37</v>
      </c>
      <c r="D6547" s="128" t="s">
        <v>121</v>
      </c>
      <c r="E6547" s="128" t="s">
        <v>215</v>
      </c>
      <c r="F6547" s="128" t="s">
        <v>216</v>
      </c>
      <c r="G6547" s="128" t="s">
        <v>124</v>
      </c>
      <c r="H6547" s="128" t="s">
        <v>124</v>
      </c>
      <c r="I6547" s="128" t="s">
        <v>42</v>
      </c>
      <c r="J6547" s="128" t="s">
        <v>437</v>
      </c>
      <c r="K6547" s="128" t="s">
        <v>437</v>
      </c>
      <c r="L6547" s="128" t="s">
        <v>43</v>
      </c>
      <c r="M6547" s="128" t="s">
        <v>44</v>
      </c>
      <c r="N6547" s="128" t="s">
        <v>150</v>
      </c>
      <c r="O6547" s="128" t="s">
        <v>1534</v>
      </c>
      <c r="P6547" s="128" t="s">
        <v>1152</v>
      </c>
      <c r="Q6547" s="128" t="s">
        <v>2490</v>
      </c>
      <c r="R6547" s="128" t="s">
        <v>1152</v>
      </c>
      <c r="S6547" s="127">
        <v>201508</v>
      </c>
      <c r="T6547" s="128" t="s">
        <v>52</v>
      </c>
      <c r="U6547" s="127">
        <v>0</v>
      </c>
      <c r="V6547" s="138">
        <v>5384.68</v>
      </c>
      <c r="W6547" s="128" t="s">
        <v>1152</v>
      </c>
      <c r="X6547" s="128" t="s">
        <v>577</v>
      </c>
      <c r="Y6547" s="128" t="s">
        <v>1152</v>
      </c>
      <c r="Z6547" s="128" t="s">
        <v>48</v>
      </c>
      <c r="AA6547" s="128" t="s">
        <v>2481</v>
      </c>
      <c r="AB6547" s="128" t="s">
        <v>42</v>
      </c>
      <c r="AC6547" s="128" t="s">
        <v>2526</v>
      </c>
      <c r="AD6547" s="128" t="s">
        <v>51</v>
      </c>
    </row>
    <row r="6548" spans="1:30" x14ac:dyDescent="0.25">
      <c r="A6548" s="128" t="s">
        <v>35</v>
      </c>
      <c r="B6548" s="128" t="s">
        <v>36</v>
      </c>
      <c r="C6548" s="128" t="s">
        <v>37</v>
      </c>
      <c r="D6548" s="128" t="s">
        <v>121</v>
      </c>
      <c r="E6548" s="128" t="s">
        <v>215</v>
      </c>
      <c r="F6548" s="128" t="s">
        <v>216</v>
      </c>
      <c r="G6548" s="128" t="s">
        <v>124</v>
      </c>
      <c r="H6548" s="128" t="s">
        <v>124</v>
      </c>
      <c r="I6548" s="128" t="s">
        <v>42</v>
      </c>
      <c r="J6548" s="128" t="s">
        <v>250</v>
      </c>
      <c r="K6548" s="128" t="s">
        <v>250</v>
      </c>
      <c r="L6548" s="128" t="s">
        <v>43</v>
      </c>
      <c r="M6548" s="128" t="s">
        <v>44</v>
      </c>
      <c r="N6548" s="128" t="s">
        <v>180</v>
      </c>
      <c r="O6548" s="128" t="s">
        <v>1534</v>
      </c>
      <c r="P6548" s="128" t="s">
        <v>1152</v>
      </c>
      <c r="Q6548" s="128" t="s">
        <v>1545</v>
      </c>
      <c r="R6548" s="128" t="s">
        <v>1152</v>
      </c>
      <c r="S6548" s="127">
        <v>201508</v>
      </c>
      <c r="T6548" s="128" t="s">
        <v>52</v>
      </c>
      <c r="U6548" s="127">
        <v>0</v>
      </c>
      <c r="V6548" s="138">
        <v>52200</v>
      </c>
      <c r="W6548" s="128" t="s">
        <v>1152</v>
      </c>
      <c r="X6548" s="128" t="s">
        <v>1162</v>
      </c>
      <c r="Y6548" s="128" t="s">
        <v>1152</v>
      </c>
      <c r="Z6548" s="128" t="s">
        <v>48</v>
      </c>
      <c r="AA6548" s="128" t="s">
        <v>2481</v>
      </c>
      <c r="AB6548" s="128" t="s">
        <v>42</v>
      </c>
      <c r="AC6548" s="128" t="s">
        <v>2526</v>
      </c>
      <c r="AD6548" s="128" t="s">
        <v>51</v>
      </c>
    </row>
    <row r="6549" spans="1:30" x14ac:dyDescent="0.25">
      <c r="A6549" s="128" t="s">
        <v>35</v>
      </c>
      <c r="B6549" s="128" t="s">
        <v>36</v>
      </c>
      <c r="C6549" s="128" t="s">
        <v>37</v>
      </c>
      <c r="D6549" s="128" t="s">
        <v>121</v>
      </c>
      <c r="E6549" s="128" t="s">
        <v>215</v>
      </c>
      <c r="F6549" s="128" t="s">
        <v>216</v>
      </c>
      <c r="G6549" s="128" t="s">
        <v>124</v>
      </c>
      <c r="H6549" s="128" t="s">
        <v>124</v>
      </c>
      <c r="I6549" s="128" t="s">
        <v>42</v>
      </c>
      <c r="J6549" s="128" t="s">
        <v>231</v>
      </c>
      <c r="K6549" s="128" t="s">
        <v>231</v>
      </c>
      <c r="L6549" s="128" t="s">
        <v>43</v>
      </c>
      <c r="M6549" s="128" t="s">
        <v>44</v>
      </c>
      <c r="N6549" s="128" t="s">
        <v>180</v>
      </c>
      <c r="O6549" s="128" t="s">
        <v>1534</v>
      </c>
      <c r="P6549" s="128" t="s">
        <v>1152</v>
      </c>
      <c r="Q6549" s="128" t="s">
        <v>2483</v>
      </c>
      <c r="R6549" s="128" t="s">
        <v>1152</v>
      </c>
      <c r="S6549" s="127">
        <v>201508</v>
      </c>
      <c r="T6549" s="128" t="s">
        <v>52</v>
      </c>
      <c r="U6549" s="127">
        <v>0</v>
      </c>
      <c r="V6549" s="138">
        <v>51598.03</v>
      </c>
      <c r="W6549" s="128" t="s">
        <v>1152</v>
      </c>
      <c r="X6549" s="128" t="s">
        <v>975</v>
      </c>
      <c r="Y6549" s="128" t="s">
        <v>1152</v>
      </c>
      <c r="Z6549" s="128" t="s">
        <v>48</v>
      </c>
      <c r="AA6549" s="128" t="s">
        <v>2481</v>
      </c>
      <c r="AB6549" s="128" t="s">
        <v>42</v>
      </c>
      <c r="AC6549" s="128" t="s">
        <v>2526</v>
      </c>
      <c r="AD6549" s="128" t="s">
        <v>51</v>
      </c>
    </row>
    <row r="6550" spans="1:30" x14ac:dyDescent="0.25">
      <c r="A6550" s="128" t="s">
        <v>35</v>
      </c>
      <c r="B6550" s="128" t="s">
        <v>36</v>
      </c>
      <c r="C6550" s="128" t="s">
        <v>37</v>
      </c>
      <c r="D6550" s="128" t="s">
        <v>121</v>
      </c>
      <c r="E6550" s="128" t="s">
        <v>122</v>
      </c>
      <c r="F6550" s="128" t="s">
        <v>123</v>
      </c>
      <c r="G6550" s="128" t="s">
        <v>124</v>
      </c>
      <c r="H6550" s="128" t="s">
        <v>124</v>
      </c>
      <c r="I6550" s="128" t="s">
        <v>42</v>
      </c>
      <c r="J6550" s="128" t="s">
        <v>156</v>
      </c>
      <c r="K6550" s="128" t="s">
        <v>156</v>
      </c>
      <c r="L6550" s="128" t="s">
        <v>43</v>
      </c>
      <c r="M6550" s="128" t="s">
        <v>44</v>
      </c>
      <c r="N6550" s="128" t="s">
        <v>126</v>
      </c>
      <c r="O6550" s="128" t="s">
        <v>42</v>
      </c>
      <c r="P6550" s="128" t="s">
        <v>510</v>
      </c>
      <c r="Q6550" s="128" t="s">
        <v>167</v>
      </c>
      <c r="R6550" s="128" t="s">
        <v>2718</v>
      </c>
      <c r="S6550" s="127">
        <v>201508</v>
      </c>
      <c r="T6550" s="128" t="s">
        <v>52</v>
      </c>
      <c r="U6550" s="127">
        <v>0</v>
      </c>
      <c r="V6550" s="138">
        <v>79.349999999999994</v>
      </c>
      <c r="W6550" s="128" t="s">
        <v>42</v>
      </c>
      <c r="X6550" s="128" t="s">
        <v>42</v>
      </c>
      <c r="Y6550" s="128" t="s">
        <v>1152</v>
      </c>
      <c r="Z6550" s="128" t="s">
        <v>48</v>
      </c>
      <c r="AA6550" s="128" t="s">
        <v>168</v>
      </c>
      <c r="AB6550" s="128" t="s">
        <v>42</v>
      </c>
      <c r="AC6550" s="128" t="s">
        <v>2719</v>
      </c>
      <c r="AD6550" s="128" t="s">
        <v>146</v>
      </c>
    </row>
    <row r="6551" spans="1:30" x14ac:dyDescent="0.25">
      <c r="A6551" s="128" t="s">
        <v>35</v>
      </c>
      <c r="B6551" s="128" t="s">
        <v>36</v>
      </c>
      <c r="C6551" s="128" t="s">
        <v>37</v>
      </c>
      <c r="D6551" s="128" t="s">
        <v>121</v>
      </c>
      <c r="E6551" s="128" t="s">
        <v>122</v>
      </c>
      <c r="F6551" s="128" t="s">
        <v>123</v>
      </c>
      <c r="G6551" s="128" t="s">
        <v>124</v>
      </c>
      <c r="H6551" s="128" t="s">
        <v>124</v>
      </c>
      <c r="I6551" s="128" t="s">
        <v>42</v>
      </c>
      <c r="J6551" s="128" t="s">
        <v>125</v>
      </c>
      <c r="K6551" s="128" t="s">
        <v>125</v>
      </c>
      <c r="L6551" s="128" t="s">
        <v>43</v>
      </c>
      <c r="M6551" s="128" t="s">
        <v>44</v>
      </c>
      <c r="N6551" s="128" t="s">
        <v>126</v>
      </c>
      <c r="O6551" s="128" t="s">
        <v>42</v>
      </c>
      <c r="P6551" s="128" t="s">
        <v>510</v>
      </c>
      <c r="Q6551" s="128" t="s">
        <v>167</v>
      </c>
      <c r="R6551" s="128" t="s">
        <v>2718</v>
      </c>
      <c r="S6551" s="127">
        <v>201508</v>
      </c>
      <c r="T6551" s="128" t="s">
        <v>52</v>
      </c>
      <c r="U6551" s="127">
        <v>0</v>
      </c>
      <c r="V6551" s="138">
        <v>43.7</v>
      </c>
      <c r="W6551" s="128" t="s">
        <v>42</v>
      </c>
      <c r="X6551" s="128" t="s">
        <v>42</v>
      </c>
      <c r="Y6551" s="128" t="s">
        <v>1152</v>
      </c>
      <c r="Z6551" s="128" t="s">
        <v>48</v>
      </c>
      <c r="AA6551" s="128" t="s">
        <v>168</v>
      </c>
      <c r="AB6551" s="128" t="s">
        <v>42</v>
      </c>
      <c r="AC6551" s="128" t="s">
        <v>2719</v>
      </c>
      <c r="AD6551" s="128" t="s">
        <v>146</v>
      </c>
    </row>
    <row r="6552" spans="1:30" x14ac:dyDescent="0.25">
      <c r="A6552" s="128" t="s">
        <v>35</v>
      </c>
      <c r="B6552" s="128" t="s">
        <v>36</v>
      </c>
      <c r="C6552" s="128" t="s">
        <v>37</v>
      </c>
      <c r="D6552" s="128" t="s">
        <v>121</v>
      </c>
      <c r="E6552" s="128" t="s">
        <v>122</v>
      </c>
      <c r="F6552" s="128" t="s">
        <v>123</v>
      </c>
      <c r="G6552" s="128" t="s">
        <v>124</v>
      </c>
      <c r="H6552" s="128" t="s">
        <v>124</v>
      </c>
      <c r="I6552" s="128" t="s">
        <v>42</v>
      </c>
      <c r="J6552" s="128" t="s">
        <v>156</v>
      </c>
      <c r="K6552" s="128" t="s">
        <v>156</v>
      </c>
      <c r="L6552" s="128" t="s">
        <v>43</v>
      </c>
      <c r="M6552" s="128" t="s">
        <v>44</v>
      </c>
      <c r="N6552" s="128" t="s">
        <v>160</v>
      </c>
      <c r="O6552" s="128" t="s">
        <v>42</v>
      </c>
      <c r="P6552" s="128" t="s">
        <v>510</v>
      </c>
      <c r="Q6552" s="128" t="s">
        <v>2720</v>
      </c>
      <c r="R6552" s="128" t="s">
        <v>2718</v>
      </c>
      <c r="S6552" s="127">
        <v>201508</v>
      </c>
      <c r="T6552" s="128" t="s">
        <v>52</v>
      </c>
      <c r="U6552" s="127">
        <v>0</v>
      </c>
      <c r="V6552" s="138">
        <v>10.42</v>
      </c>
      <c r="W6552" s="128" t="s">
        <v>42</v>
      </c>
      <c r="X6552" s="128" t="s">
        <v>42</v>
      </c>
      <c r="Y6552" s="128" t="s">
        <v>1152</v>
      </c>
      <c r="Z6552" s="128" t="s">
        <v>48</v>
      </c>
      <c r="AA6552" s="128" t="s">
        <v>168</v>
      </c>
      <c r="AB6552" s="128" t="s">
        <v>42</v>
      </c>
      <c r="AC6552" s="128" t="s">
        <v>2719</v>
      </c>
      <c r="AD6552" s="128" t="s">
        <v>146</v>
      </c>
    </row>
    <row r="6553" spans="1:30" x14ac:dyDescent="0.25">
      <c r="A6553" s="128" t="s">
        <v>35</v>
      </c>
      <c r="B6553" s="128" t="s">
        <v>36</v>
      </c>
      <c r="C6553" s="128" t="s">
        <v>37</v>
      </c>
      <c r="D6553" s="128" t="s">
        <v>121</v>
      </c>
      <c r="E6553" s="128" t="s">
        <v>122</v>
      </c>
      <c r="F6553" s="128" t="s">
        <v>123</v>
      </c>
      <c r="G6553" s="128" t="s">
        <v>124</v>
      </c>
      <c r="H6553" s="128" t="s">
        <v>124</v>
      </c>
      <c r="I6553" s="128" t="s">
        <v>42</v>
      </c>
      <c r="J6553" s="128" t="s">
        <v>289</v>
      </c>
      <c r="K6553" s="128" t="s">
        <v>289</v>
      </c>
      <c r="L6553" s="128" t="s">
        <v>43</v>
      </c>
      <c r="M6553" s="128" t="s">
        <v>44</v>
      </c>
      <c r="N6553" s="128" t="s">
        <v>131</v>
      </c>
      <c r="O6553" s="128" t="s">
        <v>290</v>
      </c>
      <c r="P6553" s="128" t="s">
        <v>455</v>
      </c>
      <c r="Q6553" s="128" t="s">
        <v>2721</v>
      </c>
      <c r="R6553" s="128" t="s">
        <v>2722</v>
      </c>
      <c r="S6553" s="127">
        <v>201508</v>
      </c>
      <c r="T6553" s="128" t="s">
        <v>52</v>
      </c>
      <c r="U6553" s="127">
        <v>0</v>
      </c>
      <c r="V6553" s="138">
        <v>5</v>
      </c>
      <c r="W6553" s="128" t="s">
        <v>42</v>
      </c>
      <c r="X6553" s="128" t="s">
        <v>42</v>
      </c>
      <c r="Y6553" s="128" t="s">
        <v>1152</v>
      </c>
      <c r="Z6553" s="128" t="s">
        <v>48</v>
      </c>
      <c r="AA6553" s="128" t="s">
        <v>144</v>
      </c>
      <c r="AB6553" s="128" t="s">
        <v>42</v>
      </c>
      <c r="AC6553" s="128" t="s">
        <v>2723</v>
      </c>
      <c r="AD6553" s="128" t="s">
        <v>146</v>
      </c>
    </row>
    <row r="6554" spans="1:30" x14ac:dyDescent="0.25">
      <c r="A6554" s="128" t="s">
        <v>35</v>
      </c>
      <c r="B6554" s="128" t="s">
        <v>36</v>
      </c>
      <c r="C6554" s="128" t="s">
        <v>37</v>
      </c>
      <c r="D6554" s="128" t="s">
        <v>121</v>
      </c>
      <c r="E6554" s="128" t="s">
        <v>122</v>
      </c>
      <c r="F6554" s="128" t="s">
        <v>123</v>
      </c>
      <c r="G6554" s="128" t="s">
        <v>124</v>
      </c>
      <c r="H6554" s="128" t="s">
        <v>124</v>
      </c>
      <c r="I6554" s="128" t="s">
        <v>42</v>
      </c>
      <c r="J6554" s="128" t="s">
        <v>156</v>
      </c>
      <c r="K6554" s="128" t="s">
        <v>156</v>
      </c>
      <c r="L6554" s="128" t="s">
        <v>43</v>
      </c>
      <c r="M6554" s="128" t="s">
        <v>44</v>
      </c>
      <c r="N6554" s="128" t="s">
        <v>160</v>
      </c>
      <c r="O6554" s="128" t="s">
        <v>42</v>
      </c>
      <c r="P6554" s="128" t="s">
        <v>510</v>
      </c>
      <c r="Q6554" s="128" t="s">
        <v>2724</v>
      </c>
      <c r="R6554" s="128" t="s">
        <v>2718</v>
      </c>
      <c r="S6554" s="127">
        <v>201508</v>
      </c>
      <c r="T6554" s="128" t="s">
        <v>52</v>
      </c>
      <c r="U6554" s="127">
        <v>0</v>
      </c>
      <c r="V6554" s="138">
        <v>9.68</v>
      </c>
      <c r="W6554" s="128" t="s">
        <v>42</v>
      </c>
      <c r="X6554" s="128" t="s">
        <v>42</v>
      </c>
      <c r="Y6554" s="128" t="s">
        <v>1152</v>
      </c>
      <c r="Z6554" s="128" t="s">
        <v>48</v>
      </c>
      <c r="AA6554" s="128" t="s">
        <v>168</v>
      </c>
      <c r="AB6554" s="128" t="s">
        <v>42</v>
      </c>
      <c r="AC6554" s="128" t="s">
        <v>2719</v>
      </c>
      <c r="AD6554" s="128" t="s">
        <v>146</v>
      </c>
    </row>
    <row r="6555" spans="1:30" x14ac:dyDescent="0.25">
      <c r="A6555" s="128" t="s">
        <v>35</v>
      </c>
      <c r="B6555" s="128" t="s">
        <v>36</v>
      </c>
      <c r="C6555" s="128" t="s">
        <v>37</v>
      </c>
      <c r="D6555" s="128" t="s">
        <v>121</v>
      </c>
      <c r="E6555" s="128" t="s">
        <v>122</v>
      </c>
      <c r="F6555" s="128" t="s">
        <v>123</v>
      </c>
      <c r="G6555" s="128" t="s">
        <v>124</v>
      </c>
      <c r="H6555" s="128" t="s">
        <v>124</v>
      </c>
      <c r="I6555" s="128" t="s">
        <v>42</v>
      </c>
      <c r="J6555" s="128" t="s">
        <v>156</v>
      </c>
      <c r="K6555" s="128" t="s">
        <v>156</v>
      </c>
      <c r="L6555" s="128" t="s">
        <v>43</v>
      </c>
      <c r="M6555" s="128" t="s">
        <v>44</v>
      </c>
      <c r="N6555" s="128" t="s">
        <v>126</v>
      </c>
      <c r="O6555" s="128" t="s">
        <v>42</v>
      </c>
      <c r="P6555" s="128" t="s">
        <v>510</v>
      </c>
      <c r="Q6555" s="128" t="s">
        <v>167</v>
      </c>
      <c r="R6555" s="128" t="s">
        <v>2718</v>
      </c>
      <c r="S6555" s="127">
        <v>201508</v>
      </c>
      <c r="T6555" s="128" t="s">
        <v>52</v>
      </c>
      <c r="U6555" s="127">
        <v>0</v>
      </c>
      <c r="V6555" s="138">
        <v>1.1499999999999999</v>
      </c>
      <c r="W6555" s="128" t="s">
        <v>42</v>
      </c>
      <c r="X6555" s="128" t="s">
        <v>42</v>
      </c>
      <c r="Y6555" s="128" t="s">
        <v>1152</v>
      </c>
      <c r="Z6555" s="128" t="s">
        <v>48</v>
      </c>
      <c r="AA6555" s="128" t="s">
        <v>168</v>
      </c>
      <c r="AB6555" s="128" t="s">
        <v>42</v>
      </c>
      <c r="AC6555" s="128" t="s">
        <v>2719</v>
      </c>
      <c r="AD6555" s="128" t="s">
        <v>146</v>
      </c>
    </row>
    <row r="6556" spans="1:30" x14ac:dyDescent="0.25">
      <c r="A6556" s="128" t="s">
        <v>35</v>
      </c>
      <c r="B6556" s="128" t="s">
        <v>36</v>
      </c>
      <c r="C6556" s="128" t="s">
        <v>37</v>
      </c>
      <c r="D6556" s="128" t="s">
        <v>121</v>
      </c>
      <c r="E6556" s="128" t="s">
        <v>122</v>
      </c>
      <c r="F6556" s="128" t="s">
        <v>123</v>
      </c>
      <c r="G6556" s="128" t="s">
        <v>124</v>
      </c>
      <c r="H6556" s="128" t="s">
        <v>124</v>
      </c>
      <c r="I6556" s="128" t="s">
        <v>42</v>
      </c>
      <c r="J6556" s="128" t="s">
        <v>156</v>
      </c>
      <c r="K6556" s="128" t="s">
        <v>156</v>
      </c>
      <c r="L6556" s="128" t="s">
        <v>43</v>
      </c>
      <c r="M6556" s="128" t="s">
        <v>44</v>
      </c>
      <c r="N6556" s="128" t="s">
        <v>150</v>
      </c>
      <c r="O6556" s="128" t="s">
        <v>42</v>
      </c>
      <c r="P6556" s="128" t="s">
        <v>2725</v>
      </c>
      <c r="Q6556" s="128" t="s">
        <v>2726</v>
      </c>
      <c r="R6556" s="128" t="s">
        <v>2522</v>
      </c>
      <c r="S6556" s="127">
        <v>201508</v>
      </c>
      <c r="T6556" s="128" t="s">
        <v>52</v>
      </c>
      <c r="U6556" s="129">
        <v>55000</v>
      </c>
      <c r="V6556" s="138">
        <v>55000</v>
      </c>
      <c r="W6556" s="128" t="s">
        <v>340</v>
      </c>
      <c r="X6556" s="128" t="s">
        <v>2523</v>
      </c>
      <c r="Y6556" s="128" t="s">
        <v>1152</v>
      </c>
      <c r="Z6556" s="128" t="s">
        <v>48</v>
      </c>
      <c r="AA6556" s="128" t="s">
        <v>315</v>
      </c>
      <c r="AB6556" s="128" t="s">
        <v>42</v>
      </c>
      <c r="AC6556" s="128" t="s">
        <v>2719</v>
      </c>
      <c r="AD6556" s="128" t="s">
        <v>146</v>
      </c>
    </row>
    <row r="6557" spans="1:30" x14ac:dyDescent="0.25">
      <c r="A6557" s="128" t="s">
        <v>35</v>
      </c>
      <c r="B6557" s="128" t="s">
        <v>36</v>
      </c>
      <c r="C6557" s="128" t="s">
        <v>37</v>
      </c>
      <c r="D6557" s="128" t="s">
        <v>121</v>
      </c>
      <c r="E6557" s="128" t="s">
        <v>122</v>
      </c>
      <c r="F6557" s="128" t="s">
        <v>123</v>
      </c>
      <c r="G6557" s="128" t="s">
        <v>124</v>
      </c>
      <c r="H6557" s="128" t="s">
        <v>124</v>
      </c>
      <c r="I6557" s="128" t="s">
        <v>42</v>
      </c>
      <c r="J6557" s="128" t="s">
        <v>285</v>
      </c>
      <c r="K6557" s="128" t="s">
        <v>285</v>
      </c>
      <c r="L6557" s="128" t="s">
        <v>43</v>
      </c>
      <c r="M6557" s="128" t="s">
        <v>44</v>
      </c>
      <c r="N6557" s="128" t="s">
        <v>150</v>
      </c>
      <c r="O6557" s="128" t="s">
        <v>42</v>
      </c>
      <c r="P6557" s="128" t="s">
        <v>463</v>
      </c>
      <c r="Q6557" s="128" t="s">
        <v>464</v>
      </c>
      <c r="R6557" s="128" t="s">
        <v>2514</v>
      </c>
      <c r="S6557" s="127">
        <v>201508</v>
      </c>
      <c r="T6557" s="128" t="s">
        <v>52</v>
      </c>
      <c r="U6557" s="129">
        <v>48544.87</v>
      </c>
      <c r="V6557" s="138">
        <v>48544.87</v>
      </c>
      <c r="W6557" s="128" t="s">
        <v>340</v>
      </c>
      <c r="X6557" s="128" t="s">
        <v>288</v>
      </c>
      <c r="Y6557" s="128" t="s">
        <v>1152</v>
      </c>
      <c r="Z6557" s="128" t="s">
        <v>48</v>
      </c>
      <c r="AA6557" s="128" t="s">
        <v>315</v>
      </c>
      <c r="AB6557" s="128" t="s">
        <v>42</v>
      </c>
      <c r="AC6557" s="128" t="s">
        <v>2719</v>
      </c>
      <c r="AD6557" s="128" t="s">
        <v>146</v>
      </c>
    </row>
    <row r="6558" spans="1:30" x14ac:dyDescent="0.25">
      <c r="A6558" s="128" t="s">
        <v>35</v>
      </c>
      <c r="B6558" s="128" t="s">
        <v>36</v>
      </c>
      <c r="C6558" s="128" t="s">
        <v>37</v>
      </c>
      <c r="D6558" s="128" t="s">
        <v>121</v>
      </c>
      <c r="E6558" s="128" t="s">
        <v>122</v>
      </c>
      <c r="F6558" s="128" t="s">
        <v>123</v>
      </c>
      <c r="G6558" s="128" t="s">
        <v>124</v>
      </c>
      <c r="H6558" s="128" t="s">
        <v>124</v>
      </c>
      <c r="I6558" s="128" t="s">
        <v>42</v>
      </c>
      <c r="J6558" s="128" t="s">
        <v>298</v>
      </c>
      <c r="K6558" s="128" t="s">
        <v>298</v>
      </c>
      <c r="L6558" s="128" t="s">
        <v>43</v>
      </c>
      <c r="M6558" s="128" t="s">
        <v>44</v>
      </c>
      <c r="N6558" s="128" t="s">
        <v>150</v>
      </c>
      <c r="O6558" s="128" t="s">
        <v>42</v>
      </c>
      <c r="P6558" s="128" t="s">
        <v>506</v>
      </c>
      <c r="Q6558" s="128" t="s">
        <v>1713</v>
      </c>
      <c r="R6558" s="128" t="s">
        <v>2727</v>
      </c>
      <c r="S6558" s="127">
        <v>201508</v>
      </c>
      <c r="T6558" s="128" t="s">
        <v>52</v>
      </c>
      <c r="U6558" s="129">
        <v>4500</v>
      </c>
      <c r="V6558" s="138">
        <v>4500</v>
      </c>
      <c r="W6558" s="128" t="s">
        <v>340</v>
      </c>
      <c r="X6558" s="128" t="s">
        <v>1694</v>
      </c>
      <c r="Y6558" s="128" t="s">
        <v>1152</v>
      </c>
      <c r="Z6558" s="128" t="s">
        <v>48</v>
      </c>
      <c r="AA6558" s="128" t="s">
        <v>315</v>
      </c>
      <c r="AB6558" s="128" t="s">
        <v>42</v>
      </c>
      <c r="AC6558" s="128" t="s">
        <v>2728</v>
      </c>
      <c r="AD6558" s="128" t="s">
        <v>146</v>
      </c>
    </row>
    <row r="6559" spans="1:30" x14ac:dyDescent="0.25">
      <c r="A6559" s="128" t="s">
        <v>35</v>
      </c>
      <c r="B6559" s="128" t="s">
        <v>36</v>
      </c>
      <c r="C6559" s="128" t="s">
        <v>37</v>
      </c>
      <c r="D6559" s="128" t="s">
        <v>121</v>
      </c>
      <c r="E6559" s="128" t="s">
        <v>122</v>
      </c>
      <c r="F6559" s="128" t="s">
        <v>123</v>
      </c>
      <c r="G6559" s="128" t="s">
        <v>124</v>
      </c>
      <c r="H6559" s="128" t="s">
        <v>124</v>
      </c>
      <c r="I6559" s="128" t="s">
        <v>42</v>
      </c>
      <c r="J6559" s="128" t="s">
        <v>289</v>
      </c>
      <c r="K6559" s="128" t="s">
        <v>289</v>
      </c>
      <c r="L6559" s="128" t="s">
        <v>43</v>
      </c>
      <c r="M6559" s="128" t="s">
        <v>44</v>
      </c>
      <c r="N6559" s="128" t="s">
        <v>131</v>
      </c>
      <c r="O6559" s="128" t="s">
        <v>290</v>
      </c>
      <c r="P6559" s="128" t="s">
        <v>455</v>
      </c>
      <c r="Q6559" s="128" t="s">
        <v>2729</v>
      </c>
      <c r="R6559" s="128" t="s">
        <v>2722</v>
      </c>
      <c r="S6559" s="127">
        <v>201508</v>
      </c>
      <c r="T6559" s="128" t="s">
        <v>52</v>
      </c>
      <c r="U6559" s="127">
        <v>0</v>
      </c>
      <c r="V6559" s="138">
        <v>20</v>
      </c>
      <c r="W6559" s="128" t="s">
        <v>42</v>
      </c>
      <c r="X6559" s="128" t="s">
        <v>42</v>
      </c>
      <c r="Y6559" s="128" t="s">
        <v>1152</v>
      </c>
      <c r="Z6559" s="128" t="s">
        <v>48</v>
      </c>
      <c r="AA6559" s="128" t="s">
        <v>144</v>
      </c>
      <c r="AB6559" s="128" t="s">
        <v>42</v>
      </c>
      <c r="AC6559" s="128" t="s">
        <v>2723</v>
      </c>
      <c r="AD6559" s="128" t="s">
        <v>146</v>
      </c>
    </row>
    <row r="6560" spans="1:30" x14ac:dyDescent="0.25">
      <c r="A6560" s="128" t="s">
        <v>35</v>
      </c>
      <c r="B6560" s="128" t="s">
        <v>36</v>
      </c>
      <c r="C6560" s="128" t="s">
        <v>37</v>
      </c>
      <c r="D6560" s="128" t="s">
        <v>121</v>
      </c>
      <c r="E6560" s="128" t="s">
        <v>122</v>
      </c>
      <c r="F6560" s="128" t="s">
        <v>123</v>
      </c>
      <c r="G6560" s="128" t="s">
        <v>124</v>
      </c>
      <c r="H6560" s="128" t="s">
        <v>124</v>
      </c>
      <c r="I6560" s="128" t="s">
        <v>42</v>
      </c>
      <c r="J6560" s="128" t="s">
        <v>298</v>
      </c>
      <c r="K6560" s="128" t="s">
        <v>298</v>
      </c>
      <c r="L6560" s="128" t="s">
        <v>43</v>
      </c>
      <c r="M6560" s="128" t="s">
        <v>44</v>
      </c>
      <c r="N6560" s="128" t="s">
        <v>150</v>
      </c>
      <c r="O6560" s="128" t="s">
        <v>42</v>
      </c>
      <c r="P6560" s="128" t="s">
        <v>506</v>
      </c>
      <c r="Q6560" s="128" t="s">
        <v>1713</v>
      </c>
      <c r="R6560" s="128" t="s">
        <v>2730</v>
      </c>
      <c r="S6560" s="127">
        <v>201508</v>
      </c>
      <c r="T6560" s="128" t="s">
        <v>52</v>
      </c>
      <c r="U6560" s="129">
        <v>7500</v>
      </c>
      <c r="V6560" s="138">
        <v>7500</v>
      </c>
      <c r="W6560" s="128" t="s">
        <v>340</v>
      </c>
      <c r="X6560" s="128" t="s">
        <v>1694</v>
      </c>
      <c r="Y6560" s="128" t="s">
        <v>1152</v>
      </c>
      <c r="Z6560" s="128" t="s">
        <v>48</v>
      </c>
      <c r="AA6560" s="128" t="s">
        <v>315</v>
      </c>
      <c r="AB6560" s="128" t="s">
        <v>42</v>
      </c>
      <c r="AC6560" s="128" t="s">
        <v>2728</v>
      </c>
      <c r="AD6560" s="128" t="s">
        <v>146</v>
      </c>
    </row>
    <row r="6561" spans="1:30" x14ac:dyDescent="0.25">
      <c r="A6561" s="128" t="s">
        <v>35</v>
      </c>
      <c r="B6561" s="128" t="s">
        <v>36</v>
      </c>
      <c r="C6561" s="128" t="s">
        <v>37</v>
      </c>
      <c r="D6561" s="128" t="s">
        <v>121</v>
      </c>
      <c r="E6561" s="128" t="s">
        <v>215</v>
      </c>
      <c r="F6561" s="128" t="s">
        <v>216</v>
      </c>
      <c r="G6561" s="128" t="s">
        <v>124</v>
      </c>
      <c r="H6561" s="128" t="s">
        <v>124</v>
      </c>
      <c r="I6561" s="128" t="s">
        <v>42</v>
      </c>
      <c r="J6561" s="128" t="s">
        <v>250</v>
      </c>
      <c r="K6561" s="128" t="s">
        <v>250</v>
      </c>
      <c r="L6561" s="128" t="s">
        <v>43</v>
      </c>
      <c r="M6561" s="128" t="s">
        <v>44</v>
      </c>
      <c r="N6561" s="128" t="s">
        <v>180</v>
      </c>
      <c r="O6561" s="128" t="s">
        <v>42</v>
      </c>
      <c r="P6561" s="128" t="s">
        <v>1719</v>
      </c>
      <c r="Q6561" s="128" t="s">
        <v>2643</v>
      </c>
      <c r="R6561" s="128" t="s">
        <v>2731</v>
      </c>
      <c r="S6561" s="127">
        <v>201508</v>
      </c>
      <c r="T6561" s="128" t="s">
        <v>52</v>
      </c>
      <c r="U6561" s="129">
        <v>61900</v>
      </c>
      <c r="V6561" s="138">
        <v>61900</v>
      </c>
      <c r="W6561" s="128" t="s">
        <v>340</v>
      </c>
      <c r="X6561" s="128" t="s">
        <v>1162</v>
      </c>
      <c r="Y6561" s="128" t="s">
        <v>1152</v>
      </c>
      <c r="Z6561" s="128" t="s">
        <v>48</v>
      </c>
      <c r="AA6561" s="128" t="s">
        <v>315</v>
      </c>
      <c r="AB6561" s="128" t="s">
        <v>42</v>
      </c>
      <c r="AC6561" s="128" t="s">
        <v>2728</v>
      </c>
      <c r="AD6561" s="128" t="s">
        <v>146</v>
      </c>
    </row>
    <row r="6562" spans="1:30" x14ac:dyDescent="0.25">
      <c r="A6562" s="128" t="s">
        <v>35</v>
      </c>
      <c r="B6562" s="128" t="s">
        <v>36</v>
      </c>
      <c r="C6562" s="128" t="s">
        <v>37</v>
      </c>
      <c r="D6562" s="128" t="s">
        <v>121</v>
      </c>
      <c r="E6562" s="128" t="s">
        <v>215</v>
      </c>
      <c r="F6562" s="128" t="s">
        <v>216</v>
      </c>
      <c r="G6562" s="128" t="s">
        <v>124</v>
      </c>
      <c r="H6562" s="128" t="s">
        <v>124</v>
      </c>
      <c r="I6562" s="128" t="s">
        <v>42</v>
      </c>
      <c r="J6562" s="128" t="s">
        <v>231</v>
      </c>
      <c r="K6562" s="128" t="s">
        <v>231</v>
      </c>
      <c r="L6562" s="128" t="s">
        <v>43</v>
      </c>
      <c r="M6562" s="128" t="s">
        <v>44</v>
      </c>
      <c r="N6562" s="128" t="s">
        <v>180</v>
      </c>
      <c r="O6562" s="128" t="s">
        <v>42</v>
      </c>
      <c r="P6562" s="128" t="s">
        <v>2651</v>
      </c>
      <c r="Q6562" s="128" t="s">
        <v>417</v>
      </c>
      <c r="R6562" s="128" t="s">
        <v>2519</v>
      </c>
      <c r="S6562" s="127">
        <v>201508</v>
      </c>
      <c r="T6562" s="128" t="s">
        <v>52</v>
      </c>
      <c r="U6562" s="129">
        <v>7456.21</v>
      </c>
      <c r="V6562" s="138">
        <v>7456.21</v>
      </c>
      <c r="W6562" s="128" t="s">
        <v>340</v>
      </c>
      <c r="X6562" s="128" t="s">
        <v>975</v>
      </c>
      <c r="Y6562" s="128" t="s">
        <v>1152</v>
      </c>
      <c r="Z6562" s="128" t="s">
        <v>48</v>
      </c>
      <c r="AA6562" s="128" t="s">
        <v>315</v>
      </c>
      <c r="AB6562" s="128" t="s">
        <v>42</v>
      </c>
      <c r="AC6562" s="128" t="s">
        <v>2728</v>
      </c>
      <c r="AD6562" s="128" t="s">
        <v>146</v>
      </c>
    </row>
    <row r="6563" spans="1:30" x14ac:dyDescent="0.25">
      <c r="A6563" s="128" t="s">
        <v>35</v>
      </c>
      <c r="B6563" s="128" t="s">
        <v>36</v>
      </c>
      <c r="C6563" s="128" t="s">
        <v>37</v>
      </c>
      <c r="D6563" s="128" t="s">
        <v>121</v>
      </c>
      <c r="E6563" s="128" t="s">
        <v>122</v>
      </c>
      <c r="F6563" s="128" t="s">
        <v>123</v>
      </c>
      <c r="G6563" s="128" t="s">
        <v>124</v>
      </c>
      <c r="H6563" s="128" t="s">
        <v>124</v>
      </c>
      <c r="I6563" s="128" t="s">
        <v>42</v>
      </c>
      <c r="J6563" s="128" t="s">
        <v>156</v>
      </c>
      <c r="K6563" s="128" t="s">
        <v>156</v>
      </c>
      <c r="L6563" s="128" t="s">
        <v>43</v>
      </c>
      <c r="M6563" s="128" t="s">
        <v>44</v>
      </c>
      <c r="N6563" s="128" t="s">
        <v>126</v>
      </c>
      <c r="O6563" s="128" t="s">
        <v>42</v>
      </c>
      <c r="P6563" s="128" t="s">
        <v>510</v>
      </c>
      <c r="Q6563" s="128" t="s">
        <v>167</v>
      </c>
      <c r="R6563" s="128" t="s">
        <v>2718</v>
      </c>
      <c r="S6563" s="127">
        <v>201508</v>
      </c>
      <c r="T6563" s="128" t="s">
        <v>52</v>
      </c>
      <c r="U6563" s="127">
        <v>0</v>
      </c>
      <c r="V6563" s="138">
        <v>1.1499999999999999</v>
      </c>
      <c r="W6563" s="128" t="s">
        <v>42</v>
      </c>
      <c r="X6563" s="128" t="s">
        <v>42</v>
      </c>
      <c r="Y6563" s="128" t="s">
        <v>1152</v>
      </c>
      <c r="Z6563" s="128" t="s">
        <v>48</v>
      </c>
      <c r="AA6563" s="128" t="s">
        <v>168</v>
      </c>
      <c r="AB6563" s="128" t="s">
        <v>42</v>
      </c>
      <c r="AC6563" s="128" t="s">
        <v>2719</v>
      </c>
      <c r="AD6563" s="128" t="s">
        <v>146</v>
      </c>
    </row>
    <row r="6564" spans="1:30" x14ac:dyDescent="0.25">
      <c r="A6564" s="128" t="s">
        <v>35</v>
      </c>
      <c r="B6564" s="128" t="s">
        <v>36</v>
      </c>
      <c r="C6564" s="128" t="s">
        <v>37</v>
      </c>
      <c r="D6564" s="128" t="s">
        <v>121</v>
      </c>
      <c r="E6564" s="128" t="s">
        <v>122</v>
      </c>
      <c r="F6564" s="128" t="s">
        <v>123</v>
      </c>
      <c r="G6564" s="128" t="s">
        <v>124</v>
      </c>
      <c r="H6564" s="128" t="s">
        <v>124</v>
      </c>
      <c r="I6564" s="128" t="s">
        <v>42</v>
      </c>
      <c r="J6564" s="128" t="s">
        <v>156</v>
      </c>
      <c r="K6564" s="128" t="s">
        <v>156</v>
      </c>
      <c r="L6564" s="128" t="s">
        <v>43</v>
      </c>
      <c r="M6564" s="128" t="s">
        <v>44</v>
      </c>
      <c r="N6564" s="128" t="s">
        <v>126</v>
      </c>
      <c r="O6564" s="128" t="s">
        <v>42</v>
      </c>
      <c r="P6564" s="128" t="s">
        <v>510</v>
      </c>
      <c r="Q6564" s="128" t="s">
        <v>167</v>
      </c>
      <c r="R6564" s="128" t="s">
        <v>2718</v>
      </c>
      <c r="S6564" s="127">
        <v>201508</v>
      </c>
      <c r="T6564" s="128" t="s">
        <v>52</v>
      </c>
      <c r="U6564" s="127">
        <v>0</v>
      </c>
      <c r="V6564" s="138">
        <v>79.349999999999994</v>
      </c>
      <c r="W6564" s="128" t="s">
        <v>42</v>
      </c>
      <c r="X6564" s="128" t="s">
        <v>42</v>
      </c>
      <c r="Y6564" s="128" t="s">
        <v>1152</v>
      </c>
      <c r="Z6564" s="128" t="s">
        <v>48</v>
      </c>
      <c r="AA6564" s="128" t="s">
        <v>168</v>
      </c>
      <c r="AB6564" s="128" t="s">
        <v>42</v>
      </c>
      <c r="AC6564" s="128" t="s">
        <v>2719</v>
      </c>
      <c r="AD6564" s="128" t="s">
        <v>146</v>
      </c>
    </row>
    <row r="6565" spans="1:30" x14ac:dyDescent="0.25">
      <c r="A6565" s="128" t="s">
        <v>35</v>
      </c>
      <c r="B6565" s="128" t="s">
        <v>36</v>
      </c>
      <c r="C6565" s="128" t="s">
        <v>37</v>
      </c>
      <c r="D6565" s="128" t="s">
        <v>121</v>
      </c>
      <c r="E6565" s="128" t="s">
        <v>215</v>
      </c>
      <c r="F6565" s="128" t="s">
        <v>216</v>
      </c>
      <c r="G6565" s="128" t="s">
        <v>124</v>
      </c>
      <c r="H6565" s="128" t="s">
        <v>124</v>
      </c>
      <c r="I6565" s="128" t="s">
        <v>42</v>
      </c>
      <c r="J6565" s="128" t="s">
        <v>217</v>
      </c>
      <c r="K6565" s="128" t="s">
        <v>217</v>
      </c>
      <c r="L6565" s="128" t="s">
        <v>43</v>
      </c>
      <c r="M6565" s="128" t="s">
        <v>44</v>
      </c>
      <c r="N6565" s="128" t="s">
        <v>126</v>
      </c>
      <c r="O6565" s="128" t="s">
        <v>221</v>
      </c>
      <c r="P6565" s="128" t="s">
        <v>1773</v>
      </c>
      <c r="Q6565" s="128" t="s">
        <v>2732</v>
      </c>
      <c r="R6565" s="128" t="s">
        <v>2733</v>
      </c>
      <c r="S6565" s="127">
        <v>201508</v>
      </c>
      <c r="T6565" s="128" t="s">
        <v>52</v>
      </c>
      <c r="U6565" s="127">
        <v>0</v>
      </c>
      <c r="V6565" s="138">
        <v>273.92</v>
      </c>
      <c r="W6565" s="128" t="s">
        <v>42</v>
      </c>
      <c r="X6565" s="128" t="s">
        <v>42</v>
      </c>
      <c r="Y6565" s="128" t="s">
        <v>1152</v>
      </c>
      <c r="Z6565" s="128" t="s">
        <v>48</v>
      </c>
      <c r="AA6565" s="128" t="s">
        <v>144</v>
      </c>
      <c r="AB6565" s="128" t="s">
        <v>42</v>
      </c>
      <c r="AC6565" s="128" t="s">
        <v>2719</v>
      </c>
      <c r="AD6565" s="128" t="s">
        <v>146</v>
      </c>
    </row>
    <row r="6566" spans="1:30" x14ac:dyDescent="0.25">
      <c r="A6566" s="128" t="s">
        <v>35</v>
      </c>
      <c r="B6566" s="128" t="s">
        <v>36</v>
      </c>
      <c r="C6566" s="128" t="s">
        <v>37</v>
      </c>
      <c r="D6566" s="128" t="s">
        <v>121</v>
      </c>
      <c r="E6566" s="128" t="s">
        <v>215</v>
      </c>
      <c r="F6566" s="128" t="s">
        <v>216</v>
      </c>
      <c r="G6566" s="128" t="s">
        <v>124</v>
      </c>
      <c r="H6566" s="128" t="s">
        <v>124</v>
      </c>
      <c r="I6566" s="128" t="s">
        <v>42</v>
      </c>
      <c r="J6566" s="128" t="s">
        <v>250</v>
      </c>
      <c r="K6566" s="128" t="s">
        <v>250</v>
      </c>
      <c r="L6566" s="128" t="s">
        <v>43</v>
      </c>
      <c r="M6566" s="128" t="s">
        <v>44</v>
      </c>
      <c r="N6566" s="128" t="s">
        <v>150</v>
      </c>
      <c r="O6566" s="128" t="s">
        <v>42</v>
      </c>
      <c r="P6566" s="128" t="s">
        <v>1719</v>
      </c>
      <c r="Q6566" s="128" t="s">
        <v>1720</v>
      </c>
      <c r="R6566" s="128" t="s">
        <v>2734</v>
      </c>
      <c r="S6566" s="127">
        <v>201508</v>
      </c>
      <c r="T6566" s="128" t="s">
        <v>52</v>
      </c>
      <c r="U6566" s="129">
        <v>98560</v>
      </c>
      <c r="V6566" s="138">
        <v>98560</v>
      </c>
      <c r="W6566" s="128" t="s">
        <v>340</v>
      </c>
      <c r="X6566" s="128" t="s">
        <v>433</v>
      </c>
      <c r="Y6566" s="128" t="s">
        <v>1152</v>
      </c>
      <c r="Z6566" s="128" t="s">
        <v>48</v>
      </c>
      <c r="AA6566" s="128" t="s">
        <v>315</v>
      </c>
      <c r="AB6566" s="128" t="s">
        <v>42</v>
      </c>
      <c r="AC6566" s="128" t="s">
        <v>2728</v>
      </c>
      <c r="AD6566" s="128" t="s">
        <v>146</v>
      </c>
    </row>
    <row r="6567" spans="1:30" x14ac:dyDescent="0.25">
      <c r="A6567" s="128" t="s">
        <v>35</v>
      </c>
      <c r="B6567" s="128" t="s">
        <v>36</v>
      </c>
      <c r="C6567" s="128" t="s">
        <v>37</v>
      </c>
      <c r="D6567" s="128" t="s">
        <v>121</v>
      </c>
      <c r="E6567" s="128" t="s">
        <v>215</v>
      </c>
      <c r="F6567" s="128" t="s">
        <v>216</v>
      </c>
      <c r="G6567" s="128" t="s">
        <v>124</v>
      </c>
      <c r="H6567" s="128" t="s">
        <v>124</v>
      </c>
      <c r="I6567" s="128" t="s">
        <v>42</v>
      </c>
      <c r="J6567" s="128" t="s">
        <v>231</v>
      </c>
      <c r="K6567" s="128" t="s">
        <v>231</v>
      </c>
      <c r="L6567" s="128" t="s">
        <v>43</v>
      </c>
      <c r="M6567" s="128" t="s">
        <v>44</v>
      </c>
      <c r="N6567" s="128" t="s">
        <v>180</v>
      </c>
      <c r="O6567" s="128" t="s">
        <v>42</v>
      </c>
      <c r="P6567" s="128" t="s">
        <v>2651</v>
      </c>
      <c r="Q6567" s="128" t="s">
        <v>183</v>
      </c>
      <c r="R6567" s="128" t="s">
        <v>2519</v>
      </c>
      <c r="S6567" s="127">
        <v>201508</v>
      </c>
      <c r="T6567" s="128" t="s">
        <v>52</v>
      </c>
      <c r="U6567" s="127">
        <v>0</v>
      </c>
      <c r="V6567" s="138">
        <v>597.46</v>
      </c>
      <c r="W6567" s="128" t="s">
        <v>340</v>
      </c>
      <c r="X6567" s="128" t="s">
        <v>975</v>
      </c>
      <c r="Y6567" s="128" t="s">
        <v>1152</v>
      </c>
      <c r="Z6567" s="128" t="s">
        <v>48</v>
      </c>
      <c r="AA6567" s="128" t="s">
        <v>315</v>
      </c>
      <c r="AB6567" s="128" t="s">
        <v>42</v>
      </c>
      <c r="AC6567" s="128" t="s">
        <v>2728</v>
      </c>
      <c r="AD6567" s="128" t="s">
        <v>146</v>
      </c>
    </row>
    <row r="6568" spans="1:30" x14ac:dyDescent="0.25">
      <c r="A6568" s="128" t="s">
        <v>35</v>
      </c>
      <c r="B6568" s="128" t="s">
        <v>36</v>
      </c>
      <c r="C6568" s="128" t="s">
        <v>37</v>
      </c>
      <c r="D6568" s="128" t="s">
        <v>121</v>
      </c>
      <c r="E6568" s="128" t="s">
        <v>122</v>
      </c>
      <c r="F6568" s="128" t="s">
        <v>123</v>
      </c>
      <c r="G6568" s="128" t="s">
        <v>124</v>
      </c>
      <c r="H6568" s="128" t="s">
        <v>124</v>
      </c>
      <c r="I6568" s="128" t="s">
        <v>42</v>
      </c>
      <c r="J6568" s="128" t="s">
        <v>156</v>
      </c>
      <c r="K6568" s="128" t="s">
        <v>156</v>
      </c>
      <c r="L6568" s="128" t="s">
        <v>43</v>
      </c>
      <c r="M6568" s="128" t="s">
        <v>44</v>
      </c>
      <c r="N6568" s="128" t="s">
        <v>160</v>
      </c>
      <c r="O6568" s="128" t="s">
        <v>42</v>
      </c>
      <c r="P6568" s="128" t="s">
        <v>510</v>
      </c>
      <c r="Q6568" s="128" t="s">
        <v>2735</v>
      </c>
      <c r="R6568" s="128" t="s">
        <v>2718</v>
      </c>
      <c r="S6568" s="127">
        <v>201508</v>
      </c>
      <c r="T6568" s="128" t="s">
        <v>52</v>
      </c>
      <c r="U6568" s="127">
        <v>0</v>
      </c>
      <c r="V6568" s="138">
        <v>7.43</v>
      </c>
      <c r="W6568" s="128" t="s">
        <v>42</v>
      </c>
      <c r="X6568" s="128" t="s">
        <v>42</v>
      </c>
      <c r="Y6568" s="128" t="s">
        <v>1152</v>
      </c>
      <c r="Z6568" s="128" t="s">
        <v>48</v>
      </c>
      <c r="AA6568" s="128" t="s">
        <v>168</v>
      </c>
      <c r="AB6568" s="128" t="s">
        <v>42</v>
      </c>
      <c r="AC6568" s="128" t="s">
        <v>2719</v>
      </c>
      <c r="AD6568" s="128" t="s">
        <v>146</v>
      </c>
    </row>
    <row r="6569" spans="1:30" x14ac:dyDescent="0.25">
      <c r="A6569" s="128" t="s">
        <v>35</v>
      </c>
      <c r="B6569" s="128" t="s">
        <v>36</v>
      </c>
      <c r="C6569" s="128" t="s">
        <v>37</v>
      </c>
      <c r="D6569" s="128" t="s">
        <v>121</v>
      </c>
      <c r="E6569" s="128" t="s">
        <v>122</v>
      </c>
      <c r="F6569" s="128" t="s">
        <v>123</v>
      </c>
      <c r="G6569" s="128" t="s">
        <v>124</v>
      </c>
      <c r="H6569" s="128" t="s">
        <v>124</v>
      </c>
      <c r="I6569" s="128" t="s">
        <v>42</v>
      </c>
      <c r="J6569" s="128" t="s">
        <v>156</v>
      </c>
      <c r="K6569" s="128" t="s">
        <v>156</v>
      </c>
      <c r="L6569" s="128" t="s">
        <v>43</v>
      </c>
      <c r="M6569" s="128" t="s">
        <v>44</v>
      </c>
      <c r="N6569" s="128" t="s">
        <v>126</v>
      </c>
      <c r="O6569" s="128" t="s">
        <v>42</v>
      </c>
      <c r="P6569" s="128" t="s">
        <v>510</v>
      </c>
      <c r="Q6569" s="128" t="s">
        <v>167</v>
      </c>
      <c r="R6569" s="128" t="s">
        <v>2718</v>
      </c>
      <c r="S6569" s="127">
        <v>201508</v>
      </c>
      <c r="T6569" s="128" t="s">
        <v>52</v>
      </c>
      <c r="U6569" s="127">
        <v>0</v>
      </c>
      <c r="V6569" s="138">
        <v>3.45</v>
      </c>
      <c r="W6569" s="128" t="s">
        <v>42</v>
      </c>
      <c r="X6569" s="128" t="s">
        <v>42</v>
      </c>
      <c r="Y6569" s="128" t="s">
        <v>1152</v>
      </c>
      <c r="Z6569" s="128" t="s">
        <v>48</v>
      </c>
      <c r="AA6569" s="128" t="s">
        <v>168</v>
      </c>
      <c r="AB6569" s="128" t="s">
        <v>42</v>
      </c>
      <c r="AC6569" s="128" t="s">
        <v>2719</v>
      </c>
      <c r="AD6569" s="128" t="s">
        <v>146</v>
      </c>
    </row>
    <row r="6570" spans="1:30" x14ac:dyDescent="0.25">
      <c r="A6570" s="128" t="s">
        <v>35</v>
      </c>
      <c r="B6570" s="128" t="s">
        <v>36</v>
      </c>
      <c r="C6570" s="128" t="s">
        <v>37</v>
      </c>
      <c r="D6570" s="128" t="s">
        <v>121</v>
      </c>
      <c r="E6570" s="128" t="s">
        <v>215</v>
      </c>
      <c r="F6570" s="128" t="s">
        <v>216</v>
      </c>
      <c r="G6570" s="128" t="s">
        <v>124</v>
      </c>
      <c r="H6570" s="128" t="s">
        <v>124</v>
      </c>
      <c r="I6570" s="128" t="s">
        <v>42</v>
      </c>
      <c r="J6570" s="128" t="s">
        <v>437</v>
      </c>
      <c r="K6570" s="128" t="s">
        <v>437</v>
      </c>
      <c r="L6570" s="128" t="s">
        <v>43</v>
      </c>
      <c r="M6570" s="128" t="s">
        <v>44</v>
      </c>
      <c r="N6570" s="128" t="s">
        <v>150</v>
      </c>
      <c r="O6570" s="128" t="s">
        <v>42</v>
      </c>
      <c r="P6570" s="128" t="s">
        <v>392</v>
      </c>
      <c r="Q6570" s="128" t="s">
        <v>1717</v>
      </c>
      <c r="R6570" s="128" t="s">
        <v>2736</v>
      </c>
      <c r="S6570" s="127">
        <v>201508</v>
      </c>
      <c r="T6570" s="128" t="s">
        <v>52</v>
      </c>
      <c r="U6570" s="127">
        <v>248.38</v>
      </c>
      <c r="V6570" s="138">
        <v>248.38</v>
      </c>
      <c r="W6570" s="128" t="s">
        <v>340</v>
      </c>
      <c r="X6570" s="128" t="s">
        <v>384</v>
      </c>
      <c r="Y6570" s="128" t="s">
        <v>1152</v>
      </c>
      <c r="Z6570" s="128" t="s">
        <v>48</v>
      </c>
      <c r="AA6570" s="128" t="s">
        <v>315</v>
      </c>
      <c r="AB6570" s="128" t="s">
        <v>42</v>
      </c>
      <c r="AC6570" s="128" t="s">
        <v>2737</v>
      </c>
      <c r="AD6570" s="128" t="s">
        <v>146</v>
      </c>
    </row>
    <row r="6571" spans="1:30" x14ac:dyDescent="0.25">
      <c r="A6571" s="128" t="s">
        <v>35</v>
      </c>
      <c r="B6571" s="128" t="s">
        <v>36</v>
      </c>
      <c r="C6571" s="128" t="s">
        <v>37</v>
      </c>
      <c r="D6571" s="128" t="s">
        <v>121</v>
      </c>
      <c r="E6571" s="128" t="s">
        <v>122</v>
      </c>
      <c r="F6571" s="128" t="s">
        <v>123</v>
      </c>
      <c r="G6571" s="128" t="s">
        <v>124</v>
      </c>
      <c r="H6571" s="128" t="s">
        <v>124</v>
      </c>
      <c r="I6571" s="128" t="s">
        <v>42</v>
      </c>
      <c r="J6571" s="128" t="s">
        <v>174</v>
      </c>
      <c r="K6571" s="128" t="s">
        <v>174</v>
      </c>
      <c r="L6571" s="128" t="s">
        <v>43</v>
      </c>
      <c r="M6571" s="128" t="s">
        <v>44</v>
      </c>
      <c r="N6571" s="128" t="s">
        <v>180</v>
      </c>
      <c r="O6571" s="128" t="s">
        <v>42</v>
      </c>
      <c r="P6571" s="128" t="s">
        <v>522</v>
      </c>
      <c r="Q6571" s="128" t="s">
        <v>523</v>
      </c>
      <c r="R6571" s="128" t="s">
        <v>2516</v>
      </c>
      <c r="S6571" s="127">
        <v>201508</v>
      </c>
      <c r="T6571" s="128" t="s">
        <v>52</v>
      </c>
      <c r="U6571" s="129">
        <v>253818.67</v>
      </c>
      <c r="V6571" s="138">
        <v>253818.67</v>
      </c>
      <c r="W6571" s="128" t="s">
        <v>340</v>
      </c>
      <c r="X6571" s="128" t="s">
        <v>177</v>
      </c>
      <c r="Y6571" s="128" t="s">
        <v>1152</v>
      </c>
      <c r="Z6571" s="128" t="s">
        <v>48</v>
      </c>
      <c r="AA6571" s="128" t="s">
        <v>315</v>
      </c>
      <c r="AB6571" s="128" t="s">
        <v>42</v>
      </c>
      <c r="AC6571" s="128" t="s">
        <v>2737</v>
      </c>
      <c r="AD6571" s="128" t="s">
        <v>146</v>
      </c>
    </row>
    <row r="6572" spans="1:30" x14ac:dyDescent="0.25">
      <c r="A6572" s="128" t="s">
        <v>35</v>
      </c>
      <c r="B6572" s="128" t="s">
        <v>36</v>
      </c>
      <c r="C6572" s="128" t="s">
        <v>37</v>
      </c>
      <c r="D6572" s="128" t="s">
        <v>121</v>
      </c>
      <c r="E6572" s="128" t="s">
        <v>215</v>
      </c>
      <c r="F6572" s="128" t="s">
        <v>216</v>
      </c>
      <c r="G6572" s="128" t="s">
        <v>124</v>
      </c>
      <c r="H6572" s="128" t="s">
        <v>124</v>
      </c>
      <c r="I6572" s="128" t="s">
        <v>42</v>
      </c>
      <c r="J6572" s="128" t="s">
        <v>250</v>
      </c>
      <c r="K6572" s="128" t="s">
        <v>250</v>
      </c>
      <c r="L6572" s="128" t="s">
        <v>43</v>
      </c>
      <c r="M6572" s="128" t="s">
        <v>44</v>
      </c>
      <c r="N6572" s="128" t="s">
        <v>150</v>
      </c>
      <c r="O6572" s="128" t="s">
        <v>42</v>
      </c>
      <c r="P6572" s="128" t="s">
        <v>1719</v>
      </c>
      <c r="Q6572" s="128" t="s">
        <v>1720</v>
      </c>
      <c r="R6572" s="128" t="s">
        <v>2738</v>
      </c>
      <c r="S6572" s="127">
        <v>201508</v>
      </c>
      <c r="T6572" s="128" t="s">
        <v>52</v>
      </c>
      <c r="U6572" s="127">
        <v>921.5</v>
      </c>
      <c r="V6572" s="138">
        <v>921.5</v>
      </c>
      <c r="W6572" s="128" t="s">
        <v>340</v>
      </c>
      <c r="X6572" s="128" t="s">
        <v>433</v>
      </c>
      <c r="Y6572" s="128" t="s">
        <v>1152</v>
      </c>
      <c r="Z6572" s="128" t="s">
        <v>48</v>
      </c>
      <c r="AA6572" s="128" t="s">
        <v>315</v>
      </c>
      <c r="AB6572" s="128" t="s">
        <v>42</v>
      </c>
      <c r="AC6572" s="128" t="s">
        <v>2737</v>
      </c>
      <c r="AD6572" s="128" t="s">
        <v>146</v>
      </c>
    </row>
    <row r="6573" spans="1:30" x14ac:dyDescent="0.25">
      <c r="A6573" s="128" t="s">
        <v>35</v>
      </c>
      <c r="B6573" s="128" t="s">
        <v>36</v>
      </c>
      <c r="C6573" s="128" t="s">
        <v>37</v>
      </c>
      <c r="D6573" s="128" t="s">
        <v>121</v>
      </c>
      <c r="E6573" s="128" t="s">
        <v>215</v>
      </c>
      <c r="F6573" s="128" t="s">
        <v>216</v>
      </c>
      <c r="G6573" s="128" t="s">
        <v>124</v>
      </c>
      <c r="H6573" s="128" t="s">
        <v>124</v>
      </c>
      <c r="I6573" s="128" t="s">
        <v>42</v>
      </c>
      <c r="J6573" s="128" t="s">
        <v>250</v>
      </c>
      <c r="K6573" s="128" t="s">
        <v>250</v>
      </c>
      <c r="L6573" s="128" t="s">
        <v>43</v>
      </c>
      <c r="M6573" s="128" t="s">
        <v>44</v>
      </c>
      <c r="N6573" s="128" t="s">
        <v>150</v>
      </c>
      <c r="O6573" s="128" t="s">
        <v>42</v>
      </c>
      <c r="P6573" s="128" t="s">
        <v>1719</v>
      </c>
      <c r="Q6573" s="128" t="s">
        <v>1720</v>
      </c>
      <c r="R6573" s="128" t="s">
        <v>2739</v>
      </c>
      <c r="S6573" s="127">
        <v>201508</v>
      </c>
      <c r="T6573" s="128" t="s">
        <v>52</v>
      </c>
      <c r="U6573" s="129">
        <v>4843.21</v>
      </c>
      <c r="V6573" s="138">
        <v>4843.21</v>
      </c>
      <c r="W6573" s="128" t="s">
        <v>340</v>
      </c>
      <c r="X6573" s="128" t="s">
        <v>433</v>
      </c>
      <c r="Y6573" s="128" t="s">
        <v>1152</v>
      </c>
      <c r="Z6573" s="128" t="s">
        <v>48</v>
      </c>
      <c r="AA6573" s="128" t="s">
        <v>315</v>
      </c>
      <c r="AB6573" s="128" t="s">
        <v>42</v>
      </c>
      <c r="AC6573" s="128" t="s">
        <v>2737</v>
      </c>
      <c r="AD6573" s="128" t="s">
        <v>146</v>
      </c>
    </row>
    <row r="6574" spans="1:30" x14ac:dyDescent="0.25">
      <c r="A6574" s="128" t="s">
        <v>35</v>
      </c>
      <c r="B6574" s="128" t="s">
        <v>36</v>
      </c>
      <c r="C6574" s="128" t="s">
        <v>37</v>
      </c>
      <c r="D6574" s="128" t="s">
        <v>121</v>
      </c>
      <c r="E6574" s="128" t="s">
        <v>122</v>
      </c>
      <c r="F6574" s="128" t="s">
        <v>123</v>
      </c>
      <c r="G6574" s="128" t="s">
        <v>124</v>
      </c>
      <c r="H6574" s="128" t="s">
        <v>124</v>
      </c>
      <c r="I6574" s="128" t="s">
        <v>42</v>
      </c>
      <c r="J6574" s="128" t="s">
        <v>182</v>
      </c>
      <c r="K6574" s="128" t="s">
        <v>182</v>
      </c>
      <c r="L6574" s="128" t="s">
        <v>43</v>
      </c>
      <c r="M6574" s="128" t="s">
        <v>44</v>
      </c>
      <c r="N6574" s="128" t="s">
        <v>180</v>
      </c>
      <c r="O6574" s="128" t="s">
        <v>42</v>
      </c>
      <c r="P6574" s="128" t="s">
        <v>522</v>
      </c>
      <c r="Q6574" s="128" t="s">
        <v>530</v>
      </c>
      <c r="R6574" s="128" t="s">
        <v>2516</v>
      </c>
      <c r="S6574" s="127">
        <v>201508</v>
      </c>
      <c r="T6574" s="128" t="s">
        <v>52</v>
      </c>
      <c r="U6574" s="129">
        <v>550344.13</v>
      </c>
      <c r="V6574" s="138">
        <v>550344.13</v>
      </c>
      <c r="W6574" s="128" t="s">
        <v>340</v>
      </c>
      <c r="X6574" s="128" t="s">
        <v>177</v>
      </c>
      <c r="Y6574" s="128" t="s">
        <v>1152</v>
      </c>
      <c r="Z6574" s="128" t="s">
        <v>48</v>
      </c>
      <c r="AA6574" s="128" t="s">
        <v>315</v>
      </c>
      <c r="AB6574" s="128" t="s">
        <v>42</v>
      </c>
      <c r="AC6574" s="128" t="s">
        <v>2737</v>
      </c>
      <c r="AD6574" s="128" t="s">
        <v>146</v>
      </c>
    </row>
    <row r="6575" spans="1:30" x14ac:dyDescent="0.25">
      <c r="A6575" s="128" t="s">
        <v>35</v>
      </c>
      <c r="B6575" s="128" t="s">
        <v>36</v>
      </c>
      <c r="C6575" s="128" t="s">
        <v>37</v>
      </c>
      <c r="D6575" s="128" t="s">
        <v>121</v>
      </c>
      <c r="E6575" s="128" t="s">
        <v>122</v>
      </c>
      <c r="F6575" s="128" t="s">
        <v>123</v>
      </c>
      <c r="G6575" s="128" t="s">
        <v>124</v>
      </c>
      <c r="H6575" s="128" t="s">
        <v>124</v>
      </c>
      <c r="I6575" s="128" t="s">
        <v>42</v>
      </c>
      <c r="J6575" s="128" t="s">
        <v>652</v>
      </c>
      <c r="K6575" s="128" t="s">
        <v>652</v>
      </c>
      <c r="L6575" s="128" t="s">
        <v>43</v>
      </c>
      <c r="M6575" s="128" t="s">
        <v>44</v>
      </c>
      <c r="N6575" s="128" t="s">
        <v>180</v>
      </c>
      <c r="O6575" s="128" t="s">
        <v>42</v>
      </c>
      <c r="P6575" s="128" t="s">
        <v>522</v>
      </c>
      <c r="Q6575" s="128" t="s">
        <v>960</v>
      </c>
      <c r="R6575" s="128" t="s">
        <v>2516</v>
      </c>
      <c r="S6575" s="127">
        <v>201508</v>
      </c>
      <c r="T6575" s="128" t="s">
        <v>52</v>
      </c>
      <c r="U6575" s="129">
        <v>139424.79999999999</v>
      </c>
      <c r="V6575" s="138">
        <v>139424.79999999999</v>
      </c>
      <c r="W6575" s="128" t="s">
        <v>340</v>
      </c>
      <c r="X6575" s="128" t="s">
        <v>177</v>
      </c>
      <c r="Y6575" s="128" t="s">
        <v>1152</v>
      </c>
      <c r="Z6575" s="128" t="s">
        <v>48</v>
      </c>
      <c r="AA6575" s="128" t="s">
        <v>315</v>
      </c>
      <c r="AB6575" s="128" t="s">
        <v>42</v>
      </c>
      <c r="AC6575" s="128" t="s">
        <v>2737</v>
      </c>
      <c r="AD6575" s="128" t="s">
        <v>146</v>
      </c>
    </row>
    <row r="6576" spans="1:30" x14ac:dyDescent="0.25">
      <c r="A6576" s="128" t="s">
        <v>35</v>
      </c>
      <c r="B6576" s="128" t="s">
        <v>36</v>
      </c>
      <c r="C6576" s="128" t="s">
        <v>37</v>
      </c>
      <c r="D6576" s="128" t="s">
        <v>121</v>
      </c>
      <c r="E6576" s="128" t="s">
        <v>215</v>
      </c>
      <c r="F6576" s="128" t="s">
        <v>216</v>
      </c>
      <c r="G6576" s="128" t="s">
        <v>124</v>
      </c>
      <c r="H6576" s="128" t="s">
        <v>124</v>
      </c>
      <c r="I6576" s="128" t="s">
        <v>42</v>
      </c>
      <c r="J6576" s="128" t="s">
        <v>231</v>
      </c>
      <c r="K6576" s="128" t="s">
        <v>231</v>
      </c>
      <c r="L6576" s="128" t="s">
        <v>43</v>
      </c>
      <c r="M6576" s="128" t="s">
        <v>44</v>
      </c>
      <c r="N6576" s="128" t="s">
        <v>180</v>
      </c>
      <c r="O6576" s="128" t="s">
        <v>42</v>
      </c>
      <c r="P6576" s="128" t="s">
        <v>2651</v>
      </c>
      <c r="Q6576" s="128" t="s">
        <v>183</v>
      </c>
      <c r="R6576" s="128" t="s">
        <v>2518</v>
      </c>
      <c r="S6576" s="127">
        <v>201508</v>
      </c>
      <c r="T6576" s="128" t="s">
        <v>52</v>
      </c>
      <c r="U6576" s="127">
        <v>0</v>
      </c>
      <c r="V6576" s="138">
        <v>2723.57</v>
      </c>
      <c r="W6576" s="128" t="s">
        <v>340</v>
      </c>
      <c r="X6576" s="128" t="s">
        <v>975</v>
      </c>
      <c r="Y6576" s="128" t="s">
        <v>1152</v>
      </c>
      <c r="Z6576" s="128" t="s">
        <v>48</v>
      </c>
      <c r="AA6576" s="128" t="s">
        <v>315</v>
      </c>
      <c r="AB6576" s="128" t="s">
        <v>42</v>
      </c>
      <c r="AC6576" s="128" t="s">
        <v>2737</v>
      </c>
      <c r="AD6576" s="128" t="s">
        <v>146</v>
      </c>
    </row>
    <row r="6577" spans="1:30" x14ac:dyDescent="0.25">
      <c r="A6577" s="128" t="s">
        <v>35</v>
      </c>
      <c r="B6577" s="128" t="s">
        <v>36</v>
      </c>
      <c r="C6577" s="128" t="s">
        <v>37</v>
      </c>
      <c r="D6577" s="128" t="s">
        <v>121</v>
      </c>
      <c r="E6577" s="128" t="s">
        <v>122</v>
      </c>
      <c r="F6577" s="128" t="s">
        <v>123</v>
      </c>
      <c r="G6577" s="128" t="s">
        <v>124</v>
      </c>
      <c r="H6577" s="128" t="s">
        <v>124</v>
      </c>
      <c r="I6577" s="128" t="s">
        <v>42</v>
      </c>
      <c r="J6577" s="128" t="s">
        <v>532</v>
      </c>
      <c r="K6577" s="128" t="s">
        <v>532</v>
      </c>
      <c r="L6577" s="128" t="s">
        <v>43</v>
      </c>
      <c r="M6577" s="128" t="s">
        <v>44</v>
      </c>
      <c r="N6577" s="128" t="s">
        <v>180</v>
      </c>
      <c r="O6577" s="128" t="s">
        <v>42</v>
      </c>
      <c r="P6577" s="128" t="s">
        <v>522</v>
      </c>
      <c r="Q6577" s="128" t="s">
        <v>733</v>
      </c>
      <c r="R6577" s="128" t="s">
        <v>2516</v>
      </c>
      <c r="S6577" s="127">
        <v>201508</v>
      </c>
      <c r="T6577" s="128" t="s">
        <v>52</v>
      </c>
      <c r="U6577" s="129">
        <v>262903.76</v>
      </c>
      <c r="V6577" s="138">
        <v>262903.76</v>
      </c>
      <c r="W6577" s="128" t="s">
        <v>340</v>
      </c>
      <c r="X6577" s="128" t="s">
        <v>177</v>
      </c>
      <c r="Y6577" s="128" t="s">
        <v>1152</v>
      </c>
      <c r="Z6577" s="128" t="s">
        <v>48</v>
      </c>
      <c r="AA6577" s="128" t="s">
        <v>315</v>
      </c>
      <c r="AB6577" s="128" t="s">
        <v>42</v>
      </c>
      <c r="AC6577" s="128" t="s">
        <v>2737</v>
      </c>
      <c r="AD6577" s="128" t="s">
        <v>146</v>
      </c>
    </row>
    <row r="6578" spans="1:30" x14ac:dyDescent="0.25">
      <c r="A6578" s="128" t="s">
        <v>35</v>
      </c>
      <c r="B6578" s="128" t="s">
        <v>36</v>
      </c>
      <c r="C6578" s="128" t="s">
        <v>37</v>
      </c>
      <c r="D6578" s="128" t="s">
        <v>121</v>
      </c>
      <c r="E6578" s="128" t="s">
        <v>122</v>
      </c>
      <c r="F6578" s="128" t="s">
        <v>123</v>
      </c>
      <c r="G6578" s="128" t="s">
        <v>124</v>
      </c>
      <c r="H6578" s="128" t="s">
        <v>124</v>
      </c>
      <c r="I6578" s="128" t="s">
        <v>42</v>
      </c>
      <c r="J6578" s="128" t="s">
        <v>652</v>
      </c>
      <c r="K6578" s="128" t="s">
        <v>652</v>
      </c>
      <c r="L6578" s="128" t="s">
        <v>43</v>
      </c>
      <c r="M6578" s="128" t="s">
        <v>44</v>
      </c>
      <c r="N6578" s="128" t="s">
        <v>150</v>
      </c>
      <c r="O6578" s="128" t="s">
        <v>42</v>
      </c>
      <c r="P6578" s="128" t="s">
        <v>522</v>
      </c>
      <c r="Q6578" s="128" t="s">
        <v>732</v>
      </c>
      <c r="R6578" s="128" t="s">
        <v>2516</v>
      </c>
      <c r="S6578" s="127">
        <v>201508</v>
      </c>
      <c r="T6578" s="128" t="s">
        <v>52</v>
      </c>
      <c r="U6578" s="129">
        <v>36104.44</v>
      </c>
      <c r="V6578" s="138">
        <v>36104.44</v>
      </c>
      <c r="W6578" s="128" t="s">
        <v>340</v>
      </c>
      <c r="X6578" s="128" t="s">
        <v>177</v>
      </c>
      <c r="Y6578" s="128" t="s">
        <v>1152</v>
      </c>
      <c r="Z6578" s="128" t="s">
        <v>48</v>
      </c>
      <c r="AA6578" s="128" t="s">
        <v>315</v>
      </c>
      <c r="AB6578" s="128" t="s">
        <v>42</v>
      </c>
      <c r="AC6578" s="128" t="s">
        <v>2737</v>
      </c>
      <c r="AD6578" s="128" t="s">
        <v>146</v>
      </c>
    </row>
    <row r="6579" spans="1:30" x14ac:dyDescent="0.25">
      <c r="A6579" s="128" t="s">
        <v>35</v>
      </c>
      <c r="B6579" s="128" t="s">
        <v>36</v>
      </c>
      <c r="C6579" s="128" t="s">
        <v>37</v>
      </c>
      <c r="D6579" s="128" t="s">
        <v>121</v>
      </c>
      <c r="E6579" s="128" t="s">
        <v>215</v>
      </c>
      <c r="F6579" s="128" t="s">
        <v>216</v>
      </c>
      <c r="G6579" s="128" t="s">
        <v>124</v>
      </c>
      <c r="H6579" s="128" t="s">
        <v>124</v>
      </c>
      <c r="I6579" s="128" t="s">
        <v>42</v>
      </c>
      <c r="J6579" s="128" t="s">
        <v>237</v>
      </c>
      <c r="K6579" s="128" t="s">
        <v>237</v>
      </c>
      <c r="L6579" s="128" t="s">
        <v>43</v>
      </c>
      <c r="M6579" s="128" t="s">
        <v>44</v>
      </c>
      <c r="N6579" s="128" t="s">
        <v>150</v>
      </c>
      <c r="O6579" s="128" t="s">
        <v>42</v>
      </c>
      <c r="P6579" s="128" t="s">
        <v>424</v>
      </c>
      <c r="Q6579" s="128" t="s">
        <v>425</v>
      </c>
      <c r="R6579" s="128" t="s">
        <v>2740</v>
      </c>
      <c r="S6579" s="127">
        <v>201508</v>
      </c>
      <c r="T6579" s="128" t="s">
        <v>52</v>
      </c>
      <c r="U6579" s="129">
        <v>219367.45</v>
      </c>
      <c r="V6579" s="138">
        <v>219367.45</v>
      </c>
      <c r="W6579" s="128" t="s">
        <v>340</v>
      </c>
      <c r="X6579" s="128" t="s">
        <v>422</v>
      </c>
      <c r="Y6579" s="128" t="s">
        <v>1152</v>
      </c>
      <c r="Z6579" s="128" t="s">
        <v>48</v>
      </c>
      <c r="AA6579" s="128" t="s">
        <v>315</v>
      </c>
      <c r="AB6579" s="128" t="s">
        <v>42</v>
      </c>
      <c r="AC6579" s="128" t="s">
        <v>2741</v>
      </c>
      <c r="AD6579" s="128" t="s">
        <v>146</v>
      </c>
    </row>
    <row r="6580" spans="1:30" x14ac:dyDescent="0.25">
      <c r="A6580" s="128" t="s">
        <v>35</v>
      </c>
      <c r="B6580" s="128" t="s">
        <v>36</v>
      </c>
      <c r="C6580" s="128" t="s">
        <v>37</v>
      </c>
      <c r="D6580" s="128" t="s">
        <v>121</v>
      </c>
      <c r="E6580" s="128" t="s">
        <v>122</v>
      </c>
      <c r="F6580" s="128" t="s">
        <v>123</v>
      </c>
      <c r="G6580" s="128" t="s">
        <v>2742</v>
      </c>
      <c r="H6580" s="128" t="s">
        <v>2742</v>
      </c>
      <c r="I6580" s="128" t="s">
        <v>42</v>
      </c>
      <c r="J6580" s="128" t="s">
        <v>156</v>
      </c>
      <c r="K6580" s="128" t="s">
        <v>156</v>
      </c>
      <c r="L6580" s="128" t="s">
        <v>43</v>
      </c>
      <c r="M6580" s="128" t="s">
        <v>44</v>
      </c>
      <c r="N6580" s="128" t="s">
        <v>126</v>
      </c>
      <c r="O6580" s="128" t="s">
        <v>42</v>
      </c>
      <c r="P6580" s="128" t="s">
        <v>2743</v>
      </c>
      <c r="Q6580" s="128" t="s">
        <v>167</v>
      </c>
      <c r="R6580" s="128" t="s">
        <v>2744</v>
      </c>
      <c r="S6580" s="127">
        <v>201508</v>
      </c>
      <c r="T6580" s="128" t="s">
        <v>52</v>
      </c>
      <c r="U6580" s="127">
        <v>0</v>
      </c>
      <c r="V6580" s="138">
        <v>67.849999999999994</v>
      </c>
      <c r="W6580" s="128" t="s">
        <v>42</v>
      </c>
      <c r="X6580" s="128" t="s">
        <v>42</v>
      </c>
      <c r="Y6580" s="128" t="s">
        <v>1152</v>
      </c>
      <c r="Z6580" s="128" t="s">
        <v>48</v>
      </c>
      <c r="AA6580" s="128" t="s">
        <v>168</v>
      </c>
      <c r="AB6580" s="128" t="s">
        <v>42</v>
      </c>
      <c r="AC6580" s="128" t="s">
        <v>2745</v>
      </c>
      <c r="AD6580" s="128" t="s">
        <v>146</v>
      </c>
    </row>
    <row r="6581" spans="1:30" x14ac:dyDescent="0.25">
      <c r="A6581" s="128" t="s">
        <v>35</v>
      </c>
      <c r="B6581" s="128" t="s">
        <v>36</v>
      </c>
      <c r="C6581" s="128" t="s">
        <v>37</v>
      </c>
      <c r="D6581" s="128" t="s">
        <v>121</v>
      </c>
      <c r="E6581" s="128" t="s">
        <v>122</v>
      </c>
      <c r="F6581" s="128" t="s">
        <v>123</v>
      </c>
      <c r="G6581" s="128" t="s">
        <v>2742</v>
      </c>
      <c r="H6581" s="128" t="s">
        <v>2742</v>
      </c>
      <c r="I6581" s="128" t="s">
        <v>42</v>
      </c>
      <c r="J6581" s="128" t="s">
        <v>156</v>
      </c>
      <c r="K6581" s="128" t="s">
        <v>156</v>
      </c>
      <c r="L6581" s="128" t="s">
        <v>43</v>
      </c>
      <c r="M6581" s="128" t="s">
        <v>44</v>
      </c>
      <c r="N6581" s="128" t="s">
        <v>126</v>
      </c>
      <c r="O6581" s="128" t="s">
        <v>42</v>
      </c>
      <c r="P6581" s="128" t="s">
        <v>2743</v>
      </c>
      <c r="Q6581" s="128" t="s">
        <v>167</v>
      </c>
      <c r="R6581" s="128" t="s">
        <v>2744</v>
      </c>
      <c r="S6581" s="127">
        <v>201508</v>
      </c>
      <c r="T6581" s="128" t="s">
        <v>52</v>
      </c>
      <c r="U6581" s="127">
        <v>0</v>
      </c>
      <c r="V6581" s="138">
        <v>6.9</v>
      </c>
      <c r="W6581" s="128" t="s">
        <v>42</v>
      </c>
      <c r="X6581" s="128" t="s">
        <v>42</v>
      </c>
      <c r="Y6581" s="128" t="s">
        <v>1152</v>
      </c>
      <c r="Z6581" s="128" t="s">
        <v>48</v>
      </c>
      <c r="AA6581" s="128" t="s">
        <v>168</v>
      </c>
      <c r="AB6581" s="128" t="s">
        <v>42</v>
      </c>
      <c r="AC6581" s="128" t="s">
        <v>2745</v>
      </c>
      <c r="AD6581" s="128" t="s">
        <v>146</v>
      </c>
    </row>
    <row r="6582" spans="1:30" x14ac:dyDescent="0.25">
      <c r="A6582" s="128" t="s">
        <v>35</v>
      </c>
      <c r="B6582" s="128" t="s">
        <v>36</v>
      </c>
      <c r="C6582" s="128" t="s">
        <v>37</v>
      </c>
      <c r="D6582" s="128" t="s">
        <v>121</v>
      </c>
      <c r="E6582" s="128" t="s">
        <v>122</v>
      </c>
      <c r="F6582" s="128" t="s">
        <v>123</v>
      </c>
      <c r="G6582" s="128" t="s">
        <v>2742</v>
      </c>
      <c r="H6582" s="128" t="s">
        <v>2742</v>
      </c>
      <c r="I6582" s="128" t="s">
        <v>42</v>
      </c>
      <c r="J6582" s="128" t="s">
        <v>156</v>
      </c>
      <c r="K6582" s="128" t="s">
        <v>156</v>
      </c>
      <c r="L6582" s="128" t="s">
        <v>43</v>
      </c>
      <c r="M6582" s="128" t="s">
        <v>44</v>
      </c>
      <c r="N6582" s="128" t="s">
        <v>160</v>
      </c>
      <c r="O6582" s="128" t="s">
        <v>2746</v>
      </c>
      <c r="P6582" s="128" t="s">
        <v>2743</v>
      </c>
      <c r="Q6582" s="128" t="s">
        <v>2747</v>
      </c>
      <c r="R6582" s="128" t="s">
        <v>2744</v>
      </c>
      <c r="S6582" s="127">
        <v>201508</v>
      </c>
      <c r="T6582" s="128" t="s">
        <v>52</v>
      </c>
      <c r="U6582" s="127">
        <v>0</v>
      </c>
      <c r="V6582" s="138">
        <v>245</v>
      </c>
      <c r="W6582" s="128" t="s">
        <v>42</v>
      </c>
      <c r="X6582" s="128" t="s">
        <v>42</v>
      </c>
      <c r="Y6582" s="128" t="s">
        <v>1152</v>
      </c>
      <c r="Z6582" s="128" t="s">
        <v>48</v>
      </c>
      <c r="AA6582" s="128" t="s">
        <v>144</v>
      </c>
      <c r="AB6582" s="128" t="s">
        <v>42</v>
      </c>
      <c r="AC6582" s="128" t="s">
        <v>2745</v>
      </c>
      <c r="AD6582" s="128" t="s">
        <v>146</v>
      </c>
    </row>
    <row r="6583" spans="1:30" x14ac:dyDescent="0.25">
      <c r="A6583" s="128" t="s">
        <v>35</v>
      </c>
      <c r="B6583" s="128" t="s">
        <v>36</v>
      </c>
      <c r="C6583" s="128" t="s">
        <v>37</v>
      </c>
      <c r="D6583" s="128" t="s">
        <v>121</v>
      </c>
      <c r="E6583" s="128" t="s">
        <v>215</v>
      </c>
      <c r="F6583" s="128" t="s">
        <v>216</v>
      </c>
      <c r="G6583" s="128" t="s">
        <v>124</v>
      </c>
      <c r="H6583" s="128" t="s">
        <v>124</v>
      </c>
      <c r="I6583" s="128" t="s">
        <v>42</v>
      </c>
      <c r="J6583" s="128" t="s">
        <v>250</v>
      </c>
      <c r="K6583" s="128" t="s">
        <v>250</v>
      </c>
      <c r="L6583" s="128" t="s">
        <v>43</v>
      </c>
      <c r="M6583" s="128" t="s">
        <v>44</v>
      </c>
      <c r="N6583" s="128" t="s">
        <v>180</v>
      </c>
      <c r="O6583" s="128" t="s">
        <v>42</v>
      </c>
      <c r="P6583" s="128" t="s">
        <v>1719</v>
      </c>
      <c r="Q6583" s="128" t="s">
        <v>2643</v>
      </c>
      <c r="R6583" s="128" t="s">
        <v>2748</v>
      </c>
      <c r="S6583" s="127">
        <v>201508</v>
      </c>
      <c r="T6583" s="128" t="s">
        <v>52</v>
      </c>
      <c r="U6583" s="127">
        <v>950</v>
      </c>
      <c r="V6583" s="138">
        <v>950</v>
      </c>
      <c r="W6583" s="128" t="s">
        <v>340</v>
      </c>
      <c r="X6583" s="128" t="s">
        <v>1162</v>
      </c>
      <c r="Y6583" s="128" t="s">
        <v>1152</v>
      </c>
      <c r="Z6583" s="128" t="s">
        <v>48</v>
      </c>
      <c r="AA6583" s="128" t="s">
        <v>315</v>
      </c>
      <c r="AB6583" s="128" t="s">
        <v>42</v>
      </c>
      <c r="AC6583" s="128" t="s">
        <v>2737</v>
      </c>
      <c r="AD6583" s="128" t="s">
        <v>146</v>
      </c>
    </row>
    <row r="6584" spans="1:30" x14ac:dyDescent="0.25">
      <c r="A6584" s="128" t="s">
        <v>35</v>
      </c>
      <c r="B6584" s="128" t="s">
        <v>36</v>
      </c>
      <c r="C6584" s="128" t="s">
        <v>37</v>
      </c>
      <c r="D6584" s="128" t="s">
        <v>121</v>
      </c>
      <c r="E6584" s="128" t="s">
        <v>215</v>
      </c>
      <c r="F6584" s="128" t="s">
        <v>216</v>
      </c>
      <c r="G6584" s="128" t="s">
        <v>124</v>
      </c>
      <c r="H6584" s="128" t="s">
        <v>124</v>
      </c>
      <c r="I6584" s="128" t="s">
        <v>42</v>
      </c>
      <c r="J6584" s="128" t="s">
        <v>231</v>
      </c>
      <c r="K6584" s="128" t="s">
        <v>231</v>
      </c>
      <c r="L6584" s="128" t="s">
        <v>43</v>
      </c>
      <c r="M6584" s="128" t="s">
        <v>44</v>
      </c>
      <c r="N6584" s="128" t="s">
        <v>150</v>
      </c>
      <c r="O6584" s="128" t="s">
        <v>42</v>
      </c>
      <c r="P6584" s="128" t="s">
        <v>392</v>
      </c>
      <c r="Q6584" s="128" t="s">
        <v>1717</v>
      </c>
      <c r="R6584" s="128" t="s">
        <v>2736</v>
      </c>
      <c r="S6584" s="127">
        <v>201508</v>
      </c>
      <c r="T6584" s="128" t="s">
        <v>52</v>
      </c>
      <c r="U6584" s="127">
        <v>232.86</v>
      </c>
      <c r="V6584" s="138">
        <v>232.86</v>
      </c>
      <c r="W6584" s="128" t="s">
        <v>340</v>
      </c>
      <c r="X6584" s="128" t="s">
        <v>384</v>
      </c>
      <c r="Y6584" s="128" t="s">
        <v>1152</v>
      </c>
      <c r="Z6584" s="128" t="s">
        <v>48</v>
      </c>
      <c r="AA6584" s="128" t="s">
        <v>315</v>
      </c>
      <c r="AB6584" s="128" t="s">
        <v>42</v>
      </c>
      <c r="AC6584" s="128" t="s">
        <v>2737</v>
      </c>
      <c r="AD6584" s="128" t="s">
        <v>146</v>
      </c>
    </row>
    <row r="6585" spans="1:30" x14ac:dyDescent="0.25">
      <c r="A6585" s="128" t="s">
        <v>35</v>
      </c>
      <c r="B6585" s="128" t="s">
        <v>36</v>
      </c>
      <c r="C6585" s="128" t="s">
        <v>37</v>
      </c>
      <c r="D6585" s="128" t="s">
        <v>121</v>
      </c>
      <c r="E6585" s="128" t="s">
        <v>122</v>
      </c>
      <c r="F6585" s="128" t="s">
        <v>123</v>
      </c>
      <c r="G6585" s="128" t="s">
        <v>124</v>
      </c>
      <c r="H6585" s="128" t="s">
        <v>124</v>
      </c>
      <c r="I6585" s="128" t="s">
        <v>42</v>
      </c>
      <c r="J6585" s="128" t="s">
        <v>182</v>
      </c>
      <c r="K6585" s="128" t="s">
        <v>182</v>
      </c>
      <c r="L6585" s="128" t="s">
        <v>43</v>
      </c>
      <c r="M6585" s="128" t="s">
        <v>44</v>
      </c>
      <c r="N6585" s="128" t="s">
        <v>150</v>
      </c>
      <c r="O6585" s="128" t="s">
        <v>42</v>
      </c>
      <c r="P6585" s="128" t="s">
        <v>522</v>
      </c>
      <c r="Q6585" s="128" t="s">
        <v>531</v>
      </c>
      <c r="R6585" s="128" t="s">
        <v>2516</v>
      </c>
      <c r="S6585" s="127">
        <v>201508</v>
      </c>
      <c r="T6585" s="128" t="s">
        <v>52</v>
      </c>
      <c r="U6585" s="129">
        <v>589945</v>
      </c>
      <c r="V6585" s="138">
        <v>589945</v>
      </c>
      <c r="W6585" s="128" t="s">
        <v>340</v>
      </c>
      <c r="X6585" s="128" t="s">
        <v>177</v>
      </c>
      <c r="Y6585" s="128" t="s">
        <v>1152</v>
      </c>
      <c r="Z6585" s="128" t="s">
        <v>48</v>
      </c>
      <c r="AA6585" s="128" t="s">
        <v>315</v>
      </c>
      <c r="AB6585" s="128" t="s">
        <v>42</v>
      </c>
      <c r="AC6585" s="128" t="s">
        <v>2737</v>
      </c>
      <c r="AD6585" s="128" t="s">
        <v>146</v>
      </c>
    </row>
    <row r="6586" spans="1:30" x14ac:dyDescent="0.25">
      <c r="A6586" s="128" t="s">
        <v>35</v>
      </c>
      <c r="B6586" s="128" t="s">
        <v>36</v>
      </c>
      <c r="C6586" s="128" t="s">
        <v>37</v>
      </c>
      <c r="D6586" s="128" t="s">
        <v>121</v>
      </c>
      <c r="E6586" s="128" t="s">
        <v>122</v>
      </c>
      <c r="F6586" s="128" t="s">
        <v>123</v>
      </c>
      <c r="G6586" s="128" t="s">
        <v>2742</v>
      </c>
      <c r="H6586" s="128" t="s">
        <v>2742</v>
      </c>
      <c r="I6586" s="128" t="s">
        <v>42</v>
      </c>
      <c r="J6586" s="128" t="s">
        <v>156</v>
      </c>
      <c r="K6586" s="128" t="s">
        <v>156</v>
      </c>
      <c r="L6586" s="128" t="s">
        <v>43</v>
      </c>
      <c r="M6586" s="128" t="s">
        <v>44</v>
      </c>
      <c r="N6586" s="128" t="s">
        <v>126</v>
      </c>
      <c r="O6586" s="128" t="s">
        <v>42</v>
      </c>
      <c r="P6586" s="128" t="s">
        <v>2743</v>
      </c>
      <c r="Q6586" s="128" t="s">
        <v>167</v>
      </c>
      <c r="R6586" s="128" t="s">
        <v>2744</v>
      </c>
      <c r="S6586" s="127">
        <v>201508</v>
      </c>
      <c r="T6586" s="128" t="s">
        <v>52</v>
      </c>
      <c r="U6586" s="127">
        <v>0</v>
      </c>
      <c r="V6586" s="138">
        <v>59.23</v>
      </c>
      <c r="W6586" s="128" t="s">
        <v>42</v>
      </c>
      <c r="X6586" s="128" t="s">
        <v>42</v>
      </c>
      <c r="Y6586" s="128" t="s">
        <v>1152</v>
      </c>
      <c r="Z6586" s="128" t="s">
        <v>48</v>
      </c>
      <c r="AA6586" s="128" t="s">
        <v>168</v>
      </c>
      <c r="AB6586" s="128" t="s">
        <v>42</v>
      </c>
      <c r="AC6586" s="128" t="s">
        <v>2745</v>
      </c>
      <c r="AD6586" s="128" t="s">
        <v>146</v>
      </c>
    </row>
    <row r="6587" spans="1:30" x14ac:dyDescent="0.25">
      <c r="A6587" s="128" t="s">
        <v>35</v>
      </c>
      <c r="B6587" s="128" t="s">
        <v>36</v>
      </c>
      <c r="C6587" s="128" t="s">
        <v>37</v>
      </c>
      <c r="D6587" s="128" t="s">
        <v>121</v>
      </c>
      <c r="E6587" s="128" t="s">
        <v>122</v>
      </c>
      <c r="F6587" s="128" t="s">
        <v>123</v>
      </c>
      <c r="G6587" s="128" t="s">
        <v>2742</v>
      </c>
      <c r="H6587" s="128" t="s">
        <v>2742</v>
      </c>
      <c r="I6587" s="128" t="s">
        <v>42</v>
      </c>
      <c r="J6587" s="128" t="s">
        <v>156</v>
      </c>
      <c r="K6587" s="128" t="s">
        <v>156</v>
      </c>
      <c r="L6587" s="128" t="s">
        <v>43</v>
      </c>
      <c r="M6587" s="128" t="s">
        <v>44</v>
      </c>
      <c r="N6587" s="128" t="s">
        <v>126</v>
      </c>
      <c r="O6587" s="128" t="s">
        <v>2746</v>
      </c>
      <c r="P6587" s="128" t="s">
        <v>2743</v>
      </c>
      <c r="Q6587" s="128" t="s">
        <v>1411</v>
      </c>
      <c r="R6587" s="128" t="s">
        <v>2744</v>
      </c>
      <c r="S6587" s="127">
        <v>201508</v>
      </c>
      <c r="T6587" s="128" t="s">
        <v>52</v>
      </c>
      <c r="U6587" s="127">
        <v>0</v>
      </c>
      <c r="V6587" s="138">
        <v>296</v>
      </c>
      <c r="W6587" s="128" t="s">
        <v>42</v>
      </c>
      <c r="X6587" s="128" t="s">
        <v>42</v>
      </c>
      <c r="Y6587" s="128" t="s">
        <v>1152</v>
      </c>
      <c r="Z6587" s="128" t="s">
        <v>48</v>
      </c>
      <c r="AA6587" s="128" t="s">
        <v>144</v>
      </c>
      <c r="AB6587" s="128" t="s">
        <v>42</v>
      </c>
      <c r="AC6587" s="128" t="s">
        <v>2745</v>
      </c>
      <c r="AD6587" s="128" t="s">
        <v>146</v>
      </c>
    </row>
    <row r="6588" spans="1:30" x14ac:dyDescent="0.25">
      <c r="A6588" s="128" t="s">
        <v>35</v>
      </c>
      <c r="B6588" s="128" t="s">
        <v>36</v>
      </c>
      <c r="C6588" s="128" t="s">
        <v>37</v>
      </c>
      <c r="D6588" s="128" t="s">
        <v>121</v>
      </c>
      <c r="E6588" s="128" t="s">
        <v>122</v>
      </c>
      <c r="F6588" s="128" t="s">
        <v>123</v>
      </c>
      <c r="G6588" s="128" t="s">
        <v>2742</v>
      </c>
      <c r="H6588" s="128" t="s">
        <v>2742</v>
      </c>
      <c r="I6588" s="128" t="s">
        <v>42</v>
      </c>
      <c r="J6588" s="128" t="s">
        <v>156</v>
      </c>
      <c r="K6588" s="128" t="s">
        <v>156</v>
      </c>
      <c r="L6588" s="128" t="s">
        <v>43</v>
      </c>
      <c r="M6588" s="128" t="s">
        <v>44</v>
      </c>
      <c r="N6588" s="128" t="s">
        <v>126</v>
      </c>
      <c r="O6588" s="128" t="s">
        <v>42</v>
      </c>
      <c r="P6588" s="128" t="s">
        <v>2743</v>
      </c>
      <c r="Q6588" s="128" t="s">
        <v>167</v>
      </c>
      <c r="R6588" s="128" t="s">
        <v>2744</v>
      </c>
      <c r="S6588" s="127">
        <v>201508</v>
      </c>
      <c r="T6588" s="128" t="s">
        <v>52</v>
      </c>
      <c r="U6588" s="127">
        <v>0</v>
      </c>
      <c r="V6588" s="138">
        <v>67.849999999999994</v>
      </c>
      <c r="W6588" s="128" t="s">
        <v>42</v>
      </c>
      <c r="X6588" s="128" t="s">
        <v>42</v>
      </c>
      <c r="Y6588" s="128" t="s">
        <v>1152</v>
      </c>
      <c r="Z6588" s="128" t="s">
        <v>48</v>
      </c>
      <c r="AA6588" s="128" t="s">
        <v>168</v>
      </c>
      <c r="AB6588" s="128" t="s">
        <v>42</v>
      </c>
      <c r="AC6588" s="128" t="s">
        <v>2745</v>
      </c>
      <c r="AD6588" s="128" t="s">
        <v>146</v>
      </c>
    </row>
    <row r="6589" spans="1:30" x14ac:dyDescent="0.25">
      <c r="A6589" s="128" t="s">
        <v>35</v>
      </c>
      <c r="B6589" s="128" t="s">
        <v>36</v>
      </c>
      <c r="C6589" s="128" t="s">
        <v>37</v>
      </c>
      <c r="D6589" s="128" t="s">
        <v>121</v>
      </c>
      <c r="E6589" s="128" t="s">
        <v>122</v>
      </c>
      <c r="F6589" s="128" t="s">
        <v>123</v>
      </c>
      <c r="G6589" s="128" t="s">
        <v>2742</v>
      </c>
      <c r="H6589" s="128" t="s">
        <v>2742</v>
      </c>
      <c r="I6589" s="128" t="s">
        <v>42</v>
      </c>
      <c r="J6589" s="128" t="s">
        <v>156</v>
      </c>
      <c r="K6589" s="128" t="s">
        <v>156</v>
      </c>
      <c r="L6589" s="128" t="s">
        <v>43</v>
      </c>
      <c r="M6589" s="128" t="s">
        <v>44</v>
      </c>
      <c r="N6589" s="128" t="s">
        <v>126</v>
      </c>
      <c r="O6589" s="128" t="s">
        <v>42</v>
      </c>
      <c r="P6589" s="128" t="s">
        <v>2743</v>
      </c>
      <c r="Q6589" s="128" t="s">
        <v>167</v>
      </c>
      <c r="R6589" s="128" t="s">
        <v>2744</v>
      </c>
      <c r="S6589" s="127">
        <v>201508</v>
      </c>
      <c r="T6589" s="128" t="s">
        <v>52</v>
      </c>
      <c r="U6589" s="127">
        <v>0</v>
      </c>
      <c r="V6589" s="138">
        <v>17.829999999999998</v>
      </c>
      <c r="W6589" s="128" t="s">
        <v>42</v>
      </c>
      <c r="X6589" s="128" t="s">
        <v>42</v>
      </c>
      <c r="Y6589" s="128" t="s">
        <v>1152</v>
      </c>
      <c r="Z6589" s="128" t="s">
        <v>48</v>
      </c>
      <c r="AA6589" s="128" t="s">
        <v>168</v>
      </c>
      <c r="AB6589" s="128" t="s">
        <v>42</v>
      </c>
      <c r="AC6589" s="128" t="s">
        <v>2745</v>
      </c>
      <c r="AD6589" s="128" t="s">
        <v>146</v>
      </c>
    </row>
    <row r="6590" spans="1:30" x14ac:dyDescent="0.25">
      <c r="A6590" s="128" t="s">
        <v>35</v>
      </c>
      <c r="B6590" s="128" t="s">
        <v>36</v>
      </c>
      <c r="C6590" s="128" t="s">
        <v>37</v>
      </c>
      <c r="D6590" s="128" t="s">
        <v>121</v>
      </c>
      <c r="E6590" s="128" t="s">
        <v>122</v>
      </c>
      <c r="F6590" s="128" t="s">
        <v>123</v>
      </c>
      <c r="G6590" s="128" t="s">
        <v>2742</v>
      </c>
      <c r="H6590" s="128" t="s">
        <v>2742</v>
      </c>
      <c r="I6590" s="128" t="s">
        <v>42</v>
      </c>
      <c r="J6590" s="128" t="s">
        <v>156</v>
      </c>
      <c r="K6590" s="128" t="s">
        <v>156</v>
      </c>
      <c r="L6590" s="128" t="s">
        <v>43</v>
      </c>
      <c r="M6590" s="128" t="s">
        <v>44</v>
      </c>
      <c r="N6590" s="128" t="s">
        <v>160</v>
      </c>
      <c r="O6590" s="128" t="s">
        <v>2746</v>
      </c>
      <c r="P6590" s="128" t="s">
        <v>2743</v>
      </c>
      <c r="Q6590" s="128" t="s">
        <v>2749</v>
      </c>
      <c r="R6590" s="128" t="s">
        <v>2744</v>
      </c>
      <c r="S6590" s="127">
        <v>201508</v>
      </c>
      <c r="T6590" s="128" t="s">
        <v>52</v>
      </c>
      <c r="U6590" s="127">
        <v>0</v>
      </c>
      <c r="V6590" s="138">
        <v>332.13</v>
      </c>
      <c r="W6590" s="128" t="s">
        <v>42</v>
      </c>
      <c r="X6590" s="128" t="s">
        <v>42</v>
      </c>
      <c r="Y6590" s="128" t="s">
        <v>1152</v>
      </c>
      <c r="Z6590" s="128" t="s">
        <v>48</v>
      </c>
      <c r="AA6590" s="128" t="s">
        <v>144</v>
      </c>
      <c r="AB6590" s="128" t="s">
        <v>42</v>
      </c>
      <c r="AC6590" s="128" t="s">
        <v>2745</v>
      </c>
      <c r="AD6590" s="128" t="s">
        <v>146</v>
      </c>
    </row>
    <row r="6591" spans="1:30" x14ac:dyDescent="0.25">
      <c r="A6591" s="128" t="s">
        <v>35</v>
      </c>
      <c r="B6591" s="128" t="s">
        <v>36</v>
      </c>
      <c r="C6591" s="128" t="s">
        <v>37</v>
      </c>
      <c r="D6591" s="128" t="s">
        <v>121</v>
      </c>
      <c r="E6591" s="128" t="s">
        <v>122</v>
      </c>
      <c r="F6591" s="128" t="s">
        <v>123</v>
      </c>
      <c r="G6591" s="128" t="s">
        <v>124</v>
      </c>
      <c r="H6591" s="128" t="s">
        <v>124</v>
      </c>
      <c r="I6591" s="128" t="s">
        <v>42</v>
      </c>
      <c r="J6591" s="128" t="s">
        <v>174</v>
      </c>
      <c r="K6591" s="128" t="s">
        <v>174</v>
      </c>
      <c r="L6591" s="128" t="s">
        <v>43</v>
      </c>
      <c r="M6591" s="128" t="s">
        <v>44</v>
      </c>
      <c r="N6591" s="128" t="s">
        <v>150</v>
      </c>
      <c r="O6591" s="128" t="s">
        <v>42</v>
      </c>
      <c r="P6591" s="128" t="s">
        <v>522</v>
      </c>
      <c r="Q6591" s="128" t="s">
        <v>529</v>
      </c>
      <c r="R6591" s="128" t="s">
        <v>2516</v>
      </c>
      <c r="S6591" s="127">
        <v>201508</v>
      </c>
      <c r="T6591" s="128" t="s">
        <v>52</v>
      </c>
      <c r="U6591" s="129">
        <v>141779.45000000001</v>
      </c>
      <c r="V6591" s="138">
        <v>141779.45000000001</v>
      </c>
      <c r="W6591" s="128" t="s">
        <v>340</v>
      </c>
      <c r="X6591" s="128" t="s">
        <v>177</v>
      </c>
      <c r="Y6591" s="128" t="s">
        <v>1152</v>
      </c>
      <c r="Z6591" s="128" t="s">
        <v>48</v>
      </c>
      <c r="AA6591" s="128" t="s">
        <v>315</v>
      </c>
      <c r="AB6591" s="128" t="s">
        <v>42</v>
      </c>
      <c r="AC6591" s="128" t="s">
        <v>2737</v>
      </c>
      <c r="AD6591" s="128" t="s">
        <v>146</v>
      </c>
    </row>
    <row r="6592" spans="1:30" x14ac:dyDescent="0.25">
      <c r="A6592" s="128" t="s">
        <v>35</v>
      </c>
      <c r="B6592" s="128" t="s">
        <v>36</v>
      </c>
      <c r="C6592" s="128" t="s">
        <v>37</v>
      </c>
      <c r="D6592" s="128" t="s">
        <v>121</v>
      </c>
      <c r="E6592" s="128" t="s">
        <v>215</v>
      </c>
      <c r="F6592" s="128" t="s">
        <v>216</v>
      </c>
      <c r="G6592" s="128" t="s">
        <v>124</v>
      </c>
      <c r="H6592" s="128" t="s">
        <v>124</v>
      </c>
      <c r="I6592" s="128" t="s">
        <v>42</v>
      </c>
      <c r="J6592" s="128" t="s">
        <v>237</v>
      </c>
      <c r="K6592" s="128" t="s">
        <v>237</v>
      </c>
      <c r="L6592" s="128" t="s">
        <v>43</v>
      </c>
      <c r="M6592" s="128" t="s">
        <v>44</v>
      </c>
      <c r="N6592" s="128" t="s">
        <v>150</v>
      </c>
      <c r="O6592" s="128" t="s">
        <v>42</v>
      </c>
      <c r="P6592" s="128" t="s">
        <v>392</v>
      </c>
      <c r="Q6592" s="128" t="s">
        <v>1717</v>
      </c>
      <c r="R6592" s="128" t="s">
        <v>2736</v>
      </c>
      <c r="S6592" s="127">
        <v>201508</v>
      </c>
      <c r="T6592" s="128" t="s">
        <v>52</v>
      </c>
      <c r="U6592" s="127">
        <v>279.43</v>
      </c>
      <c r="V6592" s="138">
        <v>279.43</v>
      </c>
      <c r="W6592" s="128" t="s">
        <v>340</v>
      </c>
      <c r="X6592" s="128" t="s">
        <v>384</v>
      </c>
      <c r="Y6592" s="128" t="s">
        <v>1152</v>
      </c>
      <c r="Z6592" s="128" t="s">
        <v>48</v>
      </c>
      <c r="AA6592" s="128" t="s">
        <v>315</v>
      </c>
      <c r="AB6592" s="128" t="s">
        <v>42</v>
      </c>
      <c r="AC6592" s="128" t="s">
        <v>2737</v>
      </c>
      <c r="AD6592" s="128" t="s">
        <v>146</v>
      </c>
    </row>
    <row r="6593" spans="1:30" x14ac:dyDescent="0.25">
      <c r="A6593" s="128" t="s">
        <v>35</v>
      </c>
      <c r="B6593" s="128" t="s">
        <v>36</v>
      </c>
      <c r="C6593" s="128" t="s">
        <v>37</v>
      </c>
      <c r="D6593" s="128" t="s">
        <v>121</v>
      </c>
      <c r="E6593" s="128" t="s">
        <v>215</v>
      </c>
      <c r="F6593" s="128" t="s">
        <v>216</v>
      </c>
      <c r="G6593" s="128" t="s">
        <v>124</v>
      </c>
      <c r="H6593" s="128" t="s">
        <v>124</v>
      </c>
      <c r="I6593" s="128" t="s">
        <v>42</v>
      </c>
      <c r="J6593" s="128" t="s">
        <v>250</v>
      </c>
      <c r="K6593" s="128" t="s">
        <v>250</v>
      </c>
      <c r="L6593" s="128" t="s">
        <v>43</v>
      </c>
      <c r="M6593" s="128" t="s">
        <v>44</v>
      </c>
      <c r="N6593" s="128" t="s">
        <v>150</v>
      </c>
      <c r="O6593" s="128" t="s">
        <v>42</v>
      </c>
      <c r="P6593" s="128" t="s">
        <v>392</v>
      </c>
      <c r="Q6593" s="128" t="s">
        <v>1717</v>
      </c>
      <c r="R6593" s="128" t="s">
        <v>2736</v>
      </c>
      <c r="S6593" s="127">
        <v>201508</v>
      </c>
      <c r="T6593" s="128" t="s">
        <v>52</v>
      </c>
      <c r="U6593" s="127">
        <v>248.38</v>
      </c>
      <c r="V6593" s="138">
        <v>248.38</v>
      </c>
      <c r="W6593" s="128" t="s">
        <v>340</v>
      </c>
      <c r="X6593" s="128" t="s">
        <v>384</v>
      </c>
      <c r="Y6593" s="128" t="s">
        <v>1152</v>
      </c>
      <c r="Z6593" s="128" t="s">
        <v>48</v>
      </c>
      <c r="AA6593" s="128" t="s">
        <v>315</v>
      </c>
      <c r="AB6593" s="128" t="s">
        <v>42</v>
      </c>
      <c r="AC6593" s="128" t="s">
        <v>2737</v>
      </c>
      <c r="AD6593" s="128" t="s">
        <v>146</v>
      </c>
    </row>
    <row r="6594" spans="1:30" x14ac:dyDescent="0.25">
      <c r="A6594" s="128" t="s">
        <v>35</v>
      </c>
      <c r="B6594" s="128" t="s">
        <v>36</v>
      </c>
      <c r="C6594" s="128" t="s">
        <v>37</v>
      </c>
      <c r="D6594" s="128" t="s">
        <v>121</v>
      </c>
      <c r="E6594" s="128" t="s">
        <v>215</v>
      </c>
      <c r="F6594" s="128" t="s">
        <v>216</v>
      </c>
      <c r="G6594" s="128" t="s">
        <v>124</v>
      </c>
      <c r="H6594" s="128" t="s">
        <v>124</v>
      </c>
      <c r="I6594" s="128" t="s">
        <v>42</v>
      </c>
      <c r="J6594" s="128" t="s">
        <v>261</v>
      </c>
      <c r="K6594" s="128" t="s">
        <v>261</v>
      </c>
      <c r="L6594" s="128" t="s">
        <v>43</v>
      </c>
      <c r="M6594" s="128" t="s">
        <v>44</v>
      </c>
      <c r="N6594" s="128" t="s">
        <v>150</v>
      </c>
      <c r="O6594" s="128" t="s">
        <v>42</v>
      </c>
      <c r="P6594" s="128" t="s">
        <v>392</v>
      </c>
      <c r="Q6594" s="128" t="s">
        <v>1717</v>
      </c>
      <c r="R6594" s="128" t="s">
        <v>2736</v>
      </c>
      <c r="S6594" s="127">
        <v>201508</v>
      </c>
      <c r="T6594" s="128" t="s">
        <v>52</v>
      </c>
      <c r="U6594" s="127">
        <v>263.92</v>
      </c>
      <c r="V6594" s="138">
        <v>263.92</v>
      </c>
      <c r="W6594" s="128" t="s">
        <v>340</v>
      </c>
      <c r="X6594" s="128" t="s">
        <v>384</v>
      </c>
      <c r="Y6594" s="128" t="s">
        <v>1152</v>
      </c>
      <c r="Z6594" s="128" t="s">
        <v>48</v>
      </c>
      <c r="AA6594" s="128" t="s">
        <v>315</v>
      </c>
      <c r="AB6594" s="128" t="s">
        <v>42</v>
      </c>
      <c r="AC6594" s="128" t="s">
        <v>2737</v>
      </c>
      <c r="AD6594" s="128" t="s">
        <v>146</v>
      </c>
    </row>
    <row r="6595" spans="1:30" x14ac:dyDescent="0.25">
      <c r="A6595" s="128" t="s">
        <v>35</v>
      </c>
      <c r="B6595" s="128" t="s">
        <v>36</v>
      </c>
      <c r="C6595" s="128" t="s">
        <v>37</v>
      </c>
      <c r="D6595" s="128" t="s">
        <v>121</v>
      </c>
      <c r="E6595" s="128" t="s">
        <v>122</v>
      </c>
      <c r="F6595" s="128" t="s">
        <v>123</v>
      </c>
      <c r="G6595" s="128" t="s">
        <v>124</v>
      </c>
      <c r="H6595" s="128" t="s">
        <v>124</v>
      </c>
      <c r="I6595" s="128" t="s">
        <v>42</v>
      </c>
      <c r="J6595" s="128" t="s">
        <v>298</v>
      </c>
      <c r="K6595" s="128" t="s">
        <v>298</v>
      </c>
      <c r="L6595" s="128" t="s">
        <v>43</v>
      </c>
      <c r="M6595" s="128" t="s">
        <v>44</v>
      </c>
      <c r="N6595" s="128" t="s">
        <v>150</v>
      </c>
      <c r="O6595" s="128" t="s">
        <v>42</v>
      </c>
      <c r="P6595" s="128" t="s">
        <v>2653</v>
      </c>
      <c r="Q6595" s="128" t="s">
        <v>2654</v>
      </c>
      <c r="R6595" s="128" t="s">
        <v>2750</v>
      </c>
      <c r="S6595" s="127">
        <v>201508</v>
      </c>
      <c r="T6595" s="128" t="s">
        <v>52</v>
      </c>
      <c r="U6595" s="129">
        <v>10530</v>
      </c>
      <c r="V6595" s="138">
        <v>10530</v>
      </c>
      <c r="W6595" s="128" t="s">
        <v>340</v>
      </c>
      <c r="X6595" s="128" t="s">
        <v>2583</v>
      </c>
      <c r="Y6595" s="128" t="s">
        <v>1152</v>
      </c>
      <c r="Z6595" s="128" t="s">
        <v>48</v>
      </c>
      <c r="AA6595" s="128" t="s">
        <v>315</v>
      </c>
      <c r="AB6595" s="128" t="s">
        <v>42</v>
      </c>
      <c r="AC6595" s="128" t="s">
        <v>2751</v>
      </c>
      <c r="AD6595" s="128" t="s">
        <v>146</v>
      </c>
    </row>
    <row r="6596" spans="1:30" x14ac:dyDescent="0.25">
      <c r="A6596" s="128" t="s">
        <v>35</v>
      </c>
      <c r="B6596" s="128" t="s">
        <v>36</v>
      </c>
      <c r="C6596" s="128" t="s">
        <v>37</v>
      </c>
      <c r="D6596" s="128" t="s">
        <v>121</v>
      </c>
      <c r="E6596" s="128" t="s">
        <v>122</v>
      </c>
      <c r="F6596" s="128" t="s">
        <v>123</v>
      </c>
      <c r="G6596" s="128" t="s">
        <v>124</v>
      </c>
      <c r="H6596" s="128" t="s">
        <v>124</v>
      </c>
      <c r="I6596" s="128" t="s">
        <v>42</v>
      </c>
      <c r="J6596" s="128" t="s">
        <v>298</v>
      </c>
      <c r="K6596" s="128" t="s">
        <v>298</v>
      </c>
      <c r="L6596" s="128" t="s">
        <v>43</v>
      </c>
      <c r="M6596" s="128" t="s">
        <v>44</v>
      </c>
      <c r="N6596" s="128" t="s">
        <v>150</v>
      </c>
      <c r="O6596" s="128" t="s">
        <v>42</v>
      </c>
      <c r="P6596" s="128" t="s">
        <v>2653</v>
      </c>
      <c r="Q6596" s="128" t="s">
        <v>2654</v>
      </c>
      <c r="R6596" s="128" t="s">
        <v>2752</v>
      </c>
      <c r="S6596" s="127">
        <v>201508</v>
      </c>
      <c r="T6596" s="128" t="s">
        <v>52</v>
      </c>
      <c r="U6596" s="127">
        <v>370</v>
      </c>
      <c r="V6596" s="138">
        <v>370</v>
      </c>
      <c r="W6596" s="128" t="s">
        <v>340</v>
      </c>
      <c r="X6596" s="128" t="s">
        <v>2583</v>
      </c>
      <c r="Y6596" s="128" t="s">
        <v>1152</v>
      </c>
      <c r="Z6596" s="128" t="s">
        <v>48</v>
      </c>
      <c r="AA6596" s="128" t="s">
        <v>315</v>
      </c>
      <c r="AB6596" s="128" t="s">
        <v>42</v>
      </c>
      <c r="AC6596" s="128" t="s">
        <v>2751</v>
      </c>
      <c r="AD6596" s="128" t="s">
        <v>146</v>
      </c>
    </row>
    <row r="6597" spans="1:30" x14ac:dyDescent="0.25">
      <c r="A6597" s="128" t="s">
        <v>35</v>
      </c>
      <c r="B6597" s="128" t="s">
        <v>36</v>
      </c>
      <c r="C6597" s="128" t="s">
        <v>37</v>
      </c>
      <c r="D6597" s="128" t="s">
        <v>121</v>
      </c>
      <c r="E6597" s="128" t="s">
        <v>122</v>
      </c>
      <c r="F6597" s="128" t="s">
        <v>123</v>
      </c>
      <c r="G6597" s="128" t="s">
        <v>124</v>
      </c>
      <c r="H6597" s="128" t="s">
        <v>124</v>
      </c>
      <c r="I6597" s="128" t="s">
        <v>42</v>
      </c>
      <c r="J6597" s="128" t="s">
        <v>532</v>
      </c>
      <c r="K6597" s="128" t="s">
        <v>532</v>
      </c>
      <c r="L6597" s="128" t="s">
        <v>43</v>
      </c>
      <c r="M6597" s="128" t="s">
        <v>44</v>
      </c>
      <c r="N6597" s="128" t="s">
        <v>150</v>
      </c>
      <c r="O6597" s="128" t="s">
        <v>42</v>
      </c>
      <c r="P6597" s="128" t="s">
        <v>522</v>
      </c>
      <c r="Q6597" s="128" t="s">
        <v>653</v>
      </c>
      <c r="R6597" s="128" t="s">
        <v>2516</v>
      </c>
      <c r="S6597" s="127">
        <v>201508</v>
      </c>
      <c r="T6597" s="128" t="s">
        <v>52</v>
      </c>
      <c r="U6597" s="129">
        <v>159059.76999999999</v>
      </c>
      <c r="V6597" s="138">
        <v>159059.76999999999</v>
      </c>
      <c r="W6597" s="128" t="s">
        <v>340</v>
      </c>
      <c r="X6597" s="128" t="s">
        <v>177</v>
      </c>
      <c r="Y6597" s="128" t="s">
        <v>1152</v>
      </c>
      <c r="Z6597" s="128" t="s">
        <v>48</v>
      </c>
      <c r="AA6597" s="128" t="s">
        <v>315</v>
      </c>
      <c r="AB6597" s="128" t="s">
        <v>42</v>
      </c>
      <c r="AC6597" s="128" t="s">
        <v>2737</v>
      </c>
      <c r="AD6597" s="128" t="s">
        <v>146</v>
      </c>
    </row>
    <row r="6598" spans="1:30" x14ac:dyDescent="0.25">
      <c r="A6598" s="128" t="s">
        <v>35</v>
      </c>
      <c r="B6598" s="128" t="s">
        <v>36</v>
      </c>
      <c r="C6598" s="128" t="s">
        <v>37</v>
      </c>
      <c r="D6598" s="128" t="s">
        <v>121</v>
      </c>
      <c r="E6598" s="128" t="s">
        <v>215</v>
      </c>
      <c r="F6598" s="128" t="s">
        <v>216</v>
      </c>
      <c r="G6598" s="128" t="s">
        <v>124</v>
      </c>
      <c r="H6598" s="128" t="s">
        <v>124</v>
      </c>
      <c r="I6598" s="128" t="s">
        <v>42</v>
      </c>
      <c r="J6598" s="128" t="s">
        <v>231</v>
      </c>
      <c r="K6598" s="128" t="s">
        <v>231</v>
      </c>
      <c r="L6598" s="128" t="s">
        <v>43</v>
      </c>
      <c r="M6598" s="128" t="s">
        <v>44</v>
      </c>
      <c r="N6598" s="128" t="s">
        <v>180</v>
      </c>
      <c r="O6598" s="128" t="s">
        <v>42</v>
      </c>
      <c r="P6598" s="128" t="s">
        <v>2651</v>
      </c>
      <c r="Q6598" s="128" t="s">
        <v>417</v>
      </c>
      <c r="R6598" s="128" t="s">
        <v>2518</v>
      </c>
      <c r="S6598" s="127">
        <v>201508</v>
      </c>
      <c r="T6598" s="128" t="s">
        <v>52</v>
      </c>
      <c r="U6598" s="129">
        <v>33989.4</v>
      </c>
      <c r="V6598" s="138">
        <v>33989.4</v>
      </c>
      <c r="W6598" s="128" t="s">
        <v>340</v>
      </c>
      <c r="X6598" s="128" t="s">
        <v>975</v>
      </c>
      <c r="Y6598" s="128" t="s">
        <v>1152</v>
      </c>
      <c r="Z6598" s="128" t="s">
        <v>48</v>
      </c>
      <c r="AA6598" s="128" t="s">
        <v>315</v>
      </c>
      <c r="AB6598" s="128" t="s">
        <v>42</v>
      </c>
      <c r="AC6598" s="128" t="s">
        <v>2737</v>
      </c>
      <c r="AD6598" s="128" t="s">
        <v>146</v>
      </c>
    </row>
    <row r="6599" spans="1:30" x14ac:dyDescent="0.25">
      <c r="A6599" s="128" t="s">
        <v>35</v>
      </c>
      <c r="B6599" s="128" t="s">
        <v>36</v>
      </c>
      <c r="C6599" s="128" t="s">
        <v>37</v>
      </c>
      <c r="D6599" s="128" t="s">
        <v>121</v>
      </c>
      <c r="E6599" s="128" t="s">
        <v>215</v>
      </c>
      <c r="F6599" s="128" t="s">
        <v>216</v>
      </c>
      <c r="G6599" s="128" t="s">
        <v>124</v>
      </c>
      <c r="H6599" s="128" t="s">
        <v>124</v>
      </c>
      <c r="I6599" s="128" t="s">
        <v>42</v>
      </c>
      <c r="J6599" s="128" t="s">
        <v>217</v>
      </c>
      <c r="K6599" s="128" t="s">
        <v>217</v>
      </c>
      <c r="L6599" s="128" t="s">
        <v>43</v>
      </c>
      <c r="M6599" s="128" t="s">
        <v>44</v>
      </c>
      <c r="N6599" s="128" t="s">
        <v>150</v>
      </c>
      <c r="O6599" s="128" t="s">
        <v>42</v>
      </c>
      <c r="P6599" s="128" t="s">
        <v>392</v>
      </c>
      <c r="Q6599" s="128" t="s">
        <v>1717</v>
      </c>
      <c r="R6599" s="128" t="s">
        <v>2736</v>
      </c>
      <c r="S6599" s="127">
        <v>201508</v>
      </c>
      <c r="T6599" s="128" t="s">
        <v>52</v>
      </c>
      <c r="U6599" s="127">
        <v>279.43</v>
      </c>
      <c r="V6599" s="138">
        <v>279.43</v>
      </c>
      <c r="W6599" s="128" t="s">
        <v>340</v>
      </c>
      <c r="X6599" s="128" t="s">
        <v>384</v>
      </c>
      <c r="Y6599" s="128" t="s">
        <v>1152</v>
      </c>
      <c r="Z6599" s="128" t="s">
        <v>48</v>
      </c>
      <c r="AA6599" s="128" t="s">
        <v>315</v>
      </c>
      <c r="AB6599" s="128" t="s">
        <v>42</v>
      </c>
      <c r="AC6599" s="128" t="s">
        <v>2737</v>
      </c>
      <c r="AD6599" s="128" t="s">
        <v>146</v>
      </c>
    </row>
    <row r="6600" spans="1:30" x14ac:dyDescent="0.25">
      <c r="A6600" s="128" t="s">
        <v>35</v>
      </c>
      <c r="B6600" s="128" t="s">
        <v>36</v>
      </c>
      <c r="C6600" s="128" t="s">
        <v>37</v>
      </c>
      <c r="D6600" s="128" t="s">
        <v>121</v>
      </c>
      <c r="E6600" s="128" t="s">
        <v>122</v>
      </c>
      <c r="F6600" s="128" t="s">
        <v>123</v>
      </c>
      <c r="G6600" s="128" t="s">
        <v>124</v>
      </c>
      <c r="H6600" s="128" t="s">
        <v>124</v>
      </c>
      <c r="I6600" s="128" t="s">
        <v>42</v>
      </c>
      <c r="J6600" s="128" t="s">
        <v>298</v>
      </c>
      <c r="K6600" s="128" t="s">
        <v>298</v>
      </c>
      <c r="L6600" s="128" t="s">
        <v>43</v>
      </c>
      <c r="M6600" s="128" t="s">
        <v>44</v>
      </c>
      <c r="N6600" s="128" t="s">
        <v>150</v>
      </c>
      <c r="O6600" s="128" t="s">
        <v>42</v>
      </c>
      <c r="P6600" s="128" t="s">
        <v>851</v>
      </c>
      <c r="Q6600" s="128" t="s">
        <v>1710</v>
      </c>
      <c r="R6600" s="128" t="s">
        <v>2517</v>
      </c>
      <c r="S6600" s="127">
        <v>201508</v>
      </c>
      <c r="T6600" s="128" t="s">
        <v>52</v>
      </c>
      <c r="U6600" s="129">
        <v>16295</v>
      </c>
      <c r="V6600" s="138">
        <v>16295</v>
      </c>
      <c r="W6600" s="128" t="s">
        <v>340</v>
      </c>
      <c r="X6600" s="128" t="s">
        <v>1624</v>
      </c>
      <c r="Y6600" s="128" t="s">
        <v>1152</v>
      </c>
      <c r="Z6600" s="128" t="s">
        <v>48</v>
      </c>
      <c r="AA6600" s="128" t="s">
        <v>315</v>
      </c>
      <c r="AB6600" s="128" t="s">
        <v>42</v>
      </c>
      <c r="AC6600" s="128" t="s">
        <v>2751</v>
      </c>
      <c r="AD6600" s="128" t="s">
        <v>146</v>
      </c>
    </row>
    <row r="6601" spans="1:30" x14ac:dyDescent="0.25">
      <c r="A6601" s="128" t="s">
        <v>35</v>
      </c>
      <c r="B6601" s="128" t="s">
        <v>36</v>
      </c>
      <c r="C6601" s="128" t="s">
        <v>37</v>
      </c>
      <c r="D6601" s="128" t="s">
        <v>121</v>
      </c>
      <c r="E6601" s="128" t="s">
        <v>122</v>
      </c>
      <c r="F6601" s="128" t="s">
        <v>123</v>
      </c>
      <c r="G6601" s="128" t="s">
        <v>124</v>
      </c>
      <c r="H6601" s="128" t="s">
        <v>124</v>
      </c>
      <c r="I6601" s="128" t="s">
        <v>42</v>
      </c>
      <c r="J6601" s="128" t="s">
        <v>298</v>
      </c>
      <c r="K6601" s="128" t="s">
        <v>298</v>
      </c>
      <c r="L6601" s="128" t="s">
        <v>43</v>
      </c>
      <c r="M6601" s="128" t="s">
        <v>44</v>
      </c>
      <c r="N6601" s="128" t="s">
        <v>150</v>
      </c>
      <c r="O6601" s="128" t="s">
        <v>42</v>
      </c>
      <c r="P6601" s="128" t="s">
        <v>2653</v>
      </c>
      <c r="Q6601" s="128" t="s">
        <v>2654</v>
      </c>
      <c r="R6601" s="128" t="s">
        <v>2753</v>
      </c>
      <c r="S6601" s="127">
        <v>201508</v>
      </c>
      <c r="T6601" s="128" t="s">
        <v>52</v>
      </c>
      <c r="U6601" s="129">
        <v>43824.3</v>
      </c>
      <c r="V6601" s="138">
        <v>43824.3</v>
      </c>
      <c r="W6601" s="128" t="s">
        <v>340</v>
      </c>
      <c r="X6601" s="128" t="s">
        <v>2583</v>
      </c>
      <c r="Y6601" s="128" t="s">
        <v>1152</v>
      </c>
      <c r="Z6601" s="128" t="s">
        <v>48</v>
      </c>
      <c r="AA6601" s="128" t="s">
        <v>315</v>
      </c>
      <c r="AB6601" s="128" t="s">
        <v>42</v>
      </c>
      <c r="AC6601" s="128" t="s">
        <v>2751</v>
      </c>
      <c r="AD6601" s="128" t="s">
        <v>146</v>
      </c>
    </row>
    <row r="6602" spans="1:30" x14ac:dyDescent="0.25">
      <c r="A6602" s="128" t="s">
        <v>35</v>
      </c>
      <c r="B6602" s="128" t="s">
        <v>36</v>
      </c>
      <c r="C6602" s="128" t="s">
        <v>37</v>
      </c>
      <c r="D6602" s="128" t="s">
        <v>121</v>
      </c>
      <c r="E6602" s="128" t="s">
        <v>215</v>
      </c>
      <c r="F6602" s="128" t="s">
        <v>216</v>
      </c>
      <c r="G6602" s="128" t="s">
        <v>124</v>
      </c>
      <c r="H6602" s="128" t="s">
        <v>124</v>
      </c>
      <c r="I6602" s="128" t="s">
        <v>42</v>
      </c>
      <c r="J6602" s="128" t="s">
        <v>437</v>
      </c>
      <c r="K6602" s="128" t="s">
        <v>437</v>
      </c>
      <c r="L6602" s="128" t="s">
        <v>43</v>
      </c>
      <c r="M6602" s="128" t="s">
        <v>44</v>
      </c>
      <c r="N6602" s="128" t="s">
        <v>150</v>
      </c>
      <c r="O6602" s="128" t="s">
        <v>42</v>
      </c>
      <c r="P6602" s="128" t="s">
        <v>392</v>
      </c>
      <c r="Q6602" s="128" t="s">
        <v>1717</v>
      </c>
      <c r="R6602" s="128" t="s">
        <v>2754</v>
      </c>
      <c r="S6602" s="127">
        <v>201508</v>
      </c>
      <c r="T6602" s="128" t="s">
        <v>52</v>
      </c>
      <c r="U6602" s="127">
        <v>248.38</v>
      </c>
      <c r="V6602" s="138">
        <v>248.38</v>
      </c>
      <c r="W6602" s="128" t="s">
        <v>340</v>
      </c>
      <c r="X6602" s="128" t="s">
        <v>384</v>
      </c>
      <c r="Y6602" s="128" t="s">
        <v>1152</v>
      </c>
      <c r="Z6602" s="128" t="s">
        <v>48</v>
      </c>
      <c r="AA6602" s="128" t="s">
        <v>315</v>
      </c>
      <c r="AB6602" s="128" t="s">
        <v>42</v>
      </c>
      <c r="AC6602" s="128" t="s">
        <v>2755</v>
      </c>
      <c r="AD6602" s="128" t="s">
        <v>146</v>
      </c>
    </row>
    <row r="6603" spans="1:30" x14ac:dyDescent="0.25">
      <c r="A6603" s="128" t="s">
        <v>35</v>
      </c>
      <c r="B6603" s="128" t="s">
        <v>36</v>
      </c>
      <c r="C6603" s="128" t="s">
        <v>37</v>
      </c>
      <c r="D6603" s="128" t="s">
        <v>121</v>
      </c>
      <c r="E6603" s="128" t="s">
        <v>215</v>
      </c>
      <c r="F6603" s="128" t="s">
        <v>216</v>
      </c>
      <c r="G6603" s="128" t="s">
        <v>124</v>
      </c>
      <c r="H6603" s="128" t="s">
        <v>124</v>
      </c>
      <c r="I6603" s="128" t="s">
        <v>42</v>
      </c>
      <c r="J6603" s="128" t="s">
        <v>437</v>
      </c>
      <c r="K6603" s="128" t="s">
        <v>437</v>
      </c>
      <c r="L6603" s="128" t="s">
        <v>43</v>
      </c>
      <c r="M6603" s="128" t="s">
        <v>44</v>
      </c>
      <c r="N6603" s="128" t="s">
        <v>150</v>
      </c>
      <c r="O6603" s="128" t="s">
        <v>42</v>
      </c>
      <c r="P6603" s="128" t="s">
        <v>392</v>
      </c>
      <c r="Q6603" s="128" t="s">
        <v>1717</v>
      </c>
      <c r="R6603" s="128" t="s">
        <v>2756</v>
      </c>
      <c r="S6603" s="127">
        <v>201508</v>
      </c>
      <c r="T6603" s="128" t="s">
        <v>52</v>
      </c>
      <c r="U6603" s="127">
        <v>248.38</v>
      </c>
      <c r="V6603" s="138">
        <v>248.38</v>
      </c>
      <c r="W6603" s="128" t="s">
        <v>340</v>
      </c>
      <c r="X6603" s="128" t="s">
        <v>384</v>
      </c>
      <c r="Y6603" s="128" t="s">
        <v>1152</v>
      </c>
      <c r="Z6603" s="128" t="s">
        <v>48</v>
      </c>
      <c r="AA6603" s="128" t="s">
        <v>315</v>
      </c>
      <c r="AB6603" s="128" t="s">
        <v>42</v>
      </c>
      <c r="AC6603" s="128" t="s">
        <v>2755</v>
      </c>
      <c r="AD6603" s="128" t="s">
        <v>146</v>
      </c>
    </row>
    <row r="6604" spans="1:30" x14ac:dyDescent="0.25">
      <c r="A6604" s="128" t="s">
        <v>35</v>
      </c>
      <c r="B6604" s="128" t="s">
        <v>36</v>
      </c>
      <c r="C6604" s="128" t="s">
        <v>37</v>
      </c>
      <c r="D6604" s="128" t="s">
        <v>121</v>
      </c>
      <c r="E6604" s="128" t="s">
        <v>215</v>
      </c>
      <c r="F6604" s="128" t="s">
        <v>216</v>
      </c>
      <c r="G6604" s="128" t="s">
        <v>124</v>
      </c>
      <c r="H6604" s="128" t="s">
        <v>124</v>
      </c>
      <c r="I6604" s="128" t="s">
        <v>42</v>
      </c>
      <c r="J6604" s="128" t="s">
        <v>231</v>
      </c>
      <c r="K6604" s="128" t="s">
        <v>231</v>
      </c>
      <c r="L6604" s="128" t="s">
        <v>43</v>
      </c>
      <c r="M6604" s="128" t="s">
        <v>44</v>
      </c>
      <c r="N6604" s="128" t="s">
        <v>150</v>
      </c>
      <c r="O6604" s="128" t="s">
        <v>42</v>
      </c>
      <c r="P6604" s="128" t="s">
        <v>392</v>
      </c>
      <c r="Q6604" s="128" t="s">
        <v>1717</v>
      </c>
      <c r="R6604" s="128" t="s">
        <v>2754</v>
      </c>
      <c r="S6604" s="127">
        <v>201508</v>
      </c>
      <c r="T6604" s="128" t="s">
        <v>52</v>
      </c>
      <c r="U6604" s="127">
        <v>232.86</v>
      </c>
      <c r="V6604" s="138">
        <v>232.86</v>
      </c>
      <c r="W6604" s="128" t="s">
        <v>340</v>
      </c>
      <c r="X6604" s="128" t="s">
        <v>384</v>
      </c>
      <c r="Y6604" s="128" t="s">
        <v>1152</v>
      </c>
      <c r="Z6604" s="128" t="s">
        <v>48</v>
      </c>
      <c r="AA6604" s="128" t="s">
        <v>315</v>
      </c>
      <c r="AB6604" s="128" t="s">
        <v>42</v>
      </c>
      <c r="AC6604" s="128" t="s">
        <v>2755</v>
      </c>
      <c r="AD6604" s="128" t="s">
        <v>146</v>
      </c>
    </row>
    <row r="6605" spans="1:30" x14ac:dyDescent="0.25">
      <c r="A6605" s="128" t="s">
        <v>35</v>
      </c>
      <c r="B6605" s="128" t="s">
        <v>36</v>
      </c>
      <c r="C6605" s="128" t="s">
        <v>37</v>
      </c>
      <c r="D6605" s="128" t="s">
        <v>121</v>
      </c>
      <c r="E6605" s="128" t="s">
        <v>215</v>
      </c>
      <c r="F6605" s="128" t="s">
        <v>216</v>
      </c>
      <c r="G6605" s="128" t="s">
        <v>124</v>
      </c>
      <c r="H6605" s="128" t="s">
        <v>124</v>
      </c>
      <c r="I6605" s="128" t="s">
        <v>42</v>
      </c>
      <c r="J6605" s="128" t="s">
        <v>231</v>
      </c>
      <c r="K6605" s="128" t="s">
        <v>231</v>
      </c>
      <c r="L6605" s="128" t="s">
        <v>43</v>
      </c>
      <c r="M6605" s="128" t="s">
        <v>44</v>
      </c>
      <c r="N6605" s="128" t="s">
        <v>150</v>
      </c>
      <c r="O6605" s="128" t="s">
        <v>42</v>
      </c>
      <c r="P6605" s="128" t="s">
        <v>392</v>
      </c>
      <c r="Q6605" s="128" t="s">
        <v>1717</v>
      </c>
      <c r="R6605" s="128" t="s">
        <v>2756</v>
      </c>
      <c r="S6605" s="127">
        <v>201508</v>
      </c>
      <c r="T6605" s="128" t="s">
        <v>52</v>
      </c>
      <c r="U6605" s="127">
        <v>232.86</v>
      </c>
      <c r="V6605" s="138">
        <v>232.86</v>
      </c>
      <c r="W6605" s="128" t="s">
        <v>340</v>
      </c>
      <c r="X6605" s="128" t="s">
        <v>384</v>
      </c>
      <c r="Y6605" s="128" t="s">
        <v>1152</v>
      </c>
      <c r="Z6605" s="128" t="s">
        <v>48</v>
      </c>
      <c r="AA6605" s="128" t="s">
        <v>315</v>
      </c>
      <c r="AB6605" s="128" t="s">
        <v>42</v>
      </c>
      <c r="AC6605" s="128" t="s">
        <v>2755</v>
      </c>
      <c r="AD6605" s="128" t="s">
        <v>146</v>
      </c>
    </row>
    <row r="6606" spans="1:30" x14ac:dyDescent="0.25">
      <c r="A6606" s="128" t="s">
        <v>35</v>
      </c>
      <c r="B6606" s="128" t="s">
        <v>36</v>
      </c>
      <c r="C6606" s="128" t="s">
        <v>37</v>
      </c>
      <c r="D6606" s="128" t="s">
        <v>121</v>
      </c>
      <c r="E6606" s="128" t="s">
        <v>215</v>
      </c>
      <c r="F6606" s="128" t="s">
        <v>216</v>
      </c>
      <c r="G6606" s="128" t="s">
        <v>124</v>
      </c>
      <c r="H6606" s="128" t="s">
        <v>124</v>
      </c>
      <c r="I6606" s="128" t="s">
        <v>42</v>
      </c>
      <c r="J6606" s="128" t="s">
        <v>261</v>
      </c>
      <c r="K6606" s="128" t="s">
        <v>261</v>
      </c>
      <c r="L6606" s="128" t="s">
        <v>43</v>
      </c>
      <c r="M6606" s="128" t="s">
        <v>44</v>
      </c>
      <c r="N6606" s="128" t="s">
        <v>150</v>
      </c>
      <c r="O6606" s="128" t="s">
        <v>42</v>
      </c>
      <c r="P6606" s="128" t="s">
        <v>392</v>
      </c>
      <c r="Q6606" s="128" t="s">
        <v>1717</v>
      </c>
      <c r="R6606" s="128" t="s">
        <v>2754</v>
      </c>
      <c r="S6606" s="127">
        <v>201508</v>
      </c>
      <c r="T6606" s="128" t="s">
        <v>52</v>
      </c>
      <c r="U6606" s="127">
        <v>263.92</v>
      </c>
      <c r="V6606" s="138">
        <v>263.92</v>
      </c>
      <c r="W6606" s="128" t="s">
        <v>340</v>
      </c>
      <c r="X6606" s="128" t="s">
        <v>384</v>
      </c>
      <c r="Y6606" s="128" t="s">
        <v>1152</v>
      </c>
      <c r="Z6606" s="128" t="s">
        <v>48</v>
      </c>
      <c r="AA6606" s="128" t="s">
        <v>315</v>
      </c>
      <c r="AB6606" s="128" t="s">
        <v>42</v>
      </c>
      <c r="AC6606" s="128" t="s">
        <v>2755</v>
      </c>
      <c r="AD6606" s="128" t="s">
        <v>146</v>
      </c>
    </row>
    <row r="6607" spans="1:30" x14ac:dyDescent="0.25">
      <c r="A6607" s="128" t="s">
        <v>35</v>
      </c>
      <c r="B6607" s="128" t="s">
        <v>36</v>
      </c>
      <c r="C6607" s="128" t="s">
        <v>37</v>
      </c>
      <c r="D6607" s="128" t="s">
        <v>121</v>
      </c>
      <c r="E6607" s="128" t="s">
        <v>215</v>
      </c>
      <c r="F6607" s="128" t="s">
        <v>216</v>
      </c>
      <c r="G6607" s="128" t="s">
        <v>124</v>
      </c>
      <c r="H6607" s="128" t="s">
        <v>124</v>
      </c>
      <c r="I6607" s="128" t="s">
        <v>42</v>
      </c>
      <c r="J6607" s="128" t="s">
        <v>237</v>
      </c>
      <c r="K6607" s="128" t="s">
        <v>237</v>
      </c>
      <c r="L6607" s="128" t="s">
        <v>43</v>
      </c>
      <c r="M6607" s="128" t="s">
        <v>44</v>
      </c>
      <c r="N6607" s="128" t="s">
        <v>150</v>
      </c>
      <c r="O6607" s="128" t="s">
        <v>42</v>
      </c>
      <c r="P6607" s="128" t="s">
        <v>392</v>
      </c>
      <c r="Q6607" s="128" t="s">
        <v>1717</v>
      </c>
      <c r="R6607" s="128" t="s">
        <v>2756</v>
      </c>
      <c r="S6607" s="127">
        <v>201508</v>
      </c>
      <c r="T6607" s="128" t="s">
        <v>52</v>
      </c>
      <c r="U6607" s="127">
        <v>279.43</v>
      </c>
      <c r="V6607" s="138">
        <v>279.43</v>
      </c>
      <c r="W6607" s="128" t="s">
        <v>340</v>
      </c>
      <c r="X6607" s="128" t="s">
        <v>384</v>
      </c>
      <c r="Y6607" s="128" t="s">
        <v>1152</v>
      </c>
      <c r="Z6607" s="128" t="s">
        <v>48</v>
      </c>
      <c r="AA6607" s="128" t="s">
        <v>315</v>
      </c>
      <c r="AB6607" s="128" t="s">
        <v>42</v>
      </c>
      <c r="AC6607" s="128" t="s">
        <v>2755</v>
      </c>
      <c r="AD6607" s="128" t="s">
        <v>146</v>
      </c>
    </row>
    <row r="6608" spans="1:30" x14ac:dyDescent="0.25">
      <c r="A6608" s="128" t="s">
        <v>35</v>
      </c>
      <c r="B6608" s="128" t="s">
        <v>36</v>
      </c>
      <c r="C6608" s="128" t="s">
        <v>37</v>
      </c>
      <c r="D6608" s="128" t="s">
        <v>121</v>
      </c>
      <c r="E6608" s="128" t="s">
        <v>215</v>
      </c>
      <c r="F6608" s="128" t="s">
        <v>216</v>
      </c>
      <c r="G6608" s="128" t="s">
        <v>124</v>
      </c>
      <c r="H6608" s="128" t="s">
        <v>124</v>
      </c>
      <c r="I6608" s="128" t="s">
        <v>42</v>
      </c>
      <c r="J6608" s="128" t="s">
        <v>250</v>
      </c>
      <c r="K6608" s="128" t="s">
        <v>250</v>
      </c>
      <c r="L6608" s="128" t="s">
        <v>43</v>
      </c>
      <c r="M6608" s="128" t="s">
        <v>44</v>
      </c>
      <c r="N6608" s="128" t="s">
        <v>150</v>
      </c>
      <c r="O6608" s="128" t="s">
        <v>42</v>
      </c>
      <c r="P6608" s="128" t="s">
        <v>392</v>
      </c>
      <c r="Q6608" s="128" t="s">
        <v>1717</v>
      </c>
      <c r="R6608" s="128" t="s">
        <v>2756</v>
      </c>
      <c r="S6608" s="127">
        <v>201508</v>
      </c>
      <c r="T6608" s="128" t="s">
        <v>52</v>
      </c>
      <c r="U6608" s="127">
        <v>248.38</v>
      </c>
      <c r="V6608" s="138">
        <v>248.38</v>
      </c>
      <c r="W6608" s="128" t="s">
        <v>340</v>
      </c>
      <c r="X6608" s="128" t="s">
        <v>384</v>
      </c>
      <c r="Y6608" s="128" t="s">
        <v>1152</v>
      </c>
      <c r="Z6608" s="128" t="s">
        <v>48</v>
      </c>
      <c r="AA6608" s="128" t="s">
        <v>315</v>
      </c>
      <c r="AB6608" s="128" t="s">
        <v>42</v>
      </c>
      <c r="AC6608" s="128" t="s">
        <v>2755</v>
      </c>
      <c r="AD6608" s="128" t="s">
        <v>146</v>
      </c>
    </row>
    <row r="6609" spans="1:30" x14ac:dyDescent="0.25">
      <c r="A6609" s="128" t="s">
        <v>35</v>
      </c>
      <c r="B6609" s="128" t="s">
        <v>36</v>
      </c>
      <c r="C6609" s="128" t="s">
        <v>37</v>
      </c>
      <c r="D6609" s="128" t="s">
        <v>121</v>
      </c>
      <c r="E6609" s="128" t="s">
        <v>215</v>
      </c>
      <c r="F6609" s="128" t="s">
        <v>216</v>
      </c>
      <c r="G6609" s="128" t="s">
        <v>124</v>
      </c>
      <c r="H6609" s="128" t="s">
        <v>124</v>
      </c>
      <c r="I6609" s="128" t="s">
        <v>42</v>
      </c>
      <c r="J6609" s="128" t="s">
        <v>250</v>
      </c>
      <c r="K6609" s="128" t="s">
        <v>250</v>
      </c>
      <c r="L6609" s="128" t="s">
        <v>43</v>
      </c>
      <c r="M6609" s="128" t="s">
        <v>44</v>
      </c>
      <c r="N6609" s="128" t="s">
        <v>150</v>
      </c>
      <c r="O6609" s="128" t="s">
        <v>42</v>
      </c>
      <c r="P6609" s="128" t="s">
        <v>392</v>
      </c>
      <c r="Q6609" s="128" t="s">
        <v>1717</v>
      </c>
      <c r="R6609" s="128" t="s">
        <v>2754</v>
      </c>
      <c r="S6609" s="127">
        <v>201508</v>
      </c>
      <c r="T6609" s="128" t="s">
        <v>52</v>
      </c>
      <c r="U6609" s="127">
        <v>248.38</v>
      </c>
      <c r="V6609" s="138">
        <v>248.38</v>
      </c>
      <c r="W6609" s="128" t="s">
        <v>340</v>
      </c>
      <c r="X6609" s="128" t="s">
        <v>384</v>
      </c>
      <c r="Y6609" s="128" t="s">
        <v>1152</v>
      </c>
      <c r="Z6609" s="128" t="s">
        <v>48</v>
      </c>
      <c r="AA6609" s="128" t="s">
        <v>315</v>
      </c>
      <c r="AB6609" s="128" t="s">
        <v>42</v>
      </c>
      <c r="AC6609" s="128" t="s">
        <v>2755</v>
      </c>
      <c r="AD6609" s="128" t="s">
        <v>146</v>
      </c>
    </row>
    <row r="6610" spans="1:30" x14ac:dyDescent="0.25">
      <c r="A6610" s="128" t="s">
        <v>35</v>
      </c>
      <c r="B6610" s="128" t="s">
        <v>36</v>
      </c>
      <c r="C6610" s="128" t="s">
        <v>37</v>
      </c>
      <c r="D6610" s="128" t="s">
        <v>121</v>
      </c>
      <c r="E6610" s="128" t="s">
        <v>215</v>
      </c>
      <c r="F6610" s="128" t="s">
        <v>216</v>
      </c>
      <c r="G6610" s="128" t="s">
        <v>124</v>
      </c>
      <c r="H6610" s="128" t="s">
        <v>124</v>
      </c>
      <c r="I6610" s="128" t="s">
        <v>42</v>
      </c>
      <c r="J6610" s="128" t="s">
        <v>217</v>
      </c>
      <c r="K6610" s="128" t="s">
        <v>217</v>
      </c>
      <c r="L6610" s="128" t="s">
        <v>43</v>
      </c>
      <c r="M6610" s="128" t="s">
        <v>44</v>
      </c>
      <c r="N6610" s="128" t="s">
        <v>150</v>
      </c>
      <c r="O6610" s="128" t="s">
        <v>42</v>
      </c>
      <c r="P6610" s="128" t="s">
        <v>392</v>
      </c>
      <c r="Q6610" s="128" t="s">
        <v>1717</v>
      </c>
      <c r="R6610" s="128" t="s">
        <v>2756</v>
      </c>
      <c r="S6610" s="127">
        <v>201508</v>
      </c>
      <c r="T6610" s="128" t="s">
        <v>52</v>
      </c>
      <c r="U6610" s="127">
        <v>279.43</v>
      </c>
      <c r="V6610" s="138">
        <v>279.43</v>
      </c>
      <c r="W6610" s="128" t="s">
        <v>340</v>
      </c>
      <c r="X6610" s="128" t="s">
        <v>384</v>
      </c>
      <c r="Y6610" s="128" t="s">
        <v>1152</v>
      </c>
      <c r="Z6610" s="128" t="s">
        <v>48</v>
      </c>
      <c r="AA6610" s="128" t="s">
        <v>315</v>
      </c>
      <c r="AB6610" s="128" t="s">
        <v>42</v>
      </c>
      <c r="AC6610" s="128" t="s">
        <v>2755</v>
      </c>
      <c r="AD6610" s="128" t="s">
        <v>146</v>
      </c>
    </row>
    <row r="6611" spans="1:30" x14ac:dyDescent="0.25">
      <c r="A6611" s="128" t="s">
        <v>35</v>
      </c>
      <c r="B6611" s="128" t="s">
        <v>36</v>
      </c>
      <c r="C6611" s="128" t="s">
        <v>37</v>
      </c>
      <c r="D6611" s="128" t="s">
        <v>121</v>
      </c>
      <c r="E6611" s="128" t="s">
        <v>215</v>
      </c>
      <c r="F6611" s="128" t="s">
        <v>216</v>
      </c>
      <c r="G6611" s="128" t="s">
        <v>124</v>
      </c>
      <c r="H6611" s="128" t="s">
        <v>124</v>
      </c>
      <c r="I6611" s="128" t="s">
        <v>42</v>
      </c>
      <c r="J6611" s="128" t="s">
        <v>237</v>
      </c>
      <c r="K6611" s="128" t="s">
        <v>237</v>
      </c>
      <c r="L6611" s="128" t="s">
        <v>43</v>
      </c>
      <c r="M6611" s="128" t="s">
        <v>44</v>
      </c>
      <c r="N6611" s="128" t="s">
        <v>150</v>
      </c>
      <c r="O6611" s="128" t="s">
        <v>42</v>
      </c>
      <c r="P6611" s="128" t="s">
        <v>392</v>
      </c>
      <c r="Q6611" s="128" t="s">
        <v>1717</v>
      </c>
      <c r="R6611" s="128" t="s">
        <v>2757</v>
      </c>
      <c r="S6611" s="127">
        <v>201508</v>
      </c>
      <c r="T6611" s="128" t="s">
        <v>52</v>
      </c>
      <c r="U6611" s="127">
        <v>279.43</v>
      </c>
      <c r="V6611" s="138">
        <v>279.43</v>
      </c>
      <c r="W6611" s="128" t="s">
        <v>340</v>
      </c>
      <c r="X6611" s="128" t="s">
        <v>384</v>
      </c>
      <c r="Y6611" s="128" t="s">
        <v>1152</v>
      </c>
      <c r="Z6611" s="128" t="s">
        <v>48</v>
      </c>
      <c r="AA6611" s="128" t="s">
        <v>315</v>
      </c>
      <c r="AB6611" s="128" t="s">
        <v>42</v>
      </c>
      <c r="AC6611" s="128" t="s">
        <v>2758</v>
      </c>
      <c r="AD6611" s="128" t="s">
        <v>146</v>
      </c>
    </row>
    <row r="6612" spans="1:30" x14ac:dyDescent="0.25">
      <c r="A6612" s="128" t="s">
        <v>35</v>
      </c>
      <c r="B6612" s="128" t="s">
        <v>36</v>
      </c>
      <c r="C6612" s="128" t="s">
        <v>37</v>
      </c>
      <c r="D6612" s="128" t="s">
        <v>121</v>
      </c>
      <c r="E6612" s="128" t="s">
        <v>215</v>
      </c>
      <c r="F6612" s="128" t="s">
        <v>216</v>
      </c>
      <c r="G6612" s="128" t="s">
        <v>124</v>
      </c>
      <c r="H6612" s="128" t="s">
        <v>124</v>
      </c>
      <c r="I6612" s="128" t="s">
        <v>42</v>
      </c>
      <c r="J6612" s="128" t="s">
        <v>217</v>
      </c>
      <c r="K6612" s="128" t="s">
        <v>217</v>
      </c>
      <c r="L6612" s="128" t="s">
        <v>43</v>
      </c>
      <c r="M6612" s="128" t="s">
        <v>44</v>
      </c>
      <c r="N6612" s="128" t="s">
        <v>150</v>
      </c>
      <c r="O6612" s="128" t="s">
        <v>42</v>
      </c>
      <c r="P6612" s="128" t="s">
        <v>392</v>
      </c>
      <c r="Q6612" s="128" t="s">
        <v>1717</v>
      </c>
      <c r="R6612" s="128" t="s">
        <v>2757</v>
      </c>
      <c r="S6612" s="127">
        <v>201508</v>
      </c>
      <c r="T6612" s="128" t="s">
        <v>52</v>
      </c>
      <c r="U6612" s="127">
        <v>279.43</v>
      </c>
      <c r="V6612" s="138">
        <v>279.43</v>
      </c>
      <c r="W6612" s="128" t="s">
        <v>340</v>
      </c>
      <c r="X6612" s="128" t="s">
        <v>384</v>
      </c>
      <c r="Y6612" s="128" t="s">
        <v>1152</v>
      </c>
      <c r="Z6612" s="128" t="s">
        <v>48</v>
      </c>
      <c r="AA6612" s="128" t="s">
        <v>315</v>
      </c>
      <c r="AB6612" s="128" t="s">
        <v>42</v>
      </c>
      <c r="AC6612" s="128" t="s">
        <v>2758</v>
      </c>
      <c r="AD6612" s="128" t="s">
        <v>146</v>
      </c>
    </row>
    <row r="6613" spans="1:30" x14ac:dyDescent="0.25">
      <c r="A6613" s="128" t="s">
        <v>35</v>
      </c>
      <c r="B6613" s="128" t="s">
        <v>36</v>
      </c>
      <c r="C6613" s="128" t="s">
        <v>37</v>
      </c>
      <c r="D6613" s="128" t="s">
        <v>121</v>
      </c>
      <c r="E6613" s="128" t="s">
        <v>215</v>
      </c>
      <c r="F6613" s="128" t="s">
        <v>216</v>
      </c>
      <c r="G6613" s="128" t="s">
        <v>124</v>
      </c>
      <c r="H6613" s="128" t="s">
        <v>124</v>
      </c>
      <c r="I6613" s="128" t="s">
        <v>42</v>
      </c>
      <c r="J6613" s="128" t="s">
        <v>261</v>
      </c>
      <c r="K6613" s="128" t="s">
        <v>261</v>
      </c>
      <c r="L6613" s="128" t="s">
        <v>43</v>
      </c>
      <c r="M6613" s="128" t="s">
        <v>44</v>
      </c>
      <c r="N6613" s="128" t="s">
        <v>150</v>
      </c>
      <c r="O6613" s="128" t="s">
        <v>42</v>
      </c>
      <c r="P6613" s="128" t="s">
        <v>392</v>
      </c>
      <c r="Q6613" s="128" t="s">
        <v>1717</v>
      </c>
      <c r="R6613" s="128" t="s">
        <v>2757</v>
      </c>
      <c r="S6613" s="127">
        <v>201508</v>
      </c>
      <c r="T6613" s="128" t="s">
        <v>52</v>
      </c>
      <c r="U6613" s="127">
        <v>263.92</v>
      </c>
      <c r="V6613" s="138">
        <v>263.92</v>
      </c>
      <c r="W6613" s="128" t="s">
        <v>340</v>
      </c>
      <c r="X6613" s="128" t="s">
        <v>384</v>
      </c>
      <c r="Y6613" s="128" t="s">
        <v>1152</v>
      </c>
      <c r="Z6613" s="128" t="s">
        <v>48</v>
      </c>
      <c r="AA6613" s="128" t="s">
        <v>315</v>
      </c>
      <c r="AB6613" s="128" t="s">
        <v>42</v>
      </c>
      <c r="AC6613" s="128" t="s">
        <v>2758</v>
      </c>
      <c r="AD6613" s="128" t="s">
        <v>146</v>
      </c>
    </row>
    <row r="6614" spans="1:30" x14ac:dyDescent="0.25">
      <c r="A6614" s="128" t="s">
        <v>35</v>
      </c>
      <c r="B6614" s="128" t="s">
        <v>36</v>
      </c>
      <c r="C6614" s="128" t="s">
        <v>37</v>
      </c>
      <c r="D6614" s="128" t="s">
        <v>121</v>
      </c>
      <c r="E6614" s="128" t="s">
        <v>215</v>
      </c>
      <c r="F6614" s="128" t="s">
        <v>216</v>
      </c>
      <c r="G6614" s="128" t="s">
        <v>124</v>
      </c>
      <c r="H6614" s="128" t="s">
        <v>124</v>
      </c>
      <c r="I6614" s="128" t="s">
        <v>42</v>
      </c>
      <c r="J6614" s="128" t="s">
        <v>217</v>
      </c>
      <c r="K6614" s="128" t="s">
        <v>217</v>
      </c>
      <c r="L6614" s="128" t="s">
        <v>43</v>
      </c>
      <c r="M6614" s="128" t="s">
        <v>44</v>
      </c>
      <c r="N6614" s="128" t="s">
        <v>150</v>
      </c>
      <c r="O6614" s="128" t="s">
        <v>42</v>
      </c>
      <c r="P6614" s="128" t="s">
        <v>392</v>
      </c>
      <c r="Q6614" s="128" t="s">
        <v>1717</v>
      </c>
      <c r="R6614" s="128" t="s">
        <v>2754</v>
      </c>
      <c r="S6614" s="127">
        <v>201508</v>
      </c>
      <c r="T6614" s="128" t="s">
        <v>52</v>
      </c>
      <c r="U6614" s="127">
        <v>279.43</v>
      </c>
      <c r="V6614" s="138">
        <v>279.43</v>
      </c>
      <c r="W6614" s="128" t="s">
        <v>340</v>
      </c>
      <c r="X6614" s="128" t="s">
        <v>384</v>
      </c>
      <c r="Y6614" s="128" t="s">
        <v>1152</v>
      </c>
      <c r="Z6614" s="128" t="s">
        <v>48</v>
      </c>
      <c r="AA6614" s="128" t="s">
        <v>315</v>
      </c>
      <c r="AB6614" s="128" t="s">
        <v>42</v>
      </c>
      <c r="AC6614" s="128" t="s">
        <v>2755</v>
      </c>
      <c r="AD6614" s="128" t="s">
        <v>146</v>
      </c>
    </row>
    <row r="6615" spans="1:30" x14ac:dyDescent="0.25">
      <c r="A6615" s="128" t="s">
        <v>35</v>
      </c>
      <c r="B6615" s="128" t="s">
        <v>36</v>
      </c>
      <c r="C6615" s="128" t="s">
        <v>37</v>
      </c>
      <c r="D6615" s="128" t="s">
        <v>121</v>
      </c>
      <c r="E6615" s="128" t="s">
        <v>215</v>
      </c>
      <c r="F6615" s="128" t="s">
        <v>216</v>
      </c>
      <c r="G6615" s="128" t="s">
        <v>124</v>
      </c>
      <c r="H6615" s="128" t="s">
        <v>124</v>
      </c>
      <c r="I6615" s="128" t="s">
        <v>42</v>
      </c>
      <c r="J6615" s="128" t="s">
        <v>237</v>
      </c>
      <c r="K6615" s="128" t="s">
        <v>237</v>
      </c>
      <c r="L6615" s="128" t="s">
        <v>43</v>
      </c>
      <c r="M6615" s="128" t="s">
        <v>44</v>
      </c>
      <c r="N6615" s="128" t="s">
        <v>150</v>
      </c>
      <c r="O6615" s="128" t="s">
        <v>42</v>
      </c>
      <c r="P6615" s="128" t="s">
        <v>392</v>
      </c>
      <c r="Q6615" s="128" t="s">
        <v>1717</v>
      </c>
      <c r="R6615" s="128" t="s">
        <v>2754</v>
      </c>
      <c r="S6615" s="127">
        <v>201508</v>
      </c>
      <c r="T6615" s="128" t="s">
        <v>52</v>
      </c>
      <c r="U6615" s="127">
        <v>279.43</v>
      </c>
      <c r="V6615" s="138">
        <v>279.43</v>
      </c>
      <c r="W6615" s="128" t="s">
        <v>340</v>
      </c>
      <c r="X6615" s="128" t="s">
        <v>384</v>
      </c>
      <c r="Y6615" s="128" t="s">
        <v>1152</v>
      </c>
      <c r="Z6615" s="128" t="s">
        <v>48</v>
      </c>
      <c r="AA6615" s="128" t="s">
        <v>315</v>
      </c>
      <c r="AB6615" s="128" t="s">
        <v>42</v>
      </c>
      <c r="AC6615" s="128" t="s">
        <v>2755</v>
      </c>
      <c r="AD6615" s="128" t="s">
        <v>146</v>
      </c>
    </row>
    <row r="6616" spans="1:30" x14ac:dyDescent="0.25">
      <c r="A6616" s="128" t="s">
        <v>35</v>
      </c>
      <c r="B6616" s="128" t="s">
        <v>36</v>
      </c>
      <c r="C6616" s="128" t="s">
        <v>37</v>
      </c>
      <c r="D6616" s="128" t="s">
        <v>121</v>
      </c>
      <c r="E6616" s="128" t="s">
        <v>215</v>
      </c>
      <c r="F6616" s="128" t="s">
        <v>216</v>
      </c>
      <c r="G6616" s="128" t="s">
        <v>124</v>
      </c>
      <c r="H6616" s="128" t="s">
        <v>124</v>
      </c>
      <c r="I6616" s="128" t="s">
        <v>42</v>
      </c>
      <c r="J6616" s="128" t="s">
        <v>231</v>
      </c>
      <c r="K6616" s="128" t="s">
        <v>231</v>
      </c>
      <c r="L6616" s="128" t="s">
        <v>43</v>
      </c>
      <c r="M6616" s="128" t="s">
        <v>44</v>
      </c>
      <c r="N6616" s="128" t="s">
        <v>150</v>
      </c>
      <c r="O6616" s="128" t="s">
        <v>42</v>
      </c>
      <c r="P6616" s="128" t="s">
        <v>392</v>
      </c>
      <c r="Q6616" s="128" t="s">
        <v>1717</v>
      </c>
      <c r="R6616" s="128" t="s">
        <v>2757</v>
      </c>
      <c r="S6616" s="127">
        <v>201508</v>
      </c>
      <c r="T6616" s="128" t="s">
        <v>52</v>
      </c>
      <c r="U6616" s="127">
        <v>232.86</v>
      </c>
      <c r="V6616" s="138">
        <v>232.86</v>
      </c>
      <c r="W6616" s="128" t="s">
        <v>340</v>
      </c>
      <c r="X6616" s="128" t="s">
        <v>384</v>
      </c>
      <c r="Y6616" s="128" t="s">
        <v>1152</v>
      </c>
      <c r="Z6616" s="128" t="s">
        <v>48</v>
      </c>
      <c r="AA6616" s="128" t="s">
        <v>315</v>
      </c>
      <c r="AB6616" s="128" t="s">
        <v>42</v>
      </c>
      <c r="AC6616" s="128" t="s">
        <v>2758</v>
      </c>
      <c r="AD6616" s="128" t="s">
        <v>146</v>
      </c>
    </row>
    <row r="6617" spans="1:30" x14ac:dyDescent="0.25">
      <c r="A6617" s="128" t="s">
        <v>35</v>
      </c>
      <c r="B6617" s="128" t="s">
        <v>36</v>
      </c>
      <c r="C6617" s="128" t="s">
        <v>37</v>
      </c>
      <c r="D6617" s="128" t="s">
        <v>121</v>
      </c>
      <c r="E6617" s="128" t="s">
        <v>215</v>
      </c>
      <c r="F6617" s="128" t="s">
        <v>216</v>
      </c>
      <c r="G6617" s="128" t="s">
        <v>124</v>
      </c>
      <c r="H6617" s="128" t="s">
        <v>124</v>
      </c>
      <c r="I6617" s="128" t="s">
        <v>42</v>
      </c>
      <c r="J6617" s="128" t="s">
        <v>250</v>
      </c>
      <c r="K6617" s="128" t="s">
        <v>250</v>
      </c>
      <c r="L6617" s="128" t="s">
        <v>43</v>
      </c>
      <c r="M6617" s="128" t="s">
        <v>44</v>
      </c>
      <c r="N6617" s="128" t="s">
        <v>150</v>
      </c>
      <c r="O6617" s="128" t="s">
        <v>42</v>
      </c>
      <c r="P6617" s="128" t="s">
        <v>392</v>
      </c>
      <c r="Q6617" s="128" t="s">
        <v>1717</v>
      </c>
      <c r="R6617" s="128" t="s">
        <v>2757</v>
      </c>
      <c r="S6617" s="127">
        <v>201508</v>
      </c>
      <c r="T6617" s="128" t="s">
        <v>52</v>
      </c>
      <c r="U6617" s="127">
        <v>248.38</v>
      </c>
      <c r="V6617" s="138">
        <v>248.38</v>
      </c>
      <c r="W6617" s="128" t="s">
        <v>340</v>
      </c>
      <c r="X6617" s="128" t="s">
        <v>384</v>
      </c>
      <c r="Y6617" s="128" t="s">
        <v>1152</v>
      </c>
      <c r="Z6617" s="128" t="s">
        <v>48</v>
      </c>
      <c r="AA6617" s="128" t="s">
        <v>315</v>
      </c>
      <c r="AB6617" s="128" t="s">
        <v>42</v>
      </c>
      <c r="AC6617" s="128" t="s">
        <v>2758</v>
      </c>
      <c r="AD6617" s="128" t="s">
        <v>146</v>
      </c>
    </row>
    <row r="6618" spans="1:30" x14ac:dyDescent="0.25">
      <c r="A6618" s="128" t="s">
        <v>35</v>
      </c>
      <c r="B6618" s="128" t="s">
        <v>36</v>
      </c>
      <c r="C6618" s="128" t="s">
        <v>37</v>
      </c>
      <c r="D6618" s="128" t="s">
        <v>121</v>
      </c>
      <c r="E6618" s="128" t="s">
        <v>215</v>
      </c>
      <c r="F6618" s="128" t="s">
        <v>216</v>
      </c>
      <c r="G6618" s="128" t="s">
        <v>124</v>
      </c>
      <c r="H6618" s="128" t="s">
        <v>124</v>
      </c>
      <c r="I6618" s="128" t="s">
        <v>42</v>
      </c>
      <c r="J6618" s="128" t="s">
        <v>437</v>
      </c>
      <c r="K6618" s="128" t="s">
        <v>437</v>
      </c>
      <c r="L6618" s="128" t="s">
        <v>43</v>
      </c>
      <c r="M6618" s="128" t="s">
        <v>44</v>
      </c>
      <c r="N6618" s="128" t="s">
        <v>150</v>
      </c>
      <c r="O6618" s="128" t="s">
        <v>42</v>
      </c>
      <c r="P6618" s="128" t="s">
        <v>392</v>
      </c>
      <c r="Q6618" s="128" t="s">
        <v>1717</v>
      </c>
      <c r="R6618" s="128" t="s">
        <v>2757</v>
      </c>
      <c r="S6618" s="127">
        <v>201508</v>
      </c>
      <c r="T6618" s="128" t="s">
        <v>52</v>
      </c>
      <c r="U6618" s="127">
        <v>248.38</v>
      </c>
      <c r="V6618" s="138">
        <v>248.38</v>
      </c>
      <c r="W6618" s="128" t="s">
        <v>340</v>
      </c>
      <c r="X6618" s="128" t="s">
        <v>384</v>
      </c>
      <c r="Y6618" s="128" t="s">
        <v>1152</v>
      </c>
      <c r="Z6618" s="128" t="s">
        <v>48</v>
      </c>
      <c r="AA6618" s="128" t="s">
        <v>315</v>
      </c>
      <c r="AB6618" s="128" t="s">
        <v>42</v>
      </c>
      <c r="AC6618" s="128" t="s">
        <v>2758</v>
      </c>
      <c r="AD6618" s="128" t="s">
        <v>146</v>
      </c>
    </row>
    <row r="6619" spans="1:30" x14ac:dyDescent="0.25">
      <c r="A6619" s="128" t="s">
        <v>35</v>
      </c>
      <c r="B6619" s="128" t="s">
        <v>36</v>
      </c>
      <c r="C6619" s="128" t="s">
        <v>37</v>
      </c>
      <c r="D6619" s="128" t="s">
        <v>121</v>
      </c>
      <c r="E6619" s="128" t="s">
        <v>215</v>
      </c>
      <c r="F6619" s="128" t="s">
        <v>216</v>
      </c>
      <c r="G6619" s="128" t="s">
        <v>124</v>
      </c>
      <c r="H6619" s="128" t="s">
        <v>124</v>
      </c>
      <c r="I6619" s="128" t="s">
        <v>42</v>
      </c>
      <c r="J6619" s="128" t="s">
        <v>261</v>
      </c>
      <c r="K6619" s="128" t="s">
        <v>261</v>
      </c>
      <c r="L6619" s="128" t="s">
        <v>43</v>
      </c>
      <c r="M6619" s="128" t="s">
        <v>44</v>
      </c>
      <c r="N6619" s="128" t="s">
        <v>150</v>
      </c>
      <c r="O6619" s="128" t="s">
        <v>42</v>
      </c>
      <c r="P6619" s="128" t="s">
        <v>392</v>
      </c>
      <c r="Q6619" s="128" t="s">
        <v>1717</v>
      </c>
      <c r="R6619" s="128" t="s">
        <v>2756</v>
      </c>
      <c r="S6619" s="127">
        <v>201508</v>
      </c>
      <c r="T6619" s="128" t="s">
        <v>52</v>
      </c>
      <c r="U6619" s="127">
        <v>263.92</v>
      </c>
      <c r="V6619" s="138">
        <v>263.92</v>
      </c>
      <c r="W6619" s="128" t="s">
        <v>340</v>
      </c>
      <c r="X6619" s="128" t="s">
        <v>384</v>
      </c>
      <c r="Y6619" s="128" t="s">
        <v>1152</v>
      </c>
      <c r="Z6619" s="128" t="s">
        <v>48</v>
      </c>
      <c r="AA6619" s="128" t="s">
        <v>315</v>
      </c>
      <c r="AB6619" s="128" t="s">
        <v>42</v>
      </c>
      <c r="AC6619" s="128" t="s">
        <v>2755</v>
      </c>
      <c r="AD6619" s="128" t="s">
        <v>146</v>
      </c>
    </row>
    <row r="6620" spans="1:30" x14ac:dyDescent="0.25">
      <c r="A6620" s="128" t="s">
        <v>35</v>
      </c>
      <c r="B6620" s="128" t="s">
        <v>36</v>
      </c>
      <c r="C6620" s="128" t="s">
        <v>37</v>
      </c>
      <c r="D6620" s="128" t="s">
        <v>121</v>
      </c>
      <c r="E6620" s="128" t="s">
        <v>122</v>
      </c>
      <c r="F6620" s="128" t="s">
        <v>123</v>
      </c>
      <c r="G6620" s="128" t="s">
        <v>124</v>
      </c>
      <c r="H6620" s="128" t="s">
        <v>124</v>
      </c>
      <c r="I6620" s="128" t="s">
        <v>42</v>
      </c>
      <c r="J6620" s="128" t="s">
        <v>285</v>
      </c>
      <c r="K6620" s="128" t="s">
        <v>285</v>
      </c>
      <c r="L6620" s="128" t="s">
        <v>43</v>
      </c>
      <c r="M6620" s="128" t="s">
        <v>44</v>
      </c>
      <c r="N6620" s="128" t="s">
        <v>150</v>
      </c>
      <c r="O6620" s="128" t="s">
        <v>42</v>
      </c>
      <c r="P6620" s="128" t="s">
        <v>463</v>
      </c>
      <c r="Q6620" s="128" t="s">
        <v>464</v>
      </c>
      <c r="R6620" s="128" t="s">
        <v>2759</v>
      </c>
      <c r="S6620" s="127">
        <v>201508</v>
      </c>
      <c r="T6620" s="128" t="s">
        <v>52</v>
      </c>
      <c r="U6620" s="129">
        <v>73637.52</v>
      </c>
      <c r="V6620" s="138">
        <v>73637.52</v>
      </c>
      <c r="W6620" s="128" t="s">
        <v>340</v>
      </c>
      <c r="X6620" s="128" t="s">
        <v>288</v>
      </c>
      <c r="Y6620" s="128" t="s">
        <v>1152</v>
      </c>
      <c r="Z6620" s="128" t="s">
        <v>48</v>
      </c>
      <c r="AA6620" s="128" t="s">
        <v>315</v>
      </c>
      <c r="AB6620" s="128" t="s">
        <v>42</v>
      </c>
      <c r="AC6620" s="128" t="s">
        <v>2760</v>
      </c>
      <c r="AD6620" s="128" t="s">
        <v>146</v>
      </c>
    </row>
    <row r="6621" spans="1:30" x14ac:dyDescent="0.25">
      <c r="A6621" s="128" t="s">
        <v>35</v>
      </c>
      <c r="B6621" s="128" t="s">
        <v>36</v>
      </c>
      <c r="C6621" s="128" t="s">
        <v>37</v>
      </c>
      <c r="D6621" s="128" t="s">
        <v>121</v>
      </c>
      <c r="E6621" s="128" t="s">
        <v>122</v>
      </c>
      <c r="F6621" s="128" t="s">
        <v>123</v>
      </c>
      <c r="G6621" s="128" t="s">
        <v>124</v>
      </c>
      <c r="H6621" s="128" t="s">
        <v>124</v>
      </c>
      <c r="I6621" s="128" t="s">
        <v>42</v>
      </c>
      <c r="J6621" s="128" t="s">
        <v>298</v>
      </c>
      <c r="K6621" s="128" t="s">
        <v>298</v>
      </c>
      <c r="L6621" s="128" t="s">
        <v>43</v>
      </c>
      <c r="M6621" s="128" t="s">
        <v>44</v>
      </c>
      <c r="N6621" s="128" t="s">
        <v>150</v>
      </c>
      <c r="O6621" s="128" t="s">
        <v>42</v>
      </c>
      <c r="P6621" s="128" t="s">
        <v>851</v>
      </c>
      <c r="Q6621" s="128" t="s">
        <v>1710</v>
      </c>
      <c r="R6621" s="128" t="s">
        <v>2761</v>
      </c>
      <c r="S6621" s="127">
        <v>201508</v>
      </c>
      <c r="T6621" s="128" t="s">
        <v>52</v>
      </c>
      <c r="U6621" s="129">
        <v>63666.1</v>
      </c>
      <c r="V6621" s="138">
        <v>63666.1</v>
      </c>
      <c r="W6621" s="128" t="s">
        <v>340</v>
      </c>
      <c r="X6621" s="128" t="s">
        <v>1624</v>
      </c>
      <c r="Y6621" s="128" t="s">
        <v>1152</v>
      </c>
      <c r="Z6621" s="128" t="s">
        <v>48</v>
      </c>
      <c r="AA6621" s="128" t="s">
        <v>315</v>
      </c>
      <c r="AB6621" s="128" t="s">
        <v>42</v>
      </c>
      <c r="AC6621" s="128" t="s">
        <v>2762</v>
      </c>
      <c r="AD6621" s="128" t="s">
        <v>146</v>
      </c>
    </row>
    <row r="6622" spans="1:30" x14ac:dyDescent="0.25">
      <c r="A6622" s="128" t="s">
        <v>35</v>
      </c>
      <c r="B6622" s="128" t="s">
        <v>36</v>
      </c>
      <c r="C6622" s="128" t="s">
        <v>37</v>
      </c>
      <c r="D6622" s="128" t="s">
        <v>121</v>
      </c>
      <c r="E6622" s="128" t="s">
        <v>122</v>
      </c>
      <c r="F6622" s="128" t="s">
        <v>123</v>
      </c>
      <c r="G6622" s="128" t="s">
        <v>124</v>
      </c>
      <c r="H6622" s="128" t="s">
        <v>124</v>
      </c>
      <c r="I6622" s="128" t="s">
        <v>42</v>
      </c>
      <c r="J6622" s="128" t="s">
        <v>125</v>
      </c>
      <c r="K6622" s="128" t="s">
        <v>125</v>
      </c>
      <c r="L6622" s="128" t="s">
        <v>43</v>
      </c>
      <c r="M6622" s="128" t="s">
        <v>44</v>
      </c>
      <c r="N6622" s="128" t="s">
        <v>131</v>
      </c>
      <c r="O6622" s="128" t="s">
        <v>42</v>
      </c>
      <c r="P6622" s="128" t="s">
        <v>141</v>
      </c>
      <c r="Q6622" s="128" t="s">
        <v>2763</v>
      </c>
      <c r="R6622" s="128" t="s">
        <v>2764</v>
      </c>
      <c r="S6622" s="127">
        <v>201508</v>
      </c>
      <c r="T6622" s="128" t="s">
        <v>52</v>
      </c>
      <c r="U6622" s="127">
        <v>0</v>
      </c>
      <c r="V6622" s="138">
        <v>1358.49</v>
      </c>
      <c r="W6622" s="128" t="s">
        <v>42</v>
      </c>
      <c r="X6622" s="128" t="s">
        <v>42</v>
      </c>
      <c r="Y6622" s="128" t="s">
        <v>1152</v>
      </c>
      <c r="Z6622" s="128" t="s">
        <v>48</v>
      </c>
      <c r="AA6622" s="128" t="s">
        <v>144</v>
      </c>
      <c r="AB6622" s="128" t="s">
        <v>42</v>
      </c>
      <c r="AC6622" s="128" t="s">
        <v>2762</v>
      </c>
      <c r="AD6622" s="128" t="s">
        <v>146</v>
      </c>
    </row>
    <row r="6623" spans="1:30" x14ac:dyDescent="0.25">
      <c r="A6623" s="128" t="s">
        <v>35</v>
      </c>
      <c r="B6623" s="128" t="s">
        <v>36</v>
      </c>
      <c r="C6623" s="128" t="s">
        <v>37</v>
      </c>
      <c r="D6623" s="128" t="s">
        <v>121</v>
      </c>
      <c r="E6623" s="128" t="s">
        <v>215</v>
      </c>
      <c r="F6623" s="128" t="s">
        <v>216</v>
      </c>
      <c r="G6623" s="128" t="s">
        <v>124</v>
      </c>
      <c r="H6623" s="128" t="s">
        <v>124</v>
      </c>
      <c r="I6623" s="128" t="s">
        <v>42</v>
      </c>
      <c r="J6623" s="128" t="s">
        <v>250</v>
      </c>
      <c r="K6623" s="128" t="s">
        <v>250</v>
      </c>
      <c r="L6623" s="128" t="s">
        <v>43</v>
      </c>
      <c r="M6623" s="128" t="s">
        <v>44</v>
      </c>
      <c r="N6623" s="128" t="s">
        <v>180</v>
      </c>
      <c r="O6623" s="128" t="s">
        <v>42</v>
      </c>
      <c r="P6623" s="128" t="s">
        <v>1719</v>
      </c>
      <c r="Q6623" s="128" t="s">
        <v>2643</v>
      </c>
      <c r="R6623" s="128" t="s">
        <v>2765</v>
      </c>
      <c r="S6623" s="127">
        <v>201508</v>
      </c>
      <c r="T6623" s="128" t="s">
        <v>52</v>
      </c>
      <c r="U6623" s="129">
        <v>18800</v>
      </c>
      <c r="V6623" s="138">
        <v>18800</v>
      </c>
      <c r="W6623" s="128" t="s">
        <v>340</v>
      </c>
      <c r="X6623" s="128" t="s">
        <v>1162</v>
      </c>
      <c r="Y6623" s="128" t="s">
        <v>1152</v>
      </c>
      <c r="Z6623" s="128" t="s">
        <v>48</v>
      </c>
      <c r="AA6623" s="128" t="s">
        <v>315</v>
      </c>
      <c r="AB6623" s="128" t="s">
        <v>42</v>
      </c>
      <c r="AC6623" s="128" t="s">
        <v>2766</v>
      </c>
      <c r="AD6623" s="128" t="s">
        <v>146</v>
      </c>
    </row>
    <row r="6624" spans="1:30" x14ac:dyDescent="0.25">
      <c r="A6624" s="128" t="s">
        <v>35</v>
      </c>
      <c r="B6624" s="128" t="s">
        <v>36</v>
      </c>
      <c r="C6624" s="128" t="s">
        <v>37</v>
      </c>
      <c r="D6624" s="128" t="s">
        <v>121</v>
      </c>
      <c r="E6624" s="128" t="s">
        <v>215</v>
      </c>
      <c r="F6624" s="128" t="s">
        <v>216</v>
      </c>
      <c r="G6624" s="128" t="s">
        <v>124</v>
      </c>
      <c r="H6624" s="128" t="s">
        <v>124</v>
      </c>
      <c r="I6624" s="128" t="s">
        <v>42</v>
      </c>
      <c r="J6624" s="128" t="s">
        <v>231</v>
      </c>
      <c r="K6624" s="128" t="s">
        <v>231</v>
      </c>
      <c r="L6624" s="128" t="s">
        <v>43</v>
      </c>
      <c r="M6624" s="128" t="s">
        <v>44</v>
      </c>
      <c r="N6624" s="128" t="s">
        <v>180</v>
      </c>
      <c r="O6624" s="128" t="s">
        <v>42</v>
      </c>
      <c r="P6624" s="128" t="s">
        <v>2651</v>
      </c>
      <c r="Q6624" s="128" t="s">
        <v>183</v>
      </c>
      <c r="R6624" s="128" t="s">
        <v>2767</v>
      </c>
      <c r="S6624" s="127">
        <v>201508</v>
      </c>
      <c r="T6624" s="128" t="s">
        <v>52</v>
      </c>
      <c r="U6624" s="127">
        <v>0</v>
      </c>
      <c r="V6624" s="138">
        <v>1784.75</v>
      </c>
      <c r="W6624" s="128" t="s">
        <v>340</v>
      </c>
      <c r="X6624" s="128" t="s">
        <v>975</v>
      </c>
      <c r="Y6624" s="128" t="s">
        <v>1152</v>
      </c>
      <c r="Z6624" s="128" t="s">
        <v>48</v>
      </c>
      <c r="AA6624" s="128" t="s">
        <v>315</v>
      </c>
      <c r="AB6624" s="128" t="s">
        <v>42</v>
      </c>
      <c r="AC6624" s="128" t="s">
        <v>2768</v>
      </c>
      <c r="AD6624" s="128" t="s">
        <v>146</v>
      </c>
    </row>
    <row r="6625" spans="1:30" x14ac:dyDescent="0.25">
      <c r="A6625" s="128" t="s">
        <v>35</v>
      </c>
      <c r="B6625" s="128" t="s">
        <v>36</v>
      </c>
      <c r="C6625" s="128" t="s">
        <v>37</v>
      </c>
      <c r="D6625" s="128" t="s">
        <v>121</v>
      </c>
      <c r="E6625" s="128" t="s">
        <v>215</v>
      </c>
      <c r="F6625" s="128" t="s">
        <v>216</v>
      </c>
      <c r="G6625" s="128" t="s">
        <v>124</v>
      </c>
      <c r="H6625" s="128" t="s">
        <v>124</v>
      </c>
      <c r="I6625" s="128" t="s">
        <v>42</v>
      </c>
      <c r="J6625" s="128" t="s">
        <v>231</v>
      </c>
      <c r="K6625" s="128" t="s">
        <v>231</v>
      </c>
      <c r="L6625" s="128" t="s">
        <v>43</v>
      </c>
      <c r="M6625" s="128" t="s">
        <v>44</v>
      </c>
      <c r="N6625" s="128" t="s">
        <v>150</v>
      </c>
      <c r="O6625" s="128" t="s">
        <v>42</v>
      </c>
      <c r="P6625" s="128" t="s">
        <v>2651</v>
      </c>
      <c r="Q6625" s="128" t="s">
        <v>417</v>
      </c>
      <c r="R6625" s="128" t="s">
        <v>2769</v>
      </c>
      <c r="S6625" s="127">
        <v>201508</v>
      </c>
      <c r="T6625" s="128" t="s">
        <v>52</v>
      </c>
      <c r="U6625" s="129">
        <v>62666.13</v>
      </c>
      <c r="V6625" s="138">
        <v>62666.13</v>
      </c>
      <c r="W6625" s="128" t="s">
        <v>340</v>
      </c>
      <c r="X6625" s="128" t="s">
        <v>236</v>
      </c>
      <c r="Y6625" s="128" t="s">
        <v>1152</v>
      </c>
      <c r="Z6625" s="128" t="s">
        <v>48</v>
      </c>
      <c r="AA6625" s="128" t="s">
        <v>315</v>
      </c>
      <c r="AB6625" s="128" t="s">
        <v>42</v>
      </c>
      <c r="AC6625" s="128" t="s">
        <v>2768</v>
      </c>
      <c r="AD6625" s="128" t="s">
        <v>146</v>
      </c>
    </row>
    <row r="6626" spans="1:30" x14ac:dyDescent="0.25">
      <c r="A6626" s="128" t="s">
        <v>35</v>
      </c>
      <c r="B6626" s="128" t="s">
        <v>36</v>
      </c>
      <c r="C6626" s="128" t="s">
        <v>37</v>
      </c>
      <c r="D6626" s="128" t="s">
        <v>121</v>
      </c>
      <c r="E6626" s="128" t="s">
        <v>215</v>
      </c>
      <c r="F6626" s="128" t="s">
        <v>216</v>
      </c>
      <c r="G6626" s="128" t="s">
        <v>124</v>
      </c>
      <c r="H6626" s="128" t="s">
        <v>124</v>
      </c>
      <c r="I6626" s="128" t="s">
        <v>42</v>
      </c>
      <c r="J6626" s="128" t="s">
        <v>217</v>
      </c>
      <c r="K6626" s="128" t="s">
        <v>217</v>
      </c>
      <c r="L6626" s="128" t="s">
        <v>43</v>
      </c>
      <c r="M6626" s="128" t="s">
        <v>44</v>
      </c>
      <c r="N6626" s="128" t="s">
        <v>150</v>
      </c>
      <c r="O6626" s="128" t="s">
        <v>42</v>
      </c>
      <c r="P6626" s="128" t="s">
        <v>2651</v>
      </c>
      <c r="Q6626" s="128" t="s">
        <v>389</v>
      </c>
      <c r="R6626" s="128" t="s">
        <v>2770</v>
      </c>
      <c r="S6626" s="127">
        <v>201508</v>
      </c>
      <c r="T6626" s="128" t="s">
        <v>52</v>
      </c>
      <c r="U6626" s="129">
        <v>84307.97</v>
      </c>
      <c r="V6626" s="138">
        <v>84307.97</v>
      </c>
      <c r="W6626" s="128" t="s">
        <v>340</v>
      </c>
      <c r="X6626" s="128" t="s">
        <v>230</v>
      </c>
      <c r="Y6626" s="128" t="s">
        <v>1152</v>
      </c>
      <c r="Z6626" s="128" t="s">
        <v>48</v>
      </c>
      <c r="AA6626" s="128" t="s">
        <v>315</v>
      </c>
      <c r="AB6626" s="128" t="s">
        <v>42</v>
      </c>
      <c r="AC6626" s="128" t="s">
        <v>2768</v>
      </c>
      <c r="AD6626" s="128" t="s">
        <v>146</v>
      </c>
    </row>
    <row r="6627" spans="1:30" x14ac:dyDescent="0.25">
      <c r="A6627" s="128" t="s">
        <v>35</v>
      </c>
      <c r="B6627" s="128" t="s">
        <v>36</v>
      </c>
      <c r="C6627" s="128" t="s">
        <v>37</v>
      </c>
      <c r="D6627" s="128" t="s">
        <v>121</v>
      </c>
      <c r="E6627" s="128" t="s">
        <v>215</v>
      </c>
      <c r="F6627" s="128" t="s">
        <v>216</v>
      </c>
      <c r="G6627" s="128" t="s">
        <v>124</v>
      </c>
      <c r="H6627" s="128" t="s">
        <v>124</v>
      </c>
      <c r="I6627" s="128" t="s">
        <v>42</v>
      </c>
      <c r="J6627" s="128" t="s">
        <v>231</v>
      </c>
      <c r="K6627" s="128" t="s">
        <v>231</v>
      </c>
      <c r="L6627" s="128" t="s">
        <v>43</v>
      </c>
      <c r="M6627" s="128" t="s">
        <v>44</v>
      </c>
      <c r="N6627" s="128" t="s">
        <v>180</v>
      </c>
      <c r="O6627" s="128" t="s">
        <v>42</v>
      </c>
      <c r="P6627" s="128" t="s">
        <v>2651</v>
      </c>
      <c r="Q6627" s="128" t="s">
        <v>417</v>
      </c>
      <c r="R6627" s="128" t="s">
        <v>2767</v>
      </c>
      <c r="S6627" s="127">
        <v>201508</v>
      </c>
      <c r="T6627" s="128" t="s">
        <v>52</v>
      </c>
      <c r="U6627" s="129">
        <v>22273.200000000001</v>
      </c>
      <c r="V6627" s="138">
        <v>22273.200000000001</v>
      </c>
      <c r="W6627" s="128" t="s">
        <v>340</v>
      </c>
      <c r="X6627" s="128" t="s">
        <v>975</v>
      </c>
      <c r="Y6627" s="128" t="s">
        <v>1152</v>
      </c>
      <c r="Z6627" s="128" t="s">
        <v>48</v>
      </c>
      <c r="AA6627" s="128" t="s">
        <v>315</v>
      </c>
      <c r="AB6627" s="128" t="s">
        <v>42</v>
      </c>
      <c r="AC6627" s="128" t="s">
        <v>2768</v>
      </c>
      <c r="AD6627" s="128" t="s">
        <v>146</v>
      </c>
    </row>
    <row r="6628" spans="1:30" x14ac:dyDescent="0.25">
      <c r="A6628" s="128" t="s">
        <v>35</v>
      </c>
      <c r="B6628" s="128" t="s">
        <v>36</v>
      </c>
      <c r="C6628" s="128" t="s">
        <v>37</v>
      </c>
      <c r="D6628" s="128" t="s">
        <v>121</v>
      </c>
      <c r="E6628" s="128" t="s">
        <v>122</v>
      </c>
      <c r="F6628" s="128" t="s">
        <v>123</v>
      </c>
      <c r="G6628" s="128" t="s">
        <v>124</v>
      </c>
      <c r="H6628" s="128" t="s">
        <v>124</v>
      </c>
      <c r="I6628" s="128" t="s">
        <v>42</v>
      </c>
      <c r="J6628" s="128" t="s">
        <v>285</v>
      </c>
      <c r="K6628" s="128" t="s">
        <v>285</v>
      </c>
      <c r="L6628" s="128" t="s">
        <v>43</v>
      </c>
      <c r="M6628" s="128" t="s">
        <v>44</v>
      </c>
      <c r="N6628" s="128" t="s">
        <v>150</v>
      </c>
      <c r="O6628" s="128" t="s">
        <v>42</v>
      </c>
      <c r="P6628" s="128" t="s">
        <v>463</v>
      </c>
      <c r="Q6628" s="128" t="s">
        <v>464</v>
      </c>
      <c r="R6628" s="128" t="s">
        <v>2771</v>
      </c>
      <c r="S6628" s="127">
        <v>201508</v>
      </c>
      <c r="T6628" s="128" t="s">
        <v>52</v>
      </c>
      <c r="U6628" s="129">
        <v>52794</v>
      </c>
      <c r="V6628" s="138">
        <v>52794</v>
      </c>
      <c r="W6628" s="128" t="s">
        <v>340</v>
      </c>
      <c r="X6628" s="128" t="s">
        <v>288</v>
      </c>
      <c r="Y6628" s="128" t="s">
        <v>1152</v>
      </c>
      <c r="Z6628" s="128" t="s">
        <v>48</v>
      </c>
      <c r="AA6628" s="128" t="s">
        <v>315</v>
      </c>
      <c r="AB6628" s="128" t="s">
        <v>42</v>
      </c>
      <c r="AC6628" s="128" t="s">
        <v>2768</v>
      </c>
      <c r="AD6628" s="128" t="s">
        <v>146</v>
      </c>
    </row>
    <row r="6629" spans="1:30" x14ac:dyDescent="0.25">
      <c r="A6629" s="128" t="s">
        <v>35</v>
      </c>
      <c r="B6629" s="128" t="s">
        <v>36</v>
      </c>
      <c r="C6629" s="128" t="s">
        <v>37</v>
      </c>
      <c r="D6629" s="128" t="s">
        <v>121</v>
      </c>
      <c r="E6629" s="128" t="s">
        <v>122</v>
      </c>
      <c r="F6629" s="128" t="s">
        <v>123</v>
      </c>
      <c r="G6629" s="128" t="s">
        <v>124</v>
      </c>
      <c r="H6629" s="128" t="s">
        <v>124</v>
      </c>
      <c r="I6629" s="128" t="s">
        <v>42</v>
      </c>
      <c r="J6629" s="128" t="s">
        <v>298</v>
      </c>
      <c r="K6629" s="128" t="s">
        <v>298</v>
      </c>
      <c r="L6629" s="128" t="s">
        <v>43</v>
      </c>
      <c r="M6629" s="128" t="s">
        <v>44</v>
      </c>
      <c r="N6629" s="128" t="s">
        <v>150</v>
      </c>
      <c r="O6629" s="128" t="s">
        <v>42</v>
      </c>
      <c r="P6629" s="128" t="s">
        <v>2653</v>
      </c>
      <c r="Q6629" s="128" t="s">
        <v>2654</v>
      </c>
      <c r="R6629" s="128" t="s">
        <v>2772</v>
      </c>
      <c r="S6629" s="127">
        <v>201508</v>
      </c>
      <c r="T6629" s="128" t="s">
        <v>52</v>
      </c>
      <c r="U6629" s="129">
        <v>89890.4</v>
      </c>
      <c r="V6629" s="138">
        <v>89890.4</v>
      </c>
      <c r="W6629" s="128" t="s">
        <v>340</v>
      </c>
      <c r="X6629" s="128" t="s">
        <v>2583</v>
      </c>
      <c r="Y6629" s="128" t="s">
        <v>1152</v>
      </c>
      <c r="Z6629" s="128" t="s">
        <v>48</v>
      </c>
      <c r="AA6629" s="128" t="s">
        <v>315</v>
      </c>
      <c r="AB6629" s="128" t="s">
        <v>42</v>
      </c>
      <c r="AC6629" s="128" t="s">
        <v>2773</v>
      </c>
      <c r="AD6629" s="128" t="s">
        <v>146</v>
      </c>
    </row>
    <row r="6630" spans="1:30" x14ac:dyDescent="0.25">
      <c r="A6630" s="128" t="s">
        <v>35</v>
      </c>
      <c r="B6630" s="128" t="s">
        <v>36</v>
      </c>
      <c r="C6630" s="128" t="s">
        <v>37</v>
      </c>
      <c r="D6630" s="128" t="s">
        <v>121</v>
      </c>
      <c r="E6630" s="128" t="s">
        <v>122</v>
      </c>
      <c r="F6630" s="128" t="s">
        <v>123</v>
      </c>
      <c r="G6630" s="128" t="s">
        <v>124</v>
      </c>
      <c r="H6630" s="128" t="s">
        <v>124</v>
      </c>
      <c r="I6630" s="128" t="s">
        <v>42</v>
      </c>
      <c r="J6630" s="128" t="s">
        <v>125</v>
      </c>
      <c r="K6630" s="128" t="s">
        <v>125</v>
      </c>
      <c r="L6630" s="128" t="s">
        <v>43</v>
      </c>
      <c r="M6630" s="128" t="s">
        <v>44</v>
      </c>
      <c r="N6630" s="128" t="s">
        <v>131</v>
      </c>
      <c r="O6630" s="128" t="s">
        <v>2774</v>
      </c>
      <c r="P6630" s="128" t="s">
        <v>2775</v>
      </c>
      <c r="Q6630" s="128" t="s">
        <v>2776</v>
      </c>
      <c r="R6630" s="128" t="s">
        <v>2777</v>
      </c>
      <c r="S6630" s="127">
        <v>201508</v>
      </c>
      <c r="T6630" s="128" t="s">
        <v>52</v>
      </c>
      <c r="U6630" s="127">
        <v>0</v>
      </c>
      <c r="V6630" s="138">
        <v>1565.05</v>
      </c>
      <c r="W6630" s="128" t="s">
        <v>42</v>
      </c>
      <c r="X6630" s="128" t="s">
        <v>42</v>
      </c>
      <c r="Y6630" s="128" t="s">
        <v>1152</v>
      </c>
      <c r="Z6630" s="128" t="s">
        <v>48</v>
      </c>
      <c r="AA6630" s="128" t="s">
        <v>144</v>
      </c>
      <c r="AB6630" s="128" t="s">
        <v>42</v>
      </c>
      <c r="AC6630" s="128" t="s">
        <v>2778</v>
      </c>
      <c r="AD6630" s="128" t="s">
        <v>146</v>
      </c>
    </row>
    <row r="6631" spans="1:30" x14ac:dyDescent="0.25">
      <c r="A6631" s="128" t="s">
        <v>35</v>
      </c>
      <c r="B6631" s="128" t="s">
        <v>36</v>
      </c>
      <c r="C6631" s="128" t="s">
        <v>37</v>
      </c>
      <c r="D6631" s="128" t="s">
        <v>121</v>
      </c>
      <c r="E6631" s="128" t="s">
        <v>122</v>
      </c>
      <c r="F6631" s="128" t="s">
        <v>123</v>
      </c>
      <c r="G6631" s="128" t="s">
        <v>124</v>
      </c>
      <c r="H6631" s="128" t="s">
        <v>124</v>
      </c>
      <c r="I6631" s="128" t="s">
        <v>42</v>
      </c>
      <c r="J6631" s="128" t="s">
        <v>125</v>
      </c>
      <c r="K6631" s="128" t="s">
        <v>125</v>
      </c>
      <c r="L6631" s="128" t="s">
        <v>43</v>
      </c>
      <c r="M6631" s="128" t="s">
        <v>44</v>
      </c>
      <c r="N6631" s="128" t="s">
        <v>131</v>
      </c>
      <c r="O6631" s="128" t="s">
        <v>2774</v>
      </c>
      <c r="P6631" s="128" t="s">
        <v>2775</v>
      </c>
      <c r="Q6631" s="128" t="s">
        <v>2776</v>
      </c>
      <c r="R6631" s="128" t="s">
        <v>2777</v>
      </c>
      <c r="S6631" s="127">
        <v>201508</v>
      </c>
      <c r="T6631" s="128" t="s">
        <v>52</v>
      </c>
      <c r="U6631" s="127">
        <v>0</v>
      </c>
      <c r="V6631" s="138">
        <v>303.89999999999998</v>
      </c>
      <c r="W6631" s="128" t="s">
        <v>42</v>
      </c>
      <c r="X6631" s="128" t="s">
        <v>42</v>
      </c>
      <c r="Y6631" s="128" t="s">
        <v>1152</v>
      </c>
      <c r="Z6631" s="128" t="s">
        <v>48</v>
      </c>
      <c r="AA6631" s="128" t="s">
        <v>144</v>
      </c>
      <c r="AB6631" s="128" t="s">
        <v>42</v>
      </c>
      <c r="AC6631" s="128" t="s">
        <v>2778</v>
      </c>
      <c r="AD6631" s="128" t="s">
        <v>146</v>
      </c>
    </row>
    <row r="6632" spans="1:30" x14ac:dyDescent="0.25">
      <c r="A6632" s="128" t="s">
        <v>35</v>
      </c>
      <c r="B6632" s="128" t="s">
        <v>36</v>
      </c>
      <c r="C6632" s="128" t="s">
        <v>37</v>
      </c>
      <c r="D6632" s="128" t="s">
        <v>121</v>
      </c>
      <c r="E6632" s="128" t="s">
        <v>122</v>
      </c>
      <c r="F6632" s="128" t="s">
        <v>123</v>
      </c>
      <c r="G6632" s="128" t="s">
        <v>124</v>
      </c>
      <c r="H6632" s="128" t="s">
        <v>124</v>
      </c>
      <c r="I6632" s="128" t="s">
        <v>42</v>
      </c>
      <c r="J6632" s="128" t="s">
        <v>298</v>
      </c>
      <c r="K6632" s="128" t="s">
        <v>298</v>
      </c>
      <c r="L6632" s="128" t="s">
        <v>43</v>
      </c>
      <c r="M6632" s="128" t="s">
        <v>44</v>
      </c>
      <c r="N6632" s="128" t="s">
        <v>150</v>
      </c>
      <c r="O6632" s="128" t="s">
        <v>42</v>
      </c>
      <c r="P6632" s="128" t="s">
        <v>851</v>
      </c>
      <c r="Q6632" s="128" t="s">
        <v>1710</v>
      </c>
      <c r="R6632" s="128" t="s">
        <v>2779</v>
      </c>
      <c r="S6632" s="127">
        <v>201508</v>
      </c>
      <c r="T6632" s="128" t="s">
        <v>52</v>
      </c>
      <c r="U6632" s="129">
        <v>53000</v>
      </c>
      <c r="V6632" s="138">
        <v>53000</v>
      </c>
      <c r="W6632" s="128" t="s">
        <v>340</v>
      </c>
      <c r="X6632" s="128" t="s">
        <v>1624</v>
      </c>
      <c r="Y6632" s="128" t="s">
        <v>1152</v>
      </c>
      <c r="Z6632" s="128" t="s">
        <v>48</v>
      </c>
      <c r="AA6632" s="128" t="s">
        <v>315</v>
      </c>
      <c r="AB6632" s="128" t="s">
        <v>42</v>
      </c>
      <c r="AC6632" s="128" t="s">
        <v>2778</v>
      </c>
      <c r="AD6632" s="128" t="s">
        <v>146</v>
      </c>
    </row>
    <row r="6633" spans="1:30" x14ac:dyDescent="0.25">
      <c r="A6633" s="128" t="s">
        <v>35</v>
      </c>
      <c r="B6633" s="128" t="s">
        <v>36</v>
      </c>
      <c r="C6633" s="128" t="s">
        <v>37</v>
      </c>
      <c r="D6633" s="128" t="s">
        <v>121</v>
      </c>
      <c r="E6633" s="128" t="s">
        <v>215</v>
      </c>
      <c r="F6633" s="128" t="s">
        <v>216</v>
      </c>
      <c r="G6633" s="128" t="s">
        <v>124</v>
      </c>
      <c r="H6633" s="128" t="s">
        <v>124</v>
      </c>
      <c r="I6633" s="128" t="s">
        <v>42</v>
      </c>
      <c r="J6633" s="128" t="s">
        <v>217</v>
      </c>
      <c r="K6633" s="128" t="s">
        <v>217</v>
      </c>
      <c r="L6633" s="128" t="s">
        <v>43</v>
      </c>
      <c r="M6633" s="128" t="s">
        <v>44</v>
      </c>
      <c r="N6633" s="128" t="s">
        <v>180</v>
      </c>
      <c r="O6633" s="128" t="s">
        <v>42</v>
      </c>
      <c r="P6633" s="128" t="s">
        <v>2651</v>
      </c>
      <c r="Q6633" s="128" t="s">
        <v>1101</v>
      </c>
      <c r="R6633" s="128" t="s">
        <v>2780</v>
      </c>
      <c r="S6633" s="127">
        <v>201508</v>
      </c>
      <c r="T6633" s="128" t="s">
        <v>52</v>
      </c>
      <c r="U6633" s="129">
        <v>5165.5200000000004</v>
      </c>
      <c r="V6633" s="138">
        <v>5165.5200000000004</v>
      </c>
      <c r="W6633" s="128" t="s">
        <v>340</v>
      </c>
      <c r="X6633" s="128" t="s">
        <v>752</v>
      </c>
      <c r="Y6633" s="128" t="s">
        <v>1152</v>
      </c>
      <c r="Z6633" s="128" t="s">
        <v>48</v>
      </c>
      <c r="AA6633" s="128" t="s">
        <v>315</v>
      </c>
      <c r="AB6633" s="128" t="s">
        <v>42</v>
      </c>
      <c r="AC6633" s="128" t="s">
        <v>2778</v>
      </c>
      <c r="AD6633" s="128" t="s">
        <v>146</v>
      </c>
    </row>
    <row r="6634" spans="1:30" x14ac:dyDescent="0.25">
      <c r="A6634" s="128" t="s">
        <v>35</v>
      </c>
      <c r="B6634" s="128" t="s">
        <v>36</v>
      </c>
      <c r="C6634" s="128" t="s">
        <v>37</v>
      </c>
      <c r="D6634" s="128" t="s">
        <v>121</v>
      </c>
      <c r="E6634" s="128" t="s">
        <v>215</v>
      </c>
      <c r="F6634" s="128" t="s">
        <v>216</v>
      </c>
      <c r="G6634" s="128" t="s">
        <v>124</v>
      </c>
      <c r="H6634" s="128" t="s">
        <v>124</v>
      </c>
      <c r="I6634" s="128" t="s">
        <v>42</v>
      </c>
      <c r="J6634" s="128" t="s">
        <v>217</v>
      </c>
      <c r="K6634" s="128" t="s">
        <v>217</v>
      </c>
      <c r="L6634" s="128" t="s">
        <v>43</v>
      </c>
      <c r="M6634" s="128" t="s">
        <v>44</v>
      </c>
      <c r="N6634" s="128" t="s">
        <v>180</v>
      </c>
      <c r="O6634" s="128" t="s">
        <v>42</v>
      </c>
      <c r="P6634" s="128" t="s">
        <v>2651</v>
      </c>
      <c r="Q6634" s="128" t="s">
        <v>183</v>
      </c>
      <c r="R6634" s="128" t="s">
        <v>2780</v>
      </c>
      <c r="S6634" s="127">
        <v>201508</v>
      </c>
      <c r="T6634" s="128" t="s">
        <v>52</v>
      </c>
      <c r="U6634" s="127">
        <v>0</v>
      </c>
      <c r="V6634" s="138">
        <v>218.24</v>
      </c>
      <c r="W6634" s="128" t="s">
        <v>340</v>
      </c>
      <c r="X6634" s="128" t="s">
        <v>752</v>
      </c>
      <c r="Y6634" s="128" t="s">
        <v>1152</v>
      </c>
      <c r="Z6634" s="128" t="s">
        <v>48</v>
      </c>
      <c r="AA6634" s="128" t="s">
        <v>315</v>
      </c>
      <c r="AB6634" s="128" t="s">
        <v>42</v>
      </c>
      <c r="AC6634" s="128" t="s">
        <v>2778</v>
      </c>
      <c r="AD6634" s="128" t="s">
        <v>146</v>
      </c>
    </row>
    <row r="6635" spans="1:30" x14ac:dyDescent="0.25">
      <c r="A6635" s="128" t="s">
        <v>35</v>
      </c>
      <c r="B6635" s="128" t="s">
        <v>36</v>
      </c>
      <c r="C6635" s="128" t="s">
        <v>37</v>
      </c>
      <c r="D6635" s="128" t="s">
        <v>121</v>
      </c>
      <c r="E6635" s="128" t="s">
        <v>122</v>
      </c>
      <c r="F6635" s="128" t="s">
        <v>123</v>
      </c>
      <c r="G6635" s="128" t="s">
        <v>124</v>
      </c>
      <c r="H6635" s="128" t="s">
        <v>124</v>
      </c>
      <c r="I6635" s="128" t="s">
        <v>42</v>
      </c>
      <c r="J6635" s="128" t="s">
        <v>500</v>
      </c>
      <c r="K6635" s="128" t="s">
        <v>500</v>
      </c>
      <c r="L6635" s="128" t="s">
        <v>43</v>
      </c>
      <c r="M6635" s="128" t="s">
        <v>44</v>
      </c>
      <c r="N6635" s="128" t="s">
        <v>162</v>
      </c>
      <c r="O6635" s="128" t="s">
        <v>42</v>
      </c>
      <c r="P6635" s="128" t="s">
        <v>808</v>
      </c>
      <c r="Q6635" s="128" t="s">
        <v>1789</v>
      </c>
      <c r="R6635" s="128" t="s">
        <v>2781</v>
      </c>
      <c r="S6635" s="127">
        <v>201508</v>
      </c>
      <c r="T6635" s="128" t="s">
        <v>52</v>
      </c>
      <c r="U6635" s="129">
        <v>16048.52</v>
      </c>
      <c r="V6635" s="138">
        <v>16048.52</v>
      </c>
      <c r="W6635" s="128" t="s">
        <v>340</v>
      </c>
      <c r="X6635" s="128" t="s">
        <v>807</v>
      </c>
      <c r="Y6635" s="128" t="s">
        <v>1152</v>
      </c>
      <c r="Z6635" s="128" t="s">
        <v>48</v>
      </c>
      <c r="AA6635" s="128" t="s">
        <v>315</v>
      </c>
      <c r="AB6635" s="128" t="s">
        <v>42</v>
      </c>
      <c r="AC6635" s="128" t="s">
        <v>2782</v>
      </c>
      <c r="AD6635" s="128" t="s">
        <v>146</v>
      </c>
    </row>
    <row r="6636" spans="1:30" x14ac:dyDescent="0.25">
      <c r="A6636" s="128" t="s">
        <v>35</v>
      </c>
      <c r="B6636" s="128" t="s">
        <v>36</v>
      </c>
      <c r="C6636" s="128" t="s">
        <v>37</v>
      </c>
      <c r="D6636" s="128" t="s">
        <v>121</v>
      </c>
      <c r="E6636" s="128" t="s">
        <v>122</v>
      </c>
      <c r="F6636" s="128" t="s">
        <v>123</v>
      </c>
      <c r="G6636" s="128" t="s">
        <v>124</v>
      </c>
      <c r="H6636" s="128" t="s">
        <v>124</v>
      </c>
      <c r="I6636" s="128" t="s">
        <v>42</v>
      </c>
      <c r="J6636" s="128" t="s">
        <v>298</v>
      </c>
      <c r="K6636" s="128" t="s">
        <v>298</v>
      </c>
      <c r="L6636" s="128" t="s">
        <v>43</v>
      </c>
      <c r="M6636" s="128" t="s">
        <v>44</v>
      </c>
      <c r="N6636" s="128" t="s">
        <v>150</v>
      </c>
      <c r="O6636" s="128" t="s">
        <v>42</v>
      </c>
      <c r="P6636" s="128" t="s">
        <v>851</v>
      </c>
      <c r="Q6636" s="128" t="s">
        <v>1710</v>
      </c>
      <c r="R6636" s="128" t="s">
        <v>2783</v>
      </c>
      <c r="S6636" s="127">
        <v>201508</v>
      </c>
      <c r="T6636" s="128" t="s">
        <v>52</v>
      </c>
      <c r="U6636" s="129">
        <v>13675</v>
      </c>
      <c r="V6636" s="138">
        <v>13675</v>
      </c>
      <c r="W6636" s="128" t="s">
        <v>340</v>
      </c>
      <c r="X6636" s="128" t="s">
        <v>1624</v>
      </c>
      <c r="Y6636" s="128" t="s">
        <v>1152</v>
      </c>
      <c r="Z6636" s="128" t="s">
        <v>48</v>
      </c>
      <c r="AA6636" s="128" t="s">
        <v>315</v>
      </c>
      <c r="AB6636" s="128" t="s">
        <v>42</v>
      </c>
      <c r="AC6636" s="128" t="s">
        <v>2782</v>
      </c>
      <c r="AD6636" s="128" t="s">
        <v>146</v>
      </c>
    </row>
    <row r="6637" spans="1:30" x14ac:dyDescent="0.25">
      <c r="A6637" s="128" t="s">
        <v>35</v>
      </c>
      <c r="B6637" s="128" t="s">
        <v>36</v>
      </c>
      <c r="C6637" s="128" t="s">
        <v>37</v>
      </c>
      <c r="D6637" s="128" t="s">
        <v>121</v>
      </c>
      <c r="E6637" s="128" t="s">
        <v>122</v>
      </c>
      <c r="F6637" s="128" t="s">
        <v>123</v>
      </c>
      <c r="G6637" s="128" t="s">
        <v>124</v>
      </c>
      <c r="H6637" s="128" t="s">
        <v>124</v>
      </c>
      <c r="I6637" s="128" t="s">
        <v>42</v>
      </c>
      <c r="J6637" s="128" t="s">
        <v>283</v>
      </c>
      <c r="K6637" s="128" t="s">
        <v>283</v>
      </c>
      <c r="L6637" s="128" t="s">
        <v>43</v>
      </c>
      <c r="M6637" s="128" t="s">
        <v>44</v>
      </c>
      <c r="N6637" s="128" t="s">
        <v>150</v>
      </c>
      <c r="O6637" s="128" t="s">
        <v>42</v>
      </c>
      <c r="P6637" s="128" t="s">
        <v>782</v>
      </c>
      <c r="Q6637" s="128" t="s">
        <v>783</v>
      </c>
      <c r="R6637" s="128" t="s">
        <v>2784</v>
      </c>
      <c r="S6637" s="127">
        <v>201508</v>
      </c>
      <c r="T6637" s="128" t="s">
        <v>52</v>
      </c>
      <c r="U6637" s="129">
        <v>6534</v>
      </c>
      <c r="V6637" s="138">
        <v>6534</v>
      </c>
      <c r="W6637" s="128" t="s">
        <v>340</v>
      </c>
      <c r="X6637" s="128" t="s">
        <v>460</v>
      </c>
      <c r="Y6637" s="128" t="s">
        <v>1152</v>
      </c>
      <c r="Z6637" s="128" t="s">
        <v>48</v>
      </c>
      <c r="AA6637" s="128" t="s">
        <v>315</v>
      </c>
      <c r="AB6637" s="128" t="s">
        <v>42</v>
      </c>
      <c r="AC6637" s="128" t="s">
        <v>2773</v>
      </c>
      <c r="AD6637" s="128" t="s">
        <v>146</v>
      </c>
    </row>
    <row r="6638" spans="1:30" x14ac:dyDescent="0.25">
      <c r="A6638" s="128" t="s">
        <v>35</v>
      </c>
      <c r="B6638" s="128" t="s">
        <v>36</v>
      </c>
      <c r="C6638" s="128" t="s">
        <v>37</v>
      </c>
      <c r="D6638" s="128" t="s">
        <v>121</v>
      </c>
      <c r="E6638" s="128" t="s">
        <v>215</v>
      </c>
      <c r="F6638" s="128" t="s">
        <v>216</v>
      </c>
      <c r="G6638" s="128" t="s">
        <v>124</v>
      </c>
      <c r="H6638" s="128" t="s">
        <v>124</v>
      </c>
      <c r="I6638" s="128" t="s">
        <v>42</v>
      </c>
      <c r="J6638" s="128" t="s">
        <v>231</v>
      </c>
      <c r="K6638" s="128" t="s">
        <v>231</v>
      </c>
      <c r="L6638" s="128" t="s">
        <v>43</v>
      </c>
      <c r="M6638" s="128" t="s">
        <v>44</v>
      </c>
      <c r="N6638" s="128" t="s">
        <v>180</v>
      </c>
      <c r="O6638" s="128" t="s">
        <v>42</v>
      </c>
      <c r="P6638" s="128" t="s">
        <v>2651</v>
      </c>
      <c r="Q6638" s="128" t="s">
        <v>183</v>
      </c>
      <c r="R6638" s="128" t="s">
        <v>2785</v>
      </c>
      <c r="S6638" s="127">
        <v>201508</v>
      </c>
      <c r="T6638" s="128" t="s">
        <v>52</v>
      </c>
      <c r="U6638" s="127">
        <v>0</v>
      </c>
      <c r="V6638" s="138">
        <v>1108.77</v>
      </c>
      <c r="W6638" s="128" t="s">
        <v>340</v>
      </c>
      <c r="X6638" s="128" t="s">
        <v>975</v>
      </c>
      <c r="Y6638" s="128" t="s">
        <v>1152</v>
      </c>
      <c r="Z6638" s="128" t="s">
        <v>48</v>
      </c>
      <c r="AA6638" s="128" t="s">
        <v>315</v>
      </c>
      <c r="AB6638" s="128" t="s">
        <v>42</v>
      </c>
      <c r="AC6638" s="128" t="s">
        <v>2778</v>
      </c>
      <c r="AD6638" s="128" t="s">
        <v>146</v>
      </c>
    </row>
    <row r="6639" spans="1:30" x14ac:dyDescent="0.25">
      <c r="A6639" s="128" t="s">
        <v>35</v>
      </c>
      <c r="B6639" s="128" t="s">
        <v>36</v>
      </c>
      <c r="C6639" s="128" t="s">
        <v>37</v>
      </c>
      <c r="D6639" s="128" t="s">
        <v>121</v>
      </c>
      <c r="E6639" s="128" t="s">
        <v>122</v>
      </c>
      <c r="F6639" s="128" t="s">
        <v>123</v>
      </c>
      <c r="G6639" s="128" t="s">
        <v>124</v>
      </c>
      <c r="H6639" s="128" t="s">
        <v>124</v>
      </c>
      <c r="I6639" s="128" t="s">
        <v>42</v>
      </c>
      <c r="J6639" s="128" t="s">
        <v>125</v>
      </c>
      <c r="K6639" s="128" t="s">
        <v>125</v>
      </c>
      <c r="L6639" s="128" t="s">
        <v>43</v>
      </c>
      <c r="M6639" s="128" t="s">
        <v>44</v>
      </c>
      <c r="N6639" s="128" t="s">
        <v>131</v>
      </c>
      <c r="O6639" s="128" t="s">
        <v>2774</v>
      </c>
      <c r="P6639" s="128" t="s">
        <v>2775</v>
      </c>
      <c r="Q6639" s="128" t="s">
        <v>2776</v>
      </c>
      <c r="R6639" s="128" t="s">
        <v>2777</v>
      </c>
      <c r="S6639" s="127">
        <v>201508</v>
      </c>
      <c r="T6639" s="128" t="s">
        <v>52</v>
      </c>
      <c r="U6639" s="127">
        <v>0</v>
      </c>
      <c r="V6639" s="138">
        <v>22.05</v>
      </c>
      <c r="W6639" s="128" t="s">
        <v>42</v>
      </c>
      <c r="X6639" s="128" t="s">
        <v>42</v>
      </c>
      <c r="Y6639" s="128" t="s">
        <v>1152</v>
      </c>
      <c r="Z6639" s="128" t="s">
        <v>48</v>
      </c>
      <c r="AA6639" s="128" t="s">
        <v>144</v>
      </c>
      <c r="AB6639" s="128" t="s">
        <v>42</v>
      </c>
      <c r="AC6639" s="128" t="s">
        <v>2778</v>
      </c>
      <c r="AD6639" s="128" t="s">
        <v>146</v>
      </c>
    </row>
    <row r="6640" spans="1:30" x14ac:dyDescent="0.25">
      <c r="A6640" s="128" t="s">
        <v>35</v>
      </c>
      <c r="B6640" s="128" t="s">
        <v>36</v>
      </c>
      <c r="C6640" s="128" t="s">
        <v>37</v>
      </c>
      <c r="D6640" s="128" t="s">
        <v>121</v>
      </c>
      <c r="E6640" s="128" t="s">
        <v>122</v>
      </c>
      <c r="F6640" s="128" t="s">
        <v>123</v>
      </c>
      <c r="G6640" s="128" t="s">
        <v>124</v>
      </c>
      <c r="H6640" s="128" t="s">
        <v>124</v>
      </c>
      <c r="I6640" s="128" t="s">
        <v>42</v>
      </c>
      <c r="J6640" s="128" t="s">
        <v>289</v>
      </c>
      <c r="K6640" s="128" t="s">
        <v>289</v>
      </c>
      <c r="L6640" s="128" t="s">
        <v>43</v>
      </c>
      <c r="M6640" s="128" t="s">
        <v>44</v>
      </c>
      <c r="N6640" s="128" t="s">
        <v>126</v>
      </c>
      <c r="O6640" s="128" t="s">
        <v>290</v>
      </c>
      <c r="P6640" s="128" t="s">
        <v>455</v>
      </c>
      <c r="Q6640" s="128" t="s">
        <v>2786</v>
      </c>
      <c r="R6640" s="128" t="s">
        <v>2722</v>
      </c>
      <c r="S6640" s="127">
        <v>201508</v>
      </c>
      <c r="T6640" s="128" t="s">
        <v>52</v>
      </c>
      <c r="U6640" s="127">
        <v>0</v>
      </c>
      <c r="V6640" s="138">
        <v>647.88</v>
      </c>
      <c r="W6640" s="128" t="s">
        <v>42</v>
      </c>
      <c r="X6640" s="128" t="s">
        <v>42</v>
      </c>
      <c r="Y6640" s="128" t="s">
        <v>1152</v>
      </c>
      <c r="Z6640" s="128" t="s">
        <v>48</v>
      </c>
      <c r="AA6640" s="128" t="s">
        <v>144</v>
      </c>
      <c r="AB6640" s="128" t="s">
        <v>42</v>
      </c>
      <c r="AC6640" s="128" t="s">
        <v>2723</v>
      </c>
      <c r="AD6640" s="128" t="s">
        <v>146</v>
      </c>
    </row>
    <row r="6641" spans="1:30" x14ac:dyDescent="0.25">
      <c r="A6641" s="128" t="s">
        <v>35</v>
      </c>
      <c r="B6641" s="128" t="s">
        <v>36</v>
      </c>
      <c r="C6641" s="128" t="s">
        <v>37</v>
      </c>
      <c r="D6641" s="128" t="s">
        <v>121</v>
      </c>
      <c r="E6641" s="128" t="s">
        <v>122</v>
      </c>
      <c r="F6641" s="128" t="s">
        <v>123</v>
      </c>
      <c r="G6641" s="128" t="s">
        <v>124</v>
      </c>
      <c r="H6641" s="128" t="s">
        <v>124</v>
      </c>
      <c r="I6641" s="128" t="s">
        <v>42</v>
      </c>
      <c r="J6641" s="128" t="s">
        <v>289</v>
      </c>
      <c r="K6641" s="128" t="s">
        <v>289</v>
      </c>
      <c r="L6641" s="128" t="s">
        <v>43</v>
      </c>
      <c r="M6641" s="128" t="s">
        <v>44</v>
      </c>
      <c r="N6641" s="128" t="s">
        <v>160</v>
      </c>
      <c r="O6641" s="128" t="s">
        <v>290</v>
      </c>
      <c r="P6641" s="128" t="s">
        <v>455</v>
      </c>
      <c r="Q6641" s="128" t="s">
        <v>2660</v>
      </c>
      <c r="R6641" s="128" t="s">
        <v>2722</v>
      </c>
      <c r="S6641" s="127">
        <v>201508</v>
      </c>
      <c r="T6641" s="128" t="s">
        <v>52</v>
      </c>
      <c r="U6641" s="127">
        <v>0</v>
      </c>
      <c r="V6641" s="138">
        <v>13.69</v>
      </c>
      <c r="W6641" s="128" t="s">
        <v>42</v>
      </c>
      <c r="X6641" s="128" t="s">
        <v>42</v>
      </c>
      <c r="Y6641" s="128" t="s">
        <v>1152</v>
      </c>
      <c r="Z6641" s="128" t="s">
        <v>48</v>
      </c>
      <c r="AA6641" s="128" t="s">
        <v>144</v>
      </c>
      <c r="AB6641" s="128" t="s">
        <v>42</v>
      </c>
      <c r="AC6641" s="128" t="s">
        <v>2723</v>
      </c>
      <c r="AD6641" s="128" t="s">
        <v>146</v>
      </c>
    </row>
    <row r="6642" spans="1:30" x14ac:dyDescent="0.25">
      <c r="A6642" s="128" t="s">
        <v>35</v>
      </c>
      <c r="B6642" s="128" t="s">
        <v>36</v>
      </c>
      <c r="C6642" s="128" t="s">
        <v>37</v>
      </c>
      <c r="D6642" s="128" t="s">
        <v>121</v>
      </c>
      <c r="E6642" s="128" t="s">
        <v>122</v>
      </c>
      <c r="F6642" s="128" t="s">
        <v>123</v>
      </c>
      <c r="G6642" s="128" t="s">
        <v>124</v>
      </c>
      <c r="H6642" s="128" t="s">
        <v>124</v>
      </c>
      <c r="I6642" s="128" t="s">
        <v>42</v>
      </c>
      <c r="J6642" s="128" t="s">
        <v>289</v>
      </c>
      <c r="K6642" s="128" t="s">
        <v>289</v>
      </c>
      <c r="L6642" s="128" t="s">
        <v>43</v>
      </c>
      <c r="M6642" s="128" t="s">
        <v>44</v>
      </c>
      <c r="N6642" s="128" t="s">
        <v>160</v>
      </c>
      <c r="O6642" s="128" t="s">
        <v>290</v>
      </c>
      <c r="P6642" s="128" t="s">
        <v>455</v>
      </c>
      <c r="Q6642" s="128" t="s">
        <v>2787</v>
      </c>
      <c r="R6642" s="128" t="s">
        <v>2722</v>
      </c>
      <c r="S6642" s="127">
        <v>201508</v>
      </c>
      <c r="T6642" s="128" t="s">
        <v>52</v>
      </c>
      <c r="U6642" s="127">
        <v>0</v>
      </c>
      <c r="V6642" s="138">
        <v>16.11</v>
      </c>
      <c r="W6642" s="128" t="s">
        <v>42</v>
      </c>
      <c r="X6642" s="128" t="s">
        <v>42</v>
      </c>
      <c r="Y6642" s="128" t="s">
        <v>1152</v>
      </c>
      <c r="Z6642" s="128" t="s">
        <v>48</v>
      </c>
      <c r="AA6642" s="128" t="s">
        <v>144</v>
      </c>
      <c r="AB6642" s="128" t="s">
        <v>42</v>
      </c>
      <c r="AC6642" s="128" t="s">
        <v>2723</v>
      </c>
      <c r="AD6642" s="128" t="s">
        <v>146</v>
      </c>
    </row>
    <row r="6643" spans="1:30" x14ac:dyDescent="0.25">
      <c r="A6643" s="128" t="s">
        <v>35</v>
      </c>
      <c r="B6643" s="128" t="s">
        <v>36</v>
      </c>
      <c r="C6643" s="128" t="s">
        <v>37</v>
      </c>
      <c r="D6643" s="128" t="s">
        <v>121</v>
      </c>
      <c r="E6643" s="128" t="s">
        <v>122</v>
      </c>
      <c r="F6643" s="128" t="s">
        <v>123</v>
      </c>
      <c r="G6643" s="128" t="s">
        <v>124</v>
      </c>
      <c r="H6643" s="128" t="s">
        <v>124</v>
      </c>
      <c r="I6643" s="128" t="s">
        <v>42</v>
      </c>
      <c r="J6643" s="128" t="s">
        <v>289</v>
      </c>
      <c r="K6643" s="128" t="s">
        <v>289</v>
      </c>
      <c r="L6643" s="128" t="s">
        <v>43</v>
      </c>
      <c r="M6643" s="128" t="s">
        <v>44</v>
      </c>
      <c r="N6643" s="128" t="s">
        <v>131</v>
      </c>
      <c r="O6643" s="128" t="s">
        <v>290</v>
      </c>
      <c r="P6643" s="128" t="s">
        <v>455</v>
      </c>
      <c r="Q6643" s="128" t="s">
        <v>2729</v>
      </c>
      <c r="R6643" s="128" t="s">
        <v>2722</v>
      </c>
      <c r="S6643" s="127">
        <v>201508</v>
      </c>
      <c r="T6643" s="128" t="s">
        <v>52</v>
      </c>
      <c r="U6643" s="127">
        <v>0</v>
      </c>
      <c r="V6643" s="138">
        <v>20</v>
      </c>
      <c r="W6643" s="128" t="s">
        <v>42</v>
      </c>
      <c r="X6643" s="128" t="s">
        <v>42</v>
      </c>
      <c r="Y6643" s="128" t="s">
        <v>1152</v>
      </c>
      <c r="Z6643" s="128" t="s">
        <v>48</v>
      </c>
      <c r="AA6643" s="128" t="s">
        <v>144</v>
      </c>
      <c r="AB6643" s="128" t="s">
        <v>42</v>
      </c>
      <c r="AC6643" s="128" t="s">
        <v>2723</v>
      </c>
      <c r="AD6643" s="128" t="s">
        <v>146</v>
      </c>
    </row>
    <row r="6644" spans="1:30" x14ac:dyDescent="0.25">
      <c r="A6644" s="128" t="s">
        <v>35</v>
      </c>
      <c r="B6644" s="128" t="s">
        <v>36</v>
      </c>
      <c r="C6644" s="128" t="s">
        <v>37</v>
      </c>
      <c r="D6644" s="128" t="s">
        <v>121</v>
      </c>
      <c r="E6644" s="128" t="s">
        <v>215</v>
      </c>
      <c r="F6644" s="128" t="s">
        <v>216</v>
      </c>
      <c r="G6644" s="128" t="s">
        <v>124</v>
      </c>
      <c r="H6644" s="128" t="s">
        <v>124</v>
      </c>
      <c r="I6644" s="128" t="s">
        <v>42</v>
      </c>
      <c r="J6644" s="128" t="s">
        <v>231</v>
      </c>
      <c r="K6644" s="128" t="s">
        <v>231</v>
      </c>
      <c r="L6644" s="128" t="s">
        <v>43</v>
      </c>
      <c r="M6644" s="128" t="s">
        <v>44</v>
      </c>
      <c r="N6644" s="128" t="s">
        <v>180</v>
      </c>
      <c r="O6644" s="128" t="s">
        <v>42</v>
      </c>
      <c r="P6644" s="128" t="s">
        <v>2651</v>
      </c>
      <c r="Q6644" s="128" t="s">
        <v>417</v>
      </c>
      <c r="R6644" s="128" t="s">
        <v>2785</v>
      </c>
      <c r="S6644" s="127">
        <v>201508</v>
      </c>
      <c r="T6644" s="128" t="s">
        <v>52</v>
      </c>
      <c r="U6644" s="129">
        <v>13837.2</v>
      </c>
      <c r="V6644" s="138">
        <v>13837.2</v>
      </c>
      <c r="W6644" s="128" t="s">
        <v>340</v>
      </c>
      <c r="X6644" s="128" t="s">
        <v>975</v>
      </c>
      <c r="Y6644" s="128" t="s">
        <v>1152</v>
      </c>
      <c r="Z6644" s="128" t="s">
        <v>48</v>
      </c>
      <c r="AA6644" s="128" t="s">
        <v>315</v>
      </c>
      <c r="AB6644" s="128" t="s">
        <v>42</v>
      </c>
      <c r="AC6644" s="128" t="s">
        <v>2778</v>
      </c>
      <c r="AD6644" s="128" t="s">
        <v>146</v>
      </c>
    </row>
    <row r="6645" spans="1:30" x14ac:dyDescent="0.25">
      <c r="A6645" s="128" t="s">
        <v>35</v>
      </c>
      <c r="B6645" s="128" t="s">
        <v>36</v>
      </c>
      <c r="C6645" s="128" t="s">
        <v>37</v>
      </c>
      <c r="D6645" s="128" t="s">
        <v>121</v>
      </c>
      <c r="E6645" s="128" t="s">
        <v>122</v>
      </c>
      <c r="F6645" s="128" t="s">
        <v>123</v>
      </c>
      <c r="G6645" s="128" t="s">
        <v>124</v>
      </c>
      <c r="H6645" s="128" t="s">
        <v>124</v>
      </c>
      <c r="I6645" s="128" t="s">
        <v>42</v>
      </c>
      <c r="J6645" s="128" t="s">
        <v>532</v>
      </c>
      <c r="K6645" s="128" t="s">
        <v>532</v>
      </c>
      <c r="L6645" s="128" t="s">
        <v>43</v>
      </c>
      <c r="M6645" s="128" t="s">
        <v>44</v>
      </c>
      <c r="N6645" s="128" t="s">
        <v>180</v>
      </c>
      <c r="O6645" s="128" t="s">
        <v>42</v>
      </c>
      <c r="P6645" s="128" t="s">
        <v>1152</v>
      </c>
      <c r="Q6645" s="128" t="s">
        <v>645</v>
      </c>
      <c r="R6645" s="128" t="s">
        <v>1152</v>
      </c>
      <c r="S6645" s="127">
        <v>201508</v>
      </c>
      <c r="T6645" s="128" t="s">
        <v>52</v>
      </c>
      <c r="U6645" s="127">
        <v>0</v>
      </c>
      <c r="V6645" s="138">
        <v>2282.4</v>
      </c>
      <c r="W6645" s="128" t="s">
        <v>1152</v>
      </c>
      <c r="X6645" s="128" t="s">
        <v>1152</v>
      </c>
      <c r="Y6645" s="128" t="s">
        <v>1152</v>
      </c>
      <c r="Z6645" s="128" t="s">
        <v>48</v>
      </c>
      <c r="AA6645" s="128" t="s">
        <v>646</v>
      </c>
      <c r="AB6645" s="128" t="s">
        <v>42</v>
      </c>
      <c r="AC6645" s="128" t="s">
        <v>3151</v>
      </c>
      <c r="AD6645" s="128" t="s">
        <v>648</v>
      </c>
    </row>
    <row r="6646" spans="1:30" x14ac:dyDescent="0.25">
      <c r="A6646" s="128" t="s">
        <v>35</v>
      </c>
      <c r="B6646" s="128" t="s">
        <v>36</v>
      </c>
      <c r="C6646" s="128" t="s">
        <v>37</v>
      </c>
      <c r="D6646" s="128" t="s">
        <v>121</v>
      </c>
      <c r="E6646" s="128" t="s">
        <v>122</v>
      </c>
      <c r="F6646" s="128" t="s">
        <v>123</v>
      </c>
      <c r="G6646" s="128" t="s">
        <v>124</v>
      </c>
      <c r="H6646" s="128" t="s">
        <v>124</v>
      </c>
      <c r="I6646" s="128" t="s">
        <v>42</v>
      </c>
      <c r="J6646" s="128" t="s">
        <v>182</v>
      </c>
      <c r="K6646" s="128" t="s">
        <v>182</v>
      </c>
      <c r="L6646" s="128" t="s">
        <v>43</v>
      </c>
      <c r="M6646" s="128" t="s">
        <v>44</v>
      </c>
      <c r="N6646" s="128" t="s">
        <v>180</v>
      </c>
      <c r="O6646" s="128" t="s">
        <v>724</v>
      </c>
      <c r="P6646" s="128" t="s">
        <v>1152</v>
      </c>
      <c r="Q6646" s="128" t="s">
        <v>645</v>
      </c>
      <c r="R6646" s="128" t="s">
        <v>1152</v>
      </c>
      <c r="S6646" s="127">
        <v>201508</v>
      </c>
      <c r="T6646" s="128" t="s">
        <v>52</v>
      </c>
      <c r="U6646" s="127">
        <v>0</v>
      </c>
      <c r="V6646" s="138">
        <v>37751.22</v>
      </c>
      <c r="W6646" s="128" t="s">
        <v>1152</v>
      </c>
      <c r="X6646" s="128" t="s">
        <v>1152</v>
      </c>
      <c r="Y6646" s="128" t="s">
        <v>1152</v>
      </c>
      <c r="Z6646" s="128" t="s">
        <v>48</v>
      </c>
      <c r="AA6646" s="128" t="s">
        <v>646</v>
      </c>
      <c r="AB6646" s="128" t="s">
        <v>42</v>
      </c>
      <c r="AC6646" s="128" t="s">
        <v>3151</v>
      </c>
      <c r="AD6646" s="128" t="s">
        <v>648</v>
      </c>
    </row>
    <row r="6647" spans="1:30" x14ac:dyDescent="0.25">
      <c r="A6647" s="128" t="s">
        <v>35</v>
      </c>
      <c r="B6647" s="128" t="s">
        <v>36</v>
      </c>
      <c r="C6647" s="128" t="s">
        <v>37</v>
      </c>
      <c r="D6647" s="128" t="s">
        <v>121</v>
      </c>
      <c r="E6647" s="128" t="s">
        <v>122</v>
      </c>
      <c r="F6647" s="128" t="s">
        <v>123</v>
      </c>
      <c r="G6647" s="128" t="s">
        <v>124</v>
      </c>
      <c r="H6647" s="128" t="s">
        <v>124</v>
      </c>
      <c r="I6647" s="128" t="s">
        <v>42</v>
      </c>
      <c r="J6647" s="128" t="s">
        <v>182</v>
      </c>
      <c r="K6647" s="128" t="s">
        <v>182</v>
      </c>
      <c r="L6647" s="128" t="s">
        <v>43</v>
      </c>
      <c r="M6647" s="128" t="s">
        <v>44</v>
      </c>
      <c r="N6647" s="128" t="s">
        <v>180</v>
      </c>
      <c r="O6647" s="128" t="s">
        <v>3152</v>
      </c>
      <c r="P6647" s="128" t="s">
        <v>1152</v>
      </c>
      <c r="Q6647" s="128" t="s">
        <v>645</v>
      </c>
      <c r="R6647" s="128" t="s">
        <v>1152</v>
      </c>
      <c r="S6647" s="127">
        <v>201508</v>
      </c>
      <c r="T6647" s="128" t="s">
        <v>52</v>
      </c>
      <c r="U6647" s="127">
        <v>0</v>
      </c>
      <c r="V6647" s="138">
        <v>62.1</v>
      </c>
      <c r="W6647" s="128" t="s">
        <v>1152</v>
      </c>
      <c r="X6647" s="128" t="s">
        <v>1152</v>
      </c>
      <c r="Y6647" s="128" t="s">
        <v>1152</v>
      </c>
      <c r="Z6647" s="128" t="s">
        <v>48</v>
      </c>
      <c r="AA6647" s="128" t="s">
        <v>646</v>
      </c>
      <c r="AB6647" s="128" t="s">
        <v>42</v>
      </c>
      <c r="AC6647" s="128" t="s">
        <v>3151</v>
      </c>
      <c r="AD6647" s="128" t="s">
        <v>648</v>
      </c>
    </row>
    <row r="6648" spans="1:30" x14ac:dyDescent="0.25">
      <c r="A6648" s="128" t="s">
        <v>35</v>
      </c>
      <c r="B6648" s="128" t="s">
        <v>36</v>
      </c>
      <c r="C6648" s="128" t="s">
        <v>37</v>
      </c>
      <c r="D6648" s="128" t="s">
        <v>121</v>
      </c>
      <c r="E6648" s="128" t="s">
        <v>122</v>
      </c>
      <c r="F6648" s="128" t="s">
        <v>123</v>
      </c>
      <c r="G6648" s="128" t="s">
        <v>124</v>
      </c>
      <c r="H6648" s="128" t="s">
        <v>124</v>
      </c>
      <c r="I6648" s="128" t="s">
        <v>42</v>
      </c>
      <c r="J6648" s="128" t="s">
        <v>182</v>
      </c>
      <c r="K6648" s="128" t="s">
        <v>182</v>
      </c>
      <c r="L6648" s="128" t="s">
        <v>43</v>
      </c>
      <c r="M6648" s="128" t="s">
        <v>44</v>
      </c>
      <c r="N6648" s="128" t="s">
        <v>180</v>
      </c>
      <c r="O6648" s="128" t="s">
        <v>3153</v>
      </c>
      <c r="P6648" s="128" t="s">
        <v>1152</v>
      </c>
      <c r="Q6648" s="128" t="s">
        <v>645</v>
      </c>
      <c r="R6648" s="128" t="s">
        <v>1152</v>
      </c>
      <c r="S6648" s="127">
        <v>201508</v>
      </c>
      <c r="T6648" s="128" t="s">
        <v>52</v>
      </c>
      <c r="U6648" s="127">
        <v>0</v>
      </c>
      <c r="V6648" s="138">
        <v>5426.46</v>
      </c>
      <c r="W6648" s="128" t="s">
        <v>1152</v>
      </c>
      <c r="X6648" s="128" t="s">
        <v>1152</v>
      </c>
      <c r="Y6648" s="128" t="s">
        <v>1152</v>
      </c>
      <c r="Z6648" s="128" t="s">
        <v>48</v>
      </c>
      <c r="AA6648" s="128" t="s">
        <v>646</v>
      </c>
      <c r="AB6648" s="128" t="s">
        <v>42</v>
      </c>
      <c r="AC6648" s="128" t="s">
        <v>3151</v>
      </c>
      <c r="AD6648" s="128" t="s">
        <v>648</v>
      </c>
    </row>
    <row r="6649" spans="1:30" x14ac:dyDescent="0.25">
      <c r="A6649" s="128" t="s">
        <v>35</v>
      </c>
      <c r="B6649" s="128" t="s">
        <v>36</v>
      </c>
      <c r="C6649" s="128" t="s">
        <v>37</v>
      </c>
      <c r="D6649" s="128" t="s">
        <v>121</v>
      </c>
      <c r="E6649" s="128" t="s">
        <v>122</v>
      </c>
      <c r="F6649" s="128" t="s">
        <v>123</v>
      </c>
      <c r="G6649" s="128" t="s">
        <v>124</v>
      </c>
      <c r="H6649" s="128" t="s">
        <v>124</v>
      </c>
      <c r="I6649" s="128" t="s">
        <v>42</v>
      </c>
      <c r="J6649" s="128" t="s">
        <v>182</v>
      </c>
      <c r="K6649" s="128" t="s">
        <v>182</v>
      </c>
      <c r="L6649" s="128" t="s">
        <v>43</v>
      </c>
      <c r="M6649" s="128" t="s">
        <v>44</v>
      </c>
      <c r="N6649" s="128" t="s">
        <v>180</v>
      </c>
      <c r="O6649" s="128" t="s">
        <v>3154</v>
      </c>
      <c r="P6649" s="128" t="s">
        <v>1152</v>
      </c>
      <c r="Q6649" s="128" t="s">
        <v>645</v>
      </c>
      <c r="R6649" s="128" t="s">
        <v>1152</v>
      </c>
      <c r="S6649" s="127">
        <v>201508</v>
      </c>
      <c r="T6649" s="128" t="s">
        <v>52</v>
      </c>
      <c r="U6649" s="127">
        <v>0</v>
      </c>
      <c r="V6649" s="138">
        <v>7171.2</v>
      </c>
      <c r="W6649" s="128" t="s">
        <v>1152</v>
      </c>
      <c r="X6649" s="128" t="s">
        <v>1152</v>
      </c>
      <c r="Y6649" s="128" t="s">
        <v>1152</v>
      </c>
      <c r="Z6649" s="128" t="s">
        <v>48</v>
      </c>
      <c r="AA6649" s="128" t="s">
        <v>646</v>
      </c>
      <c r="AB6649" s="128" t="s">
        <v>42</v>
      </c>
      <c r="AC6649" s="128" t="s">
        <v>3151</v>
      </c>
      <c r="AD6649" s="128" t="s">
        <v>648</v>
      </c>
    </row>
    <row r="6650" spans="1:30" x14ac:dyDescent="0.25">
      <c r="A6650" s="128" t="s">
        <v>35</v>
      </c>
      <c r="B6650" s="128" t="s">
        <v>36</v>
      </c>
      <c r="C6650" s="128" t="s">
        <v>37</v>
      </c>
      <c r="D6650" s="128" t="s">
        <v>121</v>
      </c>
      <c r="E6650" s="128" t="s">
        <v>122</v>
      </c>
      <c r="F6650" s="128" t="s">
        <v>123</v>
      </c>
      <c r="G6650" s="128" t="s">
        <v>124</v>
      </c>
      <c r="H6650" s="128" t="s">
        <v>124</v>
      </c>
      <c r="I6650" s="128" t="s">
        <v>42</v>
      </c>
      <c r="J6650" s="128" t="s">
        <v>182</v>
      </c>
      <c r="K6650" s="128" t="s">
        <v>182</v>
      </c>
      <c r="L6650" s="128" t="s">
        <v>43</v>
      </c>
      <c r="M6650" s="128" t="s">
        <v>44</v>
      </c>
      <c r="N6650" s="128" t="s">
        <v>180</v>
      </c>
      <c r="O6650" s="128" t="s">
        <v>3155</v>
      </c>
      <c r="P6650" s="128" t="s">
        <v>1152</v>
      </c>
      <c r="Q6650" s="128" t="s">
        <v>645</v>
      </c>
      <c r="R6650" s="128" t="s">
        <v>1152</v>
      </c>
      <c r="S6650" s="127">
        <v>201508</v>
      </c>
      <c r="T6650" s="128" t="s">
        <v>52</v>
      </c>
      <c r="U6650" s="127">
        <v>0</v>
      </c>
      <c r="V6650" s="138">
        <v>706.38</v>
      </c>
      <c r="W6650" s="128" t="s">
        <v>1152</v>
      </c>
      <c r="X6650" s="128" t="s">
        <v>1152</v>
      </c>
      <c r="Y6650" s="128" t="s">
        <v>1152</v>
      </c>
      <c r="Z6650" s="128" t="s">
        <v>48</v>
      </c>
      <c r="AA6650" s="128" t="s">
        <v>646</v>
      </c>
      <c r="AB6650" s="128" t="s">
        <v>42</v>
      </c>
      <c r="AC6650" s="128" t="s">
        <v>3151</v>
      </c>
      <c r="AD6650" s="128" t="s">
        <v>648</v>
      </c>
    </row>
    <row r="6651" spans="1:30" x14ac:dyDescent="0.25">
      <c r="A6651" s="128" t="s">
        <v>35</v>
      </c>
      <c r="B6651" s="128" t="s">
        <v>36</v>
      </c>
      <c r="C6651" s="128" t="s">
        <v>37</v>
      </c>
      <c r="D6651" s="128" t="s">
        <v>121</v>
      </c>
      <c r="E6651" s="128" t="s">
        <v>122</v>
      </c>
      <c r="F6651" s="128" t="s">
        <v>123</v>
      </c>
      <c r="G6651" s="128" t="s">
        <v>124</v>
      </c>
      <c r="H6651" s="128" t="s">
        <v>124</v>
      </c>
      <c r="I6651" s="128" t="s">
        <v>42</v>
      </c>
      <c r="J6651" s="128" t="s">
        <v>174</v>
      </c>
      <c r="K6651" s="128" t="s">
        <v>174</v>
      </c>
      <c r="L6651" s="128" t="s">
        <v>43</v>
      </c>
      <c r="M6651" s="128" t="s">
        <v>44</v>
      </c>
      <c r="N6651" s="128" t="s">
        <v>180</v>
      </c>
      <c r="O6651" s="128" t="s">
        <v>42</v>
      </c>
      <c r="P6651" s="128" t="s">
        <v>1152</v>
      </c>
      <c r="Q6651" s="128" t="s">
        <v>645</v>
      </c>
      <c r="R6651" s="128" t="s">
        <v>1152</v>
      </c>
      <c r="S6651" s="127">
        <v>201508</v>
      </c>
      <c r="T6651" s="128" t="s">
        <v>52</v>
      </c>
      <c r="U6651" s="127">
        <v>0</v>
      </c>
      <c r="V6651" s="138">
        <v>154</v>
      </c>
      <c r="W6651" s="128" t="s">
        <v>1152</v>
      </c>
      <c r="X6651" s="128" t="s">
        <v>1152</v>
      </c>
      <c r="Y6651" s="128" t="s">
        <v>1152</v>
      </c>
      <c r="Z6651" s="128" t="s">
        <v>48</v>
      </c>
      <c r="AA6651" s="128" t="s">
        <v>646</v>
      </c>
      <c r="AB6651" s="128" t="s">
        <v>42</v>
      </c>
      <c r="AC6651" s="128" t="s">
        <v>3151</v>
      </c>
      <c r="AD6651" s="128" t="s">
        <v>648</v>
      </c>
    </row>
    <row r="6652" spans="1:30" x14ac:dyDescent="0.25">
      <c r="A6652" s="128" t="s">
        <v>35</v>
      </c>
      <c r="B6652" s="128" t="s">
        <v>36</v>
      </c>
      <c r="C6652" s="128" t="s">
        <v>37</v>
      </c>
      <c r="D6652" s="128" t="s">
        <v>121</v>
      </c>
      <c r="E6652" s="128" t="s">
        <v>122</v>
      </c>
      <c r="F6652" s="128" t="s">
        <v>123</v>
      </c>
      <c r="G6652" s="128" t="s">
        <v>124</v>
      </c>
      <c r="H6652" s="128" t="s">
        <v>124</v>
      </c>
      <c r="I6652" s="128" t="s">
        <v>42</v>
      </c>
      <c r="J6652" s="128" t="s">
        <v>174</v>
      </c>
      <c r="K6652" s="128" t="s">
        <v>174</v>
      </c>
      <c r="L6652" s="128" t="s">
        <v>43</v>
      </c>
      <c r="M6652" s="128" t="s">
        <v>44</v>
      </c>
      <c r="N6652" s="128" t="s">
        <v>180</v>
      </c>
      <c r="O6652" s="128" t="s">
        <v>3204</v>
      </c>
      <c r="P6652" s="128" t="s">
        <v>1152</v>
      </c>
      <c r="Q6652" s="128" t="s">
        <v>645</v>
      </c>
      <c r="R6652" s="128" t="s">
        <v>1152</v>
      </c>
      <c r="S6652" s="127">
        <v>201508</v>
      </c>
      <c r="T6652" s="128" t="s">
        <v>52</v>
      </c>
      <c r="U6652" s="127">
        <v>0</v>
      </c>
      <c r="V6652" s="138">
        <v>248</v>
      </c>
      <c r="W6652" s="128" t="s">
        <v>1152</v>
      </c>
      <c r="X6652" s="128" t="s">
        <v>1152</v>
      </c>
      <c r="Y6652" s="128" t="s">
        <v>1152</v>
      </c>
      <c r="Z6652" s="128" t="s">
        <v>48</v>
      </c>
      <c r="AA6652" s="128" t="s">
        <v>646</v>
      </c>
      <c r="AB6652" s="128" t="s">
        <v>42</v>
      </c>
      <c r="AC6652" s="128" t="s">
        <v>3151</v>
      </c>
      <c r="AD6652" s="128" t="s">
        <v>648</v>
      </c>
    </row>
    <row r="6653" spans="1:30" x14ac:dyDescent="0.25">
      <c r="A6653" s="128" t="s">
        <v>35</v>
      </c>
      <c r="B6653" s="128" t="s">
        <v>36</v>
      </c>
      <c r="C6653" s="128" t="s">
        <v>37</v>
      </c>
      <c r="D6653" s="128" t="s">
        <v>121</v>
      </c>
      <c r="E6653" s="128" t="s">
        <v>122</v>
      </c>
      <c r="F6653" s="128" t="s">
        <v>123</v>
      </c>
      <c r="G6653" s="128" t="s">
        <v>124</v>
      </c>
      <c r="H6653" s="128" t="s">
        <v>124</v>
      </c>
      <c r="I6653" s="128" t="s">
        <v>42</v>
      </c>
      <c r="J6653" s="128" t="s">
        <v>174</v>
      </c>
      <c r="K6653" s="128" t="s">
        <v>174</v>
      </c>
      <c r="L6653" s="128" t="s">
        <v>43</v>
      </c>
      <c r="M6653" s="128" t="s">
        <v>44</v>
      </c>
      <c r="N6653" s="128" t="s">
        <v>180</v>
      </c>
      <c r="O6653" s="128" t="s">
        <v>3205</v>
      </c>
      <c r="P6653" s="128" t="s">
        <v>1152</v>
      </c>
      <c r="Q6653" s="128" t="s">
        <v>645</v>
      </c>
      <c r="R6653" s="128" t="s">
        <v>1152</v>
      </c>
      <c r="S6653" s="127">
        <v>201508</v>
      </c>
      <c r="T6653" s="128" t="s">
        <v>52</v>
      </c>
      <c r="U6653" s="127">
        <v>0</v>
      </c>
      <c r="V6653" s="138">
        <v>220</v>
      </c>
      <c r="W6653" s="128" t="s">
        <v>1152</v>
      </c>
      <c r="X6653" s="128" t="s">
        <v>1152</v>
      </c>
      <c r="Y6653" s="128" t="s">
        <v>1152</v>
      </c>
      <c r="Z6653" s="128" t="s">
        <v>48</v>
      </c>
      <c r="AA6653" s="128" t="s">
        <v>646</v>
      </c>
      <c r="AB6653" s="128" t="s">
        <v>42</v>
      </c>
      <c r="AC6653" s="128" t="s">
        <v>3151</v>
      </c>
      <c r="AD6653" s="128" t="s">
        <v>648</v>
      </c>
    </row>
    <row r="6654" spans="1:30" x14ac:dyDescent="0.25">
      <c r="A6654" s="128" t="s">
        <v>35</v>
      </c>
      <c r="B6654" s="128" t="s">
        <v>36</v>
      </c>
      <c r="C6654" s="128" t="s">
        <v>37</v>
      </c>
      <c r="D6654" s="128" t="s">
        <v>121</v>
      </c>
      <c r="E6654" s="128" t="s">
        <v>122</v>
      </c>
      <c r="F6654" s="128" t="s">
        <v>123</v>
      </c>
      <c r="G6654" s="128" t="s">
        <v>124</v>
      </c>
      <c r="H6654" s="128" t="s">
        <v>124</v>
      </c>
      <c r="I6654" s="128" t="s">
        <v>42</v>
      </c>
      <c r="J6654" s="128" t="s">
        <v>174</v>
      </c>
      <c r="K6654" s="128" t="s">
        <v>174</v>
      </c>
      <c r="L6654" s="128" t="s">
        <v>43</v>
      </c>
      <c r="M6654" s="128" t="s">
        <v>44</v>
      </c>
      <c r="N6654" s="128" t="s">
        <v>180</v>
      </c>
      <c r="O6654" s="128" t="s">
        <v>3154</v>
      </c>
      <c r="P6654" s="128" t="s">
        <v>1152</v>
      </c>
      <c r="Q6654" s="128" t="s">
        <v>645</v>
      </c>
      <c r="R6654" s="128" t="s">
        <v>1152</v>
      </c>
      <c r="S6654" s="127">
        <v>201508</v>
      </c>
      <c r="T6654" s="128" t="s">
        <v>52</v>
      </c>
      <c r="U6654" s="127">
        <v>0</v>
      </c>
      <c r="V6654" s="138">
        <v>99</v>
      </c>
      <c r="W6654" s="128" t="s">
        <v>1152</v>
      </c>
      <c r="X6654" s="128" t="s">
        <v>1152</v>
      </c>
      <c r="Y6654" s="128" t="s">
        <v>1152</v>
      </c>
      <c r="Z6654" s="128" t="s">
        <v>48</v>
      </c>
      <c r="AA6654" s="128" t="s">
        <v>646</v>
      </c>
      <c r="AB6654" s="128" t="s">
        <v>42</v>
      </c>
      <c r="AC6654" s="128" t="s">
        <v>3151</v>
      </c>
      <c r="AD6654" s="128" t="s">
        <v>648</v>
      </c>
    </row>
    <row r="6655" spans="1:30" x14ac:dyDescent="0.25">
      <c r="A6655" s="128" t="s">
        <v>35</v>
      </c>
      <c r="B6655" s="128" t="s">
        <v>36</v>
      </c>
      <c r="C6655" s="128" t="s">
        <v>37</v>
      </c>
      <c r="D6655" s="128" t="s">
        <v>121</v>
      </c>
      <c r="E6655" s="128" t="s">
        <v>122</v>
      </c>
      <c r="F6655" s="128" t="s">
        <v>123</v>
      </c>
      <c r="G6655" s="128" t="s">
        <v>124</v>
      </c>
      <c r="H6655" s="128" t="s">
        <v>124</v>
      </c>
      <c r="I6655" s="128" t="s">
        <v>42</v>
      </c>
      <c r="J6655" s="128" t="s">
        <v>652</v>
      </c>
      <c r="K6655" s="128" t="s">
        <v>652</v>
      </c>
      <c r="L6655" s="128" t="s">
        <v>43</v>
      </c>
      <c r="M6655" s="128" t="s">
        <v>44</v>
      </c>
      <c r="N6655" s="128" t="s">
        <v>150</v>
      </c>
      <c r="O6655" s="128" t="s">
        <v>1562</v>
      </c>
      <c r="P6655" s="128" t="s">
        <v>1152</v>
      </c>
      <c r="Q6655" s="128" t="s">
        <v>2484</v>
      </c>
      <c r="R6655" s="128" t="s">
        <v>1152</v>
      </c>
      <c r="S6655" s="127">
        <v>201509</v>
      </c>
      <c r="T6655" s="128" t="s">
        <v>52</v>
      </c>
      <c r="U6655" s="127">
        <v>0</v>
      </c>
      <c r="V6655" s="138">
        <v>706653</v>
      </c>
      <c r="W6655" s="128" t="s">
        <v>1152</v>
      </c>
      <c r="X6655" s="128" t="s">
        <v>1152</v>
      </c>
      <c r="Y6655" s="128" t="s">
        <v>1152</v>
      </c>
      <c r="Z6655" s="128" t="s">
        <v>48</v>
      </c>
      <c r="AA6655" s="128" t="s">
        <v>2363</v>
      </c>
      <c r="AB6655" s="128" t="s">
        <v>42</v>
      </c>
      <c r="AC6655" s="128" t="s">
        <v>2493</v>
      </c>
      <c r="AD6655" s="128" t="s">
        <v>51</v>
      </c>
    </row>
    <row r="6656" spans="1:30" x14ac:dyDescent="0.25">
      <c r="A6656" s="128" t="s">
        <v>35</v>
      </c>
      <c r="B6656" s="128" t="s">
        <v>36</v>
      </c>
      <c r="C6656" s="128" t="s">
        <v>37</v>
      </c>
      <c r="D6656" s="128" t="s">
        <v>121</v>
      </c>
      <c r="E6656" s="128" t="s">
        <v>122</v>
      </c>
      <c r="F6656" s="128" t="s">
        <v>123</v>
      </c>
      <c r="G6656" s="128" t="s">
        <v>124</v>
      </c>
      <c r="H6656" s="128" t="s">
        <v>124</v>
      </c>
      <c r="I6656" s="128" t="s">
        <v>42</v>
      </c>
      <c r="J6656" s="128" t="s">
        <v>532</v>
      </c>
      <c r="K6656" s="128" t="s">
        <v>532</v>
      </c>
      <c r="L6656" s="128" t="s">
        <v>43</v>
      </c>
      <c r="M6656" s="128" t="s">
        <v>44</v>
      </c>
      <c r="N6656" s="128" t="s">
        <v>150</v>
      </c>
      <c r="O6656" s="128" t="s">
        <v>1562</v>
      </c>
      <c r="P6656" s="128" t="s">
        <v>1152</v>
      </c>
      <c r="Q6656" s="128" t="s">
        <v>2484</v>
      </c>
      <c r="R6656" s="128" t="s">
        <v>1152</v>
      </c>
      <c r="S6656" s="127">
        <v>201509</v>
      </c>
      <c r="T6656" s="128" t="s">
        <v>52</v>
      </c>
      <c r="U6656" s="127">
        <v>0</v>
      </c>
      <c r="V6656" s="138">
        <v>165002</v>
      </c>
      <c r="W6656" s="128" t="s">
        <v>1152</v>
      </c>
      <c r="X6656" s="128" t="s">
        <v>1152</v>
      </c>
      <c r="Y6656" s="128" t="s">
        <v>1152</v>
      </c>
      <c r="Z6656" s="128" t="s">
        <v>48</v>
      </c>
      <c r="AA6656" s="128" t="s">
        <v>2363</v>
      </c>
      <c r="AB6656" s="128" t="s">
        <v>42</v>
      </c>
      <c r="AC6656" s="128" t="s">
        <v>2493</v>
      </c>
      <c r="AD6656" s="128" t="s">
        <v>51</v>
      </c>
    </row>
    <row r="6657" spans="1:30" x14ac:dyDescent="0.25">
      <c r="A6657" s="128" t="s">
        <v>35</v>
      </c>
      <c r="B6657" s="128" t="s">
        <v>36</v>
      </c>
      <c r="C6657" s="128" t="s">
        <v>37</v>
      </c>
      <c r="D6657" s="128" t="s">
        <v>121</v>
      </c>
      <c r="E6657" s="128" t="s">
        <v>122</v>
      </c>
      <c r="F6657" s="128" t="s">
        <v>123</v>
      </c>
      <c r="G6657" s="128" t="s">
        <v>124</v>
      </c>
      <c r="H6657" s="128" t="s">
        <v>124</v>
      </c>
      <c r="I6657" s="128" t="s">
        <v>42</v>
      </c>
      <c r="J6657" s="128" t="s">
        <v>174</v>
      </c>
      <c r="K6657" s="128" t="s">
        <v>174</v>
      </c>
      <c r="L6657" s="128" t="s">
        <v>43</v>
      </c>
      <c r="M6657" s="128" t="s">
        <v>44</v>
      </c>
      <c r="N6657" s="128" t="s">
        <v>150</v>
      </c>
      <c r="O6657" s="128" t="s">
        <v>1562</v>
      </c>
      <c r="P6657" s="128" t="s">
        <v>1152</v>
      </c>
      <c r="Q6657" s="128" t="s">
        <v>2484</v>
      </c>
      <c r="R6657" s="128" t="s">
        <v>1152</v>
      </c>
      <c r="S6657" s="127">
        <v>201509</v>
      </c>
      <c r="T6657" s="128" t="s">
        <v>52</v>
      </c>
      <c r="U6657" s="127">
        <v>0</v>
      </c>
      <c r="V6657" s="138">
        <v>140436</v>
      </c>
      <c r="W6657" s="128" t="s">
        <v>1152</v>
      </c>
      <c r="X6657" s="128" t="s">
        <v>1152</v>
      </c>
      <c r="Y6657" s="128" t="s">
        <v>1152</v>
      </c>
      <c r="Z6657" s="128" t="s">
        <v>48</v>
      </c>
      <c r="AA6657" s="128" t="s">
        <v>2363</v>
      </c>
      <c r="AB6657" s="128" t="s">
        <v>42</v>
      </c>
      <c r="AC6657" s="128" t="s">
        <v>2493</v>
      </c>
      <c r="AD6657" s="128" t="s">
        <v>51</v>
      </c>
    </row>
    <row r="6658" spans="1:30" x14ac:dyDescent="0.25">
      <c r="A6658" s="128" t="s">
        <v>35</v>
      </c>
      <c r="B6658" s="128" t="s">
        <v>36</v>
      </c>
      <c r="C6658" s="128" t="s">
        <v>37</v>
      </c>
      <c r="D6658" s="128" t="s">
        <v>121</v>
      </c>
      <c r="E6658" s="128" t="s">
        <v>122</v>
      </c>
      <c r="F6658" s="128" t="s">
        <v>123</v>
      </c>
      <c r="G6658" s="128" t="s">
        <v>124</v>
      </c>
      <c r="H6658" s="128" t="s">
        <v>124</v>
      </c>
      <c r="I6658" s="128" t="s">
        <v>42</v>
      </c>
      <c r="J6658" s="128" t="s">
        <v>182</v>
      </c>
      <c r="K6658" s="128" t="s">
        <v>182</v>
      </c>
      <c r="L6658" s="128" t="s">
        <v>43</v>
      </c>
      <c r="M6658" s="128" t="s">
        <v>44</v>
      </c>
      <c r="N6658" s="128" t="s">
        <v>150</v>
      </c>
      <c r="O6658" s="128" t="s">
        <v>1562</v>
      </c>
      <c r="P6658" s="128" t="s">
        <v>1152</v>
      </c>
      <c r="Q6658" s="128" t="s">
        <v>2484</v>
      </c>
      <c r="R6658" s="128" t="s">
        <v>1152</v>
      </c>
      <c r="S6658" s="127">
        <v>201509</v>
      </c>
      <c r="T6658" s="128" t="s">
        <v>52</v>
      </c>
      <c r="U6658" s="127">
        <v>0</v>
      </c>
      <c r="V6658" s="138">
        <v>1639135</v>
      </c>
      <c r="W6658" s="128" t="s">
        <v>1152</v>
      </c>
      <c r="X6658" s="128" t="s">
        <v>1152</v>
      </c>
      <c r="Y6658" s="128" t="s">
        <v>1152</v>
      </c>
      <c r="Z6658" s="128" t="s">
        <v>48</v>
      </c>
      <c r="AA6658" s="128" t="s">
        <v>2363</v>
      </c>
      <c r="AB6658" s="128" t="s">
        <v>42</v>
      </c>
      <c r="AC6658" s="128" t="s">
        <v>2493</v>
      </c>
      <c r="AD6658" s="128" t="s">
        <v>51</v>
      </c>
    </row>
    <row r="6659" spans="1:30" x14ac:dyDescent="0.25">
      <c r="A6659" s="128" t="s">
        <v>35</v>
      </c>
      <c r="B6659" s="128" t="s">
        <v>36</v>
      </c>
      <c r="C6659" s="128" t="s">
        <v>37</v>
      </c>
      <c r="D6659" s="128" t="s">
        <v>121</v>
      </c>
      <c r="E6659" s="128" t="s">
        <v>215</v>
      </c>
      <c r="F6659" s="128" t="s">
        <v>216</v>
      </c>
      <c r="G6659" s="128" t="s">
        <v>124</v>
      </c>
      <c r="H6659" s="128" t="s">
        <v>124</v>
      </c>
      <c r="I6659" s="128" t="s">
        <v>42</v>
      </c>
      <c r="J6659" s="128" t="s">
        <v>237</v>
      </c>
      <c r="K6659" s="128" t="s">
        <v>237</v>
      </c>
      <c r="L6659" s="128" t="s">
        <v>43</v>
      </c>
      <c r="M6659" s="128" t="s">
        <v>44</v>
      </c>
      <c r="N6659" s="128" t="s">
        <v>150</v>
      </c>
      <c r="O6659" s="128" t="s">
        <v>1534</v>
      </c>
      <c r="P6659" s="128" t="s">
        <v>1152</v>
      </c>
      <c r="Q6659" s="128" t="s">
        <v>1544</v>
      </c>
      <c r="R6659" s="128" t="s">
        <v>1152</v>
      </c>
      <c r="S6659" s="127">
        <v>201509</v>
      </c>
      <c r="T6659" s="128" t="s">
        <v>47</v>
      </c>
      <c r="U6659" s="127">
        <v>0</v>
      </c>
      <c r="V6659" s="138">
        <v>-46388.08</v>
      </c>
      <c r="W6659" s="128" t="s">
        <v>1152</v>
      </c>
      <c r="X6659" s="128" t="s">
        <v>1152</v>
      </c>
      <c r="Y6659" s="128" t="s">
        <v>1152</v>
      </c>
      <c r="Z6659" s="128" t="s">
        <v>48</v>
      </c>
      <c r="AA6659" s="128" t="s">
        <v>2481</v>
      </c>
      <c r="AB6659" s="128" t="s">
        <v>42</v>
      </c>
      <c r="AC6659" s="128" t="s">
        <v>2494</v>
      </c>
      <c r="AD6659" s="128" t="s">
        <v>51</v>
      </c>
    </row>
    <row r="6660" spans="1:30" x14ac:dyDescent="0.25">
      <c r="A6660" s="128" t="s">
        <v>35</v>
      </c>
      <c r="B6660" s="128" t="s">
        <v>36</v>
      </c>
      <c r="C6660" s="128" t="s">
        <v>37</v>
      </c>
      <c r="D6660" s="128" t="s">
        <v>121</v>
      </c>
      <c r="E6660" s="128" t="s">
        <v>215</v>
      </c>
      <c r="F6660" s="128" t="s">
        <v>216</v>
      </c>
      <c r="G6660" s="128" t="s">
        <v>124</v>
      </c>
      <c r="H6660" s="128" t="s">
        <v>124</v>
      </c>
      <c r="I6660" s="128" t="s">
        <v>42</v>
      </c>
      <c r="J6660" s="128" t="s">
        <v>261</v>
      </c>
      <c r="K6660" s="128" t="s">
        <v>261</v>
      </c>
      <c r="L6660" s="128" t="s">
        <v>43</v>
      </c>
      <c r="M6660" s="128" t="s">
        <v>44</v>
      </c>
      <c r="N6660" s="128" t="s">
        <v>180</v>
      </c>
      <c r="O6660" s="128" t="s">
        <v>1534</v>
      </c>
      <c r="P6660" s="128" t="s">
        <v>1152</v>
      </c>
      <c r="Q6660" s="128" t="s">
        <v>1547</v>
      </c>
      <c r="R6660" s="128" t="s">
        <v>1152</v>
      </c>
      <c r="S6660" s="127">
        <v>201509</v>
      </c>
      <c r="T6660" s="128" t="s">
        <v>47</v>
      </c>
      <c r="U6660" s="127">
        <v>0</v>
      </c>
      <c r="V6660" s="138">
        <v>-807913</v>
      </c>
      <c r="W6660" s="128" t="s">
        <v>1152</v>
      </c>
      <c r="X6660" s="128" t="s">
        <v>1152</v>
      </c>
      <c r="Y6660" s="128" t="s">
        <v>1152</v>
      </c>
      <c r="Z6660" s="128" t="s">
        <v>48</v>
      </c>
      <c r="AA6660" s="128" t="s">
        <v>2481</v>
      </c>
      <c r="AB6660" s="128" t="s">
        <v>42</v>
      </c>
      <c r="AC6660" s="128" t="s">
        <v>2494</v>
      </c>
      <c r="AD6660" s="128" t="s">
        <v>51</v>
      </c>
    </row>
    <row r="6661" spans="1:30" x14ac:dyDescent="0.25">
      <c r="A6661" s="128" t="s">
        <v>35</v>
      </c>
      <c r="B6661" s="128" t="s">
        <v>36</v>
      </c>
      <c r="C6661" s="128" t="s">
        <v>37</v>
      </c>
      <c r="D6661" s="128" t="s">
        <v>121</v>
      </c>
      <c r="E6661" s="128" t="s">
        <v>215</v>
      </c>
      <c r="F6661" s="128" t="s">
        <v>216</v>
      </c>
      <c r="G6661" s="128" t="s">
        <v>124</v>
      </c>
      <c r="H6661" s="128" t="s">
        <v>124</v>
      </c>
      <c r="I6661" s="128" t="s">
        <v>42</v>
      </c>
      <c r="J6661" s="128" t="s">
        <v>237</v>
      </c>
      <c r="K6661" s="128" t="s">
        <v>237</v>
      </c>
      <c r="L6661" s="128" t="s">
        <v>43</v>
      </c>
      <c r="M6661" s="128" t="s">
        <v>44</v>
      </c>
      <c r="N6661" s="128" t="s">
        <v>180</v>
      </c>
      <c r="O6661" s="128" t="s">
        <v>1534</v>
      </c>
      <c r="P6661" s="128" t="s">
        <v>1152</v>
      </c>
      <c r="Q6661" s="128" t="s">
        <v>1544</v>
      </c>
      <c r="R6661" s="128" t="s">
        <v>1152</v>
      </c>
      <c r="S6661" s="127">
        <v>201509</v>
      </c>
      <c r="T6661" s="128" t="s">
        <v>47</v>
      </c>
      <c r="U6661" s="127">
        <v>0</v>
      </c>
      <c r="V6661" s="138">
        <v>-761132.5</v>
      </c>
      <c r="W6661" s="128" t="s">
        <v>1152</v>
      </c>
      <c r="X6661" s="128" t="s">
        <v>1152</v>
      </c>
      <c r="Y6661" s="128" t="s">
        <v>1152</v>
      </c>
      <c r="Z6661" s="128" t="s">
        <v>48</v>
      </c>
      <c r="AA6661" s="128" t="s">
        <v>2481</v>
      </c>
      <c r="AB6661" s="128" t="s">
        <v>42</v>
      </c>
      <c r="AC6661" s="128" t="s">
        <v>2494</v>
      </c>
      <c r="AD6661" s="128" t="s">
        <v>51</v>
      </c>
    </row>
    <row r="6662" spans="1:30" x14ac:dyDescent="0.25">
      <c r="A6662" s="128" t="s">
        <v>35</v>
      </c>
      <c r="B6662" s="128" t="s">
        <v>36</v>
      </c>
      <c r="C6662" s="128" t="s">
        <v>37</v>
      </c>
      <c r="D6662" s="128" t="s">
        <v>121</v>
      </c>
      <c r="E6662" s="128" t="s">
        <v>215</v>
      </c>
      <c r="F6662" s="128" t="s">
        <v>216</v>
      </c>
      <c r="G6662" s="128" t="s">
        <v>124</v>
      </c>
      <c r="H6662" s="128" t="s">
        <v>124</v>
      </c>
      <c r="I6662" s="128" t="s">
        <v>42</v>
      </c>
      <c r="J6662" s="128" t="s">
        <v>217</v>
      </c>
      <c r="K6662" s="128" t="s">
        <v>217</v>
      </c>
      <c r="L6662" s="128" t="s">
        <v>43</v>
      </c>
      <c r="M6662" s="128" t="s">
        <v>44</v>
      </c>
      <c r="N6662" s="128" t="s">
        <v>180</v>
      </c>
      <c r="O6662" s="128" t="s">
        <v>1534</v>
      </c>
      <c r="P6662" s="128" t="s">
        <v>1152</v>
      </c>
      <c r="Q6662" s="128" t="s">
        <v>2483</v>
      </c>
      <c r="R6662" s="128" t="s">
        <v>1152</v>
      </c>
      <c r="S6662" s="127">
        <v>201509</v>
      </c>
      <c r="T6662" s="128" t="s">
        <v>47</v>
      </c>
      <c r="U6662" s="127">
        <v>0</v>
      </c>
      <c r="V6662" s="138">
        <v>-246754.5</v>
      </c>
      <c r="W6662" s="128" t="s">
        <v>1152</v>
      </c>
      <c r="X6662" s="128" t="s">
        <v>1152</v>
      </c>
      <c r="Y6662" s="128" t="s">
        <v>1152</v>
      </c>
      <c r="Z6662" s="128" t="s">
        <v>48</v>
      </c>
      <c r="AA6662" s="128" t="s">
        <v>2481</v>
      </c>
      <c r="AB6662" s="128" t="s">
        <v>42</v>
      </c>
      <c r="AC6662" s="128" t="s">
        <v>2494</v>
      </c>
      <c r="AD6662" s="128" t="s">
        <v>51</v>
      </c>
    </row>
    <row r="6663" spans="1:30" x14ac:dyDescent="0.25">
      <c r="A6663" s="128" t="s">
        <v>35</v>
      </c>
      <c r="B6663" s="128" t="s">
        <v>36</v>
      </c>
      <c r="C6663" s="128" t="s">
        <v>37</v>
      </c>
      <c r="D6663" s="128" t="s">
        <v>121</v>
      </c>
      <c r="E6663" s="128" t="s">
        <v>215</v>
      </c>
      <c r="F6663" s="128" t="s">
        <v>216</v>
      </c>
      <c r="G6663" s="128" t="s">
        <v>124</v>
      </c>
      <c r="H6663" s="128" t="s">
        <v>124</v>
      </c>
      <c r="I6663" s="128" t="s">
        <v>42</v>
      </c>
      <c r="J6663" s="128" t="s">
        <v>231</v>
      </c>
      <c r="K6663" s="128" t="s">
        <v>231</v>
      </c>
      <c r="L6663" s="128" t="s">
        <v>43</v>
      </c>
      <c r="M6663" s="128" t="s">
        <v>44</v>
      </c>
      <c r="N6663" s="128" t="s">
        <v>180</v>
      </c>
      <c r="O6663" s="128" t="s">
        <v>1534</v>
      </c>
      <c r="P6663" s="128" t="s">
        <v>1152</v>
      </c>
      <c r="Q6663" s="128" t="s">
        <v>2483</v>
      </c>
      <c r="R6663" s="128" t="s">
        <v>1152</v>
      </c>
      <c r="S6663" s="127">
        <v>201509</v>
      </c>
      <c r="T6663" s="128" t="s">
        <v>47</v>
      </c>
      <c r="U6663" s="127">
        <v>0</v>
      </c>
      <c r="V6663" s="138">
        <v>-73689</v>
      </c>
      <c r="W6663" s="128" t="s">
        <v>1152</v>
      </c>
      <c r="X6663" s="128" t="s">
        <v>1152</v>
      </c>
      <c r="Y6663" s="128" t="s">
        <v>1152</v>
      </c>
      <c r="Z6663" s="128" t="s">
        <v>48</v>
      </c>
      <c r="AA6663" s="128" t="s">
        <v>2481</v>
      </c>
      <c r="AB6663" s="128" t="s">
        <v>42</v>
      </c>
      <c r="AC6663" s="128" t="s">
        <v>2494</v>
      </c>
      <c r="AD6663" s="128" t="s">
        <v>51</v>
      </c>
    </row>
    <row r="6664" spans="1:30" x14ac:dyDescent="0.25">
      <c r="A6664" s="128" t="s">
        <v>35</v>
      </c>
      <c r="B6664" s="128" t="s">
        <v>36</v>
      </c>
      <c r="C6664" s="128" t="s">
        <v>37</v>
      </c>
      <c r="D6664" s="128" t="s">
        <v>121</v>
      </c>
      <c r="E6664" s="128" t="s">
        <v>215</v>
      </c>
      <c r="F6664" s="128" t="s">
        <v>216</v>
      </c>
      <c r="G6664" s="128" t="s">
        <v>124</v>
      </c>
      <c r="H6664" s="128" t="s">
        <v>124</v>
      </c>
      <c r="I6664" s="128" t="s">
        <v>42</v>
      </c>
      <c r="J6664" s="128" t="s">
        <v>437</v>
      </c>
      <c r="K6664" s="128" t="s">
        <v>437</v>
      </c>
      <c r="L6664" s="128" t="s">
        <v>43</v>
      </c>
      <c r="M6664" s="128" t="s">
        <v>44</v>
      </c>
      <c r="N6664" s="128" t="s">
        <v>180</v>
      </c>
      <c r="O6664" s="128" t="s">
        <v>1534</v>
      </c>
      <c r="P6664" s="128" t="s">
        <v>1152</v>
      </c>
      <c r="Q6664" s="128" t="s">
        <v>1547</v>
      </c>
      <c r="R6664" s="128" t="s">
        <v>1152</v>
      </c>
      <c r="S6664" s="127">
        <v>201509</v>
      </c>
      <c r="T6664" s="128" t="s">
        <v>47</v>
      </c>
      <c r="U6664" s="127">
        <v>0</v>
      </c>
      <c r="V6664" s="138">
        <v>-22391.87</v>
      </c>
      <c r="W6664" s="128" t="s">
        <v>1152</v>
      </c>
      <c r="X6664" s="128" t="s">
        <v>1152</v>
      </c>
      <c r="Y6664" s="128" t="s">
        <v>1152</v>
      </c>
      <c r="Z6664" s="128" t="s">
        <v>48</v>
      </c>
      <c r="AA6664" s="128" t="s">
        <v>2481</v>
      </c>
      <c r="AB6664" s="128" t="s">
        <v>42</v>
      </c>
      <c r="AC6664" s="128" t="s">
        <v>2494</v>
      </c>
      <c r="AD6664" s="128" t="s">
        <v>51</v>
      </c>
    </row>
    <row r="6665" spans="1:30" x14ac:dyDescent="0.25">
      <c r="A6665" s="128" t="s">
        <v>35</v>
      </c>
      <c r="B6665" s="128" t="s">
        <v>36</v>
      </c>
      <c r="C6665" s="128" t="s">
        <v>37</v>
      </c>
      <c r="D6665" s="128" t="s">
        <v>121</v>
      </c>
      <c r="E6665" s="128" t="s">
        <v>122</v>
      </c>
      <c r="F6665" s="128" t="s">
        <v>123</v>
      </c>
      <c r="G6665" s="128" t="s">
        <v>124</v>
      </c>
      <c r="H6665" s="128" t="s">
        <v>124</v>
      </c>
      <c r="I6665" s="128" t="s">
        <v>42</v>
      </c>
      <c r="J6665" s="128" t="s">
        <v>182</v>
      </c>
      <c r="K6665" s="128" t="s">
        <v>182</v>
      </c>
      <c r="L6665" s="128" t="s">
        <v>43</v>
      </c>
      <c r="M6665" s="128" t="s">
        <v>44</v>
      </c>
      <c r="N6665" s="128" t="s">
        <v>150</v>
      </c>
      <c r="O6665" s="128" t="s">
        <v>1534</v>
      </c>
      <c r="P6665" s="128" t="s">
        <v>1152</v>
      </c>
      <c r="Q6665" s="128" t="s">
        <v>2486</v>
      </c>
      <c r="R6665" s="128" t="s">
        <v>2495</v>
      </c>
      <c r="S6665" s="127">
        <v>201509</v>
      </c>
      <c r="T6665" s="128" t="s">
        <v>47</v>
      </c>
      <c r="U6665" s="127">
        <v>0</v>
      </c>
      <c r="V6665" s="138">
        <v>-344354.79</v>
      </c>
      <c r="W6665" s="128" t="s">
        <v>1152</v>
      </c>
      <c r="X6665" s="128" t="s">
        <v>177</v>
      </c>
      <c r="Y6665" s="128" t="s">
        <v>1152</v>
      </c>
      <c r="Z6665" s="128" t="s">
        <v>48</v>
      </c>
      <c r="AA6665" s="128" t="s">
        <v>2481</v>
      </c>
      <c r="AB6665" s="128" t="s">
        <v>42</v>
      </c>
      <c r="AC6665" s="128" t="s">
        <v>2496</v>
      </c>
      <c r="AD6665" s="128" t="s">
        <v>51</v>
      </c>
    </row>
    <row r="6666" spans="1:30" x14ac:dyDescent="0.25">
      <c r="A6666" s="128" t="s">
        <v>35</v>
      </c>
      <c r="B6666" s="128" t="s">
        <v>36</v>
      </c>
      <c r="C6666" s="128" t="s">
        <v>37</v>
      </c>
      <c r="D6666" s="128" t="s">
        <v>121</v>
      </c>
      <c r="E6666" s="128" t="s">
        <v>122</v>
      </c>
      <c r="F6666" s="128" t="s">
        <v>123</v>
      </c>
      <c r="G6666" s="128" t="s">
        <v>124</v>
      </c>
      <c r="H6666" s="128" t="s">
        <v>124</v>
      </c>
      <c r="I6666" s="128" t="s">
        <v>42</v>
      </c>
      <c r="J6666" s="128" t="s">
        <v>174</v>
      </c>
      <c r="K6666" s="128" t="s">
        <v>174</v>
      </c>
      <c r="L6666" s="128" t="s">
        <v>43</v>
      </c>
      <c r="M6666" s="128" t="s">
        <v>44</v>
      </c>
      <c r="N6666" s="128" t="s">
        <v>150</v>
      </c>
      <c r="O6666" s="128" t="s">
        <v>1534</v>
      </c>
      <c r="P6666" s="128" t="s">
        <v>1152</v>
      </c>
      <c r="Q6666" s="128" t="s">
        <v>2486</v>
      </c>
      <c r="R6666" s="128" t="s">
        <v>2495</v>
      </c>
      <c r="S6666" s="127">
        <v>201509</v>
      </c>
      <c r="T6666" s="128" t="s">
        <v>47</v>
      </c>
      <c r="U6666" s="127">
        <v>0</v>
      </c>
      <c r="V6666" s="138">
        <v>-207384.55</v>
      </c>
      <c r="W6666" s="128" t="s">
        <v>1152</v>
      </c>
      <c r="X6666" s="128" t="s">
        <v>177</v>
      </c>
      <c r="Y6666" s="128" t="s">
        <v>1152</v>
      </c>
      <c r="Z6666" s="128" t="s">
        <v>48</v>
      </c>
      <c r="AA6666" s="128" t="s">
        <v>2481</v>
      </c>
      <c r="AB6666" s="128" t="s">
        <v>42</v>
      </c>
      <c r="AC6666" s="128" t="s">
        <v>2496</v>
      </c>
      <c r="AD6666" s="128" t="s">
        <v>51</v>
      </c>
    </row>
    <row r="6667" spans="1:30" x14ac:dyDescent="0.25">
      <c r="A6667" s="128" t="s">
        <v>35</v>
      </c>
      <c r="B6667" s="128" t="s">
        <v>36</v>
      </c>
      <c r="C6667" s="128" t="s">
        <v>37</v>
      </c>
      <c r="D6667" s="128" t="s">
        <v>121</v>
      </c>
      <c r="E6667" s="128" t="s">
        <v>122</v>
      </c>
      <c r="F6667" s="128" t="s">
        <v>123</v>
      </c>
      <c r="G6667" s="128" t="s">
        <v>124</v>
      </c>
      <c r="H6667" s="128" t="s">
        <v>124</v>
      </c>
      <c r="I6667" s="128" t="s">
        <v>42</v>
      </c>
      <c r="J6667" s="128" t="s">
        <v>652</v>
      </c>
      <c r="K6667" s="128" t="s">
        <v>652</v>
      </c>
      <c r="L6667" s="128" t="s">
        <v>43</v>
      </c>
      <c r="M6667" s="128" t="s">
        <v>44</v>
      </c>
      <c r="N6667" s="128" t="s">
        <v>150</v>
      </c>
      <c r="O6667" s="128" t="s">
        <v>1534</v>
      </c>
      <c r="P6667" s="128" t="s">
        <v>1152</v>
      </c>
      <c r="Q6667" s="128" t="s">
        <v>2486</v>
      </c>
      <c r="R6667" s="128" t="s">
        <v>2495</v>
      </c>
      <c r="S6667" s="127">
        <v>201509</v>
      </c>
      <c r="T6667" s="128" t="s">
        <v>47</v>
      </c>
      <c r="U6667" s="127">
        <v>0</v>
      </c>
      <c r="V6667" s="138">
        <v>-171578.46</v>
      </c>
      <c r="W6667" s="128" t="s">
        <v>1152</v>
      </c>
      <c r="X6667" s="128" t="s">
        <v>177</v>
      </c>
      <c r="Y6667" s="128" t="s">
        <v>1152</v>
      </c>
      <c r="Z6667" s="128" t="s">
        <v>48</v>
      </c>
      <c r="AA6667" s="128" t="s">
        <v>2481</v>
      </c>
      <c r="AB6667" s="128" t="s">
        <v>42</v>
      </c>
      <c r="AC6667" s="128" t="s">
        <v>2496</v>
      </c>
      <c r="AD6667" s="128" t="s">
        <v>51</v>
      </c>
    </row>
    <row r="6668" spans="1:30" x14ac:dyDescent="0.25">
      <c r="A6668" s="128" t="s">
        <v>35</v>
      </c>
      <c r="B6668" s="128" t="s">
        <v>36</v>
      </c>
      <c r="C6668" s="128" t="s">
        <v>37</v>
      </c>
      <c r="D6668" s="128" t="s">
        <v>121</v>
      </c>
      <c r="E6668" s="128" t="s">
        <v>122</v>
      </c>
      <c r="F6668" s="128" t="s">
        <v>123</v>
      </c>
      <c r="G6668" s="128" t="s">
        <v>124</v>
      </c>
      <c r="H6668" s="128" t="s">
        <v>124</v>
      </c>
      <c r="I6668" s="128" t="s">
        <v>42</v>
      </c>
      <c r="J6668" s="128" t="s">
        <v>532</v>
      </c>
      <c r="K6668" s="128" t="s">
        <v>532</v>
      </c>
      <c r="L6668" s="128" t="s">
        <v>43</v>
      </c>
      <c r="M6668" s="128" t="s">
        <v>44</v>
      </c>
      <c r="N6668" s="128" t="s">
        <v>150</v>
      </c>
      <c r="O6668" s="128" t="s">
        <v>1534</v>
      </c>
      <c r="P6668" s="128" t="s">
        <v>1152</v>
      </c>
      <c r="Q6668" s="128" t="s">
        <v>2486</v>
      </c>
      <c r="R6668" s="128" t="s">
        <v>2495</v>
      </c>
      <c r="S6668" s="127">
        <v>201509</v>
      </c>
      <c r="T6668" s="128" t="s">
        <v>47</v>
      </c>
      <c r="U6668" s="127">
        <v>0</v>
      </c>
      <c r="V6668" s="138">
        <v>-152490.57999999999</v>
      </c>
      <c r="W6668" s="128" t="s">
        <v>1152</v>
      </c>
      <c r="X6668" s="128" t="s">
        <v>177</v>
      </c>
      <c r="Y6668" s="128" t="s">
        <v>1152</v>
      </c>
      <c r="Z6668" s="128" t="s">
        <v>48</v>
      </c>
      <c r="AA6668" s="128" t="s">
        <v>2481</v>
      </c>
      <c r="AB6668" s="128" t="s">
        <v>42</v>
      </c>
      <c r="AC6668" s="128" t="s">
        <v>2496</v>
      </c>
      <c r="AD6668" s="128" t="s">
        <v>51</v>
      </c>
    </row>
    <row r="6669" spans="1:30" x14ac:dyDescent="0.25">
      <c r="A6669" s="128" t="s">
        <v>35</v>
      </c>
      <c r="B6669" s="128" t="s">
        <v>36</v>
      </c>
      <c r="C6669" s="128" t="s">
        <v>37</v>
      </c>
      <c r="D6669" s="128" t="s">
        <v>121</v>
      </c>
      <c r="E6669" s="128" t="s">
        <v>122</v>
      </c>
      <c r="F6669" s="128" t="s">
        <v>123</v>
      </c>
      <c r="G6669" s="128" t="s">
        <v>124</v>
      </c>
      <c r="H6669" s="128" t="s">
        <v>124</v>
      </c>
      <c r="I6669" s="128" t="s">
        <v>42</v>
      </c>
      <c r="J6669" s="128" t="s">
        <v>182</v>
      </c>
      <c r="K6669" s="128" t="s">
        <v>182</v>
      </c>
      <c r="L6669" s="128" t="s">
        <v>43</v>
      </c>
      <c r="M6669" s="128" t="s">
        <v>44</v>
      </c>
      <c r="N6669" s="128" t="s">
        <v>150</v>
      </c>
      <c r="O6669" s="128" t="s">
        <v>1534</v>
      </c>
      <c r="P6669" s="128" t="s">
        <v>1152</v>
      </c>
      <c r="Q6669" s="128" t="s">
        <v>2486</v>
      </c>
      <c r="R6669" s="128" t="s">
        <v>1152</v>
      </c>
      <c r="S6669" s="127">
        <v>201509</v>
      </c>
      <c r="T6669" s="128" t="s">
        <v>47</v>
      </c>
      <c r="U6669" s="127">
        <v>0</v>
      </c>
      <c r="V6669" s="138">
        <v>-151447.9</v>
      </c>
      <c r="W6669" s="128" t="s">
        <v>1152</v>
      </c>
      <c r="X6669" s="128" t="s">
        <v>177</v>
      </c>
      <c r="Y6669" s="128" t="s">
        <v>1152</v>
      </c>
      <c r="Z6669" s="128" t="s">
        <v>48</v>
      </c>
      <c r="AA6669" s="128" t="s">
        <v>2481</v>
      </c>
      <c r="AB6669" s="128" t="s">
        <v>42</v>
      </c>
      <c r="AC6669" s="128" t="s">
        <v>2496</v>
      </c>
      <c r="AD6669" s="128" t="s">
        <v>51</v>
      </c>
    </row>
    <row r="6670" spans="1:30" x14ac:dyDescent="0.25">
      <c r="A6670" s="128" t="s">
        <v>35</v>
      </c>
      <c r="B6670" s="128" t="s">
        <v>36</v>
      </c>
      <c r="C6670" s="128" t="s">
        <v>37</v>
      </c>
      <c r="D6670" s="128" t="s">
        <v>121</v>
      </c>
      <c r="E6670" s="128" t="s">
        <v>122</v>
      </c>
      <c r="F6670" s="128" t="s">
        <v>123</v>
      </c>
      <c r="G6670" s="128" t="s">
        <v>124</v>
      </c>
      <c r="H6670" s="128" t="s">
        <v>124</v>
      </c>
      <c r="I6670" s="128" t="s">
        <v>42</v>
      </c>
      <c r="J6670" s="128" t="s">
        <v>652</v>
      </c>
      <c r="K6670" s="128" t="s">
        <v>652</v>
      </c>
      <c r="L6670" s="128" t="s">
        <v>43</v>
      </c>
      <c r="M6670" s="128" t="s">
        <v>44</v>
      </c>
      <c r="N6670" s="128" t="s">
        <v>150</v>
      </c>
      <c r="O6670" s="128" t="s">
        <v>1534</v>
      </c>
      <c r="P6670" s="128" t="s">
        <v>1152</v>
      </c>
      <c r="Q6670" s="128" t="s">
        <v>2486</v>
      </c>
      <c r="R6670" s="128" t="s">
        <v>1152</v>
      </c>
      <c r="S6670" s="127">
        <v>201509</v>
      </c>
      <c r="T6670" s="128" t="s">
        <v>47</v>
      </c>
      <c r="U6670" s="127">
        <v>0</v>
      </c>
      <c r="V6670" s="138">
        <v>-81873.649999999994</v>
      </c>
      <c r="W6670" s="128" t="s">
        <v>1152</v>
      </c>
      <c r="X6670" s="128" t="s">
        <v>177</v>
      </c>
      <c r="Y6670" s="128" t="s">
        <v>1152</v>
      </c>
      <c r="Z6670" s="128" t="s">
        <v>48</v>
      </c>
      <c r="AA6670" s="128" t="s">
        <v>2481</v>
      </c>
      <c r="AB6670" s="128" t="s">
        <v>42</v>
      </c>
      <c r="AC6670" s="128" t="s">
        <v>2496</v>
      </c>
      <c r="AD6670" s="128" t="s">
        <v>51</v>
      </c>
    </row>
    <row r="6671" spans="1:30" x14ac:dyDescent="0.25">
      <c r="A6671" s="128" t="s">
        <v>35</v>
      </c>
      <c r="B6671" s="128" t="s">
        <v>36</v>
      </c>
      <c r="C6671" s="128" t="s">
        <v>37</v>
      </c>
      <c r="D6671" s="128" t="s">
        <v>121</v>
      </c>
      <c r="E6671" s="128" t="s">
        <v>122</v>
      </c>
      <c r="F6671" s="128" t="s">
        <v>123</v>
      </c>
      <c r="G6671" s="128" t="s">
        <v>124</v>
      </c>
      <c r="H6671" s="128" t="s">
        <v>124</v>
      </c>
      <c r="I6671" s="128" t="s">
        <v>42</v>
      </c>
      <c r="J6671" s="128" t="s">
        <v>174</v>
      </c>
      <c r="K6671" s="128" t="s">
        <v>174</v>
      </c>
      <c r="L6671" s="128" t="s">
        <v>43</v>
      </c>
      <c r="M6671" s="128" t="s">
        <v>44</v>
      </c>
      <c r="N6671" s="128" t="s">
        <v>150</v>
      </c>
      <c r="O6671" s="128" t="s">
        <v>1534</v>
      </c>
      <c r="P6671" s="128" t="s">
        <v>1152</v>
      </c>
      <c r="Q6671" s="128" t="s">
        <v>2486</v>
      </c>
      <c r="R6671" s="128" t="s">
        <v>1152</v>
      </c>
      <c r="S6671" s="127">
        <v>201509</v>
      </c>
      <c r="T6671" s="128" t="s">
        <v>47</v>
      </c>
      <c r="U6671" s="127">
        <v>0</v>
      </c>
      <c r="V6671" s="138">
        <v>-62994.44</v>
      </c>
      <c r="W6671" s="128" t="s">
        <v>1152</v>
      </c>
      <c r="X6671" s="128" t="s">
        <v>177</v>
      </c>
      <c r="Y6671" s="128" t="s">
        <v>1152</v>
      </c>
      <c r="Z6671" s="128" t="s">
        <v>48</v>
      </c>
      <c r="AA6671" s="128" t="s">
        <v>2481</v>
      </c>
      <c r="AB6671" s="128" t="s">
        <v>42</v>
      </c>
      <c r="AC6671" s="128" t="s">
        <v>2496</v>
      </c>
      <c r="AD6671" s="128" t="s">
        <v>51</v>
      </c>
    </row>
    <row r="6672" spans="1:30" x14ac:dyDescent="0.25">
      <c r="A6672" s="128" t="s">
        <v>35</v>
      </c>
      <c r="B6672" s="128" t="s">
        <v>36</v>
      </c>
      <c r="C6672" s="128" t="s">
        <v>37</v>
      </c>
      <c r="D6672" s="128" t="s">
        <v>121</v>
      </c>
      <c r="E6672" s="128" t="s">
        <v>122</v>
      </c>
      <c r="F6672" s="128" t="s">
        <v>123</v>
      </c>
      <c r="G6672" s="128" t="s">
        <v>124</v>
      </c>
      <c r="H6672" s="128" t="s">
        <v>124</v>
      </c>
      <c r="I6672" s="128" t="s">
        <v>42</v>
      </c>
      <c r="J6672" s="128" t="s">
        <v>283</v>
      </c>
      <c r="K6672" s="128" t="s">
        <v>283</v>
      </c>
      <c r="L6672" s="128" t="s">
        <v>43</v>
      </c>
      <c r="M6672" s="128" t="s">
        <v>44</v>
      </c>
      <c r="N6672" s="128" t="s">
        <v>150</v>
      </c>
      <c r="O6672" s="128" t="s">
        <v>1534</v>
      </c>
      <c r="P6672" s="128" t="s">
        <v>1152</v>
      </c>
      <c r="Q6672" s="128" t="s">
        <v>1539</v>
      </c>
      <c r="R6672" s="128" t="s">
        <v>1152</v>
      </c>
      <c r="S6672" s="127">
        <v>201509</v>
      </c>
      <c r="T6672" s="128" t="s">
        <v>47</v>
      </c>
      <c r="U6672" s="127">
        <v>0</v>
      </c>
      <c r="V6672" s="138">
        <v>-39300</v>
      </c>
      <c r="W6672" s="128" t="s">
        <v>1152</v>
      </c>
      <c r="X6672" s="128" t="s">
        <v>460</v>
      </c>
      <c r="Y6672" s="128" t="s">
        <v>1152</v>
      </c>
      <c r="Z6672" s="128" t="s">
        <v>48</v>
      </c>
      <c r="AA6672" s="128" t="s">
        <v>2481</v>
      </c>
      <c r="AB6672" s="128" t="s">
        <v>42</v>
      </c>
      <c r="AC6672" s="128" t="s">
        <v>2496</v>
      </c>
      <c r="AD6672" s="128" t="s">
        <v>51</v>
      </c>
    </row>
    <row r="6673" spans="1:30" x14ac:dyDescent="0.25">
      <c r="A6673" s="128" t="s">
        <v>35</v>
      </c>
      <c r="B6673" s="128" t="s">
        <v>36</v>
      </c>
      <c r="C6673" s="128" t="s">
        <v>37</v>
      </c>
      <c r="D6673" s="128" t="s">
        <v>121</v>
      </c>
      <c r="E6673" s="128" t="s">
        <v>122</v>
      </c>
      <c r="F6673" s="128" t="s">
        <v>123</v>
      </c>
      <c r="G6673" s="128" t="s">
        <v>124</v>
      </c>
      <c r="H6673" s="128" t="s">
        <v>124</v>
      </c>
      <c r="I6673" s="128" t="s">
        <v>42</v>
      </c>
      <c r="J6673" s="128" t="s">
        <v>285</v>
      </c>
      <c r="K6673" s="128" t="s">
        <v>285</v>
      </c>
      <c r="L6673" s="128" t="s">
        <v>43</v>
      </c>
      <c r="M6673" s="128" t="s">
        <v>44</v>
      </c>
      <c r="N6673" s="128" t="s">
        <v>150</v>
      </c>
      <c r="O6673" s="128" t="s">
        <v>1534</v>
      </c>
      <c r="P6673" s="128" t="s">
        <v>1152</v>
      </c>
      <c r="Q6673" s="128" t="s">
        <v>287</v>
      </c>
      <c r="R6673" s="128" t="s">
        <v>1152</v>
      </c>
      <c r="S6673" s="127">
        <v>201509</v>
      </c>
      <c r="T6673" s="128" t="s">
        <v>47</v>
      </c>
      <c r="U6673" s="127">
        <v>0</v>
      </c>
      <c r="V6673" s="138">
        <v>-33825</v>
      </c>
      <c r="W6673" s="128" t="s">
        <v>1152</v>
      </c>
      <c r="X6673" s="128" t="s">
        <v>288</v>
      </c>
      <c r="Y6673" s="128" t="s">
        <v>1152</v>
      </c>
      <c r="Z6673" s="128" t="s">
        <v>48</v>
      </c>
      <c r="AA6673" s="128" t="s">
        <v>2481</v>
      </c>
      <c r="AB6673" s="128" t="s">
        <v>42</v>
      </c>
      <c r="AC6673" s="128" t="s">
        <v>2496</v>
      </c>
      <c r="AD6673" s="128" t="s">
        <v>51</v>
      </c>
    </row>
    <row r="6674" spans="1:30" x14ac:dyDescent="0.25">
      <c r="A6674" s="128" t="s">
        <v>35</v>
      </c>
      <c r="B6674" s="128" t="s">
        <v>36</v>
      </c>
      <c r="C6674" s="128" t="s">
        <v>37</v>
      </c>
      <c r="D6674" s="128" t="s">
        <v>121</v>
      </c>
      <c r="E6674" s="128" t="s">
        <v>122</v>
      </c>
      <c r="F6674" s="128" t="s">
        <v>123</v>
      </c>
      <c r="G6674" s="128" t="s">
        <v>124</v>
      </c>
      <c r="H6674" s="128" t="s">
        <v>124</v>
      </c>
      <c r="I6674" s="128" t="s">
        <v>42</v>
      </c>
      <c r="J6674" s="128" t="s">
        <v>532</v>
      </c>
      <c r="K6674" s="128" t="s">
        <v>532</v>
      </c>
      <c r="L6674" s="128" t="s">
        <v>43</v>
      </c>
      <c r="M6674" s="128" t="s">
        <v>44</v>
      </c>
      <c r="N6674" s="128" t="s">
        <v>150</v>
      </c>
      <c r="O6674" s="128" t="s">
        <v>1534</v>
      </c>
      <c r="P6674" s="128" t="s">
        <v>1152</v>
      </c>
      <c r="Q6674" s="128" t="s">
        <v>2486</v>
      </c>
      <c r="R6674" s="128" t="s">
        <v>1152</v>
      </c>
      <c r="S6674" s="127">
        <v>201509</v>
      </c>
      <c r="T6674" s="128" t="s">
        <v>47</v>
      </c>
      <c r="U6674" s="127">
        <v>0</v>
      </c>
      <c r="V6674" s="138">
        <v>-31261.84</v>
      </c>
      <c r="W6674" s="128" t="s">
        <v>1152</v>
      </c>
      <c r="X6674" s="128" t="s">
        <v>177</v>
      </c>
      <c r="Y6674" s="128" t="s">
        <v>1152</v>
      </c>
      <c r="Z6674" s="128" t="s">
        <v>48</v>
      </c>
      <c r="AA6674" s="128" t="s">
        <v>2481</v>
      </c>
      <c r="AB6674" s="128" t="s">
        <v>42</v>
      </c>
      <c r="AC6674" s="128" t="s">
        <v>2496</v>
      </c>
      <c r="AD6674" s="128" t="s">
        <v>51</v>
      </c>
    </row>
    <row r="6675" spans="1:30" x14ac:dyDescent="0.25">
      <c r="A6675" s="128" t="s">
        <v>35</v>
      </c>
      <c r="B6675" s="128" t="s">
        <v>36</v>
      </c>
      <c r="C6675" s="128" t="s">
        <v>37</v>
      </c>
      <c r="D6675" s="128" t="s">
        <v>121</v>
      </c>
      <c r="E6675" s="128" t="s">
        <v>122</v>
      </c>
      <c r="F6675" s="128" t="s">
        <v>123</v>
      </c>
      <c r="G6675" s="128" t="s">
        <v>124</v>
      </c>
      <c r="H6675" s="128" t="s">
        <v>124</v>
      </c>
      <c r="I6675" s="128" t="s">
        <v>42</v>
      </c>
      <c r="J6675" s="128" t="s">
        <v>182</v>
      </c>
      <c r="K6675" s="128" t="s">
        <v>182</v>
      </c>
      <c r="L6675" s="128" t="s">
        <v>43</v>
      </c>
      <c r="M6675" s="128" t="s">
        <v>44</v>
      </c>
      <c r="N6675" s="128" t="s">
        <v>180</v>
      </c>
      <c r="O6675" s="128" t="s">
        <v>1534</v>
      </c>
      <c r="P6675" s="128" t="s">
        <v>1152</v>
      </c>
      <c r="Q6675" s="128" t="s">
        <v>2486</v>
      </c>
      <c r="R6675" s="128" t="s">
        <v>2495</v>
      </c>
      <c r="S6675" s="127">
        <v>201509</v>
      </c>
      <c r="T6675" s="128" t="s">
        <v>47</v>
      </c>
      <c r="U6675" s="127">
        <v>0</v>
      </c>
      <c r="V6675" s="138">
        <v>-1106693.43</v>
      </c>
      <c r="W6675" s="128" t="s">
        <v>1152</v>
      </c>
      <c r="X6675" s="128" t="s">
        <v>177</v>
      </c>
      <c r="Y6675" s="128" t="s">
        <v>1152</v>
      </c>
      <c r="Z6675" s="128" t="s">
        <v>48</v>
      </c>
      <c r="AA6675" s="128" t="s">
        <v>2481</v>
      </c>
      <c r="AB6675" s="128" t="s">
        <v>42</v>
      </c>
      <c r="AC6675" s="128" t="s">
        <v>2496</v>
      </c>
      <c r="AD6675" s="128" t="s">
        <v>51</v>
      </c>
    </row>
    <row r="6676" spans="1:30" x14ac:dyDescent="0.25">
      <c r="A6676" s="128" t="s">
        <v>35</v>
      </c>
      <c r="B6676" s="128" t="s">
        <v>36</v>
      </c>
      <c r="C6676" s="128" t="s">
        <v>37</v>
      </c>
      <c r="D6676" s="128" t="s">
        <v>121</v>
      </c>
      <c r="E6676" s="128" t="s">
        <v>122</v>
      </c>
      <c r="F6676" s="128" t="s">
        <v>123</v>
      </c>
      <c r="G6676" s="128" t="s">
        <v>124</v>
      </c>
      <c r="H6676" s="128" t="s">
        <v>124</v>
      </c>
      <c r="I6676" s="128" t="s">
        <v>42</v>
      </c>
      <c r="J6676" s="128" t="s">
        <v>182</v>
      </c>
      <c r="K6676" s="128" t="s">
        <v>182</v>
      </c>
      <c r="L6676" s="128" t="s">
        <v>43</v>
      </c>
      <c r="M6676" s="128" t="s">
        <v>44</v>
      </c>
      <c r="N6676" s="128" t="s">
        <v>180</v>
      </c>
      <c r="O6676" s="128" t="s">
        <v>1534</v>
      </c>
      <c r="P6676" s="128" t="s">
        <v>1152</v>
      </c>
      <c r="Q6676" s="128" t="s">
        <v>2486</v>
      </c>
      <c r="R6676" s="128" t="s">
        <v>1152</v>
      </c>
      <c r="S6676" s="127">
        <v>201509</v>
      </c>
      <c r="T6676" s="128" t="s">
        <v>47</v>
      </c>
      <c r="U6676" s="127">
        <v>0</v>
      </c>
      <c r="V6676" s="138">
        <v>-525979.51</v>
      </c>
      <c r="W6676" s="128" t="s">
        <v>1152</v>
      </c>
      <c r="X6676" s="128" t="s">
        <v>177</v>
      </c>
      <c r="Y6676" s="128" t="s">
        <v>1152</v>
      </c>
      <c r="Z6676" s="128" t="s">
        <v>48</v>
      </c>
      <c r="AA6676" s="128" t="s">
        <v>2481</v>
      </c>
      <c r="AB6676" s="128" t="s">
        <v>42</v>
      </c>
      <c r="AC6676" s="128" t="s">
        <v>2496</v>
      </c>
      <c r="AD6676" s="128" t="s">
        <v>51</v>
      </c>
    </row>
    <row r="6677" spans="1:30" x14ac:dyDescent="0.25">
      <c r="A6677" s="128" t="s">
        <v>35</v>
      </c>
      <c r="B6677" s="128" t="s">
        <v>36</v>
      </c>
      <c r="C6677" s="128" t="s">
        <v>37</v>
      </c>
      <c r="D6677" s="128" t="s">
        <v>121</v>
      </c>
      <c r="E6677" s="128" t="s">
        <v>122</v>
      </c>
      <c r="F6677" s="128" t="s">
        <v>123</v>
      </c>
      <c r="G6677" s="128" t="s">
        <v>124</v>
      </c>
      <c r="H6677" s="128" t="s">
        <v>124</v>
      </c>
      <c r="I6677" s="128" t="s">
        <v>42</v>
      </c>
      <c r="J6677" s="128" t="s">
        <v>652</v>
      </c>
      <c r="K6677" s="128" t="s">
        <v>652</v>
      </c>
      <c r="L6677" s="128" t="s">
        <v>43</v>
      </c>
      <c r="M6677" s="128" t="s">
        <v>44</v>
      </c>
      <c r="N6677" s="128" t="s">
        <v>180</v>
      </c>
      <c r="O6677" s="128" t="s">
        <v>1534</v>
      </c>
      <c r="P6677" s="128" t="s">
        <v>1152</v>
      </c>
      <c r="Q6677" s="128" t="s">
        <v>2486</v>
      </c>
      <c r="R6677" s="128" t="s">
        <v>2495</v>
      </c>
      <c r="S6677" s="127">
        <v>201509</v>
      </c>
      <c r="T6677" s="128" t="s">
        <v>47</v>
      </c>
      <c r="U6677" s="127">
        <v>0</v>
      </c>
      <c r="V6677" s="138">
        <v>-387796.21</v>
      </c>
      <c r="W6677" s="128" t="s">
        <v>1152</v>
      </c>
      <c r="X6677" s="128" t="s">
        <v>177</v>
      </c>
      <c r="Y6677" s="128" t="s">
        <v>1152</v>
      </c>
      <c r="Z6677" s="128" t="s">
        <v>48</v>
      </c>
      <c r="AA6677" s="128" t="s">
        <v>2481</v>
      </c>
      <c r="AB6677" s="128" t="s">
        <v>42</v>
      </c>
      <c r="AC6677" s="128" t="s">
        <v>2496</v>
      </c>
      <c r="AD6677" s="128" t="s">
        <v>51</v>
      </c>
    </row>
    <row r="6678" spans="1:30" x14ac:dyDescent="0.25">
      <c r="A6678" s="128" t="s">
        <v>35</v>
      </c>
      <c r="B6678" s="128" t="s">
        <v>36</v>
      </c>
      <c r="C6678" s="128" t="s">
        <v>37</v>
      </c>
      <c r="D6678" s="128" t="s">
        <v>121</v>
      </c>
      <c r="E6678" s="128" t="s">
        <v>122</v>
      </c>
      <c r="F6678" s="128" t="s">
        <v>123</v>
      </c>
      <c r="G6678" s="128" t="s">
        <v>124</v>
      </c>
      <c r="H6678" s="128" t="s">
        <v>124</v>
      </c>
      <c r="I6678" s="128" t="s">
        <v>42</v>
      </c>
      <c r="J6678" s="128" t="s">
        <v>652</v>
      </c>
      <c r="K6678" s="128" t="s">
        <v>652</v>
      </c>
      <c r="L6678" s="128" t="s">
        <v>43</v>
      </c>
      <c r="M6678" s="128" t="s">
        <v>44</v>
      </c>
      <c r="N6678" s="128" t="s">
        <v>180</v>
      </c>
      <c r="O6678" s="128" t="s">
        <v>1534</v>
      </c>
      <c r="P6678" s="128" t="s">
        <v>1152</v>
      </c>
      <c r="Q6678" s="128" t="s">
        <v>2486</v>
      </c>
      <c r="R6678" s="128" t="s">
        <v>1152</v>
      </c>
      <c r="S6678" s="127">
        <v>201509</v>
      </c>
      <c r="T6678" s="128" t="s">
        <v>47</v>
      </c>
      <c r="U6678" s="127">
        <v>0</v>
      </c>
      <c r="V6678" s="138">
        <v>-387796.21</v>
      </c>
      <c r="W6678" s="128" t="s">
        <v>1152</v>
      </c>
      <c r="X6678" s="128" t="s">
        <v>177</v>
      </c>
      <c r="Y6678" s="128" t="s">
        <v>1152</v>
      </c>
      <c r="Z6678" s="128" t="s">
        <v>48</v>
      </c>
      <c r="AA6678" s="128" t="s">
        <v>2481</v>
      </c>
      <c r="AB6678" s="128" t="s">
        <v>42</v>
      </c>
      <c r="AC6678" s="128" t="s">
        <v>2496</v>
      </c>
      <c r="AD6678" s="128" t="s">
        <v>51</v>
      </c>
    </row>
    <row r="6679" spans="1:30" x14ac:dyDescent="0.25">
      <c r="A6679" s="128" t="s">
        <v>35</v>
      </c>
      <c r="B6679" s="128" t="s">
        <v>36</v>
      </c>
      <c r="C6679" s="128" t="s">
        <v>37</v>
      </c>
      <c r="D6679" s="128" t="s">
        <v>121</v>
      </c>
      <c r="E6679" s="128" t="s">
        <v>122</v>
      </c>
      <c r="F6679" s="128" t="s">
        <v>123</v>
      </c>
      <c r="G6679" s="128" t="s">
        <v>124</v>
      </c>
      <c r="H6679" s="128" t="s">
        <v>124</v>
      </c>
      <c r="I6679" s="128" t="s">
        <v>42</v>
      </c>
      <c r="J6679" s="128" t="s">
        <v>532</v>
      </c>
      <c r="K6679" s="128" t="s">
        <v>532</v>
      </c>
      <c r="L6679" s="128" t="s">
        <v>43</v>
      </c>
      <c r="M6679" s="128" t="s">
        <v>44</v>
      </c>
      <c r="N6679" s="128" t="s">
        <v>180</v>
      </c>
      <c r="O6679" s="128" t="s">
        <v>1534</v>
      </c>
      <c r="P6679" s="128" t="s">
        <v>1152</v>
      </c>
      <c r="Q6679" s="128" t="s">
        <v>2486</v>
      </c>
      <c r="R6679" s="128" t="s">
        <v>2495</v>
      </c>
      <c r="S6679" s="127">
        <v>201509</v>
      </c>
      <c r="T6679" s="128" t="s">
        <v>47</v>
      </c>
      <c r="U6679" s="127">
        <v>0</v>
      </c>
      <c r="V6679" s="138">
        <v>-243533.63</v>
      </c>
      <c r="W6679" s="128" t="s">
        <v>1152</v>
      </c>
      <c r="X6679" s="128" t="s">
        <v>177</v>
      </c>
      <c r="Y6679" s="128" t="s">
        <v>1152</v>
      </c>
      <c r="Z6679" s="128" t="s">
        <v>48</v>
      </c>
      <c r="AA6679" s="128" t="s">
        <v>2481</v>
      </c>
      <c r="AB6679" s="128" t="s">
        <v>42</v>
      </c>
      <c r="AC6679" s="128" t="s">
        <v>2496</v>
      </c>
      <c r="AD6679" s="128" t="s">
        <v>51</v>
      </c>
    </row>
    <row r="6680" spans="1:30" x14ac:dyDescent="0.25">
      <c r="A6680" s="128" t="s">
        <v>35</v>
      </c>
      <c r="B6680" s="128" t="s">
        <v>36</v>
      </c>
      <c r="C6680" s="128" t="s">
        <v>37</v>
      </c>
      <c r="D6680" s="128" t="s">
        <v>121</v>
      </c>
      <c r="E6680" s="128" t="s">
        <v>122</v>
      </c>
      <c r="F6680" s="128" t="s">
        <v>123</v>
      </c>
      <c r="G6680" s="128" t="s">
        <v>124</v>
      </c>
      <c r="H6680" s="128" t="s">
        <v>124</v>
      </c>
      <c r="I6680" s="128" t="s">
        <v>42</v>
      </c>
      <c r="J6680" s="128" t="s">
        <v>174</v>
      </c>
      <c r="K6680" s="128" t="s">
        <v>174</v>
      </c>
      <c r="L6680" s="128" t="s">
        <v>43</v>
      </c>
      <c r="M6680" s="128" t="s">
        <v>44</v>
      </c>
      <c r="N6680" s="128" t="s">
        <v>180</v>
      </c>
      <c r="O6680" s="128" t="s">
        <v>1534</v>
      </c>
      <c r="P6680" s="128" t="s">
        <v>1152</v>
      </c>
      <c r="Q6680" s="128" t="s">
        <v>2486</v>
      </c>
      <c r="R6680" s="128" t="s">
        <v>2495</v>
      </c>
      <c r="S6680" s="127">
        <v>201509</v>
      </c>
      <c r="T6680" s="128" t="s">
        <v>47</v>
      </c>
      <c r="U6680" s="127">
        <v>0</v>
      </c>
      <c r="V6680" s="138">
        <v>-196062.78</v>
      </c>
      <c r="W6680" s="128" t="s">
        <v>1152</v>
      </c>
      <c r="X6680" s="128" t="s">
        <v>177</v>
      </c>
      <c r="Y6680" s="128" t="s">
        <v>1152</v>
      </c>
      <c r="Z6680" s="128" t="s">
        <v>48</v>
      </c>
      <c r="AA6680" s="128" t="s">
        <v>2481</v>
      </c>
      <c r="AB6680" s="128" t="s">
        <v>42</v>
      </c>
      <c r="AC6680" s="128" t="s">
        <v>2496</v>
      </c>
      <c r="AD6680" s="128" t="s">
        <v>51</v>
      </c>
    </row>
    <row r="6681" spans="1:30" x14ac:dyDescent="0.25">
      <c r="A6681" s="128" t="s">
        <v>35</v>
      </c>
      <c r="B6681" s="128" t="s">
        <v>36</v>
      </c>
      <c r="C6681" s="128" t="s">
        <v>37</v>
      </c>
      <c r="D6681" s="128" t="s">
        <v>121</v>
      </c>
      <c r="E6681" s="128" t="s">
        <v>122</v>
      </c>
      <c r="F6681" s="128" t="s">
        <v>123</v>
      </c>
      <c r="G6681" s="128" t="s">
        <v>124</v>
      </c>
      <c r="H6681" s="128" t="s">
        <v>124</v>
      </c>
      <c r="I6681" s="128" t="s">
        <v>42</v>
      </c>
      <c r="J6681" s="128" t="s">
        <v>174</v>
      </c>
      <c r="K6681" s="128" t="s">
        <v>174</v>
      </c>
      <c r="L6681" s="128" t="s">
        <v>43</v>
      </c>
      <c r="M6681" s="128" t="s">
        <v>44</v>
      </c>
      <c r="N6681" s="128" t="s">
        <v>180</v>
      </c>
      <c r="O6681" s="128" t="s">
        <v>1534</v>
      </c>
      <c r="P6681" s="128" t="s">
        <v>1152</v>
      </c>
      <c r="Q6681" s="128" t="s">
        <v>2486</v>
      </c>
      <c r="R6681" s="128" t="s">
        <v>1152</v>
      </c>
      <c r="S6681" s="127">
        <v>201509</v>
      </c>
      <c r="T6681" s="128" t="s">
        <v>47</v>
      </c>
      <c r="U6681" s="127">
        <v>0</v>
      </c>
      <c r="V6681" s="138">
        <v>-191765.77</v>
      </c>
      <c r="W6681" s="128" t="s">
        <v>1152</v>
      </c>
      <c r="X6681" s="128" t="s">
        <v>177</v>
      </c>
      <c r="Y6681" s="128" t="s">
        <v>1152</v>
      </c>
      <c r="Z6681" s="128" t="s">
        <v>48</v>
      </c>
      <c r="AA6681" s="128" t="s">
        <v>2481</v>
      </c>
      <c r="AB6681" s="128" t="s">
        <v>42</v>
      </c>
      <c r="AC6681" s="128" t="s">
        <v>2496</v>
      </c>
      <c r="AD6681" s="128" t="s">
        <v>51</v>
      </c>
    </row>
    <row r="6682" spans="1:30" x14ac:dyDescent="0.25">
      <c r="A6682" s="128" t="s">
        <v>35</v>
      </c>
      <c r="B6682" s="128" t="s">
        <v>36</v>
      </c>
      <c r="C6682" s="128" t="s">
        <v>37</v>
      </c>
      <c r="D6682" s="128" t="s">
        <v>121</v>
      </c>
      <c r="E6682" s="128" t="s">
        <v>122</v>
      </c>
      <c r="F6682" s="128" t="s">
        <v>123</v>
      </c>
      <c r="G6682" s="128" t="s">
        <v>124</v>
      </c>
      <c r="H6682" s="128" t="s">
        <v>124</v>
      </c>
      <c r="I6682" s="128" t="s">
        <v>42</v>
      </c>
      <c r="J6682" s="128" t="s">
        <v>532</v>
      </c>
      <c r="K6682" s="128" t="s">
        <v>532</v>
      </c>
      <c r="L6682" s="128" t="s">
        <v>43</v>
      </c>
      <c r="M6682" s="128" t="s">
        <v>44</v>
      </c>
      <c r="N6682" s="128" t="s">
        <v>180</v>
      </c>
      <c r="O6682" s="128" t="s">
        <v>1534</v>
      </c>
      <c r="P6682" s="128" t="s">
        <v>1152</v>
      </c>
      <c r="Q6682" s="128" t="s">
        <v>2486</v>
      </c>
      <c r="R6682" s="128" t="s">
        <v>1152</v>
      </c>
      <c r="S6682" s="127">
        <v>201509</v>
      </c>
      <c r="T6682" s="128" t="s">
        <v>47</v>
      </c>
      <c r="U6682" s="127">
        <v>0</v>
      </c>
      <c r="V6682" s="138">
        <v>-162159.17000000001</v>
      </c>
      <c r="W6682" s="128" t="s">
        <v>1152</v>
      </c>
      <c r="X6682" s="128" t="s">
        <v>177</v>
      </c>
      <c r="Y6682" s="128" t="s">
        <v>1152</v>
      </c>
      <c r="Z6682" s="128" t="s">
        <v>48</v>
      </c>
      <c r="AA6682" s="128" t="s">
        <v>2481</v>
      </c>
      <c r="AB6682" s="128" t="s">
        <v>42</v>
      </c>
      <c r="AC6682" s="128" t="s">
        <v>2496</v>
      </c>
      <c r="AD6682" s="128" t="s">
        <v>51</v>
      </c>
    </row>
    <row r="6683" spans="1:30" x14ac:dyDescent="0.25">
      <c r="A6683" s="128" t="s">
        <v>35</v>
      </c>
      <c r="B6683" s="128" t="s">
        <v>36</v>
      </c>
      <c r="C6683" s="128" t="s">
        <v>37</v>
      </c>
      <c r="D6683" s="128" t="s">
        <v>121</v>
      </c>
      <c r="E6683" s="128" t="s">
        <v>122</v>
      </c>
      <c r="F6683" s="128" t="s">
        <v>123</v>
      </c>
      <c r="G6683" s="128" t="s">
        <v>124</v>
      </c>
      <c r="H6683" s="128" t="s">
        <v>124</v>
      </c>
      <c r="I6683" s="128" t="s">
        <v>42</v>
      </c>
      <c r="J6683" s="128" t="s">
        <v>500</v>
      </c>
      <c r="K6683" s="128" t="s">
        <v>500</v>
      </c>
      <c r="L6683" s="128" t="s">
        <v>43</v>
      </c>
      <c r="M6683" s="128" t="s">
        <v>44</v>
      </c>
      <c r="N6683" s="128" t="s">
        <v>162</v>
      </c>
      <c r="O6683" s="128" t="s">
        <v>1534</v>
      </c>
      <c r="P6683" s="128" t="s">
        <v>1152</v>
      </c>
      <c r="Q6683" s="128" t="s">
        <v>806</v>
      </c>
      <c r="R6683" s="128" t="s">
        <v>1152</v>
      </c>
      <c r="S6683" s="127">
        <v>201509</v>
      </c>
      <c r="T6683" s="128" t="s">
        <v>47</v>
      </c>
      <c r="U6683" s="127">
        <v>0</v>
      </c>
      <c r="V6683" s="138">
        <v>-15263.48</v>
      </c>
      <c r="W6683" s="128" t="s">
        <v>1152</v>
      </c>
      <c r="X6683" s="128" t="s">
        <v>807</v>
      </c>
      <c r="Y6683" s="128" t="s">
        <v>1152</v>
      </c>
      <c r="Z6683" s="128" t="s">
        <v>48</v>
      </c>
      <c r="AA6683" s="128" t="s">
        <v>2481</v>
      </c>
      <c r="AB6683" s="128" t="s">
        <v>42</v>
      </c>
      <c r="AC6683" s="128" t="s">
        <v>2496</v>
      </c>
      <c r="AD6683" s="128" t="s">
        <v>51</v>
      </c>
    </row>
    <row r="6684" spans="1:30" x14ac:dyDescent="0.25">
      <c r="A6684" s="128" t="s">
        <v>35</v>
      </c>
      <c r="B6684" s="128" t="s">
        <v>36</v>
      </c>
      <c r="C6684" s="128" t="s">
        <v>37</v>
      </c>
      <c r="D6684" s="128" t="s">
        <v>121</v>
      </c>
      <c r="E6684" s="128" t="s">
        <v>215</v>
      </c>
      <c r="F6684" s="128" t="s">
        <v>216</v>
      </c>
      <c r="G6684" s="128" t="s">
        <v>124</v>
      </c>
      <c r="H6684" s="128" t="s">
        <v>124</v>
      </c>
      <c r="I6684" s="128" t="s">
        <v>42</v>
      </c>
      <c r="J6684" s="128" t="s">
        <v>237</v>
      </c>
      <c r="K6684" s="128" t="s">
        <v>237</v>
      </c>
      <c r="L6684" s="128" t="s">
        <v>43</v>
      </c>
      <c r="M6684" s="128" t="s">
        <v>44</v>
      </c>
      <c r="N6684" s="128" t="s">
        <v>150</v>
      </c>
      <c r="O6684" s="128" t="s">
        <v>1534</v>
      </c>
      <c r="P6684" s="128" t="s">
        <v>1152</v>
      </c>
      <c r="Q6684" s="128" t="s">
        <v>1540</v>
      </c>
      <c r="R6684" s="128" t="s">
        <v>1152</v>
      </c>
      <c r="S6684" s="127">
        <v>201509</v>
      </c>
      <c r="T6684" s="128" t="s">
        <v>47</v>
      </c>
      <c r="U6684" s="127">
        <v>0</v>
      </c>
      <c r="V6684" s="138">
        <v>-285385.68</v>
      </c>
      <c r="W6684" s="128" t="s">
        <v>1152</v>
      </c>
      <c r="X6684" s="128" t="s">
        <v>422</v>
      </c>
      <c r="Y6684" s="128" t="s">
        <v>1152</v>
      </c>
      <c r="Z6684" s="128" t="s">
        <v>48</v>
      </c>
      <c r="AA6684" s="128" t="s">
        <v>2481</v>
      </c>
      <c r="AB6684" s="128" t="s">
        <v>42</v>
      </c>
      <c r="AC6684" s="128" t="s">
        <v>2496</v>
      </c>
      <c r="AD6684" s="128" t="s">
        <v>51</v>
      </c>
    </row>
    <row r="6685" spans="1:30" x14ac:dyDescent="0.25">
      <c r="A6685" s="128" t="s">
        <v>35</v>
      </c>
      <c r="B6685" s="128" t="s">
        <v>36</v>
      </c>
      <c r="C6685" s="128" t="s">
        <v>37</v>
      </c>
      <c r="D6685" s="128" t="s">
        <v>121</v>
      </c>
      <c r="E6685" s="128" t="s">
        <v>215</v>
      </c>
      <c r="F6685" s="128" t="s">
        <v>216</v>
      </c>
      <c r="G6685" s="128" t="s">
        <v>124</v>
      </c>
      <c r="H6685" s="128" t="s">
        <v>124</v>
      </c>
      <c r="I6685" s="128" t="s">
        <v>42</v>
      </c>
      <c r="J6685" s="128" t="s">
        <v>261</v>
      </c>
      <c r="K6685" s="128" t="s">
        <v>261</v>
      </c>
      <c r="L6685" s="128" t="s">
        <v>43</v>
      </c>
      <c r="M6685" s="128" t="s">
        <v>44</v>
      </c>
      <c r="N6685" s="128" t="s">
        <v>150</v>
      </c>
      <c r="O6685" s="128" t="s">
        <v>1534</v>
      </c>
      <c r="P6685" s="128" t="s">
        <v>1152</v>
      </c>
      <c r="Q6685" s="128" t="s">
        <v>2490</v>
      </c>
      <c r="R6685" s="128" t="s">
        <v>1152</v>
      </c>
      <c r="S6685" s="127">
        <v>201509</v>
      </c>
      <c r="T6685" s="128" t="s">
        <v>47</v>
      </c>
      <c r="U6685" s="127">
        <v>0</v>
      </c>
      <c r="V6685" s="138">
        <v>-273459</v>
      </c>
      <c r="W6685" s="128" t="s">
        <v>1152</v>
      </c>
      <c r="X6685" s="128" t="s">
        <v>267</v>
      </c>
      <c r="Y6685" s="128" t="s">
        <v>1152</v>
      </c>
      <c r="Z6685" s="128" t="s">
        <v>48</v>
      </c>
      <c r="AA6685" s="128" t="s">
        <v>2481</v>
      </c>
      <c r="AB6685" s="128" t="s">
        <v>42</v>
      </c>
      <c r="AC6685" s="128" t="s">
        <v>2496</v>
      </c>
      <c r="AD6685" s="128" t="s">
        <v>51</v>
      </c>
    </row>
    <row r="6686" spans="1:30" x14ac:dyDescent="0.25">
      <c r="A6686" s="128" t="s">
        <v>35</v>
      </c>
      <c r="B6686" s="128" t="s">
        <v>36</v>
      </c>
      <c r="C6686" s="128" t="s">
        <v>37</v>
      </c>
      <c r="D6686" s="128" t="s">
        <v>121</v>
      </c>
      <c r="E6686" s="128" t="s">
        <v>215</v>
      </c>
      <c r="F6686" s="128" t="s">
        <v>216</v>
      </c>
      <c r="G6686" s="128" t="s">
        <v>124</v>
      </c>
      <c r="H6686" s="128" t="s">
        <v>124</v>
      </c>
      <c r="I6686" s="128" t="s">
        <v>42</v>
      </c>
      <c r="J6686" s="128" t="s">
        <v>217</v>
      </c>
      <c r="K6686" s="128" t="s">
        <v>217</v>
      </c>
      <c r="L6686" s="128" t="s">
        <v>43</v>
      </c>
      <c r="M6686" s="128" t="s">
        <v>44</v>
      </c>
      <c r="N6686" s="128" t="s">
        <v>150</v>
      </c>
      <c r="O6686" s="128" t="s">
        <v>1534</v>
      </c>
      <c r="P6686" s="128" t="s">
        <v>1152</v>
      </c>
      <c r="Q6686" s="128" t="s">
        <v>2489</v>
      </c>
      <c r="R6686" s="128" t="s">
        <v>1152</v>
      </c>
      <c r="S6686" s="127">
        <v>201509</v>
      </c>
      <c r="T6686" s="128" t="s">
        <v>47</v>
      </c>
      <c r="U6686" s="127">
        <v>0</v>
      </c>
      <c r="V6686" s="138">
        <v>-100806.12</v>
      </c>
      <c r="W6686" s="128" t="s">
        <v>1152</v>
      </c>
      <c r="X6686" s="128" t="s">
        <v>230</v>
      </c>
      <c r="Y6686" s="128" t="s">
        <v>1152</v>
      </c>
      <c r="Z6686" s="128" t="s">
        <v>48</v>
      </c>
      <c r="AA6686" s="128" t="s">
        <v>2481</v>
      </c>
      <c r="AB6686" s="128" t="s">
        <v>42</v>
      </c>
      <c r="AC6686" s="128" t="s">
        <v>2496</v>
      </c>
      <c r="AD6686" s="128" t="s">
        <v>51</v>
      </c>
    </row>
    <row r="6687" spans="1:30" x14ac:dyDescent="0.25">
      <c r="A6687" s="128" t="s">
        <v>35</v>
      </c>
      <c r="B6687" s="128" t="s">
        <v>36</v>
      </c>
      <c r="C6687" s="128" t="s">
        <v>37</v>
      </c>
      <c r="D6687" s="128" t="s">
        <v>121</v>
      </c>
      <c r="E6687" s="128" t="s">
        <v>215</v>
      </c>
      <c r="F6687" s="128" t="s">
        <v>216</v>
      </c>
      <c r="G6687" s="128" t="s">
        <v>124</v>
      </c>
      <c r="H6687" s="128" t="s">
        <v>124</v>
      </c>
      <c r="I6687" s="128" t="s">
        <v>42</v>
      </c>
      <c r="J6687" s="128" t="s">
        <v>250</v>
      </c>
      <c r="K6687" s="128" t="s">
        <v>250</v>
      </c>
      <c r="L6687" s="128" t="s">
        <v>43</v>
      </c>
      <c r="M6687" s="128" t="s">
        <v>44</v>
      </c>
      <c r="N6687" s="128" t="s">
        <v>150</v>
      </c>
      <c r="O6687" s="128" t="s">
        <v>1534</v>
      </c>
      <c r="P6687" s="128" t="s">
        <v>1152</v>
      </c>
      <c r="Q6687" s="128" t="s">
        <v>1541</v>
      </c>
      <c r="R6687" s="128" t="s">
        <v>1152</v>
      </c>
      <c r="S6687" s="127">
        <v>201509</v>
      </c>
      <c r="T6687" s="128" t="s">
        <v>47</v>
      </c>
      <c r="U6687" s="127">
        <v>0</v>
      </c>
      <c r="V6687" s="138">
        <v>-81889</v>
      </c>
      <c r="W6687" s="128" t="s">
        <v>1152</v>
      </c>
      <c r="X6687" s="128" t="s">
        <v>433</v>
      </c>
      <c r="Y6687" s="128" t="s">
        <v>1152</v>
      </c>
      <c r="Z6687" s="128" t="s">
        <v>48</v>
      </c>
      <c r="AA6687" s="128" t="s">
        <v>2481</v>
      </c>
      <c r="AB6687" s="128" t="s">
        <v>42</v>
      </c>
      <c r="AC6687" s="128" t="s">
        <v>2496</v>
      </c>
      <c r="AD6687" s="128" t="s">
        <v>51</v>
      </c>
    </row>
    <row r="6688" spans="1:30" x14ac:dyDescent="0.25">
      <c r="A6688" s="128" t="s">
        <v>35</v>
      </c>
      <c r="B6688" s="128" t="s">
        <v>36</v>
      </c>
      <c r="C6688" s="128" t="s">
        <v>37</v>
      </c>
      <c r="D6688" s="128" t="s">
        <v>121</v>
      </c>
      <c r="E6688" s="128" t="s">
        <v>215</v>
      </c>
      <c r="F6688" s="128" t="s">
        <v>216</v>
      </c>
      <c r="G6688" s="128" t="s">
        <v>124</v>
      </c>
      <c r="H6688" s="128" t="s">
        <v>124</v>
      </c>
      <c r="I6688" s="128" t="s">
        <v>42</v>
      </c>
      <c r="J6688" s="128" t="s">
        <v>231</v>
      </c>
      <c r="K6688" s="128" t="s">
        <v>231</v>
      </c>
      <c r="L6688" s="128" t="s">
        <v>43</v>
      </c>
      <c r="M6688" s="128" t="s">
        <v>44</v>
      </c>
      <c r="N6688" s="128" t="s">
        <v>150</v>
      </c>
      <c r="O6688" s="128" t="s">
        <v>1534</v>
      </c>
      <c r="P6688" s="128" t="s">
        <v>1152</v>
      </c>
      <c r="Q6688" s="128" t="s">
        <v>2489</v>
      </c>
      <c r="R6688" s="128" t="s">
        <v>1152</v>
      </c>
      <c r="S6688" s="127">
        <v>201509</v>
      </c>
      <c r="T6688" s="128" t="s">
        <v>47</v>
      </c>
      <c r="U6688" s="127">
        <v>0</v>
      </c>
      <c r="V6688" s="138">
        <v>-65214.8</v>
      </c>
      <c r="W6688" s="128" t="s">
        <v>1152</v>
      </c>
      <c r="X6688" s="128" t="s">
        <v>236</v>
      </c>
      <c r="Y6688" s="128" t="s">
        <v>1152</v>
      </c>
      <c r="Z6688" s="128" t="s">
        <v>48</v>
      </c>
      <c r="AA6688" s="128" t="s">
        <v>2481</v>
      </c>
      <c r="AB6688" s="128" t="s">
        <v>42</v>
      </c>
      <c r="AC6688" s="128" t="s">
        <v>2496</v>
      </c>
      <c r="AD6688" s="128" t="s">
        <v>51</v>
      </c>
    </row>
    <row r="6689" spans="1:30" x14ac:dyDescent="0.25">
      <c r="A6689" s="128" t="s">
        <v>35</v>
      </c>
      <c r="B6689" s="128" t="s">
        <v>36</v>
      </c>
      <c r="C6689" s="128" t="s">
        <v>37</v>
      </c>
      <c r="D6689" s="128" t="s">
        <v>121</v>
      </c>
      <c r="E6689" s="128" t="s">
        <v>215</v>
      </c>
      <c r="F6689" s="128" t="s">
        <v>216</v>
      </c>
      <c r="G6689" s="128" t="s">
        <v>124</v>
      </c>
      <c r="H6689" s="128" t="s">
        <v>124</v>
      </c>
      <c r="I6689" s="128" t="s">
        <v>42</v>
      </c>
      <c r="J6689" s="128" t="s">
        <v>437</v>
      </c>
      <c r="K6689" s="128" t="s">
        <v>437</v>
      </c>
      <c r="L6689" s="128" t="s">
        <v>43</v>
      </c>
      <c r="M6689" s="128" t="s">
        <v>44</v>
      </c>
      <c r="N6689" s="128" t="s">
        <v>150</v>
      </c>
      <c r="O6689" s="128" t="s">
        <v>1534</v>
      </c>
      <c r="P6689" s="128" t="s">
        <v>1152</v>
      </c>
      <c r="Q6689" s="128" t="s">
        <v>2490</v>
      </c>
      <c r="R6689" s="128" t="s">
        <v>1152</v>
      </c>
      <c r="S6689" s="127">
        <v>201509</v>
      </c>
      <c r="T6689" s="128" t="s">
        <v>47</v>
      </c>
      <c r="U6689" s="127">
        <v>0</v>
      </c>
      <c r="V6689" s="138">
        <v>-5384.68</v>
      </c>
      <c r="W6689" s="128" t="s">
        <v>1152</v>
      </c>
      <c r="X6689" s="128" t="s">
        <v>577</v>
      </c>
      <c r="Y6689" s="128" t="s">
        <v>1152</v>
      </c>
      <c r="Z6689" s="128" t="s">
        <v>48</v>
      </c>
      <c r="AA6689" s="128" t="s">
        <v>2481</v>
      </c>
      <c r="AB6689" s="128" t="s">
        <v>42</v>
      </c>
      <c r="AC6689" s="128" t="s">
        <v>2496</v>
      </c>
      <c r="AD6689" s="128" t="s">
        <v>51</v>
      </c>
    </row>
    <row r="6690" spans="1:30" x14ac:dyDescent="0.25">
      <c r="A6690" s="128" t="s">
        <v>35</v>
      </c>
      <c r="B6690" s="128" t="s">
        <v>36</v>
      </c>
      <c r="C6690" s="128" t="s">
        <v>37</v>
      </c>
      <c r="D6690" s="128" t="s">
        <v>121</v>
      </c>
      <c r="E6690" s="128" t="s">
        <v>215</v>
      </c>
      <c r="F6690" s="128" t="s">
        <v>216</v>
      </c>
      <c r="G6690" s="128" t="s">
        <v>124</v>
      </c>
      <c r="H6690" s="128" t="s">
        <v>124</v>
      </c>
      <c r="I6690" s="128" t="s">
        <v>42</v>
      </c>
      <c r="J6690" s="128" t="s">
        <v>250</v>
      </c>
      <c r="K6690" s="128" t="s">
        <v>250</v>
      </c>
      <c r="L6690" s="128" t="s">
        <v>43</v>
      </c>
      <c r="M6690" s="128" t="s">
        <v>44</v>
      </c>
      <c r="N6690" s="128" t="s">
        <v>180</v>
      </c>
      <c r="O6690" s="128" t="s">
        <v>1534</v>
      </c>
      <c r="P6690" s="128" t="s">
        <v>1152</v>
      </c>
      <c r="Q6690" s="128" t="s">
        <v>1545</v>
      </c>
      <c r="R6690" s="128" t="s">
        <v>1152</v>
      </c>
      <c r="S6690" s="127">
        <v>201509</v>
      </c>
      <c r="T6690" s="128" t="s">
        <v>47</v>
      </c>
      <c r="U6690" s="127">
        <v>0</v>
      </c>
      <c r="V6690" s="138">
        <v>-52200</v>
      </c>
      <c r="W6690" s="128" t="s">
        <v>1152</v>
      </c>
      <c r="X6690" s="128" t="s">
        <v>1162</v>
      </c>
      <c r="Y6690" s="128" t="s">
        <v>1152</v>
      </c>
      <c r="Z6690" s="128" t="s">
        <v>48</v>
      </c>
      <c r="AA6690" s="128" t="s">
        <v>2481</v>
      </c>
      <c r="AB6690" s="128" t="s">
        <v>42</v>
      </c>
      <c r="AC6690" s="128" t="s">
        <v>2496</v>
      </c>
      <c r="AD6690" s="128" t="s">
        <v>51</v>
      </c>
    </row>
    <row r="6691" spans="1:30" x14ac:dyDescent="0.25">
      <c r="A6691" s="128" t="s">
        <v>35</v>
      </c>
      <c r="B6691" s="128" t="s">
        <v>36</v>
      </c>
      <c r="C6691" s="128" t="s">
        <v>37</v>
      </c>
      <c r="D6691" s="128" t="s">
        <v>121</v>
      </c>
      <c r="E6691" s="128" t="s">
        <v>215</v>
      </c>
      <c r="F6691" s="128" t="s">
        <v>216</v>
      </c>
      <c r="G6691" s="128" t="s">
        <v>124</v>
      </c>
      <c r="H6691" s="128" t="s">
        <v>124</v>
      </c>
      <c r="I6691" s="128" t="s">
        <v>42</v>
      </c>
      <c r="J6691" s="128" t="s">
        <v>231</v>
      </c>
      <c r="K6691" s="128" t="s">
        <v>231</v>
      </c>
      <c r="L6691" s="128" t="s">
        <v>43</v>
      </c>
      <c r="M6691" s="128" t="s">
        <v>44</v>
      </c>
      <c r="N6691" s="128" t="s">
        <v>180</v>
      </c>
      <c r="O6691" s="128" t="s">
        <v>1534</v>
      </c>
      <c r="P6691" s="128" t="s">
        <v>1152</v>
      </c>
      <c r="Q6691" s="128" t="s">
        <v>2483</v>
      </c>
      <c r="R6691" s="128" t="s">
        <v>1152</v>
      </c>
      <c r="S6691" s="127">
        <v>201509</v>
      </c>
      <c r="T6691" s="128" t="s">
        <v>47</v>
      </c>
      <c r="U6691" s="127">
        <v>0</v>
      </c>
      <c r="V6691" s="138">
        <v>-51598.03</v>
      </c>
      <c r="W6691" s="128" t="s">
        <v>1152</v>
      </c>
      <c r="X6691" s="128" t="s">
        <v>975</v>
      </c>
      <c r="Y6691" s="128" t="s">
        <v>1152</v>
      </c>
      <c r="Z6691" s="128" t="s">
        <v>48</v>
      </c>
      <c r="AA6691" s="128" t="s">
        <v>2481</v>
      </c>
      <c r="AB6691" s="128" t="s">
        <v>42</v>
      </c>
      <c r="AC6691" s="128" t="s">
        <v>2496</v>
      </c>
      <c r="AD6691" s="128" t="s">
        <v>51</v>
      </c>
    </row>
    <row r="6692" spans="1:30" x14ac:dyDescent="0.25">
      <c r="A6692" s="128" t="s">
        <v>35</v>
      </c>
      <c r="B6692" s="128" t="s">
        <v>36</v>
      </c>
      <c r="C6692" s="128" t="s">
        <v>37</v>
      </c>
      <c r="D6692" s="128" t="s">
        <v>121</v>
      </c>
      <c r="E6692" s="128" t="s">
        <v>215</v>
      </c>
      <c r="F6692" s="128" t="s">
        <v>216</v>
      </c>
      <c r="G6692" s="128" t="s">
        <v>124</v>
      </c>
      <c r="H6692" s="128" t="s">
        <v>124</v>
      </c>
      <c r="I6692" s="128" t="s">
        <v>42</v>
      </c>
      <c r="J6692" s="128" t="s">
        <v>250</v>
      </c>
      <c r="K6692" s="128" t="s">
        <v>250</v>
      </c>
      <c r="L6692" s="128" t="s">
        <v>43</v>
      </c>
      <c r="M6692" s="128" t="s">
        <v>44</v>
      </c>
      <c r="N6692" s="128" t="s">
        <v>150</v>
      </c>
      <c r="O6692" s="128" t="s">
        <v>1562</v>
      </c>
      <c r="P6692" s="128" t="s">
        <v>1152</v>
      </c>
      <c r="Q6692" s="128" t="s">
        <v>2497</v>
      </c>
      <c r="R6692" s="128" t="s">
        <v>1152</v>
      </c>
      <c r="S6692" s="127">
        <v>201509</v>
      </c>
      <c r="T6692" s="128" t="s">
        <v>47</v>
      </c>
      <c r="U6692" s="127">
        <v>0</v>
      </c>
      <c r="V6692" s="138">
        <v>-18597.13</v>
      </c>
      <c r="W6692" s="128" t="s">
        <v>1152</v>
      </c>
      <c r="X6692" s="128" t="s">
        <v>1152</v>
      </c>
      <c r="Y6692" s="128" t="s">
        <v>1152</v>
      </c>
      <c r="Z6692" s="128" t="s">
        <v>48</v>
      </c>
      <c r="AA6692" s="128" t="s">
        <v>461</v>
      </c>
      <c r="AB6692" s="128" t="s">
        <v>42</v>
      </c>
      <c r="AC6692" s="128" t="s">
        <v>2498</v>
      </c>
      <c r="AD6692" s="128" t="s">
        <v>51</v>
      </c>
    </row>
    <row r="6693" spans="1:30" x14ac:dyDescent="0.25">
      <c r="A6693" s="128" t="s">
        <v>35</v>
      </c>
      <c r="B6693" s="128" t="s">
        <v>36</v>
      </c>
      <c r="C6693" s="128" t="s">
        <v>37</v>
      </c>
      <c r="D6693" s="128" t="s">
        <v>121</v>
      </c>
      <c r="E6693" s="128" t="s">
        <v>122</v>
      </c>
      <c r="F6693" s="128" t="s">
        <v>123</v>
      </c>
      <c r="G6693" s="128" t="s">
        <v>124</v>
      </c>
      <c r="H6693" s="128" t="s">
        <v>124</v>
      </c>
      <c r="I6693" s="128" t="s">
        <v>42</v>
      </c>
      <c r="J6693" s="128" t="s">
        <v>182</v>
      </c>
      <c r="K6693" s="128" t="s">
        <v>182</v>
      </c>
      <c r="L6693" s="128" t="s">
        <v>43</v>
      </c>
      <c r="M6693" s="128" t="s">
        <v>44</v>
      </c>
      <c r="N6693" s="128" t="s">
        <v>150</v>
      </c>
      <c r="O6693" s="128" t="s">
        <v>1534</v>
      </c>
      <c r="P6693" s="128" t="s">
        <v>1152</v>
      </c>
      <c r="Q6693" s="128" t="s">
        <v>2486</v>
      </c>
      <c r="R6693" s="128" t="s">
        <v>2487</v>
      </c>
      <c r="S6693" s="127">
        <v>201509</v>
      </c>
      <c r="T6693" s="128" t="s">
        <v>52</v>
      </c>
      <c r="U6693" s="127">
        <v>0</v>
      </c>
      <c r="V6693" s="138">
        <v>316982.40999999997</v>
      </c>
      <c r="W6693" s="128" t="s">
        <v>1152</v>
      </c>
      <c r="X6693" s="128" t="s">
        <v>177</v>
      </c>
      <c r="Y6693" s="128" t="s">
        <v>1152</v>
      </c>
      <c r="Z6693" s="128" t="s">
        <v>48</v>
      </c>
      <c r="AA6693" s="128" t="s">
        <v>2481</v>
      </c>
      <c r="AB6693" s="128" t="s">
        <v>42</v>
      </c>
      <c r="AC6693" s="128" t="s">
        <v>2499</v>
      </c>
      <c r="AD6693" s="128" t="s">
        <v>51</v>
      </c>
    </row>
    <row r="6694" spans="1:30" x14ac:dyDescent="0.25">
      <c r="A6694" s="128" t="s">
        <v>35</v>
      </c>
      <c r="B6694" s="128" t="s">
        <v>36</v>
      </c>
      <c r="C6694" s="128" t="s">
        <v>37</v>
      </c>
      <c r="D6694" s="128" t="s">
        <v>121</v>
      </c>
      <c r="E6694" s="128" t="s">
        <v>122</v>
      </c>
      <c r="F6694" s="128" t="s">
        <v>123</v>
      </c>
      <c r="G6694" s="128" t="s">
        <v>124</v>
      </c>
      <c r="H6694" s="128" t="s">
        <v>124</v>
      </c>
      <c r="I6694" s="128" t="s">
        <v>42</v>
      </c>
      <c r="J6694" s="128" t="s">
        <v>182</v>
      </c>
      <c r="K6694" s="128" t="s">
        <v>182</v>
      </c>
      <c r="L6694" s="128" t="s">
        <v>43</v>
      </c>
      <c r="M6694" s="128" t="s">
        <v>44</v>
      </c>
      <c r="N6694" s="128" t="s">
        <v>150</v>
      </c>
      <c r="O6694" s="128" t="s">
        <v>1534</v>
      </c>
      <c r="P6694" s="128" t="s">
        <v>1152</v>
      </c>
      <c r="Q6694" s="128" t="s">
        <v>2486</v>
      </c>
      <c r="R6694" s="128" t="s">
        <v>1152</v>
      </c>
      <c r="S6694" s="127">
        <v>201509</v>
      </c>
      <c r="T6694" s="128" t="s">
        <v>52</v>
      </c>
      <c r="U6694" s="127">
        <v>0</v>
      </c>
      <c r="V6694" s="138">
        <v>242279.76</v>
      </c>
      <c r="W6694" s="128" t="s">
        <v>1152</v>
      </c>
      <c r="X6694" s="128" t="s">
        <v>177</v>
      </c>
      <c r="Y6694" s="128" t="s">
        <v>1152</v>
      </c>
      <c r="Z6694" s="128" t="s">
        <v>48</v>
      </c>
      <c r="AA6694" s="128" t="s">
        <v>2481</v>
      </c>
      <c r="AB6694" s="128" t="s">
        <v>42</v>
      </c>
      <c r="AC6694" s="128" t="s">
        <v>2499</v>
      </c>
      <c r="AD6694" s="128" t="s">
        <v>51</v>
      </c>
    </row>
    <row r="6695" spans="1:30" x14ac:dyDescent="0.25">
      <c r="A6695" s="128" t="s">
        <v>35</v>
      </c>
      <c r="B6695" s="128" t="s">
        <v>36</v>
      </c>
      <c r="C6695" s="128" t="s">
        <v>37</v>
      </c>
      <c r="D6695" s="128" t="s">
        <v>121</v>
      </c>
      <c r="E6695" s="128" t="s">
        <v>122</v>
      </c>
      <c r="F6695" s="128" t="s">
        <v>123</v>
      </c>
      <c r="G6695" s="128" t="s">
        <v>124</v>
      </c>
      <c r="H6695" s="128" t="s">
        <v>124</v>
      </c>
      <c r="I6695" s="128" t="s">
        <v>42</v>
      </c>
      <c r="J6695" s="128" t="s">
        <v>174</v>
      </c>
      <c r="K6695" s="128" t="s">
        <v>174</v>
      </c>
      <c r="L6695" s="128" t="s">
        <v>43</v>
      </c>
      <c r="M6695" s="128" t="s">
        <v>44</v>
      </c>
      <c r="N6695" s="128" t="s">
        <v>150</v>
      </c>
      <c r="O6695" s="128" t="s">
        <v>1534</v>
      </c>
      <c r="P6695" s="128" t="s">
        <v>1152</v>
      </c>
      <c r="Q6695" s="128" t="s">
        <v>2486</v>
      </c>
      <c r="R6695" s="128" t="s">
        <v>2487</v>
      </c>
      <c r="S6695" s="127">
        <v>201509</v>
      </c>
      <c r="T6695" s="128" t="s">
        <v>52</v>
      </c>
      <c r="U6695" s="127">
        <v>0</v>
      </c>
      <c r="V6695" s="138">
        <v>169151.07</v>
      </c>
      <c r="W6695" s="128" t="s">
        <v>1152</v>
      </c>
      <c r="X6695" s="128" t="s">
        <v>177</v>
      </c>
      <c r="Y6695" s="128" t="s">
        <v>1152</v>
      </c>
      <c r="Z6695" s="128" t="s">
        <v>48</v>
      </c>
      <c r="AA6695" s="128" t="s">
        <v>2481</v>
      </c>
      <c r="AB6695" s="128" t="s">
        <v>42</v>
      </c>
      <c r="AC6695" s="128" t="s">
        <v>2499</v>
      </c>
      <c r="AD6695" s="128" t="s">
        <v>51</v>
      </c>
    </row>
    <row r="6696" spans="1:30" x14ac:dyDescent="0.25">
      <c r="A6696" s="128" t="s">
        <v>35</v>
      </c>
      <c r="B6696" s="128" t="s">
        <v>36</v>
      </c>
      <c r="C6696" s="128" t="s">
        <v>37</v>
      </c>
      <c r="D6696" s="128" t="s">
        <v>121</v>
      </c>
      <c r="E6696" s="128" t="s">
        <v>122</v>
      </c>
      <c r="F6696" s="128" t="s">
        <v>123</v>
      </c>
      <c r="G6696" s="128" t="s">
        <v>124</v>
      </c>
      <c r="H6696" s="128" t="s">
        <v>124</v>
      </c>
      <c r="I6696" s="128" t="s">
        <v>42</v>
      </c>
      <c r="J6696" s="128" t="s">
        <v>532</v>
      </c>
      <c r="K6696" s="128" t="s">
        <v>532</v>
      </c>
      <c r="L6696" s="128" t="s">
        <v>43</v>
      </c>
      <c r="M6696" s="128" t="s">
        <v>44</v>
      </c>
      <c r="N6696" s="128" t="s">
        <v>150</v>
      </c>
      <c r="O6696" s="128" t="s">
        <v>1534</v>
      </c>
      <c r="P6696" s="128" t="s">
        <v>1152</v>
      </c>
      <c r="Q6696" s="128" t="s">
        <v>2486</v>
      </c>
      <c r="R6696" s="128" t="s">
        <v>2487</v>
      </c>
      <c r="S6696" s="127">
        <v>201509</v>
      </c>
      <c r="T6696" s="128" t="s">
        <v>52</v>
      </c>
      <c r="U6696" s="127">
        <v>0</v>
      </c>
      <c r="V6696" s="138">
        <v>118698.48</v>
      </c>
      <c r="W6696" s="128" t="s">
        <v>1152</v>
      </c>
      <c r="X6696" s="128" t="s">
        <v>177</v>
      </c>
      <c r="Y6696" s="128" t="s">
        <v>1152</v>
      </c>
      <c r="Z6696" s="128" t="s">
        <v>48</v>
      </c>
      <c r="AA6696" s="128" t="s">
        <v>2481</v>
      </c>
      <c r="AB6696" s="128" t="s">
        <v>42</v>
      </c>
      <c r="AC6696" s="128" t="s">
        <v>2499</v>
      </c>
      <c r="AD6696" s="128" t="s">
        <v>51</v>
      </c>
    </row>
    <row r="6697" spans="1:30" x14ac:dyDescent="0.25">
      <c r="A6697" s="128" t="s">
        <v>35</v>
      </c>
      <c r="B6697" s="128" t="s">
        <v>36</v>
      </c>
      <c r="C6697" s="128" t="s">
        <v>37</v>
      </c>
      <c r="D6697" s="128" t="s">
        <v>121</v>
      </c>
      <c r="E6697" s="128" t="s">
        <v>122</v>
      </c>
      <c r="F6697" s="128" t="s">
        <v>123</v>
      </c>
      <c r="G6697" s="128" t="s">
        <v>124</v>
      </c>
      <c r="H6697" s="128" t="s">
        <v>124</v>
      </c>
      <c r="I6697" s="128" t="s">
        <v>42</v>
      </c>
      <c r="J6697" s="128" t="s">
        <v>283</v>
      </c>
      <c r="K6697" s="128" t="s">
        <v>283</v>
      </c>
      <c r="L6697" s="128" t="s">
        <v>43</v>
      </c>
      <c r="M6697" s="128" t="s">
        <v>44</v>
      </c>
      <c r="N6697" s="128" t="s">
        <v>150</v>
      </c>
      <c r="O6697" s="128" t="s">
        <v>1534</v>
      </c>
      <c r="P6697" s="128" t="s">
        <v>1152</v>
      </c>
      <c r="Q6697" s="128" t="s">
        <v>1539</v>
      </c>
      <c r="R6697" s="128" t="s">
        <v>1152</v>
      </c>
      <c r="S6697" s="127">
        <v>201509</v>
      </c>
      <c r="T6697" s="128" t="s">
        <v>52</v>
      </c>
      <c r="U6697" s="127">
        <v>0</v>
      </c>
      <c r="V6697" s="138">
        <v>84836.76</v>
      </c>
      <c r="W6697" s="128" t="s">
        <v>1152</v>
      </c>
      <c r="X6697" s="128" t="s">
        <v>460</v>
      </c>
      <c r="Y6697" s="128" t="s">
        <v>1152</v>
      </c>
      <c r="Z6697" s="128" t="s">
        <v>48</v>
      </c>
      <c r="AA6697" s="128" t="s">
        <v>2481</v>
      </c>
      <c r="AB6697" s="128" t="s">
        <v>42</v>
      </c>
      <c r="AC6697" s="128" t="s">
        <v>2499</v>
      </c>
      <c r="AD6697" s="128" t="s">
        <v>51</v>
      </c>
    </row>
    <row r="6698" spans="1:30" x14ac:dyDescent="0.25">
      <c r="A6698" s="128" t="s">
        <v>35</v>
      </c>
      <c r="B6698" s="128" t="s">
        <v>36</v>
      </c>
      <c r="C6698" s="128" t="s">
        <v>37</v>
      </c>
      <c r="D6698" s="128" t="s">
        <v>121</v>
      </c>
      <c r="E6698" s="128" t="s">
        <v>122</v>
      </c>
      <c r="F6698" s="128" t="s">
        <v>123</v>
      </c>
      <c r="G6698" s="128" t="s">
        <v>124</v>
      </c>
      <c r="H6698" s="128" t="s">
        <v>124</v>
      </c>
      <c r="I6698" s="128" t="s">
        <v>42</v>
      </c>
      <c r="J6698" s="128" t="s">
        <v>285</v>
      </c>
      <c r="K6698" s="128" t="s">
        <v>285</v>
      </c>
      <c r="L6698" s="128" t="s">
        <v>43</v>
      </c>
      <c r="M6698" s="128" t="s">
        <v>44</v>
      </c>
      <c r="N6698" s="128" t="s">
        <v>150</v>
      </c>
      <c r="O6698" s="128" t="s">
        <v>1534</v>
      </c>
      <c r="P6698" s="128" t="s">
        <v>1152</v>
      </c>
      <c r="Q6698" s="128" t="s">
        <v>287</v>
      </c>
      <c r="R6698" s="128" t="s">
        <v>1152</v>
      </c>
      <c r="S6698" s="127">
        <v>201509</v>
      </c>
      <c r="T6698" s="128" t="s">
        <v>52</v>
      </c>
      <c r="U6698" s="127">
        <v>0</v>
      </c>
      <c r="V6698" s="138">
        <v>58748.62</v>
      </c>
      <c r="W6698" s="128" t="s">
        <v>1152</v>
      </c>
      <c r="X6698" s="128" t="s">
        <v>288</v>
      </c>
      <c r="Y6698" s="128" t="s">
        <v>1152</v>
      </c>
      <c r="Z6698" s="128" t="s">
        <v>48</v>
      </c>
      <c r="AA6698" s="128" t="s">
        <v>2481</v>
      </c>
      <c r="AB6698" s="128" t="s">
        <v>42</v>
      </c>
      <c r="AC6698" s="128" t="s">
        <v>2499</v>
      </c>
      <c r="AD6698" s="128" t="s">
        <v>51</v>
      </c>
    </row>
    <row r="6699" spans="1:30" x14ac:dyDescent="0.25">
      <c r="A6699" s="128" t="s">
        <v>35</v>
      </c>
      <c r="B6699" s="128" t="s">
        <v>36</v>
      </c>
      <c r="C6699" s="128" t="s">
        <v>37</v>
      </c>
      <c r="D6699" s="128" t="s">
        <v>121</v>
      </c>
      <c r="E6699" s="128" t="s">
        <v>122</v>
      </c>
      <c r="F6699" s="128" t="s">
        <v>123</v>
      </c>
      <c r="G6699" s="128" t="s">
        <v>124</v>
      </c>
      <c r="H6699" s="128" t="s">
        <v>124</v>
      </c>
      <c r="I6699" s="128" t="s">
        <v>42</v>
      </c>
      <c r="J6699" s="128" t="s">
        <v>652</v>
      </c>
      <c r="K6699" s="128" t="s">
        <v>652</v>
      </c>
      <c r="L6699" s="128" t="s">
        <v>43</v>
      </c>
      <c r="M6699" s="128" t="s">
        <v>44</v>
      </c>
      <c r="N6699" s="128" t="s">
        <v>150</v>
      </c>
      <c r="O6699" s="128" t="s">
        <v>1534</v>
      </c>
      <c r="P6699" s="128" t="s">
        <v>1152</v>
      </c>
      <c r="Q6699" s="128" t="s">
        <v>2486</v>
      </c>
      <c r="R6699" s="128" t="s">
        <v>1152</v>
      </c>
      <c r="S6699" s="127">
        <v>201509</v>
      </c>
      <c r="T6699" s="128" t="s">
        <v>52</v>
      </c>
      <c r="U6699" s="127">
        <v>0</v>
      </c>
      <c r="V6699" s="138">
        <v>52380.480000000003</v>
      </c>
      <c r="W6699" s="128" t="s">
        <v>1152</v>
      </c>
      <c r="X6699" s="128" t="s">
        <v>177</v>
      </c>
      <c r="Y6699" s="128" t="s">
        <v>1152</v>
      </c>
      <c r="Z6699" s="128" t="s">
        <v>48</v>
      </c>
      <c r="AA6699" s="128" t="s">
        <v>2481</v>
      </c>
      <c r="AB6699" s="128" t="s">
        <v>42</v>
      </c>
      <c r="AC6699" s="128" t="s">
        <v>2499</v>
      </c>
      <c r="AD6699" s="128" t="s">
        <v>51</v>
      </c>
    </row>
    <row r="6700" spans="1:30" x14ac:dyDescent="0.25">
      <c r="A6700" s="128" t="s">
        <v>35</v>
      </c>
      <c r="B6700" s="128" t="s">
        <v>36</v>
      </c>
      <c r="C6700" s="128" t="s">
        <v>37</v>
      </c>
      <c r="D6700" s="128" t="s">
        <v>121</v>
      </c>
      <c r="E6700" s="128" t="s">
        <v>122</v>
      </c>
      <c r="F6700" s="128" t="s">
        <v>123</v>
      </c>
      <c r="G6700" s="128" t="s">
        <v>124</v>
      </c>
      <c r="H6700" s="128" t="s">
        <v>124</v>
      </c>
      <c r="I6700" s="128" t="s">
        <v>42</v>
      </c>
      <c r="J6700" s="128" t="s">
        <v>174</v>
      </c>
      <c r="K6700" s="128" t="s">
        <v>174</v>
      </c>
      <c r="L6700" s="128" t="s">
        <v>43</v>
      </c>
      <c r="M6700" s="128" t="s">
        <v>44</v>
      </c>
      <c r="N6700" s="128" t="s">
        <v>150</v>
      </c>
      <c r="O6700" s="128" t="s">
        <v>1534</v>
      </c>
      <c r="P6700" s="128" t="s">
        <v>1152</v>
      </c>
      <c r="Q6700" s="128" t="s">
        <v>2486</v>
      </c>
      <c r="R6700" s="128" t="s">
        <v>1152</v>
      </c>
      <c r="S6700" s="127">
        <v>201509</v>
      </c>
      <c r="T6700" s="128" t="s">
        <v>52</v>
      </c>
      <c r="U6700" s="127">
        <v>0</v>
      </c>
      <c r="V6700" s="138">
        <v>50640.19</v>
      </c>
      <c r="W6700" s="128" t="s">
        <v>1152</v>
      </c>
      <c r="X6700" s="128" t="s">
        <v>177</v>
      </c>
      <c r="Y6700" s="128" t="s">
        <v>1152</v>
      </c>
      <c r="Z6700" s="128" t="s">
        <v>48</v>
      </c>
      <c r="AA6700" s="128" t="s">
        <v>2481</v>
      </c>
      <c r="AB6700" s="128" t="s">
        <v>42</v>
      </c>
      <c r="AC6700" s="128" t="s">
        <v>2499</v>
      </c>
      <c r="AD6700" s="128" t="s">
        <v>51</v>
      </c>
    </row>
    <row r="6701" spans="1:30" x14ac:dyDescent="0.25">
      <c r="A6701" s="128" t="s">
        <v>35</v>
      </c>
      <c r="B6701" s="128" t="s">
        <v>36</v>
      </c>
      <c r="C6701" s="128" t="s">
        <v>37</v>
      </c>
      <c r="D6701" s="128" t="s">
        <v>121</v>
      </c>
      <c r="E6701" s="128" t="s">
        <v>122</v>
      </c>
      <c r="F6701" s="128" t="s">
        <v>123</v>
      </c>
      <c r="G6701" s="128" t="s">
        <v>124</v>
      </c>
      <c r="H6701" s="128" t="s">
        <v>124</v>
      </c>
      <c r="I6701" s="128" t="s">
        <v>42</v>
      </c>
      <c r="J6701" s="128" t="s">
        <v>652</v>
      </c>
      <c r="K6701" s="128" t="s">
        <v>652</v>
      </c>
      <c r="L6701" s="128" t="s">
        <v>43</v>
      </c>
      <c r="M6701" s="128" t="s">
        <v>44</v>
      </c>
      <c r="N6701" s="128" t="s">
        <v>150</v>
      </c>
      <c r="O6701" s="128" t="s">
        <v>1534</v>
      </c>
      <c r="P6701" s="128" t="s">
        <v>1152</v>
      </c>
      <c r="Q6701" s="128" t="s">
        <v>2486</v>
      </c>
      <c r="R6701" s="128" t="s">
        <v>2487</v>
      </c>
      <c r="S6701" s="127">
        <v>201509</v>
      </c>
      <c r="T6701" s="128" t="s">
        <v>52</v>
      </c>
      <c r="U6701" s="127">
        <v>0</v>
      </c>
      <c r="V6701" s="138">
        <v>32070.94</v>
      </c>
      <c r="W6701" s="128" t="s">
        <v>1152</v>
      </c>
      <c r="X6701" s="128" t="s">
        <v>177</v>
      </c>
      <c r="Y6701" s="128" t="s">
        <v>1152</v>
      </c>
      <c r="Z6701" s="128" t="s">
        <v>48</v>
      </c>
      <c r="AA6701" s="128" t="s">
        <v>2481</v>
      </c>
      <c r="AB6701" s="128" t="s">
        <v>42</v>
      </c>
      <c r="AC6701" s="128" t="s">
        <v>2499</v>
      </c>
      <c r="AD6701" s="128" t="s">
        <v>51</v>
      </c>
    </row>
    <row r="6702" spans="1:30" x14ac:dyDescent="0.25">
      <c r="A6702" s="128" t="s">
        <v>35</v>
      </c>
      <c r="B6702" s="128" t="s">
        <v>36</v>
      </c>
      <c r="C6702" s="128" t="s">
        <v>37</v>
      </c>
      <c r="D6702" s="128" t="s">
        <v>121</v>
      </c>
      <c r="E6702" s="128" t="s">
        <v>122</v>
      </c>
      <c r="F6702" s="128" t="s">
        <v>123</v>
      </c>
      <c r="G6702" s="128" t="s">
        <v>124</v>
      </c>
      <c r="H6702" s="128" t="s">
        <v>124</v>
      </c>
      <c r="I6702" s="128" t="s">
        <v>42</v>
      </c>
      <c r="J6702" s="128" t="s">
        <v>532</v>
      </c>
      <c r="K6702" s="128" t="s">
        <v>532</v>
      </c>
      <c r="L6702" s="128" t="s">
        <v>43</v>
      </c>
      <c r="M6702" s="128" t="s">
        <v>44</v>
      </c>
      <c r="N6702" s="128" t="s">
        <v>150</v>
      </c>
      <c r="O6702" s="128" t="s">
        <v>1534</v>
      </c>
      <c r="P6702" s="128" t="s">
        <v>1152</v>
      </c>
      <c r="Q6702" s="128" t="s">
        <v>2486</v>
      </c>
      <c r="R6702" s="128" t="s">
        <v>1152</v>
      </c>
      <c r="S6702" s="127">
        <v>201509</v>
      </c>
      <c r="T6702" s="128" t="s">
        <v>52</v>
      </c>
      <c r="U6702" s="127">
        <v>0</v>
      </c>
      <c r="V6702" s="138">
        <v>19991.419999999998</v>
      </c>
      <c r="W6702" s="128" t="s">
        <v>1152</v>
      </c>
      <c r="X6702" s="128" t="s">
        <v>177</v>
      </c>
      <c r="Y6702" s="128" t="s">
        <v>1152</v>
      </c>
      <c r="Z6702" s="128" t="s">
        <v>48</v>
      </c>
      <c r="AA6702" s="128" t="s">
        <v>2481</v>
      </c>
      <c r="AB6702" s="128" t="s">
        <v>42</v>
      </c>
      <c r="AC6702" s="128" t="s">
        <v>2499</v>
      </c>
      <c r="AD6702" s="128" t="s">
        <v>51</v>
      </c>
    </row>
    <row r="6703" spans="1:30" x14ac:dyDescent="0.25">
      <c r="A6703" s="128" t="s">
        <v>35</v>
      </c>
      <c r="B6703" s="128" t="s">
        <v>36</v>
      </c>
      <c r="C6703" s="128" t="s">
        <v>37</v>
      </c>
      <c r="D6703" s="128" t="s">
        <v>121</v>
      </c>
      <c r="E6703" s="128" t="s">
        <v>122</v>
      </c>
      <c r="F6703" s="128" t="s">
        <v>123</v>
      </c>
      <c r="G6703" s="128" t="s">
        <v>124</v>
      </c>
      <c r="H6703" s="128" t="s">
        <v>124</v>
      </c>
      <c r="I6703" s="128" t="s">
        <v>42</v>
      </c>
      <c r="J6703" s="128" t="s">
        <v>283</v>
      </c>
      <c r="K6703" s="128" t="s">
        <v>283</v>
      </c>
      <c r="L6703" s="128" t="s">
        <v>43</v>
      </c>
      <c r="M6703" s="128" t="s">
        <v>44</v>
      </c>
      <c r="N6703" s="128" t="s">
        <v>150</v>
      </c>
      <c r="O6703" s="128" t="s">
        <v>1534</v>
      </c>
      <c r="P6703" s="128" t="s">
        <v>1152</v>
      </c>
      <c r="Q6703" s="128" t="s">
        <v>1539</v>
      </c>
      <c r="R6703" s="128" t="s">
        <v>1152</v>
      </c>
      <c r="S6703" s="127">
        <v>201509</v>
      </c>
      <c r="T6703" s="128" t="s">
        <v>52</v>
      </c>
      <c r="U6703" s="127">
        <v>0</v>
      </c>
      <c r="V6703" s="138">
        <v>17196.849999999999</v>
      </c>
      <c r="W6703" s="128" t="s">
        <v>1152</v>
      </c>
      <c r="X6703" s="128" t="s">
        <v>460</v>
      </c>
      <c r="Y6703" s="128" t="s">
        <v>1152</v>
      </c>
      <c r="Z6703" s="128" t="s">
        <v>48</v>
      </c>
      <c r="AA6703" s="128" t="s">
        <v>2481</v>
      </c>
      <c r="AB6703" s="128" t="s">
        <v>42</v>
      </c>
      <c r="AC6703" s="128" t="s">
        <v>2499</v>
      </c>
      <c r="AD6703" s="128" t="s">
        <v>51</v>
      </c>
    </row>
    <row r="6704" spans="1:30" x14ac:dyDescent="0.25">
      <c r="A6704" s="128" t="s">
        <v>35</v>
      </c>
      <c r="B6704" s="128" t="s">
        <v>36</v>
      </c>
      <c r="C6704" s="128" t="s">
        <v>37</v>
      </c>
      <c r="D6704" s="128" t="s">
        <v>121</v>
      </c>
      <c r="E6704" s="128" t="s">
        <v>122</v>
      </c>
      <c r="F6704" s="128" t="s">
        <v>123</v>
      </c>
      <c r="G6704" s="128" t="s">
        <v>124</v>
      </c>
      <c r="H6704" s="128" t="s">
        <v>124</v>
      </c>
      <c r="I6704" s="128" t="s">
        <v>42</v>
      </c>
      <c r="J6704" s="128" t="s">
        <v>182</v>
      </c>
      <c r="K6704" s="128" t="s">
        <v>182</v>
      </c>
      <c r="L6704" s="128" t="s">
        <v>43</v>
      </c>
      <c r="M6704" s="128" t="s">
        <v>44</v>
      </c>
      <c r="N6704" s="128" t="s">
        <v>180</v>
      </c>
      <c r="O6704" s="128" t="s">
        <v>1534</v>
      </c>
      <c r="P6704" s="128" t="s">
        <v>1152</v>
      </c>
      <c r="Q6704" s="128" t="s">
        <v>2486</v>
      </c>
      <c r="R6704" s="128" t="s">
        <v>2487</v>
      </c>
      <c r="S6704" s="127">
        <v>201509</v>
      </c>
      <c r="T6704" s="128" t="s">
        <v>52</v>
      </c>
      <c r="U6704" s="127">
        <v>0</v>
      </c>
      <c r="V6704" s="138">
        <v>768872.57</v>
      </c>
      <c r="W6704" s="128" t="s">
        <v>1152</v>
      </c>
      <c r="X6704" s="128" t="s">
        <v>177</v>
      </c>
      <c r="Y6704" s="128" t="s">
        <v>1152</v>
      </c>
      <c r="Z6704" s="128" t="s">
        <v>48</v>
      </c>
      <c r="AA6704" s="128" t="s">
        <v>2481</v>
      </c>
      <c r="AB6704" s="128" t="s">
        <v>42</v>
      </c>
      <c r="AC6704" s="128" t="s">
        <v>2499</v>
      </c>
      <c r="AD6704" s="128" t="s">
        <v>51</v>
      </c>
    </row>
    <row r="6705" spans="1:30" x14ac:dyDescent="0.25">
      <c r="A6705" s="128" t="s">
        <v>35</v>
      </c>
      <c r="B6705" s="128" t="s">
        <v>36</v>
      </c>
      <c r="C6705" s="128" t="s">
        <v>37</v>
      </c>
      <c r="D6705" s="128" t="s">
        <v>121</v>
      </c>
      <c r="E6705" s="128" t="s">
        <v>122</v>
      </c>
      <c r="F6705" s="128" t="s">
        <v>123</v>
      </c>
      <c r="G6705" s="128" t="s">
        <v>124</v>
      </c>
      <c r="H6705" s="128" t="s">
        <v>124</v>
      </c>
      <c r="I6705" s="128" t="s">
        <v>42</v>
      </c>
      <c r="J6705" s="128" t="s">
        <v>182</v>
      </c>
      <c r="K6705" s="128" t="s">
        <v>182</v>
      </c>
      <c r="L6705" s="128" t="s">
        <v>43</v>
      </c>
      <c r="M6705" s="128" t="s">
        <v>44</v>
      </c>
      <c r="N6705" s="128" t="s">
        <v>180</v>
      </c>
      <c r="O6705" s="128" t="s">
        <v>1534</v>
      </c>
      <c r="P6705" s="128" t="s">
        <v>1152</v>
      </c>
      <c r="Q6705" s="128" t="s">
        <v>2486</v>
      </c>
      <c r="R6705" s="128" t="s">
        <v>1152</v>
      </c>
      <c r="S6705" s="127">
        <v>201509</v>
      </c>
      <c r="T6705" s="128" t="s">
        <v>52</v>
      </c>
      <c r="U6705" s="127">
        <v>0</v>
      </c>
      <c r="V6705" s="138">
        <v>664885.43000000005</v>
      </c>
      <c r="W6705" s="128" t="s">
        <v>1152</v>
      </c>
      <c r="X6705" s="128" t="s">
        <v>177</v>
      </c>
      <c r="Y6705" s="128" t="s">
        <v>1152</v>
      </c>
      <c r="Z6705" s="128" t="s">
        <v>48</v>
      </c>
      <c r="AA6705" s="128" t="s">
        <v>2481</v>
      </c>
      <c r="AB6705" s="128" t="s">
        <v>42</v>
      </c>
      <c r="AC6705" s="128" t="s">
        <v>2499</v>
      </c>
      <c r="AD6705" s="128" t="s">
        <v>51</v>
      </c>
    </row>
    <row r="6706" spans="1:30" x14ac:dyDescent="0.25">
      <c r="A6706" s="128" t="s">
        <v>35</v>
      </c>
      <c r="B6706" s="128" t="s">
        <v>36</v>
      </c>
      <c r="C6706" s="128" t="s">
        <v>37</v>
      </c>
      <c r="D6706" s="128" t="s">
        <v>121</v>
      </c>
      <c r="E6706" s="128" t="s">
        <v>122</v>
      </c>
      <c r="F6706" s="128" t="s">
        <v>123</v>
      </c>
      <c r="G6706" s="128" t="s">
        <v>124</v>
      </c>
      <c r="H6706" s="128" t="s">
        <v>124</v>
      </c>
      <c r="I6706" s="128" t="s">
        <v>42</v>
      </c>
      <c r="J6706" s="128" t="s">
        <v>174</v>
      </c>
      <c r="K6706" s="128" t="s">
        <v>174</v>
      </c>
      <c r="L6706" s="128" t="s">
        <v>43</v>
      </c>
      <c r="M6706" s="128" t="s">
        <v>44</v>
      </c>
      <c r="N6706" s="128" t="s">
        <v>180</v>
      </c>
      <c r="O6706" s="128" t="s">
        <v>1534</v>
      </c>
      <c r="P6706" s="128" t="s">
        <v>1152</v>
      </c>
      <c r="Q6706" s="128" t="s">
        <v>2486</v>
      </c>
      <c r="R6706" s="128" t="s">
        <v>2487</v>
      </c>
      <c r="S6706" s="127">
        <v>201509</v>
      </c>
      <c r="T6706" s="128" t="s">
        <v>52</v>
      </c>
      <c r="U6706" s="127">
        <v>0</v>
      </c>
      <c r="V6706" s="138">
        <v>280106.05</v>
      </c>
      <c r="W6706" s="128" t="s">
        <v>1152</v>
      </c>
      <c r="X6706" s="128" t="s">
        <v>177</v>
      </c>
      <c r="Y6706" s="128" t="s">
        <v>1152</v>
      </c>
      <c r="Z6706" s="128" t="s">
        <v>48</v>
      </c>
      <c r="AA6706" s="128" t="s">
        <v>2481</v>
      </c>
      <c r="AB6706" s="128" t="s">
        <v>42</v>
      </c>
      <c r="AC6706" s="128" t="s">
        <v>2499</v>
      </c>
      <c r="AD6706" s="128" t="s">
        <v>51</v>
      </c>
    </row>
    <row r="6707" spans="1:30" x14ac:dyDescent="0.25">
      <c r="A6707" s="128" t="s">
        <v>35</v>
      </c>
      <c r="B6707" s="128" t="s">
        <v>36</v>
      </c>
      <c r="C6707" s="128" t="s">
        <v>37</v>
      </c>
      <c r="D6707" s="128" t="s">
        <v>121</v>
      </c>
      <c r="E6707" s="128" t="s">
        <v>122</v>
      </c>
      <c r="F6707" s="128" t="s">
        <v>123</v>
      </c>
      <c r="G6707" s="128" t="s">
        <v>124</v>
      </c>
      <c r="H6707" s="128" t="s">
        <v>124</v>
      </c>
      <c r="I6707" s="128" t="s">
        <v>42</v>
      </c>
      <c r="J6707" s="128" t="s">
        <v>532</v>
      </c>
      <c r="K6707" s="128" t="s">
        <v>532</v>
      </c>
      <c r="L6707" s="128" t="s">
        <v>43</v>
      </c>
      <c r="M6707" s="128" t="s">
        <v>44</v>
      </c>
      <c r="N6707" s="128" t="s">
        <v>180</v>
      </c>
      <c r="O6707" s="128" t="s">
        <v>1534</v>
      </c>
      <c r="P6707" s="128" t="s">
        <v>1152</v>
      </c>
      <c r="Q6707" s="128" t="s">
        <v>2486</v>
      </c>
      <c r="R6707" s="128" t="s">
        <v>2487</v>
      </c>
      <c r="S6707" s="127">
        <v>201509</v>
      </c>
      <c r="T6707" s="128" t="s">
        <v>52</v>
      </c>
      <c r="U6707" s="127">
        <v>0</v>
      </c>
      <c r="V6707" s="138">
        <v>228167.19</v>
      </c>
      <c r="W6707" s="128" t="s">
        <v>1152</v>
      </c>
      <c r="X6707" s="128" t="s">
        <v>177</v>
      </c>
      <c r="Y6707" s="128" t="s">
        <v>1152</v>
      </c>
      <c r="Z6707" s="128" t="s">
        <v>48</v>
      </c>
      <c r="AA6707" s="128" t="s">
        <v>2481</v>
      </c>
      <c r="AB6707" s="128" t="s">
        <v>42</v>
      </c>
      <c r="AC6707" s="128" t="s">
        <v>2499</v>
      </c>
      <c r="AD6707" s="128" t="s">
        <v>51</v>
      </c>
    </row>
    <row r="6708" spans="1:30" x14ac:dyDescent="0.25">
      <c r="A6708" s="128" t="s">
        <v>35</v>
      </c>
      <c r="B6708" s="128" t="s">
        <v>36</v>
      </c>
      <c r="C6708" s="128" t="s">
        <v>37</v>
      </c>
      <c r="D6708" s="128" t="s">
        <v>121</v>
      </c>
      <c r="E6708" s="128" t="s">
        <v>122</v>
      </c>
      <c r="F6708" s="128" t="s">
        <v>123</v>
      </c>
      <c r="G6708" s="128" t="s">
        <v>124</v>
      </c>
      <c r="H6708" s="128" t="s">
        <v>124</v>
      </c>
      <c r="I6708" s="128" t="s">
        <v>42</v>
      </c>
      <c r="J6708" s="128" t="s">
        <v>174</v>
      </c>
      <c r="K6708" s="128" t="s">
        <v>174</v>
      </c>
      <c r="L6708" s="128" t="s">
        <v>43</v>
      </c>
      <c r="M6708" s="128" t="s">
        <v>44</v>
      </c>
      <c r="N6708" s="128" t="s">
        <v>180</v>
      </c>
      <c r="O6708" s="128" t="s">
        <v>1534</v>
      </c>
      <c r="P6708" s="128" t="s">
        <v>1152</v>
      </c>
      <c r="Q6708" s="128" t="s">
        <v>2486</v>
      </c>
      <c r="R6708" s="128" t="s">
        <v>1152</v>
      </c>
      <c r="S6708" s="127">
        <v>201509</v>
      </c>
      <c r="T6708" s="128" t="s">
        <v>52</v>
      </c>
      <c r="U6708" s="127">
        <v>0</v>
      </c>
      <c r="V6708" s="138">
        <v>208080.15</v>
      </c>
      <c r="W6708" s="128" t="s">
        <v>1152</v>
      </c>
      <c r="X6708" s="128" t="s">
        <v>177</v>
      </c>
      <c r="Y6708" s="128" t="s">
        <v>1152</v>
      </c>
      <c r="Z6708" s="128" t="s">
        <v>48</v>
      </c>
      <c r="AA6708" s="128" t="s">
        <v>2481</v>
      </c>
      <c r="AB6708" s="128" t="s">
        <v>42</v>
      </c>
      <c r="AC6708" s="128" t="s">
        <v>2499</v>
      </c>
      <c r="AD6708" s="128" t="s">
        <v>51</v>
      </c>
    </row>
    <row r="6709" spans="1:30" x14ac:dyDescent="0.25">
      <c r="A6709" s="128" t="s">
        <v>35</v>
      </c>
      <c r="B6709" s="128" t="s">
        <v>36</v>
      </c>
      <c r="C6709" s="128" t="s">
        <v>37</v>
      </c>
      <c r="D6709" s="128" t="s">
        <v>121</v>
      </c>
      <c r="E6709" s="128" t="s">
        <v>122</v>
      </c>
      <c r="F6709" s="128" t="s">
        <v>123</v>
      </c>
      <c r="G6709" s="128" t="s">
        <v>124</v>
      </c>
      <c r="H6709" s="128" t="s">
        <v>124</v>
      </c>
      <c r="I6709" s="128" t="s">
        <v>42</v>
      </c>
      <c r="J6709" s="128" t="s">
        <v>652</v>
      </c>
      <c r="K6709" s="128" t="s">
        <v>652</v>
      </c>
      <c r="L6709" s="128" t="s">
        <v>43</v>
      </c>
      <c r="M6709" s="128" t="s">
        <v>44</v>
      </c>
      <c r="N6709" s="128" t="s">
        <v>180</v>
      </c>
      <c r="O6709" s="128" t="s">
        <v>1534</v>
      </c>
      <c r="P6709" s="128" t="s">
        <v>1152</v>
      </c>
      <c r="Q6709" s="128" t="s">
        <v>2486</v>
      </c>
      <c r="R6709" s="128" t="s">
        <v>2487</v>
      </c>
      <c r="S6709" s="127">
        <v>201509</v>
      </c>
      <c r="T6709" s="128" t="s">
        <v>52</v>
      </c>
      <c r="U6709" s="127">
        <v>0</v>
      </c>
      <c r="V6709" s="138">
        <v>125202.23</v>
      </c>
      <c r="W6709" s="128" t="s">
        <v>1152</v>
      </c>
      <c r="X6709" s="128" t="s">
        <v>177</v>
      </c>
      <c r="Y6709" s="128" t="s">
        <v>1152</v>
      </c>
      <c r="Z6709" s="128" t="s">
        <v>48</v>
      </c>
      <c r="AA6709" s="128" t="s">
        <v>2481</v>
      </c>
      <c r="AB6709" s="128" t="s">
        <v>42</v>
      </c>
      <c r="AC6709" s="128" t="s">
        <v>2499</v>
      </c>
      <c r="AD6709" s="128" t="s">
        <v>51</v>
      </c>
    </row>
    <row r="6710" spans="1:30" x14ac:dyDescent="0.25">
      <c r="A6710" s="128" t="s">
        <v>35</v>
      </c>
      <c r="B6710" s="128" t="s">
        <v>36</v>
      </c>
      <c r="C6710" s="128" t="s">
        <v>37</v>
      </c>
      <c r="D6710" s="128" t="s">
        <v>121</v>
      </c>
      <c r="E6710" s="128" t="s">
        <v>122</v>
      </c>
      <c r="F6710" s="128" t="s">
        <v>123</v>
      </c>
      <c r="G6710" s="128" t="s">
        <v>124</v>
      </c>
      <c r="H6710" s="128" t="s">
        <v>124</v>
      </c>
      <c r="I6710" s="128" t="s">
        <v>42</v>
      </c>
      <c r="J6710" s="128" t="s">
        <v>532</v>
      </c>
      <c r="K6710" s="128" t="s">
        <v>532</v>
      </c>
      <c r="L6710" s="128" t="s">
        <v>43</v>
      </c>
      <c r="M6710" s="128" t="s">
        <v>44</v>
      </c>
      <c r="N6710" s="128" t="s">
        <v>180</v>
      </c>
      <c r="O6710" s="128" t="s">
        <v>1534</v>
      </c>
      <c r="P6710" s="128" t="s">
        <v>1152</v>
      </c>
      <c r="Q6710" s="128" t="s">
        <v>2486</v>
      </c>
      <c r="R6710" s="128" t="s">
        <v>1152</v>
      </c>
      <c r="S6710" s="127">
        <v>201509</v>
      </c>
      <c r="T6710" s="128" t="s">
        <v>52</v>
      </c>
      <c r="U6710" s="127">
        <v>0</v>
      </c>
      <c r="V6710" s="138">
        <v>78581.56</v>
      </c>
      <c r="W6710" s="128" t="s">
        <v>1152</v>
      </c>
      <c r="X6710" s="128" t="s">
        <v>177</v>
      </c>
      <c r="Y6710" s="128" t="s">
        <v>1152</v>
      </c>
      <c r="Z6710" s="128" t="s">
        <v>48</v>
      </c>
      <c r="AA6710" s="128" t="s">
        <v>2481</v>
      </c>
      <c r="AB6710" s="128" t="s">
        <v>42</v>
      </c>
      <c r="AC6710" s="128" t="s">
        <v>2499</v>
      </c>
      <c r="AD6710" s="128" t="s">
        <v>51</v>
      </c>
    </row>
    <row r="6711" spans="1:30" x14ac:dyDescent="0.25">
      <c r="A6711" s="128" t="s">
        <v>35</v>
      </c>
      <c r="B6711" s="128" t="s">
        <v>36</v>
      </c>
      <c r="C6711" s="128" t="s">
        <v>37</v>
      </c>
      <c r="D6711" s="128" t="s">
        <v>121</v>
      </c>
      <c r="E6711" s="128" t="s">
        <v>122</v>
      </c>
      <c r="F6711" s="128" t="s">
        <v>123</v>
      </c>
      <c r="G6711" s="128" t="s">
        <v>124</v>
      </c>
      <c r="H6711" s="128" t="s">
        <v>124</v>
      </c>
      <c r="I6711" s="128" t="s">
        <v>42</v>
      </c>
      <c r="J6711" s="128" t="s">
        <v>500</v>
      </c>
      <c r="K6711" s="128" t="s">
        <v>500</v>
      </c>
      <c r="L6711" s="128" t="s">
        <v>43</v>
      </c>
      <c r="M6711" s="128" t="s">
        <v>44</v>
      </c>
      <c r="N6711" s="128" t="s">
        <v>162</v>
      </c>
      <c r="O6711" s="128" t="s">
        <v>1534</v>
      </c>
      <c r="P6711" s="128" t="s">
        <v>1152</v>
      </c>
      <c r="Q6711" s="128" t="s">
        <v>806</v>
      </c>
      <c r="R6711" s="128" t="s">
        <v>1152</v>
      </c>
      <c r="S6711" s="127">
        <v>201509</v>
      </c>
      <c r="T6711" s="128" t="s">
        <v>52</v>
      </c>
      <c r="U6711" s="127">
        <v>0</v>
      </c>
      <c r="V6711" s="138">
        <v>14528</v>
      </c>
      <c r="W6711" s="128" t="s">
        <v>1152</v>
      </c>
      <c r="X6711" s="128" t="s">
        <v>807</v>
      </c>
      <c r="Y6711" s="128" t="s">
        <v>1152</v>
      </c>
      <c r="Z6711" s="128" t="s">
        <v>48</v>
      </c>
      <c r="AA6711" s="128" t="s">
        <v>2481</v>
      </c>
      <c r="AB6711" s="128" t="s">
        <v>42</v>
      </c>
      <c r="AC6711" s="128" t="s">
        <v>2499</v>
      </c>
      <c r="AD6711" s="128" t="s">
        <v>51</v>
      </c>
    </row>
    <row r="6712" spans="1:30" x14ac:dyDescent="0.25">
      <c r="A6712" s="128" t="s">
        <v>35</v>
      </c>
      <c r="B6712" s="128" t="s">
        <v>36</v>
      </c>
      <c r="C6712" s="128" t="s">
        <v>37</v>
      </c>
      <c r="D6712" s="128" t="s">
        <v>121</v>
      </c>
      <c r="E6712" s="128" t="s">
        <v>122</v>
      </c>
      <c r="F6712" s="128" t="s">
        <v>123</v>
      </c>
      <c r="G6712" s="128" t="s">
        <v>124</v>
      </c>
      <c r="H6712" s="128" t="s">
        <v>124</v>
      </c>
      <c r="I6712" s="128" t="s">
        <v>42</v>
      </c>
      <c r="J6712" s="128" t="s">
        <v>652</v>
      </c>
      <c r="K6712" s="128" t="s">
        <v>652</v>
      </c>
      <c r="L6712" s="128" t="s">
        <v>43</v>
      </c>
      <c r="M6712" s="128" t="s">
        <v>44</v>
      </c>
      <c r="N6712" s="128" t="s">
        <v>180</v>
      </c>
      <c r="O6712" s="128" t="s">
        <v>1534</v>
      </c>
      <c r="P6712" s="128" t="s">
        <v>1152</v>
      </c>
      <c r="Q6712" s="128" t="s">
        <v>2486</v>
      </c>
      <c r="R6712" s="128" t="s">
        <v>1152</v>
      </c>
      <c r="S6712" s="127">
        <v>201509</v>
      </c>
      <c r="T6712" s="128" t="s">
        <v>52</v>
      </c>
      <c r="U6712" s="127">
        <v>0</v>
      </c>
      <c r="V6712" s="138">
        <v>156091.59</v>
      </c>
      <c r="W6712" s="128" t="s">
        <v>1152</v>
      </c>
      <c r="X6712" s="128" t="s">
        <v>177</v>
      </c>
      <c r="Y6712" s="128" t="s">
        <v>1152</v>
      </c>
      <c r="Z6712" s="128" t="s">
        <v>48</v>
      </c>
      <c r="AA6712" s="128" t="s">
        <v>2481</v>
      </c>
      <c r="AB6712" s="128" t="s">
        <v>42</v>
      </c>
      <c r="AC6712" s="128" t="s">
        <v>2499</v>
      </c>
      <c r="AD6712" s="128" t="s">
        <v>51</v>
      </c>
    </row>
    <row r="6713" spans="1:30" x14ac:dyDescent="0.25">
      <c r="A6713" s="128" t="s">
        <v>35</v>
      </c>
      <c r="B6713" s="128" t="s">
        <v>36</v>
      </c>
      <c r="C6713" s="128" t="s">
        <v>37</v>
      </c>
      <c r="D6713" s="128" t="s">
        <v>121</v>
      </c>
      <c r="E6713" s="128" t="s">
        <v>215</v>
      </c>
      <c r="F6713" s="128" t="s">
        <v>216</v>
      </c>
      <c r="G6713" s="128" t="s">
        <v>124</v>
      </c>
      <c r="H6713" s="128" t="s">
        <v>124</v>
      </c>
      <c r="I6713" s="128" t="s">
        <v>42</v>
      </c>
      <c r="J6713" s="128" t="s">
        <v>237</v>
      </c>
      <c r="K6713" s="128" t="s">
        <v>237</v>
      </c>
      <c r="L6713" s="128" t="s">
        <v>43</v>
      </c>
      <c r="M6713" s="128" t="s">
        <v>44</v>
      </c>
      <c r="N6713" s="128" t="s">
        <v>150</v>
      </c>
      <c r="O6713" s="128" t="s">
        <v>1534</v>
      </c>
      <c r="P6713" s="128" t="s">
        <v>1152</v>
      </c>
      <c r="Q6713" s="128" t="s">
        <v>1540</v>
      </c>
      <c r="R6713" s="128" t="s">
        <v>1152</v>
      </c>
      <c r="S6713" s="127">
        <v>201509</v>
      </c>
      <c r="T6713" s="128" t="s">
        <v>52</v>
      </c>
      <c r="U6713" s="127">
        <v>0</v>
      </c>
      <c r="V6713" s="138">
        <v>331594.23999999999</v>
      </c>
      <c r="W6713" s="128" t="s">
        <v>1152</v>
      </c>
      <c r="X6713" s="128" t="s">
        <v>422</v>
      </c>
      <c r="Y6713" s="128" t="s">
        <v>1152</v>
      </c>
      <c r="Z6713" s="128" t="s">
        <v>48</v>
      </c>
      <c r="AA6713" s="128" t="s">
        <v>2481</v>
      </c>
      <c r="AB6713" s="128" t="s">
        <v>42</v>
      </c>
      <c r="AC6713" s="128" t="s">
        <v>2499</v>
      </c>
      <c r="AD6713" s="128" t="s">
        <v>51</v>
      </c>
    </row>
    <row r="6714" spans="1:30" x14ac:dyDescent="0.25">
      <c r="A6714" s="128" t="s">
        <v>35</v>
      </c>
      <c r="B6714" s="128" t="s">
        <v>36</v>
      </c>
      <c r="C6714" s="128" t="s">
        <v>37</v>
      </c>
      <c r="D6714" s="128" t="s">
        <v>121</v>
      </c>
      <c r="E6714" s="128" t="s">
        <v>215</v>
      </c>
      <c r="F6714" s="128" t="s">
        <v>216</v>
      </c>
      <c r="G6714" s="128" t="s">
        <v>124</v>
      </c>
      <c r="H6714" s="128" t="s">
        <v>124</v>
      </c>
      <c r="I6714" s="128" t="s">
        <v>42</v>
      </c>
      <c r="J6714" s="128" t="s">
        <v>250</v>
      </c>
      <c r="K6714" s="128" t="s">
        <v>250</v>
      </c>
      <c r="L6714" s="128" t="s">
        <v>43</v>
      </c>
      <c r="M6714" s="128" t="s">
        <v>44</v>
      </c>
      <c r="N6714" s="128" t="s">
        <v>150</v>
      </c>
      <c r="O6714" s="128" t="s">
        <v>1534</v>
      </c>
      <c r="P6714" s="128" t="s">
        <v>1152</v>
      </c>
      <c r="Q6714" s="128" t="s">
        <v>1541</v>
      </c>
      <c r="R6714" s="128" t="s">
        <v>1152</v>
      </c>
      <c r="S6714" s="127">
        <v>201509</v>
      </c>
      <c r="T6714" s="128" t="s">
        <v>52</v>
      </c>
      <c r="U6714" s="127">
        <v>0</v>
      </c>
      <c r="V6714" s="138">
        <v>101936.5</v>
      </c>
      <c r="W6714" s="128" t="s">
        <v>1152</v>
      </c>
      <c r="X6714" s="128" t="s">
        <v>433</v>
      </c>
      <c r="Y6714" s="128" t="s">
        <v>1152</v>
      </c>
      <c r="Z6714" s="128" t="s">
        <v>48</v>
      </c>
      <c r="AA6714" s="128" t="s">
        <v>2481</v>
      </c>
      <c r="AB6714" s="128" t="s">
        <v>42</v>
      </c>
      <c r="AC6714" s="128" t="s">
        <v>2499</v>
      </c>
      <c r="AD6714" s="128" t="s">
        <v>51</v>
      </c>
    </row>
    <row r="6715" spans="1:30" x14ac:dyDescent="0.25">
      <c r="A6715" s="128" t="s">
        <v>35</v>
      </c>
      <c r="B6715" s="128" t="s">
        <v>36</v>
      </c>
      <c r="C6715" s="128" t="s">
        <v>37</v>
      </c>
      <c r="D6715" s="128" t="s">
        <v>121</v>
      </c>
      <c r="E6715" s="128" t="s">
        <v>215</v>
      </c>
      <c r="F6715" s="128" t="s">
        <v>216</v>
      </c>
      <c r="G6715" s="128" t="s">
        <v>124</v>
      </c>
      <c r="H6715" s="128" t="s">
        <v>124</v>
      </c>
      <c r="I6715" s="128" t="s">
        <v>42</v>
      </c>
      <c r="J6715" s="128" t="s">
        <v>217</v>
      </c>
      <c r="K6715" s="128" t="s">
        <v>217</v>
      </c>
      <c r="L6715" s="128" t="s">
        <v>43</v>
      </c>
      <c r="M6715" s="128" t="s">
        <v>44</v>
      </c>
      <c r="N6715" s="128" t="s">
        <v>150</v>
      </c>
      <c r="O6715" s="128" t="s">
        <v>1534</v>
      </c>
      <c r="P6715" s="128" t="s">
        <v>1152</v>
      </c>
      <c r="Q6715" s="128" t="s">
        <v>2489</v>
      </c>
      <c r="R6715" s="128" t="s">
        <v>1152</v>
      </c>
      <c r="S6715" s="127">
        <v>201509</v>
      </c>
      <c r="T6715" s="128" t="s">
        <v>52</v>
      </c>
      <c r="U6715" s="127">
        <v>0</v>
      </c>
      <c r="V6715" s="138">
        <v>88907.36</v>
      </c>
      <c r="W6715" s="128" t="s">
        <v>1152</v>
      </c>
      <c r="X6715" s="128" t="s">
        <v>230</v>
      </c>
      <c r="Y6715" s="128" t="s">
        <v>1152</v>
      </c>
      <c r="Z6715" s="128" t="s">
        <v>48</v>
      </c>
      <c r="AA6715" s="128" t="s">
        <v>2481</v>
      </c>
      <c r="AB6715" s="128" t="s">
        <v>42</v>
      </c>
      <c r="AC6715" s="128" t="s">
        <v>2499</v>
      </c>
      <c r="AD6715" s="128" t="s">
        <v>51</v>
      </c>
    </row>
    <row r="6716" spans="1:30" x14ac:dyDescent="0.25">
      <c r="A6716" s="128" t="s">
        <v>35</v>
      </c>
      <c r="B6716" s="128" t="s">
        <v>36</v>
      </c>
      <c r="C6716" s="128" t="s">
        <v>37</v>
      </c>
      <c r="D6716" s="128" t="s">
        <v>121</v>
      </c>
      <c r="E6716" s="128" t="s">
        <v>215</v>
      </c>
      <c r="F6716" s="128" t="s">
        <v>216</v>
      </c>
      <c r="G6716" s="128" t="s">
        <v>124</v>
      </c>
      <c r="H6716" s="128" t="s">
        <v>124</v>
      </c>
      <c r="I6716" s="128" t="s">
        <v>42</v>
      </c>
      <c r="J6716" s="128" t="s">
        <v>250</v>
      </c>
      <c r="K6716" s="128" t="s">
        <v>250</v>
      </c>
      <c r="L6716" s="128" t="s">
        <v>43</v>
      </c>
      <c r="M6716" s="128" t="s">
        <v>44</v>
      </c>
      <c r="N6716" s="128" t="s">
        <v>150</v>
      </c>
      <c r="O6716" s="128" t="s">
        <v>1534</v>
      </c>
      <c r="P6716" s="128" t="s">
        <v>1152</v>
      </c>
      <c r="Q6716" s="128" t="s">
        <v>1541</v>
      </c>
      <c r="R6716" s="128" t="s">
        <v>1152</v>
      </c>
      <c r="S6716" s="127">
        <v>201509</v>
      </c>
      <c r="T6716" s="128" t="s">
        <v>52</v>
      </c>
      <c r="U6716" s="127">
        <v>0</v>
      </c>
      <c r="V6716" s="138">
        <v>80836.5</v>
      </c>
      <c r="W6716" s="128" t="s">
        <v>1152</v>
      </c>
      <c r="X6716" s="128" t="s">
        <v>433</v>
      </c>
      <c r="Y6716" s="128" t="s">
        <v>1152</v>
      </c>
      <c r="Z6716" s="128" t="s">
        <v>48</v>
      </c>
      <c r="AA6716" s="128" t="s">
        <v>2481</v>
      </c>
      <c r="AB6716" s="128" t="s">
        <v>42</v>
      </c>
      <c r="AC6716" s="128" t="s">
        <v>2499</v>
      </c>
      <c r="AD6716" s="128" t="s">
        <v>51</v>
      </c>
    </row>
    <row r="6717" spans="1:30" x14ac:dyDescent="0.25">
      <c r="A6717" s="128" t="s">
        <v>35</v>
      </c>
      <c r="B6717" s="128" t="s">
        <v>36</v>
      </c>
      <c r="C6717" s="128" t="s">
        <v>37</v>
      </c>
      <c r="D6717" s="128" t="s">
        <v>121</v>
      </c>
      <c r="E6717" s="128" t="s">
        <v>215</v>
      </c>
      <c r="F6717" s="128" t="s">
        <v>216</v>
      </c>
      <c r="G6717" s="128" t="s">
        <v>124</v>
      </c>
      <c r="H6717" s="128" t="s">
        <v>124</v>
      </c>
      <c r="I6717" s="128" t="s">
        <v>42</v>
      </c>
      <c r="J6717" s="128" t="s">
        <v>250</v>
      </c>
      <c r="K6717" s="128" t="s">
        <v>250</v>
      </c>
      <c r="L6717" s="128" t="s">
        <v>43</v>
      </c>
      <c r="M6717" s="128" t="s">
        <v>44</v>
      </c>
      <c r="N6717" s="128" t="s">
        <v>150</v>
      </c>
      <c r="O6717" s="128" t="s">
        <v>1534</v>
      </c>
      <c r="P6717" s="128" t="s">
        <v>1152</v>
      </c>
      <c r="Q6717" s="128" t="s">
        <v>1541</v>
      </c>
      <c r="R6717" s="128" t="s">
        <v>1152</v>
      </c>
      <c r="S6717" s="127">
        <v>201509</v>
      </c>
      <c r="T6717" s="128" t="s">
        <v>52</v>
      </c>
      <c r="U6717" s="127">
        <v>0</v>
      </c>
      <c r="V6717" s="138">
        <v>79905</v>
      </c>
      <c r="W6717" s="128" t="s">
        <v>1152</v>
      </c>
      <c r="X6717" s="128" t="s">
        <v>433</v>
      </c>
      <c r="Y6717" s="128" t="s">
        <v>1152</v>
      </c>
      <c r="Z6717" s="128" t="s">
        <v>48</v>
      </c>
      <c r="AA6717" s="128" t="s">
        <v>2481</v>
      </c>
      <c r="AB6717" s="128" t="s">
        <v>42</v>
      </c>
      <c r="AC6717" s="128" t="s">
        <v>2499</v>
      </c>
      <c r="AD6717" s="128" t="s">
        <v>51</v>
      </c>
    </row>
    <row r="6718" spans="1:30" x14ac:dyDescent="0.25">
      <c r="A6718" s="128" t="s">
        <v>35</v>
      </c>
      <c r="B6718" s="128" t="s">
        <v>36</v>
      </c>
      <c r="C6718" s="128" t="s">
        <v>37</v>
      </c>
      <c r="D6718" s="128" t="s">
        <v>121</v>
      </c>
      <c r="E6718" s="128" t="s">
        <v>215</v>
      </c>
      <c r="F6718" s="128" t="s">
        <v>216</v>
      </c>
      <c r="G6718" s="128" t="s">
        <v>124</v>
      </c>
      <c r="H6718" s="128" t="s">
        <v>124</v>
      </c>
      <c r="I6718" s="128" t="s">
        <v>42</v>
      </c>
      <c r="J6718" s="128" t="s">
        <v>261</v>
      </c>
      <c r="K6718" s="128" t="s">
        <v>261</v>
      </c>
      <c r="L6718" s="128" t="s">
        <v>43</v>
      </c>
      <c r="M6718" s="128" t="s">
        <v>44</v>
      </c>
      <c r="N6718" s="128" t="s">
        <v>150</v>
      </c>
      <c r="O6718" s="128" t="s">
        <v>1534</v>
      </c>
      <c r="P6718" s="128" t="s">
        <v>1152</v>
      </c>
      <c r="Q6718" s="128" t="s">
        <v>2490</v>
      </c>
      <c r="R6718" s="128" t="s">
        <v>1152</v>
      </c>
      <c r="S6718" s="127">
        <v>201509</v>
      </c>
      <c r="T6718" s="128" t="s">
        <v>52</v>
      </c>
      <c r="U6718" s="127">
        <v>0</v>
      </c>
      <c r="V6718" s="138">
        <v>66272</v>
      </c>
      <c r="W6718" s="128" t="s">
        <v>1152</v>
      </c>
      <c r="X6718" s="128" t="s">
        <v>267</v>
      </c>
      <c r="Y6718" s="128" t="s">
        <v>1152</v>
      </c>
      <c r="Z6718" s="128" t="s">
        <v>48</v>
      </c>
      <c r="AA6718" s="128" t="s">
        <v>2481</v>
      </c>
      <c r="AB6718" s="128" t="s">
        <v>42</v>
      </c>
      <c r="AC6718" s="128" t="s">
        <v>2499</v>
      </c>
      <c r="AD6718" s="128" t="s">
        <v>51</v>
      </c>
    </row>
    <row r="6719" spans="1:30" x14ac:dyDescent="0.25">
      <c r="A6719" s="128" t="s">
        <v>35</v>
      </c>
      <c r="B6719" s="128" t="s">
        <v>36</v>
      </c>
      <c r="C6719" s="128" t="s">
        <v>37</v>
      </c>
      <c r="D6719" s="128" t="s">
        <v>121</v>
      </c>
      <c r="E6719" s="128" t="s">
        <v>215</v>
      </c>
      <c r="F6719" s="128" t="s">
        <v>216</v>
      </c>
      <c r="G6719" s="128" t="s">
        <v>124</v>
      </c>
      <c r="H6719" s="128" t="s">
        <v>124</v>
      </c>
      <c r="I6719" s="128" t="s">
        <v>42</v>
      </c>
      <c r="J6719" s="128" t="s">
        <v>231</v>
      </c>
      <c r="K6719" s="128" t="s">
        <v>231</v>
      </c>
      <c r="L6719" s="128" t="s">
        <v>43</v>
      </c>
      <c r="M6719" s="128" t="s">
        <v>44</v>
      </c>
      <c r="N6719" s="128" t="s">
        <v>150</v>
      </c>
      <c r="O6719" s="128" t="s">
        <v>1534</v>
      </c>
      <c r="P6719" s="128" t="s">
        <v>1152</v>
      </c>
      <c r="Q6719" s="128" t="s">
        <v>2489</v>
      </c>
      <c r="R6719" s="128" t="s">
        <v>1152</v>
      </c>
      <c r="S6719" s="127">
        <v>201509</v>
      </c>
      <c r="T6719" s="128" t="s">
        <v>52</v>
      </c>
      <c r="U6719" s="127">
        <v>0</v>
      </c>
      <c r="V6719" s="138">
        <v>53333.25</v>
      </c>
      <c r="W6719" s="128" t="s">
        <v>1152</v>
      </c>
      <c r="X6719" s="128" t="s">
        <v>236</v>
      </c>
      <c r="Y6719" s="128" t="s">
        <v>1152</v>
      </c>
      <c r="Z6719" s="128" t="s">
        <v>48</v>
      </c>
      <c r="AA6719" s="128" t="s">
        <v>2481</v>
      </c>
      <c r="AB6719" s="128" t="s">
        <v>42</v>
      </c>
      <c r="AC6719" s="128" t="s">
        <v>2499</v>
      </c>
      <c r="AD6719" s="128" t="s">
        <v>51</v>
      </c>
    </row>
    <row r="6720" spans="1:30" x14ac:dyDescent="0.25">
      <c r="A6720" s="128" t="s">
        <v>35</v>
      </c>
      <c r="B6720" s="128" t="s">
        <v>36</v>
      </c>
      <c r="C6720" s="128" t="s">
        <v>37</v>
      </c>
      <c r="D6720" s="128" t="s">
        <v>121</v>
      </c>
      <c r="E6720" s="128" t="s">
        <v>215</v>
      </c>
      <c r="F6720" s="128" t="s">
        <v>216</v>
      </c>
      <c r="G6720" s="128" t="s">
        <v>124</v>
      </c>
      <c r="H6720" s="128" t="s">
        <v>124</v>
      </c>
      <c r="I6720" s="128" t="s">
        <v>42</v>
      </c>
      <c r="J6720" s="128" t="s">
        <v>250</v>
      </c>
      <c r="K6720" s="128" t="s">
        <v>250</v>
      </c>
      <c r="L6720" s="128" t="s">
        <v>43</v>
      </c>
      <c r="M6720" s="128" t="s">
        <v>44</v>
      </c>
      <c r="N6720" s="128" t="s">
        <v>150</v>
      </c>
      <c r="O6720" s="128" t="s">
        <v>1534</v>
      </c>
      <c r="P6720" s="128" t="s">
        <v>1152</v>
      </c>
      <c r="Q6720" s="128" t="s">
        <v>1541</v>
      </c>
      <c r="R6720" s="128" t="s">
        <v>1152</v>
      </c>
      <c r="S6720" s="127">
        <v>201509</v>
      </c>
      <c r="T6720" s="128" t="s">
        <v>52</v>
      </c>
      <c r="U6720" s="127">
        <v>0</v>
      </c>
      <c r="V6720" s="138">
        <v>47505.5</v>
      </c>
      <c r="W6720" s="128" t="s">
        <v>1152</v>
      </c>
      <c r="X6720" s="128" t="s">
        <v>433</v>
      </c>
      <c r="Y6720" s="128" t="s">
        <v>1152</v>
      </c>
      <c r="Z6720" s="128" t="s">
        <v>48</v>
      </c>
      <c r="AA6720" s="128" t="s">
        <v>2481</v>
      </c>
      <c r="AB6720" s="128" t="s">
        <v>42</v>
      </c>
      <c r="AC6720" s="128" t="s">
        <v>2499</v>
      </c>
      <c r="AD6720" s="128" t="s">
        <v>51</v>
      </c>
    </row>
    <row r="6721" spans="1:30" x14ac:dyDescent="0.25">
      <c r="A6721" s="128" t="s">
        <v>35</v>
      </c>
      <c r="B6721" s="128" t="s">
        <v>36</v>
      </c>
      <c r="C6721" s="128" t="s">
        <v>37</v>
      </c>
      <c r="D6721" s="128" t="s">
        <v>121</v>
      </c>
      <c r="E6721" s="128" t="s">
        <v>215</v>
      </c>
      <c r="F6721" s="128" t="s">
        <v>216</v>
      </c>
      <c r="G6721" s="128" t="s">
        <v>124</v>
      </c>
      <c r="H6721" s="128" t="s">
        <v>124</v>
      </c>
      <c r="I6721" s="128" t="s">
        <v>42</v>
      </c>
      <c r="J6721" s="128" t="s">
        <v>437</v>
      </c>
      <c r="K6721" s="128" t="s">
        <v>437</v>
      </c>
      <c r="L6721" s="128" t="s">
        <v>43</v>
      </c>
      <c r="M6721" s="128" t="s">
        <v>44</v>
      </c>
      <c r="N6721" s="128" t="s">
        <v>150</v>
      </c>
      <c r="O6721" s="128" t="s">
        <v>1534</v>
      </c>
      <c r="P6721" s="128" t="s">
        <v>1152</v>
      </c>
      <c r="Q6721" s="128" t="s">
        <v>2490</v>
      </c>
      <c r="R6721" s="128" t="s">
        <v>1152</v>
      </c>
      <c r="S6721" s="127">
        <v>201509</v>
      </c>
      <c r="T6721" s="128" t="s">
        <v>52</v>
      </c>
      <c r="U6721" s="127">
        <v>0</v>
      </c>
      <c r="V6721" s="138">
        <v>5544.52</v>
      </c>
      <c r="W6721" s="128" t="s">
        <v>1152</v>
      </c>
      <c r="X6721" s="128" t="s">
        <v>577</v>
      </c>
      <c r="Y6721" s="128" t="s">
        <v>1152</v>
      </c>
      <c r="Z6721" s="128" t="s">
        <v>48</v>
      </c>
      <c r="AA6721" s="128" t="s">
        <v>2481</v>
      </c>
      <c r="AB6721" s="128" t="s">
        <v>42</v>
      </c>
      <c r="AC6721" s="128" t="s">
        <v>2499</v>
      </c>
      <c r="AD6721" s="128" t="s">
        <v>51</v>
      </c>
    </row>
    <row r="6722" spans="1:30" x14ac:dyDescent="0.25">
      <c r="A6722" s="128" t="s">
        <v>35</v>
      </c>
      <c r="B6722" s="128" t="s">
        <v>36</v>
      </c>
      <c r="C6722" s="128" t="s">
        <v>37</v>
      </c>
      <c r="D6722" s="128" t="s">
        <v>121</v>
      </c>
      <c r="E6722" s="128" t="s">
        <v>215</v>
      </c>
      <c r="F6722" s="128" t="s">
        <v>216</v>
      </c>
      <c r="G6722" s="128" t="s">
        <v>124</v>
      </c>
      <c r="H6722" s="128" t="s">
        <v>124</v>
      </c>
      <c r="I6722" s="128" t="s">
        <v>42</v>
      </c>
      <c r="J6722" s="128" t="s">
        <v>250</v>
      </c>
      <c r="K6722" s="128" t="s">
        <v>250</v>
      </c>
      <c r="L6722" s="128" t="s">
        <v>43</v>
      </c>
      <c r="M6722" s="128" t="s">
        <v>44</v>
      </c>
      <c r="N6722" s="128" t="s">
        <v>150</v>
      </c>
      <c r="O6722" s="128" t="s">
        <v>1534</v>
      </c>
      <c r="P6722" s="128" t="s">
        <v>1152</v>
      </c>
      <c r="Q6722" s="128" t="s">
        <v>1541</v>
      </c>
      <c r="R6722" s="128" t="s">
        <v>1152</v>
      </c>
      <c r="S6722" s="127">
        <v>201509</v>
      </c>
      <c r="T6722" s="128" t="s">
        <v>52</v>
      </c>
      <c r="U6722" s="127">
        <v>0</v>
      </c>
      <c r="V6722" s="138">
        <v>1746</v>
      </c>
      <c r="W6722" s="128" t="s">
        <v>1152</v>
      </c>
      <c r="X6722" s="128" t="s">
        <v>433</v>
      </c>
      <c r="Y6722" s="128" t="s">
        <v>1152</v>
      </c>
      <c r="Z6722" s="128" t="s">
        <v>48</v>
      </c>
      <c r="AA6722" s="128" t="s">
        <v>2481</v>
      </c>
      <c r="AB6722" s="128" t="s">
        <v>42</v>
      </c>
      <c r="AC6722" s="128" t="s">
        <v>2499</v>
      </c>
      <c r="AD6722" s="128" t="s">
        <v>51</v>
      </c>
    </row>
    <row r="6723" spans="1:30" x14ac:dyDescent="0.25">
      <c r="A6723" s="128" t="s">
        <v>35</v>
      </c>
      <c r="B6723" s="128" t="s">
        <v>36</v>
      </c>
      <c r="C6723" s="128" t="s">
        <v>37</v>
      </c>
      <c r="D6723" s="128" t="s">
        <v>121</v>
      </c>
      <c r="E6723" s="128" t="s">
        <v>215</v>
      </c>
      <c r="F6723" s="128" t="s">
        <v>216</v>
      </c>
      <c r="G6723" s="128" t="s">
        <v>124</v>
      </c>
      <c r="H6723" s="128" t="s">
        <v>124</v>
      </c>
      <c r="I6723" s="128" t="s">
        <v>42</v>
      </c>
      <c r="J6723" s="128" t="s">
        <v>250</v>
      </c>
      <c r="K6723" s="128" t="s">
        <v>250</v>
      </c>
      <c r="L6723" s="128" t="s">
        <v>43</v>
      </c>
      <c r="M6723" s="128" t="s">
        <v>44</v>
      </c>
      <c r="N6723" s="128" t="s">
        <v>150</v>
      </c>
      <c r="O6723" s="128" t="s">
        <v>1534</v>
      </c>
      <c r="P6723" s="128" t="s">
        <v>1152</v>
      </c>
      <c r="Q6723" s="128" t="s">
        <v>1541</v>
      </c>
      <c r="R6723" s="128" t="s">
        <v>1152</v>
      </c>
      <c r="S6723" s="127">
        <v>201509</v>
      </c>
      <c r="T6723" s="128" t="s">
        <v>52</v>
      </c>
      <c r="U6723" s="127">
        <v>0</v>
      </c>
      <c r="V6723" s="138">
        <v>1552</v>
      </c>
      <c r="W6723" s="128" t="s">
        <v>1152</v>
      </c>
      <c r="X6723" s="128" t="s">
        <v>433</v>
      </c>
      <c r="Y6723" s="128" t="s">
        <v>1152</v>
      </c>
      <c r="Z6723" s="128" t="s">
        <v>48</v>
      </c>
      <c r="AA6723" s="128" t="s">
        <v>2481</v>
      </c>
      <c r="AB6723" s="128" t="s">
        <v>42</v>
      </c>
      <c r="AC6723" s="128" t="s">
        <v>2499</v>
      </c>
      <c r="AD6723" s="128" t="s">
        <v>51</v>
      </c>
    </row>
    <row r="6724" spans="1:30" x14ac:dyDescent="0.25">
      <c r="A6724" s="128" t="s">
        <v>35</v>
      </c>
      <c r="B6724" s="128" t="s">
        <v>36</v>
      </c>
      <c r="C6724" s="128" t="s">
        <v>37</v>
      </c>
      <c r="D6724" s="128" t="s">
        <v>121</v>
      </c>
      <c r="E6724" s="128" t="s">
        <v>215</v>
      </c>
      <c r="F6724" s="128" t="s">
        <v>216</v>
      </c>
      <c r="G6724" s="128" t="s">
        <v>124</v>
      </c>
      <c r="H6724" s="128" t="s">
        <v>124</v>
      </c>
      <c r="I6724" s="128" t="s">
        <v>42</v>
      </c>
      <c r="J6724" s="128" t="s">
        <v>250</v>
      </c>
      <c r="K6724" s="128" t="s">
        <v>250</v>
      </c>
      <c r="L6724" s="128" t="s">
        <v>43</v>
      </c>
      <c r="M6724" s="128" t="s">
        <v>44</v>
      </c>
      <c r="N6724" s="128" t="s">
        <v>150</v>
      </c>
      <c r="O6724" s="128" t="s">
        <v>1534</v>
      </c>
      <c r="P6724" s="128" t="s">
        <v>1152</v>
      </c>
      <c r="Q6724" s="128" t="s">
        <v>1541</v>
      </c>
      <c r="R6724" s="128" t="s">
        <v>1152</v>
      </c>
      <c r="S6724" s="127">
        <v>201509</v>
      </c>
      <c r="T6724" s="128" t="s">
        <v>52</v>
      </c>
      <c r="U6724" s="127">
        <v>0</v>
      </c>
      <c r="V6724" s="138">
        <v>485</v>
      </c>
      <c r="W6724" s="128" t="s">
        <v>1152</v>
      </c>
      <c r="X6724" s="128" t="s">
        <v>433</v>
      </c>
      <c r="Y6724" s="128" t="s">
        <v>1152</v>
      </c>
      <c r="Z6724" s="128" t="s">
        <v>48</v>
      </c>
      <c r="AA6724" s="128" t="s">
        <v>2481</v>
      </c>
      <c r="AB6724" s="128" t="s">
        <v>42</v>
      </c>
      <c r="AC6724" s="128" t="s">
        <v>2499</v>
      </c>
      <c r="AD6724" s="128" t="s">
        <v>51</v>
      </c>
    </row>
    <row r="6725" spans="1:30" x14ac:dyDescent="0.25">
      <c r="A6725" s="128" t="s">
        <v>35</v>
      </c>
      <c r="B6725" s="128" t="s">
        <v>36</v>
      </c>
      <c r="C6725" s="128" t="s">
        <v>37</v>
      </c>
      <c r="D6725" s="128" t="s">
        <v>121</v>
      </c>
      <c r="E6725" s="128" t="s">
        <v>215</v>
      </c>
      <c r="F6725" s="128" t="s">
        <v>216</v>
      </c>
      <c r="G6725" s="128" t="s">
        <v>124</v>
      </c>
      <c r="H6725" s="128" t="s">
        <v>124</v>
      </c>
      <c r="I6725" s="128" t="s">
        <v>42</v>
      </c>
      <c r="J6725" s="128" t="s">
        <v>250</v>
      </c>
      <c r="K6725" s="128" t="s">
        <v>250</v>
      </c>
      <c r="L6725" s="128" t="s">
        <v>43</v>
      </c>
      <c r="M6725" s="128" t="s">
        <v>44</v>
      </c>
      <c r="N6725" s="128" t="s">
        <v>180</v>
      </c>
      <c r="O6725" s="128" t="s">
        <v>1534</v>
      </c>
      <c r="P6725" s="128" t="s">
        <v>1152</v>
      </c>
      <c r="Q6725" s="128" t="s">
        <v>1545</v>
      </c>
      <c r="R6725" s="128" t="s">
        <v>1152</v>
      </c>
      <c r="S6725" s="127">
        <v>201509</v>
      </c>
      <c r="T6725" s="128" t="s">
        <v>52</v>
      </c>
      <c r="U6725" s="127">
        <v>0</v>
      </c>
      <c r="V6725" s="138">
        <v>62950</v>
      </c>
      <c r="W6725" s="128" t="s">
        <v>1152</v>
      </c>
      <c r="X6725" s="128" t="s">
        <v>1162</v>
      </c>
      <c r="Y6725" s="128" t="s">
        <v>1152</v>
      </c>
      <c r="Z6725" s="128" t="s">
        <v>48</v>
      </c>
      <c r="AA6725" s="128" t="s">
        <v>2481</v>
      </c>
      <c r="AB6725" s="128" t="s">
        <v>42</v>
      </c>
      <c r="AC6725" s="128" t="s">
        <v>2499</v>
      </c>
      <c r="AD6725" s="128" t="s">
        <v>51</v>
      </c>
    </row>
    <row r="6726" spans="1:30" x14ac:dyDescent="0.25">
      <c r="A6726" s="128" t="s">
        <v>35</v>
      </c>
      <c r="B6726" s="128" t="s">
        <v>36</v>
      </c>
      <c r="C6726" s="128" t="s">
        <v>37</v>
      </c>
      <c r="D6726" s="128" t="s">
        <v>121</v>
      </c>
      <c r="E6726" s="128" t="s">
        <v>215</v>
      </c>
      <c r="F6726" s="128" t="s">
        <v>216</v>
      </c>
      <c r="G6726" s="128" t="s">
        <v>124</v>
      </c>
      <c r="H6726" s="128" t="s">
        <v>124</v>
      </c>
      <c r="I6726" s="128" t="s">
        <v>42</v>
      </c>
      <c r="J6726" s="128" t="s">
        <v>231</v>
      </c>
      <c r="K6726" s="128" t="s">
        <v>231</v>
      </c>
      <c r="L6726" s="128" t="s">
        <v>43</v>
      </c>
      <c r="M6726" s="128" t="s">
        <v>44</v>
      </c>
      <c r="N6726" s="128" t="s">
        <v>180</v>
      </c>
      <c r="O6726" s="128" t="s">
        <v>1534</v>
      </c>
      <c r="P6726" s="128" t="s">
        <v>1152</v>
      </c>
      <c r="Q6726" s="128" t="s">
        <v>2483</v>
      </c>
      <c r="R6726" s="128" t="s">
        <v>1152</v>
      </c>
      <c r="S6726" s="127">
        <v>201509</v>
      </c>
      <c r="T6726" s="128" t="s">
        <v>52</v>
      </c>
      <c r="U6726" s="127">
        <v>0</v>
      </c>
      <c r="V6726" s="138">
        <v>21226.5</v>
      </c>
      <c r="W6726" s="128" t="s">
        <v>1152</v>
      </c>
      <c r="X6726" s="128" t="s">
        <v>975</v>
      </c>
      <c r="Y6726" s="128" t="s">
        <v>1152</v>
      </c>
      <c r="Z6726" s="128" t="s">
        <v>48</v>
      </c>
      <c r="AA6726" s="128" t="s">
        <v>2481</v>
      </c>
      <c r="AB6726" s="128" t="s">
        <v>42</v>
      </c>
      <c r="AC6726" s="128" t="s">
        <v>2499</v>
      </c>
      <c r="AD6726" s="128" t="s">
        <v>51</v>
      </c>
    </row>
    <row r="6727" spans="1:30" x14ac:dyDescent="0.25">
      <c r="A6727" s="128" t="s">
        <v>35</v>
      </c>
      <c r="B6727" s="128" t="s">
        <v>36</v>
      </c>
      <c r="C6727" s="128" t="s">
        <v>37</v>
      </c>
      <c r="D6727" s="128" t="s">
        <v>121</v>
      </c>
      <c r="E6727" s="128" t="s">
        <v>215</v>
      </c>
      <c r="F6727" s="128" t="s">
        <v>216</v>
      </c>
      <c r="G6727" s="128" t="s">
        <v>124</v>
      </c>
      <c r="H6727" s="128" t="s">
        <v>124</v>
      </c>
      <c r="I6727" s="128" t="s">
        <v>42</v>
      </c>
      <c r="J6727" s="128" t="s">
        <v>217</v>
      </c>
      <c r="K6727" s="128" t="s">
        <v>217</v>
      </c>
      <c r="L6727" s="128" t="s">
        <v>43</v>
      </c>
      <c r="M6727" s="128" t="s">
        <v>44</v>
      </c>
      <c r="N6727" s="128" t="s">
        <v>180</v>
      </c>
      <c r="O6727" s="128" t="s">
        <v>1534</v>
      </c>
      <c r="P6727" s="128" t="s">
        <v>1152</v>
      </c>
      <c r="Q6727" s="128" t="s">
        <v>2483</v>
      </c>
      <c r="R6727" s="128" t="s">
        <v>1152</v>
      </c>
      <c r="S6727" s="127">
        <v>201509</v>
      </c>
      <c r="T6727" s="128" t="s">
        <v>52</v>
      </c>
      <c r="U6727" s="127">
        <v>0</v>
      </c>
      <c r="V6727" s="138">
        <v>12900.98</v>
      </c>
      <c r="W6727" s="128" t="s">
        <v>1152</v>
      </c>
      <c r="X6727" s="128" t="s">
        <v>752</v>
      </c>
      <c r="Y6727" s="128" t="s">
        <v>1152</v>
      </c>
      <c r="Z6727" s="128" t="s">
        <v>48</v>
      </c>
      <c r="AA6727" s="128" t="s">
        <v>2481</v>
      </c>
      <c r="AB6727" s="128" t="s">
        <v>42</v>
      </c>
      <c r="AC6727" s="128" t="s">
        <v>2499</v>
      </c>
      <c r="AD6727" s="128" t="s">
        <v>51</v>
      </c>
    </row>
    <row r="6728" spans="1:30" x14ac:dyDescent="0.25">
      <c r="A6728" s="128" t="s">
        <v>35</v>
      </c>
      <c r="B6728" s="128" t="s">
        <v>36</v>
      </c>
      <c r="C6728" s="128" t="s">
        <v>37</v>
      </c>
      <c r="D6728" s="128" t="s">
        <v>121</v>
      </c>
      <c r="E6728" s="128" t="s">
        <v>215</v>
      </c>
      <c r="F6728" s="128" t="s">
        <v>216</v>
      </c>
      <c r="G6728" s="128" t="s">
        <v>124</v>
      </c>
      <c r="H6728" s="128" t="s">
        <v>124</v>
      </c>
      <c r="I6728" s="128" t="s">
        <v>42</v>
      </c>
      <c r="J6728" s="128" t="s">
        <v>250</v>
      </c>
      <c r="K6728" s="128" t="s">
        <v>250</v>
      </c>
      <c r="L6728" s="128" t="s">
        <v>43</v>
      </c>
      <c r="M6728" s="128" t="s">
        <v>44</v>
      </c>
      <c r="N6728" s="128" t="s">
        <v>180</v>
      </c>
      <c r="O6728" s="128" t="s">
        <v>1534</v>
      </c>
      <c r="P6728" s="128" t="s">
        <v>1152</v>
      </c>
      <c r="Q6728" s="128" t="s">
        <v>1545</v>
      </c>
      <c r="R6728" s="128" t="s">
        <v>1152</v>
      </c>
      <c r="S6728" s="127">
        <v>201509</v>
      </c>
      <c r="T6728" s="128" t="s">
        <v>52</v>
      </c>
      <c r="U6728" s="127">
        <v>0</v>
      </c>
      <c r="V6728" s="138">
        <v>1800</v>
      </c>
      <c r="W6728" s="128" t="s">
        <v>1152</v>
      </c>
      <c r="X6728" s="128" t="s">
        <v>1162</v>
      </c>
      <c r="Y6728" s="128" t="s">
        <v>1152</v>
      </c>
      <c r="Z6728" s="128" t="s">
        <v>48</v>
      </c>
      <c r="AA6728" s="128" t="s">
        <v>2481</v>
      </c>
      <c r="AB6728" s="128" t="s">
        <v>42</v>
      </c>
      <c r="AC6728" s="128" t="s">
        <v>2499</v>
      </c>
      <c r="AD6728" s="128" t="s">
        <v>51</v>
      </c>
    </row>
    <row r="6729" spans="1:30" x14ac:dyDescent="0.25">
      <c r="A6729" s="128" t="s">
        <v>35</v>
      </c>
      <c r="B6729" s="128" t="s">
        <v>36</v>
      </c>
      <c r="C6729" s="128" t="s">
        <v>37</v>
      </c>
      <c r="D6729" s="128" t="s">
        <v>121</v>
      </c>
      <c r="E6729" s="128" t="s">
        <v>215</v>
      </c>
      <c r="F6729" s="128" t="s">
        <v>216</v>
      </c>
      <c r="G6729" s="128" t="s">
        <v>124</v>
      </c>
      <c r="H6729" s="128" t="s">
        <v>124</v>
      </c>
      <c r="I6729" s="128" t="s">
        <v>42</v>
      </c>
      <c r="J6729" s="128" t="s">
        <v>250</v>
      </c>
      <c r="K6729" s="128" t="s">
        <v>250</v>
      </c>
      <c r="L6729" s="128" t="s">
        <v>43</v>
      </c>
      <c r="M6729" s="128" t="s">
        <v>44</v>
      </c>
      <c r="N6729" s="128" t="s">
        <v>180</v>
      </c>
      <c r="O6729" s="128" t="s">
        <v>1534</v>
      </c>
      <c r="P6729" s="128" t="s">
        <v>1152</v>
      </c>
      <c r="Q6729" s="128" t="s">
        <v>1545</v>
      </c>
      <c r="R6729" s="128" t="s">
        <v>1152</v>
      </c>
      <c r="S6729" s="127">
        <v>201509</v>
      </c>
      <c r="T6729" s="128" t="s">
        <v>52</v>
      </c>
      <c r="U6729" s="127">
        <v>0</v>
      </c>
      <c r="V6729" s="138">
        <v>50750</v>
      </c>
      <c r="W6729" s="128" t="s">
        <v>1152</v>
      </c>
      <c r="X6729" s="128" t="s">
        <v>1162</v>
      </c>
      <c r="Y6729" s="128" t="s">
        <v>1152</v>
      </c>
      <c r="Z6729" s="128" t="s">
        <v>48</v>
      </c>
      <c r="AA6729" s="128" t="s">
        <v>2481</v>
      </c>
      <c r="AB6729" s="128" t="s">
        <v>42</v>
      </c>
      <c r="AC6729" s="128" t="s">
        <v>2499</v>
      </c>
      <c r="AD6729" s="128" t="s">
        <v>51</v>
      </c>
    </row>
    <row r="6730" spans="1:30" x14ac:dyDescent="0.25">
      <c r="A6730" s="128" t="s">
        <v>35</v>
      </c>
      <c r="B6730" s="128" t="s">
        <v>36</v>
      </c>
      <c r="C6730" s="128" t="s">
        <v>37</v>
      </c>
      <c r="D6730" s="128" t="s">
        <v>121</v>
      </c>
      <c r="E6730" s="128" t="s">
        <v>215</v>
      </c>
      <c r="F6730" s="128" t="s">
        <v>216</v>
      </c>
      <c r="G6730" s="128" t="s">
        <v>124</v>
      </c>
      <c r="H6730" s="128" t="s">
        <v>124</v>
      </c>
      <c r="I6730" s="128" t="s">
        <v>42</v>
      </c>
      <c r="J6730" s="128" t="s">
        <v>237</v>
      </c>
      <c r="K6730" s="128" t="s">
        <v>237</v>
      </c>
      <c r="L6730" s="128" t="s">
        <v>43</v>
      </c>
      <c r="M6730" s="128" t="s">
        <v>44</v>
      </c>
      <c r="N6730" s="128" t="s">
        <v>150</v>
      </c>
      <c r="O6730" s="128" t="s">
        <v>1534</v>
      </c>
      <c r="P6730" s="128" t="s">
        <v>1152</v>
      </c>
      <c r="Q6730" s="128" t="s">
        <v>1544</v>
      </c>
      <c r="R6730" s="128" t="s">
        <v>1152</v>
      </c>
      <c r="S6730" s="127">
        <v>201509</v>
      </c>
      <c r="T6730" s="128" t="s">
        <v>52</v>
      </c>
      <c r="U6730" s="127">
        <v>0</v>
      </c>
      <c r="V6730" s="138">
        <v>14558.61</v>
      </c>
      <c r="W6730" s="128" t="s">
        <v>1152</v>
      </c>
      <c r="X6730" s="128" t="s">
        <v>1152</v>
      </c>
      <c r="Y6730" s="128" t="s">
        <v>1152</v>
      </c>
      <c r="Z6730" s="128" t="s">
        <v>48</v>
      </c>
      <c r="AA6730" s="128" t="s">
        <v>2481</v>
      </c>
      <c r="AB6730" s="128" t="s">
        <v>42</v>
      </c>
      <c r="AC6730" s="128" t="s">
        <v>2500</v>
      </c>
      <c r="AD6730" s="128" t="s">
        <v>51</v>
      </c>
    </row>
    <row r="6731" spans="1:30" x14ac:dyDescent="0.25">
      <c r="A6731" s="128" t="s">
        <v>35</v>
      </c>
      <c r="B6731" s="128" t="s">
        <v>36</v>
      </c>
      <c r="C6731" s="128" t="s">
        <v>37</v>
      </c>
      <c r="D6731" s="128" t="s">
        <v>121</v>
      </c>
      <c r="E6731" s="128" t="s">
        <v>215</v>
      </c>
      <c r="F6731" s="128" t="s">
        <v>216</v>
      </c>
      <c r="G6731" s="128" t="s">
        <v>124</v>
      </c>
      <c r="H6731" s="128" t="s">
        <v>124</v>
      </c>
      <c r="I6731" s="128" t="s">
        <v>42</v>
      </c>
      <c r="J6731" s="128" t="s">
        <v>261</v>
      </c>
      <c r="K6731" s="128" t="s">
        <v>261</v>
      </c>
      <c r="L6731" s="128" t="s">
        <v>43</v>
      </c>
      <c r="M6731" s="128" t="s">
        <v>44</v>
      </c>
      <c r="N6731" s="128" t="s">
        <v>180</v>
      </c>
      <c r="O6731" s="128" t="s">
        <v>1534</v>
      </c>
      <c r="P6731" s="128" t="s">
        <v>1152</v>
      </c>
      <c r="Q6731" s="128" t="s">
        <v>1547</v>
      </c>
      <c r="R6731" s="128" t="s">
        <v>1152</v>
      </c>
      <c r="S6731" s="127">
        <v>201509</v>
      </c>
      <c r="T6731" s="128" t="s">
        <v>52</v>
      </c>
      <c r="U6731" s="127">
        <v>0</v>
      </c>
      <c r="V6731" s="138">
        <v>651485.92000000004</v>
      </c>
      <c r="W6731" s="128" t="s">
        <v>1152</v>
      </c>
      <c r="X6731" s="128" t="s">
        <v>1152</v>
      </c>
      <c r="Y6731" s="128" t="s">
        <v>1152</v>
      </c>
      <c r="Z6731" s="128" t="s">
        <v>48</v>
      </c>
      <c r="AA6731" s="128" t="s">
        <v>2481</v>
      </c>
      <c r="AB6731" s="128" t="s">
        <v>42</v>
      </c>
      <c r="AC6731" s="128" t="s">
        <v>2500</v>
      </c>
      <c r="AD6731" s="128" t="s">
        <v>51</v>
      </c>
    </row>
    <row r="6732" spans="1:30" x14ac:dyDescent="0.25">
      <c r="A6732" s="128" t="s">
        <v>35</v>
      </c>
      <c r="B6732" s="128" t="s">
        <v>36</v>
      </c>
      <c r="C6732" s="128" t="s">
        <v>37</v>
      </c>
      <c r="D6732" s="128" t="s">
        <v>121</v>
      </c>
      <c r="E6732" s="128" t="s">
        <v>215</v>
      </c>
      <c r="F6732" s="128" t="s">
        <v>216</v>
      </c>
      <c r="G6732" s="128" t="s">
        <v>124</v>
      </c>
      <c r="H6732" s="128" t="s">
        <v>124</v>
      </c>
      <c r="I6732" s="128" t="s">
        <v>42</v>
      </c>
      <c r="J6732" s="128" t="s">
        <v>217</v>
      </c>
      <c r="K6732" s="128" t="s">
        <v>217</v>
      </c>
      <c r="L6732" s="128" t="s">
        <v>43</v>
      </c>
      <c r="M6732" s="128" t="s">
        <v>44</v>
      </c>
      <c r="N6732" s="128" t="s">
        <v>180</v>
      </c>
      <c r="O6732" s="128" t="s">
        <v>1534</v>
      </c>
      <c r="P6732" s="128" t="s">
        <v>1152</v>
      </c>
      <c r="Q6732" s="128" t="s">
        <v>2483</v>
      </c>
      <c r="R6732" s="128" t="s">
        <v>1152</v>
      </c>
      <c r="S6732" s="127">
        <v>201509</v>
      </c>
      <c r="T6732" s="128" t="s">
        <v>52</v>
      </c>
      <c r="U6732" s="127">
        <v>0</v>
      </c>
      <c r="V6732" s="138">
        <v>338102.75</v>
      </c>
      <c r="W6732" s="128" t="s">
        <v>1152</v>
      </c>
      <c r="X6732" s="128" t="s">
        <v>1152</v>
      </c>
      <c r="Y6732" s="128" t="s">
        <v>1152</v>
      </c>
      <c r="Z6732" s="128" t="s">
        <v>48</v>
      </c>
      <c r="AA6732" s="128" t="s">
        <v>2481</v>
      </c>
      <c r="AB6732" s="128" t="s">
        <v>42</v>
      </c>
      <c r="AC6732" s="128" t="s">
        <v>2500</v>
      </c>
      <c r="AD6732" s="128" t="s">
        <v>51</v>
      </c>
    </row>
    <row r="6733" spans="1:30" x14ac:dyDescent="0.25">
      <c r="A6733" s="128" t="s">
        <v>35</v>
      </c>
      <c r="B6733" s="128" t="s">
        <v>36</v>
      </c>
      <c r="C6733" s="128" t="s">
        <v>37</v>
      </c>
      <c r="D6733" s="128" t="s">
        <v>121</v>
      </c>
      <c r="E6733" s="128" t="s">
        <v>215</v>
      </c>
      <c r="F6733" s="128" t="s">
        <v>216</v>
      </c>
      <c r="G6733" s="128" t="s">
        <v>124</v>
      </c>
      <c r="H6733" s="128" t="s">
        <v>124</v>
      </c>
      <c r="I6733" s="128" t="s">
        <v>42</v>
      </c>
      <c r="J6733" s="128" t="s">
        <v>231</v>
      </c>
      <c r="K6733" s="128" t="s">
        <v>231</v>
      </c>
      <c r="L6733" s="128" t="s">
        <v>43</v>
      </c>
      <c r="M6733" s="128" t="s">
        <v>44</v>
      </c>
      <c r="N6733" s="128" t="s">
        <v>180</v>
      </c>
      <c r="O6733" s="128" t="s">
        <v>1534</v>
      </c>
      <c r="P6733" s="128" t="s">
        <v>1152</v>
      </c>
      <c r="Q6733" s="128" t="s">
        <v>2483</v>
      </c>
      <c r="R6733" s="128" t="s">
        <v>1152</v>
      </c>
      <c r="S6733" s="127">
        <v>201509</v>
      </c>
      <c r="T6733" s="128" t="s">
        <v>52</v>
      </c>
      <c r="U6733" s="127">
        <v>0</v>
      </c>
      <c r="V6733" s="138">
        <v>68523.37</v>
      </c>
      <c r="W6733" s="128" t="s">
        <v>1152</v>
      </c>
      <c r="X6733" s="128" t="s">
        <v>1152</v>
      </c>
      <c r="Y6733" s="128" t="s">
        <v>1152</v>
      </c>
      <c r="Z6733" s="128" t="s">
        <v>48</v>
      </c>
      <c r="AA6733" s="128" t="s">
        <v>2481</v>
      </c>
      <c r="AB6733" s="128" t="s">
        <v>42</v>
      </c>
      <c r="AC6733" s="128" t="s">
        <v>2500</v>
      </c>
      <c r="AD6733" s="128" t="s">
        <v>51</v>
      </c>
    </row>
    <row r="6734" spans="1:30" x14ac:dyDescent="0.25">
      <c r="A6734" s="128" t="s">
        <v>35</v>
      </c>
      <c r="B6734" s="128" t="s">
        <v>36</v>
      </c>
      <c r="C6734" s="128" t="s">
        <v>37</v>
      </c>
      <c r="D6734" s="128" t="s">
        <v>121</v>
      </c>
      <c r="E6734" s="128" t="s">
        <v>215</v>
      </c>
      <c r="F6734" s="128" t="s">
        <v>216</v>
      </c>
      <c r="G6734" s="128" t="s">
        <v>124</v>
      </c>
      <c r="H6734" s="128" t="s">
        <v>124</v>
      </c>
      <c r="I6734" s="128" t="s">
        <v>42</v>
      </c>
      <c r="J6734" s="128" t="s">
        <v>437</v>
      </c>
      <c r="K6734" s="128" t="s">
        <v>437</v>
      </c>
      <c r="L6734" s="128" t="s">
        <v>43</v>
      </c>
      <c r="M6734" s="128" t="s">
        <v>44</v>
      </c>
      <c r="N6734" s="128" t="s">
        <v>180</v>
      </c>
      <c r="O6734" s="128" t="s">
        <v>1534</v>
      </c>
      <c r="P6734" s="128" t="s">
        <v>1152</v>
      </c>
      <c r="Q6734" s="128" t="s">
        <v>1547</v>
      </c>
      <c r="R6734" s="128" t="s">
        <v>1152</v>
      </c>
      <c r="S6734" s="127">
        <v>201509</v>
      </c>
      <c r="T6734" s="128" t="s">
        <v>52</v>
      </c>
      <c r="U6734" s="127">
        <v>0</v>
      </c>
      <c r="V6734" s="138">
        <v>23376.43</v>
      </c>
      <c r="W6734" s="128" t="s">
        <v>1152</v>
      </c>
      <c r="X6734" s="128" t="s">
        <v>1152</v>
      </c>
      <c r="Y6734" s="128" t="s">
        <v>1152</v>
      </c>
      <c r="Z6734" s="128" t="s">
        <v>48</v>
      </c>
      <c r="AA6734" s="128" t="s">
        <v>2481</v>
      </c>
      <c r="AB6734" s="128" t="s">
        <v>42</v>
      </c>
      <c r="AC6734" s="128" t="s">
        <v>2500</v>
      </c>
      <c r="AD6734" s="128" t="s">
        <v>51</v>
      </c>
    </row>
    <row r="6735" spans="1:30" x14ac:dyDescent="0.25">
      <c r="A6735" s="128" t="s">
        <v>35</v>
      </c>
      <c r="B6735" s="128" t="s">
        <v>36</v>
      </c>
      <c r="C6735" s="128" t="s">
        <v>37</v>
      </c>
      <c r="D6735" s="128" t="s">
        <v>121</v>
      </c>
      <c r="E6735" s="128" t="s">
        <v>215</v>
      </c>
      <c r="F6735" s="128" t="s">
        <v>216</v>
      </c>
      <c r="G6735" s="128" t="s">
        <v>124</v>
      </c>
      <c r="H6735" s="128" t="s">
        <v>124</v>
      </c>
      <c r="I6735" s="128" t="s">
        <v>42</v>
      </c>
      <c r="J6735" s="128" t="s">
        <v>237</v>
      </c>
      <c r="K6735" s="128" t="s">
        <v>237</v>
      </c>
      <c r="L6735" s="128" t="s">
        <v>43</v>
      </c>
      <c r="M6735" s="128" t="s">
        <v>44</v>
      </c>
      <c r="N6735" s="128" t="s">
        <v>180</v>
      </c>
      <c r="O6735" s="128" t="s">
        <v>1534</v>
      </c>
      <c r="P6735" s="128" t="s">
        <v>1152</v>
      </c>
      <c r="Q6735" s="128" t="s">
        <v>1544</v>
      </c>
      <c r="R6735" s="128" t="s">
        <v>1152</v>
      </c>
      <c r="S6735" s="127">
        <v>201509</v>
      </c>
      <c r="T6735" s="128" t="s">
        <v>52</v>
      </c>
      <c r="U6735" s="127">
        <v>0</v>
      </c>
      <c r="V6735" s="138">
        <v>703940</v>
      </c>
      <c r="W6735" s="128" t="s">
        <v>1152</v>
      </c>
      <c r="X6735" s="128" t="s">
        <v>1152</v>
      </c>
      <c r="Y6735" s="128" t="s">
        <v>1152</v>
      </c>
      <c r="Z6735" s="128" t="s">
        <v>48</v>
      </c>
      <c r="AA6735" s="128" t="s">
        <v>2481</v>
      </c>
      <c r="AB6735" s="128" t="s">
        <v>42</v>
      </c>
      <c r="AC6735" s="128" t="s">
        <v>2500</v>
      </c>
      <c r="AD6735" s="128" t="s">
        <v>51</v>
      </c>
    </row>
    <row r="6736" spans="1:30" x14ac:dyDescent="0.25">
      <c r="A6736" s="128" t="s">
        <v>35</v>
      </c>
      <c r="B6736" s="128" t="s">
        <v>36</v>
      </c>
      <c r="C6736" s="128" t="s">
        <v>37</v>
      </c>
      <c r="D6736" s="128" t="s">
        <v>121</v>
      </c>
      <c r="E6736" s="128" t="s">
        <v>122</v>
      </c>
      <c r="F6736" s="128" t="s">
        <v>123</v>
      </c>
      <c r="G6736" s="128" t="s">
        <v>124</v>
      </c>
      <c r="H6736" s="128" t="s">
        <v>124</v>
      </c>
      <c r="I6736" s="128" t="s">
        <v>42</v>
      </c>
      <c r="J6736" s="128" t="s">
        <v>140</v>
      </c>
      <c r="K6736" s="128" t="s">
        <v>140</v>
      </c>
      <c r="L6736" s="128" t="s">
        <v>43</v>
      </c>
      <c r="M6736" s="128" t="s">
        <v>44</v>
      </c>
      <c r="N6736" s="128" t="s">
        <v>134</v>
      </c>
      <c r="O6736" s="128" t="s">
        <v>2501</v>
      </c>
      <c r="P6736" s="128" t="s">
        <v>1152</v>
      </c>
      <c r="Q6736" s="128" t="s">
        <v>1552</v>
      </c>
      <c r="R6736" s="128" t="s">
        <v>2502</v>
      </c>
      <c r="S6736" s="127">
        <v>201509</v>
      </c>
      <c r="T6736" s="128" t="s">
        <v>47</v>
      </c>
      <c r="U6736" s="127">
        <v>0</v>
      </c>
      <c r="V6736" s="138">
        <v>-742.46</v>
      </c>
      <c r="W6736" s="128" t="s">
        <v>1152</v>
      </c>
      <c r="X6736" s="128" t="s">
        <v>2503</v>
      </c>
      <c r="Y6736" s="128" t="s">
        <v>1152</v>
      </c>
      <c r="Z6736" s="128" t="s">
        <v>48</v>
      </c>
      <c r="AA6736" s="128" t="s">
        <v>2481</v>
      </c>
      <c r="AB6736" s="128" t="s">
        <v>42</v>
      </c>
      <c r="AC6736" s="128" t="s">
        <v>2504</v>
      </c>
      <c r="AD6736" s="128" t="s">
        <v>51</v>
      </c>
    </row>
    <row r="6737" spans="1:30" x14ac:dyDescent="0.25">
      <c r="A6737" s="128" t="s">
        <v>35</v>
      </c>
      <c r="B6737" s="128" t="s">
        <v>36</v>
      </c>
      <c r="C6737" s="128" t="s">
        <v>37</v>
      </c>
      <c r="D6737" s="128" t="s">
        <v>121</v>
      </c>
      <c r="E6737" s="128" t="s">
        <v>122</v>
      </c>
      <c r="F6737" s="128" t="s">
        <v>123</v>
      </c>
      <c r="G6737" s="128" t="s">
        <v>124</v>
      </c>
      <c r="H6737" s="128" t="s">
        <v>124</v>
      </c>
      <c r="I6737" s="128" t="s">
        <v>42</v>
      </c>
      <c r="J6737" s="128" t="s">
        <v>140</v>
      </c>
      <c r="K6737" s="128" t="s">
        <v>140</v>
      </c>
      <c r="L6737" s="128" t="s">
        <v>43</v>
      </c>
      <c r="M6737" s="128" t="s">
        <v>44</v>
      </c>
      <c r="N6737" s="128" t="s">
        <v>134</v>
      </c>
      <c r="O6737" s="128" t="s">
        <v>2505</v>
      </c>
      <c r="P6737" s="128" t="s">
        <v>1152</v>
      </c>
      <c r="Q6737" s="128" t="s">
        <v>1552</v>
      </c>
      <c r="R6737" s="128" t="s">
        <v>2506</v>
      </c>
      <c r="S6737" s="127">
        <v>201509</v>
      </c>
      <c r="T6737" s="128" t="s">
        <v>47</v>
      </c>
      <c r="U6737" s="127">
        <v>0</v>
      </c>
      <c r="V6737" s="138">
        <v>-60.35</v>
      </c>
      <c r="W6737" s="128" t="s">
        <v>1152</v>
      </c>
      <c r="X6737" s="128" t="s">
        <v>2507</v>
      </c>
      <c r="Y6737" s="128" t="s">
        <v>1152</v>
      </c>
      <c r="Z6737" s="128" t="s">
        <v>48</v>
      </c>
      <c r="AA6737" s="128" t="s">
        <v>2481</v>
      </c>
      <c r="AB6737" s="128" t="s">
        <v>42</v>
      </c>
      <c r="AC6737" s="128" t="s">
        <v>2504</v>
      </c>
      <c r="AD6737" s="128" t="s">
        <v>51</v>
      </c>
    </row>
    <row r="6738" spans="1:30" x14ac:dyDescent="0.25">
      <c r="A6738" s="128" t="s">
        <v>35</v>
      </c>
      <c r="B6738" s="128" t="s">
        <v>36</v>
      </c>
      <c r="C6738" s="128" t="s">
        <v>37</v>
      </c>
      <c r="D6738" s="128" t="s">
        <v>121</v>
      </c>
      <c r="E6738" s="128" t="s">
        <v>215</v>
      </c>
      <c r="F6738" s="128" t="s">
        <v>216</v>
      </c>
      <c r="G6738" s="128" t="s">
        <v>124</v>
      </c>
      <c r="H6738" s="128" t="s">
        <v>124</v>
      </c>
      <c r="I6738" s="128" t="s">
        <v>42</v>
      </c>
      <c r="J6738" s="128" t="s">
        <v>237</v>
      </c>
      <c r="K6738" s="128" t="s">
        <v>237</v>
      </c>
      <c r="L6738" s="128" t="s">
        <v>43</v>
      </c>
      <c r="M6738" s="128" t="s">
        <v>44</v>
      </c>
      <c r="N6738" s="128" t="s">
        <v>150</v>
      </c>
      <c r="O6738" s="128" t="s">
        <v>1555</v>
      </c>
      <c r="P6738" s="128" t="s">
        <v>1152</v>
      </c>
      <c r="Q6738" s="128" t="s">
        <v>2425</v>
      </c>
      <c r="R6738" s="128" t="s">
        <v>1152</v>
      </c>
      <c r="S6738" s="127">
        <v>201509</v>
      </c>
      <c r="T6738" s="128" t="s">
        <v>52</v>
      </c>
      <c r="U6738" s="127">
        <v>0</v>
      </c>
      <c r="V6738" s="138">
        <v>48394.080000000002</v>
      </c>
      <c r="W6738" s="128" t="s">
        <v>1152</v>
      </c>
      <c r="X6738" s="128" t="s">
        <v>1152</v>
      </c>
      <c r="Y6738" s="128" t="s">
        <v>1152</v>
      </c>
      <c r="Z6738" s="128" t="s">
        <v>48</v>
      </c>
      <c r="AA6738" s="128" t="s">
        <v>2481</v>
      </c>
      <c r="AB6738" s="128" t="s">
        <v>42</v>
      </c>
      <c r="AC6738" s="128" t="s">
        <v>2508</v>
      </c>
      <c r="AD6738" s="128" t="s">
        <v>51</v>
      </c>
    </row>
    <row r="6739" spans="1:30" x14ac:dyDescent="0.25">
      <c r="A6739" s="128" t="s">
        <v>35</v>
      </c>
      <c r="B6739" s="128" t="s">
        <v>36</v>
      </c>
      <c r="C6739" s="128" t="s">
        <v>37</v>
      </c>
      <c r="D6739" s="128" t="s">
        <v>121</v>
      </c>
      <c r="E6739" s="128" t="s">
        <v>215</v>
      </c>
      <c r="F6739" s="128" t="s">
        <v>216</v>
      </c>
      <c r="G6739" s="128" t="s">
        <v>124</v>
      </c>
      <c r="H6739" s="128" t="s">
        <v>124</v>
      </c>
      <c r="I6739" s="128" t="s">
        <v>42</v>
      </c>
      <c r="J6739" s="128" t="s">
        <v>250</v>
      </c>
      <c r="K6739" s="128" t="s">
        <v>250</v>
      </c>
      <c r="L6739" s="128" t="s">
        <v>43</v>
      </c>
      <c r="M6739" s="128" t="s">
        <v>44</v>
      </c>
      <c r="N6739" s="128" t="s">
        <v>150</v>
      </c>
      <c r="O6739" s="128" t="s">
        <v>1555</v>
      </c>
      <c r="P6739" s="128" t="s">
        <v>1152</v>
      </c>
      <c r="Q6739" s="128" t="s">
        <v>1559</v>
      </c>
      <c r="R6739" s="128" t="s">
        <v>1152</v>
      </c>
      <c r="S6739" s="127">
        <v>201509</v>
      </c>
      <c r="T6739" s="128" t="s">
        <v>52</v>
      </c>
      <c r="U6739" s="127">
        <v>0</v>
      </c>
      <c r="V6739" s="138">
        <v>18597.13</v>
      </c>
      <c r="W6739" s="128" t="s">
        <v>1152</v>
      </c>
      <c r="X6739" s="128" t="s">
        <v>1152</v>
      </c>
      <c r="Y6739" s="128" t="s">
        <v>1152</v>
      </c>
      <c r="Z6739" s="128" t="s">
        <v>48</v>
      </c>
      <c r="AA6739" s="128" t="s">
        <v>2481</v>
      </c>
      <c r="AB6739" s="128" t="s">
        <v>42</v>
      </c>
      <c r="AC6739" s="128" t="s">
        <v>2508</v>
      </c>
      <c r="AD6739" s="128" t="s">
        <v>51</v>
      </c>
    </row>
    <row r="6740" spans="1:30" x14ac:dyDescent="0.25">
      <c r="A6740" s="128" t="s">
        <v>35</v>
      </c>
      <c r="B6740" s="128" t="s">
        <v>36</v>
      </c>
      <c r="C6740" s="128" t="s">
        <v>37</v>
      </c>
      <c r="D6740" s="128" t="s">
        <v>121</v>
      </c>
      <c r="E6740" s="128" t="s">
        <v>215</v>
      </c>
      <c r="F6740" s="128" t="s">
        <v>216</v>
      </c>
      <c r="G6740" s="128" t="s">
        <v>124</v>
      </c>
      <c r="H6740" s="128" t="s">
        <v>124</v>
      </c>
      <c r="I6740" s="128" t="s">
        <v>42</v>
      </c>
      <c r="J6740" s="128" t="s">
        <v>237</v>
      </c>
      <c r="K6740" s="128" t="s">
        <v>237</v>
      </c>
      <c r="L6740" s="128" t="s">
        <v>43</v>
      </c>
      <c r="M6740" s="128" t="s">
        <v>44</v>
      </c>
      <c r="N6740" s="128" t="s">
        <v>180</v>
      </c>
      <c r="O6740" s="128" t="s">
        <v>1555</v>
      </c>
      <c r="P6740" s="128" t="s">
        <v>1152</v>
      </c>
      <c r="Q6740" s="128" t="s">
        <v>1544</v>
      </c>
      <c r="R6740" s="128" t="s">
        <v>1152</v>
      </c>
      <c r="S6740" s="127">
        <v>201509</v>
      </c>
      <c r="T6740" s="128" t="s">
        <v>52</v>
      </c>
      <c r="U6740" s="127">
        <v>0</v>
      </c>
      <c r="V6740" s="138">
        <v>867423</v>
      </c>
      <c r="W6740" s="128" t="s">
        <v>1152</v>
      </c>
      <c r="X6740" s="128" t="s">
        <v>1152</v>
      </c>
      <c r="Y6740" s="128" t="s">
        <v>1152</v>
      </c>
      <c r="Z6740" s="128" t="s">
        <v>48</v>
      </c>
      <c r="AA6740" s="128" t="s">
        <v>2481</v>
      </c>
      <c r="AB6740" s="128" t="s">
        <v>42</v>
      </c>
      <c r="AC6740" s="128" t="s">
        <v>2508</v>
      </c>
      <c r="AD6740" s="128" t="s">
        <v>51</v>
      </c>
    </row>
    <row r="6741" spans="1:30" x14ac:dyDescent="0.25">
      <c r="A6741" s="128" t="s">
        <v>35</v>
      </c>
      <c r="B6741" s="128" t="s">
        <v>36</v>
      </c>
      <c r="C6741" s="128" t="s">
        <v>37</v>
      </c>
      <c r="D6741" s="128" t="s">
        <v>121</v>
      </c>
      <c r="E6741" s="128" t="s">
        <v>215</v>
      </c>
      <c r="F6741" s="128" t="s">
        <v>216</v>
      </c>
      <c r="G6741" s="128" t="s">
        <v>124</v>
      </c>
      <c r="H6741" s="128" t="s">
        <v>124</v>
      </c>
      <c r="I6741" s="128" t="s">
        <v>42</v>
      </c>
      <c r="J6741" s="128" t="s">
        <v>217</v>
      </c>
      <c r="K6741" s="128" t="s">
        <v>217</v>
      </c>
      <c r="L6741" s="128" t="s">
        <v>43</v>
      </c>
      <c r="M6741" s="128" t="s">
        <v>44</v>
      </c>
      <c r="N6741" s="128" t="s">
        <v>180</v>
      </c>
      <c r="O6741" s="128" t="s">
        <v>1555</v>
      </c>
      <c r="P6741" s="128" t="s">
        <v>1152</v>
      </c>
      <c r="Q6741" s="128" t="s">
        <v>1546</v>
      </c>
      <c r="R6741" s="128" t="s">
        <v>1152</v>
      </c>
      <c r="S6741" s="127">
        <v>201509</v>
      </c>
      <c r="T6741" s="128" t="s">
        <v>52</v>
      </c>
      <c r="U6741" s="127">
        <v>0</v>
      </c>
      <c r="V6741" s="138">
        <v>246754.5</v>
      </c>
      <c r="W6741" s="128" t="s">
        <v>1152</v>
      </c>
      <c r="X6741" s="128" t="s">
        <v>1152</v>
      </c>
      <c r="Y6741" s="128" t="s">
        <v>1152</v>
      </c>
      <c r="Z6741" s="128" t="s">
        <v>48</v>
      </c>
      <c r="AA6741" s="128" t="s">
        <v>2481</v>
      </c>
      <c r="AB6741" s="128" t="s">
        <v>42</v>
      </c>
      <c r="AC6741" s="128" t="s">
        <v>2508</v>
      </c>
      <c r="AD6741" s="128" t="s">
        <v>51</v>
      </c>
    </row>
    <row r="6742" spans="1:30" x14ac:dyDescent="0.25">
      <c r="A6742" s="128" t="s">
        <v>35</v>
      </c>
      <c r="B6742" s="128" t="s">
        <v>36</v>
      </c>
      <c r="C6742" s="128" t="s">
        <v>37</v>
      </c>
      <c r="D6742" s="128" t="s">
        <v>121</v>
      </c>
      <c r="E6742" s="128" t="s">
        <v>215</v>
      </c>
      <c r="F6742" s="128" t="s">
        <v>216</v>
      </c>
      <c r="G6742" s="128" t="s">
        <v>124</v>
      </c>
      <c r="H6742" s="128" t="s">
        <v>124</v>
      </c>
      <c r="I6742" s="128" t="s">
        <v>42</v>
      </c>
      <c r="J6742" s="128" t="s">
        <v>250</v>
      </c>
      <c r="K6742" s="128" t="s">
        <v>250</v>
      </c>
      <c r="L6742" s="128" t="s">
        <v>43</v>
      </c>
      <c r="M6742" s="128" t="s">
        <v>44</v>
      </c>
      <c r="N6742" s="128" t="s">
        <v>180</v>
      </c>
      <c r="O6742" s="128" t="s">
        <v>1555</v>
      </c>
      <c r="P6742" s="128" t="s">
        <v>1152</v>
      </c>
      <c r="Q6742" s="128" t="s">
        <v>1545</v>
      </c>
      <c r="R6742" s="128" t="s">
        <v>1152</v>
      </c>
      <c r="S6742" s="127">
        <v>201509</v>
      </c>
      <c r="T6742" s="128" t="s">
        <v>52</v>
      </c>
      <c r="U6742" s="127">
        <v>0</v>
      </c>
      <c r="V6742" s="138">
        <v>18800</v>
      </c>
      <c r="W6742" s="128" t="s">
        <v>1152</v>
      </c>
      <c r="X6742" s="128" t="s">
        <v>1152</v>
      </c>
      <c r="Y6742" s="128" t="s">
        <v>1152</v>
      </c>
      <c r="Z6742" s="128" t="s">
        <v>48</v>
      </c>
      <c r="AA6742" s="128" t="s">
        <v>2481</v>
      </c>
      <c r="AB6742" s="128" t="s">
        <v>42</v>
      </c>
      <c r="AC6742" s="128" t="s">
        <v>2508</v>
      </c>
      <c r="AD6742" s="128" t="s">
        <v>51</v>
      </c>
    </row>
    <row r="6743" spans="1:30" x14ac:dyDescent="0.25">
      <c r="A6743" s="128" t="s">
        <v>35</v>
      </c>
      <c r="B6743" s="128" t="s">
        <v>36</v>
      </c>
      <c r="C6743" s="128" t="s">
        <v>37</v>
      </c>
      <c r="D6743" s="128" t="s">
        <v>121</v>
      </c>
      <c r="E6743" s="128" t="s">
        <v>215</v>
      </c>
      <c r="F6743" s="128" t="s">
        <v>216</v>
      </c>
      <c r="G6743" s="128" t="s">
        <v>124</v>
      </c>
      <c r="H6743" s="128" t="s">
        <v>124</v>
      </c>
      <c r="I6743" s="128" t="s">
        <v>42</v>
      </c>
      <c r="J6743" s="128" t="s">
        <v>437</v>
      </c>
      <c r="K6743" s="128" t="s">
        <v>437</v>
      </c>
      <c r="L6743" s="128" t="s">
        <v>43</v>
      </c>
      <c r="M6743" s="128" t="s">
        <v>44</v>
      </c>
      <c r="N6743" s="128" t="s">
        <v>180</v>
      </c>
      <c r="O6743" s="128" t="s">
        <v>1555</v>
      </c>
      <c r="P6743" s="128" t="s">
        <v>1152</v>
      </c>
      <c r="Q6743" s="128" t="s">
        <v>1547</v>
      </c>
      <c r="R6743" s="128" t="s">
        <v>1152</v>
      </c>
      <c r="S6743" s="127">
        <v>201509</v>
      </c>
      <c r="T6743" s="128" t="s">
        <v>52</v>
      </c>
      <c r="U6743" s="127">
        <v>0</v>
      </c>
      <c r="V6743" s="138">
        <v>16136.53</v>
      </c>
      <c r="W6743" s="128" t="s">
        <v>1152</v>
      </c>
      <c r="X6743" s="128" t="s">
        <v>1152</v>
      </c>
      <c r="Y6743" s="128" t="s">
        <v>1152</v>
      </c>
      <c r="Z6743" s="128" t="s">
        <v>48</v>
      </c>
      <c r="AA6743" s="128" t="s">
        <v>2481</v>
      </c>
      <c r="AB6743" s="128" t="s">
        <v>42</v>
      </c>
      <c r="AC6743" s="128" t="s">
        <v>2508</v>
      </c>
      <c r="AD6743" s="128" t="s">
        <v>51</v>
      </c>
    </row>
    <row r="6744" spans="1:30" x14ac:dyDescent="0.25">
      <c r="A6744" s="128" t="s">
        <v>35</v>
      </c>
      <c r="B6744" s="128" t="s">
        <v>36</v>
      </c>
      <c r="C6744" s="128" t="s">
        <v>37</v>
      </c>
      <c r="D6744" s="128" t="s">
        <v>121</v>
      </c>
      <c r="E6744" s="128" t="s">
        <v>215</v>
      </c>
      <c r="F6744" s="128" t="s">
        <v>216</v>
      </c>
      <c r="G6744" s="128" t="s">
        <v>124</v>
      </c>
      <c r="H6744" s="128" t="s">
        <v>124</v>
      </c>
      <c r="I6744" s="128" t="s">
        <v>42</v>
      </c>
      <c r="J6744" s="128" t="s">
        <v>261</v>
      </c>
      <c r="K6744" s="128" t="s">
        <v>261</v>
      </c>
      <c r="L6744" s="128" t="s">
        <v>43</v>
      </c>
      <c r="M6744" s="128" t="s">
        <v>44</v>
      </c>
      <c r="N6744" s="128" t="s">
        <v>180</v>
      </c>
      <c r="O6744" s="128" t="s">
        <v>1555</v>
      </c>
      <c r="P6744" s="128" t="s">
        <v>1152</v>
      </c>
      <c r="Q6744" s="128" t="s">
        <v>1547</v>
      </c>
      <c r="R6744" s="128" t="s">
        <v>1152</v>
      </c>
      <c r="S6744" s="127">
        <v>201509</v>
      </c>
      <c r="T6744" s="128" t="s">
        <v>52</v>
      </c>
      <c r="U6744" s="127">
        <v>0</v>
      </c>
      <c r="V6744" s="138">
        <v>362543.52</v>
      </c>
      <c r="W6744" s="128" t="s">
        <v>1152</v>
      </c>
      <c r="X6744" s="128" t="s">
        <v>1152</v>
      </c>
      <c r="Y6744" s="128" t="s">
        <v>1152</v>
      </c>
      <c r="Z6744" s="128" t="s">
        <v>48</v>
      </c>
      <c r="AA6744" s="128" t="s">
        <v>2481</v>
      </c>
      <c r="AB6744" s="128" t="s">
        <v>42</v>
      </c>
      <c r="AC6744" s="128" t="s">
        <v>2508</v>
      </c>
      <c r="AD6744" s="128" t="s">
        <v>51</v>
      </c>
    </row>
    <row r="6745" spans="1:30" x14ac:dyDescent="0.25">
      <c r="A6745" s="128" t="s">
        <v>35</v>
      </c>
      <c r="B6745" s="128" t="s">
        <v>36</v>
      </c>
      <c r="C6745" s="128" t="s">
        <v>37</v>
      </c>
      <c r="D6745" s="128" t="s">
        <v>121</v>
      </c>
      <c r="E6745" s="128" t="s">
        <v>215</v>
      </c>
      <c r="F6745" s="128" t="s">
        <v>216</v>
      </c>
      <c r="G6745" s="128" t="s">
        <v>124</v>
      </c>
      <c r="H6745" s="128" t="s">
        <v>124</v>
      </c>
      <c r="I6745" s="128" t="s">
        <v>42</v>
      </c>
      <c r="J6745" s="128" t="s">
        <v>231</v>
      </c>
      <c r="K6745" s="128" t="s">
        <v>231</v>
      </c>
      <c r="L6745" s="128" t="s">
        <v>43</v>
      </c>
      <c r="M6745" s="128" t="s">
        <v>44</v>
      </c>
      <c r="N6745" s="128" t="s">
        <v>180</v>
      </c>
      <c r="O6745" s="128" t="s">
        <v>1555</v>
      </c>
      <c r="P6745" s="128" t="s">
        <v>1152</v>
      </c>
      <c r="Q6745" s="128" t="s">
        <v>1546</v>
      </c>
      <c r="R6745" s="128" t="s">
        <v>1152</v>
      </c>
      <c r="S6745" s="127">
        <v>201509</v>
      </c>
      <c r="T6745" s="128" t="s">
        <v>52</v>
      </c>
      <c r="U6745" s="127">
        <v>0</v>
      </c>
      <c r="V6745" s="138">
        <v>73689</v>
      </c>
      <c r="W6745" s="128" t="s">
        <v>1152</v>
      </c>
      <c r="X6745" s="128" t="s">
        <v>1152</v>
      </c>
      <c r="Y6745" s="128" t="s">
        <v>1152</v>
      </c>
      <c r="Z6745" s="128" t="s">
        <v>48</v>
      </c>
      <c r="AA6745" s="128" t="s">
        <v>2481</v>
      </c>
      <c r="AB6745" s="128" t="s">
        <v>42</v>
      </c>
      <c r="AC6745" s="128" t="s">
        <v>2508</v>
      </c>
      <c r="AD6745" s="128" t="s">
        <v>51</v>
      </c>
    </row>
    <row r="6746" spans="1:30" x14ac:dyDescent="0.25">
      <c r="A6746" s="128" t="s">
        <v>35</v>
      </c>
      <c r="B6746" s="128" t="s">
        <v>36</v>
      </c>
      <c r="C6746" s="128" t="s">
        <v>37</v>
      </c>
      <c r="D6746" s="128" t="s">
        <v>121</v>
      </c>
      <c r="E6746" s="128" t="s">
        <v>215</v>
      </c>
      <c r="F6746" s="128" t="s">
        <v>216</v>
      </c>
      <c r="G6746" s="128" t="s">
        <v>124</v>
      </c>
      <c r="H6746" s="128" t="s">
        <v>124</v>
      </c>
      <c r="I6746" s="128" t="s">
        <v>42</v>
      </c>
      <c r="J6746" s="128" t="s">
        <v>231</v>
      </c>
      <c r="K6746" s="128" t="s">
        <v>231</v>
      </c>
      <c r="L6746" s="128" t="s">
        <v>43</v>
      </c>
      <c r="M6746" s="128" t="s">
        <v>44</v>
      </c>
      <c r="N6746" s="128" t="s">
        <v>180</v>
      </c>
      <c r="O6746" s="128" t="s">
        <v>1562</v>
      </c>
      <c r="P6746" s="128" t="s">
        <v>1152</v>
      </c>
      <c r="Q6746" s="128" t="s">
        <v>2509</v>
      </c>
      <c r="R6746" s="128" t="s">
        <v>2510</v>
      </c>
      <c r="S6746" s="127">
        <v>201509</v>
      </c>
      <c r="T6746" s="128" t="s">
        <v>52</v>
      </c>
      <c r="U6746" s="127">
        <v>0</v>
      </c>
      <c r="V6746" s="138">
        <v>34204.910000000003</v>
      </c>
      <c r="W6746" s="128" t="s">
        <v>1152</v>
      </c>
      <c r="X6746" s="128" t="s">
        <v>975</v>
      </c>
      <c r="Y6746" s="128" t="s">
        <v>1152</v>
      </c>
      <c r="Z6746" s="128" t="s">
        <v>48</v>
      </c>
      <c r="AA6746" s="128" t="s">
        <v>2481</v>
      </c>
      <c r="AB6746" s="128" t="s">
        <v>42</v>
      </c>
      <c r="AC6746" s="128" t="s">
        <v>2511</v>
      </c>
      <c r="AD6746" s="128" t="s">
        <v>51</v>
      </c>
    </row>
    <row r="6747" spans="1:30" x14ac:dyDescent="0.25">
      <c r="A6747" s="128" t="s">
        <v>35</v>
      </c>
      <c r="B6747" s="128" t="s">
        <v>36</v>
      </c>
      <c r="C6747" s="128" t="s">
        <v>37</v>
      </c>
      <c r="D6747" s="128" t="s">
        <v>121</v>
      </c>
      <c r="E6747" s="128" t="s">
        <v>122</v>
      </c>
      <c r="F6747" s="128" t="s">
        <v>123</v>
      </c>
      <c r="G6747" s="128" t="s">
        <v>124</v>
      </c>
      <c r="H6747" s="128" t="s">
        <v>124</v>
      </c>
      <c r="I6747" s="128" t="s">
        <v>42</v>
      </c>
      <c r="J6747" s="128" t="s">
        <v>182</v>
      </c>
      <c r="K6747" s="128" t="s">
        <v>182</v>
      </c>
      <c r="L6747" s="128" t="s">
        <v>43</v>
      </c>
      <c r="M6747" s="128" t="s">
        <v>44</v>
      </c>
      <c r="N6747" s="128" t="s">
        <v>150</v>
      </c>
      <c r="O6747" s="128" t="s">
        <v>1562</v>
      </c>
      <c r="P6747" s="128" t="s">
        <v>1152</v>
      </c>
      <c r="Q6747" s="128" t="s">
        <v>2484</v>
      </c>
      <c r="R6747" s="128" t="s">
        <v>1152</v>
      </c>
      <c r="S6747" s="127">
        <v>201509</v>
      </c>
      <c r="T6747" s="128" t="s">
        <v>47</v>
      </c>
      <c r="U6747" s="127">
        <v>0</v>
      </c>
      <c r="V6747" s="138">
        <v>-1757169</v>
      </c>
      <c r="W6747" s="128" t="s">
        <v>1152</v>
      </c>
      <c r="X6747" s="128" t="s">
        <v>1152</v>
      </c>
      <c r="Y6747" s="128" t="s">
        <v>1152</v>
      </c>
      <c r="Z6747" s="128" t="s">
        <v>48</v>
      </c>
      <c r="AA6747" s="128" t="s">
        <v>2363</v>
      </c>
      <c r="AB6747" s="128" t="s">
        <v>42</v>
      </c>
      <c r="AC6747" s="128" t="s">
        <v>2512</v>
      </c>
      <c r="AD6747" s="128" t="s">
        <v>51</v>
      </c>
    </row>
    <row r="6748" spans="1:30" x14ac:dyDescent="0.25">
      <c r="A6748" s="128" t="s">
        <v>35</v>
      </c>
      <c r="B6748" s="128" t="s">
        <v>36</v>
      </c>
      <c r="C6748" s="128" t="s">
        <v>37</v>
      </c>
      <c r="D6748" s="128" t="s">
        <v>121</v>
      </c>
      <c r="E6748" s="128" t="s">
        <v>122</v>
      </c>
      <c r="F6748" s="128" t="s">
        <v>123</v>
      </c>
      <c r="G6748" s="128" t="s">
        <v>124</v>
      </c>
      <c r="H6748" s="128" t="s">
        <v>124</v>
      </c>
      <c r="I6748" s="128" t="s">
        <v>42</v>
      </c>
      <c r="J6748" s="128" t="s">
        <v>652</v>
      </c>
      <c r="K6748" s="128" t="s">
        <v>652</v>
      </c>
      <c r="L6748" s="128" t="s">
        <v>43</v>
      </c>
      <c r="M6748" s="128" t="s">
        <v>44</v>
      </c>
      <c r="N6748" s="128" t="s">
        <v>150</v>
      </c>
      <c r="O6748" s="128" t="s">
        <v>1562</v>
      </c>
      <c r="P6748" s="128" t="s">
        <v>1152</v>
      </c>
      <c r="Q6748" s="128" t="s">
        <v>2484</v>
      </c>
      <c r="R6748" s="128" t="s">
        <v>1152</v>
      </c>
      <c r="S6748" s="127">
        <v>201509</v>
      </c>
      <c r="T6748" s="128" t="s">
        <v>47</v>
      </c>
      <c r="U6748" s="127">
        <v>0</v>
      </c>
      <c r="V6748" s="138">
        <v>-755485</v>
      </c>
      <c r="W6748" s="128" t="s">
        <v>1152</v>
      </c>
      <c r="X6748" s="128" t="s">
        <v>1152</v>
      </c>
      <c r="Y6748" s="128" t="s">
        <v>1152</v>
      </c>
      <c r="Z6748" s="128" t="s">
        <v>48</v>
      </c>
      <c r="AA6748" s="128" t="s">
        <v>2363</v>
      </c>
      <c r="AB6748" s="128" t="s">
        <v>42</v>
      </c>
      <c r="AC6748" s="128" t="s">
        <v>2512</v>
      </c>
      <c r="AD6748" s="128" t="s">
        <v>51</v>
      </c>
    </row>
    <row r="6749" spans="1:30" x14ac:dyDescent="0.25">
      <c r="A6749" s="128" t="s">
        <v>35</v>
      </c>
      <c r="B6749" s="128" t="s">
        <v>36</v>
      </c>
      <c r="C6749" s="128" t="s">
        <v>37</v>
      </c>
      <c r="D6749" s="128" t="s">
        <v>121</v>
      </c>
      <c r="E6749" s="128" t="s">
        <v>122</v>
      </c>
      <c r="F6749" s="128" t="s">
        <v>123</v>
      </c>
      <c r="G6749" s="128" t="s">
        <v>124</v>
      </c>
      <c r="H6749" s="128" t="s">
        <v>124</v>
      </c>
      <c r="I6749" s="128" t="s">
        <v>42</v>
      </c>
      <c r="J6749" s="128" t="s">
        <v>532</v>
      </c>
      <c r="K6749" s="128" t="s">
        <v>532</v>
      </c>
      <c r="L6749" s="128" t="s">
        <v>43</v>
      </c>
      <c r="M6749" s="128" t="s">
        <v>44</v>
      </c>
      <c r="N6749" s="128" t="s">
        <v>150</v>
      </c>
      <c r="O6749" s="128" t="s">
        <v>1562</v>
      </c>
      <c r="P6749" s="128" t="s">
        <v>1152</v>
      </c>
      <c r="Q6749" s="128" t="s">
        <v>2484</v>
      </c>
      <c r="R6749" s="128" t="s">
        <v>1152</v>
      </c>
      <c r="S6749" s="127">
        <v>201509</v>
      </c>
      <c r="T6749" s="128" t="s">
        <v>47</v>
      </c>
      <c r="U6749" s="127">
        <v>0</v>
      </c>
      <c r="V6749" s="138">
        <v>-182264</v>
      </c>
      <c r="W6749" s="128" t="s">
        <v>1152</v>
      </c>
      <c r="X6749" s="128" t="s">
        <v>1152</v>
      </c>
      <c r="Y6749" s="128" t="s">
        <v>1152</v>
      </c>
      <c r="Z6749" s="128" t="s">
        <v>48</v>
      </c>
      <c r="AA6749" s="128" t="s">
        <v>2363</v>
      </c>
      <c r="AB6749" s="128" t="s">
        <v>42</v>
      </c>
      <c r="AC6749" s="128" t="s">
        <v>2512</v>
      </c>
      <c r="AD6749" s="128" t="s">
        <v>51</v>
      </c>
    </row>
    <row r="6750" spans="1:30" x14ac:dyDescent="0.25">
      <c r="A6750" s="128" t="s">
        <v>35</v>
      </c>
      <c r="B6750" s="128" t="s">
        <v>36</v>
      </c>
      <c r="C6750" s="128" t="s">
        <v>37</v>
      </c>
      <c r="D6750" s="128" t="s">
        <v>121</v>
      </c>
      <c r="E6750" s="128" t="s">
        <v>122</v>
      </c>
      <c r="F6750" s="128" t="s">
        <v>123</v>
      </c>
      <c r="G6750" s="128" t="s">
        <v>124</v>
      </c>
      <c r="H6750" s="128" t="s">
        <v>124</v>
      </c>
      <c r="I6750" s="128" t="s">
        <v>42</v>
      </c>
      <c r="J6750" s="128" t="s">
        <v>174</v>
      </c>
      <c r="K6750" s="128" t="s">
        <v>174</v>
      </c>
      <c r="L6750" s="128" t="s">
        <v>43</v>
      </c>
      <c r="M6750" s="128" t="s">
        <v>44</v>
      </c>
      <c r="N6750" s="128" t="s">
        <v>150</v>
      </c>
      <c r="O6750" s="128" t="s">
        <v>1562</v>
      </c>
      <c r="P6750" s="128" t="s">
        <v>1152</v>
      </c>
      <c r="Q6750" s="128" t="s">
        <v>2484</v>
      </c>
      <c r="R6750" s="128" t="s">
        <v>1152</v>
      </c>
      <c r="S6750" s="127">
        <v>201509</v>
      </c>
      <c r="T6750" s="128" t="s">
        <v>47</v>
      </c>
      <c r="U6750" s="127">
        <v>0</v>
      </c>
      <c r="V6750" s="138">
        <v>-169416</v>
      </c>
      <c r="W6750" s="128" t="s">
        <v>1152</v>
      </c>
      <c r="X6750" s="128" t="s">
        <v>1152</v>
      </c>
      <c r="Y6750" s="128" t="s">
        <v>1152</v>
      </c>
      <c r="Z6750" s="128" t="s">
        <v>48</v>
      </c>
      <c r="AA6750" s="128" t="s">
        <v>2363</v>
      </c>
      <c r="AB6750" s="128" t="s">
        <v>42</v>
      </c>
      <c r="AC6750" s="128" t="s">
        <v>2512</v>
      </c>
      <c r="AD6750" s="128" t="s">
        <v>51</v>
      </c>
    </row>
    <row r="6751" spans="1:30" x14ac:dyDescent="0.25">
      <c r="A6751" s="128" t="s">
        <v>35</v>
      </c>
      <c r="B6751" s="128" t="s">
        <v>36</v>
      </c>
      <c r="C6751" s="128" t="s">
        <v>37</v>
      </c>
      <c r="D6751" s="128" t="s">
        <v>121</v>
      </c>
      <c r="E6751" s="128" t="s">
        <v>122</v>
      </c>
      <c r="F6751" s="128" t="s">
        <v>123</v>
      </c>
      <c r="G6751" s="128" t="s">
        <v>124</v>
      </c>
      <c r="H6751" s="128" t="s">
        <v>124</v>
      </c>
      <c r="I6751" s="128" t="s">
        <v>42</v>
      </c>
      <c r="J6751" s="128" t="s">
        <v>182</v>
      </c>
      <c r="K6751" s="128" t="s">
        <v>182</v>
      </c>
      <c r="L6751" s="128" t="s">
        <v>43</v>
      </c>
      <c r="M6751" s="128" t="s">
        <v>44</v>
      </c>
      <c r="N6751" s="128" t="s">
        <v>150</v>
      </c>
      <c r="O6751" s="128" t="s">
        <v>42</v>
      </c>
      <c r="P6751" s="128" t="s">
        <v>522</v>
      </c>
      <c r="Q6751" s="128" t="s">
        <v>531</v>
      </c>
      <c r="R6751" s="128" t="s">
        <v>2495</v>
      </c>
      <c r="S6751" s="127">
        <v>201509</v>
      </c>
      <c r="T6751" s="128" t="s">
        <v>52</v>
      </c>
      <c r="U6751" s="129">
        <v>344354.79</v>
      </c>
      <c r="V6751" s="138">
        <v>344354.79</v>
      </c>
      <c r="W6751" s="128" t="s">
        <v>340</v>
      </c>
      <c r="X6751" s="128" t="s">
        <v>177</v>
      </c>
      <c r="Y6751" s="128" t="s">
        <v>1152</v>
      </c>
      <c r="Z6751" s="128" t="s">
        <v>48</v>
      </c>
      <c r="AA6751" s="128" t="s">
        <v>315</v>
      </c>
      <c r="AB6751" s="128" t="s">
        <v>42</v>
      </c>
      <c r="AC6751" s="128" t="s">
        <v>2668</v>
      </c>
      <c r="AD6751" s="128" t="s">
        <v>146</v>
      </c>
    </row>
    <row r="6752" spans="1:30" x14ac:dyDescent="0.25">
      <c r="A6752" s="128" t="s">
        <v>35</v>
      </c>
      <c r="B6752" s="128" t="s">
        <v>36</v>
      </c>
      <c r="C6752" s="128" t="s">
        <v>37</v>
      </c>
      <c r="D6752" s="128" t="s">
        <v>121</v>
      </c>
      <c r="E6752" s="128" t="s">
        <v>215</v>
      </c>
      <c r="F6752" s="128" t="s">
        <v>216</v>
      </c>
      <c r="G6752" s="128" t="s">
        <v>124</v>
      </c>
      <c r="H6752" s="128" t="s">
        <v>124</v>
      </c>
      <c r="I6752" s="128" t="s">
        <v>42</v>
      </c>
      <c r="J6752" s="128" t="s">
        <v>437</v>
      </c>
      <c r="K6752" s="128" t="s">
        <v>437</v>
      </c>
      <c r="L6752" s="128" t="s">
        <v>43</v>
      </c>
      <c r="M6752" s="128" t="s">
        <v>44</v>
      </c>
      <c r="N6752" s="128" t="s">
        <v>150</v>
      </c>
      <c r="O6752" s="128" t="s">
        <v>42</v>
      </c>
      <c r="P6752" s="128" t="s">
        <v>392</v>
      </c>
      <c r="Q6752" s="128" t="s">
        <v>1717</v>
      </c>
      <c r="R6752" s="128" t="s">
        <v>2669</v>
      </c>
      <c r="S6752" s="127">
        <v>201509</v>
      </c>
      <c r="T6752" s="128" t="s">
        <v>52</v>
      </c>
      <c r="U6752" s="127">
        <v>248.38</v>
      </c>
      <c r="V6752" s="138">
        <v>248.38</v>
      </c>
      <c r="W6752" s="128" t="s">
        <v>340</v>
      </c>
      <c r="X6752" s="128" t="s">
        <v>384</v>
      </c>
      <c r="Y6752" s="128" t="s">
        <v>1152</v>
      </c>
      <c r="Z6752" s="128" t="s">
        <v>48</v>
      </c>
      <c r="AA6752" s="128" t="s">
        <v>315</v>
      </c>
      <c r="AB6752" s="128" t="s">
        <v>42</v>
      </c>
      <c r="AC6752" s="128" t="s">
        <v>2668</v>
      </c>
      <c r="AD6752" s="128" t="s">
        <v>146</v>
      </c>
    </row>
    <row r="6753" spans="1:30" x14ac:dyDescent="0.25">
      <c r="A6753" s="128" t="s">
        <v>35</v>
      </c>
      <c r="B6753" s="128" t="s">
        <v>36</v>
      </c>
      <c r="C6753" s="128" t="s">
        <v>37</v>
      </c>
      <c r="D6753" s="128" t="s">
        <v>121</v>
      </c>
      <c r="E6753" s="128" t="s">
        <v>215</v>
      </c>
      <c r="F6753" s="128" t="s">
        <v>216</v>
      </c>
      <c r="G6753" s="128" t="s">
        <v>124</v>
      </c>
      <c r="H6753" s="128" t="s">
        <v>124</v>
      </c>
      <c r="I6753" s="128" t="s">
        <v>42</v>
      </c>
      <c r="J6753" s="128" t="s">
        <v>437</v>
      </c>
      <c r="K6753" s="128" t="s">
        <v>437</v>
      </c>
      <c r="L6753" s="128" t="s">
        <v>43</v>
      </c>
      <c r="M6753" s="128" t="s">
        <v>44</v>
      </c>
      <c r="N6753" s="128" t="s">
        <v>150</v>
      </c>
      <c r="O6753" s="128" t="s">
        <v>42</v>
      </c>
      <c r="P6753" s="128" t="s">
        <v>392</v>
      </c>
      <c r="Q6753" s="128" t="s">
        <v>1717</v>
      </c>
      <c r="R6753" s="128" t="s">
        <v>2670</v>
      </c>
      <c r="S6753" s="127">
        <v>201509</v>
      </c>
      <c r="T6753" s="128" t="s">
        <v>52</v>
      </c>
      <c r="U6753" s="127">
        <v>248.38</v>
      </c>
      <c r="V6753" s="138">
        <v>248.38</v>
      </c>
      <c r="W6753" s="128" t="s">
        <v>340</v>
      </c>
      <c r="X6753" s="128" t="s">
        <v>384</v>
      </c>
      <c r="Y6753" s="128" t="s">
        <v>1152</v>
      </c>
      <c r="Z6753" s="128" t="s">
        <v>48</v>
      </c>
      <c r="AA6753" s="128" t="s">
        <v>315</v>
      </c>
      <c r="AB6753" s="128" t="s">
        <v>42</v>
      </c>
      <c r="AC6753" s="128" t="s">
        <v>2668</v>
      </c>
      <c r="AD6753" s="128" t="s">
        <v>146</v>
      </c>
    </row>
    <row r="6754" spans="1:30" x14ac:dyDescent="0.25">
      <c r="A6754" s="128" t="s">
        <v>35</v>
      </c>
      <c r="B6754" s="128" t="s">
        <v>36</v>
      </c>
      <c r="C6754" s="128" t="s">
        <v>37</v>
      </c>
      <c r="D6754" s="128" t="s">
        <v>121</v>
      </c>
      <c r="E6754" s="128" t="s">
        <v>215</v>
      </c>
      <c r="F6754" s="128" t="s">
        <v>216</v>
      </c>
      <c r="G6754" s="128" t="s">
        <v>124</v>
      </c>
      <c r="H6754" s="128" t="s">
        <v>124</v>
      </c>
      <c r="I6754" s="128" t="s">
        <v>42</v>
      </c>
      <c r="J6754" s="128" t="s">
        <v>261</v>
      </c>
      <c r="K6754" s="128" t="s">
        <v>261</v>
      </c>
      <c r="L6754" s="128" t="s">
        <v>43</v>
      </c>
      <c r="M6754" s="128" t="s">
        <v>44</v>
      </c>
      <c r="N6754" s="128" t="s">
        <v>150</v>
      </c>
      <c r="O6754" s="128" t="s">
        <v>42</v>
      </c>
      <c r="P6754" s="128" t="s">
        <v>392</v>
      </c>
      <c r="Q6754" s="128" t="s">
        <v>1717</v>
      </c>
      <c r="R6754" s="128" t="s">
        <v>2670</v>
      </c>
      <c r="S6754" s="127">
        <v>201509</v>
      </c>
      <c r="T6754" s="128" t="s">
        <v>52</v>
      </c>
      <c r="U6754" s="127">
        <v>263.92</v>
      </c>
      <c r="V6754" s="138">
        <v>263.92</v>
      </c>
      <c r="W6754" s="128" t="s">
        <v>340</v>
      </c>
      <c r="X6754" s="128" t="s">
        <v>384</v>
      </c>
      <c r="Y6754" s="128" t="s">
        <v>1152</v>
      </c>
      <c r="Z6754" s="128" t="s">
        <v>48</v>
      </c>
      <c r="AA6754" s="128" t="s">
        <v>315</v>
      </c>
      <c r="AB6754" s="128" t="s">
        <v>42</v>
      </c>
      <c r="AC6754" s="128" t="s">
        <v>2668</v>
      </c>
      <c r="AD6754" s="128" t="s">
        <v>146</v>
      </c>
    </row>
    <row r="6755" spans="1:30" x14ac:dyDescent="0.25">
      <c r="A6755" s="128" t="s">
        <v>35</v>
      </c>
      <c r="B6755" s="128" t="s">
        <v>36</v>
      </c>
      <c r="C6755" s="128" t="s">
        <v>37</v>
      </c>
      <c r="D6755" s="128" t="s">
        <v>121</v>
      </c>
      <c r="E6755" s="128" t="s">
        <v>122</v>
      </c>
      <c r="F6755" s="128" t="s">
        <v>123</v>
      </c>
      <c r="G6755" s="128" t="s">
        <v>124</v>
      </c>
      <c r="H6755" s="128" t="s">
        <v>124</v>
      </c>
      <c r="I6755" s="128" t="s">
        <v>42</v>
      </c>
      <c r="J6755" s="128" t="s">
        <v>532</v>
      </c>
      <c r="K6755" s="128" t="s">
        <v>532</v>
      </c>
      <c r="L6755" s="128" t="s">
        <v>43</v>
      </c>
      <c r="M6755" s="128" t="s">
        <v>44</v>
      </c>
      <c r="N6755" s="128" t="s">
        <v>180</v>
      </c>
      <c r="O6755" s="128" t="s">
        <v>42</v>
      </c>
      <c r="P6755" s="128" t="s">
        <v>522</v>
      </c>
      <c r="Q6755" s="128" t="s">
        <v>733</v>
      </c>
      <c r="R6755" s="128" t="s">
        <v>2495</v>
      </c>
      <c r="S6755" s="127">
        <v>201509</v>
      </c>
      <c r="T6755" s="128" t="s">
        <v>52</v>
      </c>
      <c r="U6755" s="129">
        <v>243533.63</v>
      </c>
      <c r="V6755" s="138">
        <v>243533.63</v>
      </c>
      <c r="W6755" s="128" t="s">
        <v>340</v>
      </c>
      <c r="X6755" s="128" t="s">
        <v>177</v>
      </c>
      <c r="Y6755" s="128" t="s">
        <v>1152</v>
      </c>
      <c r="Z6755" s="128" t="s">
        <v>48</v>
      </c>
      <c r="AA6755" s="128" t="s">
        <v>315</v>
      </c>
      <c r="AB6755" s="128" t="s">
        <v>42</v>
      </c>
      <c r="AC6755" s="128" t="s">
        <v>2668</v>
      </c>
      <c r="AD6755" s="128" t="s">
        <v>146</v>
      </c>
    </row>
    <row r="6756" spans="1:30" x14ac:dyDescent="0.25">
      <c r="A6756" s="128" t="s">
        <v>35</v>
      </c>
      <c r="B6756" s="128" t="s">
        <v>36</v>
      </c>
      <c r="C6756" s="128" t="s">
        <v>37</v>
      </c>
      <c r="D6756" s="128" t="s">
        <v>121</v>
      </c>
      <c r="E6756" s="128" t="s">
        <v>122</v>
      </c>
      <c r="F6756" s="128" t="s">
        <v>123</v>
      </c>
      <c r="G6756" s="128" t="s">
        <v>124</v>
      </c>
      <c r="H6756" s="128" t="s">
        <v>124</v>
      </c>
      <c r="I6756" s="128" t="s">
        <v>42</v>
      </c>
      <c r="J6756" s="128" t="s">
        <v>174</v>
      </c>
      <c r="K6756" s="128" t="s">
        <v>174</v>
      </c>
      <c r="L6756" s="128" t="s">
        <v>43</v>
      </c>
      <c r="M6756" s="128" t="s">
        <v>44</v>
      </c>
      <c r="N6756" s="128" t="s">
        <v>150</v>
      </c>
      <c r="O6756" s="128" t="s">
        <v>42</v>
      </c>
      <c r="P6756" s="128" t="s">
        <v>522</v>
      </c>
      <c r="Q6756" s="128" t="s">
        <v>529</v>
      </c>
      <c r="R6756" s="128" t="s">
        <v>2495</v>
      </c>
      <c r="S6756" s="127">
        <v>201509</v>
      </c>
      <c r="T6756" s="128" t="s">
        <v>52</v>
      </c>
      <c r="U6756" s="129">
        <v>207384.55</v>
      </c>
      <c r="V6756" s="138">
        <v>207384.55</v>
      </c>
      <c r="W6756" s="128" t="s">
        <v>340</v>
      </c>
      <c r="X6756" s="128" t="s">
        <v>177</v>
      </c>
      <c r="Y6756" s="128" t="s">
        <v>1152</v>
      </c>
      <c r="Z6756" s="128" t="s">
        <v>48</v>
      </c>
      <c r="AA6756" s="128" t="s">
        <v>315</v>
      </c>
      <c r="AB6756" s="128" t="s">
        <v>42</v>
      </c>
      <c r="AC6756" s="128" t="s">
        <v>2668</v>
      </c>
      <c r="AD6756" s="128" t="s">
        <v>146</v>
      </c>
    </row>
    <row r="6757" spans="1:30" x14ac:dyDescent="0.25">
      <c r="A6757" s="128" t="s">
        <v>35</v>
      </c>
      <c r="B6757" s="128" t="s">
        <v>36</v>
      </c>
      <c r="C6757" s="128" t="s">
        <v>37</v>
      </c>
      <c r="D6757" s="128" t="s">
        <v>121</v>
      </c>
      <c r="E6757" s="128" t="s">
        <v>215</v>
      </c>
      <c r="F6757" s="128" t="s">
        <v>216</v>
      </c>
      <c r="G6757" s="128" t="s">
        <v>124</v>
      </c>
      <c r="H6757" s="128" t="s">
        <v>124</v>
      </c>
      <c r="I6757" s="128" t="s">
        <v>42</v>
      </c>
      <c r="J6757" s="128" t="s">
        <v>268</v>
      </c>
      <c r="K6757" s="128" t="s">
        <v>268</v>
      </c>
      <c r="L6757" s="128" t="s">
        <v>43</v>
      </c>
      <c r="M6757" s="128" t="s">
        <v>44</v>
      </c>
      <c r="N6757" s="128" t="s">
        <v>126</v>
      </c>
      <c r="O6757" s="128" t="s">
        <v>42</v>
      </c>
      <c r="P6757" s="128" t="s">
        <v>681</v>
      </c>
      <c r="Q6757" s="128" t="s">
        <v>2671</v>
      </c>
      <c r="R6757" s="128" t="s">
        <v>2672</v>
      </c>
      <c r="S6757" s="127">
        <v>201509</v>
      </c>
      <c r="T6757" s="128" t="s">
        <v>52</v>
      </c>
      <c r="U6757" s="127">
        <v>0</v>
      </c>
      <c r="V6757" s="138">
        <v>45</v>
      </c>
      <c r="W6757" s="128" t="s">
        <v>42</v>
      </c>
      <c r="X6757" s="128" t="s">
        <v>42</v>
      </c>
      <c r="Y6757" s="128" t="s">
        <v>1152</v>
      </c>
      <c r="Z6757" s="128" t="s">
        <v>48</v>
      </c>
      <c r="AA6757" s="128" t="s">
        <v>168</v>
      </c>
      <c r="AB6757" s="128" t="s">
        <v>42</v>
      </c>
      <c r="AC6757" s="128" t="s">
        <v>2673</v>
      </c>
      <c r="AD6757" s="128" t="s">
        <v>146</v>
      </c>
    </row>
    <row r="6758" spans="1:30" x14ac:dyDescent="0.25">
      <c r="A6758" s="128" t="s">
        <v>35</v>
      </c>
      <c r="B6758" s="128" t="s">
        <v>36</v>
      </c>
      <c r="C6758" s="128" t="s">
        <v>37</v>
      </c>
      <c r="D6758" s="128" t="s">
        <v>121</v>
      </c>
      <c r="E6758" s="128" t="s">
        <v>215</v>
      </c>
      <c r="F6758" s="128" t="s">
        <v>216</v>
      </c>
      <c r="G6758" s="128" t="s">
        <v>124</v>
      </c>
      <c r="H6758" s="128" t="s">
        <v>124</v>
      </c>
      <c r="I6758" s="128" t="s">
        <v>42</v>
      </c>
      <c r="J6758" s="128" t="s">
        <v>268</v>
      </c>
      <c r="K6758" s="128" t="s">
        <v>268</v>
      </c>
      <c r="L6758" s="128" t="s">
        <v>43</v>
      </c>
      <c r="M6758" s="128" t="s">
        <v>44</v>
      </c>
      <c r="N6758" s="128" t="s">
        <v>131</v>
      </c>
      <c r="O6758" s="128" t="s">
        <v>242</v>
      </c>
      <c r="P6758" s="128" t="s">
        <v>681</v>
      </c>
      <c r="Q6758" s="128" t="s">
        <v>2674</v>
      </c>
      <c r="R6758" s="128" t="s">
        <v>2672</v>
      </c>
      <c r="S6758" s="127">
        <v>201509</v>
      </c>
      <c r="T6758" s="128" t="s">
        <v>52</v>
      </c>
      <c r="U6758" s="127">
        <v>0</v>
      </c>
      <c r="V6758" s="138">
        <v>25.08</v>
      </c>
      <c r="W6758" s="128" t="s">
        <v>42</v>
      </c>
      <c r="X6758" s="128" t="s">
        <v>42</v>
      </c>
      <c r="Y6758" s="128" t="s">
        <v>1152</v>
      </c>
      <c r="Z6758" s="128" t="s">
        <v>48</v>
      </c>
      <c r="AA6758" s="128" t="s">
        <v>144</v>
      </c>
      <c r="AB6758" s="128" t="s">
        <v>42</v>
      </c>
      <c r="AC6758" s="128" t="s">
        <v>2673</v>
      </c>
      <c r="AD6758" s="128" t="s">
        <v>146</v>
      </c>
    </row>
    <row r="6759" spans="1:30" x14ac:dyDescent="0.25">
      <c r="A6759" s="128" t="s">
        <v>35</v>
      </c>
      <c r="B6759" s="128" t="s">
        <v>36</v>
      </c>
      <c r="C6759" s="128" t="s">
        <v>37</v>
      </c>
      <c r="D6759" s="128" t="s">
        <v>121</v>
      </c>
      <c r="E6759" s="128" t="s">
        <v>215</v>
      </c>
      <c r="F6759" s="128" t="s">
        <v>216</v>
      </c>
      <c r="G6759" s="128" t="s">
        <v>124</v>
      </c>
      <c r="H6759" s="128" t="s">
        <v>124</v>
      </c>
      <c r="I6759" s="128" t="s">
        <v>42</v>
      </c>
      <c r="J6759" s="128" t="s">
        <v>231</v>
      </c>
      <c r="K6759" s="128" t="s">
        <v>231</v>
      </c>
      <c r="L6759" s="128" t="s">
        <v>43</v>
      </c>
      <c r="M6759" s="128" t="s">
        <v>44</v>
      </c>
      <c r="N6759" s="128" t="s">
        <v>150</v>
      </c>
      <c r="O6759" s="128" t="s">
        <v>42</v>
      </c>
      <c r="P6759" s="128" t="s">
        <v>392</v>
      </c>
      <c r="Q6759" s="128" t="s">
        <v>1717</v>
      </c>
      <c r="R6759" s="128" t="s">
        <v>2669</v>
      </c>
      <c r="S6759" s="127">
        <v>201509</v>
      </c>
      <c r="T6759" s="128" t="s">
        <v>52</v>
      </c>
      <c r="U6759" s="127">
        <v>232.86</v>
      </c>
      <c r="V6759" s="138">
        <v>232.86</v>
      </c>
      <c r="W6759" s="128" t="s">
        <v>340</v>
      </c>
      <c r="X6759" s="128" t="s">
        <v>384</v>
      </c>
      <c r="Y6759" s="128" t="s">
        <v>1152</v>
      </c>
      <c r="Z6759" s="128" t="s">
        <v>48</v>
      </c>
      <c r="AA6759" s="128" t="s">
        <v>315</v>
      </c>
      <c r="AB6759" s="128" t="s">
        <v>42</v>
      </c>
      <c r="AC6759" s="128" t="s">
        <v>2668</v>
      </c>
      <c r="AD6759" s="128" t="s">
        <v>146</v>
      </c>
    </row>
    <row r="6760" spans="1:30" x14ac:dyDescent="0.25">
      <c r="A6760" s="128" t="s">
        <v>35</v>
      </c>
      <c r="B6760" s="128" t="s">
        <v>36</v>
      </c>
      <c r="C6760" s="128" t="s">
        <v>37</v>
      </c>
      <c r="D6760" s="128" t="s">
        <v>121</v>
      </c>
      <c r="E6760" s="128" t="s">
        <v>122</v>
      </c>
      <c r="F6760" s="128" t="s">
        <v>123</v>
      </c>
      <c r="G6760" s="128" t="s">
        <v>124</v>
      </c>
      <c r="H6760" s="128" t="s">
        <v>124</v>
      </c>
      <c r="I6760" s="128" t="s">
        <v>42</v>
      </c>
      <c r="J6760" s="128" t="s">
        <v>182</v>
      </c>
      <c r="K6760" s="128" t="s">
        <v>182</v>
      </c>
      <c r="L6760" s="128" t="s">
        <v>43</v>
      </c>
      <c r="M6760" s="128" t="s">
        <v>44</v>
      </c>
      <c r="N6760" s="128" t="s">
        <v>180</v>
      </c>
      <c r="O6760" s="128" t="s">
        <v>42</v>
      </c>
      <c r="P6760" s="128" t="s">
        <v>522</v>
      </c>
      <c r="Q6760" s="128" t="s">
        <v>530</v>
      </c>
      <c r="R6760" s="128" t="s">
        <v>2495</v>
      </c>
      <c r="S6760" s="127">
        <v>201509</v>
      </c>
      <c r="T6760" s="128" t="s">
        <v>52</v>
      </c>
      <c r="U6760" s="129">
        <v>1106693.43</v>
      </c>
      <c r="V6760" s="138">
        <v>1106693.43</v>
      </c>
      <c r="W6760" s="128" t="s">
        <v>340</v>
      </c>
      <c r="X6760" s="128" t="s">
        <v>177</v>
      </c>
      <c r="Y6760" s="128" t="s">
        <v>1152</v>
      </c>
      <c r="Z6760" s="128" t="s">
        <v>48</v>
      </c>
      <c r="AA6760" s="128" t="s">
        <v>315</v>
      </c>
      <c r="AB6760" s="128" t="s">
        <v>42</v>
      </c>
      <c r="AC6760" s="128" t="s">
        <v>2668</v>
      </c>
      <c r="AD6760" s="128" t="s">
        <v>146</v>
      </c>
    </row>
    <row r="6761" spans="1:30" x14ac:dyDescent="0.25">
      <c r="A6761" s="128" t="s">
        <v>35</v>
      </c>
      <c r="B6761" s="128" t="s">
        <v>36</v>
      </c>
      <c r="C6761" s="128" t="s">
        <v>37</v>
      </c>
      <c r="D6761" s="128" t="s">
        <v>121</v>
      </c>
      <c r="E6761" s="128" t="s">
        <v>122</v>
      </c>
      <c r="F6761" s="128" t="s">
        <v>123</v>
      </c>
      <c r="G6761" s="128" t="s">
        <v>124</v>
      </c>
      <c r="H6761" s="128" t="s">
        <v>124</v>
      </c>
      <c r="I6761" s="128" t="s">
        <v>42</v>
      </c>
      <c r="J6761" s="128" t="s">
        <v>652</v>
      </c>
      <c r="K6761" s="128" t="s">
        <v>652</v>
      </c>
      <c r="L6761" s="128" t="s">
        <v>43</v>
      </c>
      <c r="M6761" s="128" t="s">
        <v>44</v>
      </c>
      <c r="N6761" s="128" t="s">
        <v>150</v>
      </c>
      <c r="O6761" s="128" t="s">
        <v>42</v>
      </c>
      <c r="P6761" s="128" t="s">
        <v>522</v>
      </c>
      <c r="Q6761" s="128" t="s">
        <v>732</v>
      </c>
      <c r="R6761" s="128" t="s">
        <v>2495</v>
      </c>
      <c r="S6761" s="127">
        <v>201509</v>
      </c>
      <c r="T6761" s="128" t="s">
        <v>52</v>
      </c>
      <c r="U6761" s="129">
        <v>171578.46</v>
      </c>
      <c r="V6761" s="138">
        <v>171578.46</v>
      </c>
      <c r="W6761" s="128" t="s">
        <v>340</v>
      </c>
      <c r="X6761" s="128" t="s">
        <v>177</v>
      </c>
      <c r="Y6761" s="128" t="s">
        <v>1152</v>
      </c>
      <c r="Z6761" s="128" t="s">
        <v>48</v>
      </c>
      <c r="AA6761" s="128" t="s">
        <v>315</v>
      </c>
      <c r="AB6761" s="128" t="s">
        <v>42</v>
      </c>
      <c r="AC6761" s="128" t="s">
        <v>2668</v>
      </c>
      <c r="AD6761" s="128" t="s">
        <v>146</v>
      </c>
    </row>
    <row r="6762" spans="1:30" x14ac:dyDescent="0.25">
      <c r="A6762" s="128" t="s">
        <v>35</v>
      </c>
      <c r="B6762" s="128" t="s">
        <v>36</v>
      </c>
      <c r="C6762" s="128" t="s">
        <v>37</v>
      </c>
      <c r="D6762" s="128" t="s">
        <v>121</v>
      </c>
      <c r="E6762" s="128" t="s">
        <v>215</v>
      </c>
      <c r="F6762" s="128" t="s">
        <v>216</v>
      </c>
      <c r="G6762" s="128" t="s">
        <v>124</v>
      </c>
      <c r="H6762" s="128" t="s">
        <v>124</v>
      </c>
      <c r="I6762" s="128" t="s">
        <v>42</v>
      </c>
      <c r="J6762" s="128" t="s">
        <v>250</v>
      </c>
      <c r="K6762" s="128" t="s">
        <v>250</v>
      </c>
      <c r="L6762" s="128" t="s">
        <v>43</v>
      </c>
      <c r="M6762" s="128" t="s">
        <v>44</v>
      </c>
      <c r="N6762" s="128" t="s">
        <v>150</v>
      </c>
      <c r="O6762" s="128" t="s">
        <v>42</v>
      </c>
      <c r="P6762" s="128" t="s">
        <v>392</v>
      </c>
      <c r="Q6762" s="128" t="s">
        <v>1717</v>
      </c>
      <c r="R6762" s="128" t="s">
        <v>2669</v>
      </c>
      <c r="S6762" s="127">
        <v>201509</v>
      </c>
      <c r="T6762" s="128" t="s">
        <v>52</v>
      </c>
      <c r="U6762" s="127">
        <v>248.38</v>
      </c>
      <c r="V6762" s="138">
        <v>248.38</v>
      </c>
      <c r="W6762" s="128" t="s">
        <v>340</v>
      </c>
      <c r="X6762" s="128" t="s">
        <v>384</v>
      </c>
      <c r="Y6762" s="128" t="s">
        <v>1152</v>
      </c>
      <c r="Z6762" s="128" t="s">
        <v>48</v>
      </c>
      <c r="AA6762" s="128" t="s">
        <v>315</v>
      </c>
      <c r="AB6762" s="128" t="s">
        <v>42</v>
      </c>
      <c r="AC6762" s="128" t="s">
        <v>2668</v>
      </c>
      <c r="AD6762" s="128" t="s">
        <v>146</v>
      </c>
    </row>
    <row r="6763" spans="1:30" x14ac:dyDescent="0.25">
      <c r="A6763" s="128" t="s">
        <v>35</v>
      </c>
      <c r="B6763" s="128" t="s">
        <v>36</v>
      </c>
      <c r="C6763" s="128" t="s">
        <v>37</v>
      </c>
      <c r="D6763" s="128" t="s">
        <v>121</v>
      </c>
      <c r="E6763" s="128" t="s">
        <v>215</v>
      </c>
      <c r="F6763" s="128" t="s">
        <v>216</v>
      </c>
      <c r="G6763" s="128" t="s">
        <v>124</v>
      </c>
      <c r="H6763" s="128" t="s">
        <v>124</v>
      </c>
      <c r="I6763" s="128" t="s">
        <v>42</v>
      </c>
      <c r="J6763" s="128" t="s">
        <v>237</v>
      </c>
      <c r="K6763" s="128" t="s">
        <v>237</v>
      </c>
      <c r="L6763" s="128" t="s">
        <v>43</v>
      </c>
      <c r="M6763" s="128" t="s">
        <v>44</v>
      </c>
      <c r="N6763" s="128" t="s">
        <v>150</v>
      </c>
      <c r="O6763" s="128" t="s">
        <v>42</v>
      </c>
      <c r="P6763" s="128" t="s">
        <v>392</v>
      </c>
      <c r="Q6763" s="128" t="s">
        <v>1717</v>
      </c>
      <c r="R6763" s="128" t="s">
        <v>2670</v>
      </c>
      <c r="S6763" s="127">
        <v>201509</v>
      </c>
      <c r="T6763" s="128" t="s">
        <v>52</v>
      </c>
      <c r="U6763" s="127">
        <v>279.43</v>
      </c>
      <c r="V6763" s="138">
        <v>279.43</v>
      </c>
      <c r="W6763" s="128" t="s">
        <v>340</v>
      </c>
      <c r="X6763" s="128" t="s">
        <v>384</v>
      </c>
      <c r="Y6763" s="128" t="s">
        <v>1152</v>
      </c>
      <c r="Z6763" s="128" t="s">
        <v>48</v>
      </c>
      <c r="AA6763" s="128" t="s">
        <v>315</v>
      </c>
      <c r="AB6763" s="128" t="s">
        <v>42</v>
      </c>
      <c r="AC6763" s="128" t="s">
        <v>2668</v>
      </c>
      <c r="AD6763" s="128" t="s">
        <v>146</v>
      </c>
    </row>
    <row r="6764" spans="1:30" x14ac:dyDescent="0.25">
      <c r="A6764" s="128" t="s">
        <v>35</v>
      </c>
      <c r="B6764" s="128" t="s">
        <v>36</v>
      </c>
      <c r="C6764" s="128" t="s">
        <v>37</v>
      </c>
      <c r="D6764" s="128" t="s">
        <v>121</v>
      </c>
      <c r="E6764" s="128" t="s">
        <v>215</v>
      </c>
      <c r="F6764" s="128" t="s">
        <v>216</v>
      </c>
      <c r="G6764" s="128" t="s">
        <v>124</v>
      </c>
      <c r="H6764" s="128" t="s">
        <v>124</v>
      </c>
      <c r="I6764" s="128" t="s">
        <v>42</v>
      </c>
      <c r="J6764" s="128" t="s">
        <v>217</v>
      </c>
      <c r="K6764" s="128" t="s">
        <v>217</v>
      </c>
      <c r="L6764" s="128" t="s">
        <v>43</v>
      </c>
      <c r="M6764" s="128" t="s">
        <v>44</v>
      </c>
      <c r="N6764" s="128" t="s">
        <v>150</v>
      </c>
      <c r="O6764" s="128" t="s">
        <v>42</v>
      </c>
      <c r="P6764" s="128" t="s">
        <v>392</v>
      </c>
      <c r="Q6764" s="128" t="s">
        <v>1717</v>
      </c>
      <c r="R6764" s="128" t="s">
        <v>2669</v>
      </c>
      <c r="S6764" s="127">
        <v>201509</v>
      </c>
      <c r="T6764" s="128" t="s">
        <v>52</v>
      </c>
      <c r="U6764" s="127">
        <v>279.43</v>
      </c>
      <c r="V6764" s="138">
        <v>279.43</v>
      </c>
      <c r="W6764" s="128" t="s">
        <v>340</v>
      </c>
      <c r="X6764" s="128" t="s">
        <v>384</v>
      </c>
      <c r="Y6764" s="128" t="s">
        <v>1152</v>
      </c>
      <c r="Z6764" s="128" t="s">
        <v>48</v>
      </c>
      <c r="AA6764" s="128" t="s">
        <v>315</v>
      </c>
      <c r="AB6764" s="128" t="s">
        <v>42</v>
      </c>
      <c r="AC6764" s="128" t="s">
        <v>2668</v>
      </c>
      <c r="AD6764" s="128" t="s">
        <v>146</v>
      </c>
    </row>
    <row r="6765" spans="1:30" x14ac:dyDescent="0.25">
      <c r="A6765" s="128" t="s">
        <v>35</v>
      </c>
      <c r="B6765" s="128" t="s">
        <v>36</v>
      </c>
      <c r="C6765" s="128" t="s">
        <v>37</v>
      </c>
      <c r="D6765" s="128" t="s">
        <v>121</v>
      </c>
      <c r="E6765" s="128" t="s">
        <v>215</v>
      </c>
      <c r="F6765" s="128" t="s">
        <v>216</v>
      </c>
      <c r="G6765" s="128" t="s">
        <v>124</v>
      </c>
      <c r="H6765" s="128" t="s">
        <v>124</v>
      </c>
      <c r="I6765" s="128" t="s">
        <v>42</v>
      </c>
      <c r="J6765" s="128" t="s">
        <v>237</v>
      </c>
      <c r="K6765" s="128" t="s">
        <v>237</v>
      </c>
      <c r="L6765" s="128" t="s">
        <v>43</v>
      </c>
      <c r="M6765" s="128" t="s">
        <v>44</v>
      </c>
      <c r="N6765" s="128" t="s">
        <v>150</v>
      </c>
      <c r="O6765" s="128" t="s">
        <v>42</v>
      </c>
      <c r="P6765" s="128" t="s">
        <v>392</v>
      </c>
      <c r="Q6765" s="128" t="s">
        <v>1717</v>
      </c>
      <c r="R6765" s="128" t="s">
        <v>2669</v>
      </c>
      <c r="S6765" s="127">
        <v>201509</v>
      </c>
      <c r="T6765" s="128" t="s">
        <v>52</v>
      </c>
      <c r="U6765" s="127">
        <v>279.43</v>
      </c>
      <c r="V6765" s="138">
        <v>279.43</v>
      </c>
      <c r="W6765" s="128" t="s">
        <v>340</v>
      </c>
      <c r="X6765" s="128" t="s">
        <v>384</v>
      </c>
      <c r="Y6765" s="128" t="s">
        <v>1152</v>
      </c>
      <c r="Z6765" s="128" t="s">
        <v>48</v>
      </c>
      <c r="AA6765" s="128" t="s">
        <v>315</v>
      </c>
      <c r="AB6765" s="128" t="s">
        <v>42</v>
      </c>
      <c r="AC6765" s="128" t="s">
        <v>2668</v>
      </c>
      <c r="AD6765" s="128" t="s">
        <v>146</v>
      </c>
    </row>
    <row r="6766" spans="1:30" x14ac:dyDescent="0.25">
      <c r="A6766" s="128" t="s">
        <v>35</v>
      </c>
      <c r="B6766" s="128" t="s">
        <v>36</v>
      </c>
      <c r="C6766" s="128" t="s">
        <v>37</v>
      </c>
      <c r="D6766" s="128" t="s">
        <v>121</v>
      </c>
      <c r="E6766" s="128" t="s">
        <v>215</v>
      </c>
      <c r="F6766" s="128" t="s">
        <v>216</v>
      </c>
      <c r="G6766" s="128" t="s">
        <v>124</v>
      </c>
      <c r="H6766" s="128" t="s">
        <v>124</v>
      </c>
      <c r="I6766" s="128" t="s">
        <v>42</v>
      </c>
      <c r="J6766" s="128" t="s">
        <v>261</v>
      </c>
      <c r="K6766" s="128" t="s">
        <v>261</v>
      </c>
      <c r="L6766" s="128" t="s">
        <v>43</v>
      </c>
      <c r="M6766" s="128" t="s">
        <v>44</v>
      </c>
      <c r="N6766" s="128" t="s">
        <v>150</v>
      </c>
      <c r="O6766" s="128" t="s">
        <v>42</v>
      </c>
      <c r="P6766" s="128" t="s">
        <v>392</v>
      </c>
      <c r="Q6766" s="128" t="s">
        <v>1717</v>
      </c>
      <c r="R6766" s="128" t="s">
        <v>2669</v>
      </c>
      <c r="S6766" s="127">
        <v>201509</v>
      </c>
      <c r="T6766" s="128" t="s">
        <v>52</v>
      </c>
      <c r="U6766" s="127">
        <v>263.92</v>
      </c>
      <c r="V6766" s="138">
        <v>263.92</v>
      </c>
      <c r="W6766" s="128" t="s">
        <v>340</v>
      </c>
      <c r="X6766" s="128" t="s">
        <v>384</v>
      </c>
      <c r="Y6766" s="128" t="s">
        <v>1152</v>
      </c>
      <c r="Z6766" s="128" t="s">
        <v>48</v>
      </c>
      <c r="AA6766" s="128" t="s">
        <v>315</v>
      </c>
      <c r="AB6766" s="128" t="s">
        <v>42</v>
      </c>
      <c r="AC6766" s="128" t="s">
        <v>2668</v>
      </c>
      <c r="AD6766" s="128" t="s">
        <v>146</v>
      </c>
    </row>
    <row r="6767" spans="1:30" x14ac:dyDescent="0.25">
      <c r="A6767" s="128" t="s">
        <v>35</v>
      </c>
      <c r="B6767" s="128" t="s">
        <v>36</v>
      </c>
      <c r="C6767" s="128" t="s">
        <v>37</v>
      </c>
      <c r="D6767" s="128" t="s">
        <v>121</v>
      </c>
      <c r="E6767" s="128" t="s">
        <v>122</v>
      </c>
      <c r="F6767" s="128" t="s">
        <v>123</v>
      </c>
      <c r="G6767" s="128" t="s">
        <v>124</v>
      </c>
      <c r="H6767" s="128" t="s">
        <v>124</v>
      </c>
      <c r="I6767" s="128" t="s">
        <v>42</v>
      </c>
      <c r="J6767" s="128" t="s">
        <v>500</v>
      </c>
      <c r="K6767" s="128" t="s">
        <v>500</v>
      </c>
      <c r="L6767" s="128" t="s">
        <v>43</v>
      </c>
      <c r="M6767" s="128" t="s">
        <v>44</v>
      </c>
      <c r="N6767" s="128" t="s">
        <v>162</v>
      </c>
      <c r="O6767" s="128" t="s">
        <v>42</v>
      </c>
      <c r="P6767" s="128" t="s">
        <v>808</v>
      </c>
      <c r="Q6767" s="128" t="s">
        <v>1789</v>
      </c>
      <c r="R6767" s="128" t="s">
        <v>2675</v>
      </c>
      <c r="S6767" s="127">
        <v>201509</v>
      </c>
      <c r="T6767" s="128" t="s">
        <v>52</v>
      </c>
      <c r="U6767" s="129">
        <v>9885.75</v>
      </c>
      <c r="V6767" s="138">
        <v>9885.75</v>
      </c>
      <c r="W6767" s="128" t="s">
        <v>340</v>
      </c>
      <c r="X6767" s="128" t="s">
        <v>807</v>
      </c>
      <c r="Y6767" s="128" t="s">
        <v>1152</v>
      </c>
      <c r="Z6767" s="128" t="s">
        <v>48</v>
      </c>
      <c r="AA6767" s="128" t="s">
        <v>315</v>
      </c>
      <c r="AB6767" s="128" t="s">
        <v>42</v>
      </c>
      <c r="AC6767" s="128" t="s">
        <v>2676</v>
      </c>
      <c r="AD6767" s="128" t="s">
        <v>146</v>
      </c>
    </row>
    <row r="6768" spans="1:30" x14ac:dyDescent="0.25">
      <c r="A6768" s="128" t="s">
        <v>35</v>
      </c>
      <c r="B6768" s="128" t="s">
        <v>36</v>
      </c>
      <c r="C6768" s="128" t="s">
        <v>37</v>
      </c>
      <c r="D6768" s="128" t="s">
        <v>121</v>
      </c>
      <c r="E6768" s="128" t="s">
        <v>122</v>
      </c>
      <c r="F6768" s="128" t="s">
        <v>123</v>
      </c>
      <c r="G6768" s="128" t="s">
        <v>124</v>
      </c>
      <c r="H6768" s="128" t="s">
        <v>124</v>
      </c>
      <c r="I6768" s="128" t="s">
        <v>42</v>
      </c>
      <c r="J6768" s="128" t="s">
        <v>532</v>
      </c>
      <c r="K6768" s="128" t="s">
        <v>532</v>
      </c>
      <c r="L6768" s="128" t="s">
        <v>43</v>
      </c>
      <c r="M6768" s="128" t="s">
        <v>44</v>
      </c>
      <c r="N6768" s="128" t="s">
        <v>150</v>
      </c>
      <c r="O6768" s="128" t="s">
        <v>42</v>
      </c>
      <c r="P6768" s="128" t="s">
        <v>522</v>
      </c>
      <c r="Q6768" s="128" t="s">
        <v>653</v>
      </c>
      <c r="R6768" s="128" t="s">
        <v>2495</v>
      </c>
      <c r="S6768" s="127">
        <v>201509</v>
      </c>
      <c r="T6768" s="128" t="s">
        <v>52</v>
      </c>
      <c r="U6768" s="129">
        <v>152490.57999999999</v>
      </c>
      <c r="V6768" s="138">
        <v>152490.57999999999</v>
      </c>
      <c r="W6768" s="128" t="s">
        <v>340</v>
      </c>
      <c r="X6768" s="128" t="s">
        <v>177</v>
      </c>
      <c r="Y6768" s="128" t="s">
        <v>1152</v>
      </c>
      <c r="Z6768" s="128" t="s">
        <v>48</v>
      </c>
      <c r="AA6768" s="128" t="s">
        <v>315</v>
      </c>
      <c r="AB6768" s="128" t="s">
        <v>42</v>
      </c>
      <c r="AC6768" s="128" t="s">
        <v>2668</v>
      </c>
      <c r="AD6768" s="128" t="s">
        <v>146</v>
      </c>
    </row>
    <row r="6769" spans="1:30" x14ac:dyDescent="0.25">
      <c r="A6769" s="128" t="s">
        <v>35</v>
      </c>
      <c r="B6769" s="128" t="s">
        <v>36</v>
      </c>
      <c r="C6769" s="128" t="s">
        <v>37</v>
      </c>
      <c r="D6769" s="128" t="s">
        <v>121</v>
      </c>
      <c r="E6769" s="128" t="s">
        <v>215</v>
      </c>
      <c r="F6769" s="128" t="s">
        <v>216</v>
      </c>
      <c r="G6769" s="128" t="s">
        <v>124</v>
      </c>
      <c r="H6769" s="128" t="s">
        <v>124</v>
      </c>
      <c r="I6769" s="128" t="s">
        <v>42</v>
      </c>
      <c r="J6769" s="128" t="s">
        <v>250</v>
      </c>
      <c r="K6769" s="128" t="s">
        <v>250</v>
      </c>
      <c r="L6769" s="128" t="s">
        <v>43</v>
      </c>
      <c r="M6769" s="128" t="s">
        <v>44</v>
      </c>
      <c r="N6769" s="128" t="s">
        <v>150</v>
      </c>
      <c r="O6769" s="128" t="s">
        <v>42</v>
      </c>
      <c r="P6769" s="128" t="s">
        <v>392</v>
      </c>
      <c r="Q6769" s="128" t="s">
        <v>1717</v>
      </c>
      <c r="R6769" s="128" t="s">
        <v>2670</v>
      </c>
      <c r="S6769" s="127">
        <v>201509</v>
      </c>
      <c r="T6769" s="128" t="s">
        <v>52</v>
      </c>
      <c r="U6769" s="127">
        <v>248.38</v>
      </c>
      <c r="V6769" s="138">
        <v>248.38</v>
      </c>
      <c r="W6769" s="128" t="s">
        <v>340</v>
      </c>
      <c r="X6769" s="128" t="s">
        <v>384</v>
      </c>
      <c r="Y6769" s="128" t="s">
        <v>1152</v>
      </c>
      <c r="Z6769" s="128" t="s">
        <v>48</v>
      </c>
      <c r="AA6769" s="128" t="s">
        <v>315</v>
      </c>
      <c r="AB6769" s="128" t="s">
        <v>42</v>
      </c>
      <c r="AC6769" s="128" t="s">
        <v>2668</v>
      </c>
      <c r="AD6769" s="128" t="s">
        <v>146</v>
      </c>
    </row>
    <row r="6770" spans="1:30" x14ac:dyDescent="0.25">
      <c r="A6770" s="128" t="s">
        <v>35</v>
      </c>
      <c r="B6770" s="128" t="s">
        <v>36</v>
      </c>
      <c r="C6770" s="128" t="s">
        <v>37</v>
      </c>
      <c r="D6770" s="128" t="s">
        <v>121</v>
      </c>
      <c r="E6770" s="128" t="s">
        <v>122</v>
      </c>
      <c r="F6770" s="128" t="s">
        <v>123</v>
      </c>
      <c r="G6770" s="128" t="s">
        <v>124</v>
      </c>
      <c r="H6770" s="128" t="s">
        <v>124</v>
      </c>
      <c r="I6770" s="128" t="s">
        <v>42</v>
      </c>
      <c r="J6770" s="128" t="s">
        <v>652</v>
      </c>
      <c r="K6770" s="128" t="s">
        <v>652</v>
      </c>
      <c r="L6770" s="128" t="s">
        <v>43</v>
      </c>
      <c r="M6770" s="128" t="s">
        <v>44</v>
      </c>
      <c r="N6770" s="128" t="s">
        <v>180</v>
      </c>
      <c r="O6770" s="128" t="s">
        <v>42</v>
      </c>
      <c r="P6770" s="128" t="s">
        <v>522</v>
      </c>
      <c r="Q6770" s="128" t="s">
        <v>960</v>
      </c>
      <c r="R6770" s="128" t="s">
        <v>2495</v>
      </c>
      <c r="S6770" s="127">
        <v>201509</v>
      </c>
      <c r="T6770" s="128" t="s">
        <v>52</v>
      </c>
      <c r="U6770" s="129">
        <v>387796.21</v>
      </c>
      <c r="V6770" s="138">
        <v>387796.21</v>
      </c>
      <c r="W6770" s="128" t="s">
        <v>340</v>
      </c>
      <c r="X6770" s="128" t="s">
        <v>177</v>
      </c>
      <c r="Y6770" s="128" t="s">
        <v>1152</v>
      </c>
      <c r="Z6770" s="128" t="s">
        <v>48</v>
      </c>
      <c r="AA6770" s="128" t="s">
        <v>315</v>
      </c>
      <c r="AB6770" s="128" t="s">
        <v>42</v>
      </c>
      <c r="AC6770" s="128" t="s">
        <v>2668</v>
      </c>
      <c r="AD6770" s="128" t="s">
        <v>146</v>
      </c>
    </row>
    <row r="6771" spans="1:30" x14ac:dyDescent="0.25">
      <c r="A6771" s="128" t="s">
        <v>35</v>
      </c>
      <c r="B6771" s="128" t="s">
        <v>36</v>
      </c>
      <c r="C6771" s="128" t="s">
        <v>37</v>
      </c>
      <c r="D6771" s="128" t="s">
        <v>121</v>
      </c>
      <c r="E6771" s="128" t="s">
        <v>122</v>
      </c>
      <c r="F6771" s="128" t="s">
        <v>123</v>
      </c>
      <c r="G6771" s="128" t="s">
        <v>124</v>
      </c>
      <c r="H6771" s="128" t="s">
        <v>124</v>
      </c>
      <c r="I6771" s="128" t="s">
        <v>42</v>
      </c>
      <c r="J6771" s="128" t="s">
        <v>174</v>
      </c>
      <c r="K6771" s="128" t="s">
        <v>174</v>
      </c>
      <c r="L6771" s="128" t="s">
        <v>43</v>
      </c>
      <c r="M6771" s="128" t="s">
        <v>44</v>
      </c>
      <c r="N6771" s="128" t="s">
        <v>180</v>
      </c>
      <c r="O6771" s="128" t="s">
        <v>42</v>
      </c>
      <c r="P6771" s="128" t="s">
        <v>522</v>
      </c>
      <c r="Q6771" s="128" t="s">
        <v>523</v>
      </c>
      <c r="R6771" s="128" t="s">
        <v>2495</v>
      </c>
      <c r="S6771" s="127">
        <v>201509</v>
      </c>
      <c r="T6771" s="128" t="s">
        <v>52</v>
      </c>
      <c r="U6771" s="129">
        <v>196062.78</v>
      </c>
      <c r="V6771" s="138">
        <v>196062.78</v>
      </c>
      <c r="W6771" s="128" t="s">
        <v>340</v>
      </c>
      <c r="X6771" s="128" t="s">
        <v>177</v>
      </c>
      <c r="Y6771" s="128" t="s">
        <v>1152</v>
      </c>
      <c r="Z6771" s="128" t="s">
        <v>48</v>
      </c>
      <c r="AA6771" s="128" t="s">
        <v>315</v>
      </c>
      <c r="AB6771" s="128" t="s">
        <v>42</v>
      </c>
      <c r="AC6771" s="128" t="s">
        <v>2668</v>
      </c>
      <c r="AD6771" s="128" t="s">
        <v>146</v>
      </c>
    </row>
    <row r="6772" spans="1:30" x14ac:dyDescent="0.25">
      <c r="A6772" s="128" t="s">
        <v>35</v>
      </c>
      <c r="B6772" s="128" t="s">
        <v>36</v>
      </c>
      <c r="C6772" s="128" t="s">
        <v>37</v>
      </c>
      <c r="D6772" s="128" t="s">
        <v>121</v>
      </c>
      <c r="E6772" s="128" t="s">
        <v>122</v>
      </c>
      <c r="F6772" s="128" t="s">
        <v>123</v>
      </c>
      <c r="G6772" s="128" t="s">
        <v>124</v>
      </c>
      <c r="H6772" s="128" t="s">
        <v>124</v>
      </c>
      <c r="I6772" s="128" t="s">
        <v>42</v>
      </c>
      <c r="J6772" s="128" t="s">
        <v>140</v>
      </c>
      <c r="K6772" s="128" t="s">
        <v>140</v>
      </c>
      <c r="L6772" s="128" t="s">
        <v>43</v>
      </c>
      <c r="M6772" s="128" t="s">
        <v>44</v>
      </c>
      <c r="N6772" s="128" t="s">
        <v>131</v>
      </c>
      <c r="O6772" s="128" t="s">
        <v>191</v>
      </c>
      <c r="P6772" s="128" t="s">
        <v>1896</v>
      </c>
      <c r="Q6772" s="128" t="s">
        <v>2677</v>
      </c>
      <c r="R6772" s="128" t="s">
        <v>2678</v>
      </c>
      <c r="S6772" s="127">
        <v>201509</v>
      </c>
      <c r="T6772" s="128" t="s">
        <v>52</v>
      </c>
      <c r="U6772" s="127">
        <v>0</v>
      </c>
      <c r="V6772" s="138">
        <v>18</v>
      </c>
      <c r="W6772" s="128" t="s">
        <v>42</v>
      </c>
      <c r="X6772" s="128" t="s">
        <v>42</v>
      </c>
      <c r="Y6772" s="128" t="s">
        <v>1152</v>
      </c>
      <c r="Z6772" s="128" t="s">
        <v>48</v>
      </c>
      <c r="AA6772" s="128" t="s">
        <v>144</v>
      </c>
      <c r="AB6772" s="128" t="s">
        <v>42</v>
      </c>
      <c r="AC6772" s="128" t="s">
        <v>2679</v>
      </c>
      <c r="AD6772" s="128" t="s">
        <v>146</v>
      </c>
    </row>
    <row r="6773" spans="1:30" x14ac:dyDescent="0.25">
      <c r="A6773" s="128" t="s">
        <v>35</v>
      </c>
      <c r="B6773" s="128" t="s">
        <v>36</v>
      </c>
      <c r="C6773" s="128" t="s">
        <v>37</v>
      </c>
      <c r="D6773" s="128" t="s">
        <v>121</v>
      </c>
      <c r="E6773" s="128" t="s">
        <v>215</v>
      </c>
      <c r="F6773" s="128" t="s">
        <v>216</v>
      </c>
      <c r="G6773" s="128" t="s">
        <v>124</v>
      </c>
      <c r="H6773" s="128" t="s">
        <v>124</v>
      </c>
      <c r="I6773" s="128" t="s">
        <v>42</v>
      </c>
      <c r="J6773" s="128" t="s">
        <v>217</v>
      </c>
      <c r="K6773" s="128" t="s">
        <v>217</v>
      </c>
      <c r="L6773" s="128" t="s">
        <v>43</v>
      </c>
      <c r="M6773" s="128" t="s">
        <v>44</v>
      </c>
      <c r="N6773" s="128" t="s">
        <v>150</v>
      </c>
      <c r="O6773" s="128" t="s">
        <v>42</v>
      </c>
      <c r="P6773" s="128" t="s">
        <v>392</v>
      </c>
      <c r="Q6773" s="128" t="s">
        <v>1717</v>
      </c>
      <c r="R6773" s="128" t="s">
        <v>2670</v>
      </c>
      <c r="S6773" s="127">
        <v>201509</v>
      </c>
      <c r="T6773" s="128" t="s">
        <v>52</v>
      </c>
      <c r="U6773" s="127">
        <v>279.43</v>
      </c>
      <c r="V6773" s="138">
        <v>279.43</v>
      </c>
      <c r="W6773" s="128" t="s">
        <v>340</v>
      </c>
      <c r="X6773" s="128" t="s">
        <v>384</v>
      </c>
      <c r="Y6773" s="128" t="s">
        <v>1152</v>
      </c>
      <c r="Z6773" s="128" t="s">
        <v>48</v>
      </c>
      <c r="AA6773" s="128" t="s">
        <v>315</v>
      </c>
      <c r="AB6773" s="128" t="s">
        <v>42</v>
      </c>
      <c r="AC6773" s="128" t="s">
        <v>2668</v>
      </c>
      <c r="AD6773" s="128" t="s">
        <v>146</v>
      </c>
    </row>
    <row r="6774" spans="1:30" x14ac:dyDescent="0.25">
      <c r="A6774" s="128" t="s">
        <v>35</v>
      </c>
      <c r="B6774" s="128" t="s">
        <v>36</v>
      </c>
      <c r="C6774" s="128" t="s">
        <v>37</v>
      </c>
      <c r="D6774" s="128" t="s">
        <v>121</v>
      </c>
      <c r="E6774" s="128" t="s">
        <v>122</v>
      </c>
      <c r="F6774" s="128" t="s">
        <v>123</v>
      </c>
      <c r="G6774" s="128" t="s">
        <v>124</v>
      </c>
      <c r="H6774" s="128" t="s">
        <v>124</v>
      </c>
      <c r="I6774" s="128" t="s">
        <v>42</v>
      </c>
      <c r="J6774" s="128" t="s">
        <v>140</v>
      </c>
      <c r="K6774" s="128" t="s">
        <v>140</v>
      </c>
      <c r="L6774" s="128" t="s">
        <v>43</v>
      </c>
      <c r="M6774" s="128" t="s">
        <v>44</v>
      </c>
      <c r="N6774" s="128" t="s">
        <v>131</v>
      </c>
      <c r="O6774" s="128" t="s">
        <v>42</v>
      </c>
      <c r="P6774" s="128" t="s">
        <v>2680</v>
      </c>
      <c r="Q6774" s="128" t="s">
        <v>2681</v>
      </c>
      <c r="R6774" s="128" t="s">
        <v>2506</v>
      </c>
      <c r="S6774" s="127">
        <v>201509</v>
      </c>
      <c r="T6774" s="128" t="s">
        <v>52</v>
      </c>
      <c r="U6774" s="129">
        <v>1207</v>
      </c>
      <c r="V6774" s="138">
        <v>1207</v>
      </c>
      <c r="W6774" s="128" t="s">
        <v>340</v>
      </c>
      <c r="X6774" s="128" t="s">
        <v>2507</v>
      </c>
      <c r="Y6774" s="128" t="s">
        <v>1152</v>
      </c>
      <c r="Z6774" s="128" t="s">
        <v>48</v>
      </c>
      <c r="AA6774" s="128" t="s">
        <v>315</v>
      </c>
      <c r="AB6774" s="128" t="s">
        <v>42</v>
      </c>
      <c r="AC6774" s="128" t="s">
        <v>2682</v>
      </c>
      <c r="AD6774" s="128" t="s">
        <v>146</v>
      </c>
    </row>
    <row r="6775" spans="1:30" x14ac:dyDescent="0.25">
      <c r="A6775" s="128" t="s">
        <v>35</v>
      </c>
      <c r="B6775" s="128" t="s">
        <v>36</v>
      </c>
      <c r="C6775" s="128" t="s">
        <v>37</v>
      </c>
      <c r="D6775" s="128" t="s">
        <v>121</v>
      </c>
      <c r="E6775" s="128" t="s">
        <v>215</v>
      </c>
      <c r="F6775" s="128" t="s">
        <v>216</v>
      </c>
      <c r="G6775" s="128" t="s">
        <v>124</v>
      </c>
      <c r="H6775" s="128" t="s">
        <v>124</v>
      </c>
      <c r="I6775" s="128" t="s">
        <v>42</v>
      </c>
      <c r="J6775" s="128" t="s">
        <v>217</v>
      </c>
      <c r="K6775" s="128" t="s">
        <v>217</v>
      </c>
      <c r="L6775" s="128" t="s">
        <v>43</v>
      </c>
      <c r="M6775" s="128" t="s">
        <v>44</v>
      </c>
      <c r="N6775" s="128" t="s">
        <v>150</v>
      </c>
      <c r="O6775" s="128" t="s">
        <v>42</v>
      </c>
      <c r="P6775" s="128" t="s">
        <v>392</v>
      </c>
      <c r="Q6775" s="128" t="s">
        <v>1717</v>
      </c>
      <c r="R6775" s="128" t="s">
        <v>2683</v>
      </c>
      <c r="S6775" s="127">
        <v>201509</v>
      </c>
      <c r="T6775" s="128" t="s">
        <v>52</v>
      </c>
      <c r="U6775" s="127">
        <v>279.43</v>
      </c>
      <c r="V6775" s="138">
        <v>279.43</v>
      </c>
      <c r="W6775" s="128" t="s">
        <v>340</v>
      </c>
      <c r="X6775" s="128" t="s">
        <v>384</v>
      </c>
      <c r="Y6775" s="128" t="s">
        <v>1152</v>
      </c>
      <c r="Z6775" s="128" t="s">
        <v>48</v>
      </c>
      <c r="AA6775" s="128" t="s">
        <v>315</v>
      </c>
      <c r="AB6775" s="128" t="s">
        <v>42</v>
      </c>
      <c r="AC6775" s="128" t="s">
        <v>2684</v>
      </c>
      <c r="AD6775" s="128" t="s">
        <v>146</v>
      </c>
    </row>
    <row r="6776" spans="1:30" x14ac:dyDescent="0.25">
      <c r="A6776" s="128" t="s">
        <v>35</v>
      </c>
      <c r="B6776" s="128" t="s">
        <v>36</v>
      </c>
      <c r="C6776" s="128" t="s">
        <v>37</v>
      </c>
      <c r="D6776" s="128" t="s">
        <v>121</v>
      </c>
      <c r="E6776" s="128" t="s">
        <v>215</v>
      </c>
      <c r="F6776" s="128" t="s">
        <v>216</v>
      </c>
      <c r="G6776" s="128" t="s">
        <v>124</v>
      </c>
      <c r="H6776" s="128" t="s">
        <v>124</v>
      </c>
      <c r="I6776" s="128" t="s">
        <v>42</v>
      </c>
      <c r="J6776" s="128" t="s">
        <v>217</v>
      </c>
      <c r="K6776" s="128" t="s">
        <v>217</v>
      </c>
      <c r="L6776" s="128" t="s">
        <v>43</v>
      </c>
      <c r="M6776" s="128" t="s">
        <v>44</v>
      </c>
      <c r="N6776" s="128" t="s">
        <v>150</v>
      </c>
      <c r="O6776" s="128" t="s">
        <v>42</v>
      </c>
      <c r="P6776" s="128" t="s">
        <v>2651</v>
      </c>
      <c r="Q6776" s="128" t="s">
        <v>389</v>
      </c>
      <c r="R6776" s="128" t="s">
        <v>2685</v>
      </c>
      <c r="S6776" s="127">
        <v>201509</v>
      </c>
      <c r="T6776" s="128" t="s">
        <v>52</v>
      </c>
      <c r="U6776" s="129">
        <v>86806.12</v>
      </c>
      <c r="V6776" s="138">
        <v>86806.12</v>
      </c>
      <c r="W6776" s="128" t="s">
        <v>340</v>
      </c>
      <c r="X6776" s="128" t="s">
        <v>230</v>
      </c>
      <c r="Y6776" s="128" t="s">
        <v>1152</v>
      </c>
      <c r="Z6776" s="128" t="s">
        <v>48</v>
      </c>
      <c r="AA6776" s="128" t="s">
        <v>315</v>
      </c>
      <c r="AB6776" s="128" t="s">
        <v>42</v>
      </c>
      <c r="AC6776" s="128" t="s">
        <v>2684</v>
      </c>
      <c r="AD6776" s="128" t="s">
        <v>146</v>
      </c>
    </row>
    <row r="6777" spans="1:30" x14ac:dyDescent="0.25">
      <c r="A6777" s="128" t="s">
        <v>35</v>
      </c>
      <c r="B6777" s="128" t="s">
        <v>36</v>
      </c>
      <c r="C6777" s="128" t="s">
        <v>37</v>
      </c>
      <c r="D6777" s="128" t="s">
        <v>121</v>
      </c>
      <c r="E6777" s="128" t="s">
        <v>215</v>
      </c>
      <c r="F6777" s="128" t="s">
        <v>216</v>
      </c>
      <c r="G6777" s="128" t="s">
        <v>124</v>
      </c>
      <c r="H6777" s="128" t="s">
        <v>124</v>
      </c>
      <c r="I6777" s="128" t="s">
        <v>42</v>
      </c>
      <c r="J6777" s="128" t="s">
        <v>250</v>
      </c>
      <c r="K6777" s="128" t="s">
        <v>250</v>
      </c>
      <c r="L6777" s="128" t="s">
        <v>43</v>
      </c>
      <c r="M6777" s="128" t="s">
        <v>44</v>
      </c>
      <c r="N6777" s="128" t="s">
        <v>150</v>
      </c>
      <c r="O6777" s="128" t="s">
        <v>42</v>
      </c>
      <c r="P6777" s="128" t="s">
        <v>392</v>
      </c>
      <c r="Q6777" s="128" t="s">
        <v>1717</v>
      </c>
      <c r="R6777" s="128" t="s">
        <v>2686</v>
      </c>
      <c r="S6777" s="127">
        <v>201509</v>
      </c>
      <c r="T6777" s="128" t="s">
        <v>52</v>
      </c>
      <c r="U6777" s="127">
        <v>248.38</v>
      </c>
      <c r="V6777" s="138">
        <v>248.38</v>
      </c>
      <c r="W6777" s="128" t="s">
        <v>340</v>
      </c>
      <c r="X6777" s="128" t="s">
        <v>384</v>
      </c>
      <c r="Y6777" s="128" t="s">
        <v>1152</v>
      </c>
      <c r="Z6777" s="128" t="s">
        <v>48</v>
      </c>
      <c r="AA6777" s="128" t="s">
        <v>315</v>
      </c>
      <c r="AB6777" s="128" t="s">
        <v>42</v>
      </c>
      <c r="AC6777" s="128" t="s">
        <v>2684</v>
      </c>
      <c r="AD6777" s="128" t="s">
        <v>146</v>
      </c>
    </row>
    <row r="6778" spans="1:30" x14ac:dyDescent="0.25">
      <c r="A6778" s="128" t="s">
        <v>35</v>
      </c>
      <c r="B6778" s="128" t="s">
        <v>36</v>
      </c>
      <c r="C6778" s="128" t="s">
        <v>37</v>
      </c>
      <c r="D6778" s="128" t="s">
        <v>121</v>
      </c>
      <c r="E6778" s="128" t="s">
        <v>215</v>
      </c>
      <c r="F6778" s="128" t="s">
        <v>216</v>
      </c>
      <c r="G6778" s="128" t="s">
        <v>124</v>
      </c>
      <c r="H6778" s="128" t="s">
        <v>124</v>
      </c>
      <c r="I6778" s="128" t="s">
        <v>42</v>
      </c>
      <c r="J6778" s="128" t="s">
        <v>231</v>
      </c>
      <c r="K6778" s="128" t="s">
        <v>231</v>
      </c>
      <c r="L6778" s="128" t="s">
        <v>43</v>
      </c>
      <c r="M6778" s="128" t="s">
        <v>44</v>
      </c>
      <c r="N6778" s="128" t="s">
        <v>150</v>
      </c>
      <c r="O6778" s="128" t="s">
        <v>42</v>
      </c>
      <c r="P6778" s="128" t="s">
        <v>392</v>
      </c>
      <c r="Q6778" s="128" t="s">
        <v>1717</v>
      </c>
      <c r="R6778" s="128" t="s">
        <v>2686</v>
      </c>
      <c r="S6778" s="127">
        <v>201509</v>
      </c>
      <c r="T6778" s="128" t="s">
        <v>52</v>
      </c>
      <c r="U6778" s="127">
        <v>232.86</v>
      </c>
      <c r="V6778" s="138">
        <v>232.86</v>
      </c>
      <c r="W6778" s="128" t="s">
        <v>340</v>
      </c>
      <c r="X6778" s="128" t="s">
        <v>384</v>
      </c>
      <c r="Y6778" s="128" t="s">
        <v>1152</v>
      </c>
      <c r="Z6778" s="128" t="s">
        <v>48</v>
      </c>
      <c r="AA6778" s="128" t="s">
        <v>315</v>
      </c>
      <c r="AB6778" s="128" t="s">
        <v>42</v>
      </c>
      <c r="AC6778" s="128" t="s">
        <v>2684</v>
      </c>
      <c r="AD6778" s="128" t="s">
        <v>146</v>
      </c>
    </row>
    <row r="6779" spans="1:30" x14ac:dyDescent="0.25">
      <c r="A6779" s="128" t="s">
        <v>35</v>
      </c>
      <c r="B6779" s="128" t="s">
        <v>36</v>
      </c>
      <c r="C6779" s="128" t="s">
        <v>37</v>
      </c>
      <c r="D6779" s="128" t="s">
        <v>121</v>
      </c>
      <c r="E6779" s="128" t="s">
        <v>215</v>
      </c>
      <c r="F6779" s="128" t="s">
        <v>216</v>
      </c>
      <c r="G6779" s="128" t="s">
        <v>124</v>
      </c>
      <c r="H6779" s="128" t="s">
        <v>124</v>
      </c>
      <c r="I6779" s="128" t="s">
        <v>42</v>
      </c>
      <c r="J6779" s="128" t="s">
        <v>237</v>
      </c>
      <c r="K6779" s="128" t="s">
        <v>237</v>
      </c>
      <c r="L6779" s="128" t="s">
        <v>43</v>
      </c>
      <c r="M6779" s="128" t="s">
        <v>44</v>
      </c>
      <c r="N6779" s="128" t="s">
        <v>150</v>
      </c>
      <c r="O6779" s="128" t="s">
        <v>42</v>
      </c>
      <c r="P6779" s="128" t="s">
        <v>392</v>
      </c>
      <c r="Q6779" s="128" t="s">
        <v>1717</v>
      </c>
      <c r="R6779" s="128" t="s">
        <v>2686</v>
      </c>
      <c r="S6779" s="127">
        <v>201509</v>
      </c>
      <c r="T6779" s="128" t="s">
        <v>52</v>
      </c>
      <c r="U6779" s="127">
        <v>279.43</v>
      </c>
      <c r="V6779" s="138">
        <v>279.43</v>
      </c>
      <c r="W6779" s="128" t="s">
        <v>340</v>
      </c>
      <c r="X6779" s="128" t="s">
        <v>384</v>
      </c>
      <c r="Y6779" s="128" t="s">
        <v>1152</v>
      </c>
      <c r="Z6779" s="128" t="s">
        <v>48</v>
      </c>
      <c r="AA6779" s="128" t="s">
        <v>315</v>
      </c>
      <c r="AB6779" s="128" t="s">
        <v>42</v>
      </c>
      <c r="AC6779" s="128" t="s">
        <v>2684</v>
      </c>
      <c r="AD6779" s="128" t="s">
        <v>146</v>
      </c>
    </row>
    <row r="6780" spans="1:30" x14ac:dyDescent="0.25">
      <c r="A6780" s="128" t="s">
        <v>35</v>
      </c>
      <c r="B6780" s="128" t="s">
        <v>36</v>
      </c>
      <c r="C6780" s="128" t="s">
        <v>37</v>
      </c>
      <c r="D6780" s="128" t="s">
        <v>121</v>
      </c>
      <c r="E6780" s="128" t="s">
        <v>215</v>
      </c>
      <c r="F6780" s="128" t="s">
        <v>216</v>
      </c>
      <c r="G6780" s="128" t="s">
        <v>124</v>
      </c>
      <c r="H6780" s="128" t="s">
        <v>124</v>
      </c>
      <c r="I6780" s="128" t="s">
        <v>42</v>
      </c>
      <c r="J6780" s="128" t="s">
        <v>237</v>
      </c>
      <c r="K6780" s="128" t="s">
        <v>237</v>
      </c>
      <c r="L6780" s="128" t="s">
        <v>43</v>
      </c>
      <c r="M6780" s="128" t="s">
        <v>44</v>
      </c>
      <c r="N6780" s="128" t="s">
        <v>150</v>
      </c>
      <c r="O6780" s="128" t="s">
        <v>42</v>
      </c>
      <c r="P6780" s="128" t="s">
        <v>392</v>
      </c>
      <c r="Q6780" s="128" t="s">
        <v>1717</v>
      </c>
      <c r="R6780" s="128" t="s">
        <v>2683</v>
      </c>
      <c r="S6780" s="127">
        <v>201509</v>
      </c>
      <c r="T6780" s="128" t="s">
        <v>52</v>
      </c>
      <c r="U6780" s="127">
        <v>279.43</v>
      </c>
      <c r="V6780" s="138">
        <v>279.43</v>
      </c>
      <c r="W6780" s="128" t="s">
        <v>340</v>
      </c>
      <c r="X6780" s="128" t="s">
        <v>384</v>
      </c>
      <c r="Y6780" s="128" t="s">
        <v>1152</v>
      </c>
      <c r="Z6780" s="128" t="s">
        <v>48</v>
      </c>
      <c r="AA6780" s="128" t="s">
        <v>315</v>
      </c>
      <c r="AB6780" s="128" t="s">
        <v>42</v>
      </c>
      <c r="AC6780" s="128" t="s">
        <v>2684</v>
      </c>
      <c r="AD6780" s="128" t="s">
        <v>146</v>
      </c>
    </row>
    <row r="6781" spans="1:30" x14ac:dyDescent="0.25">
      <c r="A6781" s="128" t="s">
        <v>35</v>
      </c>
      <c r="B6781" s="128" t="s">
        <v>36</v>
      </c>
      <c r="C6781" s="128" t="s">
        <v>37</v>
      </c>
      <c r="D6781" s="128" t="s">
        <v>121</v>
      </c>
      <c r="E6781" s="128" t="s">
        <v>215</v>
      </c>
      <c r="F6781" s="128" t="s">
        <v>216</v>
      </c>
      <c r="G6781" s="128" t="s">
        <v>124</v>
      </c>
      <c r="H6781" s="128" t="s">
        <v>124</v>
      </c>
      <c r="I6781" s="128" t="s">
        <v>42</v>
      </c>
      <c r="J6781" s="128" t="s">
        <v>231</v>
      </c>
      <c r="K6781" s="128" t="s">
        <v>231</v>
      </c>
      <c r="L6781" s="128" t="s">
        <v>43</v>
      </c>
      <c r="M6781" s="128" t="s">
        <v>44</v>
      </c>
      <c r="N6781" s="128" t="s">
        <v>150</v>
      </c>
      <c r="O6781" s="128" t="s">
        <v>42</v>
      </c>
      <c r="P6781" s="128" t="s">
        <v>2651</v>
      </c>
      <c r="Q6781" s="128" t="s">
        <v>417</v>
      </c>
      <c r="R6781" s="128" t="s">
        <v>2687</v>
      </c>
      <c r="S6781" s="127">
        <v>201509</v>
      </c>
      <c r="T6781" s="128" t="s">
        <v>52</v>
      </c>
      <c r="U6781" s="129">
        <v>57184.05</v>
      </c>
      <c r="V6781" s="138">
        <v>57184.05</v>
      </c>
      <c r="W6781" s="128" t="s">
        <v>340</v>
      </c>
      <c r="X6781" s="128" t="s">
        <v>236</v>
      </c>
      <c r="Y6781" s="128" t="s">
        <v>1152</v>
      </c>
      <c r="Z6781" s="128" t="s">
        <v>48</v>
      </c>
      <c r="AA6781" s="128" t="s">
        <v>315</v>
      </c>
      <c r="AB6781" s="128" t="s">
        <v>42</v>
      </c>
      <c r="AC6781" s="128" t="s">
        <v>2684</v>
      </c>
      <c r="AD6781" s="128" t="s">
        <v>146</v>
      </c>
    </row>
    <row r="6782" spans="1:30" x14ac:dyDescent="0.25">
      <c r="A6782" s="128" t="s">
        <v>35</v>
      </c>
      <c r="B6782" s="128" t="s">
        <v>36</v>
      </c>
      <c r="C6782" s="128" t="s">
        <v>37</v>
      </c>
      <c r="D6782" s="128" t="s">
        <v>121</v>
      </c>
      <c r="E6782" s="128" t="s">
        <v>215</v>
      </c>
      <c r="F6782" s="128" t="s">
        <v>216</v>
      </c>
      <c r="G6782" s="128" t="s">
        <v>124</v>
      </c>
      <c r="H6782" s="128" t="s">
        <v>124</v>
      </c>
      <c r="I6782" s="128" t="s">
        <v>42</v>
      </c>
      <c r="J6782" s="128" t="s">
        <v>217</v>
      </c>
      <c r="K6782" s="128" t="s">
        <v>217</v>
      </c>
      <c r="L6782" s="128" t="s">
        <v>43</v>
      </c>
      <c r="M6782" s="128" t="s">
        <v>44</v>
      </c>
      <c r="N6782" s="128" t="s">
        <v>150</v>
      </c>
      <c r="O6782" s="128" t="s">
        <v>42</v>
      </c>
      <c r="P6782" s="128" t="s">
        <v>392</v>
      </c>
      <c r="Q6782" s="128" t="s">
        <v>1717</v>
      </c>
      <c r="R6782" s="128" t="s">
        <v>2686</v>
      </c>
      <c r="S6782" s="127">
        <v>201509</v>
      </c>
      <c r="T6782" s="128" t="s">
        <v>52</v>
      </c>
      <c r="U6782" s="127">
        <v>279.43</v>
      </c>
      <c r="V6782" s="138">
        <v>279.43</v>
      </c>
      <c r="W6782" s="128" t="s">
        <v>340</v>
      </c>
      <c r="X6782" s="128" t="s">
        <v>384</v>
      </c>
      <c r="Y6782" s="128" t="s">
        <v>1152</v>
      </c>
      <c r="Z6782" s="128" t="s">
        <v>48</v>
      </c>
      <c r="AA6782" s="128" t="s">
        <v>315</v>
      </c>
      <c r="AB6782" s="128" t="s">
        <v>42</v>
      </c>
      <c r="AC6782" s="128" t="s">
        <v>2684</v>
      </c>
      <c r="AD6782" s="128" t="s">
        <v>146</v>
      </c>
    </row>
    <row r="6783" spans="1:30" x14ac:dyDescent="0.25">
      <c r="A6783" s="128" t="s">
        <v>35</v>
      </c>
      <c r="B6783" s="128" t="s">
        <v>36</v>
      </c>
      <c r="C6783" s="128" t="s">
        <v>37</v>
      </c>
      <c r="D6783" s="128" t="s">
        <v>121</v>
      </c>
      <c r="E6783" s="128" t="s">
        <v>215</v>
      </c>
      <c r="F6783" s="128" t="s">
        <v>216</v>
      </c>
      <c r="G6783" s="128" t="s">
        <v>124</v>
      </c>
      <c r="H6783" s="128" t="s">
        <v>124</v>
      </c>
      <c r="I6783" s="128" t="s">
        <v>42</v>
      </c>
      <c r="J6783" s="128" t="s">
        <v>250</v>
      </c>
      <c r="K6783" s="128" t="s">
        <v>250</v>
      </c>
      <c r="L6783" s="128" t="s">
        <v>43</v>
      </c>
      <c r="M6783" s="128" t="s">
        <v>44</v>
      </c>
      <c r="N6783" s="128" t="s">
        <v>150</v>
      </c>
      <c r="O6783" s="128" t="s">
        <v>42</v>
      </c>
      <c r="P6783" s="128" t="s">
        <v>392</v>
      </c>
      <c r="Q6783" s="128" t="s">
        <v>1717</v>
      </c>
      <c r="R6783" s="128" t="s">
        <v>2683</v>
      </c>
      <c r="S6783" s="127">
        <v>201509</v>
      </c>
      <c r="T6783" s="128" t="s">
        <v>52</v>
      </c>
      <c r="U6783" s="127">
        <v>248.38</v>
      </c>
      <c r="V6783" s="138">
        <v>248.38</v>
      </c>
      <c r="W6783" s="128" t="s">
        <v>340</v>
      </c>
      <c r="X6783" s="128" t="s">
        <v>384</v>
      </c>
      <c r="Y6783" s="128" t="s">
        <v>1152</v>
      </c>
      <c r="Z6783" s="128" t="s">
        <v>48</v>
      </c>
      <c r="AA6783" s="128" t="s">
        <v>315</v>
      </c>
      <c r="AB6783" s="128" t="s">
        <v>42</v>
      </c>
      <c r="AC6783" s="128" t="s">
        <v>2684</v>
      </c>
      <c r="AD6783" s="128" t="s">
        <v>146</v>
      </c>
    </row>
    <row r="6784" spans="1:30" x14ac:dyDescent="0.25">
      <c r="A6784" s="128" t="s">
        <v>35</v>
      </c>
      <c r="B6784" s="128" t="s">
        <v>36</v>
      </c>
      <c r="C6784" s="128" t="s">
        <v>37</v>
      </c>
      <c r="D6784" s="128" t="s">
        <v>121</v>
      </c>
      <c r="E6784" s="128" t="s">
        <v>215</v>
      </c>
      <c r="F6784" s="128" t="s">
        <v>216</v>
      </c>
      <c r="G6784" s="128" t="s">
        <v>124</v>
      </c>
      <c r="H6784" s="128" t="s">
        <v>124</v>
      </c>
      <c r="I6784" s="128" t="s">
        <v>42</v>
      </c>
      <c r="J6784" s="128" t="s">
        <v>437</v>
      </c>
      <c r="K6784" s="128" t="s">
        <v>437</v>
      </c>
      <c r="L6784" s="128" t="s">
        <v>43</v>
      </c>
      <c r="M6784" s="128" t="s">
        <v>44</v>
      </c>
      <c r="N6784" s="128" t="s">
        <v>150</v>
      </c>
      <c r="O6784" s="128" t="s">
        <v>42</v>
      </c>
      <c r="P6784" s="128" t="s">
        <v>392</v>
      </c>
      <c r="Q6784" s="128" t="s">
        <v>1717</v>
      </c>
      <c r="R6784" s="128" t="s">
        <v>2686</v>
      </c>
      <c r="S6784" s="127">
        <v>201509</v>
      </c>
      <c r="T6784" s="128" t="s">
        <v>52</v>
      </c>
      <c r="U6784" s="127">
        <v>248.38</v>
      </c>
      <c r="V6784" s="138">
        <v>248.38</v>
      </c>
      <c r="W6784" s="128" t="s">
        <v>340</v>
      </c>
      <c r="X6784" s="128" t="s">
        <v>384</v>
      </c>
      <c r="Y6784" s="128" t="s">
        <v>1152</v>
      </c>
      <c r="Z6784" s="128" t="s">
        <v>48</v>
      </c>
      <c r="AA6784" s="128" t="s">
        <v>315</v>
      </c>
      <c r="AB6784" s="128" t="s">
        <v>42</v>
      </c>
      <c r="AC6784" s="128" t="s">
        <v>2684</v>
      </c>
      <c r="AD6784" s="128" t="s">
        <v>146</v>
      </c>
    </row>
    <row r="6785" spans="1:30" x14ac:dyDescent="0.25">
      <c r="A6785" s="128" t="s">
        <v>35</v>
      </c>
      <c r="B6785" s="128" t="s">
        <v>36</v>
      </c>
      <c r="C6785" s="128" t="s">
        <v>37</v>
      </c>
      <c r="D6785" s="128" t="s">
        <v>121</v>
      </c>
      <c r="E6785" s="128" t="s">
        <v>122</v>
      </c>
      <c r="F6785" s="128" t="s">
        <v>123</v>
      </c>
      <c r="G6785" s="128" t="s">
        <v>124</v>
      </c>
      <c r="H6785" s="128" t="s">
        <v>124</v>
      </c>
      <c r="I6785" s="128" t="s">
        <v>42</v>
      </c>
      <c r="J6785" s="128" t="s">
        <v>140</v>
      </c>
      <c r="K6785" s="128" t="s">
        <v>140</v>
      </c>
      <c r="L6785" s="128" t="s">
        <v>43</v>
      </c>
      <c r="M6785" s="128" t="s">
        <v>44</v>
      </c>
      <c r="N6785" s="128" t="s">
        <v>134</v>
      </c>
      <c r="O6785" s="128" t="s">
        <v>42</v>
      </c>
      <c r="P6785" s="128" t="s">
        <v>2680</v>
      </c>
      <c r="Q6785" s="128" t="s">
        <v>135</v>
      </c>
      <c r="R6785" s="128" t="s">
        <v>2506</v>
      </c>
      <c r="S6785" s="127">
        <v>201509</v>
      </c>
      <c r="T6785" s="128" t="s">
        <v>52</v>
      </c>
      <c r="U6785" s="127">
        <v>0</v>
      </c>
      <c r="V6785" s="138">
        <v>60.35</v>
      </c>
      <c r="W6785" s="128" t="s">
        <v>1152</v>
      </c>
      <c r="X6785" s="128" t="s">
        <v>2507</v>
      </c>
      <c r="Y6785" s="128" t="s">
        <v>1152</v>
      </c>
      <c r="Z6785" s="128" t="s">
        <v>48</v>
      </c>
      <c r="AA6785" s="128" t="s">
        <v>315</v>
      </c>
      <c r="AB6785" s="128" t="s">
        <v>42</v>
      </c>
      <c r="AC6785" s="128" t="s">
        <v>2682</v>
      </c>
      <c r="AD6785" s="128" t="s">
        <v>146</v>
      </c>
    </row>
    <row r="6786" spans="1:30" x14ac:dyDescent="0.25">
      <c r="A6786" s="128" t="s">
        <v>35</v>
      </c>
      <c r="B6786" s="128" t="s">
        <v>36</v>
      </c>
      <c r="C6786" s="128" t="s">
        <v>37</v>
      </c>
      <c r="D6786" s="128" t="s">
        <v>121</v>
      </c>
      <c r="E6786" s="128" t="s">
        <v>122</v>
      </c>
      <c r="F6786" s="128" t="s">
        <v>123</v>
      </c>
      <c r="G6786" s="128" t="s">
        <v>124</v>
      </c>
      <c r="H6786" s="128" t="s">
        <v>124</v>
      </c>
      <c r="I6786" s="128" t="s">
        <v>42</v>
      </c>
      <c r="J6786" s="128" t="s">
        <v>298</v>
      </c>
      <c r="K6786" s="128" t="s">
        <v>298</v>
      </c>
      <c r="L6786" s="128" t="s">
        <v>43</v>
      </c>
      <c r="M6786" s="128" t="s">
        <v>44</v>
      </c>
      <c r="N6786" s="128" t="s">
        <v>150</v>
      </c>
      <c r="O6786" s="128" t="s">
        <v>42</v>
      </c>
      <c r="P6786" s="128" t="s">
        <v>2653</v>
      </c>
      <c r="Q6786" s="128" t="s">
        <v>2654</v>
      </c>
      <c r="R6786" s="128" t="s">
        <v>2688</v>
      </c>
      <c r="S6786" s="127">
        <v>201509</v>
      </c>
      <c r="T6786" s="128" t="s">
        <v>52</v>
      </c>
      <c r="U6786" s="129">
        <v>16188.75</v>
      </c>
      <c r="V6786" s="138">
        <v>16188.75</v>
      </c>
      <c r="W6786" s="128" t="s">
        <v>340</v>
      </c>
      <c r="X6786" s="128" t="s">
        <v>2583</v>
      </c>
      <c r="Y6786" s="128" t="s">
        <v>1152</v>
      </c>
      <c r="Z6786" s="128" t="s">
        <v>48</v>
      </c>
      <c r="AA6786" s="128" t="s">
        <v>315</v>
      </c>
      <c r="AB6786" s="128" t="s">
        <v>42</v>
      </c>
      <c r="AC6786" s="128" t="s">
        <v>2689</v>
      </c>
      <c r="AD6786" s="128" t="s">
        <v>146</v>
      </c>
    </row>
    <row r="6787" spans="1:30" x14ac:dyDescent="0.25">
      <c r="A6787" s="128" t="s">
        <v>35</v>
      </c>
      <c r="B6787" s="128" t="s">
        <v>36</v>
      </c>
      <c r="C6787" s="128" t="s">
        <v>37</v>
      </c>
      <c r="D6787" s="128" t="s">
        <v>121</v>
      </c>
      <c r="E6787" s="128" t="s">
        <v>215</v>
      </c>
      <c r="F6787" s="128" t="s">
        <v>216</v>
      </c>
      <c r="G6787" s="128" t="s">
        <v>124</v>
      </c>
      <c r="H6787" s="128" t="s">
        <v>124</v>
      </c>
      <c r="I6787" s="128" t="s">
        <v>42</v>
      </c>
      <c r="J6787" s="128" t="s">
        <v>261</v>
      </c>
      <c r="K6787" s="128" t="s">
        <v>261</v>
      </c>
      <c r="L6787" s="128" t="s">
        <v>43</v>
      </c>
      <c r="M6787" s="128" t="s">
        <v>44</v>
      </c>
      <c r="N6787" s="128" t="s">
        <v>150</v>
      </c>
      <c r="O6787" s="128" t="s">
        <v>42</v>
      </c>
      <c r="P6787" s="128" t="s">
        <v>392</v>
      </c>
      <c r="Q6787" s="128" t="s">
        <v>1717</v>
      </c>
      <c r="R6787" s="128" t="s">
        <v>2683</v>
      </c>
      <c r="S6787" s="127">
        <v>201509</v>
      </c>
      <c r="T6787" s="128" t="s">
        <v>52</v>
      </c>
      <c r="U6787" s="127">
        <v>263.92</v>
      </c>
      <c r="V6787" s="138">
        <v>263.92</v>
      </c>
      <c r="W6787" s="128" t="s">
        <v>340</v>
      </c>
      <c r="X6787" s="128" t="s">
        <v>384</v>
      </c>
      <c r="Y6787" s="128" t="s">
        <v>1152</v>
      </c>
      <c r="Z6787" s="128" t="s">
        <v>48</v>
      </c>
      <c r="AA6787" s="128" t="s">
        <v>315</v>
      </c>
      <c r="AB6787" s="128" t="s">
        <v>42</v>
      </c>
      <c r="AC6787" s="128" t="s">
        <v>2684</v>
      </c>
      <c r="AD6787" s="128" t="s">
        <v>146</v>
      </c>
    </row>
    <row r="6788" spans="1:30" x14ac:dyDescent="0.25">
      <c r="A6788" s="128" t="s">
        <v>35</v>
      </c>
      <c r="B6788" s="128" t="s">
        <v>36</v>
      </c>
      <c r="C6788" s="128" t="s">
        <v>37</v>
      </c>
      <c r="D6788" s="128" t="s">
        <v>121</v>
      </c>
      <c r="E6788" s="128" t="s">
        <v>215</v>
      </c>
      <c r="F6788" s="128" t="s">
        <v>216</v>
      </c>
      <c r="G6788" s="128" t="s">
        <v>124</v>
      </c>
      <c r="H6788" s="128" t="s">
        <v>124</v>
      </c>
      <c r="I6788" s="128" t="s">
        <v>42</v>
      </c>
      <c r="J6788" s="128" t="s">
        <v>231</v>
      </c>
      <c r="K6788" s="128" t="s">
        <v>231</v>
      </c>
      <c r="L6788" s="128" t="s">
        <v>43</v>
      </c>
      <c r="M6788" s="128" t="s">
        <v>44</v>
      </c>
      <c r="N6788" s="128" t="s">
        <v>150</v>
      </c>
      <c r="O6788" s="128" t="s">
        <v>42</v>
      </c>
      <c r="P6788" s="128" t="s">
        <v>392</v>
      </c>
      <c r="Q6788" s="128" t="s">
        <v>1717</v>
      </c>
      <c r="R6788" s="128" t="s">
        <v>2683</v>
      </c>
      <c r="S6788" s="127">
        <v>201509</v>
      </c>
      <c r="T6788" s="128" t="s">
        <v>52</v>
      </c>
      <c r="U6788" s="127">
        <v>232.86</v>
      </c>
      <c r="V6788" s="138">
        <v>232.86</v>
      </c>
      <c r="W6788" s="128" t="s">
        <v>340</v>
      </c>
      <c r="X6788" s="128" t="s">
        <v>384</v>
      </c>
      <c r="Y6788" s="128" t="s">
        <v>1152</v>
      </c>
      <c r="Z6788" s="128" t="s">
        <v>48</v>
      </c>
      <c r="AA6788" s="128" t="s">
        <v>315</v>
      </c>
      <c r="AB6788" s="128" t="s">
        <v>42</v>
      </c>
      <c r="AC6788" s="128" t="s">
        <v>2684</v>
      </c>
      <c r="AD6788" s="128" t="s">
        <v>146</v>
      </c>
    </row>
    <row r="6789" spans="1:30" x14ac:dyDescent="0.25">
      <c r="A6789" s="128" t="s">
        <v>35</v>
      </c>
      <c r="B6789" s="128" t="s">
        <v>36</v>
      </c>
      <c r="C6789" s="128" t="s">
        <v>37</v>
      </c>
      <c r="D6789" s="128" t="s">
        <v>121</v>
      </c>
      <c r="E6789" s="128" t="s">
        <v>215</v>
      </c>
      <c r="F6789" s="128" t="s">
        <v>216</v>
      </c>
      <c r="G6789" s="128" t="s">
        <v>124</v>
      </c>
      <c r="H6789" s="128" t="s">
        <v>124</v>
      </c>
      <c r="I6789" s="128" t="s">
        <v>42</v>
      </c>
      <c r="J6789" s="128" t="s">
        <v>437</v>
      </c>
      <c r="K6789" s="128" t="s">
        <v>437</v>
      </c>
      <c r="L6789" s="128" t="s">
        <v>43</v>
      </c>
      <c r="M6789" s="128" t="s">
        <v>44</v>
      </c>
      <c r="N6789" s="128" t="s">
        <v>150</v>
      </c>
      <c r="O6789" s="128" t="s">
        <v>42</v>
      </c>
      <c r="P6789" s="128" t="s">
        <v>392</v>
      </c>
      <c r="Q6789" s="128" t="s">
        <v>1717</v>
      </c>
      <c r="R6789" s="128" t="s">
        <v>2683</v>
      </c>
      <c r="S6789" s="127">
        <v>201509</v>
      </c>
      <c r="T6789" s="128" t="s">
        <v>52</v>
      </c>
      <c r="U6789" s="127">
        <v>248.38</v>
      </c>
      <c r="V6789" s="138">
        <v>248.38</v>
      </c>
      <c r="W6789" s="128" t="s">
        <v>340</v>
      </c>
      <c r="X6789" s="128" t="s">
        <v>384</v>
      </c>
      <c r="Y6789" s="128" t="s">
        <v>1152</v>
      </c>
      <c r="Z6789" s="128" t="s">
        <v>48</v>
      </c>
      <c r="AA6789" s="128" t="s">
        <v>315</v>
      </c>
      <c r="AB6789" s="128" t="s">
        <v>42</v>
      </c>
      <c r="AC6789" s="128" t="s">
        <v>2684</v>
      </c>
      <c r="AD6789" s="128" t="s">
        <v>146</v>
      </c>
    </row>
    <row r="6790" spans="1:30" x14ac:dyDescent="0.25">
      <c r="A6790" s="128" t="s">
        <v>35</v>
      </c>
      <c r="B6790" s="128" t="s">
        <v>36</v>
      </c>
      <c r="C6790" s="128" t="s">
        <v>37</v>
      </c>
      <c r="D6790" s="128" t="s">
        <v>121</v>
      </c>
      <c r="E6790" s="128" t="s">
        <v>122</v>
      </c>
      <c r="F6790" s="128" t="s">
        <v>123</v>
      </c>
      <c r="G6790" s="128" t="s">
        <v>124</v>
      </c>
      <c r="H6790" s="128" t="s">
        <v>124</v>
      </c>
      <c r="I6790" s="128" t="s">
        <v>42</v>
      </c>
      <c r="J6790" s="128" t="s">
        <v>298</v>
      </c>
      <c r="K6790" s="128" t="s">
        <v>298</v>
      </c>
      <c r="L6790" s="128" t="s">
        <v>43</v>
      </c>
      <c r="M6790" s="128" t="s">
        <v>44</v>
      </c>
      <c r="N6790" s="128" t="s">
        <v>150</v>
      </c>
      <c r="O6790" s="128" t="s">
        <v>42</v>
      </c>
      <c r="P6790" s="128" t="s">
        <v>851</v>
      </c>
      <c r="Q6790" s="128" t="s">
        <v>1710</v>
      </c>
      <c r="R6790" s="128" t="s">
        <v>2690</v>
      </c>
      <c r="S6790" s="127">
        <v>201509</v>
      </c>
      <c r="T6790" s="128" t="s">
        <v>52</v>
      </c>
      <c r="U6790" s="129">
        <v>16990.25</v>
      </c>
      <c r="V6790" s="138">
        <v>16990.25</v>
      </c>
      <c r="W6790" s="128" t="s">
        <v>340</v>
      </c>
      <c r="X6790" s="128" t="s">
        <v>1624</v>
      </c>
      <c r="Y6790" s="128" t="s">
        <v>1152</v>
      </c>
      <c r="Z6790" s="128" t="s">
        <v>48</v>
      </c>
      <c r="AA6790" s="128" t="s">
        <v>315</v>
      </c>
      <c r="AB6790" s="128" t="s">
        <v>42</v>
      </c>
      <c r="AC6790" s="128" t="s">
        <v>2689</v>
      </c>
      <c r="AD6790" s="128" t="s">
        <v>146</v>
      </c>
    </row>
    <row r="6791" spans="1:30" x14ac:dyDescent="0.25">
      <c r="A6791" s="128" t="s">
        <v>35</v>
      </c>
      <c r="B6791" s="128" t="s">
        <v>36</v>
      </c>
      <c r="C6791" s="128" t="s">
        <v>37</v>
      </c>
      <c r="D6791" s="128" t="s">
        <v>121</v>
      </c>
      <c r="E6791" s="128" t="s">
        <v>122</v>
      </c>
      <c r="F6791" s="128" t="s">
        <v>123</v>
      </c>
      <c r="G6791" s="128" t="s">
        <v>124</v>
      </c>
      <c r="H6791" s="128" t="s">
        <v>124</v>
      </c>
      <c r="I6791" s="128" t="s">
        <v>42</v>
      </c>
      <c r="J6791" s="128" t="s">
        <v>140</v>
      </c>
      <c r="K6791" s="128" t="s">
        <v>140</v>
      </c>
      <c r="L6791" s="128" t="s">
        <v>43</v>
      </c>
      <c r="M6791" s="128" t="s">
        <v>44</v>
      </c>
      <c r="N6791" s="128" t="s">
        <v>150</v>
      </c>
      <c r="O6791" s="128" t="s">
        <v>42</v>
      </c>
      <c r="P6791" s="128" t="s">
        <v>690</v>
      </c>
      <c r="Q6791" s="128" t="s">
        <v>2691</v>
      </c>
      <c r="R6791" s="128" t="s">
        <v>2692</v>
      </c>
      <c r="S6791" s="127">
        <v>201509</v>
      </c>
      <c r="T6791" s="128" t="s">
        <v>52</v>
      </c>
      <c r="U6791" s="129">
        <v>66000</v>
      </c>
      <c r="V6791" s="138">
        <v>66000</v>
      </c>
      <c r="W6791" s="128" t="s">
        <v>340</v>
      </c>
      <c r="X6791" s="128" t="s">
        <v>2693</v>
      </c>
      <c r="Y6791" s="128" t="s">
        <v>1152</v>
      </c>
      <c r="Z6791" s="128" t="s">
        <v>48</v>
      </c>
      <c r="AA6791" s="128" t="s">
        <v>315</v>
      </c>
      <c r="AB6791" s="128" t="s">
        <v>42</v>
      </c>
      <c r="AC6791" s="128" t="s">
        <v>2689</v>
      </c>
      <c r="AD6791" s="128" t="s">
        <v>146</v>
      </c>
    </row>
    <row r="6792" spans="1:30" x14ac:dyDescent="0.25">
      <c r="A6792" s="128" t="s">
        <v>35</v>
      </c>
      <c r="B6792" s="128" t="s">
        <v>36</v>
      </c>
      <c r="C6792" s="128" t="s">
        <v>37</v>
      </c>
      <c r="D6792" s="128" t="s">
        <v>121</v>
      </c>
      <c r="E6792" s="128" t="s">
        <v>215</v>
      </c>
      <c r="F6792" s="128" t="s">
        <v>216</v>
      </c>
      <c r="G6792" s="128" t="s">
        <v>124</v>
      </c>
      <c r="H6792" s="128" t="s">
        <v>124</v>
      </c>
      <c r="I6792" s="128" t="s">
        <v>42</v>
      </c>
      <c r="J6792" s="128" t="s">
        <v>261</v>
      </c>
      <c r="K6792" s="128" t="s">
        <v>261</v>
      </c>
      <c r="L6792" s="128" t="s">
        <v>43</v>
      </c>
      <c r="M6792" s="128" t="s">
        <v>44</v>
      </c>
      <c r="N6792" s="128" t="s">
        <v>150</v>
      </c>
      <c r="O6792" s="128" t="s">
        <v>42</v>
      </c>
      <c r="P6792" s="128" t="s">
        <v>392</v>
      </c>
      <c r="Q6792" s="128" t="s">
        <v>1717</v>
      </c>
      <c r="R6792" s="128" t="s">
        <v>2686</v>
      </c>
      <c r="S6792" s="127">
        <v>201509</v>
      </c>
      <c r="T6792" s="128" t="s">
        <v>52</v>
      </c>
      <c r="U6792" s="127">
        <v>263.92</v>
      </c>
      <c r="V6792" s="138">
        <v>263.92</v>
      </c>
      <c r="W6792" s="128" t="s">
        <v>340</v>
      </c>
      <c r="X6792" s="128" t="s">
        <v>384</v>
      </c>
      <c r="Y6792" s="128" t="s">
        <v>1152</v>
      </c>
      <c r="Z6792" s="128" t="s">
        <v>48</v>
      </c>
      <c r="AA6792" s="128" t="s">
        <v>315</v>
      </c>
      <c r="AB6792" s="128" t="s">
        <v>42</v>
      </c>
      <c r="AC6792" s="128" t="s">
        <v>2684</v>
      </c>
      <c r="AD6792" s="128" t="s">
        <v>146</v>
      </c>
    </row>
    <row r="6793" spans="1:30" x14ac:dyDescent="0.25">
      <c r="A6793" s="128" t="s">
        <v>35</v>
      </c>
      <c r="B6793" s="128" t="s">
        <v>36</v>
      </c>
      <c r="C6793" s="128" t="s">
        <v>37</v>
      </c>
      <c r="D6793" s="128" t="s">
        <v>121</v>
      </c>
      <c r="E6793" s="128" t="s">
        <v>122</v>
      </c>
      <c r="F6793" s="128" t="s">
        <v>123</v>
      </c>
      <c r="G6793" s="128" t="s">
        <v>124</v>
      </c>
      <c r="H6793" s="128" t="s">
        <v>124</v>
      </c>
      <c r="I6793" s="128" t="s">
        <v>42</v>
      </c>
      <c r="J6793" s="128" t="s">
        <v>298</v>
      </c>
      <c r="K6793" s="128" t="s">
        <v>298</v>
      </c>
      <c r="L6793" s="128" t="s">
        <v>43</v>
      </c>
      <c r="M6793" s="128" t="s">
        <v>44</v>
      </c>
      <c r="N6793" s="128" t="s">
        <v>150</v>
      </c>
      <c r="O6793" s="128" t="s">
        <v>42</v>
      </c>
      <c r="P6793" s="128" t="s">
        <v>2653</v>
      </c>
      <c r="Q6793" s="128" t="s">
        <v>2654</v>
      </c>
      <c r="R6793" s="128" t="s">
        <v>2694</v>
      </c>
      <c r="S6793" s="127">
        <v>201509</v>
      </c>
      <c r="T6793" s="128" t="s">
        <v>52</v>
      </c>
      <c r="U6793" s="129">
        <v>13297.5</v>
      </c>
      <c r="V6793" s="138">
        <v>13297.5</v>
      </c>
      <c r="W6793" s="128" t="s">
        <v>340</v>
      </c>
      <c r="X6793" s="128" t="s">
        <v>2583</v>
      </c>
      <c r="Y6793" s="128" t="s">
        <v>1152</v>
      </c>
      <c r="Z6793" s="128" t="s">
        <v>48</v>
      </c>
      <c r="AA6793" s="128" t="s">
        <v>315</v>
      </c>
      <c r="AB6793" s="128" t="s">
        <v>42</v>
      </c>
      <c r="AC6793" s="128" t="s">
        <v>2689</v>
      </c>
      <c r="AD6793" s="128" t="s">
        <v>146</v>
      </c>
    </row>
    <row r="6794" spans="1:30" x14ac:dyDescent="0.25">
      <c r="A6794" s="128" t="s">
        <v>35</v>
      </c>
      <c r="B6794" s="128" t="s">
        <v>36</v>
      </c>
      <c r="C6794" s="128" t="s">
        <v>37</v>
      </c>
      <c r="D6794" s="128" t="s">
        <v>121</v>
      </c>
      <c r="E6794" s="128" t="s">
        <v>122</v>
      </c>
      <c r="F6794" s="128" t="s">
        <v>123</v>
      </c>
      <c r="G6794" s="128" t="s">
        <v>124</v>
      </c>
      <c r="H6794" s="128" t="s">
        <v>124</v>
      </c>
      <c r="I6794" s="128" t="s">
        <v>42</v>
      </c>
      <c r="J6794" s="128" t="s">
        <v>190</v>
      </c>
      <c r="K6794" s="128" t="s">
        <v>190</v>
      </c>
      <c r="L6794" s="128" t="s">
        <v>43</v>
      </c>
      <c r="M6794" s="128" t="s">
        <v>44</v>
      </c>
      <c r="N6794" s="128" t="s">
        <v>131</v>
      </c>
      <c r="O6794" s="128" t="s">
        <v>198</v>
      </c>
      <c r="P6794" s="128" t="s">
        <v>369</v>
      </c>
      <c r="Q6794" s="128" t="s">
        <v>2695</v>
      </c>
      <c r="R6794" s="128" t="s">
        <v>2696</v>
      </c>
      <c r="S6794" s="127">
        <v>201509</v>
      </c>
      <c r="T6794" s="128" t="s">
        <v>52</v>
      </c>
      <c r="U6794" s="127">
        <v>0</v>
      </c>
      <c r="V6794" s="138">
        <v>115</v>
      </c>
      <c r="W6794" s="128" t="s">
        <v>42</v>
      </c>
      <c r="X6794" s="128" t="s">
        <v>42</v>
      </c>
      <c r="Y6794" s="128" t="s">
        <v>1152</v>
      </c>
      <c r="Z6794" s="128" t="s">
        <v>48</v>
      </c>
      <c r="AA6794" s="128" t="s">
        <v>144</v>
      </c>
      <c r="AB6794" s="128" t="s">
        <v>42</v>
      </c>
      <c r="AC6794" s="128" t="s">
        <v>2689</v>
      </c>
      <c r="AD6794" s="128" t="s">
        <v>146</v>
      </c>
    </row>
    <row r="6795" spans="1:30" x14ac:dyDescent="0.25">
      <c r="A6795" s="128" t="s">
        <v>35</v>
      </c>
      <c r="B6795" s="128" t="s">
        <v>36</v>
      </c>
      <c r="C6795" s="128" t="s">
        <v>37</v>
      </c>
      <c r="D6795" s="128" t="s">
        <v>121</v>
      </c>
      <c r="E6795" s="128" t="s">
        <v>122</v>
      </c>
      <c r="F6795" s="128" t="s">
        <v>123</v>
      </c>
      <c r="G6795" s="128" t="s">
        <v>124</v>
      </c>
      <c r="H6795" s="128" t="s">
        <v>124</v>
      </c>
      <c r="I6795" s="128" t="s">
        <v>42</v>
      </c>
      <c r="J6795" s="128" t="s">
        <v>156</v>
      </c>
      <c r="K6795" s="128" t="s">
        <v>156</v>
      </c>
      <c r="L6795" s="128" t="s">
        <v>43</v>
      </c>
      <c r="M6795" s="128" t="s">
        <v>44</v>
      </c>
      <c r="N6795" s="128" t="s">
        <v>150</v>
      </c>
      <c r="O6795" s="128" t="s">
        <v>42</v>
      </c>
      <c r="P6795" s="128" t="s">
        <v>506</v>
      </c>
      <c r="Q6795" s="128" t="s">
        <v>517</v>
      </c>
      <c r="R6795" s="128" t="s">
        <v>2697</v>
      </c>
      <c r="S6795" s="127">
        <v>201509</v>
      </c>
      <c r="T6795" s="128" t="s">
        <v>52</v>
      </c>
      <c r="U6795" s="129">
        <v>85500</v>
      </c>
      <c r="V6795" s="138">
        <v>85500</v>
      </c>
      <c r="W6795" s="128" t="s">
        <v>340</v>
      </c>
      <c r="X6795" s="128" t="s">
        <v>507</v>
      </c>
      <c r="Y6795" s="128" t="s">
        <v>1152</v>
      </c>
      <c r="Z6795" s="128" t="s">
        <v>48</v>
      </c>
      <c r="AA6795" s="128" t="s">
        <v>315</v>
      </c>
      <c r="AB6795" s="128" t="s">
        <v>42</v>
      </c>
      <c r="AC6795" s="128" t="s">
        <v>2698</v>
      </c>
      <c r="AD6795" s="128" t="s">
        <v>146</v>
      </c>
    </row>
    <row r="6796" spans="1:30" x14ac:dyDescent="0.25">
      <c r="A6796" s="128" t="s">
        <v>35</v>
      </c>
      <c r="B6796" s="128" t="s">
        <v>36</v>
      </c>
      <c r="C6796" s="128" t="s">
        <v>37</v>
      </c>
      <c r="D6796" s="128" t="s">
        <v>121</v>
      </c>
      <c r="E6796" s="128" t="s">
        <v>122</v>
      </c>
      <c r="F6796" s="128" t="s">
        <v>123</v>
      </c>
      <c r="G6796" s="128" t="s">
        <v>124</v>
      </c>
      <c r="H6796" s="128" t="s">
        <v>124</v>
      </c>
      <c r="I6796" s="128" t="s">
        <v>42</v>
      </c>
      <c r="J6796" s="128" t="s">
        <v>156</v>
      </c>
      <c r="K6796" s="128" t="s">
        <v>156</v>
      </c>
      <c r="L6796" s="128" t="s">
        <v>43</v>
      </c>
      <c r="M6796" s="128" t="s">
        <v>44</v>
      </c>
      <c r="N6796" s="128" t="s">
        <v>150</v>
      </c>
      <c r="O6796" s="128" t="s">
        <v>42</v>
      </c>
      <c r="P6796" s="128" t="s">
        <v>2699</v>
      </c>
      <c r="Q6796" s="128" t="s">
        <v>2700</v>
      </c>
      <c r="R6796" s="128" t="s">
        <v>2701</v>
      </c>
      <c r="S6796" s="127">
        <v>201509</v>
      </c>
      <c r="T6796" s="128" t="s">
        <v>52</v>
      </c>
      <c r="U6796" s="127">
        <v>0</v>
      </c>
      <c r="V6796" s="138">
        <v>385</v>
      </c>
      <c r="W6796" s="128" t="s">
        <v>42</v>
      </c>
      <c r="X6796" s="128" t="s">
        <v>42</v>
      </c>
      <c r="Y6796" s="128" t="s">
        <v>1152</v>
      </c>
      <c r="Z6796" s="128" t="s">
        <v>48</v>
      </c>
      <c r="AA6796" s="128" t="s">
        <v>315</v>
      </c>
      <c r="AB6796" s="128" t="s">
        <v>42</v>
      </c>
      <c r="AC6796" s="128" t="s">
        <v>2702</v>
      </c>
      <c r="AD6796" s="128" t="s">
        <v>146</v>
      </c>
    </row>
    <row r="6797" spans="1:30" x14ac:dyDescent="0.25">
      <c r="A6797" s="128" t="s">
        <v>35</v>
      </c>
      <c r="B6797" s="128" t="s">
        <v>36</v>
      </c>
      <c r="C6797" s="128" t="s">
        <v>37</v>
      </c>
      <c r="D6797" s="128" t="s">
        <v>121</v>
      </c>
      <c r="E6797" s="128" t="s">
        <v>122</v>
      </c>
      <c r="F6797" s="128" t="s">
        <v>123</v>
      </c>
      <c r="G6797" s="128" t="s">
        <v>124</v>
      </c>
      <c r="H6797" s="128" t="s">
        <v>124</v>
      </c>
      <c r="I6797" s="128" t="s">
        <v>42</v>
      </c>
      <c r="J6797" s="128" t="s">
        <v>298</v>
      </c>
      <c r="K6797" s="128" t="s">
        <v>298</v>
      </c>
      <c r="L6797" s="128" t="s">
        <v>43</v>
      </c>
      <c r="M6797" s="128" t="s">
        <v>44</v>
      </c>
      <c r="N6797" s="128" t="s">
        <v>150</v>
      </c>
      <c r="O6797" s="128" t="s">
        <v>42</v>
      </c>
      <c r="P6797" s="128" t="s">
        <v>2653</v>
      </c>
      <c r="Q6797" s="128" t="s">
        <v>2654</v>
      </c>
      <c r="R6797" s="128" t="s">
        <v>2703</v>
      </c>
      <c r="S6797" s="127">
        <v>201509</v>
      </c>
      <c r="T6797" s="128" t="s">
        <v>52</v>
      </c>
      <c r="U6797" s="129">
        <v>10260</v>
      </c>
      <c r="V6797" s="138">
        <v>10260</v>
      </c>
      <c r="W6797" s="128" t="s">
        <v>340</v>
      </c>
      <c r="X6797" s="128" t="s">
        <v>2583</v>
      </c>
      <c r="Y6797" s="128" t="s">
        <v>1152</v>
      </c>
      <c r="Z6797" s="128" t="s">
        <v>48</v>
      </c>
      <c r="AA6797" s="128" t="s">
        <v>315</v>
      </c>
      <c r="AB6797" s="128" t="s">
        <v>42</v>
      </c>
      <c r="AC6797" s="128" t="s">
        <v>2689</v>
      </c>
      <c r="AD6797" s="128" t="s">
        <v>146</v>
      </c>
    </row>
    <row r="6798" spans="1:30" x14ac:dyDescent="0.25">
      <c r="A6798" s="128" t="s">
        <v>35</v>
      </c>
      <c r="B6798" s="128" t="s">
        <v>36</v>
      </c>
      <c r="C6798" s="128" t="s">
        <v>37</v>
      </c>
      <c r="D6798" s="128" t="s">
        <v>121</v>
      </c>
      <c r="E6798" s="128" t="s">
        <v>215</v>
      </c>
      <c r="F6798" s="128" t="s">
        <v>216</v>
      </c>
      <c r="G6798" s="128" t="s">
        <v>124</v>
      </c>
      <c r="H6798" s="128" t="s">
        <v>124</v>
      </c>
      <c r="I6798" s="128" t="s">
        <v>42</v>
      </c>
      <c r="J6798" s="128" t="s">
        <v>231</v>
      </c>
      <c r="K6798" s="128" t="s">
        <v>231</v>
      </c>
      <c r="L6798" s="128" t="s">
        <v>43</v>
      </c>
      <c r="M6798" s="128" t="s">
        <v>44</v>
      </c>
      <c r="N6798" s="128" t="s">
        <v>150</v>
      </c>
      <c r="O6798" s="128" t="s">
        <v>42</v>
      </c>
      <c r="P6798" s="128" t="s">
        <v>392</v>
      </c>
      <c r="Q6798" s="128" t="s">
        <v>1717</v>
      </c>
      <c r="R6798" s="128" t="s">
        <v>2704</v>
      </c>
      <c r="S6798" s="127">
        <v>201509</v>
      </c>
      <c r="T6798" s="128" t="s">
        <v>52</v>
      </c>
      <c r="U6798" s="127">
        <v>232.86</v>
      </c>
      <c r="V6798" s="138">
        <v>232.86</v>
      </c>
      <c r="W6798" s="128" t="s">
        <v>340</v>
      </c>
      <c r="X6798" s="128" t="s">
        <v>384</v>
      </c>
      <c r="Y6798" s="128" t="s">
        <v>1152</v>
      </c>
      <c r="Z6798" s="128" t="s">
        <v>48</v>
      </c>
      <c r="AA6798" s="128" t="s">
        <v>315</v>
      </c>
      <c r="AB6798" s="128" t="s">
        <v>42</v>
      </c>
      <c r="AC6798" s="128" t="s">
        <v>2705</v>
      </c>
      <c r="AD6798" s="128" t="s">
        <v>146</v>
      </c>
    </row>
    <row r="6799" spans="1:30" x14ac:dyDescent="0.25">
      <c r="A6799" s="128" t="s">
        <v>35</v>
      </c>
      <c r="B6799" s="128" t="s">
        <v>36</v>
      </c>
      <c r="C6799" s="128" t="s">
        <v>37</v>
      </c>
      <c r="D6799" s="128" t="s">
        <v>121</v>
      </c>
      <c r="E6799" s="128" t="s">
        <v>215</v>
      </c>
      <c r="F6799" s="128" t="s">
        <v>216</v>
      </c>
      <c r="G6799" s="128" t="s">
        <v>124</v>
      </c>
      <c r="H6799" s="128" t="s">
        <v>124</v>
      </c>
      <c r="I6799" s="128" t="s">
        <v>42</v>
      </c>
      <c r="J6799" s="128" t="s">
        <v>261</v>
      </c>
      <c r="K6799" s="128" t="s">
        <v>261</v>
      </c>
      <c r="L6799" s="128" t="s">
        <v>43</v>
      </c>
      <c r="M6799" s="128" t="s">
        <v>44</v>
      </c>
      <c r="N6799" s="128" t="s">
        <v>150</v>
      </c>
      <c r="O6799" s="128" t="s">
        <v>42</v>
      </c>
      <c r="P6799" s="128" t="s">
        <v>392</v>
      </c>
      <c r="Q6799" s="128" t="s">
        <v>1717</v>
      </c>
      <c r="R6799" s="128" t="s">
        <v>2704</v>
      </c>
      <c r="S6799" s="127">
        <v>201509</v>
      </c>
      <c r="T6799" s="128" t="s">
        <v>52</v>
      </c>
      <c r="U6799" s="127">
        <v>263.92</v>
      </c>
      <c r="V6799" s="138">
        <v>263.92</v>
      </c>
      <c r="W6799" s="128" t="s">
        <v>340</v>
      </c>
      <c r="X6799" s="128" t="s">
        <v>384</v>
      </c>
      <c r="Y6799" s="128" t="s">
        <v>1152</v>
      </c>
      <c r="Z6799" s="128" t="s">
        <v>48</v>
      </c>
      <c r="AA6799" s="128" t="s">
        <v>315</v>
      </c>
      <c r="AB6799" s="128" t="s">
        <v>42</v>
      </c>
      <c r="AC6799" s="128" t="s">
        <v>2705</v>
      </c>
      <c r="AD6799" s="128" t="s">
        <v>146</v>
      </c>
    </row>
    <row r="6800" spans="1:30" x14ac:dyDescent="0.25">
      <c r="A6800" s="128" t="s">
        <v>35</v>
      </c>
      <c r="B6800" s="128" t="s">
        <v>36</v>
      </c>
      <c r="C6800" s="128" t="s">
        <v>37</v>
      </c>
      <c r="D6800" s="128" t="s">
        <v>121</v>
      </c>
      <c r="E6800" s="128" t="s">
        <v>215</v>
      </c>
      <c r="F6800" s="128" t="s">
        <v>216</v>
      </c>
      <c r="G6800" s="128" t="s">
        <v>124</v>
      </c>
      <c r="H6800" s="128" t="s">
        <v>124</v>
      </c>
      <c r="I6800" s="128" t="s">
        <v>42</v>
      </c>
      <c r="J6800" s="128" t="s">
        <v>217</v>
      </c>
      <c r="K6800" s="128" t="s">
        <v>217</v>
      </c>
      <c r="L6800" s="128" t="s">
        <v>43</v>
      </c>
      <c r="M6800" s="128" t="s">
        <v>44</v>
      </c>
      <c r="N6800" s="128" t="s">
        <v>150</v>
      </c>
      <c r="O6800" s="128" t="s">
        <v>42</v>
      </c>
      <c r="P6800" s="128" t="s">
        <v>392</v>
      </c>
      <c r="Q6800" s="128" t="s">
        <v>1717</v>
      </c>
      <c r="R6800" s="128" t="s">
        <v>2704</v>
      </c>
      <c r="S6800" s="127">
        <v>201509</v>
      </c>
      <c r="T6800" s="128" t="s">
        <v>52</v>
      </c>
      <c r="U6800" s="127">
        <v>279.43</v>
      </c>
      <c r="V6800" s="138">
        <v>279.43</v>
      </c>
      <c r="W6800" s="128" t="s">
        <v>340</v>
      </c>
      <c r="X6800" s="128" t="s">
        <v>384</v>
      </c>
      <c r="Y6800" s="128" t="s">
        <v>1152</v>
      </c>
      <c r="Z6800" s="128" t="s">
        <v>48</v>
      </c>
      <c r="AA6800" s="128" t="s">
        <v>315</v>
      </c>
      <c r="AB6800" s="128" t="s">
        <v>42</v>
      </c>
      <c r="AC6800" s="128" t="s">
        <v>2705</v>
      </c>
      <c r="AD6800" s="128" t="s">
        <v>146</v>
      </c>
    </row>
    <row r="6801" spans="1:30" x14ac:dyDescent="0.25">
      <c r="A6801" s="128" t="s">
        <v>35</v>
      </c>
      <c r="B6801" s="128" t="s">
        <v>36</v>
      </c>
      <c r="C6801" s="128" t="s">
        <v>37</v>
      </c>
      <c r="D6801" s="128" t="s">
        <v>121</v>
      </c>
      <c r="E6801" s="128" t="s">
        <v>215</v>
      </c>
      <c r="F6801" s="128" t="s">
        <v>216</v>
      </c>
      <c r="G6801" s="128" t="s">
        <v>124</v>
      </c>
      <c r="H6801" s="128" t="s">
        <v>124</v>
      </c>
      <c r="I6801" s="128" t="s">
        <v>42</v>
      </c>
      <c r="J6801" s="128" t="s">
        <v>237</v>
      </c>
      <c r="K6801" s="128" t="s">
        <v>237</v>
      </c>
      <c r="L6801" s="128" t="s">
        <v>43</v>
      </c>
      <c r="M6801" s="128" t="s">
        <v>44</v>
      </c>
      <c r="N6801" s="128" t="s">
        <v>150</v>
      </c>
      <c r="O6801" s="128" t="s">
        <v>42</v>
      </c>
      <c r="P6801" s="128" t="s">
        <v>392</v>
      </c>
      <c r="Q6801" s="128" t="s">
        <v>1717</v>
      </c>
      <c r="R6801" s="128" t="s">
        <v>2704</v>
      </c>
      <c r="S6801" s="127">
        <v>201509</v>
      </c>
      <c r="T6801" s="128" t="s">
        <v>52</v>
      </c>
      <c r="U6801" s="127">
        <v>279.43</v>
      </c>
      <c r="V6801" s="138">
        <v>279.43</v>
      </c>
      <c r="W6801" s="128" t="s">
        <v>340</v>
      </c>
      <c r="X6801" s="128" t="s">
        <v>384</v>
      </c>
      <c r="Y6801" s="128" t="s">
        <v>1152</v>
      </c>
      <c r="Z6801" s="128" t="s">
        <v>48</v>
      </c>
      <c r="AA6801" s="128" t="s">
        <v>315</v>
      </c>
      <c r="AB6801" s="128" t="s">
        <v>42</v>
      </c>
      <c r="AC6801" s="128" t="s">
        <v>2705</v>
      </c>
      <c r="AD6801" s="128" t="s">
        <v>146</v>
      </c>
    </row>
    <row r="6802" spans="1:30" x14ac:dyDescent="0.25">
      <c r="A6802" s="128" t="s">
        <v>35</v>
      </c>
      <c r="B6802" s="128" t="s">
        <v>36</v>
      </c>
      <c r="C6802" s="128" t="s">
        <v>37</v>
      </c>
      <c r="D6802" s="128" t="s">
        <v>121</v>
      </c>
      <c r="E6802" s="128" t="s">
        <v>215</v>
      </c>
      <c r="F6802" s="128" t="s">
        <v>216</v>
      </c>
      <c r="G6802" s="128" t="s">
        <v>124</v>
      </c>
      <c r="H6802" s="128" t="s">
        <v>124</v>
      </c>
      <c r="I6802" s="128" t="s">
        <v>42</v>
      </c>
      <c r="J6802" s="128" t="s">
        <v>437</v>
      </c>
      <c r="K6802" s="128" t="s">
        <v>437</v>
      </c>
      <c r="L6802" s="128" t="s">
        <v>43</v>
      </c>
      <c r="M6802" s="128" t="s">
        <v>44</v>
      </c>
      <c r="N6802" s="128" t="s">
        <v>150</v>
      </c>
      <c r="O6802" s="128" t="s">
        <v>42</v>
      </c>
      <c r="P6802" s="128" t="s">
        <v>392</v>
      </c>
      <c r="Q6802" s="128" t="s">
        <v>1717</v>
      </c>
      <c r="R6802" s="128" t="s">
        <v>2704</v>
      </c>
      <c r="S6802" s="127">
        <v>201509</v>
      </c>
      <c r="T6802" s="128" t="s">
        <v>52</v>
      </c>
      <c r="U6802" s="127">
        <v>248.38</v>
      </c>
      <c r="V6802" s="138">
        <v>248.38</v>
      </c>
      <c r="W6802" s="128" t="s">
        <v>340</v>
      </c>
      <c r="X6802" s="128" t="s">
        <v>384</v>
      </c>
      <c r="Y6802" s="128" t="s">
        <v>1152</v>
      </c>
      <c r="Z6802" s="128" t="s">
        <v>48</v>
      </c>
      <c r="AA6802" s="128" t="s">
        <v>315</v>
      </c>
      <c r="AB6802" s="128" t="s">
        <v>42</v>
      </c>
      <c r="AC6802" s="128" t="s">
        <v>2705</v>
      </c>
      <c r="AD6802" s="128" t="s">
        <v>146</v>
      </c>
    </row>
    <row r="6803" spans="1:30" x14ac:dyDescent="0.25">
      <c r="A6803" s="128" t="s">
        <v>35</v>
      </c>
      <c r="B6803" s="128" t="s">
        <v>36</v>
      </c>
      <c r="C6803" s="128" t="s">
        <v>37</v>
      </c>
      <c r="D6803" s="128" t="s">
        <v>121</v>
      </c>
      <c r="E6803" s="128" t="s">
        <v>215</v>
      </c>
      <c r="F6803" s="128" t="s">
        <v>216</v>
      </c>
      <c r="G6803" s="128" t="s">
        <v>124</v>
      </c>
      <c r="H6803" s="128" t="s">
        <v>124</v>
      </c>
      <c r="I6803" s="128" t="s">
        <v>42</v>
      </c>
      <c r="J6803" s="128" t="s">
        <v>250</v>
      </c>
      <c r="K6803" s="128" t="s">
        <v>250</v>
      </c>
      <c r="L6803" s="128" t="s">
        <v>43</v>
      </c>
      <c r="M6803" s="128" t="s">
        <v>44</v>
      </c>
      <c r="N6803" s="128" t="s">
        <v>150</v>
      </c>
      <c r="O6803" s="128" t="s">
        <v>42</v>
      </c>
      <c r="P6803" s="128" t="s">
        <v>392</v>
      </c>
      <c r="Q6803" s="128" t="s">
        <v>1717</v>
      </c>
      <c r="R6803" s="128" t="s">
        <v>2704</v>
      </c>
      <c r="S6803" s="127">
        <v>201509</v>
      </c>
      <c r="T6803" s="128" t="s">
        <v>52</v>
      </c>
      <c r="U6803" s="127">
        <v>248.38</v>
      </c>
      <c r="V6803" s="138">
        <v>248.38</v>
      </c>
      <c r="W6803" s="128" t="s">
        <v>340</v>
      </c>
      <c r="X6803" s="128" t="s">
        <v>384</v>
      </c>
      <c r="Y6803" s="128" t="s">
        <v>1152</v>
      </c>
      <c r="Z6803" s="128" t="s">
        <v>48</v>
      </c>
      <c r="AA6803" s="128" t="s">
        <v>315</v>
      </c>
      <c r="AB6803" s="128" t="s">
        <v>42</v>
      </c>
      <c r="AC6803" s="128" t="s">
        <v>2705</v>
      </c>
      <c r="AD6803" s="128" t="s">
        <v>146</v>
      </c>
    </row>
    <row r="6804" spans="1:30" x14ac:dyDescent="0.25">
      <c r="A6804" s="128" t="s">
        <v>35</v>
      </c>
      <c r="B6804" s="128" t="s">
        <v>36</v>
      </c>
      <c r="C6804" s="128" t="s">
        <v>37</v>
      </c>
      <c r="D6804" s="128" t="s">
        <v>121</v>
      </c>
      <c r="E6804" s="128" t="s">
        <v>215</v>
      </c>
      <c r="F6804" s="128" t="s">
        <v>216</v>
      </c>
      <c r="G6804" s="128" t="s">
        <v>124</v>
      </c>
      <c r="H6804" s="128" t="s">
        <v>124</v>
      </c>
      <c r="I6804" s="128" t="s">
        <v>42</v>
      </c>
      <c r="J6804" s="128" t="s">
        <v>237</v>
      </c>
      <c r="K6804" s="128" t="s">
        <v>237</v>
      </c>
      <c r="L6804" s="128" t="s">
        <v>43</v>
      </c>
      <c r="M6804" s="128" t="s">
        <v>44</v>
      </c>
      <c r="N6804" s="128" t="s">
        <v>150</v>
      </c>
      <c r="O6804" s="128" t="s">
        <v>42</v>
      </c>
      <c r="P6804" s="128" t="s">
        <v>424</v>
      </c>
      <c r="Q6804" s="128" t="s">
        <v>425</v>
      </c>
      <c r="R6804" s="128" t="s">
        <v>2706</v>
      </c>
      <c r="S6804" s="127">
        <v>201509</v>
      </c>
      <c r="T6804" s="128" t="s">
        <v>52</v>
      </c>
      <c r="U6804" s="129">
        <v>327428.03999999998</v>
      </c>
      <c r="V6804" s="138">
        <v>327428.03999999998</v>
      </c>
      <c r="W6804" s="128" t="s">
        <v>340</v>
      </c>
      <c r="X6804" s="128" t="s">
        <v>422</v>
      </c>
      <c r="Y6804" s="128" t="s">
        <v>1152</v>
      </c>
      <c r="Z6804" s="128" t="s">
        <v>48</v>
      </c>
      <c r="AA6804" s="128" t="s">
        <v>315</v>
      </c>
      <c r="AB6804" s="128" t="s">
        <v>42</v>
      </c>
      <c r="AC6804" s="128" t="s">
        <v>2705</v>
      </c>
      <c r="AD6804" s="128" t="s">
        <v>146</v>
      </c>
    </row>
    <row r="6805" spans="1:30" x14ac:dyDescent="0.25">
      <c r="A6805" s="128" t="s">
        <v>35</v>
      </c>
      <c r="B6805" s="128" t="s">
        <v>36</v>
      </c>
      <c r="C6805" s="128" t="s">
        <v>37</v>
      </c>
      <c r="D6805" s="128" t="s">
        <v>121</v>
      </c>
      <c r="E6805" s="128" t="s">
        <v>215</v>
      </c>
      <c r="F6805" s="128" t="s">
        <v>216</v>
      </c>
      <c r="G6805" s="128" t="s">
        <v>124</v>
      </c>
      <c r="H6805" s="128" t="s">
        <v>124</v>
      </c>
      <c r="I6805" s="128" t="s">
        <v>42</v>
      </c>
      <c r="J6805" s="128" t="s">
        <v>231</v>
      </c>
      <c r="K6805" s="128" t="s">
        <v>231</v>
      </c>
      <c r="L6805" s="128" t="s">
        <v>43</v>
      </c>
      <c r="M6805" s="128" t="s">
        <v>44</v>
      </c>
      <c r="N6805" s="128" t="s">
        <v>150</v>
      </c>
      <c r="O6805" s="128" t="s">
        <v>42</v>
      </c>
      <c r="P6805" s="128" t="s">
        <v>2651</v>
      </c>
      <c r="Q6805" s="128" t="s">
        <v>417</v>
      </c>
      <c r="R6805" s="128" t="s">
        <v>2707</v>
      </c>
      <c r="S6805" s="127">
        <v>201509</v>
      </c>
      <c r="T6805" s="128" t="s">
        <v>52</v>
      </c>
      <c r="U6805" s="129">
        <v>8000</v>
      </c>
      <c r="V6805" s="138">
        <v>8000</v>
      </c>
      <c r="W6805" s="128" t="s">
        <v>340</v>
      </c>
      <c r="X6805" s="128" t="s">
        <v>236</v>
      </c>
      <c r="Y6805" s="128" t="s">
        <v>1152</v>
      </c>
      <c r="Z6805" s="128" t="s">
        <v>48</v>
      </c>
      <c r="AA6805" s="128" t="s">
        <v>315</v>
      </c>
      <c r="AB6805" s="128" t="s">
        <v>42</v>
      </c>
      <c r="AC6805" s="128" t="s">
        <v>2708</v>
      </c>
      <c r="AD6805" s="128" t="s">
        <v>146</v>
      </c>
    </row>
    <row r="6806" spans="1:30" x14ac:dyDescent="0.25">
      <c r="A6806" s="128" t="s">
        <v>35</v>
      </c>
      <c r="B6806" s="128" t="s">
        <v>36</v>
      </c>
      <c r="C6806" s="128" t="s">
        <v>37</v>
      </c>
      <c r="D6806" s="128" t="s">
        <v>121</v>
      </c>
      <c r="E6806" s="128" t="s">
        <v>215</v>
      </c>
      <c r="F6806" s="128" t="s">
        <v>216</v>
      </c>
      <c r="G6806" s="128" t="s">
        <v>124</v>
      </c>
      <c r="H6806" s="128" t="s">
        <v>124</v>
      </c>
      <c r="I6806" s="128" t="s">
        <v>42</v>
      </c>
      <c r="J6806" s="128" t="s">
        <v>217</v>
      </c>
      <c r="K6806" s="128" t="s">
        <v>217</v>
      </c>
      <c r="L6806" s="128" t="s">
        <v>43</v>
      </c>
      <c r="M6806" s="128" t="s">
        <v>44</v>
      </c>
      <c r="N6806" s="128" t="s">
        <v>150</v>
      </c>
      <c r="O6806" s="128" t="s">
        <v>42</v>
      </c>
      <c r="P6806" s="128" t="s">
        <v>2651</v>
      </c>
      <c r="Q6806" s="128" t="s">
        <v>389</v>
      </c>
      <c r="R6806" s="128" t="s">
        <v>2709</v>
      </c>
      <c r="S6806" s="127">
        <v>201509</v>
      </c>
      <c r="T6806" s="128" t="s">
        <v>52</v>
      </c>
      <c r="U6806" s="129">
        <v>14000</v>
      </c>
      <c r="V6806" s="138">
        <v>14000</v>
      </c>
      <c r="W6806" s="128" t="s">
        <v>340</v>
      </c>
      <c r="X6806" s="128" t="s">
        <v>230</v>
      </c>
      <c r="Y6806" s="128" t="s">
        <v>1152</v>
      </c>
      <c r="Z6806" s="128" t="s">
        <v>48</v>
      </c>
      <c r="AA6806" s="128" t="s">
        <v>315</v>
      </c>
      <c r="AB6806" s="128" t="s">
        <v>42</v>
      </c>
      <c r="AC6806" s="128" t="s">
        <v>2708</v>
      </c>
      <c r="AD6806" s="128" t="s">
        <v>146</v>
      </c>
    </row>
    <row r="6807" spans="1:30" x14ac:dyDescent="0.25">
      <c r="A6807" s="128" t="s">
        <v>35</v>
      </c>
      <c r="B6807" s="128" t="s">
        <v>36</v>
      </c>
      <c r="C6807" s="128" t="s">
        <v>37</v>
      </c>
      <c r="D6807" s="128" t="s">
        <v>121</v>
      </c>
      <c r="E6807" s="128" t="s">
        <v>122</v>
      </c>
      <c r="F6807" s="128" t="s">
        <v>123</v>
      </c>
      <c r="G6807" s="128" t="s">
        <v>124</v>
      </c>
      <c r="H6807" s="128" t="s">
        <v>124</v>
      </c>
      <c r="I6807" s="128" t="s">
        <v>42</v>
      </c>
      <c r="J6807" s="128" t="s">
        <v>140</v>
      </c>
      <c r="K6807" s="128" t="s">
        <v>140</v>
      </c>
      <c r="L6807" s="128" t="s">
        <v>43</v>
      </c>
      <c r="M6807" s="128" t="s">
        <v>44</v>
      </c>
      <c r="N6807" s="128" t="s">
        <v>150</v>
      </c>
      <c r="O6807" s="128" t="s">
        <v>42</v>
      </c>
      <c r="P6807" s="128" t="s">
        <v>690</v>
      </c>
      <c r="Q6807" s="128" t="s">
        <v>2710</v>
      </c>
      <c r="R6807" s="128" t="s">
        <v>2502</v>
      </c>
      <c r="S6807" s="127">
        <v>201509</v>
      </c>
      <c r="T6807" s="128" t="s">
        <v>52</v>
      </c>
      <c r="U6807" s="129">
        <v>14849.16</v>
      </c>
      <c r="V6807" s="138">
        <v>14849.16</v>
      </c>
      <c r="W6807" s="128" t="s">
        <v>340</v>
      </c>
      <c r="X6807" s="128" t="s">
        <v>2503</v>
      </c>
      <c r="Y6807" s="128" t="s">
        <v>1152</v>
      </c>
      <c r="Z6807" s="128" t="s">
        <v>48</v>
      </c>
      <c r="AA6807" s="128" t="s">
        <v>315</v>
      </c>
      <c r="AB6807" s="128" t="s">
        <v>42</v>
      </c>
      <c r="AC6807" s="128" t="s">
        <v>2711</v>
      </c>
      <c r="AD6807" s="128" t="s">
        <v>146</v>
      </c>
    </row>
    <row r="6808" spans="1:30" x14ac:dyDescent="0.25">
      <c r="A6808" s="128" t="s">
        <v>35</v>
      </c>
      <c r="B6808" s="128" t="s">
        <v>36</v>
      </c>
      <c r="C6808" s="128" t="s">
        <v>37</v>
      </c>
      <c r="D6808" s="128" t="s">
        <v>121</v>
      </c>
      <c r="E6808" s="128" t="s">
        <v>122</v>
      </c>
      <c r="F6808" s="128" t="s">
        <v>123</v>
      </c>
      <c r="G6808" s="128" t="s">
        <v>124</v>
      </c>
      <c r="H6808" s="128" t="s">
        <v>124</v>
      </c>
      <c r="I6808" s="128" t="s">
        <v>42</v>
      </c>
      <c r="J6808" s="128" t="s">
        <v>298</v>
      </c>
      <c r="K6808" s="128" t="s">
        <v>298</v>
      </c>
      <c r="L6808" s="128" t="s">
        <v>43</v>
      </c>
      <c r="M6808" s="128" t="s">
        <v>44</v>
      </c>
      <c r="N6808" s="128" t="s">
        <v>150</v>
      </c>
      <c r="O6808" s="128" t="s">
        <v>42</v>
      </c>
      <c r="P6808" s="128" t="s">
        <v>506</v>
      </c>
      <c r="Q6808" s="128" t="s">
        <v>1713</v>
      </c>
      <c r="R6808" s="128" t="s">
        <v>2712</v>
      </c>
      <c r="S6808" s="127">
        <v>201509</v>
      </c>
      <c r="T6808" s="128" t="s">
        <v>52</v>
      </c>
      <c r="U6808" s="129">
        <v>1700</v>
      </c>
      <c r="V6808" s="138">
        <v>1700</v>
      </c>
      <c r="W6808" s="128" t="s">
        <v>340</v>
      </c>
      <c r="X6808" s="128" t="s">
        <v>1694</v>
      </c>
      <c r="Y6808" s="128" t="s">
        <v>1152</v>
      </c>
      <c r="Z6808" s="128" t="s">
        <v>48</v>
      </c>
      <c r="AA6808" s="128" t="s">
        <v>315</v>
      </c>
      <c r="AB6808" s="128" t="s">
        <v>42</v>
      </c>
      <c r="AC6808" s="128" t="s">
        <v>2713</v>
      </c>
      <c r="AD6808" s="128" t="s">
        <v>146</v>
      </c>
    </row>
    <row r="6809" spans="1:30" x14ac:dyDescent="0.25">
      <c r="A6809" s="128" t="s">
        <v>35</v>
      </c>
      <c r="B6809" s="128" t="s">
        <v>36</v>
      </c>
      <c r="C6809" s="128" t="s">
        <v>37</v>
      </c>
      <c r="D6809" s="128" t="s">
        <v>121</v>
      </c>
      <c r="E6809" s="128" t="s">
        <v>122</v>
      </c>
      <c r="F6809" s="128" t="s">
        <v>123</v>
      </c>
      <c r="G6809" s="128" t="s">
        <v>124</v>
      </c>
      <c r="H6809" s="128" t="s">
        <v>124</v>
      </c>
      <c r="I6809" s="128" t="s">
        <v>42</v>
      </c>
      <c r="J6809" s="128" t="s">
        <v>140</v>
      </c>
      <c r="K6809" s="128" t="s">
        <v>140</v>
      </c>
      <c r="L6809" s="128" t="s">
        <v>43</v>
      </c>
      <c r="M6809" s="128" t="s">
        <v>44</v>
      </c>
      <c r="N6809" s="128" t="s">
        <v>134</v>
      </c>
      <c r="O6809" s="128" t="s">
        <v>42</v>
      </c>
      <c r="P6809" s="128" t="s">
        <v>690</v>
      </c>
      <c r="Q6809" s="128" t="s">
        <v>135</v>
      </c>
      <c r="R6809" s="128" t="s">
        <v>2502</v>
      </c>
      <c r="S6809" s="127">
        <v>201509</v>
      </c>
      <c r="T6809" s="128" t="s">
        <v>52</v>
      </c>
      <c r="U6809" s="127">
        <v>0</v>
      </c>
      <c r="V6809" s="138">
        <v>742.46</v>
      </c>
      <c r="W6809" s="128" t="s">
        <v>1152</v>
      </c>
      <c r="X6809" s="128" t="s">
        <v>2503</v>
      </c>
      <c r="Y6809" s="128" t="s">
        <v>1152</v>
      </c>
      <c r="Z6809" s="128" t="s">
        <v>48</v>
      </c>
      <c r="AA6809" s="128" t="s">
        <v>315</v>
      </c>
      <c r="AB6809" s="128" t="s">
        <v>42</v>
      </c>
      <c r="AC6809" s="128" t="s">
        <v>2711</v>
      </c>
      <c r="AD6809" s="128" t="s">
        <v>146</v>
      </c>
    </row>
    <row r="6810" spans="1:30" x14ac:dyDescent="0.25">
      <c r="A6810" s="128" t="s">
        <v>35</v>
      </c>
      <c r="B6810" s="128" t="s">
        <v>36</v>
      </c>
      <c r="C6810" s="128" t="s">
        <v>37</v>
      </c>
      <c r="D6810" s="128" t="s">
        <v>121</v>
      </c>
      <c r="E6810" s="128" t="s">
        <v>122</v>
      </c>
      <c r="F6810" s="128" t="s">
        <v>123</v>
      </c>
      <c r="G6810" s="128" t="s">
        <v>124</v>
      </c>
      <c r="H6810" s="128" t="s">
        <v>124</v>
      </c>
      <c r="I6810" s="128" t="s">
        <v>42</v>
      </c>
      <c r="J6810" s="128" t="s">
        <v>298</v>
      </c>
      <c r="K6810" s="128" t="s">
        <v>298</v>
      </c>
      <c r="L6810" s="128" t="s">
        <v>43</v>
      </c>
      <c r="M6810" s="128" t="s">
        <v>44</v>
      </c>
      <c r="N6810" s="128" t="s">
        <v>150</v>
      </c>
      <c r="O6810" s="128" t="s">
        <v>42</v>
      </c>
      <c r="P6810" s="128" t="s">
        <v>506</v>
      </c>
      <c r="Q6810" s="128" t="s">
        <v>1713</v>
      </c>
      <c r="R6810" s="128" t="s">
        <v>2714</v>
      </c>
      <c r="S6810" s="127">
        <v>201509</v>
      </c>
      <c r="T6810" s="128" t="s">
        <v>52</v>
      </c>
      <c r="U6810" s="129">
        <v>7500</v>
      </c>
      <c r="V6810" s="138">
        <v>7500</v>
      </c>
      <c r="W6810" s="128" t="s">
        <v>340</v>
      </c>
      <c r="X6810" s="128" t="s">
        <v>1694</v>
      </c>
      <c r="Y6810" s="128" t="s">
        <v>1152</v>
      </c>
      <c r="Z6810" s="128" t="s">
        <v>48</v>
      </c>
      <c r="AA6810" s="128" t="s">
        <v>315</v>
      </c>
      <c r="AB6810" s="128" t="s">
        <v>42</v>
      </c>
      <c r="AC6810" s="128" t="s">
        <v>2713</v>
      </c>
      <c r="AD6810" s="128" t="s">
        <v>146</v>
      </c>
    </row>
    <row r="6811" spans="1:30" x14ac:dyDescent="0.25">
      <c r="A6811" s="128" t="s">
        <v>35</v>
      </c>
      <c r="B6811" s="128" t="s">
        <v>36</v>
      </c>
      <c r="C6811" s="128" t="s">
        <v>37</v>
      </c>
      <c r="D6811" s="128" t="s">
        <v>121</v>
      </c>
      <c r="E6811" s="128" t="s">
        <v>215</v>
      </c>
      <c r="F6811" s="128" t="s">
        <v>216</v>
      </c>
      <c r="G6811" s="128" t="s">
        <v>124</v>
      </c>
      <c r="H6811" s="128" t="s">
        <v>124</v>
      </c>
      <c r="I6811" s="128" t="s">
        <v>42</v>
      </c>
      <c r="J6811" s="128" t="s">
        <v>261</v>
      </c>
      <c r="K6811" s="128" t="s">
        <v>261</v>
      </c>
      <c r="L6811" s="128" t="s">
        <v>43</v>
      </c>
      <c r="M6811" s="128" t="s">
        <v>44</v>
      </c>
      <c r="N6811" s="128" t="s">
        <v>150</v>
      </c>
      <c r="O6811" s="128" t="s">
        <v>42</v>
      </c>
      <c r="P6811" s="128" t="s">
        <v>446</v>
      </c>
      <c r="Q6811" s="128" t="s">
        <v>447</v>
      </c>
      <c r="R6811" s="128" t="s">
        <v>2715</v>
      </c>
      <c r="S6811" s="127">
        <v>201509</v>
      </c>
      <c r="T6811" s="128" t="s">
        <v>52</v>
      </c>
      <c r="U6811" s="129">
        <v>82003.929999999993</v>
      </c>
      <c r="V6811" s="138">
        <v>82003.929999999993</v>
      </c>
      <c r="W6811" s="128" t="s">
        <v>340</v>
      </c>
      <c r="X6811" s="128" t="s">
        <v>267</v>
      </c>
      <c r="Y6811" s="128" t="s">
        <v>1152</v>
      </c>
      <c r="Z6811" s="128" t="s">
        <v>48</v>
      </c>
      <c r="AA6811" s="128" t="s">
        <v>315</v>
      </c>
      <c r="AB6811" s="128" t="s">
        <v>42</v>
      </c>
      <c r="AC6811" s="128" t="s">
        <v>2716</v>
      </c>
      <c r="AD6811" s="128" t="s">
        <v>146</v>
      </c>
    </row>
    <row r="6812" spans="1:30" x14ac:dyDescent="0.25">
      <c r="A6812" s="128" t="s">
        <v>35</v>
      </c>
      <c r="B6812" s="128" t="s">
        <v>36</v>
      </c>
      <c r="C6812" s="128" t="s">
        <v>37</v>
      </c>
      <c r="D6812" s="128" t="s">
        <v>121</v>
      </c>
      <c r="E6812" s="128" t="s">
        <v>215</v>
      </c>
      <c r="F6812" s="128" t="s">
        <v>216</v>
      </c>
      <c r="G6812" s="128" t="s">
        <v>124</v>
      </c>
      <c r="H6812" s="128" t="s">
        <v>124</v>
      </c>
      <c r="I6812" s="128" t="s">
        <v>42</v>
      </c>
      <c r="J6812" s="128" t="s">
        <v>261</v>
      </c>
      <c r="K6812" s="128" t="s">
        <v>261</v>
      </c>
      <c r="L6812" s="128" t="s">
        <v>43</v>
      </c>
      <c r="M6812" s="128" t="s">
        <v>44</v>
      </c>
      <c r="N6812" s="128" t="s">
        <v>150</v>
      </c>
      <c r="O6812" s="128" t="s">
        <v>42</v>
      </c>
      <c r="P6812" s="128" t="s">
        <v>446</v>
      </c>
      <c r="Q6812" s="128" t="s">
        <v>447</v>
      </c>
      <c r="R6812" s="128" t="s">
        <v>2717</v>
      </c>
      <c r="S6812" s="127">
        <v>201509</v>
      </c>
      <c r="T6812" s="128" t="s">
        <v>52</v>
      </c>
      <c r="U6812" s="129">
        <v>54972.89</v>
      </c>
      <c r="V6812" s="138">
        <v>54972.89</v>
      </c>
      <c r="W6812" s="128" t="s">
        <v>340</v>
      </c>
      <c r="X6812" s="128" t="s">
        <v>267</v>
      </c>
      <c r="Y6812" s="128" t="s">
        <v>1152</v>
      </c>
      <c r="Z6812" s="128" t="s">
        <v>48</v>
      </c>
      <c r="AA6812" s="128" t="s">
        <v>315</v>
      </c>
      <c r="AB6812" s="128" t="s">
        <v>42</v>
      </c>
      <c r="AC6812" s="128" t="s">
        <v>2716</v>
      </c>
      <c r="AD6812" s="128" t="s">
        <v>146</v>
      </c>
    </row>
    <row r="6813" spans="1:30" x14ac:dyDescent="0.25">
      <c r="A6813" s="128" t="s">
        <v>35</v>
      </c>
      <c r="B6813" s="128" t="s">
        <v>36</v>
      </c>
      <c r="C6813" s="128" t="s">
        <v>37</v>
      </c>
      <c r="D6813" s="128" t="s">
        <v>121</v>
      </c>
      <c r="E6813" s="128" t="s">
        <v>215</v>
      </c>
      <c r="F6813" s="128" t="s">
        <v>216</v>
      </c>
      <c r="G6813" s="128" t="s">
        <v>124</v>
      </c>
      <c r="H6813" s="128" t="s">
        <v>124</v>
      </c>
      <c r="I6813" s="128" t="s">
        <v>42</v>
      </c>
      <c r="J6813" s="128" t="s">
        <v>231</v>
      </c>
      <c r="K6813" s="128" t="s">
        <v>231</v>
      </c>
      <c r="L6813" s="128" t="s">
        <v>43</v>
      </c>
      <c r="M6813" s="128" t="s">
        <v>44</v>
      </c>
      <c r="N6813" s="128" t="s">
        <v>150</v>
      </c>
      <c r="O6813" s="128" t="s">
        <v>42</v>
      </c>
      <c r="P6813" s="128" t="s">
        <v>392</v>
      </c>
      <c r="Q6813" s="128" t="s">
        <v>1717</v>
      </c>
      <c r="R6813" s="128" t="s">
        <v>2670</v>
      </c>
      <c r="S6813" s="127">
        <v>201509</v>
      </c>
      <c r="T6813" s="128" t="s">
        <v>52</v>
      </c>
      <c r="U6813" s="127">
        <v>232.86</v>
      </c>
      <c r="V6813" s="138">
        <v>232.86</v>
      </c>
      <c r="W6813" s="128" t="s">
        <v>340</v>
      </c>
      <c r="X6813" s="128" t="s">
        <v>384</v>
      </c>
      <c r="Y6813" s="128" t="s">
        <v>1152</v>
      </c>
      <c r="Z6813" s="128" t="s">
        <v>48</v>
      </c>
      <c r="AA6813" s="128" t="s">
        <v>315</v>
      </c>
      <c r="AB6813" s="128" t="s">
        <v>42</v>
      </c>
      <c r="AC6813" s="128" t="s">
        <v>2668</v>
      </c>
      <c r="AD6813" s="128" t="s">
        <v>146</v>
      </c>
    </row>
    <row r="6814" spans="1:30" x14ac:dyDescent="0.25">
      <c r="A6814" s="128" t="s">
        <v>35</v>
      </c>
      <c r="B6814" s="128" t="s">
        <v>36</v>
      </c>
      <c r="C6814" s="128" t="s">
        <v>37</v>
      </c>
      <c r="D6814" s="128" t="s">
        <v>121</v>
      </c>
      <c r="E6814" s="128" t="s">
        <v>122</v>
      </c>
      <c r="F6814" s="128" t="s">
        <v>123</v>
      </c>
      <c r="G6814" s="128" t="s">
        <v>124</v>
      </c>
      <c r="H6814" s="128" t="s">
        <v>124</v>
      </c>
      <c r="I6814" s="128" t="s">
        <v>42</v>
      </c>
      <c r="J6814" s="128" t="s">
        <v>182</v>
      </c>
      <c r="K6814" s="128" t="s">
        <v>182</v>
      </c>
      <c r="L6814" s="128" t="s">
        <v>43</v>
      </c>
      <c r="M6814" s="128" t="s">
        <v>44</v>
      </c>
      <c r="N6814" s="128" t="s">
        <v>180</v>
      </c>
      <c r="O6814" s="128" t="s">
        <v>3142</v>
      </c>
      <c r="P6814" s="128" t="s">
        <v>1152</v>
      </c>
      <c r="Q6814" s="128" t="s">
        <v>645</v>
      </c>
      <c r="R6814" s="128" t="s">
        <v>1152</v>
      </c>
      <c r="S6814" s="127">
        <v>201509</v>
      </c>
      <c r="T6814" s="128" t="s">
        <v>52</v>
      </c>
      <c r="U6814" s="127">
        <v>0</v>
      </c>
      <c r="V6814" s="138">
        <v>449.73</v>
      </c>
      <c r="W6814" s="128" t="s">
        <v>1152</v>
      </c>
      <c r="X6814" s="128" t="s">
        <v>1152</v>
      </c>
      <c r="Y6814" s="128" t="s">
        <v>1152</v>
      </c>
      <c r="Z6814" s="128" t="s">
        <v>48</v>
      </c>
      <c r="AA6814" s="128" t="s">
        <v>646</v>
      </c>
      <c r="AB6814" s="128" t="s">
        <v>42</v>
      </c>
      <c r="AC6814" s="128" t="s">
        <v>3143</v>
      </c>
      <c r="AD6814" s="128" t="s">
        <v>648</v>
      </c>
    </row>
    <row r="6815" spans="1:30" x14ac:dyDescent="0.25">
      <c r="A6815" s="128" t="s">
        <v>35</v>
      </c>
      <c r="B6815" s="128" t="s">
        <v>36</v>
      </c>
      <c r="C6815" s="128" t="s">
        <v>37</v>
      </c>
      <c r="D6815" s="128" t="s">
        <v>121</v>
      </c>
      <c r="E6815" s="128" t="s">
        <v>122</v>
      </c>
      <c r="F6815" s="128" t="s">
        <v>123</v>
      </c>
      <c r="G6815" s="128" t="s">
        <v>124</v>
      </c>
      <c r="H6815" s="128" t="s">
        <v>124</v>
      </c>
      <c r="I6815" s="128" t="s">
        <v>42</v>
      </c>
      <c r="J6815" s="128" t="s">
        <v>182</v>
      </c>
      <c r="K6815" s="128" t="s">
        <v>182</v>
      </c>
      <c r="L6815" s="128" t="s">
        <v>43</v>
      </c>
      <c r="M6815" s="128" t="s">
        <v>44</v>
      </c>
      <c r="N6815" s="128" t="s">
        <v>180</v>
      </c>
      <c r="O6815" s="128" t="s">
        <v>3150</v>
      </c>
      <c r="P6815" s="128" t="s">
        <v>1152</v>
      </c>
      <c r="Q6815" s="128" t="s">
        <v>645</v>
      </c>
      <c r="R6815" s="128" t="s">
        <v>1152</v>
      </c>
      <c r="S6815" s="127">
        <v>201509</v>
      </c>
      <c r="T6815" s="128" t="s">
        <v>52</v>
      </c>
      <c r="U6815" s="127">
        <v>0</v>
      </c>
      <c r="V6815" s="138">
        <v>4212.78</v>
      </c>
      <c r="W6815" s="128" t="s">
        <v>1152</v>
      </c>
      <c r="X6815" s="128" t="s">
        <v>1152</v>
      </c>
      <c r="Y6815" s="128" t="s">
        <v>1152</v>
      </c>
      <c r="Z6815" s="128" t="s">
        <v>48</v>
      </c>
      <c r="AA6815" s="128" t="s">
        <v>646</v>
      </c>
      <c r="AB6815" s="128" t="s">
        <v>42</v>
      </c>
      <c r="AC6815" s="128" t="s">
        <v>3143</v>
      </c>
      <c r="AD6815" s="128" t="s">
        <v>648</v>
      </c>
    </row>
    <row r="6816" spans="1:30" x14ac:dyDescent="0.25">
      <c r="A6816" s="128" t="s">
        <v>35</v>
      </c>
      <c r="B6816" s="128" t="s">
        <v>36</v>
      </c>
      <c r="C6816" s="128" t="s">
        <v>37</v>
      </c>
      <c r="D6816" s="128" t="s">
        <v>121</v>
      </c>
      <c r="E6816" s="128" t="s">
        <v>122</v>
      </c>
      <c r="F6816" s="128" t="s">
        <v>123</v>
      </c>
      <c r="G6816" s="128" t="s">
        <v>124</v>
      </c>
      <c r="H6816" s="128" t="s">
        <v>124</v>
      </c>
      <c r="I6816" s="128" t="s">
        <v>42</v>
      </c>
      <c r="J6816" s="128" t="s">
        <v>182</v>
      </c>
      <c r="K6816" s="128" t="s">
        <v>182</v>
      </c>
      <c r="L6816" s="128" t="s">
        <v>43</v>
      </c>
      <c r="M6816" s="128" t="s">
        <v>44</v>
      </c>
      <c r="N6816" s="128" t="s">
        <v>180</v>
      </c>
      <c r="O6816" s="128" t="s">
        <v>2324</v>
      </c>
      <c r="P6816" s="128" t="s">
        <v>1152</v>
      </c>
      <c r="Q6816" s="128" t="s">
        <v>645</v>
      </c>
      <c r="R6816" s="128" t="s">
        <v>1152</v>
      </c>
      <c r="S6816" s="127">
        <v>201509</v>
      </c>
      <c r="T6816" s="128" t="s">
        <v>52</v>
      </c>
      <c r="U6816" s="127">
        <v>0</v>
      </c>
      <c r="V6816" s="138">
        <v>953.7</v>
      </c>
      <c r="W6816" s="128" t="s">
        <v>1152</v>
      </c>
      <c r="X6816" s="128" t="s">
        <v>1152</v>
      </c>
      <c r="Y6816" s="128" t="s">
        <v>1152</v>
      </c>
      <c r="Z6816" s="128" t="s">
        <v>48</v>
      </c>
      <c r="AA6816" s="128" t="s">
        <v>646</v>
      </c>
      <c r="AB6816" s="128" t="s">
        <v>42</v>
      </c>
      <c r="AC6816" s="128" t="s">
        <v>3143</v>
      </c>
      <c r="AD6816" s="128" t="s">
        <v>648</v>
      </c>
    </row>
    <row r="6817" spans="1:30" x14ac:dyDescent="0.25">
      <c r="A6817" s="128" t="s">
        <v>35</v>
      </c>
      <c r="B6817" s="128" t="s">
        <v>36</v>
      </c>
      <c r="C6817" s="128" t="s">
        <v>37</v>
      </c>
      <c r="D6817" s="128" t="s">
        <v>121</v>
      </c>
      <c r="E6817" s="128" t="s">
        <v>122</v>
      </c>
      <c r="F6817" s="128" t="s">
        <v>123</v>
      </c>
      <c r="G6817" s="128" t="s">
        <v>124</v>
      </c>
      <c r="H6817" s="128" t="s">
        <v>124</v>
      </c>
      <c r="I6817" s="128" t="s">
        <v>42</v>
      </c>
      <c r="J6817" s="128" t="s">
        <v>182</v>
      </c>
      <c r="K6817" s="128" t="s">
        <v>182</v>
      </c>
      <c r="L6817" s="128" t="s">
        <v>43</v>
      </c>
      <c r="M6817" s="128" t="s">
        <v>44</v>
      </c>
      <c r="N6817" s="128" t="s">
        <v>180</v>
      </c>
      <c r="O6817" s="128" t="s">
        <v>42</v>
      </c>
      <c r="P6817" s="128" t="s">
        <v>1152</v>
      </c>
      <c r="Q6817" s="128" t="s">
        <v>645</v>
      </c>
      <c r="R6817" s="128" t="s">
        <v>1152</v>
      </c>
      <c r="S6817" s="127">
        <v>201509</v>
      </c>
      <c r="T6817" s="128" t="s">
        <v>52</v>
      </c>
      <c r="U6817" s="127">
        <v>0</v>
      </c>
      <c r="V6817" s="138">
        <v>26011.919999999998</v>
      </c>
      <c r="W6817" s="128" t="s">
        <v>1152</v>
      </c>
      <c r="X6817" s="128" t="s">
        <v>1152</v>
      </c>
      <c r="Y6817" s="128" t="s">
        <v>1152</v>
      </c>
      <c r="Z6817" s="128" t="s">
        <v>48</v>
      </c>
      <c r="AA6817" s="128" t="s">
        <v>646</v>
      </c>
      <c r="AB6817" s="128" t="s">
        <v>42</v>
      </c>
      <c r="AC6817" s="128" t="s">
        <v>3143</v>
      </c>
      <c r="AD6817" s="128" t="s">
        <v>648</v>
      </c>
    </row>
    <row r="6818" spans="1:30" x14ac:dyDescent="0.25">
      <c r="A6818" s="128" t="s">
        <v>35</v>
      </c>
      <c r="B6818" s="128" t="s">
        <v>36</v>
      </c>
      <c r="C6818" s="128" t="s">
        <v>37</v>
      </c>
      <c r="D6818" s="128" t="s">
        <v>121</v>
      </c>
      <c r="E6818" s="128" t="s">
        <v>122</v>
      </c>
      <c r="F6818" s="128" t="s">
        <v>123</v>
      </c>
      <c r="G6818" s="128" t="s">
        <v>124</v>
      </c>
      <c r="H6818" s="128" t="s">
        <v>124</v>
      </c>
      <c r="I6818" s="128" t="s">
        <v>42</v>
      </c>
      <c r="J6818" s="128" t="s">
        <v>174</v>
      </c>
      <c r="K6818" s="128" t="s">
        <v>174</v>
      </c>
      <c r="L6818" s="128" t="s">
        <v>43</v>
      </c>
      <c r="M6818" s="128" t="s">
        <v>44</v>
      </c>
      <c r="N6818" s="128" t="s">
        <v>180</v>
      </c>
      <c r="O6818" s="128" t="s">
        <v>3142</v>
      </c>
      <c r="P6818" s="128" t="s">
        <v>1152</v>
      </c>
      <c r="Q6818" s="128" t="s">
        <v>645</v>
      </c>
      <c r="R6818" s="128" t="s">
        <v>1152</v>
      </c>
      <c r="S6818" s="127">
        <v>201509</v>
      </c>
      <c r="T6818" s="128" t="s">
        <v>52</v>
      </c>
      <c r="U6818" s="127">
        <v>0</v>
      </c>
      <c r="V6818" s="138">
        <v>48</v>
      </c>
      <c r="W6818" s="128" t="s">
        <v>1152</v>
      </c>
      <c r="X6818" s="128" t="s">
        <v>1152</v>
      </c>
      <c r="Y6818" s="128" t="s">
        <v>1152</v>
      </c>
      <c r="Z6818" s="128" t="s">
        <v>48</v>
      </c>
      <c r="AA6818" s="128" t="s">
        <v>646</v>
      </c>
      <c r="AB6818" s="128" t="s">
        <v>42</v>
      </c>
      <c r="AC6818" s="128" t="s">
        <v>3143</v>
      </c>
      <c r="AD6818" s="128" t="s">
        <v>648</v>
      </c>
    </row>
    <row r="6819" spans="1:30" x14ac:dyDescent="0.25">
      <c r="A6819" s="128" t="s">
        <v>35</v>
      </c>
      <c r="B6819" s="128" t="s">
        <v>36</v>
      </c>
      <c r="C6819" s="128" t="s">
        <v>37</v>
      </c>
      <c r="D6819" s="128" t="s">
        <v>121</v>
      </c>
      <c r="E6819" s="128" t="s">
        <v>122</v>
      </c>
      <c r="F6819" s="128" t="s">
        <v>123</v>
      </c>
      <c r="G6819" s="128" t="s">
        <v>124</v>
      </c>
      <c r="H6819" s="128" t="s">
        <v>124</v>
      </c>
      <c r="I6819" s="128" t="s">
        <v>42</v>
      </c>
      <c r="J6819" s="128" t="s">
        <v>174</v>
      </c>
      <c r="K6819" s="128" t="s">
        <v>174</v>
      </c>
      <c r="L6819" s="128" t="s">
        <v>43</v>
      </c>
      <c r="M6819" s="128" t="s">
        <v>44</v>
      </c>
      <c r="N6819" s="128" t="s">
        <v>180</v>
      </c>
      <c r="O6819" s="128" t="s">
        <v>2324</v>
      </c>
      <c r="P6819" s="128" t="s">
        <v>1152</v>
      </c>
      <c r="Q6819" s="128" t="s">
        <v>645</v>
      </c>
      <c r="R6819" s="128" t="s">
        <v>1152</v>
      </c>
      <c r="S6819" s="127">
        <v>201509</v>
      </c>
      <c r="T6819" s="128" t="s">
        <v>52</v>
      </c>
      <c r="U6819" s="127">
        <v>0</v>
      </c>
      <c r="V6819" s="138">
        <v>44</v>
      </c>
      <c r="W6819" s="128" t="s">
        <v>1152</v>
      </c>
      <c r="X6819" s="128" t="s">
        <v>1152</v>
      </c>
      <c r="Y6819" s="128" t="s">
        <v>1152</v>
      </c>
      <c r="Z6819" s="128" t="s">
        <v>48</v>
      </c>
      <c r="AA6819" s="128" t="s">
        <v>646</v>
      </c>
      <c r="AB6819" s="128" t="s">
        <v>42</v>
      </c>
      <c r="AC6819" s="128" t="s">
        <v>3143</v>
      </c>
      <c r="AD6819" s="128" t="s">
        <v>648</v>
      </c>
    </row>
    <row r="6820" spans="1:30" x14ac:dyDescent="0.25">
      <c r="A6820" s="128" t="s">
        <v>35</v>
      </c>
      <c r="B6820" s="128" t="s">
        <v>36</v>
      </c>
      <c r="C6820" s="128" t="s">
        <v>37</v>
      </c>
      <c r="D6820" s="128" t="s">
        <v>121</v>
      </c>
      <c r="E6820" s="128" t="s">
        <v>122</v>
      </c>
      <c r="F6820" s="128" t="s">
        <v>123</v>
      </c>
      <c r="G6820" s="128" t="s">
        <v>124</v>
      </c>
      <c r="H6820" s="128" t="s">
        <v>124</v>
      </c>
      <c r="I6820" s="128" t="s">
        <v>42</v>
      </c>
      <c r="J6820" s="128" t="s">
        <v>174</v>
      </c>
      <c r="K6820" s="128" t="s">
        <v>174</v>
      </c>
      <c r="L6820" s="128" t="s">
        <v>43</v>
      </c>
      <c r="M6820" s="128" t="s">
        <v>44</v>
      </c>
      <c r="N6820" s="128" t="s">
        <v>180</v>
      </c>
      <c r="O6820" s="128" t="s">
        <v>3202</v>
      </c>
      <c r="P6820" s="128" t="s">
        <v>1152</v>
      </c>
      <c r="Q6820" s="128" t="s">
        <v>645</v>
      </c>
      <c r="R6820" s="128" t="s">
        <v>1152</v>
      </c>
      <c r="S6820" s="127">
        <v>201509</v>
      </c>
      <c r="T6820" s="128" t="s">
        <v>52</v>
      </c>
      <c r="U6820" s="127">
        <v>0</v>
      </c>
      <c r="V6820" s="138">
        <v>3080</v>
      </c>
      <c r="W6820" s="128" t="s">
        <v>1152</v>
      </c>
      <c r="X6820" s="128" t="s">
        <v>1152</v>
      </c>
      <c r="Y6820" s="128" t="s">
        <v>1152</v>
      </c>
      <c r="Z6820" s="128" t="s">
        <v>48</v>
      </c>
      <c r="AA6820" s="128" t="s">
        <v>646</v>
      </c>
      <c r="AB6820" s="128" t="s">
        <v>42</v>
      </c>
      <c r="AC6820" s="128" t="s">
        <v>3143</v>
      </c>
      <c r="AD6820" s="128" t="s">
        <v>648</v>
      </c>
    </row>
    <row r="6821" spans="1:30" x14ac:dyDescent="0.25">
      <c r="A6821" s="128" t="s">
        <v>35</v>
      </c>
      <c r="B6821" s="128" t="s">
        <v>36</v>
      </c>
      <c r="C6821" s="128" t="s">
        <v>37</v>
      </c>
      <c r="D6821" s="128" t="s">
        <v>121</v>
      </c>
      <c r="E6821" s="128" t="s">
        <v>122</v>
      </c>
      <c r="F6821" s="128" t="s">
        <v>123</v>
      </c>
      <c r="G6821" s="128" t="s">
        <v>124</v>
      </c>
      <c r="H6821" s="128" t="s">
        <v>124</v>
      </c>
      <c r="I6821" s="128" t="s">
        <v>42</v>
      </c>
      <c r="J6821" s="128" t="s">
        <v>174</v>
      </c>
      <c r="K6821" s="128" t="s">
        <v>174</v>
      </c>
      <c r="L6821" s="128" t="s">
        <v>43</v>
      </c>
      <c r="M6821" s="128" t="s">
        <v>44</v>
      </c>
      <c r="N6821" s="128" t="s">
        <v>180</v>
      </c>
      <c r="O6821" s="128" t="s">
        <v>3203</v>
      </c>
      <c r="P6821" s="128" t="s">
        <v>1152</v>
      </c>
      <c r="Q6821" s="128" t="s">
        <v>645</v>
      </c>
      <c r="R6821" s="128" t="s">
        <v>1152</v>
      </c>
      <c r="S6821" s="127">
        <v>201509</v>
      </c>
      <c r="T6821" s="128" t="s">
        <v>52</v>
      </c>
      <c r="U6821" s="127">
        <v>0</v>
      </c>
      <c r="V6821" s="138">
        <v>8327</v>
      </c>
      <c r="W6821" s="128" t="s">
        <v>1152</v>
      </c>
      <c r="X6821" s="128" t="s">
        <v>1152</v>
      </c>
      <c r="Y6821" s="128" t="s">
        <v>1152</v>
      </c>
      <c r="Z6821" s="128" t="s">
        <v>48</v>
      </c>
      <c r="AA6821" s="128" t="s">
        <v>646</v>
      </c>
      <c r="AB6821" s="128" t="s">
        <v>42</v>
      </c>
      <c r="AC6821" s="128" t="s">
        <v>3143</v>
      </c>
      <c r="AD6821" s="128" t="s">
        <v>648</v>
      </c>
    </row>
    <row r="6822" spans="1:30" x14ac:dyDescent="0.25">
      <c r="A6822" s="52" t="s">
        <v>35</v>
      </c>
      <c r="B6822" s="52">
        <v>1</v>
      </c>
      <c r="C6822" s="52">
        <v>21</v>
      </c>
      <c r="D6822" s="52">
        <v>908</v>
      </c>
      <c r="E6822" s="52" t="s">
        <v>122</v>
      </c>
      <c r="F6822" s="52" t="s">
        <v>123</v>
      </c>
      <c r="G6822" s="52">
        <v>20</v>
      </c>
      <c r="H6822" s="52">
        <v>20</v>
      </c>
      <c r="I6822" s="52" t="s">
        <v>42</v>
      </c>
      <c r="J6822" s="52" t="s">
        <v>652</v>
      </c>
      <c r="K6822" s="52" t="s">
        <v>652</v>
      </c>
      <c r="L6822" s="52">
        <v>1</v>
      </c>
      <c r="M6822" s="52" t="s">
        <v>44</v>
      </c>
      <c r="N6822" s="52" t="s">
        <v>150</v>
      </c>
      <c r="O6822" s="52" t="s">
        <v>1562</v>
      </c>
      <c r="Q6822" s="52" t="s">
        <v>2484</v>
      </c>
      <c r="S6822" s="52">
        <v>201510</v>
      </c>
      <c r="T6822" s="52" t="s">
        <v>47</v>
      </c>
      <c r="U6822" s="54">
        <v>0</v>
      </c>
      <c r="V6822" s="54">
        <v>-809640</v>
      </c>
      <c r="Z6822" s="52" t="s">
        <v>48</v>
      </c>
      <c r="AA6822" s="52" t="s">
        <v>2363</v>
      </c>
      <c r="AB6822" s="52" t="s">
        <v>42</v>
      </c>
      <c r="AC6822" s="52" t="s">
        <v>3378</v>
      </c>
      <c r="AD6822" s="52" t="s">
        <v>51</v>
      </c>
    </row>
    <row r="6823" spans="1:30" x14ac:dyDescent="0.25">
      <c r="A6823" s="52" t="s">
        <v>35</v>
      </c>
      <c r="B6823" s="52">
        <v>1</v>
      </c>
      <c r="C6823" s="52">
        <v>21</v>
      </c>
      <c r="D6823" s="52">
        <v>908</v>
      </c>
      <c r="E6823" s="52" t="s">
        <v>122</v>
      </c>
      <c r="F6823" s="52" t="s">
        <v>123</v>
      </c>
      <c r="G6823" s="52">
        <v>20</v>
      </c>
      <c r="H6823" s="52">
        <v>20</v>
      </c>
      <c r="I6823" s="52" t="s">
        <v>42</v>
      </c>
      <c r="J6823" s="52" t="s">
        <v>174</v>
      </c>
      <c r="K6823" s="52" t="s">
        <v>174</v>
      </c>
      <c r="L6823" s="52">
        <v>1</v>
      </c>
      <c r="M6823" s="52" t="s">
        <v>44</v>
      </c>
      <c r="N6823" s="52" t="s">
        <v>150</v>
      </c>
      <c r="O6823" s="52" t="s">
        <v>1562</v>
      </c>
      <c r="Q6823" s="52" t="s">
        <v>2484</v>
      </c>
      <c r="S6823" s="52">
        <v>201510</v>
      </c>
      <c r="T6823" s="52" t="s">
        <v>47</v>
      </c>
      <c r="U6823" s="54">
        <v>0</v>
      </c>
      <c r="V6823" s="54">
        <v>-184548</v>
      </c>
      <c r="Z6823" s="52" t="s">
        <v>48</v>
      </c>
      <c r="AA6823" s="52" t="s">
        <v>2363</v>
      </c>
      <c r="AB6823" s="52" t="s">
        <v>42</v>
      </c>
      <c r="AC6823" s="52" t="s">
        <v>3378</v>
      </c>
      <c r="AD6823" s="52" t="s">
        <v>51</v>
      </c>
    </row>
    <row r="6824" spans="1:30" x14ac:dyDescent="0.25">
      <c r="A6824" s="52" t="s">
        <v>35</v>
      </c>
      <c r="B6824" s="52">
        <v>1</v>
      </c>
      <c r="C6824" s="52">
        <v>21</v>
      </c>
      <c r="D6824" s="52">
        <v>908</v>
      </c>
      <c r="E6824" s="52" t="s">
        <v>122</v>
      </c>
      <c r="F6824" s="52" t="s">
        <v>123</v>
      </c>
      <c r="G6824" s="52">
        <v>20</v>
      </c>
      <c r="H6824" s="52">
        <v>20</v>
      </c>
      <c r="I6824" s="52" t="s">
        <v>42</v>
      </c>
      <c r="J6824" s="52" t="s">
        <v>532</v>
      </c>
      <c r="K6824" s="52" t="s">
        <v>532</v>
      </c>
      <c r="L6824" s="52">
        <v>1</v>
      </c>
      <c r="M6824" s="52" t="s">
        <v>44</v>
      </c>
      <c r="N6824" s="52" t="s">
        <v>150</v>
      </c>
      <c r="O6824" s="52" t="s">
        <v>1562</v>
      </c>
      <c r="Q6824" s="52" t="s">
        <v>2484</v>
      </c>
      <c r="S6824" s="52">
        <v>201510</v>
      </c>
      <c r="T6824" s="52" t="s">
        <v>47</v>
      </c>
      <c r="U6824" s="54">
        <v>0</v>
      </c>
      <c r="V6824" s="54">
        <v>-173196</v>
      </c>
      <c r="Z6824" s="52" t="s">
        <v>48</v>
      </c>
      <c r="AA6824" s="52" t="s">
        <v>2363</v>
      </c>
      <c r="AB6824" s="52" t="s">
        <v>42</v>
      </c>
      <c r="AC6824" s="52" t="s">
        <v>3378</v>
      </c>
      <c r="AD6824" s="52" t="s">
        <v>51</v>
      </c>
    </row>
    <row r="6825" spans="1:30" x14ac:dyDescent="0.25">
      <c r="A6825" s="52" t="s">
        <v>35</v>
      </c>
      <c r="B6825" s="52">
        <v>1</v>
      </c>
      <c r="C6825" s="52">
        <v>21</v>
      </c>
      <c r="D6825" s="52">
        <v>908</v>
      </c>
      <c r="E6825" s="52" t="s">
        <v>122</v>
      </c>
      <c r="F6825" s="52" t="s">
        <v>123</v>
      </c>
      <c r="G6825" s="52">
        <v>20</v>
      </c>
      <c r="H6825" s="52">
        <v>20</v>
      </c>
      <c r="I6825" s="52" t="s">
        <v>42</v>
      </c>
      <c r="J6825" s="52" t="s">
        <v>190</v>
      </c>
      <c r="K6825" s="52" t="s">
        <v>190</v>
      </c>
      <c r="L6825" s="52">
        <v>1</v>
      </c>
      <c r="M6825" s="52" t="s">
        <v>44</v>
      </c>
      <c r="N6825" s="52">
        <v>34</v>
      </c>
      <c r="O6825" s="52" t="s">
        <v>3379</v>
      </c>
      <c r="Q6825" s="52" t="s">
        <v>1552</v>
      </c>
      <c r="R6825" s="52">
        <v>2564826</v>
      </c>
      <c r="S6825" s="52">
        <v>201510</v>
      </c>
      <c r="T6825" s="52" t="s">
        <v>47</v>
      </c>
      <c r="U6825" s="54">
        <v>0</v>
      </c>
      <c r="V6825" s="54">
        <v>-250</v>
      </c>
      <c r="X6825" s="52">
        <v>725903</v>
      </c>
      <c r="Z6825" s="52" t="s">
        <v>48</v>
      </c>
      <c r="AA6825" s="52" t="s">
        <v>2481</v>
      </c>
      <c r="AB6825" s="52" t="s">
        <v>42</v>
      </c>
      <c r="AC6825" s="52" t="s">
        <v>3380</v>
      </c>
      <c r="AD6825" s="52" t="s">
        <v>51</v>
      </c>
    </row>
    <row r="6826" spans="1:30" x14ac:dyDescent="0.25">
      <c r="A6826" s="52" t="s">
        <v>35</v>
      </c>
      <c r="B6826" s="52">
        <v>1</v>
      </c>
      <c r="C6826" s="52">
        <v>21</v>
      </c>
      <c r="D6826" s="52">
        <v>908</v>
      </c>
      <c r="E6826" s="52" t="s">
        <v>122</v>
      </c>
      <c r="F6826" s="52" t="s">
        <v>123</v>
      </c>
      <c r="G6826" s="52">
        <v>20</v>
      </c>
      <c r="H6826" s="52">
        <v>20</v>
      </c>
      <c r="I6826" s="52" t="s">
        <v>42</v>
      </c>
      <c r="J6826" s="52" t="s">
        <v>174</v>
      </c>
      <c r="K6826" s="52" t="s">
        <v>174</v>
      </c>
      <c r="L6826" s="52">
        <v>1</v>
      </c>
      <c r="M6826" s="52" t="s">
        <v>44</v>
      </c>
      <c r="N6826" s="52" t="s">
        <v>150</v>
      </c>
      <c r="O6826" s="52" t="s">
        <v>1562</v>
      </c>
      <c r="Q6826" s="52" t="s">
        <v>1535</v>
      </c>
      <c r="S6826" s="52">
        <v>201510</v>
      </c>
      <c r="T6826" s="52" t="s">
        <v>52</v>
      </c>
      <c r="U6826" s="54">
        <v>0</v>
      </c>
      <c r="V6826" s="54">
        <v>315234.86</v>
      </c>
      <c r="X6826" s="52">
        <v>604438</v>
      </c>
      <c r="Z6826" s="52" t="s">
        <v>48</v>
      </c>
      <c r="AA6826" s="52" t="s">
        <v>2481</v>
      </c>
      <c r="AB6826" s="52" t="s">
        <v>42</v>
      </c>
      <c r="AC6826" s="52" t="s">
        <v>3381</v>
      </c>
      <c r="AD6826" s="52" t="s">
        <v>51</v>
      </c>
    </row>
    <row r="6827" spans="1:30" x14ac:dyDescent="0.25">
      <c r="A6827" s="52" t="s">
        <v>35</v>
      </c>
      <c r="B6827" s="52">
        <v>1</v>
      </c>
      <c r="C6827" s="52">
        <v>21</v>
      </c>
      <c r="D6827" s="52">
        <v>908</v>
      </c>
      <c r="E6827" s="52" t="s">
        <v>122</v>
      </c>
      <c r="F6827" s="52" t="s">
        <v>123</v>
      </c>
      <c r="G6827" s="52">
        <v>20</v>
      </c>
      <c r="H6827" s="52">
        <v>20</v>
      </c>
      <c r="I6827" s="52" t="s">
        <v>42</v>
      </c>
      <c r="J6827" s="52" t="s">
        <v>182</v>
      </c>
      <c r="K6827" s="52" t="s">
        <v>182</v>
      </c>
      <c r="L6827" s="52">
        <v>1</v>
      </c>
      <c r="M6827" s="52" t="s">
        <v>44</v>
      </c>
      <c r="N6827" s="52" t="s">
        <v>150</v>
      </c>
      <c r="O6827" s="52" t="s">
        <v>1562</v>
      </c>
      <c r="Q6827" s="52" t="s">
        <v>1535</v>
      </c>
      <c r="S6827" s="52">
        <v>201510</v>
      </c>
      <c r="T6827" s="52" t="s">
        <v>52</v>
      </c>
      <c r="U6827" s="54">
        <v>0</v>
      </c>
      <c r="V6827" s="54">
        <v>255197.63</v>
      </c>
      <c r="X6827" s="52">
        <v>604438</v>
      </c>
      <c r="Z6827" s="52" t="s">
        <v>48</v>
      </c>
      <c r="AA6827" s="52" t="s">
        <v>2481</v>
      </c>
      <c r="AB6827" s="52" t="s">
        <v>42</v>
      </c>
      <c r="AC6827" s="52" t="s">
        <v>3381</v>
      </c>
      <c r="AD6827" s="52" t="s">
        <v>51</v>
      </c>
    </row>
    <row r="6828" spans="1:30" x14ac:dyDescent="0.25">
      <c r="A6828" s="52" t="s">
        <v>35</v>
      </c>
      <c r="B6828" s="52">
        <v>1</v>
      </c>
      <c r="C6828" s="52">
        <v>21</v>
      </c>
      <c r="D6828" s="52">
        <v>908</v>
      </c>
      <c r="E6828" s="52" t="s">
        <v>122</v>
      </c>
      <c r="F6828" s="52" t="s">
        <v>123</v>
      </c>
      <c r="G6828" s="52">
        <v>20</v>
      </c>
      <c r="H6828" s="52">
        <v>20</v>
      </c>
      <c r="I6828" s="52" t="s">
        <v>42</v>
      </c>
      <c r="J6828" s="52" t="s">
        <v>182</v>
      </c>
      <c r="K6828" s="52" t="s">
        <v>182</v>
      </c>
      <c r="L6828" s="52">
        <v>1</v>
      </c>
      <c r="M6828" s="52" t="s">
        <v>44</v>
      </c>
      <c r="N6828" s="52" t="s">
        <v>150</v>
      </c>
      <c r="O6828" s="52" t="s">
        <v>1562</v>
      </c>
      <c r="Q6828" s="52" t="s">
        <v>1535</v>
      </c>
      <c r="S6828" s="52">
        <v>201510</v>
      </c>
      <c r="T6828" s="52" t="s">
        <v>52</v>
      </c>
      <c r="U6828" s="54">
        <v>0</v>
      </c>
      <c r="V6828" s="54">
        <v>231581.61</v>
      </c>
      <c r="X6828" s="52">
        <v>604438</v>
      </c>
      <c r="Z6828" s="52" t="s">
        <v>48</v>
      </c>
      <c r="AA6828" s="52" t="s">
        <v>2481</v>
      </c>
      <c r="AB6828" s="52" t="s">
        <v>42</v>
      </c>
      <c r="AC6828" s="52" t="s">
        <v>3381</v>
      </c>
      <c r="AD6828" s="52" t="s">
        <v>51</v>
      </c>
    </row>
    <row r="6829" spans="1:30" x14ac:dyDescent="0.25">
      <c r="A6829" s="52" t="s">
        <v>35</v>
      </c>
      <c r="B6829" s="52">
        <v>1</v>
      </c>
      <c r="C6829" s="52">
        <v>21</v>
      </c>
      <c r="D6829" s="52">
        <v>908</v>
      </c>
      <c r="E6829" s="52" t="s">
        <v>122</v>
      </c>
      <c r="F6829" s="52" t="s">
        <v>123</v>
      </c>
      <c r="G6829" s="52">
        <v>20</v>
      </c>
      <c r="H6829" s="52">
        <v>20</v>
      </c>
      <c r="I6829" s="52" t="s">
        <v>42</v>
      </c>
      <c r="J6829" s="52" t="s">
        <v>652</v>
      </c>
      <c r="K6829" s="52" t="s">
        <v>652</v>
      </c>
      <c r="L6829" s="52">
        <v>1</v>
      </c>
      <c r="M6829" s="52" t="s">
        <v>44</v>
      </c>
      <c r="N6829" s="52" t="s">
        <v>150</v>
      </c>
      <c r="O6829" s="52" t="s">
        <v>1562</v>
      </c>
      <c r="Q6829" s="52" t="s">
        <v>1535</v>
      </c>
      <c r="S6829" s="52">
        <v>201510</v>
      </c>
      <c r="T6829" s="52" t="s">
        <v>52</v>
      </c>
      <c r="U6829" s="54">
        <v>0</v>
      </c>
      <c r="V6829" s="54">
        <v>104837.65</v>
      </c>
      <c r="X6829" s="52">
        <v>604438</v>
      </c>
      <c r="Z6829" s="52" t="s">
        <v>48</v>
      </c>
      <c r="AA6829" s="52" t="s">
        <v>2481</v>
      </c>
      <c r="AB6829" s="52" t="s">
        <v>42</v>
      </c>
      <c r="AC6829" s="52" t="s">
        <v>3381</v>
      </c>
      <c r="AD6829" s="52" t="s">
        <v>51</v>
      </c>
    </row>
    <row r="6830" spans="1:30" x14ac:dyDescent="0.25">
      <c r="A6830" s="52" t="s">
        <v>35</v>
      </c>
      <c r="B6830" s="52">
        <v>1</v>
      </c>
      <c r="C6830" s="52">
        <v>21</v>
      </c>
      <c r="D6830" s="52">
        <v>908</v>
      </c>
      <c r="E6830" s="52" t="s">
        <v>122</v>
      </c>
      <c r="F6830" s="52" t="s">
        <v>123</v>
      </c>
      <c r="G6830" s="52">
        <v>20</v>
      </c>
      <c r="H6830" s="52">
        <v>20</v>
      </c>
      <c r="I6830" s="52" t="s">
        <v>42</v>
      </c>
      <c r="J6830" s="52" t="s">
        <v>285</v>
      </c>
      <c r="K6830" s="52" t="s">
        <v>285</v>
      </c>
      <c r="L6830" s="52">
        <v>1</v>
      </c>
      <c r="M6830" s="52" t="s">
        <v>44</v>
      </c>
      <c r="N6830" s="52" t="s">
        <v>150</v>
      </c>
      <c r="O6830" s="52" t="s">
        <v>1562</v>
      </c>
      <c r="Q6830" s="52" t="s">
        <v>287</v>
      </c>
      <c r="S6830" s="52">
        <v>201510</v>
      </c>
      <c r="T6830" s="52" t="s">
        <v>52</v>
      </c>
      <c r="U6830" s="54">
        <v>0</v>
      </c>
      <c r="V6830" s="54">
        <v>84195</v>
      </c>
      <c r="X6830" s="52">
        <v>618936</v>
      </c>
      <c r="Z6830" s="52" t="s">
        <v>48</v>
      </c>
      <c r="AA6830" s="52" t="s">
        <v>2481</v>
      </c>
      <c r="AB6830" s="52" t="s">
        <v>42</v>
      </c>
      <c r="AC6830" s="52" t="s">
        <v>3381</v>
      </c>
      <c r="AD6830" s="52" t="s">
        <v>51</v>
      </c>
    </row>
    <row r="6831" spans="1:30" x14ac:dyDescent="0.25">
      <c r="A6831" s="52" t="s">
        <v>35</v>
      </c>
      <c r="B6831" s="52">
        <v>1</v>
      </c>
      <c r="C6831" s="52">
        <v>21</v>
      </c>
      <c r="D6831" s="52">
        <v>908</v>
      </c>
      <c r="E6831" s="52" t="s">
        <v>122</v>
      </c>
      <c r="F6831" s="52" t="s">
        <v>123</v>
      </c>
      <c r="G6831" s="52">
        <v>20</v>
      </c>
      <c r="H6831" s="52">
        <v>20</v>
      </c>
      <c r="I6831" s="52" t="s">
        <v>42</v>
      </c>
      <c r="J6831" s="52" t="s">
        <v>174</v>
      </c>
      <c r="K6831" s="52" t="s">
        <v>174</v>
      </c>
      <c r="L6831" s="52">
        <v>1</v>
      </c>
      <c r="M6831" s="52" t="s">
        <v>44</v>
      </c>
      <c r="N6831" s="52" t="s">
        <v>150</v>
      </c>
      <c r="O6831" s="52" t="s">
        <v>1562</v>
      </c>
      <c r="Q6831" s="52" t="s">
        <v>1535</v>
      </c>
      <c r="S6831" s="52">
        <v>201510</v>
      </c>
      <c r="T6831" s="52" t="s">
        <v>52</v>
      </c>
      <c r="U6831" s="54">
        <v>0</v>
      </c>
      <c r="V6831" s="54">
        <v>55229.51</v>
      </c>
      <c r="X6831" s="52">
        <v>604438</v>
      </c>
      <c r="Z6831" s="52" t="s">
        <v>48</v>
      </c>
      <c r="AA6831" s="52" t="s">
        <v>2481</v>
      </c>
      <c r="AB6831" s="52" t="s">
        <v>42</v>
      </c>
      <c r="AC6831" s="52" t="s">
        <v>3381</v>
      </c>
      <c r="AD6831" s="52" t="s">
        <v>51</v>
      </c>
    </row>
    <row r="6832" spans="1:30" x14ac:dyDescent="0.25">
      <c r="A6832" s="52" t="s">
        <v>35</v>
      </c>
      <c r="B6832" s="52">
        <v>1</v>
      </c>
      <c r="C6832" s="52">
        <v>21</v>
      </c>
      <c r="D6832" s="52">
        <v>908</v>
      </c>
      <c r="E6832" s="52" t="s">
        <v>122</v>
      </c>
      <c r="F6832" s="52" t="s">
        <v>123</v>
      </c>
      <c r="G6832" s="52">
        <v>20</v>
      </c>
      <c r="H6832" s="52">
        <v>20</v>
      </c>
      <c r="I6832" s="52" t="s">
        <v>42</v>
      </c>
      <c r="J6832" s="52" t="s">
        <v>532</v>
      </c>
      <c r="K6832" s="52" t="s">
        <v>532</v>
      </c>
      <c r="L6832" s="52">
        <v>1</v>
      </c>
      <c r="M6832" s="52" t="s">
        <v>44</v>
      </c>
      <c r="N6832" s="52" t="s">
        <v>150</v>
      </c>
      <c r="O6832" s="52" t="s">
        <v>1562</v>
      </c>
      <c r="Q6832" s="52" t="s">
        <v>1535</v>
      </c>
      <c r="S6832" s="52">
        <v>201510</v>
      </c>
      <c r="T6832" s="52" t="s">
        <v>52</v>
      </c>
      <c r="U6832" s="54">
        <v>0</v>
      </c>
      <c r="V6832" s="54">
        <v>54221.27</v>
      </c>
      <c r="X6832" s="52">
        <v>604438</v>
      </c>
      <c r="Z6832" s="52" t="s">
        <v>48</v>
      </c>
      <c r="AA6832" s="52" t="s">
        <v>2481</v>
      </c>
      <c r="AB6832" s="52" t="s">
        <v>42</v>
      </c>
      <c r="AC6832" s="52" t="s">
        <v>3381</v>
      </c>
      <c r="AD6832" s="52" t="s">
        <v>51</v>
      </c>
    </row>
    <row r="6833" spans="1:30" x14ac:dyDescent="0.25">
      <c r="A6833" s="52" t="s">
        <v>35</v>
      </c>
      <c r="B6833" s="52">
        <v>1</v>
      </c>
      <c r="C6833" s="52">
        <v>21</v>
      </c>
      <c r="D6833" s="52">
        <v>908</v>
      </c>
      <c r="E6833" s="52" t="s">
        <v>122</v>
      </c>
      <c r="F6833" s="52" t="s">
        <v>123</v>
      </c>
      <c r="G6833" s="52">
        <v>20</v>
      </c>
      <c r="H6833" s="52">
        <v>20</v>
      </c>
      <c r="I6833" s="52" t="s">
        <v>42</v>
      </c>
      <c r="J6833" s="52" t="s">
        <v>283</v>
      </c>
      <c r="K6833" s="52" t="s">
        <v>283</v>
      </c>
      <c r="L6833" s="52">
        <v>1</v>
      </c>
      <c r="M6833" s="52" t="s">
        <v>44</v>
      </c>
      <c r="N6833" s="52" t="s">
        <v>150</v>
      </c>
      <c r="O6833" s="52" t="s">
        <v>1562</v>
      </c>
      <c r="Q6833" s="52" t="s">
        <v>1539</v>
      </c>
      <c r="R6833" s="52">
        <v>2553296</v>
      </c>
      <c r="S6833" s="52">
        <v>201510</v>
      </c>
      <c r="T6833" s="52" t="s">
        <v>52</v>
      </c>
      <c r="U6833" s="54">
        <v>0</v>
      </c>
      <c r="V6833" s="54">
        <v>17196.849999999999</v>
      </c>
      <c r="X6833" s="52">
        <v>618938</v>
      </c>
      <c r="Z6833" s="52" t="s">
        <v>48</v>
      </c>
      <c r="AA6833" s="52" t="s">
        <v>2481</v>
      </c>
      <c r="AB6833" s="52" t="s">
        <v>42</v>
      </c>
      <c r="AC6833" s="52" t="s">
        <v>3381</v>
      </c>
      <c r="AD6833" s="52" t="s">
        <v>51</v>
      </c>
    </row>
    <row r="6834" spans="1:30" x14ac:dyDescent="0.25">
      <c r="A6834" s="52" t="s">
        <v>35</v>
      </c>
      <c r="B6834" s="52">
        <v>1</v>
      </c>
      <c r="C6834" s="52">
        <v>21</v>
      </c>
      <c r="D6834" s="52">
        <v>908</v>
      </c>
      <c r="E6834" s="52" t="s">
        <v>122</v>
      </c>
      <c r="F6834" s="52" t="s">
        <v>123</v>
      </c>
      <c r="G6834" s="52">
        <v>20</v>
      </c>
      <c r="H6834" s="52">
        <v>20</v>
      </c>
      <c r="I6834" s="52" t="s">
        <v>42</v>
      </c>
      <c r="J6834" s="52" t="s">
        <v>283</v>
      </c>
      <c r="K6834" s="52" t="s">
        <v>283</v>
      </c>
      <c r="L6834" s="52">
        <v>1</v>
      </c>
      <c r="M6834" s="52" t="s">
        <v>44</v>
      </c>
      <c r="N6834" s="52" t="s">
        <v>150</v>
      </c>
      <c r="O6834" s="52" t="s">
        <v>1562</v>
      </c>
      <c r="Q6834" s="52" t="s">
        <v>1539</v>
      </c>
      <c r="S6834" s="52">
        <v>201510</v>
      </c>
      <c r="T6834" s="52" t="s">
        <v>52</v>
      </c>
      <c r="U6834" s="54">
        <v>0</v>
      </c>
      <c r="V6834" s="54">
        <v>7530</v>
      </c>
      <c r="X6834" s="52">
        <v>618938</v>
      </c>
      <c r="Z6834" s="52" t="s">
        <v>48</v>
      </c>
      <c r="AA6834" s="52" t="s">
        <v>2481</v>
      </c>
      <c r="AB6834" s="52" t="s">
        <v>42</v>
      </c>
      <c r="AC6834" s="52" t="s">
        <v>3381</v>
      </c>
      <c r="AD6834" s="52" t="s">
        <v>51</v>
      </c>
    </row>
    <row r="6835" spans="1:30" x14ac:dyDescent="0.25">
      <c r="A6835" s="52" t="s">
        <v>35</v>
      </c>
      <c r="B6835" s="52">
        <v>1</v>
      </c>
      <c r="C6835" s="52">
        <v>21</v>
      </c>
      <c r="D6835" s="52">
        <v>908</v>
      </c>
      <c r="E6835" s="52" t="s">
        <v>122</v>
      </c>
      <c r="F6835" s="52" t="s">
        <v>123</v>
      </c>
      <c r="G6835" s="52">
        <v>20</v>
      </c>
      <c r="H6835" s="52">
        <v>20</v>
      </c>
      <c r="I6835" s="52" t="s">
        <v>42</v>
      </c>
      <c r="J6835" s="52" t="s">
        <v>652</v>
      </c>
      <c r="K6835" s="52" t="s">
        <v>652</v>
      </c>
      <c r="L6835" s="52">
        <v>1</v>
      </c>
      <c r="M6835" s="52" t="s">
        <v>44</v>
      </c>
      <c r="N6835" s="52" t="s">
        <v>150</v>
      </c>
      <c r="O6835" s="52" t="s">
        <v>1562</v>
      </c>
      <c r="Q6835" s="52" t="s">
        <v>1535</v>
      </c>
      <c r="S6835" s="52">
        <v>201510</v>
      </c>
      <c r="T6835" s="52" t="s">
        <v>52</v>
      </c>
      <c r="U6835" s="54">
        <v>0</v>
      </c>
      <c r="V6835" s="54">
        <v>3579.68</v>
      </c>
      <c r="X6835" s="52">
        <v>604438</v>
      </c>
      <c r="Z6835" s="52" t="s">
        <v>48</v>
      </c>
      <c r="AA6835" s="52" t="s">
        <v>2481</v>
      </c>
      <c r="AB6835" s="52" t="s">
        <v>42</v>
      </c>
      <c r="AC6835" s="52" t="s">
        <v>3381</v>
      </c>
      <c r="AD6835" s="52" t="s">
        <v>51</v>
      </c>
    </row>
    <row r="6836" spans="1:30" x14ac:dyDescent="0.25">
      <c r="A6836" s="52" t="s">
        <v>35</v>
      </c>
      <c r="B6836" s="52">
        <v>1</v>
      </c>
      <c r="C6836" s="52">
        <v>21</v>
      </c>
      <c r="D6836" s="52">
        <v>908</v>
      </c>
      <c r="E6836" s="52" t="s">
        <v>122</v>
      </c>
      <c r="F6836" s="52" t="s">
        <v>123</v>
      </c>
      <c r="G6836" s="52">
        <v>20</v>
      </c>
      <c r="H6836" s="52">
        <v>20</v>
      </c>
      <c r="I6836" s="52" t="s">
        <v>42</v>
      </c>
      <c r="J6836" s="52" t="s">
        <v>182</v>
      </c>
      <c r="K6836" s="52" t="s">
        <v>182</v>
      </c>
      <c r="L6836" s="52">
        <v>1</v>
      </c>
      <c r="M6836" s="52" t="s">
        <v>44</v>
      </c>
      <c r="N6836" s="52" t="s">
        <v>180</v>
      </c>
      <c r="O6836" s="52" t="s">
        <v>1562</v>
      </c>
      <c r="Q6836" s="52" t="s">
        <v>1535</v>
      </c>
      <c r="S6836" s="52">
        <v>201510</v>
      </c>
      <c r="T6836" s="52" t="s">
        <v>52</v>
      </c>
      <c r="U6836" s="54">
        <v>0</v>
      </c>
      <c r="V6836" s="54">
        <v>793590.52</v>
      </c>
      <c r="X6836" s="52">
        <v>604438</v>
      </c>
      <c r="Z6836" s="52" t="s">
        <v>48</v>
      </c>
      <c r="AA6836" s="52" t="s">
        <v>2481</v>
      </c>
      <c r="AB6836" s="52" t="s">
        <v>42</v>
      </c>
      <c r="AC6836" s="52" t="s">
        <v>3381</v>
      </c>
      <c r="AD6836" s="52" t="s">
        <v>51</v>
      </c>
    </row>
    <row r="6837" spans="1:30" x14ac:dyDescent="0.25">
      <c r="A6837" s="52" t="s">
        <v>35</v>
      </c>
      <c r="B6837" s="52">
        <v>1</v>
      </c>
      <c r="C6837" s="52">
        <v>21</v>
      </c>
      <c r="D6837" s="52">
        <v>908</v>
      </c>
      <c r="E6837" s="52" t="s">
        <v>122</v>
      </c>
      <c r="F6837" s="52" t="s">
        <v>123</v>
      </c>
      <c r="G6837" s="52">
        <v>20</v>
      </c>
      <c r="H6837" s="52">
        <v>20</v>
      </c>
      <c r="I6837" s="52" t="s">
        <v>42</v>
      </c>
      <c r="J6837" s="52" t="s">
        <v>182</v>
      </c>
      <c r="K6837" s="52" t="s">
        <v>182</v>
      </c>
      <c r="L6837" s="52">
        <v>1</v>
      </c>
      <c r="M6837" s="52" t="s">
        <v>44</v>
      </c>
      <c r="N6837" s="52" t="s">
        <v>180</v>
      </c>
      <c r="O6837" s="52" t="s">
        <v>1562</v>
      </c>
      <c r="Q6837" s="52" t="s">
        <v>1535</v>
      </c>
      <c r="S6837" s="52">
        <v>201510</v>
      </c>
      <c r="T6837" s="52" t="s">
        <v>52</v>
      </c>
      <c r="U6837" s="54">
        <v>0</v>
      </c>
      <c r="V6837" s="54">
        <v>606168.74</v>
      </c>
      <c r="X6837" s="52">
        <v>604438</v>
      </c>
      <c r="Z6837" s="52" t="s">
        <v>48</v>
      </c>
      <c r="AA6837" s="52" t="s">
        <v>2481</v>
      </c>
      <c r="AB6837" s="52" t="s">
        <v>42</v>
      </c>
      <c r="AC6837" s="52" t="s">
        <v>3381</v>
      </c>
      <c r="AD6837" s="52" t="s">
        <v>51</v>
      </c>
    </row>
    <row r="6838" spans="1:30" x14ac:dyDescent="0.25">
      <c r="A6838" s="52" t="s">
        <v>35</v>
      </c>
      <c r="B6838" s="52">
        <v>1</v>
      </c>
      <c r="C6838" s="52">
        <v>21</v>
      </c>
      <c r="D6838" s="52">
        <v>908</v>
      </c>
      <c r="E6838" s="52" t="s">
        <v>122</v>
      </c>
      <c r="F6838" s="52" t="s">
        <v>123</v>
      </c>
      <c r="G6838" s="52">
        <v>20</v>
      </c>
      <c r="H6838" s="52">
        <v>20</v>
      </c>
      <c r="I6838" s="52" t="s">
        <v>42</v>
      </c>
      <c r="J6838" s="52" t="s">
        <v>532</v>
      </c>
      <c r="K6838" s="52" t="s">
        <v>532</v>
      </c>
      <c r="L6838" s="52">
        <v>1</v>
      </c>
      <c r="M6838" s="52" t="s">
        <v>44</v>
      </c>
      <c r="N6838" s="52" t="s">
        <v>180</v>
      </c>
      <c r="O6838" s="52" t="s">
        <v>1562</v>
      </c>
      <c r="Q6838" s="52" t="s">
        <v>1535</v>
      </c>
      <c r="S6838" s="52">
        <v>201510</v>
      </c>
      <c r="T6838" s="52" t="s">
        <v>52</v>
      </c>
      <c r="U6838" s="54">
        <v>0</v>
      </c>
      <c r="V6838" s="54">
        <v>279608.68</v>
      </c>
      <c r="X6838" s="52">
        <v>604438</v>
      </c>
      <c r="Z6838" s="52" t="s">
        <v>48</v>
      </c>
      <c r="AA6838" s="52" t="s">
        <v>2481</v>
      </c>
      <c r="AB6838" s="52" t="s">
        <v>42</v>
      </c>
      <c r="AC6838" s="52" t="s">
        <v>3381</v>
      </c>
      <c r="AD6838" s="52" t="s">
        <v>51</v>
      </c>
    </row>
    <row r="6839" spans="1:30" x14ac:dyDescent="0.25">
      <c r="A6839" s="52" t="s">
        <v>35</v>
      </c>
      <c r="B6839" s="52">
        <v>1</v>
      </c>
      <c r="C6839" s="52">
        <v>21</v>
      </c>
      <c r="D6839" s="52">
        <v>908</v>
      </c>
      <c r="E6839" s="52" t="s">
        <v>122</v>
      </c>
      <c r="F6839" s="52" t="s">
        <v>123</v>
      </c>
      <c r="G6839" s="52">
        <v>20</v>
      </c>
      <c r="H6839" s="52">
        <v>20</v>
      </c>
      <c r="I6839" s="52" t="s">
        <v>42</v>
      </c>
      <c r="J6839" s="52" t="s">
        <v>174</v>
      </c>
      <c r="K6839" s="52" t="s">
        <v>174</v>
      </c>
      <c r="L6839" s="52">
        <v>1</v>
      </c>
      <c r="M6839" s="52" t="s">
        <v>44</v>
      </c>
      <c r="N6839" s="52" t="s">
        <v>180</v>
      </c>
      <c r="O6839" s="52" t="s">
        <v>1562</v>
      </c>
      <c r="Q6839" s="52" t="s">
        <v>1535</v>
      </c>
      <c r="S6839" s="52">
        <v>201510</v>
      </c>
      <c r="T6839" s="52" t="s">
        <v>52</v>
      </c>
      <c r="U6839" s="54">
        <v>0</v>
      </c>
      <c r="V6839" s="54">
        <v>275609.49</v>
      </c>
      <c r="X6839" s="52">
        <v>604438</v>
      </c>
      <c r="Z6839" s="52" t="s">
        <v>48</v>
      </c>
      <c r="AA6839" s="52" t="s">
        <v>2481</v>
      </c>
      <c r="AB6839" s="52" t="s">
        <v>42</v>
      </c>
      <c r="AC6839" s="52" t="s">
        <v>3381</v>
      </c>
      <c r="AD6839" s="52" t="s">
        <v>51</v>
      </c>
    </row>
    <row r="6840" spans="1:30" x14ac:dyDescent="0.25">
      <c r="A6840" s="52" t="s">
        <v>35</v>
      </c>
      <c r="B6840" s="52">
        <v>1</v>
      </c>
      <c r="C6840" s="52">
        <v>21</v>
      </c>
      <c r="D6840" s="52">
        <v>908</v>
      </c>
      <c r="E6840" s="52" t="s">
        <v>122</v>
      </c>
      <c r="F6840" s="52" t="s">
        <v>123</v>
      </c>
      <c r="G6840" s="52">
        <v>20</v>
      </c>
      <c r="H6840" s="52">
        <v>20</v>
      </c>
      <c r="I6840" s="52" t="s">
        <v>42</v>
      </c>
      <c r="J6840" s="52" t="s">
        <v>532</v>
      </c>
      <c r="K6840" s="52" t="s">
        <v>532</v>
      </c>
      <c r="L6840" s="52">
        <v>1</v>
      </c>
      <c r="M6840" s="52" t="s">
        <v>44</v>
      </c>
      <c r="N6840" s="52" t="s">
        <v>180</v>
      </c>
      <c r="O6840" s="52" t="s">
        <v>1562</v>
      </c>
      <c r="Q6840" s="52" t="s">
        <v>1535</v>
      </c>
      <c r="S6840" s="52">
        <v>201510</v>
      </c>
      <c r="T6840" s="52" t="s">
        <v>52</v>
      </c>
      <c r="U6840" s="54">
        <v>0</v>
      </c>
      <c r="V6840" s="54">
        <v>251041.03</v>
      </c>
      <c r="X6840" s="52">
        <v>604438</v>
      </c>
      <c r="Z6840" s="52" t="s">
        <v>48</v>
      </c>
      <c r="AA6840" s="52" t="s">
        <v>2481</v>
      </c>
      <c r="AB6840" s="52" t="s">
        <v>42</v>
      </c>
      <c r="AC6840" s="52" t="s">
        <v>3381</v>
      </c>
      <c r="AD6840" s="52" t="s">
        <v>51</v>
      </c>
    </row>
    <row r="6841" spans="1:30" x14ac:dyDescent="0.25">
      <c r="A6841" s="52" t="s">
        <v>35</v>
      </c>
      <c r="B6841" s="52">
        <v>1</v>
      </c>
      <c r="C6841" s="52">
        <v>21</v>
      </c>
      <c r="D6841" s="52">
        <v>908</v>
      </c>
      <c r="E6841" s="52" t="s">
        <v>122</v>
      </c>
      <c r="F6841" s="52" t="s">
        <v>123</v>
      </c>
      <c r="G6841" s="52">
        <v>20</v>
      </c>
      <c r="H6841" s="52">
        <v>20</v>
      </c>
      <c r="I6841" s="52" t="s">
        <v>42</v>
      </c>
      <c r="J6841" s="52" t="s">
        <v>174</v>
      </c>
      <c r="K6841" s="52" t="s">
        <v>174</v>
      </c>
      <c r="L6841" s="52">
        <v>1</v>
      </c>
      <c r="M6841" s="52" t="s">
        <v>44</v>
      </c>
      <c r="N6841" s="52" t="s">
        <v>180</v>
      </c>
      <c r="O6841" s="52" t="s">
        <v>1562</v>
      </c>
      <c r="Q6841" s="52" t="s">
        <v>1535</v>
      </c>
      <c r="S6841" s="52">
        <v>201510</v>
      </c>
      <c r="T6841" s="52" t="s">
        <v>52</v>
      </c>
      <c r="U6841" s="54">
        <v>0</v>
      </c>
      <c r="V6841" s="54">
        <v>215803.7</v>
      </c>
      <c r="X6841" s="52">
        <v>604438</v>
      </c>
      <c r="Z6841" s="52" t="s">
        <v>48</v>
      </c>
      <c r="AA6841" s="52" t="s">
        <v>2481</v>
      </c>
      <c r="AB6841" s="52" t="s">
        <v>42</v>
      </c>
      <c r="AC6841" s="52" t="s">
        <v>3381</v>
      </c>
      <c r="AD6841" s="52" t="s">
        <v>51</v>
      </c>
    </row>
    <row r="6842" spans="1:30" x14ac:dyDescent="0.25">
      <c r="A6842" s="52" t="s">
        <v>35</v>
      </c>
      <c r="B6842" s="52">
        <v>1</v>
      </c>
      <c r="C6842" s="52">
        <v>21</v>
      </c>
      <c r="D6842" s="52">
        <v>908</v>
      </c>
      <c r="E6842" s="52" t="s">
        <v>122</v>
      </c>
      <c r="F6842" s="52" t="s">
        <v>123</v>
      </c>
      <c r="G6842" s="52">
        <v>20</v>
      </c>
      <c r="H6842" s="52">
        <v>20</v>
      </c>
      <c r="I6842" s="52" t="s">
        <v>42</v>
      </c>
      <c r="J6842" s="52" t="s">
        <v>652</v>
      </c>
      <c r="K6842" s="52" t="s">
        <v>652</v>
      </c>
      <c r="L6842" s="52">
        <v>1</v>
      </c>
      <c r="M6842" s="52" t="s">
        <v>44</v>
      </c>
      <c r="N6842" s="52" t="s">
        <v>180</v>
      </c>
      <c r="O6842" s="52" t="s">
        <v>1562</v>
      </c>
      <c r="Q6842" s="52" t="s">
        <v>1535</v>
      </c>
      <c r="S6842" s="52">
        <v>201510</v>
      </c>
      <c r="T6842" s="52" t="s">
        <v>52</v>
      </c>
      <c r="U6842" s="54">
        <v>0</v>
      </c>
      <c r="V6842" s="54">
        <v>51025.06</v>
      </c>
      <c r="X6842" s="52">
        <v>604438</v>
      </c>
      <c r="Z6842" s="52" t="s">
        <v>48</v>
      </c>
      <c r="AA6842" s="52" t="s">
        <v>2481</v>
      </c>
      <c r="AB6842" s="52" t="s">
        <v>42</v>
      </c>
      <c r="AC6842" s="52" t="s">
        <v>3381</v>
      </c>
      <c r="AD6842" s="52" t="s">
        <v>51</v>
      </c>
    </row>
    <row r="6843" spans="1:30" x14ac:dyDescent="0.25">
      <c r="A6843" s="52" t="s">
        <v>35</v>
      </c>
      <c r="B6843" s="52">
        <v>1</v>
      </c>
      <c r="C6843" s="52">
        <v>21</v>
      </c>
      <c r="D6843" s="52">
        <v>908</v>
      </c>
      <c r="E6843" s="52" t="s">
        <v>122</v>
      </c>
      <c r="F6843" s="52" t="s">
        <v>123</v>
      </c>
      <c r="G6843" s="52">
        <v>20</v>
      </c>
      <c r="H6843" s="52">
        <v>20</v>
      </c>
      <c r="I6843" s="52" t="s">
        <v>42</v>
      </c>
      <c r="J6843" s="52" t="s">
        <v>652</v>
      </c>
      <c r="K6843" s="52" t="s">
        <v>652</v>
      </c>
      <c r="L6843" s="52">
        <v>1</v>
      </c>
      <c r="M6843" s="52" t="s">
        <v>44</v>
      </c>
      <c r="N6843" s="52" t="s">
        <v>180</v>
      </c>
      <c r="O6843" s="52" t="s">
        <v>1562</v>
      </c>
      <c r="Q6843" s="52" t="s">
        <v>1535</v>
      </c>
      <c r="S6843" s="52">
        <v>201510</v>
      </c>
      <c r="T6843" s="52" t="s">
        <v>52</v>
      </c>
      <c r="U6843" s="54">
        <v>0</v>
      </c>
      <c r="V6843" s="54">
        <v>20135.7</v>
      </c>
      <c r="X6843" s="52">
        <v>604438</v>
      </c>
      <c r="Z6843" s="52" t="s">
        <v>48</v>
      </c>
      <c r="AA6843" s="52" t="s">
        <v>2481</v>
      </c>
      <c r="AB6843" s="52" t="s">
        <v>42</v>
      </c>
      <c r="AC6843" s="52" t="s">
        <v>3381</v>
      </c>
      <c r="AD6843" s="52" t="s">
        <v>51</v>
      </c>
    </row>
    <row r="6844" spans="1:30" x14ac:dyDescent="0.25">
      <c r="A6844" s="52" t="s">
        <v>35</v>
      </c>
      <c r="B6844" s="52">
        <v>1</v>
      </c>
      <c r="C6844" s="52">
        <v>21</v>
      </c>
      <c r="D6844" s="52">
        <v>908</v>
      </c>
      <c r="E6844" s="52" t="s">
        <v>122</v>
      </c>
      <c r="F6844" s="52" t="s">
        <v>123</v>
      </c>
      <c r="G6844" s="52">
        <v>20</v>
      </c>
      <c r="H6844" s="52">
        <v>20</v>
      </c>
      <c r="I6844" s="52" t="s">
        <v>42</v>
      </c>
      <c r="J6844" s="52" t="s">
        <v>500</v>
      </c>
      <c r="K6844" s="52" t="s">
        <v>500</v>
      </c>
      <c r="L6844" s="52">
        <v>1</v>
      </c>
      <c r="M6844" s="52" t="s">
        <v>44</v>
      </c>
      <c r="N6844" s="52" t="s">
        <v>162</v>
      </c>
      <c r="O6844" s="52" t="s">
        <v>1562</v>
      </c>
      <c r="Q6844" s="52" t="s">
        <v>806</v>
      </c>
      <c r="S6844" s="52">
        <v>201510</v>
      </c>
      <c r="T6844" s="52" t="s">
        <v>52</v>
      </c>
      <c r="U6844" s="54">
        <v>0</v>
      </c>
      <c r="V6844" s="54">
        <v>10986.75</v>
      </c>
      <c r="X6844" s="52">
        <v>634553</v>
      </c>
      <c r="Z6844" s="52" t="s">
        <v>48</v>
      </c>
      <c r="AA6844" s="52" t="s">
        <v>2481</v>
      </c>
      <c r="AB6844" s="52" t="s">
        <v>42</v>
      </c>
      <c r="AC6844" s="52" t="s">
        <v>3381</v>
      </c>
      <c r="AD6844" s="52" t="s">
        <v>51</v>
      </c>
    </row>
    <row r="6845" spans="1:30" x14ac:dyDescent="0.25">
      <c r="A6845" s="52" t="s">
        <v>35</v>
      </c>
      <c r="B6845" s="52">
        <v>1</v>
      </c>
      <c r="C6845" s="52">
        <v>21</v>
      </c>
      <c r="D6845" s="52">
        <v>908</v>
      </c>
      <c r="E6845" s="52" t="s">
        <v>215</v>
      </c>
      <c r="F6845" s="52" t="s">
        <v>216</v>
      </c>
      <c r="G6845" s="52">
        <v>20</v>
      </c>
      <c r="H6845" s="52">
        <v>20</v>
      </c>
      <c r="I6845" s="52" t="s">
        <v>42</v>
      </c>
      <c r="J6845" s="52" t="s">
        <v>237</v>
      </c>
      <c r="K6845" s="52" t="s">
        <v>237</v>
      </c>
      <c r="L6845" s="52">
        <v>1</v>
      </c>
      <c r="M6845" s="52" t="s">
        <v>44</v>
      </c>
      <c r="N6845" s="52" t="s">
        <v>150</v>
      </c>
      <c r="O6845" s="52" t="s">
        <v>1562</v>
      </c>
      <c r="Q6845" s="52" t="s">
        <v>1540</v>
      </c>
      <c r="S6845" s="52">
        <v>201510</v>
      </c>
      <c r="T6845" s="52" t="s">
        <v>52</v>
      </c>
      <c r="U6845" s="54">
        <v>0</v>
      </c>
      <c r="V6845" s="54">
        <v>295678.5</v>
      </c>
      <c r="X6845" s="52">
        <v>607127</v>
      </c>
      <c r="Z6845" s="52" t="s">
        <v>48</v>
      </c>
      <c r="AA6845" s="52" t="s">
        <v>2481</v>
      </c>
      <c r="AB6845" s="52" t="s">
        <v>42</v>
      </c>
      <c r="AC6845" s="52" t="s">
        <v>3381</v>
      </c>
      <c r="AD6845" s="52" t="s">
        <v>51</v>
      </c>
    </row>
    <row r="6846" spans="1:30" x14ac:dyDescent="0.25">
      <c r="A6846" s="52" t="s">
        <v>35</v>
      </c>
      <c r="B6846" s="52">
        <v>1</v>
      </c>
      <c r="C6846" s="52">
        <v>21</v>
      </c>
      <c r="D6846" s="52">
        <v>908</v>
      </c>
      <c r="E6846" s="52" t="s">
        <v>215</v>
      </c>
      <c r="F6846" s="52" t="s">
        <v>216</v>
      </c>
      <c r="G6846" s="52">
        <v>20</v>
      </c>
      <c r="H6846" s="52">
        <v>20</v>
      </c>
      <c r="I6846" s="52" t="s">
        <v>42</v>
      </c>
      <c r="J6846" s="52" t="s">
        <v>261</v>
      </c>
      <c r="K6846" s="52" t="s">
        <v>261</v>
      </c>
      <c r="L6846" s="52">
        <v>1</v>
      </c>
      <c r="M6846" s="52" t="s">
        <v>44</v>
      </c>
      <c r="N6846" s="52" t="s">
        <v>150</v>
      </c>
      <c r="O6846" s="52" t="s">
        <v>1562</v>
      </c>
      <c r="Q6846" s="52" t="s">
        <v>1543</v>
      </c>
      <c r="S6846" s="52">
        <v>201510</v>
      </c>
      <c r="T6846" s="52" t="s">
        <v>52</v>
      </c>
      <c r="U6846" s="54">
        <v>0</v>
      </c>
      <c r="V6846" s="54">
        <v>157088</v>
      </c>
      <c r="X6846" s="52">
        <v>610716</v>
      </c>
      <c r="Z6846" s="52" t="s">
        <v>48</v>
      </c>
      <c r="AA6846" s="52" t="s">
        <v>2481</v>
      </c>
      <c r="AB6846" s="52" t="s">
        <v>42</v>
      </c>
      <c r="AC6846" s="52" t="s">
        <v>3381</v>
      </c>
      <c r="AD6846" s="52" t="s">
        <v>51</v>
      </c>
    </row>
    <row r="6847" spans="1:30" x14ac:dyDescent="0.25">
      <c r="A6847" s="52" t="s">
        <v>35</v>
      </c>
      <c r="B6847" s="52">
        <v>1</v>
      </c>
      <c r="C6847" s="52">
        <v>21</v>
      </c>
      <c r="D6847" s="52">
        <v>908</v>
      </c>
      <c r="E6847" s="52" t="s">
        <v>215</v>
      </c>
      <c r="F6847" s="52" t="s">
        <v>216</v>
      </c>
      <c r="G6847" s="52">
        <v>20</v>
      </c>
      <c r="H6847" s="52">
        <v>20</v>
      </c>
      <c r="I6847" s="52" t="s">
        <v>42</v>
      </c>
      <c r="J6847" s="52" t="s">
        <v>250</v>
      </c>
      <c r="K6847" s="52" t="s">
        <v>250</v>
      </c>
      <c r="L6847" s="52">
        <v>1</v>
      </c>
      <c r="M6847" s="52" t="s">
        <v>44</v>
      </c>
      <c r="N6847" s="52" t="s">
        <v>150</v>
      </c>
      <c r="O6847" s="52" t="s">
        <v>1562</v>
      </c>
      <c r="Q6847" s="52" t="s">
        <v>1541</v>
      </c>
      <c r="S6847" s="52">
        <v>201510</v>
      </c>
      <c r="T6847" s="52" t="s">
        <v>52</v>
      </c>
      <c r="U6847" s="54">
        <v>0</v>
      </c>
      <c r="V6847" s="54">
        <v>87960</v>
      </c>
      <c r="X6847" s="52">
        <v>610718</v>
      </c>
      <c r="Z6847" s="52" t="s">
        <v>48</v>
      </c>
      <c r="AA6847" s="52" t="s">
        <v>2481</v>
      </c>
      <c r="AB6847" s="52" t="s">
        <v>42</v>
      </c>
      <c r="AC6847" s="52" t="s">
        <v>3381</v>
      </c>
      <c r="AD6847" s="52" t="s">
        <v>51</v>
      </c>
    </row>
    <row r="6848" spans="1:30" x14ac:dyDescent="0.25">
      <c r="A6848" s="52" t="s">
        <v>35</v>
      </c>
      <c r="B6848" s="52">
        <v>1</v>
      </c>
      <c r="C6848" s="52">
        <v>21</v>
      </c>
      <c r="D6848" s="52">
        <v>908</v>
      </c>
      <c r="E6848" s="52" t="s">
        <v>215</v>
      </c>
      <c r="F6848" s="52" t="s">
        <v>216</v>
      </c>
      <c r="G6848" s="52">
        <v>20</v>
      </c>
      <c r="H6848" s="52">
        <v>20</v>
      </c>
      <c r="I6848" s="52" t="s">
        <v>42</v>
      </c>
      <c r="J6848" s="52" t="s">
        <v>217</v>
      </c>
      <c r="K6848" s="52" t="s">
        <v>217</v>
      </c>
      <c r="L6848" s="52">
        <v>1</v>
      </c>
      <c r="M6848" s="52" t="s">
        <v>44</v>
      </c>
      <c r="N6848" s="52" t="s">
        <v>150</v>
      </c>
      <c r="O6848" s="52" t="s">
        <v>1562</v>
      </c>
      <c r="Q6848" s="52" t="s">
        <v>2489</v>
      </c>
      <c r="S6848" s="52">
        <v>201510</v>
      </c>
      <c r="T6848" s="52" t="s">
        <v>52</v>
      </c>
      <c r="U6848" s="54">
        <v>0</v>
      </c>
      <c r="V6848" s="54">
        <v>86845.66</v>
      </c>
      <c r="X6848" s="52">
        <v>610844</v>
      </c>
      <c r="Z6848" s="52" t="s">
        <v>48</v>
      </c>
      <c r="AA6848" s="52" t="s">
        <v>2481</v>
      </c>
      <c r="AB6848" s="52" t="s">
        <v>42</v>
      </c>
      <c r="AC6848" s="52" t="s">
        <v>3381</v>
      </c>
      <c r="AD6848" s="52" t="s">
        <v>51</v>
      </c>
    </row>
    <row r="6849" spans="1:30" x14ac:dyDescent="0.25">
      <c r="A6849" s="52" t="s">
        <v>35</v>
      </c>
      <c r="B6849" s="52">
        <v>1</v>
      </c>
      <c r="C6849" s="52">
        <v>21</v>
      </c>
      <c r="D6849" s="52">
        <v>908</v>
      </c>
      <c r="E6849" s="52" t="s">
        <v>215</v>
      </c>
      <c r="F6849" s="52" t="s">
        <v>216</v>
      </c>
      <c r="G6849" s="52">
        <v>20</v>
      </c>
      <c r="H6849" s="52">
        <v>20</v>
      </c>
      <c r="I6849" s="52" t="s">
        <v>42</v>
      </c>
      <c r="J6849" s="52" t="s">
        <v>231</v>
      </c>
      <c r="K6849" s="52" t="s">
        <v>231</v>
      </c>
      <c r="L6849" s="52">
        <v>1</v>
      </c>
      <c r="M6849" s="52" t="s">
        <v>44</v>
      </c>
      <c r="N6849" s="52" t="s">
        <v>150</v>
      </c>
      <c r="O6849" s="52" t="s">
        <v>1562</v>
      </c>
      <c r="Q6849" s="52" t="s">
        <v>2489</v>
      </c>
      <c r="S6849" s="52">
        <v>201510</v>
      </c>
      <c r="T6849" s="52" t="s">
        <v>52</v>
      </c>
      <c r="U6849" s="54">
        <v>0</v>
      </c>
      <c r="V6849" s="54">
        <v>52669.5</v>
      </c>
      <c r="X6849" s="52">
        <v>610846</v>
      </c>
      <c r="Z6849" s="52" t="s">
        <v>48</v>
      </c>
      <c r="AA6849" s="52" t="s">
        <v>2481</v>
      </c>
      <c r="AB6849" s="52" t="s">
        <v>42</v>
      </c>
      <c r="AC6849" s="52" t="s">
        <v>3381</v>
      </c>
      <c r="AD6849" s="52" t="s">
        <v>51</v>
      </c>
    </row>
    <row r="6850" spans="1:30" x14ac:dyDescent="0.25">
      <c r="A6850" s="52" t="s">
        <v>35</v>
      </c>
      <c r="B6850" s="52">
        <v>1</v>
      </c>
      <c r="C6850" s="52">
        <v>21</v>
      </c>
      <c r="D6850" s="52">
        <v>908</v>
      </c>
      <c r="E6850" s="52" t="s">
        <v>215</v>
      </c>
      <c r="F6850" s="52" t="s">
        <v>216</v>
      </c>
      <c r="G6850" s="52">
        <v>20</v>
      </c>
      <c r="H6850" s="52">
        <v>20</v>
      </c>
      <c r="I6850" s="52" t="s">
        <v>42</v>
      </c>
      <c r="J6850" s="52" t="s">
        <v>437</v>
      </c>
      <c r="K6850" s="52" t="s">
        <v>437</v>
      </c>
      <c r="L6850" s="52">
        <v>1</v>
      </c>
      <c r="M6850" s="52" t="s">
        <v>44</v>
      </c>
      <c r="N6850" s="52" t="s">
        <v>150</v>
      </c>
      <c r="O6850" s="52" t="s">
        <v>1562</v>
      </c>
      <c r="Q6850" s="52" t="s">
        <v>1543</v>
      </c>
      <c r="S6850" s="52">
        <v>201510</v>
      </c>
      <c r="T6850" s="52" t="s">
        <v>52</v>
      </c>
      <c r="U6850" s="54">
        <v>0</v>
      </c>
      <c r="V6850" s="54">
        <v>5009.87</v>
      </c>
      <c r="X6850" s="52">
        <v>618696</v>
      </c>
      <c r="Z6850" s="52" t="s">
        <v>48</v>
      </c>
      <c r="AA6850" s="52" t="s">
        <v>2481</v>
      </c>
      <c r="AB6850" s="52" t="s">
        <v>42</v>
      </c>
      <c r="AC6850" s="52" t="s">
        <v>3381</v>
      </c>
      <c r="AD6850" s="52" t="s">
        <v>51</v>
      </c>
    </row>
    <row r="6851" spans="1:30" x14ac:dyDescent="0.25">
      <c r="A6851" s="52" t="s">
        <v>35</v>
      </c>
      <c r="B6851" s="52">
        <v>1</v>
      </c>
      <c r="C6851" s="52">
        <v>21</v>
      </c>
      <c r="D6851" s="52">
        <v>908</v>
      </c>
      <c r="E6851" s="52" t="s">
        <v>215</v>
      </c>
      <c r="F6851" s="52" t="s">
        <v>216</v>
      </c>
      <c r="G6851" s="52">
        <v>20</v>
      </c>
      <c r="H6851" s="52">
        <v>20</v>
      </c>
      <c r="I6851" s="52" t="s">
        <v>42</v>
      </c>
      <c r="J6851" s="52" t="s">
        <v>217</v>
      </c>
      <c r="K6851" s="52" t="s">
        <v>217</v>
      </c>
      <c r="L6851" s="52">
        <v>1</v>
      </c>
      <c r="M6851" s="52" t="s">
        <v>44</v>
      </c>
      <c r="N6851" s="52" t="s">
        <v>180</v>
      </c>
      <c r="O6851" s="52" t="s">
        <v>1562</v>
      </c>
      <c r="Q6851" s="52" t="s">
        <v>2483</v>
      </c>
      <c r="S6851" s="52">
        <v>201510</v>
      </c>
      <c r="T6851" s="52" t="s">
        <v>52</v>
      </c>
      <c r="U6851" s="54">
        <v>0</v>
      </c>
      <c r="V6851" s="54">
        <v>233591.19</v>
      </c>
      <c r="X6851" s="52">
        <v>610845</v>
      </c>
      <c r="Z6851" s="52" t="s">
        <v>48</v>
      </c>
      <c r="AA6851" s="52" t="s">
        <v>2481</v>
      </c>
      <c r="AB6851" s="52" t="s">
        <v>42</v>
      </c>
      <c r="AC6851" s="52" t="s">
        <v>3381</v>
      </c>
      <c r="AD6851" s="52" t="s">
        <v>51</v>
      </c>
    </row>
    <row r="6852" spans="1:30" x14ac:dyDescent="0.25">
      <c r="A6852" s="52" t="s">
        <v>35</v>
      </c>
      <c r="B6852" s="52">
        <v>1</v>
      </c>
      <c r="C6852" s="52">
        <v>21</v>
      </c>
      <c r="D6852" s="52">
        <v>908</v>
      </c>
      <c r="E6852" s="52" t="s">
        <v>215</v>
      </c>
      <c r="F6852" s="52" t="s">
        <v>216</v>
      </c>
      <c r="G6852" s="52">
        <v>20</v>
      </c>
      <c r="H6852" s="52">
        <v>20</v>
      </c>
      <c r="I6852" s="52" t="s">
        <v>42</v>
      </c>
      <c r="J6852" s="52" t="s">
        <v>250</v>
      </c>
      <c r="K6852" s="52" t="s">
        <v>250</v>
      </c>
      <c r="L6852" s="52">
        <v>1</v>
      </c>
      <c r="M6852" s="52" t="s">
        <v>44</v>
      </c>
      <c r="N6852" s="52" t="s">
        <v>180</v>
      </c>
      <c r="O6852" s="52" t="s">
        <v>1562</v>
      </c>
      <c r="Q6852" s="52" t="s">
        <v>1545</v>
      </c>
      <c r="S6852" s="52">
        <v>201510</v>
      </c>
      <c r="T6852" s="52" t="s">
        <v>52</v>
      </c>
      <c r="U6852" s="54">
        <v>0</v>
      </c>
      <c r="V6852" s="54">
        <v>55700</v>
      </c>
      <c r="X6852" s="52">
        <v>610719</v>
      </c>
      <c r="Z6852" s="52" t="s">
        <v>48</v>
      </c>
      <c r="AA6852" s="52" t="s">
        <v>2481</v>
      </c>
      <c r="AB6852" s="52" t="s">
        <v>42</v>
      </c>
      <c r="AC6852" s="52" t="s">
        <v>3381</v>
      </c>
      <c r="AD6852" s="52" t="s">
        <v>51</v>
      </c>
    </row>
    <row r="6853" spans="1:30" x14ac:dyDescent="0.25">
      <c r="A6853" s="52" t="s">
        <v>35</v>
      </c>
      <c r="B6853" s="52">
        <v>1</v>
      </c>
      <c r="C6853" s="52">
        <v>21</v>
      </c>
      <c r="D6853" s="52">
        <v>908</v>
      </c>
      <c r="E6853" s="52" t="s">
        <v>215</v>
      </c>
      <c r="F6853" s="52" t="s">
        <v>216</v>
      </c>
      <c r="G6853" s="52">
        <v>20</v>
      </c>
      <c r="H6853" s="52">
        <v>20</v>
      </c>
      <c r="I6853" s="52" t="s">
        <v>42</v>
      </c>
      <c r="J6853" s="52" t="s">
        <v>250</v>
      </c>
      <c r="K6853" s="52" t="s">
        <v>250</v>
      </c>
      <c r="L6853" s="52">
        <v>1</v>
      </c>
      <c r="M6853" s="52" t="s">
        <v>44</v>
      </c>
      <c r="N6853" s="52" t="s">
        <v>180</v>
      </c>
      <c r="O6853" s="52" t="s">
        <v>1562</v>
      </c>
      <c r="Q6853" s="52" t="s">
        <v>1545</v>
      </c>
      <c r="R6853" s="52">
        <v>2574120</v>
      </c>
      <c r="S6853" s="52">
        <v>201510</v>
      </c>
      <c r="T6853" s="52" t="s">
        <v>52</v>
      </c>
      <c r="U6853" s="54">
        <v>0</v>
      </c>
      <c r="V6853" s="54">
        <v>49450</v>
      </c>
      <c r="X6853" s="52">
        <v>610719</v>
      </c>
      <c r="Z6853" s="52" t="s">
        <v>48</v>
      </c>
      <c r="AA6853" s="52" t="s">
        <v>2481</v>
      </c>
      <c r="AB6853" s="52" t="s">
        <v>42</v>
      </c>
      <c r="AC6853" s="52" t="s">
        <v>3381</v>
      </c>
      <c r="AD6853" s="52" t="s">
        <v>51</v>
      </c>
    </row>
    <row r="6854" spans="1:30" x14ac:dyDescent="0.25">
      <c r="A6854" s="52" t="s">
        <v>35</v>
      </c>
      <c r="B6854" s="52">
        <v>1</v>
      </c>
      <c r="C6854" s="52">
        <v>21</v>
      </c>
      <c r="D6854" s="52">
        <v>908</v>
      </c>
      <c r="E6854" s="52" t="s">
        <v>215</v>
      </c>
      <c r="F6854" s="52" t="s">
        <v>216</v>
      </c>
      <c r="G6854" s="52">
        <v>20</v>
      </c>
      <c r="H6854" s="52">
        <v>20</v>
      </c>
      <c r="I6854" s="52" t="s">
        <v>42</v>
      </c>
      <c r="J6854" s="52" t="s">
        <v>231</v>
      </c>
      <c r="K6854" s="52" t="s">
        <v>231</v>
      </c>
      <c r="L6854" s="52">
        <v>1</v>
      </c>
      <c r="M6854" s="52" t="s">
        <v>44</v>
      </c>
      <c r="N6854" s="52" t="s">
        <v>180</v>
      </c>
      <c r="O6854" s="52" t="s">
        <v>1562</v>
      </c>
      <c r="Q6854" s="52" t="s">
        <v>2483</v>
      </c>
      <c r="S6854" s="52">
        <v>201510</v>
      </c>
      <c r="T6854" s="52" t="s">
        <v>52</v>
      </c>
      <c r="U6854" s="54">
        <v>0</v>
      </c>
      <c r="V6854" s="54">
        <v>39512.019999999997</v>
      </c>
      <c r="X6854" s="52">
        <v>610847</v>
      </c>
      <c r="Z6854" s="52" t="s">
        <v>48</v>
      </c>
      <c r="AA6854" s="52" t="s">
        <v>2481</v>
      </c>
      <c r="AB6854" s="52" t="s">
        <v>42</v>
      </c>
      <c r="AC6854" s="52" t="s">
        <v>3381</v>
      </c>
      <c r="AD6854" s="52" t="s">
        <v>51</v>
      </c>
    </row>
    <row r="6855" spans="1:30" x14ac:dyDescent="0.25">
      <c r="A6855" s="52" t="s">
        <v>35</v>
      </c>
      <c r="B6855" s="52">
        <v>1</v>
      </c>
      <c r="C6855" s="52">
        <v>21</v>
      </c>
      <c r="D6855" s="52">
        <v>908</v>
      </c>
      <c r="E6855" s="52" t="s">
        <v>215</v>
      </c>
      <c r="F6855" s="52" t="s">
        <v>216</v>
      </c>
      <c r="G6855" s="52">
        <v>20</v>
      </c>
      <c r="H6855" s="52">
        <v>20</v>
      </c>
      <c r="I6855" s="52" t="s">
        <v>42</v>
      </c>
      <c r="J6855" s="52" t="s">
        <v>237</v>
      </c>
      <c r="K6855" s="52" t="s">
        <v>237</v>
      </c>
      <c r="L6855" s="52">
        <v>1</v>
      </c>
      <c r="M6855" s="52" t="s">
        <v>44</v>
      </c>
      <c r="N6855" s="52" t="s">
        <v>150</v>
      </c>
      <c r="O6855" s="52" t="s">
        <v>1534</v>
      </c>
      <c r="Q6855" s="52" t="s">
        <v>1544</v>
      </c>
      <c r="S6855" s="52">
        <v>201510</v>
      </c>
      <c r="T6855" s="52" t="s">
        <v>52</v>
      </c>
      <c r="U6855" s="54">
        <v>0</v>
      </c>
      <c r="V6855" s="54">
        <v>6527.89</v>
      </c>
      <c r="Z6855" s="52" t="s">
        <v>48</v>
      </c>
      <c r="AA6855" s="52" t="s">
        <v>2481</v>
      </c>
      <c r="AB6855" s="52" t="s">
        <v>42</v>
      </c>
      <c r="AC6855" s="52" t="s">
        <v>3382</v>
      </c>
      <c r="AD6855" s="52" t="s">
        <v>51</v>
      </c>
    </row>
    <row r="6856" spans="1:30" x14ac:dyDescent="0.25">
      <c r="A6856" s="52" t="s">
        <v>35</v>
      </c>
      <c r="B6856" s="52">
        <v>1</v>
      </c>
      <c r="C6856" s="52">
        <v>21</v>
      </c>
      <c r="D6856" s="52">
        <v>908</v>
      </c>
      <c r="E6856" s="52" t="s">
        <v>215</v>
      </c>
      <c r="F6856" s="52" t="s">
        <v>216</v>
      </c>
      <c r="G6856" s="52">
        <v>20</v>
      </c>
      <c r="H6856" s="52">
        <v>20</v>
      </c>
      <c r="I6856" s="52" t="s">
        <v>42</v>
      </c>
      <c r="J6856" s="52" t="s">
        <v>237</v>
      </c>
      <c r="K6856" s="52" t="s">
        <v>237</v>
      </c>
      <c r="L6856" s="52">
        <v>1</v>
      </c>
      <c r="M6856" s="52" t="s">
        <v>44</v>
      </c>
      <c r="N6856" s="52" t="s">
        <v>180</v>
      </c>
      <c r="O6856" s="52" t="s">
        <v>1534</v>
      </c>
      <c r="Q6856" s="52" t="s">
        <v>1544</v>
      </c>
      <c r="S6856" s="52">
        <v>201510</v>
      </c>
      <c r="T6856" s="52" t="s">
        <v>52</v>
      </c>
      <c r="U6856" s="54">
        <v>0</v>
      </c>
      <c r="V6856" s="54">
        <v>658040</v>
      </c>
      <c r="Z6856" s="52" t="s">
        <v>48</v>
      </c>
      <c r="AA6856" s="52" t="s">
        <v>2481</v>
      </c>
      <c r="AB6856" s="52" t="s">
        <v>42</v>
      </c>
      <c r="AC6856" s="52" t="s">
        <v>3382</v>
      </c>
      <c r="AD6856" s="52" t="s">
        <v>51</v>
      </c>
    </row>
    <row r="6857" spans="1:30" x14ac:dyDescent="0.25">
      <c r="A6857" s="52" t="s">
        <v>35</v>
      </c>
      <c r="B6857" s="52">
        <v>1</v>
      </c>
      <c r="C6857" s="52">
        <v>21</v>
      </c>
      <c r="D6857" s="52">
        <v>908</v>
      </c>
      <c r="E6857" s="52" t="s">
        <v>215</v>
      </c>
      <c r="F6857" s="52" t="s">
        <v>216</v>
      </c>
      <c r="G6857" s="52">
        <v>20</v>
      </c>
      <c r="H6857" s="52">
        <v>20</v>
      </c>
      <c r="I6857" s="52" t="s">
        <v>42</v>
      </c>
      <c r="J6857" s="52" t="s">
        <v>217</v>
      </c>
      <c r="K6857" s="52" t="s">
        <v>217</v>
      </c>
      <c r="L6857" s="52">
        <v>1</v>
      </c>
      <c r="M6857" s="52" t="s">
        <v>44</v>
      </c>
      <c r="N6857" s="52" t="s">
        <v>180</v>
      </c>
      <c r="O6857" s="52" t="s">
        <v>1534</v>
      </c>
      <c r="Q6857" s="52" t="s">
        <v>2483</v>
      </c>
      <c r="S6857" s="52">
        <v>201510</v>
      </c>
      <c r="T6857" s="52" t="s">
        <v>52</v>
      </c>
      <c r="U6857" s="54">
        <v>0</v>
      </c>
      <c r="V6857" s="54">
        <v>245456.75</v>
      </c>
      <c r="Z6857" s="52" t="s">
        <v>48</v>
      </c>
      <c r="AA6857" s="52" t="s">
        <v>2481</v>
      </c>
      <c r="AB6857" s="52" t="s">
        <v>42</v>
      </c>
      <c r="AC6857" s="52" t="s">
        <v>3382</v>
      </c>
      <c r="AD6857" s="52" t="s">
        <v>51</v>
      </c>
    </row>
    <row r="6858" spans="1:30" x14ac:dyDescent="0.25">
      <c r="A6858" s="52" t="s">
        <v>35</v>
      </c>
      <c r="B6858" s="52">
        <v>1</v>
      </c>
      <c r="C6858" s="52">
        <v>21</v>
      </c>
      <c r="D6858" s="52">
        <v>908</v>
      </c>
      <c r="E6858" s="52" t="s">
        <v>215</v>
      </c>
      <c r="F6858" s="52" t="s">
        <v>216</v>
      </c>
      <c r="G6858" s="52">
        <v>20</v>
      </c>
      <c r="H6858" s="52">
        <v>20</v>
      </c>
      <c r="I6858" s="52" t="s">
        <v>42</v>
      </c>
      <c r="J6858" s="52" t="s">
        <v>231</v>
      </c>
      <c r="K6858" s="52" t="s">
        <v>231</v>
      </c>
      <c r="L6858" s="52">
        <v>1</v>
      </c>
      <c r="M6858" s="52" t="s">
        <v>44</v>
      </c>
      <c r="N6858" s="52" t="s">
        <v>180</v>
      </c>
      <c r="O6858" s="52" t="s">
        <v>1534</v>
      </c>
      <c r="Q6858" s="52" t="s">
        <v>2483</v>
      </c>
      <c r="S6858" s="52">
        <v>201510</v>
      </c>
      <c r="T6858" s="52" t="s">
        <v>52</v>
      </c>
      <c r="U6858" s="54">
        <v>0</v>
      </c>
      <c r="V6858" s="54">
        <v>47561.84</v>
      </c>
      <c r="Z6858" s="52" t="s">
        <v>48</v>
      </c>
      <c r="AA6858" s="52" t="s">
        <v>2481</v>
      </c>
      <c r="AB6858" s="52" t="s">
        <v>42</v>
      </c>
      <c r="AC6858" s="52" t="s">
        <v>3382</v>
      </c>
      <c r="AD6858" s="52" t="s">
        <v>51</v>
      </c>
    </row>
    <row r="6859" spans="1:30" x14ac:dyDescent="0.25">
      <c r="A6859" s="52" t="s">
        <v>35</v>
      </c>
      <c r="B6859" s="52">
        <v>1</v>
      </c>
      <c r="C6859" s="52">
        <v>21</v>
      </c>
      <c r="D6859" s="52">
        <v>908</v>
      </c>
      <c r="E6859" s="52" t="s">
        <v>215</v>
      </c>
      <c r="F6859" s="52" t="s">
        <v>216</v>
      </c>
      <c r="G6859" s="52">
        <v>20</v>
      </c>
      <c r="H6859" s="52">
        <v>20</v>
      </c>
      <c r="I6859" s="52" t="s">
        <v>42</v>
      </c>
      <c r="J6859" s="52" t="s">
        <v>437</v>
      </c>
      <c r="K6859" s="52" t="s">
        <v>437</v>
      </c>
      <c r="L6859" s="52">
        <v>1</v>
      </c>
      <c r="M6859" s="52" t="s">
        <v>44</v>
      </c>
      <c r="N6859" s="52" t="s">
        <v>180</v>
      </c>
      <c r="O6859" s="52" t="s">
        <v>1534</v>
      </c>
      <c r="Q6859" s="52" t="s">
        <v>1547</v>
      </c>
      <c r="S6859" s="52">
        <v>201510</v>
      </c>
      <c r="T6859" s="52" t="s">
        <v>52</v>
      </c>
      <c r="U6859" s="54">
        <v>0</v>
      </c>
      <c r="V6859" s="54">
        <v>25301.16</v>
      </c>
      <c r="Z6859" s="52" t="s">
        <v>48</v>
      </c>
      <c r="AA6859" s="52" t="s">
        <v>2481</v>
      </c>
      <c r="AB6859" s="52" t="s">
        <v>42</v>
      </c>
      <c r="AC6859" s="52" t="s">
        <v>3382</v>
      </c>
      <c r="AD6859" s="52" t="s">
        <v>51</v>
      </c>
    </row>
    <row r="6860" spans="1:30" x14ac:dyDescent="0.25">
      <c r="A6860" s="52" t="s">
        <v>35</v>
      </c>
      <c r="B6860" s="52">
        <v>1</v>
      </c>
      <c r="C6860" s="52">
        <v>21</v>
      </c>
      <c r="D6860" s="52">
        <v>908</v>
      </c>
      <c r="E6860" s="52" t="s">
        <v>215</v>
      </c>
      <c r="F6860" s="52" t="s">
        <v>216</v>
      </c>
      <c r="G6860" s="52">
        <v>20</v>
      </c>
      <c r="H6860" s="52">
        <v>20</v>
      </c>
      <c r="I6860" s="52" t="s">
        <v>42</v>
      </c>
      <c r="J6860" s="52" t="s">
        <v>261</v>
      </c>
      <c r="K6860" s="52" t="s">
        <v>261</v>
      </c>
      <c r="L6860" s="52">
        <v>1</v>
      </c>
      <c r="M6860" s="52" t="s">
        <v>44</v>
      </c>
      <c r="N6860" s="52" t="s">
        <v>180</v>
      </c>
      <c r="O6860" s="52" t="s">
        <v>1534</v>
      </c>
      <c r="Q6860" s="52" t="s">
        <v>1547</v>
      </c>
      <c r="S6860" s="52">
        <v>201510</v>
      </c>
      <c r="T6860" s="52" t="s">
        <v>52</v>
      </c>
      <c r="U6860" s="54">
        <v>0</v>
      </c>
      <c r="V6860" s="54">
        <v>572793</v>
      </c>
      <c r="Z6860" s="52" t="s">
        <v>48</v>
      </c>
      <c r="AA6860" s="52" t="s">
        <v>2481</v>
      </c>
      <c r="AB6860" s="52" t="s">
        <v>42</v>
      </c>
      <c r="AC6860" s="52" t="s">
        <v>3382</v>
      </c>
      <c r="AD6860" s="52" t="s">
        <v>51</v>
      </c>
    </row>
    <row r="6861" spans="1:30" x14ac:dyDescent="0.25">
      <c r="A6861" s="52" t="s">
        <v>35</v>
      </c>
      <c r="B6861" s="52">
        <v>1</v>
      </c>
      <c r="C6861" s="52">
        <v>21</v>
      </c>
      <c r="D6861" s="52">
        <v>908</v>
      </c>
      <c r="E6861" s="52" t="s">
        <v>215</v>
      </c>
      <c r="F6861" s="52" t="s">
        <v>216</v>
      </c>
      <c r="G6861" s="52">
        <v>20</v>
      </c>
      <c r="H6861" s="52">
        <v>20</v>
      </c>
      <c r="I6861" s="52" t="s">
        <v>42</v>
      </c>
      <c r="J6861" s="52" t="s">
        <v>437</v>
      </c>
      <c r="K6861" s="52" t="s">
        <v>437</v>
      </c>
      <c r="L6861" s="52">
        <v>1</v>
      </c>
      <c r="M6861" s="52" t="s">
        <v>44</v>
      </c>
      <c r="N6861" s="52" t="s">
        <v>180</v>
      </c>
      <c r="O6861" s="52" t="s">
        <v>1562</v>
      </c>
      <c r="Q6861" s="52" t="s">
        <v>1547</v>
      </c>
      <c r="R6861" s="52">
        <v>2552083</v>
      </c>
      <c r="S6861" s="52">
        <v>201510</v>
      </c>
      <c r="T6861" s="52" t="s">
        <v>52</v>
      </c>
      <c r="U6861" s="54">
        <v>0</v>
      </c>
      <c r="V6861" s="54">
        <v>5490.84</v>
      </c>
      <c r="X6861" s="52">
        <v>618695</v>
      </c>
      <c r="Z6861" s="52" t="s">
        <v>48</v>
      </c>
      <c r="AA6861" s="52" t="s">
        <v>2481</v>
      </c>
      <c r="AB6861" s="52" t="s">
        <v>42</v>
      </c>
      <c r="AC6861" s="52" t="s">
        <v>3383</v>
      </c>
      <c r="AD6861" s="52" t="s">
        <v>51</v>
      </c>
    </row>
    <row r="6862" spans="1:30" x14ac:dyDescent="0.25">
      <c r="A6862" s="52" t="s">
        <v>35</v>
      </c>
      <c r="B6862" s="52">
        <v>1</v>
      </c>
      <c r="C6862" s="52">
        <v>21</v>
      </c>
      <c r="D6862" s="52">
        <v>908</v>
      </c>
      <c r="E6862" s="52" t="s">
        <v>215</v>
      </c>
      <c r="F6862" s="52" t="s">
        <v>216</v>
      </c>
      <c r="G6862" s="52">
        <v>20</v>
      </c>
      <c r="H6862" s="52">
        <v>20</v>
      </c>
      <c r="I6862" s="52" t="s">
        <v>42</v>
      </c>
      <c r="J6862" s="52" t="s">
        <v>437</v>
      </c>
      <c r="K6862" s="52" t="s">
        <v>437</v>
      </c>
      <c r="L6862" s="52">
        <v>1</v>
      </c>
      <c r="M6862" s="52" t="s">
        <v>44</v>
      </c>
      <c r="N6862" s="52" t="s">
        <v>180</v>
      </c>
      <c r="O6862" s="52" t="s">
        <v>1555</v>
      </c>
      <c r="Q6862" s="52" t="s">
        <v>1547</v>
      </c>
      <c r="S6862" s="52">
        <v>201510</v>
      </c>
      <c r="T6862" s="52" t="s">
        <v>52</v>
      </c>
      <c r="U6862" s="54">
        <v>0</v>
      </c>
      <c r="V6862" s="54">
        <v>13369.4</v>
      </c>
      <c r="Z6862" s="52" t="s">
        <v>48</v>
      </c>
      <c r="AA6862" s="52" t="s">
        <v>129</v>
      </c>
      <c r="AB6862" s="52" t="s">
        <v>42</v>
      </c>
      <c r="AC6862" s="52" t="s">
        <v>3384</v>
      </c>
      <c r="AD6862" s="52" t="s">
        <v>51</v>
      </c>
    </row>
    <row r="6863" spans="1:30" x14ac:dyDescent="0.25">
      <c r="A6863" s="52" t="s">
        <v>35</v>
      </c>
      <c r="B6863" s="52">
        <v>1</v>
      </c>
      <c r="C6863" s="52">
        <v>21</v>
      </c>
      <c r="D6863" s="52">
        <v>908</v>
      </c>
      <c r="E6863" s="52" t="s">
        <v>215</v>
      </c>
      <c r="F6863" s="52" t="s">
        <v>216</v>
      </c>
      <c r="G6863" s="52">
        <v>20</v>
      </c>
      <c r="H6863" s="52">
        <v>20</v>
      </c>
      <c r="I6863" s="52" t="s">
        <v>42</v>
      </c>
      <c r="J6863" s="52" t="s">
        <v>237</v>
      </c>
      <c r="K6863" s="52" t="s">
        <v>237</v>
      </c>
      <c r="L6863" s="52">
        <v>1</v>
      </c>
      <c r="M6863" s="52" t="s">
        <v>44</v>
      </c>
      <c r="N6863" s="52" t="s">
        <v>180</v>
      </c>
      <c r="O6863" s="52" t="s">
        <v>1555</v>
      </c>
      <c r="Q6863" s="52" t="s">
        <v>1544</v>
      </c>
      <c r="S6863" s="52">
        <v>201510</v>
      </c>
      <c r="T6863" s="52" t="s">
        <v>52</v>
      </c>
      <c r="U6863" s="54">
        <v>0</v>
      </c>
      <c r="V6863" s="54">
        <v>871993</v>
      </c>
      <c r="Z6863" s="52" t="s">
        <v>48</v>
      </c>
      <c r="AA6863" s="52" t="s">
        <v>129</v>
      </c>
      <c r="AB6863" s="52" t="s">
        <v>42</v>
      </c>
      <c r="AC6863" s="52" t="s">
        <v>3384</v>
      </c>
      <c r="AD6863" s="52" t="s">
        <v>51</v>
      </c>
    </row>
    <row r="6864" spans="1:30" x14ac:dyDescent="0.25">
      <c r="A6864" s="52" t="s">
        <v>35</v>
      </c>
      <c r="B6864" s="52">
        <v>1</v>
      </c>
      <c r="C6864" s="52">
        <v>21</v>
      </c>
      <c r="D6864" s="52">
        <v>908</v>
      </c>
      <c r="E6864" s="52" t="s">
        <v>215</v>
      </c>
      <c r="F6864" s="52" t="s">
        <v>216</v>
      </c>
      <c r="G6864" s="52">
        <v>20</v>
      </c>
      <c r="H6864" s="52">
        <v>20</v>
      </c>
      <c r="I6864" s="52" t="s">
        <v>42</v>
      </c>
      <c r="J6864" s="52" t="s">
        <v>237</v>
      </c>
      <c r="K6864" s="52" t="s">
        <v>237</v>
      </c>
      <c r="L6864" s="52">
        <v>1</v>
      </c>
      <c r="M6864" s="52" t="s">
        <v>44</v>
      </c>
      <c r="N6864" s="52" t="s">
        <v>150</v>
      </c>
      <c r="O6864" s="52" t="s">
        <v>1555</v>
      </c>
      <c r="Q6864" s="52" t="s">
        <v>2425</v>
      </c>
      <c r="S6864" s="52">
        <v>201510</v>
      </c>
      <c r="T6864" s="52" t="s">
        <v>52</v>
      </c>
      <c r="U6864" s="54">
        <v>0</v>
      </c>
      <c r="V6864" s="54">
        <v>60034.61</v>
      </c>
      <c r="Z6864" s="52" t="s">
        <v>48</v>
      </c>
      <c r="AA6864" s="52" t="s">
        <v>129</v>
      </c>
      <c r="AB6864" s="52" t="s">
        <v>42</v>
      </c>
      <c r="AC6864" s="52" t="s">
        <v>3384</v>
      </c>
      <c r="AD6864" s="52" t="s">
        <v>51</v>
      </c>
    </row>
    <row r="6865" spans="1:30" x14ac:dyDescent="0.25">
      <c r="A6865" s="52" t="s">
        <v>35</v>
      </c>
      <c r="B6865" s="52">
        <v>1</v>
      </c>
      <c r="C6865" s="52">
        <v>21</v>
      </c>
      <c r="D6865" s="52">
        <v>908</v>
      </c>
      <c r="E6865" s="52" t="s">
        <v>215</v>
      </c>
      <c r="F6865" s="52" t="s">
        <v>216</v>
      </c>
      <c r="G6865" s="52">
        <v>20</v>
      </c>
      <c r="H6865" s="52">
        <v>20</v>
      </c>
      <c r="I6865" s="52" t="s">
        <v>42</v>
      </c>
      <c r="J6865" s="52" t="s">
        <v>261</v>
      </c>
      <c r="K6865" s="52" t="s">
        <v>261</v>
      </c>
      <c r="L6865" s="52">
        <v>1</v>
      </c>
      <c r="M6865" s="52" t="s">
        <v>44</v>
      </c>
      <c r="N6865" s="52" t="s">
        <v>180</v>
      </c>
      <c r="O6865" s="52" t="s">
        <v>1555</v>
      </c>
      <c r="Q6865" s="52" t="s">
        <v>1547</v>
      </c>
      <c r="S6865" s="52">
        <v>201510</v>
      </c>
      <c r="T6865" s="52" t="s">
        <v>52</v>
      </c>
      <c r="U6865" s="54">
        <v>0</v>
      </c>
      <c r="V6865" s="54">
        <v>392987.92</v>
      </c>
      <c r="Z6865" s="52" t="s">
        <v>48</v>
      </c>
      <c r="AA6865" s="52" t="s">
        <v>129</v>
      </c>
      <c r="AB6865" s="52" t="s">
        <v>42</v>
      </c>
      <c r="AC6865" s="52" t="s">
        <v>3384</v>
      </c>
      <c r="AD6865" s="52" t="s">
        <v>51</v>
      </c>
    </row>
    <row r="6866" spans="1:30" x14ac:dyDescent="0.25">
      <c r="A6866" s="52" t="s">
        <v>35</v>
      </c>
      <c r="B6866" s="52">
        <v>1</v>
      </c>
      <c r="C6866" s="52">
        <v>21</v>
      </c>
      <c r="D6866" s="52">
        <v>908</v>
      </c>
      <c r="E6866" s="52" t="s">
        <v>215</v>
      </c>
      <c r="F6866" s="52" t="s">
        <v>216</v>
      </c>
      <c r="G6866" s="52">
        <v>20</v>
      </c>
      <c r="H6866" s="52">
        <v>20</v>
      </c>
      <c r="I6866" s="52" t="s">
        <v>42</v>
      </c>
      <c r="J6866" s="52" t="s">
        <v>217</v>
      </c>
      <c r="K6866" s="52" t="s">
        <v>217</v>
      </c>
      <c r="L6866" s="52">
        <v>1</v>
      </c>
      <c r="M6866" s="52" t="s">
        <v>44</v>
      </c>
      <c r="N6866" s="52" t="s">
        <v>180</v>
      </c>
      <c r="O6866" s="52" t="s">
        <v>1555</v>
      </c>
      <c r="Q6866" s="52" t="s">
        <v>1546</v>
      </c>
      <c r="S6866" s="52">
        <v>201510</v>
      </c>
      <c r="T6866" s="52" t="s">
        <v>52</v>
      </c>
      <c r="U6866" s="54">
        <v>0</v>
      </c>
      <c r="V6866" s="54">
        <v>337584.75</v>
      </c>
      <c r="Z6866" s="52" t="s">
        <v>48</v>
      </c>
      <c r="AA6866" s="52" t="s">
        <v>129</v>
      </c>
      <c r="AB6866" s="52" t="s">
        <v>42</v>
      </c>
      <c r="AC6866" s="52" t="s">
        <v>3384</v>
      </c>
      <c r="AD6866" s="52" t="s">
        <v>51</v>
      </c>
    </row>
    <row r="6867" spans="1:30" x14ac:dyDescent="0.25">
      <c r="A6867" s="52" t="s">
        <v>35</v>
      </c>
      <c r="B6867" s="52">
        <v>1</v>
      </c>
      <c r="C6867" s="52">
        <v>21</v>
      </c>
      <c r="D6867" s="52">
        <v>908</v>
      </c>
      <c r="E6867" s="52" t="s">
        <v>215</v>
      </c>
      <c r="F6867" s="52" t="s">
        <v>216</v>
      </c>
      <c r="G6867" s="52">
        <v>20</v>
      </c>
      <c r="H6867" s="52">
        <v>20</v>
      </c>
      <c r="I6867" s="52" t="s">
        <v>42</v>
      </c>
      <c r="J6867" s="52" t="s">
        <v>231</v>
      </c>
      <c r="K6867" s="52" t="s">
        <v>231</v>
      </c>
      <c r="L6867" s="52">
        <v>1</v>
      </c>
      <c r="M6867" s="52" t="s">
        <v>44</v>
      </c>
      <c r="N6867" s="52" t="s">
        <v>180</v>
      </c>
      <c r="O6867" s="52" t="s">
        <v>1555</v>
      </c>
      <c r="Q6867" s="52" t="s">
        <v>1546</v>
      </c>
      <c r="S6867" s="52">
        <v>201510</v>
      </c>
      <c r="T6867" s="52" t="s">
        <v>52</v>
      </c>
      <c r="U6867" s="54">
        <v>0</v>
      </c>
      <c r="V6867" s="54">
        <v>68455.37</v>
      </c>
      <c r="Z6867" s="52" t="s">
        <v>48</v>
      </c>
      <c r="AA6867" s="52" t="s">
        <v>129</v>
      </c>
      <c r="AB6867" s="52" t="s">
        <v>42</v>
      </c>
      <c r="AC6867" s="52" t="s">
        <v>3384</v>
      </c>
      <c r="AD6867" s="52" t="s">
        <v>51</v>
      </c>
    </row>
    <row r="6868" spans="1:30" x14ac:dyDescent="0.25">
      <c r="A6868" s="52" t="s">
        <v>35</v>
      </c>
      <c r="B6868" s="52">
        <v>1</v>
      </c>
      <c r="C6868" s="52">
        <v>21</v>
      </c>
      <c r="D6868" s="52">
        <v>908</v>
      </c>
      <c r="E6868" s="52" t="s">
        <v>215</v>
      </c>
      <c r="F6868" s="52" t="s">
        <v>216</v>
      </c>
      <c r="G6868" s="52">
        <v>20</v>
      </c>
      <c r="H6868" s="52">
        <v>20</v>
      </c>
      <c r="I6868" s="52" t="s">
        <v>42</v>
      </c>
      <c r="J6868" s="52" t="s">
        <v>237</v>
      </c>
      <c r="K6868" s="52" t="s">
        <v>237</v>
      </c>
      <c r="L6868" s="52">
        <v>1</v>
      </c>
      <c r="M6868" s="52" t="s">
        <v>44</v>
      </c>
      <c r="N6868" s="52" t="s">
        <v>150</v>
      </c>
      <c r="O6868" s="52" t="s">
        <v>1534</v>
      </c>
      <c r="Q6868" s="52" t="s">
        <v>1544</v>
      </c>
      <c r="S6868" s="52">
        <v>201510</v>
      </c>
      <c r="T6868" s="52" t="s">
        <v>47</v>
      </c>
      <c r="U6868" s="54">
        <v>0</v>
      </c>
      <c r="V6868" s="54">
        <v>-14558.61</v>
      </c>
      <c r="Z6868" s="52" t="s">
        <v>48</v>
      </c>
      <c r="AA6868" s="52" t="s">
        <v>2481</v>
      </c>
      <c r="AB6868" s="52" t="s">
        <v>42</v>
      </c>
      <c r="AC6868" s="52" t="s">
        <v>2482</v>
      </c>
      <c r="AD6868" s="52" t="s">
        <v>51</v>
      </c>
    </row>
    <row r="6869" spans="1:30" x14ac:dyDescent="0.25">
      <c r="A6869" s="52" t="s">
        <v>35</v>
      </c>
      <c r="B6869" s="52">
        <v>1</v>
      </c>
      <c r="C6869" s="52">
        <v>21</v>
      </c>
      <c r="D6869" s="52">
        <v>908</v>
      </c>
      <c r="E6869" s="52" t="s">
        <v>215</v>
      </c>
      <c r="F6869" s="52" t="s">
        <v>216</v>
      </c>
      <c r="G6869" s="52">
        <v>20</v>
      </c>
      <c r="H6869" s="52">
        <v>20</v>
      </c>
      <c r="I6869" s="52" t="s">
        <v>42</v>
      </c>
      <c r="J6869" s="52" t="s">
        <v>237</v>
      </c>
      <c r="K6869" s="52" t="s">
        <v>237</v>
      </c>
      <c r="L6869" s="52">
        <v>1</v>
      </c>
      <c r="M6869" s="52" t="s">
        <v>44</v>
      </c>
      <c r="N6869" s="52" t="s">
        <v>180</v>
      </c>
      <c r="O6869" s="52" t="s">
        <v>1534</v>
      </c>
      <c r="Q6869" s="52" t="s">
        <v>1544</v>
      </c>
      <c r="S6869" s="52">
        <v>201510</v>
      </c>
      <c r="T6869" s="52" t="s">
        <v>47</v>
      </c>
      <c r="U6869" s="54">
        <v>0</v>
      </c>
      <c r="V6869" s="54">
        <v>-703940</v>
      </c>
      <c r="Z6869" s="52" t="s">
        <v>48</v>
      </c>
      <c r="AA6869" s="52" t="s">
        <v>2481</v>
      </c>
      <c r="AB6869" s="52" t="s">
        <v>42</v>
      </c>
      <c r="AC6869" s="52" t="s">
        <v>2482</v>
      </c>
      <c r="AD6869" s="52" t="s">
        <v>51</v>
      </c>
    </row>
    <row r="6870" spans="1:30" x14ac:dyDescent="0.25">
      <c r="A6870" s="52" t="s">
        <v>35</v>
      </c>
      <c r="B6870" s="52">
        <v>1</v>
      </c>
      <c r="C6870" s="52">
        <v>21</v>
      </c>
      <c r="D6870" s="52">
        <v>908</v>
      </c>
      <c r="E6870" s="52" t="s">
        <v>215</v>
      </c>
      <c r="F6870" s="52" t="s">
        <v>216</v>
      </c>
      <c r="G6870" s="52">
        <v>20</v>
      </c>
      <c r="H6870" s="52">
        <v>20</v>
      </c>
      <c r="I6870" s="52" t="s">
        <v>42</v>
      </c>
      <c r="J6870" s="52" t="s">
        <v>261</v>
      </c>
      <c r="K6870" s="52" t="s">
        <v>261</v>
      </c>
      <c r="L6870" s="52">
        <v>1</v>
      </c>
      <c r="M6870" s="52" t="s">
        <v>44</v>
      </c>
      <c r="N6870" s="52" t="s">
        <v>180</v>
      </c>
      <c r="O6870" s="52" t="s">
        <v>1534</v>
      </c>
      <c r="Q6870" s="52" t="s">
        <v>1547</v>
      </c>
      <c r="S6870" s="52">
        <v>201510</v>
      </c>
      <c r="T6870" s="52" t="s">
        <v>47</v>
      </c>
      <c r="U6870" s="54">
        <v>0</v>
      </c>
      <c r="V6870" s="54">
        <v>-651485.92000000004</v>
      </c>
      <c r="Z6870" s="52" t="s">
        <v>48</v>
      </c>
      <c r="AA6870" s="52" t="s">
        <v>2481</v>
      </c>
      <c r="AB6870" s="52" t="s">
        <v>42</v>
      </c>
      <c r="AC6870" s="52" t="s">
        <v>2482</v>
      </c>
      <c r="AD6870" s="52" t="s">
        <v>51</v>
      </c>
    </row>
    <row r="6871" spans="1:30" x14ac:dyDescent="0.25">
      <c r="A6871" s="52" t="s">
        <v>35</v>
      </c>
      <c r="B6871" s="52">
        <v>1</v>
      </c>
      <c r="C6871" s="52">
        <v>21</v>
      </c>
      <c r="D6871" s="52">
        <v>908</v>
      </c>
      <c r="E6871" s="52" t="s">
        <v>215</v>
      </c>
      <c r="F6871" s="52" t="s">
        <v>216</v>
      </c>
      <c r="G6871" s="52">
        <v>20</v>
      </c>
      <c r="H6871" s="52">
        <v>20</v>
      </c>
      <c r="I6871" s="52" t="s">
        <v>42</v>
      </c>
      <c r="J6871" s="52" t="s">
        <v>217</v>
      </c>
      <c r="K6871" s="52" t="s">
        <v>217</v>
      </c>
      <c r="L6871" s="52">
        <v>1</v>
      </c>
      <c r="M6871" s="52" t="s">
        <v>44</v>
      </c>
      <c r="N6871" s="52" t="s">
        <v>180</v>
      </c>
      <c r="O6871" s="52" t="s">
        <v>1534</v>
      </c>
      <c r="Q6871" s="52" t="s">
        <v>2483</v>
      </c>
      <c r="S6871" s="52">
        <v>201510</v>
      </c>
      <c r="T6871" s="52" t="s">
        <v>47</v>
      </c>
      <c r="U6871" s="54">
        <v>0</v>
      </c>
      <c r="V6871" s="54">
        <v>-338102.75</v>
      </c>
      <c r="Z6871" s="52" t="s">
        <v>48</v>
      </c>
      <c r="AA6871" s="52" t="s">
        <v>2481</v>
      </c>
      <c r="AB6871" s="52" t="s">
        <v>42</v>
      </c>
      <c r="AC6871" s="52" t="s">
        <v>2482</v>
      </c>
      <c r="AD6871" s="52" t="s">
        <v>51</v>
      </c>
    </row>
    <row r="6872" spans="1:30" x14ac:dyDescent="0.25">
      <c r="A6872" s="52" t="s">
        <v>35</v>
      </c>
      <c r="B6872" s="52">
        <v>1</v>
      </c>
      <c r="C6872" s="52">
        <v>21</v>
      </c>
      <c r="D6872" s="52">
        <v>908</v>
      </c>
      <c r="E6872" s="52" t="s">
        <v>215</v>
      </c>
      <c r="F6872" s="52" t="s">
        <v>216</v>
      </c>
      <c r="G6872" s="52">
        <v>20</v>
      </c>
      <c r="H6872" s="52">
        <v>20</v>
      </c>
      <c r="I6872" s="52" t="s">
        <v>42</v>
      </c>
      <c r="J6872" s="52" t="s">
        <v>231</v>
      </c>
      <c r="K6872" s="52" t="s">
        <v>231</v>
      </c>
      <c r="L6872" s="52">
        <v>1</v>
      </c>
      <c r="M6872" s="52" t="s">
        <v>44</v>
      </c>
      <c r="N6872" s="52" t="s">
        <v>180</v>
      </c>
      <c r="O6872" s="52" t="s">
        <v>1534</v>
      </c>
      <c r="Q6872" s="52" t="s">
        <v>2483</v>
      </c>
      <c r="S6872" s="52">
        <v>201510</v>
      </c>
      <c r="T6872" s="52" t="s">
        <v>47</v>
      </c>
      <c r="U6872" s="54">
        <v>0</v>
      </c>
      <c r="V6872" s="54">
        <v>-68523.37</v>
      </c>
      <c r="Z6872" s="52" t="s">
        <v>48</v>
      </c>
      <c r="AA6872" s="52" t="s">
        <v>2481</v>
      </c>
      <c r="AB6872" s="52" t="s">
        <v>42</v>
      </c>
      <c r="AC6872" s="52" t="s">
        <v>2482</v>
      </c>
      <c r="AD6872" s="52" t="s">
        <v>51</v>
      </c>
    </row>
    <row r="6873" spans="1:30" x14ac:dyDescent="0.25">
      <c r="A6873" s="52" t="s">
        <v>35</v>
      </c>
      <c r="B6873" s="52">
        <v>1</v>
      </c>
      <c r="C6873" s="52">
        <v>21</v>
      </c>
      <c r="D6873" s="52">
        <v>908</v>
      </c>
      <c r="E6873" s="52" t="s">
        <v>215</v>
      </c>
      <c r="F6873" s="52" t="s">
        <v>216</v>
      </c>
      <c r="G6873" s="52">
        <v>20</v>
      </c>
      <c r="H6873" s="52">
        <v>20</v>
      </c>
      <c r="I6873" s="52" t="s">
        <v>42</v>
      </c>
      <c r="J6873" s="52" t="s">
        <v>437</v>
      </c>
      <c r="K6873" s="52" t="s">
        <v>437</v>
      </c>
      <c r="L6873" s="52">
        <v>1</v>
      </c>
      <c r="M6873" s="52" t="s">
        <v>44</v>
      </c>
      <c r="N6873" s="52" t="s">
        <v>180</v>
      </c>
      <c r="O6873" s="52" t="s">
        <v>1534</v>
      </c>
      <c r="Q6873" s="52" t="s">
        <v>1547</v>
      </c>
      <c r="S6873" s="52">
        <v>201510</v>
      </c>
      <c r="T6873" s="52" t="s">
        <v>47</v>
      </c>
      <c r="U6873" s="54">
        <v>0</v>
      </c>
      <c r="V6873" s="54">
        <v>-23376.43</v>
      </c>
      <c r="Z6873" s="52" t="s">
        <v>48</v>
      </c>
      <c r="AA6873" s="52" t="s">
        <v>2481</v>
      </c>
      <c r="AB6873" s="52" t="s">
        <v>42</v>
      </c>
      <c r="AC6873" s="52" t="s">
        <v>2482</v>
      </c>
      <c r="AD6873" s="52" t="s">
        <v>51</v>
      </c>
    </row>
    <row r="6874" spans="1:30" x14ac:dyDescent="0.25">
      <c r="A6874" s="52" t="s">
        <v>35</v>
      </c>
      <c r="B6874" s="52">
        <v>1</v>
      </c>
      <c r="C6874" s="52">
        <v>21</v>
      </c>
      <c r="D6874" s="52">
        <v>908</v>
      </c>
      <c r="E6874" s="52" t="s">
        <v>122</v>
      </c>
      <c r="F6874" s="52" t="s">
        <v>123</v>
      </c>
      <c r="G6874" s="52">
        <v>20</v>
      </c>
      <c r="H6874" s="52">
        <v>20</v>
      </c>
      <c r="I6874" s="52" t="s">
        <v>42</v>
      </c>
      <c r="J6874" s="52" t="s">
        <v>182</v>
      </c>
      <c r="K6874" s="52" t="s">
        <v>182</v>
      </c>
      <c r="L6874" s="52">
        <v>1</v>
      </c>
      <c r="M6874" s="52" t="s">
        <v>44</v>
      </c>
      <c r="N6874" s="52" t="s">
        <v>150</v>
      </c>
      <c r="O6874" s="52" t="s">
        <v>1562</v>
      </c>
      <c r="Q6874" s="52" t="s">
        <v>2484</v>
      </c>
      <c r="S6874" s="52">
        <v>201510</v>
      </c>
      <c r="T6874" s="52" t="s">
        <v>52</v>
      </c>
      <c r="U6874" s="54">
        <v>0</v>
      </c>
      <c r="V6874" s="54">
        <v>1757169</v>
      </c>
      <c r="Z6874" s="52" t="s">
        <v>48</v>
      </c>
      <c r="AA6874" s="52" t="s">
        <v>2363</v>
      </c>
      <c r="AB6874" s="52" t="s">
        <v>42</v>
      </c>
      <c r="AC6874" s="52" t="s">
        <v>2485</v>
      </c>
      <c r="AD6874" s="52" t="s">
        <v>51</v>
      </c>
    </row>
    <row r="6875" spans="1:30" x14ac:dyDescent="0.25">
      <c r="A6875" s="52" t="s">
        <v>35</v>
      </c>
      <c r="B6875" s="52">
        <v>1</v>
      </c>
      <c r="C6875" s="52">
        <v>21</v>
      </c>
      <c r="D6875" s="52">
        <v>908</v>
      </c>
      <c r="E6875" s="52" t="s">
        <v>122</v>
      </c>
      <c r="F6875" s="52" t="s">
        <v>123</v>
      </c>
      <c r="G6875" s="52">
        <v>20</v>
      </c>
      <c r="H6875" s="52">
        <v>20</v>
      </c>
      <c r="I6875" s="52" t="s">
        <v>42</v>
      </c>
      <c r="J6875" s="52" t="s">
        <v>652</v>
      </c>
      <c r="K6875" s="52" t="s">
        <v>652</v>
      </c>
      <c r="L6875" s="52">
        <v>1</v>
      </c>
      <c r="M6875" s="52" t="s">
        <v>44</v>
      </c>
      <c r="N6875" s="52" t="s">
        <v>150</v>
      </c>
      <c r="O6875" s="52" t="s">
        <v>1562</v>
      </c>
      <c r="Q6875" s="52" t="s">
        <v>2484</v>
      </c>
      <c r="S6875" s="52">
        <v>201510</v>
      </c>
      <c r="T6875" s="52" t="s">
        <v>52</v>
      </c>
      <c r="U6875" s="54">
        <v>0</v>
      </c>
      <c r="V6875" s="54">
        <v>755485</v>
      </c>
      <c r="Z6875" s="52" t="s">
        <v>48</v>
      </c>
      <c r="AA6875" s="52" t="s">
        <v>2363</v>
      </c>
      <c r="AB6875" s="52" t="s">
        <v>42</v>
      </c>
      <c r="AC6875" s="52" t="s">
        <v>2485</v>
      </c>
      <c r="AD6875" s="52" t="s">
        <v>51</v>
      </c>
    </row>
    <row r="6876" spans="1:30" x14ac:dyDescent="0.25">
      <c r="A6876" s="52" t="s">
        <v>35</v>
      </c>
      <c r="B6876" s="52">
        <v>1</v>
      </c>
      <c r="C6876" s="52">
        <v>21</v>
      </c>
      <c r="D6876" s="52">
        <v>908</v>
      </c>
      <c r="E6876" s="52" t="s">
        <v>122</v>
      </c>
      <c r="F6876" s="52" t="s">
        <v>123</v>
      </c>
      <c r="G6876" s="52">
        <v>20</v>
      </c>
      <c r="H6876" s="52">
        <v>20</v>
      </c>
      <c r="I6876" s="52" t="s">
        <v>42</v>
      </c>
      <c r="J6876" s="52" t="s">
        <v>532</v>
      </c>
      <c r="K6876" s="52" t="s">
        <v>532</v>
      </c>
      <c r="L6876" s="52">
        <v>1</v>
      </c>
      <c r="M6876" s="52" t="s">
        <v>44</v>
      </c>
      <c r="N6876" s="52" t="s">
        <v>150</v>
      </c>
      <c r="O6876" s="52" t="s">
        <v>1562</v>
      </c>
      <c r="Q6876" s="52" t="s">
        <v>2484</v>
      </c>
      <c r="S6876" s="52">
        <v>201510</v>
      </c>
      <c r="T6876" s="52" t="s">
        <v>52</v>
      </c>
      <c r="U6876" s="54">
        <v>0</v>
      </c>
      <c r="V6876" s="54">
        <v>182264</v>
      </c>
      <c r="Z6876" s="52" t="s">
        <v>48</v>
      </c>
      <c r="AA6876" s="52" t="s">
        <v>2363</v>
      </c>
      <c r="AB6876" s="52" t="s">
        <v>42</v>
      </c>
      <c r="AC6876" s="52" t="s">
        <v>2485</v>
      </c>
      <c r="AD6876" s="52" t="s">
        <v>51</v>
      </c>
    </row>
    <row r="6877" spans="1:30" x14ac:dyDescent="0.25">
      <c r="A6877" s="52" t="s">
        <v>35</v>
      </c>
      <c r="B6877" s="52">
        <v>1</v>
      </c>
      <c r="C6877" s="52">
        <v>21</v>
      </c>
      <c r="D6877" s="52">
        <v>908</v>
      </c>
      <c r="E6877" s="52" t="s">
        <v>122</v>
      </c>
      <c r="F6877" s="52" t="s">
        <v>123</v>
      </c>
      <c r="G6877" s="52">
        <v>20</v>
      </c>
      <c r="H6877" s="52">
        <v>20</v>
      </c>
      <c r="I6877" s="52" t="s">
        <v>42</v>
      </c>
      <c r="J6877" s="52" t="s">
        <v>174</v>
      </c>
      <c r="K6877" s="52" t="s">
        <v>174</v>
      </c>
      <c r="L6877" s="52">
        <v>1</v>
      </c>
      <c r="M6877" s="52" t="s">
        <v>44</v>
      </c>
      <c r="N6877" s="52" t="s">
        <v>150</v>
      </c>
      <c r="O6877" s="52" t="s">
        <v>1562</v>
      </c>
      <c r="Q6877" s="52" t="s">
        <v>2484</v>
      </c>
      <c r="S6877" s="52">
        <v>201510</v>
      </c>
      <c r="T6877" s="52" t="s">
        <v>52</v>
      </c>
      <c r="U6877" s="54">
        <v>0</v>
      </c>
      <c r="V6877" s="54">
        <v>169416</v>
      </c>
      <c r="Z6877" s="52" t="s">
        <v>48</v>
      </c>
      <c r="AA6877" s="52" t="s">
        <v>2363</v>
      </c>
      <c r="AB6877" s="52" t="s">
        <v>42</v>
      </c>
      <c r="AC6877" s="52" t="s">
        <v>2485</v>
      </c>
      <c r="AD6877" s="52" t="s">
        <v>51</v>
      </c>
    </row>
    <row r="6878" spans="1:30" x14ac:dyDescent="0.25">
      <c r="A6878" s="52" t="s">
        <v>35</v>
      </c>
      <c r="B6878" s="52">
        <v>1</v>
      </c>
      <c r="C6878" s="52">
        <v>21</v>
      </c>
      <c r="D6878" s="52">
        <v>908</v>
      </c>
      <c r="E6878" s="52" t="s">
        <v>122</v>
      </c>
      <c r="F6878" s="52" t="s">
        <v>123</v>
      </c>
      <c r="G6878" s="52">
        <v>20</v>
      </c>
      <c r="H6878" s="52">
        <v>20</v>
      </c>
      <c r="I6878" s="52" t="s">
        <v>42</v>
      </c>
      <c r="J6878" s="52" t="s">
        <v>182</v>
      </c>
      <c r="K6878" s="52" t="s">
        <v>182</v>
      </c>
      <c r="L6878" s="52">
        <v>1</v>
      </c>
      <c r="M6878" s="52" t="s">
        <v>44</v>
      </c>
      <c r="N6878" s="52" t="s">
        <v>150</v>
      </c>
      <c r="O6878" s="52" t="s">
        <v>1534</v>
      </c>
      <c r="Q6878" s="52" t="s">
        <v>2486</v>
      </c>
      <c r="R6878" s="52">
        <v>2545927</v>
      </c>
      <c r="S6878" s="52">
        <v>201510</v>
      </c>
      <c r="T6878" s="52" t="s">
        <v>47</v>
      </c>
      <c r="U6878" s="54">
        <v>0</v>
      </c>
      <c r="V6878" s="54">
        <v>-316982.40999999997</v>
      </c>
      <c r="X6878" s="52">
        <v>604438</v>
      </c>
      <c r="Z6878" s="52" t="s">
        <v>48</v>
      </c>
      <c r="AA6878" s="52" t="s">
        <v>2481</v>
      </c>
      <c r="AB6878" s="52" t="s">
        <v>42</v>
      </c>
      <c r="AC6878" s="52" t="s">
        <v>2488</v>
      </c>
      <c r="AD6878" s="52" t="s">
        <v>51</v>
      </c>
    </row>
    <row r="6879" spans="1:30" x14ac:dyDescent="0.25">
      <c r="A6879" s="52" t="s">
        <v>35</v>
      </c>
      <c r="B6879" s="52">
        <v>1</v>
      </c>
      <c r="C6879" s="52">
        <v>21</v>
      </c>
      <c r="D6879" s="52">
        <v>908</v>
      </c>
      <c r="E6879" s="52" t="s">
        <v>122</v>
      </c>
      <c r="F6879" s="52" t="s">
        <v>123</v>
      </c>
      <c r="G6879" s="52">
        <v>20</v>
      </c>
      <c r="H6879" s="52">
        <v>20</v>
      </c>
      <c r="I6879" s="52" t="s">
        <v>42</v>
      </c>
      <c r="J6879" s="52" t="s">
        <v>182</v>
      </c>
      <c r="K6879" s="52" t="s">
        <v>182</v>
      </c>
      <c r="L6879" s="52">
        <v>1</v>
      </c>
      <c r="M6879" s="52" t="s">
        <v>44</v>
      </c>
      <c r="N6879" s="52" t="s">
        <v>150</v>
      </c>
      <c r="O6879" s="52" t="s">
        <v>1534</v>
      </c>
      <c r="Q6879" s="52" t="s">
        <v>2486</v>
      </c>
      <c r="S6879" s="52">
        <v>201510</v>
      </c>
      <c r="T6879" s="52" t="s">
        <v>47</v>
      </c>
      <c r="U6879" s="54">
        <v>0</v>
      </c>
      <c r="V6879" s="54">
        <v>-242279.76</v>
      </c>
      <c r="X6879" s="52">
        <v>604438</v>
      </c>
      <c r="Z6879" s="52" t="s">
        <v>48</v>
      </c>
      <c r="AA6879" s="52" t="s">
        <v>2481</v>
      </c>
      <c r="AB6879" s="52" t="s">
        <v>42</v>
      </c>
      <c r="AC6879" s="52" t="s">
        <v>2488</v>
      </c>
      <c r="AD6879" s="52" t="s">
        <v>51</v>
      </c>
    </row>
    <row r="6880" spans="1:30" x14ac:dyDescent="0.25">
      <c r="A6880" s="52" t="s">
        <v>35</v>
      </c>
      <c r="B6880" s="52">
        <v>1</v>
      </c>
      <c r="C6880" s="52">
        <v>21</v>
      </c>
      <c r="D6880" s="52">
        <v>908</v>
      </c>
      <c r="E6880" s="52" t="s">
        <v>122</v>
      </c>
      <c r="F6880" s="52" t="s">
        <v>123</v>
      </c>
      <c r="G6880" s="52">
        <v>20</v>
      </c>
      <c r="H6880" s="52">
        <v>20</v>
      </c>
      <c r="I6880" s="52" t="s">
        <v>42</v>
      </c>
      <c r="J6880" s="52" t="s">
        <v>174</v>
      </c>
      <c r="K6880" s="52" t="s">
        <v>174</v>
      </c>
      <c r="L6880" s="52">
        <v>1</v>
      </c>
      <c r="M6880" s="52" t="s">
        <v>44</v>
      </c>
      <c r="N6880" s="52" t="s">
        <v>150</v>
      </c>
      <c r="O6880" s="52" t="s">
        <v>1534</v>
      </c>
      <c r="Q6880" s="52" t="s">
        <v>2486</v>
      </c>
      <c r="R6880" s="52">
        <v>2545927</v>
      </c>
      <c r="S6880" s="52">
        <v>201510</v>
      </c>
      <c r="T6880" s="52" t="s">
        <v>47</v>
      </c>
      <c r="U6880" s="54">
        <v>0</v>
      </c>
      <c r="V6880" s="54">
        <v>-169151.07</v>
      </c>
      <c r="X6880" s="52">
        <v>604438</v>
      </c>
      <c r="Z6880" s="52" t="s">
        <v>48</v>
      </c>
      <c r="AA6880" s="52" t="s">
        <v>2481</v>
      </c>
      <c r="AB6880" s="52" t="s">
        <v>42</v>
      </c>
      <c r="AC6880" s="52" t="s">
        <v>2488</v>
      </c>
      <c r="AD6880" s="52" t="s">
        <v>51</v>
      </c>
    </row>
    <row r="6881" spans="1:30" x14ac:dyDescent="0.25">
      <c r="A6881" s="52" t="s">
        <v>35</v>
      </c>
      <c r="B6881" s="52">
        <v>1</v>
      </c>
      <c r="C6881" s="52">
        <v>21</v>
      </c>
      <c r="D6881" s="52">
        <v>908</v>
      </c>
      <c r="E6881" s="52" t="s">
        <v>122</v>
      </c>
      <c r="F6881" s="52" t="s">
        <v>123</v>
      </c>
      <c r="G6881" s="52">
        <v>20</v>
      </c>
      <c r="H6881" s="52">
        <v>20</v>
      </c>
      <c r="I6881" s="52" t="s">
        <v>42</v>
      </c>
      <c r="J6881" s="52" t="s">
        <v>532</v>
      </c>
      <c r="K6881" s="52" t="s">
        <v>532</v>
      </c>
      <c r="L6881" s="52">
        <v>1</v>
      </c>
      <c r="M6881" s="52" t="s">
        <v>44</v>
      </c>
      <c r="N6881" s="52" t="s">
        <v>150</v>
      </c>
      <c r="O6881" s="52" t="s">
        <v>1534</v>
      </c>
      <c r="Q6881" s="52" t="s">
        <v>2486</v>
      </c>
      <c r="R6881" s="52">
        <v>2545927</v>
      </c>
      <c r="S6881" s="52">
        <v>201510</v>
      </c>
      <c r="T6881" s="52" t="s">
        <v>47</v>
      </c>
      <c r="U6881" s="54">
        <v>0</v>
      </c>
      <c r="V6881" s="54">
        <v>-118698.48</v>
      </c>
      <c r="X6881" s="52">
        <v>604438</v>
      </c>
      <c r="Z6881" s="52" t="s">
        <v>48</v>
      </c>
      <c r="AA6881" s="52" t="s">
        <v>2481</v>
      </c>
      <c r="AB6881" s="52" t="s">
        <v>42</v>
      </c>
      <c r="AC6881" s="52" t="s">
        <v>2488</v>
      </c>
      <c r="AD6881" s="52" t="s">
        <v>51</v>
      </c>
    </row>
    <row r="6882" spans="1:30" x14ac:dyDescent="0.25">
      <c r="A6882" s="52" t="s">
        <v>35</v>
      </c>
      <c r="B6882" s="52">
        <v>1</v>
      </c>
      <c r="C6882" s="52">
        <v>21</v>
      </c>
      <c r="D6882" s="52">
        <v>908</v>
      </c>
      <c r="E6882" s="52" t="s">
        <v>122</v>
      </c>
      <c r="F6882" s="52" t="s">
        <v>123</v>
      </c>
      <c r="G6882" s="52">
        <v>20</v>
      </c>
      <c r="H6882" s="52">
        <v>20</v>
      </c>
      <c r="I6882" s="52" t="s">
        <v>42</v>
      </c>
      <c r="J6882" s="52" t="s">
        <v>283</v>
      </c>
      <c r="K6882" s="52" t="s">
        <v>283</v>
      </c>
      <c r="L6882" s="52">
        <v>1</v>
      </c>
      <c r="M6882" s="52" t="s">
        <v>44</v>
      </c>
      <c r="N6882" s="52" t="s">
        <v>150</v>
      </c>
      <c r="O6882" s="52" t="s">
        <v>1534</v>
      </c>
      <c r="Q6882" s="52" t="s">
        <v>1539</v>
      </c>
      <c r="S6882" s="52">
        <v>201510</v>
      </c>
      <c r="T6882" s="52" t="s">
        <v>47</v>
      </c>
      <c r="U6882" s="54">
        <v>0</v>
      </c>
      <c r="V6882" s="54">
        <v>-84836.76</v>
      </c>
      <c r="X6882" s="52">
        <v>618938</v>
      </c>
      <c r="Z6882" s="52" t="s">
        <v>48</v>
      </c>
      <c r="AA6882" s="52" t="s">
        <v>2481</v>
      </c>
      <c r="AB6882" s="52" t="s">
        <v>42</v>
      </c>
      <c r="AC6882" s="52" t="s">
        <v>2488</v>
      </c>
      <c r="AD6882" s="52" t="s">
        <v>51</v>
      </c>
    </row>
    <row r="6883" spans="1:30" x14ac:dyDescent="0.25">
      <c r="A6883" s="52" t="s">
        <v>35</v>
      </c>
      <c r="B6883" s="52">
        <v>1</v>
      </c>
      <c r="C6883" s="52">
        <v>21</v>
      </c>
      <c r="D6883" s="52">
        <v>908</v>
      </c>
      <c r="E6883" s="52" t="s">
        <v>122</v>
      </c>
      <c r="F6883" s="52" t="s">
        <v>123</v>
      </c>
      <c r="G6883" s="52">
        <v>20</v>
      </c>
      <c r="H6883" s="52">
        <v>20</v>
      </c>
      <c r="I6883" s="52" t="s">
        <v>42</v>
      </c>
      <c r="J6883" s="52" t="s">
        <v>285</v>
      </c>
      <c r="K6883" s="52" t="s">
        <v>285</v>
      </c>
      <c r="L6883" s="52">
        <v>1</v>
      </c>
      <c r="M6883" s="52" t="s">
        <v>44</v>
      </c>
      <c r="N6883" s="52" t="s">
        <v>150</v>
      </c>
      <c r="O6883" s="52" t="s">
        <v>1534</v>
      </c>
      <c r="Q6883" s="52" t="s">
        <v>287</v>
      </c>
      <c r="S6883" s="52">
        <v>201510</v>
      </c>
      <c r="T6883" s="52" t="s">
        <v>47</v>
      </c>
      <c r="U6883" s="54">
        <v>0</v>
      </c>
      <c r="V6883" s="54">
        <v>-58748.62</v>
      </c>
      <c r="X6883" s="52">
        <v>618936</v>
      </c>
      <c r="Z6883" s="52" t="s">
        <v>48</v>
      </c>
      <c r="AA6883" s="52" t="s">
        <v>2481</v>
      </c>
      <c r="AB6883" s="52" t="s">
        <v>42</v>
      </c>
      <c r="AC6883" s="52" t="s">
        <v>2488</v>
      </c>
      <c r="AD6883" s="52" t="s">
        <v>51</v>
      </c>
    </row>
    <row r="6884" spans="1:30" x14ac:dyDescent="0.25">
      <c r="A6884" s="52" t="s">
        <v>35</v>
      </c>
      <c r="B6884" s="52">
        <v>1</v>
      </c>
      <c r="C6884" s="52">
        <v>21</v>
      </c>
      <c r="D6884" s="52">
        <v>908</v>
      </c>
      <c r="E6884" s="52" t="s">
        <v>122</v>
      </c>
      <c r="F6884" s="52" t="s">
        <v>123</v>
      </c>
      <c r="G6884" s="52">
        <v>20</v>
      </c>
      <c r="H6884" s="52">
        <v>20</v>
      </c>
      <c r="I6884" s="52" t="s">
        <v>42</v>
      </c>
      <c r="J6884" s="52" t="s">
        <v>652</v>
      </c>
      <c r="K6884" s="52" t="s">
        <v>652</v>
      </c>
      <c r="L6884" s="52">
        <v>1</v>
      </c>
      <c r="M6884" s="52" t="s">
        <v>44</v>
      </c>
      <c r="N6884" s="52" t="s">
        <v>150</v>
      </c>
      <c r="O6884" s="52" t="s">
        <v>1534</v>
      </c>
      <c r="Q6884" s="52" t="s">
        <v>2486</v>
      </c>
      <c r="S6884" s="52">
        <v>201510</v>
      </c>
      <c r="T6884" s="52" t="s">
        <v>47</v>
      </c>
      <c r="U6884" s="54">
        <v>0</v>
      </c>
      <c r="V6884" s="54">
        <v>-52380.480000000003</v>
      </c>
      <c r="X6884" s="52">
        <v>604438</v>
      </c>
      <c r="Z6884" s="52" t="s">
        <v>48</v>
      </c>
      <c r="AA6884" s="52" t="s">
        <v>2481</v>
      </c>
      <c r="AB6884" s="52" t="s">
        <v>42</v>
      </c>
      <c r="AC6884" s="52" t="s">
        <v>2488</v>
      </c>
      <c r="AD6884" s="52" t="s">
        <v>51</v>
      </c>
    </row>
    <row r="6885" spans="1:30" x14ac:dyDescent="0.25">
      <c r="A6885" s="52" t="s">
        <v>35</v>
      </c>
      <c r="B6885" s="52">
        <v>1</v>
      </c>
      <c r="C6885" s="52">
        <v>21</v>
      </c>
      <c r="D6885" s="52">
        <v>908</v>
      </c>
      <c r="E6885" s="52" t="s">
        <v>122</v>
      </c>
      <c r="F6885" s="52" t="s">
        <v>123</v>
      </c>
      <c r="G6885" s="52">
        <v>20</v>
      </c>
      <c r="H6885" s="52">
        <v>20</v>
      </c>
      <c r="I6885" s="52" t="s">
        <v>42</v>
      </c>
      <c r="J6885" s="52" t="s">
        <v>174</v>
      </c>
      <c r="K6885" s="52" t="s">
        <v>174</v>
      </c>
      <c r="L6885" s="52">
        <v>1</v>
      </c>
      <c r="M6885" s="52" t="s">
        <v>44</v>
      </c>
      <c r="N6885" s="52" t="s">
        <v>150</v>
      </c>
      <c r="O6885" s="52" t="s">
        <v>1534</v>
      </c>
      <c r="Q6885" s="52" t="s">
        <v>2486</v>
      </c>
      <c r="S6885" s="52">
        <v>201510</v>
      </c>
      <c r="T6885" s="52" t="s">
        <v>47</v>
      </c>
      <c r="U6885" s="54">
        <v>0</v>
      </c>
      <c r="V6885" s="54">
        <v>-50640.19</v>
      </c>
      <c r="X6885" s="52">
        <v>604438</v>
      </c>
      <c r="Z6885" s="52" t="s">
        <v>48</v>
      </c>
      <c r="AA6885" s="52" t="s">
        <v>2481</v>
      </c>
      <c r="AB6885" s="52" t="s">
        <v>42</v>
      </c>
      <c r="AC6885" s="52" t="s">
        <v>2488</v>
      </c>
      <c r="AD6885" s="52" t="s">
        <v>51</v>
      </c>
    </row>
    <row r="6886" spans="1:30" x14ac:dyDescent="0.25">
      <c r="A6886" s="52" t="s">
        <v>35</v>
      </c>
      <c r="B6886" s="52">
        <v>1</v>
      </c>
      <c r="C6886" s="52">
        <v>21</v>
      </c>
      <c r="D6886" s="52">
        <v>908</v>
      </c>
      <c r="E6886" s="52" t="s">
        <v>122</v>
      </c>
      <c r="F6886" s="52" t="s">
        <v>123</v>
      </c>
      <c r="G6886" s="52">
        <v>20</v>
      </c>
      <c r="H6886" s="52">
        <v>20</v>
      </c>
      <c r="I6886" s="52" t="s">
        <v>42</v>
      </c>
      <c r="J6886" s="52" t="s">
        <v>652</v>
      </c>
      <c r="K6886" s="52" t="s">
        <v>652</v>
      </c>
      <c r="L6886" s="52">
        <v>1</v>
      </c>
      <c r="M6886" s="52" t="s">
        <v>44</v>
      </c>
      <c r="N6886" s="52" t="s">
        <v>150</v>
      </c>
      <c r="O6886" s="52" t="s">
        <v>1534</v>
      </c>
      <c r="Q6886" s="52" t="s">
        <v>2486</v>
      </c>
      <c r="R6886" s="52">
        <v>2545927</v>
      </c>
      <c r="S6886" s="52">
        <v>201510</v>
      </c>
      <c r="T6886" s="52" t="s">
        <v>47</v>
      </c>
      <c r="U6886" s="54">
        <v>0</v>
      </c>
      <c r="V6886" s="54">
        <v>-32070.94</v>
      </c>
      <c r="X6886" s="52">
        <v>604438</v>
      </c>
      <c r="Z6886" s="52" t="s">
        <v>48</v>
      </c>
      <c r="AA6886" s="52" t="s">
        <v>2481</v>
      </c>
      <c r="AB6886" s="52" t="s">
        <v>42</v>
      </c>
      <c r="AC6886" s="52" t="s">
        <v>2488</v>
      </c>
      <c r="AD6886" s="52" t="s">
        <v>51</v>
      </c>
    </row>
    <row r="6887" spans="1:30" x14ac:dyDescent="0.25">
      <c r="A6887" s="52" t="s">
        <v>35</v>
      </c>
      <c r="B6887" s="52">
        <v>1</v>
      </c>
      <c r="C6887" s="52">
        <v>21</v>
      </c>
      <c r="D6887" s="52">
        <v>908</v>
      </c>
      <c r="E6887" s="52" t="s">
        <v>122</v>
      </c>
      <c r="F6887" s="52" t="s">
        <v>123</v>
      </c>
      <c r="G6887" s="52">
        <v>20</v>
      </c>
      <c r="H6887" s="52">
        <v>20</v>
      </c>
      <c r="I6887" s="52" t="s">
        <v>42</v>
      </c>
      <c r="J6887" s="52" t="s">
        <v>532</v>
      </c>
      <c r="K6887" s="52" t="s">
        <v>532</v>
      </c>
      <c r="L6887" s="52">
        <v>1</v>
      </c>
      <c r="M6887" s="52" t="s">
        <v>44</v>
      </c>
      <c r="N6887" s="52" t="s">
        <v>150</v>
      </c>
      <c r="O6887" s="52" t="s">
        <v>1534</v>
      </c>
      <c r="Q6887" s="52" t="s">
        <v>2486</v>
      </c>
      <c r="S6887" s="52">
        <v>201510</v>
      </c>
      <c r="T6887" s="52" t="s">
        <v>47</v>
      </c>
      <c r="U6887" s="54">
        <v>0</v>
      </c>
      <c r="V6887" s="54">
        <v>-19991.419999999998</v>
      </c>
      <c r="X6887" s="52">
        <v>604438</v>
      </c>
      <c r="Z6887" s="52" t="s">
        <v>48</v>
      </c>
      <c r="AA6887" s="52" t="s">
        <v>2481</v>
      </c>
      <c r="AB6887" s="52" t="s">
        <v>42</v>
      </c>
      <c r="AC6887" s="52" t="s">
        <v>2488</v>
      </c>
      <c r="AD6887" s="52" t="s">
        <v>51</v>
      </c>
    </row>
    <row r="6888" spans="1:30" x14ac:dyDescent="0.25">
      <c r="A6888" s="52" t="s">
        <v>35</v>
      </c>
      <c r="B6888" s="52">
        <v>1</v>
      </c>
      <c r="C6888" s="52">
        <v>21</v>
      </c>
      <c r="D6888" s="52">
        <v>908</v>
      </c>
      <c r="E6888" s="52" t="s">
        <v>122</v>
      </c>
      <c r="F6888" s="52" t="s">
        <v>123</v>
      </c>
      <c r="G6888" s="52">
        <v>20</v>
      </c>
      <c r="H6888" s="52">
        <v>20</v>
      </c>
      <c r="I6888" s="52" t="s">
        <v>42</v>
      </c>
      <c r="J6888" s="52" t="s">
        <v>283</v>
      </c>
      <c r="K6888" s="52" t="s">
        <v>283</v>
      </c>
      <c r="L6888" s="52">
        <v>1</v>
      </c>
      <c r="M6888" s="52" t="s">
        <v>44</v>
      </c>
      <c r="N6888" s="52" t="s">
        <v>150</v>
      </c>
      <c r="O6888" s="52" t="s">
        <v>1534</v>
      </c>
      <c r="Q6888" s="52" t="s">
        <v>1539</v>
      </c>
      <c r="S6888" s="52">
        <v>201510</v>
      </c>
      <c r="T6888" s="52" t="s">
        <v>47</v>
      </c>
      <c r="U6888" s="54">
        <v>0</v>
      </c>
      <c r="V6888" s="54">
        <v>-17196.849999999999</v>
      </c>
      <c r="X6888" s="52">
        <v>618938</v>
      </c>
      <c r="Z6888" s="52" t="s">
        <v>48</v>
      </c>
      <c r="AA6888" s="52" t="s">
        <v>2481</v>
      </c>
      <c r="AB6888" s="52" t="s">
        <v>42</v>
      </c>
      <c r="AC6888" s="52" t="s">
        <v>2488</v>
      </c>
      <c r="AD6888" s="52" t="s">
        <v>51</v>
      </c>
    </row>
    <row r="6889" spans="1:30" x14ac:dyDescent="0.25">
      <c r="A6889" s="52" t="s">
        <v>35</v>
      </c>
      <c r="B6889" s="52">
        <v>1</v>
      </c>
      <c r="C6889" s="52">
        <v>21</v>
      </c>
      <c r="D6889" s="52">
        <v>908</v>
      </c>
      <c r="E6889" s="52" t="s">
        <v>122</v>
      </c>
      <c r="F6889" s="52" t="s">
        <v>123</v>
      </c>
      <c r="G6889" s="52">
        <v>20</v>
      </c>
      <c r="H6889" s="52">
        <v>20</v>
      </c>
      <c r="I6889" s="52" t="s">
        <v>42</v>
      </c>
      <c r="J6889" s="52" t="s">
        <v>182</v>
      </c>
      <c r="K6889" s="52" t="s">
        <v>182</v>
      </c>
      <c r="L6889" s="52">
        <v>1</v>
      </c>
      <c r="M6889" s="52" t="s">
        <v>44</v>
      </c>
      <c r="N6889" s="52" t="s">
        <v>180</v>
      </c>
      <c r="O6889" s="52" t="s">
        <v>1534</v>
      </c>
      <c r="Q6889" s="52" t="s">
        <v>2486</v>
      </c>
      <c r="R6889" s="52">
        <v>2545927</v>
      </c>
      <c r="S6889" s="52">
        <v>201510</v>
      </c>
      <c r="T6889" s="52" t="s">
        <v>47</v>
      </c>
      <c r="U6889" s="54">
        <v>0</v>
      </c>
      <c r="V6889" s="54">
        <v>-768872.57</v>
      </c>
      <c r="X6889" s="52">
        <v>604438</v>
      </c>
      <c r="Z6889" s="52" t="s">
        <v>48</v>
      </c>
      <c r="AA6889" s="52" t="s">
        <v>2481</v>
      </c>
      <c r="AB6889" s="52" t="s">
        <v>42</v>
      </c>
      <c r="AC6889" s="52" t="s">
        <v>2488</v>
      </c>
      <c r="AD6889" s="52" t="s">
        <v>51</v>
      </c>
    </row>
    <row r="6890" spans="1:30" x14ac:dyDescent="0.25">
      <c r="A6890" s="52" t="s">
        <v>35</v>
      </c>
      <c r="B6890" s="52">
        <v>1</v>
      </c>
      <c r="C6890" s="52">
        <v>21</v>
      </c>
      <c r="D6890" s="52">
        <v>908</v>
      </c>
      <c r="E6890" s="52" t="s">
        <v>122</v>
      </c>
      <c r="F6890" s="52" t="s">
        <v>123</v>
      </c>
      <c r="G6890" s="52">
        <v>20</v>
      </c>
      <c r="H6890" s="52">
        <v>20</v>
      </c>
      <c r="I6890" s="52" t="s">
        <v>42</v>
      </c>
      <c r="J6890" s="52" t="s">
        <v>182</v>
      </c>
      <c r="K6890" s="52" t="s">
        <v>182</v>
      </c>
      <c r="L6890" s="52">
        <v>1</v>
      </c>
      <c r="M6890" s="52" t="s">
        <v>44</v>
      </c>
      <c r="N6890" s="52" t="s">
        <v>180</v>
      </c>
      <c r="O6890" s="52" t="s">
        <v>1534</v>
      </c>
      <c r="Q6890" s="52" t="s">
        <v>2486</v>
      </c>
      <c r="S6890" s="52">
        <v>201510</v>
      </c>
      <c r="T6890" s="52" t="s">
        <v>47</v>
      </c>
      <c r="U6890" s="54">
        <v>0</v>
      </c>
      <c r="V6890" s="54">
        <v>-664885.43000000005</v>
      </c>
      <c r="X6890" s="52">
        <v>604438</v>
      </c>
      <c r="Z6890" s="52" t="s">
        <v>48</v>
      </c>
      <c r="AA6890" s="52" t="s">
        <v>2481</v>
      </c>
      <c r="AB6890" s="52" t="s">
        <v>42</v>
      </c>
      <c r="AC6890" s="52" t="s">
        <v>2488</v>
      </c>
      <c r="AD6890" s="52" t="s">
        <v>51</v>
      </c>
    </row>
    <row r="6891" spans="1:30" x14ac:dyDescent="0.25">
      <c r="A6891" s="52" t="s">
        <v>35</v>
      </c>
      <c r="B6891" s="52">
        <v>1</v>
      </c>
      <c r="C6891" s="52">
        <v>21</v>
      </c>
      <c r="D6891" s="52">
        <v>908</v>
      </c>
      <c r="E6891" s="52" t="s">
        <v>122</v>
      </c>
      <c r="F6891" s="52" t="s">
        <v>123</v>
      </c>
      <c r="G6891" s="52">
        <v>20</v>
      </c>
      <c r="H6891" s="52">
        <v>20</v>
      </c>
      <c r="I6891" s="52" t="s">
        <v>42</v>
      </c>
      <c r="J6891" s="52" t="s">
        <v>174</v>
      </c>
      <c r="K6891" s="52" t="s">
        <v>174</v>
      </c>
      <c r="L6891" s="52">
        <v>1</v>
      </c>
      <c r="M6891" s="52" t="s">
        <v>44</v>
      </c>
      <c r="N6891" s="52" t="s">
        <v>180</v>
      </c>
      <c r="O6891" s="52" t="s">
        <v>1534</v>
      </c>
      <c r="Q6891" s="52" t="s">
        <v>2486</v>
      </c>
      <c r="R6891" s="52">
        <v>2545927</v>
      </c>
      <c r="S6891" s="52">
        <v>201510</v>
      </c>
      <c r="T6891" s="52" t="s">
        <v>47</v>
      </c>
      <c r="U6891" s="54">
        <v>0</v>
      </c>
      <c r="V6891" s="54">
        <v>-280106.05</v>
      </c>
      <c r="X6891" s="52">
        <v>604438</v>
      </c>
      <c r="Z6891" s="52" t="s">
        <v>48</v>
      </c>
      <c r="AA6891" s="52" t="s">
        <v>2481</v>
      </c>
      <c r="AB6891" s="52" t="s">
        <v>42</v>
      </c>
      <c r="AC6891" s="52" t="s">
        <v>2488</v>
      </c>
      <c r="AD6891" s="52" t="s">
        <v>51</v>
      </c>
    </row>
    <row r="6892" spans="1:30" x14ac:dyDescent="0.25">
      <c r="A6892" s="52" t="s">
        <v>35</v>
      </c>
      <c r="B6892" s="52">
        <v>1</v>
      </c>
      <c r="C6892" s="52">
        <v>21</v>
      </c>
      <c r="D6892" s="52">
        <v>908</v>
      </c>
      <c r="E6892" s="52" t="s">
        <v>122</v>
      </c>
      <c r="F6892" s="52" t="s">
        <v>123</v>
      </c>
      <c r="G6892" s="52">
        <v>20</v>
      </c>
      <c r="H6892" s="52">
        <v>20</v>
      </c>
      <c r="I6892" s="52" t="s">
        <v>42</v>
      </c>
      <c r="J6892" s="52" t="s">
        <v>532</v>
      </c>
      <c r="K6892" s="52" t="s">
        <v>532</v>
      </c>
      <c r="L6892" s="52">
        <v>1</v>
      </c>
      <c r="M6892" s="52" t="s">
        <v>44</v>
      </c>
      <c r="N6892" s="52" t="s">
        <v>180</v>
      </c>
      <c r="O6892" s="52" t="s">
        <v>1534</v>
      </c>
      <c r="Q6892" s="52" t="s">
        <v>2486</v>
      </c>
      <c r="R6892" s="52">
        <v>2545927</v>
      </c>
      <c r="S6892" s="52">
        <v>201510</v>
      </c>
      <c r="T6892" s="52" t="s">
        <v>47</v>
      </c>
      <c r="U6892" s="54">
        <v>0</v>
      </c>
      <c r="V6892" s="54">
        <v>-228167.19</v>
      </c>
      <c r="X6892" s="52">
        <v>604438</v>
      </c>
      <c r="Z6892" s="52" t="s">
        <v>48</v>
      </c>
      <c r="AA6892" s="52" t="s">
        <v>2481</v>
      </c>
      <c r="AB6892" s="52" t="s">
        <v>42</v>
      </c>
      <c r="AC6892" s="52" t="s">
        <v>2488</v>
      </c>
      <c r="AD6892" s="52" t="s">
        <v>51</v>
      </c>
    </row>
    <row r="6893" spans="1:30" x14ac:dyDescent="0.25">
      <c r="A6893" s="52" t="s">
        <v>35</v>
      </c>
      <c r="B6893" s="52">
        <v>1</v>
      </c>
      <c r="C6893" s="52">
        <v>21</v>
      </c>
      <c r="D6893" s="52">
        <v>908</v>
      </c>
      <c r="E6893" s="52" t="s">
        <v>122</v>
      </c>
      <c r="F6893" s="52" t="s">
        <v>123</v>
      </c>
      <c r="G6893" s="52">
        <v>20</v>
      </c>
      <c r="H6893" s="52">
        <v>20</v>
      </c>
      <c r="I6893" s="52" t="s">
        <v>42</v>
      </c>
      <c r="J6893" s="52" t="s">
        <v>174</v>
      </c>
      <c r="K6893" s="52" t="s">
        <v>174</v>
      </c>
      <c r="L6893" s="52">
        <v>1</v>
      </c>
      <c r="M6893" s="52" t="s">
        <v>44</v>
      </c>
      <c r="N6893" s="52" t="s">
        <v>180</v>
      </c>
      <c r="O6893" s="52" t="s">
        <v>1534</v>
      </c>
      <c r="Q6893" s="52" t="s">
        <v>2486</v>
      </c>
      <c r="S6893" s="52">
        <v>201510</v>
      </c>
      <c r="T6893" s="52" t="s">
        <v>47</v>
      </c>
      <c r="U6893" s="54">
        <v>0</v>
      </c>
      <c r="V6893" s="54">
        <v>-208080.15</v>
      </c>
      <c r="X6893" s="52">
        <v>604438</v>
      </c>
      <c r="Z6893" s="52" t="s">
        <v>48</v>
      </c>
      <c r="AA6893" s="52" t="s">
        <v>2481</v>
      </c>
      <c r="AB6893" s="52" t="s">
        <v>42</v>
      </c>
      <c r="AC6893" s="52" t="s">
        <v>2488</v>
      </c>
      <c r="AD6893" s="52" t="s">
        <v>51</v>
      </c>
    </row>
    <row r="6894" spans="1:30" x14ac:dyDescent="0.25">
      <c r="A6894" s="52" t="s">
        <v>35</v>
      </c>
      <c r="B6894" s="52">
        <v>1</v>
      </c>
      <c r="C6894" s="52">
        <v>21</v>
      </c>
      <c r="D6894" s="52">
        <v>908</v>
      </c>
      <c r="E6894" s="52" t="s">
        <v>122</v>
      </c>
      <c r="F6894" s="52" t="s">
        <v>123</v>
      </c>
      <c r="G6894" s="52">
        <v>20</v>
      </c>
      <c r="H6894" s="52">
        <v>20</v>
      </c>
      <c r="I6894" s="52" t="s">
        <v>42</v>
      </c>
      <c r="J6894" s="52" t="s">
        <v>652</v>
      </c>
      <c r="K6894" s="52" t="s">
        <v>652</v>
      </c>
      <c r="L6894" s="52">
        <v>1</v>
      </c>
      <c r="M6894" s="52" t="s">
        <v>44</v>
      </c>
      <c r="N6894" s="52" t="s">
        <v>180</v>
      </c>
      <c r="O6894" s="52" t="s">
        <v>1534</v>
      </c>
      <c r="Q6894" s="52" t="s">
        <v>2486</v>
      </c>
      <c r="S6894" s="52">
        <v>201510</v>
      </c>
      <c r="T6894" s="52" t="s">
        <v>47</v>
      </c>
      <c r="U6894" s="54">
        <v>0</v>
      </c>
      <c r="V6894" s="54">
        <v>-156091.59</v>
      </c>
      <c r="X6894" s="52">
        <v>604438</v>
      </c>
      <c r="Z6894" s="52" t="s">
        <v>48</v>
      </c>
      <c r="AA6894" s="52" t="s">
        <v>2481</v>
      </c>
      <c r="AB6894" s="52" t="s">
        <v>42</v>
      </c>
      <c r="AC6894" s="52" t="s">
        <v>2488</v>
      </c>
      <c r="AD6894" s="52" t="s">
        <v>51</v>
      </c>
    </row>
    <row r="6895" spans="1:30" x14ac:dyDescent="0.25">
      <c r="A6895" s="52" t="s">
        <v>35</v>
      </c>
      <c r="B6895" s="52">
        <v>1</v>
      </c>
      <c r="C6895" s="52">
        <v>21</v>
      </c>
      <c r="D6895" s="52">
        <v>908</v>
      </c>
      <c r="E6895" s="52" t="s">
        <v>122</v>
      </c>
      <c r="F6895" s="52" t="s">
        <v>123</v>
      </c>
      <c r="G6895" s="52">
        <v>20</v>
      </c>
      <c r="H6895" s="52">
        <v>20</v>
      </c>
      <c r="I6895" s="52" t="s">
        <v>42</v>
      </c>
      <c r="J6895" s="52" t="s">
        <v>652</v>
      </c>
      <c r="K6895" s="52" t="s">
        <v>652</v>
      </c>
      <c r="L6895" s="52">
        <v>1</v>
      </c>
      <c r="M6895" s="52" t="s">
        <v>44</v>
      </c>
      <c r="N6895" s="52" t="s">
        <v>180</v>
      </c>
      <c r="O6895" s="52" t="s">
        <v>1534</v>
      </c>
      <c r="Q6895" s="52" t="s">
        <v>2486</v>
      </c>
      <c r="R6895" s="52">
        <v>2545927</v>
      </c>
      <c r="S6895" s="52">
        <v>201510</v>
      </c>
      <c r="T6895" s="52" t="s">
        <v>47</v>
      </c>
      <c r="U6895" s="54">
        <v>0</v>
      </c>
      <c r="V6895" s="54">
        <v>-125202.23</v>
      </c>
      <c r="X6895" s="52">
        <v>604438</v>
      </c>
      <c r="Z6895" s="52" t="s">
        <v>48</v>
      </c>
      <c r="AA6895" s="52" t="s">
        <v>2481</v>
      </c>
      <c r="AB6895" s="52" t="s">
        <v>42</v>
      </c>
      <c r="AC6895" s="52" t="s">
        <v>2488</v>
      </c>
      <c r="AD6895" s="52" t="s">
        <v>51</v>
      </c>
    </row>
    <row r="6896" spans="1:30" x14ac:dyDescent="0.25">
      <c r="A6896" s="52" t="s">
        <v>35</v>
      </c>
      <c r="B6896" s="52">
        <v>1</v>
      </c>
      <c r="C6896" s="52">
        <v>21</v>
      </c>
      <c r="D6896" s="52">
        <v>908</v>
      </c>
      <c r="E6896" s="52" t="s">
        <v>122</v>
      </c>
      <c r="F6896" s="52" t="s">
        <v>123</v>
      </c>
      <c r="G6896" s="52">
        <v>20</v>
      </c>
      <c r="H6896" s="52">
        <v>20</v>
      </c>
      <c r="I6896" s="52" t="s">
        <v>42</v>
      </c>
      <c r="J6896" s="52" t="s">
        <v>532</v>
      </c>
      <c r="K6896" s="52" t="s">
        <v>532</v>
      </c>
      <c r="L6896" s="52">
        <v>1</v>
      </c>
      <c r="M6896" s="52" t="s">
        <v>44</v>
      </c>
      <c r="N6896" s="52" t="s">
        <v>180</v>
      </c>
      <c r="O6896" s="52" t="s">
        <v>1534</v>
      </c>
      <c r="Q6896" s="52" t="s">
        <v>2486</v>
      </c>
      <c r="S6896" s="52">
        <v>201510</v>
      </c>
      <c r="T6896" s="52" t="s">
        <v>47</v>
      </c>
      <c r="U6896" s="54">
        <v>0</v>
      </c>
      <c r="V6896" s="54">
        <v>-78581.56</v>
      </c>
      <c r="X6896" s="52">
        <v>604438</v>
      </c>
      <c r="Z6896" s="52" t="s">
        <v>48</v>
      </c>
      <c r="AA6896" s="52" t="s">
        <v>2481</v>
      </c>
      <c r="AB6896" s="52" t="s">
        <v>42</v>
      </c>
      <c r="AC6896" s="52" t="s">
        <v>2488</v>
      </c>
      <c r="AD6896" s="52" t="s">
        <v>51</v>
      </c>
    </row>
    <row r="6897" spans="1:30" x14ac:dyDescent="0.25">
      <c r="A6897" s="52" t="s">
        <v>35</v>
      </c>
      <c r="B6897" s="52">
        <v>1</v>
      </c>
      <c r="C6897" s="52">
        <v>21</v>
      </c>
      <c r="D6897" s="52">
        <v>908</v>
      </c>
      <c r="E6897" s="52" t="s">
        <v>122</v>
      </c>
      <c r="F6897" s="52" t="s">
        <v>123</v>
      </c>
      <c r="G6897" s="52">
        <v>20</v>
      </c>
      <c r="H6897" s="52">
        <v>20</v>
      </c>
      <c r="I6897" s="52" t="s">
        <v>42</v>
      </c>
      <c r="J6897" s="52" t="s">
        <v>500</v>
      </c>
      <c r="K6897" s="52" t="s">
        <v>500</v>
      </c>
      <c r="L6897" s="52">
        <v>1</v>
      </c>
      <c r="M6897" s="52" t="s">
        <v>44</v>
      </c>
      <c r="N6897" s="52" t="s">
        <v>162</v>
      </c>
      <c r="O6897" s="52" t="s">
        <v>1534</v>
      </c>
      <c r="Q6897" s="52" t="s">
        <v>806</v>
      </c>
      <c r="S6897" s="52">
        <v>201510</v>
      </c>
      <c r="T6897" s="52" t="s">
        <v>47</v>
      </c>
      <c r="U6897" s="54">
        <v>0</v>
      </c>
      <c r="V6897" s="54">
        <v>-14528</v>
      </c>
      <c r="X6897" s="52">
        <v>634553</v>
      </c>
      <c r="Z6897" s="52" t="s">
        <v>48</v>
      </c>
      <c r="AA6897" s="52" t="s">
        <v>2481</v>
      </c>
      <c r="AB6897" s="52" t="s">
        <v>42</v>
      </c>
      <c r="AC6897" s="52" t="s">
        <v>2488</v>
      </c>
      <c r="AD6897" s="52" t="s">
        <v>51</v>
      </c>
    </row>
    <row r="6898" spans="1:30" x14ac:dyDescent="0.25">
      <c r="A6898" s="52" t="s">
        <v>35</v>
      </c>
      <c r="B6898" s="52">
        <v>1</v>
      </c>
      <c r="C6898" s="52">
        <v>21</v>
      </c>
      <c r="D6898" s="52">
        <v>908</v>
      </c>
      <c r="E6898" s="52" t="s">
        <v>215</v>
      </c>
      <c r="F6898" s="52" t="s">
        <v>216</v>
      </c>
      <c r="G6898" s="52">
        <v>20</v>
      </c>
      <c r="H6898" s="52">
        <v>20</v>
      </c>
      <c r="I6898" s="52" t="s">
        <v>42</v>
      </c>
      <c r="J6898" s="52" t="s">
        <v>237</v>
      </c>
      <c r="K6898" s="52" t="s">
        <v>237</v>
      </c>
      <c r="L6898" s="52">
        <v>1</v>
      </c>
      <c r="M6898" s="52" t="s">
        <v>44</v>
      </c>
      <c r="N6898" s="52" t="s">
        <v>150</v>
      </c>
      <c r="O6898" s="52" t="s">
        <v>1534</v>
      </c>
      <c r="Q6898" s="52" t="s">
        <v>1540</v>
      </c>
      <c r="S6898" s="52">
        <v>201510</v>
      </c>
      <c r="T6898" s="52" t="s">
        <v>47</v>
      </c>
      <c r="U6898" s="54">
        <v>0</v>
      </c>
      <c r="V6898" s="54">
        <v>-331594.23999999999</v>
      </c>
      <c r="X6898" s="52">
        <v>607127</v>
      </c>
      <c r="Z6898" s="52" t="s">
        <v>48</v>
      </c>
      <c r="AA6898" s="52" t="s">
        <v>2481</v>
      </c>
      <c r="AB6898" s="52" t="s">
        <v>42</v>
      </c>
      <c r="AC6898" s="52" t="s">
        <v>2488</v>
      </c>
      <c r="AD6898" s="52" t="s">
        <v>51</v>
      </c>
    </row>
    <row r="6899" spans="1:30" x14ac:dyDescent="0.25">
      <c r="A6899" s="52" t="s">
        <v>35</v>
      </c>
      <c r="B6899" s="52">
        <v>1</v>
      </c>
      <c r="C6899" s="52">
        <v>21</v>
      </c>
      <c r="D6899" s="52">
        <v>908</v>
      </c>
      <c r="E6899" s="52" t="s">
        <v>215</v>
      </c>
      <c r="F6899" s="52" t="s">
        <v>216</v>
      </c>
      <c r="G6899" s="52">
        <v>20</v>
      </c>
      <c r="H6899" s="52">
        <v>20</v>
      </c>
      <c r="I6899" s="52" t="s">
        <v>42</v>
      </c>
      <c r="J6899" s="52" t="s">
        <v>250</v>
      </c>
      <c r="K6899" s="52" t="s">
        <v>250</v>
      </c>
      <c r="L6899" s="52">
        <v>1</v>
      </c>
      <c r="M6899" s="52" t="s">
        <v>44</v>
      </c>
      <c r="N6899" s="52" t="s">
        <v>150</v>
      </c>
      <c r="O6899" s="52" t="s">
        <v>1534</v>
      </c>
      <c r="Q6899" s="52" t="s">
        <v>1541</v>
      </c>
      <c r="S6899" s="52">
        <v>201510</v>
      </c>
      <c r="T6899" s="52" t="s">
        <v>47</v>
      </c>
      <c r="U6899" s="54">
        <v>0</v>
      </c>
      <c r="V6899" s="54">
        <v>-101936.5</v>
      </c>
      <c r="X6899" s="52">
        <v>610718</v>
      </c>
      <c r="Z6899" s="52" t="s">
        <v>48</v>
      </c>
      <c r="AA6899" s="52" t="s">
        <v>2481</v>
      </c>
      <c r="AB6899" s="52" t="s">
        <v>42</v>
      </c>
      <c r="AC6899" s="52" t="s">
        <v>2488</v>
      </c>
      <c r="AD6899" s="52" t="s">
        <v>51</v>
      </c>
    </row>
    <row r="6900" spans="1:30" x14ac:dyDescent="0.25">
      <c r="A6900" s="52" t="s">
        <v>35</v>
      </c>
      <c r="B6900" s="52">
        <v>1</v>
      </c>
      <c r="C6900" s="52">
        <v>21</v>
      </c>
      <c r="D6900" s="52">
        <v>908</v>
      </c>
      <c r="E6900" s="52" t="s">
        <v>215</v>
      </c>
      <c r="F6900" s="52" t="s">
        <v>216</v>
      </c>
      <c r="G6900" s="52">
        <v>20</v>
      </c>
      <c r="H6900" s="52">
        <v>20</v>
      </c>
      <c r="I6900" s="52" t="s">
        <v>42</v>
      </c>
      <c r="J6900" s="52" t="s">
        <v>217</v>
      </c>
      <c r="K6900" s="52" t="s">
        <v>217</v>
      </c>
      <c r="L6900" s="52">
        <v>1</v>
      </c>
      <c r="M6900" s="52" t="s">
        <v>44</v>
      </c>
      <c r="N6900" s="52" t="s">
        <v>150</v>
      </c>
      <c r="O6900" s="52" t="s">
        <v>1534</v>
      </c>
      <c r="Q6900" s="52" t="s">
        <v>2489</v>
      </c>
      <c r="S6900" s="52">
        <v>201510</v>
      </c>
      <c r="T6900" s="52" t="s">
        <v>47</v>
      </c>
      <c r="U6900" s="54">
        <v>0</v>
      </c>
      <c r="V6900" s="54">
        <v>-88907.36</v>
      </c>
      <c r="X6900" s="52">
        <v>610844</v>
      </c>
      <c r="Z6900" s="52" t="s">
        <v>48</v>
      </c>
      <c r="AA6900" s="52" t="s">
        <v>2481</v>
      </c>
      <c r="AB6900" s="52" t="s">
        <v>42</v>
      </c>
      <c r="AC6900" s="52" t="s">
        <v>2488</v>
      </c>
      <c r="AD6900" s="52" t="s">
        <v>51</v>
      </c>
    </row>
    <row r="6901" spans="1:30" x14ac:dyDescent="0.25">
      <c r="A6901" s="52" t="s">
        <v>35</v>
      </c>
      <c r="B6901" s="52">
        <v>1</v>
      </c>
      <c r="C6901" s="52">
        <v>21</v>
      </c>
      <c r="D6901" s="52">
        <v>908</v>
      </c>
      <c r="E6901" s="52" t="s">
        <v>215</v>
      </c>
      <c r="F6901" s="52" t="s">
        <v>216</v>
      </c>
      <c r="G6901" s="52">
        <v>20</v>
      </c>
      <c r="H6901" s="52">
        <v>20</v>
      </c>
      <c r="I6901" s="52" t="s">
        <v>42</v>
      </c>
      <c r="J6901" s="52" t="s">
        <v>250</v>
      </c>
      <c r="K6901" s="52" t="s">
        <v>250</v>
      </c>
      <c r="L6901" s="52">
        <v>1</v>
      </c>
      <c r="M6901" s="52" t="s">
        <v>44</v>
      </c>
      <c r="N6901" s="52" t="s">
        <v>150</v>
      </c>
      <c r="O6901" s="52" t="s">
        <v>1534</v>
      </c>
      <c r="Q6901" s="52" t="s">
        <v>1541</v>
      </c>
      <c r="S6901" s="52">
        <v>201510</v>
      </c>
      <c r="T6901" s="52" t="s">
        <v>47</v>
      </c>
      <c r="U6901" s="54">
        <v>0</v>
      </c>
      <c r="V6901" s="54">
        <v>-80836.5</v>
      </c>
      <c r="X6901" s="52">
        <v>610718</v>
      </c>
      <c r="Z6901" s="52" t="s">
        <v>48</v>
      </c>
      <c r="AA6901" s="52" t="s">
        <v>2481</v>
      </c>
      <c r="AB6901" s="52" t="s">
        <v>42</v>
      </c>
      <c r="AC6901" s="52" t="s">
        <v>2488</v>
      </c>
      <c r="AD6901" s="52" t="s">
        <v>51</v>
      </c>
    </row>
    <row r="6902" spans="1:30" x14ac:dyDescent="0.25">
      <c r="A6902" s="52" t="s">
        <v>35</v>
      </c>
      <c r="B6902" s="52">
        <v>1</v>
      </c>
      <c r="C6902" s="52">
        <v>21</v>
      </c>
      <c r="D6902" s="52">
        <v>908</v>
      </c>
      <c r="E6902" s="52" t="s">
        <v>215</v>
      </c>
      <c r="F6902" s="52" t="s">
        <v>216</v>
      </c>
      <c r="G6902" s="52">
        <v>20</v>
      </c>
      <c r="H6902" s="52">
        <v>20</v>
      </c>
      <c r="I6902" s="52" t="s">
        <v>42</v>
      </c>
      <c r="J6902" s="52" t="s">
        <v>250</v>
      </c>
      <c r="K6902" s="52" t="s">
        <v>250</v>
      </c>
      <c r="L6902" s="52">
        <v>1</v>
      </c>
      <c r="M6902" s="52" t="s">
        <v>44</v>
      </c>
      <c r="N6902" s="52" t="s">
        <v>150</v>
      </c>
      <c r="O6902" s="52" t="s">
        <v>1534</v>
      </c>
      <c r="Q6902" s="52" t="s">
        <v>1541</v>
      </c>
      <c r="S6902" s="52">
        <v>201510</v>
      </c>
      <c r="T6902" s="52" t="s">
        <v>47</v>
      </c>
      <c r="U6902" s="54">
        <v>0</v>
      </c>
      <c r="V6902" s="54">
        <v>-79905</v>
      </c>
      <c r="X6902" s="52">
        <v>610718</v>
      </c>
      <c r="Z6902" s="52" t="s">
        <v>48</v>
      </c>
      <c r="AA6902" s="52" t="s">
        <v>2481</v>
      </c>
      <c r="AB6902" s="52" t="s">
        <v>42</v>
      </c>
      <c r="AC6902" s="52" t="s">
        <v>2488</v>
      </c>
      <c r="AD6902" s="52" t="s">
        <v>51</v>
      </c>
    </row>
    <row r="6903" spans="1:30" x14ac:dyDescent="0.25">
      <c r="A6903" s="52" t="s">
        <v>35</v>
      </c>
      <c r="B6903" s="52">
        <v>1</v>
      </c>
      <c r="C6903" s="52">
        <v>21</v>
      </c>
      <c r="D6903" s="52">
        <v>908</v>
      </c>
      <c r="E6903" s="52" t="s">
        <v>215</v>
      </c>
      <c r="F6903" s="52" t="s">
        <v>216</v>
      </c>
      <c r="G6903" s="52">
        <v>20</v>
      </c>
      <c r="H6903" s="52">
        <v>20</v>
      </c>
      <c r="I6903" s="52" t="s">
        <v>42</v>
      </c>
      <c r="J6903" s="52" t="s">
        <v>261</v>
      </c>
      <c r="K6903" s="52" t="s">
        <v>261</v>
      </c>
      <c r="L6903" s="52">
        <v>1</v>
      </c>
      <c r="M6903" s="52" t="s">
        <v>44</v>
      </c>
      <c r="N6903" s="52" t="s">
        <v>150</v>
      </c>
      <c r="O6903" s="52" t="s">
        <v>1534</v>
      </c>
      <c r="Q6903" s="52" t="s">
        <v>2490</v>
      </c>
      <c r="S6903" s="52">
        <v>201510</v>
      </c>
      <c r="T6903" s="52" t="s">
        <v>47</v>
      </c>
      <c r="U6903" s="54">
        <v>0</v>
      </c>
      <c r="V6903" s="54">
        <v>-66272</v>
      </c>
      <c r="X6903" s="52">
        <v>610716</v>
      </c>
      <c r="Z6903" s="52" t="s">
        <v>48</v>
      </c>
      <c r="AA6903" s="52" t="s">
        <v>2481</v>
      </c>
      <c r="AB6903" s="52" t="s">
        <v>42</v>
      </c>
      <c r="AC6903" s="52" t="s">
        <v>2488</v>
      </c>
      <c r="AD6903" s="52" t="s">
        <v>51</v>
      </c>
    </row>
    <row r="6904" spans="1:30" x14ac:dyDescent="0.25">
      <c r="A6904" s="52" t="s">
        <v>35</v>
      </c>
      <c r="B6904" s="52">
        <v>1</v>
      </c>
      <c r="C6904" s="52">
        <v>21</v>
      </c>
      <c r="D6904" s="52">
        <v>908</v>
      </c>
      <c r="E6904" s="52" t="s">
        <v>215</v>
      </c>
      <c r="F6904" s="52" t="s">
        <v>216</v>
      </c>
      <c r="G6904" s="52">
        <v>20</v>
      </c>
      <c r="H6904" s="52">
        <v>20</v>
      </c>
      <c r="I6904" s="52" t="s">
        <v>42</v>
      </c>
      <c r="J6904" s="52" t="s">
        <v>250</v>
      </c>
      <c r="K6904" s="52" t="s">
        <v>250</v>
      </c>
      <c r="L6904" s="52">
        <v>1</v>
      </c>
      <c r="M6904" s="52" t="s">
        <v>44</v>
      </c>
      <c r="N6904" s="52" t="s">
        <v>150</v>
      </c>
      <c r="O6904" s="52" t="s">
        <v>1534</v>
      </c>
      <c r="Q6904" s="52" t="s">
        <v>1541</v>
      </c>
      <c r="S6904" s="52">
        <v>201510</v>
      </c>
      <c r="T6904" s="52" t="s">
        <v>47</v>
      </c>
      <c r="U6904" s="54">
        <v>0</v>
      </c>
      <c r="V6904" s="54">
        <v>-47505.5</v>
      </c>
      <c r="X6904" s="52">
        <v>610718</v>
      </c>
      <c r="Z6904" s="52" t="s">
        <v>48</v>
      </c>
      <c r="AA6904" s="52" t="s">
        <v>2481</v>
      </c>
      <c r="AB6904" s="52" t="s">
        <v>42</v>
      </c>
      <c r="AC6904" s="52" t="s">
        <v>2488</v>
      </c>
      <c r="AD6904" s="52" t="s">
        <v>51</v>
      </c>
    </row>
    <row r="6905" spans="1:30" x14ac:dyDescent="0.25">
      <c r="A6905" s="52" t="s">
        <v>35</v>
      </c>
      <c r="B6905" s="52">
        <v>1</v>
      </c>
      <c r="C6905" s="52">
        <v>21</v>
      </c>
      <c r="D6905" s="52">
        <v>908</v>
      </c>
      <c r="E6905" s="52" t="s">
        <v>215</v>
      </c>
      <c r="F6905" s="52" t="s">
        <v>216</v>
      </c>
      <c r="G6905" s="52">
        <v>20</v>
      </c>
      <c r="H6905" s="52">
        <v>20</v>
      </c>
      <c r="I6905" s="52" t="s">
        <v>42</v>
      </c>
      <c r="J6905" s="52" t="s">
        <v>437</v>
      </c>
      <c r="K6905" s="52" t="s">
        <v>437</v>
      </c>
      <c r="L6905" s="52">
        <v>1</v>
      </c>
      <c r="M6905" s="52" t="s">
        <v>44</v>
      </c>
      <c r="N6905" s="52" t="s">
        <v>150</v>
      </c>
      <c r="O6905" s="52" t="s">
        <v>1534</v>
      </c>
      <c r="Q6905" s="52" t="s">
        <v>2490</v>
      </c>
      <c r="S6905" s="52">
        <v>201510</v>
      </c>
      <c r="T6905" s="52" t="s">
        <v>47</v>
      </c>
      <c r="U6905" s="54">
        <v>0</v>
      </c>
      <c r="V6905" s="54">
        <v>-5544.52</v>
      </c>
      <c r="X6905" s="52">
        <v>618696</v>
      </c>
      <c r="Z6905" s="52" t="s">
        <v>48</v>
      </c>
      <c r="AA6905" s="52" t="s">
        <v>2481</v>
      </c>
      <c r="AB6905" s="52" t="s">
        <v>42</v>
      </c>
      <c r="AC6905" s="52" t="s">
        <v>2488</v>
      </c>
      <c r="AD6905" s="52" t="s">
        <v>51</v>
      </c>
    </row>
    <row r="6906" spans="1:30" x14ac:dyDescent="0.25">
      <c r="A6906" s="52" t="s">
        <v>35</v>
      </c>
      <c r="B6906" s="52">
        <v>1</v>
      </c>
      <c r="C6906" s="52">
        <v>21</v>
      </c>
      <c r="D6906" s="52">
        <v>908</v>
      </c>
      <c r="E6906" s="52" t="s">
        <v>215</v>
      </c>
      <c r="F6906" s="52" t="s">
        <v>216</v>
      </c>
      <c r="G6906" s="52">
        <v>20</v>
      </c>
      <c r="H6906" s="52">
        <v>20</v>
      </c>
      <c r="I6906" s="52" t="s">
        <v>42</v>
      </c>
      <c r="J6906" s="52" t="s">
        <v>250</v>
      </c>
      <c r="K6906" s="52" t="s">
        <v>250</v>
      </c>
      <c r="L6906" s="52">
        <v>1</v>
      </c>
      <c r="M6906" s="52" t="s">
        <v>44</v>
      </c>
      <c r="N6906" s="52" t="s">
        <v>150</v>
      </c>
      <c r="O6906" s="52" t="s">
        <v>1534</v>
      </c>
      <c r="Q6906" s="52" t="s">
        <v>1541</v>
      </c>
      <c r="S6906" s="52">
        <v>201510</v>
      </c>
      <c r="T6906" s="52" t="s">
        <v>47</v>
      </c>
      <c r="U6906" s="54">
        <v>0</v>
      </c>
      <c r="V6906" s="54">
        <v>-1746</v>
      </c>
      <c r="X6906" s="52">
        <v>610718</v>
      </c>
      <c r="Z6906" s="52" t="s">
        <v>48</v>
      </c>
      <c r="AA6906" s="52" t="s">
        <v>2481</v>
      </c>
      <c r="AB6906" s="52" t="s">
        <v>42</v>
      </c>
      <c r="AC6906" s="52" t="s">
        <v>2488</v>
      </c>
      <c r="AD6906" s="52" t="s">
        <v>51</v>
      </c>
    </row>
    <row r="6907" spans="1:30" x14ac:dyDescent="0.25">
      <c r="A6907" s="52" t="s">
        <v>35</v>
      </c>
      <c r="B6907" s="52">
        <v>1</v>
      </c>
      <c r="C6907" s="52">
        <v>21</v>
      </c>
      <c r="D6907" s="52">
        <v>908</v>
      </c>
      <c r="E6907" s="52" t="s">
        <v>215</v>
      </c>
      <c r="F6907" s="52" t="s">
        <v>216</v>
      </c>
      <c r="G6907" s="52">
        <v>20</v>
      </c>
      <c r="H6907" s="52">
        <v>20</v>
      </c>
      <c r="I6907" s="52" t="s">
        <v>42</v>
      </c>
      <c r="J6907" s="52" t="s">
        <v>250</v>
      </c>
      <c r="K6907" s="52" t="s">
        <v>250</v>
      </c>
      <c r="L6907" s="52">
        <v>1</v>
      </c>
      <c r="M6907" s="52" t="s">
        <v>44</v>
      </c>
      <c r="N6907" s="52" t="s">
        <v>150</v>
      </c>
      <c r="O6907" s="52" t="s">
        <v>1534</v>
      </c>
      <c r="Q6907" s="52" t="s">
        <v>1541</v>
      </c>
      <c r="S6907" s="52">
        <v>201510</v>
      </c>
      <c r="T6907" s="52" t="s">
        <v>47</v>
      </c>
      <c r="U6907" s="54">
        <v>0</v>
      </c>
      <c r="V6907" s="54">
        <v>-1552</v>
      </c>
      <c r="X6907" s="52">
        <v>610718</v>
      </c>
      <c r="Z6907" s="52" t="s">
        <v>48</v>
      </c>
      <c r="AA6907" s="52" t="s">
        <v>2481</v>
      </c>
      <c r="AB6907" s="52" t="s">
        <v>42</v>
      </c>
      <c r="AC6907" s="52" t="s">
        <v>2488</v>
      </c>
      <c r="AD6907" s="52" t="s">
        <v>51</v>
      </c>
    </row>
    <row r="6908" spans="1:30" x14ac:dyDescent="0.25">
      <c r="A6908" s="52" t="s">
        <v>35</v>
      </c>
      <c r="B6908" s="52">
        <v>1</v>
      </c>
      <c r="C6908" s="52">
        <v>21</v>
      </c>
      <c r="D6908" s="52">
        <v>908</v>
      </c>
      <c r="E6908" s="52" t="s">
        <v>215</v>
      </c>
      <c r="F6908" s="52" t="s">
        <v>216</v>
      </c>
      <c r="G6908" s="52">
        <v>20</v>
      </c>
      <c r="H6908" s="52">
        <v>20</v>
      </c>
      <c r="I6908" s="52" t="s">
        <v>42</v>
      </c>
      <c r="J6908" s="52" t="s">
        <v>250</v>
      </c>
      <c r="K6908" s="52" t="s">
        <v>250</v>
      </c>
      <c r="L6908" s="52">
        <v>1</v>
      </c>
      <c r="M6908" s="52" t="s">
        <v>44</v>
      </c>
      <c r="N6908" s="52" t="s">
        <v>150</v>
      </c>
      <c r="O6908" s="52" t="s">
        <v>1534</v>
      </c>
      <c r="Q6908" s="52" t="s">
        <v>1541</v>
      </c>
      <c r="S6908" s="52">
        <v>201510</v>
      </c>
      <c r="T6908" s="52" t="s">
        <v>47</v>
      </c>
      <c r="U6908" s="54">
        <v>0</v>
      </c>
      <c r="V6908" s="54">
        <v>-485</v>
      </c>
      <c r="X6908" s="52">
        <v>610718</v>
      </c>
      <c r="Z6908" s="52" t="s">
        <v>48</v>
      </c>
      <c r="AA6908" s="52" t="s">
        <v>2481</v>
      </c>
      <c r="AB6908" s="52" t="s">
        <v>42</v>
      </c>
      <c r="AC6908" s="52" t="s">
        <v>2488</v>
      </c>
      <c r="AD6908" s="52" t="s">
        <v>51</v>
      </c>
    </row>
    <row r="6909" spans="1:30" x14ac:dyDescent="0.25">
      <c r="A6909" s="52" t="s">
        <v>35</v>
      </c>
      <c r="B6909" s="52">
        <v>1</v>
      </c>
      <c r="C6909" s="52">
        <v>21</v>
      </c>
      <c r="D6909" s="52">
        <v>908</v>
      </c>
      <c r="E6909" s="52" t="s">
        <v>215</v>
      </c>
      <c r="F6909" s="52" t="s">
        <v>216</v>
      </c>
      <c r="G6909" s="52">
        <v>20</v>
      </c>
      <c r="H6909" s="52">
        <v>20</v>
      </c>
      <c r="I6909" s="52" t="s">
        <v>42</v>
      </c>
      <c r="J6909" s="52" t="s">
        <v>250</v>
      </c>
      <c r="K6909" s="52" t="s">
        <v>250</v>
      </c>
      <c r="L6909" s="52">
        <v>1</v>
      </c>
      <c r="M6909" s="52" t="s">
        <v>44</v>
      </c>
      <c r="N6909" s="52" t="s">
        <v>180</v>
      </c>
      <c r="O6909" s="52" t="s">
        <v>1534</v>
      </c>
      <c r="Q6909" s="52" t="s">
        <v>1545</v>
      </c>
      <c r="S6909" s="52">
        <v>201510</v>
      </c>
      <c r="T6909" s="52" t="s">
        <v>47</v>
      </c>
      <c r="U6909" s="54">
        <v>0</v>
      </c>
      <c r="V6909" s="54">
        <v>-62950</v>
      </c>
      <c r="X6909" s="52">
        <v>610719</v>
      </c>
      <c r="Z6909" s="52" t="s">
        <v>48</v>
      </c>
      <c r="AA6909" s="52" t="s">
        <v>2481</v>
      </c>
      <c r="AB6909" s="52" t="s">
        <v>42</v>
      </c>
      <c r="AC6909" s="52" t="s">
        <v>2488</v>
      </c>
      <c r="AD6909" s="52" t="s">
        <v>51</v>
      </c>
    </row>
    <row r="6910" spans="1:30" x14ac:dyDescent="0.25">
      <c r="A6910" s="52" t="s">
        <v>35</v>
      </c>
      <c r="B6910" s="52">
        <v>1</v>
      </c>
      <c r="C6910" s="52">
        <v>21</v>
      </c>
      <c r="D6910" s="52">
        <v>908</v>
      </c>
      <c r="E6910" s="52" t="s">
        <v>215</v>
      </c>
      <c r="F6910" s="52" t="s">
        <v>216</v>
      </c>
      <c r="G6910" s="52">
        <v>20</v>
      </c>
      <c r="H6910" s="52">
        <v>20</v>
      </c>
      <c r="I6910" s="52" t="s">
        <v>42</v>
      </c>
      <c r="J6910" s="52" t="s">
        <v>250</v>
      </c>
      <c r="K6910" s="52" t="s">
        <v>250</v>
      </c>
      <c r="L6910" s="52">
        <v>1</v>
      </c>
      <c r="M6910" s="52" t="s">
        <v>44</v>
      </c>
      <c r="N6910" s="52" t="s">
        <v>180</v>
      </c>
      <c r="O6910" s="52" t="s">
        <v>1534</v>
      </c>
      <c r="Q6910" s="52" t="s">
        <v>1545</v>
      </c>
      <c r="S6910" s="52">
        <v>201510</v>
      </c>
      <c r="T6910" s="52" t="s">
        <v>47</v>
      </c>
      <c r="U6910" s="54">
        <v>0</v>
      </c>
      <c r="V6910" s="54">
        <v>-50750</v>
      </c>
      <c r="X6910" s="52">
        <v>610719</v>
      </c>
      <c r="Z6910" s="52" t="s">
        <v>48</v>
      </c>
      <c r="AA6910" s="52" t="s">
        <v>2481</v>
      </c>
      <c r="AB6910" s="52" t="s">
        <v>42</v>
      </c>
      <c r="AC6910" s="52" t="s">
        <v>2488</v>
      </c>
      <c r="AD6910" s="52" t="s">
        <v>51</v>
      </c>
    </row>
    <row r="6911" spans="1:30" x14ac:dyDescent="0.25">
      <c r="A6911" s="52" t="s">
        <v>35</v>
      </c>
      <c r="B6911" s="52">
        <v>1</v>
      </c>
      <c r="C6911" s="52">
        <v>21</v>
      </c>
      <c r="D6911" s="52">
        <v>908</v>
      </c>
      <c r="E6911" s="52" t="s">
        <v>215</v>
      </c>
      <c r="F6911" s="52" t="s">
        <v>216</v>
      </c>
      <c r="G6911" s="52">
        <v>20</v>
      </c>
      <c r="H6911" s="52">
        <v>20</v>
      </c>
      <c r="I6911" s="52" t="s">
        <v>42</v>
      </c>
      <c r="J6911" s="52" t="s">
        <v>231</v>
      </c>
      <c r="K6911" s="52" t="s">
        <v>231</v>
      </c>
      <c r="L6911" s="52">
        <v>1</v>
      </c>
      <c r="M6911" s="52" t="s">
        <v>44</v>
      </c>
      <c r="N6911" s="52" t="s">
        <v>180</v>
      </c>
      <c r="O6911" s="52" t="s">
        <v>1534</v>
      </c>
      <c r="Q6911" s="52" t="s">
        <v>2483</v>
      </c>
      <c r="S6911" s="52">
        <v>201510</v>
      </c>
      <c r="T6911" s="52" t="s">
        <v>47</v>
      </c>
      <c r="U6911" s="54">
        <v>0</v>
      </c>
      <c r="V6911" s="54">
        <v>-21226.5</v>
      </c>
      <c r="X6911" s="52">
        <v>610847</v>
      </c>
      <c r="Z6911" s="52" t="s">
        <v>48</v>
      </c>
      <c r="AA6911" s="52" t="s">
        <v>2481</v>
      </c>
      <c r="AB6911" s="52" t="s">
        <v>42</v>
      </c>
      <c r="AC6911" s="52" t="s">
        <v>2488</v>
      </c>
      <c r="AD6911" s="52" t="s">
        <v>51</v>
      </c>
    </row>
    <row r="6912" spans="1:30" x14ac:dyDescent="0.25">
      <c r="A6912" s="52" t="s">
        <v>35</v>
      </c>
      <c r="B6912" s="52">
        <v>1</v>
      </c>
      <c r="C6912" s="52">
        <v>21</v>
      </c>
      <c r="D6912" s="52">
        <v>908</v>
      </c>
      <c r="E6912" s="52" t="s">
        <v>215</v>
      </c>
      <c r="F6912" s="52" t="s">
        <v>216</v>
      </c>
      <c r="G6912" s="52">
        <v>20</v>
      </c>
      <c r="H6912" s="52">
        <v>20</v>
      </c>
      <c r="I6912" s="52" t="s">
        <v>42</v>
      </c>
      <c r="J6912" s="52" t="s">
        <v>217</v>
      </c>
      <c r="K6912" s="52" t="s">
        <v>217</v>
      </c>
      <c r="L6912" s="52">
        <v>1</v>
      </c>
      <c r="M6912" s="52" t="s">
        <v>44</v>
      </c>
      <c r="N6912" s="52" t="s">
        <v>180</v>
      </c>
      <c r="O6912" s="52" t="s">
        <v>1534</v>
      </c>
      <c r="Q6912" s="52" t="s">
        <v>2483</v>
      </c>
      <c r="S6912" s="52">
        <v>201510</v>
      </c>
      <c r="T6912" s="52" t="s">
        <v>47</v>
      </c>
      <c r="U6912" s="54">
        <v>0</v>
      </c>
      <c r="V6912" s="54">
        <v>-12900.98</v>
      </c>
      <c r="X6912" s="52">
        <v>610845</v>
      </c>
      <c r="Z6912" s="52" t="s">
        <v>48</v>
      </c>
      <c r="AA6912" s="52" t="s">
        <v>2481</v>
      </c>
      <c r="AB6912" s="52" t="s">
        <v>42</v>
      </c>
      <c r="AC6912" s="52" t="s">
        <v>2488</v>
      </c>
      <c r="AD6912" s="52" t="s">
        <v>51</v>
      </c>
    </row>
    <row r="6913" spans="1:30" x14ac:dyDescent="0.25">
      <c r="A6913" s="52" t="s">
        <v>35</v>
      </c>
      <c r="B6913" s="52">
        <v>1</v>
      </c>
      <c r="C6913" s="52">
        <v>21</v>
      </c>
      <c r="D6913" s="52">
        <v>908</v>
      </c>
      <c r="E6913" s="52" t="s">
        <v>215</v>
      </c>
      <c r="F6913" s="52" t="s">
        <v>216</v>
      </c>
      <c r="G6913" s="52">
        <v>20</v>
      </c>
      <c r="H6913" s="52">
        <v>20</v>
      </c>
      <c r="I6913" s="52" t="s">
        <v>42</v>
      </c>
      <c r="J6913" s="52" t="s">
        <v>250</v>
      </c>
      <c r="K6913" s="52" t="s">
        <v>250</v>
      </c>
      <c r="L6913" s="52">
        <v>1</v>
      </c>
      <c r="M6913" s="52" t="s">
        <v>44</v>
      </c>
      <c r="N6913" s="52" t="s">
        <v>180</v>
      </c>
      <c r="O6913" s="52" t="s">
        <v>1534</v>
      </c>
      <c r="Q6913" s="52" t="s">
        <v>1545</v>
      </c>
      <c r="S6913" s="52">
        <v>201510</v>
      </c>
      <c r="T6913" s="52" t="s">
        <v>47</v>
      </c>
      <c r="U6913" s="54">
        <v>0</v>
      </c>
      <c r="V6913" s="54">
        <v>-1800</v>
      </c>
      <c r="X6913" s="52">
        <v>610719</v>
      </c>
      <c r="Z6913" s="52" t="s">
        <v>48</v>
      </c>
      <c r="AA6913" s="52" t="s">
        <v>2481</v>
      </c>
      <c r="AB6913" s="52" t="s">
        <v>42</v>
      </c>
      <c r="AC6913" s="52" t="s">
        <v>2488</v>
      </c>
      <c r="AD6913" s="52" t="s">
        <v>51</v>
      </c>
    </row>
    <row r="6914" spans="1:30" x14ac:dyDescent="0.25">
      <c r="A6914" s="52" t="s">
        <v>35</v>
      </c>
      <c r="B6914" s="52">
        <v>1</v>
      </c>
      <c r="C6914" s="52">
        <v>21</v>
      </c>
      <c r="D6914" s="52">
        <v>908</v>
      </c>
      <c r="E6914" s="52" t="s">
        <v>215</v>
      </c>
      <c r="F6914" s="52" t="s">
        <v>216</v>
      </c>
      <c r="G6914" s="52">
        <v>20</v>
      </c>
      <c r="H6914" s="52">
        <v>20</v>
      </c>
      <c r="I6914" s="52" t="s">
        <v>42</v>
      </c>
      <c r="J6914" s="52" t="s">
        <v>231</v>
      </c>
      <c r="K6914" s="52" t="s">
        <v>231</v>
      </c>
      <c r="L6914" s="52">
        <v>1</v>
      </c>
      <c r="M6914" s="52" t="s">
        <v>44</v>
      </c>
      <c r="N6914" s="52" t="s">
        <v>150</v>
      </c>
      <c r="O6914" s="52" t="s">
        <v>1534</v>
      </c>
      <c r="Q6914" s="52" t="s">
        <v>2489</v>
      </c>
      <c r="S6914" s="52">
        <v>201510</v>
      </c>
      <c r="T6914" s="52" t="s">
        <v>47</v>
      </c>
      <c r="U6914" s="54">
        <v>0</v>
      </c>
      <c r="V6914" s="54">
        <v>-53333.25</v>
      </c>
      <c r="X6914" s="52">
        <v>610846</v>
      </c>
      <c r="Z6914" s="52" t="s">
        <v>48</v>
      </c>
      <c r="AA6914" s="52" t="s">
        <v>2481</v>
      </c>
      <c r="AB6914" s="52" t="s">
        <v>42</v>
      </c>
      <c r="AC6914" s="52" t="s">
        <v>2488</v>
      </c>
      <c r="AD6914" s="52" t="s">
        <v>51</v>
      </c>
    </row>
    <row r="6915" spans="1:30" x14ac:dyDescent="0.25">
      <c r="A6915" s="52" t="s">
        <v>35</v>
      </c>
      <c r="B6915" s="52">
        <v>1</v>
      </c>
      <c r="C6915" s="52">
        <v>21</v>
      </c>
      <c r="D6915" s="52">
        <v>908</v>
      </c>
      <c r="E6915" s="52" t="s">
        <v>122</v>
      </c>
      <c r="F6915" s="52" t="s">
        <v>123</v>
      </c>
      <c r="G6915" s="52">
        <v>20</v>
      </c>
      <c r="H6915" s="52">
        <v>20</v>
      </c>
      <c r="I6915" s="52" t="s">
        <v>42</v>
      </c>
      <c r="J6915" s="52" t="s">
        <v>298</v>
      </c>
      <c r="K6915" s="52" t="s">
        <v>298</v>
      </c>
      <c r="L6915" s="52">
        <v>1</v>
      </c>
      <c r="M6915" s="52" t="s">
        <v>44</v>
      </c>
      <c r="N6915" s="52" t="s">
        <v>150</v>
      </c>
      <c r="O6915" s="52" t="s">
        <v>1562</v>
      </c>
      <c r="Q6915" s="52" t="s">
        <v>2491</v>
      </c>
      <c r="S6915" s="52">
        <v>201510</v>
      </c>
      <c r="T6915" s="52" t="s">
        <v>47</v>
      </c>
      <c r="U6915" s="54">
        <v>0</v>
      </c>
      <c r="V6915" s="54">
        <v>-45000</v>
      </c>
      <c r="Z6915" s="52" t="s">
        <v>48</v>
      </c>
      <c r="AA6915" s="52" t="s">
        <v>461</v>
      </c>
      <c r="AB6915" s="52" t="s">
        <v>42</v>
      </c>
      <c r="AC6915" s="52" t="s">
        <v>2492</v>
      </c>
      <c r="AD6915" s="52" t="s">
        <v>51</v>
      </c>
    </row>
    <row r="6916" spans="1:30" x14ac:dyDescent="0.25">
      <c r="A6916" s="52" t="s">
        <v>35</v>
      </c>
      <c r="B6916" s="52">
        <v>1</v>
      </c>
      <c r="C6916" s="52">
        <v>21</v>
      </c>
      <c r="D6916" s="52">
        <v>908</v>
      </c>
      <c r="E6916" s="52" t="s">
        <v>215</v>
      </c>
      <c r="F6916" s="52" t="s">
        <v>216</v>
      </c>
      <c r="G6916" s="52">
        <v>20</v>
      </c>
      <c r="H6916" s="52">
        <v>20</v>
      </c>
      <c r="I6916" s="52" t="s">
        <v>42</v>
      </c>
      <c r="J6916" s="52" t="s">
        <v>261</v>
      </c>
      <c r="K6916" s="52" t="s">
        <v>261</v>
      </c>
      <c r="L6916" s="52">
        <v>1</v>
      </c>
      <c r="M6916" s="52" t="s">
        <v>44</v>
      </c>
      <c r="N6916" s="52" t="s">
        <v>150</v>
      </c>
      <c r="O6916" s="52" t="s">
        <v>42</v>
      </c>
      <c r="P6916" s="52" t="s">
        <v>392</v>
      </c>
      <c r="Q6916" s="52" t="s">
        <v>1717</v>
      </c>
      <c r="R6916" s="52">
        <v>2567438</v>
      </c>
      <c r="S6916" s="52">
        <v>201510</v>
      </c>
      <c r="T6916" s="52" t="s">
        <v>52</v>
      </c>
      <c r="U6916" s="54">
        <v>263.92</v>
      </c>
      <c r="V6916" s="54">
        <v>263.92</v>
      </c>
      <c r="W6916" s="52" t="s">
        <v>340</v>
      </c>
      <c r="X6916" s="52">
        <v>618218</v>
      </c>
      <c r="Z6916" s="52" t="s">
        <v>48</v>
      </c>
      <c r="AA6916" s="52" t="s">
        <v>315</v>
      </c>
      <c r="AB6916" s="52" t="s">
        <v>42</v>
      </c>
      <c r="AC6916" s="52" t="s">
        <v>2641</v>
      </c>
      <c r="AD6916" s="52" t="s">
        <v>146</v>
      </c>
    </row>
    <row r="6917" spans="1:30" x14ac:dyDescent="0.25">
      <c r="A6917" s="52" t="s">
        <v>35</v>
      </c>
      <c r="B6917" s="52">
        <v>1</v>
      </c>
      <c r="C6917" s="52">
        <v>21</v>
      </c>
      <c r="D6917" s="52">
        <v>908</v>
      </c>
      <c r="E6917" s="52" t="s">
        <v>215</v>
      </c>
      <c r="F6917" s="52" t="s">
        <v>216</v>
      </c>
      <c r="G6917" s="52">
        <v>20</v>
      </c>
      <c r="H6917" s="52">
        <v>20</v>
      </c>
      <c r="I6917" s="52" t="s">
        <v>42</v>
      </c>
      <c r="J6917" s="52" t="s">
        <v>217</v>
      </c>
      <c r="K6917" s="52" t="s">
        <v>217</v>
      </c>
      <c r="L6917" s="52">
        <v>1</v>
      </c>
      <c r="M6917" s="52" t="s">
        <v>44</v>
      </c>
      <c r="N6917" s="52" t="s">
        <v>150</v>
      </c>
      <c r="O6917" s="52" t="s">
        <v>42</v>
      </c>
      <c r="P6917" s="52" t="s">
        <v>392</v>
      </c>
      <c r="Q6917" s="52" t="s">
        <v>1717</v>
      </c>
      <c r="R6917" s="52">
        <v>2567438</v>
      </c>
      <c r="S6917" s="52">
        <v>201510</v>
      </c>
      <c r="T6917" s="52" t="s">
        <v>52</v>
      </c>
      <c r="U6917" s="54">
        <v>279.43</v>
      </c>
      <c r="V6917" s="54">
        <v>279.43</v>
      </c>
      <c r="W6917" s="52" t="s">
        <v>340</v>
      </c>
      <c r="X6917" s="52">
        <v>618218</v>
      </c>
      <c r="Z6917" s="52" t="s">
        <v>48</v>
      </c>
      <c r="AA6917" s="52" t="s">
        <v>315</v>
      </c>
      <c r="AB6917" s="52" t="s">
        <v>42</v>
      </c>
      <c r="AC6917" s="52" t="s">
        <v>2641</v>
      </c>
      <c r="AD6917" s="52" t="s">
        <v>146</v>
      </c>
    </row>
    <row r="6918" spans="1:30" x14ac:dyDescent="0.25">
      <c r="A6918" s="52" t="s">
        <v>35</v>
      </c>
      <c r="B6918" s="52">
        <v>1</v>
      </c>
      <c r="C6918" s="52">
        <v>21</v>
      </c>
      <c r="D6918" s="52">
        <v>908</v>
      </c>
      <c r="E6918" s="52" t="s">
        <v>215</v>
      </c>
      <c r="F6918" s="52" t="s">
        <v>216</v>
      </c>
      <c r="G6918" s="52">
        <v>20</v>
      </c>
      <c r="H6918" s="52">
        <v>20</v>
      </c>
      <c r="I6918" s="52" t="s">
        <v>42</v>
      </c>
      <c r="J6918" s="52" t="s">
        <v>261</v>
      </c>
      <c r="K6918" s="52" t="s">
        <v>261</v>
      </c>
      <c r="L6918" s="52">
        <v>1</v>
      </c>
      <c r="M6918" s="52" t="s">
        <v>44</v>
      </c>
      <c r="N6918" s="52" t="s">
        <v>150</v>
      </c>
      <c r="O6918" s="52" t="s">
        <v>42</v>
      </c>
      <c r="P6918" s="52" t="s">
        <v>392</v>
      </c>
      <c r="Q6918" s="52" t="s">
        <v>1717</v>
      </c>
      <c r="R6918" s="52">
        <v>2560863</v>
      </c>
      <c r="S6918" s="52">
        <v>201510</v>
      </c>
      <c r="T6918" s="52" t="s">
        <v>52</v>
      </c>
      <c r="U6918" s="54">
        <v>263.92</v>
      </c>
      <c r="V6918" s="54">
        <v>263.92</v>
      </c>
      <c r="W6918" s="52" t="s">
        <v>340</v>
      </c>
      <c r="X6918" s="52">
        <v>618218</v>
      </c>
      <c r="Z6918" s="52" t="s">
        <v>48</v>
      </c>
      <c r="AA6918" s="52" t="s">
        <v>315</v>
      </c>
      <c r="AB6918" s="52" t="s">
        <v>42</v>
      </c>
      <c r="AC6918" s="52" t="s">
        <v>2642</v>
      </c>
      <c r="AD6918" s="52" t="s">
        <v>146</v>
      </c>
    </row>
    <row r="6919" spans="1:30" x14ac:dyDescent="0.25">
      <c r="A6919" s="52" t="s">
        <v>35</v>
      </c>
      <c r="B6919" s="52">
        <v>1</v>
      </c>
      <c r="C6919" s="52">
        <v>21</v>
      </c>
      <c r="D6919" s="52">
        <v>908</v>
      </c>
      <c r="E6919" s="52" t="s">
        <v>215</v>
      </c>
      <c r="F6919" s="52" t="s">
        <v>216</v>
      </c>
      <c r="G6919" s="52">
        <v>20</v>
      </c>
      <c r="H6919" s="52">
        <v>20</v>
      </c>
      <c r="I6919" s="52" t="s">
        <v>42</v>
      </c>
      <c r="J6919" s="52" t="s">
        <v>437</v>
      </c>
      <c r="K6919" s="52" t="s">
        <v>437</v>
      </c>
      <c r="L6919" s="52">
        <v>1</v>
      </c>
      <c r="M6919" s="52" t="s">
        <v>44</v>
      </c>
      <c r="N6919" s="52" t="s">
        <v>150</v>
      </c>
      <c r="O6919" s="52" t="s">
        <v>42</v>
      </c>
      <c r="P6919" s="52" t="s">
        <v>392</v>
      </c>
      <c r="Q6919" s="52" t="s">
        <v>1717</v>
      </c>
      <c r="R6919" s="52">
        <v>2560863</v>
      </c>
      <c r="S6919" s="52">
        <v>201510</v>
      </c>
      <c r="T6919" s="52" t="s">
        <v>52</v>
      </c>
      <c r="U6919" s="54">
        <v>248.38</v>
      </c>
      <c r="V6919" s="54">
        <v>248.38</v>
      </c>
      <c r="W6919" s="52" t="s">
        <v>340</v>
      </c>
      <c r="X6919" s="52">
        <v>618218</v>
      </c>
      <c r="Z6919" s="52" t="s">
        <v>48</v>
      </c>
      <c r="AA6919" s="52" t="s">
        <v>315</v>
      </c>
      <c r="AB6919" s="52" t="s">
        <v>42</v>
      </c>
      <c r="AC6919" s="52" t="s">
        <v>2642</v>
      </c>
      <c r="AD6919" s="52" t="s">
        <v>146</v>
      </c>
    </row>
    <row r="6920" spans="1:30" x14ac:dyDescent="0.25">
      <c r="A6920" s="52" t="s">
        <v>35</v>
      </c>
      <c r="B6920" s="52">
        <v>1</v>
      </c>
      <c r="C6920" s="52">
        <v>21</v>
      </c>
      <c r="D6920" s="52">
        <v>908</v>
      </c>
      <c r="E6920" s="52" t="s">
        <v>215</v>
      </c>
      <c r="F6920" s="52" t="s">
        <v>216</v>
      </c>
      <c r="G6920" s="52">
        <v>20</v>
      </c>
      <c r="H6920" s="52">
        <v>20</v>
      </c>
      <c r="I6920" s="52" t="s">
        <v>42</v>
      </c>
      <c r="J6920" s="52" t="s">
        <v>250</v>
      </c>
      <c r="K6920" s="52" t="s">
        <v>250</v>
      </c>
      <c r="L6920" s="52">
        <v>1</v>
      </c>
      <c r="M6920" s="52" t="s">
        <v>44</v>
      </c>
      <c r="N6920" s="52" t="s">
        <v>180</v>
      </c>
      <c r="O6920" s="52" t="s">
        <v>42</v>
      </c>
      <c r="P6920" s="52" t="s">
        <v>1719</v>
      </c>
      <c r="Q6920" s="52" t="s">
        <v>2643</v>
      </c>
      <c r="R6920" s="52">
        <v>2561116</v>
      </c>
      <c r="S6920" s="52">
        <v>201510</v>
      </c>
      <c r="T6920" s="52" t="s">
        <v>52</v>
      </c>
      <c r="U6920" s="54">
        <v>50750</v>
      </c>
      <c r="V6920" s="54">
        <v>50750</v>
      </c>
      <c r="W6920" s="52" t="s">
        <v>340</v>
      </c>
      <c r="X6920" s="52">
        <v>610719</v>
      </c>
      <c r="Z6920" s="52" t="s">
        <v>48</v>
      </c>
      <c r="AA6920" s="52" t="s">
        <v>315</v>
      </c>
      <c r="AB6920" s="52" t="s">
        <v>42</v>
      </c>
      <c r="AC6920" s="52" t="s">
        <v>2642</v>
      </c>
      <c r="AD6920" s="52" t="s">
        <v>146</v>
      </c>
    </row>
    <row r="6921" spans="1:30" x14ac:dyDescent="0.25">
      <c r="A6921" s="52" t="s">
        <v>35</v>
      </c>
      <c r="B6921" s="52">
        <v>1</v>
      </c>
      <c r="C6921" s="52">
        <v>21</v>
      </c>
      <c r="D6921" s="52">
        <v>908</v>
      </c>
      <c r="E6921" s="52" t="s">
        <v>215</v>
      </c>
      <c r="F6921" s="52" t="s">
        <v>216</v>
      </c>
      <c r="G6921" s="52">
        <v>20</v>
      </c>
      <c r="H6921" s="52">
        <v>20</v>
      </c>
      <c r="I6921" s="52" t="s">
        <v>42</v>
      </c>
      <c r="J6921" s="52" t="s">
        <v>231</v>
      </c>
      <c r="K6921" s="52" t="s">
        <v>231</v>
      </c>
      <c r="L6921" s="52">
        <v>1</v>
      </c>
      <c r="M6921" s="52" t="s">
        <v>44</v>
      </c>
      <c r="N6921" s="52" t="s">
        <v>150</v>
      </c>
      <c r="O6921" s="52" t="s">
        <v>42</v>
      </c>
      <c r="P6921" s="52" t="s">
        <v>392</v>
      </c>
      <c r="Q6921" s="52" t="s">
        <v>1717</v>
      </c>
      <c r="R6921" s="52">
        <v>2561058</v>
      </c>
      <c r="S6921" s="52">
        <v>201510</v>
      </c>
      <c r="T6921" s="52" t="s">
        <v>52</v>
      </c>
      <c r="U6921" s="54">
        <v>232.86</v>
      </c>
      <c r="V6921" s="54">
        <v>232.86</v>
      </c>
      <c r="W6921" s="52" t="s">
        <v>340</v>
      </c>
      <c r="X6921" s="52">
        <v>618218</v>
      </c>
      <c r="Z6921" s="52" t="s">
        <v>48</v>
      </c>
      <c r="AA6921" s="52" t="s">
        <v>315</v>
      </c>
      <c r="AB6921" s="52" t="s">
        <v>42</v>
      </c>
      <c r="AC6921" s="52" t="s">
        <v>2642</v>
      </c>
      <c r="AD6921" s="52" t="s">
        <v>146</v>
      </c>
    </row>
    <row r="6922" spans="1:30" x14ac:dyDescent="0.25">
      <c r="A6922" s="52" t="s">
        <v>35</v>
      </c>
      <c r="B6922" s="52">
        <v>1</v>
      </c>
      <c r="C6922" s="52">
        <v>21</v>
      </c>
      <c r="D6922" s="52">
        <v>908</v>
      </c>
      <c r="E6922" s="52" t="s">
        <v>215</v>
      </c>
      <c r="F6922" s="52" t="s">
        <v>216</v>
      </c>
      <c r="G6922" s="52">
        <v>20</v>
      </c>
      <c r="H6922" s="52">
        <v>20</v>
      </c>
      <c r="I6922" s="52" t="s">
        <v>42</v>
      </c>
      <c r="J6922" s="52" t="s">
        <v>217</v>
      </c>
      <c r="K6922" s="52" t="s">
        <v>217</v>
      </c>
      <c r="L6922" s="52">
        <v>1</v>
      </c>
      <c r="M6922" s="52" t="s">
        <v>44</v>
      </c>
      <c r="N6922" s="52" t="s">
        <v>150</v>
      </c>
      <c r="O6922" s="52" t="s">
        <v>42</v>
      </c>
      <c r="P6922" s="52" t="s">
        <v>392</v>
      </c>
      <c r="Q6922" s="52" t="s">
        <v>1717</v>
      </c>
      <c r="R6922" s="52">
        <v>2561058</v>
      </c>
      <c r="S6922" s="52">
        <v>201510</v>
      </c>
      <c r="T6922" s="52" t="s">
        <v>52</v>
      </c>
      <c r="U6922" s="54">
        <v>279.43</v>
      </c>
      <c r="V6922" s="54">
        <v>279.43</v>
      </c>
      <c r="W6922" s="52" t="s">
        <v>340</v>
      </c>
      <c r="X6922" s="52">
        <v>618218</v>
      </c>
      <c r="Z6922" s="52" t="s">
        <v>48</v>
      </c>
      <c r="AA6922" s="52" t="s">
        <v>315</v>
      </c>
      <c r="AB6922" s="52" t="s">
        <v>42</v>
      </c>
      <c r="AC6922" s="52" t="s">
        <v>2642</v>
      </c>
      <c r="AD6922" s="52" t="s">
        <v>146</v>
      </c>
    </row>
    <row r="6923" spans="1:30" x14ac:dyDescent="0.25">
      <c r="A6923" s="52" t="s">
        <v>35</v>
      </c>
      <c r="B6923" s="52">
        <v>1</v>
      </c>
      <c r="C6923" s="52">
        <v>21</v>
      </c>
      <c r="D6923" s="52">
        <v>908</v>
      </c>
      <c r="E6923" s="52" t="s">
        <v>215</v>
      </c>
      <c r="F6923" s="52" t="s">
        <v>216</v>
      </c>
      <c r="G6923" s="52">
        <v>20</v>
      </c>
      <c r="H6923" s="52">
        <v>20</v>
      </c>
      <c r="I6923" s="52" t="s">
        <v>42</v>
      </c>
      <c r="J6923" s="52" t="s">
        <v>437</v>
      </c>
      <c r="K6923" s="52" t="s">
        <v>437</v>
      </c>
      <c r="L6923" s="52">
        <v>1</v>
      </c>
      <c r="M6923" s="52" t="s">
        <v>44</v>
      </c>
      <c r="N6923" s="52" t="s">
        <v>150</v>
      </c>
      <c r="O6923" s="52" t="s">
        <v>42</v>
      </c>
      <c r="P6923" s="52" t="s">
        <v>392</v>
      </c>
      <c r="Q6923" s="52" t="s">
        <v>1717</v>
      </c>
      <c r="R6923" s="52">
        <v>2567438</v>
      </c>
      <c r="S6923" s="52">
        <v>201510</v>
      </c>
      <c r="T6923" s="52" t="s">
        <v>52</v>
      </c>
      <c r="U6923" s="54">
        <v>248.38</v>
      </c>
      <c r="V6923" s="54">
        <v>248.38</v>
      </c>
      <c r="W6923" s="52" t="s">
        <v>340</v>
      </c>
      <c r="X6923" s="52">
        <v>618218</v>
      </c>
      <c r="Z6923" s="52" t="s">
        <v>48</v>
      </c>
      <c r="AA6923" s="52" t="s">
        <v>315</v>
      </c>
      <c r="AB6923" s="52" t="s">
        <v>42</v>
      </c>
      <c r="AC6923" s="52" t="s">
        <v>2641</v>
      </c>
      <c r="AD6923" s="52" t="s">
        <v>146</v>
      </c>
    </row>
    <row r="6924" spans="1:30" x14ac:dyDescent="0.25">
      <c r="A6924" s="52" t="s">
        <v>35</v>
      </c>
      <c r="B6924" s="52">
        <v>1</v>
      </c>
      <c r="C6924" s="52">
        <v>21</v>
      </c>
      <c r="D6924" s="52">
        <v>908</v>
      </c>
      <c r="E6924" s="52" t="s">
        <v>122</v>
      </c>
      <c r="F6924" s="52" t="s">
        <v>123</v>
      </c>
      <c r="G6924" s="52">
        <v>20</v>
      </c>
      <c r="H6924" s="52">
        <v>20</v>
      </c>
      <c r="I6924" s="52" t="s">
        <v>42</v>
      </c>
      <c r="J6924" s="52" t="s">
        <v>285</v>
      </c>
      <c r="K6924" s="52" t="s">
        <v>285</v>
      </c>
      <c r="L6924" s="52">
        <v>1</v>
      </c>
      <c r="M6924" s="52" t="s">
        <v>44</v>
      </c>
      <c r="N6924" s="52" t="s">
        <v>150</v>
      </c>
      <c r="O6924" s="52" t="s">
        <v>42</v>
      </c>
      <c r="P6924" s="52" t="s">
        <v>463</v>
      </c>
      <c r="Q6924" s="52" t="s">
        <v>464</v>
      </c>
      <c r="R6924" s="52">
        <v>2543710</v>
      </c>
      <c r="S6924" s="52">
        <v>201510</v>
      </c>
      <c r="T6924" s="52" t="s">
        <v>52</v>
      </c>
      <c r="U6924" s="54">
        <v>36446.629999999997</v>
      </c>
      <c r="V6924" s="54">
        <v>36446.629999999997</v>
      </c>
      <c r="W6924" s="52" t="s">
        <v>340</v>
      </c>
      <c r="X6924" s="52">
        <v>618936</v>
      </c>
      <c r="Z6924" s="52" t="s">
        <v>48</v>
      </c>
      <c r="AA6924" s="52" t="s">
        <v>315</v>
      </c>
      <c r="AB6924" s="52" t="s">
        <v>42</v>
      </c>
      <c r="AC6924" s="52" t="s">
        <v>2644</v>
      </c>
      <c r="AD6924" s="52" t="s">
        <v>146</v>
      </c>
    </row>
    <row r="6925" spans="1:30" x14ac:dyDescent="0.25">
      <c r="A6925" s="52" t="s">
        <v>35</v>
      </c>
      <c r="B6925" s="52">
        <v>1</v>
      </c>
      <c r="C6925" s="52">
        <v>21</v>
      </c>
      <c r="D6925" s="52">
        <v>908</v>
      </c>
      <c r="E6925" s="52" t="s">
        <v>122</v>
      </c>
      <c r="F6925" s="52" t="s">
        <v>123</v>
      </c>
      <c r="G6925" s="52">
        <v>20</v>
      </c>
      <c r="H6925" s="52">
        <v>20</v>
      </c>
      <c r="I6925" s="52" t="s">
        <v>42</v>
      </c>
      <c r="J6925" s="52" t="s">
        <v>298</v>
      </c>
      <c r="K6925" s="52" t="s">
        <v>298</v>
      </c>
      <c r="L6925" s="52">
        <v>1</v>
      </c>
      <c r="M6925" s="52" t="s">
        <v>44</v>
      </c>
      <c r="N6925" s="52" t="s">
        <v>150</v>
      </c>
      <c r="O6925" s="52" t="s">
        <v>42</v>
      </c>
      <c r="P6925" s="52" t="s">
        <v>851</v>
      </c>
      <c r="Q6925" s="52" t="s">
        <v>1710</v>
      </c>
      <c r="R6925" s="52">
        <v>2559283</v>
      </c>
      <c r="S6925" s="52">
        <v>201510</v>
      </c>
      <c r="T6925" s="52" t="s">
        <v>52</v>
      </c>
      <c r="U6925" s="54">
        <v>5134.08</v>
      </c>
      <c r="V6925" s="54">
        <v>5134.08</v>
      </c>
      <c r="W6925" s="52" t="s">
        <v>340</v>
      </c>
      <c r="X6925" s="52">
        <v>663854</v>
      </c>
      <c r="Z6925" s="52" t="s">
        <v>48</v>
      </c>
      <c r="AA6925" s="52" t="s">
        <v>315</v>
      </c>
      <c r="AB6925" s="52" t="s">
        <v>42</v>
      </c>
      <c r="AC6925" s="52" t="s">
        <v>2642</v>
      </c>
      <c r="AD6925" s="52" t="s">
        <v>146</v>
      </c>
    </row>
    <row r="6926" spans="1:30" x14ac:dyDescent="0.25">
      <c r="A6926" s="52" t="s">
        <v>35</v>
      </c>
      <c r="B6926" s="52">
        <v>1</v>
      </c>
      <c r="C6926" s="52">
        <v>21</v>
      </c>
      <c r="D6926" s="52">
        <v>908</v>
      </c>
      <c r="E6926" s="52" t="s">
        <v>215</v>
      </c>
      <c r="F6926" s="52" t="s">
        <v>216</v>
      </c>
      <c r="G6926" s="52">
        <v>20</v>
      </c>
      <c r="H6926" s="52">
        <v>20</v>
      </c>
      <c r="I6926" s="52" t="s">
        <v>42</v>
      </c>
      <c r="J6926" s="52" t="s">
        <v>217</v>
      </c>
      <c r="K6926" s="52" t="s">
        <v>217</v>
      </c>
      <c r="L6926" s="52">
        <v>1</v>
      </c>
      <c r="M6926" s="52" t="s">
        <v>44</v>
      </c>
      <c r="N6926" s="52" t="s">
        <v>150</v>
      </c>
      <c r="O6926" s="52" t="s">
        <v>42</v>
      </c>
      <c r="P6926" s="52" t="s">
        <v>392</v>
      </c>
      <c r="Q6926" s="52" t="s">
        <v>1717</v>
      </c>
      <c r="R6926" s="52">
        <v>2560863</v>
      </c>
      <c r="S6926" s="52">
        <v>201510</v>
      </c>
      <c r="T6926" s="52" t="s">
        <v>52</v>
      </c>
      <c r="U6926" s="54">
        <v>279.43</v>
      </c>
      <c r="V6926" s="54">
        <v>279.43</v>
      </c>
      <c r="W6926" s="52" t="s">
        <v>340</v>
      </c>
      <c r="X6926" s="52">
        <v>618218</v>
      </c>
      <c r="Z6926" s="52" t="s">
        <v>48</v>
      </c>
      <c r="AA6926" s="52" t="s">
        <v>315</v>
      </c>
      <c r="AB6926" s="52" t="s">
        <v>42</v>
      </c>
      <c r="AC6926" s="52" t="s">
        <v>2642</v>
      </c>
      <c r="AD6926" s="52" t="s">
        <v>146</v>
      </c>
    </row>
    <row r="6927" spans="1:30" x14ac:dyDescent="0.25">
      <c r="A6927" s="52" t="s">
        <v>35</v>
      </c>
      <c r="B6927" s="52">
        <v>1</v>
      </c>
      <c r="C6927" s="52">
        <v>21</v>
      </c>
      <c r="D6927" s="52">
        <v>908</v>
      </c>
      <c r="E6927" s="52" t="s">
        <v>215</v>
      </c>
      <c r="F6927" s="52" t="s">
        <v>216</v>
      </c>
      <c r="G6927" s="52">
        <v>20</v>
      </c>
      <c r="H6927" s="52">
        <v>20</v>
      </c>
      <c r="I6927" s="52" t="s">
        <v>42</v>
      </c>
      <c r="J6927" s="52" t="s">
        <v>250</v>
      </c>
      <c r="K6927" s="52" t="s">
        <v>250</v>
      </c>
      <c r="L6927" s="52">
        <v>1</v>
      </c>
      <c r="M6927" s="52" t="s">
        <v>44</v>
      </c>
      <c r="N6927" s="52" t="s">
        <v>150</v>
      </c>
      <c r="O6927" s="52" t="s">
        <v>42</v>
      </c>
      <c r="P6927" s="52" t="s">
        <v>1719</v>
      </c>
      <c r="Q6927" s="52" t="s">
        <v>1720</v>
      </c>
      <c r="R6927" s="52">
        <v>2559316</v>
      </c>
      <c r="S6927" s="52">
        <v>201510</v>
      </c>
      <c r="T6927" s="52" t="s">
        <v>52</v>
      </c>
      <c r="U6927" s="54">
        <v>1552</v>
      </c>
      <c r="V6927" s="54">
        <v>1552</v>
      </c>
      <c r="W6927" s="52" t="s">
        <v>340</v>
      </c>
      <c r="X6927" s="52">
        <v>610718</v>
      </c>
      <c r="Z6927" s="52" t="s">
        <v>48</v>
      </c>
      <c r="AA6927" s="52" t="s">
        <v>315</v>
      </c>
      <c r="AB6927" s="52" t="s">
        <v>42</v>
      </c>
      <c r="AC6927" s="52" t="s">
        <v>2645</v>
      </c>
      <c r="AD6927" s="52" t="s">
        <v>146</v>
      </c>
    </row>
    <row r="6928" spans="1:30" x14ac:dyDescent="0.25">
      <c r="A6928" s="52" t="s">
        <v>35</v>
      </c>
      <c r="B6928" s="52">
        <v>1</v>
      </c>
      <c r="C6928" s="52">
        <v>21</v>
      </c>
      <c r="D6928" s="52">
        <v>908</v>
      </c>
      <c r="E6928" s="52" t="s">
        <v>215</v>
      </c>
      <c r="F6928" s="52" t="s">
        <v>216</v>
      </c>
      <c r="G6928" s="52">
        <v>20</v>
      </c>
      <c r="H6928" s="52">
        <v>20</v>
      </c>
      <c r="I6928" s="52" t="s">
        <v>42</v>
      </c>
      <c r="J6928" s="52" t="s">
        <v>231</v>
      </c>
      <c r="K6928" s="52" t="s">
        <v>231</v>
      </c>
      <c r="L6928" s="52">
        <v>1</v>
      </c>
      <c r="M6928" s="52" t="s">
        <v>44</v>
      </c>
      <c r="N6928" s="52" t="s">
        <v>150</v>
      </c>
      <c r="O6928" s="52" t="s">
        <v>42</v>
      </c>
      <c r="P6928" s="52" t="s">
        <v>392</v>
      </c>
      <c r="Q6928" s="52" t="s">
        <v>1717</v>
      </c>
      <c r="R6928" s="52">
        <v>2567438</v>
      </c>
      <c r="S6928" s="52">
        <v>201510</v>
      </c>
      <c r="T6928" s="52" t="s">
        <v>52</v>
      </c>
      <c r="U6928" s="54">
        <v>232.86</v>
      </c>
      <c r="V6928" s="54">
        <v>232.86</v>
      </c>
      <c r="W6928" s="52" t="s">
        <v>340</v>
      </c>
      <c r="X6928" s="52">
        <v>618218</v>
      </c>
      <c r="Z6928" s="52" t="s">
        <v>48</v>
      </c>
      <c r="AA6928" s="52" t="s">
        <v>315</v>
      </c>
      <c r="AB6928" s="52" t="s">
        <v>42</v>
      </c>
      <c r="AC6928" s="52" t="s">
        <v>2641</v>
      </c>
      <c r="AD6928" s="52" t="s">
        <v>146</v>
      </c>
    </row>
    <row r="6929" spans="1:30" x14ac:dyDescent="0.25">
      <c r="A6929" s="52" t="s">
        <v>35</v>
      </c>
      <c r="B6929" s="52">
        <v>1</v>
      </c>
      <c r="C6929" s="52">
        <v>21</v>
      </c>
      <c r="D6929" s="52">
        <v>908</v>
      </c>
      <c r="E6929" s="52" t="s">
        <v>215</v>
      </c>
      <c r="F6929" s="52" t="s">
        <v>216</v>
      </c>
      <c r="G6929" s="52">
        <v>20</v>
      </c>
      <c r="H6929" s="52">
        <v>20</v>
      </c>
      <c r="I6929" s="52" t="s">
        <v>42</v>
      </c>
      <c r="J6929" s="52" t="s">
        <v>250</v>
      </c>
      <c r="K6929" s="52" t="s">
        <v>250</v>
      </c>
      <c r="L6929" s="52">
        <v>1</v>
      </c>
      <c r="M6929" s="52" t="s">
        <v>44</v>
      </c>
      <c r="N6929" s="52" t="s">
        <v>180</v>
      </c>
      <c r="O6929" s="52" t="s">
        <v>42</v>
      </c>
      <c r="P6929" s="52" t="s">
        <v>1719</v>
      </c>
      <c r="Q6929" s="52" t="s">
        <v>2643</v>
      </c>
      <c r="R6929" s="52">
        <v>2566710</v>
      </c>
      <c r="S6929" s="52">
        <v>201510</v>
      </c>
      <c r="T6929" s="52" t="s">
        <v>52</v>
      </c>
      <c r="U6929" s="54">
        <v>1800</v>
      </c>
      <c r="V6929" s="54">
        <v>1800</v>
      </c>
      <c r="W6929" s="52" t="s">
        <v>340</v>
      </c>
      <c r="X6929" s="52">
        <v>610719</v>
      </c>
      <c r="Z6929" s="52" t="s">
        <v>48</v>
      </c>
      <c r="AA6929" s="52" t="s">
        <v>315</v>
      </c>
      <c r="AB6929" s="52" t="s">
        <v>42</v>
      </c>
      <c r="AC6929" s="52" t="s">
        <v>2646</v>
      </c>
      <c r="AD6929" s="52" t="s">
        <v>146</v>
      </c>
    </row>
    <row r="6930" spans="1:30" x14ac:dyDescent="0.25">
      <c r="A6930" s="52" t="s">
        <v>35</v>
      </c>
      <c r="B6930" s="52">
        <v>1</v>
      </c>
      <c r="C6930" s="52">
        <v>21</v>
      </c>
      <c r="D6930" s="52">
        <v>908</v>
      </c>
      <c r="E6930" s="52" t="s">
        <v>215</v>
      </c>
      <c r="F6930" s="52" t="s">
        <v>216</v>
      </c>
      <c r="G6930" s="52">
        <v>20</v>
      </c>
      <c r="H6930" s="52">
        <v>20</v>
      </c>
      <c r="I6930" s="52" t="s">
        <v>42</v>
      </c>
      <c r="J6930" s="52" t="s">
        <v>250</v>
      </c>
      <c r="K6930" s="52" t="s">
        <v>250</v>
      </c>
      <c r="L6930" s="52">
        <v>1</v>
      </c>
      <c r="M6930" s="52" t="s">
        <v>44</v>
      </c>
      <c r="N6930" s="52" t="s">
        <v>150</v>
      </c>
      <c r="O6930" s="52" t="s">
        <v>42</v>
      </c>
      <c r="P6930" s="52" t="s">
        <v>1719</v>
      </c>
      <c r="Q6930" s="52" t="s">
        <v>1720</v>
      </c>
      <c r="R6930" s="52">
        <v>2558191</v>
      </c>
      <c r="S6930" s="52">
        <v>201510</v>
      </c>
      <c r="T6930" s="52" t="s">
        <v>52</v>
      </c>
      <c r="U6930" s="54">
        <v>78389.5</v>
      </c>
      <c r="V6930" s="54">
        <v>78389.5</v>
      </c>
      <c r="W6930" s="52" t="s">
        <v>340</v>
      </c>
      <c r="X6930" s="52">
        <v>610718</v>
      </c>
      <c r="Z6930" s="52" t="s">
        <v>48</v>
      </c>
      <c r="AA6930" s="52" t="s">
        <v>315</v>
      </c>
      <c r="AB6930" s="52" t="s">
        <v>42</v>
      </c>
      <c r="AC6930" s="52" t="s">
        <v>2645</v>
      </c>
      <c r="AD6930" s="52" t="s">
        <v>146</v>
      </c>
    </row>
    <row r="6931" spans="1:30" x14ac:dyDescent="0.25">
      <c r="A6931" s="52" t="s">
        <v>35</v>
      </c>
      <c r="B6931" s="52">
        <v>1</v>
      </c>
      <c r="C6931" s="52">
        <v>21</v>
      </c>
      <c r="D6931" s="52">
        <v>908</v>
      </c>
      <c r="E6931" s="52" t="s">
        <v>122</v>
      </c>
      <c r="F6931" s="52" t="s">
        <v>123</v>
      </c>
      <c r="G6931" s="52">
        <v>20</v>
      </c>
      <c r="H6931" s="52">
        <v>20</v>
      </c>
      <c r="I6931" s="52" t="s">
        <v>42</v>
      </c>
      <c r="J6931" s="52" t="s">
        <v>190</v>
      </c>
      <c r="K6931" s="52" t="s">
        <v>190</v>
      </c>
      <c r="L6931" s="52">
        <v>1</v>
      </c>
      <c r="M6931" s="52" t="s">
        <v>44</v>
      </c>
      <c r="N6931" s="52">
        <v>80</v>
      </c>
      <c r="O6931" s="52" t="s">
        <v>42</v>
      </c>
      <c r="P6931" s="52" t="s">
        <v>369</v>
      </c>
      <c r="Q6931" s="52" t="s">
        <v>167</v>
      </c>
      <c r="R6931" s="52">
        <v>2561457</v>
      </c>
      <c r="S6931" s="52">
        <v>201510</v>
      </c>
      <c r="T6931" s="52" t="s">
        <v>52</v>
      </c>
      <c r="U6931" s="54">
        <v>0</v>
      </c>
      <c r="V6931" s="54">
        <v>13.8</v>
      </c>
      <c r="W6931" s="52" t="s">
        <v>42</v>
      </c>
      <c r="X6931" s="52" t="s">
        <v>42</v>
      </c>
      <c r="Z6931" s="52" t="s">
        <v>48</v>
      </c>
      <c r="AA6931" s="52" t="s">
        <v>168</v>
      </c>
      <c r="AB6931" s="52" t="s">
        <v>42</v>
      </c>
      <c r="AC6931" s="52" t="s">
        <v>2645</v>
      </c>
      <c r="AD6931" s="52" t="s">
        <v>146</v>
      </c>
    </row>
    <row r="6932" spans="1:30" x14ac:dyDescent="0.25">
      <c r="A6932" s="52" t="s">
        <v>35</v>
      </c>
      <c r="B6932" s="52">
        <v>1</v>
      </c>
      <c r="C6932" s="52">
        <v>21</v>
      </c>
      <c r="D6932" s="52">
        <v>908</v>
      </c>
      <c r="E6932" s="52" t="s">
        <v>215</v>
      </c>
      <c r="F6932" s="52" t="s">
        <v>216</v>
      </c>
      <c r="G6932" s="52">
        <v>20</v>
      </c>
      <c r="H6932" s="52">
        <v>20</v>
      </c>
      <c r="I6932" s="52" t="s">
        <v>42</v>
      </c>
      <c r="J6932" s="52" t="s">
        <v>250</v>
      </c>
      <c r="K6932" s="52" t="s">
        <v>250</v>
      </c>
      <c r="L6932" s="52">
        <v>1</v>
      </c>
      <c r="M6932" s="52" t="s">
        <v>44</v>
      </c>
      <c r="N6932" s="52" t="s">
        <v>150</v>
      </c>
      <c r="O6932" s="52" t="s">
        <v>42</v>
      </c>
      <c r="P6932" s="52" t="s">
        <v>1719</v>
      </c>
      <c r="Q6932" s="52" t="s">
        <v>1720</v>
      </c>
      <c r="R6932" s="52">
        <v>2559319</v>
      </c>
      <c r="S6932" s="52">
        <v>201510</v>
      </c>
      <c r="T6932" s="52" t="s">
        <v>52</v>
      </c>
      <c r="U6932" s="54">
        <v>485</v>
      </c>
      <c r="V6932" s="54">
        <v>485</v>
      </c>
      <c r="W6932" s="52" t="s">
        <v>340</v>
      </c>
      <c r="X6932" s="52">
        <v>610718</v>
      </c>
      <c r="Z6932" s="52" t="s">
        <v>48</v>
      </c>
      <c r="AA6932" s="52" t="s">
        <v>315</v>
      </c>
      <c r="AB6932" s="52" t="s">
        <v>42</v>
      </c>
      <c r="AC6932" s="52" t="s">
        <v>2645</v>
      </c>
      <c r="AD6932" s="52" t="s">
        <v>146</v>
      </c>
    </row>
    <row r="6933" spans="1:30" x14ac:dyDescent="0.25">
      <c r="A6933" s="52" t="s">
        <v>35</v>
      </c>
      <c r="B6933" s="52">
        <v>1</v>
      </c>
      <c r="C6933" s="52">
        <v>21</v>
      </c>
      <c r="D6933" s="52">
        <v>908</v>
      </c>
      <c r="E6933" s="52" t="s">
        <v>215</v>
      </c>
      <c r="F6933" s="52" t="s">
        <v>216</v>
      </c>
      <c r="G6933" s="52">
        <v>20</v>
      </c>
      <c r="H6933" s="52">
        <v>20</v>
      </c>
      <c r="I6933" s="52" t="s">
        <v>42</v>
      </c>
      <c r="J6933" s="52" t="s">
        <v>250</v>
      </c>
      <c r="K6933" s="52" t="s">
        <v>250</v>
      </c>
      <c r="L6933" s="52">
        <v>1</v>
      </c>
      <c r="M6933" s="52" t="s">
        <v>44</v>
      </c>
      <c r="N6933" s="52" t="s">
        <v>150</v>
      </c>
      <c r="O6933" s="52" t="s">
        <v>42</v>
      </c>
      <c r="P6933" s="52" t="s">
        <v>1719</v>
      </c>
      <c r="Q6933" s="52" t="s">
        <v>1720</v>
      </c>
      <c r="R6933" s="52">
        <v>2559321</v>
      </c>
      <c r="S6933" s="52">
        <v>201510</v>
      </c>
      <c r="T6933" s="52" t="s">
        <v>52</v>
      </c>
      <c r="U6933" s="54">
        <v>47505.5</v>
      </c>
      <c r="V6933" s="54">
        <v>47505.5</v>
      </c>
      <c r="W6933" s="52" t="s">
        <v>340</v>
      </c>
      <c r="X6933" s="52">
        <v>610718</v>
      </c>
      <c r="Z6933" s="52" t="s">
        <v>48</v>
      </c>
      <c r="AA6933" s="52" t="s">
        <v>315</v>
      </c>
      <c r="AB6933" s="52" t="s">
        <v>42</v>
      </c>
      <c r="AC6933" s="52" t="s">
        <v>2645</v>
      </c>
      <c r="AD6933" s="52" t="s">
        <v>146</v>
      </c>
    </row>
    <row r="6934" spans="1:30" x14ac:dyDescent="0.25">
      <c r="A6934" s="52" t="s">
        <v>35</v>
      </c>
      <c r="B6934" s="52">
        <v>1</v>
      </c>
      <c r="C6934" s="52">
        <v>21</v>
      </c>
      <c r="D6934" s="52">
        <v>908</v>
      </c>
      <c r="E6934" s="52" t="s">
        <v>122</v>
      </c>
      <c r="F6934" s="52" t="s">
        <v>123</v>
      </c>
      <c r="G6934" s="52">
        <v>20</v>
      </c>
      <c r="H6934" s="52">
        <v>20</v>
      </c>
      <c r="I6934" s="52" t="s">
        <v>42</v>
      </c>
      <c r="J6934" s="52" t="s">
        <v>190</v>
      </c>
      <c r="K6934" s="52" t="s">
        <v>190</v>
      </c>
      <c r="L6934" s="52">
        <v>1</v>
      </c>
      <c r="M6934" s="52" t="s">
        <v>44</v>
      </c>
      <c r="N6934" s="52" t="s">
        <v>131</v>
      </c>
      <c r="O6934" s="52" t="s">
        <v>198</v>
      </c>
      <c r="P6934" s="52" t="s">
        <v>369</v>
      </c>
      <c r="Q6934" s="52" t="s">
        <v>2647</v>
      </c>
      <c r="R6934" s="52">
        <v>2561457</v>
      </c>
      <c r="S6934" s="52">
        <v>201510</v>
      </c>
      <c r="T6934" s="52" t="s">
        <v>52</v>
      </c>
      <c r="U6934" s="54">
        <v>0</v>
      </c>
      <c r="V6934" s="54">
        <v>115</v>
      </c>
      <c r="W6934" s="52" t="s">
        <v>42</v>
      </c>
      <c r="X6934" s="52" t="s">
        <v>42</v>
      </c>
      <c r="Z6934" s="52" t="s">
        <v>48</v>
      </c>
      <c r="AA6934" s="52" t="s">
        <v>144</v>
      </c>
      <c r="AB6934" s="52" t="s">
        <v>42</v>
      </c>
      <c r="AC6934" s="52" t="s">
        <v>2645</v>
      </c>
      <c r="AD6934" s="52" t="s">
        <v>146</v>
      </c>
    </row>
    <row r="6935" spans="1:30" x14ac:dyDescent="0.25">
      <c r="A6935" s="52" t="s">
        <v>35</v>
      </c>
      <c r="B6935" s="52">
        <v>1</v>
      </c>
      <c r="C6935" s="52">
        <v>21</v>
      </c>
      <c r="D6935" s="52">
        <v>908</v>
      </c>
      <c r="E6935" s="52" t="s">
        <v>122</v>
      </c>
      <c r="F6935" s="52" t="s">
        <v>123</v>
      </c>
      <c r="G6935" s="52">
        <v>20</v>
      </c>
      <c r="H6935" s="52">
        <v>20</v>
      </c>
      <c r="I6935" s="52" t="s">
        <v>42</v>
      </c>
      <c r="J6935" s="52" t="s">
        <v>190</v>
      </c>
      <c r="K6935" s="52" t="s">
        <v>190</v>
      </c>
      <c r="L6935" s="52">
        <v>1</v>
      </c>
      <c r="M6935" s="52" t="s">
        <v>44</v>
      </c>
      <c r="N6935" s="52">
        <v>80</v>
      </c>
      <c r="O6935" s="52" t="s">
        <v>42</v>
      </c>
      <c r="P6935" s="52" t="s">
        <v>2648</v>
      </c>
      <c r="Q6935" s="52" t="s">
        <v>2649</v>
      </c>
      <c r="R6935" s="52">
        <v>2561466</v>
      </c>
      <c r="S6935" s="52">
        <v>201510</v>
      </c>
      <c r="T6935" s="52" t="s">
        <v>52</v>
      </c>
      <c r="U6935" s="54">
        <v>0</v>
      </c>
      <c r="V6935" s="54">
        <v>220.5</v>
      </c>
      <c r="W6935" s="52" t="s">
        <v>42</v>
      </c>
      <c r="X6935" s="52" t="s">
        <v>42</v>
      </c>
      <c r="Z6935" s="52" t="s">
        <v>48</v>
      </c>
      <c r="AA6935" s="52" t="s">
        <v>168</v>
      </c>
      <c r="AB6935" s="52" t="s">
        <v>42</v>
      </c>
      <c r="AC6935" s="52" t="s">
        <v>2645</v>
      </c>
      <c r="AD6935" s="52" t="s">
        <v>146</v>
      </c>
    </row>
    <row r="6936" spans="1:30" x14ac:dyDescent="0.25">
      <c r="A6936" s="52" t="s">
        <v>35</v>
      </c>
      <c r="B6936" s="52">
        <v>1</v>
      </c>
      <c r="C6936" s="52">
        <v>21</v>
      </c>
      <c r="D6936" s="52">
        <v>908</v>
      </c>
      <c r="E6936" s="52" t="s">
        <v>122</v>
      </c>
      <c r="F6936" s="52" t="s">
        <v>123</v>
      </c>
      <c r="G6936" s="52">
        <v>20</v>
      </c>
      <c r="H6936" s="52">
        <v>20</v>
      </c>
      <c r="I6936" s="52" t="s">
        <v>42</v>
      </c>
      <c r="J6936" s="52" t="s">
        <v>190</v>
      </c>
      <c r="K6936" s="52" t="s">
        <v>190</v>
      </c>
      <c r="L6936" s="52">
        <v>1</v>
      </c>
      <c r="M6936" s="52" t="s">
        <v>44</v>
      </c>
      <c r="N6936" s="52">
        <v>80</v>
      </c>
      <c r="O6936" s="52" t="s">
        <v>42</v>
      </c>
      <c r="P6936" s="52" t="s">
        <v>369</v>
      </c>
      <c r="Q6936" s="52" t="s">
        <v>167</v>
      </c>
      <c r="R6936" s="52">
        <v>2561457</v>
      </c>
      <c r="S6936" s="52">
        <v>201510</v>
      </c>
      <c r="T6936" s="52" t="s">
        <v>52</v>
      </c>
      <c r="U6936" s="54">
        <v>0</v>
      </c>
      <c r="V6936" s="54">
        <v>13.8</v>
      </c>
      <c r="W6936" s="52" t="s">
        <v>42</v>
      </c>
      <c r="X6936" s="52" t="s">
        <v>42</v>
      </c>
      <c r="Z6936" s="52" t="s">
        <v>48</v>
      </c>
      <c r="AA6936" s="52" t="s">
        <v>168</v>
      </c>
      <c r="AB6936" s="52" t="s">
        <v>42</v>
      </c>
      <c r="AC6936" s="52" t="s">
        <v>2645</v>
      </c>
      <c r="AD6936" s="52" t="s">
        <v>146</v>
      </c>
    </row>
    <row r="6937" spans="1:30" x14ac:dyDescent="0.25">
      <c r="A6937" s="52" t="s">
        <v>35</v>
      </c>
      <c r="B6937" s="52">
        <v>1</v>
      </c>
      <c r="C6937" s="52">
        <v>21</v>
      </c>
      <c r="D6937" s="52">
        <v>908</v>
      </c>
      <c r="E6937" s="52" t="s">
        <v>215</v>
      </c>
      <c r="F6937" s="52" t="s">
        <v>216</v>
      </c>
      <c r="G6937" s="52">
        <v>20</v>
      </c>
      <c r="H6937" s="52">
        <v>20</v>
      </c>
      <c r="I6937" s="52" t="s">
        <v>42</v>
      </c>
      <c r="J6937" s="52" t="s">
        <v>250</v>
      </c>
      <c r="K6937" s="52" t="s">
        <v>250</v>
      </c>
      <c r="L6937" s="52">
        <v>1</v>
      </c>
      <c r="M6937" s="52" t="s">
        <v>44</v>
      </c>
      <c r="N6937" s="52" t="s">
        <v>150</v>
      </c>
      <c r="O6937" s="52" t="s">
        <v>42</v>
      </c>
      <c r="P6937" s="52" t="s">
        <v>1719</v>
      </c>
      <c r="Q6937" s="52" t="s">
        <v>1720</v>
      </c>
      <c r="R6937" s="52">
        <v>2566709</v>
      </c>
      <c r="S6937" s="52">
        <v>201510</v>
      </c>
      <c r="T6937" s="52" t="s">
        <v>52</v>
      </c>
      <c r="U6937" s="54">
        <v>1746</v>
      </c>
      <c r="V6937" s="54">
        <v>1746</v>
      </c>
      <c r="W6937" s="52" t="s">
        <v>340</v>
      </c>
      <c r="X6937" s="52">
        <v>610718</v>
      </c>
      <c r="Z6937" s="52" t="s">
        <v>48</v>
      </c>
      <c r="AA6937" s="52" t="s">
        <v>315</v>
      </c>
      <c r="AB6937" s="52" t="s">
        <v>42</v>
      </c>
      <c r="AC6937" s="52" t="s">
        <v>2646</v>
      </c>
      <c r="AD6937" s="52" t="s">
        <v>146</v>
      </c>
    </row>
    <row r="6938" spans="1:30" x14ac:dyDescent="0.25">
      <c r="A6938" s="52" t="s">
        <v>35</v>
      </c>
      <c r="B6938" s="52">
        <v>1</v>
      </c>
      <c r="C6938" s="52">
        <v>21</v>
      </c>
      <c r="D6938" s="52">
        <v>908</v>
      </c>
      <c r="E6938" s="52" t="s">
        <v>215</v>
      </c>
      <c r="F6938" s="52" t="s">
        <v>216</v>
      </c>
      <c r="G6938" s="52">
        <v>20</v>
      </c>
      <c r="H6938" s="52">
        <v>20</v>
      </c>
      <c r="I6938" s="52" t="s">
        <v>42</v>
      </c>
      <c r="J6938" s="52" t="s">
        <v>250</v>
      </c>
      <c r="K6938" s="52" t="s">
        <v>250</v>
      </c>
      <c r="L6938" s="52">
        <v>1</v>
      </c>
      <c r="M6938" s="52" t="s">
        <v>44</v>
      </c>
      <c r="N6938" s="52" t="s">
        <v>150</v>
      </c>
      <c r="O6938" s="52" t="s">
        <v>42</v>
      </c>
      <c r="P6938" s="52" t="s">
        <v>1719</v>
      </c>
      <c r="Q6938" s="52" t="s">
        <v>1720</v>
      </c>
      <c r="R6938" s="52">
        <v>2566711</v>
      </c>
      <c r="S6938" s="52">
        <v>201510</v>
      </c>
      <c r="T6938" s="52" t="s">
        <v>52</v>
      </c>
      <c r="U6938" s="54">
        <v>80836.5</v>
      </c>
      <c r="V6938" s="54">
        <v>80836.5</v>
      </c>
      <c r="W6938" s="52" t="s">
        <v>340</v>
      </c>
      <c r="X6938" s="52">
        <v>610718</v>
      </c>
      <c r="Z6938" s="52" t="s">
        <v>48</v>
      </c>
      <c r="AA6938" s="52" t="s">
        <v>315</v>
      </c>
      <c r="AB6938" s="52" t="s">
        <v>42</v>
      </c>
      <c r="AC6938" s="52" t="s">
        <v>2646</v>
      </c>
      <c r="AD6938" s="52" t="s">
        <v>146</v>
      </c>
    </row>
    <row r="6939" spans="1:30" x14ac:dyDescent="0.25">
      <c r="A6939" s="52" t="s">
        <v>35</v>
      </c>
      <c r="B6939" s="52">
        <v>1</v>
      </c>
      <c r="C6939" s="52">
        <v>21</v>
      </c>
      <c r="D6939" s="52">
        <v>908</v>
      </c>
      <c r="E6939" s="52" t="s">
        <v>215</v>
      </c>
      <c r="F6939" s="52" t="s">
        <v>216</v>
      </c>
      <c r="G6939" s="52">
        <v>20</v>
      </c>
      <c r="H6939" s="52">
        <v>20</v>
      </c>
      <c r="I6939" s="52" t="s">
        <v>42</v>
      </c>
      <c r="J6939" s="52" t="s">
        <v>250</v>
      </c>
      <c r="K6939" s="52" t="s">
        <v>250</v>
      </c>
      <c r="L6939" s="52">
        <v>1</v>
      </c>
      <c r="M6939" s="52" t="s">
        <v>44</v>
      </c>
      <c r="N6939" s="52" t="s">
        <v>180</v>
      </c>
      <c r="O6939" s="52" t="s">
        <v>42</v>
      </c>
      <c r="P6939" s="52" t="s">
        <v>1719</v>
      </c>
      <c r="Q6939" s="52" t="s">
        <v>2643</v>
      </c>
      <c r="R6939" s="52">
        <v>2558194</v>
      </c>
      <c r="S6939" s="52">
        <v>201510</v>
      </c>
      <c r="T6939" s="52" t="s">
        <v>52</v>
      </c>
      <c r="U6939" s="54">
        <v>2250</v>
      </c>
      <c r="V6939" s="54">
        <v>2250</v>
      </c>
      <c r="W6939" s="52" t="s">
        <v>340</v>
      </c>
      <c r="X6939" s="52">
        <v>610719</v>
      </c>
      <c r="Z6939" s="52" t="s">
        <v>48</v>
      </c>
      <c r="AA6939" s="52" t="s">
        <v>315</v>
      </c>
      <c r="AB6939" s="52" t="s">
        <v>42</v>
      </c>
      <c r="AC6939" s="52" t="s">
        <v>2650</v>
      </c>
      <c r="AD6939" s="52" t="s">
        <v>146</v>
      </c>
    </row>
    <row r="6940" spans="1:30" x14ac:dyDescent="0.25">
      <c r="A6940" s="52" t="s">
        <v>35</v>
      </c>
      <c r="B6940" s="52">
        <v>1</v>
      </c>
      <c r="C6940" s="52">
        <v>21</v>
      </c>
      <c r="D6940" s="52">
        <v>908</v>
      </c>
      <c r="E6940" s="52" t="s">
        <v>215</v>
      </c>
      <c r="F6940" s="52" t="s">
        <v>216</v>
      </c>
      <c r="G6940" s="52">
        <v>20</v>
      </c>
      <c r="H6940" s="52">
        <v>20</v>
      </c>
      <c r="I6940" s="52" t="s">
        <v>42</v>
      </c>
      <c r="J6940" s="52" t="s">
        <v>250</v>
      </c>
      <c r="K6940" s="52" t="s">
        <v>250</v>
      </c>
      <c r="L6940" s="52">
        <v>1</v>
      </c>
      <c r="M6940" s="52" t="s">
        <v>44</v>
      </c>
      <c r="N6940" s="52" t="s">
        <v>150</v>
      </c>
      <c r="O6940" s="52" t="s">
        <v>42</v>
      </c>
      <c r="P6940" s="52" t="s">
        <v>1719</v>
      </c>
      <c r="Q6940" s="52" t="s">
        <v>1720</v>
      </c>
      <c r="R6940" s="52">
        <v>2558192</v>
      </c>
      <c r="S6940" s="52">
        <v>201510</v>
      </c>
      <c r="T6940" s="52" t="s">
        <v>52</v>
      </c>
      <c r="U6940" s="54">
        <v>2182.5</v>
      </c>
      <c r="V6940" s="54">
        <v>2182.5</v>
      </c>
      <c r="W6940" s="52" t="s">
        <v>340</v>
      </c>
      <c r="X6940" s="52">
        <v>610718</v>
      </c>
      <c r="Z6940" s="52" t="s">
        <v>48</v>
      </c>
      <c r="AA6940" s="52" t="s">
        <v>315</v>
      </c>
      <c r="AB6940" s="52" t="s">
        <v>42</v>
      </c>
      <c r="AC6940" s="52" t="s">
        <v>2650</v>
      </c>
      <c r="AD6940" s="52" t="s">
        <v>146</v>
      </c>
    </row>
    <row r="6941" spans="1:30" x14ac:dyDescent="0.25">
      <c r="A6941" s="52" t="s">
        <v>35</v>
      </c>
      <c r="B6941" s="52">
        <v>1</v>
      </c>
      <c r="C6941" s="52">
        <v>21</v>
      </c>
      <c r="D6941" s="52">
        <v>908</v>
      </c>
      <c r="E6941" s="52" t="s">
        <v>215</v>
      </c>
      <c r="F6941" s="52" t="s">
        <v>216</v>
      </c>
      <c r="G6941" s="52">
        <v>20</v>
      </c>
      <c r="H6941" s="52">
        <v>20</v>
      </c>
      <c r="I6941" s="52" t="s">
        <v>42</v>
      </c>
      <c r="J6941" s="52" t="s">
        <v>250</v>
      </c>
      <c r="K6941" s="52" t="s">
        <v>250</v>
      </c>
      <c r="L6941" s="52">
        <v>1</v>
      </c>
      <c r="M6941" s="52" t="s">
        <v>44</v>
      </c>
      <c r="N6941" s="52" t="s">
        <v>150</v>
      </c>
      <c r="O6941" s="52" t="s">
        <v>42</v>
      </c>
      <c r="P6941" s="52" t="s">
        <v>1719</v>
      </c>
      <c r="Q6941" s="52" t="s">
        <v>1720</v>
      </c>
      <c r="R6941" s="52">
        <v>2558189</v>
      </c>
      <c r="S6941" s="52">
        <v>201510</v>
      </c>
      <c r="T6941" s="52" t="s">
        <v>52</v>
      </c>
      <c r="U6941" s="54">
        <v>12150</v>
      </c>
      <c r="V6941" s="54">
        <v>12150</v>
      </c>
      <c r="W6941" s="52" t="s">
        <v>340</v>
      </c>
      <c r="X6941" s="52">
        <v>610718</v>
      </c>
      <c r="Z6941" s="52" t="s">
        <v>48</v>
      </c>
      <c r="AA6941" s="52" t="s">
        <v>315</v>
      </c>
      <c r="AB6941" s="52" t="s">
        <v>42</v>
      </c>
      <c r="AC6941" s="52" t="s">
        <v>2650</v>
      </c>
      <c r="AD6941" s="52" t="s">
        <v>146</v>
      </c>
    </row>
    <row r="6942" spans="1:30" x14ac:dyDescent="0.25">
      <c r="A6942" s="52" t="s">
        <v>35</v>
      </c>
      <c r="B6942" s="52">
        <v>1</v>
      </c>
      <c r="C6942" s="52">
        <v>21</v>
      </c>
      <c r="D6942" s="52">
        <v>908</v>
      </c>
      <c r="E6942" s="52" t="s">
        <v>215</v>
      </c>
      <c r="F6942" s="52" t="s">
        <v>216</v>
      </c>
      <c r="G6942" s="52">
        <v>20</v>
      </c>
      <c r="H6942" s="52">
        <v>20</v>
      </c>
      <c r="I6942" s="52" t="s">
        <v>42</v>
      </c>
      <c r="J6942" s="52" t="s">
        <v>217</v>
      </c>
      <c r="K6942" s="52" t="s">
        <v>217</v>
      </c>
      <c r="L6942" s="52">
        <v>1</v>
      </c>
      <c r="M6942" s="52" t="s">
        <v>44</v>
      </c>
      <c r="N6942" s="52" t="s">
        <v>180</v>
      </c>
      <c r="O6942" s="52" t="s">
        <v>42</v>
      </c>
      <c r="P6942" s="52" t="s">
        <v>2651</v>
      </c>
      <c r="Q6942" s="52" t="s">
        <v>183</v>
      </c>
      <c r="R6942" s="52">
        <v>2555786</v>
      </c>
      <c r="S6942" s="52">
        <v>201510</v>
      </c>
      <c r="T6942" s="52" t="s">
        <v>52</v>
      </c>
      <c r="U6942" s="54">
        <v>0</v>
      </c>
      <c r="V6942" s="54">
        <v>412.67</v>
      </c>
      <c r="W6942" s="52" t="s">
        <v>340</v>
      </c>
      <c r="X6942" s="52">
        <v>610845</v>
      </c>
      <c r="Z6942" s="52" t="s">
        <v>48</v>
      </c>
      <c r="AA6942" s="52" t="s">
        <v>315</v>
      </c>
      <c r="AB6942" s="52" t="s">
        <v>42</v>
      </c>
      <c r="AC6942" s="52" t="s">
        <v>2652</v>
      </c>
      <c r="AD6942" s="52" t="s">
        <v>146</v>
      </c>
    </row>
    <row r="6943" spans="1:30" x14ac:dyDescent="0.25">
      <c r="A6943" s="52" t="s">
        <v>35</v>
      </c>
      <c r="B6943" s="52">
        <v>1</v>
      </c>
      <c r="C6943" s="52">
        <v>21</v>
      </c>
      <c r="D6943" s="52">
        <v>908</v>
      </c>
      <c r="E6943" s="52" t="s">
        <v>215</v>
      </c>
      <c r="F6943" s="52" t="s">
        <v>216</v>
      </c>
      <c r="G6943" s="52">
        <v>20</v>
      </c>
      <c r="H6943" s="52">
        <v>20</v>
      </c>
      <c r="I6943" s="52" t="s">
        <v>42</v>
      </c>
      <c r="J6943" s="52" t="s">
        <v>217</v>
      </c>
      <c r="K6943" s="52" t="s">
        <v>217</v>
      </c>
      <c r="L6943" s="52">
        <v>1</v>
      </c>
      <c r="M6943" s="52" t="s">
        <v>44</v>
      </c>
      <c r="N6943" s="52" t="s">
        <v>180</v>
      </c>
      <c r="O6943" s="52" t="s">
        <v>42</v>
      </c>
      <c r="P6943" s="52" t="s">
        <v>2651</v>
      </c>
      <c r="Q6943" s="52" t="s">
        <v>1101</v>
      </c>
      <c r="R6943" s="52">
        <v>2555786</v>
      </c>
      <c r="S6943" s="52">
        <v>201510</v>
      </c>
      <c r="T6943" s="52" t="s">
        <v>52</v>
      </c>
      <c r="U6943" s="54">
        <v>5150</v>
      </c>
      <c r="V6943" s="54">
        <v>5150</v>
      </c>
      <c r="W6943" s="52" t="s">
        <v>340</v>
      </c>
      <c r="X6943" s="52">
        <v>610845</v>
      </c>
      <c r="Z6943" s="52" t="s">
        <v>48</v>
      </c>
      <c r="AA6943" s="52" t="s">
        <v>315</v>
      </c>
      <c r="AB6943" s="52" t="s">
        <v>42</v>
      </c>
      <c r="AC6943" s="52" t="s">
        <v>2652</v>
      </c>
      <c r="AD6943" s="52" t="s">
        <v>146</v>
      </c>
    </row>
    <row r="6944" spans="1:30" x14ac:dyDescent="0.25">
      <c r="A6944" s="52" t="s">
        <v>35</v>
      </c>
      <c r="B6944" s="52">
        <v>1</v>
      </c>
      <c r="C6944" s="52">
        <v>21</v>
      </c>
      <c r="D6944" s="52">
        <v>908</v>
      </c>
      <c r="E6944" s="52" t="s">
        <v>122</v>
      </c>
      <c r="F6944" s="52" t="s">
        <v>123</v>
      </c>
      <c r="G6944" s="52">
        <v>20</v>
      </c>
      <c r="H6944" s="52">
        <v>20</v>
      </c>
      <c r="I6944" s="52" t="s">
        <v>42</v>
      </c>
      <c r="J6944" s="52" t="s">
        <v>298</v>
      </c>
      <c r="K6944" s="52" t="s">
        <v>298</v>
      </c>
      <c r="L6944" s="52">
        <v>1</v>
      </c>
      <c r="M6944" s="52" t="s">
        <v>44</v>
      </c>
      <c r="N6944" s="52" t="s">
        <v>150</v>
      </c>
      <c r="O6944" s="52" t="s">
        <v>42</v>
      </c>
      <c r="P6944" s="52" t="s">
        <v>2653</v>
      </c>
      <c r="Q6944" s="52" t="s">
        <v>2654</v>
      </c>
      <c r="R6944" s="52">
        <v>2555627</v>
      </c>
      <c r="S6944" s="52">
        <v>201510</v>
      </c>
      <c r="T6944" s="52" t="s">
        <v>47</v>
      </c>
      <c r="U6944" s="54">
        <v>-363.51</v>
      </c>
      <c r="V6944" s="54">
        <v>-363.51</v>
      </c>
      <c r="W6944" s="52" t="s">
        <v>340</v>
      </c>
      <c r="X6944" s="52">
        <v>699755</v>
      </c>
      <c r="Z6944" s="52" t="s">
        <v>48</v>
      </c>
      <c r="AA6944" s="52" t="s">
        <v>315</v>
      </c>
      <c r="AB6944" s="52" t="s">
        <v>42</v>
      </c>
      <c r="AC6944" s="52" t="s">
        <v>2655</v>
      </c>
      <c r="AD6944" s="52" t="s">
        <v>146</v>
      </c>
    </row>
    <row r="6945" spans="1:30" x14ac:dyDescent="0.25">
      <c r="A6945" s="52" t="s">
        <v>35</v>
      </c>
      <c r="B6945" s="52">
        <v>1</v>
      </c>
      <c r="C6945" s="52">
        <v>21</v>
      </c>
      <c r="D6945" s="52">
        <v>908</v>
      </c>
      <c r="E6945" s="52" t="s">
        <v>215</v>
      </c>
      <c r="F6945" s="52" t="s">
        <v>216</v>
      </c>
      <c r="G6945" s="52">
        <v>20</v>
      </c>
      <c r="H6945" s="52">
        <v>20</v>
      </c>
      <c r="I6945" s="52" t="s">
        <v>42</v>
      </c>
      <c r="J6945" s="52" t="s">
        <v>217</v>
      </c>
      <c r="K6945" s="52" t="s">
        <v>217</v>
      </c>
      <c r="L6945" s="52">
        <v>1</v>
      </c>
      <c r="M6945" s="52" t="s">
        <v>44</v>
      </c>
      <c r="N6945" s="52" t="s">
        <v>180</v>
      </c>
      <c r="O6945" s="52" t="s">
        <v>42</v>
      </c>
      <c r="P6945" s="52" t="s">
        <v>2651</v>
      </c>
      <c r="Q6945" s="52" t="s">
        <v>183</v>
      </c>
      <c r="R6945" s="52">
        <v>2555785</v>
      </c>
      <c r="S6945" s="52">
        <v>201510</v>
      </c>
      <c r="T6945" s="52" t="s">
        <v>52</v>
      </c>
      <c r="U6945" s="54">
        <v>0</v>
      </c>
      <c r="V6945" s="54">
        <v>1062.51</v>
      </c>
      <c r="W6945" s="52" t="s">
        <v>340</v>
      </c>
      <c r="X6945" s="52">
        <v>610845</v>
      </c>
      <c r="Z6945" s="52" t="s">
        <v>48</v>
      </c>
      <c r="AA6945" s="52" t="s">
        <v>315</v>
      </c>
      <c r="AB6945" s="52" t="s">
        <v>42</v>
      </c>
      <c r="AC6945" s="52" t="s">
        <v>2655</v>
      </c>
      <c r="AD6945" s="52" t="s">
        <v>146</v>
      </c>
    </row>
    <row r="6946" spans="1:30" x14ac:dyDescent="0.25">
      <c r="A6946" s="52" t="s">
        <v>35</v>
      </c>
      <c r="B6946" s="52">
        <v>1</v>
      </c>
      <c r="C6946" s="52">
        <v>21</v>
      </c>
      <c r="D6946" s="52">
        <v>908</v>
      </c>
      <c r="E6946" s="52" t="s">
        <v>215</v>
      </c>
      <c r="F6946" s="52" t="s">
        <v>216</v>
      </c>
      <c r="G6946" s="52">
        <v>20</v>
      </c>
      <c r="H6946" s="52">
        <v>20</v>
      </c>
      <c r="I6946" s="52" t="s">
        <v>42</v>
      </c>
      <c r="J6946" s="52" t="s">
        <v>217</v>
      </c>
      <c r="K6946" s="52" t="s">
        <v>217</v>
      </c>
      <c r="L6946" s="52">
        <v>1</v>
      </c>
      <c r="M6946" s="52" t="s">
        <v>44</v>
      </c>
      <c r="N6946" s="52" t="s">
        <v>180</v>
      </c>
      <c r="O6946" s="52" t="s">
        <v>42</v>
      </c>
      <c r="P6946" s="52" t="s">
        <v>2651</v>
      </c>
      <c r="Q6946" s="52" t="s">
        <v>1101</v>
      </c>
      <c r="R6946" s="52">
        <v>2555785</v>
      </c>
      <c r="S6946" s="52">
        <v>201510</v>
      </c>
      <c r="T6946" s="52" t="s">
        <v>52</v>
      </c>
      <c r="U6946" s="54">
        <v>11838.47</v>
      </c>
      <c r="V6946" s="54">
        <v>11838.47</v>
      </c>
      <c r="W6946" s="52" t="s">
        <v>340</v>
      </c>
      <c r="X6946" s="52">
        <v>610845</v>
      </c>
      <c r="Z6946" s="52" t="s">
        <v>48</v>
      </c>
      <c r="AA6946" s="52" t="s">
        <v>315</v>
      </c>
      <c r="AB6946" s="52" t="s">
        <v>42</v>
      </c>
      <c r="AC6946" s="52" t="s">
        <v>2655</v>
      </c>
      <c r="AD6946" s="52" t="s">
        <v>146</v>
      </c>
    </row>
    <row r="6947" spans="1:30" x14ac:dyDescent="0.25">
      <c r="A6947" s="52" t="s">
        <v>35</v>
      </c>
      <c r="B6947" s="52">
        <v>1</v>
      </c>
      <c r="C6947" s="52">
        <v>21</v>
      </c>
      <c r="D6947" s="52">
        <v>908</v>
      </c>
      <c r="E6947" s="52" t="s">
        <v>122</v>
      </c>
      <c r="F6947" s="52" t="s">
        <v>123</v>
      </c>
      <c r="G6947" s="52">
        <v>20</v>
      </c>
      <c r="H6947" s="52">
        <v>20</v>
      </c>
      <c r="I6947" s="52" t="s">
        <v>42</v>
      </c>
      <c r="J6947" s="52" t="s">
        <v>190</v>
      </c>
      <c r="K6947" s="52" t="s">
        <v>190</v>
      </c>
      <c r="L6947" s="52">
        <v>1</v>
      </c>
      <c r="M6947" s="52" t="s">
        <v>44</v>
      </c>
      <c r="N6947" s="52" t="s">
        <v>131</v>
      </c>
      <c r="O6947" s="52" t="s">
        <v>198</v>
      </c>
      <c r="P6947" s="52" t="s">
        <v>369</v>
      </c>
      <c r="Q6947" s="52" t="s">
        <v>3385</v>
      </c>
      <c r="R6947" s="52">
        <v>2577199</v>
      </c>
      <c r="S6947" s="52">
        <v>201510</v>
      </c>
      <c r="T6947" s="52" t="s">
        <v>52</v>
      </c>
      <c r="U6947" s="54">
        <v>0</v>
      </c>
      <c r="V6947" s="54">
        <v>115</v>
      </c>
      <c r="W6947" s="52" t="s">
        <v>42</v>
      </c>
      <c r="X6947" s="52" t="s">
        <v>42</v>
      </c>
      <c r="Z6947" s="52" t="s">
        <v>48</v>
      </c>
      <c r="AA6947" s="52" t="s">
        <v>144</v>
      </c>
      <c r="AB6947" s="52" t="s">
        <v>42</v>
      </c>
      <c r="AC6947" s="52" t="s">
        <v>3386</v>
      </c>
      <c r="AD6947" s="52" t="s">
        <v>146</v>
      </c>
    </row>
    <row r="6948" spans="1:30" x14ac:dyDescent="0.25">
      <c r="A6948" s="52" t="s">
        <v>35</v>
      </c>
      <c r="B6948" s="52">
        <v>1</v>
      </c>
      <c r="C6948" s="52">
        <v>21</v>
      </c>
      <c r="D6948" s="52">
        <v>908</v>
      </c>
      <c r="E6948" s="52" t="s">
        <v>122</v>
      </c>
      <c r="F6948" s="52" t="s">
        <v>123</v>
      </c>
      <c r="G6948" s="52">
        <v>20</v>
      </c>
      <c r="H6948" s="52">
        <v>20</v>
      </c>
      <c r="I6948" s="52" t="s">
        <v>42</v>
      </c>
      <c r="J6948" s="52" t="s">
        <v>190</v>
      </c>
      <c r="K6948" s="52" t="s">
        <v>190</v>
      </c>
      <c r="L6948" s="52">
        <v>1</v>
      </c>
      <c r="M6948" s="52" t="s">
        <v>44</v>
      </c>
      <c r="N6948" s="52">
        <v>80</v>
      </c>
      <c r="O6948" s="52" t="s">
        <v>42</v>
      </c>
      <c r="P6948" s="52" t="s">
        <v>369</v>
      </c>
      <c r="Q6948" s="52" t="s">
        <v>3387</v>
      </c>
      <c r="R6948" s="52">
        <v>2577199</v>
      </c>
      <c r="S6948" s="52">
        <v>201510</v>
      </c>
      <c r="T6948" s="52" t="s">
        <v>52</v>
      </c>
      <c r="U6948" s="54">
        <v>0</v>
      </c>
      <c r="V6948" s="54">
        <v>307.60000000000002</v>
      </c>
      <c r="W6948" s="52" t="s">
        <v>42</v>
      </c>
      <c r="X6948" s="52" t="s">
        <v>42</v>
      </c>
      <c r="Z6948" s="52" t="s">
        <v>48</v>
      </c>
      <c r="AA6948" s="52" t="s">
        <v>168</v>
      </c>
      <c r="AB6948" s="52" t="s">
        <v>42</v>
      </c>
      <c r="AC6948" s="52" t="s">
        <v>3386</v>
      </c>
      <c r="AD6948" s="52" t="s">
        <v>146</v>
      </c>
    </row>
    <row r="6949" spans="1:30" x14ac:dyDescent="0.25">
      <c r="A6949" s="52" t="s">
        <v>35</v>
      </c>
      <c r="B6949" s="52">
        <v>1</v>
      </c>
      <c r="C6949" s="52">
        <v>21</v>
      </c>
      <c r="D6949" s="52">
        <v>908</v>
      </c>
      <c r="E6949" s="52" t="s">
        <v>122</v>
      </c>
      <c r="F6949" s="52" t="s">
        <v>123</v>
      </c>
      <c r="G6949" s="52">
        <v>20</v>
      </c>
      <c r="H6949" s="52">
        <v>20</v>
      </c>
      <c r="I6949" s="52" t="s">
        <v>42</v>
      </c>
      <c r="J6949" s="52" t="s">
        <v>298</v>
      </c>
      <c r="K6949" s="52" t="s">
        <v>298</v>
      </c>
      <c r="L6949" s="52">
        <v>1</v>
      </c>
      <c r="M6949" s="52" t="s">
        <v>44</v>
      </c>
      <c r="N6949" s="52" t="s">
        <v>150</v>
      </c>
      <c r="O6949" s="52" t="s">
        <v>42</v>
      </c>
      <c r="P6949" s="52" t="s">
        <v>2653</v>
      </c>
      <c r="Q6949" s="52" t="s">
        <v>2654</v>
      </c>
      <c r="R6949" s="52">
        <v>2555628</v>
      </c>
      <c r="S6949" s="52">
        <v>201510</v>
      </c>
      <c r="T6949" s="52" t="s">
        <v>52</v>
      </c>
      <c r="U6949" s="54">
        <v>510.99</v>
      </c>
      <c r="V6949" s="54">
        <v>510.99</v>
      </c>
      <c r="W6949" s="52" t="s">
        <v>340</v>
      </c>
      <c r="X6949" s="52">
        <v>699755</v>
      </c>
      <c r="Z6949" s="52" t="s">
        <v>48</v>
      </c>
      <c r="AA6949" s="52" t="s">
        <v>315</v>
      </c>
      <c r="AB6949" s="52" t="s">
        <v>42</v>
      </c>
      <c r="AC6949" s="52" t="s">
        <v>2655</v>
      </c>
      <c r="AD6949" s="52" t="s">
        <v>146</v>
      </c>
    </row>
    <row r="6950" spans="1:30" x14ac:dyDescent="0.25">
      <c r="A6950" s="52" t="s">
        <v>35</v>
      </c>
      <c r="B6950" s="52">
        <v>1</v>
      </c>
      <c r="C6950" s="52">
        <v>21</v>
      </c>
      <c r="D6950" s="52">
        <v>908</v>
      </c>
      <c r="E6950" s="52" t="s">
        <v>122</v>
      </c>
      <c r="F6950" s="52" t="s">
        <v>123</v>
      </c>
      <c r="G6950" s="52">
        <v>20</v>
      </c>
      <c r="H6950" s="52">
        <v>20</v>
      </c>
      <c r="I6950" s="52" t="s">
        <v>42</v>
      </c>
      <c r="J6950" s="52" t="s">
        <v>298</v>
      </c>
      <c r="K6950" s="52" t="s">
        <v>298</v>
      </c>
      <c r="L6950" s="52">
        <v>1</v>
      </c>
      <c r="M6950" s="52" t="s">
        <v>44</v>
      </c>
      <c r="N6950" s="52" t="s">
        <v>150</v>
      </c>
      <c r="O6950" s="52" t="s">
        <v>42</v>
      </c>
      <c r="P6950" s="52" t="s">
        <v>851</v>
      </c>
      <c r="Q6950" s="52" t="s">
        <v>1710</v>
      </c>
      <c r="R6950" s="52">
        <v>2569109</v>
      </c>
      <c r="S6950" s="52">
        <v>201510</v>
      </c>
      <c r="T6950" s="52" t="s">
        <v>52</v>
      </c>
      <c r="U6950" s="54">
        <v>3589.69</v>
      </c>
      <c r="V6950" s="54">
        <v>3589.69</v>
      </c>
      <c r="W6950" s="52" t="s">
        <v>340</v>
      </c>
      <c r="X6950" s="52">
        <v>663854</v>
      </c>
      <c r="Z6950" s="52" t="s">
        <v>48</v>
      </c>
      <c r="AA6950" s="52" t="s">
        <v>315</v>
      </c>
      <c r="AB6950" s="52" t="s">
        <v>42</v>
      </c>
      <c r="AC6950" s="52" t="s">
        <v>3388</v>
      </c>
      <c r="AD6950" s="52" t="s">
        <v>146</v>
      </c>
    </row>
    <row r="6951" spans="1:30" x14ac:dyDescent="0.25">
      <c r="A6951" s="52" t="s">
        <v>35</v>
      </c>
      <c r="B6951" s="52">
        <v>1</v>
      </c>
      <c r="C6951" s="52">
        <v>21</v>
      </c>
      <c r="D6951" s="52">
        <v>908</v>
      </c>
      <c r="E6951" s="52" t="s">
        <v>215</v>
      </c>
      <c r="F6951" s="52" t="s">
        <v>216</v>
      </c>
      <c r="G6951" s="52">
        <v>20</v>
      </c>
      <c r="H6951" s="52">
        <v>20</v>
      </c>
      <c r="I6951" s="52" t="s">
        <v>42</v>
      </c>
      <c r="J6951" s="52" t="s">
        <v>217</v>
      </c>
      <c r="K6951" s="52" t="s">
        <v>217</v>
      </c>
      <c r="L6951" s="52">
        <v>1</v>
      </c>
      <c r="M6951" s="52" t="s">
        <v>44</v>
      </c>
      <c r="N6951" s="52" t="s">
        <v>150</v>
      </c>
      <c r="O6951" s="52" t="s">
        <v>42</v>
      </c>
      <c r="P6951" s="52" t="s">
        <v>392</v>
      </c>
      <c r="Q6951" s="52" t="s">
        <v>1717</v>
      </c>
      <c r="R6951" s="52">
        <v>2571326</v>
      </c>
      <c r="S6951" s="52">
        <v>201510</v>
      </c>
      <c r="T6951" s="52" t="s">
        <v>52</v>
      </c>
      <c r="U6951" s="54">
        <v>230.53</v>
      </c>
      <c r="V6951" s="54">
        <v>230.53</v>
      </c>
      <c r="W6951" s="52" t="s">
        <v>340</v>
      </c>
      <c r="X6951" s="52">
        <v>618218</v>
      </c>
      <c r="Z6951" s="52" t="s">
        <v>48</v>
      </c>
      <c r="AA6951" s="52" t="s">
        <v>315</v>
      </c>
      <c r="AB6951" s="52" t="s">
        <v>42</v>
      </c>
      <c r="AC6951" s="52" t="s">
        <v>3388</v>
      </c>
      <c r="AD6951" s="52" t="s">
        <v>146</v>
      </c>
    </row>
    <row r="6952" spans="1:30" x14ac:dyDescent="0.25">
      <c r="A6952" s="52" t="s">
        <v>35</v>
      </c>
      <c r="B6952" s="52">
        <v>1</v>
      </c>
      <c r="C6952" s="52">
        <v>21</v>
      </c>
      <c r="D6952" s="52">
        <v>908</v>
      </c>
      <c r="E6952" s="52" t="s">
        <v>215</v>
      </c>
      <c r="F6952" s="52" t="s">
        <v>216</v>
      </c>
      <c r="G6952" s="52">
        <v>20</v>
      </c>
      <c r="H6952" s="52">
        <v>20</v>
      </c>
      <c r="I6952" s="52" t="s">
        <v>42</v>
      </c>
      <c r="J6952" s="52" t="s">
        <v>437</v>
      </c>
      <c r="K6952" s="52" t="s">
        <v>437</v>
      </c>
      <c r="L6952" s="52">
        <v>1</v>
      </c>
      <c r="M6952" s="52" t="s">
        <v>44</v>
      </c>
      <c r="N6952" s="52" t="s">
        <v>150</v>
      </c>
      <c r="O6952" s="52" t="s">
        <v>42</v>
      </c>
      <c r="P6952" s="52" t="s">
        <v>392</v>
      </c>
      <c r="Q6952" s="52" t="s">
        <v>1717</v>
      </c>
      <c r="R6952" s="52">
        <v>2571326</v>
      </c>
      <c r="S6952" s="52">
        <v>201510</v>
      </c>
      <c r="T6952" s="52" t="s">
        <v>52</v>
      </c>
      <c r="U6952" s="54">
        <v>204.92</v>
      </c>
      <c r="V6952" s="54">
        <v>204.92</v>
      </c>
      <c r="W6952" s="52" t="s">
        <v>340</v>
      </c>
      <c r="X6952" s="52">
        <v>618218</v>
      </c>
      <c r="Z6952" s="52" t="s">
        <v>48</v>
      </c>
      <c r="AA6952" s="52" t="s">
        <v>315</v>
      </c>
      <c r="AB6952" s="52" t="s">
        <v>42</v>
      </c>
      <c r="AC6952" s="52" t="s">
        <v>3388</v>
      </c>
      <c r="AD6952" s="52" t="s">
        <v>146</v>
      </c>
    </row>
    <row r="6953" spans="1:30" x14ac:dyDescent="0.25">
      <c r="A6953" s="52" t="s">
        <v>35</v>
      </c>
      <c r="B6953" s="52">
        <v>1</v>
      </c>
      <c r="C6953" s="52">
        <v>21</v>
      </c>
      <c r="D6953" s="52">
        <v>908</v>
      </c>
      <c r="E6953" s="52" t="s">
        <v>215</v>
      </c>
      <c r="F6953" s="52" t="s">
        <v>216</v>
      </c>
      <c r="G6953" s="52">
        <v>20</v>
      </c>
      <c r="H6953" s="52">
        <v>20</v>
      </c>
      <c r="I6953" s="52" t="s">
        <v>42</v>
      </c>
      <c r="J6953" s="52" t="s">
        <v>237</v>
      </c>
      <c r="K6953" s="52" t="s">
        <v>237</v>
      </c>
      <c r="L6953" s="52">
        <v>1</v>
      </c>
      <c r="M6953" s="52" t="s">
        <v>44</v>
      </c>
      <c r="N6953" s="52" t="s">
        <v>150</v>
      </c>
      <c r="O6953" s="52" t="s">
        <v>42</v>
      </c>
      <c r="P6953" s="52" t="s">
        <v>392</v>
      </c>
      <c r="Q6953" s="52" t="s">
        <v>1717</v>
      </c>
      <c r="R6953" s="52">
        <v>2571326</v>
      </c>
      <c r="S6953" s="52">
        <v>201510</v>
      </c>
      <c r="T6953" s="52" t="s">
        <v>52</v>
      </c>
      <c r="U6953" s="54">
        <v>230.53</v>
      </c>
      <c r="V6953" s="54">
        <v>230.53</v>
      </c>
      <c r="W6953" s="52" t="s">
        <v>340</v>
      </c>
      <c r="X6953" s="52">
        <v>618218</v>
      </c>
      <c r="Z6953" s="52" t="s">
        <v>48</v>
      </c>
      <c r="AA6953" s="52" t="s">
        <v>315</v>
      </c>
      <c r="AB6953" s="52" t="s">
        <v>42</v>
      </c>
      <c r="AC6953" s="52" t="s">
        <v>3388</v>
      </c>
      <c r="AD6953" s="52" t="s">
        <v>146</v>
      </c>
    </row>
    <row r="6954" spans="1:30" x14ac:dyDescent="0.25">
      <c r="A6954" s="52" t="s">
        <v>35</v>
      </c>
      <c r="B6954" s="52">
        <v>1</v>
      </c>
      <c r="C6954" s="52">
        <v>21</v>
      </c>
      <c r="D6954" s="52">
        <v>908</v>
      </c>
      <c r="E6954" s="52" t="s">
        <v>215</v>
      </c>
      <c r="F6954" s="52" t="s">
        <v>216</v>
      </c>
      <c r="G6954" s="52">
        <v>20</v>
      </c>
      <c r="H6954" s="52">
        <v>20</v>
      </c>
      <c r="I6954" s="52" t="s">
        <v>42</v>
      </c>
      <c r="J6954" s="52" t="s">
        <v>250</v>
      </c>
      <c r="K6954" s="52" t="s">
        <v>250</v>
      </c>
      <c r="L6954" s="52">
        <v>1</v>
      </c>
      <c r="M6954" s="52" t="s">
        <v>44</v>
      </c>
      <c r="N6954" s="52" t="s">
        <v>150</v>
      </c>
      <c r="O6954" s="52" t="s">
        <v>42</v>
      </c>
      <c r="P6954" s="52" t="s">
        <v>392</v>
      </c>
      <c r="Q6954" s="52" t="s">
        <v>1717</v>
      </c>
      <c r="R6954" s="52">
        <v>2571326</v>
      </c>
      <c r="S6954" s="52">
        <v>201510</v>
      </c>
      <c r="T6954" s="52" t="s">
        <v>52</v>
      </c>
      <c r="U6954" s="54">
        <v>204.92</v>
      </c>
      <c r="V6954" s="54">
        <v>204.92</v>
      </c>
      <c r="W6954" s="52" t="s">
        <v>340</v>
      </c>
      <c r="X6954" s="52">
        <v>618218</v>
      </c>
      <c r="Z6954" s="52" t="s">
        <v>48</v>
      </c>
      <c r="AA6954" s="52" t="s">
        <v>315</v>
      </c>
      <c r="AB6954" s="52" t="s">
        <v>42</v>
      </c>
      <c r="AC6954" s="52" t="s">
        <v>3388</v>
      </c>
      <c r="AD6954" s="52" t="s">
        <v>146</v>
      </c>
    </row>
    <row r="6955" spans="1:30" x14ac:dyDescent="0.25">
      <c r="A6955" s="52" t="s">
        <v>35</v>
      </c>
      <c r="B6955" s="52">
        <v>1</v>
      </c>
      <c r="C6955" s="52">
        <v>21</v>
      </c>
      <c r="D6955" s="52">
        <v>908</v>
      </c>
      <c r="E6955" s="52" t="s">
        <v>215</v>
      </c>
      <c r="F6955" s="52" t="s">
        <v>216</v>
      </c>
      <c r="G6955" s="52">
        <v>20</v>
      </c>
      <c r="H6955" s="52">
        <v>20</v>
      </c>
      <c r="I6955" s="52" t="s">
        <v>42</v>
      </c>
      <c r="J6955" s="52" t="s">
        <v>261</v>
      </c>
      <c r="K6955" s="52" t="s">
        <v>261</v>
      </c>
      <c r="L6955" s="52">
        <v>1</v>
      </c>
      <c r="M6955" s="52" t="s">
        <v>44</v>
      </c>
      <c r="N6955" s="52" t="s">
        <v>150</v>
      </c>
      <c r="O6955" s="52" t="s">
        <v>42</v>
      </c>
      <c r="P6955" s="52" t="s">
        <v>392</v>
      </c>
      <c r="Q6955" s="52" t="s">
        <v>1717</v>
      </c>
      <c r="R6955" s="52">
        <v>2571326</v>
      </c>
      <c r="S6955" s="52">
        <v>201510</v>
      </c>
      <c r="T6955" s="52" t="s">
        <v>52</v>
      </c>
      <c r="U6955" s="54">
        <v>217.72</v>
      </c>
      <c r="V6955" s="54">
        <v>217.72</v>
      </c>
      <c r="W6955" s="52" t="s">
        <v>340</v>
      </c>
      <c r="X6955" s="52">
        <v>618218</v>
      </c>
      <c r="Z6955" s="52" t="s">
        <v>48</v>
      </c>
      <c r="AA6955" s="52" t="s">
        <v>315</v>
      </c>
      <c r="AB6955" s="52" t="s">
        <v>42</v>
      </c>
      <c r="AC6955" s="52" t="s">
        <v>3388</v>
      </c>
      <c r="AD6955" s="52" t="s">
        <v>146</v>
      </c>
    </row>
    <row r="6956" spans="1:30" x14ac:dyDescent="0.25">
      <c r="A6956" s="52" t="s">
        <v>35</v>
      </c>
      <c r="B6956" s="52">
        <v>1</v>
      </c>
      <c r="C6956" s="52">
        <v>21</v>
      </c>
      <c r="D6956" s="52">
        <v>908</v>
      </c>
      <c r="E6956" s="52" t="s">
        <v>122</v>
      </c>
      <c r="F6956" s="52" t="s">
        <v>123</v>
      </c>
      <c r="G6956" s="52">
        <v>20</v>
      </c>
      <c r="H6956" s="52">
        <v>20</v>
      </c>
      <c r="I6956" s="52" t="s">
        <v>42</v>
      </c>
      <c r="J6956" s="52" t="s">
        <v>190</v>
      </c>
      <c r="K6956" s="52" t="s">
        <v>190</v>
      </c>
      <c r="L6956" s="52">
        <v>1</v>
      </c>
      <c r="M6956" s="52" t="s">
        <v>44</v>
      </c>
      <c r="N6956" s="52" t="s">
        <v>131</v>
      </c>
      <c r="O6956" s="52" t="s">
        <v>42</v>
      </c>
      <c r="P6956" s="52" t="s">
        <v>1943</v>
      </c>
      <c r="Q6956" s="52" t="s">
        <v>2656</v>
      </c>
      <c r="R6956" s="52">
        <v>2564826</v>
      </c>
      <c r="S6956" s="52">
        <v>201510</v>
      </c>
      <c r="T6956" s="52" t="s">
        <v>52</v>
      </c>
      <c r="U6956" s="54">
        <v>5000</v>
      </c>
      <c r="V6956" s="54">
        <v>5000</v>
      </c>
      <c r="W6956" s="52" t="s">
        <v>340</v>
      </c>
      <c r="X6956" s="52">
        <v>725903</v>
      </c>
      <c r="Z6956" s="52" t="s">
        <v>48</v>
      </c>
      <c r="AA6956" s="52" t="s">
        <v>315</v>
      </c>
      <c r="AB6956" s="52" t="s">
        <v>42</v>
      </c>
      <c r="AC6956" s="52" t="s">
        <v>2657</v>
      </c>
      <c r="AD6956" s="52" t="s">
        <v>146</v>
      </c>
    </row>
    <row r="6957" spans="1:30" x14ac:dyDescent="0.25">
      <c r="A6957" s="52" t="s">
        <v>35</v>
      </c>
      <c r="B6957" s="52">
        <v>1</v>
      </c>
      <c r="C6957" s="52">
        <v>21</v>
      </c>
      <c r="D6957" s="52">
        <v>908</v>
      </c>
      <c r="E6957" s="52" t="s">
        <v>215</v>
      </c>
      <c r="F6957" s="52" t="s">
        <v>216</v>
      </c>
      <c r="G6957" s="52">
        <v>20</v>
      </c>
      <c r="H6957" s="52">
        <v>20</v>
      </c>
      <c r="I6957" s="52" t="s">
        <v>42</v>
      </c>
      <c r="J6957" s="52" t="s">
        <v>231</v>
      </c>
      <c r="K6957" s="52" t="s">
        <v>231</v>
      </c>
      <c r="L6957" s="52">
        <v>1</v>
      </c>
      <c r="M6957" s="52" t="s">
        <v>44</v>
      </c>
      <c r="N6957" s="52" t="s">
        <v>150</v>
      </c>
      <c r="O6957" s="52" t="s">
        <v>42</v>
      </c>
      <c r="P6957" s="52" t="s">
        <v>392</v>
      </c>
      <c r="Q6957" s="52" t="s">
        <v>1717</v>
      </c>
      <c r="R6957" s="52">
        <v>2571326</v>
      </c>
      <c r="S6957" s="52">
        <v>201510</v>
      </c>
      <c r="T6957" s="52" t="s">
        <v>52</v>
      </c>
      <c r="U6957" s="54">
        <v>192.11</v>
      </c>
      <c r="V6957" s="54">
        <v>192.11</v>
      </c>
      <c r="W6957" s="52" t="s">
        <v>340</v>
      </c>
      <c r="X6957" s="52">
        <v>618218</v>
      </c>
      <c r="Z6957" s="52" t="s">
        <v>48</v>
      </c>
      <c r="AA6957" s="52" t="s">
        <v>315</v>
      </c>
      <c r="AB6957" s="52" t="s">
        <v>42</v>
      </c>
      <c r="AC6957" s="52" t="s">
        <v>3388</v>
      </c>
      <c r="AD6957" s="52" t="s">
        <v>146</v>
      </c>
    </row>
    <row r="6958" spans="1:30" x14ac:dyDescent="0.25">
      <c r="A6958" s="52" t="s">
        <v>35</v>
      </c>
      <c r="B6958" s="52">
        <v>1</v>
      </c>
      <c r="C6958" s="52">
        <v>21</v>
      </c>
      <c r="D6958" s="52">
        <v>908</v>
      </c>
      <c r="E6958" s="52" t="s">
        <v>122</v>
      </c>
      <c r="F6958" s="52" t="s">
        <v>123</v>
      </c>
      <c r="G6958" s="52">
        <v>20</v>
      </c>
      <c r="H6958" s="52">
        <v>20</v>
      </c>
      <c r="I6958" s="52" t="s">
        <v>42</v>
      </c>
      <c r="J6958" s="52" t="s">
        <v>298</v>
      </c>
      <c r="K6958" s="52" t="s">
        <v>298</v>
      </c>
      <c r="L6958" s="52">
        <v>1</v>
      </c>
      <c r="M6958" s="52" t="s">
        <v>44</v>
      </c>
      <c r="N6958" s="52" t="s">
        <v>150</v>
      </c>
      <c r="O6958" s="52" t="s">
        <v>42</v>
      </c>
      <c r="P6958" s="52" t="s">
        <v>506</v>
      </c>
      <c r="Q6958" s="52" t="s">
        <v>1713</v>
      </c>
      <c r="R6958" s="52">
        <v>2555929</v>
      </c>
      <c r="S6958" s="52">
        <v>201510</v>
      </c>
      <c r="T6958" s="52" t="s">
        <v>52</v>
      </c>
      <c r="U6958" s="54">
        <v>7500</v>
      </c>
      <c r="V6958" s="54">
        <v>7500</v>
      </c>
      <c r="W6958" s="52" t="s">
        <v>340</v>
      </c>
      <c r="X6958" s="52">
        <v>653179</v>
      </c>
      <c r="Z6958" s="52" t="s">
        <v>48</v>
      </c>
      <c r="AA6958" s="52" t="s">
        <v>315</v>
      </c>
      <c r="AB6958" s="52" t="s">
        <v>42</v>
      </c>
      <c r="AC6958" s="52" t="s">
        <v>2655</v>
      </c>
      <c r="AD6958" s="52" t="s">
        <v>146</v>
      </c>
    </row>
    <row r="6959" spans="1:30" x14ac:dyDescent="0.25">
      <c r="A6959" s="52" t="s">
        <v>35</v>
      </c>
      <c r="B6959" s="52">
        <v>1</v>
      </c>
      <c r="C6959" s="52">
        <v>21</v>
      </c>
      <c r="D6959" s="52">
        <v>908</v>
      </c>
      <c r="E6959" s="52" t="s">
        <v>122</v>
      </c>
      <c r="F6959" s="52" t="s">
        <v>123</v>
      </c>
      <c r="G6959" s="52">
        <v>20</v>
      </c>
      <c r="H6959" s="52">
        <v>20</v>
      </c>
      <c r="I6959" s="52" t="s">
        <v>42</v>
      </c>
      <c r="J6959" s="52" t="s">
        <v>285</v>
      </c>
      <c r="K6959" s="52" t="s">
        <v>285</v>
      </c>
      <c r="L6959" s="52">
        <v>1</v>
      </c>
      <c r="M6959" s="52" t="s">
        <v>44</v>
      </c>
      <c r="N6959" s="52" t="s">
        <v>150</v>
      </c>
      <c r="O6959" s="52" t="s">
        <v>42</v>
      </c>
      <c r="P6959" s="52" t="s">
        <v>463</v>
      </c>
      <c r="Q6959" s="52" t="s">
        <v>464</v>
      </c>
      <c r="R6959" s="52">
        <v>2566434</v>
      </c>
      <c r="S6959" s="52">
        <v>201510</v>
      </c>
      <c r="T6959" s="52" t="s">
        <v>52</v>
      </c>
      <c r="U6959" s="54">
        <v>50163.63</v>
      </c>
      <c r="V6959" s="54">
        <v>50163.63</v>
      </c>
      <c r="W6959" s="52" t="s">
        <v>340</v>
      </c>
      <c r="X6959" s="52">
        <v>618936</v>
      </c>
      <c r="Z6959" s="52" t="s">
        <v>48</v>
      </c>
      <c r="AA6959" s="52" t="s">
        <v>315</v>
      </c>
      <c r="AB6959" s="52" t="s">
        <v>42</v>
      </c>
      <c r="AC6959" s="52" t="s">
        <v>3389</v>
      </c>
      <c r="AD6959" s="52" t="s">
        <v>146</v>
      </c>
    </row>
    <row r="6960" spans="1:30" x14ac:dyDescent="0.25">
      <c r="A6960" s="52" t="s">
        <v>35</v>
      </c>
      <c r="B6960" s="52">
        <v>1</v>
      </c>
      <c r="C6960" s="52">
        <v>21</v>
      </c>
      <c r="D6960" s="52">
        <v>908</v>
      </c>
      <c r="E6960" s="52" t="s">
        <v>122</v>
      </c>
      <c r="F6960" s="52" t="s">
        <v>123</v>
      </c>
      <c r="G6960" s="52">
        <v>20</v>
      </c>
      <c r="H6960" s="52">
        <v>20</v>
      </c>
      <c r="I6960" s="52" t="s">
        <v>42</v>
      </c>
      <c r="J6960" s="52" t="s">
        <v>190</v>
      </c>
      <c r="K6960" s="52" t="s">
        <v>190</v>
      </c>
      <c r="L6960" s="52">
        <v>1</v>
      </c>
      <c r="M6960" s="52" t="s">
        <v>44</v>
      </c>
      <c r="N6960" s="52">
        <v>34</v>
      </c>
      <c r="O6960" s="52" t="s">
        <v>42</v>
      </c>
      <c r="P6960" s="52" t="s">
        <v>1943</v>
      </c>
      <c r="Q6960" s="52" t="s">
        <v>135</v>
      </c>
      <c r="R6960" s="52">
        <v>2564826</v>
      </c>
      <c r="S6960" s="52">
        <v>201510</v>
      </c>
      <c r="T6960" s="52" t="s">
        <v>52</v>
      </c>
      <c r="U6960" s="54">
        <v>0</v>
      </c>
      <c r="V6960" s="54">
        <v>250</v>
      </c>
      <c r="X6960" s="52">
        <v>725903</v>
      </c>
      <c r="Z6960" s="52" t="s">
        <v>48</v>
      </c>
      <c r="AA6960" s="52" t="s">
        <v>315</v>
      </c>
      <c r="AB6960" s="52" t="s">
        <v>42</v>
      </c>
      <c r="AC6960" s="52" t="s">
        <v>2657</v>
      </c>
      <c r="AD6960" s="52" t="s">
        <v>146</v>
      </c>
    </row>
    <row r="6961" spans="1:30" x14ac:dyDescent="0.25">
      <c r="A6961" s="52" t="s">
        <v>35</v>
      </c>
      <c r="B6961" s="52">
        <v>1</v>
      </c>
      <c r="C6961" s="52">
        <v>21</v>
      </c>
      <c r="D6961" s="52">
        <v>908</v>
      </c>
      <c r="E6961" s="52" t="s">
        <v>215</v>
      </c>
      <c r="F6961" s="52" t="s">
        <v>216</v>
      </c>
      <c r="G6961" s="52">
        <v>20</v>
      </c>
      <c r="H6961" s="52">
        <v>20</v>
      </c>
      <c r="I6961" s="52" t="s">
        <v>42</v>
      </c>
      <c r="J6961" s="52" t="s">
        <v>231</v>
      </c>
      <c r="K6961" s="52" t="s">
        <v>231</v>
      </c>
      <c r="L6961" s="52">
        <v>1</v>
      </c>
      <c r="M6961" s="52" t="s">
        <v>44</v>
      </c>
      <c r="N6961" s="52" t="s">
        <v>150</v>
      </c>
      <c r="O6961" s="52" t="s">
        <v>42</v>
      </c>
      <c r="P6961" s="52" t="s">
        <v>2651</v>
      </c>
      <c r="Q6961" s="52" t="s">
        <v>417</v>
      </c>
      <c r="R6961" s="52">
        <v>2562167</v>
      </c>
      <c r="S6961" s="52">
        <v>201510</v>
      </c>
      <c r="T6961" s="52" t="s">
        <v>52</v>
      </c>
      <c r="U6961" s="54">
        <v>53333.25</v>
      </c>
      <c r="V6961" s="54">
        <v>53333.25</v>
      </c>
      <c r="W6961" s="52" t="s">
        <v>340</v>
      </c>
      <c r="X6961" s="52">
        <v>610846</v>
      </c>
      <c r="Z6961" s="52" t="s">
        <v>48</v>
      </c>
      <c r="AA6961" s="52" t="s">
        <v>315</v>
      </c>
      <c r="AB6961" s="52" t="s">
        <v>42</v>
      </c>
      <c r="AC6961" s="52" t="s">
        <v>2658</v>
      </c>
      <c r="AD6961" s="52" t="s">
        <v>146</v>
      </c>
    </row>
    <row r="6962" spans="1:30" x14ac:dyDescent="0.25">
      <c r="A6962" s="52" t="s">
        <v>35</v>
      </c>
      <c r="B6962" s="52">
        <v>1</v>
      </c>
      <c r="C6962" s="52">
        <v>21</v>
      </c>
      <c r="D6962" s="52">
        <v>908</v>
      </c>
      <c r="E6962" s="52" t="s">
        <v>122</v>
      </c>
      <c r="F6962" s="52" t="s">
        <v>123</v>
      </c>
      <c r="G6962" s="52">
        <v>20</v>
      </c>
      <c r="H6962" s="52">
        <v>20</v>
      </c>
      <c r="I6962" s="52" t="s">
        <v>42</v>
      </c>
      <c r="J6962" s="52" t="s">
        <v>289</v>
      </c>
      <c r="K6962" s="52" t="s">
        <v>289</v>
      </c>
      <c r="L6962" s="52">
        <v>1</v>
      </c>
      <c r="M6962" s="52" t="s">
        <v>44</v>
      </c>
      <c r="N6962" s="52" t="s">
        <v>131</v>
      </c>
      <c r="O6962" s="52" t="s">
        <v>290</v>
      </c>
      <c r="P6962" s="52" t="s">
        <v>455</v>
      </c>
      <c r="Q6962" s="52" t="s">
        <v>2659</v>
      </c>
      <c r="R6962" s="52">
        <v>2565076</v>
      </c>
      <c r="S6962" s="52">
        <v>201510</v>
      </c>
      <c r="T6962" s="52" t="s">
        <v>52</v>
      </c>
      <c r="U6962" s="54">
        <v>0</v>
      </c>
      <c r="V6962" s="54">
        <v>257.27</v>
      </c>
      <c r="W6962" s="52" t="s">
        <v>42</v>
      </c>
      <c r="X6962" s="52" t="s">
        <v>42</v>
      </c>
      <c r="Z6962" s="52" t="s">
        <v>48</v>
      </c>
      <c r="AA6962" s="52" t="s">
        <v>144</v>
      </c>
      <c r="AB6962" s="52" t="s">
        <v>42</v>
      </c>
      <c r="AC6962" s="52" t="s">
        <v>2658</v>
      </c>
      <c r="AD6962" s="52" t="s">
        <v>146</v>
      </c>
    </row>
    <row r="6963" spans="1:30" x14ac:dyDescent="0.25">
      <c r="A6963" s="52" t="s">
        <v>35</v>
      </c>
      <c r="B6963" s="52">
        <v>1</v>
      </c>
      <c r="C6963" s="52">
        <v>21</v>
      </c>
      <c r="D6963" s="52">
        <v>908</v>
      </c>
      <c r="E6963" s="52" t="s">
        <v>215</v>
      </c>
      <c r="F6963" s="52" t="s">
        <v>216</v>
      </c>
      <c r="G6963" s="52">
        <v>20</v>
      </c>
      <c r="H6963" s="52">
        <v>20</v>
      </c>
      <c r="I6963" s="52" t="s">
        <v>42</v>
      </c>
      <c r="J6963" s="52" t="s">
        <v>268</v>
      </c>
      <c r="K6963" s="52" t="s">
        <v>268</v>
      </c>
      <c r="L6963" s="52">
        <v>1</v>
      </c>
      <c r="M6963" s="52" t="s">
        <v>44</v>
      </c>
      <c r="N6963" s="52">
        <v>80</v>
      </c>
      <c r="O6963" s="52" t="s">
        <v>221</v>
      </c>
      <c r="P6963" s="52" t="s">
        <v>1773</v>
      </c>
      <c r="Q6963" s="52" t="s">
        <v>2662</v>
      </c>
      <c r="R6963" s="52">
        <v>2571717</v>
      </c>
      <c r="S6963" s="52">
        <v>201510</v>
      </c>
      <c r="T6963" s="52" t="s">
        <v>52</v>
      </c>
      <c r="U6963" s="54">
        <v>0</v>
      </c>
      <c r="V6963" s="54">
        <v>622.4</v>
      </c>
      <c r="W6963" s="52" t="s">
        <v>42</v>
      </c>
      <c r="X6963" s="52" t="s">
        <v>42</v>
      </c>
      <c r="Z6963" s="52" t="s">
        <v>48</v>
      </c>
      <c r="AA6963" s="52" t="s">
        <v>144</v>
      </c>
      <c r="AB6963" s="52" t="s">
        <v>42</v>
      </c>
      <c r="AC6963" s="52" t="s">
        <v>3390</v>
      </c>
      <c r="AD6963" s="52" t="s">
        <v>146</v>
      </c>
    </row>
    <row r="6964" spans="1:30" x14ac:dyDescent="0.25">
      <c r="A6964" s="52" t="s">
        <v>35</v>
      </c>
      <c r="B6964" s="52">
        <v>1</v>
      </c>
      <c r="C6964" s="52">
        <v>21</v>
      </c>
      <c r="D6964" s="52">
        <v>908</v>
      </c>
      <c r="E6964" s="52" t="s">
        <v>215</v>
      </c>
      <c r="F6964" s="52" t="s">
        <v>216</v>
      </c>
      <c r="G6964" s="52">
        <v>20</v>
      </c>
      <c r="H6964" s="52">
        <v>20</v>
      </c>
      <c r="I6964" s="52" t="s">
        <v>42</v>
      </c>
      <c r="J6964" s="52" t="s">
        <v>268</v>
      </c>
      <c r="K6964" s="52" t="s">
        <v>268</v>
      </c>
      <c r="L6964" s="52">
        <v>1</v>
      </c>
      <c r="M6964" s="52" t="s">
        <v>44</v>
      </c>
      <c r="N6964" s="52" t="s">
        <v>131</v>
      </c>
      <c r="O6964" s="52" t="s">
        <v>221</v>
      </c>
      <c r="P6964" s="52" t="s">
        <v>1773</v>
      </c>
      <c r="Q6964" s="52" t="s">
        <v>3391</v>
      </c>
      <c r="R6964" s="52">
        <v>2571717</v>
      </c>
      <c r="S6964" s="52">
        <v>201510</v>
      </c>
      <c r="T6964" s="52" t="s">
        <v>52</v>
      </c>
      <c r="U6964" s="54">
        <v>0</v>
      </c>
      <c r="V6964" s="54">
        <v>795</v>
      </c>
      <c r="W6964" s="52" t="s">
        <v>42</v>
      </c>
      <c r="X6964" s="52" t="s">
        <v>42</v>
      </c>
      <c r="Z6964" s="52" t="s">
        <v>48</v>
      </c>
      <c r="AA6964" s="52" t="s">
        <v>144</v>
      </c>
      <c r="AB6964" s="52" t="s">
        <v>42</v>
      </c>
      <c r="AC6964" s="52" t="s">
        <v>3390</v>
      </c>
      <c r="AD6964" s="52" t="s">
        <v>146</v>
      </c>
    </row>
    <row r="6965" spans="1:30" x14ac:dyDescent="0.25">
      <c r="A6965" s="52" t="s">
        <v>35</v>
      </c>
      <c r="B6965" s="52">
        <v>1</v>
      </c>
      <c r="C6965" s="52">
        <v>21</v>
      </c>
      <c r="D6965" s="52">
        <v>908</v>
      </c>
      <c r="E6965" s="52" t="s">
        <v>215</v>
      </c>
      <c r="F6965" s="52" t="s">
        <v>216</v>
      </c>
      <c r="G6965" s="52">
        <v>20</v>
      </c>
      <c r="H6965" s="52">
        <v>20</v>
      </c>
      <c r="I6965" s="52" t="s">
        <v>42</v>
      </c>
      <c r="J6965" s="52" t="s">
        <v>268</v>
      </c>
      <c r="K6965" s="52" t="s">
        <v>268</v>
      </c>
      <c r="L6965" s="52">
        <v>1</v>
      </c>
      <c r="M6965" s="52" t="s">
        <v>44</v>
      </c>
      <c r="N6965" s="52">
        <v>80</v>
      </c>
      <c r="O6965" s="52" t="s">
        <v>221</v>
      </c>
      <c r="P6965" s="52" t="s">
        <v>1773</v>
      </c>
      <c r="Q6965" s="52" t="s">
        <v>2662</v>
      </c>
      <c r="R6965" s="52">
        <v>2571717</v>
      </c>
      <c r="S6965" s="52">
        <v>201510</v>
      </c>
      <c r="T6965" s="52" t="s">
        <v>52</v>
      </c>
      <c r="U6965" s="54">
        <v>0</v>
      </c>
      <c r="V6965" s="54">
        <v>249.99</v>
      </c>
      <c r="W6965" s="52" t="s">
        <v>42</v>
      </c>
      <c r="X6965" s="52" t="s">
        <v>42</v>
      </c>
      <c r="Z6965" s="52" t="s">
        <v>48</v>
      </c>
      <c r="AA6965" s="52" t="s">
        <v>144</v>
      </c>
      <c r="AB6965" s="52" t="s">
        <v>42</v>
      </c>
      <c r="AC6965" s="52" t="s">
        <v>3390</v>
      </c>
      <c r="AD6965" s="52" t="s">
        <v>146</v>
      </c>
    </row>
    <row r="6966" spans="1:30" x14ac:dyDescent="0.25">
      <c r="A6966" s="52" t="s">
        <v>35</v>
      </c>
      <c r="B6966" s="52">
        <v>1</v>
      </c>
      <c r="C6966" s="52">
        <v>21</v>
      </c>
      <c r="D6966" s="52">
        <v>908</v>
      </c>
      <c r="E6966" s="52" t="s">
        <v>215</v>
      </c>
      <c r="F6966" s="52" t="s">
        <v>216</v>
      </c>
      <c r="G6966" s="52">
        <v>20</v>
      </c>
      <c r="H6966" s="52">
        <v>20</v>
      </c>
      <c r="I6966" s="52" t="s">
        <v>42</v>
      </c>
      <c r="J6966" s="52" t="s">
        <v>268</v>
      </c>
      <c r="K6966" s="52" t="s">
        <v>268</v>
      </c>
      <c r="L6966" s="52">
        <v>1</v>
      </c>
      <c r="M6966" s="52" t="s">
        <v>44</v>
      </c>
      <c r="N6966" s="52" t="s">
        <v>131</v>
      </c>
      <c r="O6966" s="52" t="s">
        <v>221</v>
      </c>
      <c r="P6966" s="52" t="s">
        <v>1773</v>
      </c>
      <c r="Q6966" s="52" t="s">
        <v>3392</v>
      </c>
      <c r="R6966" s="52">
        <v>2571717</v>
      </c>
      <c r="S6966" s="52">
        <v>201510</v>
      </c>
      <c r="T6966" s="52" t="s">
        <v>52</v>
      </c>
      <c r="U6966" s="54">
        <v>0</v>
      </c>
      <c r="V6966" s="54">
        <v>8</v>
      </c>
      <c r="W6966" s="52" t="s">
        <v>42</v>
      </c>
      <c r="X6966" s="52" t="s">
        <v>42</v>
      </c>
      <c r="Z6966" s="52" t="s">
        <v>48</v>
      </c>
      <c r="AA6966" s="52" t="s">
        <v>144</v>
      </c>
      <c r="AB6966" s="52" t="s">
        <v>42</v>
      </c>
      <c r="AC6966" s="52" t="s">
        <v>3390</v>
      </c>
      <c r="AD6966" s="52" t="s">
        <v>146</v>
      </c>
    </row>
    <row r="6967" spans="1:30" x14ac:dyDescent="0.25">
      <c r="A6967" s="52" t="s">
        <v>35</v>
      </c>
      <c r="B6967" s="52">
        <v>1</v>
      </c>
      <c r="C6967" s="52">
        <v>21</v>
      </c>
      <c r="D6967" s="52">
        <v>908</v>
      </c>
      <c r="E6967" s="52" t="s">
        <v>215</v>
      </c>
      <c r="F6967" s="52" t="s">
        <v>216</v>
      </c>
      <c r="G6967" s="52">
        <v>20</v>
      </c>
      <c r="H6967" s="52">
        <v>20</v>
      </c>
      <c r="I6967" s="52" t="s">
        <v>42</v>
      </c>
      <c r="J6967" s="52" t="s">
        <v>268</v>
      </c>
      <c r="K6967" s="52" t="s">
        <v>268</v>
      </c>
      <c r="L6967" s="52">
        <v>1</v>
      </c>
      <c r="M6967" s="52" t="s">
        <v>44</v>
      </c>
      <c r="N6967" s="52">
        <v>82</v>
      </c>
      <c r="O6967" s="52" t="s">
        <v>221</v>
      </c>
      <c r="P6967" s="52" t="s">
        <v>1773</v>
      </c>
      <c r="Q6967" s="52" t="s">
        <v>3393</v>
      </c>
      <c r="R6967" s="52">
        <v>2571717</v>
      </c>
      <c r="S6967" s="52">
        <v>201510</v>
      </c>
      <c r="T6967" s="52" t="s">
        <v>52</v>
      </c>
      <c r="U6967" s="54">
        <v>0</v>
      </c>
      <c r="V6967" s="54">
        <v>13.97</v>
      </c>
      <c r="W6967" s="52" t="s">
        <v>42</v>
      </c>
      <c r="X6967" s="52" t="s">
        <v>42</v>
      </c>
      <c r="Z6967" s="52" t="s">
        <v>48</v>
      </c>
      <c r="AA6967" s="52" t="s">
        <v>144</v>
      </c>
      <c r="AB6967" s="52" t="s">
        <v>42</v>
      </c>
      <c r="AC6967" s="52" t="s">
        <v>3390</v>
      </c>
      <c r="AD6967" s="52" t="s">
        <v>146</v>
      </c>
    </row>
    <row r="6968" spans="1:30" x14ac:dyDescent="0.25">
      <c r="A6968" s="52" t="s">
        <v>35</v>
      </c>
      <c r="B6968" s="52">
        <v>1</v>
      </c>
      <c r="C6968" s="52">
        <v>21</v>
      </c>
      <c r="D6968" s="52">
        <v>908</v>
      </c>
      <c r="E6968" s="52" t="s">
        <v>215</v>
      </c>
      <c r="F6968" s="52" t="s">
        <v>216</v>
      </c>
      <c r="G6968" s="52">
        <v>20</v>
      </c>
      <c r="H6968" s="52">
        <v>20</v>
      </c>
      <c r="I6968" s="52" t="s">
        <v>42</v>
      </c>
      <c r="J6968" s="52" t="s">
        <v>217</v>
      </c>
      <c r="K6968" s="52" t="s">
        <v>217</v>
      </c>
      <c r="L6968" s="52">
        <v>1</v>
      </c>
      <c r="M6968" s="52" t="s">
        <v>44</v>
      </c>
      <c r="N6968" s="52">
        <v>82</v>
      </c>
      <c r="O6968" s="52" t="s">
        <v>221</v>
      </c>
      <c r="P6968" s="52" t="s">
        <v>1773</v>
      </c>
      <c r="Q6968" s="52" t="s">
        <v>3394</v>
      </c>
      <c r="R6968" s="52">
        <v>2571717</v>
      </c>
      <c r="S6968" s="52">
        <v>201510</v>
      </c>
      <c r="T6968" s="52" t="s">
        <v>52</v>
      </c>
      <c r="U6968" s="54">
        <v>0</v>
      </c>
      <c r="V6968" s="54">
        <v>32.06</v>
      </c>
      <c r="W6968" s="52" t="s">
        <v>42</v>
      </c>
      <c r="X6968" s="52" t="s">
        <v>42</v>
      </c>
      <c r="Z6968" s="52" t="s">
        <v>48</v>
      </c>
      <c r="AA6968" s="52" t="s">
        <v>144</v>
      </c>
      <c r="AB6968" s="52" t="s">
        <v>42</v>
      </c>
      <c r="AC6968" s="52" t="s">
        <v>3390</v>
      </c>
      <c r="AD6968" s="52" t="s">
        <v>146</v>
      </c>
    </row>
    <row r="6969" spans="1:30" x14ac:dyDescent="0.25">
      <c r="A6969" s="52" t="s">
        <v>35</v>
      </c>
      <c r="B6969" s="52">
        <v>1</v>
      </c>
      <c r="C6969" s="52">
        <v>21</v>
      </c>
      <c r="D6969" s="52">
        <v>908</v>
      </c>
      <c r="E6969" s="52" t="s">
        <v>215</v>
      </c>
      <c r="F6969" s="52" t="s">
        <v>216</v>
      </c>
      <c r="G6969" s="52">
        <v>20</v>
      </c>
      <c r="H6969" s="52">
        <v>20</v>
      </c>
      <c r="I6969" s="52" t="s">
        <v>42</v>
      </c>
      <c r="J6969" s="52" t="s">
        <v>268</v>
      </c>
      <c r="K6969" s="52" t="s">
        <v>268</v>
      </c>
      <c r="L6969" s="52">
        <v>1</v>
      </c>
      <c r="M6969" s="52" t="s">
        <v>44</v>
      </c>
      <c r="N6969" s="52" t="s">
        <v>131</v>
      </c>
      <c r="O6969" s="52" t="s">
        <v>221</v>
      </c>
      <c r="P6969" s="52" t="s">
        <v>1773</v>
      </c>
      <c r="Q6969" s="52" t="s">
        <v>3395</v>
      </c>
      <c r="R6969" s="52">
        <v>2571717</v>
      </c>
      <c r="S6969" s="52">
        <v>201510</v>
      </c>
      <c r="T6969" s="52" t="s">
        <v>52</v>
      </c>
      <c r="U6969" s="54">
        <v>0</v>
      </c>
      <c r="V6969" s="54">
        <v>175</v>
      </c>
      <c r="W6969" s="52" t="s">
        <v>42</v>
      </c>
      <c r="X6969" s="52" t="s">
        <v>42</v>
      </c>
      <c r="Z6969" s="52" t="s">
        <v>48</v>
      </c>
      <c r="AA6969" s="52" t="s">
        <v>144</v>
      </c>
      <c r="AB6969" s="52" t="s">
        <v>42</v>
      </c>
      <c r="AC6969" s="52" t="s">
        <v>3390</v>
      </c>
      <c r="AD6969" s="52" t="s">
        <v>146</v>
      </c>
    </row>
    <row r="6970" spans="1:30" x14ac:dyDescent="0.25">
      <c r="A6970" s="52" t="s">
        <v>35</v>
      </c>
      <c r="B6970" s="52">
        <v>1</v>
      </c>
      <c r="C6970" s="52">
        <v>21</v>
      </c>
      <c r="D6970" s="52">
        <v>908</v>
      </c>
      <c r="E6970" s="52" t="s">
        <v>215</v>
      </c>
      <c r="F6970" s="52" t="s">
        <v>216</v>
      </c>
      <c r="G6970" s="52">
        <v>20</v>
      </c>
      <c r="H6970" s="52">
        <v>20</v>
      </c>
      <c r="I6970" s="52" t="s">
        <v>42</v>
      </c>
      <c r="J6970" s="52" t="s">
        <v>268</v>
      </c>
      <c r="K6970" s="52" t="s">
        <v>268</v>
      </c>
      <c r="L6970" s="52">
        <v>1</v>
      </c>
      <c r="M6970" s="52" t="s">
        <v>44</v>
      </c>
      <c r="N6970" s="52" t="s">
        <v>131</v>
      </c>
      <c r="O6970" s="52" t="s">
        <v>221</v>
      </c>
      <c r="P6970" s="52" t="s">
        <v>1773</v>
      </c>
      <c r="Q6970" s="52" t="s">
        <v>3396</v>
      </c>
      <c r="R6970" s="52">
        <v>2571717</v>
      </c>
      <c r="S6970" s="52">
        <v>201510</v>
      </c>
      <c r="T6970" s="52" t="s">
        <v>52</v>
      </c>
      <c r="U6970" s="54">
        <v>0</v>
      </c>
      <c r="V6970" s="54">
        <v>43.36</v>
      </c>
      <c r="W6970" s="52" t="s">
        <v>42</v>
      </c>
      <c r="X6970" s="52" t="s">
        <v>42</v>
      </c>
      <c r="Z6970" s="52" t="s">
        <v>48</v>
      </c>
      <c r="AA6970" s="52" t="s">
        <v>144</v>
      </c>
      <c r="AB6970" s="52" t="s">
        <v>42</v>
      </c>
      <c r="AC6970" s="52" t="s">
        <v>3390</v>
      </c>
      <c r="AD6970" s="52" t="s">
        <v>146</v>
      </c>
    </row>
    <row r="6971" spans="1:30" x14ac:dyDescent="0.25">
      <c r="A6971" s="52" t="s">
        <v>35</v>
      </c>
      <c r="B6971" s="52">
        <v>1</v>
      </c>
      <c r="C6971" s="52">
        <v>21</v>
      </c>
      <c r="D6971" s="52">
        <v>908</v>
      </c>
      <c r="E6971" s="52" t="s">
        <v>215</v>
      </c>
      <c r="F6971" s="52" t="s">
        <v>216</v>
      </c>
      <c r="G6971" s="52">
        <v>20</v>
      </c>
      <c r="H6971" s="52">
        <v>20</v>
      </c>
      <c r="I6971" s="52" t="s">
        <v>42</v>
      </c>
      <c r="J6971" s="52" t="s">
        <v>217</v>
      </c>
      <c r="K6971" s="52" t="s">
        <v>217</v>
      </c>
      <c r="L6971" s="52">
        <v>1</v>
      </c>
      <c r="M6971" s="52" t="s">
        <v>44</v>
      </c>
      <c r="N6971" s="52" t="s">
        <v>150</v>
      </c>
      <c r="O6971" s="52" t="s">
        <v>42</v>
      </c>
      <c r="P6971" s="52" t="s">
        <v>2651</v>
      </c>
      <c r="Q6971" s="52" t="s">
        <v>389</v>
      </c>
      <c r="R6971" s="52">
        <v>2562168</v>
      </c>
      <c r="S6971" s="52">
        <v>201510</v>
      </c>
      <c r="T6971" s="52" t="s">
        <v>52</v>
      </c>
      <c r="U6971" s="54">
        <v>88907.36</v>
      </c>
      <c r="V6971" s="54">
        <v>88907.36</v>
      </c>
      <c r="W6971" s="52" t="s">
        <v>340</v>
      </c>
      <c r="X6971" s="52">
        <v>610844</v>
      </c>
      <c r="Z6971" s="52" t="s">
        <v>48</v>
      </c>
      <c r="AA6971" s="52" t="s">
        <v>315</v>
      </c>
      <c r="AB6971" s="52" t="s">
        <v>42</v>
      </c>
      <c r="AC6971" s="52" t="s">
        <v>2658</v>
      </c>
      <c r="AD6971" s="52" t="s">
        <v>146</v>
      </c>
    </row>
    <row r="6972" spans="1:30" x14ac:dyDescent="0.25">
      <c r="A6972" s="52" t="s">
        <v>35</v>
      </c>
      <c r="B6972" s="52">
        <v>1</v>
      </c>
      <c r="C6972" s="52">
        <v>21</v>
      </c>
      <c r="D6972" s="52">
        <v>908</v>
      </c>
      <c r="E6972" s="52" t="s">
        <v>215</v>
      </c>
      <c r="F6972" s="52" t="s">
        <v>216</v>
      </c>
      <c r="G6972" s="52">
        <v>20</v>
      </c>
      <c r="H6972" s="52">
        <v>20</v>
      </c>
      <c r="I6972" s="52" t="s">
        <v>42</v>
      </c>
      <c r="J6972" s="52" t="s">
        <v>261</v>
      </c>
      <c r="K6972" s="52" t="s">
        <v>261</v>
      </c>
      <c r="L6972" s="52">
        <v>1</v>
      </c>
      <c r="M6972" s="52" t="s">
        <v>44</v>
      </c>
      <c r="N6972" s="52" t="s">
        <v>150</v>
      </c>
      <c r="O6972" s="52" t="s">
        <v>42</v>
      </c>
      <c r="P6972" s="52" t="s">
        <v>392</v>
      </c>
      <c r="Q6972" s="52" t="s">
        <v>1717</v>
      </c>
      <c r="R6972" s="52">
        <v>2562006</v>
      </c>
      <c r="S6972" s="52">
        <v>201510</v>
      </c>
      <c r="T6972" s="52" t="s">
        <v>52</v>
      </c>
      <c r="U6972" s="54">
        <v>263.92</v>
      </c>
      <c r="V6972" s="54">
        <v>263.92</v>
      </c>
      <c r="W6972" s="52" t="s">
        <v>340</v>
      </c>
      <c r="X6972" s="52">
        <v>618218</v>
      </c>
      <c r="Z6972" s="52" t="s">
        <v>48</v>
      </c>
      <c r="AA6972" s="52" t="s">
        <v>315</v>
      </c>
      <c r="AB6972" s="52" t="s">
        <v>42</v>
      </c>
      <c r="AC6972" s="52" t="s">
        <v>2658</v>
      </c>
      <c r="AD6972" s="52" t="s">
        <v>146</v>
      </c>
    </row>
    <row r="6973" spans="1:30" x14ac:dyDescent="0.25">
      <c r="A6973" s="52" t="s">
        <v>35</v>
      </c>
      <c r="B6973" s="52">
        <v>1</v>
      </c>
      <c r="C6973" s="52">
        <v>21</v>
      </c>
      <c r="D6973" s="52">
        <v>908</v>
      </c>
      <c r="E6973" s="52" t="s">
        <v>215</v>
      </c>
      <c r="F6973" s="52" t="s">
        <v>216</v>
      </c>
      <c r="G6973" s="52">
        <v>20</v>
      </c>
      <c r="H6973" s="52">
        <v>20</v>
      </c>
      <c r="I6973" s="52" t="s">
        <v>42</v>
      </c>
      <c r="J6973" s="52" t="s">
        <v>231</v>
      </c>
      <c r="K6973" s="52" t="s">
        <v>231</v>
      </c>
      <c r="L6973" s="52">
        <v>1</v>
      </c>
      <c r="M6973" s="52" t="s">
        <v>44</v>
      </c>
      <c r="N6973" s="52" t="s">
        <v>150</v>
      </c>
      <c r="O6973" s="52" t="s">
        <v>42</v>
      </c>
      <c r="P6973" s="52" t="s">
        <v>392</v>
      </c>
      <c r="Q6973" s="52" t="s">
        <v>1717</v>
      </c>
      <c r="R6973" s="52">
        <v>2562006</v>
      </c>
      <c r="S6973" s="52">
        <v>201510</v>
      </c>
      <c r="T6973" s="52" t="s">
        <v>52</v>
      </c>
      <c r="U6973" s="54">
        <v>232.86</v>
      </c>
      <c r="V6973" s="54">
        <v>232.86</v>
      </c>
      <c r="W6973" s="52" t="s">
        <v>340</v>
      </c>
      <c r="X6973" s="52">
        <v>618218</v>
      </c>
      <c r="Z6973" s="52" t="s">
        <v>48</v>
      </c>
      <c r="AA6973" s="52" t="s">
        <v>315</v>
      </c>
      <c r="AB6973" s="52" t="s">
        <v>42</v>
      </c>
      <c r="AC6973" s="52" t="s">
        <v>2658</v>
      </c>
      <c r="AD6973" s="52" t="s">
        <v>146</v>
      </c>
    </row>
    <row r="6974" spans="1:30" x14ac:dyDescent="0.25">
      <c r="A6974" s="52" t="s">
        <v>35</v>
      </c>
      <c r="B6974" s="52">
        <v>1</v>
      </c>
      <c r="C6974" s="52">
        <v>21</v>
      </c>
      <c r="D6974" s="52">
        <v>908</v>
      </c>
      <c r="E6974" s="52" t="s">
        <v>122</v>
      </c>
      <c r="F6974" s="52" t="s">
        <v>123</v>
      </c>
      <c r="G6974" s="52">
        <v>20</v>
      </c>
      <c r="H6974" s="52">
        <v>20</v>
      </c>
      <c r="I6974" s="52" t="s">
        <v>42</v>
      </c>
      <c r="J6974" s="52" t="s">
        <v>500</v>
      </c>
      <c r="K6974" s="52" t="s">
        <v>500</v>
      </c>
      <c r="L6974" s="52">
        <v>1</v>
      </c>
      <c r="M6974" s="52" t="s">
        <v>44</v>
      </c>
      <c r="N6974" s="52" t="s">
        <v>162</v>
      </c>
      <c r="O6974" s="52" t="s">
        <v>42</v>
      </c>
      <c r="P6974" s="52" t="s">
        <v>808</v>
      </c>
      <c r="Q6974" s="52" t="s">
        <v>1789</v>
      </c>
      <c r="R6974" s="52">
        <v>2563658</v>
      </c>
      <c r="S6974" s="52">
        <v>201510</v>
      </c>
      <c r="T6974" s="52" t="s">
        <v>52</v>
      </c>
      <c r="U6974" s="54">
        <v>11083.75</v>
      </c>
      <c r="V6974" s="54">
        <v>11083.75</v>
      </c>
      <c r="W6974" s="52" t="s">
        <v>340</v>
      </c>
      <c r="X6974" s="52">
        <v>634553</v>
      </c>
      <c r="Z6974" s="52" t="s">
        <v>48</v>
      </c>
      <c r="AA6974" s="52" t="s">
        <v>315</v>
      </c>
      <c r="AB6974" s="52" t="s">
        <v>42</v>
      </c>
      <c r="AC6974" s="52" t="s">
        <v>2658</v>
      </c>
      <c r="AD6974" s="52" t="s">
        <v>146</v>
      </c>
    </row>
    <row r="6975" spans="1:30" x14ac:dyDescent="0.25">
      <c r="A6975" s="52" t="s">
        <v>35</v>
      </c>
      <c r="B6975" s="52">
        <v>1</v>
      </c>
      <c r="C6975" s="52">
        <v>21</v>
      </c>
      <c r="D6975" s="52">
        <v>908</v>
      </c>
      <c r="E6975" s="52" t="s">
        <v>215</v>
      </c>
      <c r="F6975" s="52" t="s">
        <v>216</v>
      </c>
      <c r="G6975" s="52">
        <v>20</v>
      </c>
      <c r="H6975" s="52">
        <v>20</v>
      </c>
      <c r="I6975" s="52" t="s">
        <v>42</v>
      </c>
      <c r="J6975" s="52" t="s">
        <v>437</v>
      </c>
      <c r="K6975" s="52" t="s">
        <v>437</v>
      </c>
      <c r="L6975" s="52">
        <v>1</v>
      </c>
      <c r="M6975" s="52" t="s">
        <v>44</v>
      </c>
      <c r="N6975" s="52" t="s">
        <v>150</v>
      </c>
      <c r="O6975" s="52" t="s">
        <v>42</v>
      </c>
      <c r="P6975" s="52" t="s">
        <v>392</v>
      </c>
      <c r="Q6975" s="52" t="s">
        <v>1717</v>
      </c>
      <c r="R6975" s="52">
        <v>2562006</v>
      </c>
      <c r="S6975" s="52">
        <v>201510</v>
      </c>
      <c r="T6975" s="52" t="s">
        <v>52</v>
      </c>
      <c r="U6975" s="54">
        <v>248.38</v>
      </c>
      <c r="V6975" s="54">
        <v>248.38</v>
      </c>
      <c r="W6975" s="52" t="s">
        <v>340</v>
      </c>
      <c r="X6975" s="52">
        <v>618218</v>
      </c>
      <c r="Z6975" s="52" t="s">
        <v>48</v>
      </c>
      <c r="AA6975" s="52" t="s">
        <v>315</v>
      </c>
      <c r="AB6975" s="52" t="s">
        <v>42</v>
      </c>
      <c r="AC6975" s="52" t="s">
        <v>2658</v>
      </c>
      <c r="AD6975" s="52" t="s">
        <v>146</v>
      </c>
    </row>
    <row r="6976" spans="1:30" x14ac:dyDescent="0.25">
      <c r="A6976" s="52" t="s">
        <v>35</v>
      </c>
      <c r="B6976" s="52">
        <v>1</v>
      </c>
      <c r="C6976" s="52">
        <v>21</v>
      </c>
      <c r="D6976" s="52">
        <v>908</v>
      </c>
      <c r="E6976" s="52" t="s">
        <v>215</v>
      </c>
      <c r="F6976" s="52" t="s">
        <v>216</v>
      </c>
      <c r="G6976" s="52">
        <v>20</v>
      </c>
      <c r="H6976" s="52">
        <v>20</v>
      </c>
      <c r="I6976" s="52" t="s">
        <v>42</v>
      </c>
      <c r="J6976" s="52" t="s">
        <v>261</v>
      </c>
      <c r="K6976" s="52" t="s">
        <v>261</v>
      </c>
      <c r="L6976" s="52">
        <v>1</v>
      </c>
      <c r="M6976" s="52" t="s">
        <v>44</v>
      </c>
      <c r="N6976" s="52" t="s">
        <v>150</v>
      </c>
      <c r="O6976" s="52" t="s">
        <v>42</v>
      </c>
      <c r="P6976" s="52" t="s">
        <v>446</v>
      </c>
      <c r="Q6976" s="52" t="s">
        <v>447</v>
      </c>
      <c r="R6976" s="52">
        <v>2561216</v>
      </c>
      <c r="S6976" s="52">
        <v>201510</v>
      </c>
      <c r="T6976" s="52" t="s">
        <v>52</v>
      </c>
      <c r="U6976" s="54">
        <v>39244.730000000003</v>
      </c>
      <c r="V6976" s="54">
        <v>39244.730000000003</v>
      </c>
      <c r="W6976" s="52" t="s">
        <v>340</v>
      </c>
      <c r="X6976" s="52">
        <v>610716</v>
      </c>
      <c r="Z6976" s="52" t="s">
        <v>48</v>
      </c>
      <c r="AA6976" s="52" t="s">
        <v>315</v>
      </c>
      <c r="AB6976" s="52" t="s">
        <v>42</v>
      </c>
      <c r="AC6976" s="52" t="s">
        <v>2658</v>
      </c>
      <c r="AD6976" s="52" t="s">
        <v>146</v>
      </c>
    </row>
    <row r="6977" spans="1:30" x14ac:dyDescent="0.25">
      <c r="A6977" s="52" t="s">
        <v>35</v>
      </c>
      <c r="B6977" s="52">
        <v>1</v>
      </c>
      <c r="C6977" s="52">
        <v>21</v>
      </c>
      <c r="D6977" s="52">
        <v>908</v>
      </c>
      <c r="E6977" s="52" t="s">
        <v>122</v>
      </c>
      <c r="F6977" s="52" t="s">
        <v>123</v>
      </c>
      <c r="G6977" s="52">
        <v>20</v>
      </c>
      <c r="H6977" s="52">
        <v>20</v>
      </c>
      <c r="I6977" s="52" t="s">
        <v>42</v>
      </c>
      <c r="J6977" s="52" t="s">
        <v>289</v>
      </c>
      <c r="K6977" s="52" t="s">
        <v>289</v>
      </c>
      <c r="L6977" s="52">
        <v>1</v>
      </c>
      <c r="M6977" s="52" t="s">
        <v>44</v>
      </c>
      <c r="N6977" s="52">
        <v>82</v>
      </c>
      <c r="O6977" s="52" t="s">
        <v>290</v>
      </c>
      <c r="P6977" s="52" t="s">
        <v>455</v>
      </c>
      <c r="Q6977" s="52" t="s">
        <v>2660</v>
      </c>
      <c r="R6977" s="52">
        <v>2565076</v>
      </c>
      <c r="S6977" s="52">
        <v>201510</v>
      </c>
      <c r="T6977" s="52" t="s">
        <v>52</v>
      </c>
      <c r="U6977" s="54">
        <v>0</v>
      </c>
      <c r="V6977" s="54">
        <v>7.17</v>
      </c>
      <c r="W6977" s="52" t="s">
        <v>42</v>
      </c>
      <c r="X6977" s="52" t="s">
        <v>42</v>
      </c>
      <c r="Z6977" s="52" t="s">
        <v>48</v>
      </c>
      <c r="AA6977" s="52" t="s">
        <v>144</v>
      </c>
      <c r="AB6977" s="52" t="s">
        <v>42</v>
      </c>
      <c r="AC6977" s="52" t="s">
        <v>2658</v>
      </c>
      <c r="AD6977" s="52" t="s">
        <v>146</v>
      </c>
    </row>
    <row r="6978" spans="1:30" x14ac:dyDescent="0.25">
      <c r="A6978" s="52" t="s">
        <v>35</v>
      </c>
      <c r="B6978" s="52">
        <v>1</v>
      </c>
      <c r="C6978" s="52">
        <v>21</v>
      </c>
      <c r="D6978" s="52">
        <v>908</v>
      </c>
      <c r="E6978" s="52" t="s">
        <v>215</v>
      </c>
      <c r="F6978" s="52" t="s">
        <v>216</v>
      </c>
      <c r="G6978" s="52">
        <v>20</v>
      </c>
      <c r="H6978" s="52">
        <v>20</v>
      </c>
      <c r="I6978" s="52" t="s">
        <v>42</v>
      </c>
      <c r="J6978" s="52" t="s">
        <v>250</v>
      </c>
      <c r="K6978" s="52" t="s">
        <v>250</v>
      </c>
      <c r="L6978" s="52">
        <v>1</v>
      </c>
      <c r="M6978" s="52" t="s">
        <v>44</v>
      </c>
      <c r="N6978" s="52" t="s">
        <v>150</v>
      </c>
      <c r="O6978" s="52" t="s">
        <v>42</v>
      </c>
      <c r="P6978" s="52" t="s">
        <v>392</v>
      </c>
      <c r="Q6978" s="52" t="s">
        <v>1717</v>
      </c>
      <c r="R6978" s="52">
        <v>2562006</v>
      </c>
      <c r="S6978" s="52">
        <v>201510</v>
      </c>
      <c r="T6978" s="52" t="s">
        <v>52</v>
      </c>
      <c r="U6978" s="54">
        <v>248.38</v>
      </c>
      <c r="V6978" s="54">
        <v>248.38</v>
      </c>
      <c r="W6978" s="52" t="s">
        <v>340</v>
      </c>
      <c r="X6978" s="52">
        <v>618218</v>
      </c>
      <c r="Z6978" s="52" t="s">
        <v>48</v>
      </c>
      <c r="AA6978" s="52" t="s">
        <v>315</v>
      </c>
      <c r="AB6978" s="52" t="s">
        <v>42</v>
      </c>
      <c r="AC6978" s="52" t="s">
        <v>2658</v>
      </c>
      <c r="AD6978" s="52" t="s">
        <v>146</v>
      </c>
    </row>
    <row r="6979" spans="1:30" x14ac:dyDescent="0.25">
      <c r="A6979" s="52" t="s">
        <v>35</v>
      </c>
      <c r="B6979" s="52">
        <v>1</v>
      </c>
      <c r="C6979" s="52">
        <v>21</v>
      </c>
      <c r="D6979" s="52">
        <v>908</v>
      </c>
      <c r="E6979" s="52" t="s">
        <v>122</v>
      </c>
      <c r="F6979" s="52" t="s">
        <v>123</v>
      </c>
      <c r="G6979" s="52">
        <v>20</v>
      </c>
      <c r="H6979" s="52">
        <v>20</v>
      </c>
      <c r="I6979" s="52" t="s">
        <v>42</v>
      </c>
      <c r="J6979" s="52" t="s">
        <v>289</v>
      </c>
      <c r="K6979" s="52" t="s">
        <v>289</v>
      </c>
      <c r="L6979" s="52">
        <v>1</v>
      </c>
      <c r="M6979" s="52" t="s">
        <v>44</v>
      </c>
      <c r="N6979" s="52" t="s">
        <v>131</v>
      </c>
      <c r="O6979" s="52" t="s">
        <v>290</v>
      </c>
      <c r="P6979" s="52" t="s">
        <v>455</v>
      </c>
      <c r="Q6979" s="52" t="s">
        <v>2661</v>
      </c>
      <c r="R6979" s="52">
        <v>2565076</v>
      </c>
      <c r="S6979" s="52">
        <v>201510</v>
      </c>
      <c r="T6979" s="52" t="s">
        <v>52</v>
      </c>
      <c r="U6979" s="54">
        <v>0</v>
      </c>
      <c r="V6979" s="54">
        <v>20.82</v>
      </c>
      <c r="W6979" s="52" t="s">
        <v>42</v>
      </c>
      <c r="X6979" s="52" t="s">
        <v>42</v>
      </c>
      <c r="Z6979" s="52" t="s">
        <v>48</v>
      </c>
      <c r="AA6979" s="52" t="s">
        <v>144</v>
      </c>
      <c r="AB6979" s="52" t="s">
        <v>42</v>
      </c>
      <c r="AC6979" s="52" t="s">
        <v>2658</v>
      </c>
      <c r="AD6979" s="52" t="s">
        <v>146</v>
      </c>
    </row>
    <row r="6980" spans="1:30" x14ac:dyDescent="0.25">
      <c r="A6980" s="52" t="s">
        <v>35</v>
      </c>
      <c r="B6980" s="52">
        <v>1</v>
      </c>
      <c r="C6980" s="52">
        <v>21</v>
      </c>
      <c r="D6980" s="52">
        <v>908</v>
      </c>
      <c r="E6980" s="52" t="s">
        <v>122</v>
      </c>
      <c r="F6980" s="52" t="s">
        <v>123</v>
      </c>
      <c r="G6980" s="52">
        <v>20</v>
      </c>
      <c r="H6980" s="52">
        <v>20</v>
      </c>
      <c r="I6980" s="52" t="s">
        <v>42</v>
      </c>
      <c r="J6980" s="52" t="s">
        <v>289</v>
      </c>
      <c r="K6980" s="52" t="s">
        <v>289</v>
      </c>
      <c r="L6980" s="52">
        <v>1</v>
      </c>
      <c r="M6980" s="52" t="s">
        <v>44</v>
      </c>
      <c r="N6980" s="52" t="s">
        <v>131</v>
      </c>
      <c r="O6980" s="52" t="s">
        <v>290</v>
      </c>
      <c r="P6980" s="52" t="s">
        <v>455</v>
      </c>
      <c r="Q6980" s="52" t="s">
        <v>2659</v>
      </c>
      <c r="R6980" s="52">
        <v>2565076</v>
      </c>
      <c r="S6980" s="52">
        <v>201510</v>
      </c>
      <c r="T6980" s="52" t="s">
        <v>47</v>
      </c>
      <c r="U6980" s="54">
        <v>0</v>
      </c>
      <c r="V6980" s="54">
        <v>-150</v>
      </c>
      <c r="W6980" s="52" t="s">
        <v>42</v>
      </c>
      <c r="X6980" s="52" t="s">
        <v>42</v>
      </c>
      <c r="Z6980" s="52" t="s">
        <v>48</v>
      </c>
      <c r="AA6980" s="52" t="s">
        <v>144</v>
      </c>
      <c r="AB6980" s="52" t="s">
        <v>42</v>
      </c>
      <c r="AC6980" s="52" t="s">
        <v>2658</v>
      </c>
      <c r="AD6980" s="52" t="s">
        <v>146</v>
      </c>
    </row>
    <row r="6981" spans="1:30" x14ac:dyDescent="0.25">
      <c r="A6981" s="52" t="s">
        <v>35</v>
      </c>
      <c r="B6981" s="52">
        <v>1</v>
      </c>
      <c r="C6981" s="52">
        <v>21</v>
      </c>
      <c r="D6981" s="52">
        <v>908</v>
      </c>
      <c r="E6981" s="52" t="s">
        <v>122</v>
      </c>
      <c r="F6981" s="52" t="s">
        <v>123</v>
      </c>
      <c r="G6981" s="52">
        <v>20</v>
      </c>
      <c r="H6981" s="52">
        <v>20</v>
      </c>
      <c r="I6981" s="52" t="s">
        <v>42</v>
      </c>
      <c r="J6981" s="52" t="s">
        <v>289</v>
      </c>
      <c r="K6981" s="52" t="s">
        <v>289</v>
      </c>
      <c r="L6981" s="52">
        <v>1</v>
      </c>
      <c r="M6981" s="52" t="s">
        <v>44</v>
      </c>
      <c r="N6981" s="52">
        <v>80</v>
      </c>
      <c r="O6981" s="52" t="s">
        <v>290</v>
      </c>
      <c r="P6981" s="52" t="s">
        <v>455</v>
      </c>
      <c r="Q6981" s="52" t="s">
        <v>2662</v>
      </c>
      <c r="R6981" s="52">
        <v>2565076</v>
      </c>
      <c r="S6981" s="52">
        <v>201510</v>
      </c>
      <c r="T6981" s="52" t="s">
        <v>52</v>
      </c>
      <c r="U6981" s="54">
        <v>0</v>
      </c>
      <c r="V6981" s="54">
        <v>491.5</v>
      </c>
      <c r="W6981" s="52" t="s">
        <v>42</v>
      </c>
      <c r="X6981" s="52" t="s">
        <v>42</v>
      </c>
      <c r="Z6981" s="52" t="s">
        <v>48</v>
      </c>
      <c r="AA6981" s="52" t="s">
        <v>144</v>
      </c>
      <c r="AB6981" s="52" t="s">
        <v>42</v>
      </c>
      <c r="AC6981" s="52" t="s">
        <v>2658</v>
      </c>
      <c r="AD6981" s="52" t="s">
        <v>146</v>
      </c>
    </row>
    <row r="6982" spans="1:30" x14ac:dyDescent="0.25">
      <c r="A6982" s="52" t="s">
        <v>35</v>
      </c>
      <c r="B6982" s="52">
        <v>1</v>
      </c>
      <c r="C6982" s="52">
        <v>21</v>
      </c>
      <c r="D6982" s="52">
        <v>908</v>
      </c>
      <c r="E6982" s="52" t="s">
        <v>122</v>
      </c>
      <c r="F6982" s="52" t="s">
        <v>123</v>
      </c>
      <c r="G6982" s="52">
        <v>20</v>
      </c>
      <c r="H6982" s="52">
        <v>20</v>
      </c>
      <c r="I6982" s="52" t="s">
        <v>42</v>
      </c>
      <c r="J6982" s="52" t="s">
        <v>289</v>
      </c>
      <c r="K6982" s="52" t="s">
        <v>289</v>
      </c>
      <c r="L6982" s="52">
        <v>1</v>
      </c>
      <c r="M6982" s="52" t="s">
        <v>44</v>
      </c>
      <c r="N6982" s="52">
        <v>80</v>
      </c>
      <c r="O6982" s="52" t="s">
        <v>290</v>
      </c>
      <c r="P6982" s="52" t="s">
        <v>455</v>
      </c>
      <c r="Q6982" s="52" t="s">
        <v>2663</v>
      </c>
      <c r="R6982" s="52">
        <v>2565076</v>
      </c>
      <c r="S6982" s="52">
        <v>201510</v>
      </c>
      <c r="T6982" s="52" t="s">
        <v>52</v>
      </c>
      <c r="U6982" s="54">
        <v>0</v>
      </c>
      <c r="V6982" s="54">
        <v>59.14</v>
      </c>
      <c r="W6982" s="52" t="s">
        <v>42</v>
      </c>
      <c r="X6982" s="52" t="s">
        <v>42</v>
      </c>
      <c r="Z6982" s="52" t="s">
        <v>48</v>
      </c>
      <c r="AA6982" s="52" t="s">
        <v>144</v>
      </c>
      <c r="AB6982" s="52" t="s">
        <v>42</v>
      </c>
      <c r="AC6982" s="52" t="s">
        <v>2658</v>
      </c>
      <c r="AD6982" s="52" t="s">
        <v>146</v>
      </c>
    </row>
    <row r="6983" spans="1:30" x14ac:dyDescent="0.25">
      <c r="A6983" s="52" t="s">
        <v>35</v>
      </c>
      <c r="B6983" s="52">
        <v>1</v>
      </c>
      <c r="C6983" s="52">
        <v>21</v>
      </c>
      <c r="D6983" s="52">
        <v>908</v>
      </c>
      <c r="E6983" s="52" t="s">
        <v>215</v>
      </c>
      <c r="F6983" s="52" t="s">
        <v>216</v>
      </c>
      <c r="G6983" s="52">
        <v>20</v>
      </c>
      <c r="H6983" s="52">
        <v>20</v>
      </c>
      <c r="I6983" s="52" t="s">
        <v>42</v>
      </c>
      <c r="J6983" s="52" t="s">
        <v>261</v>
      </c>
      <c r="K6983" s="52" t="s">
        <v>261</v>
      </c>
      <c r="L6983" s="52">
        <v>1</v>
      </c>
      <c r="M6983" s="52" t="s">
        <v>44</v>
      </c>
      <c r="N6983" s="52" t="s">
        <v>150</v>
      </c>
      <c r="O6983" s="52" t="s">
        <v>42</v>
      </c>
      <c r="P6983" s="52" t="s">
        <v>446</v>
      </c>
      <c r="Q6983" s="52" t="s">
        <v>447</v>
      </c>
      <c r="R6983" s="52">
        <v>2561214</v>
      </c>
      <c r="S6983" s="52">
        <v>201510</v>
      </c>
      <c r="T6983" s="52" t="s">
        <v>52</v>
      </c>
      <c r="U6983" s="54">
        <v>74279.72</v>
      </c>
      <c r="V6983" s="54">
        <v>74279.72</v>
      </c>
      <c r="W6983" s="52" t="s">
        <v>340</v>
      </c>
      <c r="X6983" s="52">
        <v>610716</v>
      </c>
      <c r="Z6983" s="52" t="s">
        <v>48</v>
      </c>
      <c r="AA6983" s="52" t="s">
        <v>315</v>
      </c>
      <c r="AB6983" s="52" t="s">
        <v>42</v>
      </c>
      <c r="AC6983" s="52" t="s">
        <v>2658</v>
      </c>
      <c r="AD6983" s="52" t="s">
        <v>146</v>
      </c>
    </row>
    <row r="6984" spans="1:30" x14ac:dyDescent="0.25">
      <c r="A6984" s="52" t="s">
        <v>35</v>
      </c>
      <c r="B6984" s="52">
        <v>1</v>
      </c>
      <c r="C6984" s="52">
        <v>21</v>
      </c>
      <c r="D6984" s="52">
        <v>908</v>
      </c>
      <c r="E6984" s="52" t="s">
        <v>215</v>
      </c>
      <c r="F6984" s="52" t="s">
        <v>216</v>
      </c>
      <c r="G6984" s="52">
        <v>20</v>
      </c>
      <c r="H6984" s="52">
        <v>20</v>
      </c>
      <c r="I6984" s="52" t="s">
        <v>42</v>
      </c>
      <c r="J6984" s="52" t="s">
        <v>217</v>
      </c>
      <c r="K6984" s="52" t="s">
        <v>217</v>
      </c>
      <c r="L6984" s="52">
        <v>1</v>
      </c>
      <c r="M6984" s="52" t="s">
        <v>44</v>
      </c>
      <c r="N6984" s="52" t="s">
        <v>150</v>
      </c>
      <c r="O6984" s="52" t="s">
        <v>42</v>
      </c>
      <c r="P6984" s="52" t="s">
        <v>392</v>
      </c>
      <c r="Q6984" s="52" t="s">
        <v>1717</v>
      </c>
      <c r="R6984" s="52">
        <v>2562006</v>
      </c>
      <c r="S6984" s="52">
        <v>201510</v>
      </c>
      <c r="T6984" s="52" t="s">
        <v>52</v>
      </c>
      <c r="U6984" s="54">
        <v>279.43</v>
      </c>
      <c r="V6984" s="54">
        <v>279.43</v>
      </c>
      <c r="W6984" s="52" t="s">
        <v>340</v>
      </c>
      <c r="X6984" s="52">
        <v>618218</v>
      </c>
      <c r="Z6984" s="52" t="s">
        <v>48</v>
      </c>
      <c r="AA6984" s="52" t="s">
        <v>315</v>
      </c>
      <c r="AB6984" s="52" t="s">
        <v>42</v>
      </c>
      <c r="AC6984" s="52" t="s">
        <v>2658</v>
      </c>
      <c r="AD6984" s="52" t="s">
        <v>146</v>
      </c>
    </row>
    <row r="6985" spans="1:30" x14ac:dyDescent="0.25">
      <c r="A6985" s="52" t="s">
        <v>35</v>
      </c>
      <c r="B6985" s="52">
        <v>1</v>
      </c>
      <c r="C6985" s="52">
        <v>21</v>
      </c>
      <c r="D6985" s="52">
        <v>908</v>
      </c>
      <c r="E6985" s="52" t="s">
        <v>215</v>
      </c>
      <c r="F6985" s="52" t="s">
        <v>216</v>
      </c>
      <c r="G6985" s="52">
        <v>20</v>
      </c>
      <c r="H6985" s="52">
        <v>20</v>
      </c>
      <c r="I6985" s="52" t="s">
        <v>42</v>
      </c>
      <c r="J6985" s="52" t="s">
        <v>237</v>
      </c>
      <c r="K6985" s="52" t="s">
        <v>237</v>
      </c>
      <c r="L6985" s="52">
        <v>1</v>
      </c>
      <c r="M6985" s="52" t="s">
        <v>44</v>
      </c>
      <c r="N6985" s="52" t="s">
        <v>150</v>
      </c>
      <c r="O6985" s="52" t="s">
        <v>42</v>
      </c>
      <c r="P6985" s="52" t="s">
        <v>392</v>
      </c>
      <c r="Q6985" s="52" t="s">
        <v>1717</v>
      </c>
      <c r="R6985" s="52">
        <v>2562006</v>
      </c>
      <c r="S6985" s="52">
        <v>201510</v>
      </c>
      <c r="T6985" s="52" t="s">
        <v>52</v>
      </c>
      <c r="U6985" s="54">
        <v>279.43</v>
      </c>
      <c r="V6985" s="54">
        <v>279.43</v>
      </c>
      <c r="W6985" s="52" t="s">
        <v>340</v>
      </c>
      <c r="X6985" s="52">
        <v>618218</v>
      </c>
      <c r="Z6985" s="52" t="s">
        <v>48</v>
      </c>
      <c r="AA6985" s="52" t="s">
        <v>315</v>
      </c>
      <c r="AB6985" s="52" t="s">
        <v>42</v>
      </c>
      <c r="AC6985" s="52" t="s">
        <v>2658</v>
      </c>
      <c r="AD6985" s="52" t="s">
        <v>146</v>
      </c>
    </row>
    <row r="6986" spans="1:30" x14ac:dyDescent="0.25">
      <c r="A6986" s="52" t="s">
        <v>35</v>
      </c>
      <c r="B6986" s="52">
        <v>1</v>
      </c>
      <c r="C6986" s="52">
        <v>21</v>
      </c>
      <c r="D6986" s="52">
        <v>908</v>
      </c>
      <c r="E6986" s="52" t="s">
        <v>122</v>
      </c>
      <c r="F6986" s="52" t="s">
        <v>123</v>
      </c>
      <c r="G6986" s="52">
        <v>20</v>
      </c>
      <c r="H6986" s="52">
        <v>20</v>
      </c>
      <c r="I6986" s="52" t="s">
        <v>42</v>
      </c>
      <c r="J6986" s="52" t="s">
        <v>289</v>
      </c>
      <c r="K6986" s="52" t="s">
        <v>289</v>
      </c>
      <c r="L6986" s="52">
        <v>1</v>
      </c>
      <c r="M6986" s="52" t="s">
        <v>44</v>
      </c>
      <c r="N6986" s="52">
        <v>82</v>
      </c>
      <c r="O6986" s="52" t="s">
        <v>290</v>
      </c>
      <c r="P6986" s="52" t="s">
        <v>455</v>
      </c>
      <c r="Q6986" s="52" t="s">
        <v>2664</v>
      </c>
      <c r="R6986" s="52">
        <v>2565076</v>
      </c>
      <c r="S6986" s="52">
        <v>201510</v>
      </c>
      <c r="T6986" s="52" t="s">
        <v>52</v>
      </c>
      <c r="U6986" s="54">
        <v>0</v>
      </c>
      <c r="V6986" s="54">
        <v>37.4</v>
      </c>
      <c r="W6986" s="52" t="s">
        <v>42</v>
      </c>
      <c r="X6986" s="52" t="s">
        <v>42</v>
      </c>
      <c r="Z6986" s="52" t="s">
        <v>48</v>
      </c>
      <c r="AA6986" s="52" t="s">
        <v>144</v>
      </c>
      <c r="AB6986" s="52" t="s">
        <v>42</v>
      </c>
      <c r="AC6986" s="52" t="s">
        <v>2658</v>
      </c>
      <c r="AD6986" s="52" t="s">
        <v>146</v>
      </c>
    </row>
    <row r="6987" spans="1:30" x14ac:dyDescent="0.25">
      <c r="A6987" s="52" t="s">
        <v>35</v>
      </c>
      <c r="B6987" s="52">
        <v>1</v>
      </c>
      <c r="C6987" s="52">
        <v>21</v>
      </c>
      <c r="D6987" s="52">
        <v>908</v>
      </c>
      <c r="E6987" s="52" t="s">
        <v>122</v>
      </c>
      <c r="F6987" s="52" t="s">
        <v>123</v>
      </c>
      <c r="G6987" s="52">
        <v>20</v>
      </c>
      <c r="H6987" s="52">
        <v>20</v>
      </c>
      <c r="I6987" s="52" t="s">
        <v>42</v>
      </c>
      <c r="J6987" s="52" t="s">
        <v>289</v>
      </c>
      <c r="K6987" s="52" t="s">
        <v>289</v>
      </c>
      <c r="L6987" s="52">
        <v>1</v>
      </c>
      <c r="M6987" s="52" t="s">
        <v>44</v>
      </c>
      <c r="N6987" s="52">
        <v>80</v>
      </c>
      <c r="O6987" s="52" t="s">
        <v>290</v>
      </c>
      <c r="P6987" s="52" t="s">
        <v>455</v>
      </c>
      <c r="Q6987" s="52" t="s">
        <v>2665</v>
      </c>
      <c r="R6987" s="52">
        <v>2565076</v>
      </c>
      <c r="S6987" s="52">
        <v>201510</v>
      </c>
      <c r="T6987" s="52" t="s">
        <v>52</v>
      </c>
      <c r="U6987" s="54">
        <v>0</v>
      </c>
      <c r="V6987" s="54">
        <v>25</v>
      </c>
      <c r="W6987" s="52" t="s">
        <v>42</v>
      </c>
      <c r="X6987" s="52" t="s">
        <v>42</v>
      </c>
      <c r="Z6987" s="52" t="s">
        <v>48</v>
      </c>
      <c r="AA6987" s="52" t="s">
        <v>144</v>
      </c>
      <c r="AB6987" s="52" t="s">
        <v>42</v>
      </c>
      <c r="AC6987" s="52" t="s">
        <v>2658</v>
      </c>
      <c r="AD6987" s="52" t="s">
        <v>146</v>
      </c>
    </row>
    <row r="6988" spans="1:30" x14ac:dyDescent="0.25">
      <c r="A6988" s="52" t="s">
        <v>35</v>
      </c>
      <c r="B6988" s="52">
        <v>1</v>
      </c>
      <c r="C6988" s="52">
        <v>21</v>
      </c>
      <c r="D6988" s="52">
        <v>908</v>
      </c>
      <c r="E6988" s="52" t="s">
        <v>215</v>
      </c>
      <c r="F6988" s="52" t="s">
        <v>216</v>
      </c>
      <c r="G6988" s="52">
        <v>20</v>
      </c>
      <c r="H6988" s="52">
        <v>20</v>
      </c>
      <c r="I6988" s="52" t="s">
        <v>42</v>
      </c>
      <c r="J6988" s="52" t="s">
        <v>237</v>
      </c>
      <c r="K6988" s="52" t="s">
        <v>237</v>
      </c>
      <c r="L6988" s="52">
        <v>1</v>
      </c>
      <c r="M6988" s="52" t="s">
        <v>44</v>
      </c>
      <c r="N6988" s="52" t="s">
        <v>150</v>
      </c>
      <c r="O6988" s="52" t="s">
        <v>42</v>
      </c>
      <c r="P6988" s="52" t="s">
        <v>424</v>
      </c>
      <c r="Q6988" s="52" t="s">
        <v>425</v>
      </c>
      <c r="R6988" s="52">
        <v>2558158</v>
      </c>
      <c r="S6988" s="52">
        <v>201510</v>
      </c>
      <c r="T6988" s="52" t="s">
        <v>52</v>
      </c>
      <c r="U6988" s="54">
        <v>340578.72</v>
      </c>
      <c r="V6988" s="54">
        <v>340578.72</v>
      </c>
      <c r="W6988" s="52" t="s">
        <v>340</v>
      </c>
      <c r="X6988" s="52">
        <v>607127</v>
      </c>
      <c r="Z6988" s="52" t="s">
        <v>48</v>
      </c>
      <c r="AA6988" s="52" t="s">
        <v>315</v>
      </c>
      <c r="AB6988" s="52" t="s">
        <v>42</v>
      </c>
      <c r="AC6988" s="52" t="s">
        <v>2666</v>
      </c>
      <c r="AD6988" s="52" t="s">
        <v>146</v>
      </c>
    </row>
    <row r="6989" spans="1:30" x14ac:dyDescent="0.25">
      <c r="A6989" s="52" t="s">
        <v>35</v>
      </c>
      <c r="B6989" s="52">
        <v>1</v>
      </c>
      <c r="C6989" s="52">
        <v>21</v>
      </c>
      <c r="D6989" s="52">
        <v>908</v>
      </c>
      <c r="E6989" s="52" t="s">
        <v>122</v>
      </c>
      <c r="F6989" s="52" t="s">
        <v>123</v>
      </c>
      <c r="G6989" s="52">
        <v>20</v>
      </c>
      <c r="H6989" s="52">
        <v>20</v>
      </c>
      <c r="I6989" s="52" t="s">
        <v>42</v>
      </c>
      <c r="J6989" s="52" t="s">
        <v>182</v>
      </c>
      <c r="K6989" s="52" t="s">
        <v>182</v>
      </c>
      <c r="L6989" s="52">
        <v>1</v>
      </c>
      <c r="M6989" s="52" t="s">
        <v>44</v>
      </c>
      <c r="N6989" s="52" t="s">
        <v>150</v>
      </c>
      <c r="O6989" s="52" t="s">
        <v>42</v>
      </c>
      <c r="P6989" s="52" t="s">
        <v>522</v>
      </c>
      <c r="Q6989" s="52" t="s">
        <v>531</v>
      </c>
      <c r="R6989" s="52">
        <v>2545927</v>
      </c>
      <c r="S6989" s="52">
        <v>201510</v>
      </c>
      <c r="T6989" s="52" t="s">
        <v>52</v>
      </c>
      <c r="U6989" s="54">
        <v>316982.40999999997</v>
      </c>
      <c r="V6989" s="54">
        <v>316982.40999999997</v>
      </c>
      <c r="W6989" s="52" t="s">
        <v>340</v>
      </c>
      <c r="X6989" s="52">
        <v>604438</v>
      </c>
      <c r="Z6989" s="52" t="s">
        <v>48</v>
      </c>
      <c r="AA6989" s="52" t="s">
        <v>315</v>
      </c>
      <c r="AB6989" s="52" t="s">
        <v>42</v>
      </c>
      <c r="AC6989" s="52" t="s">
        <v>2667</v>
      </c>
      <c r="AD6989" s="52" t="s">
        <v>146</v>
      </c>
    </row>
    <row r="6990" spans="1:30" x14ac:dyDescent="0.25">
      <c r="A6990" s="52" t="s">
        <v>35</v>
      </c>
      <c r="B6990" s="52">
        <v>1</v>
      </c>
      <c r="C6990" s="52">
        <v>21</v>
      </c>
      <c r="D6990" s="52">
        <v>908</v>
      </c>
      <c r="E6990" s="52" t="s">
        <v>215</v>
      </c>
      <c r="F6990" s="52" t="s">
        <v>216</v>
      </c>
      <c r="G6990" s="52">
        <v>20</v>
      </c>
      <c r="H6990" s="52">
        <v>20</v>
      </c>
      <c r="I6990" s="52" t="s">
        <v>42</v>
      </c>
      <c r="J6990" s="52" t="s">
        <v>250</v>
      </c>
      <c r="K6990" s="52" t="s">
        <v>250</v>
      </c>
      <c r="L6990" s="52">
        <v>1</v>
      </c>
      <c r="M6990" s="52" t="s">
        <v>44</v>
      </c>
      <c r="N6990" s="52" t="s">
        <v>150</v>
      </c>
      <c r="O6990" s="52" t="s">
        <v>42</v>
      </c>
      <c r="P6990" s="52" t="s">
        <v>1719</v>
      </c>
      <c r="Q6990" s="52" t="s">
        <v>1720</v>
      </c>
      <c r="R6990" s="52">
        <v>2559318</v>
      </c>
      <c r="S6990" s="52">
        <v>201510</v>
      </c>
      <c r="T6990" s="52" t="s">
        <v>52</v>
      </c>
      <c r="U6990" s="54">
        <v>101936.5</v>
      </c>
      <c r="V6990" s="54">
        <v>101936.5</v>
      </c>
      <c r="W6990" s="52" t="s">
        <v>340</v>
      </c>
      <c r="X6990" s="52">
        <v>610718</v>
      </c>
      <c r="Z6990" s="52" t="s">
        <v>48</v>
      </c>
      <c r="AA6990" s="52" t="s">
        <v>315</v>
      </c>
      <c r="AB6990" s="52" t="s">
        <v>42</v>
      </c>
      <c r="AC6990" s="52" t="s">
        <v>2666</v>
      </c>
      <c r="AD6990" s="52" t="s">
        <v>146</v>
      </c>
    </row>
    <row r="6991" spans="1:30" x14ac:dyDescent="0.25">
      <c r="A6991" s="52" t="s">
        <v>35</v>
      </c>
      <c r="B6991" s="52">
        <v>1</v>
      </c>
      <c r="C6991" s="52">
        <v>21</v>
      </c>
      <c r="D6991" s="52">
        <v>908</v>
      </c>
      <c r="E6991" s="52" t="s">
        <v>122</v>
      </c>
      <c r="F6991" s="52" t="s">
        <v>123</v>
      </c>
      <c r="G6991" s="52">
        <v>20</v>
      </c>
      <c r="H6991" s="52">
        <v>20</v>
      </c>
      <c r="I6991" s="52" t="s">
        <v>42</v>
      </c>
      <c r="J6991" s="52" t="s">
        <v>532</v>
      </c>
      <c r="K6991" s="52" t="s">
        <v>532</v>
      </c>
      <c r="L6991" s="52">
        <v>1</v>
      </c>
      <c r="M6991" s="52" t="s">
        <v>44</v>
      </c>
      <c r="N6991" s="52" t="s">
        <v>150</v>
      </c>
      <c r="O6991" s="52" t="s">
        <v>42</v>
      </c>
      <c r="P6991" s="52" t="s">
        <v>522</v>
      </c>
      <c r="Q6991" s="52" t="s">
        <v>653</v>
      </c>
      <c r="R6991" s="52">
        <v>2545927</v>
      </c>
      <c r="S6991" s="52">
        <v>201510</v>
      </c>
      <c r="T6991" s="52" t="s">
        <v>52</v>
      </c>
      <c r="U6991" s="54">
        <v>118698.48</v>
      </c>
      <c r="V6991" s="54">
        <v>118698.48</v>
      </c>
      <c r="W6991" s="52" t="s">
        <v>340</v>
      </c>
      <c r="X6991" s="52">
        <v>604438</v>
      </c>
      <c r="Z6991" s="52" t="s">
        <v>48</v>
      </c>
      <c r="AA6991" s="52" t="s">
        <v>315</v>
      </c>
      <c r="AB6991" s="52" t="s">
        <v>42</v>
      </c>
      <c r="AC6991" s="52" t="s">
        <v>2667</v>
      </c>
      <c r="AD6991" s="52" t="s">
        <v>146</v>
      </c>
    </row>
    <row r="6992" spans="1:30" x14ac:dyDescent="0.25">
      <c r="A6992" s="52" t="s">
        <v>35</v>
      </c>
      <c r="B6992" s="52">
        <v>1</v>
      </c>
      <c r="C6992" s="52">
        <v>21</v>
      </c>
      <c r="D6992" s="52">
        <v>908</v>
      </c>
      <c r="E6992" s="52" t="s">
        <v>122</v>
      </c>
      <c r="F6992" s="52" t="s">
        <v>123</v>
      </c>
      <c r="G6992" s="52">
        <v>20</v>
      </c>
      <c r="H6992" s="52">
        <v>20</v>
      </c>
      <c r="I6992" s="52" t="s">
        <v>42</v>
      </c>
      <c r="J6992" s="52" t="s">
        <v>652</v>
      </c>
      <c r="K6992" s="52" t="s">
        <v>652</v>
      </c>
      <c r="L6992" s="52">
        <v>1</v>
      </c>
      <c r="M6992" s="52" t="s">
        <v>44</v>
      </c>
      <c r="N6992" s="52" t="s">
        <v>150</v>
      </c>
      <c r="O6992" s="52" t="s">
        <v>42</v>
      </c>
      <c r="P6992" s="52" t="s">
        <v>522</v>
      </c>
      <c r="Q6992" s="52" t="s">
        <v>732</v>
      </c>
      <c r="R6992" s="52">
        <v>2545927</v>
      </c>
      <c r="S6992" s="52">
        <v>201510</v>
      </c>
      <c r="T6992" s="52" t="s">
        <v>52</v>
      </c>
      <c r="U6992" s="54">
        <v>32070.94</v>
      </c>
      <c r="V6992" s="54">
        <v>32070.94</v>
      </c>
      <c r="W6992" s="52" t="s">
        <v>340</v>
      </c>
      <c r="X6992" s="52">
        <v>604438</v>
      </c>
      <c r="Z6992" s="52" t="s">
        <v>48</v>
      </c>
      <c r="AA6992" s="52" t="s">
        <v>315</v>
      </c>
      <c r="AB6992" s="52" t="s">
        <v>42</v>
      </c>
      <c r="AC6992" s="52" t="s">
        <v>2667</v>
      </c>
      <c r="AD6992" s="52" t="s">
        <v>146</v>
      </c>
    </row>
    <row r="6993" spans="1:30" x14ac:dyDescent="0.25">
      <c r="A6993" s="52" t="s">
        <v>35</v>
      </c>
      <c r="B6993" s="52">
        <v>1</v>
      </c>
      <c r="C6993" s="52">
        <v>21</v>
      </c>
      <c r="D6993" s="52">
        <v>908</v>
      </c>
      <c r="E6993" s="52" t="s">
        <v>122</v>
      </c>
      <c r="F6993" s="52" t="s">
        <v>123</v>
      </c>
      <c r="G6993" s="52">
        <v>20</v>
      </c>
      <c r="H6993" s="52">
        <v>20</v>
      </c>
      <c r="I6993" s="52" t="s">
        <v>42</v>
      </c>
      <c r="J6993" s="52" t="s">
        <v>652</v>
      </c>
      <c r="K6993" s="52" t="s">
        <v>652</v>
      </c>
      <c r="L6993" s="52">
        <v>1</v>
      </c>
      <c r="M6993" s="52" t="s">
        <v>44</v>
      </c>
      <c r="N6993" s="52" t="s">
        <v>180</v>
      </c>
      <c r="O6993" s="52" t="s">
        <v>42</v>
      </c>
      <c r="P6993" s="52" t="s">
        <v>522</v>
      </c>
      <c r="Q6993" s="52" t="s">
        <v>960</v>
      </c>
      <c r="R6993" s="52">
        <v>2545927</v>
      </c>
      <c r="S6993" s="52">
        <v>201510</v>
      </c>
      <c r="T6993" s="52" t="s">
        <v>52</v>
      </c>
      <c r="U6993" s="54">
        <v>125202.23</v>
      </c>
      <c r="V6993" s="54">
        <v>125202.23</v>
      </c>
      <c r="W6993" s="52" t="s">
        <v>340</v>
      </c>
      <c r="X6993" s="52">
        <v>604438</v>
      </c>
      <c r="Z6993" s="52" t="s">
        <v>48</v>
      </c>
      <c r="AA6993" s="52" t="s">
        <v>315</v>
      </c>
      <c r="AB6993" s="52" t="s">
        <v>42</v>
      </c>
      <c r="AC6993" s="52" t="s">
        <v>2667</v>
      </c>
      <c r="AD6993" s="52" t="s">
        <v>146</v>
      </c>
    </row>
    <row r="6994" spans="1:30" x14ac:dyDescent="0.25">
      <c r="A6994" s="52" t="s">
        <v>35</v>
      </c>
      <c r="B6994" s="52">
        <v>1</v>
      </c>
      <c r="C6994" s="52">
        <v>21</v>
      </c>
      <c r="D6994" s="52">
        <v>908</v>
      </c>
      <c r="E6994" s="52" t="s">
        <v>122</v>
      </c>
      <c r="F6994" s="52" t="s">
        <v>123</v>
      </c>
      <c r="G6994" s="52">
        <v>20</v>
      </c>
      <c r="H6994" s="52">
        <v>20</v>
      </c>
      <c r="I6994" s="52" t="s">
        <v>42</v>
      </c>
      <c r="J6994" s="52" t="s">
        <v>174</v>
      </c>
      <c r="K6994" s="52" t="s">
        <v>174</v>
      </c>
      <c r="L6994" s="52">
        <v>1</v>
      </c>
      <c r="M6994" s="52" t="s">
        <v>44</v>
      </c>
      <c r="N6994" s="52" t="s">
        <v>150</v>
      </c>
      <c r="O6994" s="52" t="s">
        <v>42</v>
      </c>
      <c r="P6994" s="52" t="s">
        <v>522</v>
      </c>
      <c r="Q6994" s="52" t="s">
        <v>529</v>
      </c>
      <c r="R6994" s="52">
        <v>2545927</v>
      </c>
      <c r="S6994" s="52">
        <v>201510</v>
      </c>
      <c r="T6994" s="52" t="s">
        <v>52</v>
      </c>
      <c r="U6994" s="54">
        <v>169151.07</v>
      </c>
      <c r="V6994" s="54">
        <v>169151.07</v>
      </c>
      <c r="W6994" s="52" t="s">
        <v>340</v>
      </c>
      <c r="X6994" s="52">
        <v>604438</v>
      </c>
      <c r="Z6994" s="52" t="s">
        <v>48</v>
      </c>
      <c r="AA6994" s="52" t="s">
        <v>315</v>
      </c>
      <c r="AB6994" s="52" t="s">
        <v>42</v>
      </c>
      <c r="AC6994" s="52" t="s">
        <v>2667</v>
      </c>
      <c r="AD6994" s="52" t="s">
        <v>146</v>
      </c>
    </row>
    <row r="6995" spans="1:30" x14ac:dyDescent="0.25">
      <c r="A6995" s="52" t="s">
        <v>35</v>
      </c>
      <c r="B6995" s="52">
        <v>1</v>
      </c>
      <c r="C6995" s="52">
        <v>21</v>
      </c>
      <c r="D6995" s="52">
        <v>908</v>
      </c>
      <c r="E6995" s="52" t="s">
        <v>122</v>
      </c>
      <c r="F6995" s="52" t="s">
        <v>123</v>
      </c>
      <c r="G6995" s="52">
        <v>20</v>
      </c>
      <c r="H6995" s="52">
        <v>20</v>
      </c>
      <c r="I6995" s="52" t="s">
        <v>42</v>
      </c>
      <c r="J6995" s="52" t="s">
        <v>182</v>
      </c>
      <c r="K6995" s="52" t="s">
        <v>182</v>
      </c>
      <c r="L6995" s="52">
        <v>1</v>
      </c>
      <c r="M6995" s="52" t="s">
        <v>44</v>
      </c>
      <c r="N6995" s="52" t="s">
        <v>180</v>
      </c>
      <c r="O6995" s="52" t="s">
        <v>42</v>
      </c>
      <c r="P6995" s="52" t="s">
        <v>522</v>
      </c>
      <c r="Q6995" s="52" t="s">
        <v>530</v>
      </c>
      <c r="R6995" s="52">
        <v>2545927</v>
      </c>
      <c r="S6995" s="52">
        <v>201510</v>
      </c>
      <c r="T6995" s="52" t="s">
        <v>52</v>
      </c>
      <c r="U6995" s="54">
        <v>768872.57</v>
      </c>
      <c r="V6995" s="54">
        <v>768872.57</v>
      </c>
      <c r="W6995" s="52" t="s">
        <v>340</v>
      </c>
      <c r="X6995" s="52">
        <v>604438</v>
      </c>
      <c r="Z6995" s="52" t="s">
        <v>48</v>
      </c>
      <c r="AA6995" s="52" t="s">
        <v>315</v>
      </c>
      <c r="AB6995" s="52" t="s">
        <v>42</v>
      </c>
      <c r="AC6995" s="52" t="s">
        <v>2667</v>
      </c>
      <c r="AD6995" s="52" t="s">
        <v>146</v>
      </c>
    </row>
    <row r="6996" spans="1:30" x14ac:dyDescent="0.25">
      <c r="A6996" s="52" t="s">
        <v>35</v>
      </c>
      <c r="B6996" s="52">
        <v>1</v>
      </c>
      <c r="C6996" s="52">
        <v>21</v>
      </c>
      <c r="D6996" s="52">
        <v>908</v>
      </c>
      <c r="E6996" s="52" t="s">
        <v>122</v>
      </c>
      <c r="F6996" s="52" t="s">
        <v>123</v>
      </c>
      <c r="G6996" s="52">
        <v>20</v>
      </c>
      <c r="H6996" s="52">
        <v>20</v>
      </c>
      <c r="I6996" s="52" t="s">
        <v>42</v>
      </c>
      <c r="J6996" s="52" t="s">
        <v>532</v>
      </c>
      <c r="K6996" s="52" t="s">
        <v>532</v>
      </c>
      <c r="L6996" s="52">
        <v>1</v>
      </c>
      <c r="M6996" s="52" t="s">
        <v>44</v>
      </c>
      <c r="N6996" s="52" t="s">
        <v>180</v>
      </c>
      <c r="O6996" s="52" t="s">
        <v>42</v>
      </c>
      <c r="P6996" s="52" t="s">
        <v>522</v>
      </c>
      <c r="Q6996" s="52" t="s">
        <v>733</v>
      </c>
      <c r="R6996" s="52">
        <v>2545927</v>
      </c>
      <c r="S6996" s="52">
        <v>201510</v>
      </c>
      <c r="T6996" s="52" t="s">
        <v>52</v>
      </c>
      <c r="U6996" s="54">
        <v>228167.19</v>
      </c>
      <c r="V6996" s="54">
        <v>228167.19</v>
      </c>
      <c r="W6996" s="52" t="s">
        <v>340</v>
      </c>
      <c r="X6996" s="52">
        <v>604438</v>
      </c>
      <c r="Z6996" s="52" t="s">
        <v>48</v>
      </c>
      <c r="AA6996" s="52" t="s">
        <v>315</v>
      </c>
      <c r="AB6996" s="52" t="s">
        <v>42</v>
      </c>
      <c r="AC6996" s="52" t="s">
        <v>2667</v>
      </c>
      <c r="AD6996" s="52" t="s">
        <v>146</v>
      </c>
    </row>
    <row r="6997" spans="1:30" x14ac:dyDescent="0.25">
      <c r="A6997" s="52" t="s">
        <v>35</v>
      </c>
      <c r="B6997" s="52">
        <v>1</v>
      </c>
      <c r="C6997" s="52">
        <v>21</v>
      </c>
      <c r="D6997" s="52">
        <v>908</v>
      </c>
      <c r="E6997" s="52" t="s">
        <v>215</v>
      </c>
      <c r="F6997" s="52" t="s">
        <v>216</v>
      </c>
      <c r="G6997" s="52">
        <v>20</v>
      </c>
      <c r="H6997" s="52">
        <v>20</v>
      </c>
      <c r="I6997" s="52" t="s">
        <v>42</v>
      </c>
      <c r="J6997" s="52" t="s">
        <v>261</v>
      </c>
      <c r="K6997" s="52" t="s">
        <v>261</v>
      </c>
      <c r="L6997" s="52">
        <v>1</v>
      </c>
      <c r="M6997" s="52" t="s">
        <v>44</v>
      </c>
      <c r="N6997" s="52" t="s">
        <v>150</v>
      </c>
      <c r="O6997" s="52" t="s">
        <v>42</v>
      </c>
      <c r="P6997" s="52" t="s">
        <v>392</v>
      </c>
      <c r="Q6997" s="52" t="s">
        <v>1717</v>
      </c>
      <c r="R6997" s="52">
        <v>2561058</v>
      </c>
      <c r="S6997" s="52">
        <v>201510</v>
      </c>
      <c r="T6997" s="52" t="s">
        <v>52</v>
      </c>
      <c r="U6997" s="54">
        <v>263.92</v>
      </c>
      <c r="V6997" s="54">
        <v>263.92</v>
      </c>
      <c r="W6997" s="52" t="s">
        <v>340</v>
      </c>
      <c r="X6997" s="52">
        <v>618218</v>
      </c>
      <c r="Z6997" s="52" t="s">
        <v>48</v>
      </c>
      <c r="AA6997" s="52" t="s">
        <v>315</v>
      </c>
      <c r="AB6997" s="52" t="s">
        <v>42</v>
      </c>
      <c r="AC6997" s="52" t="s">
        <v>2642</v>
      </c>
      <c r="AD6997" s="52" t="s">
        <v>146</v>
      </c>
    </row>
    <row r="6998" spans="1:30" x14ac:dyDescent="0.25">
      <c r="A6998" s="52" t="s">
        <v>35</v>
      </c>
      <c r="B6998" s="52">
        <v>1</v>
      </c>
      <c r="C6998" s="52">
        <v>21</v>
      </c>
      <c r="D6998" s="52">
        <v>908</v>
      </c>
      <c r="E6998" s="52" t="s">
        <v>122</v>
      </c>
      <c r="F6998" s="52" t="s">
        <v>123</v>
      </c>
      <c r="G6998" s="52">
        <v>20</v>
      </c>
      <c r="H6998" s="52">
        <v>20</v>
      </c>
      <c r="I6998" s="52" t="s">
        <v>42</v>
      </c>
      <c r="J6998" s="52" t="s">
        <v>174</v>
      </c>
      <c r="K6998" s="52" t="s">
        <v>174</v>
      </c>
      <c r="L6998" s="52">
        <v>1</v>
      </c>
      <c r="M6998" s="52" t="s">
        <v>44</v>
      </c>
      <c r="N6998" s="52" t="s">
        <v>180</v>
      </c>
      <c r="O6998" s="52" t="s">
        <v>42</v>
      </c>
      <c r="P6998" s="52" t="s">
        <v>522</v>
      </c>
      <c r="Q6998" s="52" t="s">
        <v>523</v>
      </c>
      <c r="R6998" s="52">
        <v>2545927</v>
      </c>
      <c r="S6998" s="52">
        <v>201510</v>
      </c>
      <c r="T6998" s="52" t="s">
        <v>52</v>
      </c>
      <c r="U6998" s="54">
        <v>280106.05</v>
      </c>
      <c r="V6998" s="54">
        <v>280106.05</v>
      </c>
      <c r="W6998" s="52" t="s">
        <v>340</v>
      </c>
      <c r="X6998" s="52">
        <v>604438</v>
      </c>
      <c r="Z6998" s="52" t="s">
        <v>48</v>
      </c>
      <c r="AA6998" s="52" t="s">
        <v>315</v>
      </c>
      <c r="AB6998" s="52" t="s">
        <v>42</v>
      </c>
      <c r="AC6998" s="52" t="s">
        <v>2667</v>
      </c>
      <c r="AD6998" s="52" t="s">
        <v>146</v>
      </c>
    </row>
    <row r="6999" spans="1:30" x14ac:dyDescent="0.25">
      <c r="A6999" s="52" t="s">
        <v>35</v>
      </c>
      <c r="B6999" s="52">
        <v>1</v>
      </c>
      <c r="C6999" s="52">
        <v>21</v>
      </c>
      <c r="D6999" s="52">
        <v>908</v>
      </c>
      <c r="E6999" s="52" t="s">
        <v>215</v>
      </c>
      <c r="F6999" s="52" t="s">
        <v>216</v>
      </c>
      <c r="G6999" s="52">
        <v>20</v>
      </c>
      <c r="H6999" s="52">
        <v>20</v>
      </c>
      <c r="I6999" s="52" t="s">
        <v>42</v>
      </c>
      <c r="J6999" s="52" t="s">
        <v>250</v>
      </c>
      <c r="K6999" s="52" t="s">
        <v>250</v>
      </c>
      <c r="L6999" s="52">
        <v>1</v>
      </c>
      <c r="M6999" s="52" t="s">
        <v>44</v>
      </c>
      <c r="N6999" s="52" t="s">
        <v>150</v>
      </c>
      <c r="O6999" s="52" t="s">
        <v>42</v>
      </c>
      <c r="P6999" s="52" t="s">
        <v>392</v>
      </c>
      <c r="Q6999" s="52" t="s">
        <v>1717</v>
      </c>
      <c r="R6999" s="52">
        <v>2567438</v>
      </c>
      <c r="S6999" s="52">
        <v>201510</v>
      </c>
      <c r="T6999" s="52" t="s">
        <v>52</v>
      </c>
      <c r="U6999" s="54">
        <v>248.38</v>
      </c>
      <c r="V6999" s="54">
        <v>248.38</v>
      </c>
      <c r="W6999" s="52" t="s">
        <v>340</v>
      </c>
      <c r="X6999" s="52">
        <v>618218</v>
      </c>
      <c r="Z6999" s="52" t="s">
        <v>48</v>
      </c>
      <c r="AA6999" s="52" t="s">
        <v>315</v>
      </c>
      <c r="AB6999" s="52" t="s">
        <v>42</v>
      </c>
      <c r="AC6999" s="52" t="s">
        <v>2641</v>
      </c>
      <c r="AD6999" s="52" t="s">
        <v>146</v>
      </c>
    </row>
    <row r="7000" spans="1:30" x14ac:dyDescent="0.25">
      <c r="A7000" s="52" t="s">
        <v>35</v>
      </c>
      <c r="B7000" s="52">
        <v>1</v>
      </c>
      <c r="C7000" s="52">
        <v>21</v>
      </c>
      <c r="D7000" s="52">
        <v>908</v>
      </c>
      <c r="E7000" s="52" t="s">
        <v>215</v>
      </c>
      <c r="F7000" s="52" t="s">
        <v>216</v>
      </c>
      <c r="G7000" s="52">
        <v>20</v>
      </c>
      <c r="H7000" s="52">
        <v>20</v>
      </c>
      <c r="I7000" s="52" t="s">
        <v>42</v>
      </c>
      <c r="J7000" s="52" t="s">
        <v>237</v>
      </c>
      <c r="K7000" s="52" t="s">
        <v>237</v>
      </c>
      <c r="L7000" s="52">
        <v>1</v>
      </c>
      <c r="M7000" s="52" t="s">
        <v>44</v>
      </c>
      <c r="N7000" s="52" t="s">
        <v>150</v>
      </c>
      <c r="O7000" s="52" t="s">
        <v>42</v>
      </c>
      <c r="P7000" s="52" t="s">
        <v>392</v>
      </c>
      <c r="Q7000" s="52" t="s">
        <v>1717</v>
      </c>
      <c r="R7000" s="52">
        <v>2567438</v>
      </c>
      <c r="S7000" s="52">
        <v>201510</v>
      </c>
      <c r="T7000" s="52" t="s">
        <v>52</v>
      </c>
      <c r="U7000" s="54">
        <v>279.43</v>
      </c>
      <c r="V7000" s="54">
        <v>279.43</v>
      </c>
      <c r="W7000" s="52" t="s">
        <v>340</v>
      </c>
      <c r="X7000" s="52">
        <v>618218</v>
      </c>
      <c r="Z7000" s="52" t="s">
        <v>48</v>
      </c>
      <c r="AA7000" s="52" t="s">
        <v>315</v>
      </c>
      <c r="AB7000" s="52" t="s">
        <v>42</v>
      </c>
      <c r="AC7000" s="52" t="s">
        <v>2641</v>
      </c>
      <c r="AD7000" s="52" t="s">
        <v>146</v>
      </c>
    </row>
    <row r="7001" spans="1:30" x14ac:dyDescent="0.25">
      <c r="A7001" s="52" t="s">
        <v>35</v>
      </c>
      <c r="B7001" s="52">
        <v>1</v>
      </c>
      <c r="C7001" s="52">
        <v>21</v>
      </c>
      <c r="D7001" s="52">
        <v>908</v>
      </c>
      <c r="E7001" s="52" t="s">
        <v>215</v>
      </c>
      <c r="F7001" s="52" t="s">
        <v>216</v>
      </c>
      <c r="G7001" s="52">
        <v>20</v>
      </c>
      <c r="H7001" s="52">
        <v>20</v>
      </c>
      <c r="I7001" s="52" t="s">
        <v>42</v>
      </c>
      <c r="J7001" s="52" t="s">
        <v>250</v>
      </c>
      <c r="K7001" s="52" t="s">
        <v>250</v>
      </c>
      <c r="L7001" s="52">
        <v>1</v>
      </c>
      <c r="M7001" s="52" t="s">
        <v>44</v>
      </c>
      <c r="N7001" s="52" t="s">
        <v>150</v>
      </c>
      <c r="O7001" s="52" t="s">
        <v>42</v>
      </c>
      <c r="P7001" s="52" t="s">
        <v>392</v>
      </c>
      <c r="Q7001" s="52" t="s">
        <v>1717</v>
      </c>
      <c r="R7001" s="52">
        <v>2561058</v>
      </c>
      <c r="S7001" s="52">
        <v>201510</v>
      </c>
      <c r="T7001" s="52" t="s">
        <v>52</v>
      </c>
      <c r="U7001" s="54">
        <v>248.38</v>
      </c>
      <c r="V7001" s="54">
        <v>248.38</v>
      </c>
      <c r="W7001" s="52" t="s">
        <v>340</v>
      </c>
      <c r="X7001" s="52">
        <v>618218</v>
      </c>
      <c r="Z7001" s="52" t="s">
        <v>48</v>
      </c>
      <c r="AA7001" s="52" t="s">
        <v>315</v>
      </c>
      <c r="AB7001" s="52" t="s">
        <v>42</v>
      </c>
      <c r="AC7001" s="52" t="s">
        <v>2642</v>
      </c>
      <c r="AD7001" s="52" t="s">
        <v>146</v>
      </c>
    </row>
    <row r="7002" spans="1:30" x14ac:dyDescent="0.25">
      <c r="A7002" s="52" t="s">
        <v>35</v>
      </c>
      <c r="B7002" s="52">
        <v>1</v>
      </c>
      <c r="C7002" s="52">
        <v>21</v>
      </c>
      <c r="D7002" s="52">
        <v>908</v>
      </c>
      <c r="E7002" s="52" t="s">
        <v>215</v>
      </c>
      <c r="F7002" s="52" t="s">
        <v>216</v>
      </c>
      <c r="G7002" s="52">
        <v>20</v>
      </c>
      <c r="H7002" s="52">
        <v>20</v>
      </c>
      <c r="I7002" s="52" t="s">
        <v>42</v>
      </c>
      <c r="J7002" s="52" t="s">
        <v>237</v>
      </c>
      <c r="K7002" s="52" t="s">
        <v>237</v>
      </c>
      <c r="L7002" s="52">
        <v>1</v>
      </c>
      <c r="M7002" s="52" t="s">
        <v>44</v>
      </c>
      <c r="N7002" s="52" t="s">
        <v>150</v>
      </c>
      <c r="O7002" s="52" t="s">
        <v>42</v>
      </c>
      <c r="P7002" s="52" t="s">
        <v>424</v>
      </c>
      <c r="Q7002" s="52" t="s">
        <v>425</v>
      </c>
      <c r="R7002" s="52">
        <v>2559711</v>
      </c>
      <c r="S7002" s="52">
        <v>201510</v>
      </c>
      <c r="T7002" s="52" t="s">
        <v>52</v>
      </c>
      <c r="U7002" s="54">
        <v>27000</v>
      </c>
      <c r="V7002" s="54">
        <v>27000</v>
      </c>
      <c r="W7002" s="52" t="s">
        <v>340</v>
      </c>
      <c r="X7002" s="52">
        <v>607127</v>
      </c>
      <c r="Z7002" s="52" t="s">
        <v>48</v>
      </c>
      <c r="AA7002" s="52" t="s">
        <v>315</v>
      </c>
      <c r="AB7002" s="52" t="s">
        <v>42</v>
      </c>
      <c r="AC7002" s="52" t="s">
        <v>2642</v>
      </c>
      <c r="AD7002" s="52" t="s">
        <v>146</v>
      </c>
    </row>
    <row r="7003" spans="1:30" x14ac:dyDescent="0.25">
      <c r="A7003" s="52" t="s">
        <v>35</v>
      </c>
      <c r="B7003" s="52">
        <v>1</v>
      </c>
      <c r="C7003" s="52">
        <v>21</v>
      </c>
      <c r="D7003" s="52">
        <v>908</v>
      </c>
      <c r="E7003" s="52" t="s">
        <v>215</v>
      </c>
      <c r="F7003" s="52" t="s">
        <v>216</v>
      </c>
      <c r="G7003" s="52">
        <v>20</v>
      </c>
      <c r="H7003" s="52">
        <v>20</v>
      </c>
      <c r="I7003" s="52" t="s">
        <v>42</v>
      </c>
      <c r="J7003" s="52" t="s">
        <v>237</v>
      </c>
      <c r="K7003" s="52" t="s">
        <v>237</v>
      </c>
      <c r="L7003" s="52">
        <v>1</v>
      </c>
      <c r="M7003" s="52" t="s">
        <v>44</v>
      </c>
      <c r="N7003" s="52" t="s">
        <v>150</v>
      </c>
      <c r="O7003" s="52" t="s">
        <v>42</v>
      </c>
      <c r="P7003" s="52" t="s">
        <v>392</v>
      </c>
      <c r="Q7003" s="52" t="s">
        <v>1717</v>
      </c>
      <c r="R7003" s="52">
        <v>2561058</v>
      </c>
      <c r="S7003" s="52">
        <v>201510</v>
      </c>
      <c r="T7003" s="52" t="s">
        <v>52</v>
      </c>
      <c r="U7003" s="54">
        <v>279.43</v>
      </c>
      <c r="V7003" s="54">
        <v>279.43</v>
      </c>
      <c r="W7003" s="52" t="s">
        <v>340</v>
      </c>
      <c r="X7003" s="52">
        <v>618218</v>
      </c>
      <c r="Z7003" s="52" t="s">
        <v>48</v>
      </c>
      <c r="AA7003" s="52" t="s">
        <v>315</v>
      </c>
      <c r="AB7003" s="52" t="s">
        <v>42</v>
      </c>
      <c r="AC7003" s="52" t="s">
        <v>2642</v>
      </c>
      <c r="AD7003" s="52" t="s">
        <v>146</v>
      </c>
    </row>
    <row r="7004" spans="1:30" x14ac:dyDescent="0.25">
      <c r="A7004" s="52" t="s">
        <v>35</v>
      </c>
      <c r="B7004" s="52">
        <v>1</v>
      </c>
      <c r="C7004" s="52">
        <v>21</v>
      </c>
      <c r="D7004" s="52">
        <v>908</v>
      </c>
      <c r="E7004" s="52" t="s">
        <v>215</v>
      </c>
      <c r="F7004" s="52" t="s">
        <v>216</v>
      </c>
      <c r="G7004" s="52">
        <v>20</v>
      </c>
      <c r="H7004" s="52">
        <v>20</v>
      </c>
      <c r="I7004" s="52" t="s">
        <v>42</v>
      </c>
      <c r="J7004" s="52" t="s">
        <v>237</v>
      </c>
      <c r="K7004" s="52" t="s">
        <v>237</v>
      </c>
      <c r="L7004" s="52">
        <v>1</v>
      </c>
      <c r="M7004" s="52" t="s">
        <v>44</v>
      </c>
      <c r="N7004" s="52" t="s">
        <v>150</v>
      </c>
      <c r="O7004" s="52" t="s">
        <v>42</v>
      </c>
      <c r="P7004" s="52" t="s">
        <v>392</v>
      </c>
      <c r="Q7004" s="52" t="s">
        <v>1717</v>
      </c>
      <c r="R7004" s="52">
        <v>2560863</v>
      </c>
      <c r="S7004" s="52">
        <v>201510</v>
      </c>
      <c r="T7004" s="52" t="s">
        <v>52</v>
      </c>
      <c r="U7004" s="54">
        <v>279.43</v>
      </c>
      <c r="V7004" s="54">
        <v>279.43</v>
      </c>
      <c r="W7004" s="52" t="s">
        <v>340</v>
      </c>
      <c r="X7004" s="52">
        <v>618218</v>
      </c>
      <c r="Z7004" s="52" t="s">
        <v>48</v>
      </c>
      <c r="AA7004" s="52" t="s">
        <v>315</v>
      </c>
      <c r="AB7004" s="52" t="s">
        <v>42</v>
      </c>
      <c r="AC7004" s="52" t="s">
        <v>2642</v>
      </c>
      <c r="AD7004" s="52" t="s">
        <v>146</v>
      </c>
    </row>
    <row r="7005" spans="1:30" x14ac:dyDescent="0.25">
      <c r="A7005" s="52" t="s">
        <v>35</v>
      </c>
      <c r="B7005" s="52">
        <v>1</v>
      </c>
      <c r="C7005" s="52">
        <v>21</v>
      </c>
      <c r="D7005" s="52">
        <v>908</v>
      </c>
      <c r="E7005" s="52" t="s">
        <v>215</v>
      </c>
      <c r="F7005" s="52" t="s">
        <v>216</v>
      </c>
      <c r="G7005" s="52">
        <v>20</v>
      </c>
      <c r="H7005" s="52">
        <v>20</v>
      </c>
      <c r="I7005" s="52" t="s">
        <v>42</v>
      </c>
      <c r="J7005" s="52" t="s">
        <v>437</v>
      </c>
      <c r="K7005" s="52" t="s">
        <v>437</v>
      </c>
      <c r="L7005" s="52">
        <v>1</v>
      </c>
      <c r="M7005" s="52" t="s">
        <v>44</v>
      </c>
      <c r="N7005" s="52" t="s">
        <v>150</v>
      </c>
      <c r="O7005" s="52" t="s">
        <v>42</v>
      </c>
      <c r="P7005" s="52" t="s">
        <v>392</v>
      </c>
      <c r="Q7005" s="52" t="s">
        <v>1717</v>
      </c>
      <c r="R7005" s="52">
        <v>2561058</v>
      </c>
      <c r="S7005" s="52">
        <v>201510</v>
      </c>
      <c r="T7005" s="52" t="s">
        <v>52</v>
      </c>
      <c r="U7005" s="54">
        <v>248.38</v>
      </c>
      <c r="V7005" s="54">
        <v>248.38</v>
      </c>
      <c r="W7005" s="52" t="s">
        <v>340</v>
      </c>
      <c r="X7005" s="52">
        <v>618218</v>
      </c>
      <c r="Z7005" s="52" t="s">
        <v>48</v>
      </c>
      <c r="AA7005" s="52" t="s">
        <v>315</v>
      </c>
      <c r="AB7005" s="52" t="s">
        <v>42</v>
      </c>
      <c r="AC7005" s="52" t="s">
        <v>2642</v>
      </c>
      <c r="AD7005" s="52" t="s">
        <v>146</v>
      </c>
    </row>
    <row r="7006" spans="1:30" x14ac:dyDescent="0.25">
      <c r="A7006" s="52" t="s">
        <v>35</v>
      </c>
      <c r="B7006" s="52">
        <v>1</v>
      </c>
      <c r="C7006" s="52">
        <v>21</v>
      </c>
      <c r="D7006" s="52">
        <v>908</v>
      </c>
      <c r="E7006" s="52" t="s">
        <v>215</v>
      </c>
      <c r="F7006" s="52" t="s">
        <v>216</v>
      </c>
      <c r="G7006" s="52">
        <v>20</v>
      </c>
      <c r="H7006" s="52">
        <v>20</v>
      </c>
      <c r="I7006" s="52" t="s">
        <v>42</v>
      </c>
      <c r="J7006" s="52" t="s">
        <v>231</v>
      </c>
      <c r="K7006" s="52" t="s">
        <v>231</v>
      </c>
      <c r="L7006" s="52">
        <v>1</v>
      </c>
      <c r="M7006" s="52" t="s">
        <v>44</v>
      </c>
      <c r="N7006" s="52" t="s">
        <v>150</v>
      </c>
      <c r="O7006" s="52" t="s">
        <v>42</v>
      </c>
      <c r="P7006" s="52" t="s">
        <v>392</v>
      </c>
      <c r="Q7006" s="52" t="s">
        <v>1717</v>
      </c>
      <c r="R7006" s="52">
        <v>2560863</v>
      </c>
      <c r="S7006" s="52">
        <v>201510</v>
      </c>
      <c r="T7006" s="52" t="s">
        <v>52</v>
      </c>
      <c r="U7006" s="54">
        <v>232.86</v>
      </c>
      <c r="V7006" s="54">
        <v>232.86</v>
      </c>
      <c r="W7006" s="52" t="s">
        <v>340</v>
      </c>
      <c r="X7006" s="52">
        <v>618218</v>
      </c>
      <c r="Z7006" s="52" t="s">
        <v>48</v>
      </c>
      <c r="AA7006" s="52" t="s">
        <v>315</v>
      </c>
      <c r="AB7006" s="52" t="s">
        <v>42</v>
      </c>
      <c r="AC7006" s="52" t="s">
        <v>2642</v>
      </c>
      <c r="AD7006" s="52" t="s">
        <v>146</v>
      </c>
    </row>
    <row r="7007" spans="1:30" x14ac:dyDescent="0.25">
      <c r="A7007" s="52" t="s">
        <v>35</v>
      </c>
      <c r="B7007" s="52">
        <v>1</v>
      </c>
      <c r="C7007" s="52">
        <v>21</v>
      </c>
      <c r="D7007" s="52">
        <v>908</v>
      </c>
      <c r="E7007" s="52" t="s">
        <v>215</v>
      </c>
      <c r="F7007" s="52" t="s">
        <v>216</v>
      </c>
      <c r="G7007" s="52">
        <v>20</v>
      </c>
      <c r="H7007" s="52">
        <v>20</v>
      </c>
      <c r="I7007" s="52" t="s">
        <v>42</v>
      </c>
      <c r="J7007" s="52" t="s">
        <v>250</v>
      </c>
      <c r="K7007" s="52" t="s">
        <v>250</v>
      </c>
      <c r="L7007" s="52">
        <v>1</v>
      </c>
      <c r="M7007" s="52" t="s">
        <v>44</v>
      </c>
      <c r="N7007" s="52" t="s">
        <v>150</v>
      </c>
      <c r="O7007" s="52" t="s">
        <v>42</v>
      </c>
      <c r="P7007" s="52" t="s">
        <v>392</v>
      </c>
      <c r="Q7007" s="52" t="s">
        <v>1717</v>
      </c>
      <c r="R7007" s="52">
        <v>2560863</v>
      </c>
      <c r="S7007" s="52">
        <v>201510</v>
      </c>
      <c r="T7007" s="52" t="s">
        <v>52</v>
      </c>
      <c r="U7007" s="54">
        <v>248.38</v>
      </c>
      <c r="V7007" s="54">
        <v>248.38</v>
      </c>
      <c r="W7007" s="52" t="s">
        <v>340</v>
      </c>
      <c r="X7007" s="52">
        <v>618218</v>
      </c>
      <c r="Z7007" s="52" t="s">
        <v>48</v>
      </c>
      <c r="AA7007" s="52" t="s">
        <v>315</v>
      </c>
      <c r="AB7007" s="52" t="s">
        <v>42</v>
      </c>
      <c r="AC7007" s="52" t="s">
        <v>2642</v>
      </c>
      <c r="AD7007" s="52" t="s">
        <v>146</v>
      </c>
    </row>
    <row r="7008" spans="1:30" x14ac:dyDescent="0.25">
      <c r="A7008" s="52" t="s">
        <v>35</v>
      </c>
      <c r="B7008" s="52">
        <v>1</v>
      </c>
      <c r="C7008" s="52">
        <v>21</v>
      </c>
      <c r="D7008" s="52">
        <v>908</v>
      </c>
      <c r="E7008" s="52" t="s">
        <v>122</v>
      </c>
      <c r="F7008" s="52" t="s">
        <v>123</v>
      </c>
      <c r="G7008" s="52">
        <v>20</v>
      </c>
      <c r="H7008" s="52">
        <v>20</v>
      </c>
      <c r="I7008" s="52" t="s">
        <v>42</v>
      </c>
      <c r="J7008" s="52" t="s">
        <v>182</v>
      </c>
      <c r="K7008" s="52" t="s">
        <v>182</v>
      </c>
      <c r="L7008" s="52">
        <v>1</v>
      </c>
      <c r="M7008" s="52" t="s">
        <v>44</v>
      </c>
      <c r="N7008" s="52" t="s">
        <v>180</v>
      </c>
      <c r="O7008" s="52">
        <v>5311001434</v>
      </c>
      <c r="Q7008" s="52" t="s">
        <v>645</v>
      </c>
      <c r="S7008" s="52">
        <v>201510</v>
      </c>
      <c r="T7008" s="52" t="s">
        <v>52</v>
      </c>
      <c r="U7008" s="54">
        <v>0</v>
      </c>
      <c r="V7008" s="54">
        <v>1590.73</v>
      </c>
      <c r="Z7008" s="52" t="s">
        <v>48</v>
      </c>
      <c r="AA7008" s="52" t="s">
        <v>646</v>
      </c>
      <c r="AB7008" s="52" t="s">
        <v>42</v>
      </c>
      <c r="AC7008" s="52" t="s">
        <v>3397</v>
      </c>
      <c r="AD7008" s="52" t="s">
        <v>648</v>
      </c>
    </row>
    <row r="7009" spans="1:32" x14ac:dyDescent="0.25">
      <c r="A7009" s="52" t="s">
        <v>35</v>
      </c>
      <c r="B7009" s="52">
        <v>1</v>
      </c>
      <c r="C7009" s="52">
        <v>21</v>
      </c>
      <c r="D7009" s="52">
        <v>908</v>
      </c>
      <c r="E7009" s="52" t="s">
        <v>122</v>
      </c>
      <c r="F7009" s="52" t="s">
        <v>123</v>
      </c>
      <c r="G7009" s="52">
        <v>20</v>
      </c>
      <c r="H7009" s="52">
        <v>20</v>
      </c>
      <c r="I7009" s="52" t="s">
        <v>42</v>
      </c>
      <c r="J7009" s="52" t="s">
        <v>182</v>
      </c>
      <c r="K7009" s="52" t="s">
        <v>182</v>
      </c>
      <c r="L7009" s="52">
        <v>1</v>
      </c>
      <c r="M7009" s="52" t="s">
        <v>44</v>
      </c>
      <c r="N7009" s="52" t="s">
        <v>180</v>
      </c>
      <c r="O7009" s="52">
        <v>1499026049</v>
      </c>
      <c r="Q7009" s="52" t="s">
        <v>645</v>
      </c>
      <c r="S7009" s="52">
        <v>201510</v>
      </c>
      <c r="T7009" s="52" t="s">
        <v>52</v>
      </c>
      <c r="U7009" s="54">
        <v>0</v>
      </c>
      <c r="V7009" s="54">
        <v>9749.4</v>
      </c>
      <c r="Z7009" s="52" t="s">
        <v>48</v>
      </c>
      <c r="AA7009" s="52" t="s">
        <v>646</v>
      </c>
      <c r="AB7009" s="52" t="s">
        <v>42</v>
      </c>
      <c r="AC7009" s="52" t="s">
        <v>3397</v>
      </c>
      <c r="AD7009" s="52" t="s">
        <v>648</v>
      </c>
    </row>
    <row r="7010" spans="1:32" x14ac:dyDescent="0.25">
      <c r="A7010" s="52" t="s">
        <v>35</v>
      </c>
      <c r="B7010" s="52">
        <v>1</v>
      </c>
      <c r="C7010" s="52">
        <v>21</v>
      </c>
      <c r="D7010" s="52">
        <v>908</v>
      </c>
      <c r="E7010" s="52" t="s">
        <v>122</v>
      </c>
      <c r="F7010" s="52" t="s">
        <v>123</v>
      </c>
      <c r="G7010" s="52">
        <v>20</v>
      </c>
      <c r="H7010" s="52">
        <v>20</v>
      </c>
      <c r="I7010" s="52" t="s">
        <v>42</v>
      </c>
      <c r="J7010" s="52" t="s">
        <v>182</v>
      </c>
      <c r="K7010" s="52" t="s">
        <v>182</v>
      </c>
      <c r="L7010" s="52">
        <v>1</v>
      </c>
      <c r="M7010" s="52" t="s">
        <v>44</v>
      </c>
      <c r="N7010" s="52" t="s">
        <v>180</v>
      </c>
      <c r="O7010" s="52">
        <v>6749603114</v>
      </c>
      <c r="Q7010" s="52" t="s">
        <v>645</v>
      </c>
      <c r="S7010" s="52">
        <v>201510</v>
      </c>
      <c r="T7010" s="52" t="s">
        <v>52</v>
      </c>
      <c r="U7010" s="54">
        <v>0</v>
      </c>
      <c r="V7010" s="54">
        <v>1193.22</v>
      </c>
      <c r="Z7010" s="52" t="s">
        <v>48</v>
      </c>
      <c r="AA7010" s="52" t="s">
        <v>646</v>
      </c>
      <c r="AB7010" s="52" t="s">
        <v>42</v>
      </c>
      <c r="AC7010" s="52" t="s">
        <v>3397</v>
      </c>
      <c r="AD7010" s="52" t="s">
        <v>648</v>
      </c>
    </row>
    <row r="7011" spans="1:32" x14ac:dyDescent="0.25">
      <c r="A7011" s="52" t="s">
        <v>35</v>
      </c>
      <c r="B7011" s="52">
        <v>1</v>
      </c>
      <c r="C7011" s="52">
        <v>21</v>
      </c>
      <c r="D7011" s="52">
        <v>908</v>
      </c>
      <c r="E7011" s="52" t="s">
        <v>122</v>
      </c>
      <c r="F7011" s="52" t="s">
        <v>123</v>
      </c>
      <c r="G7011" s="52">
        <v>20</v>
      </c>
      <c r="H7011" s="52">
        <v>20</v>
      </c>
      <c r="I7011" s="52" t="s">
        <v>42</v>
      </c>
      <c r="J7011" s="52" t="s">
        <v>182</v>
      </c>
      <c r="K7011" s="52" t="s">
        <v>182</v>
      </c>
      <c r="L7011" s="52">
        <v>1</v>
      </c>
      <c r="M7011" s="52" t="s">
        <v>44</v>
      </c>
      <c r="N7011" s="52" t="s">
        <v>180</v>
      </c>
      <c r="O7011" s="52">
        <v>4890002115</v>
      </c>
      <c r="Q7011" s="52" t="s">
        <v>645</v>
      </c>
      <c r="S7011" s="52">
        <v>201510</v>
      </c>
      <c r="T7011" s="52" t="s">
        <v>52</v>
      </c>
      <c r="U7011" s="54">
        <v>0</v>
      </c>
      <c r="V7011" s="54">
        <v>935.58</v>
      </c>
      <c r="Z7011" s="52" t="s">
        <v>48</v>
      </c>
      <c r="AA7011" s="52" t="s">
        <v>646</v>
      </c>
      <c r="AB7011" s="52" t="s">
        <v>42</v>
      </c>
      <c r="AC7011" s="52" t="s">
        <v>3397</v>
      </c>
      <c r="AD7011" s="52" t="s">
        <v>648</v>
      </c>
    </row>
    <row r="7012" spans="1:32" x14ac:dyDescent="0.25">
      <c r="A7012" s="52" t="s">
        <v>35</v>
      </c>
      <c r="B7012" s="52">
        <v>1</v>
      </c>
      <c r="C7012" s="52">
        <v>21</v>
      </c>
      <c r="D7012" s="52">
        <v>908</v>
      </c>
      <c r="E7012" s="52" t="s">
        <v>122</v>
      </c>
      <c r="F7012" s="52" t="s">
        <v>123</v>
      </c>
      <c r="G7012" s="52">
        <v>20</v>
      </c>
      <c r="H7012" s="52">
        <v>20</v>
      </c>
      <c r="I7012" s="52" t="s">
        <v>42</v>
      </c>
      <c r="J7012" s="52" t="s">
        <v>182</v>
      </c>
      <c r="K7012" s="52" t="s">
        <v>182</v>
      </c>
      <c r="L7012" s="52">
        <v>1</v>
      </c>
      <c r="M7012" s="52" t="s">
        <v>44</v>
      </c>
      <c r="N7012" s="52" t="s">
        <v>180</v>
      </c>
      <c r="O7012" s="52">
        <v>4805800126</v>
      </c>
      <c r="Q7012" s="52" t="s">
        <v>645</v>
      </c>
      <c r="S7012" s="52">
        <v>201510</v>
      </c>
      <c r="T7012" s="52" t="s">
        <v>52</v>
      </c>
      <c r="U7012" s="54">
        <v>0</v>
      </c>
      <c r="V7012" s="54">
        <v>2361</v>
      </c>
      <c r="Z7012" s="52" t="s">
        <v>48</v>
      </c>
      <c r="AA7012" s="52" t="s">
        <v>646</v>
      </c>
      <c r="AB7012" s="52" t="s">
        <v>42</v>
      </c>
      <c r="AC7012" s="52" t="s">
        <v>3397</v>
      </c>
      <c r="AD7012" s="52" t="s">
        <v>648</v>
      </c>
    </row>
    <row r="7013" spans="1:32" x14ac:dyDescent="0.25">
      <c r="A7013" s="52" t="s">
        <v>35</v>
      </c>
      <c r="B7013" s="52">
        <v>1</v>
      </c>
      <c r="C7013" s="52">
        <v>21</v>
      </c>
      <c r="D7013" s="52">
        <v>908</v>
      </c>
      <c r="E7013" s="52" t="s">
        <v>122</v>
      </c>
      <c r="F7013" s="52" t="s">
        <v>123</v>
      </c>
      <c r="G7013" s="52">
        <v>20</v>
      </c>
      <c r="H7013" s="52">
        <v>20</v>
      </c>
      <c r="I7013" s="52" t="s">
        <v>42</v>
      </c>
      <c r="J7013" s="52" t="s">
        <v>182</v>
      </c>
      <c r="K7013" s="52" t="s">
        <v>182</v>
      </c>
      <c r="L7013" s="52">
        <v>1</v>
      </c>
      <c r="M7013" s="52" t="s">
        <v>44</v>
      </c>
      <c r="N7013" s="52" t="s">
        <v>180</v>
      </c>
      <c r="O7013" s="52">
        <v>4517809119</v>
      </c>
      <c r="Q7013" s="52" t="s">
        <v>645</v>
      </c>
      <c r="S7013" s="52">
        <v>201510</v>
      </c>
      <c r="T7013" s="52" t="s">
        <v>52</v>
      </c>
      <c r="U7013" s="54">
        <v>0</v>
      </c>
      <c r="V7013" s="54">
        <v>1361.16</v>
      </c>
      <c r="Z7013" s="52" t="s">
        <v>48</v>
      </c>
      <c r="AA7013" s="52" t="s">
        <v>646</v>
      </c>
      <c r="AB7013" s="52" t="s">
        <v>42</v>
      </c>
      <c r="AC7013" s="52" t="s">
        <v>3397</v>
      </c>
      <c r="AD7013" s="52" t="s">
        <v>648</v>
      </c>
    </row>
    <row r="7014" spans="1:32" x14ac:dyDescent="0.25">
      <c r="A7014" s="52" t="s">
        <v>35</v>
      </c>
      <c r="B7014" s="52">
        <v>1</v>
      </c>
      <c r="C7014" s="52">
        <v>21</v>
      </c>
      <c r="D7014" s="52">
        <v>908</v>
      </c>
      <c r="E7014" s="52" t="s">
        <v>122</v>
      </c>
      <c r="F7014" s="52" t="s">
        <v>123</v>
      </c>
      <c r="G7014" s="52">
        <v>20</v>
      </c>
      <c r="H7014" s="52">
        <v>20</v>
      </c>
      <c r="I7014" s="52" t="s">
        <v>42</v>
      </c>
      <c r="J7014" s="52" t="s">
        <v>182</v>
      </c>
      <c r="K7014" s="52" t="s">
        <v>182</v>
      </c>
      <c r="L7014" s="52">
        <v>1</v>
      </c>
      <c r="M7014" s="52" t="s">
        <v>44</v>
      </c>
      <c r="N7014" s="52" t="s">
        <v>180</v>
      </c>
      <c r="O7014" s="52">
        <v>2021308110</v>
      </c>
      <c r="Q7014" s="52" t="s">
        <v>645</v>
      </c>
      <c r="S7014" s="52">
        <v>201510</v>
      </c>
      <c r="T7014" s="52" t="s">
        <v>52</v>
      </c>
      <c r="U7014" s="54">
        <v>0</v>
      </c>
      <c r="V7014" s="54">
        <v>189.72</v>
      </c>
      <c r="Z7014" s="52" t="s">
        <v>48</v>
      </c>
      <c r="AA7014" s="52" t="s">
        <v>646</v>
      </c>
      <c r="AB7014" s="52" t="s">
        <v>42</v>
      </c>
      <c r="AC7014" s="52" t="s">
        <v>3397</v>
      </c>
      <c r="AD7014" s="52" t="s">
        <v>648</v>
      </c>
    </row>
    <row r="7015" spans="1:32" x14ac:dyDescent="0.25">
      <c r="A7015" s="52" t="s">
        <v>35</v>
      </c>
      <c r="B7015" s="52">
        <v>1</v>
      </c>
      <c r="C7015" s="52">
        <v>21</v>
      </c>
      <c r="D7015" s="52">
        <v>908</v>
      </c>
      <c r="E7015" s="52" t="s">
        <v>122</v>
      </c>
      <c r="F7015" s="52" t="s">
        <v>123</v>
      </c>
      <c r="G7015" s="52">
        <v>20</v>
      </c>
      <c r="H7015" s="52">
        <v>20</v>
      </c>
      <c r="I7015" s="52" t="s">
        <v>42</v>
      </c>
      <c r="J7015" s="52" t="s">
        <v>182</v>
      </c>
      <c r="K7015" s="52" t="s">
        <v>182</v>
      </c>
      <c r="L7015" s="52">
        <v>1</v>
      </c>
      <c r="M7015" s="52" t="s">
        <v>44</v>
      </c>
      <c r="N7015" s="52" t="s">
        <v>180</v>
      </c>
      <c r="O7015" s="52">
        <v>171707112</v>
      </c>
      <c r="Q7015" s="52" t="s">
        <v>645</v>
      </c>
      <c r="S7015" s="52">
        <v>201510</v>
      </c>
      <c r="T7015" s="52" t="s">
        <v>52</v>
      </c>
      <c r="U7015" s="54">
        <v>0</v>
      </c>
      <c r="V7015" s="54">
        <v>324.3</v>
      </c>
      <c r="Z7015" s="52" t="s">
        <v>48</v>
      </c>
      <c r="AA7015" s="52" t="s">
        <v>646</v>
      </c>
      <c r="AB7015" s="52" t="s">
        <v>42</v>
      </c>
      <c r="AC7015" s="52" t="s">
        <v>3397</v>
      </c>
      <c r="AD7015" s="52" t="s">
        <v>648</v>
      </c>
    </row>
    <row r="7016" spans="1:32" x14ac:dyDescent="0.25">
      <c r="A7016" s="52" t="s">
        <v>35</v>
      </c>
      <c r="B7016" s="52">
        <v>1</v>
      </c>
      <c r="C7016" s="52">
        <v>21</v>
      </c>
      <c r="D7016" s="52">
        <v>908</v>
      </c>
      <c r="E7016" s="52" t="s">
        <v>122</v>
      </c>
      <c r="F7016" s="52" t="s">
        <v>123</v>
      </c>
      <c r="G7016" s="52">
        <v>20</v>
      </c>
      <c r="H7016" s="52">
        <v>20</v>
      </c>
      <c r="I7016" s="52" t="s">
        <v>42</v>
      </c>
      <c r="J7016" s="52" t="s">
        <v>182</v>
      </c>
      <c r="K7016" s="52" t="s">
        <v>182</v>
      </c>
      <c r="L7016" s="52">
        <v>1</v>
      </c>
      <c r="M7016" s="52" t="s">
        <v>44</v>
      </c>
      <c r="N7016" s="52" t="s">
        <v>180</v>
      </c>
      <c r="O7016" s="52" t="s">
        <v>42</v>
      </c>
      <c r="Q7016" s="52" t="s">
        <v>645</v>
      </c>
      <c r="S7016" s="52">
        <v>201510</v>
      </c>
      <c r="T7016" s="52" t="s">
        <v>52</v>
      </c>
      <c r="U7016" s="54">
        <v>0</v>
      </c>
      <c r="V7016" s="54">
        <v>428.36</v>
      </c>
      <c r="Z7016" s="52" t="s">
        <v>48</v>
      </c>
      <c r="AA7016" s="52" t="s">
        <v>646</v>
      </c>
      <c r="AB7016" s="52" t="s">
        <v>42</v>
      </c>
      <c r="AC7016" s="52" t="s">
        <v>3397</v>
      </c>
      <c r="AD7016" s="52" t="s">
        <v>648</v>
      </c>
    </row>
    <row r="7017" spans="1:32" x14ac:dyDescent="0.25">
      <c r="A7017" s="52" t="s">
        <v>35</v>
      </c>
      <c r="B7017" s="52">
        <v>1</v>
      </c>
      <c r="C7017" s="52">
        <v>21</v>
      </c>
      <c r="D7017" s="52">
        <v>908</v>
      </c>
      <c r="E7017" s="52" t="s">
        <v>122</v>
      </c>
      <c r="F7017" s="52" t="s">
        <v>123</v>
      </c>
      <c r="G7017" s="52">
        <v>20</v>
      </c>
      <c r="H7017" s="52">
        <v>20</v>
      </c>
      <c r="I7017" s="52" t="s">
        <v>42</v>
      </c>
      <c r="J7017" s="52" t="s">
        <v>174</v>
      </c>
      <c r="K7017" s="52" t="s">
        <v>174</v>
      </c>
      <c r="L7017" s="52">
        <v>1</v>
      </c>
      <c r="M7017" s="52" t="s">
        <v>44</v>
      </c>
      <c r="N7017" s="52" t="s">
        <v>180</v>
      </c>
      <c r="O7017" s="52">
        <v>6749603114</v>
      </c>
      <c r="Q7017" s="52" t="s">
        <v>645</v>
      </c>
      <c r="S7017" s="52">
        <v>201510</v>
      </c>
      <c r="T7017" s="52" t="s">
        <v>52</v>
      </c>
      <c r="U7017" s="54">
        <v>0</v>
      </c>
      <c r="V7017" s="54">
        <v>3014</v>
      </c>
      <c r="Z7017" s="52" t="s">
        <v>48</v>
      </c>
      <c r="AA7017" s="52" t="s">
        <v>646</v>
      </c>
      <c r="AB7017" s="52" t="s">
        <v>42</v>
      </c>
      <c r="AC7017" s="52" t="s">
        <v>3397</v>
      </c>
      <c r="AD7017" s="52" t="s">
        <v>648</v>
      </c>
    </row>
    <row r="7018" spans="1:32" x14ac:dyDescent="0.25">
      <c r="A7018" s="52" t="s">
        <v>35</v>
      </c>
      <c r="B7018" s="52">
        <v>1</v>
      </c>
      <c r="C7018" s="52">
        <v>21</v>
      </c>
      <c r="D7018" s="52">
        <v>908</v>
      </c>
      <c r="E7018" s="52" t="s">
        <v>122</v>
      </c>
      <c r="F7018" s="52" t="s">
        <v>123</v>
      </c>
      <c r="G7018" s="52">
        <v>20</v>
      </c>
      <c r="H7018" s="52">
        <v>20</v>
      </c>
      <c r="I7018" s="52" t="s">
        <v>42</v>
      </c>
      <c r="J7018" s="52" t="s">
        <v>174</v>
      </c>
      <c r="K7018" s="52" t="s">
        <v>174</v>
      </c>
      <c r="L7018" s="52">
        <v>1</v>
      </c>
      <c r="M7018" s="52" t="s">
        <v>44</v>
      </c>
      <c r="N7018" s="52" t="s">
        <v>180</v>
      </c>
      <c r="O7018" s="52" t="s">
        <v>42</v>
      </c>
      <c r="Q7018" s="52" t="s">
        <v>645</v>
      </c>
      <c r="S7018" s="52">
        <v>201510</v>
      </c>
      <c r="T7018" s="52" t="s">
        <v>52</v>
      </c>
      <c r="U7018" s="54">
        <v>0</v>
      </c>
      <c r="V7018" s="54">
        <v>5148</v>
      </c>
      <c r="Z7018" s="52" t="s">
        <v>48</v>
      </c>
      <c r="AA7018" s="52" t="s">
        <v>646</v>
      </c>
      <c r="AB7018" s="52" t="s">
        <v>42</v>
      </c>
      <c r="AC7018" s="52" t="s">
        <v>3397</v>
      </c>
      <c r="AD7018" s="52" t="s">
        <v>648</v>
      </c>
    </row>
    <row r="7019" spans="1:32" x14ac:dyDescent="0.25">
      <c r="A7019" s="52" t="s">
        <v>35</v>
      </c>
      <c r="B7019" s="52">
        <v>1</v>
      </c>
      <c r="C7019" s="52">
        <v>21</v>
      </c>
      <c r="D7019" s="52">
        <v>908</v>
      </c>
      <c r="E7019" s="52" t="s">
        <v>122</v>
      </c>
      <c r="F7019" s="52" t="s">
        <v>123</v>
      </c>
      <c r="G7019" s="52">
        <v>20</v>
      </c>
      <c r="H7019" s="52">
        <v>20</v>
      </c>
      <c r="I7019" s="52" t="s">
        <v>42</v>
      </c>
      <c r="J7019" s="52" t="s">
        <v>182</v>
      </c>
      <c r="K7019" s="52" t="s">
        <v>182</v>
      </c>
      <c r="L7019" s="52">
        <v>1</v>
      </c>
      <c r="M7019" s="52" t="s">
        <v>44</v>
      </c>
      <c r="N7019" s="52" t="s">
        <v>150</v>
      </c>
      <c r="O7019" s="52" t="s">
        <v>1562</v>
      </c>
      <c r="Q7019" s="52" t="s">
        <v>2484</v>
      </c>
      <c r="S7019" s="52">
        <v>201510</v>
      </c>
      <c r="T7019" s="52" t="s">
        <v>47</v>
      </c>
      <c r="U7019" s="54">
        <v>0</v>
      </c>
      <c r="V7019" s="54">
        <v>-1632899</v>
      </c>
      <c r="Z7019" s="52" t="s">
        <v>48</v>
      </c>
      <c r="AA7019" s="52" t="s">
        <v>2363</v>
      </c>
      <c r="AB7019" s="52" t="s">
        <v>42</v>
      </c>
      <c r="AC7019" s="52" t="s">
        <v>3378</v>
      </c>
      <c r="AD7019" s="52" t="s">
        <v>51</v>
      </c>
    </row>
    <row r="7020" spans="1:32" x14ac:dyDescent="0.25">
      <c r="A7020" s="52" t="s">
        <v>35</v>
      </c>
      <c r="B7020" s="52" t="s">
        <v>36</v>
      </c>
      <c r="C7020" s="52" t="s">
        <v>37</v>
      </c>
      <c r="D7020" s="52" t="s">
        <v>121</v>
      </c>
      <c r="E7020" s="52" t="s">
        <v>122</v>
      </c>
      <c r="F7020" s="52" t="s">
        <v>123</v>
      </c>
      <c r="G7020" s="52" t="s">
        <v>124</v>
      </c>
      <c r="H7020" s="52" t="s">
        <v>124</v>
      </c>
      <c r="I7020" s="52" t="s">
        <v>42</v>
      </c>
      <c r="J7020" s="52" t="s">
        <v>500</v>
      </c>
      <c r="K7020" s="52" t="s">
        <v>500</v>
      </c>
      <c r="L7020" s="52" t="s">
        <v>43</v>
      </c>
      <c r="M7020" s="52" t="s">
        <v>44</v>
      </c>
      <c r="N7020" s="52" t="s">
        <v>162</v>
      </c>
      <c r="O7020" s="52" t="s">
        <v>1562</v>
      </c>
      <c r="P7020" s="52" t="s">
        <v>1152</v>
      </c>
      <c r="Q7020" s="52" t="s">
        <v>806</v>
      </c>
      <c r="R7020" s="52" t="s">
        <v>1152</v>
      </c>
      <c r="S7020" s="52">
        <v>201511</v>
      </c>
      <c r="T7020" s="52" t="s">
        <v>47</v>
      </c>
      <c r="U7020" s="54">
        <v>0</v>
      </c>
      <c r="V7020" s="54">
        <v>-10986.75</v>
      </c>
      <c r="W7020" s="52" t="s">
        <v>1152</v>
      </c>
      <c r="X7020" s="52" t="s">
        <v>807</v>
      </c>
      <c r="Y7020" s="52" t="s">
        <v>1152</v>
      </c>
      <c r="Z7020" s="52" t="s">
        <v>48</v>
      </c>
      <c r="AA7020" s="52" t="s">
        <v>2481</v>
      </c>
      <c r="AB7020" s="52" t="s">
        <v>42</v>
      </c>
      <c r="AC7020" s="52" t="s">
        <v>3402</v>
      </c>
      <c r="AD7020" s="52" t="s">
        <v>51</v>
      </c>
      <c r="AE7020" s="52" t="s">
        <v>1152</v>
      </c>
      <c r="AF7020" s="52" t="s">
        <v>1152</v>
      </c>
    </row>
    <row r="7021" spans="1:32" x14ac:dyDescent="0.25">
      <c r="A7021" s="52" t="s">
        <v>35</v>
      </c>
      <c r="B7021" s="52" t="s">
        <v>36</v>
      </c>
      <c r="C7021" s="52" t="s">
        <v>37</v>
      </c>
      <c r="D7021" s="52" t="s">
        <v>121</v>
      </c>
      <c r="E7021" s="52" t="s">
        <v>122</v>
      </c>
      <c r="F7021" s="52" t="s">
        <v>123</v>
      </c>
      <c r="G7021" s="52" t="s">
        <v>124</v>
      </c>
      <c r="H7021" s="52" t="s">
        <v>124</v>
      </c>
      <c r="I7021" s="52" t="s">
        <v>42</v>
      </c>
      <c r="J7021" s="52" t="s">
        <v>500</v>
      </c>
      <c r="K7021" s="52" t="s">
        <v>500</v>
      </c>
      <c r="L7021" s="52" t="s">
        <v>43</v>
      </c>
      <c r="M7021" s="52" t="s">
        <v>44</v>
      </c>
      <c r="N7021" s="52" t="s">
        <v>162</v>
      </c>
      <c r="O7021" s="52" t="s">
        <v>1534</v>
      </c>
      <c r="P7021" s="52" t="s">
        <v>1152</v>
      </c>
      <c r="Q7021" s="52" t="s">
        <v>806</v>
      </c>
      <c r="R7021" s="52" t="s">
        <v>1152</v>
      </c>
      <c r="S7021" s="52">
        <v>201511</v>
      </c>
      <c r="T7021" s="52" t="s">
        <v>52</v>
      </c>
      <c r="U7021" s="54">
        <v>0</v>
      </c>
      <c r="V7021" s="54">
        <v>10580.8</v>
      </c>
      <c r="W7021" s="52" t="s">
        <v>1152</v>
      </c>
      <c r="X7021" s="52" t="s">
        <v>807</v>
      </c>
      <c r="Y7021" s="52" t="s">
        <v>1152</v>
      </c>
      <c r="Z7021" s="52" t="s">
        <v>48</v>
      </c>
      <c r="AA7021" s="52" t="s">
        <v>2481</v>
      </c>
      <c r="AB7021" s="52" t="s">
        <v>42</v>
      </c>
      <c r="AC7021" s="52" t="s">
        <v>3403</v>
      </c>
      <c r="AD7021" s="52" t="s">
        <v>51</v>
      </c>
      <c r="AE7021" s="52" t="s">
        <v>1152</v>
      </c>
      <c r="AF7021" s="52" t="s">
        <v>1152</v>
      </c>
    </row>
    <row r="7022" spans="1:32" x14ac:dyDescent="0.25">
      <c r="A7022" s="52" t="s">
        <v>35</v>
      </c>
      <c r="B7022" s="52" t="s">
        <v>36</v>
      </c>
      <c r="C7022" s="52" t="s">
        <v>37</v>
      </c>
      <c r="D7022" s="52" t="s">
        <v>121</v>
      </c>
      <c r="E7022" s="52" t="s">
        <v>122</v>
      </c>
      <c r="F7022" s="52" t="s">
        <v>123</v>
      </c>
      <c r="G7022" s="52" t="s">
        <v>124</v>
      </c>
      <c r="H7022" s="52" t="s">
        <v>124</v>
      </c>
      <c r="I7022" s="52" t="s">
        <v>42</v>
      </c>
      <c r="J7022" s="52" t="s">
        <v>174</v>
      </c>
      <c r="K7022" s="52" t="s">
        <v>174</v>
      </c>
      <c r="L7022" s="52" t="s">
        <v>43</v>
      </c>
      <c r="M7022" s="52" t="s">
        <v>44</v>
      </c>
      <c r="N7022" s="52" t="s">
        <v>180</v>
      </c>
      <c r="O7022" s="52" t="s">
        <v>1562</v>
      </c>
      <c r="P7022" s="52" t="s">
        <v>1152</v>
      </c>
      <c r="Q7022" s="52" t="s">
        <v>1535</v>
      </c>
      <c r="R7022" s="52" t="s">
        <v>1152</v>
      </c>
      <c r="S7022" s="52">
        <v>201511</v>
      </c>
      <c r="T7022" s="52" t="s">
        <v>47</v>
      </c>
      <c r="U7022" s="54">
        <v>0</v>
      </c>
      <c r="V7022" s="54">
        <v>-215803.7</v>
      </c>
      <c r="W7022" s="52" t="s">
        <v>1152</v>
      </c>
      <c r="X7022" s="52" t="s">
        <v>177</v>
      </c>
      <c r="Y7022" s="52" t="s">
        <v>1152</v>
      </c>
      <c r="Z7022" s="52" t="s">
        <v>48</v>
      </c>
      <c r="AA7022" s="52" t="s">
        <v>2481</v>
      </c>
      <c r="AB7022" s="52" t="s">
        <v>42</v>
      </c>
      <c r="AC7022" s="52" t="s">
        <v>3402</v>
      </c>
      <c r="AD7022" s="52" t="s">
        <v>51</v>
      </c>
      <c r="AE7022" s="52" t="s">
        <v>1152</v>
      </c>
      <c r="AF7022" s="52" t="s">
        <v>1152</v>
      </c>
    </row>
    <row r="7023" spans="1:32" x14ac:dyDescent="0.25">
      <c r="A7023" s="52" t="s">
        <v>35</v>
      </c>
      <c r="B7023" s="52" t="s">
        <v>36</v>
      </c>
      <c r="C7023" s="52" t="s">
        <v>37</v>
      </c>
      <c r="D7023" s="52" t="s">
        <v>121</v>
      </c>
      <c r="E7023" s="52" t="s">
        <v>122</v>
      </c>
      <c r="F7023" s="52" t="s">
        <v>123</v>
      </c>
      <c r="G7023" s="52" t="s">
        <v>124</v>
      </c>
      <c r="H7023" s="52" t="s">
        <v>124</v>
      </c>
      <c r="I7023" s="52" t="s">
        <v>42</v>
      </c>
      <c r="J7023" s="52" t="s">
        <v>174</v>
      </c>
      <c r="K7023" s="52" t="s">
        <v>174</v>
      </c>
      <c r="L7023" s="52" t="s">
        <v>43</v>
      </c>
      <c r="M7023" s="52" t="s">
        <v>44</v>
      </c>
      <c r="N7023" s="52" t="s">
        <v>180</v>
      </c>
      <c r="O7023" s="52" t="s">
        <v>1562</v>
      </c>
      <c r="P7023" s="52" t="s">
        <v>1152</v>
      </c>
      <c r="Q7023" s="52" t="s">
        <v>1535</v>
      </c>
      <c r="R7023" s="52" t="s">
        <v>1152</v>
      </c>
      <c r="S7023" s="52">
        <v>201511</v>
      </c>
      <c r="T7023" s="52" t="s">
        <v>47</v>
      </c>
      <c r="U7023" s="54">
        <v>0</v>
      </c>
      <c r="V7023" s="54">
        <v>-275609.49</v>
      </c>
      <c r="W7023" s="52" t="s">
        <v>1152</v>
      </c>
      <c r="X7023" s="52" t="s">
        <v>177</v>
      </c>
      <c r="Y7023" s="52" t="s">
        <v>1152</v>
      </c>
      <c r="Z7023" s="52" t="s">
        <v>48</v>
      </c>
      <c r="AA7023" s="52" t="s">
        <v>2481</v>
      </c>
      <c r="AB7023" s="52" t="s">
        <v>42</v>
      </c>
      <c r="AC7023" s="52" t="s">
        <v>3402</v>
      </c>
      <c r="AD7023" s="52" t="s">
        <v>51</v>
      </c>
      <c r="AE7023" s="52" t="s">
        <v>1152</v>
      </c>
      <c r="AF7023" s="52" t="s">
        <v>1152</v>
      </c>
    </row>
    <row r="7024" spans="1:32" x14ac:dyDescent="0.25">
      <c r="A7024" s="52" t="s">
        <v>35</v>
      </c>
      <c r="B7024" s="52" t="s">
        <v>36</v>
      </c>
      <c r="C7024" s="52" t="s">
        <v>37</v>
      </c>
      <c r="D7024" s="52" t="s">
        <v>121</v>
      </c>
      <c r="E7024" s="52" t="s">
        <v>122</v>
      </c>
      <c r="F7024" s="52" t="s">
        <v>123</v>
      </c>
      <c r="G7024" s="52" t="s">
        <v>124</v>
      </c>
      <c r="H7024" s="52" t="s">
        <v>124</v>
      </c>
      <c r="I7024" s="52" t="s">
        <v>42</v>
      </c>
      <c r="J7024" s="52" t="s">
        <v>174</v>
      </c>
      <c r="K7024" s="52" t="s">
        <v>174</v>
      </c>
      <c r="L7024" s="52" t="s">
        <v>43</v>
      </c>
      <c r="M7024" s="52" t="s">
        <v>44</v>
      </c>
      <c r="N7024" s="52" t="s">
        <v>180</v>
      </c>
      <c r="O7024" s="52" t="s">
        <v>1534</v>
      </c>
      <c r="P7024" s="52" t="s">
        <v>1152</v>
      </c>
      <c r="Q7024" s="52" t="s">
        <v>1535</v>
      </c>
      <c r="R7024" s="52" t="s">
        <v>3404</v>
      </c>
      <c r="S7024" s="52">
        <v>201511</v>
      </c>
      <c r="T7024" s="52" t="s">
        <v>52</v>
      </c>
      <c r="U7024" s="54">
        <v>0</v>
      </c>
      <c r="V7024" s="54">
        <v>333696.46999999997</v>
      </c>
      <c r="W7024" s="52" t="s">
        <v>1152</v>
      </c>
      <c r="X7024" s="52" t="s">
        <v>177</v>
      </c>
      <c r="Y7024" s="52" t="s">
        <v>1152</v>
      </c>
      <c r="Z7024" s="52" t="s">
        <v>48</v>
      </c>
      <c r="AA7024" s="52" t="s">
        <v>2481</v>
      </c>
      <c r="AB7024" s="52" t="s">
        <v>42</v>
      </c>
      <c r="AC7024" s="52" t="s">
        <v>3403</v>
      </c>
      <c r="AD7024" s="52" t="s">
        <v>51</v>
      </c>
      <c r="AE7024" s="52" t="s">
        <v>1152</v>
      </c>
      <c r="AF7024" s="52" t="s">
        <v>1152</v>
      </c>
    </row>
    <row r="7025" spans="1:32" x14ac:dyDescent="0.25">
      <c r="A7025" s="52" t="s">
        <v>35</v>
      </c>
      <c r="B7025" s="52" t="s">
        <v>36</v>
      </c>
      <c r="C7025" s="52" t="s">
        <v>37</v>
      </c>
      <c r="D7025" s="52" t="s">
        <v>121</v>
      </c>
      <c r="E7025" s="52" t="s">
        <v>122</v>
      </c>
      <c r="F7025" s="52" t="s">
        <v>123</v>
      </c>
      <c r="G7025" s="52" t="s">
        <v>124</v>
      </c>
      <c r="H7025" s="52" t="s">
        <v>124</v>
      </c>
      <c r="I7025" s="52" t="s">
        <v>42</v>
      </c>
      <c r="J7025" s="52" t="s">
        <v>174</v>
      </c>
      <c r="K7025" s="52" t="s">
        <v>174</v>
      </c>
      <c r="L7025" s="52" t="s">
        <v>43</v>
      </c>
      <c r="M7025" s="52" t="s">
        <v>44</v>
      </c>
      <c r="N7025" s="52" t="s">
        <v>180</v>
      </c>
      <c r="O7025" s="52" t="s">
        <v>1534</v>
      </c>
      <c r="P7025" s="52" t="s">
        <v>1152</v>
      </c>
      <c r="Q7025" s="52" t="s">
        <v>1535</v>
      </c>
      <c r="R7025" s="52" t="s">
        <v>1152</v>
      </c>
      <c r="S7025" s="52">
        <v>201511</v>
      </c>
      <c r="T7025" s="52" t="s">
        <v>52</v>
      </c>
      <c r="U7025" s="54">
        <v>0</v>
      </c>
      <c r="V7025" s="54">
        <v>410468.38</v>
      </c>
      <c r="W7025" s="52" t="s">
        <v>1152</v>
      </c>
      <c r="X7025" s="52" t="s">
        <v>177</v>
      </c>
      <c r="Y7025" s="52" t="s">
        <v>1152</v>
      </c>
      <c r="Z7025" s="52" t="s">
        <v>48</v>
      </c>
      <c r="AA7025" s="52" t="s">
        <v>2481</v>
      </c>
      <c r="AB7025" s="52" t="s">
        <v>42</v>
      </c>
      <c r="AC7025" s="52" t="s">
        <v>3403</v>
      </c>
      <c r="AD7025" s="52" t="s">
        <v>51</v>
      </c>
      <c r="AE7025" s="52" t="s">
        <v>1152</v>
      </c>
      <c r="AF7025" s="52" t="s">
        <v>1152</v>
      </c>
    </row>
    <row r="7026" spans="1:32" x14ac:dyDescent="0.25">
      <c r="A7026" s="52" t="s">
        <v>35</v>
      </c>
      <c r="B7026" s="52" t="s">
        <v>36</v>
      </c>
      <c r="C7026" s="52" t="s">
        <v>37</v>
      </c>
      <c r="D7026" s="52" t="s">
        <v>121</v>
      </c>
      <c r="E7026" s="52" t="s">
        <v>122</v>
      </c>
      <c r="F7026" s="52" t="s">
        <v>123</v>
      </c>
      <c r="G7026" s="52" t="s">
        <v>124</v>
      </c>
      <c r="H7026" s="52" t="s">
        <v>124</v>
      </c>
      <c r="I7026" s="52" t="s">
        <v>42</v>
      </c>
      <c r="J7026" s="52" t="s">
        <v>174</v>
      </c>
      <c r="K7026" s="52" t="s">
        <v>174</v>
      </c>
      <c r="L7026" s="52" t="s">
        <v>43</v>
      </c>
      <c r="M7026" s="52" t="s">
        <v>44</v>
      </c>
      <c r="N7026" s="52" t="s">
        <v>150</v>
      </c>
      <c r="O7026" s="52" t="s">
        <v>1534</v>
      </c>
      <c r="P7026" s="52" t="s">
        <v>1152</v>
      </c>
      <c r="Q7026" s="52" t="s">
        <v>1535</v>
      </c>
      <c r="R7026" s="52" t="s">
        <v>1152</v>
      </c>
      <c r="S7026" s="52">
        <v>201511</v>
      </c>
      <c r="T7026" s="52" t="s">
        <v>52</v>
      </c>
      <c r="U7026" s="54">
        <v>0</v>
      </c>
      <c r="V7026" s="54">
        <v>68956.97</v>
      </c>
      <c r="W7026" s="52" t="s">
        <v>1152</v>
      </c>
      <c r="X7026" s="52" t="s">
        <v>177</v>
      </c>
      <c r="Y7026" s="52" t="s">
        <v>1152</v>
      </c>
      <c r="Z7026" s="52" t="s">
        <v>48</v>
      </c>
      <c r="AA7026" s="52" t="s">
        <v>2481</v>
      </c>
      <c r="AB7026" s="52" t="s">
        <v>42</v>
      </c>
      <c r="AC7026" s="52" t="s">
        <v>3403</v>
      </c>
      <c r="AD7026" s="52" t="s">
        <v>51</v>
      </c>
      <c r="AE7026" s="52" t="s">
        <v>1152</v>
      </c>
      <c r="AF7026" s="52" t="s">
        <v>1152</v>
      </c>
    </row>
    <row r="7027" spans="1:32" x14ac:dyDescent="0.25">
      <c r="A7027" s="52" t="s">
        <v>35</v>
      </c>
      <c r="B7027" s="52" t="s">
        <v>36</v>
      </c>
      <c r="C7027" s="52" t="s">
        <v>37</v>
      </c>
      <c r="D7027" s="52" t="s">
        <v>121</v>
      </c>
      <c r="E7027" s="52" t="s">
        <v>122</v>
      </c>
      <c r="F7027" s="52" t="s">
        <v>123</v>
      </c>
      <c r="G7027" s="52" t="s">
        <v>124</v>
      </c>
      <c r="H7027" s="52" t="s">
        <v>124</v>
      </c>
      <c r="I7027" s="52" t="s">
        <v>42</v>
      </c>
      <c r="J7027" s="52" t="s">
        <v>182</v>
      </c>
      <c r="K7027" s="52" t="s">
        <v>182</v>
      </c>
      <c r="L7027" s="52" t="s">
        <v>43</v>
      </c>
      <c r="M7027" s="52" t="s">
        <v>44</v>
      </c>
      <c r="N7027" s="52" t="s">
        <v>180</v>
      </c>
      <c r="O7027" s="52" t="s">
        <v>1534</v>
      </c>
      <c r="P7027" s="52" t="s">
        <v>1152</v>
      </c>
      <c r="Q7027" s="52" t="s">
        <v>1535</v>
      </c>
      <c r="R7027" s="52" t="s">
        <v>3404</v>
      </c>
      <c r="S7027" s="52">
        <v>201511</v>
      </c>
      <c r="T7027" s="52" t="s">
        <v>52</v>
      </c>
      <c r="U7027" s="54">
        <v>0</v>
      </c>
      <c r="V7027" s="54">
        <v>764741.83</v>
      </c>
      <c r="W7027" s="52" t="s">
        <v>1152</v>
      </c>
      <c r="X7027" s="52" t="s">
        <v>177</v>
      </c>
      <c r="Y7027" s="52" t="s">
        <v>1152</v>
      </c>
      <c r="Z7027" s="52" t="s">
        <v>48</v>
      </c>
      <c r="AA7027" s="52" t="s">
        <v>2481</v>
      </c>
      <c r="AB7027" s="52" t="s">
        <v>42</v>
      </c>
      <c r="AC7027" s="52" t="s">
        <v>3403</v>
      </c>
      <c r="AD7027" s="52" t="s">
        <v>51</v>
      </c>
      <c r="AE7027" s="52" t="s">
        <v>1152</v>
      </c>
      <c r="AF7027" s="52" t="s">
        <v>1152</v>
      </c>
    </row>
    <row r="7028" spans="1:32" x14ac:dyDescent="0.25">
      <c r="A7028" s="52" t="s">
        <v>35</v>
      </c>
      <c r="B7028" s="52" t="s">
        <v>36</v>
      </c>
      <c r="C7028" s="52" t="s">
        <v>37</v>
      </c>
      <c r="D7028" s="52" t="s">
        <v>121</v>
      </c>
      <c r="E7028" s="52" t="s">
        <v>122</v>
      </c>
      <c r="F7028" s="52" t="s">
        <v>123</v>
      </c>
      <c r="G7028" s="52" t="s">
        <v>124</v>
      </c>
      <c r="H7028" s="52" t="s">
        <v>124</v>
      </c>
      <c r="I7028" s="52" t="s">
        <v>42</v>
      </c>
      <c r="J7028" s="52" t="s">
        <v>182</v>
      </c>
      <c r="K7028" s="52" t="s">
        <v>182</v>
      </c>
      <c r="L7028" s="52" t="s">
        <v>43</v>
      </c>
      <c r="M7028" s="52" t="s">
        <v>44</v>
      </c>
      <c r="N7028" s="52" t="s">
        <v>180</v>
      </c>
      <c r="O7028" s="52" t="s">
        <v>1534</v>
      </c>
      <c r="P7028" s="52" t="s">
        <v>1152</v>
      </c>
      <c r="Q7028" s="52" t="s">
        <v>1535</v>
      </c>
      <c r="R7028" s="52" t="s">
        <v>1152</v>
      </c>
      <c r="S7028" s="52">
        <v>201511</v>
      </c>
      <c r="T7028" s="52" t="s">
        <v>52</v>
      </c>
      <c r="U7028" s="54">
        <v>0</v>
      </c>
      <c r="V7028" s="54">
        <v>1174907.46</v>
      </c>
      <c r="W7028" s="52" t="s">
        <v>1152</v>
      </c>
      <c r="X7028" s="52" t="s">
        <v>177</v>
      </c>
      <c r="Y7028" s="52" t="s">
        <v>1152</v>
      </c>
      <c r="Z7028" s="52" t="s">
        <v>48</v>
      </c>
      <c r="AA7028" s="52" t="s">
        <v>2481</v>
      </c>
      <c r="AB7028" s="52" t="s">
        <v>42</v>
      </c>
      <c r="AC7028" s="52" t="s">
        <v>3403</v>
      </c>
      <c r="AD7028" s="52" t="s">
        <v>51</v>
      </c>
      <c r="AE7028" s="52" t="s">
        <v>1152</v>
      </c>
      <c r="AF7028" s="52" t="s">
        <v>1152</v>
      </c>
    </row>
    <row r="7029" spans="1:32" x14ac:dyDescent="0.25">
      <c r="A7029" s="52" t="s">
        <v>35</v>
      </c>
      <c r="B7029" s="52" t="s">
        <v>36</v>
      </c>
      <c r="C7029" s="52" t="s">
        <v>37</v>
      </c>
      <c r="D7029" s="52" t="s">
        <v>121</v>
      </c>
      <c r="E7029" s="52" t="s">
        <v>122</v>
      </c>
      <c r="F7029" s="52" t="s">
        <v>123</v>
      </c>
      <c r="G7029" s="52" t="s">
        <v>124</v>
      </c>
      <c r="H7029" s="52" t="s">
        <v>124</v>
      </c>
      <c r="I7029" s="52" t="s">
        <v>42</v>
      </c>
      <c r="J7029" s="52" t="s">
        <v>174</v>
      </c>
      <c r="K7029" s="52" t="s">
        <v>174</v>
      </c>
      <c r="L7029" s="52" t="s">
        <v>43</v>
      </c>
      <c r="M7029" s="52" t="s">
        <v>44</v>
      </c>
      <c r="N7029" s="52" t="s">
        <v>150</v>
      </c>
      <c r="O7029" s="52" t="s">
        <v>1562</v>
      </c>
      <c r="P7029" s="52" t="s">
        <v>1152</v>
      </c>
      <c r="Q7029" s="52" t="s">
        <v>2484</v>
      </c>
      <c r="R7029" s="52" t="s">
        <v>1152</v>
      </c>
      <c r="S7029" s="52">
        <v>201511</v>
      </c>
      <c r="T7029" s="52" t="s">
        <v>52</v>
      </c>
      <c r="U7029" s="54">
        <v>0</v>
      </c>
      <c r="V7029" s="54">
        <v>184548</v>
      </c>
      <c r="W7029" s="52" t="s">
        <v>1152</v>
      </c>
      <c r="X7029" s="52" t="s">
        <v>1152</v>
      </c>
      <c r="Y7029" s="52" t="s">
        <v>1152</v>
      </c>
      <c r="Z7029" s="52" t="s">
        <v>48</v>
      </c>
      <c r="AA7029" s="52" t="s">
        <v>2363</v>
      </c>
      <c r="AB7029" s="52" t="s">
        <v>42</v>
      </c>
      <c r="AC7029" s="52" t="s">
        <v>3414</v>
      </c>
      <c r="AD7029" s="52" t="s">
        <v>51</v>
      </c>
      <c r="AE7029" s="52" t="s">
        <v>1152</v>
      </c>
      <c r="AF7029" s="52" t="s">
        <v>1152</v>
      </c>
    </row>
    <row r="7030" spans="1:32" x14ac:dyDescent="0.25">
      <c r="A7030" s="52" t="s">
        <v>35</v>
      </c>
      <c r="B7030" s="52" t="s">
        <v>36</v>
      </c>
      <c r="C7030" s="52" t="s">
        <v>37</v>
      </c>
      <c r="D7030" s="52" t="s">
        <v>121</v>
      </c>
      <c r="E7030" s="52" t="s">
        <v>122</v>
      </c>
      <c r="F7030" s="52" t="s">
        <v>123</v>
      </c>
      <c r="G7030" s="52" t="s">
        <v>124</v>
      </c>
      <c r="H7030" s="52" t="s">
        <v>124</v>
      </c>
      <c r="I7030" s="52" t="s">
        <v>42</v>
      </c>
      <c r="J7030" s="52" t="s">
        <v>174</v>
      </c>
      <c r="K7030" s="52" t="s">
        <v>174</v>
      </c>
      <c r="L7030" s="52" t="s">
        <v>43</v>
      </c>
      <c r="M7030" s="52" t="s">
        <v>44</v>
      </c>
      <c r="N7030" s="52" t="s">
        <v>150</v>
      </c>
      <c r="O7030" s="52" t="s">
        <v>1562</v>
      </c>
      <c r="P7030" s="52" t="s">
        <v>1152</v>
      </c>
      <c r="Q7030" s="52" t="s">
        <v>1535</v>
      </c>
      <c r="R7030" s="52" t="s">
        <v>1152</v>
      </c>
      <c r="S7030" s="52">
        <v>201511</v>
      </c>
      <c r="T7030" s="52" t="s">
        <v>47</v>
      </c>
      <c r="U7030" s="54">
        <v>0</v>
      </c>
      <c r="V7030" s="54">
        <v>-55229.51</v>
      </c>
      <c r="W7030" s="52" t="s">
        <v>1152</v>
      </c>
      <c r="X7030" s="52" t="s">
        <v>177</v>
      </c>
      <c r="Y7030" s="52" t="s">
        <v>1152</v>
      </c>
      <c r="Z7030" s="52" t="s">
        <v>48</v>
      </c>
      <c r="AA7030" s="52" t="s">
        <v>2481</v>
      </c>
      <c r="AB7030" s="52" t="s">
        <v>42</v>
      </c>
      <c r="AC7030" s="52" t="s">
        <v>3402</v>
      </c>
      <c r="AD7030" s="52" t="s">
        <v>51</v>
      </c>
      <c r="AE7030" s="52" t="s">
        <v>1152</v>
      </c>
      <c r="AF7030" s="52" t="s">
        <v>1152</v>
      </c>
    </row>
    <row r="7031" spans="1:32" x14ac:dyDescent="0.25">
      <c r="A7031" s="52" t="s">
        <v>35</v>
      </c>
      <c r="B7031" s="52" t="s">
        <v>36</v>
      </c>
      <c r="C7031" s="52" t="s">
        <v>37</v>
      </c>
      <c r="D7031" s="52" t="s">
        <v>121</v>
      </c>
      <c r="E7031" s="52" t="s">
        <v>122</v>
      </c>
      <c r="F7031" s="52" t="s">
        <v>123</v>
      </c>
      <c r="G7031" s="52" t="s">
        <v>124</v>
      </c>
      <c r="H7031" s="52" t="s">
        <v>124</v>
      </c>
      <c r="I7031" s="52" t="s">
        <v>42</v>
      </c>
      <c r="J7031" s="52" t="s">
        <v>182</v>
      </c>
      <c r="K7031" s="52" t="s">
        <v>182</v>
      </c>
      <c r="L7031" s="52" t="s">
        <v>43</v>
      </c>
      <c r="M7031" s="52" t="s">
        <v>44</v>
      </c>
      <c r="N7031" s="52" t="s">
        <v>150</v>
      </c>
      <c r="O7031" s="52" t="s">
        <v>1562</v>
      </c>
      <c r="P7031" s="52" t="s">
        <v>1152</v>
      </c>
      <c r="Q7031" s="52" t="s">
        <v>2484</v>
      </c>
      <c r="R7031" s="52" t="s">
        <v>1152</v>
      </c>
      <c r="S7031" s="52">
        <v>201511</v>
      </c>
      <c r="T7031" s="52" t="s">
        <v>52</v>
      </c>
      <c r="U7031" s="54">
        <v>0</v>
      </c>
      <c r="V7031" s="54">
        <v>1632899</v>
      </c>
      <c r="W7031" s="52" t="s">
        <v>1152</v>
      </c>
      <c r="X7031" s="52" t="s">
        <v>1152</v>
      </c>
      <c r="Y7031" s="52" t="s">
        <v>1152</v>
      </c>
      <c r="Z7031" s="52" t="s">
        <v>48</v>
      </c>
      <c r="AA7031" s="52" t="s">
        <v>2363</v>
      </c>
      <c r="AB7031" s="52" t="s">
        <v>42</v>
      </c>
      <c r="AC7031" s="52" t="s">
        <v>3414</v>
      </c>
      <c r="AD7031" s="52" t="s">
        <v>51</v>
      </c>
      <c r="AE7031" s="52" t="s">
        <v>1152</v>
      </c>
      <c r="AF7031" s="52" t="s">
        <v>1152</v>
      </c>
    </row>
    <row r="7032" spans="1:32" x14ac:dyDescent="0.25">
      <c r="A7032" s="52" t="s">
        <v>35</v>
      </c>
      <c r="B7032" s="52" t="s">
        <v>36</v>
      </c>
      <c r="C7032" s="52" t="s">
        <v>37</v>
      </c>
      <c r="D7032" s="52" t="s">
        <v>121</v>
      </c>
      <c r="E7032" s="52" t="s">
        <v>122</v>
      </c>
      <c r="F7032" s="52" t="s">
        <v>123</v>
      </c>
      <c r="G7032" s="52" t="s">
        <v>124</v>
      </c>
      <c r="H7032" s="52" t="s">
        <v>124</v>
      </c>
      <c r="I7032" s="52" t="s">
        <v>42</v>
      </c>
      <c r="J7032" s="52" t="s">
        <v>182</v>
      </c>
      <c r="K7032" s="52" t="s">
        <v>182</v>
      </c>
      <c r="L7032" s="52" t="s">
        <v>43</v>
      </c>
      <c r="M7032" s="52" t="s">
        <v>44</v>
      </c>
      <c r="N7032" s="52" t="s">
        <v>180</v>
      </c>
      <c r="O7032" s="52" t="s">
        <v>1562</v>
      </c>
      <c r="P7032" s="52" t="s">
        <v>1152</v>
      </c>
      <c r="Q7032" s="52" t="s">
        <v>1535</v>
      </c>
      <c r="R7032" s="52" t="s">
        <v>1152</v>
      </c>
      <c r="S7032" s="52">
        <v>201511</v>
      </c>
      <c r="T7032" s="52" t="s">
        <v>47</v>
      </c>
      <c r="U7032" s="54">
        <v>0</v>
      </c>
      <c r="V7032" s="54">
        <v>-606168.74</v>
      </c>
      <c r="W7032" s="52" t="s">
        <v>1152</v>
      </c>
      <c r="X7032" s="52" t="s">
        <v>177</v>
      </c>
      <c r="Y7032" s="52" t="s">
        <v>1152</v>
      </c>
      <c r="Z7032" s="52" t="s">
        <v>48</v>
      </c>
      <c r="AA7032" s="52" t="s">
        <v>2481</v>
      </c>
      <c r="AB7032" s="52" t="s">
        <v>42</v>
      </c>
      <c r="AC7032" s="52" t="s">
        <v>3402</v>
      </c>
      <c r="AD7032" s="52" t="s">
        <v>51</v>
      </c>
      <c r="AE7032" s="52" t="s">
        <v>1152</v>
      </c>
      <c r="AF7032" s="52" t="s">
        <v>1152</v>
      </c>
    </row>
    <row r="7033" spans="1:32" x14ac:dyDescent="0.25">
      <c r="A7033" s="52" t="s">
        <v>35</v>
      </c>
      <c r="B7033" s="52" t="s">
        <v>36</v>
      </c>
      <c r="C7033" s="52" t="s">
        <v>37</v>
      </c>
      <c r="D7033" s="52" t="s">
        <v>121</v>
      </c>
      <c r="E7033" s="52" t="s">
        <v>122</v>
      </c>
      <c r="F7033" s="52" t="s">
        <v>123</v>
      </c>
      <c r="G7033" s="52" t="s">
        <v>124</v>
      </c>
      <c r="H7033" s="52" t="s">
        <v>124</v>
      </c>
      <c r="I7033" s="52" t="s">
        <v>42</v>
      </c>
      <c r="J7033" s="52" t="s">
        <v>182</v>
      </c>
      <c r="K7033" s="52" t="s">
        <v>182</v>
      </c>
      <c r="L7033" s="52" t="s">
        <v>43</v>
      </c>
      <c r="M7033" s="52" t="s">
        <v>44</v>
      </c>
      <c r="N7033" s="52" t="s">
        <v>180</v>
      </c>
      <c r="O7033" s="52" t="s">
        <v>1562</v>
      </c>
      <c r="P7033" s="52" t="s">
        <v>1152</v>
      </c>
      <c r="Q7033" s="52" t="s">
        <v>1535</v>
      </c>
      <c r="R7033" s="52" t="s">
        <v>1152</v>
      </c>
      <c r="S7033" s="52">
        <v>201511</v>
      </c>
      <c r="T7033" s="52" t="s">
        <v>47</v>
      </c>
      <c r="U7033" s="54">
        <v>0</v>
      </c>
      <c r="V7033" s="54">
        <v>-793590.52</v>
      </c>
      <c r="W7033" s="52" t="s">
        <v>1152</v>
      </c>
      <c r="X7033" s="52" t="s">
        <v>177</v>
      </c>
      <c r="Y7033" s="52" t="s">
        <v>1152</v>
      </c>
      <c r="Z7033" s="52" t="s">
        <v>48</v>
      </c>
      <c r="AA7033" s="52" t="s">
        <v>2481</v>
      </c>
      <c r="AB7033" s="52" t="s">
        <v>42</v>
      </c>
      <c r="AC7033" s="52" t="s">
        <v>3402</v>
      </c>
      <c r="AD7033" s="52" t="s">
        <v>51</v>
      </c>
      <c r="AE7033" s="52" t="s">
        <v>1152</v>
      </c>
      <c r="AF7033" s="52" t="s">
        <v>1152</v>
      </c>
    </row>
    <row r="7034" spans="1:32" x14ac:dyDescent="0.25">
      <c r="A7034" s="52" t="s">
        <v>35</v>
      </c>
      <c r="B7034" s="52" t="s">
        <v>36</v>
      </c>
      <c r="C7034" s="52" t="s">
        <v>37</v>
      </c>
      <c r="D7034" s="52" t="s">
        <v>121</v>
      </c>
      <c r="E7034" s="52" t="s">
        <v>122</v>
      </c>
      <c r="F7034" s="52" t="s">
        <v>123</v>
      </c>
      <c r="G7034" s="52" t="s">
        <v>124</v>
      </c>
      <c r="H7034" s="52" t="s">
        <v>124</v>
      </c>
      <c r="I7034" s="52" t="s">
        <v>42</v>
      </c>
      <c r="J7034" s="52" t="s">
        <v>174</v>
      </c>
      <c r="K7034" s="52" t="s">
        <v>174</v>
      </c>
      <c r="L7034" s="52" t="s">
        <v>43</v>
      </c>
      <c r="M7034" s="52" t="s">
        <v>44</v>
      </c>
      <c r="N7034" s="52" t="s">
        <v>150</v>
      </c>
      <c r="O7034" s="52" t="s">
        <v>1562</v>
      </c>
      <c r="P7034" s="52" t="s">
        <v>1152</v>
      </c>
      <c r="Q7034" s="52" t="s">
        <v>1535</v>
      </c>
      <c r="R7034" s="52" t="s">
        <v>1152</v>
      </c>
      <c r="S7034" s="52">
        <v>201511</v>
      </c>
      <c r="T7034" s="52" t="s">
        <v>47</v>
      </c>
      <c r="U7034" s="54">
        <v>0</v>
      </c>
      <c r="V7034" s="54">
        <v>-315234.86</v>
      </c>
      <c r="W7034" s="52" t="s">
        <v>1152</v>
      </c>
      <c r="X7034" s="52" t="s">
        <v>177</v>
      </c>
      <c r="Y7034" s="52" t="s">
        <v>1152</v>
      </c>
      <c r="Z7034" s="52" t="s">
        <v>48</v>
      </c>
      <c r="AA7034" s="52" t="s">
        <v>2481</v>
      </c>
      <c r="AB7034" s="52" t="s">
        <v>42</v>
      </c>
      <c r="AC7034" s="52" t="s">
        <v>3402</v>
      </c>
      <c r="AD7034" s="52" t="s">
        <v>51</v>
      </c>
      <c r="AE7034" s="52" t="s">
        <v>1152</v>
      </c>
      <c r="AF7034" s="52" t="s">
        <v>1152</v>
      </c>
    </row>
    <row r="7035" spans="1:32" x14ac:dyDescent="0.25">
      <c r="A7035" s="52" t="s">
        <v>35</v>
      </c>
      <c r="B7035" s="52" t="s">
        <v>36</v>
      </c>
      <c r="C7035" s="52" t="s">
        <v>37</v>
      </c>
      <c r="D7035" s="52" t="s">
        <v>121</v>
      </c>
      <c r="E7035" s="52" t="s">
        <v>122</v>
      </c>
      <c r="F7035" s="52" t="s">
        <v>123</v>
      </c>
      <c r="G7035" s="52" t="s">
        <v>124</v>
      </c>
      <c r="H7035" s="52" t="s">
        <v>124</v>
      </c>
      <c r="I7035" s="52" t="s">
        <v>42</v>
      </c>
      <c r="J7035" s="52" t="s">
        <v>182</v>
      </c>
      <c r="K7035" s="52" t="s">
        <v>182</v>
      </c>
      <c r="L7035" s="52" t="s">
        <v>43</v>
      </c>
      <c r="M7035" s="52" t="s">
        <v>44</v>
      </c>
      <c r="N7035" s="52" t="s">
        <v>150</v>
      </c>
      <c r="O7035" s="52" t="s">
        <v>1562</v>
      </c>
      <c r="P7035" s="52" t="s">
        <v>1152</v>
      </c>
      <c r="Q7035" s="52" t="s">
        <v>1535</v>
      </c>
      <c r="R7035" s="52" t="s">
        <v>1152</v>
      </c>
      <c r="S7035" s="52">
        <v>201511</v>
      </c>
      <c r="T7035" s="52" t="s">
        <v>47</v>
      </c>
      <c r="U7035" s="54">
        <v>0</v>
      </c>
      <c r="V7035" s="54">
        <v>-231581.61</v>
      </c>
      <c r="W7035" s="52" t="s">
        <v>1152</v>
      </c>
      <c r="X7035" s="52" t="s">
        <v>177</v>
      </c>
      <c r="Y7035" s="52" t="s">
        <v>1152</v>
      </c>
      <c r="Z7035" s="52" t="s">
        <v>48</v>
      </c>
      <c r="AA7035" s="52" t="s">
        <v>2481</v>
      </c>
      <c r="AB7035" s="52" t="s">
        <v>42</v>
      </c>
      <c r="AC7035" s="52" t="s">
        <v>3402</v>
      </c>
      <c r="AD7035" s="52" t="s">
        <v>51</v>
      </c>
      <c r="AE7035" s="52" t="s">
        <v>1152</v>
      </c>
      <c r="AF7035" s="52" t="s">
        <v>1152</v>
      </c>
    </row>
    <row r="7036" spans="1:32" x14ac:dyDescent="0.25">
      <c r="A7036" s="52" t="s">
        <v>35</v>
      </c>
      <c r="B7036" s="52" t="s">
        <v>36</v>
      </c>
      <c r="C7036" s="52" t="s">
        <v>37</v>
      </c>
      <c r="D7036" s="52" t="s">
        <v>121</v>
      </c>
      <c r="E7036" s="52" t="s">
        <v>122</v>
      </c>
      <c r="F7036" s="52" t="s">
        <v>123</v>
      </c>
      <c r="G7036" s="52" t="s">
        <v>124</v>
      </c>
      <c r="H7036" s="52" t="s">
        <v>124</v>
      </c>
      <c r="I7036" s="52" t="s">
        <v>42</v>
      </c>
      <c r="J7036" s="52" t="s">
        <v>182</v>
      </c>
      <c r="K7036" s="52" t="s">
        <v>182</v>
      </c>
      <c r="L7036" s="52" t="s">
        <v>43</v>
      </c>
      <c r="M7036" s="52" t="s">
        <v>44</v>
      </c>
      <c r="N7036" s="52" t="s">
        <v>150</v>
      </c>
      <c r="O7036" s="52" t="s">
        <v>1562</v>
      </c>
      <c r="P7036" s="52" t="s">
        <v>1152</v>
      </c>
      <c r="Q7036" s="52" t="s">
        <v>1535</v>
      </c>
      <c r="R7036" s="52" t="s">
        <v>1152</v>
      </c>
      <c r="S7036" s="52">
        <v>201511</v>
      </c>
      <c r="T7036" s="52" t="s">
        <v>47</v>
      </c>
      <c r="U7036" s="54">
        <v>0</v>
      </c>
      <c r="V7036" s="54">
        <v>-255197.63</v>
      </c>
      <c r="W7036" s="52" t="s">
        <v>1152</v>
      </c>
      <c r="X7036" s="52" t="s">
        <v>177</v>
      </c>
      <c r="Y7036" s="52" t="s">
        <v>1152</v>
      </c>
      <c r="Z7036" s="52" t="s">
        <v>48</v>
      </c>
      <c r="AA7036" s="52" t="s">
        <v>2481</v>
      </c>
      <c r="AB7036" s="52" t="s">
        <v>42</v>
      </c>
      <c r="AC7036" s="52" t="s">
        <v>3402</v>
      </c>
      <c r="AD7036" s="52" t="s">
        <v>51</v>
      </c>
      <c r="AE7036" s="52" t="s">
        <v>1152</v>
      </c>
      <c r="AF7036" s="52" t="s">
        <v>1152</v>
      </c>
    </row>
    <row r="7037" spans="1:32" x14ac:dyDescent="0.25">
      <c r="A7037" s="52" t="s">
        <v>35</v>
      </c>
      <c r="B7037" s="52" t="s">
        <v>36</v>
      </c>
      <c r="C7037" s="52" t="s">
        <v>37</v>
      </c>
      <c r="D7037" s="52" t="s">
        <v>121</v>
      </c>
      <c r="E7037" s="52" t="s">
        <v>122</v>
      </c>
      <c r="F7037" s="52" t="s">
        <v>123</v>
      </c>
      <c r="G7037" s="52" t="s">
        <v>124</v>
      </c>
      <c r="H7037" s="52" t="s">
        <v>124</v>
      </c>
      <c r="I7037" s="52" t="s">
        <v>42</v>
      </c>
      <c r="J7037" s="52" t="s">
        <v>174</v>
      </c>
      <c r="K7037" s="52" t="s">
        <v>174</v>
      </c>
      <c r="L7037" s="52" t="s">
        <v>43</v>
      </c>
      <c r="M7037" s="52" t="s">
        <v>44</v>
      </c>
      <c r="N7037" s="52" t="s">
        <v>150</v>
      </c>
      <c r="O7037" s="52" t="s">
        <v>1562</v>
      </c>
      <c r="P7037" s="52" t="s">
        <v>1152</v>
      </c>
      <c r="Q7037" s="52" t="s">
        <v>2484</v>
      </c>
      <c r="R7037" s="52" t="s">
        <v>1152</v>
      </c>
      <c r="S7037" s="52">
        <v>201511</v>
      </c>
      <c r="T7037" s="52" t="s">
        <v>47</v>
      </c>
      <c r="U7037" s="54">
        <v>0</v>
      </c>
      <c r="V7037" s="54">
        <v>-175329</v>
      </c>
      <c r="W7037" s="52" t="s">
        <v>1152</v>
      </c>
      <c r="X7037" s="52" t="s">
        <v>1152</v>
      </c>
      <c r="Y7037" s="52" t="s">
        <v>1152</v>
      </c>
      <c r="Z7037" s="52" t="s">
        <v>48</v>
      </c>
      <c r="AA7037" s="52" t="s">
        <v>2363</v>
      </c>
      <c r="AB7037" s="52" t="s">
        <v>42</v>
      </c>
      <c r="AC7037" s="52" t="s">
        <v>3415</v>
      </c>
      <c r="AD7037" s="52" t="s">
        <v>51</v>
      </c>
      <c r="AE7037" s="52" t="s">
        <v>1152</v>
      </c>
      <c r="AF7037" s="52" t="s">
        <v>1152</v>
      </c>
    </row>
    <row r="7038" spans="1:32" x14ac:dyDescent="0.25">
      <c r="A7038" s="52" t="s">
        <v>35</v>
      </c>
      <c r="B7038" s="52" t="s">
        <v>36</v>
      </c>
      <c r="C7038" s="52" t="s">
        <v>37</v>
      </c>
      <c r="D7038" s="52" t="s">
        <v>121</v>
      </c>
      <c r="E7038" s="52" t="s">
        <v>122</v>
      </c>
      <c r="F7038" s="52" t="s">
        <v>123</v>
      </c>
      <c r="G7038" s="52" t="s">
        <v>124</v>
      </c>
      <c r="H7038" s="52" t="s">
        <v>124</v>
      </c>
      <c r="I7038" s="52" t="s">
        <v>42</v>
      </c>
      <c r="J7038" s="52" t="s">
        <v>182</v>
      </c>
      <c r="K7038" s="52" t="s">
        <v>182</v>
      </c>
      <c r="L7038" s="52" t="s">
        <v>43</v>
      </c>
      <c r="M7038" s="52" t="s">
        <v>44</v>
      </c>
      <c r="N7038" s="52" t="s">
        <v>150</v>
      </c>
      <c r="O7038" s="52" t="s">
        <v>1562</v>
      </c>
      <c r="P7038" s="52" t="s">
        <v>1152</v>
      </c>
      <c r="Q7038" s="52" t="s">
        <v>2484</v>
      </c>
      <c r="R7038" s="52" t="s">
        <v>1152</v>
      </c>
      <c r="S7038" s="52">
        <v>201511</v>
      </c>
      <c r="T7038" s="52" t="s">
        <v>47</v>
      </c>
      <c r="U7038" s="54">
        <v>0</v>
      </c>
      <c r="V7038" s="54">
        <v>-1548622</v>
      </c>
      <c r="W7038" s="52" t="s">
        <v>1152</v>
      </c>
      <c r="X7038" s="52" t="s">
        <v>1152</v>
      </c>
      <c r="Y7038" s="52" t="s">
        <v>1152</v>
      </c>
      <c r="Z7038" s="52" t="s">
        <v>48</v>
      </c>
      <c r="AA7038" s="52" t="s">
        <v>2363</v>
      </c>
      <c r="AB7038" s="52" t="s">
        <v>42</v>
      </c>
      <c r="AC7038" s="52" t="s">
        <v>3415</v>
      </c>
      <c r="AD7038" s="52" t="s">
        <v>51</v>
      </c>
      <c r="AE7038" s="52" t="s">
        <v>1152</v>
      </c>
      <c r="AF7038" s="52" t="s">
        <v>1152</v>
      </c>
    </row>
    <row r="7039" spans="1:32" x14ac:dyDescent="0.25">
      <c r="A7039" s="52" t="s">
        <v>35</v>
      </c>
      <c r="B7039" s="52" t="s">
        <v>36</v>
      </c>
      <c r="C7039" s="52" t="s">
        <v>37</v>
      </c>
      <c r="D7039" s="52" t="s">
        <v>121</v>
      </c>
      <c r="E7039" s="52" t="s">
        <v>122</v>
      </c>
      <c r="F7039" s="52" t="s">
        <v>123</v>
      </c>
      <c r="G7039" s="52" t="s">
        <v>124</v>
      </c>
      <c r="H7039" s="52" t="s">
        <v>124</v>
      </c>
      <c r="I7039" s="52" t="s">
        <v>42</v>
      </c>
      <c r="J7039" s="52" t="s">
        <v>174</v>
      </c>
      <c r="K7039" s="52" t="s">
        <v>174</v>
      </c>
      <c r="L7039" s="52" t="s">
        <v>43</v>
      </c>
      <c r="M7039" s="52" t="s">
        <v>44</v>
      </c>
      <c r="N7039" s="52" t="s">
        <v>150</v>
      </c>
      <c r="O7039" s="52" t="s">
        <v>1534</v>
      </c>
      <c r="P7039" s="52" t="s">
        <v>1152</v>
      </c>
      <c r="Q7039" s="52" t="s">
        <v>1535</v>
      </c>
      <c r="R7039" s="52" t="s">
        <v>3404</v>
      </c>
      <c r="S7039" s="52">
        <v>201511</v>
      </c>
      <c r="T7039" s="52" t="s">
        <v>52</v>
      </c>
      <c r="U7039" s="54">
        <v>0</v>
      </c>
      <c r="V7039" s="54">
        <v>351179.83</v>
      </c>
      <c r="W7039" s="52" t="s">
        <v>1152</v>
      </c>
      <c r="X7039" s="52" t="s">
        <v>177</v>
      </c>
      <c r="Y7039" s="52" t="s">
        <v>1152</v>
      </c>
      <c r="Z7039" s="52" t="s">
        <v>48</v>
      </c>
      <c r="AA7039" s="52" t="s">
        <v>2481</v>
      </c>
      <c r="AB7039" s="52" t="s">
        <v>42</v>
      </c>
      <c r="AC7039" s="52" t="s">
        <v>3403</v>
      </c>
      <c r="AD7039" s="52" t="s">
        <v>51</v>
      </c>
      <c r="AE7039" s="52" t="s">
        <v>1152</v>
      </c>
      <c r="AF7039" s="52" t="s">
        <v>1152</v>
      </c>
    </row>
    <row r="7040" spans="1:32" x14ac:dyDescent="0.25">
      <c r="A7040" s="52" t="s">
        <v>35</v>
      </c>
      <c r="B7040" s="52" t="s">
        <v>36</v>
      </c>
      <c r="C7040" s="52" t="s">
        <v>37</v>
      </c>
      <c r="D7040" s="52" t="s">
        <v>121</v>
      </c>
      <c r="E7040" s="52" t="s">
        <v>122</v>
      </c>
      <c r="F7040" s="52" t="s">
        <v>123</v>
      </c>
      <c r="G7040" s="52" t="s">
        <v>124</v>
      </c>
      <c r="H7040" s="52" t="s">
        <v>124</v>
      </c>
      <c r="I7040" s="52" t="s">
        <v>42</v>
      </c>
      <c r="J7040" s="52" t="s">
        <v>182</v>
      </c>
      <c r="K7040" s="52" t="s">
        <v>182</v>
      </c>
      <c r="L7040" s="52" t="s">
        <v>43</v>
      </c>
      <c r="M7040" s="52" t="s">
        <v>44</v>
      </c>
      <c r="N7040" s="52" t="s">
        <v>150</v>
      </c>
      <c r="O7040" s="52" t="s">
        <v>1534</v>
      </c>
      <c r="P7040" s="52" t="s">
        <v>1152</v>
      </c>
      <c r="Q7040" s="52" t="s">
        <v>1535</v>
      </c>
      <c r="R7040" s="52" t="s">
        <v>3404</v>
      </c>
      <c r="S7040" s="52">
        <v>201511</v>
      </c>
      <c r="T7040" s="52" t="s">
        <v>52</v>
      </c>
      <c r="U7040" s="54">
        <v>0</v>
      </c>
      <c r="V7040" s="54">
        <v>600335.22</v>
      </c>
      <c r="W7040" s="52" t="s">
        <v>1152</v>
      </c>
      <c r="X7040" s="52" t="s">
        <v>177</v>
      </c>
      <c r="Y7040" s="52" t="s">
        <v>1152</v>
      </c>
      <c r="Z7040" s="52" t="s">
        <v>48</v>
      </c>
      <c r="AA7040" s="52" t="s">
        <v>2481</v>
      </c>
      <c r="AB7040" s="52" t="s">
        <v>42</v>
      </c>
      <c r="AC7040" s="52" t="s">
        <v>3403</v>
      </c>
      <c r="AD7040" s="52" t="s">
        <v>51</v>
      </c>
      <c r="AE7040" s="52" t="s">
        <v>1152</v>
      </c>
      <c r="AF7040" s="52" t="s">
        <v>1152</v>
      </c>
    </row>
    <row r="7041" spans="1:32" x14ac:dyDescent="0.25">
      <c r="A7041" s="52" t="s">
        <v>35</v>
      </c>
      <c r="B7041" s="52" t="s">
        <v>36</v>
      </c>
      <c r="C7041" s="52" t="s">
        <v>37</v>
      </c>
      <c r="D7041" s="52" t="s">
        <v>121</v>
      </c>
      <c r="E7041" s="52" t="s">
        <v>122</v>
      </c>
      <c r="F7041" s="52" t="s">
        <v>123</v>
      </c>
      <c r="G7041" s="52" t="s">
        <v>124</v>
      </c>
      <c r="H7041" s="52" t="s">
        <v>124</v>
      </c>
      <c r="I7041" s="52" t="s">
        <v>42</v>
      </c>
      <c r="J7041" s="52" t="s">
        <v>652</v>
      </c>
      <c r="K7041" s="52" t="s">
        <v>652</v>
      </c>
      <c r="L7041" s="52" t="s">
        <v>43</v>
      </c>
      <c r="M7041" s="52" t="s">
        <v>44</v>
      </c>
      <c r="N7041" s="52" t="s">
        <v>150</v>
      </c>
      <c r="O7041" s="52" t="s">
        <v>1562</v>
      </c>
      <c r="P7041" s="52" t="s">
        <v>1152</v>
      </c>
      <c r="Q7041" s="52" t="s">
        <v>2484</v>
      </c>
      <c r="R7041" s="52" t="s">
        <v>1152</v>
      </c>
      <c r="S7041" s="52">
        <v>201511</v>
      </c>
      <c r="T7041" s="52" t="s">
        <v>52</v>
      </c>
      <c r="U7041" s="54">
        <v>0</v>
      </c>
      <c r="V7041" s="54">
        <v>809640</v>
      </c>
      <c r="W7041" s="52" t="s">
        <v>1152</v>
      </c>
      <c r="X7041" s="52" t="s">
        <v>1152</v>
      </c>
      <c r="Y7041" s="52" t="s">
        <v>1152</v>
      </c>
      <c r="Z7041" s="52" t="s">
        <v>48</v>
      </c>
      <c r="AA7041" s="52" t="s">
        <v>2363</v>
      </c>
      <c r="AB7041" s="52" t="s">
        <v>42</v>
      </c>
      <c r="AC7041" s="52" t="s">
        <v>3414</v>
      </c>
      <c r="AD7041" s="52" t="s">
        <v>51</v>
      </c>
      <c r="AE7041" s="52" t="s">
        <v>1152</v>
      </c>
      <c r="AF7041" s="52" t="s">
        <v>1152</v>
      </c>
    </row>
    <row r="7042" spans="1:32" x14ac:dyDescent="0.25">
      <c r="A7042" s="52" t="s">
        <v>35</v>
      </c>
      <c r="B7042" s="52" t="s">
        <v>36</v>
      </c>
      <c r="C7042" s="52" t="s">
        <v>37</v>
      </c>
      <c r="D7042" s="52" t="s">
        <v>121</v>
      </c>
      <c r="E7042" s="52" t="s">
        <v>122</v>
      </c>
      <c r="F7042" s="52" t="s">
        <v>123</v>
      </c>
      <c r="G7042" s="52" t="s">
        <v>124</v>
      </c>
      <c r="H7042" s="52" t="s">
        <v>124</v>
      </c>
      <c r="I7042" s="52" t="s">
        <v>42</v>
      </c>
      <c r="J7042" s="52" t="s">
        <v>652</v>
      </c>
      <c r="K7042" s="52" t="s">
        <v>652</v>
      </c>
      <c r="L7042" s="52" t="s">
        <v>43</v>
      </c>
      <c r="M7042" s="52" t="s">
        <v>44</v>
      </c>
      <c r="N7042" s="52" t="s">
        <v>150</v>
      </c>
      <c r="O7042" s="52" t="s">
        <v>1562</v>
      </c>
      <c r="P7042" s="52" t="s">
        <v>1152</v>
      </c>
      <c r="Q7042" s="52" t="s">
        <v>1535</v>
      </c>
      <c r="R7042" s="52" t="s">
        <v>1152</v>
      </c>
      <c r="S7042" s="52">
        <v>201511</v>
      </c>
      <c r="T7042" s="52" t="s">
        <v>47</v>
      </c>
      <c r="U7042" s="54">
        <v>0</v>
      </c>
      <c r="V7042" s="54">
        <v>-3579.68</v>
      </c>
      <c r="W7042" s="52" t="s">
        <v>1152</v>
      </c>
      <c r="X7042" s="52" t="s">
        <v>177</v>
      </c>
      <c r="Y7042" s="52" t="s">
        <v>1152</v>
      </c>
      <c r="Z7042" s="52" t="s">
        <v>48</v>
      </c>
      <c r="AA7042" s="52" t="s">
        <v>2481</v>
      </c>
      <c r="AB7042" s="52" t="s">
        <v>42</v>
      </c>
      <c r="AC7042" s="52" t="s">
        <v>3402</v>
      </c>
      <c r="AD7042" s="52" t="s">
        <v>51</v>
      </c>
      <c r="AE7042" s="52" t="s">
        <v>1152</v>
      </c>
      <c r="AF7042" s="52" t="s">
        <v>1152</v>
      </c>
    </row>
    <row r="7043" spans="1:32" x14ac:dyDescent="0.25">
      <c r="A7043" s="52" t="s">
        <v>35</v>
      </c>
      <c r="B7043" s="52" t="s">
        <v>36</v>
      </c>
      <c r="C7043" s="52" t="s">
        <v>37</v>
      </c>
      <c r="D7043" s="52" t="s">
        <v>121</v>
      </c>
      <c r="E7043" s="52" t="s">
        <v>122</v>
      </c>
      <c r="F7043" s="52" t="s">
        <v>123</v>
      </c>
      <c r="G7043" s="52" t="s">
        <v>124</v>
      </c>
      <c r="H7043" s="52" t="s">
        <v>124</v>
      </c>
      <c r="I7043" s="52" t="s">
        <v>42</v>
      </c>
      <c r="J7043" s="52" t="s">
        <v>652</v>
      </c>
      <c r="K7043" s="52" t="s">
        <v>652</v>
      </c>
      <c r="L7043" s="52" t="s">
        <v>43</v>
      </c>
      <c r="M7043" s="52" t="s">
        <v>44</v>
      </c>
      <c r="N7043" s="52" t="s">
        <v>150</v>
      </c>
      <c r="O7043" s="52" t="s">
        <v>1562</v>
      </c>
      <c r="P7043" s="52" t="s">
        <v>1152</v>
      </c>
      <c r="Q7043" s="52" t="s">
        <v>1535</v>
      </c>
      <c r="R7043" s="52" t="s">
        <v>1152</v>
      </c>
      <c r="S7043" s="52">
        <v>201511</v>
      </c>
      <c r="T7043" s="52" t="s">
        <v>47</v>
      </c>
      <c r="U7043" s="54">
        <v>0</v>
      </c>
      <c r="V7043" s="54">
        <v>-104837.65</v>
      </c>
      <c r="W7043" s="52" t="s">
        <v>1152</v>
      </c>
      <c r="X7043" s="52" t="s">
        <v>177</v>
      </c>
      <c r="Y7043" s="52" t="s">
        <v>1152</v>
      </c>
      <c r="Z7043" s="52" t="s">
        <v>48</v>
      </c>
      <c r="AA7043" s="52" t="s">
        <v>2481</v>
      </c>
      <c r="AB7043" s="52" t="s">
        <v>42</v>
      </c>
      <c r="AC7043" s="52" t="s">
        <v>3402</v>
      </c>
      <c r="AD7043" s="52" t="s">
        <v>51</v>
      </c>
      <c r="AE7043" s="52" t="s">
        <v>1152</v>
      </c>
      <c r="AF7043" s="52" t="s">
        <v>1152</v>
      </c>
    </row>
    <row r="7044" spans="1:32" x14ac:dyDescent="0.25">
      <c r="A7044" s="52" t="s">
        <v>35</v>
      </c>
      <c r="B7044" s="52" t="s">
        <v>36</v>
      </c>
      <c r="C7044" s="52" t="s">
        <v>37</v>
      </c>
      <c r="D7044" s="52" t="s">
        <v>121</v>
      </c>
      <c r="E7044" s="52" t="s">
        <v>122</v>
      </c>
      <c r="F7044" s="52" t="s">
        <v>123</v>
      </c>
      <c r="G7044" s="52" t="s">
        <v>124</v>
      </c>
      <c r="H7044" s="52" t="s">
        <v>124</v>
      </c>
      <c r="I7044" s="52" t="s">
        <v>42</v>
      </c>
      <c r="J7044" s="52" t="s">
        <v>652</v>
      </c>
      <c r="K7044" s="52" t="s">
        <v>652</v>
      </c>
      <c r="L7044" s="52" t="s">
        <v>43</v>
      </c>
      <c r="M7044" s="52" t="s">
        <v>44</v>
      </c>
      <c r="N7044" s="52" t="s">
        <v>180</v>
      </c>
      <c r="O7044" s="52" t="s">
        <v>1562</v>
      </c>
      <c r="P7044" s="52" t="s">
        <v>1152</v>
      </c>
      <c r="Q7044" s="52" t="s">
        <v>1535</v>
      </c>
      <c r="R7044" s="52" t="s">
        <v>1152</v>
      </c>
      <c r="S7044" s="52">
        <v>201511</v>
      </c>
      <c r="T7044" s="52" t="s">
        <v>47</v>
      </c>
      <c r="U7044" s="54">
        <v>0</v>
      </c>
      <c r="V7044" s="54">
        <v>-20135.7</v>
      </c>
      <c r="W7044" s="52" t="s">
        <v>1152</v>
      </c>
      <c r="X7044" s="52" t="s">
        <v>177</v>
      </c>
      <c r="Y7044" s="52" t="s">
        <v>1152</v>
      </c>
      <c r="Z7044" s="52" t="s">
        <v>48</v>
      </c>
      <c r="AA7044" s="52" t="s">
        <v>2481</v>
      </c>
      <c r="AB7044" s="52" t="s">
        <v>42</v>
      </c>
      <c r="AC7044" s="52" t="s">
        <v>3402</v>
      </c>
      <c r="AD7044" s="52" t="s">
        <v>51</v>
      </c>
      <c r="AE7044" s="52" t="s">
        <v>1152</v>
      </c>
      <c r="AF7044" s="52" t="s">
        <v>1152</v>
      </c>
    </row>
    <row r="7045" spans="1:32" x14ac:dyDescent="0.25">
      <c r="A7045" s="52" t="s">
        <v>35</v>
      </c>
      <c r="B7045" s="52" t="s">
        <v>36</v>
      </c>
      <c r="C7045" s="52" t="s">
        <v>37</v>
      </c>
      <c r="D7045" s="52" t="s">
        <v>121</v>
      </c>
      <c r="E7045" s="52" t="s">
        <v>122</v>
      </c>
      <c r="F7045" s="52" t="s">
        <v>123</v>
      </c>
      <c r="G7045" s="52" t="s">
        <v>124</v>
      </c>
      <c r="H7045" s="52" t="s">
        <v>124</v>
      </c>
      <c r="I7045" s="52" t="s">
        <v>42</v>
      </c>
      <c r="J7045" s="52" t="s">
        <v>652</v>
      </c>
      <c r="K7045" s="52" t="s">
        <v>652</v>
      </c>
      <c r="L7045" s="52" t="s">
        <v>43</v>
      </c>
      <c r="M7045" s="52" t="s">
        <v>44</v>
      </c>
      <c r="N7045" s="52" t="s">
        <v>180</v>
      </c>
      <c r="O7045" s="52" t="s">
        <v>1562</v>
      </c>
      <c r="P7045" s="52" t="s">
        <v>1152</v>
      </c>
      <c r="Q7045" s="52" t="s">
        <v>1535</v>
      </c>
      <c r="R7045" s="52" t="s">
        <v>1152</v>
      </c>
      <c r="S7045" s="52">
        <v>201511</v>
      </c>
      <c r="T7045" s="52" t="s">
        <v>47</v>
      </c>
      <c r="U7045" s="54">
        <v>0</v>
      </c>
      <c r="V7045" s="54">
        <v>-51025.06</v>
      </c>
      <c r="W7045" s="52" t="s">
        <v>1152</v>
      </c>
      <c r="X7045" s="52" t="s">
        <v>177</v>
      </c>
      <c r="Y7045" s="52" t="s">
        <v>1152</v>
      </c>
      <c r="Z7045" s="52" t="s">
        <v>48</v>
      </c>
      <c r="AA7045" s="52" t="s">
        <v>2481</v>
      </c>
      <c r="AB7045" s="52" t="s">
        <v>42</v>
      </c>
      <c r="AC7045" s="52" t="s">
        <v>3402</v>
      </c>
      <c r="AD7045" s="52" t="s">
        <v>51</v>
      </c>
      <c r="AE7045" s="52" t="s">
        <v>1152</v>
      </c>
      <c r="AF7045" s="52" t="s">
        <v>1152</v>
      </c>
    </row>
    <row r="7046" spans="1:32" x14ac:dyDescent="0.25">
      <c r="A7046" s="52" t="s">
        <v>35</v>
      </c>
      <c r="B7046" s="52" t="s">
        <v>36</v>
      </c>
      <c r="C7046" s="52" t="s">
        <v>37</v>
      </c>
      <c r="D7046" s="52" t="s">
        <v>121</v>
      </c>
      <c r="E7046" s="52" t="s">
        <v>122</v>
      </c>
      <c r="F7046" s="52" t="s">
        <v>123</v>
      </c>
      <c r="G7046" s="52" t="s">
        <v>124</v>
      </c>
      <c r="H7046" s="52" t="s">
        <v>124</v>
      </c>
      <c r="I7046" s="52" t="s">
        <v>42</v>
      </c>
      <c r="J7046" s="52" t="s">
        <v>652</v>
      </c>
      <c r="K7046" s="52" t="s">
        <v>652</v>
      </c>
      <c r="L7046" s="52" t="s">
        <v>43</v>
      </c>
      <c r="M7046" s="52" t="s">
        <v>44</v>
      </c>
      <c r="N7046" s="52" t="s">
        <v>150</v>
      </c>
      <c r="O7046" s="52" t="s">
        <v>1562</v>
      </c>
      <c r="P7046" s="52" t="s">
        <v>1152</v>
      </c>
      <c r="Q7046" s="52" t="s">
        <v>2484</v>
      </c>
      <c r="R7046" s="52" t="s">
        <v>1152</v>
      </c>
      <c r="S7046" s="52">
        <v>201511</v>
      </c>
      <c r="T7046" s="52" t="s">
        <v>47</v>
      </c>
      <c r="U7046" s="54">
        <v>0</v>
      </c>
      <c r="V7046" s="54">
        <v>-672901</v>
      </c>
      <c r="W7046" s="52" t="s">
        <v>1152</v>
      </c>
      <c r="X7046" s="52" t="s">
        <v>1152</v>
      </c>
      <c r="Y7046" s="52" t="s">
        <v>1152</v>
      </c>
      <c r="Z7046" s="52" t="s">
        <v>48</v>
      </c>
      <c r="AA7046" s="52" t="s">
        <v>2363</v>
      </c>
      <c r="AB7046" s="52" t="s">
        <v>42</v>
      </c>
      <c r="AC7046" s="52" t="s">
        <v>3415</v>
      </c>
      <c r="AD7046" s="52" t="s">
        <v>51</v>
      </c>
      <c r="AE7046" s="52" t="s">
        <v>1152</v>
      </c>
      <c r="AF7046" s="52" t="s">
        <v>1152</v>
      </c>
    </row>
    <row r="7047" spans="1:32" x14ac:dyDescent="0.25">
      <c r="A7047" s="52" t="s">
        <v>35</v>
      </c>
      <c r="B7047" s="52" t="s">
        <v>36</v>
      </c>
      <c r="C7047" s="52" t="s">
        <v>37</v>
      </c>
      <c r="D7047" s="52" t="s">
        <v>121</v>
      </c>
      <c r="E7047" s="52" t="s">
        <v>122</v>
      </c>
      <c r="F7047" s="52" t="s">
        <v>123</v>
      </c>
      <c r="G7047" s="52" t="s">
        <v>124</v>
      </c>
      <c r="H7047" s="52" t="s">
        <v>124</v>
      </c>
      <c r="I7047" s="52" t="s">
        <v>42</v>
      </c>
      <c r="J7047" s="52" t="s">
        <v>652</v>
      </c>
      <c r="K7047" s="52" t="s">
        <v>652</v>
      </c>
      <c r="L7047" s="52" t="s">
        <v>43</v>
      </c>
      <c r="M7047" s="52" t="s">
        <v>44</v>
      </c>
      <c r="N7047" s="52" t="s">
        <v>180</v>
      </c>
      <c r="O7047" s="52" t="s">
        <v>1534</v>
      </c>
      <c r="P7047" s="52" t="s">
        <v>1152</v>
      </c>
      <c r="Q7047" s="52" t="s">
        <v>1535</v>
      </c>
      <c r="R7047" s="52" t="s">
        <v>1152</v>
      </c>
      <c r="S7047" s="52">
        <v>201511</v>
      </c>
      <c r="T7047" s="52" t="s">
        <v>52</v>
      </c>
      <c r="U7047" s="54">
        <v>0</v>
      </c>
      <c r="V7047" s="54">
        <v>622032.72</v>
      </c>
      <c r="W7047" s="52" t="s">
        <v>1152</v>
      </c>
      <c r="X7047" s="52" t="s">
        <v>177</v>
      </c>
      <c r="Y7047" s="52" t="s">
        <v>1152</v>
      </c>
      <c r="Z7047" s="52" t="s">
        <v>48</v>
      </c>
      <c r="AA7047" s="52" t="s">
        <v>2481</v>
      </c>
      <c r="AB7047" s="52" t="s">
        <v>42</v>
      </c>
      <c r="AC7047" s="52" t="s">
        <v>3403</v>
      </c>
      <c r="AD7047" s="52" t="s">
        <v>51</v>
      </c>
      <c r="AE7047" s="52" t="s">
        <v>1152</v>
      </c>
      <c r="AF7047" s="52" t="s">
        <v>1152</v>
      </c>
    </row>
    <row r="7048" spans="1:32" x14ac:dyDescent="0.25">
      <c r="A7048" s="52" t="s">
        <v>35</v>
      </c>
      <c r="B7048" s="52" t="s">
        <v>36</v>
      </c>
      <c r="C7048" s="52" t="s">
        <v>37</v>
      </c>
      <c r="D7048" s="52" t="s">
        <v>121</v>
      </c>
      <c r="E7048" s="52" t="s">
        <v>122</v>
      </c>
      <c r="F7048" s="52" t="s">
        <v>123</v>
      </c>
      <c r="G7048" s="52" t="s">
        <v>124</v>
      </c>
      <c r="H7048" s="52" t="s">
        <v>124</v>
      </c>
      <c r="I7048" s="52" t="s">
        <v>42</v>
      </c>
      <c r="J7048" s="52" t="s">
        <v>652</v>
      </c>
      <c r="K7048" s="52" t="s">
        <v>652</v>
      </c>
      <c r="L7048" s="52" t="s">
        <v>43</v>
      </c>
      <c r="M7048" s="52" t="s">
        <v>44</v>
      </c>
      <c r="N7048" s="52" t="s">
        <v>180</v>
      </c>
      <c r="O7048" s="52" t="s">
        <v>1534</v>
      </c>
      <c r="P7048" s="52" t="s">
        <v>1152</v>
      </c>
      <c r="Q7048" s="52" t="s">
        <v>1535</v>
      </c>
      <c r="R7048" s="52" t="s">
        <v>3404</v>
      </c>
      <c r="S7048" s="52">
        <v>201511</v>
      </c>
      <c r="T7048" s="52" t="s">
        <v>52</v>
      </c>
      <c r="U7048" s="54">
        <v>0</v>
      </c>
      <c r="V7048" s="54">
        <v>757961.68</v>
      </c>
      <c r="W7048" s="52" t="s">
        <v>1152</v>
      </c>
      <c r="X7048" s="52" t="s">
        <v>177</v>
      </c>
      <c r="Y7048" s="52" t="s">
        <v>1152</v>
      </c>
      <c r="Z7048" s="52" t="s">
        <v>48</v>
      </c>
      <c r="AA7048" s="52" t="s">
        <v>2481</v>
      </c>
      <c r="AB7048" s="52" t="s">
        <v>42</v>
      </c>
      <c r="AC7048" s="52" t="s">
        <v>3403</v>
      </c>
      <c r="AD7048" s="52" t="s">
        <v>51</v>
      </c>
      <c r="AE7048" s="52" t="s">
        <v>1152</v>
      </c>
      <c r="AF7048" s="52" t="s">
        <v>1152</v>
      </c>
    </row>
    <row r="7049" spans="1:32" x14ac:dyDescent="0.25">
      <c r="A7049" s="52" t="s">
        <v>35</v>
      </c>
      <c r="B7049" s="52" t="s">
        <v>36</v>
      </c>
      <c r="C7049" s="52" t="s">
        <v>37</v>
      </c>
      <c r="D7049" s="52" t="s">
        <v>121</v>
      </c>
      <c r="E7049" s="52" t="s">
        <v>122</v>
      </c>
      <c r="F7049" s="52" t="s">
        <v>123</v>
      </c>
      <c r="G7049" s="52" t="s">
        <v>124</v>
      </c>
      <c r="H7049" s="52" t="s">
        <v>124</v>
      </c>
      <c r="I7049" s="52" t="s">
        <v>42</v>
      </c>
      <c r="J7049" s="52" t="s">
        <v>652</v>
      </c>
      <c r="K7049" s="52" t="s">
        <v>652</v>
      </c>
      <c r="L7049" s="52" t="s">
        <v>43</v>
      </c>
      <c r="M7049" s="52" t="s">
        <v>44</v>
      </c>
      <c r="N7049" s="52" t="s">
        <v>150</v>
      </c>
      <c r="O7049" s="52" t="s">
        <v>1534</v>
      </c>
      <c r="P7049" s="52" t="s">
        <v>1152</v>
      </c>
      <c r="Q7049" s="52" t="s">
        <v>1535</v>
      </c>
      <c r="R7049" s="52" t="s">
        <v>3404</v>
      </c>
      <c r="S7049" s="52">
        <v>201511</v>
      </c>
      <c r="T7049" s="52" t="s">
        <v>52</v>
      </c>
      <c r="U7049" s="54">
        <v>0</v>
      </c>
      <c r="V7049" s="54">
        <v>38.1</v>
      </c>
      <c r="W7049" s="52" t="s">
        <v>1152</v>
      </c>
      <c r="X7049" s="52" t="s">
        <v>177</v>
      </c>
      <c r="Y7049" s="52" t="s">
        <v>1152</v>
      </c>
      <c r="Z7049" s="52" t="s">
        <v>48</v>
      </c>
      <c r="AA7049" s="52" t="s">
        <v>2481</v>
      </c>
      <c r="AB7049" s="52" t="s">
        <v>42</v>
      </c>
      <c r="AC7049" s="52" t="s">
        <v>3403</v>
      </c>
      <c r="AD7049" s="52" t="s">
        <v>51</v>
      </c>
      <c r="AE7049" s="52" t="s">
        <v>1152</v>
      </c>
      <c r="AF7049" s="52" t="s">
        <v>1152</v>
      </c>
    </row>
    <row r="7050" spans="1:32" x14ac:dyDescent="0.25">
      <c r="A7050" s="52" t="s">
        <v>35</v>
      </c>
      <c r="B7050" s="52" t="s">
        <v>36</v>
      </c>
      <c r="C7050" s="52" t="s">
        <v>37</v>
      </c>
      <c r="D7050" s="52" t="s">
        <v>121</v>
      </c>
      <c r="E7050" s="52" t="s">
        <v>122</v>
      </c>
      <c r="F7050" s="52" t="s">
        <v>123</v>
      </c>
      <c r="G7050" s="52" t="s">
        <v>124</v>
      </c>
      <c r="H7050" s="52" t="s">
        <v>124</v>
      </c>
      <c r="I7050" s="52" t="s">
        <v>42</v>
      </c>
      <c r="J7050" s="52" t="s">
        <v>532</v>
      </c>
      <c r="K7050" s="52" t="s">
        <v>532</v>
      </c>
      <c r="L7050" s="52" t="s">
        <v>43</v>
      </c>
      <c r="M7050" s="52" t="s">
        <v>44</v>
      </c>
      <c r="N7050" s="52" t="s">
        <v>180</v>
      </c>
      <c r="O7050" s="52" t="s">
        <v>1562</v>
      </c>
      <c r="P7050" s="52" t="s">
        <v>1152</v>
      </c>
      <c r="Q7050" s="52" t="s">
        <v>1535</v>
      </c>
      <c r="R7050" s="52" t="s">
        <v>1152</v>
      </c>
      <c r="S7050" s="52">
        <v>201511</v>
      </c>
      <c r="T7050" s="52" t="s">
        <v>47</v>
      </c>
      <c r="U7050" s="54">
        <v>0</v>
      </c>
      <c r="V7050" s="54">
        <v>-279608.68</v>
      </c>
      <c r="W7050" s="52" t="s">
        <v>1152</v>
      </c>
      <c r="X7050" s="52" t="s">
        <v>177</v>
      </c>
      <c r="Y7050" s="52" t="s">
        <v>1152</v>
      </c>
      <c r="Z7050" s="52" t="s">
        <v>48</v>
      </c>
      <c r="AA7050" s="52" t="s">
        <v>2481</v>
      </c>
      <c r="AB7050" s="52" t="s">
        <v>42</v>
      </c>
      <c r="AC7050" s="52" t="s">
        <v>3402</v>
      </c>
      <c r="AD7050" s="52" t="s">
        <v>51</v>
      </c>
      <c r="AE7050" s="52" t="s">
        <v>1152</v>
      </c>
      <c r="AF7050" s="52" t="s">
        <v>1152</v>
      </c>
    </row>
    <row r="7051" spans="1:32" x14ac:dyDescent="0.25">
      <c r="A7051" s="52" t="s">
        <v>35</v>
      </c>
      <c r="B7051" s="52" t="s">
        <v>36</v>
      </c>
      <c r="C7051" s="52" t="s">
        <v>37</v>
      </c>
      <c r="D7051" s="52" t="s">
        <v>121</v>
      </c>
      <c r="E7051" s="52" t="s">
        <v>122</v>
      </c>
      <c r="F7051" s="52" t="s">
        <v>123</v>
      </c>
      <c r="G7051" s="52" t="s">
        <v>124</v>
      </c>
      <c r="H7051" s="52" t="s">
        <v>124</v>
      </c>
      <c r="I7051" s="52" t="s">
        <v>42</v>
      </c>
      <c r="J7051" s="52" t="s">
        <v>532</v>
      </c>
      <c r="K7051" s="52" t="s">
        <v>532</v>
      </c>
      <c r="L7051" s="52" t="s">
        <v>43</v>
      </c>
      <c r="M7051" s="52" t="s">
        <v>44</v>
      </c>
      <c r="N7051" s="52" t="s">
        <v>150</v>
      </c>
      <c r="O7051" s="52" t="s">
        <v>1562</v>
      </c>
      <c r="P7051" s="52" t="s">
        <v>1152</v>
      </c>
      <c r="Q7051" s="52" t="s">
        <v>1535</v>
      </c>
      <c r="R7051" s="52" t="s">
        <v>1152</v>
      </c>
      <c r="S7051" s="52">
        <v>201511</v>
      </c>
      <c r="T7051" s="52" t="s">
        <v>47</v>
      </c>
      <c r="U7051" s="54">
        <v>0</v>
      </c>
      <c r="V7051" s="54">
        <v>-54221.27</v>
      </c>
      <c r="W7051" s="52" t="s">
        <v>1152</v>
      </c>
      <c r="X7051" s="52" t="s">
        <v>177</v>
      </c>
      <c r="Y7051" s="52" t="s">
        <v>1152</v>
      </c>
      <c r="Z7051" s="52" t="s">
        <v>48</v>
      </c>
      <c r="AA7051" s="52" t="s">
        <v>2481</v>
      </c>
      <c r="AB7051" s="52" t="s">
        <v>42</v>
      </c>
      <c r="AC7051" s="52" t="s">
        <v>3402</v>
      </c>
      <c r="AD7051" s="52" t="s">
        <v>51</v>
      </c>
      <c r="AE7051" s="52" t="s">
        <v>1152</v>
      </c>
      <c r="AF7051" s="52" t="s">
        <v>1152</v>
      </c>
    </row>
    <row r="7052" spans="1:32" x14ac:dyDescent="0.25">
      <c r="A7052" s="52" t="s">
        <v>35</v>
      </c>
      <c r="B7052" s="52" t="s">
        <v>36</v>
      </c>
      <c r="C7052" s="52" t="s">
        <v>37</v>
      </c>
      <c r="D7052" s="52" t="s">
        <v>121</v>
      </c>
      <c r="E7052" s="52" t="s">
        <v>122</v>
      </c>
      <c r="F7052" s="52" t="s">
        <v>123</v>
      </c>
      <c r="G7052" s="52" t="s">
        <v>124</v>
      </c>
      <c r="H7052" s="52" t="s">
        <v>124</v>
      </c>
      <c r="I7052" s="52" t="s">
        <v>42</v>
      </c>
      <c r="J7052" s="52" t="s">
        <v>532</v>
      </c>
      <c r="K7052" s="52" t="s">
        <v>532</v>
      </c>
      <c r="L7052" s="52" t="s">
        <v>43</v>
      </c>
      <c r="M7052" s="52" t="s">
        <v>44</v>
      </c>
      <c r="N7052" s="52" t="s">
        <v>180</v>
      </c>
      <c r="O7052" s="52" t="s">
        <v>1562</v>
      </c>
      <c r="P7052" s="52" t="s">
        <v>1152</v>
      </c>
      <c r="Q7052" s="52" t="s">
        <v>1535</v>
      </c>
      <c r="R7052" s="52" t="s">
        <v>1152</v>
      </c>
      <c r="S7052" s="52">
        <v>201511</v>
      </c>
      <c r="T7052" s="52" t="s">
        <v>47</v>
      </c>
      <c r="U7052" s="54">
        <v>0</v>
      </c>
      <c r="V7052" s="54">
        <v>-251041.03</v>
      </c>
      <c r="W7052" s="52" t="s">
        <v>1152</v>
      </c>
      <c r="X7052" s="52" t="s">
        <v>177</v>
      </c>
      <c r="Y7052" s="52" t="s">
        <v>1152</v>
      </c>
      <c r="Z7052" s="52" t="s">
        <v>48</v>
      </c>
      <c r="AA7052" s="52" t="s">
        <v>2481</v>
      </c>
      <c r="AB7052" s="52" t="s">
        <v>42</v>
      </c>
      <c r="AC7052" s="52" t="s">
        <v>3402</v>
      </c>
      <c r="AD7052" s="52" t="s">
        <v>51</v>
      </c>
      <c r="AE7052" s="52" t="s">
        <v>1152</v>
      </c>
      <c r="AF7052" s="52" t="s">
        <v>1152</v>
      </c>
    </row>
    <row r="7053" spans="1:32" x14ac:dyDescent="0.25">
      <c r="A7053" s="52" t="s">
        <v>35</v>
      </c>
      <c r="B7053" s="52" t="s">
        <v>36</v>
      </c>
      <c r="C7053" s="52" t="s">
        <v>37</v>
      </c>
      <c r="D7053" s="52" t="s">
        <v>121</v>
      </c>
      <c r="E7053" s="52" t="s">
        <v>122</v>
      </c>
      <c r="F7053" s="52" t="s">
        <v>123</v>
      </c>
      <c r="G7053" s="52" t="s">
        <v>124</v>
      </c>
      <c r="H7053" s="52" t="s">
        <v>124</v>
      </c>
      <c r="I7053" s="52" t="s">
        <v>42</v>
      </c>
      <c r="J7053" s="52" t="s">
        <v>532</v>
      </c>
      <c r="K7053" s="52" t="s">
        <v>532</v>
      </c>
      <c r="L7053" s="52" t="s">
        <v>43</v>
      </c>
      <c r="M7053" s="52" t="s">
        <v>44</v>
      </c>
      <c r="N7053" s="52" t="s">
        <v>150</v>
      </c>
      <c r="O7053" s="52" t="s">
        <v>1562</v>
      </c>
      <c r="P7053" s="52" t="s">
        <v>1152</v>
      </c>
      <c r="Q7053" s="52" t="s">
        <v>2484</v>
      </c>
      <c r="R7053" s="52" t="s">
        <v>1152</v>
      </c>
      <c r="S7053" s="52">
        <v>201511</v>
      </c>
      <c r="T7053" s="52" t="s">
        <v>47</v>
      </c>
      <c r="U7053" s="54">
        <v>0</v>
      </c>
      <c r="V7053" s="54">
        <v>-114045</v>
      </c>
      <c r="W7053" s="52" t="s">
        <v>1152</v>
      </c>
      <c r="X7053" s="52" t="s">
        <v>1152</v>
      </c>
      <c r="Y7053" s="52" t="s">
        <v>1152</v>
      </c>
      <c r="Z7053" s="52" t="s">
        <v>48</v>
      </c>
      <c r="AA7053" s="52" t="s">
        <v>2363</v>
      </c>
      <c r="AB7053" s="52" t="s">
        <v>42</v>
      </c>
      <c r="AC7053" s="52" t="s">
        <v>3415</v>
      </c>
      <c r="AD7053" s="52" t="s">
        <v>51</v>
      </c>
      <c r="AE7053" s="52" t="s">
        <v>1152</v>
      </c>
      <c r="AF7053" s="52" t="s">
        <v>1152</v>
      </c>
    </row>
    <row r="7054" spans="1:32" x14ac:dyDescent="0.25">
      <c r="A7054" s="52" t="s">
        <v>35</v>
      </c>
      <c r="B7054" s="52" t="s">
        <v>36</v>
      </c>
      <c r="C7054" s="52" t="s">
        <v>37</v>
      </c>
      <c r="D7054" s="52" t="s">
        <v>121</v>
      </c>
      <c r="E7054" s="52" t="s">
        <v>122</v>
      </c>
      <c r="F7054" s="52" t="s">
        <v>123</v>
      </c>
      <c r="G7054" s="52" t="s">
        <v>124</v>
      </c>
      <c r="H7054" s="52" t="s">
        <v>124</v>
      </c>
      <c r="I7054" s="52" t="s">
        <v>42</v>
      </c>
      <c r="J7054" s="52" t="s">
        <v>532</v>
      </c>
      <c r="K7054" s="52" t="s">
        <v>532</v>
      </c>
      <c r="L7054" s="52" t="s">
        <v>43</v>
      </c>
      <c r="M7054" s="52" t="s">
        <v>44</v>
      </c>
      <c r="N7054" s="52" t="s">
        <v>180</v>
      </c>
      <c r="O7054" s="52" t="s">
        <v>1534</v>
      </c>
      <c r="P7054" s="52" t="s">
        <v>1152</v>
      </c>
      <c r="Q7054" s="52" t="s">
        <v>1535</v>
      </c>
      <c r="R7054" s="52" t="s">
        <v>1152</v>
      </c>
      <c r="S7054" s="52">
        <v>201511</v>
      </c>
      <c r="T7054" s="52" t="s">
        <v>52</v>
      </c>
      <c r="U7054" s="54">
        <v>0</v>
      </c>
      <c r="V7054" s="54">
        <v>96280.14</v>
      </c>
      <c r="W7054" s="52" t="s">
        <v>1152</v>
      </c>
      <c r="X7054" s="52" t="s">
        <v>177</v>
      </c>
      <c r="Y7054" s="52" t="s">
        <v>1152</v>
      </c>
      <c r="Z7054" s="52" t="s">
        <v>48</v>
      </c>
      <c r="AA7054" s="52" t="s">
        <v>2481</v>
      </c>
      <c r="AB7054" s="52" t="s">
        <v>42</v>
      </c>
      <c r="AC7054" s="52" t="s">
        <v>3403</v>
      </c>
      <c r="AD7054" s="52" t="s">
        <v>51</v>
      </c>
      <c r="AE7054" s="52" t="s">
        <v>1152</v>
      </c>
      <c r="AF7054" s="52" t="s">
        <v>1152</v>
      </c>
    </row>
    <row r="7055" spans="1:32" x14ac:dyDescent="0.25">
      <c r="A7055" s="52" t="s">
        <v>35</v>
      </c>
      <c r="B7055" s="52" t="s">
        <v>36</v>
      </c>
      <c r="C7055" s="52" t="s">
        <v>37</v>
      </c>
      <c r="D7055" s="52" t="s">
        <v>121</v>
      </c>
      <c r="E7055" s="52" t="s">
        <v>122</v>
      </c>
      <c r="F7055" s="52" t="s">
        <v>123</v>
      </c>
      <c r="G7055" s="52" t="s">
        <v>124</v>
      </c>
      <c r="H7055" s="52" t="s">
        <v>124</v>
      </c>
      <c r="I7055" s="52" t="s">
        <v>42</v>
      </c>
      <c r="J7055" s="52" t="s">
        <v>532</v>
      </c>
      <c r="K7055" s="52" t="s">
        <v>532</v>
      </c>
      <c r="L7055" s="52" t="s">
        <v>43</v>
      </c>
      <c r="M7055" s="52" t="s">
        <v>44</v>
      </c>
      <c r="N7055" s="52" t="s">
        <v>180</v>
      </c>
      <c r="O7055" s="52" t="s">
        <v>1534</v>
      </c>
      <c r="P7055" s="52" t="s">
        <v>1152</v>
      </c>
      <c r="Q7055" s="52" t="s">
        <v>1535</v>
      </c>
      <c r="R7055" s="52" t="s">
        <v>3404</v>
      </c>
      <c r="S7055" s="52">
        <v>201511</v>
      </c>
      <c r="T7055" s="52" t="s">
        <v>52</v>
      </c>
      <c r="U7055" s="54">
        <v>0</v>
      </c>
      <c r="V7055" s="54">
        <v>257925.14</v>
      </c>
      <c r="W7055" s="52" t="s">
        <v>1152</v>
      </c>
      <c r="X7055" s="52" t="s">
        <v>177</v>
      </c>
      <c r="Y7055" s="52" t="s">
        <v>1152</v>
      </c>
      <c r="Z7055" s="52" t="s">
        <v>48</v>
      </c>
      <c r="AA7055" s="52" t="s">
        <v>2481</v>
      </c>
      <c r="AB7055" s="52" t="s">
        <v>42</v>
      </c>
      <c r="AC7055" s="52" t="s">
        <v>3403</v>
      </c>
      <c r="AD7055" s="52" t="s">
        <v>51</v>
      </c>
      <c r="AE7055" s="52" t="s">
        <v>1152</v>
      </c>
      <c r="AF7055" s="52" t="s">
        <v>1152</v>
      </c>
    </row>
    <row r="7056" spans="1:32" x14ac:dyDescent="0.25">
      <c r="A7056" s="52" t="s">
        <v>35</v>
      </c>
      <c r="B7056" s="52" t="s">
        <v>36</v>
      </c>
      <c r="C7056" s="52" t="s">
        <v>37</v>
      </c>
      <c r="D7056" s="52" t="s">
        <v>121</v>
      </c>
      <c r="E7056" s="52" t="s">
        <v>215</v>
      </c>
      <c r="F7056" s="52" t="s">
        <v>216</v>
      </c>
      <c r="G7056" s="52" t="s">
        <v>124</v>
      </c>
      <c r="H7056" s="52" t="s">
        <v>124</v>
      </c>
      <c r="I7056" s="52" t="s">
        <v>42</v>
      </c>
      <c r="J7056" s="52" t="s">
        <v>217</v>
      </c>
      <c r="K7056" s="52" t="s">
        <v>217</v>
      </c>
      <c r="L7056" s="52" t="s">
        <v>43</v>
      </c>
      <c r="M7056" s="52" t="s">
        <v>44</v>
      </c>
      <c r="N7056" s="52" t="s">
        <v>180</v>
      </c>
      <c r="O7056" s="52" t="s">
        <v>1562</v>
      </c>
      <c r="P7056" s="52" t="s">
        <v>1152</v>
      </c>
      <c r="Q7056" s="52" t="s">
        <v>2483</v>
      </c>
      <c r="R7056" s="52" t="s">
        <v>1152</v>
      </c>
      <c r="S7056" s="52">
        <v>201511</v>
      </c>
      <c r="T7056" s="52" t="s">
        <v>47</v>
      </c>
      <c r="U7056" s="54">
        <v>0</v>
      </c>
      <c r="V7056" s="54">
        <v>-233591.19</v>
      </c>
      <c r="W7056" s="52" t="s">
        <v>1152</v>
      </c>
      <c r="X7056" s="52" t="s">
        <v>752</v>
      </c>
      <c r="Y7056" s="52" t="s">
        <v>1152</v>
      </c>
      <c r="Z7056" s="52" t="s">
        <v>48</v>
      </c>
      <c r="AA7056" s="52" t="s">
        <v>2481</v>
      </c>
      <c r="AB7056" s="52" t="s">
        <v>42</v>
      </c>
      <c r="AC7056" s="52" t="s">
        <v>3402</v>
      </c>
      <c r="AD7056" s="52" t="s">
        <v>51</v>
      </c>
      <c r="AE7056" s="52" t="s">
        <v>1152</v>
      </c>
      <c r="AF7056" s="52" t="s">
        <v>1152</v>
      </c>
    </row>
    <row r="7057" spans="1:32" x14ac:dyDescent="0.25">
      <c r="A7057" s="52" t="s">
        <v>35</v>
      </c>
      <c r="B7057" s="52" t="s">
        <v>36</v>
      </c>
      <c r="C7057" s="52" t="s">
        <v>37</v>
      </c>
      <c r="D7057" s="52" t="s">
        <v>121</v>
      </c>
      <c r="E7057" s="52" t="s">
        <v>215</v>
      </c>
      <c r="F7057" s="52" t="s">
        <v>216</v>
      </c>
      <c r="G7057" s="52" t="s">
        <v>124</v>
      </c>
      <c r="H7057" s="52" t="s">
        <v>124</v>
      </c>
      <c r="I7057" s="52" t="s">
        <v>42</v>
      </c>
      <c r="J7057" s="52" t="s">
        <v>217</v>
      </c>
      <c r="K7057" s="52" t="s">
        <v>217</v>
      </c>
      <c r="L7057" s="52" t="s">
        <v>43</v>
      </c>
      <c r="M7057" s="52" t="s">
        <v>44</v>
      </c>
      <c r="N7057" s="52" t="s">
        <v>150</v>
      </c>
      <c r="O7057" s="52" t="s">
        <v>1562</v>
      </c>
      <c r="P7057" s="52" t="s">
        <v>1152</v>
      </c>
      <c r="Q7057" s="52" t="s">
        <v>2489</v>
      </c>
      <c r="R7057" s="52" t="s">
        <v>1152</v>
      </c>
      <c r="S7057" s="52">
        <v>201511</v>
      </c>
      <c r="T7057" s="52" t="s">
        <v>47</v>
      </c>
      <c r="U7057" s="54">
        <v>0</v>
      </c>
      <c r="V7057" s="54">
        <v>-86845.66</v>
      </c>
      <c r="W7057" s="52" t="s">
        <v>1152</v>
      </c>
      <c r="X7057" s="52" t="s">
        <v>230</v>
      </c>
      <c r="Y7057" s="52" t="s">
        <v>1152</v>
      </c>
      <c r="Z7057" s="52" t="s">
        <v>48</v>
      </c>
      <c r="AA7057" s="52" t="s">
        <v>2481</v>
      </c>
      <c r="AB7057" s="52" t="s">
        <v>42</v>
      </c>
      <c r="AC7057" s="52" t="s">
        <v>3402</v>
      </c>
      <c r="AD7057" s="52" t="s">
        <v>51</v>
      </c>
      <c r="AE7057" s="52" t="s">
        <v>1152</v>
      </c>
      <c r="AF7057" s="52" t="s">
        <v>1152</v>
      </c>
    </row>
    <row r="7058" spans="1:32" x14ac:dyDescent="0.25">
      <c r="A7058" s="52" t="s">
        <v>35</v>
      </c>
      <c r="B7058" s="52" t="s">
        <v>36</v>
      </c>
      <c r="C7058" s="52" t="s">
        <v>37</v>
      </c>
      <c r="D7058" s="52" t="s">
        <v>121</v>
      </c>
      <c r="E7058" s="52" t="s">
        <v>215</v>
      </c>
      <c r="F7058" s="52" t="s">
        <v>216</v>
      </c>
      <c r="G7058" s="52" t="s">
        <v>124</v>
      </c>
      <c r="H7058" s="52" t="s">
        <v>124</v>
      </c>
      <c r="I7058" s="52" t="s">
        <v>42</v>
      </c>
      <c r="J7058" s="52" t="s">
        <v>231</v>
      </c>
      <c r="K7058" s="52" t="s">
        <v>231</v>
      </c>
      <c r="L7058" s="52" t="s">
        <v>43</v>
      </c>
      <c r="M7058" s="52" t="s">
        <v>44</v>
      </c>
      <c r="N7058" s="52" t="s">
        <v>150</v>
      </c>
      <c r="O7058" s="52" t="s">
        <v>1562</v>
      </c>
      <c r="P7058" s="52" t="s">
        <v>1152</v>
      </c>
      <c r="Q7058" s="52" t="s">
        <v>2489</v>
      </c>
      <c r="R7058" s="52" t="s">
        <v>1152</v>
      </c>
      <c r="S7058" s="52">
        <v>201511</v>
      </c>
      <c r="T7058" s="52" t="s">
        <v>47</v>
      </c>
      <c r="U7058" s="54">
        <v>0</v>
      </c>
      <c r="V7058" s="54">
        <v>-52669.5</v>
      </c>
      <c r="W7058" s="52" t="s">
        <v>1152</v>
      </c>
      <c r="X7058" s="52" t="s">
        <v>236</v>
      </c>
      <c r="Y7058" s="52" t="s">
        <v>1152</v>
      </c>
      <c r="Z7058" s="52" t="s">
        <v>48</v>
      </c>
      <c r="AA7058" s="52" t="s">
        <v>2481</v>
      </c>
      <c r="AB7058" s="52" t="s">
        <v>42</v>
      </c>
      <c r="AC7058" s="52" t="s">
        <v>3402</v>
      </c>
      <c r="AD7058" s="52" t="s">
        <v>51</v>
      </c>
      <c r="AE7058" s="52" t="s">
        <v>1152</v>
      </c>
      <c r="AF7058" s="52" t="s">
        <v>1152</v>
      </c>
    </row>
    <row r="7059" spans="1:32" x14ac:dyDescent="0.25">
      <c r="A7059" s="52" t="s">
        <v>35</v>
      </c>
      <c r="B7059" s="52" t="s">
        <v>36</v>
      </c>
      <c r="C7059" s="52" t="s">
        <v>37</v>
      </c>
      <c r="D7059" s="52" t="s">
        <v>121</v>
      </c>
      <c r="E7059" s="52" t="s">
        <v>215</v>
      </c>
      <c r="F7059" s="52" t="s">
        <v>216</v>
      </c>
      <c r="G7059" s="52" t="s">
        <v>124</v>
      </c>
      <c r="H7059" s="52" t="s">
        <v>124</v>
      </c>
      <c r="I7059" s="52" t="s">
        <v>42</v>
      </c>
      <c r="J7059" s="52" t="s">
        <v>237</v>
      </c>
      <c r="K7059" s="52" t="s">
        <v>237</v>
      </c>
      <c r="L7059" s="52" t="s">
        <v>43</v>
      </c>
      <c r="M7059" s="52" t="s">
        <v>44</v>
      </c>
      <c r="N7059" s="52" t="s">
        <v>150</v>
      </c>
      <c r="O7059" s="52" t="s">
        <v>1562</v>
      </c>
      <c r="P7059" s="52" t="s">
        <v>1152</v>
      </c>
      <c r="Q7059" s="52" t="s">
        <v>1540</v>
      </c>
      <c r="R7059" s="52" t="s">
        <v>1152</v>
      </c>
      <c r="S7059" s="52">
        <v>201511</v>
      </c>
      <c r="T7059" s="52" t="s">
        <v>47</v>
      </c>
      <c r="U7059" s="54">
        <v>0</v>
      </c>
      <c r="V7059" s="54">
        <v>-295678.5</v>
      </c>
      <c r="W7059" s="52" t="s">
        <v>1152</v>
      </c>
      <c r="X7059" s="52" t="s">
        <v>422</v>
      </c>
      <c r="Y7059" s="52" t="s">
        <v>1152</v>
      </c>
      <c r="Z7059" s="52" t="s">
        <v>48</v>
      </c>
      <c r="AA7059" s="52" t="s">
        <v>2481</v>
      </c>
      <c r="AB7059" s="52" t="s">
        <v>42</v>
      </c>
      <c r="AC7059" s="52" t="s">
        <v>3402</v>
      </c>
      <c r="AD7059" s="52" t="s">
        <v>51</v>
      </c>
      <c r="AE7059" s="52" t="s">
        <v>1152</v>
      </c>
      <c r="AF7059" s="52" t="s">
        <v>1152</v>
      </c>
    </row>
    <row r="7060" spans="1:32" x14ac:dyDescent="0.25">
      <c r="A7060" s="52" t="s">
        <v>35</v>
      </c>
      <c r="B7060" s="52" t="s">
        <v>36</v>
      </c>
      <c r="C7060" s="52" t="s">
        <v>37</v>
      </c>
      <c r="D7060" s="52" t="s">
        <v>121</v>
      </c>
      <c r="E7060" s="52" t="s">
        <v>215</v>
      </c>
      <c r="F7060" s="52" t="s">
        <v>216</v>
      </c>
      <c r="G7060" s="52" t="s">
        <v>124</v>
      </c>
      <c r="H7060" s="52" t="s">
        <v>124</v>
      </c>
      <c r="I7060" s="52" t="s">
        <v>42</v>
      </c>
      <c r="J7060" s="52" t="s">
        <v>237</v>
      </c>
      <c r="K7060" s="52" t="s">
        <v>237</v>
      </c>
      <c r="L7060" s="52" t="s">
        <v>43</v>
      </c>
      <c r="M7060" s="52" t="s">
        <v>44</v>
      </c>
      <c r="N7060" s="52" t="s">
        <v>150</v>
      </c>
      <c r="O7060" s="52" t="s">
        <v>1534</v>
      </c>
      <c r="P7060" s="52" t="s">
        <v>1152</v>
      </c>
      <c r="Q7060" s="52" t="s">
        <v>1544</v>
      </c>
      <c r="R7060" s="52" t="s">
        <v>1152</v>
      </c>
      <c r="S7060" s="52">
        <v>201511</v>
      </c>
      <c r="T7060" s="52" t="s">
        <v>47</v>
      </c>
      <c r="U7060" s="54">
        <v>0</v>
      </c>
      <c r="V7060" s="54">
        <v>-6527.89</v>
      </c>
      <c r="W7060" s="52" t="s">
        <v>1152</v>
      </c>
      <c r="X7060" s="52" t="s">
        <v>1152</v>
      </c>
      <c r="Y7060" s="52" t="s">
        <v>1152</v>
      </c>
      <c r="Z7060" s="52" t="s">
        <v>48</v>
      </c>
      <c r="AA7060" s="52" t="s">
        <v>2481</v>
      </c>
      <c r="AB7060" s="52" t="s">
        <v>42</v>
      </c>
      <c r="AC7060" s="52" t="s">
        <v>3420</v>
      </c>
      <c r="AD7060" s="52" t="s">
        <v>51</v>
      </c>
      <c r="AE7060" s="52" t="s">
        <v>1152</v>
      </c>
      <c r="AF7060" s="52" t="s">
        <v>1152</v>
      </c>
    </row>
    <row r="7061" spans="1:32" x14ac:dyDescent="0.25">
      <c r="A7061" s="52" t="s">
        <v>35</v>
      </c>
      <c r="B7061" s="52" t="s">
        <v>36</v>
      </c>
      <c r="C7061" s="52" t="s">
        <v>37</v>
      </c>
      <c r="D7061" s="52" t="s">
        <v>121</v>
      </c>
      <c r="E7061" s="52" t="s">
        <v>122</v>
      </c>
      <c r="F7061" s="52" t="s">
        <v>123</v>
      </c>
      <c r="G7061" s="52" t="s">
        <v>124</v>
      </c>
      <c r="H7061" s="52" t="s">
        <v>124</v>
      </c>
      <c r="I7061" s="52" t="s">
        <v>42</v>
      </c>
      <c r="J7061" s="52" t="s">
        <v>532</v>
      </c>
      <c r="K7061" s="52" t="s">
        <v>532</v>
      </c>
      <c r="L7061" s="52" t="s">
        <v>43</v>
      </c>
      <c r="M7061" s="52" t="s">
        <v>44</v>
      </c>
      <c r="N7061" s="52" t="s">
        <v>150</v>
      </c>
      <c r="O7061" s="52" t="s">
        <v>1562</v>
      </c>
      <c r="P7061" s="52" t="s">
        <v>1152</v>
      </c>
      <c r="Q7061" s="52" t="s">
        <v>2484</v>
      </c>
      <c r="R7061" s="52" t="s">
        <v>1152</v>
      </c>
      <c r="S7061" s="52">
        <v>201511</v>
      </c>
      <c r="T7061" s="52" t="s">
        <v>52</v>
      </c>
      <c r="U7061" s="54">
        <v>0</v>
      </c>
      <c r="V7061" s="54">
        <v>173196</v>
      </c>
      <c r="W7061" s="52" t="s">
        <v>1152</v>
      </c>
      <c r="X7061" s="52" t="s">
        <v>1152</v>
      </c>
      <c r="Y7061" s="52" t="s">
        <v>1152</v>
      </c>
      <c r="Z7061" s="52" t="s">
        <v>48</v>
      </c>
      <c r="AA7061" s="52" t="s">
        <v>2363</v>
      </c>
      <c r="AB7061" s="52" t="s">
        <v>42</v>
      </c>
      <c r="AC7061" s="52" t="s">
        <v>3414</v>
      </c>
      <c r="AD7061" s="52" t="s">
        <v>51</v>
      </c>
      <c r="AE7061" s="52" t="s">
        <v>1152</v>
      </c>
      <c r="AF7061" s="52" t="s">
        <v>1152</v>
      </c>
    </row>
    <row r="7062" spans="1:32" x14ac:dyDescent="0.25">
      <c r="A7062" s="52" t="s">
        <v>35</v>
      </c>
      <c r="B7062" s="52" t="s">
        <v>36</v>
      </c>
      <c r="C7062" s="52" t="s">
        <v>37</v>
      </c>
      <c r="D7062" s="52" t="s">
        <v>121</v>
      </c>
      <c r="E7062" s="52" t="s">
        <v>215</v>
      </c>
      <c r="F7062" s="52" t="s">
        <v>216</v>
      </c>
      <c r="G7062" s="52" t="s">
        <v>124</v>
      </c>
      <c r="H7062" s="52" t="s">
        <v>124</v>
      </c>
      <c r="I7062" s="52" t="s">
        <v>42</v>
      </c>
      <c r="J7062" s="52" t="s">
        <v>217</v>
      </c>
      <c r="K7062" s="52" t="s">
        <v>217</v>
      </c>
      <c r="L7062" s="52" t="s">
        <v>43</v>
      </c>
      <c r="M7062" s="52" t="s">
        <v>44</v>
      </c>
      <c r="N7062" s="52" t="s">
        <v>180</v>
      </c>
      <c r="O7062" s="52" t="s">
        <v>1534</v>
      </c>
      <c r="P7062" s="52" t="s">
        <v>1152</v>
      </c>
      <c r="Q7062" s="52" t="s">
        <v>2483</v>
      </c>
      <c r="R7062" s="52" t="s">
        <v>1152</v>
      </c>
      <c r="S7062" s="52">
        <v>201511</v>
      </c>
      <c r="T7062" s="52" t="s">
        <v>47</v>
      </c>
      <c r="U7062" s="54">
        <v>0</v>
      </c>
      <c r="V7062" s="54">
        <v>-245456.75</v>
      </c>
      <c r="W7062" s="52" t="s">
        <v>1152</v>
      </c>
      <c r="X7062" s="52" t="s">
        <v>1152</v>
      </c>
      <c r="Y7062" s="52" t="s">
        <v>1152</v>
      </c>
      <c r="Z7062" s="52" t="s">
        <v>48</v>
      </c>
      <c r="AA7062" s="52" t="s">
        <v>2481</v>
      </c>
      <c r="AB7062" s="52" t="s">
        <v>42</v>
      </c>
      <c r="AC7062" s="52" t="s">
        <v>3420</v>
      </c>
      <c r="AD7062" s="52" t="s">
        <v>51</v>
      </c>
      <c r="AE7062" s="52" t="s">
        <v>1152</v>
      </c>
      <c r="AF7062" s="52" t="s">
        <v>1152</v>
      </c>
    </row>
    <row r="7063" spans="1:32" x14ac:dyDescent="0.25">
      <c r="A7063" s="52" t="s">
        <v>35</v>
      </c>
      <c r="B7063" s="52" t="s">
        <v>36</v>
      </c>
      <c r="C7063" s="52" t="s">
        <v>37</v>
      </c>
      <c r="D7063" s="52" t="s">
        <v>121</v>
      </c>
      <c r="E7063" s="52" t="s">
        <v>215</v>
      </c>
      <c r="F7063" s="52" t="s">
        <v>216</v>
      </c>
      <c r="G7063" s="52" t="s">
        <v>124</v>
      </c>
      <c r="H7063" s="52" t="s">
        <v>124</v>
      </c>
      <c r="I7063" s="52" t="s">
        <v>42</v>
      </c>
      <c r="J7063" s="52" t="s">
        <v>231</v>
      </c>
      <c r="K7063" s="52" t="s">
        <v>231</v>
      </c>
      <c r="L7063" s="52" t="s">
        <v>43</v>
      </c>
      <c r="M7063" s="52" t="s">
        <v>44</v>
      </c>
      <c r="N7063" s="52" t="s">
        <v>180</v>
      </c>
      <c r="O7063" s="52" t="s">
        <v>1534</v>
      </c>
      <c r="P7063" s="52" t="s">
        <v>1152</v>
      </c>
      <c r="Q7063" s="52" t="s">
        <v>2483</v>
      </c>
      <c r="R7063" s="52" t="s">
        <v>1152</v>
      </c>
      <c r="S7063" s="52">
        <v>201511</v>
      </c>
      <c r="T7063" s="52" t="s">
        <v>47</v>
      </c>
      <c r="U7063" s="54">
        <v>0</v>
      </c>
      <c r="V7063" s="54">
        <v>-47561.84</v>
      </c>
      <c r="W7063" s="52" t="s">
        <v>1152</v>
      </c>
      <c r="X7063" s="52" t="s">
        <v>1152</v>
      </c>
      <c r="Y7063" s="52" t="s">
        <v>1152</v>
      </c>
      <c r="Z7063" s="52" t="s">
        <v>48</v>
      </c>
      <c r="AA7063" s="52" t="s">
        <v>2481</v>
      </c>
      <c r="AB7063" s="52" t="s">
        <v>42</v>
      </c>
      <c r="AC7063" s="52" t="s">
        <v>3420</v>
      </c>
      <c r="AD7063" s="52" t="s">
        <v>51</v>
      </c>
      <c r="AE7063" s="52" t="s">
        <v>1152</v>
      </c>
      <c r="AF7063" s="52" t="s">
        <v>1152</v>
      </c>
    </row>
    <row r="7064" spans="1:32" x14ac:dyDescent="0.25">
      <c r="A7064" s="52" t="s">
        <v>35</v>
      </c>
      <c r="B7064" s="52" t="s">
        <v>36</v>
      </c>
      <c r="C7064" s="52" t="s">
        <v>37</v>
      </c>
      <c r="D7064" s="52" t="s">
        <v>121</v>
      </c>
      <c r="E7064" s="52" t="s">
        <v>215</v>
      </c>
      <c r="F7064" s="52" t="s">
        <v>216</v>
      </c>
      <c r="G7064" s="52" t="s">
        <v>124</v>
      </c>
      <c r="H7064" s="52" t="s">
        <v>124</v>
      </c>
      <c r="I7064" s="52" t="s">
        <v>42</v>
      </c>
      <c r="J7064" s="52" t="s">
        <v>237</v>
      </c>
      <c r="K7064" s="52" t="s">
        <v>237</v>
      </c>
      <c r="L7064" s="52" t="s">
        <v>43</v>
      </c>
      <c r="M7064" s="52" t="s">
        <v>44</v>
      </c>
      <c r="N7064" s="52" t="s">
        <v>180</v>
      </c>
      <c r="O7064" s="52" t="s">
        <v>1534</v>
      </c>
      <c r="P7064" s="52" t="s">
        <v>1152</v>
      </c>
      <c r="Q7064" s="52" t="s">
        <v>1544</v>
      </c>
      <c r="R7064" s="52" t="s">
        <v>1152</v>
      </c>
      <c r="S7064" s="52">
        <v>201511</v>
      </c>
      <c r="T7064" s="52" t="s">
        <v>47</v>
      </c>
      <c r="U7064" s="54">
        <v>0</v>
      </c>
      <c r="V7064" s="54">
        <v>-658040</v>
      </c>
      <c r="W7064" s="52" t="s">
        <v>1152</v>
      </c>
      <c r="X7064" s="52" t="s">
        <v>1152</v>
      </c>
      <c r="Y7064" s="52" t="s">
        <v>1152</v>
      </c>
      <c r="Z7064" s="52" t="s">
        <v>48</v>
      </c>
      <c r="AA7064" s="52" t="s">
        <v>2481</v>
      </c>
      <c r="AB7064" s="52" t="s">
        <v>42</v>
      </c>
      <c r="AC7064" s="52" t="s">
        <v>3420</v>
      </c>
      <c r="AD7064" s="52" t="s">
        <v>51</v>
      </c>
      <c r="AE7064" s="52" t="s">
        <v>1152</v>
      </c>
      <c r="AF7064" s="52" t="s">
        <v>1152</v>
      </c>
    </row>
    <row r="7065" spans="1:32" x14ac:dyDescent="0.25">
      <c r="A7065" s="52" t="s">
        <v>35</v>
      </c>
      <c r="B7065" s="52" t="s">
        <v>36</v>
      </c>
      <c r="C7065" s="52" t="s">
        <v>37</v>
      </c>
      <c r="D7065" s="52" t="s">
        <v>121</v>
      </c>
      <c r="E7065" s="52" t="s">
        <v>215</v>
      </c>
      <c r="F7065" s="52" t="s">
        <v>216</v>
      </c>
      <c r="G7065" s="52" t="s">
        <v>124</v>
      </c>
      <c r="H7065" s="52" t="s">
        <v>124</v>
      </c>
      <c r="I7065" s="52" t="s">
        <v>42</v>
      </c>
      <c r="J7065" s="52" t="s">
        <v>217</v>
      </c>
      <c r="K7065" s="52" t="s">
        <v>217</v>
      </c>
      <c r="L7065" s="52" t="s">
        <v>43</v>
      </c>
      <c r="M7065" s="52" t="s">
        <v>44</v>
      </c>
      <c r="N7065" s="52" t="s">
        <v>180</v>
      </c>
      <c r="O7065" s="52" t="s">
        <v>1534</v>
      </c>
      <c r="P7065" s="52" t="s">
        <v>1152</v>
      </c>
      <c r="Q7065" s="52" t="s">
        <v>2483</v>
      </c>
      <c r="R7065" s="52" t="s">
        <v>1152</v>
      </c>
      <c r="S7065" s="52">
        <v>201511</v>
      </c>
      <c r="T7065" s="52" t="s">
        <v>52</v>
      </c>
      <c r="U7065" s="54">
        <v>0</v>
      </c>
      <c r="V7065" s="54">
        <v>525069.78</v>
      </c>
      <c r="W7065" s="52" t="s">
        <v>1152</v>
      </c>
      <c r="X7065" s="52" t="s">
        <v>1152</v>
      </c>
      <c r="Y7065" s="52" t="s">
        <v>1152</v>
      </c>
      <c r="Z7065" s="52" t="s">
        <v>48</v>
      </c>
      <c r="AA7065" s="52" t="s">
        <v>2481</v>
      </c>
      <c r="AB7065" s="52" t="s">
        <v>42</v>
      </c>
      <c r="AC7065" s="52" t="s">
        <v>3421</v>
      </c>
      <c r="AD7065" s="52" t="s">
        <v>51</v>
      </c>
      <c r="AE7065" s="52" t="s">
        <v>1152</v>
      </c>
      <c r="AF7065" s="52" t="s">
        <v>1152</v>
      </c>
    </row>
    <row r="7066" spans="1:32" x14ac:dyDescent="0.25">
      <c r="A7066" s="52" t="s">
        <v>35</v>
      </c>
      <c r="B7066" s="52" t="s">
        <v>36</v>
      </c>
      <c r="C7066" s="52" t="s">
        <v>37</v>
      </c>
      <c r="D7066" s="52" t="s">
        <v>121</v>
      </c>
      <c r="E7066" s="52" t="s">
        <v>215</v>
      </c>
      <c r="F7066" s="52" t="s">
        <v>216</v>
      </c>
      <c r="G7066" s="52" t="s">
        <v>124</v>
      </c>
      <c r="H7066" s="52" t="s">
        <v>124</v>
      </c>
      <c r="I7066" s="52" t="s">
        <v>42</v>
      </c>
      <c r="J7066" s="52" t="s">
        <v>231</v>
      </c>
      <c r="K7066" s="52" t="s">
        <v>231</v>
      </c>
      <c r="L7066" s="52" t="s">
        <v>43</v>
      </c>
      <c r="M7066" s="52" t="s">
        <v>44</v>
      </c>
      <c r="N7066" s="52" t="s">
        <v>180</v>
      </c>
      <c r="O7066" s="52" t="s">
        <v>1534</v>
      </c>
      <c r="P7066" s="52" t="s">
        <v>1152</v>
      </c>
      <c r="Q7066" s="52" t="s">
        <v>2483</v>
      </c>
      <c r="R7066" s="52" t="s">
        <v>1152</v>
      </c>
      <c r="S7066" s="52">
        <v>201511</v>
      </c>
      <c r="T7066" s="52" t="s">
        <v>52</v>
      </c>
      <c r="U7066" s="54">
        <v>0</v>
      </c>
      <c r="V7066" s="54">
        <v>44711.82</v>
      </c>
      <c r="W7066" s="52" t="s">
        <v>1152</v>
      </c>
      <c r="X7066" s="52" t="s">
        <v>1152</v>
      </c>
      <c r="Y7066" s="52" t="s">
        <v>1152</v>
      </c>
      <c r="Z7066" s="52" t="s">
        <v>48</v>
      </c>
      <c r="AA7066" s="52" t="s">
        <v>2481</v>
      </c>
      <c r="AB7066" s="52" t="s">
        <v>42</v>
      </c>
      <c r="AC7066" s="52" t="s">
        <v>3421</v>
      </c>
      <c r="AD7066" s="52" t="s">
        <v>51</v>
      </c>
      <c r="AE7066" s="52" t="s">
        <v>1152</v>
      </c>
      <c r="AF7066" s="52" t="s">
        <v>1152</v>
      </c>
    </row>
    <row r="7067" spans="1:32" x14ac:dyDescent="0.25">
      <c r="A7067" s="52" t="s">
        <v>35</v>
      </c>
      <c r="B7067" s="52" t="s">
        <v>36</v>
      </c>
      <c r="C7067" s="52" t="s">
        <v>37</v>
      </c>
      <c r="D7067" s="52" t="s">
        <v>121</v>
      </c>
      <c r="E7067" s="52" t="s">
        <v>215</v>
      </c>
      <c r="F7067" s="52" t="s">
        <v>216</v>
      </c>
      <c r="G7067" s="52" t="s">
        <v>124</v>
      </c>
      <c r="H7067" s="52" t="s">
        <v>124</v>
      </c>
      <c r="I7067" s="52" t="s">
        <v>42</v>
      </c>
      <c r="J7067" s="52" t="s">
        <v>217</v>
      </c>
      <c r="K7067" s="52" t="s">
        <v>217</v>
      </c>
      <c r="L7067" s="52" t="s">
        <v>43</v>
      </c>
      <c r="M7067" s="52" t="s">
        <v>44</v>
      </c>
      <c r="N7067" s="52" t="s">
        <v>180</v>
      </c>
      <c r="O7067" s="52" t="s">
        <v>1534</v>
      </c>
      <c r="P7067" s="52" t="s">
        <v>1152</v>
      </c>
      <c r="Q7067" s="52" t="s">
        <v>2483</v>
      </c>
      <c r="R7067" s="52" t="s">
        <v>1152</v>
      </c>
      <c r="S7067" s="52">
        <v>201511</v>
      </c>
      <c r="T7067" s="52" t="s">
        <v>52</v>
      </c>
      <c r="U7067" s="54">
        <v>0</v>
      </c>
      <c r="V7067" s="54">
        <v>8692.06</v>
      </c>
      <c r="W7067" s="52" t="s">
        <v>1152</v>
      </c>
      <c r="X7067" s="52" t="s">
        <v>752</v>
      </c>
      <c r="Y7067" s="52" t="s">
        <v>1152</v>
      </c>
      <c r="Z7067" s="52" t="s">
        <v>48</v>
      </c>
      <c r="AA7067" s="52" t="s">
        <v>2481</v>
      </c>
      <c r="AB7067" s="52" t="s">
        <v>42</v>
      </c>
      <c r="AC7067" s="52" t="s">
        <v>3403</v>
      </c>
      <c r="AD7067" s="52" t="s">
        <v>51</v>
      </c>
      <c r="AE7067" s="52" t="s">
        <v>1152</v>
      </c>
      <c r="AF7067" s="52" t="s">
        <v>1152</v>
      </c>
    </row>
    <row r="7068" spans="1:32" x14ac:dyDescent="0.25">
      <c r="A7068" s="52" t="s">
        <v>35</v>
      </c>
      <c r="B7068" s="52" t="s">
        <v>36</v>
      </c>
      <c r="C7068" s="52" t="s">
        <v>37</v>
      </c>
      <c r="D7068" s="52" t="s">
        <v>121</v>
      </c>
      <c r="E7068" s="52" t="s">
        <v>215</v>
      </c>
      <c r="F7068" s="52" t="s">
        <v>216</v>
      </c>
      <c r="G7068" s="52" t="s">
        <v>124</v>
      </c>
      <c r="H7068" s="52" t="s">
        <v>124</v>
      </c>
      <c r="I7068" s="52" t="s">
        <v>42</v>
      </c>
      <c r="J7068" s="52" t="s">
        <v>217</v>
      </c>
      <c r="K7068" s="52" t="s">
        <v>217</v>
      </c>
      <c r="L7068" s="52" t="s">
        <v>43</v>
      </c>
      <c r="M7068" s="52" t="s">
        <v>44</v>
      </c>
      <c r="N7068" s="52" t="s">
        <v>150</v>
      </c>
      <c r="O7068" s="52" t="s">
        <v>1534</v>
      </c>
      <c r="P7068" s="52" t="s">
        <v>1152</v>
      </c>
      <c r="Q7068" s="52" t="s">
        <v>2489</v>
      </c>
      <c r="R7068" s="52" t="s">
        <v>1152</v>
      </c>
      <c r="S7068" s="52">
        <v>201511</v>
      </c>
      <c r="T7068" s="52" t="s">
        <v>52</v>
      </c>
      <c r="U7068" s="54">
        <v>0</v>
      </c>
      <c r="V7068" s="54">
        <v>107182.98</v>
      </c>
      <c r="W7068" s="52" t="s">
        <v>1152</v>
      </c>
      <c r="X7068" s="52" t="s">
        <v>230</v>
      </c>
      <c r="Y7068" s="52" t="s">
        <v>1152</v>
      </c>
      <c r="Z7068" s="52" t="s">
        <v>48</v>
      </c>
      <c r="AA7068" s="52" t="s">
        <v>2481</v>
      </c>
      <c r="AB7068" s="52" t="s">
        <v>42</v>
      </c>
      <c r="AC7068" s="52" t="s">
        <v>3403</v>
      </c>
      <c r="AD7068" s="52" t="s">
        <v>51</v>
      </c>
      <c r="AE7068" s="52" t="s">
        <v>1152</v>
      </c>
      <c r="AF7068" s="52" t="s">
        <v>1152</v>
      </c>
    </row>
    <row r="7069" spans="1:32" x14ac:dyDescent="0.25">
      <c r="A7069" s="52" t="s">
        <v>35</v>
      </c>
      <c r="B7069" s="52" t="s">
        <v>36</v>
      </c>
      <c r="C7069" s="52" t="s">
        <v>37</v>
      </c>
      <c r="D7069" s="52" t="s">
        <v>121</v>
      </c>
      <c r="E7069" s="52" t="s">
        <v>215</v>
      </c>
      <c r="F7069" s="52" t="s">
        <v>216</v>
      </c>
      <c r="G7069" s="52" t="s">
        <v>124</v>
      </c>
      <c r="H7069" s="52" t="s">
        <v>124</v>
      </c>
      <c r="I7069" s="52" t="s">
        <v>42</v>
      </c>
      <c r="J7069" s="52" t="s">
        <v>231</v>
      </c>
      <c r="K7069" s="52" t="s">
        <v>231</v>
      </c>
      <c r="L7069" s="52" t="s">
        <v>43</v>
      </c>
      <c r="M7069" s="52" t="s">
        <v>44</v>
      </c>
      <c r="N7069" s="52" t="s">
        <v>180</v>
      </c>
      <c r="O7069" s="52" t="s">
        <v>1534</v>
      </c>
      <c r="P7069" s="52" t="s">
        <v>1152</v>
      </c>
      <c r="Q7069" s="52" t="s">
        <v>2483</v>
      </c>
      <c r="R7069" s="52" t="s">
        <v>1152</v>
      </c>
      <c r="S7069" s="52">
        <v>201511</v>
      </c>
      <c r="T7069" s="52" t="s">
        <v>52</v>
      </c>
      <c r="U7069" s="54">
        <v>0</v>
      </c>
      <c r="V7069" s="54">
        <v>64864.83</v>
      </c>
      <c r="W7069" s="52" t="s">
        <v>1152</v>
      </c>
      <c r="X7069" s="52" t="s">
        <v>975</v>
      </c>
      <c r="Y7069" s="52" t="s">
        <v>1152</v>
      </c>
      <c r="Z7069" s="52" t="s">
        <v>48</v>
      </c>
      <c r="AA7069" s="52" t="s">
        <v>2481</v>
      </c>
      <c r="AB7069" s="52" t="s">
        <v>42</v>
      </c>
      <c r="AC7069" s="52" t="s">
        <v>3403</v>
      </c>
      <c r="AD7069" s="52" t="s">
        <v>51</v>
      </c>
      <c r="AE7069" s="52" t="s">
        <v>1152</v>
      </c>
      <c r="AF7069" s="52" t="s">
        <v>1152</v>
      </c>
    </row>
    <row r="7070" spans="1:32" x14ac:dyDescent="0.25">
      <c r="A7070" s="52" t="s">
        <v>35</v>
      </c>
      <c r="B7070" s="52" t="s">
        <v>36</v>
      </c>
      <c r="C7070" s="52" t="s">
        <v>37</v>
      </c>
      <c r="D7070" s="52" t="s">
        <v>121</v>
      </c>
      <c r="E7070" s="52" t="s">
        <v>215</v>
      </c>
      <c r="F7070" s="52" t="s">
        <v>216</v>
      </c>
      <c r="G7070" s="52" t="s">
        <v>124</v>
      </c>
      <c r="H7070" s="52" t="s">
        <v>124</v>
      </c>
      <c r="I7070" s="52" t="s">
        <v>42</v>
      </c>
      <c r="J7070" s="52" t="s">
        <v>231</v>
      </c>
      <c r="K7070" s="52" t="s">
        <v>231</v>
      </c>
      <c r="L7070" s="52" t="s">
        <v>43</v>
      </c>
      <c r="M7070" s="52" t="s">
        <v>44</v>
      </c>
      <c r="N7070" s="52" t="s">
        <v>150</v>
      </c>
      <c r="O7070" s="52" t="s">
        <v>1534</v>
      </c>
      <c r="P7070" s="52" t="s">
        <v>1152</v>
      </c>
      <c r="Q7070" s="52" t="s">
        <v>2489</v>
      </c>
      <c r="R7070" s="52" t="s">
        <v>1152</v>
      </c>
      <c r="S7070" s="52">
        <v>201511</v>
      </c>
      <c r="T7070" s="52" t="s">
        <v>52</v>
      </c>
      <c r="U7070" s="54">
        <v>0</v>
      </c>
      <c r="V7070" s="54">
        <v>60598.25</v>
      </c>
      <c r="W7070" s="52" t="s">
        <v>1152</v>
      </c>
      <c r="X7070" s="52" t="s">
        <v>236</v>
      </c>
      <c r="Y7070" s="52" t="s">
        <v>1152</v>
      </c>
      <c r="Z7070" s="52" t="s">
        <v>48</v>
      </c>
      <c r="AA7070" s="52" t="s">
        <v>2481</v>
      </c>
      <c r="AB7070" s="52" t="s">
        <v>42</v>
      </c>
      <c r="AC7070" s="52" t="s">
        <v>3403</v>
      </c>
      <c r="AD7070" s="52" t="s">
        <v>51</v>
      </c>
      <c r="AE7070" s="52" t="s">
        <v>1152</v>
      </c>
      <c r="AF7070" s="52" t="s">
        <v>1152</v>
      </c>
    </row>
    <row r="7071" spans="1:32" x14ac:dyDescent="0.25">
      <c r="A7071" s="52" t="s">
        <v>35</v>
      </c>
      <c r="B7071" s="52" t="s">
        <v>36</v>
      </c>
      <c r="C7071" s="52" t="s">
        <v>37</v>
      </c>
      <c r="D7071" s="52" t="s">
        <v>121</v>
      </c>
      <c r="E7071" s="52" t="s">
        <v>215</v>
      </c>
      <c r="F7071" s="52" t="s">
        <v>216</v>
      </c>
      <c r="G7071" s="52" t="s">
        <v>124</v>
      </c>
      <c r="H7071" s="52" t="s">
        <v>124</v>
      </c>
      <c r="I7071" s="52" t="s">
        <v>42</v>
      </c>
      <c r="J7071" s="52" t="s">
        <v>217</v>
      </c>
      <c r="K7071" s="52" t="s">
        <v>217</v>
      </c>
      <c r="L7071" s="52" t="s">
        <v>43</v>
      </c>
      <c r="M7071" s="52" t="s">
        <v>44</v>
      </c>
      <c r="N7071" s="52" t="s">
        <v>180</v>
      </c>
      <c r="O7071" s="52" t="s">
        <v>1555</v>
      </c>
      <c r="P7071" s="52" t="s">
        <v>1152</v>
      </c>
      <c r="Q7071" s="52" t="s">
        <v>2483</v>
      </c>
      <c r="R7071" s="52" t="s">
        <v>1152</v>
      </c>
      <c r="S7071" s="52">
        <v>201511</v>
      </c>
      <c r="T7071" s="52" t="s">
        <v>52</v>
      </c>
      <c r="U7071" s="54">
        <v>0</v>
      </c>
      <c r="V7071" s="54">
        <v>245974.75</v>
      </c>
      <c r="W7071" s="52" t="s">
        <v>1152</v>
      </c>
      <c r="X7071" s="52" t="s">
        <v>1152</v>
      </c>
      <c r="Y7071" s="52" t="s">
        <v>1152</v>
      </c>
      <c r="Z7071" s="52" t="s">
        <v>48</v>
      </c>
      <c r="AA7071" s="52" t="s">
        <v>2481</v>
      </c>
      <c r="AB7071" s="52" t="s">
        <v>42</v>
      </c>
      <c r="AC7071" s="52" t="s">
        <v>3422</v>
      </c>
      <c r="AD7071" s="52" t="s">
        <v>51</v>
      </c>
      <c r="AE7071" s="52" t="s">
        <v>1152</v>
      </c>
      <c r="AF7071" s="52" t="s">
        <v>1152</v>
      </c>
    </row>
    <row r="7072" spans="1:32" x14ac:dyDescent="0.25">
      <c r="A7072" s="52" t="s">
        <v>35</v>
      </c>
      <c r="B7072" s="52" t="s">
        <v>36</v>
      </c>
      <c r="C7072" s="52" t="s">
        <v>37</v>
      </c>
      <c r="D7072" s="52" t="s">
        <v>121</v>
      </c>
      <c r="E7072" s="52" t="s">
        <v>215</v>
      </c>
      <c r="F7072" s="52" t="s">
        <v>216</v>
      </c>
      <c r="G7072" s="52" t="s">
        <v>124</v>
      </c>
      <c r="H7072" s="52" t="s">
        <v>124</v>
      </c>
      <c r="I7072" s="52" t="s">
        <v>42</v>
      </c>
      <c r="J7072" s="52" t="s">
        <v>231</v>
      </c>
      <c r="K7072" s="52" t="s">
        <v>231</v>
      </c>
      <c r="L7072" s="52" t="s">
        <v>43</v>
      </c>
      <c r="M7072" s="52" t="s">
        <v>44</v>
      </c>
      <c r="N7072" s="52" t="s">
        <v>180</v>
      </c>
      <c r="O7072" s="52" t="s">
        <v>1555</v>
      </c>
      <c r="P7072" s="52" t="s">
        <v>1152</v>
      </c>
      <c r="Q7072" s="52" t="s">
        <v>2483</v>
      </c>
      <c r="R7072" s="52" t="s">
        <v>1152</v>
      </c>
      <c r="S7072" s="52">
        <v>201511</v>
      </c>
      <c r="T7072" s="52" t="s">
        <v>52</v>
      </c>
      <c r="U7072" s="54">
        <v>0</v>
      </c>
      <c r="V7072" s="54">
        <v>47730.03</v>
      </c>
      <c r="W7072" s="52" t="s">
        <v>1152</v>
      </c>
      <c r="X7072" s="52" t="s">
        <v>1152</v>
      </c>
      <c r="Y7072" s="52" t="s">
        <v>1152</v>
      </c>
      <c r="Z7072" s="52" t="s">
        <v>48</v>
      </c>
      <c r="AA7072" s="52" t="s">
        <v>2481</v>
      </c>
      <c r="AB7072" s="52" t="s">
        <v>42</v>
      </c>
      <c r="AC7072" s="52" t="s">
        <v>3422</v>
      </c>
      <c r="AD7072" s="52" t="s">
        <v>51</v>
      </c>
      <c r="AE7072" s="52" t="s">
        <v>1152</v>
      </c>
      <c r="AF7072" s="52" t="s">
        <v>1152</v>
      </c>
    </row>
    <row r="7073" spans="1:32" x14ac:dyDescent="0.25">
      <c r="A7073" s="52" t="s">
        <v>35</v>
      </c>
      <c r="B7073" s="52" t="s">
        <v>36</v>
      </c>
      <c r="C7073" s="52" t="s">
        <v>37</v>
      </c>
      <c r="D7073" s="52" t="s">
        <v>121</v>
      </c>
      <c r="E7073" s="52" t="s">
        <v>215</v>
      </c>
      <c r="F7073" s="52" t="s">
        <v>216</v>
      </c>
      <c r="G7073" s="52" t="s">
        <v>124</v>
      </c>
      <c r="H7073" s="52" t="s">
        <v>124</v>
      </c>
      <c r="I7073" s="52" t="s">
        <v>42</v>
      </c>
      <c r="J7073" s="52" t="s">
        <v>231</v>
      </c>
      <c r="K7073" s="52" t="s">
        <v>231</v>
      </c>
      <c r="L7073" s="52" t="s">
        <v>43</v>
      </c>
      <c r="M7073" s="52" t="s">
        <v>44</v>
      </c>
      <c r="N7073" s="52" t="s">
        <v>180</v>
      </c>
      <c r="O7073" s="52" t="s">
        <v>1562</v>
      </c>
      <c r="P7073" s="52" t="s">
        <v>1152</v>
      </c>
      <c r="Q7073" s="52" t="s">
        <v>2483</v>
      </c>
      <c r="R7073" s="52" t="s">
        <v>1152</v>
      </c>
      <c r="S7073" s="52">
        <v>201511</v>
      </c>
      <c r="T7073" s="52" t="s">
        <v>47</v>
      </c>
      <c r="U7073" s="54">
        <v>0</v>
      </c>
      <c r="V7073" s="54">
        <v>-39512.019999999997</v>
      </c>
      <c r="W7073" s="52" t="s">
        <v>1152</v>
      </c>
      <c r="X7073" s="52" t="s">
        <v>975</v>
      </c>
      <c r="Y7073" s="52" t="s">
        <v>1152</v>
      </c>
      <c r="Z7073" s="52" t="s">
        <v>48</v>
      </c>
      <c r="AA7073" s="52" t="s">
        <v>2481</v>
      </c>
      <c r="AB7073" s="52" t="s">
        <v>42</v>
      </c>
      <c r="AC7073" s="52" t="s">
        <v>3402</v>
      </c>
      <c r="AD7073" s="52" t="s">
        <v>51</v>
      </c>
      <c r="AE7073" s="52" t="s">
        <v>1152</v>
      </c>
      <c r="AF7073" s="52" t="s">
        <v>1152</v>
      </c>
    </row>
    <row r="7074" spans="1:32" x14ac:dyDescent="0.25">
      <c r="A7074" s="52" t="s">
        <v>35</v>
      </c>
      <c r="B7074" s="52" t="s">
        <v>36</v>
      </c>
      <c r="C7074" s="52" t="s">
        <v>37</v>
      </c>
      <c r="D7074" s="52" t="s">
        <v>121</v>
      </c>
      <c r="E7074" s="52" t="s">
        <v>215</v>
      </c>
      <c r="F7074" s="52" t="s">
        <v>216</v>
      </c>
      <c r="G7074" s="52" t="s">
        <v>124</v>
      </c>
      <c r="H7074" s="52" t="s">
        <v>124</v>
      </c>
      <c r="I7074" s="52" t="s">
        <v>42</v>
      </c>
      <c r="J7074" s="52" t="s">
        <v>237</v>
      </c>
      <c r="K7074" s="52" t="s">
        <v>237</v>
      </c>
      <c r="L7074" s="52" t="s">
        <v>43</v>
      </c>
      <c r="M7074" s="52" t="s">
        <v>44</v>
      </c>
      <c r="N7074" s="52" t="s">
        <v>180</v>
      </c>
      <c r="O7074" s="52" t="s">
        <v>1534</v>
      </c>
      <c r="P7074" s="52" t="s">
        <v>1152</v>
      </c>
      <c r="Q7074" s="52" t="s">
        <v>1544</v>
      </c>
      <c r="R7074" s="52" t="s">
        <v>1152</v>
      </c>
      <c r="S7074" s="52">
        <v>201511</v>
      </c>
      <c r="T7074" s="52" t="s">
        <v>52</v>
      </c>
      <c r="U7074" s="54">
        <v>0</v>
      </c>
      <c r="V7074" s="54">
        <v>607490</v>
      </c>
      <c r="W7074" s="52" t="s">
        <v>1152</v>
      </c>
      <c r="X7074" s="52" t="s">
        <v>1152</v>
      </c>
      <c r="Y7074" s="52" t="s">
        <v>1152</v>
      </c>
      <c r="Z7074" s="52" t="s">
        <v>48</v>
      </c>
      <c r="AA7074" s="52" t="s">
        <v>2481</v>
      </c>
      <c r="AB7074" s="52" t="s">
        <v>42</v>
      </c>
      <c r="AC7074" s="52" t="s">
        <v>3421</v>
      </c>
      <c r="AD7074" s="52" t="s">
        <v>51</v>
      </c>
      <c r="AE7074" s="52" t="s">
        <v>1152</v>
      </c>
      <c r="AF7074" s="52" t="s">
        <v>1152</v>
      </c>
    </row>
    <row r="7075" spans="1:32" x14ac:dyDescent="0.25">
      <c r="A7075" s="52" t="s">
        <v>35</v>
      </c>
      <c r="B7075" s="52" t="s">
        <v>36</v>
      </c>
      <c r="C7075" s="52" t="s">
        <v>37</v>
      </c>
      <c r="D7075" s="52" t="s">
        <v>121</v>
      </c>
      <c r="E7075" s="52" t="s">
        <v>215</v>
      </c>
      <c r="F7075" s="52" t="s">
        <v>216</v>
      </c>
      <c r="G7075" s="52" t="s">
        <v>124</v>
      </c>
      <c r="H7075" s="52" t="s">
        <v>124</v>
      </c>
      <c r="I7075" s="52" t="s">
        <v>42</v>
      </c>
      <c r="J7075" s="52" t="s">
        <v>237</v>
      </c>
      <c r="K7075" s="52" t="s">
        <v>237</v>
      </c>
      <c r="L7075" s="52" t="s">
        <v>43</v>
      </c>
      <c r="M7075" s="52" t="s">
        <v>44</v>
      </c>
      <c r="N7075" s="52" t="s">
        <v>150</v>
      </c>
      <c r="O7075" s="52" t="s">
        <v>1534</v>
      </c>
      <c r="P7075" s="52" t="s">
        <v>1152</v>
      </c>
      <c r="Q7075" s="52" t="s">
        <v>1540</v>
      </c>
      <c r="R7075" s="52" t="s">
        <v>1152</v>
      </c>
      <c r="S7075" s="52">
        <v>201511</v>
      </c>
      <c r="T7075" s="52" t="s">
        <v>52</v>
      </c>
      <c r="U7075" s="54">
        <v>0</v>
      </c>
      <c r="V7075" s="54">
        <v>284468.34999999998</v>
      </c>
      <c r="W7075" s="52" t="s">
        <v>1152</v>
      </c>
      <c r="X7075" s="52" t="s">
        <v>422</v>
      </c>
      <c r="Y7075" s="52" t="s">
        <v>1152</v>
      </c>
      <c r="Z7075" s="52" t="s">
        <v>48</v>
      </c>
      <c r="AA7075" s="52" t="s">
        <v>2481</v>
      </c>
      <c r="AB7075" s="52" t="s">
        <v>42</v>
      </c>
      <c r="AC7075" s="52" t="s">
        <v>3403</v>
      </c>
      <c r="AD7075" s="52" t="s">
        <v>51</v>
      </c>
      <c r="AE7075" s="52" t="s">
        <v>1152</v>
      </c>
      <c r="AF7075" s="52" t="s">
        <v>1152</v>
      </c>
    </row>
    <row r="7076" spans="1:32" x14ac:dyDescent="0.25">
      <c r="A7076" s="52" t="s">
        <v>35</v>
      </c>
      <c r="B7076" s="52" t="s">
        <v>36</v>
      </c>
      <c r="C7076" s="52" t="s">
        <v>37</v>
      </c>
      <c r="D7076" s="52" t="s">
        <v>121</v>
      </c>
      <c r="E7076" s="52" t="s">
        <v>215</v>
      </c>
      <c r="F7076" s="52" t="s">
        <v>216</v>
      </c>
      <c r="G7076" s="52" t="s">
        <v>124</v>
      </c>
      <c r="H7076" s="52" t="s">
        <v>124</v>
      </c>
      <c r="I7076" s="52" t="s">
        <v>42</v>
      </c>
      <c r="J7076" s="52" t="s">
        <v>250</v>
      </c>
      <c r="K7076" s="52" t="s">
        <v>250</v>
      </c>
      <c r="L7076" s="52" t="s">
        <v>43</v>
      </c>
      <c r="M7076" s="52" t="s">
        <v>44</v>
      </c>
      <c r="N7076" s="52" t="s">
        <v>180</v>
      </c>
      <c r="O7076" s="52" t="s">
        <v>1562</v>
      </c>
      <c r="P7076" s="52" t="s">
        <v>1152</v>
      </c>
      <c r="Q7076" s="52" t="s">
        <v>1545</v>
      </c>
      <c r="R7076" s="52" t="s">
        <v>3426</v>
      </c>
      <c r="S7076" s="52">
        <v>201511</v>
      </c>
      <c r="T7076" s="52" t="s">
        <v>47</v>
      </c>
      <c r="U7076" s="54">
        <v>0</v>
      </c>
      <c r="V7076" s="54">
        <v>-49450</v>
      </c>
      <c r="W7076" s="52" t="s">
        <v>1152</v>
      </c>
      <c r="X7076" s="52" t="s">
        <v>1162</v>
      </c>
      <c r="Y7076" s="52" t="s">
        <v>1152</v>
      </c>
      <c r="Z7076" s="52" t="s">
        <v>48</v>
      </c>
      <c r="AA7076" s="52" t="s">
        <v>2481</v>
      </c>
      <c r="AB7076" s="52" t="s">
        <v>42</v>
      </c>
      <c r="AC7076" s="52" t="s">
        <v>3402</v>
      </c>
      <c r="AD7076" s="52" t="s">
        <v>51</v>
      </c>
      <c r="AE7076" s="52" t="s">
        <v>1152</v>
      </c>
      <c r="AF7076" s="52" t="s">
        <v>1152</v>
      </c>
    </row>
    <row r="7077" spans="1:32" x14ac:dyDescent="0.25">
      <c r="A7077" s="52" t="s">
        <v>35</v>
      </c>
      <c r="B7077" s="52" t="s">
        <v>36</v>
      </c>
      <c r="C7077" s="52" t="s">
        <v>37</v>
      </c>
      <c r="D7077" s="52" t="s">
        <v>121</v>
      </c>
      <c r="E7077" s="52" t="s">
        <v>215</v>
      </c>
      <c r="F7077" s="52" t="s">
        <v>216</v>
      </c>
      <c r="G7077" s="52" t="s">
        <v>124</v>
      </c>
      <c r="H7077" s="52" t="s">
        <v>124</v>
      </c>
      <c r="I7077" s="52" t="s">
        <v>42</v>
      </c>
      <c r="J7077" s="52" t="s">
        <v>250</v>
      </c>
      <c r="K7077" s="52" t="s">
        <v>250</v>
      </c>
      <c r="L7077" s="52" t="s">
        <v>43</v>
      </c>
      <c r="M7077" s="52" t="s">
        <v>44</v>
      </c>
      <c r="N7077" s="52" t="s">
        <v>180</v>
      </c>
      <c r="O7077" s="52" t="s">
        <v>1562</v>
      </c>
      <c r="P7077" s="52" t="s">
        <v>1152</v>
      </c>
      <c r="Q7077" s="52" t="s">
        <v>1545</v>
      </c>
      <c r="R7077" s="52" t="s">
        <v>1152</v>
      </c>
      <c r="S7077" s="52">
        <v>201511</v>
      </c>
      <c r="T7077" s="52" t="s">
        <v>47</v>
      </c>
      <c r="U7077" s="54">
        <v>0</v>
      </c>
      <c r="V7077" s="54">
        <v>-55700</v>
      </c>
      <c r="W7077" s="52" t="s">
        <v>1152</v>
      </c>
      <c r="X7077" s="52" t="s">
        <v>1162</v>
      </c>
      <c r="Y7077" s="52" t="s">
        <v>1152</v>
      </c>
      <c r="Z7077" s="52" t="s">
        <v>48</v>
      </c>
      <c r="AA7077" s="52" t="s">
        <v>2481</v>
      </c>
      <c r="AB7077" s="52" t="s">
        <v>42</v>
      </c>
      <c r="AC7077" s="52" t="s">
        <v>3402</v>
      </c>
      <c r="AD7077" s="52" t="s">
        <v>51</v>
      </c>
      <c r="AE7077" s="52" t="s">
        <v>1152</v>
      </c>
      <c r="AF7077" s="52" t="s">
        <v>1152</v>
      </c>
    </row>
    <row r="7078" spans="1:32" x14ac:dyDescent="0.25">
      <c r="A7078" s="52" t="s">
        <v>35</v>
      </c>
      <c r="B7078" s="52" t="s">
        <v>36</v>
      </c>
      <c r="C7078" s="52" t="s">
        <v>37</v>
      </c>
      <c r="D7078" s="52" t="s">
        <v>121</v>
      </c>
      <c r="E7078" s="52" t="s">
        <v>215</v>
      </c>
      <c r="F7078" s="52" t="s">
        <v>216</v>
      </c>
      <c r="G7078" s="52" t="s">
        <v>124</v>
      </c>
      <c r="H7078" s="52" t="s">
        <v>124</v>
      </c>
      <c r="I7078" s="52" t="s">
        <v>42</v>
      </c>
      <c r="J7078" s="52" t="s">
        <v>250</v>
      </c>
      <c r="K7078" s="52" t="s">
        <v>250</v>
      </c>
      <c r="L7078" s="52" t="s">
        <v>43</v>
      </c>
      <c r="M7078" s="52" t="s">
        <v>44</v>
      </c>
      <c r="N7078" s="52" t="s">
        <v>150</v>
      </c>
      <c r="O7078" s="52" t="s">
        <v>1562</v>
      </c>
      <c r="P7078" s="52" t="s">
        <v>1152</v>
      </c>
      <c r="Q7078" s="52" t="s">
        <v>1541</v>
      </c>
      <c r="R7078" s="52" t="s">
        <v>1152</v>
      </c>
      <c r="S7078" s="52">
        <v>201511</v>
      </c>
      <c r="T7078" s="52" t="s">
        <v>47</v>
      </c>
      <c r="U7078" s="54">
        <v>0</v>
      </c>
      <c r="V7078" s="54">
        <v>-87960</v>
      </c>
      <c r="W7078" s="52" t="s">
        <v>1152</v>
      </c>
      <c r="X7078" s="52" t="s">
        <v>433</v>
      </c>
      <c r="Y7078" s="52" t="s">
        <v>1152</v>
      </c>
      <c r="Z7078" s="52" t="s">
        <v>48</v>
      </c>
      <c r="AA7078" s="52" t="s">
        <v>2481</v>
      </c>
      <c r="AB7078" s="52" t="s">
        <v>42</v>
      </c>
      <c r="AC7078" s="52" t="s">
        <v>3402</v>
      </c>
      <c r="AD7078" s="52" t="s">
        <v>51</v>
      </c>
      <c r="AE7078" s="52" t="s">
        <v>1152</v>
      </c>
      <c r="AF7078" s="52" t="s">
        <v>1152</v>
      </c>
    </row>
    <row r="7079" spans="1:32" x14ac:dyDescent="0.25">
      <c r="A7079" s="52" t="s">
        <v>35</v>
      </c>
      <c r="B7079" s="52" t="s">
        <v>36</v>
      </c>
      <c r="C7079" s="52" t="s">
        <v>37</v>
      </c>
      <c r="D7079" s="52" t="s">
        <v>121</v>
      </c>
      <c r="E7079" s="52" t="s">
        <v>215</v>
      </c>
      <c r="F7079" s="52" t="s">
        <v>216</v>
      </c>
      <c r="G7079" s="52" t="s">
        <v>124</v>
      </c>
      <c r="H7079" s="52" t="s">
        <v>124</v>
      </c>
      <c r="I7079" s="52" t="s">
        <v>42</v>
      </c>
      <c r="J7079" s="52" t="s">
        <v>250</v>
      </c>
      <c r="K7079" s="52" t="s">
        <v>250</v>
      </c>
      <c r="L7079" s="52" t="s">
        <v>43</v>
      </c>
      <c r="M7079" s="52" t="s">
        <v>44</v>
      </c>
      <c r="N7079" s="52" t="s">
        <v>180</v>
      </c>
      <c r="O7079" s="52" t="s">
        <v>1534</v>
      </c>
      <c r="P7079" s="52" t="s">
        <v>1152</v>
      </c>
      <c r="Q7079" s="52" t="s">
        <v>1545</v>
      </c>
      <c r="R7079" s="52" t="s">
        <v>1152</v>
      </c>
      <c r="S7079" s="52">
        <v>201511</v>
      </c>
      <c r="T7079" s="52" t="s">
        <v>52</v>
      </c>
      <c r="U7079" s="54">
        <v>0</v>
      </c>
      <c r="V7079" s="54">
        <v>61650</v>
      </c>
      <c r="W7079" s="52" t="s">
        <v>1152</v>
      </c>
      <c r="X7079" s="52" t="s">
        <v>1162</v>
      </c>
      <c r="Y7079" s="52" t="s">
        <v>1152</v>
      </c>
      <c r="Z7079" s="52" t="s">
        <v>48</v>
      </c>
      <c r="AA7079" s="52" t="s">
        <v>2481</v>
      </c>
      <c r="AB7079" s="52" t="s">
        <v>42</v>
      </c>
      <c r="AC7079" s="52" t="s">
        <v>3403</v>
      </c>
      <c r="AD7079" s="52" t="s">
        <v>51</v>
      </c>
      <c r="AE7079" s="52" t="s">
        <v>1152</v>
      </c>
      <c r="AF7079" s="52" t="s">
        <v>1152</v>
      </c>
    </row>
    <row r="7080" spans="1:32" x14ac:dyDescent="0.25">
      <c r="A7080" s="52" t="s">
        <v>35</v>
      </c>
      <c r="B7080" s="52" t="s">
        <v>36</v>
      </c>
      <c r="C7080" s="52" t="s">
        <v>37</v>
      </c>
      <c r="D7080" s="52" t="s">
        <v>121</v>
      </c>
      <c r="E7080" s="52" t="s">
        <v>215</v>
      </c>
      <c r="F7080" s="52" t="s">
        <v>216</v>
      </c>
      <c r="G7080" s="52" t="s">
        <v>124</v>
      </c>
      <c r="H7080" s="52" t="s">
        <v>124</v>
      </c>
      <c r="I7080" s="52" t="s">
        <v>42</v>
      </c>
      <c r="J7080" s="52" t="s">
        <v>250</v>
      </c>
      <c r="K7080" s="52" t="s">
        <v>250</v>
      </c>
      <c r="L7080" s="52" t="s">
        <v>43</v>
      </c>
      <c r="M7080" s="52" t="s">
        <v>44</v>
      </c>
      <c r="N7080" s="52" t="s">
        <v>150</v>
      </c>
      <c r="O7080" s="52" t="s">
        <v>1534</v>
      </c>
      <c r="P7080" s="52" t="s">
        <v>1152</v>
      </c>
      <c r="Q7080" s="52" t="s">
        <v>1541</v>
      </c>
      <c r="R7080" s="52" t="s">
        <v>1152</v>
      </c>
      <c r="S7080" s="52">
        <v>201511</v>
      </c>
      <c r="T7080" s="52" t="s">
        <v>52</v>
      </c>
      <c r="U7080" s="54">
        <v>0</v>
      </c>
      <c r="V7080" s="54">
        <v>97632.5</v>
      </c>
      <c r="W7080" s="52" t="s">
        <v>1152</v>
      </c>
      <c r="X7080" s="52" t="s">
        <v>433</v>
      </c>
      <c r="Y7080" s="52" t="s">
        <v>1152</v>
      </c>
      <c r="Z7080" s="52" t="s">
        <v>48</v>
      </c>
      <c r="AA7080" s="52" t="s">
        <v>2481</v>
      </c>
      <c r="AB7080" s="52" t="s">
        <v>42</v>
      </c>
      <c r="AC7080" s="52" t="s">
        <v>3403</v>
      </c>
      <c r="AD7080" s="52" t="s">
        <v>51</v>
      </c>
      <c r="AE7080" s="52" t="s">
        <v>1152</v>
      </c>
      <c r="AF7080" s="52" t="s">
        <v>1152</v>
      </c>
    </row>
    <row r="7081" spans="1:32" x14ac:dyDescent="0.25">
      <c r="A7081" s="52" t="s">
        <v>35</v>
      </c>
      <c r="B7081" s="52" t="s">
        <v>36</v>
      </c>
      <c r="C7081" s="52" t="s">
        <v>37</v>
      </c>
      <c r="D7081" s="52" t="s">
        <v>121</v>
      </c>
      <c r="E7081" s="52" t="s">
        <v>215</v>
      </c>
      <c r="F7081" s="52" t="s">
        <v>216</v>
      </c>
      <c r="G7081" s="52" t="s">
        <v>124</v>
      </c>
      <c r="H7081" s="52" t="s">
        <v>124</v>
      </c>
      <c r="I7081" s="52" t="s">
        <v>42</v>
      </c>
      <c r="J7081" s="52" t="s">
        <v>437</v>
      </c>
      <c r="K7081" s="52" t="s">
        <v>437</v>
      </c>
      <c r="L7081" s="52" t="s">
        <v>43</v>
      </c>
      <c r="M7081" s="52" t="s">
        <v>44</v>
      </c>
      <c r="N7081" s="52" t="s">
        <v>150</v>
      </c>
      <c r="O7081" s="52" t="s">
        <v>1562</v>
      </c>
      <c r="P7081" s="52" t="s">
        <v>1152</v>
      </c>
      <c r="Q7081" s="52" t="s">
        <v>1543</v>
      </c>
      <c r="R7081" s="52" t="s">
        <v>1152</v>
      </c>
      <c r="S7081" s="52">
        <v>201511</v>
      </c>
      <c r="T7081" s="52" t="s">
        <v>47</v>
      </c>
      <c r="U7081" s="54">
        <v>0</v>
      </c>
      <c r="V7081" s="54">
        <v>-5009.87</v>
      </c>
      <c r="W7081" s="52" t="s">
        <v>1152</v>
      </c>
      <c r="X7081" s="52" t="s">
        <v>577</v>
      </c>
      <c r="Y7081" s="52" t="s">
        <v>1152</v>
      </c>
      <c r="Z7081" s="52" t="s">
        <v>48</v>
      </c>
      <c r="AA7081" s="52" t="s">
        <v>2481</v>
      </c>
      <c r="AB7081" s="52" t="s">
        <v>42</v>
      </c>
      <c r="AC7081" s="52" t="s">
        <v>3402</v>
      </c>
      <c r="AD7081" s="52" t="s">
        <v>51</v>
      </c>
      <c r="AE7081" s="52" t="s">
        <v>1152</v>
      </c>
      <c r="AF7081" s="52" t="s">
        <v>1152</v>
      </c>
    </row>
    <row r="7082" spans="1:32" x14ac:dyDescent="0.25">
      <c r="A7082" s="52" t="s">
        <v>35</v>
      </c>
      <c r="B7082" s="52" t="s">
        <v>36</v>
      </c>
      <c r="C7082" s="52" t="s">
        <v>37</v>
      </c>
      <c r="D7082" s="52" t="s">
        <v>121</v>
      </c>
      <c r="E7082" s="52" t="s">
        <v>215</v>
      </c>
      <c r="F7082" s="52" t="s">
        <v>216</v>
      </c>
      <c r="G7082" s="52" t="s">
        <v>124</v>
      </c>
      <c r="H7082" s="52" t="s">
        <v>124</v>
      </c>
      <c r="I7082" s="52" t="s">
        <v>42</v>
      </c>
      <c r="J7082" s="52" t="s">
        <v>437</v>
      </c>
      <c r="K7082" s="52" t="s">
        <v>437</v>
      </c>
      <c r="L7082" s="52" t="s">
        <v>43</v>
      </c>
      <c r="M7082" s="52" t="s">
        <v>44</v>
      </c>
      <c r="N7082" s="52" t="s">
        <v>180</v>
      </c>
      <c r="O7082" s="52" t="s">
        <v>1534</v>
      </c>
      <c r="P7082" s="52" t="s">
        <v>1152</v>
      </c>
      <c r="Q7082" s="52" t="s">
        <v>1547</v>
      </c>
      <c r="R7082" s="52" t="s">
        <v>1152</v>
      </c>
      <c r="S7082" s="52">
        <v>201511</v>
      </c>
      <c r="T7082" s="52" t="s">
        <v>47</v>
      </c>
      <c r="U7082" s="54">
        <v>0</v>
      </c>
      <c r="V7082" s="54">
        <v>-25301.16</v>
      </c>
      <c r="W7082" s="52" t="s">
        <v>1152</v>
      </c>
      <c r="X7082" s="52" t="s">
        <v>1152</v>
      </c>
      <c r="Y7082" s="52" t="s">
        <v>1152</v>
      </c>
      <c r="Z7082" s="52" t="s">
        <v>48</v>
      </c>
      <c r="AA7082" s="52" t="s">
        <v>2481</v>
      </c>
      <c r="AB7082" s="52" t="s">
        <v>42</v>
      </c>
      <c r="AC7082" s="52" t="s">
        <v>3420</v>
      </c>
      <c r="AD7082" s="52" t="s">
        <v>51</v>
      </c>
      <c r="AE7082" s="52" t="s">
        <v>1152</v>
      </c>
      <c r="AF7082" s="52" t="s">
        <v>1152</v>
      </c>
    </row>
    <row r="7083" spans="1:32" x14ac:dyDescent="0.25">
      <c r="A7083" s="52" t="s">
        <v>35</v>
      </c>
      <c r="B7083" s="52" t="s">
        <v>36</v>
      </c>
      <c r="C7083" s="52" t="s">
        <v>37</v>
      </c>
      <c r="D7083" s="52" t="s">
        <v>121</v>
      </c>
      <c r="E7083" s="52" t="s">
        <v>215</v>
      </c>
      <c r="F7083" s="52" t="s">
        <v>216</v>
      </c>
      <c r="G7083" s="52" t="s">
        <v>124</v>
      </c>
      <c r="H7083" s="52" t="s">
        <v>124</v>
      </c>
      <c r="I7083" s="52" t="s">
        <v>42</v>
      </c>
      <c r="J7083" s="52" t="s">
        <v>437</v>
      </c>
      <c r="K7083" s="52" t="s">
        <v>437</v>
      </c>
      <c r="L7083" s="52" t="s">
        <v>43</v>
      </c>
      <c r="M7083" s="52" t="s">
        <v>44</v>
      </c>
      <c r="N7083" s="52" t="s">
        <v>180</v>
      </c>
      <c r="O7083" s="52" t="s">
        <v>1534</v>
      </c>
      <c r="P7083" s="52" t="s">
        <v>1152</v>
      </c>
      <c r="Q7083" s="52" t="s">
        <v>1547</v>
      </c>
      <c r="R7083" s="52" t="s">
        <v>1152</v>
      </c>
      <c r="S7083" s="52">
        <v>201511</v>
      </c>
      <c r="T7083" s="52" t="s">
        <v>52</v>
      </c>
      <c r="U7083" s="54">
        <v>0</v>
      </c>
      <c r="V7083" s="54">
        <v>35196.5</v>
      </c>
      <c r="W7083" s="52" t="s">
        <v>1152</v>
      </c>
      <c r="X7083" s="52" t="s">
        <v>1152</v>
      </c>
      <c r="Y7083" s="52" t="s">
        <v>1152</v>
      </c>
      <c r="Z7083" s="52" t="s">
        <v>48</v>
      </c>
      <c r="AA7083" s="52" t="s">
        <v>2481</v>
      </c>
      <c r="AB7083" s="52" t="s">
        <v>42</v>
      </c>
      <c r="AC7083" s="52" t="s">
        <v>3421</v>
      </c>
      <c r="AD7083" s="52" t="s">
        <v>51</v>
      </c>
      <c r="AE7083" s="52" t="s">
        <v>1152</v>
      </c>
      <c r="AF7083" s="52" t="s">
        <v>1152</v>
      </c>
    </row>
    <row r="7084" spans="1:32" x14ac:dyDescent="0.25">
      <c r="A7084" s="52" t="s">
        <v>35</v>
      </c>
      <c r="B7084" s="52" t="s">
        <v>36</v>
      </c>
      <c r="C7084" s="52" t="s">
        <v>37</v>
      </c>
      <c r="D7084" s="52" t="s">
        <v>121</v>
      </c>
      <c r="E7084" s="52" t="s">
        <v>215</v>
      </c>
      <c r="F7084" s="52" t="s">
        <v>216</v>
      </c>
      <c r="G7084" s="52" t="s">
        <v>124</v>
      </c>
      <c r="H7084" s="52" t="s">
        <v>124</v>
      </c>
      <c r="I7084" s="52" t="s">
        <v>42</v>
      </c>
      <c r="J7084" s="52" t="s">
        <v>437</v>
      </c>
      <c r="K7084" s="52" t="s">
        <v>437</v>
      </c>
      <c r="L7084" s="52" t="s">
        <v>43</v>
      </c>
      <c r="M7084" s="52" t="s">
        <v>44</v>
      </c>
      <c r="N7084" s="52" t="s">
        <v>150</v>
      </c>
      <c r="O7084" s="52" t="s">
        <v>1534</v>
      </c>
      <c r="P7084" s="52" t="s">
        <v>1152</v>
      </c>
      <c r="Q7084" s="52" t="s">
        <v>1543</v>
      </c>
      <c r="R7084" s="52" t="s">
        <v>1152</v>
      </c>
      <c r="S7084" s="52">
        <v>201511</v>
      </c>
      <c r="T7084" s="52" t="s">
        <v>52</v>
      </c>
      <c r="U7084" s="54">
        <v>0</v>
      </c>
      <c r="V7084" s="54">
        <v>5875.51</v>
      </c>
      <c r="W7084" s="52" t="s">
        <v>1152</v>
      </c>
      <c r="X7084" s="52" t="s">
        <v>577</v>
      </c>
      <c r="Y7084" s="52" t="s">
        <v>1152</v>
      </c>
      <c r="Z7084" s="52" t="s">
        <v>48</v>
      </c>
      <c r="AA7084" s="52" t="s">
        <v>2481</v>
      </c>
      <c r="AB7084" s="52" t="s">
        <v>42</v>
      </c>
      <c r="AC7084" s="52" t="s">
        <v>3403</v>
      </c>
      <c r="AD7084" s="52" t="s">
        <v>51</v>
      </c>
      <c r="AE7084" s="52" t="s">
        <v>1152</v>
      </c>
      <c r="AF7084" s="52" t="s">
        <v>1152</v>
      </c>
    </row>
    <row r="7085" spans="1:32" x14ac:dyDescent="0.25">
      <c r="A7085" s="52" t="s">
        <v>35</v>
      </c>
      <c r="B7085" s="52" t="s">
        <v>36</v>
      </c>
      <c r="C7085" s="52" t="s">
        <v>37</v>
      </c>
      <c r="D7085" s="52" t="s">
        <v>121</v>
      </c>
      <c r="E7085" s="52" t="s">
        <v>215</v>
      </c>
      <c r="F7085" s="52" t="s">
        <v>216</v>
      </c>
      <c r="G7085" s="52" t="s">
        <v>124</v>
      </c>
      <c r="H7085" s="52" t="s">
        <v>124</v>
      </c>
      <c r="I7085" s="52" t="s">
        <v>42</v>
      </c>
      <c r="J7085" s="52" t="s">
        <v>437</v>
      </c>
      <c r="K7085" s="52" t="s">
        <v>437</v>
      </c>
      <c r="L7085" s="52" t="s">
        <v>43</v>
      </c>
      <c r="M7085" s="52" t="s">
        <v>44</v>
      </c>
      <c r="N7085" s="52" t="s">
        <v>180</v>
      </c>
      <c r="O7085" s="52" t="s">
        <v>1555</v>
      </c>
      <c r="P7085" s="52" t="s">
        <v>1152</v>
      </c>
      <c r="Q7085" s="52" t="s">
        <v>1547</v>
      </c>
      <c r="R7085" s="52" t="s">
        <v>1152</v>
      </c>
      <c r="S7085" s="52">
        <v>201511</v>
      </c>
      <c r="T7085" s="52" t="s">
        <v>52</v>
      </c>
      <c r="U7085" s="54">
        <v>0</v>
      </c>
      <c r="V7085" s="54">
        <v>4473.95</v>
      </c>
      <c r="W7085" s="52" t="s">
        <v>1152</v>
      </c>
      <c r="X7085" s="52" t="s">
        <v>1152</v>
      </c>
      <c r="Y7085" s="52" t="s">
        <v>1152</v>
      </c>
      <c r="Z7085" s="52" t="s">
        <v>48</v>
      </c>
      <c r="AA7085" s="52" t="s">
        <v>2481</v>
      </c>
      <c r="AB7085" s="52" t="s">
        <v>42</v>
      </c>
      <c r="AC7085" s="52" t="s">
        <v>3422</v>
      </c>
      <c r="AD7085" s="52" t="s">
        <v>51</v>
      </c>
      <c r="AE7085" s="52" t="s">
        <v>1152</v>
      </c>
      <c r="AF7085" s="52" t="s">
        <v>1152</v>
      </c>
    </row>
    <row r="7086" spans="1:32" x14ac:dyDescent="0.25">
      <c r="A7086" s="52" t="s">
        <v>35</v>
      </c>
      <c r="B7086" s="52" t="s">
        <v>36</v>
      </c>
      <c r="C7086" s="52" t="s">
        <v>37</v>
      </c>
      <c r="D7086" s="52" t="s">
        <v>121</v>
      </c>
      <c r="E7086" s="52" t="s">
        <v>215</v>
      </c>
      <c r="F7086" s="52" t="s">
        <v>216</v>
      </c>
      <c r="G7086" s="52" t="s">
        <v>124</v>
      </c>
      <c r="H7086" s="52" t="s">
        <v>124</v>
      </c>
      <c r="I7086" s="52" t="s">
        <v>42</v>
      </c>
      <c r="J7086" s="52" t="s">
        <v>261</v>
      </c>
      <c r="K7086" s="52" t="s">
        <v>261</v>
      </c>
      <c r="L7086" s="52" t="s">
        <v>43</v>
      </c>
      <c r="M7086" s="52" t="s">
        <v>44</v>
      </c>
      <c r="N7086" s="52" t="s">
        <v>150</v>
      </c>
      <c r="O7086" s="52" t="s">
        <v>1562</v>
      </c>
      <c r="P7086" s="52" t="s">
        <v>1152</v>
      </c>
      <c r="Q7086" s="52" t="s">
        <v>1543</v>
      </c>
      <c r="R7086" s="52" t="s">
        <v>1152</v>
      </c>
      <c r="S7086" s="52">
        <v>201511</v>
      </c>
      <c r="T7086" s="52" t="s">
        <v>47</v>
      </c>
      <c r="U7086" s="54">
        <v>0</v>
      </c>
      <c r="V7086" s="54">
        <v>-157088</v>
      </c>
      <c r="W7086" s="52" t="s">
        <v>1152</v>
      </c>
      <c r="X7086" s="52" t="s">
        <v>267</v>
      </c>
      <c r="Y7086" s="52" t="s">
        <v>1152</v>
      </c>
      <c r="Z7086" s="52" t="s">
        <v>48</v>
      </c>
      <c r="AA7086" s="52" t="s">
        <v>2481</v>
      </c>
      <c r="AB7086" s="52" t="s">
        <v>42</v>
      </c>
      <c r="AC7086" s="52" t="s">
        <v>3402</v>
      </c>
      <c r="AD7086" s="52" t="s">
        <v>51</v>
      </c>
      <c r="AE7086" s="52" t="s">
        <v>1152</v>
      </c>
      <c r="AF7086" s="52" t="s">
        <v>1152</v>
      </c>
    </row>
    <row r="7087" spans="1:32" x14ac:dyDescent="0.25">
      <c r="A7087" s="52" t="s">
        <v>35</v>
      </c>
      <c r="B7087" s="52" t="s">
        <v>36</v>
      </c>
      <c r="C7087" s="52" t="s">
        <v>37</v>
      </c>
      <c r="D7087" s="52" t="s">
        <v>121</v>
      </c>
      <c r="E7087" s="52" t="s">
        <v>215</v>
      </c>
      <c r="F7087" s="52" t="s">
        <v>216</v>
      </c>
      <c r="G7087" s="52" t="s">
        <v>124</v>
      </c>
      <c r="H7087" s="52" t="s">
        <v>124</v>
      </c>
      <c r="I7087" s="52" t="s">
        <v>42</v>
      </c>
      <c r="J7087" s="52" t="s">
        <v>261</v>
      </c>
      <c r="K7087" s="52" t="s">
        <v>261</v>
      </c>
      <c r="L7087" s="52" t="s">
        <v>43</v>
      </c>
      <c r="M7087" s="52" t="s">
        <v>44</v>
      </c>
      <c r="N7087" s="52" t="s">
        <v>180</v>
      </c>
      <c r="O7087" s="52" t="s">
        <v>1534</v>
      </c>
      <c r="P7087" s="52" t="s">
        <v>1152</v>
      </c>
      <c r="Q7087" s="52" t="s">
        <v>1547</v>
      </c>
      <c r="R7087" s="52" t="s">
        <v>1152</v>
      </c>
      <c r="S7087" s="52">
        <v>201511</v>
      </c>
      <c r="T7087" s="52" t="s">
        <v>52</v>
      </c>
      <c r="U7087" s="54">
        <v>0</v>
      </c>
      <c r="V7087" s="54">
        <v>703225</v>
      </c>
      <c r="W7087" s="52" t="s">
        <v>1152</v>
      </c>
      <c r="X7087" s="52" t="s">
        <v>1152</v>
      </c>
      <c r="Y7087" s="52" t="s">
        <v>1152</v>
      </c>
      <c r="Z7087" s="52" t="s">
        <v>48</v>
      </c>
      <c r="AA7087" s="52" t="s">
        <v>2481</v>
      </c>
      <c r="AB7087" s="52" t="s">
        <v>42</v>
      </c>
      <c r="AC7087" s="52" t="s">
        <v>3421</v>
      </c>
      <c r="AD7087" s="52" t="s">
        <v>51</v>
      </c>
      <c r="AE7087" s="52" t="s">
        <v>1152</v>
      </c>
      <c r="AF7087" s="52" t="s">
        <v>1152</v>
      </c>
    </row>
    <row r="7088" spans="1:32" x14ac:dyDescent="0.25">
      <c r="A7088" s="52" t="s">
        <v>35</v>
      </c>
      <c r="B7088" s="52" t="s">
        <v>36</v>
      </c>
      <c r="C7088" s="52" t="s">
        <v>37</v>
      </c>
      <c r="D7088" s="52" t="s">
        <v>121</v>
      </c>
      <c r="E7088" s="52" t="s">
        <v>215</v>
      </c>
      <c r="F7088" s="52" t="s">
        <v>216</v>
      </c>
      <c r="G7088" s="52" t="s">
        <v>124</v>
      </c>
      <c r="H7088" s="52" t="s">
        <v>124</v>
      </c>
      <c r="I7088" s="52" t="s">
        <v>42</v>
      </c>
      <c r="J7088" s="52" t="s">
        <v>261</v>
      </c>
      <c r="K7088" s="52" t="s">
        <v>261</v>
      </c>
      <c r="L7088" s="52" t="s">
        <v>43</v>
      </c>
      <c r="M7088" s="52" t="s">
        <v>44</v>
      </c>
      <c r="N7088" s="52" t="s">
        <v>150</v>
      </c>
      <c r="O7088" s="52" t="s">
        <v>1534</v>
      </c>
      <c r="P7088" s="52" t="s">
        <v>1152</v>
      </c>
      <c r="Q7088" s="52" t="s">
        <v>1543</v>
      </c>
      <c r="R7088" s="52" t="s">
        <v>1152</v>
      </c>
      <c r="S7088" s="52">
        <v>201511</v>
      </c>
      <c r="T7088" s="52" t="s">
        <v>52</v>
      </c>
      <c r="U7088" s="54">
        <v>0</v>
      </c>
      <c r="V7088" s="54">
        <v>197653</v>
      </c>
      <c r="W7088" s="52" t="s">
        <v>1152</v>
      </c>
      <c r="X7088" s="52" t="s">
        <v>267</v>
      </c>
      <c r="Y7088" s="52" t="s">
        <v>1152</v>
      </c>
      <c r="Z7088" s="52" t="s">
        <v>48</v>
      </c>
      <c r="AA7088" s="52" t="s">
        <v>2481</v>
      </c>
      <c r="AB7088" s="52" t="s">
        <v>42</v>
      </c>
      <c r="AC7088" s="52" t="s">
        <v>3403</v>
      </c>
      <c r="AD7088" s="52" t="s">
        <v>51</v>
      </c>
      <c r="AE7088" s="52" t="s">
        <v>1152</v>
      </c>
      <c r="AF7088" s="52" t="s">
        <v>1152</v>
      </c>
    </row>
    <row r="7089" spans="1:32" x14ac:dyDescent="0.25">
      <c r="A7089" s="52" t="s">
        <v>35</v>
      </c>
      <c r="B7089" s="52" t="s">
        <v>36</v>
      </c>
      <c r="C7089" s="52" t="s">
        <v>37</v>
      </c>
      <c r="D7089" s="52" t="s">
        <v>121</v>
      </c>
      <c r="E7089" s="52" t="s">
        <v>122</v>
      </c>
      <c r="F7089" s="52" t="s">
        <v>123</v>
      </c>
      <c r="G7089" s="52" t="s">
        <v>124</v>
      </c>
      <c r="H7089" s="52" t="s">
        <v>124</v>
      </c>
      <c r="I7089" s="52" t="s">
        <v>42</v>
      </c>
      <c r="J7089" s="52" t="s">
        <v>283</v>
      </c>
      <c r="K7089" s="52" t="s">
        <v>283</v>
      </c>
      <c r="L7089" s="52" t="s">
        <v>43</v>
      </c>
      <c r="M7089" s="52" t="s">
        <v>44</v>
      </c>
      <c r="N7089" s="52" t="s">
        <v>150</v>
      </c>
      <c r="O7089" s="52" t="s">
        <v>1562</v>
      </c>
      <c r="P7089" s="52" t="s">
        <v>1152</v>
      </c>
      <c r="Q7089" s="52" t="s">
        <v>1539</v>
      </c>
      <c r="R7089" s="52" t="s">
        <v>1152</v>
      </c>
      <c r="S7089" s="52">
        <v>201511</v>
      </c>
      <c r="T7089" s="52" t="s">
        <v>47</v>
      </c>
      <c r="U7089" s="54">
        <v>0</v>
      </c>
      <c r="V7089" s="54">
        <v>-7530</v>
      </c>
      <c r="W7089" s="52" t="s">
        <v>1152</v>
      </c>
      <c r="X7089" s="52" t="s">
        <v>460</v>
      </c>
      <c r="Y7089" s="52" t="s">
        <v>1152</v>
      </c>
      <c r="Z7089" s="52" t="s">
        <v>48</v>
      </c>
      <c r="AA7089" s="52" t="s">
        <v>2481</v>
      </c>
      <c r="AB7089" s="52" t="s">
        <v>42</v>
      </c>
      <c r="AC7089" s="52" t="s">
        <v>3402</v>
      </c>
      <c r="AD7089" s="52" t="s">
        <v>51</v>
      </c>
      <c r="AE7089" s="52" t="s">
        <v>1152</v>
      </c>
      <c r="AF7089" s="52" t="s">
        <v>1152</v>
      </c>
    </row>
    <row r="7090" spans="1:32" x14ac:dyDescent="0.25">
      <c r="A7090" s="52" t="s">
        <v>35</v>
      </c>
      <c r="B7090" s="52" t="s">
        <v>36</v>
      </c>
      <c r="C7090" s="52" t="s">
        <v>37</v>
      </c>
      <c r="D7090" s="52" t="s">
        <v>121</v>
      </c>
      <c r="E7090" s="52" t="s">
        <v>122</v>
      </c>
      <c r="F7090" s="52" t="s">
        <v>123</v>
      </c>
      <c r="G7090" s="52" t="s">
        <v>124</v>
      </c>
      <c r="H7090" s="52" t="s">
        <v>124</v>
      </c>
      <c r="I7090" s="52" t="s">
        <v>42</v>
      </c>
      <c r="J7090" s="52" t="s">
        <v>283</v>
      </c>
      <c r="K7090" s="52" t="s">
        <v>283</v>
      </c>
      <c r="L7090" s="52" t="s">
        <v>43</v>
      </c>
      <c r="M7090" s="52" t="s">
        <v>44</v>
      </c>
      <c r="N7090" s="52" t="s">
        <v>150</v>
      </c>
      <c r="O7090" s="52" t="s">
        <v>1562</v>
      </c>
      <c r="P7090" s="52" t="s">
        <v>1152</v>
      </c>
      <c r="Q7090" s="52" t="s">
        <v>1539</v>
      </c>
      <c r="R7090" s="52" t="s">
        <v>3428</v>
      </c>
      <c r="S7090" s="52">
        <v>201511</v>
      </c>
      <c r="T7090" s="52" t="s">
        <v>47</v>
      </c>
      <c r="U7090" s="54">
        <v>0</v>
      </c>
      <c r="V7090" s="54">
        <v>-17196.849999999999</v>
      </c>
      <c r="W7090" s="52" t="s">
        <v>1152</v>
      </c>
      <c r="X7090" s="52" t="s">
        <v>460</v>
      </c>
      <c r="Y7090" s="52" t="s">
        <v>1152</v>
      </c>
      <c r="Z7090" s="52" t="s">
        <v>48</v>
      </c>
      <c r="AA7090" s="52" t="s">
        <v>2481</v>
      </c>
      <c r="AB7090" s="52" t="s">
        <v>42</v>
      </c>
      <c r="AC7090" s="52" t="s">
        <v>3402</v>
      </c>
      <c r="AD7090" s="52" t="s">
        <v>51</v>
      </c>
      <c r="AE7090" s="52" t="s">
        <v>1152</v>
      </c>
      <c r="AF7090" s="52" t="s">
        <v>1152</v>
      </c>
    </row>
    <row r="7091" spans="1:32" x14ac:dyDescent="0.25">
      <c r="A7091" s="52" t="s">
        <v>35</v>
      </c>
      <c r="B7091" s="52" t="s">
        <v>36</v>
      </c>
      <c r="C7091" s="52" t="s">
        <v>37</v>
      </c>
      <c r="D7091" s="52" t="s">
        <v>121</v>
      </c>
      <c r="E7091" s="52" t="s">
        <v>122</v>
      </c>
      <c r="F7091" s="52" t="s">
        <v>123</v>
      </c>
      <c r="G7091" s="52" t="s">
        <v>124</v>
      </c>
      <c r="H7091" s="52" t="s">
        <v>124</v>
      </c>
      <c r="I7091" s="52" t="s">
        <v>42</v>
      </c>
      <c r="J7091" s="52" t="s">
        <v>283</v>
      </c>
      <c r="K7091" s="52" t="s">
        <v>283</v>
      </c>
      <c r="L7091" s="52" t="s">
        <v>43</v>
      </c>
      <c r="M7091" s="52" t="s">
        <v>44</v>
      </c>
      <c r="N7091" s="52" t="s">
        <v>150</v>
      </c>
      <c r="O7091" s="52" t="s">
        <v>1534</v>
      </c>
      <c r="P7091" s="52" t="s">
        <v>1152</v>
      </c>
      <c r="Q7091" s="52" t="s">
        <v>1539</v>
      </c>
      <c r="R7091" s="52" t="s">
        <v>1152</v>
      </c>
      <c r="S7091" s="52">
        <v>201511</v>
      </c>
      <c r="T7091" s="52" t="s">
        <v>52</v>
      </c>
      <c r="U7091" s="54">
        <v>0</v>
      </c>
      <c r="V7091" s="54">
        <v>26935</v>
      </c>
      <c r="W7091" s="52" t="s">
        <v>1152</v>
      </c>
      <c r="X7091" s="52" t="s">
        <v>460</v>
      </c>
      <c r="Y7091" s="52" t="s">
        <v>1152</v>
      </c>
      <c r="Z7091" s="52" t="s">
        <v>48</v>
      </c>
      <c r="AA7091" s="52" t="s">
        <v>2481</v>
      </c>
      <c r="AB7091" s="52" t="s">
        <v>42</v>
      </c>
      <c r="AC7091" s="52" t="s">
        <v>3403</v>
      </c>
      <c r="AD7091" s="52" t="s">
        <v>51</v>
      </c>
      <c r="AE7091" s="52" t="s">
        <v>1152</v>
      </c>
      <c r="AF7091" s="52" t="s">
        <v>1152</v>
      </c>
    </row>
    <row r="7092" spans="1:32" x14ac:dyDescent="0.25">
      <c r="A7092" s="52" t="s">
        <v>35</v>
      </c>
      <c r="B7092" s="52" t="s">
        <v>36</v>
      </c>
      <c r="C7092" s="52" t="s">
        <v>37</v>
      </c>
      <c r="D7092" s="52" t="s">
        <v>121</v>
      </c>
      <c r="E7092" s="52" t="s">
        <v>122</v>
      </c>
      <c r="F7092" s="52" t="s">
        <v>123</v>
      </c>
      <c r="G7092" s="52" t="s">
        <v>124</v>
      </c>
      <c r="H7092" s="52" t="s">
        <v>124</v>
      </c>
      <c r="I7092" s="52" t="s">
        <v>42</v>
      </c>
      <c r="J7092" s="52" t="s">
        <v>285</v>
      </c>
      <c r="K7092" s="52" t="s">
        <v>285</v>
      </c>
      <c r="L7092" s="52" t="s">
        <v>43</v>
      </c>
      <c r="M7092" s="52" t="s">
        <v>44</v>
      </c>
      <c r="N7092" s="52" t="s">
        <v>150</v>
      </c>
      <c r="O7092" s="52" t="s">
        <v>1562</v>
      </c>
      <c r="P7092" s="52" t="s">
        <v>1152</v>
      </c>
      <c r="Q7092" s="52" t="s">
        <v>287</v>
      </c>
      <c r="R7092" s="52" t="s">
        <v>1152</v>
      </c>
      <c r="S7092" s="52">
        <v>201511</v>
      </c>
      <c r="T7092" s="52" t="s">
        <v>47</v>
      </c>
      <c r="U7092" s="54">
        <v>0</v>
      </c>
      <c r="V7092" s="54">
        <v>-84195</v>
      </c>
      <c r="W7092" s="52" t="s">
        <v>1152</v>
      </c>
      <c r="X7092" s="52" t="s">
        <v>288</v>
      </c>
      <c r="Y7092" s="52" t="s">
        <v>1152</v>
      </c>
      <c r="Z7092" s="52" t="s">
        <v>48</v>
      </c>
      <c r="AA7092" s="52" t="s">
        <v>2481</v>
      </c>
      <c r="AB7092" s="52" t="s">
        <v>42</v>
      </c>
      <c r="AC7092" s="52" t="s">
        <v>3402</v>
      </c>
      <c r="AD7092" s="52" t="s">
        <v>51</v>
      </c>
      <c r="AE7092" s="52" t="s">
        <v>1152</v>
      </c>
      <c r="AF7092" s="52" t="s">
        <v>1152</v>
      </c>
    </row>
    <row r="7093" spans="1:32" x14ac:dyDescent="0.25">
      <c r="A7093" s="52" t="s">
        <v>35</v>
      </c>
      <c r="B7093" s="52" t="s">
        <v>36</v>
      </c>
      <c r="C7093" s="52" t="s">
        <v>37</v>
      </c>
      <c r="D7093" s="52" t="s">
        <v>121</v>
      </c>
      <c r="E7093" s="52" t="s">
        <v>122</v>
      </c>
      <c r="F7093" s="52" t="s">
        <v>123</v>
      </c>
      <c r="G7093" s="52" t="s">
        <v>124</v>
      </c>
      <c r="H7093" s="52" t="s">
        <v>124</v>
      </c>
      <c r="I7093" s="52" t="s">
        <v>42</v>
      </c>
      <c r="J7093" s="52" t="s">
        <v>285</v>
      </c>
      <c r="K7093" s="52" t="s">
        <v>285</v>
      </c>
      <c r="L7093" s="52" t="s">
        <v>43</v>
      </c>
      <c r="M7093" s="52" t="s">
        <v>44</v>
      </c>
      <c r="N7093" s="52" t="s">
        <v>150</v>
      </c>
      <c r="O7093" s="52" t="s">
        <v>1534</v>
      </c>
      <c r="P7093" s="52" t="s">
        <v>1152</v>
      </c>
      <c r="Q7093" s="52" t="s">
        <v>287</v>
      </c>
      <c r="R7093" s="52" t="s">
        <v>1152</v>
      </c>
      <c r="S7093" s="52">
        <v>201511</v>
      </c>
      <c r="T7093" s="52" t="s">
        <v>52</v>
      </c>
      <c r="U7093" s="54">
        <v>0</v>
      </c>
      <c r="V7093" s="54">
        <v>59280</v>
      </c>
      <c r="W7093" s="52" t="s">
        <v>1152</v>
      </c>
      <c r="X7093" s="52" t="s">
        <v>288</v>
      </c>
      <c r="Y7093" s="52" t="s">
        <v>1152</v>
      </c>
      <c r="Z7093" s="52" t="s">
        <v>48</v>
      </c>
      <c r="AA7093" s="52" t="s">
        <v>2481</v>
      </c>
      <c r="AB7093" s="52" t="s">
        <v>42</v>
      </c>
      <c r="AC7093" s="52" t="s">
        <v>3403</v>
      </c>
      <c r="AD7093" s="52" t="s">
        <v>51</v>
      </c>
      <c r="AE7093" s="52" t="s">
        <v>1152</v>
      </c>
      <c r="AF7093" s="52" t="s">
        <v>1152</v>
      </c>
    </row>
    <row r="7094" spans="1:32" x14ac:dyDescent="0.25">
      <c r="A7094" s="52" t="s">
        <v>35</v>
      </c>
      <c r="B7094" s="52" t="s">
        <v>36</v>
      </c>
      <c r="C7094" s="52" t="s">
        <v>37</v>
      </c>
      <c r="D7094" s="52" t="s">
        <v>121</v>
      </c>
      <c r="E7094" s="52" t="s">
        <v>122</v>
      </c>
      <c r="F7094" s="52" t="s">
        <v>123</v>
      </c>
      <c r="G7094" s="52" t="s">
        <v>124</v>
      </c>
      <c r="H7094" s="52" t="s">
        <v>124</v>
      </c>
      <c r="I7094" s="52" t="s">
        <v>42</v>
      </c>
      <c r="J7094" s="52" t="s">
        <v>298</v>
      </c>
      <c r="K7094" s="52" t="s">
        <v>298</v>
      </c>
      <c r="L7094" s="52" t="s">
        <v>43</v>
      </c>
      <c r="M7094" s="52" t="s">
        <v>44</v>
      </c>
      <c r="N7094" s="52" t="s">
        <v>150</v>
      </c>
      <c r="O7094" s="52" t="s">
        <v>1562</v>
      </c>
      <c r="P7094" s="52" t="s">
        <v>1152</v>
      </c>
      <c r="Q7094" s="52" t="s">
        <v>3431</v>
      </c>
      <c r="R7094" s="52" t="s">
        <v>1152</v>
      </c>
      <c r="S7094" s="52">
        <v>201511</v>
      </c>
      <c r="T7094" s="52" t="s">
        <v>47</v>
      </c>
      <c r="U7094" s="54">
        <v>0</v>
      </c>
      <c r="V7094" s="54">
        <v>-79650</v>
      </c>
      <c r="W7094" s="52" t="s">
        <v>1152</v>
      </c>
      <c r="X7094" s="52" t="s">
        <v>1152</v>
      </c>
      <c r="Y7094" s="52" t="s">
        <v>1152</v>
      </c>
      <c r="Z7094" s="52" t="s">
        <v>48</v>
      </c>
      <c r="AA7094" s="52" t="s">
        <v>461</v>
      </c>
      <c r="AB7094" s="52" t="s">
        <v>42</v>
      </c>
      <c r="AC7094" s="52" t="s">
        <v>3432</v>
      </c>
      <c r="AD7094" s="52" t="s">
        <v>51</v>
      </c>
      <c r="AE7094" s="52" t="s">
        <v>1152</v>
      </c>
      <c r="AF7094" s="52" t="s">
        <v>1152</v>
      </c>
    </row>
    <row r="7095" spans="1:32" x14ac:dyDescent="0.25">
      <c r="A7095" s="52" t="s">
        <v>35</v>
      </c>
      <c r="B7095" s="52" t="s">
        <v>36</v>
      </c>
      <c r="C7095" s="52" t="s">
        <v>37</v>
      </c>
      <c r="D7095" s="52" t="s">
        <v>121</v>
      </c>
      <c r="E7095" s="52" t="s">
        <v>215</v>
      </c>
      <c r="F7095" s="52" t="s">
        <v>216</v>
      </c>
      <c r="G7095" s="52" t="s">
        <v>124</v>
      </c>
      <c r="H7095" s="52" t="s">
        <v>124</v>
      </c>
      <c r="I7095" s="52" t="s">
        <v>42</v>
      </c>
      <c r="J7095" s="52" t="s">
        <v>237</v>
      </c>
      <c r="K7095" s="52" t="s">
        <v>237</v>
      </c>
      <c r="L7095" s="52" t="s">
        <v>43</v>
      </c>
      <c r="M7095" s="52" t="s">
        <v>44</v>
      </c>
      <c r="N7095" s="52" t="s">
        <v>180</v>
      </c>
      <c r="O7095" s="52" t="s">
        <v>1562</v>
      </c>
      <c r="P7095" s="52" t="s">
        <v>1152</v>
      </c>
      <c r="Q7095" s="52" t="s">
        <v>3433</v>
      </c>
      <c r="R7095" s="52" t="s">
        <v>1152</v>
      </c>
      <c r="S7095" s="52">
        <v>201511</v>
      </c>
      <c r="T7095" s="52" t="s">
        <v>47</v>
      </c>
      <c r="U7095" s="54">
        <v>0</v>
      </c>
      <c r="V7095" s="54">
        <v>-2275</v>
      </c>
      <c r="W7095" s="52" t="s">
        <v>1152</v>
      </c>
      <c r="X7095" s="52" t="s">
        <v>1152</v>
      </c>
      <c r="Y7095" s="52" t="s">
        <v>1152</v>
      </c>
      <c r="Z7095" s="52" t="s">
        <v>48</v>
      </c>
      <c r="AA7095" s="52" t="s">
        <v>461</v>
      </c>
      <c r="AB7095" s="52" t="s">
        <v>42</v>
      </c>
      <c r="AC7095" s="52" t="s">
        <v>3434</v>
      </c>
      <c r="AD7095" s="52" t="s">
        <v>51</v>
      </c>
      <c r="AE7095" s="52" t="s">
        <v>1152</v>
      </c>
      <c r="AF7095" s="52" t="s">
        <v>1152</v>
      </c>
    </row>
    <row r="7096" spans="1:32" x14ac:dyDescent="0.25">
      <c r="A7096" s="52" t="s">
        <v>35</v>
      </c>
      <c r="B7096" s="52" t="s">
        <v>36</v>
      </c>
      <c r="C7096" s="52" t="s">
        <v>37</v>
      </c>
      <c r="D7096" s="52" t="s">
        <v>121</v>
      </c>
      <c r="E7096" s="52" t="s">
        <v>215</v>
      </c>
      <c r="F7096" s="52" t="s">
        <v>216</v>
      </c>
      <c r="G7096" s="52" t="s">
        <v>124</v>
      </c>
      <c r="H7096" s="52" t="s">
        <v>124</v>
      </c>
      <c r="I7096" s="52" t="s">
        <v>42</v>
      </c>
      <c r="J7096" s="52" t="s">
        <v>237</v>
      </c>
      <c r="K7096" s="52" t="s">
        <v>237</v>
      </c>
      <c r="L7096" s="52" t="s">
        <v>43</v>
      </c>
      <c r="M7096" s="52" t="s">
        <v>44</v>
      </c>
      <c r="N7096" s="52" t="s">
        <v>180</v>
      </c>
      <c r="O7096" s="52" t="s">
        <v>1555</v>
      </c>
      <c r="P7096" s="52" t="s">
        <v>1152</v>
      </c>
      <c r="Q7096" s="52" t="s">
        <v>1544</v>
      </c>
      <c r="R7096" s="52" t="s">
        <v>1152</v>
      </c>
      <c r="S7096" s="52">
        <v>201511</v>
      </c>
      <c r="T7096" s="52" t="s">
        <v>52</v>
      </c>
      <c r="U7096" s="54">
        <v>0</v>
      </c>
      <c r="V7096" s="54">
        <v>693200</v>
      </c>
      <c r="W7096" s="52" t="s">
        <v>1152</v>
      </c>
      <c r="X7096" s="52" t="s">
        <v>1152</v>
      </c>
      <c r="Y7096" s="52" t="s">
        <v>1152</v>
      </c>
      <c r="Z7096" s="52" t="s">
        <v>48</v>
      </c>
      <c r="AA7096" s="52" t="s">
        <v>2481</v>
      </c>
      <c r="AB7096" s="52" t="s">
        <v>42</v>
      </c>
      <c r="AC7096" s="52" t="s">
        <v>3422</v>
      </c>
      <c r="AD7096" s="52" t="s">
        <v>51</v>
      </c>
      <c r="AE7096" s="52" t="s">
        <v>1152</v>
      </c>
      <c r="AF7096" s="52" t="s">
        <v>1152</v>
      </c>
    </row>
    <row r="7097" spans="1:32" x14ac:dyDescent="0.25">
      <c r="A7097" s="52" t="s">
        <v>35</v>
      </c>
      <c r="B7097" s="52" t="s">
        <v>36</v>
      </c>
      <c r="C7097" s="52" t="s">
        <v>37</v>
      </c>
      <c r="D7097" s="52" t="s">
        <v>121</v>
      </c>
      <c r="E7097" s="52" t="s">
        <v>215</v>
      </c>
      <c r="F7097" s="52" t="s">
        <v>216</v>
      </c>
      <c r="G7097" s="52" t="s">
        <v>124</v>
      </c>
      <c r="H7097" s="52" t="s">
        <v>124</v>
      </c>
      <c r="I7097" s="52" t="s">
        <v>42</v>
      </c>
      <c r="J7097" s="52" t="s">
        <v>237</v>
      </c>
      <c r="K7097" s="52" t="s">
        <v>237</v>
      </c>
      <c r="L7097" s="52" t="s">
        <v>43</v>
      </c>
      <c r="M7097" s="52" t="s">
        <v>44</v>
      </c>
      <c r="N7097" s="52" t="s">
        <v>150</v>
      </c>
      <c r="O7097" s="52" t="s">
        <v>1555</v>
      </c>
      <c r="P7097" s="52" t="s">
        <v>1152</v>
      </c>
      <c r="Q7097" s="52" t="s">
        <v>1544</v>
      </c>
      <c r="R7097" s="52" t="s">
        <v>1152</v>
      </c>
      <c r="S7097" s="52">
        <v>201511</v>
      </c>
      <c r="T7097" s="52" t="s">
        <v>52</v>
      </c>
      <c r="U7097" s="54">
        <v>0</v>
      </c>
      <c r="V7097" s="54">
        <v>35246</v>
      </c>
      <c r="W7097" s="52" t="s">
        <v>1152</v>
      </c>
      <c r="X7097" s="52" t="s">
        <v>1152</v>
      </c>
      <c r="Y7097" s="52" t="s">
        <v>1152</v>
      </c>
      <c r="Z7097" s="52" t="s">
        <v>48</v>
      </c>
      <c r="AA7097" s="52" t="s">
        <v>2481</v>
      </c>
      <c r="AB7097" s="52" t="s">
        <v>42</v>
      </c>
      <c r="AC7097" s="52" t="s">
        <v>3422</v>
      </c>
      <c r="AD7097" s="52" t="s">
        <v>51</v>
      </c>
      <c r="AE7097" s="52" t="s">
        <v>1152</v>
      </c>
      <c r="AF7097" s="52" t="s">
        <v>1152</v>
      </c>
    </row>
    <row r="7098" spans="1:32" x14ac:dyDescent="0.25">
      <c r="A7098" s="52" t="s">
        <v>35</v>
      </c>
      <c r="B7098" s="52" t="s">
        <v>36</v>
      </c>
      <c r="C7098" s="52" t="s">
        <v>37</v>
      </c>
      <c r="D7098" s="52" t="s">
        <v>121</v>
      </c>
      <c r="E7098" s="52" t="s">
        <v>215</v>
      </c>
      <c r="F7098" s="52" t="s">
        <v>216</v>
      </c>
      <c r="G7098" s="52" t="s">
        <v>124</v>
      </c>
      <c r="H7098" s="52" t="s">
        <v>124</v>
      </c>
      <c r="I7098" s="52" t="s">
        <v>42</v>
      </c>
      <c r="J7098" s="52" t="s">
        <v>261</v>
      </c>
      <c r="K7098" s="52" t="s">
        <v>261</v>
      </c>
      <c r="L7098" s="52" t="s">
        <v>43</v>
      </c>
      <c r="M7098" s="52" t="s">
        <v>44</v>
      </c>
      <c r="N7098" s="52" t="s">
        <v>180</v>
      </c>
      <c r="O7098" s="52" t="s">
        <v>1534</v>
      </c>
      <c r="P7098" s="52" t="s">
        <v>1152</v>
      </c>
      <c r="Q7098" s="52" t="s">
        <v>1547</v>
      </c>
      <c r="R7098" s="52" t="s">
        <v>1152</v>
      </c>
      <c r="S7098" s="52">
        <v>201511</v>
      </c>
      <c r="T7098" s="52" t="s">
        <v>47</v>
      </c>
      <c r="U7098" s="54">
        <v>0</v>
      </c>
      <c r="V7098" s="54">
        <v>-572793</v>
      </c>
      <c r="W7098" s="52" t="s">
        <v>1152</v>
      </c>
      <c r="X7098" s="52" t="s">
        <v>1152</v>
      </c>
      <c r="Y7098" s="52" t="s">
        <v>1152</v>
      </c>
      <c r="Z7098" s="52" t="s">
        <v>48</v>
      </c>
      <c r="AA7098" s="52" t="s">
        <v>2481</v>
      </c>
      <c r="AB7098" s="52" t="s">
        <v>42</v>
      </c>
      <c r="AC7098" s="52" t="s">
        <v>3420</v>
      </c>
      <c r="AD7098" s="52" t="s">
        <v>51</v>
      </c>
      <c r="AE7098" s="52" t="s">
        <v>1152</v>
      </c>
      <c r="AF7098" s="52" t="s">
        <v>1152</v>
      </c>
    </row>
    <row r="7099" spans="1:32" x14ac:dyDescent="0.25">
      <c r="A7099" s="52" t="s">
        <v>35</v>
      </c>
      <c r="B7099" s="52" t="s">
        <v>36</v>
      </c>
      <c r="C7099" s="52" t="s">
        <v>37</v>
      </c>
      <c r="D7099" s="52" t="s">
        <v>121</v>
      </c>
      <c r="E7099" s="52" t="s">
        <v>122</v>
      </c>
      <c r="F7099" s="52" t="s">
        <v>123</v>
      </c>
      <c r="G7099" s="52" t="s">
        <v>124</v>
      </c>
      <c r="H7099" s="52" t="s">
        <v>124</v>
      </c>
      <c r="I7099" s="52" t="s">
        <v>42</v>
      </c>
      <c r="J7099" s="52" t="s">
        <v>125</v>
      </c>
      <c r="K7099" s="52" t="s">
        <v>125</v>
      </c>
      <c r="L7099" s="52" t="s">
        <v>43</v>
      </c>
      <c r="M7099" s="52" t="s">
        <v>44</v>
      </c>
      <c r="N7099" s="52" t="s">
        <v>131</v>
      </c>
      <c r="O7099" s="52" t="s">
        <v>127</v>
      </c>
      <c r="P7099" s="52" t="s">
        <v>1896</v>
      </c>
      <c r="Q7099" s="52" t="s">
        <v>3439</v>
      </c>
      <c r="R7099" s="52" t="s">
        <v>3440</v>
      </c>
      <c r="S7099" s="52">
        <v>201511</v>
      </c>
      <c r="T7099" s="52" t="s">
        <v>52</v>
      </c>
      <c r="U7099" s="54">
        <v>0</v>
      </c>
      <c r="V7099" s="54">
        <v>2775</v>
      </c>
      <c r="W7099" s="52" t="s">
        <v>42</v>
      </c>
      <c r="X7099" s="52" t="s">
        <v>42</v>
      </c>
      <c r="Y7099" s="52" t="s">
        <v>1152</v>
      </c>
      <c r="Z7099" s="52" t="s">
        <v>48</v>
      </c>
      <c r="AA7099" s="52" t="s">
        <v>144</v>
      </c>
      <c r="AB7099" s="52" t="s">
        <v>42</v>
      </c>
      <c r="AC7099" s="52" t="s">
        <v>3441</v>
      </c>
      <c r="AD7099" s="52" t="s">
        <v>146</v>
      </c>
      <c r="AE7099" s="52" t="s">
        <v>1152</v>
      </c>
      <c r="AF7099" s="52" t="s">
        <v>358</v>
      </c>
    </row>
    <row r="7100" spans="1:32" x14ac:dyDescent="0.25">
      <c r="A7100" s="52" t="s">
        <v>35</v>
      </c>
      <c r="B7100" s="52" t="s">
        <v>36</v>
      </c>
      <c r="C7100" s="52" t="s">
        <v>37</v>
      </c>
      <c r="D7100" s="52" t="s">
        <v>121</v>
      </c>
      <c r="E7100" s="52" t="s">
        <v>122</v>
      </c>
      <c r="F7100" s="52" t="s">
        <v>123</v>
      </c>
      <c r="G7100" s="52" t="s">
        <v>124</v>
      </c>
      <c r="H7100" s="52" t="s">
        <v>124</v>
      </c>
      <c r="I7100" s="52" t="s">
        <v>42</v>
      </c>
      <c r="J7100" s="52" t="s">
        <v>125</v>
      </c>
      <c r="K7100" s="52" t="s">
        <v>125</v>
      </c>
      <c r="L7100" s="52" t="s">
        <v>43</v>
      </c>
      <c r="M7100" s="52" t="s">
        <v>44</v>
      </c>
      <c r="N7100" s="52" t="s">
        <v>131</v>
      </c>
      <c r="O7100" s="52" t="s">
        <v>127</v>
      </c>
      <c r="P7100" s="52" t="s">
        <v>1896</v>
      </c>
      <c r="Q7100" s="52" t="s">
        <v>3439</v>
      </c>
      <c r="R7100" s="52" t="s">
        <v>3440</v>
      </c>
      <c r="S7100" s="52">
        <v>201511</v>
      </c>
      <c r="T7100" s="52" t="s">
        <v>52</v>
      </c>
      <c r="U7100" s="54">
        <v>0</v>
      </c>
      <c r="V7100" s="54">
        <v>100</v>
      </c>
      <c r="W7100" s="52" t="s">
        <v>42</v>
      </c>
      <c r="X7100" s="52" t="s">
        <v>42</v>
      </c>
      <c r="Y7100" s="52" t="s">
        <v>1152</v>
      </c>
      <c r="Z7100" s="52" t="s">
        <v>48</v>
      </c>
      <c r="AA7100" s="52" t="s">
        <v>144</v>
      </c>
      <c r="AB7100" s="52" t="s">
        <v>42</v>
      </c>
      <c r="AC7100" s="52" t="s">
        <v>3441</v>
      </c>
      <c r="AD7100" s="52" t="s">
        <v>146</v>
      </c>
      <c r="AE7100" s="52" t="s">
        <v>1152</v>
      </c>
      <c r="AF7100" s="52" t="s">
        <v>358</v>
      </c>
    </row>
    <row r="7101" spans="1:32" x14ac:dyDescent="0.25">
      <c r="A7101" s="52" t="s">
        <v>35</v>
      </c>
      <c r="B7101" s="52" t="s">
        <v>36</v>
      </c>
      <c r="C7101" s="52" t="s">
        <v>37</v>
      </c>
      <c r="D7101" s="52" t="s">
        <v>121</v>
      </c>
      <c r="E7101" s="52" t="s">
        <v>215</v>
      </c>
      <c r="F7101" s="52" t="s">
        <v>216</v>
      </c>
      <c r="G7101" s="52" t="s">
        <v>124</v>
      </c>
      <c r="H7101" s="52" t="s">
        <v>124</v>
      </c>
      <c r="I7101" s="52" t="s">
        <v>42</v>
      </c>
      <c r="J7101" s="52" t="s">
        <v>437</v>
      </c>
      <c r="K7101" s="52" t="s">
        <v>437</v>
      </c>
      <c r="L7101" s="52" t="s">
        <v>43</v>
      </c>
      <c r="M7101" s="52" t="s">
        <v>44</v>
      </c>
      <c r="N7101" s="52" t="s">
        <v>150</v>
      </c>
      <c r="O7101" s="52" t="s">
        <v>42</v>
      </c>
      <c r="P7101" s="52" t="s">
        <v>446</v>
      </c>
      <c r="Q7101" s="52" t="s">
        <v>575</v>
      </c>
      <c r="R7101" s="52" t="s">
        <v>3442</v>
      </c>
      <c r="S7101" s="52">
        <v>201511</v>
      </c>
      <c r="T7101" s="52" t="s">
        <v>52</v>
      </c>
      <c r="U7101" s="54">
        <v>4753.9399999999996</v>
      </c>
      <c r="V7101" s="54">
        <v>4753.9399999999996</v>
      </c>
      <c r="W7101" s="52" t="s">
        <v>340</v>
      </c>
      <c r="X7101" s="52" t="s">
        <v>577</v>
      </c>
      <c r="Y7101" s="52" t="s">
        <v>1152</v>
      </c>
      <c r="Z7101" s="52" t="s">
        <v>48</v>
      </c>
      <c r="AA7101" s="52" t="s">
        <v>315</v>
      </c>
      <c r="AB7101" s="52" t="s">
        <v>42</v>
      </c>
      <c r="AC7101" s="52" t="s">
        <v>3443</v>
      </c>
      <c r="AD7101" s="52" t="s">
        <v>146</v>
      </c>
      <c r="AE7101" s="52" t="s">
        <v>1152</v>
      </c>
      <c r="AF7101" s="52" t="s">
        <v>449</v>
      </c>
    </row>
    <row r="7102" spans="1:32" x14ac:dyDescent="0.25">
      <c r="A7102" s="52" t="s">
        <v>35</v>
      </c>
      <c r="B7102" s="52" t="s">
        <v>36</v>
      </c>
      <c r="C7102" s="52" t="s">
        <v>37</v>
      </c>
      <c r="D7102" s="52" t="s">
        <v>121</v>
      </c>
      <c r="E7102" s="52" t="s">
        <v>122</v>
      </c>
      <c r="F7102" s="52" t="s">
        <v>123</v>
      </c>
      <c r="G7102" s="52" t="s">
        <v>124</v>
      </c>
      <c r="H7102" s="52" t="s">
        <v>124</v>
      </c>
      <c r="I7102" s="52" t="s">
        <v>42</v>
      </c>
      <c r="J7102" s="52" t="s">
        <v>125</v>
      </c>
      <c r="K7102" s="52" t="s">
        <v>125</v>
      </c>
      <c r="L7102" s="52" t="s">
        <v>43</v>
      </c>
      <c r="M7102" s="52" t="s">
        <v>44</v>
      </c>
      <c r="N7102" s="52" t="s">
        <v>131</v>
      </c>
      <c r="O7102" s="52" t="s">
        <v>127</v>
      </c>
      <c r="P7102" s="52" t="s">
        <v>1896</v>
      </c>
      <c r="Q7102" s="52" t="s">
        <v>3439</v>
      </c>
      <c r="R7102" s="52" t="s">
        <v>3440</v>
      </c>
      <c r="S7102" s="52">
        <v>201511</v>
      </c>
      <c r="T7102" s="52" t="s">
        <v>52</v>
      </c>
      <c r="U7102" s="54">
        <v>0</v>
      </c>
      <c r="V7102" s="54">
        <v>2800</v>
      </c>
      <c r="W7102" s="52" t="s">
        <v>42</v>
      </c>
      <c r="X7102" s="52" t="s">
        <v>42</v>
      </c>
      <c r="Y7102" s="52" t="s">
        <v>1152</v>
      </c>
      <c r="Z7102" s="52" t="s">
        <v>48</v>
      </c>
      <c r="AA7102" s="52" t="s">
        <v>144</v>
      </c>
      <c r="AB7102" s="52" t="s">
        <v>42</v>
      </c>
      <c r="AC7102" s="52" t="s">
        <v>3441</v>
      </c>
      <c r="AD7102" s="52" t="s">
        <v>146</v>
      </c>
      <c r="AE7102" s="52" t="s">
        <v>1152</v>
      </c>
      <c r="AF7102" s="52" t="s">
        <v>358</v>
      </c>
    </row>
    <row r="7103" spans="1:32" x14ac:dyDescent="0.25">
      <c r="A7103" s="52" t="s">
        <v>35</v>
      </c>
      <c r="B7103" s="52" t="s">
        <v>36</v>
      </c>
      <c r="C7103" s="52" t="s">
        <v>37</v>
      </c>
      <c r="D7103" s="52" t="s">
        <v>121</v>
      </c>
      <c r="E7103" s="52" t="s">
        <v>122</v>
      </c>
      <c r="F7103" s="52" t="s">
        <v>123</v>
      </c>
      <c r="G7103" s="52" t="s">
        <v>124</v>
      </c>
      <c r="H7103" s="52" t="s">
        <v>124</v>
      </c>
      <c r="I7103" s="52" t="s">
        <v>42</v>
      </c>
      <c r="J7103" s="52" t="s">
        <v>125</v>
      </c>
      <c r="K7103" s="52" t="s">
        <v>125</v>
      </c>
      <c r="L7103" s="52" t="s">
        <v>43</v>
      </c>
      <c r="M7103" s="52" t="s">
        <v>44</v>
      </c>
      <c r="N7103" s="52" t="s">
        <v>131</v>
      </c>
      <c r="O7103" s="52" t="s">
        <v>127</v>
      </c>
      <c r="P7103" s="52" t="s">
        <v>1896</v>
      </c>
      <c r="Q7103" s="52" t="s">
        <v>3439</v>
      </c>
      <c r="R7103" s="52" t="s">
        <v>3440</v>
      </c>
      <c r="S7103" s="52">
        <v>201511</v>
      </c>
      <c r="T7103" s="52" t="s">
        <v>52</v>
      </c>
      <c r="U7103" s="54">
        <v>0</v>
      </c>
      <c r="V7103" s="54">
        <v>2900</v>
      </c>
      <c r="W7103" s="52" t="s">
        <v>42</v>
      </c>
      <c r="X7103" s="52" t="s">
        <v>42</v>
      </c>
      <c r="Y7103" s="52" t="s">
        <v>1152</v>
      </c>
      <c r="Z7103" s="52" t="s">
        <v>48</v>
      </c>
      <c r="AA7103" s="52" t="s">
        <v>144</v>
      </c>
      <c r="AB7103" s="52" t="s">
        <v>42</v>
      </c>
      <c r="AC7103" s="52" t="s">
        <v>3441</v>
      </c>
      <c r="AD7103" s="52" t="s">
        <v>146</v>
      </c>
      <c r="AE7103" s="52" t="s">
        <v>1152</v>
      </c>
      <c r="AF7103" s="52" t="s">
        <v>358</v>
      </c>
    </row>
    <row r="7104" spans="1:32" x14ac:dyDescent="0.25">
      <c r="A7104" s="52" t="s">
        <v>35</v>
      </c>
      <c r="B7104" s="52" t="s">
        <v>36</v>
      </c>
      <c r="C7104" s="52" t="s">
        <v>37</v>
      </c>
      <c r="D7104" s="52" t="s">
        <v>121</v>
      </c>
      <c r="E7104" s="52" t="s">
        <v>122</v>
      </c>
      <c r="F7104" s="52" t="s">
        <v>123</v>
      </c>
      <c r="G7104" s="52" t="s">
        <v>124</v>
      </c>
      <c r="H7104" s="52" t="s">
        <v>124</v>
      </c>
      <c r="I7104" s="52" t="s">
        <v>42</v>
      </c>
      <c r="J7104" s="52" t="s">
        <v>125</v>
      </c>
      <c r="K7104" s="52" t="s">
        <v>125</v>
      </c>
      <c r="L7104" s="52" t="s">
        <v>43</v>
      </c>
      <c r="M7104" s="52" t="s">
        <v>44</v>
      </c>
      <c r="N7104" s="52" t="s">
        <v>131</v>
      </c>
      <c r="O7104" s="52" t="s">
        <v>42</v>
      </c>
      <c r="P7104" s="52" t="s">
        <v>311</v>
      </c>
      <c r="Q7104" s="52" t="s">
        <v>3444</v>
      </c>
      <c r="R7104" s="52" t="s">
        <v>3445</v>
      </c>
      <c r="S7104" s="52">
        <v>201511</v>
      </c>
      <c r="T7104" s="52" t="s">
        <v>52</v>
      </c>
      <c r="U7104" s="54">
        <v>0</v>
      </c>
      <c r="V7104" s="54">
        <v>16.670000000000002</v>
      </c>
      <c r="W7104" s="52" t="s">
        <v>42</v>
      </c>
      <c r="X7104" s="52" t="s">
        <v>3446</v>
      </c>
      <c r="Y7104" s="52" t="s">
        <v>1152</v>
      </c>
      <c r="Z7104" s="52" t="s">
        <v>48</v>
      </c>
      <c r="AA7104" s="52" t="s">
        <v>315</v>
      </c>
      <c r="AB7104" s="52" t="s">
        <v>42</v>
      </c>
      <c r="AC7104" s="52" t="s">
        <v>3447</v>
      </c>
      <c r="AD7104" s="52" t="s">
        <v>146</v>
      </c>
      <c r="AE7104" s="52" t="s">
        <v>1152</v>
      </c>
      <c r="AF7104" s="52" t="s">
        <v>316</v>
      </c>
    </row>
    <row r="7105" spans="1:32" x14ac:dyDescent="0.25">
      <c r="A7105" s="52" t="s">
        <v>35</v>
      </c>
      <c r="B7105" s="52" t="s">
        <v>36</v>
      </c>
      <c r="C7105" s="52" t="s">
        <v>37</v>
      </c>
      <c r="D7105" s="52" t="s">
        <v>121</v>
      </c>
      <c r="E7105" s="52" t="s">
        <v>122</v>
      </c>
      <c r="F7105" s="52" t="s">
        <v>123</v>
      </c>
      <c r="G7105" s="52" t="s">
        <v>124</v>
      </c>
      <c r="H7105" s="52" t="s">
        <v>124</v>
      </c>
      <c r="I7105" s="52" t="s">
        <v>42</v>
      </c>
      <c r="J7105" s="52" t="s">
        <v>125</v>
      </c>
      <c r="K7105" s="52" t="s">
        <v>125</v>
      </c>
      <c r="L7105" s="52" t="s">
        <v>43</v>
      </c>
      <c r="M7105" s="52" t="s">
        <v>44</v>
      </c>
      <c r="N7105" s="52" t="s">
        <v>131</v>
      </c>
      <c r="O7105" s="52" t="s">
        <v>42</v>
      </c>
      <c r="P7105" s="52" t="s">
        <v>311</v>
      </c>
      <c r="Q7105" s="52" t="s">
        <v>3448</v>
      </c>
      <c r="R7105" s="52" t="s">
        <v>3445</v>
      </c>
      <c r="S7105" s="52">
        <v>201511</v>
      </c>
      <c r="T7105" s="52" t="s">
        <v>52</v>
      </c>
      <c r="U7105" s="54">
        <v>0</v>
      </c>
      <c r="V7105" s="54">
        <v>152.71</v>
      </c>
      <c r="W7105" s="52" t="s">
        <v>42</v>
      </c>
      <c r="X7105" s="52" t="s">
        <v>3446</v>
      </c>
      <c r="Y7105" s="52" t="s">
        <v>1152</v>
      </c>
      <c r="Z7105" s="52" t="s">
        <v>48</v>
      </c>
      <c r="AA7105" s="52" t="s">
        <v>315</v>
      </c>
      <c r="AB7105" s="52" t="s">
        <v>42</v>
      </c>
      <c r="AC7105" s="52" t="s">
        <v>3447</v>
      </c>
      <c r="AD7105" s="52" t="s">
        <v>146</v>
      </c>
      <c r="AE7105" s="52" t="s">
        <v>1152</v>
      </c>
      <c r="AF7105" s="52" t="s">
        <v>316</v>
      </c>
    </row>
    <row r="7106" spans="1:32" x14ac:dyDescent="0.25">
      <c r="A7106" s="52" t="s">
        <v>35</v>
      </c>
      <c r="B7106" s="52" t="s">
        <v>36</v>
      </c>
      <c r="C7106" s="52" t="s">
        <v>37</v>
      </c>
      <c r="D7106" s="52" t="s">
        <v>121</v>
      </c>
      <c r="E7106" s="52" t="s">
        <v>122</v>
      </c>
      <c r="F7106" s="52" t="s">
        <v>123</v>
      </c>
      <c r="G7106" s="52" t="s">
        <v>124</v>
      </c>
      <c r="H7106" s="52" t="s">
        <v>124</v>
      </c>
      <c r="I7106" s="52" t="s">
        <v>42</v>
      </c>
      <c r="J7106" s="52" t="s">
        <v>125</v>
      </c>
      <c r="K7106" s="52" t="s">
        <v>125</v>
      </c>
      <c r="L7106" s="52" t="s">
        <v>43</v>
      </c>
      <c r="M7106" s="52" t="s">
        <v>44</v>
      </c>
      <c r="N7106" s="52" t="s">
        <v>131</v>
      </c>
      <c r="O7106" s="52" t="s">
        <v>42</v>
      </c>
      <c r="P7106" s="52" t="s">
        <v>311</v>
      </c>
      <c r="Q7106" s="52" t="s">
        <v>3449</v>
      </c>
      <c r="R7106" s="52" t="s">
        <v>3445</v>
      </c>
      <c r="S7106" s="52">
        <v>201511</v>
      </c>
      <c r="T7106" s="52" t="s">
        <v>52</v>
      </c>
      <c r="U7106" s="54">
        <v>0</v>
      </c>
      <c r="V7106" s="54">
        <v>23.62</v>
      </c>
      <c r="W7106" s="52" t="s">
        <v>42</v>
      </c>
      <c r="X7106" s="52" t="s">
        <v>3446</v>
      </c>
      <c r="Y7106" s="52" t="s">
        <v>1152</v>
      </c>
      <c r="Z7106" s="52" t="s">
        <v>48</v>
      </c>
      <c r="AA7106" s="52" t="s">
        <v>315</v>
      </c>
      <c r="AB7106" s="52" t="s">
        <v>42</v>
      </c>
      <c r="AC7106" s="52" t="s">
        <v>3447</v>
      </c>
      <c r="AD7106" s="52" t="s">
        <v>146</v>
      </c>
      <c r="AE7106" s="52" t="s">
        <v>1152</v>
      </c>
      <c r="AF7106" s="52" t="s">
        <v>316</v>
      </c>
    </row>
    <row r="7107" spans="1:32" x14ac:dyDescent="0.25">
      <c r="A7107" s="52" t="s">
        <v>35</v>
      </c>
      <c r="B7107" s="52" t="s">
        <v>36</v>
      </c>
      <c r="C7107" s="52" t="s">
        <v>37</v>
      </c>
      <c r="D7107" s="52" t="s">
        <v>121</v>
      </c>
      <c r="E7107" s="52" t="s">
        <v>122</v>
      </c>
      <c r="F7107" s="52" t="s">
        <v>123</v>
      </c>
      <c r="G7107" s="52" t="s">
        <v>124</v>
      </c>
      <c r="H7107" s="52" t="s">
        <v>124</v>
      </c>
      <c r="I7107" s="52" t="s">
        <v>42</v>
      </c>
      <c r="J7107" s="52" t="s">
        <v>125</v>
      </c>
      <c r="K7107" s="52" t="s">
        <v>125</v>
      </c>
      <c r="L7107" s="52" t="s">
        <v>43</v>
      </c>
      <c r="M7107" s="52" t="s">
        <v>44</v>
      </c>
      <c r="N7107" s="52" t="s">
        <v>131</v>
      </c>
      <c r="O7107" s="52" t="s">
        <v>42</v>
      </c>
      <c r="P7107" s="52" t="s">
        <v>311</v>
      </c>
      <c r="Q7107" s="52" t="s">
        <v>3450</v>
      </c>
      <c r="R7107" s="52" t="s">
        <v>3445</v>
      </c>
      <c r="S7107" s="52">
        <v>201511</v>
      </c>
      <c r="T7107" s="52" t="s">
        <v>52</v>
      </c>
      <c r="U7107" s="54">
        <v>0</v>
      </c>
      <c r="V7107" s="54">
        <v>13.55</v>
      </c>
      <c r="W7107" s="52" t="s">
        <v>42</v>
      </c>
      <c r="X7107" s="52" t="s">
        <v>3446</v>
      </c>
      <c r="Y7107" s="52" t="s">
        <v>1152</v>
      </c>
      <c r="Z7107" s="52" t="s">
        <v>48</v>
      </c>
      <c r="AA7107" s="52" t="s">
        <v>315</v>
      </c>
      <c r="AB7107" s="52" t="s">
        <v>42</v>
      </c>
      <c r="AC7107" s="52" t="s">
        <v>3447</v>
      </c>
      <c r="AD7107" s="52" t="s">
        <v>146</v>
      </c>
      <c r="AE7107" s="52" t="s">
        <v>1152</v>
      </c>
      <c r="AF7107" s="52" t="s">
        <v>316</v>
      </c>
    </row>
    <row r="7108" spans="1:32" x14ac:dyDescent="0.25">
      <c r="A7108" s="52" t="s">
        <v>35</v>
      </c>
      <c r="B7108" s="52" t="s">
        <v>36</v>
      </c>
      <c r="C7108" s="52" t="s">
        <v>37</v>
      </c>
      <c r="D7108" s="52" t="s">
        <v>121</v>
      </c>
      <c r="E7108" s="52" t="s">
        <v>122</v>
      </c>
      <c r="F7108" s="52" t="s">
        <v>123</v>
      </c>
      <c r="G7108" s="52" t="s">
        <v>124</v>
      </c>
      <c r="H7108" s="52" t="s">
        <v>124</v>
      </c>
      <c r="I7108" s="52" t="s">
        <v>42</v>
      </c>
      <c r="J7108" s="52" t="s">
        <v>125</v>
      </c>
      <c r="K7108" s="52" t="s">
        <v>125</v>
      </c>
      <c r="L7108" s="52" t="s">
        <v>43</v>
      </c>
      <c r="M7108" s="52" t="s">
        <v>44</v>
      </c>
      <c r="N7108" s="52" t="s">
        <v>131</v>
      </c>
      <c r="O7108" s="52" t="s">
        <v>42</v>
      </c>
      <c r="P7108" s="52" t="s">
        <v>311</v>
      </c>
      <c r="Q7108" s="52" t="s">
        <v>3451</v>
      </c>
      <c r="R7108" s="52" t="s">
        <v>3445</v>
      </c>
      <c r="S7108" s="52">
        <v>201511</v>
      </c>
      <c r="T7108" s="52" t="s">
        <v>52</v>
      </c>
      <c r="U7108" s="54">
        <v>0</v>
      </c>
      <c r="V7108" s="54">
        <v>13.23</v>
      </c>
      <c r="W7108" s="52" t="s">
        <v>42</v>
      </c>
      <c r="X7108" s="52" t="s">
        <v>3446</v>
      </c>
      <c r="Y7108" s="52" t="s">
        <v>1152</v>
      </c>
      <c r="Z7108" s="52" t="s">
        <v>48</v>
      </c>
      <c r="AA7108" s="52" t="s">
        <v>315</v>
      </c>
      <c r="AB7108" s="52" t="s">
        <v>42</v>
      </c>
      <c r="AC7108" s="52" t="s">
        <v>3447</v>
      </c>
      <c r="AD7108" s="52" t="s">
        <v>146</v>
      </c>
      <c r="AE7108" s="52" t="s">
        <v>1152</v>
      </c>
      <c r="AF7108" s="52" t="s">
        <v>316</v>
      </c>
    </row>
    <row r="7109" spans="1:32" x14ac:dyDescent="0.25">
      <c r="A7109" s="52" t="s">
        <v>35</v>
      </c>
      <c r="B7109" s="52" t="s">
        <v>36</v>
      </c>
      <c r="C7109" s="52" t="s">
        <v>37</v>
      </c>
      <c r="D7109" s="52" t="s">
        <v>121</v>
      </c>
      <c r="E7109" s="52" t="s">
        <v>122</v>
      </c>
      <c r="F7109" s="52" t="s">
        <v>123</v>
      </c>
      <c r="G7109" s="52" t="s">
        <v>124</v>
      </c>
      <c r="H7109" s="52" t="s">
        <v>124</v>
      </c>
      <c r="I7109" s="52" t="s">
        <v>42</v>
      </c>
      <c r="J7109" s="52" t="s">
        <v>140</v>
      </c>
      <c r="K7109" s="52" t="s">
        <v>140</v>
      </c>
      <c r="L7109" s="52" t="s">
        <v>43</v>
      </c>
      <c r="M7109" s="52" t="s">
        <v>44</v>
      </c>
      <c r="N7109" s="52" t="s">
        <v>150</v>
      </c>
      <c r="O7109" s="52" t="s">
        <v>42</v>
      </c>
      <c r="P7109" s="52" t="s">
        <v>690</v>
      </c>
      <c r="Q7109" s="52" t="s">
        <v>2710</v>
      </c>
      <c r="R7109" s="52" t="s">
        <v>3452</v>
      </c>
      <c r="S7109" s="52">
        <v>201511</v>
      </c>
      <c r="T7109" s="52" t="s">
        <v>52</v>
      </c>
      <c r="U7109" s="54">
        <v>14849.16</v>
      </c>
      <c r="V7109" s="54">
        <v>14849.16</v>
      </c>
      <c r="W7109" s="52" t="s">
        <v>340</v>
      </c>
      <c r="X7109" s="52" t="s">
        <v>2503</v>
      </c>
      <c r="Y7109" s="52" t="s">
        <v>1152</v>
      </c>
      <c r="Z7109" s="52" t="s">
        <v>48</v>
      </c>
      <c r="AA7109" s="52" t="s">
        <v>315</v>
      </c>
      <c r="AB7109" s="52" t="s">
        <v>42</v>
      </c>
      <c r="AC7109" s="52" t="s">
        <v>3453</v>
      </c>
      <c r="AD7109" s="52" t="s">
        <v>146</v>
      </c>
      <c r="AE7109" s="52" t="s">
        <v>1152</v>
      </c>
      <c r="AF7109" s="52" t="s">
        <v>694</v>
      </c>
    </row>
    <row r="7110" spans="1:32" x14ac:dyDescent="0.25">
      <c r="A7110" s="52" t="s">
        <v>35</v>
      </c>
      <c r="B7110" s="52" t="s">
        <v>36</v>
      </c>
      <c r="C7110" s="52" t="s">
        <v>37</v>
      </c>
      <c r="D7110" s="52" t="s">
        <v>121</v>
      </c>
      <c r="E7110" s="52" t="s">
        <v>122</v>
      </c>
      <c r="F7110" s="52" t="s">
        <v>123</v>
      </c>
      <c r="G7110" s="52" t="s">
        <v>124</v>
      </c>
      <c r="H7110" s="52" t="s">
        <v>124</v>
      </c>
      <c r="I7110" s="52" t="s">
        <v>42</v>
      </c>
      <c r="J7110" s="52" t="s">
        <v>140</v>
      </c>
      <c r="K7110" s="52" t="s">
        <v>140</v>
      </c>
      <c r="L7110" s="52" t="s">
        <v>43</v>
      </c>
      <c r="M7110" s="52" t="s">
        <v>44</v>
      </c>
      <c r="N7110" s="52" t="s">
        <v>150</v>
      </c>
      <c r="O7110" s="52" t="s">
        <v>42</v>
      </c>
      <c r="P7110" s="52" t="s">
        <v>690</v>
      </c>
      <c r="Q7110" s="52" t="s">
        <v>2710</v>
      </c>
      <c r="R7110" s="52" t="s">
        <v>3454</v>
      </c>
      <c r="S7110" s="52">
        <v>201511</v>
      </c>
      <c r="T7110" s="52" t="s">
        <v>52</v>
      </c>
      <c r="U7110" s="54">
        <v>14849.16</v>
      </c>
      <c r="V7110" s="54">
        <v>14849.16</v>
      </c>
      <c r="W7110" s="52" t="s">
        <v>340</v>
      </c>
      <c r="X7110" s="52" t="s">
        <v>2503</v>
      </c>
      <c r="Y7110" s="52" t="s">
        <v>1152</v>
      </c>
      <c r="Z7110" s="52" t="s">
        <v>48</v>
      </c>
      <c r="AA7110" s="52" t="s">
        <v>315</v>
      </c>
      <c r="AB7110" s="52" t="s">
        <v>42</v>
      </c>
      <c r="AC7110" s="52" t="s">
        <v>3453</v>
      </c>
      <c r="AD7110" s="52" t="s">
        <v>146</v>
      </c>
      <c r="AE7110" s="52" t="s">
        <v>1152</v>
      </c>
      <c r="AF7110" s="52" t="s">
        <v>694</v>
      </c>
    </row>
    <row r="7111" spans="1:32" x14ac:dyDescent="0.25">
      <c r="A7111" s="52" t="s">
        <v>35</v>
      </c>
      <c r="B7111" s="52" t="s">
        <v>36</v>
      </c>
      <c r="C7111" s="52" t="s">
        <v>37</v>
      </c>
      <c r="D7111" s="52" t="s">
        <v>121</v>
      </c>
      <c r="E7111" s="52" t="s">
        <v>122</v>
      </c>
      <c r="F7111" s="52" t="s">
        <v>123</v>
      </c>
      <c r="G7111" s="52" t="s">
        <v>124</v>
      </c>
      <c r="H7111" s="52" t="s">
        <v>124</v>
      </c>
      <c r="I7111" s="52" t="s">
        <v>42</v>
      </c>
      <c r="J7111" s="52" t="s">
        <v>140</v>
      </c>
      <c r="K7111" s="52" t="s">
        <v>140</v>
      </c>
      <c r="L7111" s="52" t="s">
        <v>43</v>
      </c>
      <c r="M7111" s="52" t="s">
        <v>44</v>
      </c>
      <c r="N7111" s="52" t="s">
        <v>134</v>
      </c>
      <c r="O7111" s="52" t="s">
        <v>42</v>
      </c>
      <c r="P7111" s="52" t="s">
        <v>690</v>
      </c>
      <c r="Q7111" s="52" t="s">
        <v>135</v>
      </c>
      <c r="R7111" s="52" t="s">
        <v>3452</v>
      </c>
      <c r="S7111" s="52">
        <v>201511</v>
      </c>
      <c r="T7111" s="52" t="s">
        <v>52</v>
      </c>
      <c r="U7111" s="54">
        <v>0</v>
      </c>
      <c r="V7111" s="54">
        <v>512.07000000000005</v>
      </c>
      <c r="W7111" s="52" t="s">
        <v>1152</v>
      </c>
      <c r="X7111" s="52" t="s">
        <v>2503</v>
      </c>
      <c r="Y7111" s="52" t="s">
        <v>1152</v>
      </c>
      <c r="Z7111" s="52" t="s">
        <v>48</v>
      </c>
      <c r="AA7111" s="52" t="s">
        <v>315</v>
      </c>
      <c r="AB7111" s="52" t="s">
        <v>42</v>
      </c>
      <c r="AC7111" s="52" t="s">
        <v>3453</v>
      </c>
      <c r="AD7111" s="52" t="s">
        <v>146</v>
      </c>
      <c r="AE7111" s="52" t="s">
        <v>1152</v>
      </c>
      <c r="AF7111" s="52" t="s">
        <v>694</v>
      </c>
    </row>
    <row r="7112" spans="1:32" x14ac:dyDescent="0.25">
      <c r="A7112" s="52" t="s">
        <v>35</v>
      </c>
      <c r="B7112" s="52" t="s">
        <v>36</v>
      </c>
      <c r="C7112" s="52" t="s">
        <v>37</v>
      </c>
      <c r="D7112" s="52" t="s">
        <v>121</v>
      </c>
      <c r="E7112" s="52" t="s">
        <v>122</v>
      </c>
      <c r="F7112" s="52" t="s">
        <v>123</v>
      </c>
      <c r="G7112" s="52" t="s">
        <v>124</v>
      </c>
      <c r="H7112" s="52" t="s">
        <v>124</v>
      </c>
      <c r="I7112" s="52" t="s">
        <v>42</v>
      </c>
      <c r="J7112" s="52" t="s">
        <v>500</v>
      </c>
      <c r="K7112" s="52" t="s">
        <v>500</v>
      </c>
      <c r="L7112" s="52" t="s">
        <v>43</v>
      </c>
      <c r="M7112" s="52" t="s">
        <v>44</v>
      </c>
      <c r="N7112" s="52" t="s">
        <v>162</v>
      </c>
      <c r="O7112" s="52" t="s">
        <v>42</v>
      </c>
      <c r="P7112" s="52" t="s">
        <v>808</v>
      </c>
      <c r="Q7112" s="52" t="s">
        <v>1789</v>
      </c>
      <c r="R7112" s="52" t="s">
        <v>3455</v>
      </c>
      <c r="S7112" s="52">
        <v>201511</v>
      </c>
      <c r="T7112" s="52" t="s">
        <v>52</v>
      </c>
      <c r="U7112" s="54">
        <v>9925.5</v>
      </c>
      <c r="V7112" s="54">
        <v>9925.5</v>
      </c>
      <c r="W7112" s="52" t="s">
        <v>340</v>
      </c>
      <c r="X7112" s="52" t="s">
        <v>807</v>
      </c>
      <c r="Y7112" s="52" t="s">
        <v>1152</v>
      </c>
      <c r="Z7112" s="52" t="s">
        <v>48</v>
      </c>
      <c r="AA7112" s="52" t="s">
        <v>315</v>
      </c>
      <c r="AB7112" s="52" t="s">
        <v>42</v>
      </c>
      <c r="AC7112" s="52" t="s">
        <v>3456</v>
      </c>
      <c r="AD7112" s="52" t="s">
        <v>146</v>
      </c>
      <c r="AE7112" s="52" t="s">
        <v>1152</v>
      </c>
      <c r="AF7112" s="52" t="s">
        <v>812</v>
      </c>
    </row>
    <row r="7113" spans="1:32" x14ac:dyDescent="0.25">
      <c r="A7113" s="52" t="s">
        <v>35</v>
      </c>
      <c r="B7113" s="52" t="s">
        <v>36</v>
      </c>
      <c r="C7113" s="52" t="s">
        <v>37</v>
      </c>
      <c r="D7113" s="52" t="s">
        <v>121</v>
      </c>
      <c r="E7113" s="52" t="s">
        <v>122</v>
      </c>
      <c r="F7113" s="52" t="s">
        <v>123</v>
      </c>
      <c r="G7113" s="52" t="s">
        <v>124</v>
      </c>
      <c r="H7113" s="52" t="s">
        <v>124</v>
      </c>
      <c r="I7113" s="52" t="s">
        <v>42</v>
      </c>
      <c r="J7113" s="52" t="s">
        <v>174</v>
      </c>
      <c r="K7113" s="52" t="s">
        <v>174</v>
      </c>
      <c r="L7113" s="52" t="s">
        <v>43</v>
      </c>
      <c r="M7113" s="52" t="s">
        <v>44</v>
      </c>
      <c r="N7113" s="52" t="s">
        <v>150</v>
      </c>
      <c r="O7113" s="52" t="s">
        <v>42</v>
      </c>
      <c r="P7113" s="52" t="s">
        <v>522</v>
      </c>
      <c r="Q7113" s="52" t="s">
        <v>529</v>
      </c>
      <c r="R7113" s="52" t="s">
        <v>3468</v>
      </c>
      <c r="S7113" s="52">
        <v>201511</v>
      </c>
      <c r="T7113" s="52" t="s">
        <v>52</v>
      </c>
      <c r="U7113" s="54">
        <v>315234.86</v>
      </c>
      <c r="V7113" s="54">
        <v>315234.86</v>
      </c>
      <c r="W7113" s="52" t="s">
        <v>340</v>
      </c>
      <c r="X7113" s="52" t="s">
        <v>177</v>
      </c>
      <c r="Y7113" s="52" t="s">
        <v>1152</v>
      </c>
      <c r="Z7113" s="52" t="s">
        <v>48</v>
      </c>
      <c r="AA7113" s="52" t="s">
        <v>315</v>
      </c>
      <c r="AB7113" s="52" t="s">
        <v>42</v>
      </c>
      <c r="AC7113" s="52" t="s">
        <v>3469</v>
      </c>
      <c r="AD7113" s="52" t="s">
        <v>146</v>
      </c>
      <c r="AE7113" s="52" t="s">
        <v>1152</v>
      </c>
      <c r="AF7113" s="52" t="s">
        <v>525</v>
      </c>
    </row>
    <row r="7114" spans="1:32" x14ac:dyDescent="0.25">
      <c r="A7114" s="52" t="s">
        <v>35</v>
      </c>
      <c r="B7114" s="52" t="s">
        <v>36</v>
      </c>
      <c r="C7114" s="52" t="s">
        <v>37</v>
      </c>
      <c r="D7114" s="52" t="s">
        <v>121</v>
      </c>
      <c r="E7114" s="52" t="s">
        <v>122</v>
      </c>
      <c r="F7114" s="52" t="s">
        <v>123</v>
      </c>
      <c r="G7114" s="52" t="s">
        <v>124</v>
      </c>
      <c r="H7114" s="52" t="s">
        <v>124</v>
      </c>
      <c r="I7114" s="52" t="s">
        <v>42</v>
      </c>
      <c r="J7114" s="52" t="s">
        <v>174</v>
      </c>
      <c r="K7114" s="52" t="s">
        <v>174</v>
      </c>
      <c r="L7114" s="52" t="s">
        <v>43</v>
      </c>
      <c r="M7114" s="52" t="s">
        <v>44</v>
      </c>
      <c r="N7114" s="52" t="s">
        <v>180</v>
      </c>
      <c r="O7114" s="52" t="s">
        <v>42</v>
      </c>
      <c r="P7114" s="52" t="s">
        <v>522</v>
      </c>
      <c r="Q7114" s="52" t="s">
        <v>523</v>
      </c>
      <c r="R7114" s="52" t="s">
        <v>3468</v>
      </c>
      <c r="S7114" s="52">
        <v>201511</v>
      </c>
      <c r="T7114" s="52" t="s">
        <v>52</v>
      </c>
      <c r="U7114" s="54">
        <v>275609.49</v>
      </c>
      <c r="V7114" s="54">
        <v>275609.49</v>
      </c>
      <c r="W7114" s="52" t="s">
        <v>340</v>
      </c>
      <c r="X7114" s="52" t="s">
        <v>177</v>
      </c>
      <c r="Y7114" s="52" t="s">
        <v>1152</v>
      </c>
      <c r="Z7114" s="52" t="s">
        <v>48</v>
      </c>
      <c r="AA7114" s="52" t="s">
        <v>315</v>
      </c>
      <c r="AB7114" s="52" t="s">
        <v>42</v>
      </c>
      <c r="AC7114" s="52" t="s">
        <v>3469</v>
      </c>
      <c r="AD7114" s="52" t="s">
        <v>146</v>
      </c>
      <c r="AE7114" s="52" t="s">
        <v>1152</v>
      </c>
      <c r="AF7114" s="52" t="s">
        <v>525</v>
      </c>
    </row>
    <row r="7115" spans="1:32" x14ac:dyDescent="0.25">
      <c r="A7115" s="52" t="s">
        <v>35</v>
      </c>
      <c r="B7115" s="52" t="s">
        <v>36</v>
      </c>
      <c r="C7115" s="52" t="s">
        <v>37</v>
      </c>
      <c r="D7115" s="52" t="s">
        <v>121</v>
      </c>
      <c r="E7115" s="52" t="s">
        <v>122</v>
      </c>
      <c r="F7115" s="52" t="s">
        <v>123</v>
      </c>
      <c r="G7115" s="52" t="s">
        <v>124</v>
      </c>
      <c r="H7115" s="52" t="s">
        <v>124</v>
      </c>
      <c r="I7115" s="52" t="s">
        <v>42</v>
      </c>
      <c r="J7115" s="52" t="s">
        <v>182</v>
      </c>
      <c r="K7115" s="52" t="s">
        <v>182</v>
      </c>
      <c r="L7115" s="52" t="s">
        <v>43</v>
      </c>
      <c r="M7115" s="52" t="s">
        <v>44</v>
      </c>
      <c r="N7115" s="52" t="s">
        <v>150</v>
      </c>
      <c r="O7115" s="52" t="s">
        <v>42</v>
      </c>
      <c r="P7115" s="52" t="s">
        <v>522</v>
      </c>
      <c r="Q7115" s="52" t="s">
        <v>531</v>
      </c>
      <c r="R7115" s="52" t="s">
        <v>3468</v>
      </c>
      <c r="S7115" s="52">
        <v>201511</v>
      </c>
      <c r="T7115" s="52" t="s">
        <v>52</v>
      </c>
      <c r="U7115" s="54">
        <v>255197.63</v>
      </c>
      <c r="V7115" s="54">
        <v>255197.63</v>
      </c>
      <c r="W7115" s="52" t="s">
        <v>340</v>
      </c>
      <c r="X7115" s="52" t="s">
        <v>177</v>
      </c>
      <c r="Y7115" s="52" t="s">
        <v>1152</v>
      </c>
      <c r="Z7115" s="52" t="s">
        <v>48</v>
      </c>
      <c r="AA7115" s="52" t="s">
        <v>315</v>
      </c>
      <c r="AB7115" s="52" t="s">
        <v>42</v>
      </c>
      <c r="AC7115" s="52" t="s">
        <v>3469</v>
      </c>
      <c r="AD7115" s="52" t="s">
        <v>146</v>
      </c>
      <c r="AE7115" s="52" t="s">
        <v>1152</v>
      </c>
      <c r="AF7115" s="52" t="s">
        <v>525</v>
      </c>
    </row>
    <row r="7116" spans="1:32" x14ac:dyDescent="0.25">
      <c r="A7116" s="52" t="s">
        <v>35</v>
      </c>
      <c r="B7116" s="52" t="s">
        <v>36</v>
      </c>
      <c r="C7116" s="52" t="s">
        <v>37</v>
      </c>
      <c r="D7116" s="52" t="s">
        <v>121</v>
      </c>
      <c r="E7116" s="52" t="s">
        <v>122</v>
      </c>
      <c r="F7116" s="52" t="s">
        <v>123</v>
      </c>
      <c r="G7116" s="52" t="s">
        <v>124</v>
      </c>
      <c r="H7116" s="52" t="s">
        <v>124</v>
      </c>
      <c r="I7116" s="52" t="s">
        <v>42</v>
      </c>
      <c r="J7116" s="52" t="s">
        <v>182</v>
      </c>
      <c r="K7116" s="52" t="s">
        <v>182</v>
      </c>
      <c r="L7116" s="52" t="s">
        <v>43</v>
      </c>
      <c r="M7116" s="52" t="s">
        <v>44</v>
      </c>
      <c r="N7116" s="52" t="s">
        <v>180</v>
      </c>
      <c r="O7116" s="52" t="s">
        <v>42</v>
      </c>
      <c r="P7116" s="52" t="s">
        <v>522</v>
      </c>
      <c r="Q7116" s="52" t="s">
        <v>530</v>
      </c>
      <c r="R7116" s="52" t="s">
        <v>3468</v>
      </c>
      <c r="S7116" s="52">
        <v>201511</v>
      </c>
      <c r="T7116" s="52" t="s">
        <v>52</v>
      </c>
      <c r="U7116" s="54">
        <v>793590.52</v>
      </c>
      <c r="V7116" s="54">
        <v>793590.52</v>
      </c>
      <c r="W7116" s="52" t="s">
        <v>340</v>
      </c>
      <c r="X7116" s="52" t="s">
        <v>177</v>
      </c>
      <c r="Y7116" s="52" t="s">
        <v>1152</v>
      </c>
      <c r="Z7116" s="52" t="s">
        <v>48</v>
      </c>
      <c r="AA7116" s="52" t="s">
        <v>315</v>
      </c>
      <c r="AB7116" s="52" t="s">
        <v>42</v>
      </c>
      <c r="AC7116" s="52" t="s">
        <v>3469</v>
      </c>
      <c r="AD7116" s="52" t="s">
        <v>146</v>
      </c>
      <c r="AE7116" s="52" t="s">
        <v>1152</v>
      </c>
      <c r="AF7116" s="52" t="s">
        <v>525</v>
      </c>
    </row>
    <row r="7117" spans="1:32" x14ac:dyDescent="0.25">
      <c r="A7117" s="52" t="s">
        <v>35</v>
      </c>
      <c r="B7117" s="52" t="s">
        <v>36</v>
      </c>
      <c r="C7117" s="52" t="s">
        <v>37</v>
      </c>
      <c r="D7117" s="52" t="s">
        <v>121</v>
      </c>
      <c r="E7117" s="52" t="s">
        <v>122</v>
      </c>
      <c r="F7117" s="52" t="s">
        <v>123</v>
      </c>
      <c r="G7117" s="52" t="s">
        <v>124</v>
      </c>
      <c r="H7117" s="52" t="s">
        <v>124</v>
      </c>
      <c r="I7117" s="52" t="s">
        <v>42</v>
      </c>
      <c r="J7117" s="52" t="s">
        <v>652</v>
      </c>
      <c r="K7117" s="52" t="s">
        <v>652</v>
      </c>
      <c r="L7117" s="52" t="s">
        <v>43</v>
      </c>
      <c r="M7117" s="52" t="s">
        <v>44</v>
      </c>
      <c r="N7117" s="52" t="s">
        <v>150</v>
      </c>
      <c r="O7117" s="52" t="s">
        <v>42</v>
      </c>
      <c r="P7117" s="52" t="s">
        <v>522</v>
      </c>
      <c r="Q7117" s="52" t="s">
        <v>732</v>
      </c>
      <c r="R7117" s="52" t="s">
        <v>3468</v>
      </c>
      <c r="S7117" s="52">
        <v>201511</v>
      </c>
      <c r="T7117" s="52" t="s">
        <v>52</v>
      </c>
      <c r="U7117" s="54">
        <v>104837.65</v>
      </c>
      <c r="V7117" s="54">
        <v>104837.65</v>
      </c>
      <c r="W7117" s="52" t="s">
        <v>340</v>
      </c>
      <c r="X7117" s="52" t="s">
        <v>177</v>
      </c>
      <c r="Y7117" s="52" t="s">
        <v>1152</v>
      </c>
      <c r="Z7117" s="52" t="s">
        <v>48</v>
      </c>
      <c r="AA7117" s="52" t="s">
        <v>315</v>
      </c>
      <c r="AB7117" s="52" t="s">
        <v>42</v>
      </c>
      <c r="AC7117" s="52" t="s">
        <v>3469</v>
      </c>
      <c r="AD7117" s="52" t="s">
        <v>146</v>
      </c>
      <c r="AE7117" s="52" t="s">
        <v>1152</v>
      </c>
      <c r="AF7117" s="52" t="s">
        <v>525</v>
      </c>
    </row>
    <row r="7118" spans="1:32" x14ac:dyDescent="0.25">
      <c r="A7118" s="52" t="s">
        <v>35</v>
      </c>
      <c r="B7118" s="52" t="s">
        <v>36</v>
      </c>
      <c r="C7118" s="52" t="s">
        <v>37</v>
      </c>
      <c r="D7118" s="52" t="s">
        <v>121</v>
      </c>
      <c r="E7118" s="52" t="s">
        <v>122</v>
      </c>
      <c r="F7118" s="52" t="s">
        <v>123</v>
      </c>
      <c r="G7118" s="52" t="s">
        <v>124</v>
      </c>
      <c r="H7118" s="52" t="s">
        <v>124</v>
      </c>
      <c r="I7118" s="52" t="s">
        <v>42</v>
      </c>
      <c r="J7118" s="52" t="s">
        <v>652</v>
      </c>
      <c r="K7118" s="52" t="s">
        <v>652</v>
      </c>
      <c r="L7118" s="52" t="s">
        <v>43</v>
      </c>
      <c r="M7118" s="52" t="s">
        <v>44</v>
      </c>
      <c r="N7118" s="52" t="s">
        <v>180</v>
      </c>
      <c r="O7118" s="52" t="s">
        <v>42</v>
      </c>
      <c r="P7118" s="52" t="s">
        <v>522</v>
      </c>
      <c r="Q7118" s="52" t="s">
        <v>960</v>
      </c>
      <c r="R7118" s="52" t="s">
        <v>3468</v>
      </c>
      <c r="S7118" s="52">
        <v>201511</v>
      </c>
      <c r="T7118" s="52" t="s">
        <v>52</v>
      </c>
      <c r="U7118" s="54">
        <v>51025.06</v>
      </c>
      <c r="V7118" s="54">
        <v>51025.06</v>
      </c>
      <c r="W7118" s="52" t="s">
        <v>340</v>
      </c>
      <c r="X7118" s="52" t="s">
        <v>177</v>
      </c>
      <c r="Y7118" s="52" t="s">
        <v>1152</v>
      </c>
      <c r="Z7118" s="52" t="s">
        <v>48</v>
      </c>
      <c r="AA7118" s="52" t="s">
        <v>315</v>
      </c>
      <c r="AB7118" s="52" t="s">
        <v>42</v>
      </c>
      <c r="AC7118" s="52" t="s">
        <v>3469</v>
      </c>
      <c r="AD7118" s="52" t="s">
        <v>146</v>
      </c>
      <c r="AE7118" s="52" t="s">
        <v>1152</v>
      </c>
      <c r="AF7118" s="52" t="s">
        <v>525</v>
      </c>
    </row>
    <row r="7119" spans="1:32" x14ac:dyDescent="0.25">
      <c r="A7119" s="52" t="s">
        <v>35</v>
      </c>
      <c r="B7119" s="52" t="s">
        <v>36</v>
      </c>
      <c r="C7119" s="52" t="s">
        <v>37</v>
      </c>
      <c r="D7119" s="52" t="s">
        <v>121</v>
      </c>
      <c r="E7119" s="52" t="s">
        <v>122</v>
      </c>
      <c r="F7119" s="52" t="s">
        <v>123</v>
      </c>
      <c r="G7119" s="52" t="s">
        <v>124</v>
      </c>
      <c r="H7119" s="52" t="s">
        <v>124</v>
      </c>
      <c r="I7119" s="52" t="s">
        <v>42</v>
      </c>
      <c r="J7119" s="52" t="s">
        <v>532</v>
      </c>
      <c r="K7119" s="52" t="s">
        <v>532</v>
      </c>
      <c r="L7119" s="52" t="s">
        <v>43</v>
      </c>
      <c r="M7119" s="52" t="s">
        <v>44</v>
      </c>
      <c r="N7119" s="52" t="s">
        <v>180</v>
      </c>
      <c r="O7119" s="52" t="s">
        <v>42</v>
      </c>
      <c r="P7119" s="52" t="s">
        <v>522</v>
      </c>
      <c r="Q7119" s="52" t="s">
        <v>733</v>
      </c>
      <c r="R7119" s="52" t="s">
        <v>3468</v>
      </c>
      <c r="S7119" s="52">
        <v>201511</v>
      </c>
      <c r="T7119" s="52" t="s">
        <v>52</v>
      </c>
      <c r="U7119" s="54">
        <v>279608.68</v>
      </c>
      <c r="V7119" s="54">
        <v>279608.68</v>
      </c>
      <c r="W7119" s="52" t="s">
        <v>340</v>
      </c>
      <c r="X7119" s="52" t="s">
        <v>177</v>
      </c>
      <c r="Y7119" s="52" t="s">
        <v>1152</v>
      </c>
      <c r="Z7119" s="52" t="s">
        <v>48</v>
      </c>
      <c r="AA7119" s="52" t="s">
        <v>315</v>
      </c>
      <c r="AB7119" s="52" t="s">
        <v>42</v>
      </c>
      <c r="AC7119" s="52" t="s">
        <v>3469</v>
      </c>
      <c r="AD7119" s="52" t="s">
        <v>146</v>
      </c>
      <c r="AE7119" s="52" t="s">
        <v>1152</v>
      </c>
      <c r="AF7119" s="52" t="s">
        <v>525</v>
      </c>
    </row>
    <row r="7120" spans="1:32" x14ac:dyDescent="0.25">
      <c r="A7120" s="52" t="s">
        <v>35</v>
      </c>
      <c r="B7120" s="52" t="s">
        <v>36</v>
      </c>
      <c r="C7120" s="52" t="s">
        <v>37</v>
      </c>
      <c r="D7120" s="52" t="s">
        <v>121</v>
      </c>
      <c r="E7120" s="52" t="s">
        <v>122</v>
      </c>
      <c r="F7120" s="52" t="s">
        <v>123</v>
      </c>
      <c r="G7120" s="52" t="s">
        <v>124</v>
      </c>
      <c r="H7120" s="52" t="s">
        <v>124</v>
      </c>
      <c r="I7120" s="52" t="s">
        <v>42</v>
      </c>
      <c r="J7120" s="52" t="s">
        <v>190</v>
      </c>
      <c r="K7120" s="52" t="s">
        <v>190</v>
      </c>
      <c r="L7120" s="52" t="s">
        <v>43</v>
      </c>
      <c r="M7120" s="52" t="s">
        <v>44</v>
      </c>
      <c r="N7120" s="52" t="s">
        <v>126</v>
      </c>
      <c r="O7120" s="52" t="s">
        <v>42</v>
      </c>
      <c r="P7120" s="52" t="s">
        <v>369</v>
      </c>
      <c r="Q7120" s="52" t="s">
        <v>167</v>
      </c>
      <c r="R7120" s="52" t="s">
        <v>3471</v>
      </c>
      <c r="S7120" s="52">
        <v>201511</v>
      </c>
      <c r="T7120" s="52" t="s">
        <v>52</v>
      </c>
      <c r="U7120" s="54">
        <v>0</v>
      </c>
      <c r="V7120" s="54">
        <v>10.35</v>
      </c>
      <c r="W7120" s="52" t="s">
        <v>42</v>
      </c>
      <c r="X7120" s="52" t="s">
        <v>42</v>
      </c>
      <c r="Y7120" s="52" t="s">
        <v>1152</v>
      </c>
      <c r="Z7120" s="52" t="s">
        <v>48</v>
      </c>
      <c r="AA7120" s="52" t="s">
        <v>168</v>
      </c>
      <c r="AB7120" s="52" t="s">
        <v>42</v>
      </c>
      <c r="AC7120" s="52" t="s">
        <v>3469</v>
      </c>
      <c r="AD7120" s="52" t="s">
        <v>146</v>
      </c>
      <c r="AE7120" s="52" t="s">
        <v>1152</v>
      </c>
      <c r="AF7120" s="52" t="s">
        <v>372</v>
      </c>
    </row>
    <row r="7121" spans="1:32" x14ac:dyDescent="0.25">
      <c r="A7121" s="52" t="s">
        <v>35</v>
      </c>
      <c r="B7121" s="52" t="s">
        <v>36</v>
      </c>
      <c r="C7121" s="52" t="s">
        <v>37</v>
      </c>
      <c r="D7121" s="52" t="s">
        <v>121</v>
      </c>
      <c r="E7121" s="52" t="s">
        <v>122</v>
      </c>
      <c r="F7121" s="52" t="s">
        <v>123</v>
      </c>
      <c r="G7121" s="52" t="s">
        <v>124</v>
      </c>
      <c r="H7121" s="52" t="s">
        <v>124</v>
      </c>
      <c r="I7121" s="52" t="s">
        <v>42</v>
      </c>
      <c r="J7121" s="52" t="s">
        <v>190</v>
      </c>
      <c r="K7121" s="52" t="s">
        <v>190</v>
      </c>
      <c r="L7121" s="52" t="s">
        <v>43</v>
      </c>
      <c r="M7121" s="52" t="s">
        <v>44</v>
      </c>
      <c r="N7121" s="52" t="s">
        <v>160</v>
      </c>
      <c r="O7121" s="52" t="s">
        <v>42</v>
      </c>
      <c r="P7121" s="52" t="s">
        <v>369</v>
      </c>
      <c r="Q7121" s="52" t="s">
        <v>3472</v>
      </c>
      <c r="R7121" s="52" t="s">
        <v>3471</v>
      </c>
      <c r="S7121" s="52">
        <v>201511</v>
      </c>
      <c r="T7121" s="52" t="s">
        <v>52</v>
      </c>
      <c r="U7121" s="54">
        <v>0</v>
      </c>
      <c r="V7121" s="54">
        <v>14.51</v>
      </c>
      <c r="W7121" s="52" t="s">
        <v>42</v>
      </c>
      <c r="X7121" s="52" t="s">
        <v>42</v>
      </c>
      <c r="Y7121" s="52" t="s">
        <v>1152</v>
      </c>
      <c r="Z7121" s="52" t="s">
        <v>48</v>
      </c>
      <c r="AA7121" s="52" t="s">
        <v>168</v>
      </c>
      <c r="AB7121" s="52" t="s">
        <v>42</v>
      </c>
      <c r="AC7121" s="52" t="s">
        <v>3469</v>
      </c>
      <c r="AD7121" s="52" t="s">
        <v>146</v>
      </c>
      <c r="AE7121" s="52" t="s">
        <v>1152</v>
      </c>
      <c r="AF7121" s="52" t="s">
        <v>372</v>
      </c>
    </row>
    <row r="7122" spans="1:32" x14ac:dyDescent="0.25">
      <c r="A7122" s="52" t="s">
        <v>35</v>
      </c>
      <c r="B7122" s="52" t="s">
        <v>36</v>
      </c>
      <c r="C7122" s="52" t="s">
        <v>37</v>
      </c>
      <c r="D7122" s="52" t="s">
        <v>121</v>
      </c>
      <c r="E7122" s="52" t="s">
        <v>122</v>
      </c>
      <c r="F7122" s="52" t="s">
        <v>123</v>
      </c>
      <c r="G7122" s="52" t="s">
        <v>124</v>
      </c>
      <c r="H7122" s="52" t="s">
        <v>124</v>
      </c>
      <c r="I7122" s="52" t="s">
        <v>42</v>
      </c>
      <c r="J7122" s="52" t="s">
        <v>190</v>
      </c>
      <c r="K7122" s="52" t="s">
        <v>190</v>
      </c>
      <c r="L7122" s="52" t="s">
        <v>43</v>
      </c>
      <c r="M7122" s="52" t="s">
        <v>44</v>
      </c>
      <c r="N7122" s="52" t="s">
        <v>126</v>
      </c>
      <c r="O7122" s="52" t="s">
        <v>42</v>
      </c>
      <c r="P7122" s="52" t="s">
        <v>369</v>
      </c>
      <c r="Q7122" s="52" t="s">
        <v>167</v>
      </c>
      <c r="R7122" s="52" t="s">
        <v>3471</v>
      </c>
      <c r="S7122" s="52">
        <v>201511</v>
      </c>
      <c r="T7122" s="52" t="s">
        <v>52</v>
      </c>
      <c r="U7122" s="54">
        <v>0</v>
      </c>
      <c r="V7122" s="54">
        <v>9.7799999999999994</v>
      </c>
      <c r="W7122" s="52" t="s">
        <v>42</v>
      </c>
      <c r="X7122" s="52" t="s">
        <v>42</v>
      </c>
      <c r="Y7122" s="52" t="s">
        <v>1152</v>
      </c>
      <c r="Z7122" s="52" t="s">
        <v>48</v>
      </c>
      <c r="AA7122" s="52" t="s">
        <v>168</v>
      </c>
      <c r="AB7122" s="52" t="s">
        <v>42</v>
      </c>
      <c r="AC7122" s="52" t="s">
        <v>3469</v>
      </c>
      <c r="AD7122" s="52" t="s">
        <v>146</v>
      </c>
      <c r="AE7122" s="52" t="s">
        <v>1152</v>
      </c>
      <c r="AF7122" s="52" t="s">
        <v>372</v>
      </c>
    </row>
    <row r="7123" spans="1:32" x14ac:dyDescent="0.25">
      <c r="A7123" s="52" t="s">
        <v>35</v>
      </c>
      <c r="B7123" s="52" t="s">
        <v>36</v>
      </c>
      <c r="C7123" s="52" t="s">
        <v>37</v>
      </c>
      <c r="D7123" s="52" t="s">
        <v>121</v>
      </c>
      <c r="E7123" s="52" t="s">
        <v>122</v>
      </c>
      <c r="F7123" s="52" t="s">
        <v>123</v>
      </c>
      <c r="G7123" s="52" t="s">
        <v>124</v>
      </c>
      <c r="H7123" s="52" t="s">
        <v>124</v>
      </c>
      <c r="I7123" s="52" t="s">
        <v>42</v>
      </c>
      <c r="J7123" s="52" t="s">
        <v>190</v>
      </c>
      <c r="K7123" s="52" t="s">
        <v>190</v>
      </c>
      <c r="L7123" s="52" t="s">
        <v>43</v>
      </c>
      <c r="M7123" s="52" t="s">
        <v>44</v>
      </c>
      <c r="N7123" s="52" t="s">
        <v>126</v>
      </c>
      <c r="O7123" s="52" t="s">
        <v>198</v>
      </c>
      <c r="P7123" s="52" t="s">
        <v>369</v>
      </c>
      <c r="Q7123" s="52" t="s">
        <v>3473</v>
      </c>
      <c r="R7123" s="52" t="s">
        <v>3471</v>
      </c>
      <c r="S7123" s="52">
        <v>201511</v>
      </c>
      <c r="T7123" s="52" t="s">
        <v>52</v>
      </c>
      <c r="U7123" s="54">
        <v>0</v>
      </c>
      <c r="V7123" s="54">
        <v>285.98</v>
      </c>
      <c r="W7123" s="52" t="s">
        <v>42</v>
      </c>
      <c r="X7123" s="52" t="s">
        <v>42</v>
      </c>
      <c r="Y7123" s="52" t="s">
        <v>1152</v>
      </c>
      <c r="Z7123" s="52" t="s">
        <v>48</v>
      </c>
      <c r="AA7123" s="52" t="s">
        <v>144</v>
      </c>
      <c r="AB7123" s="52" t="s">
        <v>42</v>
      </c>
      <c r="AC7123" s="52" t="s">
        <v>3469</v>
      </c>
      <c r="AD7123" s="52" t="s">
        <v>146</v>
      </c>
      <c r="AE7123" s="52" t="s">
        <v>1152</v>
      </c>
      <c r="AF7123" s="52" t="s">
        <v>372</v>
      </c>
    </row>
    <row r="7124" spans="1:32" x14ac:dyDescent="0.25">
      <c r="A7124" s="52" t="s">
        <v>35</v>
      </c>
      <c r="B7124" s="52" t="s">
        <v>36</v>
      </c>
      <c r="C7124" s="52" t="s">
        <v>37</v>
      </c>
      <c r="D7124" s="52" t="s">
        <v>121</v>
      </c>
      <c r="E7124" s="52" t="s">
        <v>215</v>
      </c>
      <c r="F7124" s="52" t="s">
        <v>216</v>
      </c>
      <c r="G7124" s="52" t="s">
        <v>124</v>
      </c>
      <c r="H7124" s="52" t="s">
        <v>124</v>
      </c>
      <c r="I7124" s="52" t="s">
        <v>42</v>
      </c>
      <c r="J7124" s="52" t="s">
        <v>217</v>
      </c>
      <c r="K7124" s="52" t="s">
        <v>217</v>
      </c>
      <c r="L7124" s="52" t="s">
        <v>43</v>
      </c>
      <c r="M7124" s="52" t="s">
        <v>44</v>
      </c>
      <c r="N7124" s="52" t="s">
        <v>180</v>
      </c>
      <c r="O7124" s="52" t="s">
        <v>42</v>
      </c>
      <c r="P7124" s="52" t="s">
        <v>2651</v>
      </c>
      <c r="Q7124" s="52" t="s">
        <v>183</v>
      </c>
      <c r="R7124" s="52" t="s">
        <v>3487</v>
      </c>
      <c r="S7124" s="52">
        <v>201511</v>
      </c>
      <c r="T7124" s="52" t="s">
        <v>52</v>
      </c>
      <c r="U7124" s="54">
        <v>0</v>
      </c>
      <c r="V7124" s="54">
        <v>5609.72</v>
      </c>
      <c r="W7124" s="52" t="s">
        <v>340</v>
      </c>
      <c r="X7124" s="52" t="s">
        <v>752</v>
      </c>
      <c r="Y7124" s="52" t="s">
        <v>1152</v>
      </c>
      <c r="Z7124" s="52" t="s">
        <v>48</v>
      </c>
      <c r="AA7124" s="52" t="s">
        <v>315</v>
      </c>
      <c r="AB7124" s="52" t="s">
        <v>42</v>
      </c>
      <c r="AC7124" s="52" t="s">
        <v>3488</v>
      </c>
      <c r="AD7124" s="52" t="s">
        <v>146</v>
      </c>
      <c r="AE7124" s="52" t="s">
        <v>1152</v>
      </c>
      <c r="AF7124" s="52" t="s">
        <v>391</v>
      </c>
    </row>
    <row r="7125" spans="1:32" x14ac:dyDescent="0.25">
      <c r="A7125" s="52" t="s">
        <v>35</v>
      </c>
      <c r="B7125" s="52" t="s">
        <v>36</v>
      </c>
      <c r="C7125" s="52" t="s">
        <v>37</v>
      </c>
      <c r="D7125" s="52" t="s">
        <v>121</v>
      </c>
      <c r="E7125" s="52" t="s">
        <v>215</v>
      </c>
      <c r="F7125" s="52" t="s">
        <v>216</v>
      </c>
      <c r="G7125" s="52" t="s">
        <v>124</v>
      </c>
      <c r="H7125" s="52" t="s">
        <v>124</v>
      </c>
      <c r="I7125" s="52" t="s">
        <v>42</v>
      </c>
      <c r="J7125" s="52" t="s">
        <v>217</v>
      </c>
      <c r="K7125" s="52" t="s">
        <v>217</v>
      </c>
      <c r="L7125" s="52" t="s">
        <v>43</v>
      </c>
      <c r="M7125" s="52" t="s">
        <v>44</v>
      </c>
      <c r="N7125" s="52" t="s">
        <v>150</v>
      </c>
      <c r="O7125" s="52" t="s">
        <v>42</v>
      </c>
      <c r="P7125" s="52" t="s">
        <v>392</v>
      </c>
      <c r="Q7125" s="52" t="s">
        <v>1717</v>
      </c>
      <c r="R7125" s="52" t="s">
        <v>3489</v>
      </c>
      <c r="S7125" s="52">
        <v>201511</v>
      </c>
      <c r="T7125" s="52" t="s">
        <v>52</v>
      </c>
      <c r="U7125" s="54">
        <v>279.43</v>
      </c>
      <c r="V7125" s="54">
        <v>279.43</v>
      </c>
      <c r="W7125" s="52" t="s">
        <v>340</v>
      </c>
      <c r="X7125" s="52" t="s">
        <v>384</v>
      </c>
      <c r="Y7125" s="52" t="s">
        <v>1152</v>
      </c>
      <c r="Z7125" s="52" t="s">
        <v>48</v>
      </c>
      <c r="AA7125" s="52" t="s">
        <v>315</v>
      </c>
      <c r="AB7125" s="52" t="s">
        <v>42</v>
      </c>
      <c r="AC7125" s="52" t="s">
        <v>3488</v>
      </c>
      <c r="AD7125" s="52" t="s">
        <v>146</v>
      </c>
      <c r="AE7125" s="52" t="s">
        <v>1152</v>
      </c>
      <c r="AF7125" s="52" t="s">
        <v>396</v>
      </c>
    </row>
    <row r="7126" spans="1:32" x14ac:dyDescent="0.25">
      <c r="A7126" s="52" t="s">
        <v>35</v>
      </c>
      <c r="B7126" s="52" t="s">
        <v>36</v>
      </c>
      <c r="C7126" s="52" t="s">
        <v>37</v>
      </c>
      <c r="D7126" s="52" t="s">
        <v>121</v>
      </c>
      <c r="E7126" s="52" t="s">
        <v>215</v>
      </c>
      <c r="F7126" s="52" t="s">
        <v>216</v>
      </c>
      <c r="G7126" s="52" t="s">
        <v>124</v>
      </c>
      <c r="H7126" s="52" t="s">
        <v>124</v>
      </c>
      <c r="I7126" s="52" t="s">
        <v>42</v>
      </c>
      <c r="J7126" s="52" t="s">
        <v>217</v>
      </c>
      <c r="K7126" s="52" t="s">
        <v>217</v>
      </c>
      <c r="L7126" s="52" t="s">
        <v>43</v>
      </c>
      <c r="M7126" s="52" t="s">
        <v>44</v>
      </c>
      <c r="N7126" s="52" t="s">
        <v>180</v>
      </c>
      <c r="O7126" s="52" t="s">
        <v>42</v>
      </c>
      <c r="P7126" s="52" t="s">
        <v>2651</v>
      </c>
      <c r="Q7126" s="52" t="s">
        <v>1101</v>
      </c>
      <c r="R7126" s="52" t="s">
        <v>3487</v>
      </c>
      <c r="S7126" s="52">
        <v>201511</v>
      </c>
      <c r="T7126" s="52" t="s">
        <v>52</v>
      </c>
      <c r="U7126" s="54">
        <v>109875</v>
      </c>
      <c r="V7126" s="54">
        <v>109875</v>
      </c>
      <c r="W7126" s="52" t="s">
        <v>340</v>
      </c>
      <c r="X7126" s="52" t="s">
        <v>752</v>
      </c>
      <c r="Y7126" s="52" t="s">
        <v>1152</v>
      </c>
      <c r="Z7126" s="52" t="s">
        <v>48</v>
      </c>
      <c r="AA7126" s="52" t="s">
        <v>315</v>
      </c>
      <c r="AB7126" s="52" t="s">
        <v>42</v>
      </c>
      <c r="AC7126" s="52" t="s">
        <v>3488</v>
      </c>
      <c r="AD7126" s="52" t="s">
        <v>146</v>
      </c>
      <c r="AE7126" s="52" t="s">
        <v>1152</v>
      </c>
      <c r="AF7126" s="52" t="s">
        <v>391</v>
      </c>
    </row>
    <row r="7127" spans="1:32" x14ac:dyDescent="0.25">
      <c r="A7127" s="52" t="s">
        <v>35</v>
      </c>
      <c r="B7127" s="52" t="s">
        <v>36</v>
      </c>
      <c r="C7127" s="52" t="s">
        <v>37</v>
      </c>
      <c r="D7127" s="52" t="s">
        <v>121</v>
      </c>
      <c r="E7127" s="52" t="s">
        <v>215</v>
      </c>
      <c r="F7127" s="52" t="s">
        <v>216</v>
      </c>
      <c r="G7127" s="52" t="s">
        <v>124</v>
      </c>
      <c r="H7127" s="52" t="s">
        <v>124</v>
      </c>
      <c r="I7127" s="52" t="s">
        <v>42</v>
      </c>
      <c r="J7127" s="52" t="s">
        <v>217</v>
      </c>
      <c r="K7127" s="52" t="s">
        <v>217</v>
      </c>
      <c r="L7127" s="52" t="s">
        <v>43</v>
      </c>
      <c r="M7127" s="52" t="s">
        <v>44</v>
      </c>
      <c r="N7127" s="52" t="s">
        <v>180</v>
      </c>
      <c r="O7127" s="52" t="s">
        <v>42</v>
      </c>
      <c r="P7127" s="52" t="s">
        <v>2651</v>
      </c>
      <c r="Q7127" s="52" t="s">
        <v>183</v>
      </c>
      <c r="R7127" s="52" t="s">
        <v>3490</v>
      </c>
      <c r="S7127" s="52">
        <v>201511</v>
      </c>
      <c r="T7127" s="52" t="s">
        <v>52</v>
      </c>
      <c r="U7127" s="54">
        <v>0</v>
      </c>
      <c r="V7127" s="54">
        <v>7921.99</v>
      </c>
      <c r="W7127" s="52" t="s">
        <v>340</v>
      </c>
      <c r="X7127" s="52" t="s">
        <v>752</v>
      </c>
      <c r="Y7127" s="52" t="s">
        <v>1152</v>
      </c>
      <c r="Z7127" s="52" t="s">
        <v>48</v>
      </c>
      <c r="AA7127" s="52" t="s">
        <v>315</v>
      </c>
      <c r="AB7127" s="52" t="s">
        <v>42</v>
      </c>
      <c r="AC7127" s="52" t="s">
        <v>3488</v>
      </c>
      <c r="AD7127" s="52" t="s">
        <v>146</v>
      </c>
      <c r="AE7127" s="52" t="s">
        <v>1152</v>
      </c>
      <c r="AF7127" s="52" t="s">
        <v>391</v>
      </c>
    </row>
    <row r="7128" spans="1:32" x14ac:dyDescent="0.25">
      <c r="A7128" s="52" t="s">
        <v>35</v>
      </c>
      <c r="B7128" s="52" t="s">
        <v>36</v>
      </c>
      <c r="C7128" s="52" t="s">
        <v>37</v>
      </c>
      <c r="D7128" s="52" t="s">
        <v>121</v>
      </c>
      <c r="E7128" s="52" t="s">
        <v>215</v>
      </c>
      <c r="F7128" s="52" t="s">
        <v>216</v>
      </c>
      <c r="G7128" s="52" t="s">
        <v>124</v>
      </c>
      <c r="H7128" s="52" t="s">
        <v>124</v>
      </c>
      <c r="I7128" s="52" t="s">
        <v>42</v>
      </c>
      <c r="J7128" s="52" t="s">
        <v>217</v>
      </c>
      <c r="K7128" s="52" t="s">
        <v>217</v>
      </c>
      <c r="L7128" s="52" t="s">
        <v>43</v>
      </c>
      <c r="M7128" s="52" t="s">
        <v>44</v>
      </c>
      <c r="N7128" s="52" t="s">
        <v>180</v>
      </c>
      <c r="O7128" s="52" t="s">
        <v>42</v>
      </c>
      <c r="P7128" s="52" t="s">
        <v>2651</v>
      </c>
      <c r="Q7128" s="52" t="s">
        <v>1101</v>
      </c>
      <c r="R7128" s="52" t="s">
        <v>3490</v>
      </c>
      <c r="S7128" s="52">
        <v>201511</v>
      </c>
      <c r="T7128" s="52" t="s">
        <v>52</v>
      </c>
      <c r="U7128" s="54">
        <v>102550</v>
      </c>
      <c r="V7128" s="54">
        <v>102550</v>
      </c>
      <c r="W7128" s="52" t="s">
        <v>340</v>
      </c>
      <c r="X7128" s="52" t="s">
        <v>752</v>
      </c>
      <c r="Y7128" s="52" t="s">
        <v>1152</v>
      </c>
      <c r="Z7128" s="52" t="s">
        <v>48</v>
      </c>
      <c r="AA7128" s="52" t="s">
        <v>315</v>
      </c>
      <c r="AB7128" s="52" t="s">
        <v>42</v>
      </c>
      <c r="AC7128" s="52" t="s">
        <v>3488</v>
      </c>
      <c r="AD7128" s="52" t="s">
        <v>146</v>
      </c>
      <c r="AE7128" s="52" t="s">
        <v>1152</v>
      </c>
      <c r="AF7128" s="52" t="s">
        <v>391</v>
      </c>
    </row>
    <row r="7129" spans="1:32" x14ac:dyDescent="0.25">
      <c r="A7129" s="52" t="s">
        <v>35</v>
      </c>
      <c r="B7129" s="52" t="s">
        <v>36</v>
      </c>
      <c r="C7129" s="52" t="s">
        <v>37</v>
      </c>
      <c r="D7129" s="52" t="s">
        <v>121</v>
      </c>
      <c r="E7129" s="52" t="s">
        <v>215</v>
      </c>
      <c r="F7129" s="52" t="s">
        <v>216</v>
      </c>
      <c r="G7129" s="52" t="s">
        <v>124</v>
      </c>
      <c r="H7129" s="52" t="s">
        <v>124</v>
      </c>
      <c r="I7129" s="52" t="s">
        <v>42</v>
      </c>
      <c r="J7129" s="52" t="s">
        <v>217</v>
      </c>
      <c r="K7129" s="52" t="s">
        <v>217</v>
      </c>
      <c r="L7129" s="52" t="s">
        <v>43</v>
      </c>
      <c r="M7129" s="52" t="s">
        <v>44</v>
      </c>
      <c r="N7129" s="52" t="s">
        <v>150</v>
      </c>
      <c r="O7129" s="52" t="s">
        <v>42</v>
      </c>
      <c r="P7129" s="52" t="s">
        <v>2651</v>
      </c>
      <c r="Q7129" s="52" t="s">
        <v>389</v>
      </c>
      <c r="R7129" s="52" t="s">
        <v>3491</v>
      </c>
      <c r="S7129" s="52">
        <v>201511</v>
      </c>
      <c r="T7129" s="52" t="s">
        <v>52</v>
      </c>
      <c r="U7129" s="54">
        <v>86845.66</v>
      </c>
      <c r="V7129" s="54">
        <v>86845.66</v>
      </c>
      <c r="W7129" s="52" t="s">
        <v>340</v>
      </c>
      <c r="X7129" s="52" t="s">
        <v>230</v>
      </c>
      <c r="Y7129" s="52" t="s">
        <v>1152</v>
      </c>
      <c r="Z7129" s="52" t="s">
        <v>48</v>
      </c>
      <c r="AA7129" s="52" t="s">
        <v>315</v>
      </c>
      <c r="AB7129" s="52" t="s">
        <v>42</v>
      </c>
      <c r="AC7129" s="52" t="s">
        <v>3441</v>
      </c>
      <c r="AD7129" s="52" t="s">
        <v>146</v>
      </c>
      <c r="AE7129" s="52" t="s">
        <v>1152</v>
      </c>
      <c r="AF7129" s="52" t="s">
        <v>391</v>
      </c>
    </row>
    <row r="7130" spans="1:32" x14ac:dyDescent="0.25">
      <c r="A7130" s="52" t="s">
        <v>35</v>
      </c>
      <c r="B7130" s="52" t="s">
        <v>36</v>
      </c>
      <c r="C7130" s="52" t="s">
        <v>37</v>
      </c>
      <c r="D7130" s="52" t="s">
        <v>121</v>
      </c>
      <c r="E7130" s="52" t="s">
        <v>215</v>
      </c>
      <c r="F7130" s="52" t="s">
        <v>216</v>
      </c>
      <c r="G7130" s="52" t="s">
        <v>124</v>
      </c>
      <c r="H7130" s="52" t="s">
        <v>124</v>
      </c>
      <c r="I7130" s="52" t="s">
        <v>42</v>
      </c>
      <c r="J7130" s="52" t="s">
        <v>250</v>
      </c>
      <c r="K7130" s="52" t="s">
        <v>250</v>
      </c>
      <c r="L7130" s="52" t="s">
        <v>43</v>
      </c>
      <c r="M7130" s="52" t="s">
        <v>44</v>
      </c>
      <c r="N7130" s="52" t="s">
        <v>150</v>
      </c>
      <c r="O7130" s="52" t="s">
        <v>42</v>
      </c>
      <c r="P7130" s="52" t="s">
        <v>1719</v>
      </c>
      <c r="Q7130" s="52" t="s">
        <v>1720</v>
      </c>
      <c r="R7130" s="52" t="s">
        <v>3492</v>
      </c>
      <c r="S7130" s="52">
        <v>201511</v>
      </c>
      <c r="T7130" s="52" t="s">
        <v>52</v>
      </c>
      <c r="U7130" s="54">
        <v>1649</v>
      </c>
      <c r="V7130" s="54">
        <v>1649</v>
      </c>
      <c r="W7130" s="52" t="s">
        <v>340</v>
      </c>
      <c r="X7130" s="52" t="s">
        <v>433</v>
      </c>
      <c r="Y7130" s="52" t="s">
        <v>1152</v>
      </c>
      <c r="Z7130" s="52" t="s">
        <v>48</v>
      </c>
      <c r="AA7130" s="52" t="s">
        <v>315</v>
      </c>
      <c r="AB7130" s="52" t="s">
        <v>42</v>
      </c>
      <c r="AC7130" s="52" t="s">
        <v>3441</v>
      </c>
      <c r="AD7130" s="52" t="s">
        <v>146</v>
      </c>
      <c r="AE7130" s="52" t="s">
        <v>1152</v>
      </c>
      <c r="AF7130" s="52" t="s">
        <v>434</v>
      </c>
    </row>
    <row r="7131" spans="1:32" x14ac:dyDescent="0.25">
      <c r="A7131" s="52" t="s">
        <v>35</v>
      </c>
      <c r="B7131" s="52" t="s">
        <v>36</v>
      </c>
      <c r="C7131" s="52" t="s">
        <v>37</v>
      </c>
      <c r="D7131" s="52" t="s">
        <v>121</v>
      </c>
      <c r="E7131" s="52" t="s">
        <v>215</v>
      </c>
      <c r="F7131" s="52" t="s">
        <v>216</v>
      </c>
      <c r="G7131" s="52" t="s">
        <v>124</v>
      </c>
      <c r="H7131" s="52" t="s">
        <v>124</v>
      </c>
      <c r="I7131" s="52" t="s">
        <v>42</v>
      </c>
      <c r="J7131" s="52" t="s">
        <v>217</v>
      </c>
      <c r="K7131" s="52" t="s">
        <v>217</v>
      </c>
      <c r="L7131" s="52" t="s">
        <v>43</v>
      </c>
      <c r="M7131" s="52" t="s">
        <v>44</v>
      </c>
      <c r="N7131" s="52" t="s">
        <v>180</v>
      </c>
      <c r="O7131" s="52" t="s">
        <v>42</v>
      </c>
      <c r="P7131" s="52" t="s">
        <v>2651</v>
      </c>
      <c r="Q7131" s="52" t="s">
        <v>1101</v>
      </c>
      <c r="R7131" s="52" t="s">
        <v>3493</v>
      </c>
      <c r="S7131" s="52">
        <v>201511</v>
      </c>
      <c r="T7131" s="52" t="s">
        <v>52</v>
      </c>
      <c r="U7131" s="54">
        <v>7634.48</v>
      </c>
      <c r="V7131" s="54">
        <v>7634.48</v>
      </c>
      <c r="W7131" s="52" t="s">
        <v>340</v>
      </c>
      <c r="X7131" s="52" t="s">
        <v>752</v>
      </c>
      <c r="Y7131" s="52" t="s">
        <v>1152</v>
      </c>
      <c r="Z7131" s="52" t="s">
        <v>48</v>
      </c>
      <c r="AA7131" s="52" t="s">
        <v>315</v>
      </c>
      <c r="AB7131" s="52" t="s">
        <v>42</v>
      </c>
      <c r="AC7131" s="52" t="s">
        <v>3441</v>
      </c>
      <c r="AD7131" s="52" t="s">
        <v>146</v>
      </c>
      <c r="AE7131" s="52" t="s">
        <v>1152</v>
      </c>
      <c r="AF7131" s="52" t="s">
        <v>391</v>
      </c>
    </row>
    <row r="7132" spans="1:32" x14ac:dyDescent="0.25">
      <c r="A7132" s="52" t="s">
        <v>35</v>
      </c>
      <c r="B7132" s="52" t="s">
        <v>36</v>
      </c>
      <c r="C7132" s="52" t="s">
        <v>37</v>
      </c>
      <c r="D7132" s="52" t="s">
        <v>121</v>
      </c>
      <c r="E7132" s="52" t="s">
        <v>215</v>
      </c>
      <c r="F7132" s="52" t="s">
        <v>216</v>
      </c>
      <c r="G7132" s="52" t="s">
        <v>124</v>
      </c>
      <c r="H7132" s="52" t="s">
        <v>124</v>
      </c>
      <c r="I7132" s="52" t="s">
        <v>42</v>
      </c>
      <c r="J7132" s="52" t="s">
        <v>217</v>
      </c>
      <c r="K7132" s="52" t="s">
        <v>217</v>
      </c>
      <c r="L7132" s="52" t="s">
        <v>43</v>
      </c>
      <c r="M7132" s="52" t="s">
        <v>44</v>
      </c>
      <c r="N7132" s="52" t="s">
        <v>150</v>
      </c>
      <c r="O7132" s="52" t="s">
        <v>42</v>
      </c>
      <c r="P7132" s="52" t="s">
        <v>392</v>
      </c>
      <c r="Q7132" s="52" t="s">
        <v>1717</v>
      </c>
      <c r="R7132" s="52" t="s">
        <v>3494</v>
      </c>
      <c r="S7132" s="52">
        <v>201511</v>
      </c>
      <c r="T7132" s="52" t="s">
        <v>52</v>
      </c>
      <c r="U7132" s="54">
        <v>279.43</v>
      </c>
      <c r="V7132" s="54">
        <v>279.43</v>
      </c>
      <c r="W7132" s="52" t="s">
        <v>340</v>
      </c>
      <c r="X7132" s="52" t="s">
        <v>384</v>
      </c>
      <c r="Y7132" s="52" t="s">
        <v>1152</v>
      </c>
      <c r="Z7132" s="52" t="s">
        <v>48</v>
      </c>
      <c r="AA7132" s="52" t="s">
        <v>315</v>
      </c>
      <c r="AB7132" s="52" t="s">
        <v>42</v>
      </c>
      <c r="AC7132" s="52" t="s">
        <v>3495</v>
      </c>
      <c r="AD7132" s="52" t="s">
        <v>146</v>
      </c>
      <c r="AE7132" s="52" t="s">
        <v>1152</v>
      </c>
      <c r="AF7132" s="52" t="s">
        <v>396</v>
      </c>
    </row>
    <row r="7133" spans="1:32" x14ac:dyDescent="0.25">
      <c r="A7133" s="52" t="s">
        <v>35</v>
      </c>
      <c r="B7133" s="52" t="s">
        <v>36</v>
      </c>
      <c r="C7133" s="52" t="s">
        <v>37</v>
      </c>
      <c r="D7133" s="52" t="s">
        <v>121</v>
      </c>
      <c r="E7133" s="52" t="s">
        <v>215</v>
      </c>
      <c r="F7133" s="52" t="s">
        <v>216</v>
      </c>
      <c r="G7133" s="52" t="s">
        <v>124</v>
      </c>
      <c r="H7133" s="52" t="s">
        <v>124</v>
      </c>
      <c r="I7133" s="52" t="s">
        <v>42</v>
      </c>
      <c r="J7133" s="52" t="s">
        <v>217</v>
      </c>
      <c r="K7133" s="52" t="s">
        <v>217</v>
      </c>
      <c r="L7133" s="52" t="s">
        <v>43</v>
      </c>
      <c r="M7133" s="52" t="s">
        <v>44</v>
      </c>
      <c r="N7133" s="52" t="s">
        <v>150</v>
      </c>
      <c r="O7133" s="52" t="s">
        <v>42</v>
      </c>
      <c r="P7133" s="52" t="s">
        <v>392</v>
      </c>
      <c r="Q7133" s="52" t="s">
        <v>1717</v>
      </c>
      <c r="R7133" s="52" t="s">
        <v>3496</v>
      </c>
      <c r="S7133" s="52">
        <v>201511</v>
      </c>
      <c r="T7133" s="52" t="s">
        <v>52</v>
      </c>
      <c r="U7133" s="54">
        <v>279.43</v>
      </c>
      <c r="V7133" s="54">
        <v>279.43</v>
      </c>
      <c r="W7133" s="52" t="s">
        <v>340</v>
      </c>
      <c r="X7133" s="52" t="s">
        <v>384</v>
      </c>
      <c r="Y7133" s="52" t="s">
        <v>1152</v>
      </c>
      <c r="Z7133" s="52" t="s">
        <v>48</v>
      </c>
      <c r="AA7133" s="52" t="s">
        <v>315</v>
      </c>
      <c r="AB7133" s="52" t="s">
        <v>42</v>
      </c>
      <c r="AC7133" s="52" t="s">
        <v>3456</v>
      </c>
      <c r="AD7133" s="52" t="s">
        <v>146</v>
      </c>
      <c r="AE7133" s="52" t="s">
        <v>1152</v>
      </c>
      <c r="AF7133" s="52" t="s">
        <v>396</v>
      </c>
    </row>
    <row r="7134" spans="1:32" x14ac:dyDescent="0.25">
      <c r="A7134" s="52" t="s">
        <v>35</v>
      </c>
      <c r="B7134" s="52" t="s">
        <v>36</v>
      </c>
      <c r="C7134" s="52" t="s">
        <v>37</v>
      </c>
      <c r="D7134" s="52" t="s">
        <v>121</v>
      </c>
      <c r="E7134" s="52" t="s">
        <v>215</v>
      </c>
      <c r="F7134" s="52" t="s">
        <v>216</v>
      </c>
      <c r="G7134" s="52" t="s">
        <v>124</v>
      </c>
      <c r="H7134" s="52" t="s">
        <v>124</v>
      </c>
      <c r="I7134" s="52" t="s">
        <v>42</v>
      </c>
      <c r="J7134" s="52" t="s">
        <v>217</v>
      </c>
      <c r="K7134" s="52" t="s">
        <v>217</v>
      </c>
      <c r="L7134" s="52" t="s">
        <v>43</v>
      </c>
      <c r="M7134" s="52" t="s">
        <v>44</v>
      </c>
      <c r="N7134" s="52" t="s">
        <v>150</v>
      </c>
      <c r="O7134" s="52" t="s">
        <v>42</v>
      </c>
      <c r="P7134" s="52" t="s">
        <v>392</v>
      </c>
      <c r="Q7134" s="52" t="s">
        <v>1717</v>
      </c>
      <c r="R7134" s="52" t="s">
        <v>3497</v>
      </c>
      <c r="S7134" s="52">
        <v>201511</v>
      </c>
      <c r="T7134" s="52" t="s">
        <v>52</v>
      </c>
      <c r="U7134" s="54">
        <v>279.43</v>
      </c>
      <c r="V7134" s="54">
        <v>279.43</v>
      </c>
      <c r="W7134" s="52" t="s">
        <v>340</v>
      </c>
      <c r="X7134" s="52" t="s">
        <v>384</v>
      </c>
      <c r="Y7134" s="52" t="s">
        <v>1152</v>
      </c>
      <c r="Z7134" s="52" t="s">
        <v>48</v>
      </c>
      <c r="AA7134" s="52" t="s">
        <v>315</v>
      </c>
      <c r="AB7134" s="52" t="s">
        <v>42</v>
      </c>
      <c r="AC7134" s="52" t="s">
        <v>3498</v>
      </c>
      <c r="AD7134" s="52" t="s">
        <v>146</v>
      </c>
      <c r="AE7134" s="52" t="s">
        <v>1152</v>
      </c>
      <c r="AF7134" s="52" t="s">
        <v>396</v>
      </c>
    </row>
    <row r="7135" spans="1:32" x14ac:dyDescent="0.25">
      <c r="A7135" s="52" t="s">
        <v>35</v>
      </c>
      <c r="B7135" s="52" t="s">
        <v>36</v>
      </c>
      <c r="C7135" s="52" t="s">
        <v>37</v>
      </c>
      <c r="D7135" s="52" t="s">
        <v>121</v>
      </c>
      <c r="E7135" s="52" t="s">
        <v>215</v>
      </c>
      <c r="F7135" s="52" t="s">
        <v>216</v>
      </c>
      <c r="G7135" s="52" t="s">
        <v>124</v>
      </c>
      <c r="H7135" s="52" t="s">
        <v>124</v>
      </c>
      <c r="I7135" s="52" t="s">
        <v>42</v>
      </c>
      <c r="J7135" s="52" t="s">
        <v>217</v>
      </c>
      <c r="K7135" s="52" t="s">
        <v>217</v>
      </c>
      <c r="L7135" s="52" t="s">
        <v>43</v>
      </c>
      <c r="M7135" s="52" t="s">
        <v>44</v>
      </c>
      <c r="N7135" s="52" t="s">
        <v>180</v>
      </c>
      <c r="O7135" s="52" t="s">
        <v>42</v>
      </c>
      <c r="P7135" s="52" t="s">
        <v>2651</v>
      </c>
      <c r="Q7135" s="52" t="s">
        <v>1101</v>
      </c>
      <c r="R7135" s="52" t="s">
        <v>3499</v>
      </c>
      <c r="S7135" s="52">
        <v>201511</v>
      </c>
      <c r="T7135" s="52" t="s">
        <v>52</v>
      </c>
      <c r="U7135" s="54">
        <v>8068.75</v>
      </c>
      <c r="V7135" s="54">
        <v>8068.75</v>
      </c>
      <c r="W7135" s="52" t="s">
        <v>340</v>
      </c>
      <c r="X7135" s="52" t="s">
        <v>752</v>
      </c>
      <c r="Y7135" s="52" t="s">
        <v>1152</v>
      </c>
      <c r="Z7135" s="52" t="s">
        <v>48</v>
      </c>
      <c r="AA7135" s="52" t="s">
        <v>315</v>
      </c>
      <c r="AB7135" s="52" t="s">
        <v>42</v>
      </c>
      <c r="AC7135" s="52" t="s">
        <v>3500</v>
      </c>
      <c r="AD7135" s="52" t="s">
        <v>146</v>
      </c>
      <c r="AE7135" s="52" t="s">
        <v>1152</v>
      </c>
      <c r="AF7135" s="52" t="s">
        <v>391</v>
      </c>
    </row>
    <row r="7136" spans="1:32" x14ac:dyDescent="0.25">
      <c r="A7136" s="52" t="s">
        <v>35</v>
      </c>
      <c r="B7136" s="52" t="s">
        <v>36</v>
      </c>
      <c r="C7136" s="52" t="s">
        <v>37</v>
      </c>
      <c r="D7136" s="52" t="s">
        <v>121</v>
      </c>
      <c r="E7136" s="52" t="s">
        <v>215</v>
      </c>
      <c r="F7136" s="52" t="s">
        <v>216</v>
      </c>
      <c r="G7136" s="52" t="s">
        <v>124</v>
      </c>
      <c r="H7136" s="52" t="s">
        <v>124</v>
      </c>
      <c r="I7136" s="52" t="s">
        <v>42</v>
      </c>
      <c r="J7136" s="52" t="s">
        <v>217</v>
      </c>
      <c r="K7136" s="52" t="s">
        <v>217</v>
      </c>
      <c r="L7136" s="52" t="s">
        <v>43</v>
      </c>
      <c r="M7136" s="52" t="s">
        <v>44</v>
      </c>
      <c r="N7136" s="52" t="s">
        <v>180</v>
      </c>
      <c r="O7136" s="52" t="s">
        <v>42</v>
      </c>
      <c r="P7136" s="52" t="s">
        <v>2651</v>
      </c>
      <c r="Q7136" s="52" t="s">
        <v>183</v>
      </c>
      <c r="R7136" s="52" t="s">
        <v>3499</v>
      </c>
      <c r="S7136" s="52">
        <v>201511</v>
      </c>
      <c r="T7136" s="52" t="s">
        <v>52</v>
      </c>
      <c r="U7136" s="54">
        <v>0</v>
      </c>
      <c r="V7136" s="54">
        <v>623.30999999999995</v>
      </c>
      <c r="W7136" s="52" t="s">
        <v>340</v>
      </c>
      <c r="X7136" s="52" t="s">
        <v>752</v>
      </c>
      <c r="Y7136" s="52" t="s">
        <v>1152</v>
      </c>
      <c r="Z7136" s="52" t="s">
        <v>48</v>
      </c>
      <c r="AA7136" s="52" t="s">
        <v>315</v>
      </c>
      <c r="AB7136" s="52" t="s">
        <v>42</v>
      </c>
      <c r="AC7136" s="52" t="s">
        <v>3500</v>
      </c>
      <c r="AD7136" s="52" t="s">
        <v>146</v>
      </c>
      <c r="AE7136" s="52" t="s">
        <v>1152</v>
      </c>
      <c r="AF7136" s="52" t="s">
        <v>391</v>
      </c>
    </row>
    <row r="7137" spans="1:32" x14ac:dyDescent="0.25">
      <c r="A7137" s="52" t="s">
        <v>35</v>
      </c>
      <c r="B7137" s="52" t="s">
        <v>36</v>
      </c>
      <c r="C7137" s="52" t="s">
        <v>37</v>
      </c>
      <c r="D7137" s="52" t="s">
        <v>121</v>
      </c>
      <c r="E7137" s="52" t="s">
        <v>215</v>
      </c>
      <c r="F7137" s="52" t="s">
        <v>216</v>
      </c>
      <c r="G7137" s="52" t="s">
        <v>124</v>
      </c>
      <c r="H7137" s="52" t="s">
        <v>124</v>
      </c>
      <c r="I7137" s="52" t="s">
        <v>42</v>
      </c>
      <c r="J7137" s="52" t="s">
        <v>231</v>
      </c>
      <c r="K7137" s="52" t="s">
        <v>231</v>
      </c>
      <c r="L7137" s="52" t="s">
        <v>43</v>
      </c>
      <c r="M7137" s="52" t="s">
        <v>44</v>
      </c>
      <c r="N7137" s="52" t="s">
        <v>150</v>
      </c>
      <c r="O7137" s="52" t="s">
        <v>42</v>
      </c>
      <c r="P7137" s="52" t="s">
        <v>392</v>
      </c>
      <c r="Q7137" s="52" t="s">
        <v>1717</v>
      </c>
      <c r="R7137" s="52" t="s">
        <v>3489</v>
      </c>
      <c r="S7137" s="52">
        <v>201511</v>
      </c>
      <c r="T7137" s="52" t="s">
        <v>52</v>
      </c>
      <c r="U7137" s="54">
        <v>232.86</v>
      </c>
      <c r="V7137" s="54">
        <v>232.86</v>
      </c>
      <c r="W7137" s="52" t="s">
        <v>340</v>
      </c>
      <c r="X7137" s="52" t="s">
        <v>384</v>
      </c>
      <c r="Y7137" s="52" t="s">
        <v>1152</v>
      </c>
      <c r="Z7137" s="52" t="s">
        <v>48</v>
      </c>
      <c r="AA7137" s="52" t="s">
        <v>315</v>
      </c>
      <c r="AB7137" s="52" t="s">
        <v>42</v>
      </c>
      <c r="AC7137" s="52" t="s">
        <v>3488</v>
      </c>
      <c r="AD7137" s="52" t="s">
        <v>146</v>
      </c>
      <c r="AE7137" s="52" t="s">
        <v>1152</v>
      </c>
      <c r="AF7137" s="52" t="s">
        <v>396</v>
      </c>
    </row>
    <row r="7138" spans="1:32" x14ac:dyDescent="0.25">
      <c r="A7138" s="52" t="s">
        <v>35</v>
      </c>
      <c r="B7138" s="52" t="s">
        <v>36</v>
      </c>
      <c r="C7138" s="52" t="s">
        <v>37</v>
      </c>
      <c r="D7138" s="52" t="s">
        <v>121</v>
      </c>
      <c r="E7138" s="52" t="s">
        <v>215</v>
      </c>
      <c r="F7138" s="52" t="s">
        <v>216</v>
      </c>
      <c r="G7138" s="52" t="s">
        <v>124</v>
      </c>
      <c r="H7138" s="52" t="s">
        <v>124</v>
      </c>
      <c r="I7138" s="52" t="s">
        <v>42</v>
      </c>
      <c r="J7138" s="52" t="s">
        <v>231</v>
      </c>
      <c r="K7138" s="52" t="s">
        <v>231</v>
      </c>
      <c r="L7138" s="52" t="s">
        <v>43</v>
      </c>
      <c r="M7138" s="52" t="s">
        <v>44</v>
      </c>
      <c r="N7138" s="52" t="s">
        <v>180</v>
      </c>
      <c r="O7138" s="52" t="s">
        <v>42</v>
      </c>
      <c r="P7138" s="52" t="s">
        <v>2651</v>
      </c>
      <c r="Q7138" s="52" t="s">
        <v>183</v>
      </c>
      <c r="R7138" s="52" t="s">
        <v>3512</v>
      </c>
      <c r="S7138" s="52">
        <v>201511</v>
      </c>
      <c r="T7138" s="52" t="s">
        <v>52</v>
      </c>
      <c r="U7138" s="54">
        <v>0</v>
      </c>
      <c r="V7138" s="54">
        <v>1222.81</v>
      </c>
      <c r="W7138" s="52" t="s">
        <v>340</v>
      </c>
      <c r="X7138" s="52" t="s">
        <v>975</v>
      </c>
      <c r="Y7138" s="52" t="s">
        <v>1152</v>
      </c>
      <c r="Z7138" s="52" t="s">
        <v>48</v>
      </c>
      <c r="AA7138" s="52" t="s">
        <v>315</v>
      </c>
      <c r="AB7138" s="52" t="s">
        <v>42</v>
      </c>
      <c r="AC7138" s="52" t="s">
        <v>3441</v>
      </c>
      <c r="AD7138" s="52" t="s">
        <v>146</v>
      </c>
      <c r="AE7138" s="52" t="s">
        <v>1152</v>
      </c>
      <c r="AF7138" s="52" t="s">
        <v>391</v>
      </c>
    </row>
    <row r="7139" spans="1:32" x14ac:dyDescent="0.25">
      <c r="A7139" s="52" t="s">
        <v>35</v>
      </c>
      <c r="B7139" s="52" t="s">
        <v>36</v>
      </c>
      <c r="C7139" s="52" t="s">
        <v>37</v>
      </c>
      <c r="D7139" s="52" t="s">
        <v>121</v>
      </c>
      <c r="E7139" s="52" t="s">
        <v>215</v>
      </c>
      <c r="F7139" s="52" t="s">
        <v>216</v>
      </c>
      <c r="G7139" s="52" t="s">
        <v>124</v>
      </c>
      <c r="H7139" s="52" t="s">
        <v>124</v>
      </c>
      <c r="I7139" s="52" t="s">
        <v>42</v>
      </c>
      <c r="J7139" s="52" t="s">
        <v>231</v>
      </c>
      <c r="K7139" s="52" t="s">
        <v>231</v>
      </c>
      <c r="L7139" s="52" t="s">
        <v>43</v>
      </c>
      <c r="M7139" s="52" t="s">
        <v>44</v>
      </c>
      <c r="N7139" s="52" t="s">
        <v>150</v>
      </c>
      <c r="O7139" s="52" t="s">
        <v>42</v>
      </c>
      <c r="P7139" s="52" t="s">
        <v>2651</v>
      </c>
      <c r="Q7139" s="52" t="s">
        <v>417</v>
      </c>
      <c r="R7139" s="52" t="s">
        <v>3513</v>
      </c>
      <c r="S7139" s="52">
        <v>201511</v>
      </c>
      <c r="T7139" s="52" t="s">
        <v>52</v>
      </c>
      <c r="U7139" s="54">
        <v>52669.5</v>
      </c>
      <c r="V7139" s="54">
        <v>52669.5</v>
      </c>
      <c r="W7139" s="52" t="s">
        <v>340</v>
      </c>
      <c r="X7139" s="52" t="s">
        <v>236</v>
      </c>
      <c r="Y7139" s="52" t="s">
        <v>1152</v>
      </c>
      <c r="Z7139" s="52" t="s">
        <v>48</v>
      </c>
      <c r="AA7139" s="52" t="s">
        <v>315</v>
      </c>
      <c r="AB7139" s="52" t="s">
        <v>42</v>
      </c>
      <c r="AC7139" s="52" t="s">
        <v>3441</v>
      </c>
      <c r="AD7139" s="52" t="s">
        <v>146</v>
      </c>
      <c r="AE7139" s="52" t="s">
        <v>1152</v>
      </c>
      <c r="AF7139" s="52" t="s">
        <v>391</v>
      </c>
    </row>
    <row r="7140" spans="1:32" x14ac:dyDescent="0.25">
      <c r="A7140" s="52" t="s">
        <v>35</v>
      </c>
      <c r="B7140" s="52" t="s">
        <v>36</v>
      </c>
      <c r="C7140" s="52" t="s">
        <v>37</v>
      </c>
      <c r="D7140" s="52" t="s">
        <v>121</v>
      </c>
      <c r="E7140" s="52" t="s">
        <v>215</v>
      </c>
      <c r="F7140" s="52" t="s">
        <v>216</v>
      </c>
      <c r="G7140" s="52" t="s">
        <v>124</v>
      </c>
      <c r="H7140" s="52" t="s">
        <v>124</v>
      </c>
      <c r="I7140" s="52" t="s">
        <v>42</v>
      </c>
      <c r="J7140" s="52" t="s">
        <v>231</v>
      </c>
      <c r="K7140" s="52" t="s">
        <v>231</v>
      </c>
      <c r="L7140" s="52" t="s">
        <v>43</v>
      </c>
      <c r="M7140" s="52" t="s">
        <v>44</v>
      </c>
      <c r="N7140" s="52" t="s">
        <v>180</v>
      </c>
      <c r="O7140" s="52" t="s">
        <v>42</v>
      </c>
      <c r="P7140" s="52" t="s">
        <v>2651</v>
      </c>
      <c r="Q7140" s="52" t="s">
        <v>417</v>
      </c>
      <c r="R7140" s="52" t="s">
        <v>3512</v>
      </c>
      <c r="S7140" s="52">
        <v>201511</v>
      </c>
      <c r="T7140" s="52" t="s">
        <v>52</v>
      </c>
      <c r="U7140" s="54">
        <v>15260.4</v>
      </c>
      <c r="V7140" s="54">
        <v>15260.4</v>
      </c>
      <c r="W7140" s="52" t="s">
        <v>340</v>
      </c>
      <c r="X7140" s="52" t="s">
        <v>975</v>
      </c>
      <c r="Y7140" s="52" t="s">
        <v>1152</v>
      </c>
      <c r="Z7140" s="52" t="s">
        <v>48</v>
      </c>
      <c r="AA7140" s="52" t="s">
        <v>315</v>
      </c>
      <c r="AB7140" s="52" t="s">
        <v>42</v>
      </c>
      <c r="AC7140" s="52" t="s">
        <v>3441</v>
      </c>
      <c r="AD7140" s="52" t="s">
        <v>146</v>
      </c>
      <c r="AE7140" s="52" t="s">
        <v>1152</v>
      </c>
      <c r="AF7140" s="52" t="s">
        <v>391</v>
      </c>
    </row>
    <row r="7141" spans="1:32" x14ac:dyDescent="0.25">
      <c r="A7141" s="52" t="s">
        <v>35</v>
      </c>
      <c r="B7141" s="52" t="s">
        <v>36</v>
      </c>
      <c r="C7141" s="52" t="s">
        <v>37</v>
      </c>
      <c r="D7141" s="52" t="s">
        <v>121</v>
      </c>
      <c r="E7141" s="52" t="s">
        <v>215</v>
      </c>
      <c r="F7141" s="52" t="s">
        <v>216</v>
      </c>
      <c r="G7141" s="52" t="s">
        <v>124</v>
      </c>
      <c r="H7141" s="52" t="s">
        <v>124</v>
      </c>
      <c r="I7141" s="52" t="s">
        <v>42</v>
      </c>
      <c r="J7141" s="52" t="s">
        <v>231</v>
      </c>
      <c r="K7141" s="52" t="s">
        <v>231</v>
      </c>
      <c r="L7141" s="52" t="s">
        <v>43</v>
      </c>
      <c r="M7141" s="52" t="s">
        <v>44</v>
      </c>
      <c r="N7141" s="52" t="s">
        <v>150</v>
      </c>
      <c r="O7141" s="52" t="s">
        <v>42</v>
      </c>
      <c r="P7141" s="52" t="s">
        <v>392</v>
      </c>
      <c r="Q7141" s="52" t="s">
        <v>1717</v>
      </c>
      <c r="R7141" s="52" t="s">
        <v>3494</v>
      </c>
      <c r="S7141" s="52">
        <v>201511</v>
      </c>
      <c r="T7141" s="52" t="s">
        <v>52</v>
      </c>
      <c r="U7141" s="54">
        <v>232.86</v>
      </c>
      <c r="V7141" s="54">
        <v>232.86</v>
      </c>
      <c r="W7141" s="52" t="s">
        <v>340</v>
      </c>
      <c r="X7141" s="52" t="s">
        <v>384</v>
      </c>
      <c r="Y7141" s="52" t="s">
        <v>1152</v>
      </c>
      <c r="Z7141" s="52" t="s">
        <v>48</v>
      </c>
      <c r="AA7141" s="52" t="s">
        <v>315</v>
      </c>
      <c r="AB7141" s="52" t="s">
        <v>42</v>
      </c>
      <c r="AC7141" s="52" t="s">
        <v>3495</v>
      </c>
      <c r="AD7141" s="52" t="s">
        <v>146</v>
      </c>
      <c r="AE7141" s="52" t="s">
        <v>1152</v>
      </c>
      <c r="AF7141" s="52" t="s">
        <v>396</v>
      </c>
    </row>
    <row r="7142" spans="1:32" x14ac:dyDescent="0.25">
      <c r="A7142" s="52" t="s">
        <v>35</v>
      </c>
      <c r="B7142" s="52" t="s">
        <v>36</v>
      </c>
      <c r="C7142" s="52" t="s">
        <v>37</v>
      </c>
      <c r="D7142" s="52" t="s">
        <v>121</v>
      </c>
      <c r="E7142" s="52" t="s">
        <v>215</v>
      </c>
      <c r="F7142" s="52" t="s">
        <v>216</v>
      </c>
      <c r="G7142" s="52" t="s">
        <v>124</v>
      </c>
      <c r="H7142" s="52" t="s">
        <v>124</v>
      </c>
      <c r="I7142" s="52" t="s">
        <v>42</v>
      </c>
      <c r="J7142" s="52" t="s">
        <v>231</v>
      </c>
      <c r="K7142" s="52" t="s">
        <v>231</v>
      </c>
      <c r="L7142" s="52" t="s">
        <v>43</v>
      </c>
      <c r="M7142" s="52" t="s">
        <v>44</v>
      </c>
      <c r="N7142" s="52" t="s">
        <v>180</v>
      </c>
      <c r="O7142" s="52" t="s">
        <v>42</v>
      </c>
      <c r="P7142" s="52" t="s">
        <v>2651</v>
      </c>
      <c r="Q7142" s="52" t="s">
        <v>417</v>
      </c>
      <c r="R7142" s="52" t="s">
        <v>3514</v>
      </c>
      <c r="S7142" s="52">
        <v>201511</v>
      </c>
      <c r="T7142" s="52" t="s">
        <v>52</v>
      </c>
      <c r="U7142" s="54">
        <v>39197.4</v>
      </c>
      <c r="V7142" s="54">
        <v>39197.4</v>
      </c>
      <c r="W7142" s="52" t="s">
        <v>340</v>
      </c>
      <c r="X7142" s="52" t="s">
        <v>975</v>
      </c>
      <c r="Y7142" s="52" t="s">
        <v>1152</v>
      </c>
      <c r="Z7142" s="52" t="s">
        <v>48</v>
      </c>
      <c r="AA7142" s="52" t="s">
        <v>315</v>
      </c>
      <c r="AB7142" s="52" t="s">
        <v>42</v>
      </c>
      <c r="AC7142" s="52" t="s">
        <v>3456</v>
      </c>
      <c r="AD7142" s="52" t="s">
        <v>146</v>
      </c>
      <c r="AE7142" s="52" t="s">
        <v>1152</v>
      </c>
      <c r="AF7142" s="52" t="s">
        <v>391</v>
      </c>
    </row>
    <row r="7143" spans="1:32" x14ac:dyDescent="0.25">
      <c r="A7143" s="52" t="s">
        <v>35</v>
      </c>
      <c r="B7143" s="52" t="s">
        <v>36</v>
      </c>
      <c r="C7143" s="52" t="s">
        <v>37</v>
      </c>
      <c r="D7143" s="52" t="s">
        <v>121</v>
      </c>
      <c r="E7143" s="52" t="s">
        <v>215</v>
      </c>
      <c r="F7143" s="52" t="s">
        <v>216</v>
      </c>
      <c r="G7143" s="52" t="s">
        <v>124</v>
      </c>
      <c r="H7143" s="52" t="s">
        <v>124</v>
      </c>
      <c r="I7143" s="52" t="s">
        <v>42</v>
      </c>
      <c r="J7143" s="52" t="s">
        <v>231</v>
      </c>
      <c r="K7143" s="52" t="s">
        <v>231</v>
      </c>
      <c r="L7143" s="52" t="s">
        <v>43</v>
      </c>
      <c r="M7143" s="52" t="s">
        <v>44</v>
      </c>
      <c r="N7143" s="52" t="s">
        <v>150</v>
      </c>
      <c r="O7143" s="52" t="s">
        <v>42</v>
      </c>
      <c r="P7143" s="52" t="s">
        <v>392</v>
      </c>
      <c r="Q7143" s="52" t="s">
        <v>1717</v>
      </c>
      <c r="R7143" s="52" t="s">
        <v>3496</v>
      </c>
      <c r="S7143" s="52">
        <v>201511</v>
      </c>
      <c r="T7143" s="52" t="s">
        <v>52</v>
      </c>
      <c r="U7143" s="54">
        <v>232.86</v>
      </c>
      <c r="V7143" s="54">
        <v>232.86</v>
      </c>
      <c r="W7143" s="52" t="s">
        <v>340</v>
      </c>
      <c r="X7143" s="52" t="s">
        <v>384</v>
      </c>
      <c r="Y7143" s="52" t="s">
        <v>1152</v>
      </c>
      <c r="Z7143" s="52" t="s">
        <v>48</v>
      </c>
      <c r="AA7143" s="52" t="s">
        <v>315</v>
      </c>
      <c r="AB7143" s="52" t="s">
        <v>42</v>
      </c>
      <c r="AC7143" s="52" t="s">
        <v>3456</v>
      </c>
      <c r="AD7143" s="52" t="s">
        <v>146</v>
      </c>
      <c r="AE7143" s="52" t="s">
        <v>1152</v>
      </c>
      <c r="AF7143" s="52" t="s">
        <v>396</v>
      </c>
    </row>
    <row r="7144" spans="1:32" x14ac:dyDescent="0.25">
      <c r="A7144" s="52" t="s">
        <v>35</v>
      </c>
      <c r="B7144" s="52" t="s">
        <v>36</v>
      </c>
      <c r="C7144" s="52" t="s">
        <v>37</v>
      </c>
      <c r="D7144" s="52" t="s">
        <v>121</v>
      </c>
      <c r="E7144" s="52" t="s">
        <v>215</v>
      </c>
      <c r="F7144" s="52" t="s">
        <v>216</v>
      </c>
      <c r="G7144" s="52" t="s">
        <v>124</v>
      </c>
      <c r="H7144" s="52" t="s">
        <v>124</v>
      </c>
      <c r="I7144" s="52" t="s">
        <v>42</v>
      </c>
      <c r="J7144" s="52" t="s">
        <v>231</v>
      </c>
      <c r="K7144" s="52" t="s">
        <v>231</v>
      </c>
      <c r="L7144" s="52" t="s">
        <v>43</v>
      </c>
      <c r="M7144" s="52" t="s">
        <v>44</v>
      </c>
      <c r="N7144" s="52" t="s">
        <v>180</v>
      </c>
      <c r="O7144" s="52" t="s">
        <v>42</v>
      </c>
      <c r="P7144" s="52" t="s">
        <v>2651</v>
      </c>
      <c r="Q7144" s="52" t="s">
        <v>183</v>
      </c>
      <c r="R7144" s="52" t="s">
        <v>3514</v>
      </c>
      <c r="S7144" s="52">
        <v>201511</v>
      </c>
      <c r="T7144" s="52" t="s">
        <v>52</v>
      </c>
      <c r="U7144" s="54">
        <v>0</v>
      </c>
      <c r="V7144" s="54">
        <v>3140.89</v>
      </c>
      <c r="W7144" s="52" t="s">
        <v>340</v>
      </c>
      <c r="X7144" s="52" t="s">
        <v>975</v>
      </c>
      <c r="Y7144" s="52" t="s">
        <v>1152</v>
      </c>
      <c r="Z7144" s="52" t="s">
        <v>48</v>
      </c>
      <c r="AA7144" s="52" t="s">
        <v>315</v>
      </c>
      <c r="AB7144" s="52" t="s">
        <v>42</v>
      </c>
      <c r="AC7144" s="52" t="s">
        <v>3456</v>
      </c>
      <c r="AD7144" s="52" t="s">
        <v>146</v>
      </c>
      <c r="AE7144" s="52" t="s">
        <v>1152</v>
      </c>
      <c r="AF7144" s="52" t="s">
        <v>391</v>
      </c>
    </row>
    <row r="7145" spans="1:32" x14ac:dyDescent="0.25">
      <c r="A7145" s="52" t="s">
        <v>35</v>
      </c>
      <c r="B7145" s="52" t="s">
        <v>36</v>
      </c>
      <c r="C7145" s="52" t="s">
        <v>37</v>
      </c>
      <c r="D7145" s="52" t="s">
        <v>121</v>
      </c>
      <c r="E7145" s="52" t="s">
        <v>215</v>
      </c>
      <c r="F7145" s="52" t="s">
        <v>216</v>
      </c>
      <c r="G7145" s="52" t="s">
        <v>124</v>
      </c>
      <c r="H7145" s="52" t="s">
        <v>124</v>
      </c>
      <c r="I7145" s="52" t="s">
        <v>42</v>
      </c>
      <c r="J7145" s="52" t="s">
        <v>231</v>
      </c>
      <c r="K7145" s="52" t="s">
        <v>231</v>
      </c>
      <c r="L7145" s="52" t="s">
        <v>43</v>
      </c>
      <c r="M7145" s="52" t="s">
        <v>44</v>
      </c>
      <c r="N7145" s="52" t="s">
        <v>150</v>
      </c>
      <c r="O7145" s="52" t="s">
        <v>42</v>
      </c>
      <c r="P7145" s="52" t="s">
        <v>392</v>
      </c>
      <c r="Q7145" s="52" t="s">
        <v>1717</v>
      </c>
      <c r="R7145" s="52" t="s">
        <v>3497</v>
      </c>
      <c r="S7145" s="52">
        <v>201511</v>
      </c>
      <c r="T7145" s="52" t="s">
        <v>52</v>
      </c>
      <c r="U7145" s="54">
        <v>232.86</v>
      </c>
      <c r="V7145" s="54">
        <v>232.86</v>
      </c>
      <c r="W7145" s="52" t="s">
        <v>340</v>
      </c>
      <c r="X7145" s="52" t="s">
        <v>384</v>
      </c>
      <c r="Y7145" s="52" t="s">
        <v>1152</v>
      </c>
      <c r="Z7145" s="52" t="s">
        <v>48</v>
      </c>
      <c r="AA7145" s="52" t="s">
        <v>315</v>
      </c>
      <c r="AB7145" s="52" t="s">
        <v>42</v>
      </c>
      <c r="AC7145" s="52" t="s">
        <v>3498</v>
      </c>
      <c r="AD7145" s="52" t="s">
        <v>146</v>
      </c>
      <c r="AE7145" s="52" t="s">
        <v>1152</v>
      </c>
      <c r="AF7145" s="52" t="s">
        <v>396</v>
      </c>
    </row>
    <row r="7146" spans="1:32" x14ac:dyDescent="0.25">
      <c r="A7146" s="52" t="s">
        <v>35</v>
      </c>
      <c r="B7146" s="52" t="s">
        <v>36</v>
      </c>
      <c r="C7146" s="52" t="s">
        <v>37</v>
      </c>
      <c r="D7146" s="52" t="s">
        <v>121</v>
      </c>
      <c r="E7146" s="52" t="s">
        <v>215</v>
      </c>
      <c r="F7146" s="52" t="s">
        <v>216</v>
      </c>
      <c r="G7146" s="52" t="s">
        <v>124</v>
      </c>
      <c r="H7146" s="52" t="s">
        <v>124</v>
      </c>
      <c r="I7146" s="52" t="s">
        <v>42</v>
      </c>
      <c r="J7146" s="52" t="s">
        <v>237</v>
      </c>
      <c r="K7146" s="52" t="s">
        <v>237</v>
      </c>
      <c r="L7146" s="52" t="s">
        <v>43</v>
      </c>
      <c r="M7146" s="52" t="s">
        <v>44</v>
      </c>
      <c r="N7146" s="52" t="s">
        <v>150</v>
      </c>
      <c r="O7146" s="52" t="s">
        <v>42</v>
      </c>
      <c r="P7146" s="52" t="s">
        <v>392</v>
      </c>
      <c r="Q7146" s="52" t="s">
        <v>1717</v>
      </c>
      <c r="R7146" s="52" t="s">
        <v>3489</v>
      </c>
      <c r="S7146" s="52">
        <v>201511</v>
      </c>
      <c r="T7146" s="52" t="s">
        <v>52</v>
      </c>
      <c r="U7146" s="54">
        <v>279.43</v>
      </c>
      <c r="V7146" s="54">
        <v>279.43</v>
      </c>
      <c r="W7146" s="52" t="s">
        <v>340</v>
      </c>
      <c r="X7146" s="52" t="s">
        <v>384</v>
      </c>
      <c r="Y7146" s="52" t="s">
        <v>1152</v>
      </c>
      <c r="Z7146" s="52" t="s">
        <v>48</v>
      </c>
      <c r="AA7146" s="52" t="s">
        <v>315</v>
      </c>
      <c r="AB7146" s="52" t="s">
        <v>42</v>
      </c>
      <c r="AC7146" s="52" t="s">
        <v>3488</v>
      </c>
      <c r="AD7146" s="52" t="s">
        <v>146</v>
      </c>
      <c r="AE7146" s="52" t="s">
        <v>1152</v>
      </c>
      <c r="AF7146" s="52" t="s">
        <v>396</v>
      </c>
    </row>
    <row r="7147" spans="1:32" x14ac:dyDescent="0.25">
      <c r="A7147" s="52" t="s">
        <v>35</v>
      </c>
      <c r="B7147" s="52" t="s">
        <v>36</v>
      </c>
      <c r="C7147" s="52" t="s">
        <v>37</v>
      </c>
      <c r="D7147" s="52" t="s">
        <v>121</v>
      </c>
      <c r="E7147" s="52" t="s">
        <v>215</v>
      </c>
      <c r="F7147" s="52" t="s">
        <v>216</v>
      </c>
      <c r="G7147" s="52" t="s">
        <v>124</v>
      </c>
      <c r="H7147" s="52" t="s">
        <v>124</v>
      </c>
      <c r="I7147" s="52" t="s">
        <v>42</v>
      </c>
      <c r="J7147" s="52" t="s">
        <v>237</v>
      </c>
      <c r="K7147" s="52" t="s">
        <v>237</v>
      </c>
      <c r="L7147" s="52" t="s">
        <v>43</v>
      </c>
      <c r="M7147" s="52" t="s">
        <v>44</v>
      </c>
      <c r="N7147" s="52" t="s">
        <v>150</v>
      </c>
      <c r="O7147" s="52" t="s">
        <v>42</v>
      </c>
      <c r="P7147" s="52" t="s">
        <v>424</v>
      </c>
      <c r="Q7147" s="52" t="s">
        <v>425</v>
      </c>
      <c r="R7147" s="52" t="s">
        <v>3524</v>
      </c>
      <c r="S7147" s="52">
        <v>201511</v>
      </c>
      <c r="T7147" s="52" t="s">
        <v>52</v>
      </c>
      <c r="U7147" s="54">
        <v>326369.38</v>
      </c>
      <c r="V7147" s="54">
        <v>326369.38</v>
      </c>
      <c r="W7147" s="52" t="s">
        <v>340</v>
      </c>
      <c r="X7147" s="52" t="s">
        <v>422</v>
      </c>
      <c r="Y7147" s="52" t="s">
        <v>1152</v>
      </c>
      <c r="Z7147" s="52" t="s">
        <v>48</v>
      </c>
      <c r="AA7147" s="52" t="s">
        <v>315</v>
      </c>
      <c r="AB7147" s="52" t="s">
        <v>42</v>
      </c>
      <c r="AC7147" s="52" t="s">
        <v>3525</v>
      </c>
      <c r="AD7147" s="52" t="s">
        <v>146</v>
      </c>
      <c r="AE7147" s="52" t="s">
        <v>1152</v>
      </c>
      <c r="AF7147" s="52" t="s">
        <v>427</v>
      </c>
    </row>
    <row r="7148" spans="1:32" x14ac:dyDescent="0.25">
      <c r="A7148" s="52" t="s">
        <v>35</v>
      </c>
      <c r="B7148" s="52" t="s">
        <v>36</v>
      </c>
      <c r="C7148" s="52" t="s">
        <v>37</v>
      </c>
      <c r="D7148" s="52" t="s">
        <v>121</v>
      </c>
      <c r="E7148" s="52" t="s">
        <v>215</v>
      </c>
      <c r="F7148" s="52" t="s">
        <v>216</v>
      </c>
      <c r="G7148" s="52" t="s">
        <v>124</v>
      </c>
      <c r="H7148" s="52" t="s">
        <v>124</v>
      </c>
      <c r="I7148" s="52" t="s">
        <v>42</v>
      </c>
      <c r="J7148" s="52" t="s">
        <v>237</v>
      </c>
      <c r="K7148" s="52" t="s">
        <v>237</v>
      </c>
      <c r="L7148" s="52" t="s">
        <v>43</v>
      </c>
      <c r="M7148" s="52" t="s">
        <v>44</v>
      </c>
      <c r="N7148" s="52" t="s">
        <v>150</v>
      </c>
      <c r="O7148" s="52" t="s">
        <v>42</v>
      </c>
      <c r="P7148" s="52" t="s">
        <v>392</v>
      </c>
      <c r="Q7148" s="52" t="s">
        <v>1717</v>
      </c>
      <c r="R7148" s="52" t="s">
        <v>3494</v>
      </c>
      <c r="S7148" s="52">
        <v>201511</v>
      </c>
      <c r="T7148" s="52" t="s">
        <v>52</v>
      </c>
      <c r="U7148" s="54">
        <v>279.43</v>
      </c>
      <c r="V7148" s="54">
        <v>279.43</v>
      </c>
      <c r="W7148" s="52" t="s">
        <v>340</v>
      </c>
      <c r="X7148" s="52" t="s">
        <v>384</v>
      </c>
      <c r="Y7148" s="52" t="s">
        <v>1152</v>
      </c>
      <c r="Z7148" s="52" t="s">
        <v>48</v>
      </c>
      <c r="AA7148" s="52" t="s">
        <v>315</v>
      </c>
      <c r="AB7148" s="52" t="s">
        <v>42</v>
      </c>
      <c r="AC7148" s="52" t="s">
        <v>3495</v>
      </c>
      <c r="AD7148" s="52" t="s">
        <v>146</v>
      </c>
      <c r="AE7148" s="52" t="s">
        <v>1152</v>
      </c>
      <c r="AF7148" s="52" t="s">
        <v>396</v>
      </c>
    </row>
    <row r="7149" spans="1:32" x14ac:dyDescent="0.25">
      <c r="A7149" s="52" t="s">
        <v>35</v>
      </c>
      <c r="B7149" s="52" t="s">
        <v>36</v>
      </c>
      <c r="C7149" s="52" t="s">
        <v>37</v>
      </c>
      <c r="D7149" s="52" t="s">
        <v>121</v>
      </c>
      <c r="E7149" s="52" t="s">
        <v>215</v>
      </c>
      <c r="F7149" s="52" t="s">
        <v>216</v>
      </c>
      <c r="G7149" s="52" t="s">
        <v>124</v>
      </c>
      <c r="H7149" s="52" t="s">
        <v>124</v>
      </c>
      <c r="I7149" s="52" t="s">
        <v>42</v>
      </c>
      <c r="J7149" s="52" t="s">
        <v>237</v>
      </c>
      <c r="K7149" s="52" t="s">
        <v>237</v>
      </c>
      <c r="L7149" s="52" t="s">
        <v>43</v>
      </c>
      <c r="M7149" s="52" t="s">
        <v>44</v>
      </c>
      <c r="N7149" s="52" t="s">
        <v>150</v>
      </c>
      <c r="O7149" s="52" t="s">
        <v>42</v>
      </c>
      <c r="P7149" s="52" t="s">
        <v>392</v>
      </c>
      <c r="Q7149" s="52" t="s">
        <v>1717</v>
      </c>
      <c r="R7149" s="52" t="s">
        <v>3496</v>
      </c>
      <c r="S7149" s="52">
        <v>201511</v>
      </c>
      <c r="T7149" s="52" t="s">
        <v>52</v>
      </c>
      <c r="U7149" s="54">
        <v>279.43</v>
      </c>
      <c r="V7149" s="54">
        <v>279.43</v>
      </c>
      <c r="W7149" s="52" t="s">
        <v>340</v>
      </c>
      <c r="X7149" s="52" t="s">
        <v>384</v>
      </c>
      <c r="Y7149" s="52" t="s">
        <v>1152</v>
      </c>
      <c r="Z7149" s="52" t="s">
        <v>48</v>
      </c>
      <c r="AA7149" s="52" t="s">
        <v>315</v>
      </c>
      <c r="AB7149" s="52" t="s">
        <v>42</v>
      </c>
      <c r="AC7149" s="52" t="s">
        <v>3456</v>
      </c>
      <c r="AD7149" s="52" t="s">
        <v>146</v>
      </c>
      <c r="AE7149" s="52" t="s">
        <v>1152</v>
      </c>
      <c r="AF7149" s="52" t="s">
        <v>396</v>
      </c>
    </row>
    <row r="7150" spans="1:32" x14ac:dyDescent="0.25">
      <c r="A7150" s="52" t="s">
        <v>35</v>
      </c>
      <c r="B7150" s="52" t="s">
        <v>36</v>
      </c>
      <c r="C7150" s="52" t="s">
        <v>37</v>
      </c>
      <c r="D7150" s="52" t="s">
        <v>121</v>
      </c>
      <c r="E7150" s="52" t="s">
        <v>215</v>
      </c>
      <c r="F7150" s="52" t="s">
        <v>216</v>
      </c>
      <c r="G7150" s="52" t="s">
        <v>124</v>
      </c>
      <c r="H7150" s="52" t="s">
        <v>124</v>
      </c>
      <c r="I7150" s="52" t="s">
        <v>42</v>
      </c>
      <c r="J7150" s="52" t="s">
        <v>237</v>
      </c>
      <c r="K7150" s="52" t="s">
        <v>237</v>
      </c>
      <c r="L7150" s="52" t="s">
        <v>43</v>
      </c>
      <c r="M7150" s="52" t="s">
        <v>44</v>
      </c>
      <c r="N7150" s="52" t="s">
        <v>150</v>
      </c>
      <c r="O7150" s="52" t="s">
        <v>42</v>
      </c>
      <c r="P7150" s="52" t="s">
        <v>392</v>
      </c>
      <c r="Q7150" s="52" t="s">
        <v>1717</v>
      </c>
      <c r="R7150" s="52" t="s">
        <v>3497</v>
      </c>
      <c r="S7150" s="52">
        <v>201511</v>
      </c>
      <c r="T7150" s="52" t="s">
        <v>52</v>
      </c>
      <c r="U7150" s="54">
        <v>279.43</v>
      </c>
      <c r="V7150" s="54">
        <v>279.43</v>
      </c>
      <c r="W7150" s="52" t="s">
        <v>340</v>
      </c>
      <c r="X7150" s="52" t="s">
        <v>384</v>
      </c>
      <c r="Y7150" s="52" t="s">
        <v>1152</v>
      </c>
      <c r="Z7150" s="52" t="s">
        <v>48</v>
      </c>
      <c r="AA7150" s="52" t="s">
        <v>315</v>
      </c>
      <c r="AB7150" s="52" t="s">
        <v>42</v>
      </c>
      <c r="AC7150" s="52" t="s">
        <v>3498</v>
      </c>
      <c r="AD7150" s="52" t="s">
        <v>146</v>
      </c>
      <c r="AE7150" s="52" t="s">
        <v>1152</v>
      </c>
      <c r="AF7150" s="52" t="s">
        <v>396</v>
      </c>
    </row>
    <row r="7151" spans="1:32" x14ac:dyDescent="0.25">
      <c r="A7151" s="52" t="s">
        <v>35</v>
      </c>
      <c r="B7151" s="52" t="s">
        <v>36</v>
      </c>
      <c r="C7151" s="52" t="s">
        <v>37</v>
      </c>
      <c r="D7151" s="52" t="s">
        <v>121</v>
      </c>
      <c r="E7151" s="52" t="s">
        <v>215</v>
      </c>
      <c r="F7151" s="52" t="s">
        <v>216</v>
      </c>
      <c r="G7151" s="52" t="s">
        <v>124</v>
      </c>
      <c r="H7151" s="52" t="s">
        <v>124</v>
      </c>
      <c r="I7151" s="52" t="s">
        <v>42</v>
      </c>
      <c r="J7151" s="52" t="s">
        <v>250</v>
      </c>
      <c r="K7151" s="52" t="s">
        <v>250</v>
      </c>
      <c r="L7151" s="52" t="s">
        <v>43</v>
      </c>
      <c r="M7151" s="52" t="s">
        <v>44</v>
      </c>
      <c r="N7151" s="52" t="s">
        <v>180</v>
      </c>
      <c r="O7151" s="52" t="s">
        <v>42</v>
      </c>
      <c r="P7151" s="52" t="s">
        <v>1719</v>
      </c>
      <c r="Q7151" s="52" t="s">
        <v>2643</v>
      </c>
      <c r="R7151" s="52" t="s">
        <v>3426</v>
      </c>
      <c r="S7151" s="52">
        <v>201511</v>
      </c>
      <c r="T7151" s="52" t="s">
        <v>52</v>
      </c>
      <c r="U7151" s="54">
        <v>49450</v>
      </c>
      <c r="V7151" s="54">
        <v>49450</v>
      </c>
      <c r="W7151" s="52" t="s">
        <v>340</v>
      </c>
      <c r="X7151" s="52" t="s">
        <v>1162</v>
      </c>
      <c r="Y7151" s="52" t="s">
        <v>1152</v>
      </c>
      <c r="Z7151" s="52" t="s">
        <v>48</v>
      </c>
      <c r="AA7151" s="52" t="s">
        <v>315</v>
      </c>
      <c r="AB7151" s="52" t="s">
        <v>42</v>
      </c>
      <c r="AC7151" s="52" t="s">
        <v>3527</v>
      </c>
      <c r="AD7151" s="52" t="s">
        <v>146</v>
      </c>
      <c r="AE7151" s="52" t="s">
        <v>1152</v>
      </c>
      <c r="AF7151" s="52" t="s">
        <v>434</v>
      </c>
    </row>
    <row r="7152" spans="1:32" x14ac:dyDescent="0.25">
      <c r="A7152" s="52" t="s">
        <v>35</v>
      </c>
      <c r="B7152" s="52" t="s">
        <v>36</v>
      </c>
      <c r="C7152" s="52" t="s">
        <v>37</v>
      </c>
      <c r="D7152" s="52" t="s">
        <v>121</v>
      </c>
      <c r="E7152" s="52" t="s">
        <v>215</v>
      </c>
      <c r="F7152" s="52" t="s">
        <v>216</v>
      </c>
      <c r="G7152" s="52" t="s">
        <v>124</v>
      </c>
      <c r="H7152" s="52" t="s">
        <v>124</v>
      </c>
      <c r="I7152" s="52" t="s">
        <v>42</v>
      </c>
      <c r="J7152" s="52" t="s">
        <v>250</v>
      </c>
      <c r="K7152" s="52" t="s">
        <v>250</v>
      </c>
      <c r="L7152" s="52" t="s">
        <v>43</v>
      </c>
      <c r="M7152" s="52" t="s">
        <v>44</v>
      </c>
      <c r="N7152" s="52" t="s">
        <v>150</v>
      </c>
      <c r="O7152" s="52" t="s">
        <v>42</v>
      </c>
      <c r="P7152" s="52" t="s">
        <v>392</v>
      </c>
      <c r="Q7152" s="52" t="s">
        <v>1717</v>
      </c>
      <c r="R7152" s="52" t="s">
        <v>3489</v>
      </c>
      <c r="S7152" s="52">
        <v>201511</v>
      </c>
      <c r="T7152" s="52" t="s">
        <v>52</v>
      </c>
      <c r="U7152" s="54">
        <v>248.38</v>
      </c>
      <c r="V7152" s="54">
        <v>248.38</v>
      </c>
      <c r="W7152" s="52" t="s">
        <v>340</v>
      </c>
      <c r="X7152" s="52" t="s">
        <v>384</v>
      </c>
      <c r="Y7152" s="52" t="s">
        <v>1152</v>
      </c>
      <c r="Z7152" s="52" t="s">
        <v>48</v>
      </c>
      <c r="AA7152" s="52" t="s">
        <v>315</v>
      </c>
      <c r="AB7152" s="52" t="s">
        <v>42</v>
      </c>
      <c r="AC7152" s="52" t="s">
        <v>3488</v>
      </c>
      <c r="AD7152" s="52" t="s">
        <v>146</v>
      </c>
      <c r="AE7152" s="52" t="s">
        <v>1152</v>
      </c>
      <c r="AF7152" s="52" t="s">
        <v>396</v>
      </c>
    </row>
    <row r="7153" spans="1:32" x14ac:dyDescent="0.25">
      <c r="A7153" s="52" t="s">
        <v>35</v>
      </c>
      <c r="B7153" s="52" t="s">
        <v>36</v>
      </c>
      <c r="C7153" s="52" t="s">
        <v>37</v>
      </c>
      <c r="D7153" s="52" t="s">
        <v>121</v>
      </c>
      <c r="E7153" s="52" t="s">
        <v>215</v>
      </c>
      <c r="F7153" s="52" t="s">
        <v>216</v>
      </c>
      <c r="G7153" s="52" t="s">
        <v>124</v>
      </c>
      <c r="H7153" s="52" t="s">
        <v>124</v>
      </c>
      <c r="I7153" s="52" t="s">
        <v>42</v>
      </c>
      <c r="J7153" s="52" t="s">
        <v>250</v>
      </c>
      <c r="K7153" s="52" t="s">
        <v>250</v>
      </c>
      <c r="L7153" s="52" t="s">
        <v>43</v>
      </c>
      <c r="M7153" s="52" t="s">
        <v>44</v>
      </c>
      <c r="N7153" s="52" t="s">
        <v>150</v>
      </c>
      <c r="O7153" s="52" t="s">
        <v>42</v>
      </c>
      <c r="P7153" s="52" t="s">
        <v>1719</v>
      </c>
      <c r="Q7153" s="52" t="s">
        <v>1720</v>
      </c>
      <c r="R7153" s="52" t="s">
        <v>3528</v>
      </c>
      <c r="S7153" s="52">
        <v>201511</v>
      </c>
      <c r="T7153" s="52" t="s">
        <v>52</v>
      </c>
      <c r="U7153" s="54">
        <v>85442</v>
      </c>
      <c r="V7153" s="54">
        <v>85442</v>
      </c>
      <c r="W7153" s="52" t="s">
        <v>340</v>
      </c>
      <c r="X7153" s="52" t="s">
        <v>433</v>
      </c>
      <c r="Y7153" s="52" t="s">
        <v>1152</v>
      </c>
      <c r="Z7153" s="52" t="s">
        <v>48</v>
      </c>
      <c r="AA7153" s="52" t="s">
        <v>315</v>
      </c>
      <c r="AB7153" s="52" t="s">
        <v>42</v>
      </c>
      <c r="AC7153" s="52" t="s">
        <v>3441</v>
      </c>
      <c r="AD7153" s="52" t="s">
        <v>146</v>
      </c>
      <c r="AE7153" s="52" t="s">
        <v>1152</v>
      </c>
      <c r="AF7153" s="52" t="s">
        <v>434</v>
      </c>
    </row>
    <row r="7154" spans="1:32" x14ac:dyDescent="0.25">
      <c r="A7154" s="52" t="s">
        <v>35</v>
      </c>
      <c r="B7154" s="52" t="s">
        <v>36</v>
      </c>
      <c r="C7154" s="52" t="s">
        <v>37</v>
      </c>
      <c r="D7154" s="52" t="s">
        <v>121</v>
      </c>
      <c r="E7154" s="52" t="s">
        <v>215</v>
      </c>
      <c r="F7154" s="52" t="s">
        <v>216</v>
      </c>
      <c r="G7154" s="52" t="s">
        <v>124</v>
      </c>
      <c r="H7154" s="52" t="s">
        <v>124</v>
      </c>
      <c r="I7154" s="52" t="s">
        <v>42</v>
      </c>
      <c r="J7154" s="52" t="s">
        <v>250</v>
      </c>
      <c r="K7154" s="52" t="s">
        <v>250</v>
      </c>
      <c r="L7154" s="52" t="s">
        <v>43</v>
      </c>
      <c r="M7154" s="52" t="s">
        <v>44</v>
      </c>
      <c r="N7154" s="52" t="s">
        <v>180</v>
      </c>
      <c r="O7154" s="52" t="s">
        <v>42</v>
      </c>
      <c r="P7154" s="52" t="s">
        <v>1719</v>
      </c>
      <c r="Q7154" s="52" t="s">
        <v>2643</v>
      </c>
      <c r="R7154" s="52" t="s">
        <v>3529</v>
      </c>
      <c r="S7154" s="52">
        <v>201511</v>
      </c>
      <c r="T7154" s="52" t="s">
        <v>52</v>
      </c>
      <c r="U7154" s="54">
        <v>1700</v>
      </c>
      <c r="V7154" s="54">
        <v>1700</v>
      </c>
      <c r="W7154" s="52" t="s">
        <v>340</v>
      </c>
      <c r="X7154" s="52" t="s">
        <v>1162</v>
      </c>
      <c r="Y7154" s="52" t="s">
        <v>1152</v>
      </c>
      <c r="Z7154" s="52" t="s">
        <v>48</v>
      </c>
      <c r="AA7154" s="52" t="s">
        <v>315</v>
      </c>
      <c r="AB7154" s="52" t="s">
        <v>42</v>
      </c>
      <c r="AC7154" s="52" t="s">
        <v>3441</v>
      </c>
      <c r="AD7154" s="52" t="s">
        <v>146</v>
      </c>
      <c r="AE7154" s="52" t="s">
        <v>1152</v>
      </c>
      <c r="AF7154" s="52" t="s">
        <v>434</v>
      </c>
    </row>
    <row r="7155" spans="1:32" x14ac:dyDescent="0.25">
      <c r="A7155" s="52" t="s">
        <v>35</v>
      </c>
      <c r="B7155" s="52" t="s">
        <v>36</v>
      </c>
      <c r="C7155" s="52" t="s">
        <v>37</v>
      </c>
      <c r="D7155" s="52" t="s">
        <v>121</v>
      </c>
      <c r="E7155" s="52" t="s">
        <v>215</v>
      </c>
      <c r="F7155" s="52" t="s">
        <v>216</v>
      </c>
      <c r="G7155" s="52" t="s">
        <v>124</v>
      </c>
      <c r="H7155" s="52" t="s">
        <v>124</v>
      </c>
      <c r="I7155" s="52" t="s">
        <v>42</v>
      </c>
      <c r="J7155" s="52" t="s">
        <v>250</v>
      </c>
      <c r="K7155" s="52" t="s">
        <v>250</v>
      </c>
      <c r="L7155" s="52" t="s">
        <v>43</v>
      </c>
      <c r="M7155" s="52" t="s">
        <v>44</v>
      </c>
      <c r="N7155" s="52" t="s">
        <v>150</v>
      </c>
      <c r="O7155" s="52" t="s">
        <v>42</v>
      </c>
      <c r="P7155" s="52" t="s">
        <v>1719</v>
      </c>
      <c r="Q7155" s="52" t="s">
        <v>1720</v>
      </c>
      <c r="R7155" s="52" t="s">
        <v>3530</v>
      </c>
      <c r="S7155" s="52">
        <v>201511</v>
      </c>
      <c r="T7155" s="52" t="s">
        <v>52</v>
      </c>
      <c r="U7155" s="54">
        <v>79650</v>
      </c>
      <c r="V7155" s="54">
        <v>79650</v>
      </c>
      <c r="W7155" s="52" t="s">
        <v>340</v>
      </c>
      <c r="X7155" s="52" t="s">
        <v>433</v>
      </c>
      <c r="Y7155" s="52" t="s">
        <v>1152</v>
      </c>
      <c r="Z7155" s="52" t="s">
        <v>48</v>
      </c>
      <c r="AA7155" s="52" t="s">
        <v>315</v>
      </c>
      <c r="AB7155" s="52" t="s">
        <v>42</v>
      </c>
      <c r="AC7155" s="52" t="s">
        <v>3441</v>
      </c>
      <c r="AD7155" s="52" t="s">
        <v>146</v>
      </c>
      <c r="AE7155" s="52" t="s">
        <v>1152</v>
      </c>
      <c r="AF7155" s="52" t="s">
        <v>434</v>
      </c>
    </row>
    <row r="7156" spans="1:32" x14ac:dyDescent="0.25">
      <c r="A7156" s="52" t="s">
        <v>35</v>
      </c>
      <c r="B7156" s="52" t="s">
        <v>36</v>
      </c>
      <c r="C7156" s="52" t="s">
        <v>37</v>
      </c>
      <c r="D7156" s="52" t="s">
        <v>121</v>
      </c>
      <c r="E7156" s="52" t="s">
        <v>215</v>
      </c>
      <c r="F7156" s="52" t="s">
        <v>216</v>
      </c>
      <c r="G7156" s="52" t="s">
        <v>124</v>
      </c>
      <c r="H7156" s="52" t="s">
        <v>124</v>
      </c>
      <c r="I7156" s="52" t="s">
        <v>42</v>
      </c>
      <c r="J7156" s="52" t="s">
        <v>250</v>
      </c>
      <c r="K7156" s="52" t="s">
        <v>250</v>
      </c>
      <c r="L7156" s="52" t="s">
        <v>43</v>
      </c>
      <c r="M7156" s="52" t="s">
        <v>44</v>
      </c>
      <c r="N7156" s="52" t="s">
        <v>150</v>
      </c>
      <c r="O7156" s="52" t="s">
        <v>42</v>
      </c>
      <c r="P7156" s="52" t="s">
        <v>392</v>
      </c>
      <c r="Q7156" s="52" t="s">
        <v>1717</v>
      </c>
      <c r="R7156" s="52" t="s">
        <v>3494</v>
      </c>
      <c r="S7156" s="52">
        <v>201511</v>
      </c>
      <c r="T7156" s="52" t="s">
        <v>52</v>
      </c>
      <c r="U7156" s="54">
        <v>248.38</v>
      </c>
      <c r="V7156" s="54">
        <v>248.38</v>
      </c>
      <c r="W7156" s="52" t="s">
        <v>340</v>
      </c>
      <c r="X7156" s="52" t="s">
        <v>384</v>
      </c>
      <c r="Y7156" s="52" t="s">
        <v>1152</v>
      </c>
      <c r="Z7156" s="52" t="s">
        <v>48</v>
      </c>
      <c r="AA7156" s="52" t="s">
        <v>315</v>
      </c>
      <c r="AB7156" s="52" t="s">
        <v>42</v>
      </c>
      <c r="AC7156" s="52" t="s">
        <v>3495</v>
      </c>
      <c r="AD7156" s="52" t="s">
        <v>146</v>
      </c>
      <c r="AE7156" s="52" t="s">
        <v>1152</v>
      </c>
      <c r="AF7156" s="52" t="s">
        <v>396</v>
      </c>
    </row>
    <row r="7157" spans="1:32" x14ac:dyDescent="0.25">
      <c r="A7157" s="52" t="s">
        <v>35</v>
      </c>
      <c r="B7157" s="52" t="s">
        <v>36</v>
      </c>
      <c r="C7157" s="52" t="s">
        <v>37</v>
      </c>
      <c r="D7157" s="52" t="s">
        <v>121</v>
      </c>
      <c r="E7157" s="52" t="s">
        <v>215</v>
      </c>
      <c r="F7157" s="52" t="s">
        <v>216</v>
      </c>
      <c r="G7157" s="52" t="s">
        <v>124</v>
      </c>
      <c r="H7157" s="52" t="s">
        <v>124</v>
      </c>
      <c r="I7157" s="52" t="s">
        <v>42</v>
      </c>
      <c r="J7157" s="52" t="s">
        <v>250</v>
      </c>
      <c r="K7157" s="52" t="s">
        <v>250</v>
      </c>
      <c r="L7157" s="52" t="s">
        <v>43</v>
      </c>
      <c r="M7157" s="52" t="s">
        <v>44</v>
      </c>
      <c r="N7157" s="52" t="s">
        <v>150</v>
      </c>
      <c r="O7157" s="52" t="s">
        <v>42</v>
      </c>
      <c r="P7157" s="52" t="s">
        <v>392</v>
      </c>
      <c r="Q7157" s="52" t="s">
        <v>1717</v>
      </c>
      <c r="R7157" s="52" t="s">
        <v>3496</v>
      </c>
      <c r="S7157" s="52">
        <v>201511</v>
      </c>
      <c r="T7157" s="52" t="s">
        <v>52</v>
      </c>
      <c r="U7157" s="54">
        <v>248.38</v>
      </c>
      <c r="V7157" s="54">
        <v>248.38</v>
      </c>
      <c r="W7157" s="52" t="s">
        <v>340</v>
      </c>
      <c r="X7157" s="52" t="s">
        <v>384</v>
      </c>
      <c r="Y7157" s="52" t="s">
        <v>1152</v>
      </c>
      <c r="Z7157" s="52" t="s">
        <v>48</v>
      </c>
      <c r="AA7157" s="52" t="s">
        <v>315</v>
      </c>
      <c r="AB7157" s="52" t="s">
        <v>42</v>
      </c>
      <c r="AC7157" s="52" t="s">
        <v>3456</v>
      </c>
      <c r="AD7157" s="52" t="s">
        <v>146</v>
      </c>
      <c r="AE7157" s="52" t="s">
        <v>1152</v>
      </c>
      <c r="AF7157" s="52" t="s">
        <v>396</v>
      </c>
    </row>
    <row r="7158" spans="1:32" x14ac:dyDescent="0.25">
      <c r="A7158" s="52" t="s">
        <v>35</v>
      </c>
      <c r="B7158" s="52" t="s">
        <v>36</v>
      </c>
      <c r="C7158" s="52" t="s">
        <v>37</v>
      </c>
      <c r="D7158" s="52" t="s">
        <v>121</v>
      </c>
      <c r="E7158" s="52" t="s">
        <v>215</v>
      </c>
      <c r="F7158" s="52" t="s">
        <v>216</v>
      </c>
      <c r="G7158" s="52" t="s">
        <v>124</v>
      </c>
      <c r="H7158" s="52" t="s">
        <v>124</v>
      </c>
      <c r="I7158" s="52" t="s">
        <v>42</v>
      </c>
      <c r="J7158" s="52" t="s">
        <v>250</v>
      </c>
      <c r="K7158" s="52" t="s">
        <v>250</v>
      </c>
      <c r="L7158" s="52" t="s">
        <v>43</v>
      </c>
      <c r="M7158" s="52" t="s">
        <v>44</v>
      </c>
      <c r="N7158" s="52" t="s">
        <v>180</v>
      </c>
      <c r="O7158" s="52" t="s">
        <v>42</v>
      </c>
      <c r="P7158" s="52" t="s">
        <v>1719</v>
      </c>
      <c r="Q7158" s="52" t="s">
        <v>2643</v>
      </c>
      <c r="R7158" s="52" t="s">
        <v>3531</v>
      </c>
      <c r="S7158" s="52">
        <v>201511</v>
      </c>
      <c r="T7158" s="52" t="s">
        <v>52</v>
      </c>
      <c r="U7158" s="54">
        <v>53500</v>
      </c>
      <c r="V7158" s="54">
        <v>53500</v>
      </c>
      <c r="W7158" s="52" t="s">
        <v>340</v>
      </c>
      <c r="X7158" s="52" t="s">
        <v>1162</v>
      </c>
      <c r="Y7158" s="52" t="s">
        <v>1152</v>
      </c>
      <c r="Z7158" s="52" t="s">
        <v>48</v>
      </c>
      <c r="AA7158" s="52" t="s">
        <v>315</v>
      </c>
      <c r="AB7158" s="52" t="s">
        <v>42</v>
      </c>
      <c r="AC7158" s="52" t="s">
        <v>3456</v>
      </c>
      <c r="AD7158" s="52" t="s">
        <v>146</v>
      </c>
      <c r="AE7158" s="52" t="s">
        <v>1152</v>
      </c>
      <c r="AF7158" s="52" t="s">
        <v>434</v>
      </c>
    </row>
    <row r="7159" spans="1:32" x14ac:dyDescent="0.25">
      <c r="A7159" s="52" t="s">
        <v>35</v>
      </c>
      <c r="B7159" s="52" t="s">
        <v>36</v>
      </c>
      <c r="C7159" s="52" t="s">
        <v>37</v>
      </c>
      <c r="D7159" s="52" t="s">
        <v>121</v>
      </c>
      <c r="E7159" s="52" t="s">
        <v>215</v>
      </c>
      <c r="F7159" s="52" t="s">
        <v>216</v>
      </c>
      <c r="G7159" s="52" t="s">
        <v>124</v>
      </c>
      <c r="H7159" s="52" t="s">
        <v>124</v>
      </c>
      <c r="I7159" s="52" t="s">
        <v>42</v>
      </c>
      <c r="J7159" s="52" t="s">
        <v>250</v>
      </c>
      <c r="K7159" s="52" t="s">
        <v>250</v>
      </c>
      <c r="L7159" s="52" t="s">
        <v>43</v>
      </c>
      <c r="M7159" s="52" t="s">
        <v>44</v>
      </c>
      <c r="N7159" s="52" t="s">
        <v>150</v>
      </c>
      <c r="O7159" s="52" t="s">
        <v>42</v>
      </c>
      <c r="P7159" s="52" t="s">
        <v>392</v>
      </c>
      <c r="Q7159" s="52" t="s">
        <v>1717</v>
      </c>
      <c r="R7159" s="52" t="s">
        <v>3497</v>
      </c>
      <c r="S7159" s="52">
        <v>201511</v>
      </c>
      <c r="T7159" s="52" t="s">
        <v>52</v>
      </c>
      <c r="U7159" s="54">
        <v>248.38</v>
      </c>
      <c r="V7159" s="54">
        <v>248.38</v>
      </c>
      <c r="W7159" s="52" t="s">
        <v>340</v>
      </c>
      <c r="X7159" s="52" t="s">
        <v>384</v>
      </c>
      <c r="Y7159" s="52" t="s">
        <v>1152</v>
      </c>
      <c r="Z7159" s="52" t="s">
        <v>48</v>
      </c>
      <c r="AA7159" s="52" t="s">
        <v>315</v>
      </c>
      <c r="AB7159" s="52" t="s">
        <v>42</v>
      </c>
      <c r="AC7159" s="52" t="s">
        <v>3498</v>
      </c>
      <c r="AD7159" s="52" t="s">
        <v>146</v>
      </c>
      <c r="AE7159" s="52" t="s">
        <v>1152</v>
      </c>
      <c r="AF7159" s="52" t="s">
        <v>396</v>
      </c>
    </row>
    <row r="7160" spans="1:32" x14ac:dyDescent="0.25">
      <c r="A7160" s="52" t="s">
        <v>35</v>
      </c>
      <c r="B7160" s="52" t="s">
        <v>36</v>
      </c>
      <c r="C7160" s="52" t="s">
        <v>37</v>
      </c>
      <c r="D7160" s="52" t="s">
        <v>121</v>
      </c>
      <c r="E7160" s="52" t="s">
        <v>215</v>
      </c>
      <c r="F7160" s="52" t="s">
        <v>216</v>
      </c>
      <c r="G7160" s="52" t="s">
        <v>124</v>
      </c>
      <c r="H7160" s="52" t="s">
        <v>124</v>
      </c>
      <c r="I7160" s="52" t="s">
        <v>42</v>
      </c>
      <c r="J7160" s="52" t="s">
        <v>437</v>
      </c>
      <c r="K7160" s="52" t="s">
        <v>437</v>
      </c>
      <c r="L7160" s="52" t="s">
        <v>43</v>
      </c>
      <c r="M7160" s="52" t="s">
        <v>44</v>
      </c>
      <c r="N7160" s="52" t="s">
        <v>150</v>
      </c>
      <c r="O7160" s="52" t="s">
        <v>42</v>
      </c>
      <c r="P7160" s="52" t="s">
        <v>392</v>
      </c>
      <c r="Q7160" s="52" t="s">
        <v>1717</v>
      </c>
      <c r="R7160" s="52" t="s">
        <v>3489</v>
      </c>
      <c r="S7160" s="52">
        <v>201511</v>
      </c>
      <c r="T7160" s="52" t="s">
        <v>52</v>
      </c>
      <c r="U7160" s="54">
        <v>248.38</v>
      </c>
      <c r="V7160" s="54">
        <v>248.38</v>
      </c>
      <c r="W7160" s="52" t="s">
        <v>340</v>
      </c>
      <c r="X7160" s="52" t="s">
        <v>384</v>
      </c>
      <c r="Y7160" s="52" t="s">
        <v>1152</v>
      </c>
      <c r="Z7160" s="52" t="s">
        <v>48</v>
      </c>
      <c r="AA7160" s="52" t="s">
        <v>315</v>
      </c>
      <c r="AB7160" s="52" t="s">
        <v>42</v>
      </c>
      <c r="AC7160" s="52" t="s">
        <v>3488</v>
      </c>
      <c r="AD7160" s="52" t="s">
        <v>146</v>
      </c>
      <c r="AE7160" s="52" t="s">
        <v>1152</v>
      </c>
      <c r="AF7160" s="52" t="s">
        <v>396</v>
      </c>
    </row>
    <row r="7161" spans="1:32" x14ac:dyDescent="0.25">
      <c r="A7161" s="52" t="s">
        <v>35</v>
      </c>
      <c r="B7161" s="52" t="s">
        <v>36</v>
      </c>
      <c r="C7161" s="52" t="s">
        <v>37</v>
      </c>
      <c r="D7161" s="52" t="s">
        <v>121</v>
      </c>
      <c r="E7161" s="52" t="s">
        <v>215</v>
      </c>
      <c r="F7161" s="52" t="s">
        <v>216</v>
      </c>
      <c r="G7161" s="52" t="s">
        <v>124</v>
      </c>
      <c r="H7161" s="52" t="s">
        <v>124</v>
      </c>
      <c r="I7161" s="52" t="s">
        <v>42</v>
      </c>
      <c r="J7161" s="52" t="s">
        <v>437</v>
      </c>
      <c r="K7161" s="52" t="s">
        <v>437</v>
      </c>
      <c r="L7161" s="52" t="s">
        <v>43</v>
      </c>
      <c r="M7161" s="52" t="s">
        <v>44</v>
      </c>
      <c r="N7161" s="52" t="s">
        <v>150</v>
      </c>
      <c r="O7161" s="52" t="s">
        <v>42</v>
      </c>
      <c r="P7161" s="52" t="s">
        <v>392</v>
      </c>
      <c r="Q7161" s="52" t="s">
        <v>1717</v>
      </c>
      <c r="R7161" s="52" t="s">
        <v>3494</v>
      </c>
      <c r="S7161" s="52">
        <v>201511</v>
      </c>
      <c r="T7161" s="52" t="s">
        <v>52</v>
      </c>
      <c r="U7161" s="54">
        <v>248.38</v>
      </c>
      <c r="V7161" s="54">
        <v>248.38</v>
      </c>
      <c r="W7161" s="52" t="s">
        <v>340</v>
      </c>
      <c r="X7161" s="52" t="s">
        <v>384</v>
      </c>
      <c r="Y7161" s="52" t="s">
        <v>1152</v>
      </c>
      <c r="Z7161" s="52" t="s">
        <v>48</v>
      </c>
      <c r="AA7161" s="52" t="s">
        <v>315</v>
      </c>
      <c r="AB7161" s="52" t="s">
        <v>42</v>
      </c>
      <c r="AC7161" s="52" t="s">
        <v>3495</v>
      </c>
      <c r="AD7161" s="52" t="s">
        <v>146</v>
      </c>
      <c r="AE7161" s="52" t="s">
        <v>1152</v>
      </c>
      <c r="AF7161" s="52" t="s">
        <v>396</v>
      </c>
    </row>
    <row r="7162" spans="1:32" x14ac:dyDescent="0.25">
      <c r="A7162" s="52" t="s">
        <v>35</v>
      </c>
      <c r="B7162" s="52" t="s">
        <v>36</v>
      </c>
      <c r="C7162" s="52" t="s">
        <v>37</v>
      </c>
      <c r="D7162" s="52" t="s">
        <v>121</v>
      </c>
      <c r="E7162" s="52" t="s">
        <v>215</v>
      </c>
      <c r="F7162" s="52" t="s">
        <v>216</v>
      </c>
      <c r="G7162" s="52" t="s">
        <v>124</v>
      </c>
      <c r="H7162" s="52" t="s">
        <v>124</v>
      </c>
      <c r="I7162" s="52" t="s">
        <v>42</v>
      </c>
      <c r="J7162" s="52" t="s">
        <v>437</v>
      </c>
      <c r="K7162" s="52" t="s">
        <v>437</v>
      </c>
      <c r="L7162" s="52" t="s">
        <v>43</v>
      </c>
      <c r="M7162" s="52" t="s">
        <v>44</v>
      </c>
      <c r="N7162" s="52" t="s">
        <v>150</v>
      </c>
      <c r="O7162" s="52" t="s">
        <v>42</v>
      </c>
      <c r="P7162" s="52" t="s">
        <v>392</v>
      </c>
      <c r="Q7162" s="52" t="s">
        <v>1717</v>
      </c>
      <c r="R7162" s="52" t="s">
        <v>3496</v>
      </c>
      <c r="S7162" s="52">
        <v>201511</v>
      </c>
      <c r="T7162" s="52" t="s">
        <v>52</v>
      </c>
      <c r="U7162" s="54">
        <v>248.38</v>
      </c>
      <c r="V7162" s="54">
        <v>248.38</v>
      </c>
      <c r="W7162" s="52" t="s">
        <v>340</v>
      </c>
      <c r="X7162" s="52" t="s">
        <v>384</v>
      </c>
      <c r="Y7162" s="52" t="s">
        <v>1152</v>
      </c>
      <c r="Z7162" s="52" t="s">
        <v>48</v>
      </c>
      <c r="AA7162" s="52" t="s">
        <v>315</v>
      </c>
      <c r="AB7162" s="52" t="s">
        <v>42</v>
      </c>
      <c r="AC7162" s="52" t="s">
        <v>3456</v>
      </c>
      <c r="AD7162" s="52" t="s">
        <v>146</v>
      </c>
      <c r="AE7162" s="52" t="s">
        <v>1152</v>
      </c>
      <c r="AF7162" s="52" t="s">
        <v>396</v>
      </c>
    </row>
    <row r="7163" spans="1:32" x14ac:dyDescent="0.25">
      <c r="A7163" s="52" t="s">
        <v>35</v>
      </c>
      <c r="B7163" s="52" t="s">
        <v>36</v>
      </c>
      <c r="C7163" s="52" t="s">
        <v>37</v>
      </c>
      <c r="D7163" s="52" t="s">
        <v>121</v>
      </c>
      <c r="E7163" s="52" t="s">
        <v>215</v>
      </c>
      <c r="F7163" s="52" t="s">
        <v>216</v>
      </c>
      <c r="G7163" s="52" t="s">
        <v>124</v>
      </c>
      <c r="H7163" s="52" t="s">
        <v>124</v>
      </c>
      <c r="I7163" s="52" t="s">
        <v>42</v>
      </c>
      <c r="J7163" s="52" t="s">
        <v>437</v>
      </c>
      <c r="K7163" s="52" t="s">
        <v>437</v>
      </c>
      <c r="L7163" s="52" t="s">
        <v>43</v>
      </c>
      <c r="M7163" s="52" t="s">
        <v>44</v>
      </c>
      <c r="N7163" s="52" t="s">
        <v>150</v>
      </c>
      <c r="O7163" s="52" t="s">
        <v>42</v>
      </c>
      <c r="P7163" s="52" t="s">
        <v>392</v>
      </c>
      <c r="Q7163" s="52" t="s">
        <v>1717</v>
      </c>
      <c r="R7163" s="52" t="s">
        <v>3497</v>
      </c>
      <c r="S7163" s="52">
        <v>201511</v>
      </c>
      <c r="T7163" s="52" t="s">
        <v>52</v>
      </c>
      <c r="U7163" s="54">
        <v>248.38</v>
      </c>
      <c r="V7163" s="54">
        <v>248.38</v>
      </c>
      <c r="W7163" s="52" t="s">
        <v>340</v>
      </c>
      <c r="X7163" s="52" t="s">
        <v>384</v>
      </c>
      <c r="Y7163" s="52" t="s">
        <v>1152</v>
      </c>
      <c r="Z7163" s="52" t="s">
        <v>48</v>
      </c>
      <c r="AA7163" s="52" t="s">
        <v>315</v>
      </c>
      <c r="AB7163" s="52" t="s">
        <v>42</v>
      </c>
      <c r="AC7163" s="52" t="s">
        <v>3498</v>
      </c>
      <c r="AD7163" s="52" t="s">
        <v>146</v>
      </c>
      <c r="AE7163" s="52" t="s">
        <v>1152</v>
      </c>
      <c r="AF7163" s="52" t="s">
        <v>396</v>
      </c>
    </row>
    <row r="7164" spans="1:32" x14ac:dyDescent="0.25">
      <c r="A7164" s="52" t="s">
        <v>35</v>
      </c>
      <c r="B7164" s="52" t="s">
        <v>36</v>
      </c>
      <c r="C7164" s="52" t="s">
        <v>37</v>
      </c>
      <c r="D7164" s="52" t="s">
        <v>121</v>
      </c>
      <c r="E7164" s="52" t="s">
        <v>215</v>
      </c>
      <c r="F7164" s="52" t="s">
        <v>216</v>
      </c>
      <c r="G7164" s="52" t="s">
        <v>124</v>
      </c>
      <c r="H7164" s="52" t="s">
        <v>124</v>
      </c>
      <c r="I7164" s="52" t="s">
        <v>42</v>
      </c>
      <c r="J7164" s="52" t="s">
        <v>437</v>
      </c>
      <c r="K7164" s="52" t="s">
        <v>437</v>
      </c>
      <c r="L7164" s="52" t="s">
        <v>43</v>
      </c>
      <c r="M7164" s="52" t="s">
        <v>44</v>
      </c>
      <c r="N7164" s="52" t="s">
        <v>150</v>
      </c>
      <c r="O7164" s="52" t="s">
        <v>42</v>
      </c>
      <c r="P7164" s="52" t="s">
        <v>446</v>
      </c>
      <c r="Q7164" s="52" t="s">
        <v>575</v>
      </c>
      <c r="R7164" s="52" t="s">
        <v>3539</v>
      </c>
      <c r="S7164" s="52">
        <v>201511</v>
      </c>
      <c r="T7164" s="52" t="s">
        <v>52</v>
      </c>
      <c r="U7164" s="54">
        <v>3955.73</v>
      </c>
      <c r="V7164" s="54">
        <v>3955.73</v>
      </c>
      <c r="W7164" s="52" t="s">
        <v>340</v>
      </c>
      <c r="X7164" s="52" t="s">
        <v>577</v>
      </c>
      <c r="Y7164" s="52" t="s">
        <v>1152</v>
      </c>
      <c r="Z7164" s="52" t="s">
        <v>48</v>
      </c>
      <c r="AA7164" s="52" t="s">
        <v>315</v>
      </c>
      <c r="AB7164" s="52" t="s">
        <v>42</v>
      </c>
      <c r="AC7164" s="52" t="s">
        <v>3500</v>
      </c>
      <c r="AD7164" s="52" t="s">
        <v>146</v>
      </c>
      <c r="AE7164" s="52" t="s">
        <v>1152</v>
      </c>
      <c r="AF7164" s="52" t="s">
        <v>449</v>
      </c>
    </row>
    <row r="7165" spans="1:32" x14ac:dyDescent="0.25">
      <c r="A7165" s="52" t="s">
        <v>35</v>
      </c>
      <c r="B7165" s="52" t="s">
        <v>36</v>
      </c>
      <c r="C7165" s="52" t="s">
        <v>37</v>
      </c>
      <c r="D7165" s="52" t="s">
        <v>121</v>
      </c>
      <c r="E7165" s="52" t="s">
        <v>215</v>
      </c>
      <c r="F7165" s="52" t="s">
        <v>216</v>
      </c>
      <c r="G7165" s="52" t="s">
        <v>124</v>
      </c>
      <c r="H7165" s="52" t="s">
        <v>124</v>
      </c>
      <c r="I7165" s="52" t="s">
        <v>42</v>
      </c>
      <c r="J7165" s="52" t="s">
        <v>261</v>
      </c>
      <c r="K7165" s="52" t="s">
        <v>261</v>
      </c>
      <c r="L7165" s="52" t="s">
        <v>43</v>
      </c>
      <c r="M7165" s="52" t="s">
        <v>44</v>
      </c>
      <c r="N7165" s="52" t="s">
        <v>150</v>
      </c>
      <c r="O7165" s="52" t="s">
        <v>42</v>
      </c>
      <c r="P7165" s="52" t="s">
        <v>392</v>
      </c>
      <c r="Q7165" s="52" t="s">
        <v>1717</v>
      </c>
      <c r="R7165" s="52" t="s">
        <v>3489</v>
      </c>
      <c r="S7165" s="52">
        <v>201511</v>
      </c>
      <c r="T7165" s="52" t="s">
        <v>52</v>
      </c>
      <c r="U7165" s="54">
        <v>263.92</v>
      </c>
      <c r="V7165" s="54">
        <v>263.92</v>
      </c>
      <c r="W7165" s="52" t="s">
        <v>340</v>
      </c>
      <c r="X7165" s="52" t="s">
        <v>384</v>
      </c>
      <c r="Y7165" s="52" t="s">
        <v>1152</v>
      </c>
      <c r="Z7165" s="52" t="s">
        <v>48</v>
      </c>
      <c r="AA7165" s="52" t="s">
        <v>315</v>
      </c>
      <c r="AB7165" s="52" t="s">
        <v>42</v>
      </c>
      <c r="AC7165" s="52" t="s">
        <v>3488</v>
      </c>
      <c r="AD7165" s="52" t="s">
        <v>146</v>
      </c>
      <c r="AE7165" s="52" t="s">
        <v>1152</v>
      </c>
      <c r="AF7165" s="52" t="s">
        <v>396</v>
      </c>
    </row>
    <row r="7166" spans="1:32" x14ac:dyDescent="0.25">
      <c r="A7166" s="52" t="s">
        <v>35</v>
      </c>
      <c r="B7166" s="52" t="s">
        <v>36</v>
      </c>
      <c r="C7166" s="52" t="s">
        <v>37</v>
      </c>
      <c r="D7166" s="52" t="s">
        <v>121</v>
      </c>
      <c r="E7166" s="52" t="s">
        <v>215</v>
      </c>
      <c r="F7166" s="52" t="s">
        <v>216</v>
      </c>
      <c r="G7166" s="52" t="s">
        <v>124</v>
      </c>
      <c r="H7166" s="52" t="s">
        <v>124</v>
      </c>
      <c r="I7166" s="52" t="s">
        <v>42</v>
      </c>
      <c r="J7166" s="52" t="s">
        <v>437</v>
      </c>
      <c r="K7166" s="52" t="s">
        <v>437</v>
      </c>
      <c r="L7166" s="52" t="s">
        <v>43</v>
      </c>
      <c r="M7166" s="52" t="s">
        <v>44</v>
      </c>
      <c r="N7166" s="52" t="s">
        <v>150</v>
      </c>
      <c r="O7166" s="52" t="s">
        <v>42</v>
      </c>
      <c r="P7166" s="52" t="s">
        <v>446</v>
      </c>
      <c r="Q7166" s="52" t="s">
        <v>575</v>
      </c>
      <c r="R7166" s="52" t="s">
        <v>3541</v>
      </c>
      <c r="S7166" s="52">
        <v>201511</v>
      </c>
      <c r="T7166" s="52" t="s">
        <v>52</v>
      </c>
      <c r="U7166" s="54">
        <v>4687.6000000000004</v>
      </c>
      <c r="V7166" s="54">
        <v>4687.6000000000004</v>
      </c>
      <c r="W7166" s="52" t="s">
        <v>340</v>
      </c>
      <c r="X7166" s="52" t="s">
        <v>577</v>
      </c>
      <c r="Y7166" s="52" t="s">
        <v>1152</v>
      </c>
      <c r="Z7166" s="52" t="s">
        <v>48</v>
      </c>
      <c r="AA7166" s="52" t="s">
        <v>315</v>
      </c>
      <c r="AB7166" s="52" t="s">
        <v>42</v>
      </c>
      <c r="AC7166" s="52" t="s">
        <v>3443</v>
      </c>
      <c r="AD7166" s="52" t="s">
        <v>146</v>
      </c>
      <c r="AE7166" s="52" t="s">
        <v>1152</v>
      </c>
      <c r="AF7166" s="52" t="s">
        <v>449</v>
      </c>
    </row>
    <row r="7167" spans="1:32" x14ac:dyDescent="0.25">
      <c r="A7167" s="52" t="s">
        <v>35</v>
      </c>
      <c r="B7167" s="52" t="s">
        <v>36</v>
      </c>
      <c r="C7167" s="52" t="s">
        <v>37</v>
      </c>
      <c r="D7167" s="52" t="s">
        <v>121</v>
      </c>
      <c r="E7167" s="52" t="s">
        <v>215</v>
      </c>
      <c r="F7167" s="52" t="s">
        <v>216</v>
      </c>
      <c r="G7167" s="52" t="s">
        <v>124</v>
      </c>
      <c r="H7167" s="52" t="s">
        <v>124</v>
      </c>
      <c r="I7167" s="52" t="s">
        <v>42</v>
      </c>
      <c r="J7167" s="52" t="s">
        <v>437</v>
      </c>
      <c r="K7167" s="52" t="s">
        <v>437</v>
      </c>
      <c r="L7167" s="52" t="s">
        <v>43</v>
      </c>
      <c r="M7167" s="52" t="s">
        <v>44</v>
      </c>
      <c r="N7167" s="52" t="s">
        <v>150</v>
      </c>
      <c r="O7167" s="52" t="s">
        <v>42</v>
      </c>
      <c r="P7167" s="52" t="s">
        <v>446</v>
      </c>
      <c r="Q7167" s="52" t="s">
        <v>575</v>
      </c>
      <c r="R7167" s="52" t="s">
        <v>3542</v>
      </c>
      <c r="S7167" s="52">
        <v>201511</v>
      </c>
      <c r="T7167" s="52" t="s">
        <v>52</v>
      </c>
      <c r="U7167" s="54">
        <v>4454.0200000000004</v>
      </c>
      <c r="V7167" s="54">
        <v>4454.0200000000004</v>
      </c>
      <c r="W7167" s="52" t="s">
        <v>340</v>
      </c>
      <c r="X7167" s="52" t="s">
        <v>577</v>
      </c>
      <c r="Y7167" s="52" t="s">
        <v>1152</v>
      </c>
      <c r="Z7167" s="52" t="s">
        <v>48</v>
      </c>
      <c r="AA7167" s="52" t="s">
        <v>315</v>
      </c>
      <c r="AB7167" s="52" t="s">
        <v>42</v>
      </c>
      <c r="AC7167" s="52" t="s">
        <v>3443</v>
      </c>
      <c r="AD7167" s="52" t="s">
        <v>146</v>
      </c>
      <c r="AE7167" s="52" t="s">
        <v>1152</v>
      </c>
      <c r="AF7167" s="52" t="s">
        <v>449</v>
      </c>
    </row>
    <row r="7168" spans="1:32" x14ac:dyDescent="0.25">
      <c r="A7168" s="52" t="s">
        <v>35</v>
      </c>
      <c r="B7168" s="52" t="s">
        <v>36</v>
      </c>
      <c r="C7168" s="52" t="s">
        <v>37</v>
      </c>
      <c r="D7168" s="52" t="s">
        <v>121</v>
      </c>
      <c r="E7168" s="52" t="s">
        <v>215</v>
      </c>
      <c r="F7168" s="52" t="s">
        <v>216</v>
      </c>
      <c r="G7168" s="52" t="s">
        <v>124</v>
      </c>
      <c r="H7168" s="52" t="s">
        <v>124</v>
      </c>
      <c r="I7168" s="52" t="s">
        <v>42</v>
      </c>
      <c r="J7168" s="52" t="s">
        <v>437</v>
      </c>
      <c r="K7168" s="52" t="s">
        <v>437</v>
      </c>
      <c r="L7168" s="52" t="s">
        <v>43</v>
      </c>
      <c r="M7168" s="52" t="s">
        <v>44</v>
      </c>
      <c r="N7168" s="52" t="s">
        <v>150</v>
      </c>
      <c r="O7168" s="52" t="s">
        <v>42</v>
      </c>
      <c r="P7168" s="52" t="s">
        <v>446</v>
      </c>
      <c r="Q7168" s="52" t="s">
        <v>575</v>
      </c>
      <c r="R7168" s="52" t="s">
        <v>3543</v>
      </c>
      <c r="S7168" s="52">
        <v>201511</v>
      </c>
      <c r="T7168" s="52" t="s">
        <v>52</v>
      </c>
      <c r="U7168" s="54">
        <v>4698.9399999999996</v>
      </c>
      <c r="V7168" s="54">
        <v>4698.9399999999996</v>
      </c>
      <c r="W7168" s="52" t="s">
        <v>340</v>
      </c>
      <c r="X7168" s="52" t="s">
        <v>577</v>
      </c>
      <c r="Y7168" s="52" t="s">
        <v>1152</v>
      </c>
      <c r="Z7168" s="52" t="s">
        <v>48</v>
      </c>
      <c r="AA7168" s="52" t="s">
        <v>315</v>
      </c>
      <c r="AB7168" s="52" t="s">
        <v>42</v>
      </c>
      <c r="AC7168" s="52" t="s">
        <v>3443</v>
      </c>
      <c r="AD7168" s="52" t="s">
        <v>146</v>
      </c>
      <c r="AE7168" s="52" t="s">
        <v>1152</v>
      </c>
      <c r="AF7168" s="52" t="s">
        <v>449</v>
      </c>
    </row>
    <row r="7169" spans="1:32" x14ac:dyDescent="0.25">
      <c r="A7169" s="52" t="s">
        <v>35</v>
      </c>
      <c r="B7169" s="52" t="s">
        <v>36</v>
      </c>
      <c r="C7169" s="52" t="s">
        <v>37</v>
      </c>
      <c r="D7169" s="52" t="s">
        <v>121</v>
      </c>
      <c r="E7169" s="52" t="s">
        <v>215</v>
      </c>
      <c r="F7169" s="52" t="s">
        <v>216</v>
      </c>
      <c r="G7169" s="52" t="s">
        <v>124</v>
      </c>
      <c r="H7169" s="52" t="s">
        <v>124</v>
      </c>
      <c r="I7169" s="52" t="s">
        <v>42</v>
      </c>
      <c r="J7169" s="52" t="s">
        <v>261</v>
      </c>
      <c r="K7169" s="52" t="s">
        <v>261</v>
      </c>
      <c r="L7169" s="52" t="s">
        <v>43</v>
      </c>
      <c r="M7169" s="52" t="s">
        <v>44</v>
      </c>
      <c r="N7169" s="52" t="s">
        <v>150</v>
      </c>
      <c r="O7169" s="52" t="s">
        <v>42</v>
      </c>
      <c r="P7169" s="52" t="s">
        <v>392</v>
      </c>
      <c r="Q7169" s="52" t="s">
        <v>1717</v>
      </c>
      <c r="R7169" s="52" t="s">
        <v>3494</v>
      </c>
      <c r="S7169" s="52">
        <v>201511</v>
      </c>
      <c r="T7169" s="52" t="s">
        <v>52</v>
      </c>
      <c r="U7169" s="54">
        <v>263.92</v>
      </c>
      <c r="V7169" s="54">
        <v>263.92</v>
      </c>
      <c r="W7169" s="52" t="s">
        <v>340</v>
      </c>
      <c r="X7169" s="52" t="s">
        <v>384</v>
      </c>
      <c r="Y7169" s="52" t="s">
        <v>1152</v>
      </c>
      <c r="Z7169" s="52" t="s">
        <v>48</v>
      </c>
      <c r="AA7169" s="52" t="s">
        <v>315</v>
      </c>
      <c r="AB7169" s="52" t="s">
        <v>42</v>
      </c>
      <c r="AC7169" s="52" t="s">
        <v>3495</v>
      </c>
      <c r="AD7169" s="52" t="s">
        <v>146</v>
      </c>
      <c r="AE7169" s="52" t="s">
        <v>1152</v>
      </c>
      <c r="AF7169" s="52" t="s">
        <v>396</v>
      </c>
    </row>
    <row r="7170" spans="1:32" x14ac:dyDescent="0.25">
      <c r="A7170" s="52" t="s">
        <v>35</v>
      </c>
      <c r="B7170" s="52" t="s">
        <v>36</v>
      </c>
      <c r="C7170" s="52" t="s">
        <v>37</v>
      </c>
      <c r="D7170" s="52" t="s">
        <v>121</v>
      </c>
      <c r="E7170" s="52" t="s">
        <v>215</v>
      </c>
      <c r="F7170" s="52" t="s">
        <v>216</v>
      </c>
      <c r="G7170" s="52" t="s">
        <v>124</v>
      </c>
      <c r="H7170" s="52" t="s">
        <v>124</v>
      </c>
      <c r="I7170" s="52" t="s">
        <v>42</v>
      </c>
      <c r="J7170" s="52" t="s">
        <v>261</v>
      </c>
      <c r="K7170" s="52" t="s">
        <v>261</v>
      </c>
      <c r="L7170" s="52" t="s">
        <v>43</v>
      </c>
      <c r="M7170" s="52" t="s">
        <v>44</v>
      </c>
      <c r="N7170" s="52" t="s">
        <v>150</v>
      </c>
      <c r="O7170" s="52" t="s">
        <v>42</v>
      </c>
      <c r="P7170" s="52" t="s">
        <v>392</v>
      </c>
      <c r="Q7170" s="52" t="s">
        <v>1717</v>
      </c>
      <c r="R7170" s="52" t="s">
        <v>3496</v>
      </c>
      <c r="S7170" s="52">
        <v>201511</v>
      </c>
      <c r="T7170" s="52" t="s">
        <v>52</v>
      </c>
      <c r="U7170" s="54">
        <v>263.92</v>
      </c>
      <c r="V7170" s="54">
        <v>263.92</v>
      </c>
      <c r="W7170" s="52" t="s">
        <v>340</v>
      </c>
      <c r="X7170" s="52" t="s">
        <v>384</v>
      </c>
      <c r="Y7170" s="52" t="s">
        <v>1152</v>
      </c>
      <c r="Z7170" s="52" t="s">
        <v>48</v>
      </c>
      <c r="AA7170" s="52" t="s">
        <v>315</v>
      </c>
      <c r="AB7170" s="52" t="s">
        <v>42</v>
      </c>
      <c r="AC7170" s="52" t="s">
        <v>3456</v>
      </c>
      <c r="AD7170" s="52" t="s">
        <v>146</v>
      </c>
      <c r="AE7170" s="52" t="s">
        <v>1152</v>
      </c>
      <c r="AF7170" s="52" t="s">
        <v>396</v>
      </c>
    </row>
    <row r="7171" spans="1:32" x14ac:dyDescent="0.25">
      <c r="A7171" s="52" t="s">
        <v>35</v>
      </c>
      <c r="B7171" s="52" t="s">
        <v>36</v>
      </c>
      <c r="C7171" s="52" t="s">
        <v>37</v>
      </c>
      <c r="D7171" s="52" t="s">
        <v>121</v>
      </c>
      <c r="E7171" s="52" t="s">
        <v>215</v>
      </c>
      <c r="F7171" s="52" t="s">
        <v>216</v>
      </c>
      <c r="G7171" s="52" t="s">
        <v>124</v>
      </c>
      <c r="H7171" s="52" t="s">
        <v>124</v>
      </c>
      <c r="I7171" s="52" t="s">
        <v>42</v>
      </c>
      <c r="J7171" s="52" t="s">
        <v>261</v>
      </c>
      <c r="K7171" s="52" t="s">
        <v>261</v>
      </c>
      <c r="L7171" s="52" t="s">
        <v>43</v>
      </c>
      <c r="M7171" s="52" t="s">
        <v>44</v>
      </c>
      <c r="N7171" s="52" t="s">
        <v>150</v>
      </c>
      <c r="O7171" s="52" t="s">
        <v>42</v>
      </c>
      <c r="P7171" s="52" t="s">
        <v>392</v>
      </c>
      <c r="Q7171" s="52" t="s">
        <v>1717</v>
      </c>
      <c r="R7171" s="52" t="s">
        <v>3497</v>
      </c>
      <c r="S7171" s="52">
        <v>201511</v>
      </c>
      <c r="T7171" s="52" t="s">
        <v>52</v>
      </c>
      <c r="U7171" s="54">
        <v>263.92</v>
      </c>
      <c r="V7171" s="54">
        <v>263.92</v>
      </c>
      <c r="W7171" s="52" t="s">
        <v>340</v>
      </c>
      <c r="X7171" s="52" t="s">
        <v>384</v>
      </c>
      <c r="Y7171" s="52" t="s">
        <v>1152</v>
      </c>
      <c r="Z7171" s="52" t="s">
        <v>48</v>
      </c>
      <c r="AA7171" s="52" t="s">
        <v>315</v>
      </c>
      <c r="AB7171" s="52" t="s">
        <v>42</v>
      </c>
      <c r="AC7171" s="52" t="s">
        <v>3498</v>
      </c>
      <c r="AD7171" s="52" t="s">
        <v>146</v>
      </c>
      <c r="AE7171" s="52" t="s">
        <v>1152</v>
      </c>
      <c r="AF7171" s="52" t="s">
        <v>396</v>
      </c>
    </row>
    <row r="7172" spans="1:32" x14ac:dyDescent="0.25">
      <c r="A7172" s="52" t="s">
        <v>35</v>
      </c>
      <c r="B7172" s="52" t="s">
        <v>36</v>
      </c>
      <c r="C7172" s="52" t="s">
        <v>37</v>
      </c>
      <c r="D7172" s="52" t="s">
        <v>121</v>
      </c>
      <c r="E7172" s="52" t="s">
        <v>215</v>
      </c>
      <c r="F7172" s="52" t="s">
        <v>216</v>
      </c>
      <c r="G7172" s="52" t="s">
        <v>124</v>
      </c>
      <c r="H7172" s="52" t="s">
        <v>124</v>
      </c>
      <c r="I7172" s="52" t="s">
        <v>42</v>
      </c>
      <c r="J7172" s="52" t="s">
        <v>268</v>
      </c>
      <c r="K7172" s="52" t="s">
        <v>268</v>
      </c>
      <c r="L7172" s="52" t="s">
        <v>43</v>
      </c>
      <c r="M7172" s="52" t="s">
        <v>44</v>
      </c>
      <c r="N7172" s="52" t="s">
        <v>126</v>
      </c>
      <c r="O7172" s="52" t="s">
        <v>1777</v>
      </c>
      <c r="P7172" s="52" t="s">
        <v>350</v>
      </c>
      <c r="Q7172" s="52" t="s">
        <v>3546</v>
      </c>
      <c r="R7172" s="52" t="s">
        <v>3547</v>
      </c>
      <c r="S7172" s="52">
        <v>201511</v>
      </c>
      <c r="T7172" s="52" t="s">
        <v>52</v>
      </c>
      <c r="U7172" s="54">
        <v>0</v>
      </c>
      <c r="V7172" s="54">
        <v>175</v>
      </c>
      <c r="W7172" s="52" t="s">
        <v>42</v>
      </c>
      <c r="X7172" s="52" t="s">
        <v>42</v>
      </c>
      <c r="Y7172" s="52" t="s">
        <v>1152</v>
      </c>
      <c r="Z7172" s="52" t="s">
        <v>48</v>
      </c>
      <c r="AA7172" s="52" t="s">
        <v>144</v>
      </c>
      <c r="AB7172" s="52" t="s">
        <v>42</v>
      </c>
      <c r="AC7172" s="52" t="s">
        <v>3441</v>
      </c>
      <c r="AD7172" s="52" t="s">
        <v>146</v>
      </c>
      <c r="AE7172" s="52" t="s">
        <v>1152</v>
      </c>
      <c r="AF7172" s="52" t="s">
        <v>354</v>
      </c>
    </row>
    <row r="7173" spans="1:32" x14ac:dyDescent="0.25">
      <c r="A7173" s="52" t="s">
        <v>35</v>
      </c>
      <c r="B7173" s="52" t="s">
        <v>36</v>
      </c>
      <c r="C7173" s="52" t="s">
        <v>37</v>
      </c>
      <c r="D7173" s="52" t="s">
        <v>121</v>
      </c>
      <c r="E7173" s="52" t="s">
        <v>215</v>
      </c>
      <c r="F7173" s="52" t="s">
        <v>216</v>
      </c>
      <c r="G7173" s="52" t="s">
        <v>124</v>
      </c>
      <c r="H7173" s="52" t="s">
        <v>124</v>
      </c>
      <c r="I7173" s="52" t="s">
        <v>42</v>
      </c>
      <c r="J7173" s="52" t="s">
        <v>268</v>
      </c>
      <c r="K7173" s="52" t="s">
        <v>268</v>
      </c>
      <c r="L7173" s="52" t="s">
        <v>43</v>
      </c>
      <c r="M7173" s="52" t="s">
        <v>44</v>
      </c>
      <c r="N7173" s="52" t="s">
        <v>126</v>
      </c>
      <c r="O7173" s="52" t="s">
        <v>1777</v>
      </c>
      <c r="P7173" s="52" t="s">
        <v>350</v>
      </c>
      <c r="Q7173" s="52" t="s">
        <v>3548</v>
      </c>
      <c r="R7173" s="52" t="s">
        <v>3547</v>
      </c>
      <c r="S7173" s="52">
        <v>201511</v>
      </c>
      <c r="T7173" s="52" t="s">
        <v>52</v>
      </c>
      <c r="U7173" s="54">
        <v>0</v>
      </c>
      <c r="V7173" s="54">
        <v>25</v>
      </c>
      <c r="W7173" s="52" t="s">
        <v>42</v>
      </c>
      <c r="X7173" s="52" t="s">
        <v>42</v>
      </c>
      <c r="Y7173" s="52" t="s">
        <v>1152</v>
      </c>
      <c r="Z7173" s="52" t="s">
        <v>48</v>
      </c>
      <c r="AA7173" s="52" t="s">
        <v>144</v>
      </c>
      <c r="AB7173" s="52" t="s">
        <v>42</v>
      </c>
      <c r="AC7173" s="52" t="s">
        <v>3441</v>
      </c>
      <c r="AD7173" s="52" t="s">
        <v>146</v>
      </c>
      <c r="AE7173" s="52" t="s">
        <v>1152</v>
      </c>
      <c r="AF7173" s="52" t="s">
        <v>354</v>
      </c>
    </row>
    <row r="7174" spans="1:32" x14ac:dyDescent="0.25">
      <c r="A7174" s="52" t="s">
        <v>35</v>
      </c>
      <c r="B7174" s="52" t="s">
        <v>36</v>
      </c>
      <c r="C7174" s="52" t="s">
        <v>37</v>
      </c>
      <c r="D7174" s="52" t="s">
        <v>121</v>
      </c>
      <c r="E7174" s="52" t="s">
        <v>215</v>
      </c>
      <c r="F7174" s="52" t="s">
        <v>216</v>
      </c>
      <c r="G7174" s="52" t="s">
        <v>124</v>
      </c>
      <c r="H7174" s="52" t="s">
        <v>124</v>
      </c>
      <c r="I7174" s="52" t="s">
        <v>42</v>
      </c>
      <c r="J7174" s="52" t="s">
        <v>268</v>
      </c>
      <c r="K7174" s="52" t="s">
        <v>268</v>
      </c>
      <c r="L7174" s="52" t="s">
        <v>43</v>
      </c>
      <c r="M7174" s="52" t="s">
        <v>44</v>
      </c>
      <c r="N7174" s="52" t="s">
        <v>160</v>
      </c>
      <c r="O7174" s="52" t="s">
        <v>1777</v>
      </c>
      <c r="P7174" s="52" t="s">
        <v>350</v>
      </c>
      <c r="Q7174" s="52" t="s">
        <v>3549</v>
      </c>
      <c r="R7174" s="52" t="s">
        <v>3547</v>
      </c>
      <c r="S7174" s="52">
        <v>201511</v>
      </c>
      <c r="T7174" s="52" t="s">
        <v>52</v>
      </c>
      <c r="U7174" s="54">
        <v>0</v>
      </c>
      <c r="V7174" s="54">
        <v>12.95</v>
      </c>
      <c r="W7174" s="52" t="s">
        <v>42</v>
      </c>
      <c r="X7174" s="52" t="s">
        <v>42</v>
      </c>
      <c r="Y7174" s="52" t="s">
        <v>1152</v>
      </c>
      <c r="Z7174" s="52" t="s">
        <v>48</v>
      </c>
      <c r="AA7174" s="52" t="s">
        <v>144</v>
      </c>
      <c r="AB7174" s="52" t="s">
        <v>42</v>
      </c>
      <c r="AC7174" s="52" t="s">
        <v>3441</v>
      </c>
      <c r="AD7174" s="52" t="s">
        <v>146</v>
      </c>
      <c r="AE7174" s="52" t="s">
        <v>1152</v>
      </c>
      <c r="AF7174" s="52" t="s">
        <v>354</v>
      </c>
    </row>
    <row r="7175" spans="1:32" x14ac:dyDescent="0.25">
      <c r="A7175" s="52" t="s">
        <v>35</v>
      </c>
      <c r="B7175" s="52" t="s">
        <v>36</v>
      </c>
      <c r="C7175" s="52" t="s">
        <v>37</v>
      </c>
      <c r="D7175" s="52" t="s">
        <v>121</v>
      </c>
      <c r="E7175" s="52" t="s">
        <v>215</v>
      </c>
      <c r="F7175" s="52" t="s">
        <v>216</v>
      </c>
      <c r="G7175" s="52" t="s">
        <v>124</v>
      </c>
      <c r="H7175" s="52" t="s">
        <v>124</v>
      </c>
      <c r="I7175" s="52" t="s">
        <v>42</v>
      </c>
      <c r="J7175" s="52" t="s">
        <v>268</v>
      </c>
      <c r="K7175" s="52" t="s">
        <v>268</v>
      </c>
      <c r="L7175" s="52" t="s">
        <v>43</v>
      </c>
      <c r="M7175" s="52" t="s">
        <v>44</v>
      </c>
      <c r="N7175" s="52" t="s">
        <v>126</v>
      </c>
      <c r="O7175" s="52" t="s">
        <v>1777</v>
      </c>
      <c r="P7175" s="52" t="s">
        <v>350</v>
      </c>
      <c r="Q7175" s="52" t="s">
        <v>3548</v>
      </c>
      <c r="R7175" s="52" t="s">
        <v>3547</v>
      </c>
      <c r="S7175" s="52">
        <v>201511</v>
      </c>
      <c r="T7175" s="52" t="s">
        <v>52</v>
      </c>
      <c r="U7175" s="54">
        <v>0</v>
      </c>
      <c r="V7175" s="54">
        <v>25</v>
      </c>
      <c r="W7175" s="52" t="s">
        <v>42</v>
      </c>
      <c r="X7175" s="52" t="s">
        <v>42</v>
      </c>
      <c r="Y7175" s="52" t="s">
        <v>1152</v>
      </c>
      <c r="Z7175" s="52" t="s">
        <v>48</v>
      </c>
      <c r="AA7175" s="52" t="s">
        <v>144</v>
      </c>
      <c r="AB7175" s="52" t="s">
        <v>42</v>
      </c>
      <c r="AC7175" s="52" t="s">
        <v>3441</v>
      </c>
      <c r="AD7175" s="52" t="s">
        <v>146</v>
      </c>
      <c r="AE7175" s="52" t="s">
        <v>1152</v>
      </c>
      <c r="AF7175" s="52" t="s">
        <v>354</v>
      </c>
    </row>
    <row r="7176" spans="1:32" x14ac:dyDescent="0.25">
      <c r="A7176" s="52" t="s">
        <v>35</v>
      </c>
      <c r="B7176" s="52" t="s">
        <v>36</v>
      </c>
      <c r="C7176" s="52" t="s">
        <v>37</v>
      </c>
      <c r="D7176" s="52" t="s">
        <v>121</v>
      </c>
      <c r="E7176" s="52" t="s">
        <v>215</v>
      </c>
      <c r="F7176" s="52" t="s">
        <v>216</v>
      </c>
      <c r="G7176" s="52" t="s">
        <v>124</v>
      </c>
      <c r="H7176" s="52" t="s">
        <v>124</v>
      </c>
      <c r="I7176" s="52" t="s">
        <v>42</v>
      </c>
      <c r="J7176" s="52" t="s">
        <v>268</v>
      </c>
      <c r="K7176" s="52" t="s">
        <v>268</v>
      </c>
      <c r="L7176" s="52" t="s">
        <v>43</v>
      </c>
      <c r="M7176" s="52" t="s">
        <v>44</v>
      </c>
      <c r="N7176" s="52" t="s">
        <v>126</v>
      </c>
      <c r="O7176" s="52" t="s">
        <v>1777</v>
      </c>
      <c r="P7176" s="52" t="s">
        <v>350</v>
      </c>
      <c r="Q7176" s="52" t="s">
        <v>3550</v>
      </c>
      <c r="R7176" s="52" t="s">
        <v>3547</v>
      </c>
      <c r="S7176" s="52">
        <v>201511</v>
      </c>
      <c r="T7176" s="52" t="s">
        <v>52</v>
      </c>
      <c r="U7176" s="54">
        <v>0</v>
      </c>
      <c r="V7176" s="54">
        <v>50.4</v>
      </c>
      <c r="W7176" s="52" t="s">
        <v>42</v>
      </c>
      <c r="X7176" s="52" t="s">
        <v>42</v>
      </c>
      <c r="Y7176" s="52" t="s">
        <v>1152</v>
      </c>
      <c r="Z7176" s="52" t="s">
        <v>48</v>
      </c>
      <c r="AA7176" s="52" t="s">
        <v>144</v>
      </c>
      <c r="AB7176" s="52" t="s">
        <v>42</v>
      </c>
      <c r="AC7176" s="52" t="s">
        <v>3441</v>
      </c>
      <c r="AD7176" s="52" t="s">
        <v>146</v>
      </c>
      <c r="AE7176" s="52" t="s">
        <v>1152</v>
      </c>
      <c r="AF7176" s="52" t="s">
        <v>354</v>
      </c>
    </row>
    <row r="7177" spans="1:32" x14ac:dyDescent="0.25">
      <c r="A7177" s="52" t="s">
        <v>35</v>
      </c>
      <c r="B7177" s="52" t="s">
        <v>36</v>
      </c>
      <c r="C7177" s="52" t="s">
        <v>37</v>
      </c>
      <c r="D7177" s="52" t="s">
        <v>121</v>
      </c>
      <c r="E7177" s="52" t="s">
        <v>215</v>
      </c>
      <c r="F7177" s="52" t="s">
        <v>216</v>
      </c>
      <c r="G7177" s="52" t="s">
        <v>124</v>
      </c>
      <c r="H7177" s="52" t="s">
        <v>124</v>
      </c>
      <c r="I7177" s="52" t="s">
        <v>42</v>
      </c>
      <c r="J7177" s="52" t="s">
        <v>268</v>
      </c>
      <c r="K7177" s="52" t="s">
        <v>268</v>
      </c>
      <c r="L7177" s="52" t="s">
        <v>43</v>
      </c>
      <c r="M7177" s="52" t="s">
        <v>44</v>
      </c>
      <c r="N7177" s="52" t="s">
        <v>126</v>
      </c>
      <c r="O7177" s="52" t="s">
        <v>1777</v>
      </c>
      <c r="P7177" s="52" t="s">
        <v>350</v>
      </c>
      <c r="Q7177" s="52" t="s">
        <v>3551</v>
      </c>
      <c r="R7177" s="52" t="s">
        <v>3547</v>
      </c>
      <c r="S7177" s="52">
        <v>201511</v>
      </c>
      <c r="T7177" s="52" t="s">
        <v>52</v>
      </c>
      <c r="U7177" s="54">
        <v>0</v>
      </c>
      <c r="V7177" s="54">
        <v>43.24</v>
      </c>
      <c r="W7177" s="52" t="s">
        <v>42</v>
      </c>
      <c r="X7177" s="52" t="s">
        <v>42</v>
      </c>
      <c r="Y7177" s="52" t="s">
        <v>1152</v>
      </c>
      <c r="Z7177" s="52" t="s">
        <v>48</v>
      </c>
      <c r="AA7177" s="52" t="s">
        <v>144</v>
      </c>
      <c r="AB7177" s="52" t="s">
        <v>42</v>
      </c>
      <c r="AC7177" s="52" t="s">
        <v>3441</v>
      </c>
      <c r="AD7177" s="52" t="s">
        <v>146</v>
      </c>
      <c r="AE7177" s="52" t="s">
        <v>1152</v>
      </c>
      <c r="AF7177" s="52" t="s">
        <v>354</v>
      </c>
    </row>
    <row r="7178" spans="1:32" x14ac:dyDescent="0.25">
      <c r="A7178" s="52" t="s">
        <v>35</v>
      </c>
      <c r="B7178" s="52" t="s">
        <v>36</v>
      </c>
      <c r="C7178" s="52" t="s">
        <v>37</v>
      </c>
      <c r="D7178" s="52" t="s">
        <v>121</v>
      </c>
      <c r="E7178" s="52" t="s">
        <v>215</v>
      </c>
      <c r="F7178" s="52" t="s">
        <v>216</v>
      </c>
      <c r="G7178" s="52" t="s">
        <v>124</v>
      </c>
      <c r="H7178" s="52" t="s">
        <v>124</v>
      </c>
      <c r="I7178" s="52" t="s">
        <v>42</v>
      </c>
      <c r="J7178" s="52" t="s">
        <v>268</v>
      </c>
      <c r="K7178" s="52" t="s">
        <v>268</v>
      </c>
      <c r="L7178" s="52" t="s">
        <v>43</v>
      </c>
      <c r="M7178" s="52" t="s">
        <v>44</v>
      </c>
      <c r="N7178" s="52" t="s">
        <v>126</v>
      </c>
      <c r="O7178" s="52" t="s">
        <v>1777</v>
      </c>
      <c r="P7178" s="52" t="s">
        <v>350</v>
      </c>
      <c r="Q7178" s="52" t="s">
        <v>3552</v>
      </c>
      <c r="R7178" s="52" t="s">
        <v>3547</v>
      </c>
      <c r="S7178" s="52">
        <v>201511</v>
      </c>
      <c r="T7178" s="52" t="s">
        <v>52</v>
      </c>
      <c r="U7178" s="54">
        <v>0</v>
      </c>
      <c r="V7178" s="54">
        <v>1302.8399999999999</v>
      </c>
      <c r="W7178" s="52" t="s">
        <v>42</v>
      </c>
      <c r="X7178" s="52" t="s">
        <v>42</v>
      </c>
      <c r="Y7178" s="52" t="s">
        <v>1152</v>
      </c>
      <c r="Z7178" s="52" t="s">
        <v>48</v>
      </c>
      <c r="AA7178" s="52" t="s">
        <v>144</v>
      </c>
      <c r="AB7178" s="52" t="s">
        <v>42</v>
      </c>
      <c r="AC7178" s="52" t="s">
        <v>3441</v>
      </c>
      <c r="AD7178" s="52" t="s">
        <v>146</v>
      </c>
      <c r="AE7178" s="52" t="s">
        <v>1152</v>
      </c>
      <c r="AF7178" s="52" t="s">
        <v>354</v>
      </c>
    </row>
    <row r="7179" spans="1:32" x14ac:dyDescent="0.25">
      <c r="A7179" s="52" t="s">
        <v>35</v>
      </c>
      <c r="B7179" s="52" t="s">
        <v>36</v>
      </c>
      <c r="C7179" s="52" t="s">
        <v>37</v>
      </c>
      <c r="D7179" s="52" t="s">
        <v>121</v>
      </c>
      <c r="E7179" s="52" t="s">
        <v>215</v>
      </c>
      <c r="F7179" s="52" t="s">
        <v>216</v>
      </c>
      <c r="G7179" s="52" t="s">
        <v>124</v>
      </c>
      <c r="H7179" s="52" t="s">
        <v>124</v>
      </c>
      <c r="I7179" s="52" t="s">
        <v>42</v>
      </c>
      <c r="J7179" s="52" t="s">
        <v>268</v>
      </c>
      <c r="K7179" s="52" t="s">
        <v>268</v>
      </c>
      <c r="L7179" s="52" t="s">
        <v>43</v>
      </c>
      <c r="M7179" s="52" t="s">
        <v>44</v>
      </c>
      <c r="N7179" s="52" t="s">
        <v>126</v>
      </c>
      <c r="O7179" s="52" t="s">
        <v>1777</v>
      </c>
      <c r="P7179" s="52" t="s">
        <v>350</v>
      </c>
      <c r="Q7179" s="52" t="s">
        <v>3553</v>
      </c>
      <c r="R7179" s="52" t="s">
        <v>3547</v>
      </c>
      <c r="S7179" s="52">
        <v>201511</v>
      </c>
      <c r="T7179" s="52" t="s">
        <v>52</v>
      </c>
      <c r="U7179" s="54">
        <v>0</v>
      </c>
      <c r="V7179" s="54">
        <v>671.2</v>
      </c>
      <c r="W7179" s="52" t="s">
        <v>42</v>
      </c>
      <c r="X7179" s="52" t="s">
        <v>42</v>
      </c>
      <c r="Y7179" s="52" t="s">
        <v>1152</v>
      </c>
      <c r="Z7179" s="52" t="s">
        <v>48</v>
      </c>
      <c r="AA7179" s="52" t="s">
        <v>144</v>
      </c>
      <c r="AB7179" s="52" t="s">
        <v>42</v>
      </c>
      <c r="AC7179" s="52" t="s">
        <v>3441</v>
      </c>
      <c r="AD7179" s="52" t="s">
        <v>146</v>
      </c>
      <c r="AE7179" s="52" t="s">
        <v>1152</v>
      </c>
      <c r="AF7179" s="52" t="s">
        <v>354</v>
      </c>
    </row>
    <row r="7180" spans="1:32" x14ac:dyDescent="0.25">
      <c r="A7180" s="52" t="s">
        <v>35</v>
      </c>
      <c r="B7180" s="52" t="s">
        <v>36</v>
      </c>
      <c r="C7180" s="52" t="s">
        <v>37</v>
      </c>
      <c r="D7180" s="52" t="s">
        <v>121</v>
      </c>
      <c r="E7180" s="52" t="s">
        <v>215</v>
      </c>
      <c r="F7180" s="52" t="s">
        <v>216</v>
      </c>
      <c r="G7180" s="52" t="s">
        <v>124</v>
      </c>
      <c r="H7180" s="52" t="s">
        <v>124</v>
      </c>
      <c r="I7180" s="52" t="s">
        <v>42</v>
      </c>
      <c r="J7180" s="52" t="s">
        <v>268</v>
      </c>
      <c r="K7180" s="52" t="s">
        <v>268</v>
      </c>
      <c r="L7180" s="52" t="s">
        <v>43</v>
      </c>
      <c r="M7180" s="52" t="s">
        <v>44</v>
      </c>
      <c r="N7180" s="52" t="s">
        <v>160</v>
      </c>
      <c r="O7180" s="52" t="s">
        <v>221</v>
      </c>
      <c r="P7180" s="52" t="s">
        <v>1773</v>
      </c>
      <c r="Q7180" s="52" t="s">
        <v>3554</v>
      </c>
      <c r="R7180" s="52" t="s">
        <v>3555</v>
      </c>
      <c r="S7180" s="52">
        <v>201511</v>
      </c>
      <c r="T7180" s="52" t="s">
        <v>52</v>
      </c>
      <c r="U7180" s="54">
        <v>0</v>
      </c>
      <c r="V7180" s="54">
        <v>34.39</v>
      </c>
      <c r="W7180" s="52" t="s">
        <v>42</v>
      </c>
      <c r="X7180" s="52" t="s">
        <v>42</v>
      </c>
      <c r="Y7180" s="52" t="s">
        <v>1152</v>
      </c>
      <c r="Z7180" s="52" t="s">
        <v>48</v>
      </c>
      <c r="AA7180" s="52" t="s">
        <v>144</v>
      </c>
      <c r="AB7180" s="52" t="s">
        <v>42</v>
      </c>
      <c r="AC7180" s="52" t="s">
        <v>3456</v>
      </c>
      <c r="AD7180" s="52" t="s">
        <v>146</v>
      </c>
      <c r="AE7180" s="52" t="s">
        <v>1152</v>
      </c>
      <c r="AF7180" s="52" t="s">
        <v>416</v>
      </c>
    </row>
    <row r="7181" spans="1:32" x14ac:dyDescent="0.25">
      <c r="A7181" s="52" t="s">
        <v>35</v>
      </c>
      <c r="B7181" s="52" t="s">
        <v>36</v>
      </c>
      <c r="C7181" s="52" t="s">
        <v>37</v>
      </c>
      <c r="D7181" s="52" t="s">
        <v>121</v>
      </c>
      <c r="E7181" s="52" t="s">
        <v>215</v>
      </c>
      <c r="F7181" s="52" t="s">
        <v>216</v>
      </c>
      <c r="G7181" s="52" t="s">
        <v>124</v>
      </c>
      <c r="H7181" s="52" t="s">
        <v>124</v>
      </c>
      <c r="I7181" s="52" t="s">
        <v>42</v>
      </c>
      <c r="J7181" s="52" t="s">
        <v>268</v>
      </c>
      <c r="K7181" s="52" t="s">
        <v>268</v>
      </c>
      <c r="L7181" s="52" t="s">
        <v>43</v>
      </c>
      <c r="M7181" s="52" t="s">
        <v>44</v>
      </c>
      <c r="N7181" s="52" t="s">
        <v>126</v>
      </c>
      <c r="O7181" s="52" t="s">
        <v>221</v>
      </c>
      <c r="P7181" s="52" t="s">
        <v>1773</v>
      </c>
      <c r="Q7181" s="52" t="s">
        <v>3556</v>
      </c>
      <c r="R7181" s="52" t="s">
        <v>3555</v>
      </c>
      <c r="S7181" s="52">
        <v>201511</v>
      </c>
      <c r="T7181" s="52" t="s">
        <v>52</v>
      </c>
      <c r="U7181" s="54">
        <v>0</v>
      </c>
      <c r="V7181" s="54">
        <v>46.25</v>
      </c>
      <c r="W7181" s="52" t="s">
        <v>42</v>
      </c>
      <c r="X7181" s="52" t="s">
        <v>42</v>
      </c>
      <c r="Y7181" s="52" t="s">
        <v>1152</v>
      </c>
      <c r="Z7181" s="52" t="s">
        <v>48</v>
      </c>
      <c r="AA7181" s="52" t="s">
        <v>144</v>
      </c>
      <c r="AB7181" s="52" t="s">
        <v>42</v>
      </c>
      <c r="AC7181" s="52" t="s">
        <v>3456</v>
      </c>
      <c r="AD7181" s="52" t="s">
        <v>146</v>
      </c>
      <c r="AE7181" s="52" t="s">
        <v>1152</v>
      </c>
      <c r="AF7181" s="52" t="s">
        <v>416</v>
      </c>
    </row>
    <row r="7182" spans="1:32" x14ac:dyDescent="0.25">
      <c r="A7182" s="52" t="s">
        <v>35</v>
      </c>
      <c r="B7182" s="52" t="s">
        <v>36</v>
      </c>
      <c r="C7182" s="52" t="s">
        <v>37</v>
      </c>
      <c r="D7182" s="52" t="s">
        <v>121</v>
      </c>
      <c r="E7182" s="52" t="s">
        <v>215</v>
      </c>
      <c r="F7182" s="52" t="s">
        <v>216</v>
      </c>
      <c r="G7182" s="52" t="s">
        <v>124</v>
      </c>
      <c r="H7182" s="52" t="s">
        <v>124</v>
      </c>
      <c r="I7182" s="52" t="s">
        <v>42</v>
      </c>
      <c r="J7182" s="52" t="s">
        <v>268</v>
      </c>
      <c r="K7182" s="52" t="s">
        <v>268</v>
      </c>
      <c r="L7182" s="52" t="s">
        <v>43</v>
      </c>
      <c r="M7182" s="52" t="s">
        <v>44</v>
      </c>
      <c r="N7182" s="52" t="s">
        <v>160</v>
      </c>
      <c r="O7182" s="52" t="s">
        <v>221</v>
      </c>
      <c r="P7182" s="52" t="s">
        <v>1773</v>
      </c>
      <c r="Q7182" s="52" t="s">
        <v>3557</v>
      </c>
      <c r="R7182" s="52" t="s">
        <v>3555</v>
      </c>
      <c r="S7182" s="52">
        <v>201511</v>
      </c>
      <c r="T7182" s="52" t="s">
        <v>52</v>
      </c>
      <c r="U7182" s="54">
        <v>0</v>
      </c>
      <c r="V7182" s="54">
        <v>10.89</v>
      </c>
      <c r="W7182" s="52" t="s">
        <v>42</v>
      </c>
      <c r="X7182" s="52" t="s">
        <v>42</v>
      </c>
      <c r="Y7182" s="52" t="s">
        <v>1152</v>
      </c>
      <c r="Z7182" s="52" t="s">
        <v>48</v>
      </c>
      <c r="AA7182" s="52" t="s">
        <v>144</v>
      </c>
      <c r="AB7182" s="52" t="s">
        <v>42</v>
      </c>
      <c r="AC7182" s="52" t="s">
        <v>3456</v>
      </c>
      <c r="AD7182" s="52" t="s">
        <v>146</v>
      </c>
      <c r="AE7182" s="52" t="s">
        <v>1152</v>
      </c>
      <c r="AF7182" s="52" t="s">
        <v>416</v>
      </c>
    </row>
    <row r="7183" spans="1:32" x14ac:dyDescent="0.25">
      <c r="A7183" s="52" t="s">
        <v>35</v>
      </c>
      <c r="B7183" s="52" t="s">
        <v>36</v>
      </c>
      <c r="C7183" s="52" t="s">
        <v>37</v>
      </c>
      <c r="D7183" s="52" t="s">
        <v>121</v>
      </c>
      <c r="E7183" s="52" t="s">
        <v>215</v>
      </c>
      <c r="F7183" s="52" t="s">
        <v>216</v>
      </c>
      <c r="G7183" s="52" t="s">
        <v>124</v>
      </c>
      <c r="H7183" s="52" t="s">
        <v>124</v>
      </c>
      <c r="I7183" s="52" t="s">
        <v>42</v>
      </c>
      <c r="J7183" s="52" t="s">
        <v>268</v>
      </c>
      <c r="K7183" s="52" t="s">
        <v>268</v>
      </c>
      <c r="L7183" s="52" t="s">
        <v>43</v>
      </c>
      <c r="M7183" s="52" t="s">
        <v>44</v>
      </c>
      <c r="N7183" s="52" t="s">
        <v>126</v>
      </c>
      <c r="O7183" s="52" t="s">
        <v>221</v>
      </c>
      <c r="P7183" s="52" t="s">
        <v>1773</v>
      </c>
      <c r="Q7183" s="52" t="s">
        <v>3558</v>
      </c>
      <c r="R7183" s="52" t="s">
        <v>3555</v>
      </c>
      <c r="S7183" s="52">
        <v>201511</v>
      </c>
      <c r="T7183" s="52" t="s">
        <v>52</v>
      </c>
      <c r="U7183" s="54">
        <v>0</v>
      </c>
      <c r="V7183" s="54">
        <v>35.76</v>
      </c>
      <c r="W7183" s="52" t="s">
        <v>42</v>
      </c>
      <c r="X7183" s="52" t="s">
        <v>42</v>
      </c>
      <c r="Y7183" s="52" t="s">
        <v>1152</v>
      </c>
      <c r="Z7183" s="52" t="s">
        <v>48</v>
      </c>
      <c r="AA7183" s="52" t="s">
        <v>144</v>
      </c>
      <c r="AB7183" s="52" t="s">
        <v>42</v>
      </c>
      <c r="AC7183" s="52" t="s">
        <v>3456</v>
      </c>
      <c r="AD7183" s="52" t="s">
        <v>146</v>
      </c>
      <c r="AE7183" s="52" t="s">
        <v>1152</v>
      </c>
      <c r="AF7183" s="52" t="s">
        <v>416</v>
      </c>
    </row>
    <row r="7184" spans="1:32" x14ac:dyDescent="0.25">
      <c r="A7184" s="52" t="s">
        <v>35</v>
      </c>
      <c r="B7184" s="52" t="s">
        <v>36</v>
      </c>
      <c r="C7184" s="52" t="s">
        <v>37</v>
      </c>
      <c r="D7184" s="52" t="s">
        <v>121</v>
      </c>
      <c r="E7184" s="52" t="s">
        <v>215</v>
      </c>
      <c r="F7184" s="52" t="s">
        <v>216</v>
      </c>
      <c r="G7184" s="52" t="s">
        <v>124</v>
      </c>
      <c r="H7184" s="52" t="s">
        <v>124</v>
      </c>
      <c r="I7184" s="52" t="s">
        <v>42</v>
      </c>
      <c r="J7184" s="52" t="s">
        <v>268</v>
      </c>
      <c r="K7184" s="52" t="s">
        <v>268</v>
      </c>
      <c r="L7184" s="52" t="s">
        <v>43</v>
      </c>
      <c r="M7184" s="52" t="s">
        <v>44</v>
      </c>
      <c r="N7184" s="52" t="s">
        <v>126</v>
      </c>
      <c r="O7184" s="52" t="s">
        <v>221</v>
      </c>
      <c r="P7184" s="52" t="s">
        <v>1773</v>
      </c>
      <c r="Q7184" s="52" t="s">
        <v>3559</v>
      </c>
      <c r="R7184" s="52" t="s">
        <v>3555</v>
      </c>
      <c r="S7184" s="52">
        <v>201511</v>
      </c>
      <c r="T7184" s="52" t="s">
        <v>52</v>
      </c>
      <c r="U7184" s="54">
        <v>0</v>
      </c>
      <c r="V7184" s="54">
        <v>1073.3800000000001</v>
      </c>
      <c r="W7184" s="52" t="s">
        <v>42</v>
      </c>
      <c r="X7184" s="52" t="s">
        <v>42</v>
      </c>
      <c r="Y7184" s="52" t="s">
        <v>1152</v>
      </c>
      <c r="Z7184" s="52" t="s">
        <v>48</v>
      </c>
      <c r="AA7184" s="52" t="s">
        <v>144</v>
      </c>
      <c r="AB7184" s="52" t="s">
        <v>42</v>
      </c>
      <c r="AC7184" s="52" t="s">
        <v>3456</v>
      </c>
      <c r="AD7184" s="52" t="s">
        <v>146</v>
      </c>
      <c r="AE7184" s="52" t="s">
        <v>1152</v>
      </c>
      <c r="AF7184" s="52" t="s">
        <v>416</v>
      </c>
    </row>
    <row r="7185" spans="1:32" x14ac:dyDescent="0.25">
      <c r="A7185" s="52" t="s">
        <v>35</v>
      </c>
      <c r="B7185" s="52" t="s">
        <v>36</v>
      </c>
      <c r="C7185" s="52" t="s">
        <v>37</v>
      </c>
      <c r="D7185" s="52" t="s">
        <v>121</v>
      </c>
      <c r="E7185" s="52" t="s">
        <v>215</v>
      </c>
      <c r="F7185" s="52" t="s">
        <v>216</v>
      </c>
      <c r="G7185" s="52" t="s">
        <v>124</v>
      </c>
      <c r="H7185" s="52" t="s">
        <v>124</v>
      </c>
      <c r="I7185" s="52" t="s">
        <v>42</v>
      </c>
      <c r="J7185" s="52" t="s">
        <v>268</v>
      </c>
      <c r="K7185" s="52" t="s">
        <v>268</v>
      </c>
      <c r="L7185" s="52" t="s">
        <v>43</v>
      </c>
      <c r="M7185" s="52" t="s">
        <v>44</v>
      </c>
      <c r="N7185" s="52" t="s">
        <v>160</v>
      </c>
      <c r="O7185" s="52" t="s">
        <v>221</v>
      </c>
      <c r="P7185" s="52" t="s">
        <v>1773</v>
      </c>
      <c r="Q7185" s="52" t="s">
        <v>3560</v>
      </c>
      <c r="R7185" s="52" t="s">
        <v>3555</v>
      </c>
      <c r="S7185" s="52">
        <v>201511</v>
      </c>
      <c r="T7185" s="52" t="s">
        <v>52</v>
      </c>
      <c r="U7185" s="54">
        <v>0</v>
      </c>
      <c r="V7185" s="54">
        <v>44</v>
      </c>
      <c r="W7185" s="52" t="s">
        <v>42</v>
      </c>
      <c r="X7185" s="52" t="s">
        <v>42</v>
      </c>
      <c r="Y7185" s="52" t="s">
        <v>1152</v>
      </c>
      <c r="Z7185" s="52" t="s">
        <v>48</v>
      </c>
      <c r="AA7185" s="52" t="s">
        <v>144</v>
      </c>
      <c r="AB7185" s="52" t="s">
        <v>42</v>
      </c>
      <c r="AC7185" s="52" t="s">
        <v>3456</v>
      </c>
      <c r="AD7185" s="52" t="s">
        <v>146</v>
      </c>
      <c r="AE7185" s="52" t="s">
        <v>1152</v>
      </c>
      <c r="AF7185" s="52" t="s">
        <v>416</v>
      </c>
    </row>
    <row r="7186" spans="1:32" x14ac:dyDescent="0.25">
      <c r="A7186" s="52" t="s">
        <v>35</v>
      </c>
      <c r="B7186" s="52" t="s">
        <v>36</v>
      </c>
      <c r="C7186" s="52" t="s">
        <v>37</v>
      </c>
      <c r="D7186" s="52" t="s">
        <v>121</v>
      </c>
      <c r="E7186" s="52" t="s">
        <v>215</v>
      </c>
      <c r="F7186" s="52" t="s">
        <v>216</v>
      </c>
      <c r="G7186" s="52" t="s">
        <v>124</v>
      </c>
      <c r="H7186" s="52" t="s">
        <v>124</v>
      </c>
      <c r="I7186" s="52" t="s">
        <v>42</v>
      </c>
      <c r="J7186" s="52" t="s">
        <v>268</v>
      </c>
      <c r="K7186" s="52" t="s">
        <v>268</v>
      </c>
      <c r="L7186" s="52" t="s">
        <v>43</v>
      </c>
      <c r="M7186" s="52" t="s">
        <v>44</v>
      </c>
      <c r="N7186" s="52" t="s">
        <v>126</v>
      </c>
      <c r="O7186" s="52" t="s">
        <v>221</v>
      </c>
      <c r="P7186" s="52" t="s">
        <v>1773</v>
      </c>
      <c r="Q7186" s="52" t="s">
        <v>3552</v>
      </c>
      <c r="R7186" s="52" t="s">
        <v>3555</v>
      </c>
      <c r="S7186" s="52">
        <v>201511</v>
      </c>
      <c r="T7186" s="52" t="s">
        <v>52</v>
      </c>
      <c r="U7186" s="54">
        <v>0</v>
      </c>
      <c r="V7186" s="54">
        <v>934.94</v>
      </c>
      <c r="W7186" s="52" t="s">
        <v>42</v>
      </c>
      <c r="X7186" s="52" t="s">
        <v>42</v>
      </c>
      <c r="Y7186" s="52" t="s">
        <v>1152</v>
      </c>
      <c r="Z7186" s="52" t="s">
        <v>48</v>
      </c>
      <c r="AA7186" s="52" t="s">
        <v>144</v>
      </c>
      <c r="AB7186" s="52" t="s">
        <v>42</v>
      </c>
      <c r="AC7186" s="52" t="s">
        <v>3456</v>
      </c>
      <c r="AD7186" s="52" t="s">
        <v>146</v>
      </c>
      <c r="AE7186" s="52" t="s">
        <v>1152</v>
      </c>
      <c r="AF7186" s="52" t="s">
        <v>416</v>
      </c>
    </row>
    <row r="7187" spans="1:32" x14ac:dyDescent="0.25">
      <c r="A7187" s="52" t="s">
        <v>35</v>
      </c>
      <c r="B7187" s="52" t="s">
        <v>36</v>
      </c>
      <c r="C7187" s="52" t="s">
        <v>37</v>
      </c>
      <c r="D7187" s="52" t="s">
        <v>121</v>
      </c>
      <c r="E7187" s="52" t="s">
        <v>215</v>
      </c>
      <c r="F7187" s="52" t="s">
        <v>216</v>
      </c>
      <c r="G7187" s="52" t="s">
        <v>124</v>
      </c>
      <c r="H7187" s="52" t="s">
        <v>124</v>
      </c>
      <c r="I7187" s="52" t="s">
        <v>42</v>
      </c>
      <c r="J7187" s="52" t="s">
        <v>268</v>
      </c>
      <c r="K7187" s="52" t="s">
        <v>268</v>
      </c>
      <c r="L7187" s="52" t="s">
        <v>43</v>
      </c>
      <c r="M7187" s="52" t="s">
        <v>44</v>
      </c>
      <c r="N7187" s="52" t="s">
        <v>126</v>
      </c>
      <c r="O7187" s="52" t="s">
        <v>221</v>
      </c>
      <c r="P7187" s="52" t="s">
        <v>1773</v>
      </c>
      <c r="Q7187" s="52" t="s">
        <v>3556</v>
      </c>
      <c r="R7187" s="52" t="s">
        <v>3555</v>
      </c>
      <c r="S7187" s="52">
        <v>201511</v>
      </c>
      <c r="T7187" s="52" t="s">
        <v>52</v>
      </c>
      <c r="U7187" s="54">
        <v>0</v>
      </c>
      <c r="V7187" s="54">
        <v>40.25</v>
      </c>
      <c r="W7187" s="52" t="s">
        <v>42</v>
      </c>
      <c r="X7187" s="52" t="s">
        <v>42</v>
      </c>
      <c r="Y7187" s="52" t="s">
        <v>1152</v>
      </c>
      <c r="Z7187" s="52" t="s">
        <v>48</v>
      </c>
      <c r="AA7187" s="52" t="s">
        <v>144</v>
      </c>
      <c r="AB7187" s="52" t="s">
        <v>42</v>
      </c>
      <c r="AC7187" s="52" t="s">
        <v>3456</v>
      </c>
      <c r="AD7187" s="52" t="s">
        <v>146</v>
      </c>
      <c r="AE7187" s="52" t="s">
        <v>1152</v>
      </c>
      <c r="AF7187" s="52" t="s">
        <v>416</v>
      </c>
    </row>
    <row r="7188" spans="1:32" x14ac:dyDescent="0.25">
      <c r="A7188" s="52" t="s">
        <v>35</v>
      </c>
      <c r="B7188" s="52" t="s">
        <v>36</v>
      </c>
      <c r="C7188" s="52" t="s">
        <v>37</v>
      </c>
      <c r="D7188" s="52" t="s">
        <v>121</v>
      </c>
      <c r="E7188" s="52" t="s">
        <v>122</v>
      </c>
      <c r="F7188" s="52" t="s">
        <v>123</v>
      </c>
      <c r="G7188" s="52" t="s">
        <v>124</v>
      </c>
      <c r="H7188" s="52" t="s">
        <v>124</v>
      </c>
      <c r="I7188" s="52" t="s">
        <v>42</v>
      </c>
      <c r="J7188" s="52" t="s">
        <v>283</v>
      </c>
      <c r="K7188" s="52" t="s">
        <v>283</v>
      </c>
      <c r="L7188" s="52" t="s">
        <v>43</v>
      </c>
      <c r="M7188" s="52" t="s">
        <v>44</v>
      </c>
      <c r="N7188" s="52" t="s">
        <v>150</v>
      </c>
      <c r="O7188" s="52" t="s">
        <v>42</v>
      </c>
      <c r="P7188" s="52" t="s">
        <v>782</v>
      </c>
      <c r="Q7188" s="52" t="s">
        <v>783</v>
      </c>
      <c r="R7188" s="52" t="s">
        <v>3428</v>
      </c>
      <c r="S7188" s="52">
        <v>201511</v>
      </c>
      <c r="T7188" s="52" t="s">
        <v>52</v>
      </c>
      <c r="U7188" s="54">
        <v>15477.17</v>
      </c>
      <c r="V7188" s="54">
        <v>15477.17</v>
      </c>
      <c r="W7188" s="52" t="s">
        <v>340</v>
      </c>
      <c r="X7188" s="52" t="s">
        <v>460</v>
      </c>
      <c r="Y7188" s="52" t="s">
        <v>1152</v>
      </c>
      <c r="Z7188" s="52" t="s">
        <v>48</v>
      </c>
      <c r="AA7188" s="52" t="s">
        <v>315</v>
      </c>
      <c r="AB7188" s="52" t="s">
        <v>42</v>
      </c>
      <c r="AC7188" s="52" t="s">
        <v>3488</v>
      </c>
      <c r="AD7188" s="52" t="s">
        <v>146</v>
      </c>
      <c r="AE7188" s="52" t="s">
        <v>1152</v>
      </c>
      <c r="AF7188" s="52" t="s">
        <v>784</v>
      </c>
    </row>
    <row r="7189" spans="1:32" x14ac:dyDescent="0.25">
      <c r="A7189" s="52" t="s">
        <v>35</v>
      </c>
      <c r="B7189" s="52" t="s">
        <v>36</v>
      </c>
      <c r="C7189" s="52" t="s">
        <v>37</v>
      </c>
      <c r="D7189" s="52" t="s">
        <v>121</v>
      </c>
      <c r="E7189" s="52" t="s">
        <v>122</v>
      </c>
      <c r="F7189" s="52" t="s">
        <v>123</v>
      </c>
      <c r="G7189" s="52" t="s">
        <v>124</v>
      </c>
      <c r="H7189" s="52" t="s">
        <v>124</v>
      </c>
      <c r="I7189" s="52" t="s">
        <v>42</v>
      </c>
      <c r="J7189" s="52" t="s">
        <v>285</v>
      </c>
      <c r="K7189" s="52" t="s">
        <v>285</v>
      </c>
      <c r="L7189" s="52" t="s">
        <v>43</v>
      </c>
      <c r="M7189" s="52" t="s">
        <v>44</v>
      </c>
      <c r="N7189" s="52" t="s">
        <v>150</v>
      </c>
      <c r="O7189" s="52" t="s">
        <v>42</v>
      </c>
      <c r="P7189" s="52" t="s">
        <v>463</v>
      </c>
      <c r="Q7189" s="52" t="s">
        <v>464</v>
      </c>
      <c r="R7189" s="52" t="s">
        <v>3561</v>
      </c>
      <c r="S7189" s="52">
        <v>201511</v>
      </c>
      <c r="T7189" s="52" t="s">
        <v>52</v>
      </c>
      <c r="U7189" s="54">
        <v>75006.899999999994</v>
      </c>
      <c r="V7189" s="54">
        <v>75006.899999999994</v>
      </c>
      <c r="W7189" s="52" t="s">
        <v>340</v>
      </c>
      <c r="X7189" s="52" t="s">
        <v>288</v>
      </c>
      <c r="Y7189" s="52" t="s">
        <v>1152</v>
      </c>
      <c r="Z7189" s="52" t="s">
        <v>48</v>
      </c>
      <c r="AA7189" s="52" t="s">
        <v>315</v>
      </c>
      <c r="AB7189" s="52" t="s">
        <v>42</v>
      </c>
      <c r="AC7189" s="52" t="s">
        <v>3562</v>
      </c>
      <c r="AD7189" s="52" t="s">
        <v>146</v>
      </c>
      <c r="AE7189" s="52" t="s">
        <v>1152</v>
      </c>
      <c r="AF7189" s="52" t="s">
        <v>466</v>
      </c>
    </row>
    <row r="7190" spans="1:32" x14ac:dyDescent="0.25">
      <c r="A7190" s="52" t="s">
        <v>35</v>
      </c>
      <c r="B7190" s="52" t="s">
        <v>36</v>
      </c>
      <c r="C7190" s="52" t="s">
        <v>37</v>
      </c>
      <c r="D7190" s="52" t="s">
        <v>121</v>
      </c>
      <c r="E7190" s="52" t="s">
        <v>122</v>
      </c>
      <c r="F7190" s="52" t="s">
        <v>123</v>
      </c>
      <c r="G7190" s="52" t="s">
        <v>124</v>
      </c>
      <c r="H7190" s="52" t="s">
        <v>124</v>
      </c>
      <c r="I7190" s="52" t="s">
        <v>42</v>
      </c>
      <c r="J7190" s="52" t="s">
        <v>289</v>
      </c>
      <c r="K7190" s="52" t="s">
        <v>289</v>
      </c>
      <c r="L7190" s="52" t="s">
        <v>43</v>
      </c>
      <c r="M7190" s="52" t="s">
        <v>44</v>
      </c>
      <c r="N7190" s="52" t="s">
        <v>160</v>
      </c>
      <c r="O7190" s="52" t="s">
        <v>290</v>
      </c>
      <c r="P7190" s="52" t="s">
        <v>455</v>
      </c>
      <c r="Q7190" s="52" t="s">
        <v>3563</v>
      </c>
      <c r="R7190" s="52" t="s">
        <v>3564</v>
      </c>
      <c r="S7190" s="52">
        <v>201511</v>
      </c>
      <c r="T7190" s="52" t="s">
        <v>52</v>
      </c>
      <c r="U7190" s="54">
        <v>0</v>
      </c>
      <c r="V7190" s="54">
        <v>23.52</v>
      </c>
      <c r="W7190" s="52" t="s">
        <v>42</v>
      </c>
      <c r="X7190" s="52" t="s">
        <v>42</v>
      </c>
      <c r="Y7190" s="52" t="s">
        <v>1152</v>
      </c>
      <c r="Z7190" s="52" t="s">
        <v>48</v>
      </c>
      <c r="AA7190" s="52" t="s">
        <v>144</v>
      </c>
      <c r="AB7190" s="52" t="s">
        <v>42</v>
      </c>
      <c r="AC7190" s="52" t="s">
        <v>3565</v>
      </c>
      <c r="AD7190" s="52" t="s">
        <v>146</v>
      </c>
      <c r="AE7190" s="52" t="s">
        <v>1152</v>
      </c>
      <c r="AF7190" s="52" t="s">
        <v>458</v>
      </c>
    </row>
    <row r="7191" spans="1:32" x14ac:dyDescent="0.25">
      <c r="A7191" s="52" t="s">
        <v>35</v>
      </c>
      <c r="B7191" s="52" t="s">
        <v>36</v>
      </c>
      <c r="C7191" s="52" t="s">
        <v>37</v>
      </c>
      <c r="D7191" s="52" t="s">
        <v>121</v>
      </c>
      <c r="E7191" s="52" t="s">
        <v>122</v>
      </c>
      <c r="F7191" s="52" t="s">
        <v>123</v>
      </c>
      <c r="G7191" s="52" t="s">
        <v>124</v>
      </c>
      <c r="H7191" s="52" t="s">
        <v>124</v>
      </c>
      <c r="I7191" s="52" t="s">
        <v>42</v>
      </c>
      <c r="J7191" s="52" t="s">
        <v>298</v>
      </c>
      <c r="K7191" s="52" t="s">
        <v>298</v>
      </c>
      <c r="L7191" s="52" t="s">
        <v>43</v>
      </c>
      <c r="M7191" s="52" t="s">
        <v>44</v>
      </c>
      <c r="N7191" s="52" t="s">
        <v>150</v>
      </c>
      <c r="O7191" s="52" t="s">
        <v>42</v>
      </c>
      <c r="P7191" s="52" t="s">
        <v>2653</v>
      </c>
      <c r="Q7191" s="52" t="s">
        <v>2654</v>
      </c>
      <c r="R7191" s="52" t="s">
        <v>3566</v>
      </c>
      <c r="S7191" s="52">
        <v>201511</v>
      </c>
      <c r="T7191" s="52" t="s">
        <v>47</v>
      </c>
      <c r="U7191" s="54">
        <v>-133.07</v>
      </c>
      <c r="V7191" s="54">
        <v>-133.07</v>
      </c>
      <c r="W7191" s="52" t="s">
        <v>340</v>
      </c>
      <c r="X7191" s="52" t="s">
        <v>2583</v>
      </c>
      <c r="Y7191" s="52" t="s">
        <v>1152</v>
      </c>
      <c r="Z7191" s="52" t="s">
        <v>48</v>
      </c>
      <c r="AA7191" s="52" t="s">
        <v>315</v>
      </c>
      <c r="AB7191" s="52" t="s">
        <v>42</v>
      </c>
      <c r="AC7191" s="52" t="s">
        <v>3469</v>
      </c>
      <c r="AD7191" s="52" t="s">
        <v>146</v>
      </c>
      <c r="AE7191" s="52" t="s">
        <v>1152</v>
      </c>
      <c r="AF7191" s="52" t="s">
        <v>3567</v>
      </c>
    </row>
    <row r="7192" spans="1:32" x14ac:dyDescent="0.25">
      <c r="A7192" s="52" t="s">
        <v>35</v>
      </c>
      <c r="B7192" s="52" t="s">
        <v>36</v>
      </c>
      <c r="C7192" s="52" t="s">
        <v>37</v>
      </c>
      <c r="D7192" s="52" t="s">
        <v>121</v>
      </c>
      <c r="E7192" s="52" t="s">
        <v>122</v>
      </c>
      <c r="F7192" s="52" t="s">
        <v>123</v>
      </c>
      <c r="G7192" s="52" t="s">
        <v>124</v>
      </c>
      <c r="H7192" s="52" t="s">
        <v>124</v>
      </c>
      <c r="I7192" s="52" t="s">
        <v>42</v>
      </c>
      <c r="J7192" s="52" t="s">
        <v>298</v>
      </c>
      <c r="K7192" s="52" t="s">
        <v>298</v>
      </c>
      <c r="L7192" s="52" t="s">
        <v>43</v>
      </c>
      <c r="M7192" s="52" t="s">
        <v>44</v>
      </c>
      <c r="N7192" s="52" t="s">
        <v>150</v>
      </c>
      <c r="O7192" s="52" t="s">
        <v>42</v>
      </c>
      <c r="P7192" s="52" t="s">
        <v>2653</v>
      </c>
      <c r="Q7192" s="52" t="s">
        <v>2654</v>
      </c>
      <c r="R7192" s="52" t="s">
        <v>3568</v>
      </c>
      <c r="S7192" s="52">
        <v>201511</v>
      </c>
      <c r="T7192" s="52" t="s">
        <v>52</v>
      </c>
      <c r="U7192" s="54">
        <v>1571.78</v>
      </c>
      <c r="V7192" s="54">
        <v>1571.78</v>
      </c>
      <c r="W7192" s="52" t="s">
        <v>340</v>
      </c>
      <c r="X7192" s="52" t="s">
        <v>2583</v>
      </c>
      <c r="Y7192" s="52" t="s">
        <v>1152</v>
      </c>
      <c r="Z7192" s="52" t="s">
        <v>48</v>
      </c>
      <c r="AA7192" s="52" t="s">
        <v>315</v>
      </c>
      <c r="AB7192" s="52" t="s">
        <v>42</v>
      </c>
      <c r="AC7192" s="52" t="s">
        <v>3469</v>
      </c>
      <c r="AD7192" s="52" t="s">
        <v>146</v>
      </c>
      <c r="AE7192" s="52" t="s">
        <v>1152</v>
      </c>
      <c r="AF7192" s="52" t="s">
        <v>3567</v>
      </c>
    </row>
    <row r="7193" spans="1:32" x14ac:dyDescent="0.25">
      <c r="A7193" s="52" t="s">
        <v>35</v>
      </c>
      <c r="B7193" s="52" t="s">
        <v>36</v>
      </c>
      <c r="C7193" s="52" t="s">
        <v>37</v>
      </c>
      <c r="D7193" s="52" t="s">
        <v>121</v>
      </c>
      <c r="E7193" s="52" t="s">
        <v>122</v>
      </c>
      <c r="F7193" s="52" t="s">
        <v>123</v>
      </c>
      <c r="G7193" s="52" t="s">
        <v>124</v>
      </c>
      <c r="H7193" s="52" t="s">
        <v>124</v>
      </c>
      <c r="I7193" s="52" t="s">
        <v>42</v>
      </c>
      <c r="J7193" s="52" t="s">
        <v>298</v>
      </c>
      <c r="K7193" s="52" t="s">
        <v>298</v>
      </c>
      <c r="L7193" s="52" t="s">
        <v>43</v>
      </c>
      <c r="M7193" s="52" t="s">
        <v>44</v>
      </c>
      <c r="N7193" s="52" t="s">
        <v>150</v>
      </c>
      <c r="O7193" s="52" t="s">
        <v>42</v>
      </c>
      <c r="P7193" s="52" t="s">
        <v>851</v>
      </c>
      <c r="Q7193" s="52" t="s">
        <v>1710</v>
      </c>
      <c r="R7193" s="52" t="s">
        <v>3569</v>
      </c>
      <c r="S7193" s="52">
        <v>201511</v>
      </c>
      <c r="T7193" s="52" t="s">
        <v>52</v>
      </c>
      <c r="U7193" s="54">
        <v>4719.3900000000003</v>
      </c>
      <c r="V7193" s="54">
        <v>4719.3900000000003</v>
      </c>
      <c r="W7193" s="52" t="s">
        <v>340</v>
      </c>
      <c r="X7193" s="52" t="s">
        <v>1624</v>
      </c>
      <c r="Y7193" s="52" t="s">
        <v>1152</v>
      </c>
      <c r="Z7193" s="52" t="s">
        <v>48</v>
      </c>
      <c r="AA7193" s="52" t="s">
        <v>315</v>
      </c>
      <c r="AB7193" s="52" t="s">
        <v>42</v>
      </c>
      <c r="AC7193" s="52" t="s">
        <v>3570</v>
      </c>
      <c r="AD7193" s="52" t="s">
        <v>146</v>
      </c>
      <c r="AE7193" s="52" t="s">
        <v>1152</v>
      </c>
      <c r="AF7193" s="52" t="s">
        <v>855</v>
      </c>
    </row>
    <row r="7194" spans="1:32" x14ac:dyDescent="0.25">
      <c r="A7194" s="52" t="s">
        <v>35</v>
      </c>
      <c r="B7194" s="52" t="s">
        <v>36</v>
      </c>
      <c r="C7194" s="52" t="s">
        <v>37</v>
      </c>
      <c r="D7194" s="52" t="s">
        <v>121</v>
      </c>
      <c r="E7194" s="52" t="s">
        <v>122</v>
      </c>
      <c r="F7194" s="52" t="s">
        <v>123</v>
      </c>
      <c r="G7194" s="52" t="s">
        <v>124</v>
      </c>
      <c r="H7194" s="52" t="s">
        <v>124</v>
      </c>
      <c r="I7194" s="52" t="s">
        <v>42</v>
      </c>
      <c r="J7194" s="52" t="s">
        <v>298</v>
      </c>
      <c r="K7194" s="52" t="s">
        <v>298</v>
      </c>
      <c r="L7194" s="52" t="s">
        <v>43</v>
      </c>
      <c r="M7194" s="52" t="s">
        <v>44</v>
      </c>
      <c r="N7194" s="52" t="s">
        <v>150</v>
      </c>
      <c r="O7194" s="52" t="s">
        <v>42</v>
      </c>
      <c r="P7194" s="52" t="s">
        <v>506</v>
      </c>
      <c r="Q7194" s="52" t="s">
        <v>1713</v>
      </c>
      <c r="R7194" s="52" t="s">
        <v>3571</v>
      </c>
      <c r="S7194" s="52">
        <v>201511</v>
      </c>
      <c r="T7194" s="52" t="s">
        <v>52</v>
      </c>
      <c r="U7194" s="54">
        <v>7500</v>
      </c>
      <c r="V7194" s="54">
        <v>7500</v>
      </c>
      <c r="W7194" s="52" t="s">
        <v>340</v>
      </c>
      <c r="X7194" s="52" t="s">
        <v>1694</v>
      </c>
      <c r="Y7194" s="52" t="s">
        <v>1152</v>
      </c>
      <c r="Z7194" s="52" t="s">
        <v>48</v>
      </c>
      <c r="AA7194" s="52" t="s">
        <v>315</v>
      </c>
      <c r="AB7194" s="52" t="s">
        <v>42</v>
      </c>
      <c r="AC7194" s="52" t="s">
        <v>3495</v>
      </c>
      <c r="AD7194" s="52" t="s">
        <v>146</v>
      </c>
      <c r="AE7194" s="52" t="s">
        <v>1152</v>
      </c>
      <c r="AF7194" s="52" t="s">
        <v>519</v>
      </c>
    </row>
    <row r="7195" spans="1:32" x14ac:dyDescent="0.25">
      <c r="A7195" s="52" t="s">
        <v>35</v>
      </c>
      <c r="B7195" s="52" t="s">
        <v>36</v>
      </c>
      <c r="C7195" s="52" t="s">
        <v>37</v>
      </c>
      <c r="D7195" s="52" t="s">
        <v>121</v>
      </c>
      <c r="E7195" s="52" t="s">
        <v>122</v>
      </c>
      <c r="F7195" s="52" t="s">
        <v>123</v>
      </c>
      <c r="G7195" s="52" t="s">
        <v>124</v>
      </c>
      <c r="H7195" s="52" t="s">
        <v>124</v>
      </c>
      <c r="I7195" s="52" t="s">
        <v>42</v>
      </c>
      <c r="J7195" s="52" t="s">
        <v>298</v>
      </c>
      <c r="K7195" s="52" t="s">
        <v>298</v>
      </c>
      <c r="L7195" s="52" t="s">
        <v>43</v>
      </c>
      <c r="M7195" s="52" t="s">
        <v>44</v>
      </c>
      <c r="N7195" s="52" t="s">
        <v>150</v>
      </c>
      <c r="O7195" s="52" t="s">
        <v>42</v>
      </c>
      <c r="P7195" s="52" t="s">
        <v>851</v>
      </c>
      <c r="Q7195" s="52" t="s">
        <v>1710</v>
      </c>
      <c r="R7195" s="52" t="s">
        <v>3572</v>
      </c>
      <c r="S7195" s="52">
        <v>201511</v>
      </c>
      <c r="T7195" s="52" t="s">
        <v>52</v>
      </c>
      <c r="U7195" s="54">
        <v>3211.53</v>
      </c>
      <c r="V7195" s="54">
        <v>3211.53</v>
      </c>
      <c r="W7195" s="52" t="s">
        <v>340</v>
      </c>
      <c r="X7195" s="52" t="s">
        <v>1624</v>
      </c>
      <c r="Y7195" s="52" t="s">
        <v>1152</v>
      </c>
      <c r="Z7195" s="52" t="s">
        <v>48</v>
      </c>
      <c r="AA7195" s="52" t="s">
        <v>315</v>
      </c>
      <c r="AB7195" s="52" t="s">
        <v>42</v>
      </c>
      <c r="AC7195" s="52" t="s">
        <v>3573</v>
      </c>
      <c r="AD7195" s="52" t="s">
        <v>146</v>
      </c>
      <c r="AE7195" s="52" t="s">
        <v>1152</v>
      </c>
      <c r="AF7195" s="52" t="s">
        <v>855</v>
      </c>
    </row>
    <row r="7196" spans="1:32" x14ac:dyDescent="0.25">
      <c r="A7196" s="52" t="s">
        <v>35</v>
      </c>
      <c r="B7196" s="52" t="s">
        <v>36</v>
      </c>
      <c r="C7196" s="52" t="s">
        <v>37</v>
      </c>
      <c r="D7196" s="52" t="s">
        <v>121</v>
      </c>
      <c r="E7196" s="52" t="s">
        <v>122</v>
      </c>
      <c r="F7196" s="52" t="s">
        <v>123</v>
      </c>
      <c r="G7196" s="52" t="s">
        <v>124</v>
      </c>
      <c r="H7196" s="52" t="s">
        <v>124</v>
      </c>
      <c r="I7196" s="52" t="s">
        <v>42</v>
      </c>
      <c r="J7196" s="52" t="s">
        <v>174</v>
      </c>
      <c r="K7196" s="52" t="s">
        <v>174</v>
      </c>
      <c r="L7196" s="52" t="s">
        <v>43</v>
      </c>
      <c r="M7196" s="52" t="s">
        <v>44</v>
      </c>
      <c r="N7196" s="52" t="s">
        <v>180</v>
      </c>
      <c r="O7196" s="52" t="s">
        <v>3574</v>
      </c>
      <c r="P7196" s="52" t="s">
        <v>1152</v>
      </c>
      <c r="Q7196" s="52" t="s">
        <v>645</v>
      </c>
      <c r="R7196" s="52" t="s">
        <v>1152</v>
      </c>
      <c r="S7196" s="52">
        <v>201511</v>
      </c>
      <c r="T7196" s="52" t="s">
        <v>52</v>
      </c>
      <c r="U7196" s="54">
        <v>0</v>
      </c>
      <c r="V7196" s="54">
        <v>1485</v>
      </c>
      <c r="W7196" s="52" t="s">
        <v>1152</v>
      </c>
      <c r="X7196" s="52" t="s">
        <v>1152</v>
      </c>
      <c r="Y7196" s="52" t="s">
        <v>1152</v>
      </c>
      <c r="Z7196" s="52" t="s">
        <v>48</v>
      </c>
      <c r="AA7196" s="52" t="s">
        <v>646</v>
      </c>
      <c r="AB7196" s="52" t="s">
        <v>42</v>
      </c>
      <c r="AC7196" s="52" t="s">
        <v>3575</v>
      </c>
      <c r="AD7196" s="52" t="s">
        <v>648</v>
      </c>
      <c r="AE7196" s="52" t="s">
        <v>1152</v>
      </c>
      <c r="AF7196" s="52" t="s">
        <v>1152</v>
      </c>
    </row>
    <row r="7197" spans="1:32" x14ac:dyDescent="0.25">
      <c r="A7197" s="52" t="s">
        <v>35</v>
      </c>
      <c r="B7197" s="52" t="s">
        <v>36</v>
      </c>
      <c r="C7197" s="52" t="s">
        <v>37</v>
      </c>
      <c r="D7197" s="52" t="s">
        <v>121</v>
      </c>
      <c r="E7197" s="52" t="s">
        <v>122</v>
      </c>
      <c r="F7197" s="52" t="s">
        <v>123</v>
      </c>
      <c r="G7197" s="52" t="s">
        <v>124</v>
      </c>
      <c r="H7197" s="52" t="s">
        <v>124</v>
      </c>
      <c r="I7197" s="52" t="s">
        <v>42</v>
      </c>
      <c r="J7197" s="52" t="s">
        <v>174</v>
      </c>
      <c r="K7197" s="52" t="s">
        <v>174</v>
      </c>
      <c r="L7197" s="52" t="s">
        <v>43</v>
      </c>
      <c r="M7197" s="52" t="s">
        <v>44</v>
      </c>
      <c r="N7197" s="52" t="s">
        <v>180</v>
      </c>
      <c r="O7197" s="52" t="s">
        <v>3576</v>
      </c>
      <c r="P7197" s="52" t="s">
        <v>1152</v>
      </c>
      <c r="Q7197" s="52" t="s">
        <v>645</v>
      </c>
      <c r="R7197" s="52" t="s">
        <v>1152</v>
      </c>
      <c r="S7197" s="52">
        <v>201511</v>
      </c>
      <c r="T7197" s="52" t="s">
        <v>52</v>
      </c>
      <c r="U7197" s="54">
        <v>0</v>
      </c>
      <c r="V7197" s="54">
        <v>216.74</v>
      </c>
      <c r="W7197" s="52" t="s">
        <v>1152</v>
      </c>
      <c r="X7197" s="52" t="s">
        <v>1152</v>
      </c>
      <c r="Y7197" s="52" t="s">
        <v>1152</v>
      </c>
      <c r="Z7197" s="52" t="s">
        <v>48</v>
      </c>
      <c r="AA7197" s="52" t="s">
        <v>646</v>
      </c>
      <c r="AB7197" s="52" t="s">
        <v>42</v>
      </c>
      <c r="AC7197" s="52" t="s">
        <v>3575</v>
      </c>
      <c r="AD7197" s="52" t="s">
        <v>648</v>
      </c>
      <c r="AE7197" s="52" t="s">
        <v>1152</v>
      </c>
      <c r="AF7197" s="52" t="s">
        <v>1152</v>
      </c>
    </row>
    <row r="7198" spans="1:32" x14ac:dyDescent="0.25">
      <c r="A7198" s="52" t="s">
        <v>35</v>
      </c>
      <c r="B7198" s="52" t="s">
        <v>36</v>
      </c>
      <c r="C7198" s="52" t="s">
        <v>37</v>
      </c>
      <c r="D7198" s="52" t="s">
        <v>121</v>
      </c>
      <c r="E7198" s="52" t="s">
        <v>122</v>
      </c>
      <c r="F7198" s="52" t="s">
        <v>123</v>
      </c>
      <c r="G7198" s="52" t="s">
        <v>124</v>
      </c>
      <c r="H7198" s="52" t="s">
        <v>124</v>
      </c>
      <c r="I7198" s="52" t="s">
        <v>42</v>
      </c>
      <c r="J7198" s="52" t="s">
        <v>182</v>
      </c>
      <c r="K7198" s="52" t="s">
        <v>182</v>
      </c>
      <c r="L7198" s="52" t="s">
        <v>43</v>
      </c>
      <c r="M7198" s="52" t="s">
        <v>44</v>
      </c>
      <c r="N7198" s="52" t="s">
        <v>180</v>
      </c>
      <c r="O7198" s="52" t="s">
        <v>3577</v>
      </c>
      <c r="P7198" s="52" t="s">
        <v>1152</v>
      </c>
      <c r="Q7198" s="52" t="s">
        <v>645</v>
      </c>
      <c r="R7198" s="52" t="s">
        <v>1152</v>
      </c>
      <c r="S7198" s="52">
        <v>201511</v>
      </c>
      <c r="T7198" s="52" t="s">
        <v>52</v>
      </c>
      <c r="U7198" s="54">
        <v>0</v>
      </c>
      <c r="V7198" s="54">
        <v>401.22</v>
      </c>
      <c r="W7198" s="52" t="s">
        <v>1152</v>
      </c>
      <c r="X7198" s="52" t="s">
        <v>1152</v>
      </c>
      <c r="Y7198" s="52" t="s">
        <v>1152</v>
      </c>
      <c r="Z7198" s="52" t="s">
        <v>48</v>
      </c>
      <c r="AA7198" s="52" t="s">
        <v>646</v>
      </c>
      <c r="AB7198" s="52" t="s">
        <v>42</v>
      </c>
      <c r="AC7198" s="52" t="s">
        <v>3575</v>
      </c>
      <c r="AD7198" s="52" t="s">
        <v>648</v>
      </c>
      <c r="AE7198" s="52" t="s">
        <v>1152</v>
      </c>
      <c r="AF7198" s="52" t="s">
        <v>1152</v>
      </c>
    </row>
    <row r="7199" spans="1:32" x14ac:dyDescent="0.25">
      <c r="A7199" s="52" t="s">
        <v>35</v>
      </c>
      <c r="B7199" s="52" t="s">
        <v>36</v>
      </c>
      <c r="C7199" s="52" t="s">
        <v>37</v>
      </c>
      <c r="D7199" s="52" t="s">
        <v>121</v>
      </c>
      <c r="E7199" s="52" t="s">
        <v>122</v>
      </c>
      <c r="F7199" s="52" t="s">
        <v>123</v>
      </c>
      <c r="G7199" s="52" t="s">
        <v>124</v>
      </c>
      <c r="H7199" s="52" t="s">
        <v>124</v>
      </c>
      <c r="I7199" s="52" t="s">
        <v>42</v>
      </c>
      <c r="J7199" s="52" t="s">
        <v>182</v>
      </c>
      <c r="K7199" s="52" t="s">
        <v>182</v>
      </c>
      <c r="L7199" s="52" t="s">
        <v>43</v>
      </c>
      <c r="M7199" s="52" t="s">
        <v>44</v>
      </c>
      <c r="N7199" s="52" t="s">
        <v>180</v>
      </c>
      <c r="O7199" s="52" t="s">
        <v>3578</v>
      </c>
      <c r="P7199" s="52" t="s">
        <v>1152</v>
      </c>
      <c r="Q7199" s="52" t="s">
        <v>645</v>
      </c>
      <c r="R7199" s="52" t="s">
        <v>1152</v>
      </c>
      <c r="S7199" s="52">
        <v>201511</v>
      </c>
      <c r="T7199" s="52" t="s">
        <v>52</v>
      </c>
      <c r="U7199" s="54">
        <v>0</v>
      </c>
      <c r="V7199" s="54">
        <v>611.27</v>
      </c>
      <c r="W7199" s="52" t="s">
        <v>1152</v>
      </c>
      <c r="X7199" s="52" t="s">
        <v>1152</v>
      </c>
      <c r="Y7199" s="52" t="s">
        <v>1152</v>
      </c>
      <c r="Z7199" s="52" t="s">
        <v>48</v>
      </c>
      <c r="AA7199" s="52" t="s">
        <v>646</v>
      </c>
      <c r="AB7199" s="52" t="s">
        <v>42</v>
      </c>
      <c r="AC7199" s="52" t="s">
        <v>3575</v>
      </c>
      <c r="AD7199" s="52" t="s">
        <v>648</v>
      </c>
      <c r="AE7199" s="52" t="s">
        <v>1152</v>
      </c>
      <c r="AF7199" s="52" t="s">
        <v>1152</v>
      </c>
    </row>
    <row r="7200" spans="1:32" x14ac:dyDescent="0.25">
      <c r="A7200" s="52" t="s">
        <v>35</v>
      </c>
      <c r="B7200" s="52" t="s">
        <v>36</v>
      </c>
      <c r="C7200" s="52" t="s">
        <v>37</v>
      </c>
      <c r="D7200" s="52" t="s">
        <v>121</v>
      </c>
      <c r="E7200" s="52" t="s">
        <v>122</v>
      </c>
      <c r="F7200" s="52" t="s">
        <v>123</v>
      </c>
      <c r="G7200" s="52" t="s">
        <v>124</v>
      </c>
      <c r="H7200" s="52" t="s">
        <v>124</v>
      </c>
      <c r="I7200" s="52" t="s">
        <v>42</v>
      </c>
      <c r="J7200" s="52" t="s">
        <v>182</v>
      </c>
      <c r="K7200" s="52" t="s">
        <v>182</v>
      </c>
      <c r="L7200" s="52" t="s">
        <v>43</v>
      </c>
      <c r="M7200" s="52" t="s">
        <v>44</v>
      </c>
      <c r="N7200" s="52" t="s">
        <v>180</v>
      </c>
      <c r="O7200" s="52" t="s">
        <v>3576</v>
      </c>
      <c r="P7200" s="52" t="s">
        <v>1152</v>
      </c>
      <c r="Q7200" s="52" t="s">
        <v>645</v>
      </c>
      <c r="R7200" s="52" t="s">
        <v>1152</v>
      </c>
      <c r="S7200" s="52">
        <v>201511</v>
      </c>
      <c r="T7200" s="52" t="s">
        <v>52</v>
      </c>
      <c r="U7200" s="54">
        <v>0</v>
      </c>
      <c r="V7200" s="54">
        <v>2454.48</v>
      </c>
      <c r="W7200" s="52" t="s">
        <v>1152</v>
      </c>
      <c r="X7200" s="52" t="s">
        <v>1152</v>
      </c>
      <c r="Y7200" s="52" t="s">
        <v>1152</v>
      </c>
      <c r="Z7200" s="52" t="s">
        <v>48</v>
      </c>
      <c r="AA7200" s="52" t="s">
        <v>646</v>
      </c>
      <c r="AB7200" s="52" t="s">
        <v>42</v>
      </c>
      <c r="AC7200" s="52" t="s">
        <v>3575</v>
      </c>
      <c r="AD7200" s="52" t="s">
        <v>648</v>
      </c>
      <c r="AE7200" s="52" t="s">
        <v>1152</v>
      </c>
      <c r="AF7200" s="52" t="s">
        <v>1152</v>
      </c>
    </row>
    <row r="7201" spans="1:32" x14ac:dyDescent="0.25">
      <c r="A7201" s="52" t="s">
        <v>35</v>
      </c>
      <c r="B7201" s="52" t="s">
        <v>36</v>
      </c>
      <c r="C7201" s="52" t="s">
        <v>37</v>
      </c>
      <c r="D7201" s="52" t="s">
        <v>121</v>
      </c>
      <c r="E7201" s="52" t="s">
        <v>122</v>
      </c>
      <c r="F7201" s="52" t="s">
        <v>123</v>
      </c>
      <c r="G7201" s="52" t="s">
        <v>124</v>
      </c>
      <c r="H7201" s="52" t="s">
        <v>124</v>
      </c>
      <c r="I7201" s="52" t="s">
        <v>42</v>
      </c>
      <c r="J7201" s="52" t="s">
        <v>182</v>
      </c>
      <c r="K7201" s="52" t="s">
        <v>182</v>
      </c>
      <c r="L7201" s="52" t="s">
        <v>43</v>
      </c>
      <c r="M7201" s="52" t="s">
        <v>44</v>
      </c>
      <c r="N7201" s="52" t="s">
        <v>180</v>
      </c>
      <c r="O7201" s="52" t="s">
        <v>3579</v>
      </c>
      <c r="P7201" s="52" t="s">
        <v>1152</v>
      </c>
      <c r="Q7201" s="52" t="s">
        <v>645</v>
      </c>
      <c r="R7201" s="52" t="s">
        <v>1152</v>
      </c>
      <c r="S7201" s="52">
        <v>201511</v>
      </c>
      <c r="T7201" s="52" t="s">
        <v>52</v>
      </c>
      <c r="U7201" s="54">
        <v>0</v>
      </c>
      <c r="V7201" s="54">
        <v>418.65</v>
      </c>
      <c r="W7201" s="52" t="s">
        <v>1152</v>
      </c>
      <c r="X7201" s="52" t="s">
        <v>1152</v>
      </c>
      <c r="Y7201" s="52" t="s">
        <v>1152</v>
      </c>
      <c r="Z7201" s="52" t="s">
        <v>48</v>
      </c>
      <c r="AA7201" s="52" t="s">
        <v>646</v>
      </c>
      <c r="AB7201" s="52" t="s">
        <v>42</v>
      </c>
      <c r="AC7201" s="52" t="s">
        <v>3575</v>
      </c>
      <c r="AD7201" s="52" t="s">
        <v>648</v>
      </c>
      <c r="AE7201" s="52" t="s">
        <v>1152</v>
      </c>
      <c r="AF7201" s="52" t="s">
        <v>1152</v>
      </c>
    </row>
    <row r="7202" spans="1:32" x14ac:dyDescent="0.25">
      <c r="A7202" s="52" t="s">
        <v>35</v>
      </c>
      <c r="B7202" s="52" t="s">
        <v>36</v>
      </c>
      <c r="C7202" s="52" t="s">
        <v>37</v>
      </c>
      <c r="D7202" s="52" t="s">
        <v>121</v>
      </c>
      <c r="E7202" s="52" t="s">
        <v>122</v>
      </c>
      <c r="F7202" s="52" t="s">
        <v>123</v>
      </c>
      <c r="G7202" s="52" t="s">
        <v>124</v>
      </c>
      <c r="H7202" s="52" t="s">
        <v>124</v>
      </c>
      <c r="I7202" s="52" t="s">
        <v>42</v>
      </c>
      <c r="J7202" s="52" t="s">
        <v>174</v>
      </c>
      <c r="K7202" s="52" t="s">
        <v>174</v>
      </c>
      <c r="L7202" s="52" t="s">
        <v>43</v>
      </c>
      <c r="M7202" s="52" t="s">
        <v>44</v>
      </c>
      <c r="N7202" s="52" t="s">
        <v>180</v>
      </c>
      <c r="O7202" s="52" t="s">
        <v>3580</v>
      </c>
      <c r="P7202" s="52" t="s">
        <v>1152</v>
      </c>
      <c r="Q7202" s="52" t="s">
        <v>645</v>
      </c>
      <c r="R7202" s="52" t="s">
        <v>1152</v>
      </c>
      <c r="S7202" s="52">
        <v>201511</v>
      </c>
      <c r="T7202" s="52" t="s">
        <v>52</v>
      </c>
      <c r="U7202" s="54">
        <v>0</v>
      </c>
      <c r="V7202" s="54">
        <v>209</v>
      </c>
      <c r="W7202" s="52" t="s">
        <v>1152</v>
      </c>
      <c r="X7202" s="52" t="s">
        <v>1152</v>
      </c>
      <c r="Y7202" s="52" t="s">
        <v>1152</v>
      </c>
      <c r="Z7202" s="52" t="s">
        <v>48</v>
      </c>
      <c r="AA7202" s="52" t="s">
        <v>646</v>
      </c>
      <c r="AB7202" s="52" t="s">
        <v>42</v>
      </c>
      <c r="AC7202" s="52" t="s">
        <v>3575</v>
      </c>
      <c r="AD7202" s="52" t="s">
        <v>648</v>
      </c>
      <c r="AE7202" s="52" t="s">
        <v>1152</v>
      </c>
      <c r="AF7202" s="52" t="s">
        <v>1152</v>
      </c>
    </row>
    <row r="7203" spans="1:32" x14ac:dyDescent="0.25">
      <c r="A7203" s="52" t="s">
        <v>35</v>
      </c>
      <c r="B7203" s="52" t="s">
        <v>36</v>
      </c>
      <c r="C7203" s="52" t="s">
        <v>37</v>
      </c>
      <c r="D7203" s="52" t="s">
        <v>121</v>
      </c>
      <c r="E7203" s="52" t="s">
        <v>122</v>
      </c>
      <c r="F7203" s="52" t="s">
        <v>123</v>
      </c>
      <c r="G7203" s="52" t="s">
        <v>124</v>
      </c>
      <c r="H7203" s="52" t="s">
        <v>124</v>
      </c>
      <c r="I7203" s="52" t="s">
        <v>42</v>
      </c>
      <c r="J7203" s="52" t="s">
        <v>174</v>
      </c>
      <c r="K7203" s="52" t="s">
        <v>174</v>
      </c>
      <c r="L7203" s="52" t="s">
        <v>43</v>
      </c>
      <c r="M7203" s="52" t="s">
        <v>44</v>
      </c>
      <c r="N7203" s="52" t="s">
        <v>180</v>
      </c>
      <c r="O7203" s="52" t="s">
        <v>3578</v>
      </c>
      <c r="P7203" s="52" t="s">
        <v>1152</v>
      </c>
      <c r="Q7203" s="52" t="s">
        <v>645</v>
      </c>
      <c r="R7203" s="52" t="s">
        <v>1152</v>
      </c>
      <c r="S7203" s="52">
        <v>201511</v>
      </c>
      <c r="T7203" s="52" t="s">
        <v>52</v>
      </c>
      <c r="U7203" s="54">
        <v>0</v>
      </c>
      <c r="V7203" s="54">
        <v>216.74</v>
      </c>
      <c r="W7203" s="52" t="s">
        <v>1152</v>
      </c>
      <c r="X7203" s="52" t="s">
        <v>1152</v>
      </c>
      <c r="Y7203" s="52" t="s">
        <v>1152</v>
      </c>
      <c r="Z7203" s="52" t="s">
        <v>48</v>
      </c>
      <c r="AA7203" s="52" t="s">
        <v>646</v>
      </c>
      <c r="AB7203" s="52" t="s">
        <v>42</v>
      </c>
      <c r="AC7203" s="52" t="s">
        <v>3575</v>
      </c>
      <c r="AD7203" s="52" t="s">
        <v>648</v>
      </c>
      <c r="AE7203" s="52" t="s">
        <v>1152</v>
      </c>
      <c r="AF7203" s="52" t="s">
        <v>1152</v>
      </c>
    </row>
    <row r="7204" spans="1:32" x14ac:dyDescent="0.25">
      <c r="A7204" s="52" t="s">
        <v>35</v>
      </c>
      <c r="B7204" s="52" t="s">
        <v>36</v>
      </c>
      <c r="C7204" s="52" t="s">
        <v>37</v>
      </c>
      <c r="D7204" s="52" t="s">
        <v>121</v>
      </c>
      <c r="E7204" s="52" t="s">
        <v>122</v>
      </c>
      <c r="F7204" s="52" t="s">
        <v>123</v>
      </c>
      <c r="G7204" s="52" t="s">
        <v>124</v>
      </c>
      <c r="H7204" s="52" t="s">
        <v>124</v>
      </c>
      <c r="I7204" s="52" t="s">
        <v>42</v>
      </c>
      <c r="J7204" s="52" t="s">
        <v>182</v>
      </c>
      <c r="K7204" s="52" t="s">
        <v>182</v>
      </c>
      <c r="L7204" s="52" t="s">
        <v>43</v>
      </c>
      <c r="M7204" s="52" t="s">
        <v>44</v>
      </c>
      <c r="N7204" s="52" t="s">
        <v>180</v>
      </c>
      <c r="O7204" s="52" t="s">
        <v>42</v>
      </c>
      <c r="P7204" s="52" t="s">
        <v>1152</v>
      </c>
      <c r="Q7204" s="52" t="s">
        <v>645</v>
      </c>
      <c r="R7204" s="52" t="s">
        <v>1152</v>
      </c>
      <c r="S7204" s="52">
        <v>201511</v>
      </c>
      <c r="T7204" s="52" t="s">
        <v>52</v>
      </c>
      <c r="U7204" s="54">
        <v>0</v>
      </c>
      <c r="V7204" s="54">
        <v>26163.26</v>
      </c>
      <c r="W7204" s="52" t="s">
        <v>1152</v>
      </c>
      <c r="X7204" s="52" t="s">
        <v>1152</v>
      </c>
      <c r="Y7204" s="52" t="s">
        <v>1152</v>
      </c>
      <c r="Z7204" s="52" t="s">
        <v>48</v>
      </c>
      <c r="AA7204" s="52" t="s">
        <v>646</v>
      </c>
      <c r="AB7204" s="52" t="s">
        <v>42</v>
      </c>
      <c r="AC7204" s="52" t="s">
        <v>3575</v>
      </c>
      <c r="AD7204" s="52" t="s">
        <v>648</v>
      </c>
      <c r="AE7204" s="52" t="s">
        <v>1152</v>
      </c>
      <c r="AF7204" s="52" t="s">
        <v>1152</v>
      </c>
    </row>
    <row r="7205" spans="1:32" x14ac:dyDescent="0.25">
      <c r="A7205" s="52" t="s">
        <v>35</v>
      </c>
      <c r="B7205" s="52" t="s">
        <v>36</v>
      </c>
      <c r="C7205" s="52" t="s">
        <v>37</v>
      </c>
      <c r="D7205" s="52" t="s">
        <v>121</v>
      </c>
      <c r="E7205" s="52" t="s">
        <v>122</v>
      </c>
      <c r="F7205" s="52" t="s">
        <v>123</v>
      </c>
      <c r="G7205" s="52" t="s">
        <v>124</v>
      </c>
      <c r="H7205" s="52" t="s">
        <v>124</v>
      </c>
      <c r="I7205" s="52" t="s">
        <v>42</v>
      </c>
      <c r="J7205" s="52" t="s">
        <v>182</v>
      </c>
      <c r="K7205" s="52" t="s">
        <v>182</v>
      </c>
      <c r="L7205" s="52" t="s">
        <v>43</v>
      </c>
      <c r="M7205" s="52" t="s">
        <v>44</v>
      </c>
      <c r="N7205" s="52" t="s">
        <v>180</v>
      </c>
      <c r="O7205" s="52" t="s">
        <v>3581</v>
      </c>
      <c r="P7205" s="52" t="s">
        <v>1152</v>
      </c>
      <c r="Q7205" s="52" t="s">
        <v>645</v>
      </c>
      <c r="R7205" s="52" t="s">
        <v>1152</v>
      </c>
      <c r="S7205" s="52">
        <v>201511</v>
      </c>
      <c r="T7205" s="52" t="s">
        <v>52</v>
      </c>
      <c r="U7205" s="54">
        <v>0</v>
      </c>
      <c r="V7205" s="54">
        <v>4350.12</v>
      </c>
      <c r="W7205" s="52" t="s">
        <v>1152</v>
      </c>
      <c r="X7205" s="52" t="s">
        <v>1152</v>
      </c>
      <c r="Y7205" s="52" t="s">
        <v>1152</v>
      </c>
      <c r="Z7205" s="52" t="s">
        <v>48</v>
      </c>
      <c r="AA7205" s="52" t="s">
        <v>646</v>
      </c>
      <c r="AB7205" s="52" t="s">
        <v>42</v>
      </c>
      <c r="AC7205" s="52" t="s">
        <v>3575</v>
      </c>
      <c r="AD7205" s="52" t="s">
        <v>648</v>
      </c>
      <c r="AE7205" s="52" t="s">
        <v>1152</v>
      </c>
      <c r="AF7205" s="52" t="s">
        <v>1152</v>
      </c>
    </row>
    <row r="7206" spans="1:32" x14ac:dyDescent="0.25">
      <c r="A7206" s="52" t="s">
        <v>35</v>
      </c>
      <c r="B7206" s="52" t="s">
        <v>36</v>
      </c>
      <c r="C7206" s="52" t="s">
        <v>37</v>
      </c>
      <c r="D7206" s="52" t="s">
        <v>121</v>
      </c>
      <c r="E7206" s="52" t="s">
        <v>122</v>
      </c>
      <c r="F7206" s="52" t="s">
        <v>123</v>
      </c>
      <c r="G7206" s="52" t="s">
        <v>124</v>
      </c>
      <c r="H7206" s="52" t="s">
        <v>124</v>
      </c>
      <c r="I7206" s="52" t="s">
        <v>42</v>
      </c>
      <c r="J7206" s="52" t="s">
        <v>174</v>
      </c>
      <c r="K7206" s="52" t="s">
        <v>174</v>
      </c>
      <c r="L7206" s="52" t="s">
        <v>43</v>
      </c>
      <c r="M7206" s="52" t="s">
        <v>44</v>
      </c>
      <c r="N7206" s="52" t="s">
        <v>180</v>
      </c>
      <c r="O7206" s="52" t="s">
        <v>42</v>
      </c>
      <c r="P7206" s="52" t="s">
        <v>1152</v>
      </c>
      <c r="Q7206" s="52" t="s">
        <v>645</v>
      </c>
      <c r="R7206" s="52" t="s">
        <v>1152</v>
      </c>
      <c r="S7206" s="52">
        <v>201511</v>
      </c>
      <c r="T7206" s="52" t="s">
        <v>52</v>
      </c>
      <c r="U7206" s="54">
        <v>0</v>
      </c>
      <c r="V7206" s="54">
        <v>18327.84</v>
      </c>
      <c r="W7206" s="52" t="s">
        <v>1152</v>
      </c>
      <c r="X7206" s="52" t="s">
        <v>1152</v>
      </c>
      <c r="Y7206" s="52" t="s">
        <v>1152</v>
      </c>
      <c r="Z7206" s="52" t="s">
        <v>48</v>
      </c>
      <c r="AA7206" s="52" t="s">
        <v>646</v>
      </c>
      <c r="AB7206" s="52" t="s">
        <v>42</v>
      </c>
      <c r="AC7206" s="52" t="s">
        <v>3575</v>
      </c>
      <c r="AD7206" s="52" t="s">
        <v>648</v>
      </c>
      <c r="AE7206" s="52" t="s">
        <v>1152</v>
      </c>
      <c r="AF7206" s="52" t="s">
        <v>1152</v>
      </c>
    </row>
    <row r="7207" spans="1:32" x14ac:dyDescent="0.25">
      <c r="A7207" s="52" t="s">
        <v>35</v>
      </c>
      <c r="B7207" s="52" t="s">
        <v>36</v>
      </c>
      <c r="C7207" s="52" t="s">
        <v>37</v>
      </c>
      <c r="D7207" s="52" t="s">
        <v>121</v>
      </c>
      <c r="E7207" s="52" t="s">
        <v>122</v>
      </c>
      <c r="F7207" s="52" t="s">
        <v>123</v>
      </c>
      <c r="G7207" s="52" t="s">
        <v>124</v>
      </c>
      <c r="H7207" s="52" t="s">
        <v>124</v>
      </c>
      <c r="I7207" s="52" t="s">
        <v>42</v>
      </c>
      <c r="J7207" s="52" t="s">
        <v>182</v>
      </c>
      <c r="K7207" s="52" t="s">
        <v>182</v>
      </c>
      <c r="L7207" s="52" t="s">
        <v>43</v>
      </c>
      <c r="M7207" s="52" t="s">
        <v>44</v>
      </c>
      <c r="N7207" s="52" t="s">
        <v>180</v>
      </c>
      <c r="O7207" s="52" t="s">
        <v>3586</v>
      </c>
      <c r="P7207" s="52" t="s">
        <v>1152</v>
      </c>
      <c r="Q7207" s="52" t="s">
        <v>645</v>
      </c>
      <c r="R7207" s="52" t="s">
        <v>1152</v>
      </c>
      <c r="S7207" s="52">
        <v>201511</v>
      </c>
      <c r="T7207" s="52" t="s">
        <v>52</v>
      </c>
      <c r="U7207" s="54">
        <v>0</v>
      </c>
      <c r="V7207" s="54">
        <v>208.8</v>
      </c>
      <c r="W7207" s="52" t="s">
        <v>1152</v>
      </c>
      <c r="X7207" s="52" t="s">
        <v>1152</v>
      </c>
      <c r="Y7207" s="52" t="s">
        <v>1152</v>
      </c>
      <c r="Z7207" s="52" t="s">
        <v>48</v>
      </c>
      <c r="AA7207" s="52" t="s">
        <v>646</v>
      </c>
      <c r="AB7207" s="52" t="s">
        <v>42</v>
      </c>
      <c r="AC7207" s="52" t="s">
        <v>3575</v>
      </c>
      <c r="AD7207" s="52" t="s">
        <v>648</v>
      </c>
      <c r="AE7207" s="52" t="s">
        <v>1152</v>
      </c>
      <c r="AF7207" s="52" t="s">
        <v>1152</v>
      </c>
    </row>
    <row r="7208" spans="1:32" x14ac:dyDescent="0.25">
      <c r="A7208" s="52" t="s">
        <v>35</v>
      </c>
      <c r="B7208" s="52" t="s">
        <v>36</v>
      </c>
      <c r="C7208" s="52" t="s">
        <v>37</v>
      </c>
      <c r="D7208" s="52" t="s">
        <v>121</v>
      </c>
      <c r="E7208" s="52" t="s">
        <v>122</v>
      </c>
      <c r="F7208" s="52" t="s">
        <v>123</v>
      </c>
      <c r="G7208" s="52" t="s">
        <v>124</v>
      </c>
      <c r="H7208" s="52" t="s">
        <v>124</v>
      </c>
      <c r="I7208" s="52" t="s">
        <v>42</v>
      </c>
      <c r="J7208" s="52" t="s">
        <v>182</v>
      </c>
      <c r="K7208" s="52" t="s">
        <v>182</v>
      </c>
      <c r="L7208" s="52" t="s">
        <v>43</v>
      </c>
      <c r="M7208" s="52" t="s">
        <v>44</v>
      </c>
      <c r="N7208" s="52" t="s">
        <v>180</v>
      </c>
      <c r="O7208" s="52" t="s">
        <v>3587</v>
      </c>
      <c r="P7208" s="52" t="s">
        <v>1152</v>
      </c>
      <c r="Q7208" s="52" t="s">
        <v>645</v>
      </c>
      <c r="R7208" s="52" t="s">
        <v>1152</v>
      </c>
      <c r="S7208" s="52">
        <v>201511</v>
      </c>
      <c r="T7208" s="52" t="s">
        <v>52</v>
      </c>
      <c r="U7208" s="54">
        <v>0</v>
      </c>
      <c r="V7208" s="54">
        <v>4636.8</v>
      </c>
      <c r="W7208" s="52" t="s">
        <v>1152</v>
      </c>
      <c r="X7208" s="52" t="s">
        <v>1152</v>
      </c>
      <c r="Y7208" s="52" t="s">
        <v>1152</v>
      </c>
      <c r="Z7208" s="52" t="s">
        <v>48</v>
      </c>
      <c r="AA7208" s="52" t="s">
        <v>646</v>
      </c>
      <c r="AB7208" s="52" t="s">
        <v>42</v>
      </c>
      <c r="AC7208" s="52" t="s">
        <v>3575</v>
      </c>
      <c r="AD7208" s="52" t="s">
        <v>648</v>
      </c>
      <c r="AE7208" s="52" t="s">
        <v>1152</v>
      </c>
      <c r="AF7208" s="52" t="s">
        <v>1152</v>
      </c>
    </row>
    <row r="7209" spans="1:32" x14ac:dyDescent="0.25">
      <c r="A7209" s="52" t="s">
        <v>35</v>
      </c>
      <c r="B7209" s="52" t="s">
        <v>36</v>
      </c>
      <c r="C7209" s="52" t="s">
        <v>37</v>
      </c>
      <c r="D7209" s="52" t="s">
        <v>121</v>
      </c>
      <c r="E7209" s="52" t="s">
        <v>122</v>
      </c>
      <c r="F7209" s="52" t="s">
        <v>123</v>
      </c>
      <c r="G7209" s="52" t="s">
        <v>124</v>
      </c>
      <c r="H7209" s="52" t="s">
        <v>124</v>
      </c>
      <c r="I7209" s="52" t="s">
        <v>42</v>
      </c>
      <c r="J7209" s="52" t="s">
        <v>182</v>
      </c>
      <c r="K7209" s="52" t="s">
        <v>182</v>
      </c>
      <c r="L7209" s="52" t="s">
        <v>43</v>
      </c>
      <c r="M7209" s="52" t="s">
        <v>44</v>
      </c>
      <c r="N7209" s="52" t="s">
        <v>180</v>
      </c>
      <c r="O7209" s="52" t="s">
        <v>3355</v>
      </c>
      <c r="P7209" s="52" t="s">
        <v>1152</v>
      </c>
      <c r="Q7209" s="52" t="s">
        <v>645</v>
      </c>
      <c r="R7209" s="52" t="s">
        <v>1152</v>
      </c>
      <c r="S7209" s="52">
        <v>201511</v>
      </c>
      <c r="T7209" s="52" t="s">
        <v>52</v>
      </c>
      <c r="U7209" s="54">
        <v>0</v>
      </c>
      <c r="V7209" s="54">
        <v>7709.9</v>
      </c>
      <c r="W7209" s="52" t="s">
        <v>1152</v>
      </c>
      <c r="X7209" s="52" t="s">
        <v>1152</v>
      </c>
      <c r="Y7209" s="52" t="s">
        <v>1152</v>
      </c>
      <c r="Z7209" s="52" t="s">
        <v>48</v>
      </c>
      <c r="AA7209" s="52" t="s">
        <v>646</v>
      </c>
      <c r="AB7209" s="52" t="s">
        <v>42</v>
      </c>
      <c r="AC7209" s="52" t="s">
        <v>3575</v>
      </c>
      <c r="AD7209" s="52" t="s">
        <v>648</v>
      </c>
      <c r="AE7209" s="52" t="s">
        <v>1152</v>
      </c>
      <c r="AF7209" s="52" t="s">
        <v>1152</v>
      </c>
    </row>
    <row r="7210" spans="1:32" x14ac:dyDescent="0.25">
      <c r="A7210" s="52" t="s">
        <v>35</v>
      </c>
      <c r="B7210" s="52" t="s">
        <v>36</v>
      </c>
      <c r="C7210" s="52" t="s">
        <v>37</v>
      </c>
      <c r="D7210" s="52" t="s">
        <v>121</v>
      </c>
      <c r="E7210" s="52" t="s">
        <v>122</v>
      </c>
      <c r="F7210" s="52" t="s">
        <v>123</v>
      </c>
      <c r="G7210" s="52" t="s">
        <v>124</v>
      </c>
      <c r="H7210" s="52" t="s">
        <v>124</v>
      </c>
      <c r="I7210" s="52" t="s">
        <v>42</v>
      </c>
      <c r="J7210" s="52" t="s">
        <v>182</v>
      </c>
      <c r="K7210" s="52" t="s">
        <v>182</v>
      </c>
      <c r="L7210" s="52" t="s">
        <v>43</v>
      </c>
      <c r="M7210" s="52" t="s">
        <v>44</v>
      </c>
      <c r="N7210" s="52" t="s">
        <v>180</v>
      </c>
      <c r="O7210" s="52" t="s">
        <v>3588</v>
      </c>
      <c r="P7210" s="52" t="s">
        <v>1152</v>
      </c>
      <c r="Q7210" s="52" t="s">
        <v>645</v>
      </c>
      <c r="R7210" s="52" t="s">
        <v>1152</v>
      </c>
      <c r="S7210" s="52">
        <v>201511</v>
      </c>
      <c r="T7210" s="52" t="s">
        <v>52</v>
      </c>
      <c r="U7210" s="54">
        <v>0</v>
      </c>
      <c r="V7210" s="54">
        <v>2997.66</v>
      </c>
      <c r="W7210" s="52" t="s">
        <v>1152</v>
      </c>
      <c r="X7210" s="52" t="s">
        <v>1152</v>
      </c>
      <c r="Y7210" s="52" t="s">
        <v>1152</v>
      </c>
      <c r="Z7210" s="52" t="s">
        <v>48</v>
      </c>
      <c r="AA7210" s="52" t="s">
        <v>646</v>
      </c>
      <c r="AB7210" s="52" t="s">
        <v>42</v>
      </c>
      <c r="AC7210" s="52" t="s">
        <v>3575</v>
      </c>
      <c r="AD7210" s="52" t="s">
        <v>648</v>
      </c>
      <c r="AE7210" s="52" t="s">
        <v>1152</v>
      </c>
      <c r="AF7210" s="52" t="s">
        <v>1152</v>
      </c>
    </row>
    <row r="7211" spans="1:32" x14ac:dyDescent="0.25">
      <c r="A7211" s="52" t="s">
        <v>35</v>
      </c>
      <c r="B7211" s="52" t="s">
        <v>36</v>
      </c>
      <c r="C7211" s="52" t="s">
        <v>37</v>
      </c>
      <c r="D7211" s="52" t="s">
        <v>121</v>
      </c>
      <c r="E7211" s="52" t="s">
        <v>122</v>
      </c>
      <c r="F7211" s="52" t="s">
        <v>123</v>
      </c>
      <c r="G7211" s="52" t="s">
        <v>124</v>
      </c>
      <c r="H7211" s="52" t="s">
        <v>124</v>
      </c>
      <c r="I7211" s="52" t="s">
        <v>42</v>
      </c>
      <c r="J7211" s="52" t="s">
        <v>182</v>
      </c>
      <c r="K7211" s="52" t="s">
        <v>182</v>
      </c>
      <c r="L7211" s="52" t="s">
        <v>43</v>
      </c>
      <c r="M7211" s="52" t="s">
        <v>44</v>
      </c>
      <c r="N7211" s="52" t="s">
        <v>180</v>
      </c>
      <c r="O7211" s="52" t="s">
        <v>3589</v>
      </c>
      <c r="P7211" s="52" t="s">
        <v>1152</v>
      </c>
      <c r="Q7211" s="52" t="s">
        <v>645</v>
      </c>
      <c r="R7211" s="52" t="s">
        <v>1152</v>
      </c>
      <c r="S7211" s="52">
        <v>201511</v>
      </c>
      <c r="T7211" s="52" t="s">
        <v>52</v>
      </c>
      <c r="U7211" s="54">
        <v>0</v>
      </c>
      <c r="V7211" s="54">
        <v>10230.299999999999</v>
      </c>
      <c r="W7211" s="52" t="s">
        <v>1152</v>
      </c>
      <c r="X7211" s="52" t="s">
        <v>1152</v>
      </c>
      <c r="Y7211" s="52" t="s">
        <v>1152</v>
      </c>
      <c r="Z7211" s="52" t="s">
        <v>48</v>
      </c>
      <c r="AA7211" s="52" t="s">
        <v>646</v>
      </c>
      <c r="AB7211" s="52" t="s">
        <v>42</v>
      </c>
      <c r="AC7211" s="52" t="s">
        <v>3575</v>
      </c>
      <c r="AD7211" s="52" t="s">
        <v>648</v>
      </c>
      <c r="AE7211" s="52" t="s">
        <v>1152</v>
      </c>
      <c r="AF7211" s="52" t="s">
        <v>1152</v>
      </c>
    </row>
    <row r="7212" spans="1:32" x14ac:dyDescent="0.25">
      <c r="A7212" s="52" t="s">
        <v>35</v>
      </c>
      <c r="B7212" s="52" t="s">
        <v>36</v>
      </c>
      <c r="C7212" s="52" t="s">
        <v>37</v>
      </c>
      <c r="D7212" s="52" t="s">
        <v>121</v>
      </c>
      <c r="E7212" s="52" t="s">
        <v>122</v>
      </c>
      <c r="F7212" s="52" t="s">
        <v>123</v>
      </c>
      <c r="G7212" s="52" t="s">
        <v>124</v>
      </c>
      <c r="H7212" s="52" t="s">
        <v>124</v>
      </c>
      <c r="I7212" s="52" t="s">
        <v>42</v>
      </c>
      <c r="J7212" s="52" t="s">
        <v>140</v>
      </c>
      <c r="K7212" s="52" t="s">
        <v>140</v>
      </c>
      <c r="L7212" s="52" t="s">
        <v>43</v>
      </c>
      <c r="M7212" s="52" t="s">
        <v>44</v>
      </c>
      <c r="N7212" s="52" t="s">
        <v>134</v>
      </c>
      <c r="O7212" s="52" t="s">
        <v>2501</v>
      </c>
      <c r="P7212" s="52" t="s">
        <v>1152</v>
      </c>
      <c r="Q7212" s="52" t="s">
        <v>1552</v>
      </c>
      <c r="R7212" s="52" t="s">
        <v>3452</v>
      </c>
      <c r="S7212" s="52">
        <v>201511</v>
      </c>
      <c r="T7212" s="52" t="s">
        <v>47</v>
      </c>
      <c r="U7212" s="54">
        <v>0</v>
      </c>
      <c r="V7212" s="54">
        <v>-512.07000000000005</v>
      </c>
      <c r="W7212" s="52" t="s">
        <v>1152</v>
      </c>
      <c r="X7212" s="52" t="s">
        <v>2503</v>
      </c>
      <c r="Y7212" s="52" t="s">
        <v>1152</v>
      </c>
      <c r="Z7212" s="52" t="s">
        <v>48</v>
      </c>
      <c r="AA7212" s="52" t="s">
        <v>2481</v>
      </c>
      <c r="AB7212" s="52" t="s">
        <v>42</v>
      </c>
      <c r="AC7212" s="52" t="s">
        <v>3595</v>
      </c>
      <c r="AD7212" s="52" t="s">
        <v>51</v>
      </c>
      <c r="AE7212" s="52" t="s">
        <v>1152</v>
      </c>
      <c r="AF7212" s="52" t="s">
        <v>1152</v>
      </c>
    </row>
    <row r="7213" spans="1:32" x14ac:dyDescent="0.25">
      <c r="A7213" s="52" t="s">
        <v>35</v>
      </c>
      <c r="B7213" s="52" t="s">
        <v>36</v>
      </c>
      <c r="C7213" s="52" t="s">
        <v>37</v>
      </c>
      <c r="D7213" s="52" t="s">
        <v>121</v>
      </c>
      <c r="E7213" s="52" t="s">
        <v>122</v>
      </c>
      <c r="F7213" s="52" t="s">
        <v>123</v>
      </c>
      <c r="G7213" s="52" t="s">
        <v>124</v>
      </c>
      <c r="H7213" s="52" t="s">
        <v>124</v>
      </c>
      <c r="I7213" s="52" t="s">
        <v>42</v>
      </c>
      <c r="J7213" s="52" t="s">
        <v>182</v>
      </c>
      <c r="K7213" s="52" t="s">
        <v>182</v>
      </c>
      <c r="L7213" s="52" t="s">
        <v>43</v>
      </c>
      <c r="M7213" s="52" t="s">
        <v>44</v>
      </c>
      <c r="N7213" s="52" t="s">
        <v>180</v>
      </c>
      <c r="O7213" s="52" t="s">
        <v>1534</v>
      </c>
      <c r="P7213" s="52" t="s">
        <v>1152</v>
      </c>
      <c r="Q7213" s="52" t="s">
        <v>1535</v>
      </c>
      <c r="R7213" s="52" t="s">
        <v>3405</v>
      </c>
      <c r="S7213" s="52">
        <v>201512</v>
      </c>
      <c r="T7213" s="52" t="s">
        <v>52</v>
      </c>
      <c r="U7213" s="54">
        <v>0</v>
      </c>
      <c r="V7213" s="54">
        <v>2548818.98</v>
      </c>
      <c r="W7213" s="52" t="s">
        <v>1152</v>
      </c>
      <c r="X7213" s="52" t="s">
        <v>177</v>
      </c>
      <c r="Y7213" s="52" t="s">
        <v>1152</v>
      </c>
      <c r="Z7213" s="52" t="s">
        <v>48</v>
      </c>
      <c r="AA7213" s="52" t="s">
        <v>2481</v>
      </c>
      <c r="AB7213" s="52" t="s">
        <v>42</v>
      </c>
      <c r="AC7213" s="52" t="s">
        <v>3406</v>
      </c>
      <c r="AD7213" s="52" t="s">
        <v>51</v>
      </c>
      <c r="AE7213" s="52" t="s">
        <v>1152</v>
      </c>
      <c r="AF7213" s="52" t="s">
        <v>1152</v>
      </c>
    </row>
    <row r="7214" spans="1:32" x14ac:dyDescent="0.25">
      <c r="A7214" s="52" t="s">
        <v>35</v>
      </c>
      <c r="B7214" s="52" t="s">
        <v>36</v>
      </c>
      <c r="C7214" s="52" t="s">
        <v>37</v>
      </c>
      <c r="D7214" s="52" t="s">
        <v>121</v>
      </c>
      <c r="E7214" s="52" t="s">
        <v>122</v>
      </c>
      <c r="F7214" s="52" t="s">
        <v>123</v>
      </c>
      <c r="G7214" s="52" t="s">
        <v>124</v>
      </c>
      <c r="H7214" s="52" t="s">
        <v>124</v>
      </c>
      <c r="I7214" s="52" t="s">
        <v>42</v>
      </c>
      <c r="J7214" s="52" t="s">
        <v>500</v>
      </c>
      <c r="K7214" s="52" t="s">
        <v>500</v>
      </c>
      <c r="L7214" s="52" t="s">
        <v>43</v>
      </c>
      <c r="M7214" s="52" t="s">
        <v>44</v>
      </c>
      <c r="N7214" s="52" t="s">
        <v>162</v>
      </c>
      <c r="O7214" s="52" t="s">
        <v>1534</v>
      </c>
      <c r="P7214" s="52" t="s">
        <v>1152</v>
      </c>
      <c r="Q7214" s="52" t="s">
        <v>806</v>
      </c>
      <c r="R7214" s="52" t="s">
        <v>1152</v>
      </c>
      <c r="S7214" s="52">
        <v>201512</v>
      </c>
      <c r="T7214" s="52" t="s">
        <v>47</v>
      </c>
      <c r="U7214" s="54">
        <v>0</v>
      </c>
      <c r="V7214" s="54">
        <v>-10580.8</v>
      </c>
      <c r="W7214" s="52" t="s">
        <v>1152</v>
      </c>
      <c r="X7214" s="52" t="s">
        <v>807</v>
      </c>
      <c r="Y7214" s="52" t="s">
        <v>1152</v>
      </c>
      <c r="Z7214" s="52" t="s">
        <v>48</v>
      </c>
      <c r="AA7214" s="52" t="s">
        <v>2481</v>
      </c>
      <c r="AB7214" s="52" t="s">
        <v>42</v>
      </c>
      <c r="AC7214" s="52" t="s">
        <v>3407</v>
      </c>
      <c r="AD7214" s="52" t="s">
        <v>51</v>
      </c>
      <c r="AE7214" s="52" t="s">
        <v>1152</v>
      </c>
      <c r="AF7214" s="52" t="s">
        <v>1152</v>
      </c>
    </row>
    <row r="7215" spans="1:32" x14ac:dyDescent="0.25">
      <c r="A7215" s="52" t="s">
        <v>35</v>
      </c>
      <c r="B7215" s="52" t="s">
        <v>36</v>
      </c>
      <c r="C7215" s="52" t="s">
        <v>37</v>
      </c>
      <c r="D7215" s="52" t="s">
        <v>121</v>
      </c>
      <c r="E7215" s="52" t="s">
        <v>122</v>
      </c>
      <c r="F7215" s="52" t="s">
        <v>123</v>
      </c>
      <c r="G7215" s="52" t="s">
        <v>124</v>
      </c>
      <c r="H7215" s="52" t="s">
        <v>124</v>
      </c>
      <c r="I7215" s="52" t="s">
        <v>42</v>
      </c>
      <c r="J7215" s="52" t="s">
        <v>174</v>
      </c>
      <c r="K7215" s="52" t="s">
        <v>174</v>
      </c>
      <c r="L7215" s="52" t="s">
        <v>43</v>
      </c>
      <c r="M7215" s="52" t="s">
        <v>44</v>
      </c>
      <c r="N7215" s="52" t="s">
        <v>180</v>
      </c>
      <c r="O7215" s="52" t="s">
        <v>1534</v>
      </c>
      <c r="P7215" s="52" t="s">
        <v>1152</v>
      </c>
      <c r="Q7215" s="52" t="s">
        <v>1535</v>
      </c>
      <c r="R7215" s="52" t="s">
        <v>3404</v>
      </c>
      <c r="S7215" s="52">
        <v>201512</v>
      </c>
      <c r="T7215" s="52" t="s">
        <v>47</v>
      </c>
      <c r="U7215" s="54">
        <v>0</v>
      </c>
      <c r="V7215" s="54">
        <v>-333696.46999999997</v>
      </c>
      <c r="W7215" s="52" t="s">
        <v>1152</v>
      </c>
      <c r="X7215" s="52" t="s">
        <v>177</v>
      </c>
      <c r="Y7215" s="52" t="s">
        <v>1152</v>
      </c>
      <c r="Z7215" s="52" t="s">
        <v>48</v>
      </c>
      <c r="AA7215" s="52" t="s">
        <v>2481</v>
      </c>
      <c r="AB7215" s="52" t="s">
        <v>42</v>
      </c>
      <c r="AC7215" s="52" t="s">
        <v>3407</v>
      </c>
      <c r="AD7215" s="52" t="s">
        <v>51</v>
      </c>
      <c r="AE7215" s="52" t="s">
        <v>1152</v>
      </c>
      <c r="AF7215" s="52" t="s">
        <v>1152</v>
      </c>
    </row>
    <row r="7216" spans="1:32" x14ac:dyDescent="0.25">
      <c r="A7216" s="52" t="s">
        <v>35</v>
      </c>
      <c r="B7216" s="52" t="s">
        <v>36</v>
      </c>
      <c r="C7216" s="52" t="s">
        <v>37</v>
      </c>
      <c r="D7216" s="52" t="s">
        <v>121</v>
      </c>
      <c r="E7216" s="52" t="s">
        <v>122</v>
      </c>
      <c r="F7216" s="52" t="s">
        <v>123</v>
      </c>
      <c r="G7216" s="52" t="s">
        <v>124</v>
      </c>
      <c r="H7216" s="52" t="s">
        <v>124</v>
      </c>
      <c r="I7216" s="52" t="s">
        <v>42</v>
      </c>
      <c r="J7216" s="52" t="s">
        <v>500</v>
      </c>
      <c r="K7216" s="52" t="s">
        <v>500</v>
      </c>
      <c r="L7216" s="52" t="s">
        <v>43</v>
      </c>
      <c r="M7216" s="52" t="s">
        <v>44</v>
      </c>
      <c r="N7216" s="52" t="s">
        <v>162</v>
      </c>
      <c r="O7216" s="52" t="s">
        <v>1534</v>
      </c>
      <c r="P7216" s="52" t="s">
        <v>1152</v>
      </c>
      <c r="Q7216" s="52" t="s">
        <v>806</v>
      </c>
      <c r="R7216" s="52" t="s">
        <v>1152</v>
      </c>
      <c r="S7216" s="52">
        <v>201512</v>
      </c>
      <c r="T7216" s="52" t="s">
        <v>52</v>
      </c>
      <c r="U7216" s="54">
        <v>0</v>
      </c>
      <c r="V7216" s="54">
        <v>4000</v>
      </c>
      <c r="W7216" s="52" t="s">
        <v>1152</v>
      </c>
      <c r="X7216" s="52" t="s">
        <v>807</v>
      </c>
      <c r="Y7216" s="52" t="s">
        <v>1152</v>
      </c>
      <c r="Z7216" s="52" t="s">
        <v>48</v>
      </c>
      <c r="AA7216" s="52" t="s">
        <v>2481</v>
      </c>
      <c r="AB7216" s="52" t="s">
        <v>42</v>
      </c>
      <c r="AC7216" s="52" t="s">
        <v>3406</v>
      </c>
      <c r="AD7216" s="52" t="s">
        <v>51</v>
      </c>
      <c r="AE7216" s="52" t="s">
        <v>1152</v>
      </c>
      <c r="AF7216" s="52" t="s">
        <v>1152</v>
      </c>
    </row>
    <row r="7217" spans="1:32" x14ac:dyDescent="0.25">
      <c r="A7217" s="52" t="s">
        <v>35</v>
      </c>
      <c r="B7217" s="52" t="s">
        <v>36</v>
      </c>
      <c r="C7217" s="52" t="s">
        <v>37</v>
      </c>
      <c r="D7217" s="52" t="s">
        <v>121</v>
      </c>
      <c r="E7217" s="52" t="s">
        <v>122</v>
      </c>
      <c r="F7217" s="52" t="s">
        <v>123</v>
      </c>
      <c r="G7217" s="52" t="s">
        <v>124</v>
      </c>
      <c r="H7217" s="52" t="s">
        <v>124</v>
      </c>
      <c r="I7217" s="52" t="s">
        <v>42</v>
      </c>
      <c r="J7217" s="52" t="s">
        <v>500</v>
      </c>
      <c r="K7217" s="52" t="s">
        <v>500</v>
      </c>
      <c r="L7217" s="52" t="s">
        <v>43</v>
      </c>
      <c r="M7217" s="52" t="s">
        <v>44</v>
      </c>
      <c r="N7217" s="52" t="s">
        <v>162</v>
      </c>
      <c r="O7217" s="52" t="s">
        <v>1534</v>
      </c>
      <c r="P7217" s="52" t="s">
        <v>1152</v>
      </c>
      <c r="Q7217" s="52" t="s">
        <v>806</v>
      </c>
      <c r="R7217" s="52" t="s">
        <v>1152</v>
      </c>
      <c r="S7217" s="52">
        <v>201512</v>
      </c>
      <c r="T7217" s="52" t="s">
        <v>52</v>
      </c>
      <c r="U7217" s="54">
        <v>0</v>
      </c>
      <c r="V7217" s="54">
        <v>10891.28</v>
      </c>
      <c r="W7217" s="52" t="s">
        <v>1152</v>
      </c>
      <c r="X7217" s="52" t="s">
        <v>807</v>
      </c>
      <c r="Y7217" s="52" t="s">
        <v>1152</v>
      </c>
      <c r="Z7217" s="52" t="s">
        <v>48</v>
      </c>
      <c r="AA7217" s="52" t="s">
        <v>2481</v>
      </c>
      <c r="AB7217" s="52" t="s">
        <v>42</v>
      </c>
      <c r="AC7217" s="52" t="s">
        <v>3406</v>
      </c>
      <c r="AD7217" s="52" t="s">
        <v>51</v>
      </c>
      <c r="AE7217" s="52" t="s">
        <v>1152</v>
      </c>
      <c r="AF7217" s="52" t="s">
        <v>1152</v>
      </c>
    </row>
    <row r="7218" spans="1:32" x14ac:dyDescent="0.25">
      <c r="A7218" s="52" t="s">
        <v>35</v>
      </c>
      <c r="B7218" s="52" t="s">
        <v>36</v>
      </c>
      <c r="C7218" s="52" t="s">
        <v>37</v>
      </c>
      <c r="D7218" s="52" t="s">
        <v>121</v>
      </c>
      <c r="E7218" s="52" t="s">
        <v>122</v>
      </c>
      <c r="F7218" s="52" t="s">
        <v>123</v>
      </c>
      <c r="G7218" s="52" t="s">
        <v>124</v>
      </c>
      <c r="H7218" s="52" t="s">
        <v>124</v>
      </c>
      <c r="I7218" s="52" t="s">
        <v>42</v>
      </c>
      <c r="J7218" s="52" t="s">
        <v>174</v>
      </c>
      <c r="K7218" s="52" t="s">
        <v>174</v>
      </c>
      <c r="L7218" s="52" t="s">
        <v>43</v>
      </c>
      <c r="M7218" s="52" t="s">
        <v>44</v>
      </c>
      <c r="N7218" s="52" t="s">
        <v>180</v>
      </c>
      <c r="O7218" s="52" t="s">
        <v>1534</v>
      </c>
      <c r="P7218" s="52" t="s">
        <v>1152</v>
      </c>
      <c r="Q7218" s="52" t="s">
        <v>1535</v>
      </c>
      <c r="R7218" s="52" t="s">
        <v>1152</v>
      </c>
      <c r="S7218" s="52">
        <v>201512</v>
      </c>
      <c r="T7218" s="52" t="s">
        <v>52</v>
      </c>
      <c r="U7218" s="54">
        <v>0</v>
      </c>
      <c r="V7218" s="54">
        <v>410468.38</v>
      </c>
      <c r="W7218" s="52" t="s">
        <v>1152</v>
      </c>
      <c r="X7218" s="52" t="s">
        <v>177</v>
      </c>
      <c r="Y7218" s="52" t="s">
        <v>1152</v>
      </c>
      <c r="Z7218" s="52" t="s">
        <v>48</v>
      </c>
      <c r="AA7218" s="52" t="s">
        <v>2481</v>
      </c>
      <c r="AB7218" s="52" t="s">
        <v>42</v>
      </c>
      <c r="AC7218" s="52" t="s">
        <v>3406</v>
      </c>
      <c r="AD7218" s="52" t="s">
        <v>51</v>
      </c>
      <c r="AE7218" s="52" t="s">
        <v>1152</v>
      </c>
      <c r="AF7218" s="52" t="s">
        <v>1152</v>
      </c>
    </row>
    <row r="7219" spans="1:32" x14ac:dyDescent="0.25">
      <c r="A7219" s="52" t="s">
        <v>35</v>
      </c>
      <c r="B7219" s="52" t="s">
        <v>36</v>
      </c>
      <c r="C7219" s="52" t="s">
        <v>37</v>
      </c>
      <c r="D7219" s="52" t="s">
        <v>121</v>
      </c>
      <c r="E7219" s="52" t="s">
        <v>122</v>
      </c>
      <c r="F7219" s="52" t="s">
        <v>123</v>
      </c>
      <c r="G7219" s="52" t="s">
        <v>124</v>
      </c>
      <c r="H7219" s="52" t="s">
        <v>124</v>
      </c>
      <c r="I7219" s="52" t="s">
        <v>42</v>
      </c>
      <c r="J7219" s="52" t="s">
        <v>174</v>
      </c>
      <c r="K7219" s="52" t="s">
        <v>174</v>
      </c>
      <c r="L7219" s="52" t="s">
        <v>43</v>
      </c>
      <c r="M7219" s="52" t="s">
        <v>44</v>
      </c>
      <c r="N7219" s="52" t="s">
        <v>180</v>
      </c>
      <c r="O7219" s="52" t="s">
        <v>1534</v>
      </c>
      <c r="P7219" s="52" t="s">
        <v>1152</v>
      </c>
      <c r="Q7219" s="52" t="s">
        <v>1535</v>
      </c>
      <c r="R7219" s="52" t="s">
        <v>3405</v>
      </c>
      <c r="S7219" s="52">
        <v>201512</v>
      </c>
      <c r="T7219" s="52" t="s">
        <v>52</v>
      </c>
      <c r="U7219" s="54">
        <v>0</v>
      </c>
      <c r="V7219" s="54">
        <v>657739.14</v>
      </c>
      <c r="W7219" s="52" t="s">
        <v>1152</v>
      </c>
      <c r="X7219" s="52" t="s">
        <v>177</v>
      </c>
      <c r="Y7219" s="52" t="s">
        <v>1152</v>
      </c>
      <c r="Z7219" s="52" t="s">
        <v>48</v>
      </c>
      <c r="AA7219" s="52" t="s">
        <v>2481</v>
      </c>
      <c r="AB7219" s="52" t="s">
        <v>42</v>
      </c>
      <c r="AC7219" s="52" t="s">
        <v>3406</v>
      </c>
      <c r="AD7219" s="52" t="s">
        <v>51</v>
      </c>
      <c r="AE7219" s="52" t="s">
        <v>1152</v>
      </c>
      <c r="AF7219" s="52" t="s">
        <v>1152</v>
      </c>
    </row>
    <row r="7220" spans="1:32" x14ac:dyDescent="0.25">
      <c r="A7220" s="52" t="s">
        <v>35</v>
      </c>
      <c r="B7220" s="52" t="s">
        <v>36</v>
      </c>
      <c r="C7220" s="52" t="s">
        <v>37</v>
      </c>
      <c r="D7220" s="52" t="s">
        <v>121</v>
      </c>
      <c r="E7220" s="52" t="s">
        <v>122</v>
      </c>
      <c r="F7220" s="52" t="s">
        <v>123</v>
      </c>
      <c r="G7220" s="52" t="s">
        <v>124</v>
      </c>
      <c r="H7220" s="52" t="s">
        <v>124</v>
      </c>
      <c r="I7220" s="52" t="s">
        <v>42</v>
      </c>
      <c r="J7220" s="52" t="s">
        <v>156</v>
      </c>
      <c r="K7220" s="52" t="s">
        <v>156</v>
      </c>
      <c r="L7220" s="52" t="s">
        <v>43</v>
      </c>
      <c r="M7220" s="52" t="s">
        <v>44</v>
      </c>
      <c r="N7220" s="52" t="s">
        <v>134</v>
      </c>
      <c r="O7220" s="52" t="s">
        <v>3408</v>
      </c>
      <c r="P7220" s="52" t="s">
        <v>1152</v>
      </c>
      <c r="Q7220" s="52" t="s">
        <v>1552</v>
      </c>
      <c r="R7220" s="52" t="s">
        <v>3409</v>
      </c>
      <c r="S7220" s="52">
        <v>201512</v>
      </c>
      <c r="T7220" s="52" t="s">
        <v>47</v>
      </c>
      <c r="U7220" s="54">
        <v>0</v>
      </c>
      <c r="V7220" s="54">
        <v>-1700</v>
      </c>
      <c r="W7220" s="52" t="s">
        <v>1152</v>
      </c>
      <c r="X7220" s="52" t="s">
        <v>3410</v>
      </c>
      <c r="Y7220" s="52" t="s">
        <v>1152</v>
      </c>
      <c r="Z7220" s="52" t="s">
        <v>48</v>
      </c>
      <c r="AA7220" s="52" t="s">
        <v>2481</v>
      </c>
      <c r="AB7220" s="52" t="s">
        <v>42</v>
      </c>
      <c r="AC7220" s="52" t="s">
        <v>3411</v>
      </c>
      <c r="AD7220" s="52" t="s">
        <v>51</v>
      </c>
      <c r="AE7220" s="52" t="s">
        <v>1152</v>
      </c>
      <c r="AF7220" s="52" t="s">
        <v>1152</v>
      </c>
    </row>
    <row r="7221" spans="1:32" x14ac:dyDescent="0.25">
      <c r="A7221" s="52" t="s">
        <v>35</v>
      </c>
      <c r="B7221" s="52" t="s">
        <v>36</v>
      </c>
      <c r="C7221" s="52" t="s">
        <v>37</v>
      </c>
      <c r="D7221" s="52" t="s">
        <v>121</v>
      </c>
      <c r="E7221" s="52" t="s">
        <v>122</v>
      </c>
      <c r="F7221" s="52" t="s">
        <v>123</v>
      </c>
      <c r="G7221" s="52" t="s">
        <v>124</v>
      </c>
      <c r="H7221" s="52" t="s">
        <v>124</v>
      </c>
      <c r="I7221" s="52" t="s">
        <v>42</v>
      </c>
      <c r="J7221" s="52" t="s">
        <v>156</v>
      </c>
      <c r="K7221" s="52" t="s">
        <v>156</v>
      </c>
      <c r="L7221" s="52" t="s">
        <v>43</v>
      </c>
      <c r="M7221" s="52" t="s">
        <v>44</v>
      </c>
      <c r="N7221" s="52" t="s">
        <v>150</v>
      </c>
      <c r="O7221" s="52" t="s">
        <v>1534</v>
      </c>
      <c r="P7221" s="52" t="s">
        <v>1152</v>
      </c>
      <c r="Q7221" s="52" t="s">
        <v>3412</v>
      </c>
      <c r="R7221" s="52" t="s">
        <v>3413</v>
      </c>
      <c r="S7221" s="52">
        <v>201512</v>
      </c>
      <c r="T7221" s="52" t="s">
        <v>52</v>
      </c>
      <c r="U7221" s="54">
        <v>0</v>
      </c>
      <c r="V7221" s="54">
        <v>495000</v>
      </c>
      <c r="W7221" s="52" t="s">
        <v>1152</v>
      </c>
      <c r="X7221" s="52" t="s">
        <v>3410</v>
      </c>
      <c r="Y7221" s="52" t="s">
        <v>1152</v>
      </c>
      <c r="Z7221" s="52" t="s">
        <v>48</v>
      </c>
      <c r="AA7221" s="52" t="s">
        <v>2481</v>
      </c>
      <c r="AB7221" s="52" t="s">
        <v>42</v>
      </c>
      <c r="AC7221" s="52" t="s">
        <v>3406</v>
      </c>
      <c r="AD7221" s="52" t="s">
        <v>51</v>
      </c>
      <c r="AE7221" s="52" t="s">
        <v>1152</v>
      </c>
      <c r="AF7221" s="52" t="s">
        <v>1152</v>
      </c>
    </row>
    <row r="7222" spans="1:32" x14ac:dyDescent="0.25">
      <c r="A7222" s="52" t="s">
        <v>35</v>
      </c>
      <c r="B7222" s="52" t="s">
        <v>36</v>
      </c>
      <c r="C7222" s="52" t="s">
        <v>37</v>
      </c>
      <c r="D7222" s="52" t="s">
        <v>121</v>
      </c>
      <c r="E7222" s="52" t="s">
        <v>122</v>
      </c>
      <c r="F7222" s="52" t="s">
        <v>123</v>
      </c>
      <c r="G7222" s="52" t="s">
        <v>124</v>
      </c>
      <c r="H7222" s="52" t="s">
        <v>124</v>
      </c>
      <c r="I7222" s="52" t="s">
        <v>42</v>
      </c>
      <c r="J7222" s="52" t="s">
        <v>174</v>
      </c>
      <c r="K7222" s="52" t="s">
        <v>174</v>
      </c>
      <c r="L7222" s="52" t="s">
        <v>43</v>
      </c>
      <c r="M7222" s="52" t="s">
        <v>44</v>
      </c>
      <c r="N7222" s="52" t="s">
        <v>180</v>
      </c>
      <c r="O7222" s="52" t="s">
        <v>1534</v>
      </c>
      <c r="P7222" s="52" t="s">
        <v>1152</v>
      </c>
      <c r="Q7222" s="52" t="s">
        <v>1535</v>
      </c>
      <c r="R7222" s="52" t="s">
        <v>1152</v>
      </c>
      <c r="S7222" s="52">
        <v>201512</v>
      </c>
      <c r="T7222" s="52" t="s">
        <v>47</v>
      </c>
      <c r="U7222" s="54">
        <v>0</v>
      </c>
      <c r="V7222" s="54">
        <v>-410468.38</v>
      </c>
      <c r="W7222" s="52" t="s">
        <v>1152</v>
      </c>
      <c r="X7222" s="52" t="s">
        <v>177</v>
      </c>
      <c r="Y7222" s="52" t="s">
        <v>1152</v>
      </c>
      <c r="Z7222" s="52" t="s">
        <v>48</v>
      </c>
      <c r="AA7222" s="52" t="s">
        <v>2481</v>
      </c>
      <c r="AB7222" s="52" t="s">
        <v>42</v>
      </c>
      <c r="AC7222" s="52" t="s">
        <v>3407</v>
      </c>
      <c r="AD7222" s="52" t="s">
        <v>51</v>
      </c>
      <c r="AE7222" s="52" t="s">
        <v>1152</v>
      </c>
      <c r="AF7222" s="52" t="s">
        <v>1152</v>
      </c>
    </row>
    <row r="7223" spans="1:32" x14ac:dyDescent="0.25">
      <c r="A7223" s="52" t="s">
        <v>35</v>
      </c>
      <c r="B7223" s="52" t="s">
        <v>36</v>
      </c>
      <c r="C7223" s="52" t="s">
        <v>37</v>
      </c>
      <c r="D7223" s="52" t="s">
        <v>121</v>
      </c>
      <c r="E7223" s="52" t="s">
        <v>122</v>
      </c>
      <c r="F7223" s="52" t="s">
        <v>123</v>
      </c>
      <c r="G7223" s="52" t="s">
        <v>124</v>
      </c>
      <c r="H7223" s="52" t="s">
        <v>124</v>
      </c>
      <c r="I7223" s="52" t="s">
        <v>42</v>
      </c>
      <c r="J7223" s="52" t="s">
        <v>182</v>
      </c>
      <c r="K7223" s="52" t="s">
        <v>182</v>
      </c>
      <c r="L7223" s="52" t="s">
        <v>43</v>
      </c>
      <c r="M7223" s="52" t="s">
        <v>44</v>
      </c>
      <c r="N7223" s="52" t="s">
        <v>180</v>
      </c>
      <c r="O7223" s="52" t="s">
        <v>1534</v>
      </c>
      <c r="P7223" s="52" t="s">
        <v>1152</v>
      </c>
      <c r="Q7223" s="52" t="s">
        <v>1535</v>
      </c>
      <c r="R7223" s="52" t="s">
        <v>3404</v>
      </c>
      <c r="S7223" s="52">
        <v>201512</v>
      </c>
      <c r="T7223" s="52" t="s">
        <v>47</v>
      </c>
      <c r="U7223" s="54">
        <v>0</v>
      </c>
      <c r="V7223" s="54">
        <v>-764741.83</v>
      </c>
      <c r="W7223" s="52" t="s">
        <v>1152</v>
      </c>
      <c r="X7223" s="52" t="s">
        <v>177</v>
      </c>
      <c r="Y7223" s="52" t="s">
        <v>1152</v>
      </c>
      <c r="Z7223" s="52" t="s">
        <v>48</v>
      </c>
      <c r="AA7223" s="52" t="s">
        <v>2481</v>
      </c>
      <c r="AB7223" s="52" t="s">
        <v>42</v>
      </c>
      <c r="AC7223" s="52" t="s">
        <v>3407</v>
      </c>
      <c r="AD7223" s="52" t="s">
        <v>51</v>
      </c>
      <c r="AE7223" s="52" t="s">
        <v>1152</v>
      </c>
      <c r="AF7223" s="52" t="s">
        <v>1152</v>
      </c>
    </row>
    <row r="7224" spans="1:32" x14ac:dyDescent="0.25">
      <c r="A7224" s="52" t="s">
        <v>35</v>
      </c>
      <c r="B7224" s="52" t="s">
        <v>36</v>
      </c>
      <c r="C7224" s="52" t="s">
        <v>37</v>
      </c>
      <c r="D7224" s="52" t="s">
        <v>121</v>
      </c>
      <c r="E7224" s="52" t="s">
        <v>122</v>
      </c>
      <c r="F7224" s="52" t="s">
        <v>123</v>
      </c>
      <c r="G7224" s="52" t="s">
        <v>124</v>
      </c>
      <c r="H7224" s="52" t="s">
        <v>124</v>
      </c>
      <c r="I7224" s="52" t="s">
        <v>42</v>
      </c>
      <c r="J7224" s="52" t="s">
        <v>182</v>
      </c>
      <c r="K7224" s="52" t="s">
        <v>182</v>
      </c>
      <c r="L7224" s="52" t="s">
        <v>43</v>
      </c>
      <c r="M7224" s="52" t="s">
        <v>44</v>
      </c>
      <c r="N7224" s="52" t="s">
        <v>180</v>
      </c>
      <c r="O7224" s="52" t="s">
        <v>1534</v>
      </c>
      <c r="P7224" s="52" t="s">
        <v>1152</v>
      </c>
      <c r="Q7224" s="52" t="s">
        <v>1535</v>
      </c>
      <c r="R7224" s="52" t="s">
        <v>1152</v>
      </c>
      <c r="S7224" s="52">
        <v>201512</v>
      </c>
      <c r="T7224" s="52" t="s">
        <v>47</v>
      </c>
      <c r="U7224" s="54">
        <v>0</v>
      </c>
      <c r="V7224" s="54">
        <v>-1174907.46</v>
      </c>
      <c r="W7224" s="52" t="s">
        <v>1152</v>
      </c>
      <c r="X7224" s="52" t="s">
        <v>177</v>
      </c>
      <c r="Y7224" s="52" t="s">
        <v>1152</v>
      </c>
      <c r="Z7224" s="52" t="s">
        <v>48</v>
      </c>
      <c r="AA7224" s="52" t="s">
        <v>2481</v>
      </c>
      <c r="AB7224" s="52" t="s">
        <v>42</v>
      </c>
      <c r="AC7224" s="52" t="s">
        <v>3407</v>
      </c>
      <c r="AD7224" s="52" t="s">
        <v>51</v>
      </c>
      <c r="AE7224" s="52" t="s">
        <v>1152</v>
      </c>
      <c r="AF7224" s="52" t="s">
        <v>1152</v>
      </c>
    </row>
    <row r="7225" spans="1:32" x14ac:dyDescent="0.25">
      <c r="A7225" s="52" t="s">
        <v>35</v>
      </c>
      <c r="B7225" s="52" t="s">
        <v>36</v>
      </c>
      <c r="C7225" s="52" t="s">
        <v>37</v>
      </c>
      <c r="D7225" s="52" t="s">
        <v>121</v>
      </c>
      <c r="E7225" s="52" t="s">
        <v>122</v>
      </c>
      <c r="F7225" s="52" t="s">
        <v>123</v>
      </c>
      <c r="G7225" s="52" t="s">
        <v>124</v>
      </c>
      <c r="H7225" s="52" t="s">
        <v>124</v>
      </c>
      <c r="I7225" s="52" t="s">
        <v>42</v>
      </c>
      <c r="J7225" s="52" t="s">
        <v>174</v>
      </c>
      <c r="K7225" s="52" t="s">
        <v>174</v>
      </c>
      <c r="L7225" s="52" t="s">
        <v>43</v>
      </c>
      <c r="M7225" s="52" t="s">
        <v>44</v>
      </c>
      <c r="N7225" s="52" t="s">
        <v>150</v>
      </c>
      <c r="O7225" s="52" t="s">
        <v>1534</v>
      </c>
      <c r="P7225" s="52" t="s">
        <v>1152</v>
      </c>
      <c r="Q7225" s="52" t="s">
        <v>1535</v>
      </c>
      <c r="R7225" s="52" t="s">
        <v>1152</v>
      </c>
      <c r="S7225" s="52">
        <v>201512</v>
      </c>
      <c r="T7225" s="52" t="s">
        <v>47</v>
      </c>
      <c r="U7225" s="54">
        <v>0</v>
      </c>
      <c r="V7225" s="54">
        <v>-68956.97</v>
      </c>
      <c r="W7225" s="52" t="s">
        <v>1152</v>
      </c>
      <c r="X7225" s="52" t="s">
        <v>177</v>
      </c>
      <c r="Y7225" s="52" t="s">
        <v>1152</v>
      </c>
      <c r="Z7225" s="52" t="s">
        <v>48</v>
      </c>
      <c r="AA7225" s="52" t="s">
        <v>2481</v>
      </c>
      <c r="AB7225" s="52" t="s">
        <v>42</v>
      </c>
      <c r="AC7225" s="52" t="s">
        <v>3407</v>
      </c>
      <c r="AD7225" s="52" t="s">
        <v>51</v>
      </c>
      <c r="AE7225" s="52" t="s">
        <v>1152</v>
      </c>
      <c r="AF7225" s="52" t="s">
        <v>1152</v>
      </c>
    </row>
    <row r="7226" spans="1:32" x14ac:dyDescent="0.25">
      <c r="A7226" s="52" t="s">
        <v>35</v>
      </c>
      <c r="B7226" s="52" t="s">
        <v>36</v>
      </c>
      <c r="C7226" s="52" t="s">
        <v>37</v>
      </c>
      <c r="D7226" s="52" t="s">
        <v>121</v>
      </c>
      <c r="E7226" s="52" t="s">
        <v>122</v>
      </c>
      <c r="F7226" s="52" t="s">
        <v>123</v>
      </c>
      <c r="G7226" s="52" t="s">
        <v>124</v>
      </c>
      <c r="H7226" s="52" t="s">
        <v>124</v>
      </c>
      <c r="I7226" s="52" t="s">
        <v>42</v>
      </c>
      <c r="J7226" s="52" t="s">
        <v>174</v>
      </c>
      <c r="K7226" s="52" t="s">
        <v>174</v>
      </c>
      <c r="L7226" s="52" t="s">
        <v>43</v>
      </c>
      <c r="M7226" s="52" t="s">
        <v>44</v>
      </c>
      <c r="N7226" s="52" t="s">
        <v>150</v>
      </c>
      <c r="O7226" s="52" t="s">
        <v>1534</v>
      </c>
      <c r="P7226" s="52" t="s">
        <v>1152</v>
      </c>
      <c r="Q7226" s="52" t="s">
        <v>1535</v>
      </c>
      <c r="R7226" s="52" t="s">
        <v>3404</v>
      </c>
      <c r="S7226" s="52">
        <v>201512</v>
      </c>
      <c r="T7226" s="52" t="s">
        <v>47</v>
      </c>
      <c r="U7226" s="54">
        <v>0</v>
      </c>
      <c r="V7226" s="54">
        <v>-351179.83</v>
      </c>
      <c r="W7226" s="52" t="s">
        <v>1152</v>
      </c>
      <c r="X7226" s="52" t="s">
        <v>177</v>
      </c>
      <c r="Y7226" s="52" t="s">
        <v>1152</v>
      </c>
      <c r="Z7226" s="52" t="s">
        <v>48</v>
      </c>
      <c r="AA7226" s="52" t="s">
        <v>2481</v>
      </c>
      <c r="AB7226" s="52" t="s">
        <v>42</v>
      </c>
      <c r="AC7226" s="52" t="s">
        <v>3407</v>
      </c>
      <c r="AD7226" s="52" t="s">
        <v>51</v>
      </c>
      <c r="AE7226" s="52" t="s">
        <v>1152</v>
      </c>
      <c r="AF7226" s="52" t="s">
        <v>1152</v>
      </c>
    </row>
    <row r="7227" spans="1:32" x14ac:dyDescent="0.25">
      <c r="A7227" s="52" t="s">
        <v>35</v>
      </c>
      <c r="B7227" s="52" t="s">
        <v>36</v>
      </c>
      <c r="C7227" s="52" t="s">
        <v>37</v>
      </c>
      <c r="D7227" s="52" t="s">
        <v>121</v>
      </c>
      <c r="E7227" s="52" t="s">
        <v>122</v>
      </c>
      <c r="F7227" s="52" t="s">
        <v>123</v>
      </c>
      <c r="G7227" s="52" t="s">
        <v>124</v>
      </c>
      <c r="H7227" s="52" t="s">
        <v>124</v>
      </c>
      <c r="I7227" s="52" t="s">
        <v>42</v>
      </c>
      <c r="J7227" s="52" t="s">
        <v>182</v>
      </c>
      <c r="K7227" s="52" t="s">
        <v>182</v>
      </c>
      <c r="L7227" s="52" t="s">
        <v>43</v>
      </c>
      <c r="M7227" s="52" t="s">
        <v>44</v>
      </c>
      <c r="N7227" s="52" t="s">
        <v>150</v>
      </c>
      <c r="O7227" s="52" t="s">
        <v>1534</v>
      </c>
      <c r="P7227" s="52" t="s">
        <v>1152</v>
      </c>
      <c r="Q7227" s="52" t="s">
        <v>1535</v>
      </c>
      <c r="R7227" s="52" t="s">
        <v>3404</v>
      </c>
      <c r="S7227" s="52">
        <v>201512</v>
      </c>
      <c r="T7227" s="52" t="s">
        <v>47</v>
      </c>
      <c r="U7227" s="54">
        <v>0</v>
      </c>
      <c r="V7227" s="54">
        <v>-600335.22</v>
      </c>
      <c r="W7227" s="52" t="s">
        <v>1152</v>
      </c>
      <c r="X7227" s="52" t="s">
        <v>177</v>
      </c>
      <c r="Y7227" s="52" t="s">
        <v>1152</v>
      </c>
      <c r="Z7227" s="52" t="s">
        <v>48</v>
      </c>
      <c r="AA7227" s="52" t="s">
        <v>2481</v>
      </c>
      <c r="AB7227" s="52" t="s">
        <v>42</v>
      </c>
      <c r="AC7227" s="52" t="s">
        <v>3407</v>
      </c>
      <c r="AD7227" s="52" t="s">
        <v>51</v>
      </c>
      <c r="AE7227" s="52" t="s">
        <v>1152</v>
      </c>
      <c r="AF7227" s="52" t="s">
        <v>1152</v>
      </c>
    </row>
    <row r="7228" spans="1:32" x14ac:dyDescent="0.25">
      <c r="A7228" s="52" t="s">
        <v>35</v>
      </c>
      <c r="B7228" s="52" t="s">
        <v>36</v>
      </c>
      <c r="C7228" s="52" t="s">
        <v>37</v>
      </c>
      <c r="D7228" s="52" t="s">
        <v>121</v>
      </c>
      <c r="E7228" s="52" t="s">
        <v>122</v>
      </c>
      <c r="F7228" s="52" t="s">
        <v>123</v>
      </c>
      <c r="G7228" s="52" t="s">
        <v>124</v>
      </c>
      <c r="H7228" s="52" t="s">
        <v>124</v>
      </c>
      <c r="I7228" s="52" t="s">
        <v>42</v>
      </c>
      <c r="J7228" s="52" t="s">
        <v>174</v>
      </c>
      <c r="K7228" s="52" t="s">
        <v>174</v>
      </c>
      <c r="L7228" s="52" t="s">
        <v>43</v>
      </c>
      <c r="M7228" s="52" t="s">
        <v>44</v>
      </c>
      <c r="N7228" s="52" t="s">
        <v>150</v>
      </c>
      <c r="O7228" s="52" t="s">
        <v>1562</v>
      </c>
      <c r="P7228" s="52" t="s">
        <v>1152</v>
      </c>
      <c r="Q7228" s="52" t="s">
        <v>2484</v>
      </c>
      <c r="R7228" s="52" t="s">
        <v>1152</v>
      </c>
      <c r="S7228" s="52">
        <v>201512</v>
      </c>
      <c r="T7228" s="52" t="s">
        <v>52</v>
      </c>
      <c r="U7228" s="54">
        <v>0</v>
      </c>
      <c r="V7228" s="54">
        <v>175329</v>
      </c>
      <c r="W7228" s="52" t="s">
        <v>1152</v>
      </c>
      <c r="X7228" s="52" t="s">
        <v>1152</v>
      </c>
      <c r="Y7228" s="52" t="s">
        <v>1152</v>
      </c>
      <c r="Z7228" s="52" t="s">
        <v>48</v>
      </c>
      <c r="AA7228" s="52" t="s">
        <v>2363</v>
      </c>
      <c r="AB7228" s="52" t="s">
        <v>42</v>
      </c>
      <c r="AC7228" s="52" t="s">
        <v>3416</v>
      </c>
      <c r="AD7228" s="52" t="s">
        <v>51</v>
      </c>
      <c r="AE7228" s="52" t="s">
        <v>1152</v>
      </c>
      <c r="AF7228" s="52" t="s">
        <v>1152</v>
      </c>
    </row>
    <row r="7229" spans="1:32" x14ac:dyDescent="0.25">
      <c r="A7229" s="52" t="s">
        <v>35</v>
      </c>
      <c r="B7229" s="52" t="s">
        <v>36</v>
      </c>
      <c r="C7229" s="52" t="s">
        <v>37</v>
      </c>
      <c r="D7229" s="52" t="s">
        <v>121</v>
      </c>
      <c r="E7229" s="52" t="s">
        <v>122</v>
      </c>
      <c r="F7229" s="52" t="s">
        <v>123</v>
      </c>
      <c r="G7229" s="52" t="s">
        <v>124</v>
      </c>
      <c r="H7229" s="52" t="s">
        <v>124</v>
      </c>
      <c r="I7229" s="52" t="s">
        <v>42</v>
      </c>
      <c r="J7229" s="52" t="s">
        <v>182</v>
      </c>
      <c r="K7229" s="52" t="s">
        <v>182</v>
      </c>
      <c r="L7229" s="52" t="s">
        <v>43</v>
      </c>
      <c r="M7229" s="52" t="s">
        <v>44</v>
      </c>
      <c r="N7229" s="52" t="s">
        <v>150</v>
      </c>
      <c r="O7229" s="52" t="s">
        <v>1562</v>
      </c>
      <c r="P7229" s="52" t="s">
        <v>1152</v>
      </c>
      <c r="Q7229" s="52" t="s">
        <v>2484</v>
      </c>
      <c r="R7229" s="52" t="s">
        <v>1152</v>
      </c>
      <c r="S7229" s="52">
        <v>201512</v>
      </c>
      <c r="T7229" s="52" t="s">
        <v>52</v>
      </c>
      <c r="U7229" s="54">
        <v>0</v>
      </c>
      <c r="V7229" s="54">
        <v>1548622</v>
      </c>
      <c r="W7229" s="52" t="s">
        <v>1152</v>
      </c>
      <c r="X7229" s="52" t="s">
        <v>1152</v>
      </c>
      <c r="Y7229" s="52" t="s">
        <v>1152</v>
      </c>
      <c r="Z7229" s="52" t="s">
        <v>48</v>
      </c>
      <c r="AA7229" s="52" t="s">
        <v>2363</v>
      </c>
      <c r="AB7229" s="52" t="s">
        <v>42</v>
      </c>
      <c r="AC7229" s="52" t="s">
        <v>3416</v>
      </c>
      <c r="AD7229" s="52" t="s">
        <v>51</v>
      </c>
      <c r="AE7229" s="52" t="s">
        <v>1152</v>
      </c>
      <c r="AF7229" s="52" t="s">
        <v>1152</v>
      </c>
    </row>
    <row r="7230" spans="1:32" x14ac:dyDescent="0.25">
      <c r="A7230" s="52" t="s">
        <v>35</v>
      </c>
      <c r="B7230" s="52" t="s">
        <v>36</v>
      </c>
      <c r="C7230" s="52" t="s">
        <v>37</v>
      </c>
      <c r="D7230" s="52" t="s">
        <v>121</v>
      </c>
      <c r="E7230" s="52" t="s">
        <v>122</v>
      </c>
      <c r="F7230" s="52" t="s">
        <v>123</v>
      </c>
      <c r="G7230" s="52" t="s">
        <v>124</v>
      </c>
      <c r="H7230" s="52" t="s">
        <v>124</v>
      </c>
      <c r="I7230" s="52" t="s">
        <v>42</v>
      </c>
      <c r="J7230" s="52" t="s">
        <v>174</v>
      </c>
      <c r="K7230" s="52" t="s">
        <v>174</v>
      </c>
      <c r="L7230" s="52" t="s">
        <v>43</v>
      </c>
      <c r="M7230" s="52" t="s">
        <v>44</v>
      </c>
      <c r="N7230" s="52" t="s">
        <v>150</v>
      </c>
      <c r="O7230" s="52" t="s">
        <v>1534</v>
      </c>
      <c r="P7230" s="52" t="s">
        <v>1152</v>
      </c>
      <c r="Q7230" s="52" t="s">
        <v>1535</v>
      </c>
      <c r="R7230" s="52" t="s">
        <v>3405</v>
      </c>
      <c r="S7230" s="52">
        <v>201512</v>
      </c>
      <c r="T7230" s="52" t="s">
        <v>52</v>
      </c>
      <c r="U7230" s="54">
        <v>0</v>
      </c>
      <c r="V7230" s="54">
        <v>68956.97</v>
      </c>
      <c r="W7230" s="52" t="s">
        <v>1152</v>
      </c>
      <c r="X7230" s="52" t="s">
        <v>177</v>
      </c>
      <c r="Y7230" s="52" t="s">
        <v>1152</v>
      </c>
      <c r="Z7230" s="52" t="s">
        <v>48</v>
      </c>
      <c r="AA7230" s="52" t="s">
        <v>2481</v>
      </c>
      <c r="AB7230" s="52" t="s">
        <v>42</v>
      </c>
      <c r="AC7230" s="52" t="s">
        <v>3406</v>
      </c>
      <c r="AD7230" s="52" t="s">
        <v>51</v>
      </c>
      <c r="AE7230" s="52" t="s">
        <v>1152</v>
      </c>
      <c r="AF7230" s="52" t="s">
        <v>1152</v>
      </c>
    </row>
    <row r="7231" spans="1:32" x14ac:dyDescent="0.25">
      <c r="A7231" s="52" t="s">
        <v>35</v>
      </c>
      <c r="B7231" s="52" t="s">
        <v>36</v>
      </c>
      <c r="C7231" s="52" t="s">
        <v>37</v>
      </c>
      <c r="D7231" s="52" t="s">
        <v>121</v>
      </c>
      <c r="E7231" s="52" t="s">
        <v>122</v>
      </c>
      <c r="F7231" s="52" t="s">
        <v>123</v>
      </c>
      <c r="G7231" s="52" t="s">
        <v>124</v>
      </c>
      <c r="H7231" s="52" t="s">
        <v>124</v>
      </c>
      <c r="I7231" s="52" t="s">
        <v>42</v>
      </c>
      <c r="J7231" s="52" t="s">
        <v>182</v>
      </c>
      <c r="K7231" s="52" t="s">
        <v>182</v>
      </c>
      <c r="L7231" s="52" t="s">
        <v>43</v>
      </c>
      <c r="M7231" s="52" t="s">
        <v>44</v>
      </c>
      <c r="N7231" s="52" t="s">
        <v>180</v>
      </c>
      <c r="O7231" s="52" t="s">
        <v>1534</v>
      </c>
      <c r="P7231" s="52" t="s">
        <v>1152</v>
      </c>
      <c r="Q7231" s="52" t="s">
        <v>1535</v>
      </c>
      <c r="R7231" s="52" t="s">
        <v>1152</v>
      </c>
      <c r="S7231" s="52">
        <v>201512</v>
      </c>
      <c r="T7231" s="52" t="s">
        <v>52</v>
      </c>
      <c r="U7231" s="54">
        <v>0</v>
      </c>
      <c r="V7231" s="54">
        <v>1174907.46</v>
      </c>
      <c r="W7231" s="52" t="s">
        <v>1152</v>
      </c>
      <c r="X7231" s="52" t="s">
        <v>177</v>
      </c>
      <c r="Y7231" s="52" t="s">
        <v>1152</v>
      </c>
      <c r="Z7231" s="52" t="s">
        <v>48</v>
      </c>
      <c r="AA7231" s="52" t="s">
        <v>2481</v>
      </c>
      <c r="AB7231" s="52" t="s">
        <v>42</v>
      </c>
      <c r="AC7231" s="52" t="s">
        <v>3406</v>
      </c>
      <c r="AD7231" s="52" t="s">
        <v>51</v>
      </c>
      <c r="AE7231" s="52" t="s">
        <v>1152</v>
      </c>
      <c r="AF7231" s="52" t="s">
        <v>1152</v>
      </c>
    </row>
    <row r="7232" spans="1:32" x14ac:dyDescent="0.25">
      <c r="A7232" s="52" t="s">
        <v>35</v>
      </c>
      <c r="B7232" s="52" t="s">
        <v>36</v>
      </c>
      <c r="C7232" s="52" t="s">
        <v>37</v>
      </c>
      <c r="D7232" s="52" t="s">
        <v>121</v>
      </c>
      <c r="E7232" s="52" t="s">
        <v>122</v>
      </c>
      <c r="F7232" s="52" t="s">
        <v>123</v>
      </c>
      <c r="G7232" s="52" t="s">
        <v>124</v>
      </c>
      <c r="H7232" s="52" t="s">
        <v>124</v>
      </c>
      <c r="I7232" s="52" t="s">
        <v>42</v>
      </c>
      <c r="J7232" s="52" t="s">
        <v>174</v>
      </c>
      <c r="K7232" s="52" t="s">
        <v>174</v>
      </c>
      <c r="L7232" s="52" t="s">
        <v>43</v>
      </c>
      <c r="M7232" s="52" t="s">
        <v>44</v>
      </c>
      <c r="N7232" s="52" t="s">
        <v>150</v>
      </c>
      <c r="O7232" s="52" t="s">
        <v>1562</v>
      </c>
      <c r="P7232" s="52" t="s">
        <v>1152</v>
      </c>
      <c r="Q7232" s="52" t="s">
        <v>2484</v>
      </c>
      <c r="R7232" s="52" t="s">
        <v>1152</v>
      </c>
      <c r="S7232" s="52">
        <v>201512</v>
      </c>
      <c r="T7232" s="52" t="s">
        <v>47</v>
      </c>
      <c r="U7232" s="54">
        <v>0</v>
      </c>
      <c r="V7232" s="54">
        <v>-139285</v>
      </c>
      <c r="W7232" s="52" t="s">
        <v>1152</v>
      </c>
      <c r="X7232" s="52" t="s">
        <v>1152</v>
      </c>
      <c r="Y7232" s="52" t="s">
        <v>1152</v>
      </c>
      <c r="Z7232" s="52" t="s">
        <v>48</v>
      </c>
      <c r="AA7232" s="52" t="s">
        <v>2363</v>
      </c>
      <c r="AB7232" s="52" t="s">
        <v>42</v>
      </c>
      <c r="AC7232" s="52" t="s">
        <v>3417</v>
      </c>
      <c r="AD7232" s="52" t="s">
        <v>51</v>
      </c>
      <c r="AE7232" s="52" t="s">
        <v>1152</v>
      </c>
      <c r="AF7232" s="52" t="s">
        <v>1152</v>
      </c>
    </row>
    <row r="7233" spans="1:32" x14ac:dyDescent="0.25">
      <c r="A7233" s="52" t="s">
        <v>35</v>
      </c>
      <c r="B7233" s="52" t="s">
        <v>36</v>
      </c>
      <c r="C7233" s="52" t="s">
        <v>37</v>
      </c>
      <c r="D7233" s="52" t="s">
        <v>121</v>
      </c>
      <c r="E7233" s="52" t="s">
        <v>122</v>
      </c>
      <c r="F7233" s="52" t="s">
        <v>123</v>
      </c>
      <c r="G7233" s="52" t="s">
        <v>124</v>
      </c>
      <c r="H7233" s="52" t="s">
        <v>124</v>
      </c>
      <c r="I7233" s="52" t="s">
        <v>42</v>
      </c>
      <c r="J7233" s="52" t="s">
        <v>174</v>
      </c>
      <c r="K7233" s="52" t="s">
        <v>174</v>
      </c>
      <c r="L7233" s="52" t="s">
        <v>43</v>
      </c>
      <c r="M7233" s="52" t="s">
        <v>44</v>
      </c>
      <c r="N7233" s="52" t="s">
        <v>150</v>
      </c>
      <c r="O7233" s="52" t="s">
        <v>1562</v>
      </c>
      <c r="P7233" s="52" t="s">
        <v>1152</v>
      </c>
      <c r="Q7233" s="52" t="s">
        <v>3418</v>
      </c>
      <c r="R7233" s="52" t="s">
        <v>1152</v>
      </c>
      <c r="S7233" s="52">
        <v>201512</v>
      </c>
      <c r="T7233" s="52" t="s">
        <v>52</v>
      </c>
      <c r="U7233" s="54">
        <v>0</v>
      </c>
      <c r="V7233" s="54">
        <v>139285</v>
      </c>
      <c r="W7233" s="52" t="s">
        <v>1152</v>
      </c>
      <c r="X7233" s="52" t="s">
        <v>1152</v>
      </c>
      <c r="Y7233" s="52" t="s">
        <v>1152</v>
      </c>
      <c r="Z7233" s="52" t="s">
        <v>48</v>
      </c>
      <c r="AA7233" s="52" t="s">
        <v>2363</v>
      </c>
      <c r="AB7233" s="52" t="s">
        <v>42</v>
      </c>
      <c r="AC7233" s="52" t="s">
        <v>3419</v>
      </c>
      <c r="AD7233" s="52" t="s">
        <v>51</v>
      </c>
      <c r="AE7233" s="52" t="s">
        <v>1152</v>
      </c>
      <c r="AF7233" s="52" t="s">
        <v>1152</v>
      </c>
    </row>
    <row r="7234" spans="1:32" x14ac:dyDescent="0.25">
      <c r="A7234" s="52" t="s">
        <v>35</v>
      </c>
      <c r="B7234" s="52" t="s">
        <v>36</v>
      </c>
      <c r="C7234" s="52" t="s">
        <v>37</v>
      </c>
      <c r="D7234" s="52" t="s">
        <v>121</v>
      </c>
      <c r="E7234" s="52" t="s">
        <v>122</v>
      </c>
      <c r="F7234" s="52" t="s">
        <v>123</v>
      </c>
      <c r="G7234" s="52" t="s">
        <v>124</v>
      </c>
      <c r="H7234" s="52" t="s">
        <v>124</v>
      </c>
      <c r="I7234" s="52" t="s">
        <v>42</v>
      </c>
      <c r="J7234" s="52" t="s">
        <v>182</v>
      </c>
      <c r="K7234" s="52" t="s">
        <v>182</v>
      </c>
      <c r="L7234" s="52" t="s">
        <v>43</v>
      </c>
      <c r="M7234" s="52" t="s">
        <v>44</v>
      </c>
      <c r="N7234" s="52" t="s">
        <v>150</v>
      </c>
      <c r="O7234" s="52" t="s">
        <v>1562</v>
      </c>
      <c r="P7234" s="52" t="s">
        <v>1152</v>
      </c>
      <c r="Q7234" s="52" t="s">
        <v>3418</v>
      </c>
      <c r="R7234" s="52" t="s">
        <v>1152</v>
      </c>
      <c r="S7234" s="52">
        <v>201512</v>
      </c>
      <c r="T7234" s="52" t="s">
        <v>52</v>
      </c>
      <c r="U7234" s="54">
        <v>0</v>
      </c>
      <c r="V7234" s="54">
        <v>552810</v>
      </c>
      <c r="W7234" s="52" t="s">
        <v>1152</v>
      </c>
      <c r="X7234" s="52" t="s">
        <v>1152</v>
      </c>
      <c r="Y7234" s="52" t="s">
        <v>1152</v>
      </c>
      <c r="Z7234" s="52" t="s">
        <v>48</v>
      </c>
      <c r="AA7234" s="52" t="s">
        <v>2363</v>
      </c>
      <c r="AB7234" s="52" t="s">
        <v>42</v>
      </c>
      <c r="AC7234" s="52" t="s">
        <v>3419</v>
      </c>
      <c r="AD7234" s="52" t="s">
        <v>51</v>
      </c>
      <c r="AE7234" s="52" t="s">
        <v>1152</v>
      </c>
      <c r="AF7234" s="52" t="s">
        <v>1152</v>
      </c>
    </row>
    <row r="7235" spans="1:32" x14ac:dyDescent="0.25">
      <c r="A7235" s="52" t="s">
        <v>35</v>
      </c>
      <c r="B7235" s="52" t="s">
        <v>36</v>
      </c>
      <c r="C7235" s="52" t="s">
        <v>37</v>
      </c>
      <c r="D7235" s="52" t="s">
        <v>121</v>
      </c>
      <c r="E7235" s="52" t="s">
        <v>122</v>
      </c>
      <c r="F7235" s="52" t="s">
        <v>123</v>
      </c>
      <c r="G7235" s="52" t="s">
        <v>124</v>
      </c>
      <c r="H7235" s="52" t="s">
        <v>124</v>
      </c>
      <c r="I7235" s="52" t="s">
        <v>42</v>
      </c>
      <c r="J7235" s="52" t="s">
        <v>652</v>
      </c>
      <c r="K7235" s="52" t="s">
        <v>652</v>
      </c>
      <c r="L7235" s="52" t="s">
        <v>43</v>
      </c>
      <c r="M7235" s="52" t="s">
        <v>44</v>
      </c>
      <c r="N7235" s="52" t="s">
        <v>180</v>
      </c>
      <c r="O7235" s="52" t="s">
        <v>1534</v>
      </c>
      <c r="P7235" s="52" t="s">
        <v>1152</v>
      </c>
      <c r="Q7235" s="52" t="s">
        <v>1535</v>
      </c>
      <c r="R7235" s="52" t="s">
        <v>1152</v>
      </c>
      <c r="S7235" s="52">
        <v>201512</v>
      </c>
      <c r="T7235" s="52" t="s">
        <v>47</v>
      </c>
      <c r="U7235" s="54">
        <v>0</v>
      </c>
      <c r="V7235" s="54">
        <v>-622032.72</v>
      </c>
      <c r="W7235" s="52" t="s">
        <v>1152</v>
      </c>
      <c r="X7235" s="52" t="s">
        <v>177</v>
      </c>
      <c r="Y7235" s="52" t="s">
        <v>1152</v>
      </c>
      <c r="Z7235" s="52" t="s">
        <v>48</v>
      </c>
      <c r="AA7235" s="52" t="s">
        <v>2481</v>
      </c>
      <c r="AB7235" s="52" t="s">
        <v>42</v>
      </c>
      <c r="AC7235" s="52" t="s">
        <v>3407</v>
      </c>
      <c r="AD7235" s="52" t="s">
        <v>51</v>
      </c>
      <c r="AE7235" s="52" t="s">
        <v>1152</v>
      </c>
      <c r="AF7235" s="52" t="s">
        <v>1152</v>
      </c>
    </row>
    <row r="7236" spans="1:32" x14ac:dyDescent="0.25">
      <c r="A7236" s="52" t="s">
        <v>35</v>
      </c>
      <c r="B7236" s="52" t="s">
        <v>36</v>
      </c>
      <c r="C7236" s="52" t="s">
        <v>37</v>
      </c>
      <c r="D7236" s="52" t="s">
        <v>121</v>
      </c>
      <c r="E7236" s="52" t="s">
        <v>122</v>
      </c>
      <c r="F7236" s="52" t="s">
        <v>123</v>
      </c>
      <c r="G7236" s="52" t="s">
        <v>124</v>
      </c>
      <c r="H7236" s="52" t="s">
        <v>124</v>
      </c>
      <c r="I7236" s="52" t="s">
        <v>42</v>
      </c>
      <c r="J7236" s="52" t="s">
        <v>652</v>
      </c>
      <c r="K7236" s="52" t="s">
        <v>652</v>
      </c>
      <c r="L7236" s="52" t="s">
        <v>43</v>
      </c>
      <c r="M7236" s="52" t="s">
        <v>44</v>
      </c>
      <c r="N7236" s="52" t="s">
        <v>180</v>
      </c>
      <c r="O7236" s="52" t="s">
        <v>1534</v>
      </c>
      <c r="P7236" s="52" t="s">
        <v>1152</v>
      </c>
      <c r="Q7236" s="52" t="s">
        <v>1535</v>
      </c>
      <c r="R7236" s="52" t="s">
        <v>3404</v>
      </c>
      <c r="S7236" s="52">
        <v>201512</v>
      </c>
      <c r="T7236" s="52" t="s">
        <v>47</v>
      </c>
      <c r="U7236" s="54">
        <v>0</v>
      </c>
      <c r="V7236" s="54">
        <v>-757961.68</v>
      </c>
      <c r="W7236" s="52" t="s">
        <v>1152</v>
      </c>
      <c r="X7236" s="52" t="s">
        <v>177</v>
      </c>
      <c r="Y7236" s="52" t="s">
        <v>1152</v>
      </c>
      <c r="Z7236" s="52" t="s">
        <v>48</v>
      </c>
      <c r="AA7236" s="52" t="s">
        <v>2481</v>
      </c>
      <c r="AB7236" s="52" t="s">
        <v>42</v>
      </c>
      <c r="AC7236" s="52" t="s">
        <v>3407</v>
      </c>
      <c r="AD7236" s="52" t="s">
        <v>51</v>
      </c>
      <c r="AE7236" s="52" t="s">
        <v>1152</v>
      </c>
      <c r="AF7236" s="52" t="s">
        <v>1152</v>
      </c>
    </row>
    <row r="7237" spans="1:32" x14ac:dyDescent="0.25">
      <c r="A7237" s="52" t="s">
        <v>35</v>
      </c>
      <c r="B7237" s="52" t="s">
        <v>36</v>
      </c>
      <c r="C7237" s="52" t="s">
        <v>37</v>
      </c>
      <c r="D7237" s="52" t="s">
        <v>121</v>
      </c>
      <c r="E7237" s="52" t="s">
        <v>122</v>
      </c>
      <c r="F7237" s="52" t="s">
        <v>123</v>
      </c>
      <c r="G7237" s="52" t="s">
        <v>124</v>
      </c>
      <c r="H7237" s="52" t="s">
        <v>124</v>
      </c>
      <c r="I7237" s="52" t="s">
        <v>42</v>
      </c>
      <c r="J7237" s="52" t="s">
        <v>652</v>
      </c>
      <c r="K7237" s="52" t="s">
        <v>652</v>
      </c>
      <c r="L7237" s="52" t="s">
        <v>43</v>
      </c>
      <c r="M7237" s="52" t="s">
        <v>44</v>
      </c>
      <c r="N7237" s="52" t="s">
        <v>150</v>
      </c>
      <c r="O7237" s="52" t="s">
        <v>1534</v>
      </c>
      <c r="P7237" s="52" t="s">
        <v>1152</v>
      </c>
      <c r="Q7237" s="52" t="s">
        <v>1535</v>
      </c>
      <c r="R7237" s="52" t="s">
        <v>3404</v>
      </c>
      <c r="S7237" s="52">
        <v>201512</v>
      </c>
      <c r="T7237" s="52" t="s">
        <v>47</v>
      </c>
      <c r="U7237" s="54">
        <v>0</v>
      </c>
      <c r="V7237" s="54">
        <v>-38.1</v>
      </c>
      <c r="W7237" s="52" t="s">
        <v>1152</v>
      </c>
      <c r="X7237" s="52" t="s">
        <v>177</v>
      </c>
      <c r="Y7237" s="52" t="s">
        <v>1152</v>
      </c>
      <c r="Z7237" s="52" t="s">
        <v>48</v>
      </c>
      <c r="AA7237" s="52" t="s">
        <v>2481</v>
      </c>
      <c r="AB7237" s="52" t="s">
        <v>42</v>
      </c>
      <c r="AC7237" s="52" t="s">
        <v>3407</v>
      </c>
      <c r="AD7237" s="52" t="s">
        <v>51</v>
      </c>
      <c r="AE7237" s="52" t="s">
        <v>1152</v>
      </c>
      <c r="AF7237" s="52" t="s">
        <v>1152</v>
      </c>
    </row>
    <row r="7238" spans="1:32" x14ac:dyDescent="0.25">
      <c r="A7238" s="52" t="s">
        <v>35</v>
      </c>
      <c r="B7238" s="52" t="s">
        <v>36</v>
      </c>
      <c r="C7238" s="52" t="s">
        <v>37</v>
      </c>
      <c r="D7238" s="52" t="s">
        <v>121</v>
      </c>
      <c r="E7238" s="52" t="s">
        <v>122</v>
      </c>
      <c r="F7238" s="52" t="s">
        <v>123</v>
      </c>
      <c r="G7238" s="52" t="s">
        <v>124</v>
      </c>
      <c r="H7238" s="52" t="s">
        <v>124</v>
      </c>
      <c r="I7238" s="52" t="s">
        <v>42</v>
      </c>
      <c r="J7238" s="52" t="s">
        <v>652</v>
      </c>
      <c r="K7238" s="52" t="s">
        <v>652</v>
      </c>
      <c r="L7238" s="52" t="s">
        <v>43</v>
      </c>
      <c r="M7238" s="52" t="s">
        <v>44</v>
      </c>
      <c r="N7238" s="52" t="s">
        <v>150</v>
      </c>
      <c r="O7238" s="52" t="s">
        <v>1562</v>
      </c>
      <c r="P7238" s="52" t="s">
        <v>1152</v>
      </c>
      <c r="Q7238" s="52" t="s">
        <v>2484</v>
      </c>
      <c r="R7238" s="52" t="s">
        <v>1152</v>
      </c>
      <c r="S7238" s="52">
        <v>201512</v>
      </c>
      <c r="T7238" s="52" t="s">
        <v>52</v>
      </c>
      <c r="U7238" s="54">
        <v>0</v>
      </c>
      <c r="V7238" s="54">
        <v>672901</v>
      </c>
      <c r="W7238" s="52" t="s">
        <v>1152</v>
      </c>
      <c r="X7238" s="52" t="s">
        <v>1152</v>
      </c>
      <c r="Y7238" s="52" t="s">
        <v>1152</v>
      </c>
      <c r="Z7238" s="52" t="s">
        <v>48</v>
      </c>
      <c r="AA7238" s="52" t="s">
        <v>2363</v>
      </c>
      <c r="AB7238" s="52" t="s">
        <v>42</v>
      </c>
      <c r="AC7238" s="52" t="s">
        <v>3416</v>
      </c>
      <c r="AD7238" s="52" t="s">
        <v>51</v>
      </c>
      <c r="AE7238" s="52" t="s">
        <v>1152</v>
      </c>
      <c r="AF7238" s="52" t="s">
        <v>1152</v>
      </c>
    </row>
    <row r="7239" spans="1:32" x14ac:dyDescent="0.25">
      <c r="A7239" s="52" t="s">
        <v>35</v>
      </c>
      <c r="B7239" s="52" t="s">
        <v>36</v>
      </c>
      <c r="C7239" s="52" t="s">
        <v>37</v>
      </c>
      <c r="D7239" s="52" t="s">
        <v>121</v>
      </c>
      <c r="E7239" s="52" t="s">
        <v>122</v>
      </c>
      <c r="F7239" s="52" t="s">
        <v>123</v>
      </c>
      <c r="G7239" s="52" t="s">
        <v>124</v>
      </c>
      <c r="H7239" s="52" t="s">
        <v>124</v>
      </c>
      <c r="I7239" s="52" t="s">
        <v>42</v>
      </c>
      <c r="J7239" s="52" t="s">
        <v>652</v>
      </c>
      <c r="K7239" s="52" t="s">
        <v>652</v>
      </c>
      <c r="L7239" s="52" t="s">
        <v>43</v>
      </c>
      <c r="M7239" s="52" t="s">
        <v>44</v>
      </c>
      <c r="N7239" s="52" t="s">
        <v>180</v>
      </c>
      <c r="O7239" s="52" t="s">
        <v>1534</v>
      </c>
      <c r="P7239" s="52" t="s">
        <v>1152</v>
      </c>
      <c r="Q7239" s="52" t="s">
        <v>1535</v>
      </c>
      <c r="R7239" s="52" t="s">
        <v>3405</v>
      </c>
      <c r="S7239" s="52">
        <v>201512</v>
      </c>
      <c r="T7239" s="52" t="s">
        <v>52</v>
      </c>
      <c r="U7239" s="54">
        <v>0</v>
      </c>
      <c r="V7239" s="54">
        <v>1132821.75</v>
      </c>
      <c r="W7239" s="52" t="s">
        <v>1152</v>
      </c>
      <c r="X7239" s="52" t="s">
        <v>177</v>
      </c>
      <c r="Y7239" s="52" t="s">
        <v>1152</v>
      </c>
      <c r="Z7239" s="52" t="s">
        <v>48</v>
      </c>
      <c r="AA7239" s="52" t="s">
        <v>2481</v>
      </c>
      <c r="AB7239" s="52" t="s">
        <v>42</v>
      </c>
      <c r="AC7239" s="52" t="s">
        <v>3406</v>
      </c>
      <c r="AD7239" s="52" t="s">
        <v>51</v>
      </c>
      <c r="AE7239" s="52" t="s">
        <v>1152</v>
      </c>
      <c r="AF7239" s="52" t="s">
        <v>1152</v>
      </c>
    </row>
    <row r="7240" spans="1:32" x14ac:dyDescent="0.25">
      <c r="A7240" s="52" t="s">
        <v>35</v>
      </c>
      <c r="B7240" s="52" t="s">
        <v>36</v>
      </c>
      <c r="C7240" s="52" t="s">
        <v>37</v>
      </c>
      <c r="D7240" s="52" t="s">
        <v>121</v>
      </c>
      <c r="E7240" s="52" t="s">
        <v>122</v>
      </c>
      <c r="F7240" s="52" t="s">
        <v>123</v>
      </c>
      <c r="G7240" s="52" t="s">
        <v>124</v>
      </c>
      <c r="H7240" s="52" t="s">
        <v>124</v>
      </c>
      <c r="I7240" s="52" t="s">
        <v>42</v>
      </c>
      <c r="J7240" s="52" t="s">
        <v>652</v>
      </c>
      <c r="K7240" s="52" t="s">
        <v>652</v>
      </c>
      <c r="L7240" s="52" t="s">
        <v>43</v>
      </c>
      <c r="M7240" s="52" t="s">
        <v>44</v>
      </c>
      <c r="N7240" s="52" t="s">
        <v>180</v>
      </c>
      <c r="O7240" s="52" t="s">
        <v>1534</v>
      </c>
      <c r="P7240" s="52" t="s">
        <v>1152</v>
      </c>
      <c r="Q7240" s="52" t="s">
        <v>1535</v>
      </c>
      <c r="R7240" s="52" t="s">
        <v>1152</v>
      </c>
      <c r="S7240" s="52">
        <v>201512</v>
      </c>
      <c r="T7240" s="52" t="s">
        <v>52</v>
      </c>
      <c r="U7240" s="54">
        <v>0</v>
      </c>
      <c r="V7240" s="54">
        <v>622032.72</v>
      </c>
      <c r="W7240" s="52" t="s">
        <v>1152</v>
      </c>
      <c r="X7240" s="52" t="s">
        <v>177</v>
      </c>
      <c r="Y7240" s="52" t="s">
        <v>1152</v>
      </c>
      <c r="Z7240" s="52" t="s">
        <v>48</v>
      </c>
      <c r="AA7240" s="52" t="s">
        <v>2481</v>
      </c>
      <c r="AB7240" s="52" t="s">
        <v>42</v>
      </c>
      <c r="AC7240" s="52" t="s">
        <v>3406</v>
      </c>
      <c r="AD7240" s="52" t="s">
        <v>51</v>
      </c>
      <c r="AE7240" s="52" t="s">
        <v>1152</v>
      </c>
      <c r="AF7240" s="52" t="s">
        <v>1152</v>
      </c>
    </row>
    <row r="7241" spans="1:32" x14ac:dyDescent="0.25">
      <c r="A7241" s="52" t="s">
        <v>35</v>
      </c>
      <c r="B7241" s="52" t="s">
        <v>36</v>
      </c>
      <c r="C7241" s="52" t="s">
        <v>37</v>
      </c>
      <c r="D7241" s="52" t="s">
        <v>121</v>
      </c>
      <c r="E7241" s="52" t="s">
        <v>122</v>
      </c>
      <c r="F7241" s="52" t="s">
        <v>123</v>
      </c>
      <c r="G7241" s="52" t="s">
        <v>124</v>
      </c>
      <c r="H7241" s="52" t="s">
        <v>124</v>
      </c>
      <c r="I7241" s="52" t="s">
        <v>42</v>
      </c>
      <c r="J7241" s="52" t="s">
        <v>652</v>
      </c>
      <c r="K7241" s="52" t="s">
        <v>652</v>
      </c>
      <c r="L7241" s="52" t="s">
        <v>43</v>
      </c>
      <c r="M7241" s="52" t="s">
        <v>44</v>
      </c>
      <c r="N7241" s="52" t="s">
        <v>150</v>
      </c>
      <c r="O7241" s="52" t="s">
        <v>1562</v>
      </c>
      <c r="P7241" s="52" t="s">
        <v>1152</v>
      </c>
      <c r="Q7241" s="52" t="s">
        <v>3418</v>
      </c>
      <c r="R7241" s="52" t="s">
        <v>1152</v>
      </c>
      <c r="S7241" s="52">
        <v>201512</v>
      </c>
      <c r="T7241" s="52" t="s">
        <v>52</v>
      </c>
      <c r="U7241" s="54">
        <v>0</v>
      </c>
      <c r="V7241" s="54">
        <v>252051</v>
      </c>
      <c r="W7241" s="52" t="s">
        <v>1152</v>
      </c>
      <c r="X7241" s="52" t="s">
        <v>1152</v>
      </c>
      <c r="Y7241" s="52" t="s">
        <v>1152</v>
      </c>
      <c r="Z7241" s="52" t="s">
        <v>48</v>
      </c>
      <c r="AA7241" s="52" t="s">
        <v>2363</v>
      </c>
      <c r="AB7241" s="52" t="s">
        <v>42</v>
      </c>
      <c r="AC7241" s="52" t="s">
        <v>3419</v>
      </c>
      <c r="AD7241" s="52" t="s">
        <v>51</v>
      </c>
      <c r="AE7241" s="52" t="s">
        <v>1152</v>
      </c>
      <c r="AF7241" s="52" t="s">
        <v>1152</v>
      </c>
    </row>
    <row r="7242" spans="1:32" x14ac:dyDescent="0.25">
      <c r="A7242" s="52" t="s">
        <v>35</v>
      </c>
      <c r="B7242" s="52" t="s">
        <v>36</v>
      </c>
      <c r="C7242" s="52" t="s">
        <v>37</v>
      </c>
      <c r="D7242" s="52" t="s">
        <v>121</v>
      </c>
      <c r="E7242" s="52" t="s">
        <v>122</v>
      </c>
      <c r="F7242" s="52" t="s">
        <v>123</v>
      </c>
      <c r="G7242" s="52" t="s">
        <v>124</v>
      </c>
      <c r="H7242" s="52" t="s">
        <v>124</v>
      </c>
      <c r="I7242" s="52" t="s">
        <v>42</v>
      </c>
      <c r="J7242" s="52" t="s">
        <v>532</v>
      </c>
      <c r="K7242" s="52" t="s">
        <v>532</v>
      </c>
      <c r="L7242" s="52" t="s">
        <v>43</v>
      </c>
      <c r="M7242" s="52" t="s">
        <v>44</v>
      </c>
      <c r="N7242" s="52" t="s">
        <v>180</v>
      </c>
      <c r="O7242" s="52" t="s">
        <v>1534</v>
      </c>
      <c r="P7242" s="52" t="s">
        <v>1152</v>
      </c>
      <c r="Q7242" s="52" t="s">
        <v>1535</v>
      </c>
      <c r="R7242" s="52" t="s">
        <v>1152</v>
      </c>
      <c r="S7242" s="52">
        <v>201512</v>
      </c>
      <c r="T7242" s="52" t="s">
        <v>47</v>
      </c>
      <c r="U7242" s="54">
        <v>0</v>
      </c>
      <c r="V7242" s="54">
        <v>-96280.14</v>
      </c>
      <c r="W7242" s="52" t="s">
        <v>1152</v>
      </c>
      <c r="X7242" s="52" t="s">
        <v>177</v>
      </c>
      <c r="Y7242" s="52" t="s">
        <v>1152</v>
      </c>
      <c r="Z7242" s="52" t="s">
        <v>48</v>
      </c>
      <c r="AA7242" s="52" t="s">
        <v>2481</v>
      </c>
      <c r="AB7242" s="52" t="s">
        <v>42</v>
      </c>
      <c r="AC7242" s="52" t="s">
        <v>3407</v>
      </c>
      <c r="AD7242" s="52" t="s">
        <v>51</v>
      </c>
      <c r="AE7242" s="52" t="s">
        <v>1152</v>
      </c>
      <c r="AF7242" s="52" t="s">
        <v>1152</v>
      </c>
    </row>
    <row r="7243" spans="1:32" x14ac:dyDescent="0.25">
      <c r="A7243" s="52" t="s">
        <v>35</v>
      </c>
      <c r="B7243" s="52" t="s">
        <v>36</v>
      </c>
      <c r="C7243" s="52" t="s">
        <v>37</v>
      </c>
      <c r="D7243" s="52" t="s">
        <v>121</v>
      </c>
      <c r="E7243" s="52" t="s">
        <v>122</v>
      </c>
      <c r="F7243" s="52" t="s">
        <v>123</v>
      </c>
      <c r="G7243" s="52" t="s">
        <v>124</v>
      </c>
      <c r="H7243" s="52" t="s">
        <v>124</v>
      </c>
      <c r="I7243" s="52" t="s">
        <v>42</v>
      </c>
      <c r="J7243" s="52" t="s">
        <v>532</v>
      </c>
      <c r="K7243" s="52" t="s">
        <v>532</v>
      </c>
      <c r="L7243" s="52" t="s">
        <v>43</v>
      </c>
      <c r="M7243" s="52" t="s">
        <v>44</v>
      </c>
      <c r="N7243" s="52" t="s">
        <v>180</v>
      </c>
      <c r="O7243" s="52" t="s">
        <v>1534</v>
      </c>
      <c r="P7243" s="52" t="s">
        <v>1152</v>
      </c>
      <c r="Q7243" s="52" t="s">
        <v>1535</v>
      </c>
      <c r="R7243" s="52" t="s">
        <v>3404</v>
      </c>
      <c r="S7243" s="52">
        <v>201512</v>
      </c>
      <c r="T7243" s="52" t="s">
        <v>47</v>
      </c>
      <c r="U7243" s="54">
        <v>0</v>
      </c>
      <c r="V7243" s="54">
        <v>-257925.14</v>
      </c>
      <c r="W7243" s="52" t="s">
        <v>1152</v>
      </c>
      <c r="X7243" s="52" t="s">
        <v>177</v>
      </c>
      <c r="Y7243" s="52" t="s">
        <v>1152</v>
      </c>
      <c r="Z7243" s="52" t="s">
        <v>48</v>
      </c>
      <c r="AA7243" s="52" t="s">
        <v>2481</v>
      </c>
      <c r="AB7243" s="52" t="s">
        <v>42</v>
      </c>
      <c r="AC7243" s="52" t="s">
        <v>3407</v>
      </c>
      <c r="AD7243" s="52" t="s">
        <v>51</v>
      </c>
      <c r="AE7243" s="52" t="s">
        <v>1152</v>
      </c>
      <c r="AF7243" s="52" t="s">
        <v>1152</v>
      </c>
    </row>
    <row r="7244" spans="1:32" x14ac:dyDescent="0.25">
      <c r="A7244" s="52" t="s">
        <v>35</v>
      </c>
      <c r="B7244" s="52" t="s">
        <v>36</v>
      </c>
      <c r="C7244" s="52" t="s">
        <v>37</v>
      </c>
      <c r="D7244" s="52" t="s">
        <v>121</v>
      </c>
      <c r="E7244" s="52" t="s">
        <v>122</v>
      </c>
      <c r="F7244" s="52" t="s">
        <v>123</v>
      </c>
      <c r="G7244" s="52" t="s">
        <v>124</v>
      </c>
      <c r="H7244" s="52" t="s">
        <v>124</v>
      </c>
      <c r="I7244" s="52" t="s">
        <v>42</v>
      </c>
      <c r="J7244" s="52" t="s">
        <v>532</v>
      </c>
      <c r="K7244" s="52" t="s">
        <v>532</v>
      </c>
      <c r="L7244" s="52" t="s">
        <v>43</v>
      </c>
      <c r="M7244" s="52" t="s">
        <v>44</v>
      </c>
      <c r="N7244" s="52" t="s">
        <v>150</v>
      </c>
      <c r="O7244" s="52" t="s">
        <v>1562</v>
      </c>
      <c r="P7244" s="52" t="s">
        <v>1152</v>
      </c>
      <c r="Q7244" s="52" t="s">
        <v>2484</v>
      </c>
      <c r="R7244" s="52" t="s">
        <v>1152</v>
      </c>
      <c r="S7244" s="52">
        <v>201512</v>
      </c>
      <c r="T7244" s="52" t="s">
        <v>52</v>
      </c>
      <c r="U7244" s="54">
        <v>0</v>
      </c>
      <c r="V7244" s="54">
        <v>114045</v>
      </c>
      <c r="W7244" s="52" t="s">
        <v>1152</v>
      </c>
      <c r="X7244" s="52" t="s">
        <v>1152</v>
      </c>
      <c r="Y7244" s="52" t="s">
        <v>1152</v>
      </c>
      <c r="Z7244" s="52" t="s">
        <v>48</v>
      </c>
      <c r="AA7244" s="52" t="s">
        <v>2363</v>
      </c>
      <c r="AB7244" s="52" t="s">
        <v>42</v>
      </c>
      <c r="AC7244" s="52" t="s">
        <v>3416</v>
      </c>
      <c r="AD7244" s="52" t="s">
        <v>51</v>
      </c>
      <c r="AE7244" s="52" t="s">
        <v>1152</v>
      </c>
      <c r="AF7244" s="52" t="s">
        <v>1152</v>
      </c>
    </row>
    <row r="7245" spans="1:32" x14ac:dyDescent="0.25">
      <c r="A7245" s="52" t="s">
        <v>35</v>
      </c>
      <c r="B7245" s="52" t="s">
        <v>36</v>
      </c>
      <c r="C7245" s="52" t="s">
        <v>37</v>
      </c>
      <c r="D7245" s="52" t="s">
        <v>121</v>
      </c>
      <c r="E7245" s="52" t="s">
        <v>122</v>
      </c>
      <c r="F7245" s="52" t="s">
        <v>123</v>
      </c>
      <c r="G7245" s="52" t="s">
        <v>124</v>
      </c>
      <c r="H7245" s="52" t="s">
        <v>124</v>
      </c>
      <c r="I7245" s="52" t="s">
        <v>42</v>
      </c>
      <c r="J7245" s="52" t="s">
        <v>532</v>
      </c>
      <c r="K7245" s="52" t="s">
        <v>532</v>
      </c>
      <c r="L7245" s="52" t="s">
        <v>43</v>
      </c>
      <c r="M7245" s="52" t="s">
        <v>44</v>
      </c>
      <c r="N7245" s="52" t="s">
        <v>180</v>
      </c>
      <c r="O7245" s="52" t="s">
        <v>1534</v>
      </c>
      <c r="P7245" s="52" t="s">
        <v>1152</v>
      </c>
      <c r="Q7245" s="52" t="s">
        <v>1535</v>
      </c>
      <c r="R7245" s="52" t="s">
        <v>1152</v>
      </c>
      <c r="S7245" s="52">
        <v>201512</v>
      </c>
      <c r="T7245" s="52" t="s">
        <v>52</v>
      </c>
      <c r="U7245" s="54">
        <v>0</v>
      </c>
      <c r="V7245" s="54">
        <v>96280.14</v>
      </c>
      <c r="W7245" s="52" t="s">
        <v>1152</v>
      </c>
      <c r="X7245" s="52" t="s">
        <v>177</v>
      </c>
      <c r="Y7245" s="52" t="s">
        <v>1152</v>
      </c>
      <c r="Z7245" s="52" t="s">
        <v>48</v>
      </c>
      <c r="AA7245" s="52" t="s">
        <v>2481</v>
      </c>
      <c r="AB7245" s="52" t="s">
        <v>42</v>
      </c>
      <c r="AC7245" s="52" t="s">
        <v>3406</v>
      </c>
      <c r="AD7245" s="52" t="s">
        <v>51</v>
      </c>
      <c r="AE7245" s="52" t="s">
        <v>1152</v>
      </c>
      <c r="AF7245" s="52" t="s">
        <v>1152</v>
      </c>
    </row>
    <row r="7246" spans="1:32" x14ac:dyDescent="0.25">
      <c r="A7246" s="52" t="s">
        <v>35</v>
      </c>
      <c r="B7246" s="52" t="s">
        <v>36</v>
      </c>
      <c r="C7246" s="52" t="s">
        <v>37</v>
      </c>
      <c r="D7246" s="52" t="s">
        <v>121</v>
      </c>
      <c r="E7246" s="52" t="s">
        <v>122</v>
      </c>
      <c r="F7246" s="52" t="s">
        <v>123</v>
      </c>
      <c r="G7246" s="52" t="s">
        <v>124</v>
      </c>
      <c r="H7246" s="52" t="s">
        <v>124</v>
      </c>
      <c r="I7246" s="52" t="s">
        <v>42</v>
      </c>
      <c r="J7246" s="52" t="s">
        <v>532</v>
      </c>
      <c r="K7246" s="52" t="s">
        <v>532</v>
      </c>
      <c r="L7246" s="52" t="s">
        <v>43</v>
      </c>
      <c r="M7246" s="52" t="s">
        <v>44</v>
      </c>
      <c r="N7246" s="52" t="s">
        <v>180</v>
      </c>
      <c r="O7246" s="52" t="s">
        <v>1534</v>
      </c>
      <c r="P7246" s="52" t="s">
        <v>1152</v>
      </c>
      <c r="Q7246" s="52" t="s">
        <v>1535</v>
      </c>
      <c r="R7246" s="52" t="s">
        <v>3405</v>
      </c>
      <c r="S7246" s="52">
        <v>201512</v>
      </c>
      <c r="T7246" s="52" t="s">
        <v>52</v>
      </c>
      <c r="U7246" s="54">
        <v>0</v>
      </c>
      <c r="V7246" s="54">
        <v>171611.82</v>
      </c>
      <c r="W7246" s="52" t="s">
        <v>1152</v>
      </c>
      <c r="X7246" s="52" t="s">
        <v>177</v>
      </c>
      <c r="Y7246" s="52" t="s">
        <v>1152</v>
      </c>
      <c r="Z7246" s="52" t="s">
        <v>48</v>
      </c>
      <c r="AA7246" s="52" t="s">
        <v>2481</v>
      </c>
      <c r="AB7246" s="52" t="s">
        <v>42</v>
      </c>
      <c r="AC7246" s="52" t="s">
        <v>3406</v>
      </c>
      <c r="AD7246" s="52" t="s">
        <v>51</v>
      </c>
      <c r="AE7246" s="52" t="s">
        <v>1152</v>
      </c>
      <c r="AF7246" s="52" t="s">
        <v>1152</v>
      </c>
    </row>
    <row r="7247" spans="1:32" x14ac:dyDescent="0.25">
      <c r="A7247" s="52" t="s">
        <v>35</v>
      </c>
      <c r="B7247" s="52" t="s">
        <v>36</v>
      </c>
      <c r="C7247" s="52" t="s">
        <v>37</v>
      </c>
      <c r="D7247" s="52" t="s">
        <v>121</v>
      </c>
      <c r="E7247" s="52" t="s">
        <v>122</v>
      </c>
      <c r="F7247" s="52" t="s">
        <v>123</v>
      </c>
      <c r="G7247" s="52" t="s">
        <v>124</v>
      </c>
      <c r="H7247" s="52" t="s">
        <v>124</v>
      </c>
      <c r="I7247" s="52" t="s">
        <v>42</v>
      </c>
      <c r="J7247" s="52" t="s">
        <v>532</v>
      </c>
      <c r="K7247" s="52" t="s">
        <v>532</v>
      </c>
      <c r="L7247" s="52" t="s">
        <v>43</v>
      </c>
      <c r="M7247" s="52" t="s">
        <v>44</v>
      </c>
      <c r="N7247" s="52" t="s">
        <v>150</v>
      </c>
      <c r="O7247" s="52" t="s">
        <v>1562</v>
      </c>
      <c r="P7247" s="52" t="s">
        <v>1152</v>
      </c>
      <c r="Q7247" s="52" t="s">
        <v>2484</v>
      </c>
      <c r="R7247" s="52" t="s">
        <v>1152</v>
      </c>
      <c r="S7247" s="52">
        <v>201512</v>
      </c>
      <c r="T7247" s="52" t="s">
        <v>47</v>
      </c>
      <c r="U7247" s="54">
        <v>0</v>
      </c>
      <c r="V7247" s="54">
        <v>-142276</v>
      </c>
      <c r="W7247" s="52" t="s">
        <v>1152</v>
      </c>
      <c r="X7247" s="52" t="s">
        <v>1152</v>
      </c>
      <c r="Y7247" s="52" t="s">
        <v>1152</v>
      </c>
      <c r="Z7247" s="52" t="s">
        <v>48</v>
      </c>
      <c r="AA7247" s="52" t="s">
        <v>2363</v>
      </c>
      <c r="AB7247" s="52" t="s">
        <v>42</v>
      </c>
      <c r="AC7247" s="52" t="s">
        <v>3417</v>
      </c>
      <c r="AD7247" s="52" t="s">
        <v>51</v>
      </c>
      <c r="AE7247" s="52" t="s">
        <v>1152</v>
      </c>
      <c r="AF7247" s="52" t="s">
        <v>1152</v>
      </c>
    </row>
    <row r="7248" spans="1:32" x14ac:dyDescent="0.25">
      <c r="A7248" s="52" t="s">
        <v>35</v>
      </c>
      <c r="B7248" s="52" t="s">
        <v>36</v>
      </c>
      <c r="C7248" s="52" t="s">
        <v>37</v>
      </c>
      <c r="D7248" s="52" t="s">
        <v>121</v>
      </c>
      <c r="E7248" s="52" t="s">
        <v>122</v>
      </c>
      <c r="F7248" s="52" t="s">
        <v>123</v>
      </c>
      <c r="G7248" s="52" t="s">
        <v>124</v>
      </c>
      <c r="H7248" s="52" t="s">
        <v>124</v>
      </c>
      <c r="I7248" s="52" t="s">
        <v>42</v>
      </c>
      <c r="J7248" s="52" t="s">
        <v>532</v>
      </c>
      <c r="K7248" s="52" t="s">
        <v>532</v>
      </c>
      <c r="L7248" s="52" t="s">
        <v>43</v>
      </c>
      <c r="M7248" s="52" t="s">
        <v>44</v>
      </c>
      <c r="N7248" s="52" t="s">
        <v>150</v>
      </c>
      <c r="O7248" s="52" t="s">
        <v>1562</v>
      </c>
      <c r="P7248" s="52" t="s">
        <v>1152</v>
      </c>
      <c r="Q7248" s="52" t="s">
        <v>3418</v>
      </c>
      <c r="R7248" s="52" t="s">
        <v>1152</v>
      </c>
      <c r="S7248" s="52">
        <v>201512</v>
      </c>
      <c r="T7248" s="52" t="s">
        <v>52</v>
      </c>
      <c r="U7248" s="54">
        <v>0</v>
      </c>
      <c r="V7248" s="54">
        <v>142276</v>
      </c>
      <c r="W7248" s="52" t="s">
        <v>1152</v>
      </c>
      <c r="X7248" s="52" t="s">
        <v>1152</v>
      </c>
      <c r="Y7248" s="52" t="s">
        <v>1152</v>
      </c>
      <c r="Z7248" s="52" t="s">
        <v>48</v>
      </c>
      <c r="AA7248" s="52" t="s">
        <v>2363</v>
      </c>
      <c r="AB7248" s="52" t="s">
        <v>42</v>
      </c>
      <c r="AC7248" s="52" t="s">
        <v>3419</v>
      </c>
      <c r="AD7248" s="52" t="s">
        <v>51</v>
      </c>
      <c r="AE7248" s="52" t="s">
        <v>1152</v>
      </c>
      <c r="AF7248" s="52" t="s">
        <v>1152</v>
      </c>
    </row>
    <row r="7249" spans="1:32" x14ac:dyDescent="0.25">
      <c r="A7249" s="52" t="s">
        <v>35</v>
      </c>
      <c r="B7249" s="52" t="s">
        <v>36</v>
      </c>
      <c r="C7249" s="52" t="s">
        <v>37</v>
      </c>
      <c r="D7249" s="52" t="s">
        <v>121</v>
      </c>
      <c r="E7249" s="52" t="s">
        <v>215</v>
      </c>
      <c r="F7249" s="52" t="s">
        <v>216</v>
      </c>
      <c r="G7249" s="52" t="s">
        <v>124</v>
      </c>
      <c r="H7249" s="52" t="s">
        <v>124</v>
      </c>
      <c r="I7249" s="52" t="s">
        <v>42</v>
      </c>
      <c r="J7249" s="52" t="s">
        <v>217</v>
      </c>
      <c r="K7249" s="52" t="s">
        <v>217</v>
      </c>
      <c r="L7249" s="52" t="s">
        <v>43</v>
      </c>
      <c r="M7249" s="52" t="s">
        <v>44</v>
      </c>
      <c r="N7249" s="52" t="s">
        <v>180</v>
      </c>
      <c r="O7249" s="52" t="s">
        <v>1534</v>
      </c>
      <c r="P7249" s="52" t="s">
        <v>1152</v>
      </c>
      <c r="Q7249" s="52" t="s">
        <v>2483</v>
      </c>
      <c r="R7249" s="52" t="s">
        <v>1152</v>
      </c>
      <c r="S7249" s="52">
        <v>201512</v>
      </c>
      <c r="T7249" s="52" t="s">
        <v>47</v>
      </c>
      <c r="U7249" s="54">
        <v>0</v>
      </c>
      <c r="V7249" s="54">
        <v>-8692.06</v>
      </c>
      <c r="W7249" s="52" t="s">
        <v>1152</v>
      </c>
      <c r="X7249" s="52" t="s">
        <v>752</v>
      </c>
      <c r="Y7249" s="52" t="s">
        <v>1152</v>
      </c>
      <c r="Z7249" s="52" t="s">
        <v>48</v>
      </c>
      <c r="AA7249" s="52" t="s">
        <v>2481</v>
      </c>
      <c r="AB7249" s="52" t="s">
        <v>42</v>
      </c>
      <c r="AC7249" s="52" t="s">
        <v>3407</v>
      </c>
      <c r="AD7249" s="52" t="s">
        <v>51</v>
      </c>
      <c r="AE7249" s="52" t="s">
        <v>1152</v>
      </c>
      <c r="AF7249" s="52" t="s">
        <v>1152</v>
      </c>
    </row>
    <row r="7250" spans="1:32" x14ac:dyDescent="0.25">
      <c r="A7250" s="52" t="s">
        <v>35</v>
      </c>
      <c r="B7250" s="52" t="s">
        <v>36</v>
      </c>
      <c r="C7250" s="52" t="s">
        <v>37</v>
      </c>
      <c r="D7250" s="52" t="s">
        <v>121</v>
      </c>
      <c r="E7250" s="52" t="s">
        <v>215</v>
      </c>
      <c r="F7250" s="52" t="s">
        <v>216</v>
      </c>
      <c r="G7250" s="52" t="s">
        <v>124</v>
      </c>
      <c r="H7250" s="52" t="s">
        <v>124</v>
      </c>
      <c r="I7250" s="52" t="s">
        <v>42</v>
      </c>
      <c r="J7250" s="52" t="s">
        <v>217</v>
      </c>
      <c r="K7250" s="52" t="s">
        <v>217</v>
      </c>
      <c r="L7250" s="52" t="s">
        <v>43</v>
      </c>
      <c r="M7250" s="52" t="s">
        <v>44</v>
      </c>
      <c r="N7250" s="52" t="s">
        <v>150</v>
      </c>
      <c r="O7250" s="52" t="s">
        <v>1534</v>
      </c>
      <c r="P7250" s="52" t="s">
        <v>1152</v>
      </c>
      <c r="Q7250" s="52" t="s">
        <v>2489</v>
      </c>
      <c r="R7250" s="52" t="s">
        <v>1152</v>
      </c>
      <c r="S7250" s="52">
        <v>201512</v>
      </c>
      <c r="T7250" s="52" t="s">
        <v>47</v>
      </c>
      <c r="U7250" s="54">
        <v>0</v>
      </c>
      <c r="V7250" s="54">
        <v>-107182.98</v>
      </c>
      <c r="W7250" s="52" t="s">
        <v>1152</v>
      </c>
      <c r="X7250" s="52" t="s">
        <v>230</v>
      </c>
      <c r="Y7250" s="52" t="s">
        <v>1152</v>
      </c>
      <c r="Z7250" s="52" t="s">
        <v>48</v>
      </c>
      <c r="AA7250" s="52" t="s">
        <v>2481</v>
      </c>
      <c r="AB7250" s="52" t="s">
        <v>42</v>
      </c>
      <c r="AC7250" s="52" t="s">
        <v>3407</v>
      </c>
      <c r="AD7250" s="52" t="s">
        <v>51</v>
      </c>
      <c r="AE7250" s="52" t="s">
        <v>1152</v>
      </c>
      <c r="AF7250" s="52" t="s">
        <v>1152</v>
      </c>
    </row>
    <row r="7251" spans="1:32" x14ac:dyDescent="0.25">
      <c r="A7251" s="52" t="s">
        <v>35</v>
      </c>
      <c r="B7251" s="52" t="s">
        <v>36</v>
      </c>
      <c r="C7251" s="52" t="s">
        <v>37</v>
      </c>
      <c r="D7251" s="52" t="s">
        <v>121</v>
      </c>
      <c r="E7251" s="52" t="s">
        <v>215</v>
      </c>
      <c r="F7251" s="52" t="s">
        <v>216</v>
      </c>
      <c r="G7251" s="52" t="s">
        <v>124</v>
      </c>
      <c r="H7251" s="52" t="s">
        <v>124</v>
      </c>
      <c r="I7251" s="52" t="s">
        <v>42</v>
      </c>
      <c r="J7251" s="52" t="s">
        <v>217</v>
      </c>
      <c r="K7251" s="52" t="s">
        <v>217</v>
      </c>
      <c r="L7251" s="52" t="s">
        <v>43</v>
      </c>
      <c r="M7251" s="52" t="s">
        <v>44</v>
      </c>
      <c r="N7251" s="52" t="s">
        <v>150</v>
      </c>
      <c r="O7251" s="52" t="s">
        <v>1534</v>
      </c>
      <c r="P7251" s="52" t="s">
        <v>1152</v>
      </c>
      <c r="Q7251" s="52" t="s">
        <v>2489</v>
      </c>
      <c r="R7251" s="52" t="s">
        <v>1152</v>
      </c>
      <c r="S7251" s="52">
        <v>201512</v>
      </c>
      <c r="T7251" s="52" t="s">
        <v>52</v>
      </c>
      <c r="U7251" s="54">
        <v>0</v>
      </c>
      <c r="V7251" s="54">
        <v>150000</v>
      </c>
      <c r="W7251" s="52" t="s">
        <v>1152</v>
      </c>
      <c r="X7251" s="52" t="s">
        <v>230</v>
      </c>
      <c r="Y7251" s="52" t="s">
        <v>1152</v>
      </c>
      <c r="Z7251" s="52" t="s">
        <v>48</v>
      </c>
      <c r="AA7251" s="52" t="s">
        <v>2481</v>
      </c>
      <c r="AB7251" s="52" t="s">
        <v>42</v>
      </c>
      <c r="AC7251" s="52" t="s">
        <v>3406</v>
      </c>
      <c r="AD7251" s="52" t="s">
        <v>51</v>
      </c>
      <c r="AE7251" s="52" t="s">
        <v>1152</v>
      </c>
      <c r="AF7251" s="52" t="s">
        <v>1152</v>
      </c>
    </row>
    <row r="7252" spans="1:32" x14ac:dyDescent="0.25">
      <c r="A7252" s="52" t="s">
        <v>35</v>
      </c>
      <c r="B7252" s="52" t="s">
        <v>36</v>
      </c>
      <c r="C7252" s="52" t="s">
        <v>37</v>
      </c>
      <c r="D7252" s="52" t="s">
        <v>121</v>
      </c>
      <c r="E7252" s="52" t="s">
        <v>215</v>
      </c>
      <c r="F7252" s="52" t="s">
        <v>216</v>
      </c>
      <c r="G7252" s="52" t="s">
        <v>124</v>
      </c>
      <c r="H7252" s="52" t="s">
        <v>124</v>
      </c>
      <c r="I7252" s="52" t="s">
        <v>42</v>
      </c>
      <c r="J7252" s="52" t="s">
        <v>231</v>
      </c>
      <c r="K7252" s="52" t="s">
        <v>231</v>
      </c>
      <c r="L7252" s="52" t="s">
        <v>43</v>
      </c>
      <c r="M7252" s="52" t="s">
        <v>44</v>
      </c>
      <c r="N7252" s="52" t="s">
        <v>180</v>
      </c>
      <c r="O7252" s="52" t="s">
        <v>1534</v>
      </c>
      <c r="P7252" s="52" t="s">
        <v>1152</v>
      </c>
      <c r="Q7252" s="52" t="s">
        <v>2483</v>
      </c>
      <c r="R7252" s="52" t="s">
        <v>1152</v>
      </c>
      <c r="S7252" s="52">
        <v>201512</v>
      </c>
      <c r="T7252" s="52" t="s">
        <v>47</v>
      </c>
      <c r="U7252" s="54">
        <v>0</v>
      </c>
      <c r="V7252" s="54">
        <v>-64864.83</v>
      </c>
      <c r="W7252" s="52" t="s">
        <v>1152</v>
      </c>
      <c r="X7252" s="52" t="s">
        <v>975</v>
      </c>
      <c r="Y7252" s="52" t="s">
        <v>1152</v>
      </c>
      <c r="Z7252" s="52" t="s">
        <v>48</v>
      </c>
      <c r="AA7252" s="52" t="s">
        <v>2481</v>
      </c>
      <c r="AB7252" s="52" t="s">
        <v>42</v>
      </c>
      <c r="AC7252" s="52" t="s">
        <v>3407</v>
      </c>
      <c r="AD7252" s="52" t="s">
        <v>51</v>
      </c>
      <c r="AE7252" s="52" t="s">
        <v>1152</v>
      </c>
      <c r="AF7252" s="52" t="s">
        <v>1152</v>
      </c>
    </row>
    <row r="7253" spans="1:32" x14ac:dyDescent="0.25">
      <c r="A7253" s="52" t="s">
        <v>35</v>
      </c>
      <c r="B7253" s="52" t="s">
        <v>36</v>
      </c>
      <c r="C7253" s="52" t="s">
        <v>37</v>
      </c>
      <c r="D7253" s="52" t="s">
        <v>121</v>
      </c>
      <c r="E7253" s="52" t="s">
        <v>215</v>
      </c>
      <c r="F7253" s="52" t="s">
        <v>216</v>
      </c>
      <c r="G7253" s="52" t="s">
        <v>124</v>
      </c>
      <c r="H7253" s="52" t="s">
        <v>124</v>
      </c>
      <c r="I7253" s="52" t="s">
        <v>42</v>
      </c>
      <c r="J7253" s="52" t="s">
        <v>231</v>
      </c>
      <c r="K7253" s="52" t="s">
        <v>231</v>
      </c>
      <c r="L7253" s="52" t="s">
        <v>43</v>
      </c>
      <c r="M7253" s="52" t="s">
        <v>44</v>
      </c>
      <c r="N7253" s="52" t="s">
        <v>150</v>
      </c>
      <c r="O7253" s="52" t="s">
        <v>1534</v>
      </c>
      <c r="P7253" s="52" t="s">
        <v>1152</v>
      </c>
      <c r="Q7253" s="52" t="s">
        <v>2489</v>
      </c>
      <c r="R7253" s="52" t="s">
        <v>1152</v>
      </c>
      <c r="S7253" s="52">
        <v>201512</v>
      </c>
      <c r="T7253" s="52" t="s">
        <v>47</v>
      </c>
      <c r="U7253" s="54">
        <v>0</v>
      </c>
      <c r="V7253" s="54">
        <v>-60598.25</v>
      </c>
      <c r="W7253" s="52" t="s">
        <v>1152</v>
      </c>
      <c r="X7253" s="52" t="s">
        <v>236</v>
      </c>
      <c r="Y7253" s="52" t="s">
        <v>1152</v>
      </c>
      <c r="Z7253" s="52" t="s">
        <v>48</v>
      </c>
      <c r="AA7253" s="52" t="s">
        <v>2481</v>
      </c>
      <c r="AB7253" s="52" t="s">
        <v>42</v>
      </c>
      <c r="AC7253" s="52" t="s">
        <v>3407</v>
      </c>
      <c r="AD7253" s="52" t="s">
        <v>51</v>
      </c>
      <c r="AE7253" s="52" t="s">
        <v>1152</v>
      </c>
      <c r="AF7253" s="52" t="s">
        <v>1152</v>
      </c>
    </row>
    <row r="7254" spans="1:32" x14ac:dyDescent="0.25">
      <c r="A7254" s="52" t="s">
        <v>35</v>
      </c>
      <c r="B7254" s="52" t="s">
        <v>36</v>
      </c>
      <c r="C7254" s="52" t="s">
        <v>37</v>
      </c>
      <c r="D7254" s="52" t="s">
        <v>121</v>
      </c>
      <c r="E7254" s="52" t="s">
        <v>122</v>
      </c>
      <c r="F7254" s="52" t="s">
        <v>123</v>
      </c>
      <c r="G7254" s="52" t="s">
        <v>124</v>
      </c>
      <c r="H7254" s="52" t="s">
        <v>124</v>
      </c>
      <c r="I7254" s="52" t="s">
        <v>42</v>
      </c>
      <c r="J7254" s="52" t="s">
        <v>182</v>
      </c>
      <c r="K7254" s="52" t="s">
        <v>182</v>
      </c>
      <c r="L7254" s="52" t="s">
        <v>43</v>
      </c>
      <c r="M7254" s="52" t="s">
        <v>44</v>
      </c>
      <c r="N7254" s="52" t="s">
        <v>150</v>
      </c>
      <c r="O7254" s="52" t="s">
        <v>1562</v>
      </c>
      <c r="P7254" s="52" t="s">
        <v>1152</v>
      </c>
      <c r="Q7254" s="52" t="s">
        <v>2484</v>
      </c>
      <c r="R7254" s="52" t="s">
        <v>1152</v>
      </c>
      <c r="S7254" s="52">
        <v>201512</v>
      </c>
      <c r="T7254" s="52" t="s">
        <v>47</v>
      </c>
      <c r="U7254" s="54">
        <v>0</v>
      </c>
      <c r="V7254" s="54">
        <v>-552810</v>
      </c>
      <c r="W7254" s="52" t="s">
        <v>1152</v>
      </c>
      <c r="X7254" s="52" t="s">
        <v>1152</v>
      </c>
      <c r="Y7254" s="52" t="s">
        <v>1152</v>
      </c>
      <c r="Z7254" s="52" t="s">
        <v>48</v>
      </c>
      <c r="AA7254" s="52" t="s">
        <v>2363</v>
      </c>
      <c r="AB7254" s="52" t="s">
        <v>42</v>
      </c>
      <c r="AC7254" s="52" t="s">
        <v>3417</v>
      </c>
      <c r="AD7254" s="52" t="s">
        <v>51</v>
      </c>
      <c r="AE7254" s="52" t="s">
        <v>1152</v>
      </c>
      <c r="AF7254" s="52" t="s">
        <v>1152</v>
      </c>
    </row>
    <row r="7255" spans="1:32" x14ac:dyDescent="0.25">
      <c r="A7255" s="52" t="s">
        <v>35</v>
      </c>
      <c r="B7255" s="52" t="s">
        <v>36</v>
      </c>
      <c r="C7255" s="52" t="s">
        <v>37</v>
      </c>
      <c r="D7255" s="52" t="s">
        <v>121</v>
      </c>
      <c r="E7255" s="52" t="s">
        <v>122</v>
      </c>
      <c r="F7255" s="52" t="s">
        <v>123</v>
      </c>
      <c r="G7255" s="52" t="s">
        <v>124</v>
      </c>
      <c r="H7255" s="52" t="s">
        <v>124</v>
      </c>
      <c r="I7255" s="52" t="s">
        <v>42</v>
      </c>
      <c r="J7255" s="52" t="s">
        <v>652</v>
      </c>
      <c r="K7255" s="52" t="s">
        <v>652</v>
      </c>
      <c r="L7255" s="52" t="s">
        <v>43</v>
      </c>
      <c r="M7255" s="52" t="s">
        <v>44</v>
      </c>
      <c r="N7255" s="52" t="s">
        <v>150</v>
      </c>
      <c r="O7255" s="52" t="s">
        <v>1562</v>
      </c>
      <c r="P7255" s="52" t="s">
        <v>1152</v>
      </c>
      <c r="Q7255" s="52" t="s">
        <v>2484</v>
      </c>
      <c r="R7255" s="52" t="s">
        <v>1152</v>
      </c>
      <c r="S7255" s="52">
        <v>201512</v>
      </c>
      <c r="T7255" s="52" t="s">
        <v>47</v>
      </c>
      <c r="U7255" s="54">
        <v>0</v>
      </c>
      <c r="V7255" s="54">
        <v>-252051</v>
      </c>
      <c r="W7255" s="52" t="s">
        <v>1152</v>
      </c>
      <c r="X7255" s="52" t="s">
        <v>1152</v>
      </c>
      <c r="Y7255" s="52" t="s">
        <v>1152</v>
      </c>
      <c r="Z7255" s="52" t="s">
        <v>48</v>
      </c>
      <c r="AA7255" s="52" t="s">
        <v>2363</v>
      </c>
      <c r="AB7255" s="52" t="s">
        <v>42</v>
      </c>
      <c r="AC7255" s="52" t="s">
        <v>3417</v>
      </c>
      <c r="AD7255" s="52" t="s">
        <v>51</v>
      </c>
      <c r="AE7255" s="52" t="s">
        <v>1152</v>
      </c>
      <c r="AF7255" s="52" t="s">
        <v>1152</v>
      </c>
    </row>
    <row r="7256" spans="1:32" x14ac:dyDescent="0.25">
      <c r="A7256" s="52" t="s">
        <v>35</v>
      </c>
      <c r="B7256" s="52" t="s">
        <v>36</v>
      </c>
      <c r="C7256" s="52" t="s">
        <v>37</v>
      </c>
      <c r="D7256" s="52" t="s">
        <v>121</v>
      </c>
      <c r="E7256" s="52" t="s">
        <v>215</v>
      </c>
      <c r="F7256" s="52" t="s">
        <v>216</v>
      </c>
      <c r="G7256" s="52" t="s">
        <v>124</v>
      </c>
      <c r="H7256" s="52" t="s">
        <v>124</v>
      </c>
      <c r="I7256" s="52" t="s">
        <v>42</v>
      </c>
      <c r="J7256" s="52" t="s">
        <v>217</v>
      </c>
      <c r="K7256" s="52" t="s">
        <v>217</v>
      </c>
      <c r="L7256" s="52" t="s">
        <v>43</v>
      </c>
      <c r="M7256" s="52" t="s">
        <v>44</v>
      </c>
      <c r="N7256" s="52" t="s">
        <v>180</v>
      </c>
      <c r="O7256" s="52" t="s">
        <v>1534</v>
      </c>
      <c r="P7256" s="52" t="s">
        <v>1152</v>
      </c>
      <c r="Q7256" s="52" t="s">
        <v>2483</v>
      </c>
      <c r="R7256" s="52" t="s">
        <v>1152</v>
      </c>
      <c r="S7256" s="52">
        <v>201512</v>
      </c>
      <c r="T7256" s="52" t="s">
        <v>47</v>
      </c>
      <c r="U7256" s="54">
        <v>0</v>
      </c>
      <c r="V7256" s="54">
        <v>-525069.78</v>
      </c>
      <c r="W7256" s="52" t="s">
        <v>1152</v>
      </c>
      <c r="X7256" s="52" t="s">
        <v>1152</v>
      </c>
      <c r="Y7256" s="52" t="s">
        <v>1152</v>
      </c>
      <c r="Z7256" s="52" t="s">
        <v>48</v>
      </c>
      <c r="AA7256" s="52" t="s">
        <v>2481</v>
      </c>
      <c r="AB7256" s="52" t="s">
        <v>42</v>
      </c>
      <c r="AC7256" s="52" t="s">
        <v>3423</v>
      </c>
      <c r="AD7256" s="52" t="s">
        <v>51</v>
      </c>
      <c r="AE7256" s="52" t="s">
        <v>1152</v>
      </c>
      <c r="AF7256" s="52" t="s">
        <v>1152</v>
      </c>
    </row>
    <row r="7257" spans="1:32" x14ac:dyDescent="0.25">
      <c r="A7257" s="52" t="s">
        <v>35</v>
      </c>
      <c r="B7257" s="52" t="s">
        <v>36</v>
      </c>
      <c r="C7257" s="52" t="s">
        <v>37</v>
      </c>
      <c r="D7257" s="52" t="s">
        <v>121</v>
      </c>
      <c r="E7257" s="52" t="s">
        <v>215</v>
      </c>
      <c r="F7257" s="52" t="s">
        <v>216</v>
      </c>
      <c r="G7257" s="52" t="s">
        <v>124</v>
      </c>
      <c r="H7257" s="52" t="s">
        <v>124</v>
      </c>
      <c r="I7257" s="52" t="s">
        <v>42</v>
      </c>
      <c r="J7257" s="52" t="s">
        <v>231</v>
      </c>
      <c r="K7257" s="52" t="s">
        <v>231</v>
      </c>
      <c r="L7257" s="52" t="s">
        <v>43</v>
      </c>
      <c r="M7257" s="52" t="s">
        <v>44</v>
      </c>
      <c r="N7257" s="52" t="s">
        <v>180</v>
      </c>
      <c r="O7257" s="52" t="s">
        <v>1534</v>
      </c>
      <c r="P7257" s="52" t="s">
        <v>1152</v>
      </c>
      <c r="Q7257" s="52" t="s">
        <v>2483</v>
      </c>
      <c r="R7257" s="52" t="s">
        <v>1152</v>
      </c>
      <c r="S7257" s="52">
        <v>201512</v>
      </c>
      <c r="T7257" s="52" t="s">
        <v>47</v>
      </c>
      <c r="U7257" s="54">
        <v>0</v>
      </c>
      <c r="V7257" s="54">
        <v>-44711.82</v>
      </c>
      <c r="W7257" s="52" t="s">
        <v>1152</v>
      </c>
      <c r="X7257" s="52" t="s">
        <v>1152</v>
      </c>
      <c r="Y7257" s="52" t="s">
        <v>1152</v>
      </c>
      <c r="Z7257" s="52" t="s">
        <v>48</v>
      </c>
      <c r="AA7257" s="52" t="s">
        <v>2481</v>
      </c>
      <c r="AB7257" s="52" t="s">
        <v>42</v>
      </c>
      <c r="AC7257" s="52" t="s">
        <v>3423</v>
      </c>
      <c r="AD7257" s="52" t="s">
        <v>51</v>
      </c>
      <c r="AE7257" s="52" t="s">
        <v>1152</v>
      </c>
      <c r="AF7257" s="52" t="s">
        <v>1152</v>
      </c>
    </row>
    <row r="7258" spans="1:32" x14ac:dyDescent="0.25">
      <c r="A7258" s="52" t="s">
        <v>35</v>
      </c>
      <c r="B7258" s="52" t="s">
        <v>36</v>
      </c>
      <c r="C7258" s="52" t="s">
        <v>37</v>
      </c>
      <c r="D7258" s="52" t="s">
        <v>121</v>
      </c>
      <c r="E7258" s="52" t="s">
        <v>215</v>
      </c>
      <c r="F7258" s="52" t="s">
        <v>216</v>
      </c>
      <c r="G7258" s="52" t="s">
        <v>124</v>
      </c>
      <c r="H7258" s="52" t="s">
        <v>124</v>
      </c>
      <c r="I7258" s="52" t="s">
        <v>42</v>
      </c>
      <c r="J7258" s="52" t="s">
        <v>217</v>
      </c>
      <c r="K7258" s="52" t="s">
        <v>217</v>
      </c>
      <c r="L7258" s="52" t="s">
        <v>43</v>
      </c>
      <c r="M7258" s="52" t="s">
        <v>44</v>
      </c>
      <c r="N7258" s="52" t="s">
        <v>180</v>
      </c>
      <c r="O7258" s="52" t="s">
        <v>1555</v>
      </c>
      <c r="P7258" s="52" t="s">
        <v>1152</v>
      </c>
      <c r="Q7258" s="52" t="s">
        <v>2483</v>
      </c>
      <c r="R7258" s="52" t="s">
        <v>1152</v>
      </c>
      <c r="S7258" s="52">
        <v>201512</v>
      </c>
      <c r="T7258" s="52" t="s">
        <v>52</v>
      </c>
      <c r="U7258" s="54">
        <v>0</v>
      </c>
      <c r="V7258" s="54">
        <v>525069.78</v>
      </c>
      <c r="W7258" s="52" t="s">
        <v>1152</v>
      </c>
      <c r="X7258" s="52" t="s">
        <v>1152</v>
      </c>
      <c r="Y7258" s="52" t="s">
        <v>1152</v>
      </c>
      <c r="Z7258" s="52" t="s">
        <v>48</v>
      </c>
      <c r="AA7258" s="52" t="s">
        <v>2481</v>
      </c>
      <c r="AB7258" s="52" t="s">
        <v>42</v>
      </c>
      <c r="AC7258" s="52" t="s">
        <v>3424</v>
      </c>
      <c r="AD7258" s="52" t="s">
        <v>51</v>
      </c>
      <c r="AE7258" s="52" t="s">
        <v>1152</v>
      </c>
      <c r="AF7258" s="52" t="s">
        <v>1152</v>
      </c>
    </row>
    <row r="7259" spans="1:32" x14ac:dyDescent="0.25">
      <c r="A7259" s="52" t="s">
        <v>35</v>
      </c>
      <c r="B7259" s="52" t="s">
        <v>36</v>
      </c>
      <c r="C7259" s="52" t="s">
        <v>37</v>
      </c>
      <c r="D7259" s="52" t="s">
        <v>121</v>
      </c>
      <c r="E7259" s="52" t="s">
        <v>215</v>
      </c>
      <c r="F7259" s="52" t="s">
        <v>216</v>
      </c>
      <c r="G7259" s="52" t="s">
        <v>124</v>
      </c>
      <c r="H7259" s="52" t="s">
        <v>124</v>
      </c>
      <c r="I7259" s="52" t="s">
        <v>42</v>
      </c>
      <c r="J7259" s="52" t="s">
        <v>231</v>
      </c>
      <c r="K7259" s="52" t="s">
        <v>231</v>
      </c>
      <c r="L7259" s="52" t="s">
        <v>43</v>
      </c>
      <c r="M7259" s="52" t="s">
        <v>44</v>
      </c>
      <c r="N7259" s="52" t="s">
        <v>180</v>
      </c>
      <c r="O7259" s="52" t="s">
        <v>1555</v>
      </c>
      <c r="P7259" s="52" t="s">
        <v>1152</v>
      </c>
      <c r="Q7259" s="52" t="s">
        <v>2483</v>
      </c>
      <c r="R7259" s="52" t="s">
        <v>1152</v>
      </c>
      <c r="S7259" s="52">
        <v>201512</v>
      </c>
      <c r="T7259" s="52" t="s">
        <v>52</v>
      </c>
      <c r="U7259" s="54">
        <v>0</v>
      </c>
      <c r="V7259" s="54">
        <v>32610.87</v>
      </c>
      <c r="W7259" s="52" t="s">
        <v>1152</v>
      </c>
      <c r="X7259" s="52" t="s">
        <v>1152</v>
      </c>
      <c r="Y7259" s="52" t="s">
        <v>1152</v>
      </c>
      <c r="Z7259" s="52" t="s">
        <v>48</v>
      </c>
      <c r="AA7259" s="52" t="s">
        <v>2481</v>
      </c>
      <c r="AB7259" s="52" t="s">
        <v>42</v>
      </c>
      <c r="AC7259" s="52" t="s">
        <v>3424</v>
      </c>
      <c r="AD7259" s="52" t="s">
        <v>51</v>
      </c>
      <c r="AE7259" s="52" t="s">
        <v>1152</v>
      </c>
      <c r="AF7259" s="52" t="s">
        <v>1152</v>
      </c>
    </row>
    <row r="7260" spans="1:32" x14ac:dyDescent="0.25">
      <c r="A7260" s="52" t="s">
        <v>35</v>
      </c>
      <c r="B7260" s="52" t="s">
        <v>36</v>
      </c>
      <c r="C7260" s="52" t="s">
        <v>37</v>
      </c>
      <c r="D7260" s="52" t="s">
        <v>121</v>
      </c>
      <c r="E7260" s="52" t="s">
        <v>215</v>
      </c>
      <c r="F7260" s="52" t="s">
        <v>216</v>
      </c>
      <c r="G7260" s="52" t="s">
        <v>124</v>
      </c>
      <c r="H7260" s="52" t="s">
        <v>124</v>
      </c>
      <c r="I7260" s="52" t="s">
        <v>42</v>
      </c>
      <c r="J7260" s="52" t="s">
        <v>217</v>
      </c>
      <c r="K7260" s="52" t="s">
        <v>217</v>
      </c>
      <c r="L7260" s="52" t="s">
        <v>43</v>
      </c>
      <c r="M7260" s="52" t="s">
        <v>44</v>
      </c>
      <c r="N7260" s="52" t="s">
        <v>180</v>
      </c>
      <c r="O7260" s="52" t="s">
        <v>1534</v>
      </c>
      <c r="P7260" s="52" t="s">
        <v>1152</v>
      </c>
      <c r="Q7260" s="52" t="s">
        <v>2483</v>
      </c>
      <c r="R7260" s="52" t="s">
        <v>1152</v>
      </c>
      <c r="S7260" s="52">
        <v>201512</v>
      </c>
      <c r="T7260" s="52" t="s">
        <v>52</v>
      </c>
      <c r="U7260" s="54">
        <v>0</v>
      </c>
      <c r="V7260" s="54">
        <v>1185651.9099999999</v>
      </c>
      <c r="W7260" s="52" t="s">
        <v>1152</v>
      </c>
      <c r="X7260" s="52" t="s">
        <v>1152</v>
      </c>
      <c r="Y7260" s="52" t="s">
        <v>1152</v>
      </c>
      <c r="Z7260" s="52" t="s">
        <v>48</v>
      </c>
      <c r="AA7260" s="52" t="s">
        <v>2481</v>
      </c>
      <c r="AB7260" s="52" t="s">
        <v>42</v>
      </c>
      <c r="AC7260" s="52" t="s">
        <v>3425</v>
      </c>
      <c r="AD7260" s="52" t="s">
        <v>51</v>
      </c>
      <c r="AE7260" s="52" t="s">
        <v>1152</v>
      </c>
      <c r="AF7260" s="52" t="s">
        <v>1152</v>
      </c>
    </row>
    <row r="7261" spans="1:32" x14ac:dyDescent="0.25">
      <c r="A7261" s="52" t="s">
        <v>35</v>
      </c>
      <c r="B7261" s="52" t="s">
        <v>36</v>
      </c>
      <c r="C7261" s="52" t="s">
        <v>37</v>
      </c>
      <c r="D7261" s="52" t="s">
        <v>121</v>
      </c>
      <c r="E7261" s="52" t="s">
        <v>215</v>
      </c>
      <c r="F7261" s="52" t="s">
        <v>216</v>
      </c>
      <c r="G7261" s="52" t="s">
        <v>124</v>
      </c>
      <c r="H7261" s="52" t="s">
        <v>124</v>
      </c>
      <c r="I7261" s="52" t="s">
        <v>42</v>
      </c>
      <c r="J7261" s="52" t="s">
        <v>217</v>
      </c>
      <c r="K7261" s="52" t="s">
        <v>217</v>
      </c>
      <c r="L7261" s="52" t="s">
        <v>43</v>
      </c>
      <c r="M7261" s="52" t="s">
        <v>44</v>
      </c>
      <c r="N7261" s="52" t="s">
        <v>180</v>
      </c>
      <c r="O7261" s="52" t="s">
        <v>1534</v>
      </c>
      <c r="P7261" s="52" t="s">
        <v>1152</v>
      </c>
      <c r="Q7261" s="52" t="s">
        <v>2483</v>
      </c>
      <c r="R7261" s="52" t="s">
        <v>1152</v>
      </c>
      <c r="S7261" s="52">
        <v>201512</v>
      </c>
      <c r="T7261" s="52" t="s">
        <v>52</v>
      </c>
      <c r="U7261" s="54">
        <v>0</v>
      </c>
      <c r="V7261" s="54">
        <v>17609.63</v>
      </c>
      <c r="W7261" s="52" t="s">
        <v>1152</v>
      </c>
      <c r="X7261" s="52" t="s">
        <v>752</v>
      </c>
      <c r="Y7261" s="52" t="s">
        <v>1152</v>
      </c>
      <c r="Z7261" s="52" t="s">
        <v>48</v>
      </c>
      <c r="AA7261" s="52" t="s">
        <v>2481</v>
      </c>
      <c r="AB7261" s="52" t="s">
        <v>42</v>
      </c>
      <c r="AC7261" s="52" t="s">
        <v>3406</v>
      </c>
      <c r="AD7261" s="52" t="s">
        <v>51</v>
      </c>
      <c r="AE7261" s="52" t="s">
        <v>1152</v>
      </c>
      <c r="AF7261" s="52" t="s">
        <v>1152</v>
      </c>
    </row>
    <row r="7262" spans="1:32" x14ac:dyDescent="0.25">
      <c r="A7262" s="52" t="s">
        <v>35</v>
      </c>
      <c r="B7262" s="52" t="s">
        <v>36</v>
      </c>
      <c r="C7262" s="52" t="s">
        <v>37</v>
      </c>
      <c r="D7262" s="52" t="s">
        <v>121</v>
      </c>
      <c r="E7262" s="52" t="s">
        <v>215</v>
      </c>
      <c r="F7262" s="52" t="s">
        <v>216</v>
      </c>
      <c r="G7262" s="52" t="s">
        <v>124</v>
      </c>
      <c r="H7262" s="52" t="s">
        <v>124</v>
      </c>
      <c r="I7262" s="52" t="s">
        <v>42</v>
      </c>
      <c r="J7262" s="52" t="s">
        <v>217</v>
      </c>
      <c r="K7262" s="52" t="s">
        <v>217</v>
      </c>
      <c r="L7262" s="52" t="s">
        <v>43</v>
      </c>
      <c r="M7262" s="52" t="s">
        <v>44</v>
      </c>
      <c r="N7262" s="52" t="s">
        <v>150</v>
      </c>
      <c r="O7262" s="52" t="s">
        <v>1534</v>
      </c>
      <c r="P7262" s="52" t="s">
        <v>1152</v>
      </c>
      <c r="Q7262" s="52" t="s">
        <v>2489</v>
      </c>
      <c r="R7262" s="52" t="s">
        <v>1152</v>
      </c>
      <c r="S7262" s="52">
        <v>201512</v>
      </c>
      <c r="T7262" s="52" t="s">
        <v>52</v>
      </c>
      <c r="U7262" s="54">
        <v>0</v>
      </c>
      <c r="V7262" s="54">
        <v>120937.48</v>
      </c>
      <c r="W7262" s="52" t="s">
        <v>1152</v>
      </c>
      <c r="X7262" s="52" t="s">
        <v>230</v>
      </c>
      <c r="Y7262" s="52" t="s">
        <v>1152</v>
      </c>
      <c r="Z7262" s="52" t="s">
        <v>48</v>
      </c>
      <c r="AA7262" s="52" t="s">
        <v>2481</v>
      </c>
      <c r="AB7262" s="52" t="s">
        <v>42</v>
      </c>
      <c r="AC7262" s="52" t="s">
        <v>3406</v>
      </c>
      <c r="AD7262" s="52" t="s">
        <v>51</v>
      </c>
      <c r="AE7262" s="52" t="s">
        <v>1152</v>
      </c>
      <c r="AF7262" s="52" t="s">
        <v>1152</v>
      </c>
    </row>
    <row r="7263" spans="1:32" x14ac:dyDescent="0.25">
      <c r="A7263" s="52" t="s">
        <v>35</v>
      </c>
      <c r="B7263" s="52" t="s">
        <v>36</v>
      </c>
      <c r="C7263" s="52" t="s">
        <v>37</v>
      </c>
      <c r="D7263" s="52" t="s">
        <v>121</v>
      </c>
      <c r="E7263" s="52" t="s">
        <v>215</v>
      </c>
      <c r="F7263" s="52" t="s">
        <v>216</v>
      </c>
      <c r="G7263" s="52" t="s">
        <v>124</v>
      </c>
      <c r="H7263" s="52" t="s">
        <v>124</v>
      </c>
      <c r="I7263" s="52" t="s">
        <v>42</v>
      </c>
      <c r="J7263" s="52" t="s">
        <v>231</v>
      </c>
      <c r="K7263" s="52" t="s">
        <v>231</v>
      </c>
      <c r="L7263" s="52" t="s">
        <v>43</v>
      </c>
      <c r="M7263" s="52" t="s">
        <v>44</v>
      </c>
      <c r="N7263" s="52" t="s">
        <v>180</v>
      </c>
      <c r="O7263" s="52" t="s">
        <v>1534</v>
      </c>
      <c r="P7263" s="52" t="s">
        <v>1152</v>
      </c>
      <c r="Q7263" s="52" t="s">
        <v>2483</v>
      </c>
      <c r="R7263" s="52" t="s">
        <v>1152</v>
      </c>
      <c r="S7263" s="52">
        <v>201512</v>
      </c>
      <c r="T7263" s="52" t="s">
        <v>52</v>
      </c>
      <c r="U7263" s="54">
        <v>0</v>
      </c>
      <c r="V7263" s="54">
        <v>17787.150000000001</v>
      </c>
      <c r="W7263" s="52" t="s">
        <v>1152</v>
      </c>
      <c r="X7263" s="52" t="s">
        <v>975</v>
      </c>
      <c r="Y7263" s="52" t="s">
        <v>1152</v>
      </c>
      <c r="Z7263" s="52" t="s">
        <v>48</v>
      </c>
      <c r="AA7263" s="52" t="s">
        <v>2481</v>
      </c>
      <c r="AB7263" s="52" t="s">
        <v>42</v>
      </c>
      <c r="AC7263" s="52" t="s">
        <v>3406</v>
      </c>
      <c r="AD7263" s="52" t="s">
        <v>51</v>
      </c>
      <c r="AE7263" s="52" t="s">
        <v>1152</v>
      </c>
      <c r="AF7263" s="52" t="s">
        <v>1152</v>
      </c>
    </row>
    <row r="7264" spans="1:32" x14ac:dyDescent="0.25">
      <c r="A7264" s="52" t="s">
        <v>35</v>
      </c>
      <c r="B7264" s="52" t="s">
        <v>36</v>
      </c>
      <c r="C7264" s="52" t="s">
        <v>37</v>
      </c>
      <c r="D7264" s="52" t="s">
        <v>121</v>
      </c>
      <c r="E7264" s="52" t="s">
        <v>215</v>
      </c>
      <c r="F7264" s="52" t="s">
        <v>216</v>
      </c>
      <c r="G7264" s="52" t="s">
        <v>124</v>
      </c>
      <c r="H7264" s="52" t="s">
        <v>124</v>
      </c>
      <c r="I7264" s="52" t="s">
        <v>42</v>
      </c>
      <c r="J7264" s="52" t="s">
        <v>231</v>
      </c>
      <c r="K7264" s="52" t="s">
        <v>231</v>
      </c>
      <c r="L7264" s="52" t="s">
        <v>43</v>
      </c>
      <c r="M7264" s="52" t="s">
        <v>44</v>
      </c>
      <c r="N7264" s="52" t="s">
        <v>150</v>
      </c>
      <c r="O7264" s="52" t="s">
        <v>1534</v>
      </c>
      <c r="P7264" s="52" t="s">
        <v>1152</v>
      </c>
      <c r="Q7264" s="52" t="s">
        <v>2489</v>
      </c>
      <c r="R7264" s="52" t="s">
        <v>1152</v>
      </c>
      <c r="S7264" s="52">
        <v>201512</v>
      </c>
      <c r="T7264" s="52" t="s">
        <v>52</v>
      </c>
      <c r="U7264" s="54">
        <v>0</v>
      </c>
      <c r="V7264" s="54">
        <v>61074.5</v>
      </c>
      <c r="W7264" s="52" t="s">
        <v>1152</v>
      </c>
      <c r="X7264" s="52" t="s">
        <v>236</v>
      </c>
      <c r="Y7264" s="52" t="s">
        <v>1152</v>
      </c>
      <c r="Z7264" s="52" t="s">
        <v>48</v>
      </c>
      <c r="AA7264" s="52" t="s">
        <v>2481</v>
      </c>
      <c r="AB7264" s="52" t="s">
        <v>42</v>
      </c>
      <c r="AC7264" s="52" t="s">
        <v>3406</v>
      </c>
      <c r="AD7264" s="52" t="s">
        <v>51</v>
      </c>
      <c r="AE7264" s="52" t="s">
        <v>1152</v>
      </c>
      <c r="AF7264" s="52" t="s">
        <v>1152</v>
      </c>
    </row>
    <row r="7265" spans="1:32" x14ac:dyDescent="0.25">
      <c r="A7265" s="52" t="s">
        <v>35</v>
      </c>
      <c r="B7265" s="52" t="s">
        <v>36</v>
      </c>
      <c r="C7265" s="52" t="s">
        <v>37</v>
      </c>
      <c r="D7265" s="52" t="s">
        <v>121</v>
      </c>
      <c r="E7265" s="52" t="s">
        <v>215</v>
      </c>
      <c r="F7265" s="52" t="s">
        <v>216</v>
      </c>
      <c r="G7265" s="52" t="s">
        <v>124</v>
      </c>
      <c r="H7265" s="52" t="s">
        <v>124</v>
      </c>
      <c r="I7265" s="52" t="s">
        <v>42</v>
      </c>
      <c r="J7265" s="52" t="s">
        <v>231</v>
      </c>
      <c r="K7265" s="52" t="s">
        <v>231</v>
      </c>
      <c r="L7265" s="52" t="s">
        <v>43</v>
      </c>
      <c r="M7265" s="52" t="s">
        <v>44</v>
      </c>
      <c r="N7265" s="52" t="s">
        <v>150</v>
      </c>
      <c r="O7265" s="52" t="s">
        <v>1534</v>
      </c>
      <c r="P7265" s="52" t="s">
        <v>1152</v>
      </c>
      <c r="Q7265" s="52" t="s">
        <v>2489</v>
      </c>
      <c r="R7265" s="52" t="s">
        <v>1152</v>
      </c>
      <c r="S7265" s="52">
        <v>201512</v>
      </c>
      <c r="T7265" s="52" t="s">
        <v>52</v>
      </c>
      <c r="U7265" s="54">
        <v>0</v>
      </c>
      <c r="V7265" s="54">
        <v>133800</v>
      </c>
      <c r="W7265" s="52" t="s">
        <v>1152</v>
      </c>
      <c r="X7265" s="52" t="s">
        <v>236</v>
      </c>
      <c r="Y7265" s="52" t="s">
        <v>1152</v>
      </c>
      <c r="Z7265" s="52" t="s">
        <v>48</v>
      </c>
      <c r="AA7265" s="52" t="s">
        <v>2481</v>
      </c>
      <c r="AB7265" s="52" t="s">
        <v>42</v>
      </c>
      <c r="AC7265" s="52" t="s">
        <v>3406</v>
      </c>
      <c r="AD7265" s="52" t="s">
        <v>51</v>
      </c>
      <c r="AE7265" s="52" t="s">
        <v>1152</v>
      </c>
      <c r="AF7265" s="52" t="s">
        <v>1152</v>
      </c>
    </row>
    <row r="7266" spans="1:32" x14ac:dyDescent="0.25">
      <c r="A7266" s="52" t="s">
        <v>35</v>
      </c>
      <c r="B7266" s="52" t="s">
        <v>36</v>
      </c>
      <c r="C7266" s="52" t="s">
        <v>37</v>
      </c>
      <c r="D7266" s="52" t="s">
        <v>121</v>
      </c>
      <c r="E7266" s="52" t="s">
        <v>215</v>
      </c>
      <c r="F7266" s="52" t="s">
        <v>216</v>
      </c>
      <c r="G7266" s="52" t="s">
        <v>124</v>
      </c>
      <c r="H7266" s="52" t="s">
        <v>124</v>
      </c>
      <c r="I7266" s="52" t="s">
        <v>42</v>
      </c>
      <c r="J7266" s="52" t="s">
        <v>217</v>
      </c>
      <c r="K7266" s="52" t="s">
        <v>217</v>
      </c>
      <c r="L7266" s="52" t="s">
        <v>43</v>
      </c>
      <c r="M7266" s="52" t="s">
        <v>44</v>
      </c>
      <c r="N7266" s="52" t="s">
        <v>180</v>
      </c>
      <c r="O7266" s="52" t="s">
        <v>1534</v>
      </c>
      <c r="P7266" s="52" t="s">
        <v>1152</v>
      </c>
      <c r="Q7266" s="52" t="s">
        <v>2483</v>
      </c>
      <c r="R7266" s="52" t="s">
        <v>1152</v>
      </c>
      <c r="S7266" s="52">
        <v>201512</v>
      </c>
      <c r="T7266" s="52" t="s">
        <v>52</v>
      </c>
      <c r="U7266" s="54">
        <v>0</v>
      </c>
      <c r="V7266" s="54">
        <v>161081.5</v>
      </c>
      <c r="W7266" s="52" t="s">
        <v>1152</v>
      </c>
      <c r="X7266" s="52" t="s">
        <v>1152</v>
      </c>
      <c r="Y7266" s="52" t="s">
        <v>1152</v>
      </c>
      <c r="Z7266" s="52" t="s">
        <v>48</v>
      </c>
      <c r="AA7266" s="52" t="s">
        <v>2481</v>
      </c>
      <c r="AB7266" s="52" t="s">
        <v>42</v>
      </c>
      <c r="AC7266" s="52" t="s">
        <v>3425</v>
      </c>
      <c r="AD7266" s="52" t="s">
        <v>51</v>
      </c>
      <c r="AE7266" s="52" t="s">
        <v>1152</v>
      </c>
      <c r="AF7266" s="52" t="s">
        <v>1152</v>
      </c>
    </row>
    <row r="7267" spans="1:32" x14ac:dyDescent="0.25">
      <c r="A7267" s="52" t="s">
        <v>35</v>
      </c>
      <c r="B7267" s="52" t="s">
        <v>36</v>
      </c>
      <c r="C7267" s="52" t="s">
        <v>37</v>
      </c>
      <c r="D7267" s="52" t="s">
        <v>121</v>
      </c>
      <c r="E7267" s="52" t="s">
        <v>215</v>
      </c>
      <c r="F7267" s="52" t="s">
        <v>216</v>
      </c>
      <c r="G7267" s="52" t="s">
        <v>124</v>
      </c>
      <c r="H7267" s="52" t="s">
        <v>124</v>
      </c>
      <c r="I7267" s="52" t="s">
        <v>42</v>
      </c>
      <c r="J7267" s="52" t="s">
        <v>231</v>
      </c>
      <c r="K7267" s="52" t="s">
        <v>231</v>
      </c>
      <c r="L7267" s="52" t="s">
        <v>43</v>
      </c>
      <c r="M7267" s="52" t="s">
        <v>44</v>
      </c>
      <c r="N7267" s="52" t="s">
        <v>180</v>
      </c>
      <c r="O7267" s="52" t="s">
        <v>1534</v>
      </c>
      <c r="P7267" s="52" t="s">
        <v>1152</v>
      </c>
      <c r="Q7267" s="52" t="s">
        <v>2483</v>
      </c>
      <c r="R7267" s="52" t="s">
        <v>1152</v>
      </c>
      <c r="S7267" s="52">
        <v>201512</v>
      </c>
      <c r="T7267" s="52" t="s">
        <v>52</v>
      </c>
      <c r="U7267" s="54">
        <v>0</v>
      </c>
      <c r="V7267" s="54">
        <v>77961.42</v>
      </c>
      <c r="W7267" s="52" t="s">
        <v>1152</v>
      </c>
      <c r="X7267" s="52" t="s">
        <v>1152</v>
      </c>
      <c r="Y7267" s="52" t="s">
        <v>1152</v>
      </c>
      <c r="Z7267" s="52" t="s">
        <v>48</v>
      </c>
      <c r="AA7267" s="52" t="s">
        <v>2481</v>
      </c>
      <c r="AB7267" s="52" t="s">
        <v>42</v>
      </c>
      <c r="AC7267" s="52" t="s">
        <v>3425</v>
      </c>
      <c r="AD7267" s="52" t="s">
        <v>51</v>
      </c>
      <c r="AE7267" s="52" t="s">
        <v>1152</v>
      </c>
      <c r="AF7267" s="52" t="s">
        <v>1152</v>
      </c>
    </row>
    <row r="7268" spans="1:32" x14ac:dyDescent="0.25">
      <c r="A7268" s="52" t="s">
        <v>35</v>
      </c>
      <c r="B7268" s="52" t="s">
        <v>36</v>
      </c>
      <c r="C7268" s="52" t="s">
        <v>37</v>
      </c>
      <c r="D7268" s="52" t="s">
        <v>121</v>
      </c>
      <c r="E7268" s="52" t="s">
        <v>215</v>
      </c>
      <c r="F7268" s="52" t="s">
        <v>216</v>
      </c>
      <c r="G7268" s="52" t="s">
        <v>124</v>
      </c>
      <c r="H7268" s="52" t="s">
        <v>124</v>
      </c>
      <c r="I7268" s="52" t="s">
        <v>42</v>
      </c>
      <c r="J7268" s="52" t="s">
        <v>237</v>
      </c>
      <c r="K7268" s="52" t="s">
        <v>237</v>
      </c>
      <c r="L7268" s="52" t="s">
        <v>43</v>
      </c>
      <c r="M7268" s="52" t="s">
        <v>44</v>
      </c>
      <c r="N7268" s="52" t="s">
        <v>150</v>
      </c>
      <c r="O7268" s="52" t="s">
        <v>1534</v>
      </c>
      <c r="P7268" s="52" t="s">
        <v>1152</v>
      </c>
      <c r="Q7268" s="52" t="s">
        <v>1540</v>
      </c>
      <c r="R7268" s="52" t="s">
        <v>1152</v>
      </c>
      <c r="S7268" s="52">
        <v>201512</v>
      </c>
      <c r="T7268" s="52" t="s">
        <v>47</v>
      </c>
      <c r="U7268" s="54">
        <v>0</v>
      </c>
      <c r="V7268" s="54">
        <v>-284468.34999999998</v>
      </c>
      <c r="W7268" s="52" t="s">
        <v>1152</v>
      </c>
      <c r="X7268" s="52" t="s">
        <v>422</v>
      </c>
      <c r="Y7268" s="52" t="s">
        <v>1152</v>
      </c>
      <c r="Z7268" s="52" t="s">
        <v>48</v>
      </c>
      <c r="AA7268" s="52" t="s">
        <v>2481</v>
      </c>
      <c r="AB7268" s="52" t="s">
        <v>42</v>
      </c>
      <c r="AC7268" s="52" t="s">
        <v>3407</v>
      </c>
      <c r="AD7268" s="52" t="s">
        <v>51</v>
      </c>
      <c r="AE7268" s="52" t="s">
        <v>1152</v>
      </c>
      <c r="AF7268" s="52" t="s">
        <v>1152</v>
      </c>
    </row>
    <row r="7269" spans="1:32" x14ac:dyDescent="0.25">
      <c r="A7269" s="52" t="s">
        <v>35</v>
      </c>
      <c r="B7269" s="52" t="s">
        <v>36</v>
      </c>
      <c r="C7269" s="52" t="s">
        <v>37</v>
      </c>
      <c r="D7269" s="52" t="s">
        <v>121</v>
      </c>
      <c r="E7269" s="52" t="s">
        <v>215</v>
      </c>
      <c r="F7269" s="52" t="s">
        <v>216</v>
      </c>
      <c r="G7269" s="52" t="s">
        <v>124</v>
      </c>
      <c r="H7269" s="52" t="s">
        <v>124</v>
      </c>
      <c r="I7269" s="52" t="s">
        <v>42</v>
      </c>
      <c r="J7269" s="52" t="s">
        <v>237</v>
      </c>
      <c r="K7269" s="52" t="s">
        <v>237</v>
      </c>
      <c r="L7269" s="52" t="s">
        <v>43</v>
      </c>
      <c r="M7269" s="52" t="s">
        <v>44</v>
      </c>
      <c r="N7269" s="52" t="s">
        <v>180</v>
      </c>
      <c r="O7269" s="52" t="s">
        <v>1534</v>
      </c>
      <c r="P7269" s="52" t="s">
        <v>1152</v>
      </c>
      <c r="Q7269" s="52" t="s">
        <v>1544</v>
      </c>
      <c r="R7269" s="52" t="s">
        <v>1152</v>
      </c>
      <c r="S7269" s="52">
        <v>201512</v>
      </c>
      <c r="T7269" s="52" t="s">
        <v>47</v>
      </c>
      <c r="U7269" s="54">
        <v>0</v>
      </c>
      <c r="V7269" s="54">
        <v>-607490</v>
      </c>
      <c r="W7269" s="52" t="s">
        <v>1152</v>
      </c>
      <c r="X7269" s="52" t="s">
        <v>1152</v>
      </c>
      <c r="Y7269" s="52" t="s">
        <v>1152</v>
      </c>
      <c r="Z7269" s="52" t="s">
        <v>48</v>
      </c>
      <c r="AA7269" s="52" t="s">
        <v>2481</v>
      </c>
      <c r="AB7269" s="52" t="s">
        <v>42</v>
      </c>
      <c r="AC7269" s="52" t="s">
        <v>3423</v>
      </c>
      <c r="AD7269" s="52" t="s">
        <v>51</v>
      </c>
      <c r="AE7269" s="52" t="s">
        <v>1152</v>
      </c>
      <c r="AF7269" s="52" t="s">
        <v>1152</v>
      </c>
    </row>
    <row r="7270" spans="1:32" x14ac:dyDescent="0.25">
      <c r="A7270" s="52" t="s">
        <v>35</v>
      </c>
      <c r="B7270" s="52" t="s">
        <v>36</v>
      </c>
      <c r="C7270" s="52" t="s">
        <v>37</v>
      </c>
      <c r="D7270" s="52" t="s">
        <v>121</v>
      </c>
      <c r="E7270" s="52" t="s">
        <v>215</v>
      </c>
      <c r="F7270" s="52" t="s">
        <v>216</v>
      </c>
      <c r="G7270" s="52" t="s">
        <v>124</v>
      </c>
      <c r="H7270" s="52" t="s">
        <v>124</v>
      </c>
      <c r="I7270" s="52" t="s">
        <v>42</v>
      </c>
      <c r="J7270" s="52" t="s">
        <v>237</v>
      </c>
      <c r="K7270" s="52" t="s">
        <v>237</v>
      </c>
      <c r="L7270" s="52" t="s">
        <v>43</v>
      </c>
      <c r="M7270" s="52" t="s">
        <v>44</v>
      </c>
      <c r="N7270" s="52" t="s">
        <v>180</v>
      </c>
      <c r="O7270" s="52" t="s">
        <v>1555</v>
      </c>
      <c r="P7270" s="52" t="s">
        <v>1152</v>
      </c>
      <c r="Q7270" s="52" t="s">
        <v>1544</v>
      </c>
      <c r="R7270" s="52" t="s">
        <v>1152</v>
      </c>
      <c r="S7270" s="52">
        <v>201512</v>
      </c>
      <c r="T7270" s="52" t="s">
        <v>52</v>
      </c>
      <c r="U7270" s="54">
        <v>0</v>
      </c>
      <c r="V7270" s="54">
        <v>577467.5</v>
      </c>
      <c r="W7270" s="52" t="s">
        <v>1152</v>
      </c>
      <c r="X7270" s="52" t="s">
        <v>1152</v>
      </c>
      <c r="Y7270" s="52" t="s">
        <v>1152</v>
      </c>
      <c r="Z7270" s="52" t="s">
        <v>48</v>
      </c>
      <c r="AA7270" s="52" t="s">
        <v>2481</v>
      </c>
      <c r="AB7270" s="52" t="s">
        <v>42</v>
      </c>
      <c r="AC7270" s="52" t="s">
        <v>3424</v>
      </c>
      <c r="AD7270" s="52" t="s">
        <v>51</v>
      </c>
      <c r="AE7270" s="52" t="s">
        <v>1152</v>
      </c>
      <c r="AF7270" s="52" t="s">
        <v>1152</v>
      </c>
    </row>
    <row r="7271" spans="1:32" x14ac:dyDescent="0.25">
      <c r="A7271" s="52" t="s">
        <v>35</v>
      </c>
      <c r="B7271" s="52" t="s">
        <v>36</v>
      </c>
      <c r="C7271" s="52" t="s">
        <v>37</v>
      </c>
      <c r="D7271" s="52" t="s">
        <v>121</v>
      </c>
      <c r="E7271" s="52" t="s">
        <v>215</v>
      </c>
      <c r="F7271" s="52" t="s">
        <v>216</v>
      </c>
      <c r="G7271" s="52" t="s">
        <v>124</v>
      </c>
      <c r="H7271" s="52" t="s">
        <v>124</v>
      </c>
      <c r="I7271" s="52" t="s">
        <v>42</v>
      </c>
      <c r="J7271" s="52" t="s">
        <v>237</v>
      </c>
      <c r="K7271" s="52" t="s">
        <v>237</v>
      </c>
      <c r="L7271" s="52" t="s">
        <v>43</v>
      </c>
      <c r="M7271" s="52" t="s">
        <v>44</v>
      </c>
      <c r="N7271" s="52" t="s">
        <v>150</v>
      </c>
      <c r="O7271" s="52" t="s">
        <v>1555</v>
      </c>
      <c r="P7271" s="52" t="s">
        <v>1152</v>
      </c>
      <c r="Q7271" s="52" t="s">
        <v>1544</v>
      </c>
      <c r="R7271" s="52" t="s">
        <v>1152</v>
      </c>
      <c r="S7271" s="52">
        <v>201512</v>
      </c>
      <c r="T7271" s="52" t="s">
        <v>52</v>
      </c>
      <c r="U7271" s="54">
        <v>0</v>
      </c>
      <c r="V7271" s="54">
        <v>100</v>
      </c>
      <c r="W7271" s="52" t="s">
        <v>1152</v>
      </c>
      <c r="X7271" s="52" t="s">
        <v>1152</v>
      </c>
      <c r="Y7271" s="52" t="s">
        <v>1152</v>
      </c>
      <c r="Z7271" s="52" t="s">
        <v>48</v>
      </c>
      <c r="AA7271" s="52" t="s">
        <v>2481</v>
      </c>
      <c r="AB7271" s="52" t="s">
        <v>42</v>
      </c>
      <c r="AC7271" s="52" t="s">
        <v>3424</v>
      </c>
      <c r="AD7271" s="52" t="s">
        <v>51</v>
      </c>
      <c r="AE7271" s="52" t="s">
        <v>1152</v>
      </c>
      <c r="AF7271" s="52" t="s">
        <v>1152</v>
      </c>
    </row>
    <row r="7272" spans="1:32" x14ac:dyDescent="0.25">
      <c r="A7272" s="52" t="s">
        <v>35</v>
      </c>
      <c r="B7272" s="52" t="s">
        <v>36</v>
      </c>
      <c r="C7272" s="52" t="s">
        <v>37</v>
      </c>
      <c r="D7272" s="52" t="s">
        <v>121</v>
      </c>
      <c r="E7272" s="52" t="s">
        <v>215</v>
      </c>
      <c r="F7272" s="52" t="s">
        <v>216</v>
      </c>
      <c r="G7272" s="52" t="s">
        <v>124</v>
      </c>
      <c r="H7272" s="52" t="s">
        <v>124</v>
      </c>
      <c r="I7272" s="52" t="s">
        <v>42</v>
      </c>
      <c r="J7272" s="52" t="s">
        <v>237</v>
      </c>
      <c r="K7272" s="52" t="s">
        <v>237</v>
      </c>
      <c r="L7272" s="52" t="s">
        <v>43</v>
      </c>
      <c r="M7272" s="52" t="s">
        <v>44</v>
      </c>
      <c r="N7272" s="52" t="s">
        <v>180</v>
      </c>
      <c r="O7272" s="52" t="s">
        <v>1534</v>
      </c>
      <c r="P7272" s="52" t="s">
        <v>1152</v>
      </c>
      <c r="Q7272" s="52" t="s">
        <v>1544</v>
      </c>
      <c r="R7272" s="52" t="s">
        <v>1152</v>
      </c>
      <c r="S7272" s="52">
        <v>201512</v>
      </c>
      <c r="T7272" s="52" t="s">
        <v>52</v>
      </c>
      <c r="U7272" s="54">
        <v>0</v>
      </c>
      <c r="V7272" s="54">
        <v>1174486.5</v>
      </c>
      <c r="W7272" s="52" t="s">
        <v>1152</v>
      </c>
      <c r="X7272" s="52" t="s">
        <v>1152</v>
      </c>
      <c r="Y7272" s="52" t="s">
        <v>1152</v>
      </c>
      <c r="Z7272" s="52" t="s">
        <v>48</v>
      </c>
      <c r="AA7272" s="52" t="s">
        <v>2481</v>
      </c>
      <c r="AB7272" s="52" t="s">
        <v>42</v>
      </c>
      <c r="AC7272" s="52" t="s">
        <v>3425</v>
      </c>
      <c r="AD7272" s="52" t="s">
        <v>51</v>
      </c>
      <c r="AE7272" s="52" t="s">
        <v>1152</v>
      </c>
      <c r="AF7272" s="52" t="s">
        <v>1152</v>
      </c>
    </row>
    <row r="7273" spans="1:32" x14ac:dyDescent="0.25">
      <c r="A7273" s="52" t="s">
        <v>35</v>
      </c>
      <c r="B7273" s="52" t="s">
        <v>36</v>
      </c>
      <c r="C7273" s="52" t="s">
        <v>37</v>
      </c>
      <c r="D7273" s="52" t="s">
        <v>121</v>
      </c>
      <c r="E7273" s="52" t="s">
        <v>215</v>
      </c>
      <c r="F7273" s="52" t="s">
        <v>216</v>
      </c>
      <c r="G7273" s="52" t="s">
        <v>124</v>
      </c>
      <c r="H7273" s="52" t="s">
        <v>124</v>
      </c>
      <c r="I7273" s="52" t="s">
        <v>42</v>
      </c>
      <c r="J7273" s="52" t="s">
        <v>237</v>
      </c>
      <c r="K7273" s="52" t="s">
        <v>237</v>
      </c>
      <c r="L7273" s="52" t="s">
        <v>43</v>
      </c>
      <c r="M7273" s="52" t="s">
        <v>44</v>
      </c>
      <c r="N7273" s="52" t="s">
        <v>150</v>
      </c>
      <c r="O7273" s="52" t="s">
        <v>1534</v>
      </c>
      <c r="P7273" s="52" t="s">
        <v>1152</v>
      </c>
      <c r="Q7273" s="52" t="s">
        <v>1544</v>
      </c>
      <c r="R7273" s="52" t="s">
        <v>1152</v>
      </c>
      <c r="S7273" s="52">
        <v>201512</v>
      </c>
      <c r="T7273" s="52" t="s">
        <v>52</v>
      </c>
      <c r="U7273" s="54">
        <v>0</v>
      </c>
      <c r="V7273" s="54">
        <v>70833.84</v>
      </c>
      <c r="W7273" s="52" t="s">
        <v>1152</v>
      </c>
      <c r="X7273" s="52" t="s">
        <v>1152</v>
      </c>
      <c r="Y7273" s="52" t="s">
        <v>1152</v>
      </c>
      <c r="Z7273" s="52" t="s">
        <v>48</v>
      </c>
      <c r="AA7273" s="52" t="s">
        <v>2481</v>
      </c>
      <c r="AB7273" s="52" t="s">
        <v>42</v>
      </c>
      <c r="AC7273" s="52" t="s">
        <v>3425</v>
      </c>
      <c r="AD7273" s="52" t="s">
        <v>51</v>
      </c>
      <c r="AE7273" s="52" t="s">
        <v>1152</v>
      </c>
      <c r="AF7273" s="52" t="s">
        <v>1152</v>
      </c>
    </row>
    <row r="7274" spans="1:32" x14ac:dyDescent="0.25">
      <c r="A7274" s="52" t="s">
        <v>35</v>
      </c>
      <c r="B7274" s="52" t="s">
        <v>36</v>
      </c>
      <c r="C7274" s="52" t="s">
        <v>37</v>
      </c>
      <c r="D7274" s="52" t="s">
        <v>121</v>
      </c>
      <c r="E7274" s="52" t="s">
        <v>215</v>
      </c>
      <c r="F7274" s="52" t="s">
        <v>216</v>
      </c>
      <c r="G7274" s="52" t="s">
        <v>124</v>
      </c>
      <c r="H7274" s="52" t="s">
        <v>124</v>
      </c>
      <c r="I7274" s="52" t="s">
        <v>42</v>
      </c>
      <c r="J7274" s="52" t="s">
        <v>237</v>
      </c>
      <c r="K7274" s="52" t="s">
        <v>237</v>
      </c>
      <c r="L7274" s="52" t="s">
        <v>43</v>
      </c>
      <c r="M7274" s="52" t="s">
        <v>44</v>
      </c>
      <c r="N7274" s="52" t="s">
        <v>150</v>
      </c>
      <c r="O7274" s="52" t="s">
        <v>1534</v>
      </c>
      <c r="P7274" s="52" t="s">
        <v>1152</v>
      </c>
      <c r="Q7274" s="52" t="s">
        <v>1540</v>
      </c>
      <c r="R7274" s="52" t="s">
        <v>1152</v>
      </c>
      <c r="S7274" s="52">
        <v>201512</v>
      </c>
      <c r="T7274" s="52" t="s">
        <v>52</v>
      </c>
      <c r="U7274" s="54">
        <v>0</v>
      </c>
      <c r="V7274" s="54">
        <v>170000</v>
      </c>
      <c r="W7274" s="52" t="s">
        <v>1152</v>
      </c>
      <c r="X7274" s="52" t="s">
        <v>422</v>
      </c>
      <c r="Y7274" s="52" t="s">
        <v>1152</v>
      </c>
      <c r="Z7274" s="52" t="s">
        <v>48</v>
      </c>
      <c r="AA7274" s="52" t="s">
        <v>2481</v>
      </c>
      <c r="AB7274" s="52" t="s">
        <v>42</v>
      </c>
      <c r="AC7274" s="52" t="s">
        <v>3406</v>
      </c>
      <c r="AD7274" s="52" t="s">
        <v>51</v>
      </c>
      <c r="AE7274" s="52" t="s">
        <v>1152</v>
      </c>
      <c r="AF7274" s="52" t="s">
        <v>1152</v>
      </c>
    </row>
    <row r="7275" spans="1:32" x14ac:dyDescent="0.25">
      <c r="A7275" s="52" t="s">
        <v>35</v>
      </c>
      <c r="B7275" s="52" t="s">
        <v>36</v>
      </c>
      <c r="C7275" s="52" t="s">
        <v>37</v>
      </c>
      <c r="D7275" s="52" t="s">
        <v>121</v>
      </c>
      <c r="E7275" s="52" t="s">
        <v>215</v>
      </c>
      <c r="F7275" s="52" t="s">
        <v>216</v>
      </c>
      <c r="G7275" s="52" t="s">
        <v>124</v>
      </c>
      <c r="H7275" s="52" t="s">
        <v>124</v>
      </c>
      <c r="I7275" s="52" t="s">
        <v>42</v>
      </c>
      <c r="J7275" s="52" t="s">
        <v>237</v>
      </c>
      <c r="K7275" s="52" t="s">
        <v>237</v>
      </c>
      <c r="L7275" s="52" t="s">
        <v>43</v>
      </c>
      <c r="M7275" s="52" t="s">
        <v>44</v>
      </c>
      <c r="N7275" s="52" t="s">
        <v>150</v>
      </c>
      <c r="O7275" s="52" t="s">
        <v>1534</v>
      </c>
      <c r="P7275" s="52" t="s">
        <v>1152</v>
      </c>
      <c r="Q7275" s="52" t="s">
        <v>1540</v>
      </c>
      <c r="R7275" s="52" t="s">
        <v>1152</v>
      </c>
      <c r="S7275" s="52">
        <v>201512</v>
      </c>
      <c r="T7275" s="52" t="s">
        <v>52</v>
      </c>
      <c r="U7275" s="54">
        <v>0</v>
      </c>
      <c r="V7275" s="54">
        <v>407401.16</v>
      </c>
      <c r="W7275" s="52" t="s">
        <v>1152</v>
      </c>
      <c r="X7275" s="52" t="s">
        <v>422</v>
      </c>
      <c r="Y7275" s="52" t="s">
        <v>1152</v>
      </c>
      <c r="Z7275" s="52" t="s">
        <v>48</v>
      </c>
      <c r="AA7275" s="52" t="s">
        <v>2481</v>
      </c>
      <c r="AB7275" s="52" t="s">
        <v>42</v>
      </c>
      <c r="AC7275" s="52" t="s">
        <v>3406</v>
      </c>
      <c r="AD7275" s="52" t="s">
        <v>51</v>
      </c>
      <c r="AE7275" s="52" t="s">
        <v>1152</v>
      </c>
      <c r="AF7275" s="52" t="s">
        <v>1152</v>
      </c>
    </row>
    <row r="7276" spans="1:32" x14ac:dyDescent="0.25">
      <c r="A7276" s="52" t="s">
        <v>35</v>
      </c>
      <c r="B7276" s="52" t="s">
        <v>36</v>
      </c>
      <c r="C7276" s="52" t="s">
        <v>37</v>
      </c>
      <c r="D7276" s="52" t="s">
        <v>121</v>
      </c>
      <c r="E7276" s="52" t="s">
        <v>215</v>
      </c>
      <c r="F7276" s="52" t="s">
        <v>216</v>
      </c>
      <c r="G7276" s="52" t="s">
        <v>124</v>
      </c>
      <c r="H7276" s="52" t="s">
        <v>124</v>
      </c>
      <c r="I7276" s="52" t="s">
        <v>42</v>
      </c>
      <c r="J7276" s="52" t="s">
        <v>250</v>
      </c>
      <c r="K7276" s="52" t="s">
        <v>250</v>
      </c>
      <c r="L7276" s="52" t="s">
        <v>43</v>
      </c>
      <c r="M7276" s="52" t="s">
        <v>44</v>
      </c>
      <c r="N7276" s="52" t="s">
        <v>180</v>
      </c>
      <c r="O7276" s="52" t="s">
        <v>1534</v>
      </c>
      <c r="P7276" s="52" t="s">
        <v>1152</v>
      </c>
      <c r="Q7276" s="52" t="s">
        <v>1545</v>
      </c>
      <c r="R7276" s="52" t="s">
        <v>1152</v>
      </c>
      <c r="S7276" s="52">
        <v>201512</v>
      </c>
      <c r="T7276" s="52" t="s">
        <v>47</v>
      </c>
      <c r="U7276" s="54">
        <v>0</v>
      </c>
      <c r="V7276" s="54">
        <v>-61650</v>
      </c>
      <c r="W7276" s="52" t="s">
        <v>1152</v>
      </c>
      <c r="X7276" s="52" t="s">
        <v>1162</v>
      </c>
      <c r="Y7276" s="52" t="s">
        <v>1152</v>
      </c>
      <c r="Z7276" s="52" t="s">
        <v>48</v>
      </c>
      <c r="AA7276" s="52" t="s">
        <v>2481</v>
      </c>
      <c r="AB7276" s="52" t="s">
        <v>42</v>
      </c>
      <c r="AC7276" s="52" t="s">
        <v>3407</v>
      </c>
      <c r="AD7276" s="52" t="s">
        <v>51</v>
      </c>
      <c r="AE7276" s="52" t="s">
        <v>1152</v>
      </c>
      <c r="AF7276" s="52" t="s">
        <v>1152</v>
      </c>
    </row>
    <row r="7277" spans="1:32" x14ac:dyDescent="0.25">
      <c r="A7277" s="52" t="s">
        <v>35</v>
      </c>
      <c r="B7277" s="52" t="s">
        <v>36</v>
      </c>
      <c r="C7277" s="52" t="s">
        <v>37</v>
      </c>
      <c r="D7277" s="52" t="s">
        <v>121</v>
      </c>
      <c r="E7277" s="52" t="s">
        <v>215</v>
      </c>
      <c r="F7277" s="52" t="s">
        <v>216</v>
      </c>
      <c r="G7277" s="52" t="s">
        <v>124</v>
      </c>
      <c r="H7277" s="52" t="s">
        <v>124</v>
      </c>
      <c r="I7277" s="52" t="s">
        <v>42</v>
      </c>
      <c r="J7277" s="52" t="s">
        <v>250</v>
      </c>
      <c r="K7277" s="52" t="s">
        <v>250</v>
      </c>
      <c r="L7277" s="52" t="s">
        <v>43</v>
      </c>
      <c r="M7277" s="52" t="s">
        <v>44</v>
      </c>
      <c r="N7277" s="52" t="s">
        <v>150</v>
      </c>
      <c r="O7277" s="52" t="s">
        <v>1534</v>
      </c>
      <c r="P7277" s="52" t="s">
        <v>1152</v>
      </c>
      <c r="Q7277" s="52" t="s">
        <v>1541</v>
      </c>
      <c r="R7277" s="52" t="s">
        <v>1152</v>
      </c>
      <c r="S7277" s="52">
        <v>201512</v>
      </c>
      <c r="T7277" s="52" t="s">
        <v>47</v>
      </c>
      <c r="U7277" s="54">
        <v>0</v>
      </c>
      <c r="V7277" s="54">
        <v>-97632.5</v>
      </c>
      <c r="W7277" s="52" t="s">
        <v>1152</v>
      </c>
      <c r="X7277" s="52" t="s">
        <v>433</v>
      </c>
      <c r="Y7277" s="52" t="s">
        <v>1152</v>
      </c>
      <c r="Z7277" s="52" t="s">
        <v>48</v>
      </c>
      <c r="AA7277" s="52" t="s">
        <v>2481</v>
      </c>
      <c r="AB7277" s="52" t="s">
        <v>42</v>
      </c>
      <c r="AC7277" s="52" t="s">
        <v>3407</v>
      </c>
      <c r="AD7277" s="52" t="s">
        <v>51</v>
      </c>
      <c r="AE7277" s="52" t="s">
        <v>1152</v>
      </c>
      <c r="AF7277" s="52" t="s">
        <v>1152</v>
      </c>
    </row>
    <row r="7278" spans="1:32" x14ac:dyDescent="0.25">
      <c r="A7278" s="52" t="s">
        <v>35</v>
      </c>
      <c r="B7278" s="52" t="s">
        <v>36</v>
      </c>
      <c r="C7278" s="52" t="s">
        <v>37</v>
      </c>
      <c r="D7278" s="52" t="s">
        <v>121</v>
      </c>
      <c r="E7278" s="52" t="s">
        <v>215</v>
      </c>
      <c r="F7278" s="52" t="s">
        <v>216</v>
      </c>
      <c r="G7278" s="52" t="s">
        <v>124</v>
      </c>
      <c r="H7278" s="52" t="s">
        <v>124</v>
      </c>
      <c r="I7278" s="52" t="s">
        <v>42</v>
      </c>
      <c r="J7278" s="52" t="s">
        <v>437</v>
      </c>
      <c r="K7278" s="52" t="s">
        <v>437</v>
      </c>
      <c r="L7278" s="52" t="s">
        <v>43</v>
      </c>
      <c r="M7278" s="52" t="s">
        <v>44</v>
      </c>
      <c r="N7278" s="52" t="s">
        <v>150</v>
      </c>
      <c r="O7278" s="52" t="s">
        <v>1534</v>
      </c>
      <c r="P7278" s="52" t="s">
        <v>1152</v>
      </c>
      <c r="Q7278" s="52" t="s">
        <v>1543</v>
      </c>
      <c r="R7278" s="52" t="s">
        <v>1152</v>
      </c>
      <c r="S7278" s="52">
        <v>201512</v>
      </c>
      <c r="T7278" s="52" t="s">
        <v>47</v>
      </c>
      <c r="U7278" s="54">
        <v>0</v>
      </c>
      <c r="V7278" s="54">
        <v>-5875.51</v>
      </c>
      <c r="W7278" s="52" t="s">
        <v>1152</v>
      </c>
      <c r="X7278" s="52" t="s">
        <v>577</v>
      </c>
      <c r="Y7278" s="52" t="s">
        <v>1152</v>
      </c>
      <c r="Z7278" s="52" t="s">
        <v>48</v>
      </c>
      <c r="AA7278" s="52" t="s">
        <v>2481</v>
      </c>
      <c r="AB7278" s="52" t="s">
        <v>42</v>
      </c>
      <c r="AC7278" s="52" t="s">
        <v>3407</v>
      </c>
      <c r="AD7278" s="52" t="s">
        <v>51</v>
      </c>
      <c r="AE7278" s="52" t="s">
        <v>1152</v>
      </c>
      <c r="AF7278" s="52" t="s">
        <v>1152</v>
      </c>
    </row>
    <row r="7279" spans="1:32" x14ac:dyDescent="0.25">
      <c r="A7279" s="52" t="s">
        <v>35</v>
      </c>
      <c r="B7279" s="52" t="s">
        <v>36</v>
      </c>
      <c r="C7279" s="52" t="s">
        <v>37</v>
      </c>
      <c r="D7279" s="52" t="s">
        <v>121</v>
      </c>
      <c r="E7279" s="52" t="s">
        <v>215</v>
      </c>
      <c r="F7279" s="52" t="s">
        <v>216</v>
      </c>
      <c r="G7279" s="52" t="s">
        <v>124</v>
      </c>
      <c r="H7279" s="52" t="s">
        <v>124</v>
      </c>
      <c r="I7279" s="52" t="s">
        <v>42</v>
      </c>
      <c r="J7279" s="52" t="s">
        <v>437</v>
      </c>
      <c r="K7279" s="52" t="s">
        <v>437</v>
      </c>
      <c r="L7279" s="52" t="s">
        <v>43</v>
      </c>
      <c r="M7279" s="52" t="s">
        <v>44</v>
      </c>
      <c r="N7279" s="52" t="s">
        <v>180</v>
      </c>
      <c r="O7279" s="52" t="s">
        <v>1534</v>
      </c>
      <c r="P7279" s="52" t="s">
        <v>1152</v>
      </c>
      <c r="Q7279" s="52" t="s">
        <v>1547</v>
      </c>
      <c r="R7279" s="52" t="s">
        <v>1152</v>
      </c>
      <c r="S7279" s="52">
        <v>201512</v>
      </c>
      <c r="T7279" s="52" t="s">
        <v>47</v>
      </c>
      <c r="U7279" s="54">
        <v>0</v>
      </c>
      <c r="V7279" s="54">
        <v>-35196.5</v>
      </c>
      <c r="W7279" s="52" t="s">
        <v>1152</v>
      </c>
      <c r="X7279" s="52" t="s">
        <v>1152</v>
      </c>
      <c r="Y7279" s="52" t="s">
        <v>1152</v>
      </c>
      <c r="Z7279" s="52" t="s">
        <v>48</v>
      </c>
      <c r="AA7279" s="52" t="s">
        <v>2481</v>
      </c>
      <c r="AB7279" s="52" t="s">
        <v>42</v>
      </c>
      <c r="AC7279" s="52" t="s">
        <v>3423</v>
      </c>
      <c r="AD7279" s="52" t="s">
        <v>51</v>
      </c>
      <c r="AE7279" s="52" t="s">
        <v>1152</v>
      </c>
      <c r="AF7279" s="52" t="s">
        <v>1152</v>
      </c>
    </row>
    <row r="7280" spans="1:32" x14ac:dyDescent="0.25">
      <c r="A7280" s="52" t="s">
        <v>35</v>
      </c>
      <c r="B7280" s="52" t="s">
        <v>36</v>
      </c>
      <c r="C7280" s="52" t="s">
        <v>37</v>
      </c>
      <c r="D7280" s="52" t="s">
        <v>121</v>
      </c>
      <c r="E7280" s="52" t="s">
        <v>215</v>
      </c>
      <c r="F7280" s="52" t="s">
        <v>216</v>
      </c>
      <c r="G7280" s="52" t="s">
        <v>124</v>
      </c>
      <c r="H7280" s="52" t="s">
        <v>124</v>
      </c>
      <c r="I7280" s="52" t="s">
        <v>42</v>
      </c>
      <c r="J7280" s="52" t="s">
        <v>437</v>
      </c>
      <c r="K7280" s="52" t="s">
        <v>437</v>
      </c>
      <c r="L7280" s="52" t="s">
        <v>43</v>
      </c>
      <c r="M7280" s="52" t="s">
        <v>44</v>
      </c>
      <c r="N7280" s="52" t="s">
        <v>180</v>
      </c>
      <c r="O7280" s="52" t="s">
        <v>1534</v>
      </c>
      <c r="P7280" s="52" t="s">
        <v>1152</v>
      </c>
      <c r="Q7280" s="52" t="s">
        <v>1547</v>
      </c>
      <c r="R7280" s="52" t="s">
        <v>1152</v>
      </c>
      <c r="S7280" s="52">
        <v>201512</v>
      </c>
      <c r="T7280" s="52" t="s">
        <v>52</v>
      </c>
      <c r="U7280" s="54">
        <v>0</v>
      </c>
      <c r="V7280" s="54">
        <v>16596.03</v>
      </c>
      <c r="W7280" s="52" t="s">
        <v>1152</v>
      </c>
      <c r="X7280" s="52" t="s">
        <v>577</v>
      </c>
      <c r="Y7280" s="52" t="s">
        <v>1152</v>
      </c>
      <c r="Z7280" s="52" t="s">
        <v>48</v>
      </c>
      <c r="AA7280" s="52" t="s">
        <v>2481</v>
      </c>
      <c r="AB7280" s="52" t="s">
        <v>42</v>
      </c>
      <c r="AC7280" s="52" t="s">
        <v>3406</v>
      </c>
      <c r="AD7280" s="52" t="s">
        <v>51</v>
      </c>
      <c r="AE7280" s="52" t="s">
        <v>1152</v>
      </c>
      <c r="AF7280" s="52" t="s">
        <v>1152</v>
      </c>
    </row>
    <row r="7281" spans="1:32" x14ac:dyDescent="0.25">
      <c r="A7281" s="52" t="s">
        <v>35</v>
      </c>
      <c r="B7281" s="52" t="s">
        <v>36</v>
      </c>
      <c r="C7281" s="52" t="s">
        <v>37</v>
      </c>
      <c r="D7281" s="52" t="s">
        <v>121</v>
      </c>
      <c r="E7281" s="52" t="s">
        <v>215</v>
      </c>
      <c r="F7281" s="52" t="s">
        <v>216</v>
      </c>
      <c r="G7281" s="52" t="s">
        <v>124</v>
      </c>
      <c r="H7281" s="52" t="s">
        <v>124</v>
      </c>
      <c r="I7281" s="52" t="s">
        <v>42</v>
      </c>
      <c r="J7281" s="52" t="s">
        <v>437</v>
      </c>
      <c r="K7281" s="52" t="s">
        <v>437</v>
      </c>
      <c r="L7281" s="52" t="s">
        <v>43</v>
      </c>
      <c r="M7281" s="52" t="s">
        <v>44</v>
      </c>
      <c r="N7281" s="52" t="s">
        <v>180</v>
      </c>
      <c r="O7281" s="52" t="s">
        <v>1534</v>
      </c>
      <c r="P7281" s="52" t="s">
        <v>1152</v>
      </c>
      <c r="Q7281" s="52" t="s">
        <v>1547</v>
      </c>
      <c r="R7281" s="52" t="s">
        <v>1152</v>
      </c>
      <c r="S7281" s="52">
        <v>201512</v>
      </c>
      <c r="T7281" s="52" t="s">
        <v>52</v>
      </c>
      <c r="U7281" s="54">
        <v>0</v>
      </c>
      <c r="V7281" s="54">
        <v>17193.36</v>
      </c>
      <c r="W7281" s="52" t="s">
        <v>1152</v>
      </c>
      <c r="X7281" s="52" t="s">
        <v>3427</v>
      </c>
      <c r="Y7281" s="52" t="s">
        <v>1152</v>
      </c>
      <c r="Z7281" s="52" t="s">
        <v>48</v>
      </c>
      <c r="AA7281" s="52" t="s">
        <v>2481</v>
      </c>
      <c r="AB7281" s="52" t="s">
        <v>42</v>
      </c>
      <c r="AC7281" s="52" t="s">
        <v>3406</v>
      </c>
      <c r="AD7281" s="52" t="s">
        <v>51</v>
      </c>
      <c r="AE7281" s="52" t="s">
        <v>1152</v>
      </c>
      <c r="AF7281" s="52" t="s">
        <v>1152</v>
      </c>
    </row>
    <row r="7282" spans="1:32" x14ac:dyDescent="0.25">
      <c r="A7282" s="52" t="s">
        <v>35</v>
      </c>
      <c r="B7282" s="52" t="s">
        <v>36</v>
      </c>
      <c r="C7282" s="52" t="s">
        <v>37</v>
      </c>
      <c r="D7282" s="52" t="s">
        <v>121</v>
      </c>
      <c r="E7282" s="52" t="s">
        <v>215</v>
      </c>
      <c r="F7282" s="52" t="s">
        <v>216</v>
      </c>
      <c r="G7282" s="52" t="s">
        <v>124</v>
      </c>
      <c r="H7282" s="52" t="s">
        <v>124</v>
      </c>
      <c r="I7282" s="52" t="s">
        <v>42</v>
      </c>
      <c r="J7282" s="52" t="s">
        <v>437</v>
      </c>
      <c r="K7282" s="52" t="s">
        <v>437</v>
      </c>
      <c r="L7282" s="52" t="s">
        <v>43</v>
      </c>
      <c r="M7282" s="52" t="s">
        <v>44</v>
      </c>
      <c r="N7282" s="52" t="s">
        <v>180</v>
      </c>
      <c r="O7282" s="52" t="s">
        <v>1534</v>
      </c>
      <c r="P7282" s="52" t="s">
        <v>1152</v>
      </c>
      <c r="Q7282" s="52" t="s">
        <v>1547</v>
      </c>
      <c r="R7282" s="52" t="s">
        <v>1152</v>
      </c>
      <c r="S7282" s="52">
        <v>201512</v>
      </c>
      <c r="T7282" s="52" t="s">
        <v>47</v>
      </c>
      <c r="U7282" s="54">
        <v>0</v>
      </c>
      <c r="V7282" s="54">
        <v>-14485</v>
      </c>
      <c r="W7282" s="52" t="s">
        <v>1152</v>
      </c>
      <c r="X7282" s="52" t="s">
        <v>577</v>
      </c>
      <c r="Y7282" s="52" t="s">
        <v>1152</v>
      </c>
      <c r="Z7282" s="52" t="s">
        <v>48</v>
      </c>
      <c r="AA7282" s="52" t="s">
        <v>2481</v>
      </c>
      <c r="AB7282" s="52" t="s">
        <v>42</v>
      </c>
      <c r="AC7282" s="52" t="s">
        <v>3406</v>
      </c>
      <c r="AD7282" s="52" t="s">
        <v>51</v>
      </c>
      <c r="AE7282" s="52" t="s">
        <v>1152</v>
      </c>
      <c r="AF7282" s="52" t="s">
        <v>1152</v>
      </c>
    </row>
    <row r="7283" spans="1:32" x14ac:dyDescent="0.25">
      <c r="A7283" s="52" t="s">
        <v>35</v>
      </c>
      <c r="B7283" s="52" t="s">
        <v>36</v>
      </c>
      <c r="C7283" s="52" t="s">
        <v>37</v>
      </c>
      <c r="D7283" s="52" t="s">
        <v>121</v>
      </c>
      <c r="E7283" s="52" t="s">
        <v>215</v>
      </c>
      <c r="F7283" s="52" t="s">
        <v>216</v>
      </c>
      <c r="G7283" s="52" t="s">
        <v>124</v>
      </c>
      <c r="H7283" s="52" t="s">
        <v>124</v>
      </c>
      <c r="I7283" s="52" t="s">
        <v>42</v>
      </c>
      <c r="J7283" s="52" t="s">
        <v>437</v>
      </c>
      <c r="K7283" s="52" t="s">
        <v>437</v>
      </c>
      <c r="L7283" s="52" t="s">
        <v>43</v>
      </c>
      <c r="M7283" s="52" t="s">
        <v>44</v>
      </c>
      <c r="N7283" s="52" t="s">
        <v>180</v>
      </c>
      <c r="O7283" s="52" t="s">
        <v>1534</v>
      </c>
      <c r="P7283" s="52" t="s">
        <v>1152</v>
      </c>
      <c r="Q7283" s="52" t="s">
        <v>1547</v>
      </c>
      <c r="R7283" s="52" t="s">
        <v>1152</v>
      </c>
      <c r="S7283" s="52">
        <v>201512</v>
      </c>
      <c r="T7283" s="52" t="s">
        <v>47</v>
      </c>
      <c r="U7283" s="54">
        <v>0</v>
      </c>
      <c r="V7283" s="54">
        <v>-15984</v>
      </c>
      <c r="W7283" s="52" t="s">
        <v>1152</v>
      </c>
      <c r="X7283" s="52" t="s">
        <v>577</v>
      </c>
      <c r="Y7283" s="52" t="s">
        <v>1152</v>
      </c>
      <c r="Z7283" s="52" t="s">
        <v>48</v>
      </c>
      <c r="AA7283" s="52" t="s">
        <v>2481</v>
      </c>
      <c r="AB7283" s="52" t="s">
        <v>42</v>
      </c>
      <c r="AC7283" s="52" t="s">
        <v>3406</v>
      </c>
      <c r="AD7283" s="52" t="s">
        <v>51</v>
      </c>
      <c r="AE7283" s="52" t="s">
        <v>1152</v>
      </c>
      <c r="AF7283" s="52" t="s">
        <v>1152</v>
      </c>
    </row>
    <row r="7284" spans="1:32" x14ac:dyDescent="0.25">
      <c r="A7284" s="52" t="s">
        <v>35</v>
      </c>
      <c r="B7284" s="52" t="s">
        <v>36</v>
      </c>
      <c r="C7284" s="52" t="s">
        <v>37</v>
      </c>
      <c r="D7284" s="52" t="s">
        <v>121</v>
      </c>
      <c r="E7284" s="52" t="s">
        <v>215</v>
      </c>
      <c r="F7284" s="52" t="s">
        <v>216</v>
      </c>
      <c r="G7284" s="52" t="s">
        <v>124</v>
      </c>
      <c r="H7284" s="52" t="s">
        <v>124</v>
      </c>
      <c r="I7284" s="52" t="s">
        <v>42</v>
      </c>
      <c r="J7284" s="52" t="s">
        <v>437</v>
      </c>
      <c r="K7284" s="52" t="s">
        <v>437</v>
      </c>
      <c r="L7284" s="52" t="s">
        <v>43</v>
      </c>
      <c r="M7284" s="52" t="s">
        <v>44</v>
      </c>
      <c r="N7284" s="52" t="s">
        <v>150</v>
      </c>
      <c r="O7284" s="52" t="s">
        <v>1534</v>
      </c>
      <c r="P7284" s="52" t="s">
        <v>1152</v>
      </c>
      <c r="Q7284" s="52" t="s">
        <v>1543</v>
      </c>
      <c r="R7284" s="52" t="s">
        <v>1152</v>
      </c>
      <c r="S7284" s="52">
        <v>201512</v>
      </c>
      <c r="T7284" s="52" t="s">
        <v>52</v>
      </c>
      <c r="U7284" s="54">
        <v>0</v>
      </c>
      <c r="V7284" s="54">
        <v>1404</v>
      </c>
      <c r="W7284" s="52" t="s">
        <v>1152</v>
      </c>
      <c r="X7284" s="52" t="s">
        <v>577</v>
      </c>
      <c r="Y7284" s="52" t="s">
        <v>1152</v>
      </c>
      <c r="Z7284" s="52" t="s">
        <v>48</v>
      </c>
      <c r="AA7284" s="52" t="s">
        <v>2481</v>
      </c>
      <c r="AB7284" s="52" t="s">
        <v>42</v>
      </c>
      <c r="AC7284" s="52" t="s">
        <v>3406</v>
      </c>
      <c r="AD7284" s="52" t="s">
        <v>51</v>
      </c>
      <c r="AE7284" s="52" t="s">
        <v>1152</v>
      </c>
      <c r="AF7284" s="52" t="s">
        <v>1152</v>
      </c>
    </row>
    <row r="7285" spans="1:32" x14ac:dyDescent="0.25">
      <c r="A7285" s="52" t="s">
        <v>35</v>
      </c>
      <c r="B7285" s="52" t="s">
        <v>36</v>
      </c>
      <c r="C7285" s="52" t="s">
        <v>37</v>
      </c>
      <c r="D7285" s="52" t="s">
        <v>121</v>
      </c>
      <c r="E7285" s="52" t="s">
        <v>215</v>
      </c>
      <c r="F7285" s="52" t="s">
        <v>216</v>
      </c>
      <c r="G7285" s="52" t="s">
        <v>124</v>
      </c>
      <c r="H7285" s="52" t="s">
        <v>124</v>
      </c>
      <c r="I7285" s="52" t="s">
        <v>42</v>
      </c>
      <c r="J7285" s="52" t="s">
        <v>437</v>
      </c>
      <c r="K7285" s="52" t="s">
        <v>437</v>
      </c>
      <c r="L7285" s="52" t="s">
        <v>43</v>
      </c>
      <c r="M7285" s="52" t="s">
        <v>44</v>
      </c>
      <c r="N7285" s="52" t="s">
        <v>150</v>
      </c>
      <c r="O7285" s="52" t="s">
        <v>1534</v>
      </c>
      <c r="P7285" s="52" t="s">
        <v>1152</v>
      </c>
      <c r="Q7285" s="52" t="s">
        <v>1543</v>
      </c>
      <c r="R7285" s="52" t="s">
        <v>1152</v>
      </c>
      <c r="S7285" s="52">
        <v>201512</v>
      </c>
      <c r="T7285" s="52" t="s">
        <v>52</v>
      </c>
      <c r="U7285" s="54">
        <v>0</v>
      </c>
      <c r="V7285" s="54">
        <v>7020</v>
      </c>
      <c r="W7285" s="52" t="s">
        <v>1152</v>
      </c>
      <c r="X7285" s="52" t="s">
        <v>577</v>
      </c>
      <c r="Y7285" s="52" t="s">
        <v>1152</v>
      </c>
      <c r="Z7285" s="52" t="s">
        <v>48</v>
      </c>
      <c r="AA7285" s="52" t="s">
        <v>2481</v>
      </c>
      <c r="AB7285" s="52" t="s">
        <v>42</v>
      </c>
      <c r="AC7285" s="52" t="s">
        <v>3406</v>
      </c>
      <c r="AD7285" s="52" t="s">
        <v>51</v>
      </c>
      <c r="AE7285" s="52" t="s">
        <v>1152</v>
      </c>
      <c r="AF7285" s="52" t="s">
        <v>1152</v>
      </c>
    </row>
    <row r="7286" spans="1:32" x14ac:dyDescent="0.25">
      <c r="A7286" s="52" t="s">
        <v>35</v>
      </c>
      <c r="B7286" s="52" t="s">
        <v>36</v>
      </c>
      <c r="C7286" s="52" t="s">
        <v>37</v>
      </c>
      <c r="D7286" s="52" t="s">
        <v>121</v>
      </c>
      <c r="E7286" s="52" t="s">
        <v>215</v>
      </c>
      <c r="F7286" s="52" t="s">
        <v>216</v>
      </c>
      <c r="G7286" s="52" t="s">
        <v>124</v>
      </c>
      <c r="H7286" s="52" t="s">
        <v>124</v>
      </c>
      <c r="I7286" s="52" t="s">
        <v>42</v>
      </c>
      <c r="J7286" s="52" t="s">
        <v>437</v>
      </c>
      <c r="K7286" s="52" t="s">
        <v>437</v>
      </c>
      <c r="L7286" s="52" t="s">
        <v>43</v>
      </c>
      <c r="M7286" s="52" t="s">
        <v>44</v>
      </c>
      <c r="N7286" s="52" t="s">
        <v>150</v>
      </c>
      <c r="O7286" s="52" t="s">
        <v>1534</v>
      </c>
      <c r="P7286" s="52" t="s">
        <v>1152</v>
      </c>
      <c r="Q7286" s="52" t="s">
        <v>1543</v>
      </c>
      <c r="R7286" s="52" t="s">
        <v>1152</v>
      </c>
      <c r="S7286" s="52">
        <v>201512</v>
      </c>
      <c r="T7286" s="52" t="s">
        <v>52</v>
      </c>
      <c r="U7286" s="54">
        <v>0</v>
      </c>
      <c r="V7286" s="54">
        <v>7278.54</v>
      </c>
      <c r="W7286" s="52" t="s">
        <v>1152</v>
      </c>
      <c r="X7286" s="52" t="s">
        <v>577</v>
      </c>
      <c r="Y7286" s="52" t="s">
        <v>1152</v>
      </c>
      <c r="Z7286" s="52" t="s">
        <v>48</v>
      </c>
      <c r="AA7286" s="52" t="s">
        <v>2481</v>
      </c>
      <c r="AB7286" s="52" t="s">
        <v>42</v>
      </c>
      <c r="AC7286" s="52" t="s">
        <v>3406</v>
      </c>
      <c r="AD7286" s="52" t="s">
        <v>51</v>
      </c>
      <c r="AE7286" s="52" t="s">
        <v>1152</v>
      </c>
      <c r="AF7286" s="52" t="s">
        <v>1152</v>
      </c>
    </row>
    <row r="7287" spans="1:32" x14ac:dyDescent="0.25">
      <c r="A7287" s="52" t="s">
        <v>35</v>
      </c>
      <c r="B7287" s="52" t="s">
        <v>36</v>
      </c>
      <c r="C7287" s="52" t="s">
        <v>37</v>
      </c>
      <c r="D7287" s="52" t="s">
        <v>121</v>
      </c>
      <c r="E7287" s="52" t="s">
        <v>215</v>
      </c>
      <c r="F7287" s="52" t="s">
        <v>216</v>
      </c>
      <c r="G7287" s="52" t="s">
        <v>124</v>
      </c>
      <c r="H7287" s="52" t="s">
        <v>124</v>
      </c>
      <c r="I7287" s="52" t="s">
        <v>42</v>
      </c>
      <c r="J7287" s="52" t="s">
        <v>437</v>
      </c>
      <c r="K7287" s="52" t="s">
        <v>437</v>
      </c>
      <c r="L7287" s="52" t="s">
        <v>43</v>
      </c>
      <c r="M7287" s="52" t="s">
        <v>44</v>
      </c>
      <c r="N7287" s="52" t="s">
        <v>150</v>
      </c>
      <c r="O7287" s="52" t="s">
        <v>1534</v>
      </c>
      <c r="P7287" s="52" t="s">
        <v>1152</v>
      </c>
      <c r="Q7287" s="52" t="s">
        <v>1543</v>
      </c>
      <c r="R7287" s="52" t="s">
        <v>1152</v>
      </c>
      <c r="S7287" s="52">
        <v>201512</v>
      </c>
      <c r="T7287" s="52" t="s">
        <v>47</v>
      </c>
      <c r="U7287" s="54">
        <v>0</v>
      </c>
      <c r="V7287" s="54">
        <v>-15254.07</v>
      </c>
      <c r="W7287" s="52" t="s">
        <v>1152</v>
      </c>
      <c r="X7287" s="52" t="s">
        <v>577</v>
      </c>
      <c r="Y7287" s="52" t="s">
        <v>1152</v>
      </c>
      <c r="Z7287" s="52" t="s">
        <v>48</v>
      </c>
      <c r="AA7287" s="52" t="s">
        <v>2481</v>
      </c>
      <c r="AB7287" s="52" t="s">
        <v>42</v>
      </c>
      <c r="AC7287" s="52" t="s">
        <v>3406</v>
      </c>
      <c r="AD7287" s="52" t="s">
        <v>51</v>
      </c>
      <c r="AE7287" s="52" t="s">
        <v>1152</v>
      </c>
      <c r="AF7287" s="52" t="s">
        <v>1152</v>
      </c>
    </row>
    <row r="7288" spans="1:32" x14ac:dyDescent="0.25">
      <c r="A7288" s="52" t="s">
        <v>35</v>
      </c>
      <c r="B7288" s="52" t="s">
        <v>36</v>
      </c>
      <c r="C7288" s="52" t="s">
        <v>37</v>
      </c>
      <c r="D7288" s="52" t="s">
        <v>121</v>
      </c>
      <c r="E7288" s="52" t="s">
        <v>215</v>
      </c>
      <c r="F7288" s="52" t="s">
        <v>216</v>
      </c>
      <c r="G7288" s="52" t="s">
        <v>124</v>
      </c>
      <c r="H7288" s="52" t="s">
        <v>124</v>
      </c>
      <c r="I7288" s="52" t="s">
        <v>42</v>
      </c>
      <c r="J7288" s="52" t="s">
        <v>437</v>
      </c>
      <c r="K7288" s="52" t="s">
        <v>437</v>
      </c>
      <c r="L7288" s="52" t="s">
        <v>43</v>
      </c>
      <c r="M7288" s="52" t="s">
        <v>44</v>
      </c>
      <c r="N7288" s="52" t="s">
        <v>180</v>
      </c>
      <c r="O7288" s="52" t="s">
        <v>1534</v>
      </c>
      <c r="P7288" s="52" t="s">
        <v>1152</v>
      </c>
      <c r="Q7288" s="52" t="s">
        <v>1547</v>
      </c>
      <c r="R7288" s="52" t="s">
        <v>1152</v>
      </c>
      <c r="S7288" s="52">
        <v>201512</v>
      </c>
      <c r="T7288" s="52" t="s">
        <v>52</v>
      </c>
      <c r="U7288" s="54">
        <v>0</v>
      </c>
      <c r="V7288" s="54">
        <v>506.88</v>
      </c>
      <c r="W7288" s="52" t="s">
        <v>1152</v>
      </c>
      <c r="X7288" s="52" t="s">
        <v>1152</v>
      </c>
      <c r="Y7288" s="52" t="s">
        <v>1152</v>
      </c>
      <c r="Z7288" s="52" t="s">
        <v>48</v>
      </c>
      <c r="AA7288" s="52" t="s">
        <v>2481</v>
      </c>
      <c r="AB7288" s="52" t="s">
        <v>42</v>
      </c>
      <c r="AC7288" s="52" t="s">
        <v>3425</v>
      </c>
      <c r="AD7288" s="52" t="s">
        <v>51</v>
      </c>
      <c r="AE7288" s="52" t="s">
        <v>1152</v>
      </c>
      <c r="AF7288" s="52" t="s">
        <v>1152</v>
      </c>
    </row>
    <row r="7289" spans="1:32" x14ac:dyDescent="0.25">
      <c r="A7289" s="52" t="s">
        <v>35</v>
      </c>
      <c r="B7289" s="52" t="s">
        <v>36</v>
      </c>
      <c r="C7289" s="52" t="s">
        <v>37</v>
      </c>
      <c r="D7289" s="52" t="s">
        <v>121</v>
      </c>
      <c r="E7289" s="52" t="s">
        <v>215</v>
      </c>
      <c r="F7289" s="52" t="s">
        <v>216</v>
      </c>
      <c r="G7289" s="52" t="s">
        <v>124</v>
      </c>
      <c r="H7289" s="52" t="s">
        <v>124</v>
      </c>
      <c r="I7289" s="52" t="s">
        <v>42</v>
      </c>
      <c r="J7289" s="52" t="s">
        <v>437</v>
      </c>
      <c r="K7289" s="52" t="s">
        <v>437</v>
      </c>
      <c r="L7289" s="52" t="s">
        <v>43</v>
      </c>
      <c r="M7289" s="52" t="s">
        <v>44</v>
      </c>
      <c r="N7289" s="52" t="s">
        <v>180</v>
      </c>
      <c r="O7289" s="52" t="s">
        <v>1534</v>
      </c>
      <c r="P7289" s="52" t="s">
        <v>1152</v>
      </c>
      <c r="Q7289" s="52" t="s">
        <v>1547</v>
      </c>
      <c r="R7289" s="52" t="s">
        <v>1152</v>
      </c>
      <c r="S7289" s="52">
        <v>201512</v>
      </c>
      <c r="T7289" s="52" t="s">
        <v>52</v>
      </c>
      <c r="U7289" s="54">
        <v>0</v>
      </c>
      <c r="V7289" s="54">
        <v>11571.1</v>
      </c>
      <c r="W7289" s="52" t="s">
        <v>1152</v>
      </c>
      <c r="X7289" s="52" t="s">
        <v>1152</v>
      </c>
      <c r="Y7289" s="52" t="s">
        <v>1152</v>
      </c>
      <c r="Z7289" s="52" t="s">
        <v>48</v>
      </c>
      <c r="AA7289" s="52" t="s">
        <v>2481</v>
      </c>
      <c r="AB7289" s="52" t="s">
        <v>42</v>
      </c>
      <c r="AC7289" s="52" t="s">
        <v>3425</v>
      </c>
      <c r="AD7289" s="52" t="s">
        <v>51</v>
      </c>
      <c r="AE7289" s="52" t="s">
        <v>1152</v>
      </c>
      <c r="AF7289" s="52" t="s">
        <v>1152</v>
      </c>
    </row>
    <row r="7290" spans="1:32" x14ac:dyDescent="0.25">
      <c r="A7290" s="52" t="s">
        <v>35</v>
      </c>
      <c r="B7290" s="52" t="s">
        <v>36</v>
      </c>
      <c r="C7290" s="52" t="s">
        <v>37</v>
      </c>
      <c r="D7290" s="52" t="s">
        <v>121</v>
      </c>
      <c r="E7290" s="52" t="s">
        <v>215</v>
      </c>
      <c r="F7290" s="52" t="s">
        <v>216</v>
      </c>
      <c r="G7290" s="52" t="s">
        <v>124</v>
      </c>
      <c r="H7290" s="52" t="s">
        <v>124</v>
      </c>
      <c r="I7290" s="52" t="s">
        <v>42</v>
      </c>
      <c r="J7290" s="52" t="s">
        <v>437</v>
      </c>
      <c r="K7290" s="52" t="s">
        <v>437</v>
      </c>
      <c r="L7290" s="52" t="s">
        <v>43</v>
      </c>
      <c r="M7290" s="52" t="s">
        <v>44</v>
      </c>
      <c r="N7290" s="52" t="s">
        <v>180</v>
      </c>
      <c r="O7290" s="52" t="s">
        <v>1534</v>
      </c>
      <c r="P7290" s="52" t="s">
        <v>1152</v>
      </c>
      <c r="Q7290" s="52" t="s">
        <v>1547</v>
      </c>
      <c r="R7290" s="52" t="s">
        <v>1152</v>
      </c>
      <c r="S7290" s="52">
        <v>201512</v>
      </c>
      <c r="T7290" s="52" t="s">
        <v>52</v>
      </c>
      <c r="U7290" s="54">
        <v>0</v>
      </c>
      <c r="V7290" s="54">
        <v>19219.8</v>
      </c>
      <c r="W7290" s="52" t="s">
        <v>1152</v>
      </c>
      <c r="X7290" s="52" t="s">
        <v>1152</v>
      </c>
      <c r="Y7290" s="52" t="s">
        <v>1152</v>
      </c>
      <c r="Z7290" s="52" t="s">
        <v>48</v>
      </c>
      <c r="AA7290" s="52" t="s">
        <v>2481</v>
      </c>
      <c r="AB7290" s="52" t="s">
        <v>42</v>
      </c>
      <c r="AC7290" s="52" t="s">
        <v>3425</v>
      </c>
      <c r="AD7290" s="52" t="s">
        <v>51</v>
      </c>
      <c r="AE7290" s="52" t="s">
        <v>1152</v>
      </c>
      <c r="AF7290" s="52" t="s">
        <v>1152</v>
      </c>
    </row>
    <row r="7291" spans="1:32" x14ac:dyDescent="0.25">
      <c r="A7291" s="52" t="s">
        <v>35</v>
      </c>
      <c r="B7291" s="52" t="s">
        <v>36</v>
      </c>
      <c r="C7291" s="52" t="s">
        <v>37</v>
      </c>
      <c r="D7291" s="52" t="s">
        <v>121</v>
      </c>
      <c r="E7291" s="52" t="s">
        <v>215</v>
      </c>
      <c r="F7291" s="52" t="s">
        <v>216</v>
      </c>
      <c r="G7291" s="52" t="s">
        <v>124</v>
      </c>
      <c r="H7291" s="52" t="s">
        <v>124</v>
      </c>
      <c r="I7291" s="52" t="s">
        <v>42</v>
      </c>
      <c r="J7291" s="52" t="s">
        <v>261</v>
      </c>
      <c r="K7291" s="52" t="s">
        <v>261</v>
      </c>
      <c r="L7291" s="52" t="s">
        <v>43</v>
      </c>
      <c r="M7291" s="52" t="s">
        <v>44</v>
      </c>
      <c r="N7291" s="52" t="s">
        <v>150</v>
      </c>
      <c r="O7291" s="52" t="s">
        <v>1534</v>
      </c>
      <c r="P7291" s="52" t="s">
        <v>1152</v>
      </c>
      <c r="Q7291" s="52" t="s">
        <v>1543</v>
      </c>
      <c r="R7291" s="52" t="s">
        <v>1152</v>
      </c>
      <c r="S7291" s="52">
        <v>201512</v>
      </c>
      <c r="T7291" s="52" t="s">
        <v>47</v>
      </c>
      <c r="U7291" s="54">
        <v>0</v>
      </c>
      <c r="V7291" s="54">
        <v>-197653</v>
      </c>
      <c r="W7291" s="52" t="s">
        <v>1152</v>
      </c>
      <c r="X7291" s="52" t="s">
        <v>267</v>
      </c>
      <c r="Y7291" s="52" t="s">
        <v>1152</v>
      </c>
      <c r="Z7291" s="52" t="s">
        <v>48</v>
      </c>
      <c r="AA7291" s="52" t="s">
        <v>2481</v>
      </c>
      <c r="AB7291" s="52" t="s">
        <v>42</v>
      </c>
      <c r="AC7291" s="52" t="s">
        <v>3407</v>
      </c>
      <c r="AD7291" s="52" t="s">
        <v>51</v>
      </c>
      <c r="AE7291" s="52" t="s">
        <v>1152</v>
      </c>
      <c r="AF7291" s="52" t="s">
        <v>1152</v>
      </c>
    </row>
    <row r="7292" spans="1:32" x14ac:dyDescent="0.25">
      <c r="A7292" s="52" t="s">
        <v>35</v>
      </c>
      <c r="B7292" s="52" t="s">
        <v>36</v>
      </c>
      <c r="C7292" s="52" t="s">
        <v>37</v>
      </c>
      <c r="D7292" s="52" t="s">
        <v>121</v>
      </c>
      <c r="E7292" s="52" t="s">
        <v>215</v>
      </c>
      <c r="F7292" s="52" t="s">
        <v>216</v>
      </c>
      <c r="G7292" s="52" t="s">
        <v>124</v>
      </c>
      <c r="H7292" s="52" t="s">
        <v>124</v>
      </c>
      <c r="I7292" s="52" t="s">
        <v>42</v>
      </c>
      <c r="J7292" s="52" t="s">
        <v>261</v>
      </c>
      <c r="K7292" s="52" t="s">
        <v>261</v>
      </c>
      <c r="L7292" s="52" t="s">
        <v>43</v>
      </c>
      <c r="M7292" s="52" t="s">
        <v>44</v>
      </c>
      <c r="N7292" s="52" t="s">
        <v>180</v>
      </c>
      <c r="O7292" s="52" t="s">
        <v>1534</v>
      </c>
      <c r="P7292" s="52" t="s">
        <v>1152</v>
      </c>
      <c r="Q7292" s="52" t="s">
        <v>1547</v>
      </c>
      <c r="R7292" s="52" t="s">
        <v>1152</v>
      </c>
      <c r="S7292" s="52">
        <v>201512</v>
      </c>
      <c r="T7292" s="52" t="s">
        <v>47</v>
      </c>
      <c r="U7292" s="54">
        <v>0</v>
      </c>
      <c r="V7292" s="54">
        <v>-703225</v>
      </c>
      <c r="W7292" s="52" t="s">
        <v>1152</v>
      </c>
      <c r="X7292" s="52" t="s">
        <v>1152</v>
      </c>
      <c r="Y7292" s="52" t="s">
        <v>1152</v>
      </c>
      <c r="Z7292" s="52" t="s">
        <v>48</v>
      </c>
      <c r="AA7292" s="52" t="s">
        <v>2481</v>
      </c>
      <c r="AB7292" s="52" t="s">
        <v>42</v>
      </c>
      <c r="AC7292" s="52" t="s">
        <v>3423</v>
      </c>
      <c r="AD7292" s="52" t="s">
        <v>51</v>
      </c>
      <c r="AE7292" s="52" t="s">
        <v>1152</v>
      </c>
      <c r="AF7292" s="52" t="s">
        <v>1152</v>
      </c>
    </row>
    <row r="7293" spans="1:32" x14ac:dyDescent="0.25">
      <c r="A7293" s="52" t="s">
        <v>35</v>
      </c>
      <c r="B7293" s="52" t="s">
        <v>36</v>
      </c>
      <c r="C7293" s="52" t="s">
        <v>37</v>
      </c>
      <c r="D7293" s="52" t="s">
        <v>121</v>
      </c>
      <c r="E7293" s="52" t="s">
        <v>215</v>
      </c>
      <c r="F7293" s="52" t="s">
        <v>216</v>
      </c>
      <c r="G7293" s="52" t="s">
        <v>124</v>
      </c>
      <c r="H7293" s="52" t="s">
        <v>124</v>
      </c>
      <c r="I7293" s="52" t="s">
        <v>42</v>
      </c>
      <c r="J7293" s="52" t="s">
        <v>261</v>
      </c>
      <c r="K7293" s="52" t="s">
        <v>261</v>
      </c>
      <c r="L7293" s="52" t="s">
        <v>43</v>
      </c>
      <c r="M7293" s="52" t="s">
        <v>44</v>
      </c>
      <c r="N7293" s="52" t="s">
        <v>150</v>
      </c>
      <c r="O7293" s="52" t="s">
        <v>1534</v>
      </c>
      <c r="P7293" s="52" t="s">
        <v>1152</v>
      </c>
      <c r="Q7293" s="52" t="s">
        <v>1543</v>
      </c>
      <c r="R7293" s="52" t="s">
        <v>1152</v>
      </c>
      <c r="S7293" s="52">
        <v>201512</v>
      </c>
      <c r="T7293" s="52" t="s">
        <v>52</v>
      </c>
      <c r="U7293" s="54">
        <v>0</v>
      </c>
      <c r="V7293" s="54">
        <v>342985</v>
      </c>
      <c r="W7293" s="52" t="s">
        <v>1152</v>
      </c>
      <c r="X7293" s="52" t="s">
        <v>267</v>
      </c>
      <c r="Y7293" s="52" t="s">
        <v>1152</v>
      </c>
      <c r="Z7293" s="52" t="s">
        <v>48</v>
      </c>
      <c r="AA7293" s="52" t="s">
        <v>2481</v>
      </c>
      <c r="AB7293" s="52" t="s">
        <v>42</v>
      </c>
      <c r="AC7293" s="52" t="s">
        <v>3406</v>
      </c>
      <c r="AD7293" s="52" t="s">
        <v>51</v>
      </c>
      <c r="AE7293" s="52" t="s">
        <v>1152</v>
      </c>
      <c r="AF7293" s="52" t="s">
        <v>1152</v>
      </c>
    </row>
    <row r="7294" spans="1:32" x14ac:dyDescent="0.25">
      <c r="A7294" s="52" t="s">
        <v>35</v>
      </c>
      <c r="B7294" s="52" t="s">
        <v>36</v>
      </c>
      <c r="C7294" s="52" t="s">
        <v>37</v>
      </c>
      <c r="D7294" s="52" t="s">
        <v>121</v>
      </c>
      <c r="E7294" s="52" t="s">
        <v>215</v>
      </c>
      <c r="F7294" s="52" t="s">
        <v>216</v>
      </c>
      <c r="G7294" s="52" t="s">
        <v>124</v>
      </c>
      <c r="H7294" s="52" t="s">
        <v>124</v>
      </c>
      <c r="I7294" s="52" t="s">
        <v>42</v>
      </c>
      <c r="J7294" s="52" t="s">
        <v>261</v>
      </c>
      <c r="K7294" s="52" t="s">
        <v>261</v>
      </c>
      <c r="L7294" s="52" t="s">
        <v>43</v>
      </c>
      <c r="M7294" s="52" t="s">
        <v>44</v>
      </c>
      <c r="N7294" s="52" t="s">
        <v>180</v>
      </c>
      <c r="O7294" s="52" t="s">
        <v>1534</v>
      </c>
      <c r="P7294" s="52" t="s">
        <v>1152</v>
      </c>
      <c r="Q7294" s="52" t="s">
        <v>1547</v>
      </c>
      <c r="R7294" s="52" t="s">
        <v>1152</v>
      </c>
      <c r="S7294" s="52">
        <v>201512</v>
      </c>
      <c r="T7294" s="52" t="s">
        <v>52</v>
      </c>
      <c r="U7294" s="54">
        <v>0</v>
      </c>
      <c r="V7294" s="54">
        <v>924911</v>
      </c>
      <c r="W7294" s="52" t="s">
        <v>1152</v>
      </c>
      <c r="X7294" s="52" t="s">
        <v>1152</v>
      </c>
      <c r="Y7294" s="52" t="s">
        <v>1152</v>
      </c>
      <c r="Z7294" s="52" t="s">
        <v>48</v>
      </c>
      <c r="AA7294" s="52" t="s">
        <v>2481</v>
      </c>
      <c r="AB7294" s="52" t="s">
        <v>42</v>
      </c>
      <c r="AC7294" s="52" t="s">
        <v>3425</v>
      </c>
      <c r="AD7294" s="52" t="s">
        <v>51</v>
      </c>
      <c r="AE7294" s="52" t="s">
        <v>1152</v>
      </c>
      <c r="AF7294" s="52" t="s">
        <v>1152</v>
      </c>
    </row>
    <row r="7295" spans="1:32" x14ac:dyDescent="0.25">
      <c r="A7295" s="52" t="s">
        <v>35</v>
      </c>
      <c r="B7295" s="52" t="s">
        <v>36</v>
      </c>
      <c r="C7295" s="52" t="s">
        <v>37</v>
      </c>
      <c r="D7295" s="52" t="s">
        <v>121</v>
      </c>
      <c r="E7295" s="52" t="s">
        <v>122</v>
      </c>
      <c r="F7295" s="52" t="s">
        <v>123</v>
      </c>
      <c r="G7295" s="52" t="s">
        <v>124</v>
      </c>
      <c r="H7295" s="52" t="s">
        <v>124</v>
      </c>
      <c r="I7295" s="52" t="s">
        <v>42</v>
      </c>
      <c r="J7295" s="52" t="s">
        <v>283</v>
      </c>
      <c r="K7295" s="52" t="s">
        <v>283</v>
      </c>
      <c r="L7295" s="52" t="s">
        <v>43</v>
      </c>
      <c r="M7295" s="52" t="s">
        <v>44</v>
      </c>
      <c r="N7295" s="52" t="s">
        <v>150</v>
      </c>
      <c r="O7295" s="52" t="s">
        <v>1534</v>
      </c>
      <c r="P7295" s="52" t="s">
        <v>1152</v>
      </c>
      <c r="Q7295" s="52" t="s">
        <v>1539</v>
      </c>
      <c r="R7295" s="52" t="s">
        <v>1152</v>
      </c>
      <c r="S7295" s="52">
        <v>201512</v>
      </c>
      <c r="T7295" s="52" t="s">
        <v>47</v>
      </c>
      <c r="U7295" s="54">
        <v>0</v>
      </c>
      <c r="V7295" s="54">
        <v>-26935</v>
      </c>
      <c r="W7295" s="52" t="s">
        <v>1152</v>
      </c>
      <c r="X7295" s="52" t="s">
        <v>460</v>
      </c>
      <c r="Y7295" s="52" t="s">
        <v>1152</v>
      </c>
      <c r="Z7295" s="52" t="s">
        <v>48</v>
      </c>
      <c r="AA7295" s="52" t="s">
        <v>2481</v>
      </c>
      <c r="AB7295" s="52" t="s">
        <v>42</v>
      </c>
      <c r="AC7295" s="52" t="s">
        <v>3407</v>
      </c>
      <c r="AD7295" s="52" t="s">
        <v>51</v>
      </c>
      <c r="AE7295" s="52" t="s">
        <v>1152</v>
      </c>
      <c r="AF7295" s="52" t="s">
        <v>1152</v>
      </c>
    </row>
    <row r="7296" spans="1:32" x14ac:dyDescent="0.25">
      <c r="A7296" s="52" t="s">
        <v>35</v>
      </c>
      <c r="B7296" s="52" t="s">
        <v>36</v>
      </c>
      <c r="C7296" s="52" t="s">
        <v>37</v>
      </c>
      <c r="D7296" s="52" t="s">
        <v>121</v>
      </c>
      <c r="E7296" s="52" t="s">
        <v>122</v>
      </c>
      <c r="F7296" s="52" t="s">
        <v>123</v>
      </c>
      <c r="G7296" s="52" t="s">
        <v>124</v>
      </c>
      <c r="H7296" s="52" t="s">
        <v>124</v>
      </c>
      <c r="I7296" s="52" t="s">
        <v>42</v>
      </c>
      <c r="J7296" s="52" t="s">
        <v>283</v>
      </c>
      <c r="K7296" s="52" t="s">
        <v>283</v>
      </c>
      <c r="L7296" s="52" t="s">
        <v>43</v>
      </c>
      <c r="M7296" s="52" t="s">
        <v>44</v>
      </c>
      <c r="N7296" s="52" t="s">
        <v>150</v>
      </c>
      <c r="O7296" s="52" t="s">
        <v>1534</v>
      </c>
      <c r="P7296" s="52" t="s">
        <v>1152</v>
      </c>
      <c r="Q7296" s="52" t="s">
        <v>1539</v>
      </c>
      <c r="R7296" s="52" t="s">
        <v>1152</v>
      </c>
      <c r="S7296" s="52">
        <v>201512</v>
      </c>
      <c r="T7296" s="52" t="s">
        <v>52</v>
      </c>
      <c r="U7296" s="54">
        <v>0</v>
      </c>
      <c r="V7296" s="54">
        <v>21893</v>
      </c>
      <c r="W7296" s="52" t="s">
        <v>1152</v>
      </c>
      <c r="X7296" s="52" t="s">
        <v>460</v>
      </c>
      <c r="Y7296" s="52" t="s">
        <v>1152</v>
      </c>
      <c r="Z7296" s="52" t="s">
        <v>48</v>
      </c>
      <c r="AA7296" s="52" t="s">
        <v>2481</v>
      </c>
      <c r="AB7296" s="52" t="s">
        <v>42</v>
      </c>
      <c r="AC7296" s="52" t="s">
        <v>3406</v>
      </c>
      <c r="AD7296" s="52" t="s">
        <v>51</v>
      </c>
      <c r="AE7296" s="52" t="s">
        <v>1152</v>
      </c>
      <c r="AF7296" s="52" t="s">
        <v>1152</v>
      </c>
    </row>
    <row r="7297" spans="1:32" x14ac:dyDescent="0.25">
      <c r="A7297" s="52" t="s">
        <v>35</v>
      </c>
      <c r="B7297" s="52" t="s">
        <v>36</v>
      </c>
      <c r="C7297" s="52" t="s">
        <v>37</v>
      </c>
      <c r="D7297" s="52" t="s">
        <v>121</v>
      </c>
      <c r="E7297" s="52" t="s">
        <v>122</v>
      </c>
      <c r="F7297" s="52" t="s">
        <v>123</v>
      </c>
      <c r="G7297" s="52" t="s">
        <v>124</v>
      </c>
      <c r="H7297" s="52" t="s">
        <v>124</v>
      </c>
      <c r="I7297" s="52" t="s">
        <v>42</v>
      </c>
      <c r="J7297" s="52" t="s">
        <v>285</v>
      </c>
      <c r="K7297" s="52" t="s">
        <v>285</v>
      </c>
      <c r="L7297" s="52" t="s">
        <v>43</v>
      </c>
      <c r="M7297" s="52" t="s">
        <v>44</v>
      </c>
      <c r="N7297" s="52" t="s">
        <v>150</v>
      </c>
      <c r="O7297" s="52" t="s">
        <v>1534</v>
      </c>
      <c r="P7297" s="52" t="s">
        <v>1152</v>
      </c>
      <c r="Q7297" s="52" t="s">
        <v>287</v>
      </c>
      <c r="R7297" s="52" t="s">
        <v>1152</v>
      </c>
      <c r="S7297" s="52">
        <v>201512</v>
      </c>
      <c r="T7297" s="52" t="s">
        <v>47</v>
      </c>
      <c r="U7297" s="54">
        <v>0</v>
      </c>
      <c r="V7297" s="54">
        <v>-59280</v>
      </c>
      <c r="W7297" s="52" t="s">
        <v>1152</v>
      </c>
      <c r="X7297" s="52" t="s">
        <v>288</v>
      </c>
      <c r="Y7297" s="52" t="s">
        <v>1152</v>
      </c>
      <c r="Z7297" s="52" t="s">
        <v>48</v>
      </c>
      <c r="AA7297" s="52" t="s">
        <v>2481</v>
      </c>
      <c r="AB7297" s="52" t="s">
        <v>42</v>
      </c>
      <c r="AC7297" s="52" t="s">
        <v>3407</v>
      </c>
      <c r="AD7297" s="52" t="s">
        <v>51</v>
      </c>
      <c r="AE7297" s="52" t="s">
        <v>1152</v>
      </c>
      <c r="AF7297" s="52" t="s">
        <v>1152</v>
      </c>
    </row>
    <row r="7298" spans="1:32" x14ac:dyDescent="0.25">
      <c r="A7298" s="52" t="s">
        <v>35</v>
      </c>
      <c r="B7298" s="52" t="s">
        <v>36</v>
      </c>
      <c r="C7298" s="52" t="s">
        <v>37</v>
      </c>
      <c r="D7298" s="52" t="s">
        <v>121</v>
      </c>
      <c r="E7298" s="52" t="s">
        <v>122</v>
      </c>
      <c r="F7298" s="52" t="s">
        <v>123</v>
      </c>
      <c r="G7298" s="52" t="s">
        <v>124</v>
      </c>
      <c r="H7298" s="52" t="s">
        <v>124</v>
      </c>
      <c r="I7298" s="52" t="s">
        <v>42</v>
      </c>
      <c r="J7298" s="52" t="s">
        <v>285</v>
      </c>
      <c r="K7298" s="52" t="s">
        <v>285</v>
      </c>
      <c r="L7298" s="52" t="s">
        <v>43</v>
      </c>
      <c r="M7298" s="52" t="s">
        <v>44</v>
      </c>
      <c r="N7298" s="52" t="s">
        <v>150</v>
      </c>
      <c r="O7298" s="52" t="s">
        <v>1534</v>
      </c>
      <c r="P7298" s="52" t="s">
        <v>1152</v>
      </c>
      <c r="Q7298" s="52" t="s">
        <v>287</v>
      </c>
      <c r="R7298" s="52" t="s">
        <v>1152</v>
      </c>
      <c r="S7298" s="52">
        <v>201512</v>
      </c>
      <c r="T7298" s="52" t="s">
        <v>52</v>
      </c>
      <c r="U7298" s="54">
        <v>0</v>
      </c>
      <c r="V7298" s="54">
        <v>70300</v>
      </c>
      <c r="W7298" s="52" t="s">
        <v>1152</v>
      </c>
      <c r="X7298" s="52" t="s">
        <v>288</v>
      </c>
      <c r="Y7298" s="52" t="s">
        <v>1152</v>
      </c>
      <c r="Z7298" s="52" t="s">
        <v>48</v>
      </c>
      <c r="AA7298" s="52" t="s">
        <v>2481</v>
      </c>
      <c r="AB7298" s="52" t="s">
        <v>42</v>
      </c>
      <c r="AC7298" s="52" t="s">
        <v>3406</v>
      </c>
      <c r="AD7298" s="52" t="s">
        <v>51</v>
      </c>
      <c r="AE7298" s="52" t="s">
        <v>1152</v>
      </c>
      <c r="AF7298" s="52" t="s">
        <v>1152</v>
      </c>
    </row>
    <row r="7299" spans="1:32" x14ac:dyDescent="0.25">
      <c r="A7299" s="52" t="s">
        <v>35</v>
      </c>
      <c r="B7299" s="52" t="s">
        <v>36</v>
      </c>
      <c r="C7299" s="52" t="s">
        <v>37</v>
      </c>
      <c r="D7299" s="52" t="s">
        <v>121</v>
      </c>
      <c r="E7299" s="52" t="s">
        <v>122</v>
      </c>
      <c r="F7299" s="52" t="s">
        <v>123</v>
      </c>
      <c r="G7299" s="52" t="s">
        <v>124</v>
      </c>
      <c r="H7299" s="52" t="s">
        <v>124</v>
      </c>
      <c r="I7299" s="52" t="s">
        <v>42</v>
      </c>
      <c r="J7299" s="52" t="s">
        <v>285</v>
      </c>
      <c r="K7299" s="52" t="s">
        <v>285</v>
      </c>
      <c r="L7299" s="52" t="s">
        <v>43</v>
      </c>
      <c r="M7299" s="52" t="s">
        <v>44</v>
      </c>
      <c r="N7299" s="52" t="s">
        <v>150</v>
      </c>
      <c r="O7299" s="52" t="s">
        <v>1534</v>
      </c>
      <c r="P7299" s="52" t="s">
        <v>1152</v>
      </c>
      <c r="Q7299" s="52" t="s">
        <v>287</v>
      </c>
      <c r="R7299" s="52" t="s">
        <v>3429</v>
      </c>
      <c r="S7299" s="52">
        <v>201512</v>
      </c>
      <c r="T7299" s="52" t="s">
        <v>52</v>
      </c>
      <c r="U7299" s="54">
        <v>0</v>
      </c>
      <c r="V7299" s="54">
        <v>72907.100000000006</v>
      </c>
      <c r="W7299" s="52" t="s">
        <v>1152</v>
      </c>
      <c r="X7299" s="52" t="s">
        <v>288</v>
      </c>
      <c r="Y7299" s="52" t="s">
        <v>1152</v>
      </c>
      <c r="Z7299" s="52" t="s">
        <v>48</v>
      </c>
      <c r="AA7299" s="52" t="s">
        <v>2481</v>
      </c>
      <c r="AB7299" s="52" t="s">
        <v>42</v>
      </c>
      <c r="AC7299" s="52" t="s">
        <v>3430</v>
      </c>
      <c r="AD7299" s="52" t="s">
        <v>51</v>
      </c>
      <c r="AE7299" s="52" t="s">
        <v>1152</v>
      </c>
      <c r="AF7299" s="52" t="s">
        <v>1152</v>
      </c>
    </row>
    <row r="7300" spans="1:32" x14ac:dyDescent="0.25">
      <c r="A7300" s="52" t="s">
        <v>35</v>
      </c>
      <c r="B7300" s="52" t="s">
        <v>36</v>
      </c>
      <c r="C7300" s="52" t="s">
        <v>37</v>
      </c>
      <c r="D7300" s="52" t="s">
        <v>121</v>
      </c>
      <c r="E7300" s="52" t="s">
        <v>215</v>
      </c>
      <c r="F7300" s="52" t="s">
        <v>216</v>
      </c>
      <c r="G7300" s="52" t="s">
        <v>124</v>
      </c>
      <c r="H7300" s="52" t="s">
        <v>124</v>
      </c>
      <c r="I7300" s="52" t="s">
        <v>42</v>
      </c>
      <c r="J7300" s="52" t="s">
        <v>437</v>
      </c>
      <c r="K7300" s="52" t="s">
        <v>437</v>
      </c>
      <c r="L7300" s="52" t="s">
        <v>43</v>
      </c>
      <c r="M7300" s="52" t="s">
        <v>44</v>
      </c>
      <c r="N7300" s="52" t="s">
        <v>180</v>
      </c>
      <c r="O7300" s="52" t="s">
        <v>1562</v>
      </c>
      <c r="P7300" s="52" t="s">
        <v>1152</v>
      </c>
      <c r="Q7300" s="52" t="s">
        <v>1547</v>
      </c>
      <c r="R7300" s="52" t="s">
        <v>3435</v>
      </c>
      <c r="S7300" s="52">
        <v>201512</v>
      </c>
      <c r="T7300" s="52" t="s">
        <v>52</v>
      </c>
      <c r="U7300" s="54">
        <v>0</v>
      </c>
      <c r="V7300" s="54">
        <v>12473.94</v>
      </c>
      <c r="W7300" s="52" t="s">
        <v>1152</v>
      </c>
      <c r="X7300" s="52" t="s">
        <v>3436</v>
      </c>
      <c r="Y7300" s="52" t="s">
        <v>1152</v>
      </c>
      <c r="Z7300" s="52" t="s">
        <v>48</v>
      </c>
      <c r="AA7300" s="52" t="s">
        <v>2481</v>
      </c>
      <c r="AB7300" s="52" t="s">
        <v>42</v>
      </c>
      <c r="AC7300" s="52" t="s">
        <v>3437</v>
      </c>
      <c r="AD7300" s="52" t="s">
        <v>51</v>
      </c>
      <c r="AE7300" s="52" t="s">
        <v>1152</v>
      </c>
      <c r="AF7300" s="52" t="s">
        <v>1152</v>
      </c>
    </row>
    <row r="7301" spans="1:32" x14ac:dyDescent="0.25">
      <c r="A7301" s="52" t="s">
        <v>35</v>
      </c>
      <c r="B7301" s="52" t="s">
        <v>36</v>
      </c>
      <c r="C7301" s="52" t="s">
        <v>37</v>
      </c>
      <c r="D7301" s="52" t="s">
        <v>121</v>
      </c>
      <c r="E7301" s="52" t="s">
        <v>215</v>
      </c>
      <c r="F7301" s="52" t="s">
        <v>216</v>
      </c>
      <c r="G7301" s="52" t="s">
        <v>124</v>
      </c>
      <c r="H7301" s="52" t="s">
        <v>124</v>
      </c>
      <c r="I7301" s="52" t="s">
        <v>42</v>
      </c>
      <c r="J7301" s="52" t="s">
        <v>437</v>
      </c>
      <c r="K7301" s="52" t="s">
        <v>437</v>
      </c>
      <c r="L7301" s="52" t="s">
        <v>43</v>
      </c>
      <c r="M7301" s="52" t="s">
        <v>44</v>
      </c>
      <c r="N7301" s="52" t="s">
        <v>180</v>
      </c>
      <c r="O7301" s="52" t="s">
        <v>1562</v>
      </c>
      <c r="P7301" s="52" t="s">
        <v>1152</v>
      </c>
      <c r="Q7301" s="52" t="s">
        <v>1547</v>
      </c>
      <c r="R7301" s="52" t="s">
        <v>3438</v>
      </c>
      <c r="S7301" s="52">
        <v>201512</v>
      </c>
      <c r="T7301" s="52" t="s">
        <v>52</v>
      </c>
      <c r="U7301" s="54">
        <v>0</v>
      </c>
      <c r="V7301" s="54">
        <v>13551.01</v>
      </c>
      <c r="W7301" s="52" t="s">
        <v>1152</v>
      </c>
      <c r="X7301" s="52" t="s">
        <v>3436</v>
      </c>
      <c r="Y7301" s="52" t="s">
        <v>1152</v>
      </c>
      <c r="Z7301" s="52" t="s">
        <v>48</v>
      </c>
      <c r="AA7301" s="52" t="s">
        <v>2481</v>
      </c>
      <c r="AB7301" s="52" t="s">
        <v>42</v>
      </c>
      <c r="AC7301" s="52" t="s">
        <v>3437</v>
      </c>
      <c r="AD7301" s="52" t="s">
        <v>51</v>
      </c>
      <c r="AE7301" s="52" t="s">
        <v>1152</v>
      </c>
      <c r="AF7301" s="52" t="s">
        <v>1152</v>
      </c>
    </row>
    <row r="7302" spans="1:32" x14ac:dyDescent="0.25">
      <c r="A7302" s="52" t="s">
        <v>35</v>
      </c>
      <c r="B7302" s="52" t="s">
        <v>36</v>
      </c>
      <c r="C7302" s="52" t="s">
        <v>37</v>
      </c>
      <c r="D7302" s="52" t="s">
        <v>121</v>
      </c>
      <c r="E7302" s="52" t="s">
        <v>122</v>
      </c>
      <c r="F7302" s="52" t="s">
        <v>123</v>
      </c>
      <c r="G7302" s="52" t="s">
        <v>124</v>
      </c>
      <c r="H7302" s="52" t="s">
        <v>124</v>
      </c>
      <c r="I7302" s="52" t="s">
        <v>42</v>
      </c>
      <c r="J7302" s="52" t="s">
        <v>156</v>
      </c>
      <c r="K7302" s="52" t="s">
        <v>156</v>
      </c>
      <c r="L7302" s="52" t="s">
        <v>43</v>
      </c>
      <c r="M7302" s="52" t="s">
        <v>44</v>
      </c>
      <c r="N7302" s="52" t="s">
        <v>134</v>
      </c>
      <c r="O7302" s="52" t="s">
        <v>42</v>
      </c>
      <c r="P7302" s="52" t="s">
        <v>3457</v>
      </c>
      <c r="Q7302" s="52" t="s">
        <v>135</v>
      </c>
      <c r="R7302" s="52" t="s">
        <v>3409</v>
      </c>
      <c r="S7302" s="52">
        <v>201512</v>
      </c>
      <c r="T7302" s="52" t="s">
        <v>52</v>
      </c>
      <c r="U7302" s="54">
        <v>0</v>
      </c>
      <c r="V7302" s="54">
        <v>1700</v>
      </c>
      <c r="W7302" s="52" t="s">
        <v>1152</v>
      </c>
      <c r="X7302" s="52" t="s">
        <v>3410</v>
      </c>
      <c r="Y7302" s="52" t="s">
        <v>1152</v>
      </c>
      <c r="Z7302" s="52" t="s">
        <v>48</v>
      </c>
      <c r="AA7302" s="52" t="s">
        <v>315</v>
      </c>
      <c r="AB7302" s="52" t="s">
        <v>42</v>
      </c>
      <c r="AC7302" s="52" t="s">
        <v>3458</v>
      </c>
      <c r="AD7302" s="52" t="s">
        <v>146</v>
      </c>
      <c r="AE7302" s="52" t="s">
        <v>1152</v>
      </c>
      <c r="AF7302" s="52" t="s">
        <v>3459</v>
      </c>
    </row>
    <row r="7303" spans="1:32" x14ac:dyDescent="0.25">
      <c r="A7303" s="52" t="s">
        <v>35</v>
      </c>
      <c r="B7303" s="52" t="s">
        <v>36</v>
      </c>
      <c r="C7303" s="52" t="s">
        <v>37</v>
      </c>
      <c r="D7303" s="52" t="s">
        <v>121</v>
      </c>
      <c r="E7303" s="52" t="s">
        <v>122</v>
      </c>
      <c r="F7303" s="52" t="s">
        <v>123</v>
      </c>
      <c r="G7303" s="52" t="s">
        <v>124</v>
      </c>
      <c r="H7303" s="52" t="s">
        <v>124</v>
      </c>
      <c r="I7303" s="52" t="s">
        <v>42</v>
      </c>
      <c r="J7303" s="52" t="s">
        <v>156</v>
      </c>
      <c r="K7303" s="52" t="s">
        <v>156</v>
      </c>
      <c r="L7303" s="52" t="s">
        <v>43</v>
      </c>
      <c r="M7303" s="52" t="s">
        <v>44</v>
      </c>
      <c r="N7303" s="52" t="s">
        <v>150</v>
      </c>
      <c r="O7303" s="52" t="s">
        <v>42</v>
      </c>
      <c r="P7303" s="52" t="s">
        <v>3457</v>
      </c>
      <c r="Q7303" s="52" t="s">
        <v>3460</v>
      </c>
      <c r="R7303" s="52" t="s">
        <v>3409</v>
      </c>
      <c r="S7303" s="52">
        <v>201512</v>
      </c>
      <c r="T7303" s="52" t="s">
        <v>52</v>
      </c>
      <c r="U7303" s="54">
        <v>495000</v>
      </c>
      <c r="V7303" s="54">
        <v>495000</v>
      </c>
      <c r="W7303" s="52" t="s">
        <v>340</v>
      </c>
      <c r="X7303" s="52" t="s">
        <v>3410</v>
      </c>
      <c r="Y7303" s="52" t="s">
        <v>1152</v>
      </c>
      <c r="Z7303" s="52" t="s">
        <v>48</v>
      </c>
      <c r="AA7303" s="52" t="s">
        <v>315</v>
      </c>
      <c r="AB7303" s="52" t="s">
        <v>42</v>
      </c>
      <c r="AC7303" s="52" t="s">
        <v>3458</v>
      </c>
      <c r="AD7303" s="52" t="s">
        <v>146</v>
      </c>
      <c r="AE7303" s="52" t="s">
        <v>1152</v>
      </c>
      <c r="AF7303" s="52" t="s">
        <v>3459</v>
      </c>
    </row>
    <row r="7304" spans="1:32" x14ac:dyDescent="0.25">
      <c r="A7304" s="52" t="s">
        <v>35</v>
      </c>
      <c r="B7304" s="52" t="s">
        <v>36</v>
      </c>
      <c r="C7304" s="52" t="s">
        <v>37</v>
      </c>
      <c r="D7304" s="52" t="s">
        <v>121</v>
      </c>
      <c r="E7304" s="52" t="s">
        <v>122</v>
      </c>
      <c r="F7304" s="52" t="s">
        <v>123</v>
      </c>
      <c r="G7304" s="52" t="s">
        <v>124</v>
      </c>
      <c r="H7304" s="52" t="s">
        <v>124</v>
      </c>
      <c r="I7304" s="52" t="s">
        <v>42</v>
      </c>
      <c r="J7304" s="52" t="s">
        <v>156</v>
      </c>
      <c r="K7304" s="52" t="s">
        <v>156</v>
      </c>
      <c r="L7304" s="52" t="s">
        <v>43</v>
      </c>
      <c r="M7304" s="52" t="s">
        <v>44</v>
      </c>
      <c r="N7304" s="52" t="s">
        <v>150</v>
      </c>
      <c r="O7304" s="52" t="s">
        <v>42</v>
      </c>
      <c r="P7304" s="52" t="s">
        <v>3457</v>
      </c>
      <c r="Q7304" s="52" t="s">
        <v>3460</v>
      </c>
      <c r="R7304" s="52" t="s">
        <v>3461</v>
      </c>
      <c r="S7304" s="52">
        <v>201512</v>
      </c>
      <c r="T7304" s="52" t="s">
        <v>52</v>
      </c>
      <c r="U7304" s="54">
        <v>495000</v>
      </c>
      <c r="V7304" s="54">
        <v>495000</v>
      </c>
      <c r="W7304" s="52" t="s">
        <v>340</v>
      </c>
      <c r="X7304" s="52" t="s">
        <v>3410</v>
      </c>
      <c r="Y7304" s="52" t="s">
        <v>1152</v>
      </c>
      <c r="Z7304" s="52" t="s">
        <v>48</v>
      </c>
      <c r="AA7304" s="52" t="s">
        <v>315</v>
      </c>
      <c r="AB7304" s="52" t="s">
        <v>42</v>
      </c>
      <c r="AC7304" s="52" t="s">
        <v>3462</v>
      </c>
      <c r="AD7304" s="52" t="s">
        <v>146</v>
      </c>
      <c r="AE7304" s="52" t="s">
        <v>1152</v>
      </c>
      <c r="AF7304" s="52" t="s">
        <v>3459</v>
      </c>
    </row>
    <row r="7305" spans="1:32" x14ac:dyDescent="0.25">
      <c r="A7305" s="52" t="s">
        <v>35</v>
      </c>
      <c r="B7305" s="52" t="s">
        <v>36</v>
      </c>
      <c r="C7305" s="52" t="s">
        <v>37</v>
      </c>
      <c r="D7305" s="52" t="s">
        <v>121</v>
      </c>
      <c r="E7305" s="52" t="s">
        <v>122</v>
      </c>
      <c r="F7305" s="52" t="s">
        <v>123</v>
      </c>
      <c r="G7305" s="52" t="s">
        <v>124</v>
      </c>
      <c r="H7305" s="52" t="s">
        <v>124</v>
      </c>
      <c r="I7305" s="52" t="s">
        <v>42</v>
      </c>
      <c r="J7305" s="52" t="s">
        <v>156</v>
      </c>
      <c r="K7305" s="52" t="s">
        <v>156</v>
      </c>
      <c r="L7305" s="52" t="s">
        <v>43</v>
      </c>
      <c r="M7305" s="52" t="s">
        <v>44</v>
      </c>
      <c r="N7305" s="52" t="s">
        <v>126</v>
      </c>
      <c r="O7305" s="52" t="s">
        <v>290</v>
      </c>
      <c r="P7305" s="52" t="s">
        <v>455</v>
      </c>
      <c r="Q7305" s="52" t="s">
        <v>3463</v>
      </c>
      <c r="R7305" s="52" t="s">
        <v>3464</v>
      </c>
      <c r="S7305" s="52">
        <v>201512</v>
      </c>
      <c r="T7305" s="52" t="s">
        <v>52</v>
      </c>
      <c r="U7305" s="54">
        <v>0</v>
      </c>
      <c r="V7305" s="54">
        <v>5.67</v>
      </c>
      <c r="W7305" s="52" t="s">
        <v>42</v>
      </c>
      <c r="X7305" s="52" t="s">
        <v>42</v>
      </c>
      <c r="Y7305" s="52" t="s">
        <v>1152</v>
      </c>
      <c r="Z7305" s="52" t="s">
        <v>48</v>
      </c>
      <c r="AA7305" s="52" t="s">
        <v>144</v>
      </c>
      <c r="AB7305" s="52" t="s">
        <v>42</v>
      </c>
      <c r="AC7305" s="52" t="s">
        <v>3462</v>
      </c>
      <c r="AD7305" s="52" t="s">
        <v>146</v>
      </c>
      <c r="AE7305" s="52" t="s">
        <v>1152</v>
      </c>
      <c r="AF7305" s="52" t="s">
        <v>458</v>
      </c>
    </row>
    <row r="7306" spans="1:32" x14ac:dyDescent="0.25">
      <c r="A7306" s="52" t="s">
        <v>35</v>
      </c>
      <c r="B7306" s="52" t="s">
        <v>36</v>
      </c>
      <c r="C7306" s="52" t="s">
        <v>37</v>
      </c>
      <c r="D7306" s="52" t="s">
        <v>121</v>
      </c>
      <c r="E7306" s="52" t="s">
        <v>122</v>
      </c>
      <c r="F7306" s="52" t="s">
        <v>123</v>
      </c>
      <c r="G7306" s="52" t="s">
        <v>124</v>
      </c>
      <c r="H7306" s="52" t="s">
        <v>124</v>
      </c>
      <c r="I7306" s="52" t="s">
        <v>42</v>
      </c>
      <c r="J7306" s="52" t="s">
        <v>156</v>
      </c>
      <c r="K7306" s="52" t="s">
        <v>156</v>
      </c>
      <c r="L7306" s="52" t="s">
        <v>43</v>
      </c>
      <c r="M7306" s="52" t="s">
        <v>44</v>
      </c>
      <c r="N7306" s="52" t="s">
        <v>160</v>
      </c>
      <c r="O7306" s="52" t="s">
        <v>290</v>
      </c>
      <c r="P7306" s="52" t="s">
        <v>455</v>
      </c>
      <c r="Q7306" s="52" t="s">
        <v>3465</v>
      </c>
      <c r="R7306" s="52" t="s">
        <v>3464</v>
      </c>
      <c r="S7306" s="52">
        <v>201512</v>
      </c>
      <c r="T7306" s="52" t="s">
        <v>52</v>
      </c>
      <c r="U7306" s="54">
        <v>0</v>
      </c>
      <c r="V7306" s="54">
        <v>86.33</v>
      </c>
      <c r="W7306" s="52" t="s">
        <v>42</v>
      </c>
      <c r="X7306" s="52" t="s">
        <v>42</v>
      </c>
      <c r="Y7306" s="52" t="s">
        <v>1152</v>
      </c>
      <c r="Z7306" s="52" t="s">
        <v>48</v>
      </c>
      <c r="AA7306" s="52" t="s">
        <v>144</v>
      </c>
      <c r="AB7306" s="52" t="s">
        <v>42</v>
      </c>
      <c r="AC7306" s="52" t="s">
        <v>3462</v>
      </c>
      <c r="AD7306" s="52" t="s">
        <v>146</v>
      </c>
      <c r="AE7306" s="52" t="s">
        <v>1152</v>
      </c>
      <c r="AF7306" s="52" t="s">
        <v>458</v>
      </c>
    </row>
    <row r="7307" spans="1:32" x14ac:dyDescent="0.25">
      <c r="A7307" s="52" t="s">
        <v>35</v>
      </c>
      <c r="B7307" s="52" t="s">
        <v>36</v>
      </c>
      <c r="C7307" s="52" t="s">
        <v>37</v>
      </c>
      <c r="D7307" s="52" t="s">
        <v>121</v>
      </c>
      <c r="E7307" s="52" t="s">
        <v>122</v>
      </c>
      <c r="F7307" s="52" t="s">
        <v>123</v>
      </c>
      <c r="G7307" s="52" t="s">
        <v>124</v>
      </c>
      <c r="H7307" s="52" t="s">
        <v>124</v>
      </c>
      <c r="I7307" s="52" t="s">
        <v>42</v>
      </c>
      <c r="J7307" s="52" t="s">
        <v>156</v>
      </c>
      <c r="K7307" s="52" t="s">
        <v>156</v>
      </c>
      <c r="L7307" s="52" t="s">
        <v>43</v>
      </c>
      <c r="M7307" s="52" t="s">
        <v>44</v>
      </c>
      <c r="N7307" s="52" t="s">
        <v>126</v>
      </c>
      <c r="O7307" s="52" t="s">
        <v>290</v>
      </c>
      <c r="P7307" s="52" t="s">
        <v>455</v>
      </c>
      <c r="Q7307" s="52" t="s">
        <v>3466</v>
      </c>
      <c r="R7307" s="52" t="s">
        <v>3464</v>
      </c>
      <c r="S7307" s="52">
        <v>201512</v>
      </c>
      <c r="T7307" s="52" t="s">
        <v>52</v>
      </c>
      <c r="U7307" s="54">
        <v>0</v>
      </c>
      <c r="V7307" s="54">
        <v>116.54</v>
      </c>
      <c r="W7307" s="52" t="s">
        <v>42</v>
      </c>
      <c r="X7307" s="52" t="s">
        <v>42</v>
      </c>
      <c r="Y7307" s="52" t="s">
        <v>1152</v>
      </c>
      <c r="Z7307" s="52" t="s">
        <v>48</v>
      </c>
      <c r="AA7307" s="52" t="s">
        <v>144</v>
      </c>
      <c r="AB7307" s="52" t="s">
        <v>42</v>
      </c>
      <c r="AC7307" s="52" t="s">
        <v>3462</v>
      </c>
      <c r="AD7307" s="52" t="s">
        <v>146</v>
      </c>
      <c r="AE7307" s="52" t="s">
        <v>1152</v>
      </c>
      <c r="AF7307" s="52" t="s">
        <v>458</v>
      </c>
    </row>
    <row r="7308" spans="1:32" x14ac:dyDescent="0.25">
      <c r="A7308" s="52" t="s">
        <v>35</v>
      </c>
      <c r="B7308" s="52" t="s">
        <v>36</v>
      </c>
      <c r="C7308" s="52" t="s">
        <v>37</v>
      </c>
      <c r="D7308" s="52" t="s">
        <v>121</v>
      </c>
      <c r="E7308" s="52" t="s">
        <v>122</v>
      </c>
      <c r="F7308" s="52" t="s">
        <v>123</v>
      </c>
      <c r="G7308" s="52" t="s">
        <v>124</v>
      </c>
      <c r="H7308" s="52" t="s">
        <v>124</v>
      </c>
      <c r="I7308" s="52" t="s">
        <v>42</v>
      </c>
      <c r="J7308" s="52" t="s">
        <v>156</v>
      </c>
      <c r="K7308" s="52" t="s">
        <v>156</v>
      </c>
      <c r="L7308" s="52" t="s">
        <v>43</v>
      </c>
      <c r="M7308" s="52" t="s">
        <v>44</v>
      </c>
      <c r="N7308" s="52" t="s">
        <v>131</v>
      </c>
      <c r="O7308" s="52" t="s">
        <v>290</v>
      </c>
      <c r="P7308" s="52" t="s">
        <v>455</v>
      </c>
      <c r="Q7308" s="52" t="s">
        <v>3467</v>
      </c>
      <c r="R7308" s="52" t="s">
        <v>3464</v>
      </c>
      <c r="S7308" s="52">
        <v>201512</v>
      </c>
      <c r="T7308" s="52" t="s">
        <v>52</v>
      </c>
      <c r="U7308" s="54">
        <v>0</v>
      </c>
      <c r="V7308" s="54">
        <v>26.5</v>
      </c>
      <c r="W7308" s="52" t="s">
        <v>42</v>
      </c>
      <c r="X7308" s="52" t="s">
        <v>42</v>
      </c>
      <c r="Y7308" s="52" t="s">
        <v>1152</v>
      </c>
      <c r="Z7308" s="52" t="s">
        <v>48</v>
      </c>
      <c r="AA7308" s="52" t="s">
        <v>144</v>
      </c>
      <c r="AB7308" s="52" t="s">
        <v>42</v>
      </c>
      <c r="AC7308" s="52" t="s">
        <v>3462</v>
      </c>
      <c r="AD7308" s="52" t="s">
        <v>146</v>
      </c>
      <c r="AE7308" s="52" t="s">
        <v>1152</v>
      </c>
      <c r="AF7308" s="52" t="s">
        <v>458</v>
      </c>
    </row>
    <row r="7309" spans="1:32" x14ac:dyDescent="0.25">
      <c r="A7309" s="52" t="s">
        <v>35</v>
      </c>
      <c r="B7309" s="52" t="s">
        <v>36</v>
      </c>
      <c r="C7309" s="52" t="s">
        <v>37</v>
      </c>
      <c r="D7309" s="52" t="s">
        <v>121</v>
      </c>
      <c r="E7309" s="52" t="s">
        <v>122</v>
      </c>
      <c r="F7309" s="52" t="s">
        <v>123</v>
      </c>
      <c r="G7309" s="52" t="s">
        <v>124</v>
      </c>
      <c r="H7309" s="52" t="s">
        <v>124</v>
      </c>
      <c r="I7309" s="52" t="s">
        <v>42</v>
      </c>
      <c r="J7309" s="52" t="s">
        <v>174</v>
      </c>
      <c r="K7309" s="52" t="s">
        <v>174</v>
      </c>
      <c r="L7309" s="52" t="s">
        <v>43</v>
      </c>
      <c r="M7309" s="52" t="s">
        <v>44</v>
      </c>
      <c r="N7309" s="52" t="s">
        <v>150</v>
      </c>
      <c r="O7309" s="52" t="s">
        <v>42</v>
      </c>
      <c r="P7309" s="52" t="s">
        <v>522</v>
      </c>
      <c r="Q7309" s="52" t="s">
        <v>529</v>
      </c>
      <c r="R7309" s="52" t="s">
        <v>3404</v>
      </c>
      <c r="S7309" s="52">
        <v>201512</v>
      </c>
      <c r="T7309" s="52" t="s">
        <v>52</v>
      </c>
      <c r="U7309" s="54">
        <v>351179.83</v>
      </c>
      <c r="V7309" s="54">
        <v>351179.83</v>
      </c>
      <c r="W7309" s="52" t="s">
        <v>340</v>
      </c>
      <c r="X7309" s="52" t="s">
        <v>177</v>
      </c>
      <c r="Y7309" s="52" t="s">
        <v>1152</v>
      </c>
      <c r="Z7309" s="52" t="s">
        <v>48</v>
      </c>
      <c r="AA7309" s="52" t="s">
        <v>315</v>
      </c>
      <c r="AB7309" s="52" t="s">
        <v>42</v>
      </c>
      <c r="AC7309" s="52" t="s">
        <v>3470</v>
      </c>
      <c r="AD7309" s="52" t="s">
        <v>146</v>
      </c>
      <c r="AE7309" s="52" t="s">
        <v>1152</v>
      </c>
      <c r="AF7309" s="52" t="s">
        <v>525</v>
      </c>
    </row>
    <row r="7310" spans="1:32" x14ac:dyDescent="0.25">
      <c r="A7310" s="52" t="s">
        <v>35</v>
      </c>
      <c r="B7310" s="52" t="s">
        <v>36</v>
      </c>
      <c r="C7310" s="52" t="s">
        <v>37</v>
      </c>
      <c r="D7310" s="52" t="s">
        <v>121</v>
      </c>
      <c r="E7310" s="52" t="s">
        <v>122</v>
      </c>
      <c r="F7310" s="52" t="s">
        <v>123</v>
      </c>
      <c r="G7310" s="52" t="s">
        <v>124</v>
      </c>
      <c r="H7310" s="52" t="s">
        <v>124</v>
      </c>
      <c r="I7310" s="52" t="s">
        <v>42</v>
      </c>
      <c r="J7310" s="52" t="s">
        <v>174</v>
      </c>
      <c r="K7310" s="52" t="s">
        <v>174</v>
      </c>
      <c r="L7310" s="52" t="s">
        <v>43</v>
      </c>
      <c r="M7310" s="52" t="s">
        <v>44</v>
      </c>
      <c r="N7310" s="52" t="s">
        <v>180</v>
      </c>
      <c r="O7310" s="52" t="s">
        <v>42</v>
      </c>
      <c r="P7310" s="52" t="s">
        <v>522</v>
      </c>
      <c r="Q7310" s="52" t="s">
        <v>523</v>
      </c>
      <c r="R7310" s="52" t="s">
        <v>3404</v>
      </c>
      <c r="S7310" s="52">
        <v>201512</v>
      </c>
      <c r="T7310" s="52" t="s">
        <v>52</v>
      </c>
      <c r="U7310" s="54">
        <v>333696.46999999997</v>
      </c>
      <c r="V7310" s="54">
        <v>333696.46999999997</v>
      </c>
      <c r="W7310" s="52" t="s">
        <v>340</v>
      </c>
      <c r="X7310" s="52" t="s">
        <v>177</v>
      </c>
      <c r="Y7310" s="52" t="s">
        <v>1152</v>
      </c>
      <c r="Z7310" s="52" t="s">
        <v>48</v>
      </c>
      <c r="AA7310" s="52" t="s">
        <v>315</v>
      </c>
      <c r="AB7310" s="52" t="s">
        <v>42</v>
      </c>
      <c r="AC7310" s="52" t="s">
        <v>3470</v>
      </c>
      <c r="AD7310" s="52" t="s">
        <v>146</v>
      </c>
      <c r="AE7310" s="52" t="s">
        <v>1152</v>
      </c>
      <c r="AF7310" s="52" t="s">
        <v>525</v>
      </c>
    </row>
    <row r="7311" spans="1:32" x14ac:dyDescent="0.25">
      <c r="A7311" s="52" t="s">
        <v>35</v>
      </c>
      <c r="B7311" s="52" t="s">
        <v>36</v>
      </c>
      <c r="C7311" s="52" t="s">
        <v>37</v>
      </c>
      <c r="D7311" s="52" t="s">
        <v>121</v>
      </c>
      <c r="E7311" s="52" t="s">
        <v>122</v>
      </c>
      <c r="F7311" s="52" t="s">
        <v>123</v>
      </c>
      <c r="G7311" s="52" t="s">
        <v>124</v>
      </c>
      <c r="H7311" s="52" t="s">
        <v>124</v>
      </c>
      <c r="I7311" s="52" t="s">
        <v>42</v>
      </c>
      <c r="J7311" s="52" t="s">
        <v>182</v>
      </c>
      <c r="K7311" s="52" t="s">
        <v>182</v>
      </c>
      <c r="L7311" s="52" t="s">
        <v>43</v>
      </c>
      <c r="M7311" s="52" t="s">
        <v>44</v>
      </c>
      <c r="N7311" s="52" t="s">
        <v>150</v>
      </c>
      <c r="O7311" s="52" t="s">
        <v>42</v>
      </c>
      <c r="P7311" s="52" t="s">
        <v>522</v>
      </c>
      <c r="Q7311" s="52" t="s">
        <v>531</v>
      </c>
      <c r="R7311" s="52" t="s">
        <v>3404</v>
      </c>
      <c r="S7311" s="52">
        <v>201512</v>
      </c>
      <c r="T7311" s="52" t="s">
        <v>52</v>
      </c>
      <c r="U7311" s="54">
        <v>600335.22</v>
      </c>
      <c r="V7311" s="54">
        <v>600335.22</v>
      </c>
      <c r="W7311" s="52" t="s">
        <v>340</v>
      </c>
      <c r="X7311" s="52" t="s">
        <v>177</v>
      </c>
      <c r="Y7311" s="52" t="s">
        <v>1152</v>
      </c>
      <c r="Z7311" s="52" t="s">
        <v>48</v>
      </c>
      <c r="AA7311" s="52" t="s">
        <v>315</v>
      </c>
      <c r="AB7311" s="52" t="s">
        <v>42</v>
      </c>
      <c r="AC7311" s="52" t="s">
        <v>3470</v>
      </c>
      <c r="AD7311" s="52" t="s">
        <v>146</v>
      </c>
      <c r="AE7311" s="52" t="s">
        <v>1152</v>
      </c>
      <c r="AF7311" s="52" t="s">
        <v>525</v>
      </c>
    </row>
    <row r="7312" spans="1:32" x14ac:dyDescent="0.25">
      <c r="A7312" s="52" t="s">
        <v>35</v>
      </c>
      <c r="B7312" s="52" t="s">
        <v>36</v>
      </c>
      <c r="C7312" s="52" t="s">
        <v>37</v>
      </c>
      <c r="D7312" s="52" t="s">
        <v>121</v>
      </c>
      <c r="E7312" s="52" t="s">
        <v>122</v>
      </c>
      <c r="F7312" s="52" t="s">
        <v>123</v>
      </c>
      <c r="G7312" s="52" t="s">
        <v>124</v>
      </c>
      <c r="H7312" s="52" t="s">
        <v>124</v>
      </c>
      <c r="I7312" s="52" t="s">
        <v>42</v>
      </c>
      <c r="J7312" s="52" t="s">
        <v>182</v>
      </c>
      <c r="K7312" s="52" t="s">
        <v>182</v>
      </c>
      <c r="L7312" s="52" t="s">
        <v>43</v>
      </c>
      <c r="M7312" s="52" t="s">
        <v>44</v>
      </c>
      <c r="N7312" s="52" t="s">
        <v>180</v>
      </c>
      <c r="O7312" s="52" t="s">
        <v>42</v>
      </c>
      <c r="P7312" s="52" t="s">
        <v>522</v>
      </c>
      <c r="Q7312" s="52" t="s">
        <v>530</v>
      </c>
      <c r="R7312" s="52" t="s">
        <v>3404</v>
      </c>
      <c r="S7312" s="52">
        <v>201512</v>
      </c>
      <c r="T7312" s="52" t="s">
        <v>52</v>
      </c>
      <c r="U7312" s="54">
        <v>764741.83</v>
      </c>
      <c r="V7312" s="54">
        <v>764741.83</v>
      </c>
      <c r="W7312" s="52" t="s">
        <v>340</v>
      </c>
      <c r="X7312" s="52" t="s">
        <v>177</v>
      </c>
      <c r="Y7312" s="52" t="s">
        <v>1152</v>
      </c>
      <c r="Z7312" s="52" t="s">
        <v>48</v>
      </c>
      <c r="AA7312" s="52" t="s">
        <v>315</v>
      </c>
      <c r="AB7312" s="52" t="s">
        <v>42</v>
      </c>
      <c r="AC7312" s="52" t="s">
        <v>3470</v>
      </c>
      <c r="AD7312" s="52" t="s">
        <v>146</v>
      </c>
      <c r="AE7312" s="52" t="s">
        <v>1152</v>
      </c>
      <c r="AF7312" s="52" t="s">
        <v>525</v>
      </c>
    </row>
    <row r="7313" spans="1:32" x14ac:dyDescent="0.25">
      <c r="A7313" s="52" t="s">
        <v>35</v>
      </c>
      <c r="B7313" s="52" t="s">
        <v>36</v>
      </c>
      <c r="C7313" s="52" t="s">
        <v>37</v>
      </c>
      <c r="D7313" s="52" t="s">
        <v>121</v>
      </c>
      <c r="E7313" s="52" t="s">
        <v>122</v>
      </c>
      <c r="F7313" s="52" t="s">
        <v>123</v>
      </c>
      <c r="G7313" s="52" t="s">
        <v>124</v>
      </c>
      <c r="H7313" s="52" t="s">
        <v>124</v>
      </c>
      <c r="I7313" s="52" t="s">
        <v>42</v>
      </c>
      <c r="J7313" s="52" t="s">
        <v>652</v>
      </c>
      <c r="K7313" s="52" t="s">
        <v>652</v>
      </c>
      <c r="L7313" s="52" t="s">
        <v>43</v>
      </c>
      <c r="M7313" s="52" t="s">
        <v>44</v>
      </c>
      <c r="N7313" s="52" t="s">
        <v>180</v>
      </c>
      <c r="O7313" s="52" t="s">
        <v>42</v>
      </c>
      <c r="P7313" s="52" t="s">
        <v>522</v>
      </c>
      <c r="Q7313" s="52" t="s">
        <v>960</v>
      </c>
      <c r="R7313" s="52" t="s">
        <v>3404</v>
      </c>
      <c r="S7313" s="52">
        <v>201512</v>
      </c>
      <c r="T7313" s="52" t="s">
        <v>52</v>
      </c>
      <c r="U7313" s="54">
        <v>757961.68</v>
      </c>
      <c r="V7313" s="54">
        <v>757961.68</v>
      </c>
      <c r="W7313" s="52" t="s">
        <v>340</v>
      </c>
      <c r="X7313" s="52" t="s">
        <v>177</v>
      </c>
      <c r="Y7313" s="52" t="s">
        <v>1152</v>
      </c>
      <c r="Z7313" s="52" t="s">
        <v>48</v>
      </c>
      <c r="AA7313" s="52" t="s">
        <v>315</v>
      </c>
      <c r="AB7313" s="52" t="s">
        <v>42</v>
      </c>
      <c r="AC7313" s="52" t="s">
        <v>3470</v>
      </c>
      <c r="AD7313" s="52" t="s">
        <v>146</v>
      </c>
      <c r="AE7313" s="52" t="s">
        <v>1152</v>
      </c>
      <c r="AF7313" s="52" t="s">
        <v>525</v>
      </c>
    </row>
    <row r="7314" spans="1:32" x14ac:dyDescent="0.25">
      <c r="A7314" s="52" t="s">
        <v>35</v>
      </c>
      <c r="B7314" s="52" t="s">
        <v>36</v>
      </c>
      <c r="C7314" s="52" t="s">
        <v>37</v>
      </c>
      <c r="D7314" s="52" t="s">
        <v>121</v>
      </c>
      <c r="E7314" s="52" t="s">
        <v>122</v>
      </c>
      <c r="F7314" s="52" t="s">
        <v>123</v>
      </c>
      <c r="G7314" s="52" t="s">
        <v>124</v>
      </c>
      <c r="H7314" s="52" t="s">
        <v>124</v>
      </c>
      <c r="I7314" s="52" t="s">
        <v>42</v>
      </c>
      <c r="J7314" s="52" t="s">
        <v>652</v>
      </c>
      <c r="K7314" s="52" t="s">
        <v>652</v>
      </c>
      <c r="L7314" s="52" t="s">
        <v>43</v>
      </c>
      <c r="M7314" s="52" t="s">
        <v>44</v>
      </c>
      <c r="N7314" s="52" t="s">
        <v>150</v>
      </c>
      <c r="O7314" s="52" t="s">
        <v>42</v>
      </c>
      <c r="P7314" s="52" t="s">
        <v>522</v>
      </c>
      <c r="Q7314" s="52" t="s">
        <v>732</v>
      </c>
      <c r="R7314" s="52" t="s">
        <v>3404</v>
      </c>
      <c r="S7314" s="52">
        <v>201512</v>
      </c>
      <c r="T7314" s="52" t="s">
        <v>52</v>
      </c>
      <c r="U7314" s="54">
        <v>38.1</v>
      </c>
      <c r="V7314" s="54">
        <v>38.1</v>
      </c>
      <c r="W7314" s="52" t="s">
        <v>340</v>
      </c>
      <c r="X7314" s="52" t="s">
        <v>177</v>
      </c>
      <c r="Y7314" s="52" t="s">
        <v>1152</v>
      </c>
      <c r="Z7314" s="52" t="s">
        <v>48</v>
      </c>
      <c r="AA7314" s="52" t="s">
        <v>315</v>
      </c>
      <c r="AB7314" s="52" t="s">
        <v>42</v>
      </c>
      <c r="AC7314" s="52" t="s">
        <v>3470</v>
      </c>
      <c r="AD7314" s="52" t="s">
        <v>146</v>
      </c>
      <c r="AE7314" s="52" t="s">
        <v>1152</v>
      </c>
      <c r="AF7314" s="52" t="s">
        <v>525</v>
      </c>
    </row>
    <row r="7315" spans="1:32" x14ac:dyDescent="0.25">
      <c r="A7315" s="52" t="s">
        <v>35</v>
      </c>
      <c r="B7315" s="52" t="s">
        <v>36</v>
      </c>
      <c r="C7315" s="52" t="s">
        <v>37</v>
      </c>
      <c r="D7315" s="52" t="s">
        <v>121</v>
      </c>
      <c r="E7315" s="52" t="s">
        <v>122</v>
      </c>
      <c r="F7315" s="52" t="s">
        <v>123</v>
      </c>
      <c r="G7315" s="52" t="s">
        <v>124</v>
      </c>
      <c r="H7315" s="52" t="s">
        <v>124</v>
      </c>
      <c r="I7315" s="52" t="s">
        <v>42</v>
      </c>
      <c r="J7315" s="52" t="s">
        <v>532</v>
      </c>
      <c r="K7315" s="52" t="s">
        <v>532</v>
      </c>
      <c r="L7315" s="52" t="s">
        <v>43</v>
      </c>
      <c r="M7315" s="52" t="s">
        <v>44</v>
      </c>
      <c r="N7315" s="52" t="s">
        <v>180</v>
      </c>
      <c r="O7315" s="52" t="s">
        <v>42</v>
      </c>
      <c r="P7315" s="52" t="s">
        <v>522</v>
      </c>
      <c r="Q7315" s="52" t="s">
        <v>733</v>
      </c>
      <c r="R7315" s="52" t="s">
        <v>3404</v>
      </c>
      <c r="S7315" s="52">
        <v>201512</v>
      </c>
      <c r="T7315" s="52" t="s">
        <v>52</v>
      </c>
      <c r="U7315" s="54">
        <v>257925.14</v>
      </c>
      <c r="V7315" s="54">
        <v>257925.14</v>
      </c>
      <c r="W7315" s="52" t="s">
        <v>340</v>
      </c>
      <c r="X7315" s="52" t="s">
        <v>177</v>
      </c>
      <c r="Y7315" s="52" t="s">
        <v>1152</v>
      </c>
      <c r="Z7315" s="52" t="s">
        <v>48</v>
      </c>
      <c r="AA7315" s="52" t="s">
        <v>315</v>
      </c>
      <c r="AB7315" s="52" t="s">
        <v>42</v>
      </c>
      <c r="AC7315" s="52" t="s">
        <v>3470</v>
      </c>
      <c r="AD7315" s="52" t="s">
        <v>146</v>
      </c>
      <c r="AE7315" s="52" t="s">
        <v>1152</v>
      </c>
      <c r="AF7315" s="52" t="s">
        <v>525</v>
      </c>
    </row>
    <row r="7316" spans="1:32" x14ac:dyDescent="0.25">
      <c r="A7316" s="52" t="s">
        <v>35</v>
      </c>
      <c r="B7316" s="52" t="s">
        <v>36</v>
      </c>
      <c r="C7316" s="52" t="s">
        <v>37</v>
      </c>
      <c r="D7316" s="52" t="s">
        <v>121</v>
      </c>
      <c r="E7316" s="52" t="s">
        <v>122</v>
      </c>
      <c r="F7316" s="52" t="s">
        <v>123</v>
      </c>
      <c r="G7316" s="52" t="s">
        <v>124</v>
      </c>
      <c r="H7316" s="52" t="s">
        <v>124</v>
      </c>
      <c r="I7316" s="52" t="s">
        <v>42</v>
      </c>
      <c r="J7316" s="52" t="s">
        <v>190</v>
      </c>
      <c r="K7316" s="52" t="s">
        <v>190</v>
      </c>
      <c r="L7316" s="52" t="s">
        <v>43</v>
      </c>
      <c r="M7316" s="52" t="s">
        <v>44</v>
      </c>
      <c r="N7316" s="52" t="s">
        <v>126</v>
      </c>
      <c r="O7316" s="52" t="s">
        <v>198</v>
      </c>
      <c r="P7316" s="52" t="s">
        <v>369</v>
      </c>
      <c r="Q7316" s="52" t="s">
        <v>3474</v>
      </c>
      <c r="R7316" s="52" t="s">
        <v>3475</v>
      </c>
      <c r="S7316" s="52">
        <v>201512</v>
      </c>
      <c r="T7316" s="52" t="s">
        <v>52</v>
      </c>
      <c r="U7316" s="54">
        <v>0</v>
      </c>
      <c r="V7316" s="54">
        <v>111.39</v>
      </c>
      <c r="W7316" s="52" t="s">
        <v>42</v>
      </c>
      <c r="X7316" s="52" t="s">
        <v>42</v>
      </c>
      <c r="Y7316" s="52" t="s">
        <v>1152</v>
      </c>
      <c r="Z7316" s="52" t="s">
        <v>48</v>
      </c>
      <c r="AA7316" s="52" t="s">
        <v>144</v>
      </c>
      <c r="AB7316" s="52" t="s">
        <v>42</v>
      </c>
      <c r="AC7316" s="52" t="s">
        <v>3476</v>
      </c>
      <c r="AD7316" s="52" t="s">
        <v>146</v>
      </c>
      <c r="AE7316" s="52" t="s">
        <v>1152</v>
      </c>
      <c r="AF7316" s="52" t="s">
        <v>372</v>
      </c>
    </row>
    <row r="7317" spans="1:32" x14ac:dyDescent="0.25">
      <c r="A7317" s="52" t="s">
        <v>35</v>
      </c>
      <c r="B7317" s="52" t="s">
        <v>36</v>
      </c>
      <c r="C7317" s="52" t="s">
        <v>37</v>
      </c>
      <c r="D7317" s="52" t="s">
        <v>121</v>
      </c>
      <c r="E7317" s="52" t="s">
        <v>122</v>
      </c>
      <c r="F7317" s="52" t="s">
        <v>123</v>
      </c>
      <c r="G7317" s="52" t="s">
        <v>124</v>
      </c>
      <c r="H7317" s="52" t="s">
        <v>124</v>
      </c>
      <c r="I7317" s="52" t="s">
        <v>42</v>
      </c>
      <c r="J7317" s="52" t="s">
        <v>190</v>
      </c>
      <c r="K7317" s="52" t="s">
        <v>190</v>
      </c>
      <c r="L7317" s="52" t="s">
        <v>43</v>
      </c>
      <c r="M7317" s="52" t="s">
        <v>44</v>
      </c>
      <c r="N7317" s="52" t="s">
        <v>160</v>
      </c>
      <c r="O7317" s="52" t="s">
        <v>198</v>
      </c>
      <c r="P7317" s="52" t="s">
        <v>369</v>
      </c>
      <c r="Q7317" s="52" t="s">
        <v>3477</v>
      </c>
      <c r="R7317" s="52" t="s">
        <v>3475</v>
      </c>
      <c r="S7317" s="52">
        <v>201512</v>
      </c>
      <c r="T7317" s="52" t="s">
        <v>52</v>
      </c>
      <c r="U7317" s="54">
        <v>0</v>
      </c>
      <c r="V7317" s="54">
        <v>6.16</v>
      </c>
      <c r="W7317" s="52" t="s">
        <v>42</v>
      </c>
      <c r="X7317" s="52" t="s">
        <v>42</v>
      </c>
      <c r="Y7317" s="52" t="s">
        <v>1152</v>
      </c>
      <c r="Z7317" s="52" t="s">
        <v>48</v>
      </c>
      <c r="AA7317" s="52" t="s">
        <v>144</v>
      </c>
      <c r="AB7317" s="52" t="s">
        <v>42</v>
      </c>
      <c r="AC7317" s="52" t="s">
        <v>3476</v>
      </c>
      <c r="AD7317" s="52" t="s">
        <v>146</v>
      </c>
      <c r="AE7317" s="52" t="s">
        <v>1152</v>
      </c>
      <c r="AF7317" s="52" t="s">
        <v>372</v>
      </c>
    </row>
    <row r="7318" spans="1:32" x14ac:dyDescent="0.25">
      <c r="A7318" s="52" t="s">
        <v>35</v>
      </c>
      <c r="B7318" s="52" t="s">
        <v>36</v>
      </c>
      <c r="C7318" s="52" t="s">
        <v>37</v>
      </c>
      <c r="D7318" s="52" t="s">
        <v>121</v>
      </c>
      <c r="E7318" s="52" t="s">
        <v>122</v>
      </c>
      <c r="F7318" s="52" t="s">
        <v>123</v>
      </c>
      <c r="G7318" s="52" t="s">
        <v>124</v>
      </c>
      <c r="H7318" s="52" t="s">
        <v>124</v>
      </c>
      <c r="I7318" s="52" t="s">
        <v>42</v>
      </c>
      <c r="J7318" s="52" t="s">
        <v>190</v>
      </c>
      <c r="K7318" s="52" t="s">
        <v>190</v>
      </c>
      <c r="L7318" s="52" t="s">
        <v>43</v>
      </c>
      <c r="M7318" s="52" t="s">
        <v>44</v>
      </c>
      <c r="N7318" s="52" t="s">
        <v>126</v>
      </c>
      <c r="O7318" s="52" t="s">
        <v>42</v>
      </c>
      <c r="P7318" s="52" t="s">
        <v>369</v>
      </c>
      <c r="Q7318" s="52" t="s">
        <v>167</v>
      </c>
      <c r="R7318" s="52" t="s">
        <v>3475</v>
      </c>
      <c r="S7318" s="52">
        <v>201512</v>
      </c>
      <c r="T7318" s="52" t="s">
        <v>52</v>
      </c>
      <c r="U7318" s="54">
        <v>0</v>
      </c>
      <c r="V7318" s="54">
        <v>10.35</v>
      </c>
      <c r="W7318" s="52" t="s">
        <v>42</v>
      </c>
      <c r="X7318" s="52" t="s">
        <v>42</v>
      </c>
      <c r="Y7318" s="52" t="s">
        <v>1152</v>
      </c>
      <c r="Z7318" s="52" t="s">
        <v>48</v>
      </c>
      <c r="AA7318" s="52" t="s">
        <v>168</v>
      </c>
      <c r="AB7318" s="52" t="s">
        <v>42</v>
      </c>
      <c r="AC7318" s="52" t="s">
        <v>3476</v>
      </c>
      <c r="AD7318" s="52" t="s">
        <v>146</v>
      </c>
      <c r="AE7318" s="52" t="s">
        <v>1152</v>
      </c>
      <c r="AF7318" s="52" t="s">
        <v>372</v>
      </c>
    </row>
    <row r="7319" spans="1:32" x14ac:dyDescent="0.25">
      <c r="A7319" s="52" t="s">
        <v>35</v>
      </c>
      <c r="B7319" s="52" t="s">
        <v>36</v>
      </c>
      <c r="C7319" s="52" t="s">
        <v>37</v>
      </c>
      <c r="D7319" s="52" t="s">
        <v>121</v>
      </c>
      <c r="E7319" s="52" t="s">
        <v>122</v>
      </c>
      <c r="F7319" s="52" t="s">
        <v>123</v>
      </c>
      <c r="G7319" s="52" t="s">
        <v>124</v>
      </c>
      <c r="H7319" s="52" t="s">
        <v>124</v>
      </c>
      <c r="I7319" s="52" t="s">
        <v>42</v>
      </c>
      <c r="J7319" s="52" t="s">
        <v>190</v>
      </c>
      <c r="K7319" s="52" t="s">
        <v>190</v>
      </c>
      <c r="L7319" s="52" t="s">
        <v>43</v>
      </c>
      <c r="M7319" s="52" t="s">
        <v>44</v>
      </c>
      <c r="N7319" s="52" t="s">
        <v>126</v>
      </c>
      <c r="O7319" s="52" t="s">
        <v>198</v>
      </c>
      <c r="P7319" s="52" t="s">
        <v>369</v>
      </c>
      <c r="Q7319" s="52" t="s">
        <v>3478</v>
      </c>
      <c r="R7319" s="52" t="s">
        <v>3475</v>
      </c>
      <c r="S7319" s="52">
        <v>201512</v>
      </c>
      <c r="T7319" s="52" t="s">
        <v>52</v>
      </c>
      <c r="U7319" s="54">
        <v>0</v>
      </c>
      <c r="V7319" s="54">
        <v>22.55</v>
      </c>
      <c r="W7319" s="52" t="s">
        <v>42</v>
      </c>
      <c r="X7319" s="52" t="s">
        <v>42</v>
      </c>
      <c r="Y7319" s="52" t="s">
        <v>1152</v>
      </c>
      <c r="Z7319" s="52" t="s">
        <v>48</v>
      </c>
      <c r="AA7319" s="52" t="s">
        <v>144</v>
      </c>
      <c r="AB7319" s="52" t="s">
        <v>42</v>
      </c>
      <c r="AC7319" s="52" t="s">
        <v>3476</v>
      </c>
      <c r="AD7319" s="52" t="s">
        <v>146</v>
      </c>
      <c r="AE7319" s="52" t="s">
        <v>1152</v>
      </c>
      <c r="AF7319" s="52" t="s">
        <v>372</v>
      </c>
    </row>
    <row r="7320" spans="1:32" x14ac:dyDescent="0.25">
      <c r="A7320" s="52" t="s">
        <v>35</v>
      </c>
      <c r="B7320" s="52" t="s">
        <v>36</v>
      </c>
      <c r="C7320" s="52" t="s">
        <v>37</v>
      </c>
      <c r="D7320" s="52" t="s">
        <v>121</v>
      </c>
      <c r="E7320" s="52" t="s">
        <v>122</v>
      </c>
      <c r="F7320" s="52" t="s">
        <v>123</v>
      </c>
      <c r="G7320" s="52" t="s">
        <v>124</v>
      </c>
      <c r="H7320" s="52" t="s">
        <v>124</v>
      </c>
      <c r="I7320" s="52" t="s">
        <v>42</v>
      </c>
      <c r="J7320" s="52" t="s">
        <v>190</v>
      </c>
      <c r="K7320" s="52" t="s">
        <v>190</v>
      </c>
      <c r="L7320" s="52" t="s">
        <v>43</v>
      </c>
      <c r="M7320" s="52" t="s">
        <v>44</v>
      </c>
      <c r="N7320" s="52" t="s">
        <v>126</v>
      </c>
      <c r="O7320" s="52" t="s">
        <v>42</v>
      </c>
      <c r="P7320" s="52" t="s">
        <v>369</v>
      </c>
      <c r="Q7320" s="52" t="s">
        <v>167</v>
      </c>
      <c r="R7320" s="52" t="s">
        <v>3475</v>
      </c>
      <c r="S7320" s="52">
        <v>201512</v>
      </c>
      <c r="T7320" s="52" t="s">
        <v>52</v>
      </c>
      <c r="U7320" s="54">
        <v>0</v>
      </c>
      <c r="V7320" s="54">
        <v>10.35</v>
      </c>
      <c r="W7320" s="52" t="s">
        <v>42</v>
      </c>
      <c r="X7320" s="52" t="s">
        <v>42</v>
      </c>
      <c r="Y7320" s="52" t="s">
        <v>1152</v>
      </c>
      <c r="Z7320" s="52" t="s">
        <v>48</v>
      </c>
      <c r="AA7320" s="52" t="s">
        <v>168</v>
      </c>
      <c r="AB7320" s="52" t="s">
        <v>42</v>
      </c>
      <c r="AC7320" s="52" t="s">
        <v>3476</v>
      </c>
      <c r="AD7320" s="52" t="s">
        <v>146</v>
      </c>
      <c r="AE7320" s="52" t="s">
        <v>1152</v>
      </c>
      <c r="AF7320" s="52" t="s">
        <v>372</v>
      </c>
    </row>
    <row r="7321" spans="1:32" x14ac:dyDescent="0.25">
      <c r="A7321" s="52" t="s">
        <v>35</v>
      </c>
      <c r="B7321" s="52" t="s">
        <v>36</v>
      </c>
      <c r="C7321" s="52" t="s">
        <v>37</v>
      </c>
      <c r="D7321" s="52" t="s">
        <v>121</v>
      </c>
      <c r="E7321" s="52" t="s">
        <v>122</v>
      </c>
      <c r="F7321" s="52" t="s">
        <v>123</v>
      </c>
      <c r="G7321" s="52" t="s">
        <v>124</v>
      </c>
      <c r="H7321" s="52" t="s">
        <v>124</v>
      </c>
      <c r="I7321" s="52" t="s">
        <v>42</v>
      </c>
      <c r="J7321" s="52" t="s">
        <v>190</v>
      </c>
      <c r="K7321" s="52" t="s">
        <v>190</v>
      </c>
      <c r="L7321" s="52" t="s">
        <v>43</v>
      </c>
      <c r="M7321" s="52" t="s">
        <v>44</v>
      </c>
      <c r="N7321" s="52" t="s">
        <v>160</v>
      </c>
      <c r="O7321" s="52" t="s">
        <v>198</v>
      </c>
      <c r="P7321" s="52" t="s">
        <v>369</v>
      </c>
      <c r="Q7321" s="52" t="s">
        <v>3479</v>
      </c>
      <c r="R7321" s="52" t="s">
        <v>3475</v>
      </c>
      <c r="S7321" s="52">
        <v>201512</v>
      </c>
      <c r="T7321" s="52" t="s">
        <v>52</v>
      </c>
      <c r="U7321" s="54">
        <v>0</v>
      </c>
      <c r="V7321" s="54">
        <v>5.08</v>
      </c>
      <c r="W7321" s="52" t="s">
        <v>42</v>
      </c>
      <c r="X7321" s="52" t="s">
        <v>42</v>
      </c>
      <c r="Y7321" s="52" t="s">
        <v>1152</v>
      </c>
      <c r="Z7321" s="52" t="s">
        <v>48</v>
      </c>
      <c r="AA7321" s="52" t="s">
        <v>144</v>
      </c>
      <c r="AB7321" s="52" t="s">
        <v>42</v>
      </c>
      <c r="AC7321" s="52" t="s">
        <v>3476</v>
      </c>
      <c r="AD7321" s="52" t="s">
        <v>146</v>
      </c>
      <c r="AE7321" s="52" t="s">
        <v>1152</v>
      </c>
      <c r="AF7321" s="52" t="s">
        <v>372</v>
      </c>
    </row>
    <row r="7322" spans="1:32" x14ac:dyDescent="0.25">
      <c r="A7322" s="52" t="s">
        <v>35</v>
      </c>
      <c r="B7322" s="52" t="s">
        <v>36</v>
      </c>
      <c r="C7322" s="52" t="s">
        <v>37</v>
      </c>
      <c r="D7322" s="52" t="s">
        <v>121</v>
      </c>
      <c r="E7322" s="52" t="s">
        <v>122</v>
      </c>
      <c r="F7322" s="52" t="s">
        <v>123</v>
      </c>
      <c r="G7322" s="52" t="s">
        <v>124</v>
      </c>
      <c r="H7322" s="52" t="s">
        <v>124</v>
      </c>
      <c r="I7322" s="52" t="s">
        <v>42</v>
      </c>
      <c r="J7322" s="52" t="s">
        <v>190</v>
      </c>
      <c r="K7322" s="52" t="s">
        <v>190</v>
      </c>
      <c r="L7322" s="52" t="s">
        <v>43</v>
      </c>
      <c r="M7322" s="52" t="s">
        <v>44</v>
      </c>
      <c r="N7322" s="52" t="s">
        <v>131</v>
      </c>
      <c r="O7322" s="52" t="s">
        <v>198</v>
      </c>
      <c r="P7322" s="52" t="s">
        <v>369</v>
      </c>
      <c r="Q7322" s="52" t="s">
        <v>3480</v>
      </c>
      <c r="R7322" s="52" t="s">
        <v>3481</v>
      </c>
      <c r="S7322" s="52">
        <v>201512</v>
      </c>
      <c r="T7322" s="52" t="s">
        <v>52</v>
      </c>
      <c r="U7322" s="54">
        <v>0</v>
      </c>
      <c r="V7322" s="54">
        <v>115</v>
      </c>
      <c r="W7322" s="52" t="s">
        <v>42</v>
      </c>
      <c r="X7322" s="52" t="s">
        <v>42</v>
      </c>
      <c r="Y7322" s="52" t="s">
        <v>1152</v>
      </c>
      <c r="Z7322" s="52" t="s">
        <v>48</v>
      </c>
      <c r="AA7322" s="52" t="s">
        <v>144</v>
      </c>
      <c r="AB7322" s="52" t="s">
        <v>42</v>
      </c>
      <c r="AC7322" s="52" t="s">
        <v>3482</v>
      </c>
      <c r="AD7322" s="52" t="s">
        <v>146</v>
      </c>
      <c r="AE7322" s="52" t="s">
        <v>1152</v>
      </c>
      <c r="AF7322" s="52" t="s">
        <v>372</v>
      </c>
    </row>
    <row r="7323" spans="1:32" x14ac:dyDescent="0.25">
      <c r="A7323" s="52" t="s">
        <v>35</v>
      </c>
      <c r="B7323" s="52" t="s">
        <v>36</v>
      </c>
      <c r="C7323" s="52" t="s">
        <v>37</v>
      </c>
      <c r="D7323" s="52" t="s">
        <v>121</v>
      </c>
      <c r="E7323" s="52" t="s">
        <v>215</v>
      </c>
      <c r="F7323" s="52" t="s">
        <v>216</v>
      </c>
      <c r="G7323" s="52" t="s">
        <v>124</v>
      </c>
      <c r="H7323" s="52" t="s">
        <v>124</v>
      </c>
      <c r="I7323" s="52" t="s">
        <v>42</v>
      </c>
      <c r="J7323" s="52" t="s">
        <v>250</v>
      </c>
      <c r="K7323" s="52" t="s">
        <v>250</v>
      </c>
      <c r="L7323" s="52" t="s">
        <v>43</v>
      </c>
      <c r="M7323" s="52" t="s">
        <v>44</v>
      </c>
      <c r="N7323" s="52" t="s">
        <v>150</v>
      </c>
      <c r="O7323" s="52" t="s">
        <v>42</v>
      </c>
      <c r="P7323" s="52" t="s">
        <v>1719</v>
      </c>
      <c r="Q7323" s="52" t="s">
        <v>1720</v>
      </c>
      <c r="R7323" s="52" t="s">
        <v>3483</v>
      </c>
      <c r="S7323" s="52">
        <v>201512</v>
      </c>
      <c r="T7323" s="52" t="s">
        <v>47</v>
      </c>
      <c r="U7323" s="54">
        <v>-1164</v>
      </c>
      <c r="V7323" s="54">
        <v>-1164</v>
      </c>
      <c r="W7323" s="52" t="s">
        <v>340</v>
      </c>
      <c r="X7323" s="52" t="s">
        <v>433</v>
      </c>
      <c r="Y7323" s="52" t="s">
        <v>1152</v>
      </c>
      <c r="Z7323" s="52" t="s">
        <v>48</v>
      </c>
      <c r="AA7323" s="52" t="s">
        <v>315</v>
      </c>
      <c r="AB7323" s="52" t="s">
        <v>42</v>
      </c>
      <c r="AC7323" s="52" t="s">
        <v>3482</v>
      </c>
      <c r="AD7323" s="52" t="s">
        <v>146</v>
      </c>
      <c r="AE7323" s="52" t="s">
        <v>1152</v>
      </c>
      <c r="AF7323" s="52" t="s">
        <v>434</v>
      </c>
    </row>
    <row r="7324" spans="1:32" x14ac:dyDescent="0.25">
      <c r="A7324" s="52" t="s">
        <v>35</v>
      </c>
      <c r="B7324" s="52" t="s">
        <v>36</v>
      </c>
      <c r="C7324" s="52" t="s">
        <v>37</v>
      </c>
      <c r="D7324" s="52" t="s">
        <v>121</v>
      </c>
      <c r="E7324" s="52" t="s">
        <v>122</v>
      </c>
      <c r="F7324" s="52" t="s">
        <v>123</v>
      </c>
      <c r="G7324" s="52" t="s">
        <v>124</v>
      </c>
      <c r="H7324" s="52" t="s">
        <v>124</v>
      </c>
      <c r="I7324" s="52" t="s">
        <v>42</v>
      </c>
      <c r="J7324" s="52" t="s">
        <v>190</v>
      </c>
      <c r="K7324" s="52" t="s">
        <v>190</v>
      </c>
      <c r="L7324" s="52" t="s">
        <v>43</v>
      </c>
      <c r="M7324" s="52" t="s">
        <v>44</v>
      </c>
      <c r="N7324" s="52" t="s">
        <v>126</v>
      </c>
      <c r="O7324" s="52" t="s">
        <v>42</v>
      </c>
      <c r="P7324" s="52" t="s">
        <v>369</v>
      </c>
      <c r="Q7324" s="52" t="s">
        <v>167</v>
      </c>
      <c r="R7324" s="52" t="s">
        <v>3481</v>
      </c>
      <c r="S7324" s="52">
        <v>201512</v>
      </c>
      <c r="T7324" s="52" t="s">
        <v>52</v>
      </c>
      <c r="U7324" s="54">
        <v>0</v>
      </c>
      <c r="V7324" s="54">
        <v>10.35</v>
      </c>
      <c r="W7324" s="52" t="s">
        <v>42</v>
      </c>
      <c r="X7324" s="52" t="s">
        <v>42</v>
      </c>
      <c r="Y7324" s="52" t="s">
        <v>1152</v>
      </c>
      <c r="Z7324" s="52" t="s">
        <v>48</v>
      </c>
      <c r="AA7324" s="52" t="s">
        <v>168</v>
      </c>
      <c r="AB7324" s="52" t="s">
        <v>42</v>
      </c>
      <c r="AC7324" s="52" t="s">
        <v>3482</v>
      </c>
      <c r="AD7324" s="52" t="s">
        <v>146</v>
      </c>
      <c r="AE7324" s="52" t="s">
        <v>1152</v>
      </c>
      <c r="AF7324" s="52" t="s">
        <v>372</v>
      </c>
    </row>
    <row r="7325" spans="1:32" x14ac:dyDescent="0.25">
      <c r="A7325" s="52" t="s">
        <v>35</v>
      </c>
      <c r="B7325" s="52" t="s">
        <v>36</v>
      </c>
      <c r="C7325" s="52" t="s">
        <v>37</v>
      </c>
      <c r="D7325" s="52" t="s">
        <v>121</v>
      </c>
      <c r="E7325" s="52" t="s">
        <v>122</v>
      </c>
      <c r="F7325" s="52" t="s">
        <v>123</v>
      </c>
      <c r="G7325" s="52" t="s">
        <v>124</v>
      </c>
      <c r="H7325" s="52" t="s">
        <v>124</v>
      </c>
      <c r="I7325" s="52" t="s">
        <v>42</v>
      </c>
      <c r="J7325" s="52" t="s">
        <v>190</v>
      </c>
      <c r="K7325" s="52" t="s">
        <v>190</v>
      </c>
      <c r="L7325" s="52" t="s">
        <v>43</v>
      </c>
      <c r="M7325" s="52" t="s">
        <v>44</v>
      </c>
      <c r="N7325" s="52" t="s">
        <v>126</v>
      </c>
      <c r="O7325" s="52" t="s">
        <v>42</v>
      </c>
      <c r="P7325" s="52" t="s">
        <v>369</v>
      </c>
      <c r="Q7325" s="52" t="s">
        <v>167</v>
      </c>
      <c r="R7325" s="52" t="s">
        <v>3481</v>
      </c>
      <c r="S7325" s="52">
        <v>201512</v>
      </c>
      <c r="T7325" s="52" t="s">
        <v>52</v>
      </c>
      <c r="U7325" s="54">
        <v>0</v>
      </c>
      <c r="V7325" s="54">
        <v>10.35</v>
      </c>
      <c r="W7325" s="52" t="s">
        <v>42</v>
      </c>
      <c r="X7325" s="52" t="s">
        <v>42</v>
      </c>
      <c r="Y7325" s="52" t="s">
        <v>1152</v>
      </c>
      <c r="Z7325" s="52" t="s">
        <v>48</v>
      </c>
      <c r="AA7325" s="52" t="s">
        <v>168</v>
      </c>
      <c r="AB7325" s="52" t="s">
        <v>42</v>
      </c>
      <c r="AC7325" s="52" t="s">
        <v>3482</v>
      </c>
      <c r="AD7325" s="52" t="s">
        <v>146</v>
      </c>
      <c r="AE7325" s="52" t="s">
        <v>1152</v>
      </c>
      <c r="AF7325" s="52" t="s">
        <v>372</v>
      </c>
    </row>
    <row r="7326" spans="1:32" x14ac:dyDescent="0.25">
      <c r="A7326" s="52" t="s">
        <v>35</v>
      </c>
      <c r="B7326" s="52" t="s">
        <v>36</v>
      </c>
      <c r="C7326" s="52" t="s">
        <v>37</v>
      </c>
      <c r="D7326" s="52" t="s">
        <v>121</v>
      </c>
      <c r="E7326" s="52" t="s">
        <v>122</v>
      </c>
      <c r="F7326" s="52" t="s">
        <v>123</v>
      </c>
      <c r="G7326" s="52" t="s">
        <v>124</v>
      </c>
      <c r="H7326" s="52" t="s">
        <v>124</v>
      </c>
      <c r="I7326" s="52" t="s">
        <v>42</v>
      </c>
      <c r="J7326" s="52" t="s">
        <v>190</v>
      </c>
      <c r="K7326" s="52" t="s">
        <v>190</v>
      </c>
      <c r="L7326" s="52" t="s">
        <v>43</v>
      </c>
      <c r="M7326" s="52" t="s">
        <v>44</v>
      </c>
      <c r="N7326" s="52" t="s">
        <v>131</v>
      </c>
      <c r="O7326" s="52" t="s">
        <v>198</v>
      </c>
      <c r="P7326" s="52" t="s">
        <v>369</v>
      </c>
      <c r="Q7326" s="52" t="s">
        <v>3484</v>
      </c>
      <c r="R7326" s="52" t="s">
        <v>3485</v>
      </c>
      <c r="S7326" s="52">
        <v>201512</v>
      </c>
      <c r="T7326" s="52" t="s">
        <v>52</v>
      </c>
      <c r="U7326" s="54">
        <v>0</v>
      </c>
      <c r="V7326" s="54">
        <v>115</v>
      </c>
      <c r="W7326" s="52" t="s">
        <v>42</v>
      </c>
      <c r="X7326" s="52" t="s">
        <v>42</v>
      </c>
      <c r="Y7326" s="52" t="s">
        <v>1152</v>
      </c>
      <c r="Z7326" s="52" t="s">
        <v>48</v>
      </c>
      <c r="AA7326" s="52" t="s">
        <v>144</v>
      </c>
      <c r="AB7326" s="52" t="s">
        <v>42</v>
      </c>
      <c r="AC7326" s="52" t="s">
        <v>3486</v>
      </c>
      <c r="AD7326" s="52" t="s">
        <v>146</v>
      </c>
      <c r="AE7326" s="52" t="s">
        <v>1152</v>
      </c>
      <c r="AF7326" s="52" t="s">
        <v>372</v>
      </c>
    </row>
    <row r="7327" spans="1:32" x14ac:dyDescent="0.25">
      <c r="A7327" s="52" t="s">
        <v>35</v>
      </c>
      <c r="B7327" s="52" t="s">
        <v>36</v>
      </c>
      <c r="C7327" s="52" t="s">
        <v>37</v>
      </c>
      <c r="D7327" s="52" t="s">
        <v>121</v>
      </c>
      <c r="E7327" s="52" t="s">
        <v>215</v>
      </c>
      <c r="F7327" s="52" t="s">
        <v>216</v>
      </c>
      <c r="G7327" s="52" t="s">
        <v>124</v>
      </c>
      <c r="H7327" s="52" t="s">
        <v>124</v>
      </c>
      <c r="I7327" s="52" t="s">
        <v>42</v>
      </c>
      <c r="J7327" s="52" t="s">
        <v>217</v>
      </c>
      <c r="K7327" s="52" t="s">
        <v>217</v>
      </c>
      <c r="L7327" s="52" t="s">
        <v>43</v>
      </c>
      <c r="M7327" s="52" t="s">
        <v>44</v>
      </c>
      <c r="N7327" s="52" t="s">
        <v>150</v>
      </c>
      <c r="O7327" s="52" t="s">
        <v>42</v>
      </c>
      <c r="P7327" s="52" t="s">
        <v>2651</v>
      </c>
      <c r="Q7327" s="52" t="s">
        <v>389</v>
      </c>
      <c r="R7327" s="52" t="s">
        <v>3501</v>
      </c>
      <c r="S7327" s="52">
        <v>201512</v>
      </c>
      <c r="T7327" s="52" t="s">
        <v>47</v>
      </c>
      <c r="U7327" s="54">
        <v>-93182.98</v>
      </c>
      <c r="V7327" s="54">
        <v>-93182.98</v>
      </c>
      <c r="W7327" s="52" t="s">
        <v>340</v>
      </c>
      <c r="X7327" s="52" t="s">
        <v>230</v>
      </c>
      <c r="Y7327" s="52" t="s">
        <v>1152</v>
      </c>
      <c r="Z7327" s="52" t="s">
        <v>48</v>
      </c>
      <c r="AA7327" s="52" t="s">
        <v>315</v>
      </c>
      <c r="AB7327" s="52" t="s">
        <v>42</v>
      </c>
      <c r="AC7327" s="52" t="s">
        <v>3502</v>
      </c>
      <c r="AD7327" s="52" t="s">
        <v>146</v>
      </c>
      <c r="AE7327" s="52" t="s">
        <v>1152</v>
      </c>
      <c r="AF7327" s="52" t="s">
        <v>391</v>
      </c>
    </row>
    <row r="7328" spans="1:32" x14ac:dyDescent="0.25">
      <c r="A7328" s="52" t="s">
        <v>35</v>
      </c>
      <c r="B7328" s="52" t="s">
        <v>36</v>
      </c>
      <c r="C7328" s="52" t="s">
        <v>37</v>
      </c>
      <c r="D7328" s="52" t="s">
        <v>121</v>
      </c>
      <c r="E7328" s="52" t="s">
        <v>215</v>
      </c>
      <c r="F7328" s="52" t="s">
        <v>216</v>
      </c>
      <c r="G7328" s="52" t="s">
        <v>124</v>
      </c>
      <c r="H7328" s="52" t="s">
        <v>124</v>
      </c>
      <c r="I7328" s="52" t="s">
        <v>42</v>
      </c>
      <c r="J7328" s="52" t="s">
        <v>217</v>
      </c>
      <c r="K7328" s="52" t="s">
        <v>217</v>
      </c>
      <c r="L7328" s="52" t="s">
        <v>43</v>
      </c>
      <c r="M7328" s="52" t="s">
        <v>44</v>
      </c>
      <c r="N7328" s="52" t="s">
        <v>150</v>
      </c>
      <c r="O7328" s="52" t="s">
        <v>42</v>
      </c>
      <c r="P7328" s="52" t="s">
        <v>2651</v>
      </c>
      <c r="Q7328" s="52" t="s">
        <v>389</v>
      </c>
      <c r="R7328" s="52" t="s">
        <v>3501</v>
      </c>
      <c r="S7328" s="52">
        <v>201512</v>
      </c>
      <c r="T7328" s="52" t="s">
        <v>52</v>
      </c>
      <c r="U7328" s="54">
        <v>93182.98</v>
      </c>
      <c r="V7328" s="54">
        <v>93182.98</v>
      </c>
      <c r="W7328" s="52" t="s">
        <v>340</v>
      </c>
      <c r="X7328" s="52" t="s">
        <v>230</v>
      </c>
      <c r="Y7328" s="52" t="s">
        <v>1152</v>
      </c>
      <c r="Z7328" s="52" t="s">
        <v>48</v>
      </c>
      <c r="AA7328" s="52" t="s">
        <v>315</v>
      </c>
      <c r="AB7328" s="52" t="s">
        <v>42</v>
      </c>
      <c r="AC7328" s="52" t="s">
        <v>3502</v>
      </c>
      <c r="AD7328" s="52" t="s">
        <v>146</v>
      </c>
      <c r="AE7328" s="52" t="s">
        <v>1152</v>
      </c>
      <c r="AF7328" s="52" t="s">
        <v>391</v>
      </c>
    </row>
    <row r="7329" spans="1:32" x14ac:dyDescent="0.25">
      <c r="A7329" s="52" t="s">
        <v>35</v>
      </c>
      <c r="B7329" s="52" t="s">
        <v>36</v>
      </c>
      <c r="C7329" s="52" t="s">
        <v>37</v>
      </c>
      <c r="D7329" s="52" t="s">
        <v>121</v>
      </c>
      <c r="E7329" s="52" t="s">
        <v>215</v>
      </c>
      <c r="F7329" s="52" t="s">
        <v>216</v>
      </c>
      <c r="G7329" s="52" t="s">
        <v>124</v>
      </c>
      <c r="H7329" s="52" t="s">
        <v>124</v>
      </c>
      <c r="I7329" s="52" t="s">
        <v>42</v>
      </c>
      <c r="J7329" s="52" t="s">
        <v>217</v>
      </c>
      <c r="K7329" s="52" t="s">
        <v>217</v>
      </c>
      <c r="L7329" s="52" t="s">
        <v>43</v>
      </c>
      <c r="M7329" s="52" t="s">
        <v>44</v>
      </c>
      <c r="N7329" s="52" t="s">
        <v>150</v>
      </c>
      <c r="O7329" s="52" t="s">
        <v>42</v>
      </c>
      <c r="P7329" s="52" t="s">
        <v>392</v>
      </c>
      <c r="Q7329" s="52" t="s">
        <v>1717</v>
      </c>
      <c r="R7329" s="52" t="s">
        <v>3503</v>
      </c>
      <c r="S7329" s="52">
        <v>201512</v>
      </c>
      <c r="T7329" s="52" t="s">
        <v>52</v>
      </c>
      <c r="U7329" s="54">
        <v>279.43</v>
      </c>
      <c r="V7329" s="54">
        <v>279.43</v>
      </c>
      <c r="W7329" s="52" t="s">
        <v>340</v>
      </c>
      <c r="X7329" s="52" t="s">
        <v>384</v>
      </c>
      <c r="Y7329" s="52" t="s">
        <v>1152</v>
      </c>
      <c r="Z7329" s="52" t="s">
        <v>48</v>
      </c>
      <c r="AA7329" s="52" t="s">
        <v>315</v>
      </c>
      <c r="AB7329" s="52" t="s">
        <v>42</v>
      </c>
      <c r="AC7329" s="52" t="s">
        <v>3502</v>
      </c>
      <c r="AD7329" s="52" t="s">
        <v>146</v>
      </c>
      <c r="AE7329" s="52" t="s">
        <v>1152</v>
      </c>
      <c r="AF7329" s="52" t="s">
        <v>396</v>
      </c>
    </row>
    <row r="7330" spans="1:32" x14ac:dyDescent="0.25">
      <c r="A7330" s="52" t="s">
        <v>35</v>
      </c>
      <c r="B7330" s="52" t="s">
        <v>36</v>
      </c>
      <c r="C7330" s="52" t="s">
        <v>37</v>
      </c>
      <c r="D7330" s="52" t="s">
        <v>121</v>
      </c>
      <c r="E7330" s="52" t="s">
        <v>215</v>
      </c>
      <c r="F7330" s="52" t="s">
        <v>216</v>
      </c>
      <c r="G7330" s="52" t="s">
        <v>124</v>
      </c>
      <c r="H7330" s="52" t="s">
        <v>124</v>
      </c>
      <c r="I7330" s="52" t="s">
        <v>42</v>
      </c>
      <c r="J7330" s="52" t="s">
        <v>217</v>
      </c>
      <c r="K7330" s="52" t="s">
        <v>217</v>
      </c>
      <c r="L7330" s="52" t="s">
        <v>43</v>
      </c>
      <c r="M7330" s="52" t="s">
        <v>44</v>
      </c>
      <c r="N7330" s="52" t="s">
        <v>150</v>
      </c>
      <c r="O7330" s="52" t="s">
        <v>42</v>
      </c>
      <c r="P7330" s="52" t="s">
        <v>392</v>
      </c>
      <c r="Q7330" s="52" t="s">
        <v>1717</v>
      </c>
      <c r="R7330" s="52" t="s">
        <v>3504</v>
      </c>
      <c r="S7330" s="52">
        <v>201512</v>
      </c>
      <c r="T7330" s="52" t="s">
        <v>52</v>
      </c>
      <c r="U7330" s="54">
        <v>279.43</v>
      </c>
      <c r="V7330" s="54">
        <v>279.43</v>
      </c>
      <c r="W7330" s="52" t="s">
        <v>340</v>
      </c>
      <c r="X7330" s="52" t="s">
        <v>384</v>
      </c>
      <c r="Y7330" s="52" t="s">
        <v>1152</v>
      </c>
      <c r="Z7330" s="52" t="s">
        <v>48</v>
      </c>
      <c r="AA7330" s="52" t="s">
        <v>315</v>
      </c>
      <c r="AB7330" s="52" t="s">
        <v>42</v>
      </c>
      <c r="AC7330" s="52" t="s">
        <v>3505</v>
      </c>
      <c r="AD7330" s="52" t="s">
        <v>146</v>
      </c>
      <c r="AE7330" s="52" t="s">
        <v>1152</v>
      </c>
      <c r="AF7330" s="52" t="s">
        <v>396</v>
      </c>
    </row>
    <row r="7331" spans="1:32" x14ac:dyDescent="0.25">
      <c r="A7331" s="52" t="s">
        <v>35</v>
      </c>
      <c r="B7331" s="52" t="s">
        <v>36</v>
      </c>
      <c r="C7331" s="52" t="s">
        <v>37</v>
      </c>
      <c r="D7331" s="52" t="s">
        <v>121</v>
      </c>
      <c r="E7331" s="52" t="s">
        <v>215</v>
      </c>
      <c r="F7331" s="52" t="s">
        <v>216</v>
      </c>
      <c r="G7331" s="52" t="s">
        <v>124</v>
      </c>
      <c r="H7331" s="52" t="s">
        <v>124</v>
      </c>
      <c r="I7331" s="52" t="s">
        <v>42</v>
      </c>
      <c r="J7331" s="52" t="s">
        <v>217</v>
      </c>
      <c r="K7331" s="52" t="s">
        <v>217</v>
      </c>
      <c r="L7331" s="52" t="s">
        <v>43</v>
      </c>
      <c r="M7331" s="52" t="s">
        <v>44</v>
      </c>
      <c r="N7331" s="52" t="s">
        <v>150</v>
      </c>
      <c r="O7331" s="52" t="s">
        <v>42</v>
      </c>
      <c r="P7331" s="52" t="s">
        <v>392</v>
      </c>
      <c r="Q7331" s="52" t="s">
        <v>1717</v>
      </c>
      <c r="R7331" s="52" t="s">
        <v>3506</v>
      </c>
      <c r="S7331" s="52">
        <v>201512</v>
      </c>
      <c r="T7331" s="52" t="s">
        <v>52</v>
      </c>
      <c r="U7331" s="54">
        <v>237.19</v>
      </c>
      <c r="V7331" s="54">
        <v>237.19</v>
      </c>
      <c r="W7331" s="52" t="s">
        <v>340</v>
      </c>
      <c r="X7331" s="52" t="s">
        <v>384</v>
      </c>
      <c r="Y7331" s="52" t="s">
        <v>1152</v>
      </c>
      <c r="Z7331" s="52" t="s">
        <v>48</v>
      </c>
      <c r="AA7331" s="52" t="s">
        <v>315</v>
      </c>
      <c r="AB7331" s="52" t="s">
        <v>42</v>
      </c>
      <c r="AC7331" s="52" t="s">
        <v>3507</v>
      </c>
      <c r="AD7331" s="52" t="s">
        <v>146</v>
      </c>
      <c r="AE7331" s="52" t="s">
        <v>1152</v>
      </c>
      <c r="AF7331" s="52" t="s">
        <v>396</v>
      </c>
    </row>
    <row r="7332" spans="1:32" x14ac:dyDescent="0.25">
      <c r="A7332" s="52" t="s">
        <v>35</v>
      </c>
      <c r="B7332" s="52" t="s">
        <v>36</v>
      </c>
      <c r="C7332" s="52" t="s">
        <v>37</v>
      </c>
      <c r="D7332" s="52" t="s">
        <v>121</v>
      </c>
      <c r="E7332" s="52" t="s">
        <v>215</v>
      </c>
      <c r="F7332" s="52" t="s">
        <v>216</v>
      </c>
      <c r="G7332" s="52" t="s">
        <v>124</v>
      </c>
      <c r="H7332" s="52" t="s">
        <v>124</v>
      </c>
      <c r="I7332" s="52" t="s">
        <v>42</v>
      </c>
      <c r="J7332" s="52" t="s">
        <v>217</v>
      </c>
      <c r="K7332" s="52" t="s">
        <v>217</v>
      </c>
      <c r="L7332" s="52" t="s">
        <v>43</v>
      </c>
      <c r="M7332" s="52" t="s">
        <v>44</v>
      </c>
      <c r="N7332" s="52" t="s">
        <v>150</v>
      </c>
      <c r="O7332" s="52" t="s">
        <v>42</v>
      </c>
      <c r="P7332" s="52" t="s">
        <v>2651</v>
      </c>
      <c r="Q7332" s="52" t="s">
        <v>389</v>
      </c>
      <c r="R7332" s="52" t="s">
        <v>3508</v>
      </c>
      <c r="S7332" s="52">
        <v>201512</v>
      </c>
      <c r="T7332" s="52" t="s">
        <v>52</v>
      </c>
      <c r="U7332" s="54">
        <v>93182.98</v>
      </c>
      <c r="V7332" s="54">
        <v>93182.98</v>
      </c>
      <c r="W7332" s="52" t="s">
        <v>340</v>
      </c>
      <c r="X7332" s="52" t="s">
        <v>230</v>
      </c>
      <c r="Y7332" s="52" t="s">
        <v>1152</v>
      </c>
      <c r="Z7332" s="52" t="s">
        <v>48</v>
      </c>
      <c r="AA7332" s="52" t="s">
        <v>315</v>
      </c>
      <c r="AB7332" s="52" t="s">
        <v>42</v>
      </c>
      <c r="AC7332" s="52" t="s">
        <v>3509</v>
      </c>
      <c r="AD7332" s="52" t="s">
        <v>146</v>
      </c>
      <c r="AE7332" s="52" t="s">
        <v>1152</v>
      </c>
      <c r="AF7332" s="52" t="s">
        <v>391</v>
      </c>
    </row>
    <row r="7333" spans="1:32" x14ac:dyDescent="0.25">
      <c r="A7333" s="52" t="s">
        <v>35</v>
      </c>
      <c r="B7333" s="52" t="s">
        <v>36</v>
      </c>
      <c r="C7333" s="52" t="s">
        <v>37</v>
      </c>
      <c r="D7333" s="52" t="s">
        <v>121</v>
      </c>
      <c r="E7333" s="52" t="s">
        <v>215</v>
      </c>
      <c r="F7333" s="52" t="s">
        <v>216</v>
      </c>
      <c r="G7333" s="52" t="s">
        <v>124</v>
      </c>
      <c r="H7333" s="52" t="s">
        <v>124</v>
      </c>
      <c r="I7333" s="52" t="s">
        <v>42</v>
      </c>
      <c r="J7333" s="52" t="s">
        <v>217</v>
      </c>
      <c r="K7333" s="52" t="s">
        <v>217</v>
      </c>
      <c r="L7333" s="52" t="s">
        <v>43</v>
      </c>
      <c r="M7333" s="52" t="s">
        <v>44</v>
      </c>
      <c r="N7333" s="52" t="s">
        <v>150</v>
      </c>
      <c r="O7333" s="52" t="s">
        <v>42</v>
      </c>
      <c r="P7333" s="52" t="s">
        <v>2651</v>
      </c>
      <c r="Q7333" s="52" t="s">
        <v>389</v>
      </c>
      <c r="R7333" s="52" t="s">
        <v>3510</v>
      </c>
      <c r="S7333" s="52">
        <v>201512</v>
      </c>
      <c r="T7333" s="52" t="s">
        <v>52</v>
      </c>
      <c r="U7333" s="54">
        <v>14000</v>
      </c>
      <c r="V7333" s="54">
        <v>14000</v>
      </c>
      <c r="W7333" s="52" t="s">
        <v>340</v>
      </c>
      <c r="X7333" s="52" t="s">
        <v>230</v>
      </c>
      <c r="Y7333" s="52" t="s">
        <v>1152</v>
      </c>
      <c r="Z7333" s="52" t="s">
        <v>48</v>
      </c>
      <c r="AA7333" s="52" t="s">
        <v>315</v>
      </c>
      <c r="AB7333" s="52" t="s">
        <v>42</v>
      </c>
      <c r="AC7333" s="52" t="s">
        <v>3509</v>
      </c>
      <c r="AD7333" s="52" t="s">
        <v>146</v>
      </c>
      <c r="AE7333" s="52" t="s">
        <v>1152</v>
      </c>
      <c r="AF7333" s="52" t="s">
        <v>391</v>
      </c>
    </row>
    <row r="7334" spans="1:32" x14ac:dyDescent="0.25">
      <c r="A7334" s="52" t="s">
        <v>35</v>
      </c>
      <c r="B7334" s="52" t="s">
        <v>36</v>
      </c>
      <c r="C7334" s="52" t="s">
        <v>37</v>
      </c>
      <c r="D7334" s="52" t="s">
        <v>121</v>
      </c>
      <c r="E7334" s="52" t="s">
        <v>215</v>
      </c>
      <c r="F7334" s="52" t="s">
        <v>216</v>
      </c>
      <c r="G7334" s="52" t="s">
        <v>124</v>
      </c>
      <c r="H7334" s="52" t="s">
        <v>124</v>
      </c>
      <c r="I7334" s="52" t="s">
        <v>42</v>
      </c>
      <c r="J7334" s="52" t="s">
        <v>217</v>
      </c>
      <c r="K7334" s="52" t="s">
        <v>217</v>
      </c>
      <c r="L7334" s="52" t="s">
        <v>43</v>
      </c>
      <c r="M7334" s="52" t="s">
        <v>44</v>
      </c>
      <c r="N7334" s="52" t="s">
        <v>150</v>
      </c>
      <c r="O7334" s="52" t="s">
        <v>42</v>
      </c>
      <c r="P7334" s="52" t="s">
        <v>392</v>
      </c>
      <c r="Q7334" s="52" t="s">
        <v>1717</v>
      </c>
      <c r="R7334" s="52" t="s">
        <v>3511</v>
      </c>
      <c r="S7334" s="52">
        <v>201512</v>
      </c>
      <c r="T7334" s="52" t="s">
        <v>52</v>
      </c>
      <c r="U7334" s="54">
        <v>279.43</v>
      </c>
      <c r="V7334" s="54">
        <v>279.43</v>
      </c>
      <c r="W7334" s="52" t="s">
        <v>340</v>
      </c>
      <c r="X7334" s="52" t="s">
        <v>384</v>
      </c>
      <c r="Y7334" s="52" t="s">
        <v>1152</v>
      </c>
      <c r="Z7334" s="52" t="s">
        <v>48</v>
      </c>
      <c r="AA7334" s="52" t="s">
        <v>315</v>
      </c>
      <c r="AB7334" s="52" t="s">
        <v>42</v>
      </c>
      <c r="AC7334" s="52" t="s">
        <v>3462</v>
      </c>
      <c r="AD7334" s="52" t="s">
        <v>146</v>
      </c>
      <c r="AE7334" s="52" t="s">
        <v>1152</v>
      </c>
      <c r="AF7334" s="52" t="s">
        <v>396</v>
      </c>
    </row>
    <row r="7335" spans="1:32" x14ac:dyDescent="0.25">
      <c r="A7335" s="52" t="s">
        <v>35</v>
      </c>
      <c r="B7335" s="52" t="s">
        <v>36</v>
      </c>
      <c r="C7335" s="52" t="s">
        <v>37</v>
      </c>
      <c r="D7335" s="52" t="s">
        <v>121</v>
      </c>
      <c r="E7335" s="52" t="s">
        <v>215</v>
      </c>
      <c r="F7335" s="52" t="s">
        <v>216</v>
      </c>
      <c r="G7335" s="52" t="s">
        <v>124</v>
      </c>
      <c r="H7335" s="52" t="s">
        <v>124</v>
      </c>
      <c r="I7335" s="52" t="s">
        <v>42</v>
      </c>
      <c r="J7335" s="52" t="s">
        <v>231</v>
      </c>
      <c r="K7335" s="52" t="s">
        <v>231</v>
      </c>
      <c r="L7335" s="52" t="s">
        <v>43</v>
      </c>
      <c r="M7335" s="52" t="s">
        <v>44</v>
      </c>
      <c r="N7335" s="52" t="s">
        <v>150</v>
      </c>
      <c r="O7335" s="52" t="s">
        <v>42</v>
      </c>
      <c r="P7335" s="52" t="s">
        <v>2651</v>
      </c>
      <c r="Q7335" s="52" t="s">
        <v>417</v>
      </c>
      <c r="R7335" s="52" t="s">
        <v>3515</v>
      </c>
      <c r="S7335" s="52">
        <v>201512</v>
      </c>
      <c r="T7335" s="52" t="s">
        <v>47</v>
      </c>
      <c r="U7335" s="54">
        <v>-52598.25</v>
      </c>
      <c r="V7335" s="54">
        <v>-52598.25</v>
      </c>
      <c r="W7335" s="52" t="s">
        <v>340</v>
      </c>
      <c r="X7335" s="52" t="s">
        <v>236</v>
      </c>
      <c r="Y7335" s="52" t="s">
        <v>1152</v>
      </c>
      <c r="Z7335" s="52" t="s">
        <v>48</v>
      </c>
      <c r="AA7335" s="52" t="s">
        <v>315</v>
      </c>
      <c r="AB7335" s="52" t="s">
        <v>42</v>
      </c>
      <c r="AC7335" s="52" t="s">
        <v>3502</v>
      </c>
      <c r="AD7335" s="52" t="s">
        <v>146</v>
      </c>
      <c r="AE7335" s="52" t="s">
        <v>1152</v>
      </c>
      <c r="AF7335" s="52" t="s">
        <v>391</v>
      </c>
    </row>
    <row r="7336" spans="1:32" x14ac:dyDescent="0.25">
      <c r="A7336" s="52" t="s">
        <v>35</v>
      </c>
      <c r="B7336" s="52" t="s">
        <v>36</v>
      </c>
      <c r="C7336" s="52" t="s">
        <v>37</v>
      </c>
      <c r="D7336" s="52" t="s">
        <v>121</v>
      </c>
      <c r="E7336" s="52" t="s">
        <v>215</v>
      </c>
      <c r="F7336" s="52" t="s">
        <v>216</v>
      </c>
      <c r="G7336" s="52" t="s">
        <v>124</v>
      </c>
      <c r="H7336" s="52" t="s">
        <v>124</v>
      </c>
      <c r="I7336" s="52" t="s">
        <v>42</v>
      </c>
      <c r="J7336" s="52" t="s">
        <v>231</v>
      </c>
      <c r="K7336" s="52" t="s">
        <v>231</v>
      </c>
      <c r="L7336" s="52" t="s">
        <v>43</v>
      </c>
      <c r="M7336" s="52" t="s">
        <v>44</v>
      </c>
      <c r="N7336" s="52" t="s">
        <v>150</v>
      </c>
      <c r="O7336" s="52" t="s">
        <v>42</v>
      </c>
      <c r="P7336" s="52" t="s">
        <v>2651</v>
      </c>
      <c r="Q7336" s="52" t="s">
        <v>417</v>
      </c>
      <c r="R7336" s="52" t="s">
        <v>3515</v>
      </c>
      <c r="S7336" s="52">
        <v>201512</v>
      </c>
      <c r="T7336" s="52" t="s">
        <v>52</v>
      </c>
      <c r="U7336" s="54">
        <v>52598.25</v>
      </c>
      <c r="V7336" s="54">
        <v>52598.25</v>
      </c>
      <c r="W7336" s="52" t="s">
        <v>340</v>
      </c>
      <c r="X7336" s="52" t="s">
        <v>236</v>
      </c>
      <c r="Y7336" s="52" t="s">
        <v>1152</v>
      </c>
      <c r="Z7336" s="52" t="s">
        <v>48</v>
      </c>
      <c r="AA7336" s="52" t="s">
        <v>315</v>
      </c>
      <c r="AB7336" s="52" t="s">
        <v>42</v>
      </c>
      <c r="AC7336" s="52" t="s">
        <v>3502</v>
      </c>
      <c r="AD7336" s="52" t="s">
        <v>146</v>
      </c>
      <c r="AE7336" s="52" t="s">
        <v>1152</v>
      </c>
      <c r="AF7336" s="52" t="s">
        <v>391</v>
      </c>
    </row>
    <row r="7337" spans="1:32" x14ac:dyDescent="0.25">
      <c r="A7337" s="52" t="s">
        <v>35</v>
      </c>
      <c r="B7337" s="52" t="s">
        <v>36</v>
      </c>
      <c r="C7337" s="52" t="s">
        <v>37</v>
      </c>
      <c r="D7337" s="52" t="s">
        <v>121</v>
      </c>
      <c r="E7337" s="52" t="s">
        <v>215</v>
      </c>
      <c r="F7337" s="52" t="s">
        <v>216</v>
      </c>
      <c r="G7337" s="52" t="s">
        <v>124</v>
      </c>
      <c r="H7337" s="52" t="s">
        <v>124</v>
      </c>
      <c r="I7337" s="52" t="s">
        <v>42</v>
      </c>
      <c r="J7337" s="52" t="s">
        <v>231</v>
      </c>
      <c r="K7337" s="52" t="s">
        <v>231</v>
      </c>
      <c r="L7337" s="52" t="s">
        <v>43</v>
      </c>
      <c r="M7337" s="52" t="s">
        <v>44</v>
      </c>
      <c r="N7337" s="52" t="s">
        <v>150</v>
      </c>
      <c r="O7337" s="52" t="s">
        <v>42</v>
      </c>
      <c r="P7337" s="52" t="s">
        <v>392</v>
      </c>
      <c r="Q7337" s="52" t="s">
        <v>1717</v>
      </c>
      <c r="R7337" s="52" t="s">
        <v>3503</v>
      </c>
      <c r="S7337" s="52">
        <v>201512</v>
      </c>
      <c r="T7337" s="52" t="s">
        <v>52</v>
      </c>
      <c r="U7337" s="54">
        <v>232.86</v>
      </c>
      <c r="V7337" s="54">
        <v>232.86</v>
      </c>
      <c r="W7337" s="52" t="s">
        <v>340</v>
      </c>
      <c r="X7337" s="52" t="s">
        <v>384</v>
      </c>
      <c r="Y7337" s="52" t="s">
        <v>1152</v>
      </c>
      <c r="Z7337" s="52" t="s">
        <v>48</v>
      </c>
      <c r="AA7337" s="52" t="s">
        <v>315</v>
      </c>
      <c r="AB7337" s="52" t="s">
        <v>42</v>
      </c>
      <c r="AC7337" s="52" t="s">
        <v>3502</v>
      </c>
      <c r="AD7337" s="52" t="s">
        <v>146</v>
      </c>
      <c r="AE7337" s="52" t="s">
        <v>1152</v>
      </c>
      <c r="AF7337" s="52" t="s">
        <v>396</v>
      </c>
    </row>
    <row r="7338" spans="1:32" x14ac:dyDescent="0.25">
      <c r="A7338" s="52" t="s">
        <v>35</v>
      </c>
      <c r="B7338" s="52" t="s">
        <v>36</v>
      </c>
      <c r="C7338" s="52" t="s">
        <v>37</v>
      </c>
      <c r="D7338" s="52" t="s">
        <v>121</v>
      </c>
      <c r="E7338" s="52" t="s">
        <v>215</v>
      </c>
      <c r="F7338" s="52" t="s">
        <v>216</v>
      </c>
      <c r="G7338" s="52" t="s">
        <v>124</v>
      </c>
      <c r="H7338" s="52" t="s">
        <v>124</v>
      </c>
      <c r="I7338" s="52" t="s">
        <v>42</v>
      </c>
      <c r="J7338" s="52" t="s">
        <v>231</v>
      </c>
      <c r="K7338" s="52" t="s">
        <v>231</v>
      </c>
      <c r="L7338" s="52" t="s">
        <v>43</v>
      </c>
      <c r="M7338" s="52" t="s">
        <v>44</v>
      </c>
      <c r="N7338" s="52" t="s">
        <v>180</v>
      </c>
      <c r="O7338" s="52" t="s">
        <v>42</v>
      </c>
      <c r="P7338" s="52" t="s">
        <v>2651</v>
      </c>
      <c r="Q7338" s="52" t="s">
        <v>183</v>
      </c>
      <c r="R7338" s="52" t="s">
        <v>3516</v>
      </c>
      <c r="S7338" s="52">
        <v>201512</v>
      </c>
      <c r="T7338" s="52" t="s">
        <v>52</v>
      </c>
      <c r="U7338" s="54">
        <v>0</v>
      </c>
      <c r="V7338" s="54">
        <v>650.21</v>
      </c>
      <c r="W7338" s="52" t="s">
        <v>340</v>
      </c>
      <c r="X7338" s="52" t="s">
        <v>975</v>
      </c>
      <c r="Y7338" s="52" t="s">
        <v>1152</v>
      </c>
      <c r="Z7338" s="52" t="s">
        <v>48</v>
      </c>
      <c r="AA7338" s="52" t="s">
        <v>315</v>
      </c>
      <c r="AB7338" s="52" t="s">
        <v>42</v>
      </c>
      <c r="AC7338" s="52" t="s">
        <v>3470</v>
      </c>
      <c r="AD7338" s="52" t="s">
        <v>146</v>
      </c>
      <c r="AE7338" s="52" t="s">
        <v>1152</v>
      </c>
      <c r="AF7338" s="52" t="s">
        <v>391</v>
      </c>
    </row>
    <row r="7339" spans="1:32" x14ac:dyDescent="0.25">
      <c r="A7339" s="52" t="s">
        <v>35</v>
      </c>
      <c r="B7339" s="52" t="s">
        <v>36</v>
      </c>
      <c r="C7339" s="52" t="s">
        <v>37</v>
      </c>
      <c r="D7339" s="52" t="s">
        <v>121</v>
      </c>
      <c r="E7339" s="52" t="s">
        <v>215</v>
      </c>
      <c r="F7339" s="52" t="s">
        <v>216</v>
      </c>
      <c r="G7339" s="52" t="s">
        <v>124</v>
      </c>
      <c r="H7339" s="52" t="s">
        <v>124</v>
      </c>
      <c r="I7339" s="52" t="s">
        <v>42</v>
      </c>
      <c r="J7339" s="52" t="s">
        <v>231</v>
      </c>
      <c r="K7339" s="52" t="s">
        <v>231</v>
      </c>
      <c r="L7339" s="52" t="s">
        <v>43</v>
      </c>
      <c r="M7339" s="52" t="s">
        <v>44</v>
      </c>
      <c r="N7339" s="52" t="s">
        <v>180</v>
      </c>
      <c r="O7339" s="52" t="s">
        <v>42</v>
      </c>
      <c r="P7339" s="52" t="s">
        <v>2651</v>
      </c>
      <c r="Q7339" s="52" t="s">
        <v>417</v>
      </c>
      <c r="R7339" s="52" t="s">
        <v>3516</v>
      </c>
      <c r="S7339" s="52">
        <v>201512</v>
      </c>
      <c r="T7339" s="52" t="s">
        <v>52</v>
      </c>
      <c r="U7339" s="54">
        <v>8114.4</v>
      </c>
      <c r="V7339" s="54">
        <v>8114.4</v>
      </c>
      <c r="W7339" s="52" t="s">
        <v>340</v>
      </c>
      <c r="X7339" s="52" t="s">
        <v>975</v>
      </c>
      <c r="Y7339" s="52" t="s">
        <v>1152</v>
      </c>
      <c r="Z7339" s="52" t="s">
        <v>48</v>
      </c>
      <c r="AA7339" s="52" t="s">
        <v>315</v>
      </c>
      <c r="AB7339" s="52" t="s">
        <v>42</v>
      </c>
      <c r="AC7339" s="52" t="s">
        <v>3470</v>
      </c>
      <c r="AD7339" s="52" t="s">
        <v>146</v>
      </c>
      <c r="AE7339" s="52" t="s">
        <v>1152</v>
      </c>
      <c r="AF7339" s="52" t="s">
        <v>391</v>
      </c>
    </row>
    <row r="7340" spans="1:32" x14ac:dyDescent="0.25">
      <c r="A7340" s="52" t="s">
        <v>35</v>
      </c>
      <c r="B7340" s="52" t="s">
        <v>36</v>
      </c>
      <c r="C7340" s="52" t="s">
        <v>37</v>
      </c>
      <c r="D7340" s="52" t="s">
        <v>121</v>
      </c>
      <c r="E7340" s="52" t="s">
        <v>215</v>
      </c>
      <c r="F7340" s="52" t="s">
        <v>216</v>
      </c>
      <c r="G7340" s="52" t="s">
        <v>124</v>
      </c>
      <c r="H7340" s="52" t="s">
        <v>124</v>
      </c>
      <c r="I7340" s="52" t="s">
        <v>42</v>
      </c>
      <c r="J7340" s="52" t="s">
        <v>231</v>
      </c>
      <c r="K7340" s="52" t="s">
        <v>231</v>
      </c>
      <c r="L7340" s="52" t="s">
        <v>43</v>
      </c>
      <c r="M7340" s="52" t="s">
        <v>44</v>
      </c>
      <c r="N7340" s="52" t="s">
        <v>150</v>
      </c>
      <c r="O7340" s="52" t="s">
        <v>42</v>
      </c>
      <c r="P7340" s="52" t="s">
        <v>2651</v>
      </c>
      <c r="Q7340" s="52" t="s">
        <v>417</v>
      </c>
      <c r="R7340" s="52" t="s">
        <v>3517</v>
      </c>
      <c r="S7340" s="52">
        <v>201512</v>
      </c>
      <c r="T7340" s="52" t="s">
        <v>52</v>
      </c>
      <c r="U7340" s="54">
        <v>8000</v>
      </c>
      <c r="V7340" s="54">
        <v>8000</v>
      </c>
      <c r="W7340" s="52" t="s">
        <v>340</v>
      </c>
      <c r="X7340" s="52" t="s">
        <v>236</v>
      </c>
      <c r="Y7340" s="52" t="s">
        <v>1152</v>
      </c>
      <c r="Z7340" s="52" t="s">
        <v>48</v>
      </c>
      <c r="AA7340" s="52" t="s">
        <v>315</v>
      </c>
      <c r="AB7340" s="52" t="s">
        <v>42</v>
      </c>
      <c r="AC7340" s="52" t="s">
        <v>3518</v>
      </c>
      <c r="AD7340" s="52" t="s">
        <v>146</v>
      </c>
      <c r="AE7340" s="52" t="s">
        <v>1152</v>
      </c>
      <c r="AF7340" s="52" t="s">
        <v>391</v>
      </c>
    </row>
    <row r="7341" spans="1:32" x14ac:dyDescent="0.25">
      <c r="A7341" s="52" t="s">
        <v>35</v>
      </c>
      <c r="B7341" s="52" t="s">
        <v>36</v>
      </c>
      <c r="C7341" s="52" t="s">
        <v>37</v>
      </c>
      <c r="D7341" s="52" t="s">
        <v>121</v>
      </c>
      <c r="E7341" s="52" t="s">
        <v>215</v>
      </c>
      <c r="F7341" s="52" t="s">
        <v>216</v>
      </c>
      <c r="G7341" s="52" t="s">
        <v>124</v>
      </c>
      <c r="H7341" s="52" t="s">
        <v>124</v>
      </c>
      <c r="I7341" s="52" t="s">
        <v>42</v>
      </c>
      <c r="J7341" s="52" t="s">
        <v>231</v>
      </c>
      <c r="K7341" s="52" t="s">
        <v>231</v>
      </c>
      <c r="L7341" s="52" t="s">
        <v>43</v>
      </c>
      <c r="M7341" s="52" t="s">
        <v>44</v>
      </c>
      <c r="N7341" s="52" t="s">
        <v>150</v>
      </c>
      <c r="O7341" s="52" t="s">
        <v>42</v>
      </c>
      <c r="P7341" s="52" t="s">
        <v>392</v>
      </c>
      <c r="Q7341" s="52" t="s">
        <v>1717</v>
      </c>
      <c r="R7341" s="52" t="s">
        <v>3504</v>
      </c>
      <c r="S7341" s="52">
        <v>201512</v>
      </c>
      <c r="T7341" s="52" t="s">
        <v>52</v>
      </c>
      <c r="U7341" s="54">
        <v>232.86</v>
      </c>
      <c r="V7341" s="54">
        <v>232.86</v>
      </c>
      <c r="W7341" s="52" t="s">
        <v>340</v>
      </c>
      <c r="X7341" s="52" t="s">
        <v>384</v>
      </c>
      <c r="Y7341" s="52" t="s">
        <v>1152</v>
      </c>
      <c r="Z7341" s="52" t="s">
        <v>48</v>
      </c>
      <c r="AA7341" s="52" t="s">
        <v>315</v>
      </c>
      <c r="AB7341" s="52" t="s">
        <v>42</v>
      </c>
      <c r="AC7341" s="52" t="s">
        <v>3505</v>
      </c>
      <c r="AD7341" s="52" t="s">
        <v>146</v>
      </c>
      <c r="AE7341" s="52" t="s">
        <v>1152</v>
      </c>
      <c r="AF7341" s="52" t="s">
        <v>396</v>
      </c>
    </row>
    <row r="7342" spans="1:32" x14ac:dyDescent="0.25">
      <c r="A7342" s="52" t="s">
        <v>35</v>
      </c>
      <c r="B7342" s="52" t="s">
        <v>36</v>
      </c>
      <c r="C7342" s="52" t="s">
        <v>37</v>
      </c>
      <c r="D7342" s="52" t="s">
        <v>121</v>
      </c>
      <c r="E7342" s="52" t="s">
        <v>215</v>
      </c>
      <c r="F7342" s="52" t="s">
        <v>216</v>
      </c>
      <c r="G7342" s="52" t="s">
        <v>124</v>
      </c>
      <c r="H7342" s="52" t="s">
        <v>124</v>
      </c>
      <c r="I7342" s="52" t="s">
        <v>42</v>
      </c>
      <c r="J7342" s="52" t="s">
        <v>231</v>
      </c>
      <c r="K7342" s="52" t="s">
        <v>231</v>
      </c>
      <c r="L7342" s="52" t="s">
        <v>43</v>
      </c>
      <c r="M7342" s="52" t="s">
        <v>44</v>
      </c>
      <c r="N7342" s="52" t="s">
        <v>150</v>
      </c>
      <c r="O7342" s="52" t="s">
        <v>42</v>
      </c>
      <c r="P7342" s="52" t="s">
        <v>2651</v>
      </c>
      <c r="Q7342" s="52" t="s">
        <v>417</v>
      </c>
      <c r="R7342" s="52" t="s">
        <v>3519</v>
      </c>
      <c r="S7342" s="52">
        <v>201512</v>
      </c>
      <c r="T7342" s="52" t="s">
        <v>52</v>
      </c>
      <c r="U7342" s="54">
        <v>52598.25</v>
      </c>
      <c r="V7342" s="54">
        <v>52598.25</v>
      </c>
      <c r="W7342" s="52" t="s">
        <v>340</v>
      </c>
      <c r="X7342" s="52" t="s">
        <v>236</v>
      </c>
      <c r="Y7342" s="52" t="s">
        <v>1152</v>
      </c>
      <c r="Z7342" s="52" t="s">
        <v>48</v>
      </c>
      <c r="AA7342" s="52" t="s">
        <v>315</v>
      </c>
      <c r="AB7342" s="52" t="s">
        <v>42</v>
      </c>
      <c r="AC7342" s="52" t="s">
        <v>3505</v>
      </c>
      <c r="AD7342" s="52" t="s">
        <v>146</v>
      </c>
      <c r="AE7342" s="52" t="s">
        <v>1152</v>
      </c>
      <c r="AF7342" s="52" t="s">
        <v>391</v>
      </c>
    </row>
    <row r="7343" spans="1:32" x14ac:dyDescent="0.25">
      <c r="A7343" s="52" t="s">
        <v>35</v>
      </c>
      <c r="B7343" s="52" t="s">
        <v>36</v>
      </c>
      <c r="C7343" s="52" t="s">
        <v>37</v>
      </c>
      <c r="D7343" s="52" t="s">
        <v>121</v>
      </c>
      <c r="E7343" s="52" t="s">
        <v>215</v>
      </c>
      <c r="F7343" s="52" t="s">
        <v>216</v>
      </c>
      <c r="G7343" s="52" t="s">
        <v>124</v>
      </c>
      <c r="H7343" s="52" t="s">
        <v>124</v>
      </c>
      <c r="I7343" s="52" t="s">
        <v>42</v>
      </c>
      <c r="J7343" s="52" t="s">
        <v>231</v>
      </c>
      <c r="K7343" s="52" t="s">
        <v>231</v>
      </c>
      <c r="L7343" s="52" t="s">
        <v>43</v>
      </c>
      <c r="M7343" s="52" t="s">
        <v>44</v>
      </c>
      <c r="N7343" s="52" t="s">
        <v>150</v>
      </c>
      <c r="O7343" s="52" t="s">
        <v>42</v>
      </c>
      <c r="P7343" s="52" t="s">
        <v>392</v>
      </c>
      <c r="Q7343" s="52" t="s">
        <v>1717</v>
      </c>
      <c r="R7343" s="52" t="s">
        <v>3506</v>
      </c>
      <c r="S7343" s="52">
        <v>201512</v>
      </c>
      <c r="T7343" s="52" t="s">
        <v>52</v>
      </c>
      <c r="U7343" s="54">
        <v>218.78</v>
      </c>
      <c r="V7343" s="54">
        <v>218.78</v>
      </c>
      <c r="W7343" s="52" t="s">
        <v>340</v>
      </c>
      <c r="X7343" s="52" t="s">
        <v>384</v>
      </c>
      <c r="Y7343" s="52" t="s">
        <v>1152</v>
      </c>
      <c r="Z7343" s="52" t="s">
        <v>48</v>
      </c>
      <c r="AA7343" s="52" t="s">
        <v>315</v>
      </c>
      <c r="AB7343" s="52" t="s">
        <v>42</v>
      </c>
      <c r="AC7343" s="52" t="s">
        <v>3507</v>
      </c>
      <c r="AD7343" s="52" t="s">
        <v>146</v>
      </c>
      <c r="AE7343" s="52" t="s">
        <v>1152</v>
      </c>
      <c r="AF7343" s="52" t="s">
        <v>396</v>
      </c>
    </row>
    <row r="7344" spans="1:32" x14ac:dyDescent="0.25">
      <c r="A7344" s="52" t="s">
        <v>35</v>
      </c>
      <c r="B7344" s="52" t="s">
        <v>36</v>
      </c>
      <c r="C7344" s="52" t="s">
        <v>37</v>
      </c>
      <c r="D7344" s="52" t="s">
        <v>121</v>
      </c>
      <c r="E7344" s="52" t="s">
        <v>215</v>
      </c>
      <c r="F7344" s="52" t="s">
        <v>216</v>
      </c>
      <c r="G7344" s="52" t="s">
        <v>124</v>
      </c>
      <c r="H7344" s="52" t="s">
        <v>124</v>
      </c>
      <c r="I7344" s="52" t="s">
        <v>42</v>
      </c>
      <c r="J7344" s="52" t="s">
        <v>231</v>
      </c>
      <c r="K7344" s="52" t="s">
        <v>231</v>
      </c>
      <c r="L7344" s="52" t="s">
        <v>43</v>
      </c>
      <c r="M7344" s="52" t="s">
        <v>44</v>
      </c>
      <c r="N7344" s="52" t="s">
        <v>150</v>
      </c>
      <c r="O7344" s="52" t="s">
        <v>42</v>
      </c>
      <c r="P7344" s="52" t="s">
        <v>392</v>
      </c>
      <c r="Q7344" s="52" t="s">
        <v>1717</v>
      </c>
      <c r="R7344" s="52" t="s">
        <v>3511</v>
      </c>
      <c r="S7344" s="52">
        <v>201512</v>
      </c>
      <c r="T7344" s="52" t="s">
        <v>52</v>
      </c>
      <c r="U7344" s="54">
        <v>232.86</v>
      </c>
      <c r="V7344" s="54">
        <v>232.86</v>
      </c>
      <c r="W7344" s="52" t="s">
        <v>340</v>
      </c>
      <c r="X7344" s="52" t="s">
        <v>384</v>
      </c>
      <c r="Y7344" s="52" t="s">
        <v>1152</v>
      </c>
      <c r="Z7344" s="52" t="s">
        <v>48</v>
      </c>
      <c r="AA7344" s="52" t="s">
        <v>315</v>
      </c>
      <c r="AB7344" s="52" t="s">
        <v>42</v>
      </c>
      <c r="AC7344" s="52" t="s">
        <v>3462</v>
      </c>
      <c r="AD7344" s="52" t="s">
        <v>146</v>
      </c>
      <c r="AE7344" s="52" t="s">
        <v>1152</v>
      </c>
      <c r="AF7344" s="52" t="s">
        <v>396</v>
      </c>
    </row>
    <row r="7345" spans="1:32" x14ac:dyDescent="0.25">
      <c r="A7345" s="52" t="s">
        <v>35</v>
      </c>
      <c r="B7345" s="52" t="s">
        <v>36</v>
      </c>
      <c r="C7345" s="52" t="s">
        <v>37</v>
      </c>
      <c r="D7345" s="52" t="s">
        <v>121</v>
      </c>
      <c r="E7345" s="52" t="s">
        <v>215</v>
      </c>
      <c r="F7345" s="52" t="s">
        <v>216</v>
      </c>
      <c r="G7345" s="52" t="s">
        <v>124</v>
      </c>
      <c r="H7345" s="52" t="s">
        <v>124</v>
      </c>
      <c r="I7345" s="52" t="s">
        <v>42</v>
      </c>
      <c r="J7345" s="52" t="s">
        <v>231</v>
      </c>
      <c r="K7345" s="52" t="s">
        <v>231</v>
      </c>
      <c r="L7345" s="52" t="s">
        <v>43</v>
      </c>
      <c r="M7345" s="52" t="s">
        <v>44</v>
      </c>
      <c r="N7345" s="52" t="s">
        <v>180</v>
      </c>
      <c r="O7345" s="52" t="s">
        <v>42</v>
      </c>
      <c r="P7345" s="52" t="s">
        <v>2651</v>
      </c>
      <c r="Q7345" s="52" t="s">
        <v>183</v>
      </c>
      <c r="R7345" s="52" t="s">
        <v>3520</v>
      </c>
      <c r="S7345" s="52">
        <v>201512</v>
      </c>
      <c r="T7345" s="52" t="s">
        <v>52</v>
      </c>
      <c r="U7345" s="54">
        <v>0</v>
      </c>
      <c r="V7345" s="54">
        <v>683.38</v>
      </c>
      <c r="W7345" s="52" t="s">
        <v>340</v>
      </c>
      <c r="X7345" s="52" t="s">
        <v>975</v>
      </c>
      <c r="Y7345" s="52" t="s">
        <v>1152</v>
      </c>
      <c r="Z7345" s="52" t="s">
        <v>48</v>
      </c>
      <c r="AA7345" s="52" t="s">
        <v>315</v>
      </c>
      <c r="AB7345" s="52" t="s">
        <v>42</v>
      </c>
      <c r="AC7345" s="52" t="s">
        <v>3521</v>
      </c>
      <c r="AD7345" s="52" t="s">
        <v>146</v>
      </c>
      <c r="AE7345" s="52" t="s">
        <v>1152</v>
      </c>
      <c r="AF7345" s="52" t="s">
        <v>391</v>
      </c>
    </row>
    <row r="7346" spans="1:32" x14ac:dyDescent="0.25">
      <c r="A7346" s="52" t="s">
        <v>35</v>
      </c>
      <c r="B7346" s="52" t="s">
        <v>36</v>
      </c>
      <c r="C7346" s="52" t="s">
        <v>37</v>
      </c>
      <c r="D7346" s="52" t="s">
        <v>121</v>
      </c>
      <c r="E7346" s="52" t="s">
        <v>215</v>
      </c>
      <c r="F7346" s="52" t="s">
        <v>216</v>
      </c>
      <c r="G7346" s="52" t="s">
        <v>124</v>
      </c>
      <c r="H7346" s="52" t="s">
        <v>124</v>
      </c>
      <c r="I7346" s="52" t="s">
        <v>42</v>
      </c>
      <c r="J7346" s="52" t="s">
        <v>231</v>
      </c>
      <c r="K7346" s="52" t="s">
        <v>231</v>
      </c>
      <c r="L7346" s="52" t="s">
        <v>43</v>
      </c>
      <c r="M7346" s="52" t="s">
        <v>44</v>
      </c>
      <c r="N7346" s="52" t="s">
        <v>180</v>
      </c>
      <c r="O7346" s="52" t="s">
        <v>42</v>
      </c>
      <c r="P7346" s="52" t="s">
        <v>2651</v>
      </c>
      <c r="Q7346" s="52" t="s">
        <v>417</v>
      </c>
      <c r="R7346" s="52" t="s">
        <v>3520</v>
      </c>
      <c r="S7346" s="52">
        <v>201512</v>
      </c>
      <c r="T7346" s="52" t="s">
        <v>52</v>
      </c>
      <c r="U7346" s="54">
        <v>8528.4</v>
      </c>
      <c r="V7346" s="54">
        <v>8528.4</v>
      </c>
      <c r="W7346" s="52" t="s">
        <v>340</v>
      </c>
      <c r="X7346" s="52" t="s">
        <v>975</v>
      </c>
      <c r="Y7346" s="52" t="s">
        <v>1152</v>
      </c>
      <c r="Z7346" s="52" t="s">
        <v>48</v>
      </c>
      <c r="AA7346" s="52" t="s">
        <v>315</v>
      </c>
      <c r="AB7346" s="52" t="s">
        <v>42</v>
      </c>
      <c r="AC7346" s="52" t="s">
        <v>3521</v>
      </c>
      <c r="AD7346" s="52" t="s">
        <v>146</v>
      </c>
      <c r="AE7346" s="52" t="s">
        <v>1152</v>
      </c>
      <c r="AF7346" s="52" t="s">
        <v>391</v>
      </c>
    </row>
    <row r="7347" spans="1:32" x14ac:dyDescent="0.25">
      <c r="A7347" s="52" t="s">
        <v>35</v>
      </c>
      <c r="B7347" s="52" t="s">
        <v>36</v>
      </c>
      <c r="C7347" s="52" t="s">
        <v>37</v>
      </c>
      <c r="D7347" s="52" t="s">
        <v>121</v>
      </c>
      <c r="E7347" s="52" t="s">
        <v>215</v>
      </c>
      <c r="F7347" s="52" t="s">
        <v>216</v>
      </c>
      <c r="G7347" s="52" t="s">
        <v>124</v>
      </c>
      <c r="H7347" s="52" t="s">
        <v>124</v>
      </c>
      <c r="I7347" s="52" t="s">
        <v>42</v>
      </c>
      <c r="J7347" s="52" t="s">
        <v>231</v>
      </c>
      <c r="K7347" s="52" t="s">
        <v>231</v>
      </c>
      <c r="L7347" s="52" t="s">
        <v>43</v>
      </c>
      <c r="M7347" s="52" t="s">
        <v>44</v>
      </c>
      <c r="N7347" s="52" t="s">
        <v>180</v>
      </c>
      <c r="O7347" s="52" t="s">
        <v>42</v>
      </c>
      <c r="P7347" s="52" t="s">
        <v>2651</v>
      </c>
      <c r="Q7347" s="52" t="s">
        <v>417</v>
      </c>
      <c r="R7347" s="52" t="s">
        <v>3522</v>
      </c>
      <c r="S7347" s="52">
        <v>201512</v>
      </c>
      <c r="T7347" s="52" t="s">
        <v>52</v>
      </c>
      <c r="U7347" s="54">
        <v>52098.6</v>
      </c>
      <c r="V7347" s="54">
        <v>52098.6</v>
      </c>
      <c r="W7347" s="52" t="s">
        <v>340</v>
      </c>
      <c r="X7347" s="52" t="s">
        <v>975</v>
      </c>
      <c r="Y7347" s="52" t="s">
        <v>1152</v>
      </c>
      <c r="Z7347" s="52" t="s">
        <v>48</v>
      </c>
      <c r="AA7347" s="52" t="s">
        <v>315</v>
      </c>
      <c r="AB7347" s="52" t="s">
        <v>42</v>
      </c>
      <c r="AC7347" s="52" t="s">
        <v>3523</v>
      </c>
      <c r="AD7347" s="52" t="s">
        <v>146</v>
      </c>
      <c r="AE7347" s="52" t="s">
        <v>1152</v>
      </c>
      <c r="AF7347" s="52" t="s">
        <v>391</v>
      </c>
    </row>
    <row r="7348" spans="1:32" x14ac:dyDescent="0.25">
      <c r="A7348" s="52" t="s">
        <v>35</v>
      </c>
      <c r="B7348" s="52" t="s">
        <v>36</v>
      </c>
      <c r="C7348" s="52" t="s">
        <v>37</v>
      </c>
      <c r="D7348" s="52" t="s">
        <v>121</v>
      </c>
      <c r="E7348" s="52" t="s">
        <v>215</v>
      </c>
      <c r="F7348" s="52" t="s">
        <v>216</v>
      </c>
      <c r="G7348" s="52" t="s">
        <v>124</v>
      </c>
      <c r="H7348" s="52" t="s">
        <v>124</v>
      </c>
      <c r="I7348" s="52" t="s">
        <v>42</v>
      </c>
      <c r="J7348" s="52" t="s">
        <v>231</v>
      </c>
      <c r="K7348" s="52" t="s">
        <v>231</v>
      </c>
      <c r="L7348" s="52" t="s">
        <v>43</v>
      </c>
      <c r="M7348" s="52" t="s">
        <v>44</v>
      </c>
      <c r="N7348" s="52" t="s">
        <v>180</v>
      </c>
      <c r="O7348" s="52" t="s">
        <v>42</v>
      </c>
      <c r="P7348" s="52" t="s">
        <v>2651</v>
      </c>
      <c r="Q7348" s="52" t="s">
        <v>183</v>
      </c>
      <c r="R7348" s="52" t="s">
        <v>3522</v>
      </c>
      <c r="S7348" s="52">
        <v>201512</v>
      </c>
      <c r="T7348" s="52" t="s">
        <v>52</v>
      </c>
      <c r="U7348" s="54">
        <v>0</v>
      </c>
      <c r="V7348" s="54">
        <v>4174.66</v>
      </c>
      <c r="W7348" s="52" t="s">
        <v>340</v>
      </c>
      <c r="X7348" s="52" t="s">
        <v>975</v>
      </c>
      <c r="Y7348" s="52" t="s">
        <v>1152</v>
      </c>
      <c r="Z7348" s="52" t="s">
        <v>48</v>
      </c>
      <c r="AA7348" s="52" t="s">
        <v>315</v>
      </c>
      <c r="AB7348" s="52" t="s">
        <v>42</v>
      </c>
      <c r="AC7348" s="52" t="s">
        <v>3523</v>
      </c>
      <c r="AD7348" s="52" t="s">
        <v>146</v>
      </c>
      <c r="AE7348" s="52" t="s">
        <v>1152</v>
      </c>
      <c r="AF7348" s="52" t="s">
        <v>391</v>
      </c>
    </row>
    <row r="7349" spans="1:32" x14ac:dyDescent="0.25">
      <c r="A7349" s="52" t="s">
        <v>35</v>
      </c>
      <c r="B7349" s="52" t="s">
        <v>36</v>
      </c>
      <c r="C7349" s="52" t="s">
        <v>37</v>
      </c>
      <c r="D7349" s="52" t="s">
        <v>121</v>
      </c>
      <c r="E7349" s="52" t="s">
        <v>215</v>
      </c>
      <c r="F7349" s="52" t="s">
        <v>216</v>
      </c>
      <c r="G7349" s="52" t="s">
        <v>124</v>
      </c>
      <c r="H7349" s="52" t="s">
        <v>124</v>
      </c>
      <c r="I7349" s="52" t="s">
        <v>42</v>
      </c>
      <c r="J7349" s="52" t="s">
        <v>237</v>
      </c>
      <c r="K7349" s="52" t="s">
        <v>237</v>
      </c>
      <c r="L7349" s="52" t="s">
        <v>43</v>
      </c>
      <c r="M7349" s="52" t="s">
        <v>44</v>
      </c>
      <c r="N7349" s="52" t="s">
        <v>150</v>
      </c>
      <c r="O7349" s="52" t="s">
        <v>42</v>
      </c>
      <c r="P7349" s="52" t="s">
        <v>392</v>
      </c>
      <c r="Q7349" s="52" t="s">
        <v>1717</v>
      </c>
      <c r="R7349" s="52" t="s">
        <v>3503</v>
      </c>
      <c r="S7349" s="52">
        <v>201512</v>
      </c>
      <c r="T7349" s="52" t="s">
        <v>52</v>
      </c>
      <c r="U7349" s="54">
        <v>279.43</v>
      </c>
      <c r="V7349" s="54">
        <v>279.43</v>
      </c>
      <c r="W7349" s="52" t="s">
        <v>340</v>
      </c>
      <c r="X7349" s="52" t="s">
        <v>384</v>
      </c>
      <c r="Y7349" s="52" t="s">
        <v>1152</v>
      </c>
      <c r="Z7349" s="52" t="s">
        <v>48</v>
      </c>
      <c r="AA7349" s="52" t="s">
        <v>315</v>
      </c>
      <c r="AB7349" s="52" t="s">
        <v>42</v>
      </c>
      <c r="AC7349" s="52" t="s">
        <v>3502</v>
      </c>
      <c r="AD7349" s="52" t="s">
        <v>146</v>
      </c>
      <c r="AE7349" s="52" t="s">
        <v>1152</v>
      </c>
      <c r="AF7349" s="52" t="s">
        <v>396</v>
      </c>
    </row>
    <row r="7350" spans="1:32" x14ac:dyDescent="0.25">
      <c r="A7350" s="52" t="s">
        <v>35</v>
      </c>
      <c r="B7350" s="52" t="s">
        <v>36</v>
      </c>
      <c r="C7350" s="52" t="s">
        <v>37</v>
      </c>
      <c r="D7350" s="52" t="s">
        <v>121</v>
      </c>
      <c r="E7350" s="52" t="s">
        <v>215</v>
      </c>
      <c r="F7350" s="52" t="s">
        <v>216</v>
      </c>
      <c r="G7350" s="52" t="s">
        <v>124</v>
      </c>
      <c r="H7350" s="52" t="s">
        <v>124</v>
      </c>
      <c r="I7350" s="52" t="s">
        <v>42</v>
      </c>
      <c r="J7350" s="52" t="s">
        <v>237</v>
      </c>
      <c r="K7350" s="52" t="s">
        <v>237</v>
      </c>
      <c r="L7350" s="52" t="s">
        <v>43</v>
      </c>
      <c r="M7350" s="52" t="s">
        <v>44</v>
      </c>
      <c r="N7350" s="52" t="s">
        <v>150</v>
      </c>
      <c r="O7350" s="52" t="s">
        <v>42</v>
      </c>
      <c r="P7350" s="52" t="s">
        <v>424</v>
      </c>
      <c r="Q7350" s="52" t="s">
        <v>425</v>
      </c>
      <c r="R7350" s="52" t="s">
        <v>3526</v>
      </c>
      <c r="S7350" s="52">
        <v>201512</v>
      </c>
      <c r="T7350" s="52" t="s">
        <v>52</v>
      </c>
      <c r="U7350" s="54">
        <v>303319.34999999998</v>
      </c>
      <c r="V7350" s="54">
        <v>303319.34999999998</v>
      </c>
      <c r="W7350" s="52" t="s">
        <v>340</v>
      </c>
      <c r="X7350" s="52" t="s">
        <v>422</v>
      </c>
      <c r="Y7350" s="52" t="s">
        <v>1152</v>
      </c>
      <c r="Z7350" s="52" t="s">
        <v>48</v>
      </c>
      <c r="AA7350" s="52" t="s">
        <v>315</v>
      </c>
      <c r="AB7350" s="52" t="s">
        <v>42</v>
      </c>
      <c r="AC7350" s="52" t="s">
        <v>3518</v>
      </c>
      <c r="AD7350" s="52" t="s">
        <v>146</v>
      </c>
      <c r="AE7350" s="52" t="s">
        <v>1152</v>
      </c>
      <c r="AF7350" s="52" t="s">
        <v>427</v>
      </c>
    </row>
    <row r="7351" spans="1:32" x14ac:dyDescent="0.25">
      <c r="A7351" s="52" t="s">
        <v>35</v>
      </c>
      <c r="B7351" s="52" t="s">
        <v>36</v>
      </c>
      <c r="C7351" s="52" t="s">
        <v>37</v>
      </c>
      <c r="D7351" s="52" t="s">
        <v>121</v>
      </c>
      <c r="E7351" s="52" t="s">
        <v>215</v>
      </c>
      <c r="F7351" s="52" t="s">
        <v>216</v>
      </c>
      <c r="G7351" s="52" t="s">
        <v>124</v>
      </c>
      <c r="H7351" s="52" t="s">
        <v>124</v>
      </c>
      <c r="I7351" s="52" t="s">
        <v>42</v>
      </c>
      <c r="J7351" s="52" t="s">
        <v>237</v>
      </c>
      <c r="K7351" s="52" t="s">
        <v>237</v>
      </c>
      <c r="L7351" s="52" t="s">
        <v>43</v>
      </c>
      <c r="M7351" s="52" t="s">
        <v>44</v>
      </c>
      <c r="N7351" s="52" t="s">
        <v>150</v>
      </c>
      <c r="O7351" s="52" t="s">
        <v>42</v>
      </c>
      <c r="P7351" s="52" t="s">
        <v>392</v>
      </c>
      <c r="Q7351" s="52" t="s">
        <v>1717</v>
      </c>
      <c r="R7351" s="52" t="s">
        <v>3504</v>
      </c>
      <c r="S7351" s="52">
        <v>201512</v>
      </c>
      <c r="T7351" s="52" t="s">
        <v>52</v>
      </c>
      <c r="U7351" s="54">
        <v>279.43</v>
      </c>
      <c r="V7351" s="54">
        <v>279.43</v>
      </c>
      <c r="W7351" s="52" t="s">
        <v>340</v>
      </c>
      <c r="X7351" s="52" t="s">
        <v>384</v>
      </c>
      <c r="Y7351" s="52" t="s">
        <v>1152</v>
      </c>
      <c r="Z7351" s="52" t="s">
        <v>48</v>
      </c>
      <c r="AA7351" s="52" t="s">
        <v>315</v>
      </c>
      <c r="AB7351" s="52" t="s">
        <v>42</v>
      </c>
      <c r="AC7351" s="52" t="s">
        <v>3505</v>
      </c>
      <c r="AD7351" s="52" t="s">
        <v>146</v>
      </c>
      <c r="AE7351" s="52" t="s">
        <v>1152</v>
      </c>
      <c r="AF7351" s="52" t="s">
        <v>396</v>
      </c>
    </row>
    <row r="7352" spans="1:32" x14ac:dyDescent="0.25">
      <c r="A7352" s="52" t="s">
        <v>35</v>
      </c>
      <c r="B7352" s="52" t="s">
        <v>36</v>
      </c>
      <c r="C7352" s="52" t="s">
        <v>37</v>
      </c>
      <c r="D7352" s="52" t="s">
        <v>121</v>
      </c>
      <c r="E7352" s="52" t="s">
        <v>215</v>
      </c>
      <c r="F7352" s="52" t="s">
        <v>216</v>
      </c>
      <c r="G7352" s="52" t="s">
        <v>124</v>
      </c>
      <c r="H7352" s="52" t="s">
        <v>124</v>
      </c>
      <c r="I7352" s="52" t="s">
        <v>42</v>
      </c>
      <c r="J7352" s="52" t="s">
        <v>237</v>
      </c>
      <c r="K7352" s="52" t="s">
        <v>237</v>
      </c>
      <c r="L7352" s="52" t="s">
        <v>43</v>
      </c>
      <c r="M7352" s="52" t="s">
        <v>44</v>
      </c>
      <c r="N7352" s="52" t="s">
        <v>150</v>
      </c>
      <c r="O7352" s="52" t="s">
        <v>42</v>
      </c>
      <c r="P7352" s="52" t="s">
        <v>392</v>
      </c>
      <c r="Q7352" s="52" t="s">
        <v>1717</v>
      </c>
      <c r="R7352" s="52" t="s">
        <v>3506</v>
      </c>
      <c r="S7352" s="52">
        <v>201512</v>
      </c>
      <c r="T7352" s="52" t="s">
        <v>52</v>
      </c>
      <c r="U7352" s="54">
        <v>237.19</v>
      </c>
      <c r="V7352" s="54">
        <v>237.19</v>
      </c>
      <c r="W7352" s="52" t="s">
        <v>340</v>
      </c>
      <c r="X7352" s="52" t="s">
        <v>384</v>
      </c>
      <c r="Y7352" s="52" t="s">
        <v>1152</v>
      </c>
      <c r="Z7352" s="52" t="s">
        <v>48</v>
      </c>
      <c r="AA7352" s="52" t="s">
        <v>315</v>
      </c>
      <c r="AB7352" s="52" t="s">
        <v>42</v>
      </c>
      <c r="AC7352" s="52" t="s">
        <v>3507</v>
      </c>
      <c r="AD7352" s="52" t="s">
        <v>146</v>
      </c>
      <c r="AE7352" s="52" t="s">
        <v>1152</v>
      </c>
      <c r="AF7352" s="52" t="s">
        <v>396</v>
      </c>
    </row>
    <row r="7353" spans="1:32" x14ac:dyDescent="0.25">
      <c r="A7353" s="52" t="s">
        <v>35</v>
      </c>
      <c r="B7353" s="52" t="s">
        <v>36</v>
      </c>
      <c r="C7353" s="52" t="s">
        <v>37</v>
      </c>
      <c r="D7353" s="52" t="s">
        <v>121</v>
      </c>
      <c r="E7353" s="52" t="s">
        <v>215</v>
      </c>
      <c r="F7353" s="52" t="s">
        <v>216</v>
      </c>
      <c r="G7353" s="52" t="s">
        <v>124</v>
      </c>
      <c r="H7353" s="52" t="s">
        <v>124</v>
      </c>
      <c r="I7353" s="52" t="s">
        <v>42</v>
      </c>
      <c r="J7353" s="52" t="s">
        <v>237</v>
      </c>
      <c r="K7353" s="52" t="s">
        <v>237</v>
      </c>
      <c r="L7353" s="52" t="s">
        <v>43</v>
      </c>
      <c r="M7353" s="52" t="s">
        <v>44</v>
      </c>
      <c r="N7353" s="52" t="s">
        <v>150</v>
      </c>
      <c r="O7353" s="52" t="s">
        <v>42</v>
      </c>
      <c r="P7353" s="52" t="s">
        <v>392</v>
      </c>
      <c r="Q7353" s="52" t="s">
        <v>1717</v>
      </c>
      <c r="R7353" s="52" t="s">
        <v>3511</v>
      </c>
      <c r="S7353" s="52">
        <v>201512</v>
      </c>
      <c r="T7353" s="52" t="s">
        <v>52</v>
      </c>
      <c r="U7353" s="54">
        <v>279.43</v>
      </c>
      <c r="V7353" s="54">
        <v>279.43</v>
      </c>
      <c r="W7353" s="52" t="s">
        <v>340</v>
      </c>
      <c r="X7353" s="52" t="s">
        <v>384</v>
      </c>
      <c r="Y7353" s="52" t="s">
        <v>1152</v>
      </c>
      <c r="Z7353" s="52" t="s">
        <v>48</v>
      </c>
      <c r="AA7353" s="52" t="s">
        <v>315</v>
      </c>
      <c r="AB7353" s="52" t="s">
        <v>42</v>
      </c>
      <c r="AC7353" s="52" t="s">
        <v>3462</v>
      </c>
      <c r="AD7353" s="52" t="s">
        <v>146</v>
      </c>
      <c r="AE7353" s="52" t="s">
        <v>1152</v>
      </c>
      <c r="AF7353" s="52" t="s">
        <v>396</v>
      </c>
    </row>
    <row r="7354" spans="1:32" x14ac:dyDescent="0.25">
      <c r="A7354" s="52" t="s">
        <v>35</v>
      </c>
      <c r="B7354" s="52" t="s">
        <v>36</v>
      </c>
      <c r="C7354" s="52" t="s">
        <v>37</v>
      </c>
      <c r="D7354" s="52" t="s">
        <v>121</v>
      </c>
      <c r="E7354" s="52" t="s">
        <v>215</v>
      </c>
      <c r="F7354" s="52" t="s">
        <v>216</v>
      </c>
      <c r="G7354" s="52" t="s">
        <v>124</v>
      </c>
      <c r="H7354" s="52" t="s">
        <v>124</v>
      </c>
      <c r="I7354" s="52" t="s">
        <v>42</v>
      </c>
      <c r="J7354" s="52" t="s">
        <v>250</v>
      </c>
      <c r="K7354" s="52" t="s">
        <v>250</v>
      </c>
      <c r="L7354" s="52" t="s">
        <v>43</v>
      </c>
      <c r="M7354" s="52" t="s">
        <v>44</v>
      </c>
      <c r="N7354" s="52" t="s">
        <v>150</v>
      </c>
      <c r="O7354" s="52" t="s">
        <v>42</v>
      </c>
      <c r="P7354" s="52" t="s">
        <v>392</v>
      </c>
      <c r="Q7354" s="52" t="s">
        <v>1717</v>
      </c>
      <c r="R7354" s="52" t="s">
        <v>3503</v>
      </c>
      <c r="S7354" s="52">
        <v>201512</v>
      </c>
      <c r="T7354" s="52" t="s">
        <v>52</v>
      </c>
      <c r="U7354" s="54">
        <v>248.38</v>
      </c>
      <c r="V7354" s="54">
        <v>248.38</v>
      </c>
      <c r="W7354" s="52" t="s">
        <v>340</v>
      </c>
      <c r="X7354" s="52" t="s">
        <v>384</v>
      </c>
      <c r="Y7354" s="52" t="s">
        <v>1152</v>
      </c>
      <c r="Z7354" s="52" t="s">
        <v>48</v>
      </c>
      <c r="AA7354" s="52" t="s">
        <v>315</v>
      </c>
      <c r="AB7354" s="52" t="s">
        <v>42</v>
      </c>
      <c r="AC7354" s="52" t="s">
        <v>3502</v>
      </c>
      <c r="AD7354" s="52" t="s">
        <v>146</v>
      </c>
      <c r="AE7354" s="52" t="s">
        <v>1152</v>
      </c>
      <c r="AF7354" s="52" t="s">
        <v>396</v>
      </c>
    </row>
    <row r="7355" spans="1:32" x14ac:dyDescent="0.25">
      <c r="A7355" s="52" t="s">
        <v>35</v>
      </c>
      <c r="B7355" s="52" t="s">
        <v>36</v>
      </c>
      <c r="C7355" s="52" t="s">
        <v>37</v>
      </c>
      <c r="D7355" s="52" t="s">
        <v>121</v>
      </c>
      <c r="E7355" s="52" t="s">
        <v>215</v>
      </c>
      <c r="F7355" s="52" t="s">
        <v>216</v>
      </c>
      <c r="G7355" s="52" t="s">
        <v>124</v>
      </c>
      <c r="H7355" s="52" t="s">
        <v>124</v>
      </c>
      <c r="I7355" s="52" t="s">
        <v>42</v>
      </c>
      <c r="J7355" s="52" t="s">
        <v>250</v>
      </c>
      <c r="K7355" s="52" t="s">
        <v>250</v>
      </c>
      <c r="L7355" s="52" t="s">
        <v>43</v>
      </c>
      <c r="M7355" s="52" t="s">
        <v>44</v>
      </c>
      <c r="N7355" s="52" t="s">
        <v>150</v>
      </c>
      <c r="O7355" s="52" t="s">
        <v>42</v>
      </c>
      <c r="P7355" s="52" t="s">
        <v>1719</v>
      </c>
      <c r="Q7355" s="52" t="s">
        <v>1720</v>
      </c>
      <c r="R7355" s="52" t="s">
        <v>3532</v>
      </c>
      <c r="S7355" s="52">
        <v>201512</v>
      </c>
      <c r="T7355" s="52" t="s">
        <v>47</v>
      </c>
      <c r="U7355" s="54">
        <v>-1200</v>
      </c>
      <c r="V7355" s="54">
        <v>-1200</v>
      </c>
      <c r="W7355" s="52" t="s">
        <v>340</v>
      </c>
      <c r="X7355" s="52" t="s">
        <v>433</v>
      </c>
      <c r="Y7355" s="52" t="s">
        <v>1152</v>
      </c>
      <c r="Z7355" s="52" t="s">
        <v>48</v>
      </c>
      <c r="AA7355" s="52" t="s">
        <v>315</v>
      </c>
      <c r="AB7355" s="52" t="s">
        <v>42</v>
      </c>
      <c r="AC7355" s="52" t="s">
        <v>3482</v>
      </c>
      <c r="AD7355" s="52" t="s">
        <v>146</v>
      </c>
      <c r="AE7355" s="52" t="s">
        <v>1152</v>
      </c>
      <c r="AF7355" s="52" t="s">
        <v>434</v>
      </c>
    </row>
    <row r="7356" spans="1:32" x14ac:dyDescent="0.25">
      <c r="A7356" s="52" t="s">
        <v>35</v>
      </c>
      <c r="B7356" s="52" t="s">
        <v>36</v>
      </c>
      <c r="C7356" s="52" t="s">
        <v>37</v>
      </c>
      <c r="D7356" s="52" t="s">
        <v>121</v>
      </c>
      <c r="E7356" s="52" t="s">
        <v>215</v>
      </c>
      <c r="F7356" s="52" t="s">
        <v>216</v>
      </c>
      <c r="G7356" s="52" t="s">
        <v>124</v>
      </c>
      <c r="H7356" s="52" t="s">
        <v>124</v>
      </c>
      <c r="I7356" s="52" t="s">
        <v>42</v>
      </c>
      <c r="J7356" s="52" t="s">
        <v>250</v>
      </c>
      <c r="K7356" s="52" t="s">
        <v>250</v>
      </c>
      <c r="L7356" s="52" t="s">
        <v>43</v>
      </c>
      <c r="M7356" s="52" t="s">
        <v>44</v>
      </c>
      <c r="N7356" s="52" t="s">
        <v>150</v>
      </c>
      <c r="O7356" s="52" t="s">
        <v>42</v>
      </c>
      <c r="P7356" s="52" t="s">
        <v>1719</v>
      </c>
      <c r="Q7356" s="52" t="s">
        <v>1720</v>
      </c>
      <c r="R7356" s="52" t="s">
        <v>3483</v>
      </c>
      <c r="S7356" s="52">
        <v>201512</v>
      </c>
      <c r="T7356" s="52" t="s">
        <v>52</v>
      </c>
      <c r="U7356" s="54">
        <v>1164</v>
      </c>
      <c r="V7356" s="54">
        <v>1164</v>
      </c>
      <c r="W7356" s="52" t="s">
        <v>340</v>
      </c>
      <c r="X7356" s="52" t="s">
        <v>433</v>
      </c>
      <c r="Y7356" s="52" t="s">
        <v>1152</v>
      </c>
      <c r="Z7356" s="52" t="s">
        <v>48</v>
      </c>
      <c r="AA7356" s="52" t="s">
        <v>315</v>
      </c>
      <c r="AB7356" s="52" t="s">
        <v>42</v>
      </c>
      <c r="AC7356" s="52" t="s">
        <v>3482</v>
      </c>
      <c r="AD7356" s="52" t="s">
        <v>146</v>
      </c>
      <c r="AE7356" s="52" t="s">
        <v>1152</v>
      </c>
      <c r="AF7356" s="52" t="s">
        <v>434</v>
      </c>
    </row>
    <row r="7357" spans="1:32" x14ac:dyDescent="0.25">
      <c r="A7357" s="52" t="s">
        <v>35</v>
      </c>
      <c r="B7357" s="52" t="s">
        <v>36</v>
      </c>
      <c r="C7357" s="52" t="s">
        <v>37</v>
      </c>
      <c r="D7357" s="52" t="s">
        <v>121</v>
      </c>
      <c r="E7357" s="52" t="s">
        <v>215</v>
      </c>
      <c r="F7357" s="52" t="s">
        <v>216</v>
      </c>
      <c r="G7357" s="52" t="s">
        <v>124</v>
      </c>
      <c r="H7357" s="52" t="s">
        <v>124</v>
      </c>
      <c r="I7357" s="52" t="s">
        <v>42</v>
      </c>
      <c r="J7357" s="52" t="s">
        <v>250</v>
      </c>
      <c r="K7357" s="52" t="s">
        <v>250</v>
      </c>
      <c r="L7357" s="52" t="s">
        <v>43</v>
      </c>
      <c r="M7357" s="52" t="s">
        <v>44</v>
      </c>
      <c r="N7357" s="52" t="s">
        <v>150</v>
      </c>
      <c r="O7357" s="52" t="s">
        <v>42</v>
      </c>
      <c r="P7357" s="52" t="s">
        <v>1719</v>
      </c>
      <c r="Q7357" s="52" t="s">
        <v>1720</v>
      </c>
      <c r="R7357" s="52" t="s">
        <v>3532</v>
      </c>
      <c r="S7357" s="52">
        <v>201512</v>
      </c>
      <c r="T7357" s="52" t="s">
        <v>52</v>
      </c>
      <c r="U7357" s="54">
        <v>1200</v>
      </c>
      <c r="V7357" s="54">
        <v>1200</v>
      </c>
      <c r="W7357" s="52" t="s">
        <v>340</v>
      </c>
      <c r="X7357" s="52" t="s">
        <v>433</v>
      </c>
      <c r="Y7357" s="52" t="s">
        <v>1152</v>
      </c>
      <c r="Z7357" s="52" t="s">
        <v>48</v>
      </c>
      <c r="AA7357" s="52" t="s">
        <v>315</v>
      </c>
      <c r="AB7357" s="52" t="s">
        <v>42</v>
      </c>
      <c r="AC7357" s="52" t="s">
        <v>3482</v>
      </c>
      <c r="AD7357" s="52" t="s">
        <v>146</v>
      </c>
      <c r="AE7357" s="52" t="s">
        <v>1152</v>
      </c>
      <c r="AF7357" s="52" t="s">
        <v>434</v>
      </c>
    </row>
    <row r="7358" spans="1:32" x14ac:dyDescent="0.25">
      <c r="A7358" s="52" t="s">
        <v>35</v>
      </c>
      <c r="B7358" s="52" t="s">
        <v>36</v>
      </c>
      <c r="C7358" s="52" t="s">
        <v>37</v>
      </c>
      <c r="D7358" s="52" t="s">
        <v>121</v>
      </c>
      <c r="E7358" s="52" t="s">
        <v>215</v>
      </c>
      <c r="F7358" s="52" t="s">
        <v>216</v>
      </c>
      <c r="G7358" s="52" t="s">
        <v>124</v>
      </c>
      <c r="H7358" s="52" t="s">
        <v>124</v>
      </c>
      <c r="I7358" s="52" t="s">
        <v>42</v>
      </c>
      <c r="J7358" s="52" t="s">
        <v>250</v>
      </c>
      <c r="K7358" s="52" t="s">
        <v>250</v>
      </c>
      <c r="L7358" s="52" t="s">
        <v>43</v>
      </c>
      <c r="M7358" s="52" t="s">
        <v>44</v>
      </c>
      <c r="N7358" s="52" t="s">
        <v>150</v>
      </c>
      <c r="O7358" s="52" t="s">
        <v>42</v>
      </c>
      <c r="P7358" s="52" t="s">
        <v>1719</v>
      </c>
      <c r="Q7358" s="52" t="s">
        <v>1720</v>
      </c>
      <c r="R7358" s="52" t="s">
        <v>3533</v>
      </c>
      <c r="S7358" s="52">
        <v>201512</v>
      </c>
      <c r="T7358" s="52" t="s">
        <v>52</v>
      </c>
      <c r="U7358" s="54">
        <v>92284</v>
      </c>
      <c r="V7358" s="54">
        <v>92284</v>
      </c>
      <c r="W7358" s="52" t="s">
        <v>340</v>
      </c>
      <c r="X7358" s="52" t="s">
        <v>433</v>
      </c>
      <c r="Y7358" s="52" t="s">
        <v>1152</v>
      </c>
      <c r="Z7358" s="52" t="s">
        <v>48</v>
      </c>
      <c r="AA7358" s="52" t="s">
        <v>315</v>
      </c>
      <c r="AB7358" s="52" t="s">
        <v>42</v>
      </c>
      <c r="AC7358" s="52" t="s">
        <v>3505</v>
      </c>
      <c r="AD7358" s="52" t="s">
        <v>146</v>
      </c>
      <c r="AE7358" s="52" t="s">
        <v>1152</v>
      </c>
      <c r="AF7358" s="52" t="s">
        <v>434</v>
      </c>
    </row>
    <row r="7359" spans="1:32" x14ac:dyDescent="0.25">
      <c r="A7359" s="52" t="s">
        <v>35</v>
      </c>
      <c r="B7359" s="52" t="s">
        <v>36</v>
      </c>
      <c r="C7359" s="52" t="s">
        <v>37</v>
      </c>
      <c r="D7359" s="52" t="s">
        <v>121</v>
      </c>
      <c r="E7359" s="52" t="s">
        <v>215</v>
      </c>
      <c r="F7359" s="52" t="s">
        <v>216</v>
      </c>
      <c r="G7359" s="52" t="s">
        <v>124</v>
      </c>
      <c r="H7359" s="52" t="s">
        <v>124</v>
      </c>
      <c r="I7359" s="52" t="s">
        <v>42</v>
      </c>
      <c r="J7359" s="52" t="s">
        <v>250</v>
      </c>
      <c r="K7359" s="52" t="s">
        <v>250</v>
      </c>
      <c r="L7359" s="52" t="s">
        <v>43</v>
      </c>
      <c r="M7359" s="52" t="s">
        <v>44</v>
      </c>
      <c r="N7359" s="52" t="s">
        <v>150</v>
      </c>
      <c r="O7359" s="52" t="s">
        <v>42</v>
      </c>
      <c r="P7359" s="52" t="s">
        <v>392</v>
      </c>
      <c r="Q7359" s="52" t="s">
        <v>1717</v>
      </c>
      <c r="R7359" s="52" t="s">
        <v>3504</v>
      </c>
      <c r="S7359" s="52">
        <v>201512</v>
      </c>
      <c r="T7359" s="52" t="s">
        <v>52</v>
      </c>
      <c r="U7359" s="54">
        <v>248.38</v>
      </c>
      <c r="V7359" s="54">
        <v>248.38</v>
      </c>
      <c r="W7359" s="52" t="s">
        <v>340</v>
      </c>
      <c r="X7359" s="52" t="s">
        <v>384</v>
      </c>
      <c r="Y7359" s="52" t="s">
        <v>1152</v>
      </c>
      <c r="Z7359" s="52" t="s">
        <v>48</v>
      </c>
      <c r="AA7359" s="52" t="s">
        <v>315</v>
      </c>
      <c r="AB7359" s="52" t="s">
        <v>42</v>
      </c>
      <c r="AC7359" s="52" t="s">
        <v>3505</v>
      </c>
      <c r="AD7359" s="52" t="s">
        <v>146</v>
      </c>
      <c r="AE7359" s="52" t="s">
        <v>1152</v>
      </c>
      <c r="AF7359" s="52" t="s">
        <v>396</v>
      </c>
    </row>
    <row r="7360" spans="1:32" x14ac:dyDescent="0.25">
      <c r="A7360" s="52" t="s">
        <v>35</v>
      </c>
      <c r="B7360" s="52" t="s">
        <v>36</v>
      </c>
      <c r="C7360" s="52" t="s">
        <v>37</v>
      </c>
      <c r="D7360" s="52" t="s">
        <v>121</v>
      </c>
      <c r="E7360" s="52" t="s">
        <v>215</v>
      </c>
      <c r="F7360" s="52" t="s">
        <v>216</v>
      </c>
      <c r="G7360" s="52" t="s">
        <v>124</v>
      </c>
      <c r="H7360" s="52" t="s">
        <v>124</v>
      </c>
      <c r="I7360" s="52" t="s">
        <v>42</v>
      </c>
      <c r="J7360" s="52" t="s">
        <v>250</v>
      </c>
      <c r="K7360" s="52" t="s">
        <v>250</v>
      </c>
      <c r="L7360" s="52" t="s">
        <v>43</v>
      </c>
      <c r="M7360" s="52" t="s">
        <v>44</v>
      </c>
      <c r="N7360" s="52" t="s">
        <v>180</v>
      </c>
      <c r="O7360" s="52" t="s">
        <v>42</v>
      </c>
      <c r="P7360" s="52" t="s">
        <v>1719</v>
      </c>
      <c r="Q7360" s="52" t="s">
        <v>2643</v>
      </c>
      <c r="R7360" s="52" t="s">
        <v>3534</v>
      </c>
      <c r="S7360" s="52">
        <v>201512</v>
      </c>
      <c r="T7360" s="52" t="s">
        <v>52</v>
      </c>
      <c r="U7360" s="54">
        <v>58100</v>
      </c>
      <c r="V7360" s="54">
        <v>58100</v>
      </c>
      <c r="W7360" s="52" t="s">
        <v>340</v>
      </c>
      <c r="X7360" s="52" t="s">
        <v>1162</v>
      </c>
      <c r="Y7360" s="52" t="s">
        <v>1152</v>
      </c>
      <c r="Z7360" s="52" t="s">
        <v>48</v>
      </c>
      <c r="AA7360" s="52" t="s">
        <v>315</v>
      </c>
      <c r="AB7360" s="52" t="s">
        <v>42</v>
      </c>
      <c r="AC7360" s="52" t="s">
        <v>3505</v>
      </c>
      <c r="AD7360" s="52" t="s">
        <v>146</v>
      </c>
      <c r="AE7360" s="52" t="s">
        <v>1152</v>
      </c>
      <c r="AF7360" s="52" t="s">
        <v>434</v>
      </c>
    </row>
    <row r="7361" spans="1:32" x14ac:dyDescent="0.25">
      <c r="A7361" s="52" t="s">
        <v>35</v>
      </c>
      <c r="B7361" s="52" t="s">
        <v>36</v>
      </c>
      <c r="C7361" s="52" t="s">
        <v>37</v>
      </c>
      <c r="D7361" s="52" t="s">
        <v>121</v>
      </c>
      <c r="E7361" s="52" t="s">
        <v>215</v>
      </c>
      <c r="F7361" s="52" t="s">
        <v>216</v>
      </c>
      <c r="G7361" s="52" t="s">
        <v>124</v>
      </c>
      <c r="H7361" s="52" t="s">
        <v>124</v>
      </c>
      <c r="I7361" s="52" t="s">
        <v>42</v>
      </c>
      <c r="J7361" s="52" t="s">
        <v>250</v>
      </c>
      <c r="K7361" s="52" t="s">
        <v>250</v>
      </c>
      <c r="L7361" s="52" t="s">
        <v>43</v>
      </c>
      <c r="M7361" s="52" t="s">
        <v>44</v>
      </c>
      <c r="N7361" s="52" t="s">
        <v>180</v>
      </c>
      <c r="O7361" s="52" t="s">
        <v>42</v>
      </c>
      <c r="P7361" s="52" t="s">
        <v>1719</v>
      </c>
      <c r="Q7361" s="52" t="s">
        <v>2643</v>
      </c>
      <c r="R7361" s="52" t="s">
        <v>3535</v>
      </c>
      <c r="S7361" s="52">
        <v>201512</v>
      </c>
      <c r="T7361" s="52" t="s">
        <v>52</v>
      </c>
      <c r="U7361" s="54">
        <v>1200</v>
      </c>
      <c r="V7361" s="54">
        <v>1200</v>
      </c>
      <c r="W7361" s="52" t="s">
        <v>340</v>
      </c>
      <c r="X7361" s="52" t="s">
        <v>1162</v>
      </c>
      <c r="Y7361" s="52" t="s">
        <v>1152</v>
      </c>
      <c r="Z7361" s="52" t="s">
        <v>48</v>
      </c>
      <c r="AA7361" s="52" t="s">
        <v>315</v>
      </c>
      <c r="AB7361" s="52" t="s">
        <v>42</v>
      </c>
      <c r="AC7361" s="52" t="s">
        <v>3507</v>
      </c>
      <c r="AD7361" s="52" t="s">
        <v>146</v>
      </c>
      <c r="AE7361" s="52" t="s">
        <v>1152</v>
      </c>
      <c r="AF7361" s="52" t="s">
        <v>434</v>
      </c>
    </row>
    <row r="7362" spans="1:32" x14ac:dyDescent="0.25">
      <c r="A7362" s="52" t="s">
        <v>35</v>
      </c>
      <c r="B7362" s="52" t="s">
        <v>36</v>
      </c>
      <c r="C7362" s="52" t="s">
        <v>37</v>
      </c>
      <c r="D7362" s="52" t="s">
        <v>121</v>
      </c>
      <c r="E7362" s="52" t="s">
        <v>215</v>
      </c>
      <c r="F7362" s="52" t="s">
        <v>216</v>
      </c>
      <c r="G7362" s="52" t="s">
        <v>124</v>
      </c>
      <c r="H7362" s="52" t="s">
        <v>124</v>
      </c>
      <c r="I7362" s="52" t="s">
        <v>42</v>
      </c>
      <c r="J7362" s="52" t="s">
        <v>250</v>
      </c>
      <c r="K7362" s="52" t="s">
        <v>250</v>
      </c>
      <c r="L7362" s="52" t="s">
        <v>43</v>
      </c>
      <c r="M7362" s="52" t="s">
        <v>44</v>
      </c>
      <c r="N7362" s="52" t="s">
        <v>150</v>
      </c>
      <c r="O7362" s="52" t="s">
        <v>42</v>
      </c>
      <c r="P7362" s="52" t="s">
        <v>392</v>
      </c>
      <c r="Q7362" s="52" t="s">
        <v>1717</v>
      </c>
      <c r="R7362" s="52" t="s">
        <v>3506</v>
      </c>
      <c r="S7362" s="52">
        <v>201512</v>
      </c>
      <c r="T7362" s="52" t="s">
        <v>52</v>
      </c>
      <c r="U7362" s="54">
        <v>220.22</v>
      </c>
      <c r="V7362" s="54">
        <v>220.22</v>
      </c>
      <c r="W7362" s="52" t="s">
        <v>340</v>
      </c>
      <c r="X7362" s="52" t="s">
        <v>384</v>
      </c>
      <c r="Y7362" s="52" t="s">
        <v>1152</v>
      </c>
      <c r="Z7362" s="52" t="s">
        <v>48</v>
      </c>
      <c r="AA7362" s="52" t="s">
        <v>315</v>
      </c>
      <c r="AB7362" s="52" t="s">
        <v>42</v>
      </c>
      <c r="AC7362" s="52" t="s">
        <v>3507</v>
      </c>
      <c r="AD7362" s="52" t="s">
        <v>146</v>
      </c>
      <c r="AE7362" s="52" t="s">
        <v>1152</v>
      </c>
      <c r="AF7362" s="52" t="s">
        <v>396</v>
      </c>
    </row>
    <row r="7363" spans="1:32" x14ac:dyDescent="0.25">
      <c r="A7363" s="52" t="s">
        <v>35</v>
      </c>
      <c r="B7363" s="52" t="s">
        <v>36</v>
      </c>
      <c r="C7363" s="52" t="s">
        <v>37</v>
      </c>
      <c r="D7363" s="52" t="s">
        <v>121</v>
      </c>
      <c r="E7363" s="52" t="s">
        <v>215</v>
      </c>
      <c r="F7363" s="52" t="s">
        <v>216</v>
      </c>
      <c r="G7363" s="52" t="s">
        <v>124</v>
      </c>
      <c r="H7363" s="52" t="s">
        <v>124</v>
      </c>
      <c r="I7363" s="52" t="s">
        <v>42</v>
      </c>
      <c r="J7363" s="52" t="s">
        <v>250</v>
      </c>
      <c r="K7363" s="52" t="s">
        <v>250</v>
      </c>
      <c r="L7363" s="52" t="s">
        <v>43</v>
      </c>
      <c r="M7363" s="52" t="s">
        <v>44</v>
      </c>
      <c r="N7363" s="52" t="s">
        <v>150</v>
      </c>
      <c r="O7363" s="52" t="s">
        <v>42</v>
      </c>
      <c r="P7363" s="52" t="s">
        <v>1719</v>
      </c>
      <c r="Q7363" s="52" t="s">
        <v>1720</v>
      </c>
      <c r="R7363" s="52" t="s">
        <v>3536</v>
      </c>
      <c r="S7363" s="52">
        <v>201512</v>
      </c>
      <c r="T7363" s="52" t="s">
        <v>52</v>
      </c>
      <c r="U7363" s="54">
        <v>1164</v>
      </c>
      <c r="V7363" s="54">
        <v>1164</v>
      </c>
      <c r="W7363" s="52" t="s">
        <v>340</v>
      </c>
      <c r="X7363" s="52" t="s">
        <v>433</v>
      </c>
      <c r="Y7363" s="52" t="s">
        <v>1152</v>
      </c>
      <c r="Z7363" s="52" t="s">
        <v>48</v>
      </c>
      <c r="AA7363" s="52" t="s">
        <v>315</v>
      </c>
      <c r="AB7363" s="52" t="s">
        <v>42</v>
      </c>
      <c r="AC7363" s="52" t="s">
        <v>3507</v>
      </c>
      <c r="AD7363" s="52" t="s">
        <v>146</v>
      </c>
      <c r="AE7363" s="52" t="s">
        <v>1152</v>
      </c>
      <c r="AF7363" s="52" t="s">
        <v>434</v>
      </c>
    </row>
    <row r="7364" spans="1:32" x14ac:dyDescent="0.25">
      <c r="A7364" s="52" t="s">
        <v>35</v>
      </c>
      <c r="B7364" s="52" t="s">
        <v>36</v>
      </c>
      <c r="C7364" s="52" t="s">
        <v>37</v>
      </c>
      <c r="D7364" s="52" t="s">
        <v>121</v>
      </c>
      <c r="E7364" s="52" t="s">
        <v>215</v>
      </c>
      <c r="F7364" s="52" t="s">
        <v>216</v>
      </c>
      <c r="G7364" s="52" t="s">
        <v>124</v>
      </c>
      <c r="H7364" s="52" t="s">
        <v>124</v>
      </c>
      <c r="I7364" s="52" t="s">
        <v>42</v>
      </c>
      <c r="J7364" s="52" t="s">
        <v>250</v>
      </c>
      <c r="K7364" s="52" t="s">
        <v>250</v>
      </c>
      <c r="L7364" s="52" t="s">
        <v>43</v>
      </c>
      <c r="M7364" s="52" t="s">
        <v>44</v>
      </c>
      <c r="N7364" s="52" t="s">
        <v>150</v>
      </c>
      <c r="O7364" s="52" t="s">
        <v>42</v>
      </c>
      <c r="P7364" s="52" t="s">
        <v>1719</v>
      </c>
      <c r="Q7364" s="52" t="s">
        <v>1720</v>
      </c>
      <c r="R7364" s="52" t="s">
        <v>3537</v>
      </c>
      <c r="S7364" s="52">
        <v>201512</v>
      </c>
      <c r="T7364" s="52" t="s">
        <v>52</v>
      </c>
      <c r="U7364" s="54">
        <v>61109</v>
      </c>
      <c r="V7364" s="54">
        <v>61109</v>
      </c>
      <c r="W7364" s="52" t="s">
        <v>340</v>
      </c>
      <c r="X7364" s="52" t="s">
        <v>433</v>
      </c>
      <c r="Y7364" s="52" t="s">
        <v>1152</v>
      </c>
      <c r="Z7364" s="52" t="s">
        <v>48</v>
      </c>
      <c r="AA7364" s="52" t="s">
        <v>315</v>
      </c>
      <c r="AB7364" s="52" t="s">
        <v>42</v>
      </c>
      <c r="AC7364" s="52" t="s">
        <v>3509</v>
      </c>
      <c r="AD7364" s="52" t="s">
        <v>146</v>
      </c>
      <c r="AE7364" s="52" t="s">
        <v>1152</v>
      </c>
      <c r="AF7364" s="52" t="s">
        <v>434</v>
      </c>
    </row>
    <row r="7365" spans="1:32" x14ac:dyDescent="0.25">
      <c r="A7365" s="52" t="s">
        <v>35</v>
      </c>
      <c r="B7365" s="52" t="s">
        <v>36</v>
      </c>
      <c r="C7365" s="52" t="s">
        <v>37</v>
      </c>
      <c r="D7365" s="52" t="s">
        <v>121</v>
      </c>
      <c r="E7365" s="52" t="s">
        <v>215</v>
      </c>
      <c r="F7365" s="52" t="s">
        <v>216</v>
      </c>
      <c r="G7365" s="52" t="s">
        <v>124</v>
      </c>
      <c r="H7365" s="52" t="s">
        <v>124</v>
      </c>
      <c r="I7365" s="52" t="s">
        <v>42</v>
      </c>
      <c r="J7365" s="52" t="s">
        <v>250</v>
      </c>
      <c r="K7365" s="52" t="s">
        <v>250</v>
      </c>
      <c r="L7365" s="52" t="s">
        <v>43</v>
      </c>
      <c r="M7365" s="52" t="s">
        <v>44</v>
      </c>
      <c r="N7365" s="52" t="s">
        <v>180</v>
      </c>
      <c r="O7365" s="52" t="s">
        <v>42</v>
      </c>
      <c r="P7365" s="52" t="s">
        <v>1719</v>
      </c>
      <c r="Q7365" s="52" t="s">
        <v>2643</v>
      </c>
      <c r="R7365" s="52" t="s">
        <v>3538</v>
      </c>
      <c r="S7365" s="52">
        <v>201512</v>
      </c>
      <c r="T7365" s="52" t="s">
        <v>52</v>
      </c>
      <c r="U7365" s="54">
        <v>39100</v>
      </c>
      <c r="V7365" s="54">
        <v>39100</v>
      </c>
      <c r="W7365" s="52" t="s">
        <v>340</v>
      </c>
      <c r="X7365" s="52" t="s">
        <v>1162</v>
      </c>
      <c r="Y7365" s="52" t="s">
        <v>1152</v>
      </c>
      <c r="Z7365" s="52" t="s">
        <v>48</v>
      </c>
      <c r="AA7365" s="52" t="s">
        <v>315</v>
      </c>
      <c r="AB7365" s="52" t="s">
        <v>42</v>
      </c>
      <c r="AC7365" s="52" t="s">
        <v>3509</v>
      </c>
      <c r="AD7365" s="52" t="s">
        <v>146</v>
      </c>
      <c r="AE7365" s="52" t="s">
        <v>1152</v>
      </c>
      <c r="AF7365" s="52" t="s">
        <v>434</v>
      </c>
    </row>
    <row r="7366" spans="1:32" x14ac:dyDescent="0.25">
      <c r="A7366" s="52" t="s">
        <v>35</v>
      </c>
      <c r="B7366" s="52" t="s">
        <v>36</v>
      </c>
      <c r="C7366" s="52" t="s">
        <v>37</v>
      </c>
      <c r="D7366" s="52" t="s">
        <v>121</v>
      </c>
      <c r="E7366" s="52" t="s">
        <v>215</v>
      </c>
      <c r="F7366" s="52" t="s">
        <v>216</v>
      </c>
      <c r="G7366" s="52" t="s">
        <v>124</v>
      </c>
      <c r="H7366" s="52" t="s">
        <v>124</v>
      </c>
      <c r="I7366" s="52" t="s">
        <v>42</v>
      </c>
      <c r="J7366" s="52" t="s">
        <v>250</v>
      </c>
      <c r="K7366" s="52" t="s">
        <v>250</v>
      </c>
      <c r="L7366" s="52" t="s">
        <v>43</v>
      </c>
      <c r="M7366" s="52" t="s">
        <v>44</v>
      </c>
      <c r="N7366" s="52" t="s">
        <v>150</v>
      </c>
      <c r="O7366" s="52" t="s">
        <v>42</v>
      </c>
      <c r="P7366" s="52" t="s">
        <v>392</v>
      </c>
      <c r="Q7366" s="52" t="s">
        <v>1717</v>
      </c>
      <c r="R7366" s="52" t="s">
        <v>3511</v>
      </c>
      <c r="S7366" s="52">
        <v>201512</v>
      </c>
      <c r="T7366" s="52" t="s">
        <v>52</v>
      </c>
      <c r="U7366" s="54">
        <v>248.38</v>
      </c>
      <c r="V7366" s="54">
        <v>248.38</v>
      </c>
      <c r="W7366" s="52" t="s">
        <v>340</v>
      </c>
      <c r="X7366" s="52" t="s">
        <v>384</v>
      </c>
      <c r="Y7366" s="52" t="s">
        <v>1152</v>
      </c>
      <c r="Z7366" s="52" t="s">
        <v>48</v>
      </c>
      <c r="AA7366" s="52" t="s">
        <v>315</v>
      </c>
      <c r="AB7366" s="52" t="s">
        <v>42</v>
      </c>
      <c r="AC7366" s="52" t="s">
        <v>3462</v>
      </c>
      <c r="AD7366" s="52" t="s">
        <v>146</v>
      </c>
      <c r="AE7366" s="52" t="s">
        <v>1152</v>
      </c>
      <c r="AF7366" s="52" t="s">
        <v>396</v>
      </c>
    </row>
    <row r="7367" spans="1:32" x14ac:dyDescent="0.25">
      <c r="A7367" s="52" t="s">
        <v>35</v>
      </c>
      <c r="B7367" s="52" t="s">
        <v>36</v>
      </c>
      <c r="C7367" s="52" t="s">
        <v>37</v>
      </c>
      <c r="D7367" s="52" t="s">
        <v>121</v>
      </c>
      <c r="E7367" s="52" t="s">
        <v>122</v>
      </c>
      <c r="F7367" s="52" t="s">
        <v>123</v>
      </c>
      <c r="G7367" s="52" t="s">
        <v>124</v>
      </c>
      <c r="H7367" s="52" t="s">
        <v>124</v>
      </c>
      <c r="I7367" s="52" t="s">
        <v>42</v>
      </c>
      <c r="J7367" s="52" t="s">
        <v>298</v>
      </c>
      <c r="K7367" s="52" t="s">
        <v>298</v>
      </c>
      <c r="L7367" s="52" t="s">
        <v>43</v>
      </c>
      <c r="M7367" s="52" t="s">
        <v>44</v>
      </c>
      <c r="N7367" s="52" t="s">
        <v>150</v>
      </c>
      <c r="O7367" s="52" t="s">
        <v>42</v>
      </c>
      <c r="P7367" s="52" t="s">
        <v>506</v>
      </c>
      <c r="Q7367" s="52" t="s">
        <v>1713</v>
      </c>
      <c r="R7367" s="52" t="s">
        <v>3540</v>
      </c>
      <c r="S7367" s="52">
        <v>201512</v>
      </c>
      <c r="T7367" s="52" t="s">
        <v>52</v>
      </c>
      <c r="U7367" s="54">
        <v>15000</v>
      </c>
      <c r="V7367" s="54">
        <v>15000</v>
      </c>
      <c r="W7367" s="52" t="s">
        <v>340</v>
      </c>
      <c r="X7367" s="52" t="s">
        <v>1694</v>
      </c>
      <c r="Y7367" s="52" t="s">
        <v>1152</v>
      </c>
      <c r="Z7367" s="52" t="s">
        <v>48</v>
      </c>
      <c r="AA7367" s="52" t="s">
        <v>315</v>
      </c>
      <c r="AB7367" s="52" t="s">
        <v>42</v>
      </c>
      <c r="AC7367" s="52" t="s">
        <v>3482</v>
      </c>
      <c r="AD7367" s="52" t="s">
        <v>146</v>
      </c>
      <c r="AE7367" s="52" t="s">
        <v>1152</v>
      </c>
      <c r="AF7367" s="52" t="s">
        <v>519</v>
      </c>
    </row>
    <row r="7368" spans="1:32" x14ac:dyDescent="0.25">
      <c r="A7368" s="52" t="s">
        <v>35</v>
      </c>
      <c r="B7368" s="52" t="s">
        <v>36</v>
      </c>
      <c r="C7368" s="52" t="s">
        <v>37</v>
      </c>
      <c r="D7368" s="52" t="s">
        <v>121</v>
      </c>
      <c r="E7368" s="52" t="s">
        <v>215</v>
      </c>
      <c r="F7368" s="52" t="s">
        <v>216</v>
      </c>
      <c r="G7368" s="52" t="s">
        <v>124</v>
      </c>
      <c r="H7368" s="52" t="s">
        <v>124</v>
      </c>
      <c r="I7368" s="52" t="s">
        <v>42</v>
      </c>
      <c r="J7368" s="52" t="s">
        <v>437</v>
      </c>
      <c r="K7368" s="52" t="s">
        <v>437</v>
      </c>
      <c r="L7368" s="52" t="s">
        <v>43</v>
      </c>
      <c r="M7368" s="52" t="s">
        <v>44</v>
      </c>
      <c r="N7368" s="52" t="s">
        <v>150</v>
      </c>
      <c r="O7368" s="52" t="s">
        <v>42</v>
      </c>
      <c r="P7368" s="52" t="s">
        <v>392</v>
      </c>
      <c r="Q7368" s="52" t="s">
        <v>1717</v>
      </c>
      <c r="R7368" s="52" t="s">
        <v>3503</v>
      </c>
      <c r="S7368" s="52">
        <v>201512</v>
      </c>
      <c r="T7368" s="52" t="s">
        <v>52</v>
      </c>
      <c r="U7368" s="54">
        <v>248.38</v>
      </c>
      <c r="V7368" s="54">
        <v>248.38</v>
      </c>
      <c r="W7368" s="52" t="s">
        <v>340</v>
      </c>
      <c r="X7368" s="52" t="s">
        <v>384</v>
      </c>
      <c r="Y7368" s="52" t="s">
        <v>1152</v>
      </c>
      <c r="Z7368" s="52" t="s">
        <v>48</v>
      </c>
      <c r="AA7368" s="52" t="s">
        <v>315</v>
      </c>
      <c r="AB7368" s="52" t="s">
        <v>42</v>
      </c>
      <c r="AC7368" s="52" t="s">
        <v>3502</v>
      </c>
      <c r="AD7368" s="52" t="s">
        <v>146</v>
      </c>
      <c r="AE7368" s="52" t="s">
        <v>1152</v>
      </c>
      <c r="AF7368" s="52" t="s">
        <v>396</v>
      </c>
    </row>
    <row r="7369" spans="1:32" x14ac:dyDescent="0.25">
      <c r="A7369" s="52" t="s">
        <v>35</v>
      </c>
      <c r="B7369" s="52" t="s">
        <v>36</v>
      </c>
      <c r="C7369" s="52" t="s">
        <v>37</v>
      </c>
      <c r="D7369" s="52" t="s">
        <v>121</v>
      </c>
      <c r="E7369" s="52" t="s">
        <v>215</v>
      </c>
      <c r="F7369" s="52" t="s">
        <v>216</v>
      </c>
      <c r="G7369" s="52" t="s">
        <v>124</v>
      </c>
      <c r="H7369" s="52" t="s">
        <v>124</v>
      </c>
      <c r="I7369" s="52" t="s">
        <v>42</v>
      </c>
      <c r="J7369" s="52" t="s">
        <v>437</v>
      </c>
      <c r="K7369" s="52" t="s">
        <v>437</v>
      </c>
      <c r="L7369" s="52" t="s">
        <v>43</v>
      </c>
      <c r="M7369" s="52" t="s">
        <v>44</v>
      </c>
      <c r="N7369" s="52" t="s">
        <v>150</v>
      </c>
      <c r="O7369" s="52" t="s">
        <v>42</v>
      </c>
      <c r="P7369" s="52" t="s">
        <v>392</v>
      </c>
      <c r="Q7369" s="52" t="s">
        <v>1717</v>
      </c>
      <c r="R7369" s="52" t="s">
        <v>3504</v>
      </c>
      <c r="S7369" s="52">
        <v>201512</v>
      </c>
      <c r="T7369" s="52" t="s">
        <v>52</v>
      </c>
      <c r="U7369" s="54">
        <v>248.38</v>
      </c>
      <c r="V7369" s="54">
        <v>248.38</v>
      </c>
      <c r="W7369" s="52" t="s">
        <v>340</v>
      </c>
      <c r="X7369" s="52" t="s">
        <v>384</v>
      </c>
      <c r="Y7369" s="52" t="s">
        <v>1152</v>
      </c>
      <c r="Z7369" s="52" t="s">
        <v>48</v>
      </c>
      <c r="AA7369" s="52" t="s">
        <v>315</v>
      </c>
      <c r="AB7369" s="52" t="s">
        <v>42</v>
      </c>
      <c r="AC7369" s="52" t="s">
        <v>3505</v>
      </c>
      <c r="AD7369" s="52" t="s">
        <v>146</v>
      </c>
      <c r="AE7369" s="52" t="s">
        <v>1152</v>
      </c>
      <c r="AF7369" s="52" t="s">
        <v>396</v>
      </c>
    </row>
    <row r="7370" spans="1:32" x14ac:dyDescent="0.25">
      <c r="A7370" s="52" t="s">
        <v>35</v>
      </c>
      <c r="B7370" s="52" t="s">
        <v>36</v>
      </c>
      <c r="C7370" s="52" t="s">
        <v>37</v>
      </c>
      <c r="D7370" s="52" t="s">
        <v>121</v>
      </c>
      <c r="E7370" s="52" t="s">
        <v>215</v>
      </c>
      <c r="F7370" s="52" t="s">
        <v>216</v>
      </c>
      <c r="G7370" s="52" t="s">
        <v>124</v>
      </c>
      <c r="H7370" s="52" t="s">
        <v>124</v>
      </c>
      <c r="I7370" s="52" t="s">
        <v>42</v>
      </c>
      <c r="J7370" s="52" t="s">
        <v>437</v>
      </c>
      <c r="K7370" s="52" t="s">
        <v>437</v>
      </c>
      <c r="L7370" s="52" t="s">
        <v>43</v>
      </c>
      <c r="M7370" s="52" t="s">
        <v>44</v>
      </c>
      <c r="N7370" s="52" t="s">
        <v>150</v>
      </c>
      <c r="O7370" s="52" t="s">
        <v>42</v>
      </c>
      <c r="P7370" s="52" t="s">
        <v>392</v>
      </c>
      <c r="Q7370" s="52" t="s">
        <v>1717</v>
      </c>
      <c r="R7370" s="52" t="s">
        <v>3506</v>
      </c>
      <c r="S7370" s="52">
        <v>201512</v>
      </c>
      <c r="T7370" s="52" t="s">
        <v>52</v>
      </c>
      <c r="U7370" s="54">
        <v>220.22</v>
      </c>
      <c r="V7370" s="54">
        <v>220.22</v>
      </c>
      <c r="W7370" s="52" t="s">
        <v>340</v>
      </c>
      <c r="X7370" s="52" t="s">
        <v>384</v>
      </c>
      <c r="Y7370" s="52" t="s">
        <v>1152</v>
      </c>
      <c r="Z7370" s="52" t="s">
        <v>48</v>
      </c>
      <c r="AA7370" s="52" t="s">
        <v>315</v>
      </c>
      <c r="AB7370" s="52" t="s">
        <v>42</v>
      </c>
      <c r="AC7370" s="52" t="s">
        <v>3507</v>
      </c>
      <c r="AD7370" s="52" t="s">
        <v>146</v>
      </c>
      <c r="AE7370" s="52" t="s">
        <v>1152</v>
      </c>
      <c r="AF7370" s="52" t="s">
        <v>396</v>
      </c>
    </row>
    <row r="7371" spans="1:32" x14ac:dyDescent="0.25">
      <c r="A7371" s="52" t="s">
        <v>35</v>
      </c>
      <c r="B7371" s="52" t="s">
        <v>36</v>
      </c>
      <c r="C7371" s="52" t="s">
        <v>37</v>
      </c>
      <c r="D7371" s="52" t="s">
        <v>121</v>
      </c>
      <c r="E7371" s="52" t="s">
        <v>215</v>
      </c>
      <c r="F7371" s="52" t="s">
        <v>216</v>
      </c>
      <c r="G7371" s="52" t="s">
        <v>124</v>
      </c>
      <c r="H7371" s="52" t="s">
        <v>124</v>
      </c>
      <c r="I7371" s="52" t="s">
        <v>42</v>
      </c>
      <c r="J7371" s="52" t="s">
        <v>437</v>
      </c>
      <c r="K7371" s="52" t="s">
        <v>437</v>
      </c>
      <c r="L7371" s="52" t="s">
        <v>43</v>
      </c>
      <c r="M7371" s="52" t="s">
        <v>44</v>
      </c>
      <c r="N7371" s="52" t="s">
        <v>150</v>
      </c>
      <c r="O7371" s="52" t="s">
        <v>42</v>
      </c>
      <c r="P7371" s="52" t="s">
        <v>446</v>
      </c>
      <c r="Q7371" s="52" t="s">
        <v>575</v>
      </c>
      <c r="R7371" s="52" t="s">
        <v>3544</v>
      </c>
      <c r="S7371" s="52">
        <v>201512</v>
      </c>
      <c r="T7371" s="52" t="s">
        <v>52</v>
      </c>
      <c r="U7371" s="54">
        <v>5920.6</v>
      </c>
      <c r="V7371" s="54">
        <v>5920.6</v>
      </c>
      <c r="W7371" s="52" t="s">
        <v>340</v>
      </c>
      <c r="X7371" s="52" t="s">
        <v>577</v>
      </c>
      <c r="Y7371" s="52" t="s">
        <v>1152</v>
      </c>
      <c r="Z7371" s="52" t="s">
        <v>48</v>
      </c>
      <c r="AA7371" s="52" t="s">
        <v>315</v>
      </c>
      <c r="AB7371" s="52" t="s">
        <v>42</v>
      </c>
      <c r="AC7371" s="52" t="s">
        <v>3545</v>
      </c>
      <c r="AD7371" s="52" t="s">
        <v>146</v>
      </c>
      <c r="AE7371" s="52" t="s">
        <v>1152</v>
      </c>
      <c r="AF7371" s="52" t="s">
        <v>449</v>
      </c>
    </row>
    <row r="7372" spans="1:32" x14ac:dyDescent="0.25">
      <c r="A7372" s="52" t="s">
        <v>35</v>
      </c>
      <c r="B7372" s="52" t="s">
        <v>36</v>
      </c>
      <c r="C7372" s="52" t="s">
        <v>37</v>
      </c>
      <c r="D7372" s="52" t="s">
        <v>121</v>
      </c>
      <c r="E7372" s="52" t="s">
        <v>215</v>
      </c>
      <c r="F7372" s="52" t="s">
        <v>216</v>
      </c>
      <c r="G7372" s="52" t="s">
        <v>124</v>
      </c>
      <c r="H7372" s="52" t="s">
        <v>124</v>
      </c>
      <c r="I7372" s="52" t="s">
        <v>42</v>
      </c>
      <c r="J7372" s="52" t="s">
        <v>437</v>
      </c>
      <c r="K7372" s="52" t="s">
        <v>437</v>
      </c>
      <c r="L7372" s="52" t="s">
        <v>43</v>
      </c>
      <c r="M7372" s="52" t="s">
        <v>44</v>
      </c>
      <c r="N7372" s="52" t="s">
        <v>150</v>
      </c>
      <c r="O7372" s="52" t="s">
        <v>42</v>
      </c>
      <c r="P7372" s="52" t="s">
        <v>392</v>
      </c>
      <c r="Q7372" s="52" t="s">
        <v>1717</v>
      </c>
      <c r="R7372" s="52" t="s">
        <v>3511</v>
      </c>
      <c r="S7372" s="52">
        <v>201512</v>
      </c>
      <c r="T7372" s="52" t="s">
        <v>52</v>
      </c>
      <c r="U7372" s="54">
        <v>248.38</v>
      </c>
      <c r="V7372" s="54">
        <v>248.38</v>
      </c>
      <c r="W7372" s="52" t="s">
        <v>340</v>
      </c>
      <c r="X7372" s="52" t="s">
        <v>384</v>
      </c>
      <c r="Y7372" s="52" t="s">
        <v>1152</v>
      </c>
      <c r="Z7372" s="52" t="s">
        <v>48</v>
      </c>
      <c r="AA7372" s="52" t="s">
        <v>315</v>
      </c>
      <c r="AB7372" s="52" t="s">
        <v>42</v>
      </c>
      <c r="AC7372" s="52" t="s">
        <v>3462</v>
      </c>
      <c r="AD7372" s="52" t="s">
        <v>146</v>
      </c>
      <c r="AE7372" s="52" t="s">
        <v>1152</v>
      </c>
      <c r="AF7372" s="52" t="s">
        <v>396</v>
      </c>
    </row>
    <row r="7373" spans="1:32" x14ac:dyDescent="0.25">
      <c r="A7373" s="52" t="s">
        <v>35</v>
      </c>
      <c r="B7373" s="52" t="s">
        <v>36</v>
      </c>
      <c r="C7373" s="52" t="s">
        <v>37</v>
      </c>
      <c r="D7373" s="52" t="s">
        <v>121</v>
      </c>
      <c r="E7373" s="52" t="s">
        <v>215</v>
      </c>
      <c r="F7373" s="52" t="s">
        <v>216</v>
      </c>
      <c r="G7373" s="52" t="s">
        <v>124</v>
      </c>
      <c r="H7373" s="52" t="s">
        <v>124</v>
      </c>
      <c r="I7373" s="52" t="s">
        <v>42</v>
      </c>
      <c r="J7373" s="52" t="s">
        <v>257</v>
      </c>
      <c r="K7373" s="52" t="s">
        <v>257</v>
      </c>
      <c r="L7373" s="52" t="s">
        <v>43</v>
      </c>
      <c r="M7373" s="52" t="s">
        <v>44</v>
      </c>
      <c r="N7373" s="52" t="s">
        <v>150</v>
      </c>
      <c r="O7373" s="52" t="s">
        <v>42</v>
      </c>
      <c r="P7373" s="52" t="s">
        <v>392</v>
      </c>
      <c r="Q7373" s="52" t="s">
        <v>1717</v>
      </c>
      <c r="R7373" s="52" t="s">
        <v>3506</v>
      </c>
      <c r="S7373" s="52">
        <v>201512</v>
      </c>
      <c r="T7373" s="52" t="s">
        <v>52</v>
      </c>
      <c r="U7373" s="54">
        <v>197.14</v>
      </c>
      <c r="V7373" s="54">
        <v>197.14</v>
      </c>
      <c r="W7373" s="52" t="s">
        <v>340</v>
      </c>
      <c r="X7373" s="52" t="s">
        <v>384</v>
      </c>
      <c r="Y7373" s="52" t="s">
        <v>1152</v>
      </c>
      <c r="Z7373" s="52" t="s">
        <v>48</v>
      </c>
      <c r="AA7373" s="52" t="s">
        <v>315</v>
      </c>
      <c r="AB7373" s="52" t="s">
        <v>42</v>
      </c>
      <c r="AC7373" s="52" t="s">
        <v>3507</v>
      </c>
      <c r="AD7373" s="52" t="s">
        <v>146</v>
      </c>
      <c r="AE7373" s="52" t="s">
        <v>1152</v>
      </c>
      <c r="AF7373" s="52" t="s">
        <v>396</v>
      </c>
    </row>
    <row r="7374" spans="1:32" x14ac:dyDescent="0.25">
      <c r="A7374" s="52" t="s">
        <v>35</v>
      </c>
      <c r="B7374" s="52" t="s">
        <v>36</v>
      </c>
      <c r="C7374" s="52" t="s">
        <v>37</v>
      </c>
      <c r="D7374" s="52" t="s">
        <v>121</v>
      </c>
      <c r="E7374" s="52" t="s">
        <v>215</v>
      </c>
      <c r="F7374" s="52" t="s">
        <v>216</v>
      </c>
      <c r="G7374" s="52" t="s">
        <v>124</v>
      </c>
      <c r="H7374" s="52" t="s">
        <v>124</v>
      </c>
      <c r="I7374" s="52" t="s">
        <v>42</v>
      </c>
      <c r="J7374" s="52" t="s">
        <v>261</v>
      </c>
      <c r="K7374" s="52" t="s">
        <v>261</v>
      </c>
      <c r="L7374" s="52" t="s">
        <v>43</v>
      </c>
      <c r="M7374" s="52" t="s">
        <v>44</v>
      </c>
      <c r="N7374" s="52" t="s">
        <v>150</v>
      </c>
      <c r="O7374" s="52" t="s">
        <v>42</v>
      </c>
      <c r="P7374" s="52" t="s">
        <v>392</v>
      </c>
      <c r="Q7374" s="52" t="s">
        <v>1717</v>
      </c>
      <c r="R7374" s="52" t="s">
        <v>3503</v>
      </c>
      <c r="S7374" s="52">
        <v>201512</v>
      </c>
      <c r="T7374" s="52" t="s">
        <v>52</v>
      </c>
      <c r="U7374" s="54">
        <v>263.92</v>
      </c>
      <c r="V7374" s="54">
        <v>263.92</v>
      </c>
      <c r="W7374" s="52" t="s">
        <v>340</v>
      </c>
      <c r="X7374" s="52" t="s">
        <v>384</v>
      </c>
      <c r="Y7374" s="52" t="s">
        <v>1152</v>
      </c>
      <c r="Z7374" s="52" t="s">
        <v>48</v>
      </c>
      <c r="AA7374" s="52" t="s">
        <v>315</v>
      </c>
      <c r="AB7374" s="52" t="s">
        <v>42</v>
      </c>
      <c r="AC7374" s="52" t="s">
        <v>3502</v>
      </c>
      <c r="AD7374" s="52" t="s">
        <v>146</v>
      </c>
      <c r="AE7374" s="52" t="s">
        <v>1152</v>
      </c>
      <c r="AF7374" s="52" t="s">
        <v>396</v>
      </c>
    </row>
    <row r="7375" spans="1:32" x14ac:dyDescent="0.25">
      <c r="A7375" s="52" t="s">
        <v>35</v>
      </c>
      <c r="B7375" s="52" t="s">
        <v>36</v>
      </c>
      <c r="C7375" s="52" t="s">
        <v>37</v>
      </c>
      <c r="D7375" s="52" t="s">
        <v>121</v>
      </c>
      <c r="E7375" s="52" t="s">
        <v>215</v>
      </c>
      <c r="F7375" s="52" t="s">
        <v>216</v>
      </c>
      <c r="G7375" s="52" t="s">
        <v>124</v>
      </c>
      <c r="H7375" s="52" t="s">
        <v>124</v>
      </c>
      <c r="I7375" s="52" t="s">
        <v>42</v>
      </c>
      <c r="J7375" s="52" t="s">
        <v>261</v>
      </c>
      <c r="K7375" s="52" t="s">
        <v>261</v>
      </c>
      <c r="L7375" s="52" t="s">
        <v>43</v>
      </c>
      <c r="M7375" s="52" t="s">
        <v>44</v>
      </c>
      <c r="N7375" s="52" t="s">
        <v>150</v>
      </c>
      <c r="O7375" s="52" t="s">
        <v>42</v>
      </c>
      <c r="P7375" s="52" t="s">
        <v>392</v>
      </c>
      <c r="Q7375" s="52" t="s">
        <v>1717</v>
      </c>
      <c r="R7375" s="52" t="s">
        <v>3504</v>
      </c>
      <c r="S7375" s="52">
        <v>201512</v>
      </c>
      <c r="T7375" s="52" t="s">
        <v>52</v>
      </c>
      <c r="U7375" s="54">
        <v>263.92</v>
      </c>
      <c r="V7375" s="54">
        <v>263.92</v>
      </c>
      <c r="W7375" s="52" t="s">
        <v>340</v>
      </c>
      <c r="X7375" s="52" t="s">
        <v>384</v>
      </c>
      <c r="Y7375" s="52" t="s">
        <v>1152</v>
      </c>
      <c r="Z7375" s="52" t="s">
        <v>48</v>
      </c>
      <c r="AA7375" s="52" t="s">
        <v>315</v>
      </c>
      <c r="AB7375" s="52" t="s">
        <v>42</v>
      </c>
      <c r="AC7375" s="52" t="s">
        <v>3505</v>
      </c>
      <c r="AD7375" s="52" t="s">
        <v>146</v>
      </c>
      <c r="AE7375" s="52" t="s">
        <v>1152</v>
      </c>
      <c r="AF7375" s="52" t="s">
        <v>396</v>
      </c>
    </row>
    <row r="7376" spans="1:32" x14ac:dyDescent="0.25">
      <c r="A7376" s="52" t="s">
        <v>35</v>
      </c>
      <c r="B7376" s="52" t="s">
        <v>36</v>
      </c>
      <c r="C7376" s="52" t="s">
        <v>37</v>
      </c>
      <c r="D7376" s="52" t="s">
        <v>121</v>
      </c>
      <c r="E7376" s="52" t="s">
        <v>215</v>
      </c>
      <c r="F7376" s="52" t="s">
        <v>216</v>
      </c>
      <c r="G7376" s="52" t="s">
        <v>124</v>
      </c>
      <c r="H7376" s="52" t="s">
        <v>124</v>
      </c>
      <c r="I7376" s="52" t="s">
        <v>42</v>
      </c>
      <c r="J7376" s="52" t="s">
        <v>261</v>
      </c>
      <c r="K7376" s="52" t="s">
        <v>261</v>
      </c>
      <c r="L7376" s="52" t="s">
        <v>43</v>
      </c>
      <c r="M7376" s="52" t="s">
        <v>44</v>
      </c>
      <c r="N7376" s="52" t="s">
        <v>150</v>
      </c>
      <c r="O7376" s="52" t="s">
        <v>42</v>
      </c>
      <c r="P7376" s="52" t="s">
        <v>392</v>
      </c>
      <c r="Q7376" s="52" t="s">
        <v>1717</v>
      </c>
      <c r="R7376" s="52" t="s">
        <v>3506</v>
      </c>
      <c r="S7376" s="52">
        <v>201512</v>
      </c>
      <c r="T7376" s="52" t="s">
        <v>52</v>
      </c>
      <c r="U7376" s="54">
        <v>221.66</v>
      </c>
      <c r="V7376" s="54">
        <v>221.66</v>
      </c>
      <c r="W7376" s="52" t="s">
        <v>340</v>
      </c>
      <c r="X7376" s="52" t="s">
        <v>384</v>
      </c>
      <c r="Y7376" s="52" t="s">
        <v>1152</v>
      </c>
      <c r="Z7376" s="52" t="s">
        <v>48</v>
      </c>
      <c r="AA7376" s="52" t="s">
        <v>315</v>
      </c>
      <c r="AB7376" s="52" t="s">
        <v>42</v>
      </c>
      <c r="AC7376" s="52" t="s">
        <v>3507</v>
      </c>
      <c r="AD7376" s="52" t="s">
        <v>146</v>
      </c>
      <c r="AE7376" s="52" t="s">
        <v>1152</v>
      </c>
      <c r="AF7376" s="52" t="s">
        <v>396</v>
      </c>
    </row>
    <row r="7377" spans="1:32" x14ac:dyDescent="0.25">
      <c r="A7377" s="52" t="s">
        <v>35</v>
      </c>
      <c r="B7377" s="52" t="s">
        <v>36</v>
      </c>
      <c r="C7377" s="52" t="s">
        <v>37</v>
      </c>
      <c r="D7377" s="52" t="s">
        <v>121</v>
      </c>
      <c r="E7377" s="52" t="s">
        <v>215</v>
      </c>
      <c r="F7377" s="52" t="s">
        <v>216</v>
      </c>
      <c r="G7377" s="52" t="s">
        <v>124</v>
      </c>
      <c r="H7377" s="52" t="s">
        <v>124</v>
      </c>
      <c r="I7377" s="52" t="s">
        <v>42</v>
      </c>
      <c r="J7377" s="52" t="s">
        <v>261</v>
      </c>
      <c r="K7377" s="52" t="s">
        <v>261</v>
      </c>
      <c r="L7377" s="52" t="s">
        <v>43</v>
      </c>
      <c r="M7377" s="52" t="s">
        <v>44</v>
      </c>
      <c r="N7377" s="52" t="s">
        <v>150</v>
      </c>
      <c r="O7377" s="52" t="s">
        <v>42</v>
      </c>
      <c r="P7377" s="52" t="s">
        <v>392</v>
      </c>
      <c r="Q7377" s="52" t="s">
        <v>1717</v>
      </c>
      <c r="R7377" s="52" t="s">
        <v>3511</v>
      </c>
      <c r="S7377" s="52">
        <v>201512</v>
      </c>
      <c r="T7377" s="52" t="s">
        <v>52</v>
      </c>
      <c r="U7377" s="54">
        <v>263.92</v>
      </c>
      <c r="V7377" s="54">
        <v>263.92</v>
      </c>
      <c r="W7377" s="52" t="s">
        <v>340</v>
      </c>
      <c r="X7377" s="52" t="s">
        <v>384</v>
      </c>
      <c r="Y7377" s="52" t="s">
        <v>1152</v>
      </c>
      <c r="Z7377" s="52" t="s">
        <v>48</v>
      </c>
      <c r="AA7377" s="52" t="s">
        <v>315</v>
      </c>
      <c r="AB7377" s="52" t="s">
        <v>42</v>
      </c>
      <c r="AC7377" s="52" t="s">
        <v>3462</v>
      </c>
      <c r="AD7377" s="52" t="s">
        <v>146</v>
      </c>
      <c r="AE7377" s="52" t="s">
        <v>1152</v>
      </c>
      <c r="AF7377" s="52" t="s">
        <v>396</v>
      </c>
    </row>
    <row r="7378" spans="1:32" x14ac:dyDescent="0.25">
      <c r="A7378" s="52" t="s">
        <v>35</v>
      </c>
      <c r="B7378" s="52" t="s">
        <v>36</v>
      </c>
      <c r="C7378" s="52" t="s">
        <v>37</v>
      </c>
      <c r="D7378" s="52" t="s">
        <v>121</v>
      </c>
      <c r="E7378" s="52" t="s">
        <v>122</v>
      </c>
      <c r="F7378" s="52" t="s">
        <v>123</v>
      </c>
      <c r="G7378" s="52" t="s">
        <v>124</v>
      </c>
      <c r="H7378" s="52" t="s">
        <v>124</v>
      </c>
      <c r="I7378" s="52" t="s">
        <v>42</v>
      </c>
      <c r="J7378" s="52" t="s">
        <v>174</v>
      </c>
      <c r="K7378" s="52" t="s">
        <v>174</v>
      </c>
      <c r="L7378" s="52" t="s">
        <v>43</v>
      </c>
      <c r="M7378" s="52" t="s">
        <v>44</v>
      </c>
      <c r="N7378" s="52" t="s">
        <v>180</v>
      </c>
      <c r="O7378" s="52" t="s">
        <v>1138</v>
      </c>
      <c r="P7378" s="52" t="s">
        <v>1152</v>
      </c>
      <c r="Q7378" s="52" t="s">
        <v>645</v>
      </c>
      <c r="R7378" s="52" t="s">
        <v>1152</v>
      </c>
      <c r="S7378" s="52">
        <v>201512</v>
      </c>
      <c r="T7378" s="52" t="s">
        <v>52</v>
      </c>
      <c r="U7378" s="54">
        <v>0</v>
      </c>
      <c r="V7378" s="54">
        <v>165</v>
      </c>
      <c r="W7378" s="52" t="s">
        <v>1152</v>
      </c>
      <c r="X7378" s="52" t="s">
        <v>1152</v>
      </c>
      <c r="Y7378" s="52" t="s">
        <v>1152</v>
      </c>
      <c r="Z7378" s="52" t="s">
        <v>48</v>
      </c>
      <c r="AA7378" s="52" t="s">
        <v>646</v>
      </c>
      <c r="AB7378" s="52" t="s">
        <v>42</v>
      </c>
      <c r="AC7378" s="52" t="s">
        <v>3582</v>
      </c>
      <c r="AD7378" s="52" t="s">
        <v>648</v>
      </c>
      <c r="AE7378" s="52" t="s">
        <v>1152</v>
      </c>
      <c r="AF7378" s="52" t="s">
        <v>1152</v>
      </c>
    </row>
    <row r="7379" spans="1:32" x14ac:dyDescent="0.25">
      <c r="A7379" s="52" t="s">
        <v>35</v>
      </c>
      <c r="B7379" s="52" t="s">
        <v>36</v>
      </c>
      <c r="C7379" s="52" t="s">
        <v>37</v>
      </c>
      <c r="D7379" s="52" t="s">
        <v>121</v>
      </c>
      <c r="E7379" s="52" t="s">
        <v>122</v>
      </c>
      <c r="F7379" s="52" t="s">
        <v>123</v>
      </c>
      <c r="G7379" s="52" t="s">
        <v>124</v>
      </c>
      <c r="H7379" s="52" t="s">
        <v>124</v>
      </c>
      <c r="I7379" s="52" t="s">
        <v>42</v>
      </c>
      <c r="J7379" s="52" t="s">
        <v>174</v>
      </c>
      <c r="K7379" s="52" t="s">
        <v>174</v>
      </c>
      <c r="L7379" s="52" t="s">
        <v>43</v>
      </c>
      <c r="M7379" s="52" t="s">
        <v>44</v>
      </c>
      <c r="N7379" s="52" t="s">
        <v>180</v>
      </c>
      <c r="O7379" s="52" t="s">
        <v>3583</v>
      </c>
      <c r="P7379" s="52" t="s">
        <v>1152</v>
      </c>
      <c r="Q7379" s="52" t="s">
        <v>645</v>
      </c>
      <c r="R7379" s="52" t="s">
        <v>1152</v>
      </c>
      <c r="S7379" s="52">
        <v>201512</v>
      </c>
      <c r="T7379" s="52" t="s">
        <v>52</v>
      </c>
      <c r="U7379" s="54">
        <v>0</v>
      </c>
      <c r="V7379" s="54">
        <v>297</v>
      </c>
      <c r="W7379" s="52" t="s">
        <v>1152</v>
      </c>
      <c r="X7379" s="52" t="s">
        <v>1152</v>
      </c>
      <c r="Y7379" s="52" t="s">
        <v>1152</v>
      </c>
      <c r="Z7379" s="52" t="s">
        <v>48</v>
      </c>
      <c r="AA7379" s="52" t="s">
        <v>646</v>
      </c>
      <c r="AB7379" s="52" t="s">
        <v>42</v>
      </c>
      <c r="AC7379" s="52" t="s">
        <v>3582</v>
      </c>
      <c r="AD7379" s="52" t="s">
        <v>648</v>
      </c>
      <c r="AE7379" s="52" t="s">
        <v>1152</v>
      </c>
      <c r="AF7379" s="52" t="s">
        <v>1152</v>
      </c>
    </row>
    <row r="7380" spans="1:32" x14ac:dyDescent="0.25">
      <c r="A7380" s="52" t="s">
        <v>35</v>
      </c>
      <c r="B7380" s="52" t="s">
        <v>36</v>
      </c>
      <c r="C7380" s="52" t="s">
        <v>37</v>
      </c>
      <c r="D7380" s="52" t="s">
        <v>121</v>
      </c>
      <c r="E7380" s="52" t="s">
        <v>122</v>
      </c>
      <c r="F7380" s="52" t="s">
        <v>123</v>
      </c>
      <c r="G7380" s="52" t="s">
        <v>124</v>
      </c>
      <c r="H7380" s="52" t="s">
        <v>124</v>
      </c>
      <c r="I7380" s="52" t="s">
        <v>42</v>
      </c>
      <c r="J7380" s="52" t="s">
        <v>174</v>
      </c>
      <c r="K7380" s="52" t="s">
        <v>174</v>
      </c>
      <c r="L7380" s="52" t="s">
        <v>43</v>
      </c>
      <c r="M7380" s="52" t="s">
        <v>44</v>
      </c>
      <c r="N7380" s="52" t="s">
        <v>180</v>
      </c>
      <c r="O7380" s="52" t="s">
        <v>42</v>
      </c>
      <c r="P7380" s="52" t="s">
        <v>1152</v>
      </c>
      <c r="Q7380" s="52" t="s">
        <v>645</v>
      </c>
      <c r="R7380" s="52" t="s">
        <v>1152</v>
      </c>
      <c r="S7380" s="52">
        <v>201512</v>
      </c>
      <c r="T7380" s="52" t="s">
        <v>52</v>
      </c>
      <c r="U7380" s="54">
        <v>0</v>
      </c>
      <c r="V7380" s="54">
        <v>5584</v>
      </c>
      <c r="W7380" s="52" t="s">
        <v>1152</v>
      </c>
      <c r="X7380" s="52" t="s">
        <v>1152</v>
      </c>
      <c r="Y7380" s="52" t="s">
        <v>1152</v>
      </c>
      <c r="Z7380" s="52" t="s">
        <v>48</v>
      </c>
      <c r="AA7380" s="52" t="s">
        <v>646</v>
      </c>
      <c r="AB7380" s="52" t="s">
        <v>42</v>
      </c>
      <c r="AC7380" s="52" t="s">
        <v>3582</v>
      </c>
      <c r="AD7380" s="52" t="s">
        <v>648</v>
      </c>
      <c r="AE7380" s="52" t="s">
        <v>1152</v>
      </c>
      <c r="AF7380" s="52" t="s">
        <v>1152</v>
      </c>
    </row>
    <row r="7381" spans="1:32" x14ac:dyDescent="0.25">
      <c r="A7381" s="52" t="s">
        <v>35</v>
      </c>
      <c r="B7381" s="52" t="s">
        <v>36</v>
      </c>
      <c r="C7381" s="52" t="s">
        <v>37</v>
      </c>
      <c r="D7381" s="52" t="s">
        <v>121</v>
      </c>
      <c r="E7381" s="52" t="s">
        <v>122</v>
      </c>
      <c r="F7381" s="52" t="s">
        <v>123</v>
      </c>
      <c r="G7381" s="52" t="s">
        <v>124</v>
      </c>
      <c r="H7381" s="52" t="s">
        <v>124</v>
      </c>
      <c r="I7381" s="52" t="s">
        <v>42</v>
      </c>
      <c r="J7381" s="52" t="s">
        <v>174</v>
      </c>
      <c r="K7381" s="52" t="s">
        <v>174</v>
      </c>
      <c r="L7381" s="52" t="s">
        <v>43</v>
      </c>
      <c r="M7381" s="52" t="s">
        <v>44</v>
      </c>
      <c r="N7381" s="52" t="s">
        <v>180</v>
      </c>
      <c r="O7381" s="52" t="s">
        <v>3584</v>
      </c>
      <c r="P7381" s="52" t="s">
        <v>1152</v>
      </c>
      <c r="Q7381" s="52" t="s">
        <v>645</v>
      </c>
      <c r="R7381" s="52" t="s">
        <v>1152</v>
      </c>
      <c r="S7381" s="52">
        <v>201512</v>
      </c>
      <c r="T7381" s="52" t="s">
        <v>52</v>
      </c>
      <c r="U7381" s="54">
        <v>0</v>
      </c>
      <c r="V7381" s="54">
        <v>880</v>
      </c>
      <c r="W7381" s="52" t="s">
        <v>1152</v>
      </c>
      <c r="X7381" s="52" t="s">
        <v>1152</v>
      </c>
      <c r="Y7381" s="52" t="s">
        <v>1152</v>
      </c>
      <c r="Z7381" s="52" t="s">
        <v>48</v>
      </c>
      <c r="AA7381" s="52" t="s">
        <v>646</v>
      </c>
      <c r="AB7381" s="52" t="s">
        <v>42</v>
      </c>
      <c r="AC7381" s="52" t="s">
        <v>3582</v>
      </c>
      <c r="AD7381" s="52" t="s">
        <v>648</v>
      </c>
      <c r="AE7381" s="52" t="s">
        <v>1152</v>
      </c>
      <c r="AF7381" s="52" t="s">
        <v>1152</v>
      </c>
    </row>
    <row r="7382" spans="1:32" x14ac:dyDescent="0.25">
      <c r="A7382" s="52" t="s">
        <v>35</v>
      </c>
      <c r="B7382" s="52" t="s">
        <v>36</v>
      </c>
      <c r="C7382" s="52" t="s">
        <v>37</v>
      </c>
      <c r="D7382" s="52" t="s">
        <v>121</v>
      </c>
      <c r="E7382" s="52" t="s">
        <v>122</v>
      </c>
      <c r="F7382" s="52" t="s">
        <v>123</v>
      </c>
      <c r="G7382" s="52" t="s">
        <v>124</v>
      </c>
      <c r="H7382" s="52" t="s">
        <v>124</v>
      </c>
      <c r="I7382" s="52" t="s">
        <v>42</v>
      </c>
      <c r="J7382" s="52" t="s">
        <v>174</v>
      </c>
      <c r="K7382" s="52" t="s">
        <v>174</v>
      </c>
      <c r="L7382" s="52" t="s">
        <v>43</v>
      </c>
      <c r="M7382" s="52" t="s">
        <v>44</v>
      </c>
      <c r="N7382" s="52" t="s">
        <v>180</v>
      </c>
      <c r="O7382" s="52" t="s">
        <v>3585</v>
      </c>
      <c r="P7382" s="52" t="s">
        <v>1152</v>
      </c>
      <c r="Q7382" s="52" t="s">
        <v>645</v>
      </c>
      <c r="R7382" s="52" t="s">
        <v>1152</v>
      </c>
      <c r="S7382" s="52">
        <v>201512</v>
      </c>
      <c r="T7382" s="52" t="s">
        <v>52</v>
      </c>
      <c r="U7382" s="54">
        <v>0</v>
      </c>
      <c r="V7382" s="54">
        <v>1254</v>
      </c>
      <c r="W7382" s="52" t="s">
        <v>1152</v>
      </c>
      <c r="X7382" s="52" t="s">
        <v>1152</v>
      </c>
      <c r="Y7382" s="52" t="s">
        <v>1152</v>
      </c>
      <c r="Z7382" s="52" t="s">
        <v>48</v>
      </c>
      <c r="AA7382" s="52" t="s">
        <v>646</v>
      </c>
      <c r="AB7382" s="52" t="s">
        <v>42</v>
      </c>
      <c r="AC7382" s="52" t="s">
        <v>3582</v>
      </c>
      <c r="AD7382" s="52" t="s">
        <v>648</v>
      </c>
      <c r="AE7382" s="52" t="s">
        <v>1152</v>
      </c>
      <c r="AF7382" s="52" t="s">
        <v>1152</v>
      </c>
    </row>
    <row r="7383" spans="1:32" x14ac:dyDescent="0.25">
      <c r="A7383" s="52" t="s">
        <v>35</v>
      </c>
      <c r="B7383" s="52" t="s">
        <v>36</v>
      </c>
      <c r="C7383" s="52" t="s">
        <v>37</v>
      </c>
      <c r="D7383" s="52" t="s">
        <v>121</v>
      </c>
      <c r="E7383" s="52" t="s">
        <v>122</v>
      </c>
      <c r="F7383" s="52" t="s">
        <v>123</v>
      </c>
      <c r="G7383" s="52" t="s">
        <v>124</v>
      </c>
      <c r="H7383" s="52" t="s">
        <v>124</v>
      </c>
      <c r="I7383" s="52" t="s">
        <v>42</v>
      </c>
      <c r="J7383" s="52" t="s">
        <v>174</v>
      </c>
      <c r="K7383" s="52" t="s">
        <v>174</v>
      </c>
      <c r="L7383" s="52" t="s">
        <v>43</v>
      </c>
      <c r="M7383" s="52" t="s">
        <v>44</v>
      </c>
      <c r="N7383" s="52" t="s">
        <v>180</v>
      </c>
      <c r="O7383" s="52" t="s">
        <v>3357</v>
      </c>
      <c r="P7383" s="52" t="s">
        <v>1152</v>
      </c>
      <c r="Q7383" s="52" t="s">
        <v>645</v>
      </c>
      <c r="R7383" s="52" t="s">
        <v>1152</v>
      </c>
      <c r="S7383" s="52">
        <v>201512</v>
      </c>
      <c r="T7383" s="52" t="s">
        <v>52</v>
      </c>
      <c r="U7383" s="54">
        <v>0</v>
      </c>
      <c r="V7383" s="54">
        <v>429.12</v>
      </c>
      <c r="W7383" s="52" t="s">
        <v>1152</v>
      </c>
      <c r="X7383" s="52" t="s">
        <v>1152</v>
      </c>
      <c r="Y7383" s="52" t="s">
        <v>1152</v>
      </c>
      <c r="Z7383" s="52" t="s">
        <v>48</v>
      </c>
      <c r="AA7383" s="52" t="s">
        <v>646</v>
      </c>
      <c r="AB7383" s="52" t="s">
        <v>42</v>
      </c>
      <c r="AC7383" s="52" t="s">
        <v>3582</v>
      </c>
      <c r="AD7383" s="52" t="s">
        <v>648</v>
      </c>
      <c r="AE7383" s="52" t="s">
        <v>1152</v>
      </c>
      <c r="AF7383" s="52" t="s">
        <v>1152</v>
      </c>
    </row>
    <row r="7384" spans="1:32" x14ac:dyDescent="0.25">
      <c r="A7384" s="52" t="s">
        <v>35</v>
      </c>
      <c r="B7384" s="52" t="s">
        <v>36</v>
      </c>
      <c r="C7384" s="52" t="s">
        <v>37</v>
      </c>
      <c r="D7384" s="52" t="s">
        <v>121</v>
      </c>
      <c r="E7384" s="52" t="s">
        <v>122</v>
      </c>
      <c r="F7384" s="52" t="s">
        <v>123</v>
      </c>
      <c r="G7384" s="52" t="s">
        <v>124</v>
      </c>
      <c r="H7384" s="52" t="s">
        <v>124</v>
      </c>
      <c r="I7384" s="52" t="s">
        <v>42</v>
      </c>
      <c r="J7384" s="52" t="s">
        <v>182</v>
      </c>
      <c r="K7384" s="52" t="s">
        <v>182</v>
      </c>
      <c r="L7384" s="52" t="s">
        <v>43</v>
      </c>
      <c r="M7384" s="52" t="s">
        <v>44</v>
      </c>
      <c r="N7384" s="52" t="s">
        <v>180</v>
      </c>
      <c r="O7384" s="52" t="s">
        <v>3590</v>
      </c>
      <c r="P7384" s="52" t="s">
        <v>1152</v>
      </c>
      <c r="Q7384" s="52" t="s">
        <v>645</v>
      </c>
      <c r="R7384" s="52" t="s">
        <v>1152</v>
      </c>
      <c r="S7384" s="52">
        <v>201512</v>
      </c>
      <c r="T7384" s="52" t="s">
        <v>52</v>
      </c>
      <c r="U7384" s="54">
        <v>0</v>
      </c>
      <c r="V7384" s="54">
        <v>246.66</v>
      </c>
      <c r="W7384" s="52" t="s">
        <v>1152</v>
      </c>
      <c r="X7384" s="52" t="s">
        <v>1152</v>
      </c>
      <c r="Y7384" s="52" t="s">
        <v>1152</v>
      </c>
      <c r="Z7384" s="52" t="s">
        <v>48</v>
      </c>
      <c r="AA7384" s="52" t="s">
        <v>646</v>
      </c>
      <c r="AB7384" s="52" t="s">
        <v>42</v>
      </c>
      <c r="AC7384" s="52" t="s">
        <v>3582</v>
      </c>
      <c r="AD7384" s="52" t="s">
        <v>648</v>
      </c>
      <c r="AE7384" s="52" t="s">
        <v>1152</v>
      </c>
      <c r="AF7384" s="52" t="s">
        <v>1152</v>
      </c>
    </row>
    <row r="7385" spans="1:32" x14ac:dyDescent="0.25">
      <c r="A7385" s="52" t="s">
        <v>35</v>
      </c>
      <c r="B7385" s="52" t="s">
        <v>36</v>
      </c>
      <c r="C7385" s="52" t="s">
        <v>37</v>
      </c>
      <c r="D7385" s="52" t="s">
        <v>121</v>
      </c>
      <c r="E7385" s="52" t="s">
        <v>122</v>
      </c>
      <c r="F7385" s="52" t="s">
        <v>123</v>
      </c>
      <c r="G7385" s="52" t="s">
        <v>124</v>
      </c>
      <c r="H7385" s="52" t="s">
        <v>124</v>
      </c>
      <c r="I7385" s="52" t="s">
        <v>42</v>
      </c>
      <c r="J7385" s="52" t="s">
        <v>182</v>
      </c>
      <c r="K7385" s="52" t="s">
        <v>182</v>
      </c>
      <c r="L7385" s="52" t="s">
        <v>43</v>
      </c>
      <c r="M7385" s="52" t="s">
        <v>44</v>
      </c>
      <c r="N7385" s="52" t="s">
        <v>180</v>
      </c>
      <c r="O7385" s="52" t="s">
        <v>42</v>
      </c>
      <c r="P7385" s="52" t="s">
        <v>1152</v>
      </c>
      <c r="Q7385" s="52" t="s">
        <v>645</v>
      </c>
      <c r="R7385" s="52" t="s">
        <v>1152</v>
      </c>
      <c r="S7385" s="52">
        <v>201512</v>
      </c>
      <c r="T7385" s="52" t="s">
        <v>52</v>
      </c>
      <c r="U7385" s="54">
        <v>0</v>
      </c>
      <c r="V7385" s="54">
        <v>25687.83</v>
      </c>
      <c r="W7385" s="52" t="s">
        <v>1152</v>
      </c>
      <c r="X7385" s="52" t="s">
        <v>1152</v>
      </c>
      <c r="Y7385" s="52" t="s">
        <v>1152</v>
      </c>
      <c r="Z7385" s="52" t="s">
        <v>48</v>
      </c>
      <c r="AA7385" s="52" t="s">
        <v>646</v>
      </c>
      <c r="AB7385" s="52" t="s">
        <v>42</v>
      </c>
      <c r="AC7385" s="52" t="s">
        <v>3582</v>
      </c>
      <c r="AD7385" s="52" t="s">
        <v>648</v>
      </c>
      <c r="AE7385" s="52" t="s">
        <v>1152</v>
      </c>
      <c r="AF7385" s="52" t="s">
        <v>1152</v>
      </c>
    </row>
    <row r="7386" spans="1:32" x14ac:dyDescent="0.25">
      <c r="A7386" s="52" t="s">
        <v>35</v>
      </c>
      <c r="B7386" s="52" t="s">
        <v>36</v>
      </c>
      <c r="C7386" s="52" t="s">
        <v>37</v>
      </c>
      <c r="D7386" s="52" t="s">
        <v>121</v>
      </c>
      <c r="E7386" s="52" t="s">
        <v>122</v>
      </c>
      <c r="F7386" s="52" t="s">
        <v>123</v>
      </c>
      <c r="G7386" s="52" t="s">
        <v>124</v>
      </c>
      <c r="H7386" s="52" t="s">
        <v>124</v>
      </c>
      <c r="I7386" s="52" t="s">
        <v>42</v>
      </c>
      <c r="J7386" s="52" t="s">
        <v>182</v>
      </c>
      <c r="K7386" s="52" t="s">
        <v>182</v>
      </c>
      <c r="L7386" s="52" t="s">
        <v>43</v>
      </c>
      <c r="M7386" s="52" t="s">
        <v>44</v>
      </c>
      <c r="N7386" s="52" t="s">
        <v>180</v>
      </c>
      <c r="O7386" s="52" t="s">
        <v>3591</v>
      </c>
      <c r="P7386" s="52" t="s">
        <v>1152</v>
      </c>
      <c r="Q7386" s="52" t="s">
        <v>645</v>
      </c>
      <c r="R7386" s="52" t="s">
        <v>1152</v>
      </c>
      <c r="S7386" s="52">
        <v>201512</v>
      </c>
      <c r="T7386" s="52" t="s">
        <v>52</v>
      </c>
      <c r="U7386" s="54">
        <v>0</v>
      </c>
      <c r="V7386" s="54">
        <v>706.08</v>
      </c>
      <c r="W7386" s="52" t="s">
        <v>1152</v>
      </c>
      <c r="X7386" s="52" t="s">
        <v>1152</v>
      </c>
      <c r="Y7386" s="52" t="s">
        <v>1152</v>
      </c>
      <c r="Z7386" s="52" t="s">
        <v>48</v>
      </c>
      <c r="AA7386" s="52" t="s">
        <v>646</v>
      </c>
      <c r="AB7386" s="52" t="s">
        <v>42</v>
      </c>
      <c r="AC7386" s="52" t="s">
        <v>3582</v>
      </c>
      <c r="AD7386" s="52" t="s">
        <v>648</v>
      </c>
      <c r="AE7386" s="52" t="s">
        <v>1152</v>
      </c>
      <c r="AF7386" s="52" t="s">
        <v>1152</v>
      </c>
    </row>
    <row r="7387" spans="1:32" x14ac:dyDescent="0.25">
      <c r="A7387" s="52" t="s">
        <v>35</v>
      </c>
      <c r="B7387" s="52" t="s">
        <v>36</v>
      </c>
      <c r="C7387" s="52" t="s">
        <v>37</v>
      </c>
      <c r="D7387" s="52" t="s">
        <v>121</v>
      </c>
      <c r="E7387" s="52" t="s">
        <v>122</v>
      </c>
      <c r="F7387" s="52" t="s">
        <v>123</v>
      </c>
      <c r="G7387" s="52" t="s">
        <v>124</v>
      </c>
      <c r="H7387" s="52" t="s">
        <v>124</v>
      </c>
      <c r="I7387" s="52" t="s">
        <v>42</v>
      </c>
      <c r="J7387" s="52" t="s">
        <v>182</v>
      </c>
      <c r="K7387" s="52" t="s">
        <v>182</v>
      </c>
      <c r="L7387" s="52" t="s">
        <v>43</v>
      </c>
      <c r="M7387" s="52" t="s">
        <v>44</v>
      </c>
      <c r="N7387" s="52" t="s">
        <v>180</v>
      </c>
      <c r="O7387" s="52" t="s">
        <v>3584</v>
      </c>
      <c r="P7387" s="52" t="s">
        <v>1152</v>
      </c>
      <c r="Q7387" s="52" t="s">
        <v>645</v>
      </c>
      <c r="R7387" s="52" t="s">
        <v>1152</v>
      </c>
      <c r="S7387" s="52">
        <v>201512</v>
      </c>
      <c r="T7387" s="52" t="s">
        <v>52</v>
      </c>
      <c r="U7387" s="54">
        <v>0</v>
      </c>
      <c r="V7387" s="54">
        <v>7558.56</v>
      </c>
      <c r="W7387" s="52" t="s">
        <v>1152</v>
      </c>
      <c r="X7387" s="52" t="s">
        <v>1152</v>
      </c>
      <c r="Y7387" s="52" t="s">
        <v>1152</v>
      </c>
      <c r="Z7387" s="52" t="s">
        <v>48</v>
      </c>
      <c r="AA7387" s="52" t="s">
        <v>646</v>
      </c>
      <c r="AB7387" s="52" t="s">
        <v>42</v>
      </c>
      <c r="AC7387" s="52" t="s">
        <v>3582</v>
      </c>
      <c r="AD7387" s="52" t="s">
        <v>648</v>
      </c>
      <c r="AE7387" s="52" t="s">
        <v>1152</v>
      </c>
      <c r="AF7387" s="52" t="s">
        <v>1152</v>
      </c>
    </row>
    <row r="7388" spans="1:32" x14ac:dyDescent="0.25">
      <c r="A7388" s="52" t="s">
        <v>35</v>
      </c>
      <c r="B7388" s="52" t="s">
        <v>36</v>
      </c>
      <c r="C7388" s="52" t="s">
        <v>37</v>
      </c>
      <c r="D7388" s="52" t="s">
        <v>121</v>
      </c>
      <c r="E7388" s="52" t="s">
        <v>122</v>
      </c>
      <c r="F7388" s="52" t="s">
        <v>123</v>
      </c>
      <c r="G7388" s="52" t="s">
        <v>124</v>
      </c>
      <c r="H7388" s="52" t="s">
        <v>124</v>
      </c>
      <c r="I7388" s="52" t="s">
        <v>42</v>
      </c>
      <c r="J7388" s="52" t="s">
        <v>182</v>
      </c>
      <c r="K7388" s="52" t="s">
        <v>182</v>
      </c>
      <c r="L7388" s="52" t="s">
        <v>43</v>
      </c>
      <c r="M7388" s="52" t="s">
        <v>44</v>
      </c>
      <c r="N7388" s="52" t="s">
        <v>180</v>
      </c>
      <c r="O7388" s="52" t="s">
        <v>1138</v>
      </c>
      <c r="P7388" s="52" t="s">
        <v>1152</v>
      </c>
      <c r="Q7388" s="52" t="s">
        <v>645</v>
      </c>
      <c r="R7388" s="52" t="s">
        <v>1152</v>
      </c>
      <c r="S7388" s="52">
        <v>201512</v>
      </c>
      <c r="T7388" s="52" t="s">
        <v>52</v>
      </c>
      <c r="U7388" s="54">
        <v>0</v>
      </c>
      <c r="V7388" s="54">
        <v>2135.5700000000002</v>
      </c>
      <c r="W7388" s="52" t="s">
        <v>1152</v>
      </c>
      <c r="X7388" s="52" t="s">
        <v>1152</v>
      </c>
      <c r="Y7388" s="52" t="s">
        <v>1152</v>
      </c>
      <c r="Z7388" s="52" t="s">
        <v>48</v>
      </c>
      <c r="AA7388" s="52" t="s">
        <v>646</v>
      </c>
      <c r="AB7388" s="52" t="s">
        <v>42</v>
      </c>
      <c r="AC7388" s="52" t="s">
        <v>3582</v>
      </c>
      <c r="AD7388" s="52" t="s">
        <v>648</v>
      </c>
      <c r="AE7388" s="52" t="s">
        <v>1152</v>
      </c>
      <c r="AF7388" s="52" t="s">
        <v>1152</v>
      </c>
    </row>
    <row r="7389" spans="1:32" x14ac:dyDescent="0.25">
      <c r="A7389" s="52" t="s">
        <v>35</v>
      </c>
      <c r="B7389" s="52" t="s">
        <v>36</v>
      </c>
      <c r="C7389" s="52" t="s">
        <v>37</v>
      </c>
      <c r="D7389" s="52" t="s">
        <v>121</v>
      </c>
      <c r="E7389" s="52" t="s">
        <v>122</v>
      </c>
      <c r="F7389" s="52" t="s">
        <v>123</v>
      </c>
      <c r="G7389" s="52" t="s">
        <v>124</v>
      </c>
      <c r="H7389" s="52" t="s">
        <v>124</v>
      </c>
      <c r="I7389" s="52" t="s">
        <v>42</v>
      </c>
      <c r="J7389" s="52" t="s">
        <v>182</v>
      </c>
      <c r="K7389" s="52" t="s">
        <v>182</v>
      </c>
      <c r="L7389" s="52" t="s">
        <v>43</v>
      </c>
      <c r="M7389" s="52" t="s">
        <v>44</v>
      </c>
      <c r="N7389" s="52" t="s">
        <v>180</v>
      </c>
      <c r="O7389" s="52" t="s">
        <v>3592</v>
      </c>
      <c r="P7389" s="52" t="s">
        <v>1152</v>
      </c>
      <c r="Q7389" s="52" t="s">
        <v>645</v>
      </c>
      <c r="R7389" s="52" t="s">
        <v>1152</v>
      </c>
      <c r="S7389" s="52">
        <v>201512</v>
      </c>
      <c r="T7389" s="52" t="s">
        <v>52</v>
      </c>
      <c r="U7389" s="54">
        <v>0</v>
      </c>
      <c r="V7389" s="54">
        <v>2544.08</v>
      </c>
      <c r="W7389" s="52" t="s">
        <v>1152</v>
      </c>
      <c r="X7389" s="52" t="s">
        <v>1152</v>
      </c>
      <c r="Y7389" s="52" t="s">
        <v>1152</v>
      </c>
      <c r="Z7389" s="52" t="s">
        <v>48</v>
      </c>
      <c r="AA7389" s="52" t="s">
        <v>646</v>
      </c>
      <c r="AB7389" s="52" t="s">
        <v>42</v>
      </c>
      <c r="AC7389" s="52" t="s">
        <v>3582</v>
      </c>
      <c r="AD7389" s="52" t="s">
        <v>648</v>
      </c>
      <c r="AE7389" s="52" t="s">
        <v>1152</v>
      </c>
      <c r="AF7389" s="52" t="s">
        <v>1152</v>
      </c>
    </row>
    <row r="7390" spans="1:32" x14ac:dyDescent="0.25">
      <c r="A7390" s="52" t="s">
        <v>35</v>
      </c>
      <c r="B7390" s="52" t="s">
        <v>36</v>
      </c>
      <c r="C7390" s="52" t="s">
        <v>37</v>
      </c>
      <c r="D7390" s="52" t="s">
        <v>121</v>
      </c>
      <c r="E7390" s="52" t="s">
        <v>122</v>
      </c>
      <c r="F7390" s="52" t="s">
        <v>123</v>
      </c>
      <c r="G7390" s="52" t="s">
        <v>124</v>
      </c>
      <c r="H7390" s="52" t="s">
        <v>124</v>
      </c>
      <c r="I7390" s="52" t="s">
        <v>42</v>
      </c>
      <c r="J7390" s="52" t="s">
        <v>182</v>
      </c>
      <c r="K7390" s="52" t="s">
        <v>182</v>
      </c>
      <c r="L7390" s="52" t="s">
        <v>43</v>
      </c>
      <c r="M7390" s="52" t="s">
        <v>44</v>
      </c>
      <c r="N7390" s="52" t="s">
        <v>180</v>
      </c>
      <c r="O7390" s="52" t="s">
        <v>3593</v>
      </c>
      <c r="P7390" s="52" t="s">
        <v>1152</v>
      </c>
      <c r="Q7390" s="52" t="s">
        <v>645</v>
      </c>
      <c r="R7390" s="52" t="s">
        <v>1152</v>
      </c>
      <c r="S7390" s="52">
        <v>201512</v>
      </c>
      <c r="T7390" s="52" t="s">
        <v>52</v>
      </c>
      <c r="U7390" s="54">
        <v>0</v>
      </c>
      <c r="V7390" s="54">
        <v>225.01</v>
      </c>
      <c r="W7390" s="52" t="s">
        <v>1152</v>
      </c>
      <c r="X7390" s="52" t="s">
        <v>1152</v>
      </c>
      <c r="Y7390" s="52" t="s">
        <v>1152</v>
      </c>
      <c r="Z7390" s="52" t="s">
        <v>48</v>
      </c>
      <c r="AA7390" s="52" t="s">
        <v>646</v>
      </c>
      <c r="AB7390" s="52" t="s">
        <v>42</v>
      </c>
      <c r="AC7390" s="52" t="s">
        <v>3582</v>
      </c>
      <c r="AD7390" s="52" t="s">
        <v>648</v>
      </c>
      <c r="AE7390" s="52" t="s">
        <v>1152</v>
      </c>
      <c r="AF7390" s="52" t="s">
        <v>1152</v>
      </c>
    </row>
    <row r="7391" spans="1:32" x14ac:dyDescent="0.25">
      <c r="A7391" s="52" t="s">
        <v>35</v>
      </c>
      <c r="B7391" s="52" t="s">
        <v>36</v>
      </c>
      <c r="C7391" s="52" t="s">
        <v>37</v>
      </c>
      <c r="D7391" s="52" t="s">
        <v>121</v>
      </c>
      <c r="E7391" s="52" t="s">
        <v>122</v>
      </c>
      <c r="F7391" s="52" t="s">
        <v>123</v>
      </c>
      <c r="G7391" s="52" t="s">
        <v>124</v>
      </c>
      <c r="H7391" s="52" t="s">
        <v>124</v>
      </c>
      <c r="I7391" s="52" t="s">
        <v>42</v>
      </c>
      <c r="J7391" s="52" t="s">
        <v>182</v>
      </c>
      <c r="K7391" s="52" t="s">
        <v>182</v>
      </c>
      <c r="L7391" s="52" t="s">
        <v>43</v>
      </c>
      <c r="M7391" s="52" t="s">
        <v>44</v>
      </c>
      <c r="N7391" s="52" t="s">
        <v>180</v>
      </c>
      <c r="O7391" s="52" t="s">
        <v>3594</v>
      </c>
      <c r="P7391" s="52" t="s">
        <v>1152</v>
      </c>
      <c r="Q7391" s="52" t="s">
        <v>645</v>
      </c>
      <c r="R7391" s="52" t="s">
        <v>1152</v>
      </c>
      <c r="S7391" s="52">
        <v>201512</v>
      </c>
      <c r="T7391" s="52" t="s">
        <v>52</v>
      </c>
      <c r="U7391" s="54">
        <v>0</v>
      </c>
      <c r="V7391" s="54">
        <v>3578.28</v>
      </c>
      <c r="W7391" s="52" t="s">
        <v>1152</v>
      </c>
      <c r="X7391" s="52" t="s">
        <v>1152</v>
      </c>
      <c r="Y7391" s="52" t="s">
        <v>1152</v>
      </c>
      <c r="Z7391" s="52" t="s">
        <v>48</v>
      </c>
      <c r="AA7391" s="52" t="s">
        <v>646</v>
      </c>
      <c r="AB7391" s="52" t="s">
        <v>42</v>
      </c>
      <c r="AC7391" s="52" t="s">
        <v>3582</v>
      </c>
      <c r="AD7391" s="52" t="s">
        <v>648</v>
      </c>
      <c r="AE7391" s="52" t="s">
        <v>1152</v>
      </c>
      <c r="AF7391" s="52" t="s">
        <v>1152</v>
      </c>
    </row>
    <row r="7392" spans="1:32" x14ac:dyDescent="0.25">
      <c r="A7392" s="52" t="s">
        <v>35</v>
      </c>
      <c r="B7392" s="52">
        <v>1</v>
      </c>
      <c r="C7392" s="52">
        <v>21</v>
      </c>
      <c r="D7392" s="52">
        <v>908</v>
      </c>
      <c r="E7392" s="52" t="s">
        <v>122</v>
      </c>
      <c r="F7392" s="52" t="s">
        <v>123</v>
      </c>
      <c r="G7392" s="52">
        <v>20</v>
      </c>
      <c r="H7392" s="52">
        <v>20</v>
      </c>
      <c r="I7392" s="52" t="s">
        <v>42</v>
      </c>
      <c r="J7392" s="52" t="s">
        <v>500</v>
      </c>
      <c r="K7392" s="52" t="s">
        <v>500</v>
      </c>
      <c r="L7392" s="52">
        <v>1</v>
      </c>
      <c r="M7392" s="52" t="s">
        <v>44</v>
      </c>
      <c r="N7392" s="52" t="s">
        <v>162</v>
      </c>
      <c r="O7392" s="52" t="s">
        <v>1534</v>
      </c>
      <c r="Q7392" s="52" t="s">
        <v>806</v>
      </c>
      <c r="S7392" s="52">
        <v>201601</v>
      </c>
      <c r="T7392" s="52" t="s">
        <v>47</v>
      </c>
      <c r="U7392" s="54">
        <v>0</v>
      </c>
      <c r="V7392" s="54">
        <v>-4000</v>
      </c>
      <c r="X7392" s="52">
        <v>634553</v>
      </c>
      <c r="Z7392" s="52" t="s">
        <v>48</v>
      </c>
      <c r="AA7392" s="52" t="s">
        <v>2481</v>
      </c>
      <c r="AB7392" s="52" t="s">
        <v>42</v>
      </c>
      <c r="AC7392" s="52" t="s">
        <v>3596</v>
      </c>
      <c r="AD7392" s="52" t="s">
        <v>51</v>
      </c>
    </row>
    <row r="7393" spans="1:30" x14ac:dyDescent="0.25">
      <c r="A7393" s="52" t="s">
        <v>35</v>
      </c>
      <c r="B7393" s="52">
        <v>1</v>
      </c>
      <c r="C7393" s="52">
        <v>21</v>
      </c>
      <c r="D7393" s="52">
        <v>908</v>
      </c>
      <c r="E7393" s="52" t="s">
        <v>122</v>
      </c>
      <c r="F7393" s="52" t="s">
        <v>123</v>
      </c>
      <c r="G7393" s="52">
        <v>20</v>
      </c>
      <c r="H7393" s="52">
        <v>20</v>
      </c>
      <c r="I7393" s="52" t="s">
        <v>42</v>
      </c>
      <c r="J7393" s="52" t="s">
        <v>500</v>
      </c>
      <c r="K7393" s="52" t="s">
        <v>500</v>
      </c>
      <c r="L7393" s="52">
        <v>1</v>
      </c>
      <c r="M7393" s="52" t="s">
        <v>44</v>
      </c>
      <c r="N7393" s="52" t="s">
        <v>162</v>
      </c>
      <c r="O7393" s="52" t="s">
        <v>1534</v>
      </c>
      <c r="Q7393" s="52" t="s">
        <v>806</v>
      </c>
      <c r="S7393" s="52">
        <v>201601</v>
      </c>
      <c r="T7393" s="52" t="s">
        <v>47</v>
      </c>
      <c r="U7393" s="54">
        <v>0</v>
      </c>
      <c r="V7393" s="54">
        <v>-10891.28</v>
      </c>
      <c r="X7393" s="52">
        <v>634553</v>
      </c>
      <c r="Z7393" s="52" t="s">
        <v>48</v>
      </c>
      <c r="AA7393" s="52" t="s">
        <v>2481</v>
      </c>
      <c r="AB7393" s="52" t="s">
        <v>42</v>
      </c>
      <c r="AC7393" s="52" t="s">
        <v>3596</v>
      </c>
      <c r="AD7393" s="52" t="s">
        <v>51</v>
      </c>
    </row>
    <row r="7394" spans="1:30" x14ac:dyDescent="0.25">
      <c r="A7394" s="52" t="s">
        <v>35</v>
      </c>
      <c r="B7394" s="52">
        <v>1</v>
      </c>
      <c r="C7394" s="52">
        <v>21</v>
      </c>
      <c r="D7394" s="52">
        <v>908</v>
      </c>
      <c r="E7394" s="52" t="s">
        <v>122</v>
      </c>
      <c r="F7394" s="52" t="s">
        <v>123</v>
      </c>
      <c r="G7394" s="52">
        <v>20</v>
      </c>
      <c r="H7394" s="52">
        <v>20</v>
      </c>
      <c r="I7394" s="52" t="s">
        <v>42</v>
      </c>
      <c r="J7394" s="52" t="s">
        <v>500</v>
      </c>
      <c r="K7394" s="52" t="s">
        <v>500</v>
      </c>
      <c r="L7394" s="52">
        <v>1</v>
      </c>
      <c r="M7394" s="52" t="s">
        <v>44</v>
      </c>
      <c r="N7394" s="52" t="s">
        <v>162</v>
      </c>
      <c r="O7394" s="52" t="s">
        <v>1534</v>
      </c>
      <c r="Q7394" s="52" t="s">
        <v>806</v>
      </c>
      <c r="S7394" s="52">
        <v>201601</v>
      </c>
      <c r="T7394" s="52" t="s">
        <v>52</v>
      </c>
      <c r="U7394" s="54">
        <v>0</v>
      </c>
      <c r="V7394" s="54">
        <v>13107.36</v>
      </c>
      <c r="X7394" s="52">
        <v>634553</v>
      </c>
      <c r="Z7394" s="52" t="s">
        <v>48</v>
      </c>
      <c r="AA7394" s="52" t="s">
        <v>2481</v>
      </c>
      <c r="AB7394" s="52" t="s">
        <v>42</v>
      </c>
      <c r="AC7394" s="52" t="s">
        <v>3597</v>
      </c>
      <c r="AD7394" s="52" t="s">
        <v>51</v>
      </c>
    </row>
    <row r="7395" spans="1:30" x14ac:dyDescent="0.25">
      <c r="A7395" s="52" t="s">
        <v>35</v>
      </c>
      <c r="B7395" s="52">
        <v>1</v>
      </c>
      <c r="C7395" s="52">
        <v>21</v>
      </c>
      <c r="D7395" s="52">
        <v>908</v>
      </c>
      <c r="E7395" s="52" t="s">
        <v>122</v>
      </c>
      <c r="F7395" s="52" t="s">
        <v>123</v>
      </c>
      <c r="G7395" s="52">
        <v>20</v>
      </c>
      <c r="H7395" s="52">
        <v>20</v>
      </c>
      <c r="I7395" s="52" t="s">
        <v>42</v>
      </c>
      <c r="J7395" s="52" t="s">
        <v>156</v>
      </c>
      <c r="K7395" s="52" t="s">
        <v>156</v>
      </c>
      <c r="L7395" s="52">
        <v>1</v>
      </c>
      <c r="M7395" s="52" t="s">
        <v>44</v>
      </c>
      <c r="N7395" s="52" t="s">
        <v>150</v>
      </c>
      <c r="O7395" s="52" t="s">
        <v>1534</v>
      </c>
      <c r="Q7395" s="52" t="s">
        <v>3412</v>
      </c>
      <c r="R7395" s="52">
        <v>2622448</v>
      </c>
      <c r="S7395" s="52">
        <v>201601</v>
      </c>
      <c r="T7395" s="52" t="s">
        <v>47</v>
      </c>
      <c r="U7395" s="54">
        <v>0</v>
      </c>
      <c r="V7395" s="54">
        <v>-495000</v>
      </c>
      <c r="X7395" s="52">
        <v>730868</v>
      </c>
      <c r="Z7395" s="52" t="s">
        <v>48</v>
      </c>
      <c r="AA7395" s="52" t="s">
        <v>2481</v>
      </c>
      <c r="AB7395" s="52" t="s">
        <v>42</v>
      </c>
      <c r="AC7395" s="52" t="s">
        <v>3596</v>
      </c>
      <c r="AD7395" s="52" t="s">
        <v>51</v>
      </c>
    </row>
    <row r="7396" spans="1:30" x14ac:dyDescent="0.25">
      <c r="A7396" s="52" t="s">
        <v>35</v>
      </c>
      <c r="B7396" s="52">
        <v>1</v>
      </c>
      <c r="C7396" s="52">
        <v>21</v>
      </c>
      <c r="D7396" s="52">
        <v>908</v>
      </c>
      <c r="E7396" s="52" t="s">
        <v>122</v>
      </c>
      <c r="F7396" s="52" t="s">
        <v>123</v>
      </c>
      <c r="G7396" s="52">
        <v>20</v>
      </c>
      <c r="H7396" s="52">
        <v>20</v>
      </c>
      <c r="I7396" s="52" t="s">
        <v>42</v>
      </c>
      <c r="J7396" s="52" t="s">
        <v>174</v>
      </c>
      <c r="K7396" s="52" t="s">
        <v>174</v>
      </c>
      <c r="L7396" s="52">
        <v>1</v>
      </c>
      <c r="M7396" s="52" t="s">
        <v>44</v>
      </c>
      <c r="N7396" s="52" t="s">
        <v>180</v>
      </c>
      <c r="O7396" s="52" t="s">
        <v>1534</v>
      </c>
      <c r="Q7396" s="52" t="s">
        <v>1535</v>
      </c>
      <c r="S7396" s="52">
        <v>201601</v>
      </c>
      <c r="T7396" s="52" t="s">
        <v>47</v>
      </c>
      <c r="U7396" s="54">
        <v>0</v>
      </c>
      <c r="V7396" s="54">
        <v>-410468.38</v>
      </c>
      <c r="X7396" s="52">
        <v>604438</v>
      </c>
      <c r="Z7396" s="52" t="s">
        <v>48</v>
      </c>
      <c r="AA7396" s="52" t="s">
        <v>2481</v>
      </c>
      <c r="AB7396" s="52" t="s">
        <v>42</v>
      </c>
      <c r="AC7396" s="52" t="s">
        <v>3596</v>
      </c>
      <c r="AD7396" s="52" t="s">
        <v>51</v>
      </c>
    </row>
    <row r="7397" spans="1:30" x14ac:dyDescent="0.25">
      <c r="A7397" s="52" t="s">
        <v>35</v>
      </c>
      <c r="B7397" s="52">
        <v>1</v>
      </c>
      <c r="C7397" s="52">
        <v>21</v>
      </c>
      <c r="D7397" s="52">
        <v>908</v>
      </c>
      <c r="E7397" s="52" t="s">
        <v>122</v>
      </c>
      <c r="F7397" s="52" t="s">
        <v>123</v>
      </c>
      <c r="G7397" s="52">
        <v>20</v>
      </c>
      <c r="H7397" s="52">
        <v>20</v>
      </c>
      <c r="I7397" s="52" t="s">
        <v>42</v>
      </c>
      <c r="J7397" s="52" t="s">
        <v>174</v>
      </c>
      <c r="K7397" s="52" t="s">
        <v>174</v>
      </c>
      <c r="L7397" s="52">
        <v>1</v>
      </c>
      <c r="M7397" s="52" t="s">
        <v>44</v>
      </c>
      <c r="N7397" s="52" t="s">
        <v>180</v>
      </c>
      <c r="O7397" s="52" t="s">
        <v>1534</v>
      </c>
      <c r="Q7397" s="52" t="s">
        <v>1535</v>
      </c>
      <c r="R7397" s="52">
        <v>2620573</v>
      </c>
      <c r="S7397" s="52">
        <v>201601</v>
      </c>
      <c r="T7397" s="52" t="s">
        <v>47</v>
      </c>
      <c r="U7397" s="54">
        <v>0</v>
      </c>
      <c r="V7397" s="54">
        <v>-657739.14</v>
      </c>
      <c r="X7397" s="52">
        <v>604438</v>
      </c>
      <c r="Z7397" s="52" t="s">
        <v>48</v>
      </c>
      <c r="AA7397" s="52" t="s">
        <v>2481</v>
      </c>
      <c r="AB7397" s="52" t="s">
        <v>42</v>
      </c>
      <c r="AC7397" s="52" t="s">
        <v>3596</v>
      </c>
      <c r="AD7397" s="52" t="s">
        <v>51</v>
      </c>
    </row>
    <row r="7398" spans="1:30" x14ac:dyDescent="0.25">
      <c r="A7398" s="52" t="s">
        <v>35</v>
      </c>
      <c r="B7398" s="52">
        <v>1</v>
      </c>
      <c r="C7398" s="52">
        <v>21</v>
      </c>
      <c r="D7398" s="52">
        <v>908</v>
      </c>
      <c r="E7398" s="52" t="s">
        <v>122</v>
      </c>
      <c r="F7398" s="52" t="s">
        <v>123</v>
      </c>
      <c r="G7398" s="52">
        <v>20</v>
      </c>
      <c r="H7398" s="52">
        <v>20</v>
      </c>
      <c r="I7398" s="52" t="s">
        <v>42</v>
      </c>
      <c r="J7398" s="52" t="s">
        <v>174</v>
      </c>
      <c r="K7398" s="52" t="s">
        <v>174</v>
      </c>
      <c r="L7398" s="52">
        <v>1</v>
      </c>
      <c r="M7398" s="52" t="s">
        <v>44</v>
      </c>
      <c r="N7398" s="52" t="s">
        <v>150</v>
      </c>
      <c r="O7398" s="52" t="s">
        <v>1534</v>
      </c>
      <c r="Q7398" s="52" t="s">
        <v>1535</v>
      </c>
      <c r="R7398" s="52">
        <v>2620573</v>
      </c>
      <c r="S7398" s="52">
        <v>201601</v>
      </c>
      <c r="T7398" s="52" t="s">
        <v>47</v>
      </c>
      <c r="U7398" s="54">
        <v>0</v>
      </c>
      <c r="V7398" s="54">
        <v>-68956.97</v>
      </c>
      <c r="X7398" s="52">
        <v>604438</v>
      </c>
      <c r="Z7398" s="52" t="s">
        <v>48</v>
      </c>
      <c r="AA7398" s="52" t="s">
        <v>2481</v>
      </c>
      <c r="AB7398" s="52" t="s">
        <v>42</v>
      </c>
      <c r="AC7398" s="52" t="s">
        <v>3596</v>
      </c>
      <c r="AD7398" s="52" t="s">
        <v>51</v>
      </c>
    </row>
    <row r="7399" spans="1:30" x14ac:dyDescent="0.25">
      <c r="A7399" s="52" t="s">
        <v>35</v>
      </c>
      <c r="B7399" s="52">
        <v>1</v>
      </c>
      <c r="C7399" s="52">
        <v>21</v>
      </c>
      <c r="D7399" s="52">
        <v>908</v>
      </c>
      <c r="E7399" s="52" t="s">
        <v>122</v>
      </c>
      <c r="F7399" s="52" t="s">
        <v>123</v>
      </c>
      <c r="G7399" s="52">
        <v>20</v>
      </c>
      <c r="H7399" s="52">
        <v>20</v>
      </c>
      <c r="I7399" s="52" t="s">
        <v>42</v>
      </c>
      <c r="J7399" s="52" t="s">
        <v>174</v>
      </c>
      <c r="K7399" s="52" t="s">
        <v>174</v>
      </c>
      <c r="L7399" s="52">
        <v>1</v>
      </c>
      <c r="M7399" s="52" t="s">
        <v>44</v>
      </c>
      <c r="N7399" s="52" t="s">
        <v>180</v>
      </c>
      <c r="O7399" s="52" t="s">
        <v>1534</v>
      </c>
      <c r="Q7399" s="52" t="s">
        <v>1535</v>
      </c>
      <c r="S7399" s="52">
        <v>201601</v>
      </c>
      <c r="T7399" s="52" t="s">
        <v>52</v>
      </c>
      <c r="U7399" s="54">
        <v>0</v>
      </c>
      <c r="V7399" s="54">
        <v>513911.97</v>
      </c>
      <c r="X7399" s="52">
        <v>604438</v>
      </c>
      <c r="Z7399" s="52" t="s">
        <v>48</v>
      </c>
      <c r="AA7399" s="52" t="s">
        <v>2481</v>
      </c>
      <c r="AB7399" s="52" t="s">
        <v>42</v>
      </c>
      <c r="AC7399" s="52" t="s">
        <v>3597</v>
      </c>
      <c r="AD7399" s="52" t="s">
        <v>51</v>
      </c>
    </row>
    <row r="7400" spans="1:30" x14ac:dyDescent="0.25">
      <c r="A7400" s="52" t="s">
        <v>35</v>
      </c>
      <c r="B7400" s="52">
        <v>1</v>
      </c>
      <c r="C7400" s="52">
        <v>21</v>
      </c>
      <c r="D7400" s="52">
        <v>908</v>
      </c>
      <c r="E7400" s="52" t="s">
        <v>122</v>
      </c>
      <c r="F7400" s="52" t="s">
        <v>123</v>
      </c>
      <c r="G7400" s="52">
        <v>20</v>
      </c>
      <c r="H7400" s="52">
        <v>20</v>
      </c>
      <c r="I7400" s="52" t="s">
        <v>42</v>
      </c>
      <c r="J7400" s="52" t="s">
        <v>182</v>
      </c>
      <c r="K7400" s="52" t="s">
        <v>182</v>
      </c>
      <c r="L7400" s="52">
        <v>1</v>
      </c>
      <c r="M7400" s="52" t="s">
        <v>44</v>
      </c>
      <c r="N7400" s="52" t="s">
        <v>180</v>
      </c>
      <c r="O7400" s="52" t="s">
        <v>1534</v>
      </c>
      <c r="Q7400" s="52" t="s">
        <v>1535</v>
      </c>
      <c r="S7400" s="52">
        <v>201601</v>
      </c>
      <c r="T7400" s="52" t="s">
        <v>47</v>
      </c>
      <c r="U7400" s="54">
        <v>0</v>
      </c>
      <c r="V7400" s="54">
        <v>-1174907.46</v>
      </c>
      <c r="X7400" s="52">
        <v>604438</v>
      </c>
      <c r="Z7400" s="52" t="s">
        <v>48</v>
      </c>
      <c r="AA7400" s="52" t="s">
        <v>2481</v>
      </c>
      <c r="AB7400" s="52" t="s">
        <v>42</v>
      </c>
      <c r="AC7400" s="52" t="s">
        <v>3596</v>
      </c>
      <c r="AD7400" s="52" t="s">
        <v>51</v>
      </c>
    </row>
    <row r="7401" spans="1:30" x14ac:dyDescent="0.25">
      <c r="A7401" s="52" t="s">
        <v>35</v>
      </c>
      <c r="B7401" s="52">
        <v>1</v>
      </c>
      <c r="C7401" s="52">
        <v>21</v>
      </c>
      <c r="D7401" s="52">
        <v>908</v>
      </c>
      <c r="E7401" s="52" t="s">
        <v>122</v>
      </c>
      <c r="F7401" s="52" t="s">
        <v>123</v>
      </c>
      <c r="G7401" s="52">
        <v>20</v>
      </c>
      <c r="H7401" s="52">
        <v>20</v>
      </c>
      <c r="I7401" s="52" t="s">
        <v>42</v>
      </c>
      <c r="J7401" s="52" t="s">
        <v>182</v>
      </c>
      <c r="K7401" s="52" t="s">
        <v>182</v>
      </c>
      <c r="L7401" s="52">
        <v>1</v>
      </c>
      <c r="M7401" s="52" t="s">
        <v>44</v>
      </c>
      <c r="N7401" s="52" t="s">
        <v>180</v>
      </c>
      <c r="O7401" s="52" t="s">
        <v>1534</v>
      </c>
      <c r="Q7401" s="52" t="s">
        <v>1535</v>
      </c>
      <c r="R7401" s="52">
        <v>2620573</v>
      </c>
      <c r="S7401" s="52">
        <v>201601</v>
      </c>
      <c r="T7401" s="52" t="s">
        <v>47</v>
      </c>
      <c r="U7401" s="54">
        <v>0</v>
      </c>
      <c r="V7401" s="54">
        <v>-2548818.98</v>
      </c>
      <c r="X7401" s="52">
        <v>604438</v>
      </c>
      <c r="Z7401" s="52" t="s">
        <v>48</v>
      </c>
      <c r="AA7401" s="52" t="s">
        <v>2481</v>
      </c>
      <c r="AB7401" s="52" t="s">
        <v>42</v>
      </c>
      <c r="AC7401" s="52" t="s">
        <v>3596</v>
      </c>
      <c r="AD7401" s="52" t="s">
        <v>51</v>
      </c>
    </row>
    <row r="7402" spans="1:30" x14ac:dyDescent="0.25">
      <c r="A7402" s="52" t="s">
        <v>35</v>
      </c>
      <c r="B7402" s="52">
        <v>1</v>
      </c>
      <c r="C7402" s="52">
        <v>21</v>
      </c>
      <c r="D7402" s="52">
        <v>908</v>
      </c>
      <c r="E7402" s="52" t="s">
        <v>122</v>
      </c>
      <c r="F7402" s="52" t="s">
        <v>123</v>
      </c>
      <c r="G7402" s="52">
        <v>20</v>
      </c>
      <c r="H7402" s="52">
        <v>20</v>
      </c>
      <c r="I7402" s="52" t="s">
        <v>42</v>
      </c>
      <c r="J7402" s="52" t="s">
        <v>174</v>
      </c>
      <c r="K7402" s="52" t="s">
        <v>174</v>
      </c>
      <c r="L7402" s="52">
        <v>1</v>
      </c>
      <c r="M7402" s="52" t="s">
        <v>44</v>
      </c>
      <c r="N7402" s="52" t="s">
        <v>150</v>
      </c>
      <c r="O7402" s="52" t="s">
        <v>1562</v>
      </c>
      <c r="Q7402" s="52" t="s">
        <v>3418</v>
      </c>
      <c r="S7402" s="52">
        <v>201601</v>
      </c>
      <c r="T7402" s="52" t="s">
        <v>47</v>
      </c>
      <c r="U7402" s="54">
        <v>0</v>
      </c>
      <c r="V7402" s="54">
        <v>-139285</v>
      </c>
      <c r="Z7402" s="52" t="s">
        <v>48</v>
      </c>
      <c r="AA7402" s="52" t="s">
        <v>2363</v>
      </c>
      <c r="AB7402" s="52" t="s">
        <v>42</v>
      </c>
      <c r="AC7402" s="52" t="s">
        <v>3599</v>
      </c>
      <c r="AD7402" s="52" t="s">
        <v>51</v>
      </c>
    </row>
    <row r="7403" spans="1:30" x14ac:dyDescent="0.25">
      <c r="A7403" s="52" t="s">
        <v>35</v>
      </c>
      <c r="B7403" s="52">
        <v>1</v>
      </c>
      <c r="C7403" s="52">
        <v>21</v>
      </c>
      <c r="D7403" s="52">
        <v>908</v>
      </c>
      <c r="E7403" s="52" t="s">
        <v>122</v>
      </c>
      <c r="F7403" s="52" t="s">
        <v>123</v>
      </c>
      <c r="G7403" s="52">
        <v>20</v>
      </c>
      <c r="H7403" s="52">
        <v>20</v>
      </c>
      <c r="I7403" s="52" t="s">
        <v>42</v>
      </c>
      <c r="J7403" s="52" t="s">
        <v>182</v>
      </c>
      <c r="K7403" s="52" t="s">
        <v>182</v>
      </c>
      <c r="L7403" s="52">
        <v>1</v>
      </c>
      <c r="M7403" s="52" t="s">
        <v>44</v>
      </c>
      <c r="N7403" s="52" t="s">
        <v>150</v>
      </c>
      <c r="O7403" s="52" t="s">
        <v>1562</v>
      </c>
      <c r="Q7403" s="52" t="s">
        <v>3418</v>
      </c>
      <c r="S7403" s="52">
        <v>201601</v>
      </c>
      <c r="T7403" s="52" t="s">
        <v>47</v>
      </c>
      <c r="U7403" s="54">
        <v>0</v>
      </c>
      <c r="V7403" s="54">
        <v>-552810</v>
      </c>
      <c r="Z7403" s="52" t="s">
        <v>48</v>
      </c>
      <c r="AA7403" s="52" t="s">
        <v>2363</v>
      </c>
      <c r="AB7403" s="52" t="s">
        <v>42</v>
      </c>
      <c r="AC7403" s="52" t="s">
        <v>3599</v>
      </c>
      <c r="AD7403" s="52" t="s">
        <v>51</v>
      </c>
    </row>
    <row r="7404" spans="1:30" x14ac:dyDescent="0.25">
      <c r="A7404" s="52" t="s">
        <v>35</v>
      </c>
      <c r="B7404" s="52">
        <v>1</v>
      </c>
      <c r="C7404" s="52">
        <v>21</v>
      </c>
      <c r="D7404" s="52">
        <v>908</v>
      </c>
      <c r="E7404" s="52" t="s">
        <v>122</v>
      </c>
      <c r="F7404" s="52" t="s">
        <v>123</v>
      </c>
      <c r="G7404" s="52">
        <v>20</v>
      </c>
      <c r="H7404" s="52">
        <v>20</v>
      </c>
      <c r="I7404" s="52" t="s">
        <v>42</v>
      </c>
      <c r="J7404" s="52" t="s">
        <v>174</v>
      </c>
      <c r="K7404" s="52" t="s">
        <v>174</v>
      </c>
      <c r="L7404" s="52">
        <v>1</v>
      </c>
      <c r="M7404" s="52" t="s">
        <v>44</v>
      </c>
      <c r="N7404" s="52" t="s">
        <v>150</v>
      </c>
      <c r="O7404" s="52" t="s">
        <v>1562</v>
      </c>
      <c r="Q7404" s="52" t="s">
        <v>2484</v>
      </c>
      <c r="S7404" s="52">
        <v>201601</v>
      </c>
      <c r="T7404" s="52" t="s">
        <v>52</v>
      </c>
      <c r="U7404" s="54">
        <v>0</v>
      </c>
      <c r="V7404" s="54">
        <v>139285</v>
      </c>
      <c r="Z7404" s="52" t="s">
        <v>48</v>
      </c>
      <c r="AA7404" s="52" t="s">
        <v>2363</v>
      </c>
      <c r="AB7404" s="52" t="s">
        <v>42</v>
      </c>
      <c r="AC7404" s="52" t="s">
        <v>3600</v>
      </c>
      <c r="AD7404" s="52" t="s">
        <v>51</v>
      </c>
    </row>
    <row r="7405" spans="1:30" x14ac:dyDescent="0.25">
      <c r="A7405" s="52" t="s">
        <v>35</v>
      </c>
      <c r="B7405" s="52">
        <v>1</v>
      </c>
      <c r="C7405" s="52">
        <v>21</v>
      </c>
      <c r="D7405" s="52">
        <v>908</v>
      </c>
      <c r="E7405" s="52" t="s">
        <v>122</v>
      </c>
      <c r="F7405" s="52" t="s">
        <v>123</v>
      </c>
      <c r="G7405" s="52">
        <v>20</v>
      </c>
      <c r="H7405" s="52">
        <v>20</v>
      </c>
      <c r="I7405" s="52" t="s">
        <v>42</v>
      </c>
      <c r="J7405" s="52" t="s">
        <v>182</v>
      </c>
      <c r="K7405" s="52" t="s">
        <v>182</v>
      </c>
      <c r="L7405" s="52">
        <v>1</v>
      </c>
      <c r="M7405" s="52" t="s">
        <v>44</v>
      </c>
      <c r="N7405" s="52" t="s">
        <v>150</v>
      </c>
      <c r="O7405" s="52" t="s">
        <v>1562</v>
      </c>
      <c r="Q7405" s="52" t="s">
        <v>2484</v>
      </c>
      <c r="S7405" s="52">
        <v>201601</v>
      </c>
      <c r="T7405" s="52" t="s">
        <v>52</v>
      </c>
      <c r="U7405" s="54">
        <v>0</v>
      </c>
      <c r="V7405" s="54">
        <v>552810</v>
      </c>
      <c r="Z7405" s="52" t="s">
        <v>48</v>
      </c>
      <c r="AA7405" s="52" t="s">
        <v>2363</v>
      </c>
      <c r="AB7405" s="52" t="s">
        <v>42</v>
      </c>
      <c r="AC7405" s="52" t="s">
        <v>3600</v>
      </c>
      <c r="AD7405" s="52" t="s">
        <v>51</v>
      </c>
    </row>
    <row r="7406" spans="1:30" x14ac:dyDescent="0.25">
      <c r="A7406" s="52" t="s">
        <v>35</v>
      </c>
      <c r="B7406" s="52">
        <v>1</v>
      </c>
      <c r="C7406" s="52">
        <v>21</v>
      </c>
      <c r="D7406" s="52">
        <v>908</v>
      </c>
      <c r="E7406" s="52" t="s">
        <v>122</v>
      </c>
      <c r="F7406" s="52" t="s">
        <v>123</v>
      </c>
      <c r="G7406" s="52">
        <v>20</v>
      </c>
      <c r="H7406" s="52">
        <v>20</v>
      </c>
      <c r="I7406" s="52" t="s">
        <v>42</v>
      </c>
      <c r="J7406" s="52" t="s">
        <v>174</v>
      </c>
      <c r="K7406" s="52" t="s">
        <v>174</v>
      </c>
      <c r="L7406" s="52">
        <v>1</v>
      </c>
      <c r="M7406" s="52" t="s">
        <v>44</v>
      </c>
      <c r="N7406" s="52" t="s">
        <v>180</v>
      </c>
      <c r="O7406" s="52" t="s">
        <v>1534</v>
      </c>
      <c r="Q7406" s="52" t="s">
        <v>1535</v>
      </c>
      <c r="S7406" s="52">
        <v>201601</v>
      </c>
      <c r="T7406" s="52" t="s">
        <v>52</v>
      </c>
      <c r="U7406" s="54">
        <v>0</v>
      </c>
      <c r="V7406" s="54">
        <v>550262.56000000006</v>
      </c>
      <c r="X7406" s="52">
        <v>604438</v>
      </c>
      <c r="Z7406" s="52" t="s">
        <v>48</v>
      </c>
      <c r="AA7406" s="52" t="s">
        <v>2481</v>
      </c>
      <c r="AB7406" s="52" t="s">
        <v>42</v>
      </c>
      <c r="AC7406" s="52" t="s">
        <v>3597</v>
      </c>
      <c r="AD7406" s="52" t="s">
        <v>51</v>
      </c>
    </row>
    <row r="7407" spans="1:30" x14ac:dyDescent="0.25">
      <c r="A7407" s="52" t="s">
        <v>35</v>
      </c>
      <c r="B7407" s="52">
        <v>1</v>
      </c>
      <c r="C7407" s="52">
        <v>21</v>
      </c>
      <c r="D7407" s="52">
        <v>908</v>
      </c>
      <c r="E7407" s="52" t="s">
        <v>122</v>
      </c>
      <c r="F7407" s="52" t="s">
        <v>123</v>
      </c>
      <c r="G7407" s="52">
        <v>20</v>
      </c>
      <c r="H7407" s="52">
        <v>20</v>
      </c>
      <c r="I7407" s="52" t="s">
        <v>42</v>
      </c>
      <c r="J7407" s="52" t="s">
        <v>182</v>
      </c>
      <c r="K7407" s="52" t="s">
        <v>182</v>
      </c>
      <c r="L7407" s="52">
        <v>1</v>
      </c>
      <c r="M7407" s="52" t="s">
        <v>44</v>
      </c>
      <c r="N7407" s="52" t="s">
        <v>180</v>
      </c>
      <c r="O7407" s="52" t="s">
        <v>1534</v>
      </c>
      <c r="Q7407" s="52" t="s">
        <v>1535</v>
      </c>
      <c r="S7407" s="52">
        <v>201601</v>
      </c>
      <c r="T7407" s="52" t="s">
        <v>52</v>
      </c>
      <c r="U7407" s="54">
        <v>0</v>
      </c>
      <c r="V7407" s="54">
        <v>1209217.2</v>
      </c>
      <c r="X7407" s="52">
        <v>604438</v>
      </c>
      <c r="Z7407" s="52" t="s">
        <v>48</v>
      </c>
      <c r="AA7407" s="52" t="s">
        <v>2481</v>
      </c>
      <c r="AB7407" s="52" t="s">
        <v>42</v>
      </c>
      <c r="AC7407" s="52" t="s">
        <v>3597</v>
      </c>
      <c r="AD7407" s="52" t="s">
        <v>51</v>
      </c>
    </row>
    <row r="7408" spans="1:30" x14ac:dyDescent="0.25">
      <c r="A7408" s="52" t="s">
        <v>35</v>
      </c>
      <c r="B7408" s="52">
        <v>1</v>
      </c>
      <c r="C7408" s="52">
        <v>21</v>
      </c>
      <c r="D7408" s="52">
        <v>908</v>
      </c>
      <c r="E7408" s="52" t="s">
        <v>122</v>
      </c>
      <c r="F7408" s="52" t="s">
        <v>123</v>
      </c>
      <c r="G7408" s="52">
        <v>20</v>
      </c>
      <c r="H7408" s="52">
        <v>20</v>
      </c>
      <c r="I7408" s="52" t="s">
        <v>42</v>
      </c>
      <c r="J7408" s="52" t="s">
        <v>182</v>
      </c>
      <c r="K7408" s="52" t="s">
        <v>182</v>
      </c>
      <c r="L7408" s="52">
        <v>1</v>
      </c>
      <c r="M7408" s="52" t="s">
        <v>44</v>
      </c>
      <c r="N7408" s="52" t="s">
        <v>180</v>
      </c>
      <c r="O7408" s="52" t="s">
        <v>1534</v>
      </c>
      <c r="Q7408" s="52" t="s">
        <v>1535</v>
      </c>
      <c r="S7408" s="52">
        <v>201601</v>
      </c>
      <c r="T7408" s="52" t="s">
        <v>52</v>
      </c>
      <c r="U7408" s="54">
        <v>0</v>
      </c>
      <c r="V7408" s="54">
        <v>1229662.19</v>
      </c>
      <c r="X7408" s="52">
        <v>604438</v>
      </c>
      <c r="Z7408" s="52" t="s">
        <v>48</v>
      </c>
      <c r="AA7408" s="52" t="s">
        <v>2481</v>
      </c>
      <c r="AB7408" s="52" t="s">
        <v>42</v>
      </c>
      <c r="AC7408" s="52" t="s">
        <v>3597</v>
      </c>
      <c r="AD7408" s="52" t="s">
        <v>51</v>
      </c>
    </row>
    <row r="7409" spans="1:30" x14ac:dyDescent="0.25">
      <c r="A7409" s="52" t="s">
        <v>35</v>
      </c>
      <c r="B7409" s="52">
        <v>1</v>
      </c>
      <c r="C7409" s="52">
        <v>21</v>
      </c>
      <c r="D7409" s="52">
        <v>908</v>
      </c>
      <c r="E7409" s="52" t="s">
        <v>122</v>
      </c>
      <c r="F7409" s="52" t="s">
        <v>123</v>
      </c>
      <c r="G7409" s="52">
        <v>20</v>
      </c>
      <c r="H7409" s="52">
        <v>20</v>
      </c>
      <c r="I7409" s="52" t="s">
        <v>42</v>
      </c>
      <c r="J7409" s="52" t="s">
        <v>652</v>
      </c>
      <c r="K7409" s="52" t="s">
        <v>652</v>
      </c>
      <c r="L7409" s="52">
        <v>1</v>
      </c>
      <c r="M7409" s="52" t="s">
        <v>44</v>
      </c>
      <c r="N7409" s="52" t="s">
        <v>150</v>
      </c>
      <c r="O7409" s="52" t="s">
        <v>1562</v>
      </c>
      <c r="Q7409" s="52" t="s">
        <v>3418</v>
      </c>
      <c r="S7409" s="52">
        <v>201601</v>
      </c>
      <c r="T7409" s="52" t="s">
        <v>47</v>
      </c>
      <c r="U7409" s="54">
        <v>0</v>
      </c>
      <c r="V7409" s="54">
        <v>-252051</v>
      </c>
      <c r="Z7409" s="52" t="s">
        <v>48</v>
      </c>
      <c r="AA7409" s="52" t="s">
        <v>2363</v>
      </c>
      <c r="AB7409" s="52" t="s">
        <v>42</v>
      </c>
      <c r="AC7409" s="52" t="s">
        <v>3599</v>
      </c>
      <c r="AD7409" s="52" t="s">
        <v>51</v>
      </c>
    </row>
    <row r="7410" spans="1:30" x14ac:dyDescent="0.25">
      <c r="A7410" s="52" t="s">
        <v>35</v>
      </c>
      <c r="B7410" s="52">
        <v>1</v>
      </c>
      <c r="C7410" s="52">
        <v>21</v>
      </c>
      <c r="D7410" s="52">
        <v>908</v>
      </c>
      <c r="E7410" s="52" t="s">
        <v>122</v>
      </c>
      <c r="F7410" s="52" t="s">
        <v>123</v>
      </c>
      <c r="G7410" s="52">
        <v>20</v>
      </c>
      <c r="H7410" s="52">
        <v>20</v>
      </c>
      <c r="I7410" s="52" t="s">
        <v>42</v>
      </c>
      <c r="J7410" s="52" t="s">
        <v>652</v>
      </c>
      <c r="K7410" s="52" t="s">
        <v>652</v>
      </c>
      <c r="L7410" s="52">
        <v>1</v>
      </c>
      <c r="M7410" s="52" t="s">
        <v>44</v>
      </c>
      <c r="N7410" s="52" t="s">
        <v>180</v>
      </c>
      <c r="O7410" s="52" t="s">
        <v>1534</v>
      </c>
      <c r="Q7410" s="52" t="s">
        <v>1535</v>
      </c>
      <c r="S7410" s="52">
        <v>201601</v>
      </c>
      <c r="T7410" s="52" t="s">
        <v>47</v>
      </c>
      <c r="U7410" s="54">
        <v>0</v>
      </c>
      <c r="V7410" s="54">
        <v>-622032.72</v>
      </c>
      <c r="X7410" s="52">
        <v>604438</v>
      </c>
      <c r="Z7410" s="52" t="s">
        <v>48</v>
      </c>
      <c r="AA7410" s="52" t="s">
        <v>2481</v>
      </c>
      <c r="AB7410" s="52" t="s">
        <v>42</v>
      </c>
      <c r="AC7410" s="52" t="s">
        <v>3596</v>
      </c>
      <c r="AD7410" s="52" t="s">
        <v>51</v>
      </c>
    </row>
    <row r="7411" spans="1:30" x14ac:dyDescent="0.25">
      <c r="A7411" s="52" t="s">
        <v>35</v>
      </c>
      <c r="B7411" s="52">
        <v>1</v>
      </c>
      <c r="C7411" s="52">
        <v>21</v>
      </c>
      <c r="D7411" s="52">
        <v>908</v>
      </c>
      <c r="E7411" s="52" t="s">
        <v>122</v>
      </c>
      <c r="F7411" s="52" t="s">
        <v>123</v>
      </c>
      <c r="G7411" s="52">
        <v>20</v>
      </c>
      <c r="H7411" s="52">
        <v>20</v>
      </c>
      <c r="I7411" s="52" t="s">
        <v>42</v>
      </c>
      <c r="J7411" s="52" t="s">
        <v>652</v>
      </c>
      <c r="K7411" s="52" t="s">
        <v>652</v>
      </c>
      <c r="L7411" s="52">
        <v>1</v>
      </c>
      <c r="M7411" s="52" t="s">
        <v>44</v>
      </c>
      <c r="N7411" s="52" t="s">
        <v>180</v>
      </c>
      <c r="O7411" s="52" t="s">
        <v>1534</v>
      </c>
      <c r="Q7411" s="52" t="s">
        <v>1535</v>
      </c>
      <c r="R7411" s="52">
        <v>2620573</v>
      </c>
      <c r="S7411" s="52">
        <v>201601</v>
      </c>
      <c r="T7411" s="52" t="s">
        <v>47</v>
      </c>
      <c r="U7411" s="54">
        <v>0</v>
      </c>
      <c r="V7411" s="54">
        <v>-1132821.75</v>
      </c>
      <c r="X7411" s="52">
        <v>604438</v>
      </c>
      <c r="Z7411" s="52" t="s">
        <v>48</v>
      </c>
      <c r="AA7411" s="52" t="s">
        <v>2481</v>
      </c>
      <c r="AB7411" s="52" t="s">
        <v>42</v>
      </c>
      <c r="AC7411" s="52" t="s">
        <v>3596</v>
      </c>
      <c r="AD7411" s="52" t="s">
        <v>51</v>
      </c>
    </row>
    <row r="7412" spans="1:30" x14ac:dyDescent="0.25">
      <c r="A7412" s="52" t="s">
        <v>35</v>
      </c>
      <c r="B7412" s="52">
        <v>1</v>
      </c>
      <c r="C7412" s="52">
        <v>21</v>
      </c>
      <c r="D7412" s="52">
        <v>908</v>
      </c>
      <c r="E7412" s="52" t="s">
        <v>122</v>
      </c>
      <c r="F7412" s="52" t="s">
        <v>123</v>
      </c>
      <c r="G7412" s="52">
        <v>20</v>
      </c>
      <c r="H7412" s="52">
        <v>20</v>
      </c>
      <c r="I7412" s="52" t="s">
        <v>42</v>
      </c>
      <c r="J7412" s="52" t="s">
        <v>652</v>
      </c>
      <c r="K7412" s="52" t="s">
        <v>652</v>
      </c>
      <c r="L7412" s="52">
        <v>1</v>
      </c>
      <c r="M7412" s="52" t="s">
        <v>44</v>
      </c>
      <c r="N7412" s="52" t="s">
        <v>150</v>
      </c>
      <c r="O7412" s="52" t="s">
        <v>1562</v>
      </c>
      <c r="Q7412" s="52" t="s">
        <v>2484</v>
      </c>
      <c r="S7412" s="52">
        <v>201601</v>
      </c>
      <c r="T7412" s="52" t="s">
        <v>52</v>
      </c>
      <c r="U7412" s="54">
        <v>0</v>
      </c>
      <c r="V7412" s="54">
        <v>252051</v>
      </c>
      <c r="Z7412" s="52" t="s">
        <v>48</v>
      </c>
      <c r="AA7412" s="52" t="s">
        <v>2363</v>
      </c>
      <c r="AB7412" s="52" t="s">
        <v>42</v>
      </c>
      <c r="AC7412" s="52" t="s">
        <v>3600</v>
      </c>
      <c r="AD7412" s="52" t="s">
        <v>51</v>
      </c>
    </row>
    <row r="7413" spans="1:30" x14ac:dyDescent="0.25">
      <c r="A7413" s="52" t="s">
        <v>35</v>
      </c>
      <c r="B7413" s="52">
        <v>1</v>
      </c>
      <c r="C7413" s="52">
        <v>21</v>
      </c>
      <c r="D7413" s="52">
        <v>908</v>
      </c>
      <c r="E7413" s="52" t="s">
        <v>122</v>
      </c>
      <c r="F7413" s="52" t="s">
        <v>123</v>
      </c>
      <c r="G7413" s="52">
        <v>20</v>
      </c>
      <c r="H7413" s="52">
        <v>20</v>
      </c>
      <c r="I7413" s="52" t="s">
        <v>42</v>
      </c>
      <c r="J7413" s="52" t="s">
        <v>652</v>
      </c>
      <c r="K7413" s="52" t="s">
        <v>652</v>
      </c>
      <c r="L7413" s="52">
        <v>1</v>
      </c>
      <c r="M7413" s="52" t="s">
        <v>44</v>
      </c>
      <c r="N7413" s="52" t="s">
        <v>180</v>
      </c>
      <c r="O7413" s="52" t="s">
        <v>1534</v>
      </c>
      <c r="Q7413" s="52" t="s">
        <v>1535</v>
      </c>
      <c r="S7413" s="52">
        <v>201601</v>
      </c>
      <c r="T7413" s="52" t="s">
        <v>52</v>
      </c>
      <c r="U7413" s="54">
        <v>0</v>
      </c>
      <c r="V7413" s="54">
        <v>728194.69</v>
      </c>
      <c r="X7413" s="52">
        <v>604438</v>
      </c>
      <c r="Z7413" s="52" t="s">
        <v>48</v>
      </c>
      <c r="AA7413" s="52" t="s">
        <v>2481</v>
      </c>
      <c r="AB7413" s="52" t="s">
        <v>42</v>
      </c>
      <c r="AC7413" s="52" t="s">
        <v>3597</v>
      </c>
      <c r="AD7413" s="52" t="s">
        <v>51</v>
      </c>
    </row>
    <row r="7414" spans="1:30" x14ac:dyDescent="0.25">
      <c r="A7414" s="52" t="s">
        <v>35</v>
      </c>
      <c r="B7414" s="52">
        <v>1</v>
      </c>
      <c r="C7414" s="52">
        <v>21</v>
      </c>
      <c r="D7414" s="52">
        <v>908</v>
      </c>
      <c r="E7414" s="52" t="s">
        <v>122</v>
      </c>
      <c r="F7414" s="52" t="s">
        <v>123</v>
      </c>
      <c r="G7414" s="52">
        <v>20</v>
      </c>
      <c r="H7414" s="52">
        <v>20</v>
      </c>
      <c r="I7414" s="52" t="s">
        <v>42</v>
      </c>
      <c r="J7414" s="52" t="s">
        <v>652</v>
      </c>
      <c r="K7414" s="52" t="s">
        <v>652</v>
      </c>
      <c r="L7414" s="52">
        <v>1</v>
      </c>
      <c r="M7414" s="52" t="s">
        <v>44</v>
      </c>
      <c r="N7414" s="52" t="s">
        <v>180</v>
      </c>
      <c r="O7414" s="52" t="s">
        <v>1534</v>
      </c>
      <c r="Q7414" s="52" t="s">
        <v>1535</v>
      </c>
      <c r="S7414" s="52">
        <v>201601</v>
      </c>
      <c r="T7414" s="52" t="s">
        <v>52</v>
      </c>
      <c r="U7414" s="54">
        <v>0</v>
      </c>
      <c r="V7414" s="54">
        <v>738460.61</v>
      </c>
      <c r="X7414" s="52">
        <v>604438</v>
      </c>
      <c r="Z7414" s="52" t="s">
        <v>48</v>
      </c>
      <c r="AA7414" s="52" t="s">
        <v>2481</v>
      </c>
      <c r="AB7414" s="52" t="s">
        <v>42</v>
      </c>
      <c r="AC7414" s="52" t="s">
        <v>3597</v>
      </c>
      <c r="AD7414" s="52" t="s">
        <v>51</v>
      </c>
    </row>
    <row r="7415" spans="1:30" x14ac:dyDescent="0.25">
      <c r="A7415" s="52" t="s">
        <v>35</v>
      </c>
      <c r="B7415" s="52">
        <v>1</v>
      </c>
      <c r="C7415" s="52">
        <v>21</v>
      </c>
      <c r="D7415" s="52">
        <v>908</v>
      </c>
      <c r="E7415" s="52" t="s">
        <v>122</v>
      </c>
      <c r="F7415" s="52" t="s">
        <v>123</v>
      </c>
      <c r="G7415" s="52">
        <v>20</v>
      </c>
      <c r="H7415" s="52">
        <v>20</v>
      </c>
      <c r="I7415" s="52" t="s">
        <v>42</v>
      </c>
      <c r="J7415" s="52" t="s">
        <v>532</v>
      </c>
      <c r="K7415" s="52" t="s">
        <v>532</v>
      </c>
      <c r="L7415" s="52">
        <v>1</v>
      </c>
      <c r="M7415" s="52" t="s">
        <v>44</v>
      </c>
      <c r="N7415" s="52" t="s">
        <v>150</v>
      </c>
      <c r="O7415" s="52" t="s">
        <v>1562</v>
      </c>
      <c r="Q7415" s="52" t="s">
        <v>3418</v>
      </c>
      <c r="S7415" s="52">
        <v>201601</v>
      </c>
      <c r="T7415" s="52" t="s">
        <v>47</v>
      </c>
      <c r="U7415" s="54">
        <v>0</v>
      </c>
      <c r="V7415" s="54">
        <v>-142276</v>
      </c>
      <c r="Z7415" s="52" t="s">
        <v>48</v>
      </c>
      <c r="AA7415" s="52" t="s">
        <v>2363</v>
      </c>
      <c r="AB7415" s="52" t="s">
        <v>42</v>
      </c>
      <c r="AC7415" s="52" t="s">
        <v>3599</v>
      </c>
      <c r="AD7415" s="52" t="s">
        <v>51</v>
      </c>
    </row>
    <row r="7416" spans="1:30" x14ac:dyDescent="0.25">
      <c r="A7416" s="52" t="s">
        <v>35</v>
      </c>
      <c r="B7416" s="52">
        <v>1</v>
      </c>
      <c r="C7416" s="52">
        <v>21</v>
      </c>
      <c r="D7416" s="52">
        <v>908</v>
      </c>
      <c r="E7416" s="52" t="s">
        <v>122</v>
      </c>
      <c r="F7416" s="52" t="s">
        <v>123</v>
      </c>
      <c r="G7416" s="52">
        <v>20</v>
      </c>
      <c r="H7416" s="52">
        <v>20</v>
      </c>
      <c r="I7416" s="52" t="s">
        <v>42</v>
      </c>
      <c r="J7416" s="52" t="s">
        <v>532</v>
      </c>
      <c r="K7416" s="52" t="s">
        <v>532</v>
      </c>
      <c r="L7416" s="52">
        <v>1</v>
      </c>
      <c r="M7416" s="52" t="s">
        <v>44</v>
      </c>
      <c r="N7416" s="52" t="s">
        <v>180</v>
      </c>
      <c r="O7416" s="52" t="s">
        <v>1534</v>
      </c>
      <c r="Q7416" s="52" t="s">
        <v>1535</v>
      </c>
      <c r="S7416" s="52">
        <v>201601</v>
      </c>
      <c r="T7416" s="52" t="s">
        <v>47</v>
      </c>
      <c r="U7416" s="54">
        <v>0</v>
      </c>
      <c r="V7416" s="54">
        <v>-96280.14</v>
      </c>
      <c r="X7416" s="52">
        <v>604438</v>
      </c>
      <c r="Z7416" s="52" t="s">
        <v>48</v>
      </c>
      <c r="AA7416" s="52" t="s">
        <v>2481</v>
      </c>
      <c r="AB7416" s="52" t="s">
        <v>42</v>
      </c>
      <c r="AC7416" s="52" t="s">
        <v>3596</v>
      </c>
      <c r="AD7416" s="52" t="s">
        <v>51</v>
      </c>
    </row>
    <row r="7417" spans="1:30" x14ac:dyDescent="0.25">
      <c r="A7417" s="52" t="s">
        <v>35</v>
      </c>
      <c r="B7417" s="52">
        <v>1</v>
      </c>
      <c r="C7417" s="52">
        <v>21</v>
      </c>
      <c r="D7417" s="52">
        <v>908</v>
      </c>
      <c r="E7417" s="52" t="s">
        <v>122</v>
      </c>
      <c r="F7417" s="52" t="s">
        <v>123</v>
      </c>
      <c r="G7417" s="52">
        <v>20</v>
      </c>
      <c r="H7417" s="52">
        <v>20</v>
      </c>
      <c r="I7417" s="52" t="s">
        <v>42</v>
      </c>
      <c r="J7417" s="52" t="s">
        <v>532</v>
      </c>
      <c r="K7417" s="52" t="s">
        <v>532</v>
      </c>
      <c r="L7417" s="52">
        <v>1</v>
      </c>
      <c r="M7417" s="52" t="s">
        <v>44</v>
      </c>
      <c r="N7417" s="52" t="s">
        <v>180</v>
      </c>
      <c r="O7417" s="52" t="s">
        <v>1534</v>
      </c>
      <c r="Q7417" s="52" t="s">
        <v>1535</v>
      </c>
      <c r="R7417" s="52">
        <v>2620573</v>
      </c>
      <c r="S7417" s="52">
        <v>201601</v>
      </c>
      <c r="T7417" s="52" t="s">
        <v>47</v>
      </c>
      <c r="U7417" s="54">
        <v>0</v>
      </c>
      <c r="V7417" s="54">
        <v>-171611.82</v>
      </c>
      <c r="X7417" s="52">
        <v>604438</v>
      </c>
      <c r="Z7417" s="52" t="s">
        <v>48</v>
      </c>
      <c r="AA7417" s="52" t="s">
        <v>2481</v>
      </c>
      <c r="AB7417" s="52" t="s">
        <v>42</v>
      </c>
      <c r="AC7417" s="52" t="s">
        <v>3596</v>
      </c>
      <c r="AD7417" s="52" t="s">
        <v>51</v>
      </c>
    </row>
    <row r="7418" spans="1:30" x14ac:dyDescent="0.25">
      <c r="A7418" s="52" t="s">
        <v>35</v>
      </c>
      <c r="B7418" s="52">
        <v>1</v>
      </c>
      <c r="C7418" s="52">
        <v>21</v>
      </c>
      <c r="D7418" s="52">
        <v>908</v>
      </c>
      <c r="E7418" s="52" t="s">
        <v>122</v>
      </c>
      <c r="F7418" s="52" t="s">
        <v>123</v>
      </c>
      <c r="G7418" s="52">
        <v>20</v>
      </c>
      <c r="H7418" s="52">
        <v>20</v>
      </c>
      <c r="I7418" s="52" t="s">
        <v>42</v>
      </c>
      <c r="J7418" s="52" t="s">
        <v>532</v>
      </c>
      <c r="K7418" s="52" t="s">
        <v>532</v>
      </c>
      <c r="L7418" s="52">
        <v>1</v>
      </c>
      <c r="M7418" s="52" t="s">
        <v>44</v>
      </c>
      <c r="N7418" s="52" t="s">
        <v>150</v>
      </c>
      <c r="O7418" s="52" t="s">
        <v>1562</v>
      </c>
      <c r="Q7418" s="52" t="s">
        <v>2484</v>
      </c>
      <c r="S7418" s="52">
        <v>201601</v>
      </c>
      <c r="T7418" s="52" t="s">
        <v>52</v>
      </c>
      <c r="U7418" s="54">
        <v>0</v>
      </c>
      <c r="V7418" s="54">
        <v>142276</v>
      </c>
      <c r="Z7418" s="52" t="s">
        <v>48</v>
      </c>
      <c r="AA7418" s="52" t="s">
        <v>2363</v>
      </c>
      <c r="AB7418" s="52" t="s">
        <v>42</v>
      </c>
      <c r="AC7418" s="52" t="s">
        <v>3600</v>
      </c>
      <c r="AD7418" s="52" t="s">
        <v>51</v>
      </c>
    </row>
    <row r="7419" spans="1:30" x14ac:dyDescent="0.25">
      <c r="A7419" s="52" t="s">
        <v>35</v>
      </c>
      <c r="B7419" s="52">
        <v>1</v>
      </c>
      <c r="C7419" s="52">
        <v>21</v>
      </c>
      <c r="D7419" s="52">
        <v>908</v>
      </c>
      <c r="E7419" s="52" t="s">
        <v>122</v>
      </c>
      <c r="F7419" s="52" t="s">
        <v>123</v>
      </c>
      <c r="G7419" s="52">
        <v>20</v>
      </c>
      <c r="H7419" s="52">
        <v>20</v>
      </c>
      <c r="I7419" s="52" t="s">
        <v>42</v>
      </c>
      <c r="J7419" s="52" t="s">
        <v>532</v>
      </c>
      <c r="K7419" s="52" t="s">
        <v>532</v>
      </c>
      <c r="L7419" s="52">
        <v>1</v>
      </c>
      <c r="M7419" s="52" t="s">
        <v>44</v>
      </c>
      <c r="N7419" s="52" t="s">
        <v>180</v>
      </c>
      <c r="O7419" s="52" t="s">
        <v>1534</v>
      </c>
      <c r="Q7419" s="52" t="s">
        <v>1535</v>
      </c>
      <c r="S7419" s="52">
        <v>201601</v>
      </c>
      <c r="T7419" s="52" t="s">
        <v>52</v>
      </c>
      <c r="U7419" s="54">
        <v>0</v>
      </c>
      <c r="V7419" s="54">
        <v>480612.07</v>
      </c>
      <c r="X7419" s="52">
        <v>604438</v>
      </c>
      <c r="Z7419" s="52" t="s">
        <v>48</v>
      </c>
      <c r="AA7419" s="52" t="s">
        <v>2481</v>
      </c>
      <c r="AB7419" s="52" t="s">
        <v>42</v>
      </c>
      <c r="AC7419" s="52" t="s">
        <v>3597</v>
      </c>
      <c r="AD7419" s="52" t="s">
        <v>51</v>
      </c>
    </row>
    <row r="7420" spans="1:30" x14ac:dyDescent="0.25">
      <c r="A7420" s="52" t="s">
        <v>35</v>
      </c>
      <c r="B7420" s="52">
        <v>1</v>
      </c>
      <c r="C7420" s="52">
        <v>21</v>
      </c>
      <c r="D7420" s="52">
        <v>908</v>
      </c>
      <c r="E7420" s="52" t="s">
        <v>122</v>
      </c>
      <c r="F7420" s="52" t="s">
        <v>123</v>
      </c>
      <c r="G7420" s="52">
        <v>20</v>
      </c>
      <c r="H7420" s="52">
        <v>20</v>
      </c>
      <c r="I7420" s="52" t="s">
        <v>42</v>
      </c>
      <c r="J7420" s="52" t="s">
        <v>532</v>
      </c>
      <c r="K7420" s="52" t="s">
        <v>532</v>
      </c>
      <c r="L7420" s="52">
        <v>1</v>
      </c>
      <c r="M7420" s="52" t="s">
        <v>44</v>
      </c>
      <c r="N7420" s="52" t="s">
        <v>180</v>
      </c>
      <c r="O7420" s="52" t="s">
        <v>1534</v>
      </c>
      <c r="Q7420" s="52" t="s">
        <v>1535</v>
      </c>
      <c r="S7420" s="52">
        <v>201601</v>
      </c>
      <c r="T7420" s="52" t="s">
        <v>52</v>
      </c>
      <c r="U7420" s="54">
        <v>0</v>
      </c>
      <c r="V7420" s="54">
        <v>483113.85</v>
      </c>
      <c r="X7420" s="52">
        <v>604438</v>
      </c>
      <c r="Z7420" s="52" t="s">
        <v>48</v>
      </c>
      <c r="AA7420" s="52" t="s">
        <v>2481</v>
      </c>
      <c r="AB7420" s="52" t="s">
        <v>42</v>
      </c>
      <c r="AC7420" s="52" t="s">
        <v>3597</v>
      </c>
      <c r="AD7420" s="52" t="s">
        <v>51</v>
      </c>
    </row>
    <row r="7421" spans="1:30" x14ac:dyDescent="0.25">
      <c r="A7421" s="52" t="s">
        <v>35</v>
      </c>
      <c r="B7421" s="52">
        <v>1</v>
      </c>
      <c r="C7421" s="52">
        <v>21</v>
      </c>
      <c r="D7421" s="52">
        <v>908</v>
      </c>
      <c r="E7421" s="52" t="s">
        <v>215</v>
      </c>
      <c r="F7421" s="52" t="s">
        <v>216</v>
      </c>
      <c r="G7421" s="52">
        <v>20</v>
      </c>
      <c r="H7421" s="52">
        <v>20</v>
      </c>
      <c r="I7421" s="52" t="s">
        <v>42</v>
      </c>
      <c r="J7421" s="52" t="s">
        <v>217</v>
      </c>
      <c r="K7421" s="52" t="s">
        <v>217</v>
      </c>
      <c r="L7421" s="52">
        <v>1</v>
      </c>
      <c r="M7421" s="52" t="s">
        <v>44</v>
      </c>
      <c r="N7421" s="52" t="s">
        <v>150</v>
      </c>
      <c r="O7421" s="52" t="s">
        <v>1534</v>
      </c>
      <c r="Q7421" s="52" t="s">
        <v>2489</v>
      </c>
      <c r="S7421" s="52">
        <v>201601</v>
      </c>
      <c r="T7421" s="52" t="s">
        <v>47</v>
      </c>
      <c r="U7421" s="54">
        <v>0</v>
      </c>
      <c r="V7421" s="54">
        <v>-150000</v>
      </c>
      <c r="X7421" s="52">
        <v>610844</v>
      </c>
      <c r="Z7421" s="52" t="s">
        <v>48</v>
      </c>
      <c r="AA7421" s="52" t="s">
        <v>2481</v>
      </c>
      <c r="AB7421" s="52" t="s">
        <v>42</v>
      </c>
      <c r="AC7421" s="52" t="s">
        <v>3596</v>
      </c>
      <c r="AD7421" s="52" t="s">
        <v>51</v>
      </c>
    </row>
    <row r="7422" spans="1:30" x14ac:dyDescent="0.25">
      <c r="A7422" s="52" t="s">
        <v>35</v>
      </c>
      <c r="B7422" s="52">
        <v>1</v>
      </c>
      <c r="C7422" s="52">
        <v>21</v>
      </c>
      <c r="D7422" s="52">
        <v>908</v>
      </c>
      <c r="E7422" s="52" t="s">
        <v>215</v>
      </c>
      <c r="F7422" s="52" t="s">
        <v>216</v>
      </c>
      <c r="G7422" s="52">
        <v>20</v>
      </c>
      <c r="H7422" s="52">
        <v>20</v>
      </c>
      <c r="I7422" s="52" t="s">
        <v>42</v>
      </c>
      <c r="J7422" s="52" t="s">
        <v>217</v>
      </c>
      <c r="K7422" s="52" t="s">
        <v>217</v>
      </c>
      <c r="L7422" s="52">
        <v>1</v>
      </c>
      <c r="M7422" s="52" t="s">
        <v>44</v>
      </c>
      <c r="N7422" s="52" t="s">
        <v>150</v>
      </c>
      <c r="O7422" s="52" t="s">
        <v>1534</v>
      </c>
      <c r="Q7422" s="52" t="s">
        <v>2489</v>
      </c>
      <c r="S7422" s="52">
        <v>201601</v>
      </c>
      <c r="T7422" s="52" t="s">
        <v>52</v>
      </c>
      <c r="U7422" s="54">
        <v>0</v>
      </c>
      <c r="V7422" s="54">
        <v>150000</v>
      </c>
      <c r="X7422" s="52">
        <v>610844</v>
      </c>
      <c r="Z7422" s="52" t="s">
        <v>48</v>
      </c>
      <c r="AA7422" s="52" t="s">
        <v>2481</v>
      </c>
      <c r="AB7422" s="52" t="s">
        <v>42</v>
      </c>
      <c r="AC7422" s="52" t="s">
        <v>3597</v>
      </c>
      <c r="AD7422" s="52" t="s">
        <v>51</v>
      </c>
    </row>
    <row r="7423" spans="1:30" x14ac:dyDescent="0.25">
      <c r="A7423" s="52" t="s">
        <v>35</v>
      </c>
      <c r="B7423" s="52">
        <v>1</v>
      </c>
      <c r="C7423" s="52">
        <v>21</v>
      </c>
      <c r="D7423" s="52">
        <v>908</v>
      </c>
      <c r="E7423" s="52" t="s">
        <v>215</v>
      </c>
      <c r="F7423" s="52" t="s">
        <v>216</v>
      </c>
      <c r="G7423" s="52">
        <v>20</v>
      </c>
      <c r="H7423" s="52">
        <v>20</v>
      </c>
      <c r="I7423" s="52" t="s">
        <v>42</v>
      </c>
      <c r="J7423" s="52" t="s">
        <v>217</v>
      </c>
      <c r="K7423" s="52" t="s">
        <v>217</v>
      </c>
      <c r="L7423" s="52">
        <v>1</v>
      </c>
      <c r="M7423" s="52" t="s">
        <v>44</v>
      </c>
      <c r="N7423" s="52" t="s">
        <v>180</v>
      </c>
      <c r="O7423" s="52" t="s">
        <v>1534</v>
      </c>
      <c r="Q7423" s="52" t="s">
        <v>2483</v>
      </c>
      <c r="S7423" s="52">
        <v>201601</v>
      </c>
      <c r="T7423" s="52" t="s">
        <v>47</v>
      </c>
      <c r="U7423" s="54">
        <v>0</v>
      </c>
      <c r="V7423" s="54">
        <v>-161081.5</v>
      </c>
      <c r="Z7423" s="52" t="s">
        <v>48</v>
      </c>
      <c r="AA7423" s="52" t="s">
        <v>2481</v>
      </c>
      <c r="AB7423" s="52" t="s">
        <v>42</v>
      </c>
      <c r="AC7423" s="52" t="s">
        <v>3612</v>
      </c>
      <c r="AD7423" s="52" t="s">
        <v>51</v>
      </c>
    </row>
    <row r="7424" spans="1:30" x14ac:dyDescent="0.25">
      <c r="A7424" s="52" t="s">
        <v>35</v>
      </c>
      <c r="B7424" s="52">
        <v>1</v>
      </c>
      <c r="C7424" s="52">
        <v>21</v>
      </c>
      <c r="D7424" s="52">
        <v>908</v>
      </c>
      <c r="E7424" s="52" t="s">
        <v>215</v>
      </c>
      <c r="F7424" s="52" t="s">
        <v>216</v>
      </c>
      <c r="G7424" s="52">
        <v>20</v>
      </c>
      <c r="H7424" s="52">
        <v>20</v>
      </c>
      <c r="I7424" s="52" t="s">
        <v>42</v>
      </c>
      <c r="J7424" s="52" t="s">
        <v>217</v>
      </c>
      <c r="K7424" s="52" t="s">
        <v>217</v>
      </c>
      <c r="L7424" s="52">
        <v>1</v>
      </c>
      <c r="M7424" s="52" t="s">
        <v>44</v>
      </c>
      <c r="N7424" s="52" t="s">
        <v>180</v>
      </c>
      <c r="O7424" s="52" t="s">
        <v>1534</v>
      </c>
      <c r="Q7424" s="52" t="s">
        <v>2483</v>
      </c>
      <c r="S7424" s="52">
        <v>201601</v>
      </c>
      <c r="T7424" s="52" t="s">
        <v>47</v>
      </c>
      <c r="U7424" s="54">
        <v>0</v>
      </c>
      <c r="V7424" s="54">
        <v>-1185651.9099999999</v>
      </c>
      <c r="Z7424" s="52" t="s">
        <v>48</v>
      </c>
      <c r="AA7424" s="52" t="s">
        <v>2481</v>
      </c>
      <c r="AB7424" s="52" t="s">
        <v>42</v>
      </c>
      <c r="AC7424" s="52" t="s">
        <v>3612</v>
      </c>
      <c r="AD7424" s="52" t="s">
        <v>51</v>
      </c>
    </row>
    <row r="7425" spans="1:30" x14ac:dyDescent="0.25">
      <c r="A7425" s="52" t="s">
        <v>35</v>
      </c>
      <c r="B7425" s="52">
        <v>1</v>
      </c>
      <c r="C7425" s="52">
        <v>21</v>
      </c>
      <c r="D7425" s="52">
        <v>908</v>
      </c>
      <c r="E7425" s="52" t="s">
        <v>215</v>
      </c>
      <c r="F7425" s="52" t="s">
        <v>216</v>
      </c>
      <c r="G7425" s="52">
        <v>20</v>
      </c>
      <c r="H7425" s="52">
        <v>20</v>
      </c>
      <c r="I7425" s="52" t="s">
        <v>42</v>
      </c>
      <c r="J7425" s="52" t="s">
        <v>217</v>
      </c>
      <c r="K7425" s="52" t="s">
        <v>217</v>
      </c>
      <c r="L7425" s="52">
        <v>1</v>
      </c>
      <c r="M7425" s="52" t="s">
        <v>44</v>
      </c>
      <c r="N7425" s="52" t="s">
        <v>180</v>
      </c>
      <c r="O7425" s="52" t="s">
        <v>1534</v>
      </c>
      <c r="Q7425" s="52" t="s">
        <v>2483</v>
      </c>
      <c r="S7425" s="52">
        <v>201601</v>
      </c>
      <c r="T7425" s="52" t="s">
        <v>47</v>
      </c>
      <c r="U7425" s="54">
        <v>0</v>
      </c>
      <c r="V7425" s="54">
        <v>-17609.63</v>
      </c>
      <c r="X7425" s="52">
        <v>610845</v>
      </c>
      <c r="Z7425" s="52" t="s">
        <v>48</v>
      </c>
      <c r="AA7425" s="52" t="s">
        <v>2481</v>
      </c>
      <c r="AB7425" s="52" t="s">
        <v>42</v>
      </c>
      <c r="AC7425" s="52" t="s">
        <v>3596</v>
      </c>
      <c r="AD7425" s="52" t="s">
        <v>51</v>
      </c>
    </row>
    <row r="7426" spans="1:30" x14ac:dyDescent="0.25">
      <c r="A7426" s="52" t="s">
        <v>35</v>
      </c>
      <c r="B7426" s="52">
        <v>1</v>
      </c>
      <c r="C7426" s="52">
        <v>21</v>
      </c>
      <c r="D7426" s="52">
        <v>908</v>
      </c>
      <c r="E7426" s="52" t="s">
        <v>215</v>
      </c>
      <c r="F7426" s="52" t="s">
        <v>216</v>
      </c>
      <c r="G7426" s="52">
        <v>20</v>
      </c>
      <c r="H7426" s="52">
        <v>20</v>
      </c>
      <c r="I7426" s="52" t="s">
        <v>42</v>
      </c>
      <c r="J7426" s="52" t="s">
        <v>231</v>
      </c>
      <c r="K7426" s="52" t="s">
        <v>231</v>
      </c>
      <c r="L7426" s="52">
        <v>1</v>
      </c>
      <c r="M7426" s="52" t="s">
        <v>44</v>
      </c>
      <c r="N7426" s="52" t="s">
        <v>180</v>
      </c>
      <c r="O7426" s="52" t="s">
        <v>1534</v>
      </c>
      <c r="Q7426" s="52" t="s">
        <v>2483</v>
      </c>
      <c r="S7426" s="52">
        <v>201601</v>
      </c>
      <c r="T7426" s="52" t="s">
        <v>47</v>
      </c>
      <c r="U7426" s="54">
        <v>0</v>
      </c>
      <c r="V7426" s="54">
        <v>-17787.150000000001</v>
      </c>
      <c r="X7426" s="52">
        <v>610847</v>
      </c>
      <c r="Z7426" s="52" t="s">
        <v>48</v>
      </c>
      <c r="AA7426" s="52" t="s">
        <v>2481</v>
      </c>
      <c r="AB7426" s="52" t="s">
        <v>42</v>
      </c>
      <c r="AC7426" s="52" t="s">
        <v>3596</v>
      </c>
      <c r="AD7426" s="52" t="s">
        <v>51</v>
      </c>
    </row>
    <row r="7427" spans="1:30" x14ac:dyDescent="0.25">
      <c r="A7427" s="52" t="s">
        <v>35</v>
      </c>
      <c r="B7427" s="52">
        <v>1</v>
      </c>
      <c r="C7427" s="52">
        <v>21</v>
      </c>
      <c r="D7427" s="52">
        <v>908</v>
      </c>
      <c r="E7427" s="52" t="s">
        <v>215</v>
      </c>
      <c r="F7427" s="52" t="s">
        <v>216</v>
      </c>
      <c r="G7427" s="52">
        <v>20</v>
      </c>
      <c r="H7427" s="52">
        <v>20</v>
      </c>
      <c r="I7427" s="52" t="s">
        <v>42</v>
      </c>
      <c r="J7427" s="52" t="s">
        <v>217</v>
      </c>
      <c r="K7427" s="52" t="s">
        <v>217</v>
      </c>
      <c r="L7427" s="52">
        <v>1</v>
      </c>
      <c r="M7427" s="52" t="s">
        <v>44</v>
      </c>
      <c r="N7427" s="52" t="s">
        <v>150</v>
      </c>
      <c r="O7427" s="52" t="s">
        <v>1534</v>
      </c>
      <c r="Q7427" s="52" t="s">
        <v>2489</v>
      </c>
      <c r="S7427" s="52">
        <v>201601</v>
      </c>
      <c r="T7427" s="52" t="s">
        <v>47</v>
      </c>
      <c r="U7427" s="54">
        <v>0</v>
      </c>
      <c r="V7427" s="54">
        <v>-120937.48</v>
      </c>
      <c r="X7427" s="52">
        <v>610844</v>
      </c>
      <c r="Z7427" s="52" t="s">
        <v>48</v>
      </c>
      <c r="AA7427" s="52" t="s">
        <v>2481</v>
      </c>
      <c r="AB7427" s="52" t="s">
        <v>42</v>
      </c>
      <c r="AC7427" s="52" t="s">
        <v>3596</v>
      </c>
      <c r="AD7427" s="52" t="s">
        <v>51</v>
      </c>
    </row>
    <row r="7428" spans="1:30" x14ac:dyDescent="0.25">
      <c r="A7428" s="52" t="s">
        <v>35</v>
      </c>
      <c r="B7428" s="52">
        <v>1</v>
      </c>
      <c r="C7428" s="52">
        <v>21</v>
      </c>
      <c r="D7428" s="52">
        <v>908</v>
      </c>
      <c r="E7428" s="52" t="s">
        <v>215</v>
      </c>
      <c r="F7428" s="52" t="s">
        <v>216</v>
      </c>
      <c r="G7428" s="52">
        <v>20</v>
      </c>
      <c r="H7428" s="52">
        <v>20</v>
      </c>
      <c r="I7428" s="52" t="s">
        <v>42</v>
      </c>
      <c r="J7428" s="52" t="s">
        <v>231</v>
      </c>
      <c r="K7428" s="52" t="s">
        <v>231</v>
      </c>
      <c r="L7428" s="52">
        <v>1</v>
      </c>
      <c r="M7428" s="52" t="s">
        <v>44</v>
      </c>
      <c r="N7428" s="52" t="s">
        <v>150</v>
      </c>
      <c r="O7428" s="52" t="s">
        <v>1534</v>
      </c>
      <c r="Q7428" s="52" t="s">
        <v>2489</v>
      </c>
      <c r="S7428" s="52">
        <v>201601</v>
      </c>
      <c r="T7428" s="52" t="s">
        <v>47</v>
      </c>
      <c r="U7428" s="54">
        <v>0</v>
      </c>
      <c r="V7428" s="54">
        <v>-61074.5</v>
      </c>
      <c r="X7428" s="52">
        <v>610846</v>
      </c>
      <c r="Z7428" s="52" t="s">
        <v>48</v>
      </c>
      <c r="AA7428" s="52" t="s">
        <v>2481</v>
      </c>
      <c r="AB7428" s="52" t="s">
        <v>42</v>
      </c>
      <c r="AC7428" s="52" t="s">
        <v>3596</v>
      </c>
      <c r="AD7428" s="52" t="s">
        <v>51</v>
      </c>
    </row>
    <row r="7429" spans="1:30" x14ac:dyDescent="0.25">
      <c r="A7429" s="52" t="s">
        <v>35</v>
      </c>
      <c r="B7429" s="52">
        <v>1</v>
      </c>
      <c r="C7429" s="52">
        <v>21</v>
      </c>
      <c r="D7429" s="52">
        <v>908</v>
      </c>
      <c r="E7429" s="52" t="s">
        <v>215</v>
      </c>
      <c r="F7429" s="52" t="s">
        <v>216</v>
      </c>
      <c r="G7429" s="52">
        <v>20</v>
      </c>
      <c r="H7429" s="52">
        <v>20</v>
      </c>
      <c r="I7429" s="52" t="s">
        <v>42</v>
      </c>
      <c r="J7429" s="52" t="s">
        <v>231</v>
      </c>
      <c r="K7429" s="52" t="s">
        <v>231</v>
      </c>
      <c r="L7429" s="52">
        <v>1</v>
      </c>
      <c r="M7429" s="52" t="s">
        <v>44</v>
      </c>
      <c r="N7429" s="52" t="s">
        <v>150</v>
      </c>
      <c r="O7429" s="52" t="s">
        <v>1534</v>
      </c>
      <c r="Q7429" s="52" t="s">
        <v>2489</v>
      </c>
      <c r="S7429" s="52">
        <v>201601</v>
      </c>
      <c r="T7429" s="52" t="s">
        <v>47</v>
      </c>
      <c r="U7429" s="54">
        <v>0</v>
      </c>
      <c r="V7429" s="54">
        <v>-133800</v>
      </c>
      <c r="X7429" s="52">
        <v>610846</v>
      </c>
      <c r="Z7429" s="52" t="s">
        <v>48</v>
      </c>
      <c r="AA7429" s="52" t="s">
        <v>2481</v>
      </c>
      <c r="AB7429" s="52" t="s">
        <v>42</v>
      </c>
      <c r="AC7429" s="52" t="s">
        <v>3596</v>
      </c>
      <c r="AD7429" s="52" t="s">
        <v>51</v>
      </c>
    </row>
    <row r="7430" spans="1:30" x14ac:dyDescent="0.25">
      <c r="A7430" s="52" t="s">
        <v>35</v>
      </c>
      <c r="B7430" s="52">
        <v>1</v>
      </c>
      <c r="C7430" s="52">
        <v>21</v>
      </c>
      <c r="D7430" s="52">
        <v>908</v>
      </c>
      <c r="E7430" s="52" t="s">
        <v>215</v>
      </c>
      <c r="F7430" s="52" t="s">
        <v>216</v>
      </c>
      <c r="G7430" s="52">
        <v>20</v>
      </c>
      <c r="H7430" s="52">
        <v>20</v>
      </c>
      <c r="I7430" s="52" t="s">
        <v>42</v>
      </c>
      <c r="J7430" s="52" t="s">
        <v>217</v>
      </c>
      <c r="K7430" s="52" t="s">
        <v>217</v>
      </c>
      <c r="L7430" s="52">
        <v>1</v>
      </c>
      <c r="M7430" s="52" t="s">
        <v>44</v>
      </c>
      <c r="N7430" s="52" t="s">
        <v>150</v>
      </c>
      <c r="O7430" s="52" t="s">
        <v>1562</v>
      </c>
      <c r="Q7430" s="52" t="s">
        <v>3613</v>
      </c>
      <c r="R7430" s="52">
        <v>2610966</v>
      </c>
      <c r="S7430" s="52">
        <v>201601</v>
      </c>
      <c r="T7430" s="52" t="s">
        <v>52</v>
      </c>
      <c r="U7430" s="54">
        <v>0</v>
      </c>
      <c r="V7430" s="54">
        <v>35.49</v>
      </c>
      <c r="X7430" s="52">
        <v>618218</v>
      </c>
      <c r="Z7430" s="52" t="s">
        <v>48</v>
      </c>
      <c r="AA7430" s="52" t="s">
        <v>2481</v>
      </c>
      <c r="AB7430" s="52" t="s">
        <v>42</v>
      </c>
      <c r="AC7430" s="52" t="s">
        <v>3614</v>
      </c>
      <c r="AD7430" s="52" t="s">
        <v>51</v>
      </c>
    </row>
    <row r="7431" spans="1:30" x14ac:dyDescent="0.25">
      <c r="A7431" s="52" t="s">
        <v>35</v>
      </c>
      <c r="B7431" s="52">
        <v>1</v>
      </c>
      <c r="C7431" s="52">
        <v>21</v>
      </c>
      <c r="D7431" s="52">
        <v>908</v>
      </c>
      <c r="E7431" s="52" t="s">
        <v>215</v>
      </c>
      <c r="F7431" s="52" t="s">
        <v>216</v>
      </c>
      <c r="G7431" s="52">
        <v>20</v>
      </c>
      <c r="H7431" s="52">
        <v>20</v>
      </c>
      <c r="I7431" s="52" t="s">
        <v>42</v>
      </c>
      <c r="J7431" s="52" t="s">
        <v>231</v>
      </c>
      <c r="K7431" s="52" t="s">
        <v>231</v>
      </c>
      <c r="L7431" s="52">
        <v>1</v>
      </c>
      <c r="M7431" s="52" t="s">
        <v>44</v>
      </c>
      <c r="N7431" s="52" t="s">
        <v>150</v>
      </c>
      <c r="O7431" s="52" t="s">
        <v>1562</v>
      </c>
      <c r="Q7431" s="52" t="s">
        <v>3613</v>
      </c>
      <c r="R7431" s="52">
        <v>2610966</v>
      </c>
      <c r="S7431" s="52">
        <v>201601</v>
      </c>
      <c r="T7431" s="52" t="s">
        <v>52</v>
      </c>
      <c r="U7431" s="54">
        <v>0</v>
      </c>
      <c r="V7431" s="54">
        <v>29.57</v>
      </c>
      <c r="X7431" s="52">
        <v>618218</v>
      </c>
      <c r="Z7431" s="52" t="s">
        <v>48</v>
      </c>
      <c r="AA7431" s="52" t="s">
        <v>2481</v>
      </c>
      <c r="AB7431" s="52" t="s">
        <v>42</v>
      </c>
      <c r="AC7431" s="52" t="s">
        <v>3614</v>
      </c>
      <c r="AD7431" s="52" t="s">
        <v>51</v>
      </c>
    </row>
    <row r="7432" spans="1:30" x14ac:dyDescent="0.25">
      <c r="A7432" s="52" t="s">
        <v>35</v>
      </c>
      <c r="B7432" s="52">
        <v>1</v>
      </c>
      <c r="C7432" s="52">
        <v>21</v>
      </c>
      <c r="D7432" s="52">
        <v>908</v>
      </c>
      <c r="E7432" s="52" t="s">
        <v>215</v>
      </c>
      <c r="F7432" s="52" t="s">
        <v>216</v>
      </c>
      <c r="G7432" s="52">
        <v>20</v>
      </c>
      <c r="H7432" s="52">
        <v>20</v>
      </c>
      <c r="I7432" s="52" t="s">
        <v>42</v>
      </c>
      <c r="J7432" s="52" t="s">
        <v>217</v>
      </c>
      <c r="K7432" s="52" t="s">
        <v>217</v>
      </c>
      <c r="L7432" s="52">
        <v>1</v>
      </c>
      <c r="M7432" s="52" t="s">
        <v>44</v>
      </c>
      <c r="N7432" s="52" t="s">
        <v>180</v>
      </c>
      <c r="O7432" s="52" t="s">
        <v>1555</v>
      </c>
      <c r="Q7432" s="52" t="s">
        <v>2483</v>
      </c>
      <c r="S7432" s="52">
        <v>201601</v>
      </c>
      <c r="T7432" s="52" t="s">
        <v>52</v>
      </c>
      <c r="U7432" s="54">
        <v>0</v>
      </c>
      <c r="V7432" s="54">
        <v>1298137</v>
      </c>
      <c r="Z7432" s="52" t="s">
        <v>48</v>
      </c>
      <c r="AA7432" s="52" t="s">
        <v>2481</v>
      </c>
      <c r="AB7432" s="52" t="s">
        <v>42</v>
      </c>
      <c r="AC7432" s="52" t="s">
        <v>3615</v>
      </c>
      <c r="AD7432" s="52" t="s">
        <v>51</v>
      </c>
    </row>
    <row r="7433" spans="1:30" x14ac:dyDescent="0.25">
      <c r="A7433" s="52" t="s">
        <v>35</v>
      </c>
      <c r="B7433" s="52">
        <v>1</v>
      </c>
      <c r="C7433" s="52">
        <v>21</v>
      </c>
      <c r="D7433" s="52">
        <v>908</v>
      </c>
      <c r="E7433" s="52" t="s">
        <v>215</v>
      </c>
      <c r="F7433" s="52" t="s">
        <v>216</v>
      </c>
      <c r="G7433" s="52">
        <v>20</v>
      </c>
      <c r="H7433" s="52">
        <v>20</v>
      </c>
      <c r="I7433" s="52" t="s">
        <v>42</v>
      </c>
      <c r="J7433" s="52" t="s">
        <v>231</v>
      </c>
      <c r="K7433" s="52" t="s">
        <v>231</v>
      </c>
      <c r="L7433" s="52">
        <v>1</v>
      </c>
      <c r="M7433" s="52" t="s">
        <v>44</v>
      </c>
      <c r="N7433" s="52" t="s">
        <v>180</v>
      </c>
      <c r="O7433" s="52" t="s">
        <v>1555</v>
      </c>
      <c r="Q7433" s="52" t="s">
        <v>2483</v>
      </c>
      <c r="S7433" s="52">
        <v>201601</v>
      </c>
      <c r="T7433" s="52" t="s">
        <v>52</v>
      </c>
      <c r="U7433" s="54">
        <v>0</v>
      </c>
      <c r="V7433" s="54">
        <v>94235.42</v>
      </c>
      <c r="Z7433" s="52" t="s">
        <v>48</v>
      </c>
      <c r="AA7433" s="52" t="s">
        <v>2481</v>
      </c>
      <c r="AB7433" s="52" t="s">
        <v>42</v>
      </c>
      <c r="AC7433" s="52" t="s">
        <v>3615</v>
      </c>
      <c r="AD7433" s="52" t="s">
        <v>51</v>
      </c>
    </row>
    <row r="7434" spans="1:30" x14ac:dyDescent="0.25">
      <c r="A7434" s="52" t="s">
        <v>35</v>
      </c>
      <c r="B7434" s="52">
        <v>1</v>
      </c>
      <c r="C7434" s="52">
        <v>21</v>
      </c>
      <c r="D7434" s="52">
        <v>908</v>
      </c>
      <c r="E7434" s="52" t="s">
        <v>215</v>
      </c>
      <c r="F7434" s="52" t="s">
        <v>216</v>
      </c>
      <c r="G7434" s="52">
        <v>20</v>
      </c>
      <c r="H7434" s="52">
        <v>20</v>
      </c>
      <c r="I7434" s="52" t="s">
        <v>42</v>
      </c>
      <c r="J7434" s="52" t="s">
        <v>231</v>
      </c>
      <c r="K7434" s="52" t="s">
        <v>231</v>
      </c>
      <c r="L7434" s="52">
        <v>1</v>
      </c>
      <c r="M7434" s="52" t="s">
        <v>44</v>
      </c>
      <c r="N7434" s="52" t="s">
        <v>180</v>
      </c>
      <c r="O7434" s="52" t="s">
        <v>1534</v>
      </c>
      <c r="Q7434" s="52" t="s">
        <v>2483</v>
      </c>
      <c r="S7434" s="52">
        <v>201601</v>
      </c>
      <c r="T7434" s="52" t="s">
        <v>47</v>
      </c>
      <c r="U7434" s="54">
        <v>0</v>
      </c>
      <c r="V7434" s="54">
        <v>-77961.42</v>
      </c>
      <c r="Z7434" s="52" t="s">
        <v>48</v>
      </c>
      <c r="AA7434" s="52" t="s">
        <v>2481</v>
      </c>
      <c r="AB7434" s="52" t="s">
        <v>42</v>
      </c>
      <c r="AC7434" s="52" t="s">
        <v>3612</v>
      </c>
      <c r="AD7434" s="52" t="s">
        <v>51</v>
      </c>
    </row>
    <row r="7435" spans="1:30" x14ac:dyDescent="0.25">
      <c r="A7435" s="52" t="s">
        <v>35</v>
      </c>
      <c r="B7435" s="52">
        <v>1</v>
      </c>
      <c r="C7435" s="52">
        <v>21</v>
      </c>
      <c r="D7435" s="52">
        <v>908</v>
      </c>
      <c r="E7435" s="52" t="s">
        <v>215</v>
      </c>
      <c r="F7435" s="52" t="s">
        <v>216</v>
      </c>
      <c r="G7435" s="52">
        <v>20</v>
      </c>
      <c r="H7435" s="52">
        <v>20</v>
      </c>
      <c r="I7435" s="52" t="s">
        <v>42</v>
      </c>
      <c r="J7435" s="52" t="s">
        <v>231</v>
      </c>
      <c r="K7435" s="52" t="s">
        <v>231</v>
      </c>
      <c r="L7435" s="52">
        <v>1</v>
      </c>
      <c r="M7435" s="52" t="s">
        <v>44</v>
      </c>
      <c r="N7435" s="52" t="s">
        <v>180</v>
      </c>
      <c r="O7435" s="52" t="s">
        <v>1534</v>
      </c>
      <c r="Q7435" s="52" t="s">
        <v>3611</v>
      </c>
      <c r="R7435" s="52">
        <v>2641193</v>
      </c>
      <c r="S7435" s="52">
        <v>201601</v>
      </c>
      <c r="T7435" s="52" t="s">
        <v>52</v>
      </c>
      <c r="U7435" s="54">
        <v>0</v>
      </c>
      <c r="V7435" s="54">
        <v>8172.91</v>
      </c>
      <c r="X7435" s="52">
        <v>610847</v>
      </c>
      <c r="Z7435" s="52" t="s">
        <v>48</v>
      </c>
      <c r="AA7435" s="52" t="s">
        <v>2481</v>
      </c>
      <c r="AB7435" s="52" t="s">
        <v>42</v>
      </c>
      <c r="AC7435" s="52" t="s">
        <v>3597</v>
      </c>
      <c r="AD7435" s="52" t="s">
        <v>51</v>
      </c>
    </row>
    <row r="7436" spans="1:30" x14ac:dyDescent="0.25">
      <c r="A7436" s="52" t="s">
        <v>35</v>
      </c>
      <c r="B7436" s="52">
        <v>1</v>
      </c>
      <c r="C7436" s="52">
        <v>21</v>
      </c>
      <c r="D7436" s="52">
        <v>908</v>
      </c>
      <c r="E7436" s="52" t="s">
        <v>215</v>
      </c>
      <c r="F7436" s="52" t="s">
        <v>216</v>
      </c>
      <c r="G7436" s="52">
        <v>20</v>
      </c>
      <c r="H7436" s="52">
        <v>20</v>
      </c>
      <c r="I7436" s="52" t="s">
        <v>42</v>
      </c>
      <c r="J7436" s="52" t="s">
        <v>237</v>
      </c>
      <c r="K7436" s="52" t="s">
        <v>237</v>
      </c>
      <c r="L7436" s="52">
        <v>1</v>
      </c>
      <c r="M7436" s="52" t="s">
        <v>44</v>
      </c>
      <c r="N7436" s="52" t="s">
        <v>150</v>
      </c>
      <c r="O7436" s="52" t="s">
        <v>1534</v>
      </c>
      <c r="Q7436" s="52" t="s">
        <v>1540</v>
      </c>
      <c r="S7436" s="52">
        <v>201601</v>
      </c>
      <c r="T7436" s="52" t="s">
        <v>47</v>
      </c>
      <c r="U7436" s="54">
        <v>0</v>
      </c>
      <c r="V7436" s="54">
        <v>-170000</v>
      </c>
      <c r="X7436" s="52">
        <v>607127</v>
      </c>
      <c r="Z7436" s="52" t="s">
        <v>48</v>
      </c>
      <c r="AA7436" s="52" t="s">
        <v>2481</v>
      </c>
      <c r="AB7436" s="52" t="s">
        <v>42</v>
      </c>
      <c r="AC7436" s="52" t="s">
        <v>3596</v>
      </c>
      <c r="AD7436" s="52" t="s">
        <v>51</v>
      </c>
    </row>
    <row r="7437" spans="1:30" x14ac:dyDescent="0.25">
      <c r="A7437" s="52" t="s">
        <v>35</v>
      </c>
      <c r="B7437" s="52">
        <v>1</v>
      </c>
      <c r="C7437" s="52">
        <v>21</v>
      </c>
      <c r="D7437" s="52">
        <v>908</v>
      </c>
      <c r="E7437" s="52" t="s">
        <v>215</v>
      </c>
      <c r="F7437" s="52" t="s">
        <v>216</v>
      </c>
      <c r="G7437" s="52">
        <v>20</v>
      </c>
      <c r="H7437" s="52">
        <v>20</v>
      </c>
      <c r="I7437" s="52" t="s">
        <v>42</v>
      </c>
      <c r="J7437" s="52" t="s">
        <v>237</v>
      </c>
      <c r="K7437" s="52" t="s">
        <v>237</v>
      </c>
      <c r="L7437" s="52">
        <v>1</v>
      </c>
      <c r="M7437" s="52" t="s">
        <v>44</v>
      </c>
      <c r="N7437" s="52" t="s">
        <v>150</v>
      </c>
      <c r="O7437" s="52" t="s">
        <v>1534</v>
      </c>
      <c r="Q7437" s="52" t="s">
        <v>1540</v>
      </c>
      <c r="S7437" s="52">
        <v>201601</v>
      </c>
      <c r="T7437" s="52" t="s">
        <v>47</v>
      </c>
      <c r="U7437" s="54">
        <v>0</v>
      </c>
      <c r="V7437" s="54">
        <v>-407401.16</v>
      </c>
      <c r="X7437" s="52">
        <v>607127</v>
      </c>
      <c r="Z7437" s="52" t="s">
        <v>48</v>
      </c>
      <c r="AA7437" s="52" t="s">
        <v>2481</v>
      </c>
      <c r="AB7437" s="52" t="s">
        <v>42</v>
      </c>
      <c r="AC7437" s="52" t="s">
        <v>3596</v>
      </c>
      <c r="AD7437" s="52" t="s">
        <v>51</v>
      </c>
    </row>
    <row r="7438" spans="1:30" x14ac:dyDescent="0.25">
      <c r="A7438" s="52" t="s">
        <v>35</v>
      </c>
      <c r="B7438" s="52">
        <v>1</v>
      </c>
      <c r="C7438" s="52">
        <v>21</v>
      </c>
      <c r="D7438" s="52">
        <v>908</v>
      </c>
      <c r="E7438" s="52" t="s">
        <v>215</v>
      </c>
      <c r="F7438" s="52" t="s">
        <v>216</v>
      </c>
      <c r="G7438" s="52">
        <v>20</v>
      </c>
      <c r="H7438" s="52">
        <v>20</v>
      </c>
      <c r="I7438" s="52" t="s">
        <v>42</v>
      </c>
      <c r="J7438" s="52" t="s">
        <v>237</v>
      </c>
      <c r="K7438" s="52" t="s">
        <v>237</v>
      </c>
      <c r="L7438" s="52">
        <v>1</v>
      </c>
      <c r="M7438" s="52" t="s">
        <v>44</v>
      </c>
      <c r="N7438" s="52" t="s">
        <v>180</v>
      </c>
      <c r="O7438" s="52" t="s">
        <v>1534</v>
      </c>
      <c r="Q7438" s="52" t="s">
        <v>1544</v>
      </c>
      <c r="S7438" s="52">
        <v>201601</v>
      </c>
      <c r="T7438" s="52" t="s">
        <v>47</v>
      </c>
      <c r="U7438" s="54">
        <v>0</v>
      </c>
      <c r="V7438" s="54">
        <v>-1174486.5</v>
      </c>
      <c r="Z7438" s="52" t="s">
        <v>48</v>
      </c>
      <c r="AA7438" s="52" t="s">
        <v>2481</v>
      </c>
      <c r="AB7438" s="52" t="s">
        <v>42</v>
      </c>
      <c r="AC7438" s="52" t="s">
        <v>3612</v>
      </c>
      <c r="AD7438" s="52" t="s">
        <v>51</v>
      </c>
    </row>
    <row r="7439" spans="1:30" x14ac:dyDescent="0.25">
      <c r="A7439" s="52" t="s">
        <v>35</v>
      </c>
      <c r="B7439" s="52">
        <v>1</v>
      </c>
      <c r="C7439" s="52">
        <v>21</v>
      </c>
      <c r="D7439" s="52">
        <v>908</v>
      </c>
      <c r="E7439" s="52" t="s">
        <v>215</v>
      </c>
      <c r="F7439" s="52" t="s">
        <v>216</v>
      </c>
      <c r="G7439" s="52">
        <v>20</v>
      </c>
      <c r="H7439" s="52">
        <v>20</v>
      </c>
      <c r="I7439" s="52" t="s">
        <v>42</v>
      </c>
      <c r="J7439" s="52" t="s">
        <v>237</v>
      </c>
      <c r="K7439" s="52" t="s">
        <v>237</v>
      </c>
      <c r="L7439" s="52">
        <v>1</v>
      </c>
      <c r="M7439" s="52" t="s">
        <v>44</v>
      </c>
      <c r="N7439" s="52" t="s">
        <v>180</v>
      </c>
      <c r="O7439" s="52" t="s">
        <v>1555</v>
      </c>
      <c r="Q7439" s="52" t="s">
        <v>1544</v>
      </c>
      <c r="S7439" s="52">
        <v>201601</v>
      </c>
      <c r="T7439" s="52" t="s">
        <v>52</v>
      </c>
      <c r="U7439" s="54">
        <v>0</v>
      </c>
      <c r="V7439" s="54">
        <v>1101782.5</v>
      </c>
      <c r="Z7439" s="52" t="s">
        <v>48</v>
      </c>
      <c r="AA7439" s="52" t="s">
        <v>2481</v>
      </c>
      <c r="AB7439" s="52" t="s">
        <v>42</v>
      </c>
      <c r="AC7439" s="52" t="s">
        <v>3615</v>
      </c>
      <c r="AD7439" s="52" t="s">
        <v>51</v>
      </c>
    </row>
    <row r="7440" spans="1:30" x14ac:dyDescent="0.25">
      <c r="A7440" s="52" t="s">
        <v>35</v>
      </c>
      <c r="B7440" s="52">
        <v>1</v>
      </c>
      <c r="C7440" s="52">
        <v>21</v>
      </c>
      <c r="D7440" s="52">
        <v>908</v>
      </c>
      <c r="E7440" s="52" t="s">
        <v>215</v>
      </c>
      <c r="F7440" s="52" t="s">
        <v>216</v>
      </c>
      <c r="G7440" s="52">
        <v>20</v>
      </c>
      <c r="H7440" s="52">
        <v>20</v>
      </c>
      <c r="I7440" s="52" t="s">
        <v>42</v>
      </c>
      <c r="J7440" s="52" t="s">
        <v>237</v>
      </c>
      <c r="K7440" s="52" t="s">
        <v>237</v>
      </c>
      <c r="L7440" s="52">
        <v>1</v>
      </c>
      <c r="M7440" s="52" t="s">
        <v>44</v>
      </c>
      <c r="N7440" s="52" t="s">
        <v>150</v>
      </c>
      <c r="O7440" s="52" t="s">
        <v>1555</v>
      </c>
      <c r="Q7440" s="52" t="s">
        <v>1544</v>
      </c>
      <c r="S7440" s="52">
        <v>201601</v>
      </c>
      <c r="T7440" s="52" t="s">
        <v>52</v>
      </c>
      <c r="U7440" s="54">
        <v>0</v>
      </c>
      <c r="V7440" s="54">
        <v>69362</v>
      </c>
      <c r="Z7440" s="52" t="s">
        <v>48</v>
      </c>
      <c r="AA7440" s="52" t="s">
        <v>2481</v>
      </c>
      <c r="AB7440" s="52" t="s">
        <v>42</v>
      </c>
      <c r="AC7440" s="52" t="s">
        <v>3615</v>
      </c>
      <c r="AD7440" s="52" t="s">
        <v>51</v>
      </c>
    </row>
    <row r="7441" spans="1:30" x14ac:dyDescent="0.25">
      <c r="A7441" s="52" t="s">
        <v>35</v>
      </c>
      <c r="B7441" s="52">
        <v>1</v>
      </c>
      <c r="C7441" s="52">
        <v>21</v>
      </c>
      <c r="D7441" s="52">
        <v>908</v>
      </c>
      <c r="E7441" s="52" t="s">
        <v>215</v>
      </c>
      <c r="F7441" s="52" t="s">
        <v>216</v>
      </c>
      <c r="G7441" s="52">
        <v>20</v>
      </c>
      <c r="H7441" s="52">
        <v>20</v>
      </c>
      <c r="I7441" s="52" t="s">
        <v>42</v>
      </c>
      <c r="J7441" s="52" t="s">
        <v>250</v>
      </c>
      <c r="K7441" s="52" t="s">
        <v>250</v>
      </c>
      <c r="L7441" s="52">
        <v>1</v>
      </c>
      <c r="M7441" s="52" t="s">
        <v>44</v>
      </c>
      <c r="N7441" s="52" t="s">
        <v>150</v>
      </c>
      <c r="O7441" s="52" t="s">
        <v>1562</v>
      </c>
      <c r="Q7441" s="52" t="s">
        <v>3613</v>
      </c>
      <c r="R7441" s="52">
        <v>2610966</v>
      </c>
      <c r="S7441" s="52">
        <v>201601</v>
      </c>
      <c r="T7441" s="52" t="s">
        <v>52</v>
      </c>
      <c r="U7441" s="54">
        <v>0</v>
      </c>
      <c r="V7441" s="54">
        <v>31.54</v>
      </c>
      <c r="X7441" s="52">
        <v>618218</v>
      </c>
      <c r="Z7441" s="52" t="s">
        <v>48</v>
      </c>
      <c r="AA7441" s="52" t="s">
        <v>2481</v>
      </c>
      <c r="AB7441" s="52" t="s">
        <v>42</v>
      </c>
      <c r="AC7441" s="52" t="s">
        <v>3614</v>
      </c>
      <c r="AD7441" s="52" t="s">
        <v>51</v>
      </c>
    </row>
    <row r="7442" spans="1:30" x14ac:dyDescent="0.25">
      <c r="A7442" s="52" t="s">
        <v>35</v>
      </c>
      <c r="B7442" s="52">
        <v>1</v>
      </c>
      <c r="C7442" s="52">
        <v>21</v>
      </c>
      <c r="D7442" s="52">
        <v>908</v>
      </c>
      <c r="E7442" s="52" t="s">
        <v>215</v>
      </c>
      <c r="F7442" s="52" t="s">
        <v>216</v>
      </c>
      <c r="G7442" s="52">
        <v>20</v>
      </c>
      <c r="H7442" s="52">
        <v>20</v>
      </c>
      <c r="I7442" s="52" t="s">
        <v>42</v>
      </c>
      <c r="J7442" s="52" t="s">
        <v>437</v>
      </c>
      <c r="K7442" s="52" t="s">
        <v>437</v>
      </c>
      <c r="L7442" s="52">
        <v>1</v>
      </c>
      <c r="M7442" s="52" t="s">
        <v>44</v>
      </c>
      <c r="N7442" s="52" t="s">
        <v>150</v>
      </c>
      <c r="O7442" s="52" t="s">
        <v>1534</v>
      </c>
      <c r="Q7442" s="52" t="s">
        <v>1543</v>
      </c>
      <c r="S7442" s="52">
        <v>201601</v>
      </c>
      <c r="T7442" s="52" t="s">
        <v>52</v>
      </c>
      <c r="U7442" s="54">
        <v>0</v>
      </c>
      <c r="V7442" s="54">
        <v>15254.07</v>
      </c>
      <c r="X7442" s="52">
        <v>618696</v>
      </c>
      <c r="Z7442" s="52" t="s">
        <v>48</v>
      </c>
      <c r="AA7442" s="52" t="s">
        <v>2481</v>
      </c>
      <c r="AB7442" s="52" t="s">
        <v>42</v>
      </c>
      <c r="AC7442" s="52" t="s">
        <v>3596</v>
      </c>
      <c r="AD7442" s="52" t="s">
        <v>51</v>
      </c>
    </row>
    <row r="7443" spans="1:30" x14ac:dyDescent="0.25">
      <c r="A7443" s="52" t="s">
        <v>35</v>
      </c>
      <c r="B7443" s="52">
        <v>1</v>
      </c>
      <c r="C7443" s="52">
        <v>21</v>
      </c>
      <c r="D7443" s="52">
        <v>908</v>
      </c>
      <c r="E7443" s="52" t="s">
        <v>215</v>
      </c>
      <c r="F7443" s="52" t="s">
        <v>216</v>
      </c>
      <c r="G7443" s="52">
        <v>20</v>
      </c>
      <c r="H7443" s="52">
        <v>20</v>
      </c>
      <c r="I7443" s="52" t="s">
        <v>42</v>
      </c>
      <c r="J7443" s="52" t="s">
        <v>437</v>
      </c>
      <c r="K7443" s="52" t="s">
        <v>437</v>
      </c>
      <c r="L7443" s="52">
        <v>1</v>
      </c>
      <c r="M7443" s="52" t="s">
        <v>44</v>
      </c>
      <c r="N7443" s="52" t="s">
        <v>180</v>
      </c>
      <c r="O7443" s="52" t="s">
        <v>1534</v>
      </c>
      <c r="Q7443" s="52" t="s">
        <v>1547</v>
      </c>
      <c r="S7443" s="52">
        <v>201601</v>
      </c>
      <c r="T7443" s="52" t="s">
        <v>47</v>
      </c>
      <c r="U7443" s="54">
        <v>0</v>
      </c>
      <c r="V7443" s="54">
        <v>-19219.8</v>
      </c>
      <c r="Z7443" s="52" t="s">
        <v>48</v>
      </c>
      <c r="AA7443" s="52" t="s">
        <v>2481</v>
      </c>
      <c r="AB7443" s="52" t="s">
        <v>42</v>
      </c>
      <c r="AC7443" s="52" t="s">
        <v>3612</v>
      </c>
      <c r="AD7443" s="52" t="s">
        <v>51</v>
      </c>
    </row>
    <row r="7444" spans="1:30" x14ac:dyDescent="0.25">
      <c r="A7444" s="52" t="s">
        <v>35</v>
      </c>
      <c r="B7444" s="52">
        <v>1</v>
      </c>
      <c r="C7444" s="52">
        <v>21</v>
      </c>
      <c r="D7444" s="52">
        <v>908</v>
      </c>
      <c r="E7444" s="52" t="s">
        <v>215</v>
      </c>
      <c r="F7444" s="52" t="s">
        <v>216</v>
      </c>
      <c r="G7444" s="52">
        <v>20</v>
      </c>
      <c r="H7444" s="52">
        <v>20</v>
      </c>
      <c r="I7444" s="52" t="s">
        <v>42</v>
      </c>
      <c r="J7444" s="52" t="s">
        <v>437</v>
      </c>
      <c r="K7444" s="52" t="s">
        <v>437</v>
      </c>
      <c r="L7444" s="52">
        <v>1</v>
      </c>
      <c r="M7444" s="52" t="s">
        <v>44</v>
      </c>
      <c r="N7444" s="52" t="s">
        <v>180</v>
      </c>
      <c r="O7444" s="52" t="s">
        <v>1534</v>
      </c>
      <c r="Q7444" s="52" t="s">
        <v>1547</v>
      </c>
      <c r="S7444" s="52">
        <v>201601</v>
      </c>
      <c r="T7444" s="52" t="s">
        <v>47</v>
      </c>
      <c r="U7444" s="54">
        <v>0</v>
      </c>
      <c r="V7444" s="54">
        <v>-16596.03</v>
      </c>
      <c r="X7444" s="52">
        <v>618696</v>
      </c>
      <c r="Z7444" s="52" t="s">
        <v>48</v>
      </c>
      <c r="AA7444" s="52" t="s">
        <v>2481</v>
      </c>
      <c r="AB7444" s="52" t="s">
        <v>42</v>
      </c>
      <c r="AC7444" s="52" t="s">
        <v>3596</v>
      </c>
      <c r="AD7444" s="52" t="s">
        <v>51</v>
      </c>
    </row>
    <row r="7445" spans="1:30" x14ac:dyDescent="0.25">
      <c r="A7445" s="52" t="s">
        <v>35</v>
      </c>
      <c r="B7445" s="52">
        <v>1</v>
      </c>
      <c r="C7445" s="52">
        <v>21</v>
      </c>
      <c r="D7445" s="52">
        <v>908</v>
      </c>
      <c r="E7445" s="52" t="s">
        <v>215</v>
      </c>
      <c r="F7445" s="52" t="s">
        <v>216</v>
      </c>
      <c r="G7445" s="52">
        <v>20</v>
      </c>
      <c r="H7445" s="52">
        <v>20</v>
      </c>
      <c r="I7445" s="52" t="s">
        <v>42</v>
      </c>
      <c r="J7445" s="52" t="s">
        <v>437</v>
      </c>
      <c r="K7445" s="52" t="s">
        <v>437</v>
      </c>
      <c r="L7445" s="52">
        <v>1</v>
      </c>
      <c r="M7445" s="52" t="s">
        <v>44</v>
      </c>
      <c r="N7445" s="52" t="s">
        <v>180</v>
      </c>
      <c r="O7445" s="52" t="s">
        <v>1534</v>
      </c>
      <c r="Q7445" s="52" t="s">
        <v>1547</v>
      </c>
      <c r="S7445" s="52">
        <v>201601</v>
      </c>
      <c r="T7445" s="52" t="s">
        <v>47</v>
      </c>
      <c r="U7445" s="54">
        <v>0</v>
      </c>
      <c r="V7445" s="54">
        <v>-17193.36</v>
      </c>
      <c r="X7445" s="52">
        <v>610696</v>
      </c>
      <c r="Z7445" s="52" t="s">
        <v>48</v>
      </c>
      <c r="AA7445" s="52" t="s">
        <v>2481</v>
      </c>
      <c r="AB7445" s="52" t="s">
        <v>42</v>
      </c>
      <c r="AC7445" s="52" t="s">
        <v>3596</v>
      </c>
      <c r="AD7445" s="52" t="s">
        <v>51</v>
      </c>
    </row>
    <row r="7446" spans="1:30" x14ac:dyDescent="0.25">
      <c r="A7446" s="52" t="s">
        <v>35</v>
      </c>
      <c r="B7446" s="52">
        <v>1</v>
      </c>
      <c r="C7446" s="52">
        <v>21</v>
      </c>
      <c r="D7446" s="52">
        <v>908</v>
      </c>
      <c r="E7446" s="52" t="s">
        <v>215</v>
      </c>
      <c r="F7446" s="52" t="s">
        <v>216</v>
      </c>
      <c r="G7446" s="52">
        <v>20</v>
      </c>
      <c r="H7446" s="52">
        <v>20</v>
      </c>
      <c r="I7446" s="52" t="s">
        <v>42</v>
      </c>
      <c r="J7446" s="52" t="s">
        <v>437</v>
      </c>
      <c r="K7446" s="52" t="s">
        <v>437</v>
      </c>
      <c r="L7446" s="52">
        <v>1</v>
      </c>
      <c r="M7446" s="52" t="s">
        <v>44</v>
      </c>
      <c r="N7446" s="52" t="s">
        <v>180</v>
      </c>
      <c r="O7446" s="52" t="s">
        <v>1534</v>
      </c>
      <c r="Q7446" s="52" t="s">
        <v>1547</v>
      </c>
      <c r="S7446" s="52">
        <v>201601</v>
      </c>
      <c r="T7446" s="52" t="s">
        <v>52</v>
      </c>
      <c r="U7446" s="54">
        <v>0</v>
      </c>
      <c r="V7446" s="54">
        <v>506.88</v>
      </c>
      <c r="X7446" s="52">
        <v>610695</v>
      </c>
      <c r="Z7446" s="52" t="s">
        <v>48</v>
      </c>
      <c r="AA7446" s="52" t="s">
        <v>2481</v>
      </c>
      <c r="AB7446" s="52" t="s">
        <v>42</v>
      </c>
      <c r="AC7446" s="52" t="s">
        <v>3597</v>
      </c>
      <c r="AD7446" s="52" t="s">
        <v>51</v>
      </c>
    </row>
    <row r="7447" spans="1:30" x14ac:dyDescent="0.25">
      <c r="A7447" s="52" t="s">
        <v>35</v>
      </c>
      <c r="B7447" s="52">
        <v>1</v>
      </c>
      <c r="C7447" s="52">
        <v>21</v>
      </c>
      <c r="D7447" s="52">
        <v>908</v>
      </c>
      <c r="E7447" s="52" t="s">
        <v>215</v>
      </c>
      <c r="F7447" s="52" t="s">
        <v>216</v>
      </c>
      <c r="G7447" s="52">
        <v>20</v>
      </c>
      <c r="H7447" s="52">
        <v>20</v>
      </c>
      <c r="I7447" s="52" t="s">
        <v>42</v>
      </c>
      <c r="J7447" s="52" t="s">
        <v>437</v>
      </c>
      <c r="K7447" s="52" t="s">
        <v>437</v>
      </c>
      <c r="L7447" s="52">
        <v>1</v>
      </c>
      <c r="M7447" s="52" t="s">
        <v>44</v>
      </c>
      <c r="N7447" s="52" t="s">
        <v>180</v>
      </c>
      <c r="O7447" s="52" t="s">
        <v>1534</v>
      </c>
      <c r="Q7447" s="52" t="s">
        <v>1547</v>
      </c>
      <c r="S7447" s="52">
        <v>201601</v>
      </c>
      <c r="T7447" s="52" t="s">
        <v>52</v>
      </c>
      <c r="U7447" s="54">
        <v>0</v>
      </c>
      <c r="V7447" s="54">
        <v>2111.0300000000002</v>
      </c>
      <c r="X7447" s="52">
        <v>618695</v>
      </c>
      <c r="Z7447" s="52" t="s">
        <v>48</v>
      </c>
      <c r="AA7447" s="52" t="s">
        <v>2481</v>
      </c>
      <c r="AB7447" s="52" t="s">
        <v>42</v>
      </c>
      <c r="AC7447" s="52" t="s">
        <v>3597</v>
      </c>
      <c r="AD7447" s="52" t="s">
        <v>51</v>
      </c>
    </row>
    <row r="7448" spans="1:30" x14ac:dyDescent="0.25">
      <c r="A7448" s="52" t="s">
        <v>35</v>
      </c>
      <c r="B7448" s="52">
        <v>1</v>
      </c>
      <c r="C7448" s="52">
        <v>21</v>
      </c>
      <c r="D7448" s="52">
        <v>908</v>
      </c>
      <c r="E7448" s="52" t="s">
        <v>215</v>
      </c>
      <c r="F7448" s="52" t="s">
        <v>216</v>
      </c>
      <c r="G7448" s="52">
        <v>20</v>
      </c>
      <c r="H7448" s="52">
        <v>20</v>
      </c>
      <c r="I7448" s="52" t="s">
        <v>42</v>
      </c>
      <c r="J7448" s="52" t="s">
        <v>437</v>
      </c>
      <c r="K7448" s="52" t="s">
        <v>437</v>
      </c>
      <c r="L7448" s="52">
        <v>1</v>
      </c>
      <c r="M7448" s="52" t="s">
        <v>44</v>
      </c>
      <c r="N7448" s="52" t="s">
        <v>180</v>
      </c>
      <c r="O7448" s="52" t="s">
        <v>1534</v>
      </c>
      <c r="Q7448" s="52" t="s">
        <v>1547</v>
      </c>
      <c r="S7448" s="52">
        <v>201601</v>
      </c>
      <c r="T7448" s="52" t="s">
        <v>52</v>
      </c>
      <c r="U7448" s="54">
        <v>0</v>
      </c>
      <c r="V7448" s="54">
        <v>17193.36</v>
      </c>
      <c r="X7448" s="52">
        <v>618695</v>
      </c>
      <c r="Z7448" s="52" t="s">
        <v>48</v>
      </c>
      <c r="AA7448" s="52" t="s">
        <v>2481</v>
      </c>
      <c r="AB7448" s="52" t="s">
        <v>42</v>
      </c>
      <c r="AC7448" s="52" t="s">
        <v>3597</v>
      </c>
      <c r="AD7448" s="52" t="s">
        <v>51</v>
      </c>
    </row>
    <row r="7449" spans="1:30" x14ac:dyDescent="0.25">
      <c r="A7449" s="52" t="s">
        <v>35</v>
      </c>
      <c r="B7449" s="52">
        <v>1</v>
      </c>
      <c r="C7449" s="52">
        <v>21</v>
      </c>
      <c r="D7449" s="52">
        <v>908</v>
      </c>
      <c r="E7449" s="52" t="s">
        <v>215</v>
      </c>
      <c r="F7449" s="52" t="s">
        <v>216</v>
      </c>
      <c r="G7449" s="52">
        <v>20</v>
      </c>
      <c r="H7449" s="52">
        <v>20</v>
      </c>
      <c r="I7449" s="52" t="s">
        <v>42</v>
      </c>
      <c r="J7449" s="52" t="s">
        <v>437</v>
      </c>
      <c r="K7449" s="52" t="s">
        <v>437</v>
      </c>
      <c r="L7449" s="52">
        <v>1</v>
      </c>
      <c r="M7449" s="52" t="s">
        <v>44</v>
      </c>
      <c r="N7449" s="52" t="s">
        <v>150</v>
      </c>
      <c r="O7449" s="52" t="s">
        <v>1534</v>
      </c>
      <c r="Q7449" s="52" t="s">
        <v>1543</v>
      </c>
      <c r="S7449" s="52">
        <v>201601</v>
      </c>
      <c r="T7449" s="52" t="s">
        <v>52</v>
      </c>
      <c r="U7449" s="54">
        <v>0</v>
      </c>
      <c r="V7449" s="54">
        <v>772.47</v>
      </c>
      <c r="X7449" s="52">
        <v>618696</v>
      </c>
      <c r="Z7449" s="52" t="s">
        <v>48</v>
      </c>
      <c r="AA7449" s="52" t="s">
        <v>2481</v>
      </c>
      <c r="AB7449" s="52" t="s">
        <v>42</v>
      </c>
      <c r="AC7449" s="52" t="s">
        <v>3597</v>
      </c>
      <c r="AD7449" s="52" t="s">
        <v>51</v>
      </c>
    </row>
    <row r="7450" spans="1:30" x14ac:dyDescent="0.25">
      <c r="A7450" s="52" t="s">
        <v>35</v>
      </c>
      <c r="B7450" s="52">
        <v>1</v>
      </c>
      <c r="C7450" s="52">
        <v>21</v>
      </c>
      <c r="D7450" s="52">
        <v>908</v>
      </c>
      <c r="E7450" s="52" t="s">
        <v>215</v>
      </c>
      <c r="F7450" s="52" t="s">
        <v>216</v>
      </c>
      <c r="G7450" s="52">
        <v>20</v>
      </c>
      <c r="H7450" s="52">
        <v>20</v>
      </c>
      <c r="I7450" s="52" t="s">
        <v>42</v>
      </c>
      <c r="J7450" s="52" t="s">
        <v>437</v>
      </c>
      <c r="K7450" s="52" t="s">
        <v>437</v>
      </c>
      <c r="L7450" s="52">
        <v>1</v>
      </c>
      <c r="M7450" s="52" t="s">
        <v>44</v>
      </c>
      <c r="N7450" s="52" t="s">
        <v>150</v>
      </c>
      <c r="O7450" s="52" t="s">
        <v>1562</v>
      </c>
      <c r="Q7450" s="52" t="s">
        <v>3613</v>
      </c>
      <c r="R7450" s="52">
        <v>2610966</v>
      </c>
      <c r="S7450" s="52">
        <v>201601</v>
      </c>
      <c r="T7450" s="52" t="s">
        <v>52</v>
      </c>
      <c r="U7450" s="54">
        <v>0</v>
      </c>
      <c r="V7450" s="54">
        <v>31.54</v>
      </c>
      <c r="X7450" s="52">
        <v>618218</v>
      </c>
      <c r="Z7450" s="52" t="s">
        <v>48</v>
      </c>
      <c r="AA7450" s="52" t="s">
        <v>2481</v>
      </c>
      <c r="AB7450" s="52" t="s">
        <v>42</v>
      </c>
      <c r="AC7450" s="52" t="s">
        <v>3614</v>
      </c>
      <c r="AD7450" s="52" t="s">
        <v>51</v>
      </c>
    </row>
    <row r="7451" spans="1:30" x14ac:dyDescent="0.25">
      <c r="A7451" s="52" t="s">
        <v>35</v>
      </c>
      <c r="B7451" s="52">
        <v>1</v>
      </c>
      <c r="C7451" s="52">
        <v>21</v>
      </c>
      <c r="D7451" s="52">
        <v>908</v>
      </c>
      <c r="E7451" s="52" t="s">
        <v>215</v>
      </c>
      <c r="F7451" s="52" t="s">
        <v>216</v>
      </c>
      <c r="G7451" s="52">
        <v>20</v>
      </c>
      <c r="H7451" s="52">
        <v>20</v>
      </c>
      <c r="I7451" s="52" t="s">
        <v>42</v>
      </c>
      <c r="J7451" s="52" t="s">
        <v>437</v>
      </c>
      <c r="K7451" s="52" t="s">
        <v>437</v>
      </c>
      <c r="L7451" s="52">
        <v>1</v>
      </c>
      <c r="M7451" s="52" t="s">
        <v>44</v>
      </c>
      <c r="N7451" s="52" t="s">
        <v>180</v>
      </c>
      <c r="O7451" s="52" t="s">
        <v>1555</v>
      </c>
      <c r="Q7451" s="52" t="s">
        <v>1547</v>
      </c>
      <c r="S7451" s="52">
        <v>201601</v>
      </c>
      <c r="T7451" s="52" t="s">
        <v>52</v>
      </c>
      <c r="U7451" s="54">
        <v>0</v>
      </c>
      <c r="V7451" s="54">
        <v>5542.46</v>
      </c>
      <c r="Z7451" s="52" t="s">
        <v>48</v>
      </c>
      <c r="AA7451" s="52" t="s">
        <v>2481</v>
      </c>
      <c r="AB7451" s="52" t="s">
        <v>42</v>
      </c>
      <c r="AC7451" s="52" t="s">
        <v>3615</v>
      </c>
      <c r="AD7451" s="52" t="s">
        <v>51</v>
      </c>
    </row>
    <row r="7452" spans="1:30" x14ac:dyDescent="0.25">
      <c r="A7452" s="52" t="s">
        <v>35</v>
      </c>
      <c r="B7452" s="52">
        <v>1</v>
      </c>
      <c r="C7452" s="52">
        <v>21</v>
      </c>
      <c r="D7452" s="52">
        <v>908</v>
      </c>
      <c r="E7452" s="52" t="s">
        <v>215</v>
      </c>
      <c r="F7452" s="52" t="s">
        <v>216</v>
      </c>
      <c r="G7452" s="52">
        <v>20</v>
      </c>
      <c r="H7452" s="52">
        <v>20</v>
      </c>
      <c r="I7452" s="52" t="s">
        <v>42</v>
      </c>
      <c r="J7452" s="52" t="s">
        <v>237</v>
      </c>
      <c r="K7452" s="52" t="s">
        <v>237</v>
      </c>
      <c r="L7452" s="52">
        <v>1</v>
      </c>
      <c r="M7452" s="52" t="s">
        <v>44</v>
      </c>
      <c r="N7452" s="52" t="s">
        <v>150</v>
      </c>
      <c r="O7452" s="52" t="s">
        <v>1534</v>
      </c>
      <c r="Q7452" s="52" t="s">
        <v>1544</v>
      </c>
      <c r="S7452" s="52">
        <v>201601</v>
      </c>
      <c r="T7452" s="52" t="s">
        <v>47</v>
      </c>
      <c r="U7452" s="54">
        <v>0</v>
      </c>
      <c r="V7452" s="54">
        <v>-70833.84</v>
      </c>
      <c r="Z7452" s="52" t="s">
        <v>48</v>
      </c>
      <c r="AA7452" s="52" t="s">
        <v>2481</v>
      </c>
      <c r="AB7452" s="52" t="s">
        <v>42</v>
      </c>
      <c r="AC7452" s="52" t="s">
        <v>3612</v>
      </c>
      <c r="AD7452" s="52" t="s">
        <v>51</v>
      </c>
    </row>
    <row r="7453" spans="1:30" x14ac:dyDescent="0.25">
      <c r="A7453" s="52" t="s">
        <v>35</v>
      </c>
      <c r="B7453" s="52">
        <v>1</v>
      </c>
      <c r="C7453" s="52">
        <v>21</v>
      </c>
      <c r="D7453" s="52">
        <v>908</v>
      </c>
      <c r="E7453" s="52" t="s">
        <v>215</v>
      </c>
      <c r="F7453" s="52" t="s">
        <v>216</v>
      </c>
      <c r="G7453" s="52">
        <v>20</v>
      </c>
      <c r="H7453" s="52">
        <v>20</v>
      </c>
      <c r="I7453" s="52" t="s">
        <v>42</v>
      </c>
      <c r="J7453" s="52" t="s">
        <v>237</v>
      </c>
      <c r="K7453" s="52" t="s">
        <v>237</v>
      </c>
      <c r="L7453" s="52">
        <v>1</v>
      </c>
      <c r="M7453" s="52" t="s">
        <v>44</v>
      </c>
      <c r="N7453" s="52" t="s">
        <v>150</v>
      </c>
      <c r="O7453" s="52" t="s">
        <v>1562</v>
      </c>
      <c r="Q7453" s="52" t="s">
        <v>3613</v>
      </c>
      <c r="R7453" s="52">
        <v>2610966</v>
      </c>
      <c r="S7453" s="52">
        <v>201601</v>
      </c>
      <c r="T7453" s="52" t="s">
        <v>52</v>
      </c>
      <c r="U7453" s="54">
        <v>0</v>
      </c>
      <c r="V7453" s="54">
        <v>35.49</v>
      </c>
      <c r="X7453" s="52">
        <v>618218</v>
      </c>
      <c r="Z7453" s="52" t="s">
        <v>48</v>
      </c>
      <c r="AA7453" s="52" t="s">
        <v>2481</v>
      </c>
      <c r="AB7453" s="52" t="s">
        <v>42</v>
      </c>
      <c r="AC7453" s="52" t="s">
        <v>3614</v>
      </c>
      <c r="AD7453" s="52" t="s">
        <v>51</v>
      </c>
    </row>
    <row r="7454" spans="1:30" x14ac:dyDescent="0.25">
      <c r="A7454" s="52" t="s">
        <v>35</v>
      </c>
      <c r="B7454" s="52">
        <v>1</v>
      </c>
      <c r="C7454" s="52">
        <v>21</v>
      </c>
      <c r="D7454" s="52">
        <v>908</v>
      </c>
      <c r="E7454" s="52" t="s">
        <v>215</v>
      </c>
      <c r="F7454" s="52" t="s">
        <v>216</v>
      </c>
      <c r="G7454" s="52">
        <v>20</v>
      </c>
      <c r="H7454" s="52">
        <v>20</v>
      </c>
      <c r="I7454" s="52" t="s">
        <v>42</v>
      </c>
      <c r="J7454" s="52" t="s">
        <v>237</v>
      </c>
      <c r="K7454" s="52" t="s">
        <v>237</v>
      </c>
      <c r="L7454" s="52">
        <v>1</v>
      </c>
      <c r="M7454" s="52" t="s">
        <v>44</v>
      </c>
      <c r="N7454" s="52" t="s">
        <v>180</v>
      </c>
      <c r="O7454" s="52" t="s">
        <v>1534</v>
      </c>
      <c r="Q7454" s="52" t="s">
        <v>1544</v>
      </c>
      <c r="S7454" s="52">
        <v>201601</v>
      </c>
      <c r="T7454" s="52" t="s">
        <v>52</v>
      </c>
      <c r="U7454" s="54">
        <v>0</v>
      </c>
      <c r="V7454" s="54">
        <v>72704</v>
      </c>
      <c r="Z7454" s="52" t="s">
        <v>48</v>
      </c>
      <c r="AA7454" s="52" t="s">
        <v>2481</v>
      </c>
      <c r="AB7454" s="52" t="s">
        <v>42</v>
      </c>
      <c r="AC7454" s="52" t="s">
        <v>3627</v>
      </c>
      <c r="AD7454" s="52" t="s">
        <v>51</v>
      </c>
    </row>
    <row r="7455" spans="1:30" x14ac:dyDescent="0.25">
      <c r="A7455" s="52" t="s">
        <v>35</v>
      </c>
      <c r="B7455" s="52">
        <v>1</v>
      </c>
      <c r="C7455" s="52">
        <v>21</v>
      </c>
      <c r="D7455" s="52">
        <v>908</v>
      </c>
      <c r="E7455" s="52" t="s">
        <v>215</v>
      </c>
      <c r="F7455" s="52" t="s">
        <v>216</v>
      </c>
      <c r="G7455" s="52">
        <v>20</v>
      </c>
      <c r="H7455" s="52">
        <v>20</v>
      </c>
      <c r="I7455" s="52" t="s">
        <v>42</v>
      </c>
      <c r="J7455" s="52" t="s">
        <v>237</v>
      </c>
      <c r="K7455" s="52" t="s">
        <v>237</v>
      </c>
      <c r="L7455" s="52">
        <v>1</v>
      </c>
      <c r="M7455" s="52" t="s">
        <v>44</v>
      </c>
      <c r="N7455" s="52" t="s">
        <v>150</v>
      </c>
      <c r="O7455" s="52" t="s">
        <v>1534</v>
      </c>
      <c r="Q7455" s="52" t="s">
        <v>1544</v>
      </c>
      <c r="S7455" s="52">
        <v>201601</v>
      </c>
      <c r="T7455" s="52" t="s">
        <v>52</v>
      </c>
      <c r="U7455" s="54">
        <v>0</v>
      </c>
      <c r="V7455" s="54">
        <v>1471.77</v>
      </c>
      <c r="Z7455" s="52" t="s">
        <v>48</v>
      </c>
      <c r="AA7455" s="52" t="s">
        <v>2481</v>
      </c>
      <c r="AB7455" s="52" t="s">
        <v>42</v>
      </c>
      <c r="AC7455" s="52" t="s">
        <v>3627</v>
      </c>
      <c r="AD7455" s="52" t="s">
        <v>51</v>
      </c>
    </row>
    <row r="7456" spans="1:30" x14ac:dyDescent="0.25">
      <c r="A7456" s="52" t="s">
        <v>35</v>
      </c>
      <c r="B7456" s="52">
        <v>1</v>
      </c>
      <c r="C7456" s="52">
        <v>21</v>
      </c>
      <c r="D7456" s="52">
        <v>908</v>
      </c>
      <c r="E7456" s="52" t="s">
        <v>215</v>
      </c>
      <c r="F7456" s="52" t="s">
        <v>216</v>
      </c>
      <c r="G7456" s="52">
        <v>20</v>
      </c>
      <c r="H7456" s="52">
        <v>20</v>
      </c>
      <c r="I7456" s="52" t="s">
        <v>42</v>
      </c>
      <c r="J7456" s="52" t="s">
        <v>437</v>
      </c>
      <c r="K7456" s="52" t="s">
        <v>437</v>
      </c>
      <c r="L7456" s="52">
        <v>1</v>
      </c>
      <c r="M7456" s="52" t="s">
        <v>44</v>
      </c>
      <c r="N7456" s="52" t="s">
        <v>180</v>
      </c>
      <c r="O7456" s="52" t="s">
        <v>1534</v>
      </c>
      <c r="Q7456" s="52" t="s">
        <v>1547</v>
      </c>
      <c r="S7456" s="52">
        <v>201601</v>
      </c>
      <c r="T7456" s="52" t="s">
        <v>47</v>
      </c>
      <c r="U7456" s="54">
        <v>0</v>
      </c>
      <c r="V7456" s="54">
        <v>-506.88</v>
      </c>
      <c r="Z7456" s="52" t="s">
        <v>48</v>
      </c>
      <c r="AA7456" s="52" t="s">
        <v>2481</v>
      </c>
      <c r="AB7456" s="52" t="s">
        <v>42</v>
      </c>
      <c r="AC7456" s="52" t="s">
        <v>3612</v>
      </c>
      <c r="AD7456" s="52" t="s">
        <v>51</v>
      </c>
    </row>
    <row r="7457" spans="1:30" x14ac:dyDescent="0.25">
      <c r="A7457" s="52" t="s">
        <v>35</v>
      </c>
      <c r="B7457" s="52">
        <v>1</v>
      </c>
      <c r="C7457" s="52">
        <v>21</v>
      </c>
      <c r="D7457" s="52">
        <v>908</v>
      </c>
      <c r="E7457" s="52" t="s">
        <v>215</v>
      </c>
      <c r="F7457" s="52" t="s">
        <v>216</v>
      </c>
      <c r="G7457" s="52">
        <v>20</v>
      </c>
      <c r="H7457" s="52">
        <v>20</v>
      </c>
      <c r="I7457" s="52" t="s">
        <v>42</v>
      </c>
      <c r="J7457" s="52" t="s">
        <v>437</v>
      </c>
      <c r="K7457" s="52" t="s">
        <v>437</v>
      </c>
      <c r="L7457" s="52">
        <v>1</v>
      </c>
      <c r="M7457" s="52" t="s">
        <v>44</v>
      </c>
      <c r="N7457" s="52" t="s">
        <v>180</v>
      </c>
      <c r="O7457" s="52" t="s">
        <v>1534</v>
      </c>
      <c r="Q7457" s="52" t="s">
        <v>1547</v>
      </c>
      <c r="S7457" s="52">
        <v>201601</v>
      </c>
      <c r="T7457" s="52" t="s">
        <v>47</v>
      </c>
      <c r="U7457" s="54">
        <v>0</v>
      </c>
      <c r="V7457" s="54">
        <v>-11571.1</v>
      </c>
      <c r="Z7457" s="52" t="s">
        <v>48</v>
      </c>
      <c r="AA7457" s="52" t="s">
        <v>2481</v>
      </c>
      <c r="AB7457" s="52" t="s">
        <v>42</v>
      </c>
      <c r="AC7457" s="52" t="s">
        <v>3612</v>
      </c>
      <c r="AD7457" s="52" t="s">
        <v>51</v>
      </c>
    </row>
    <row r="7458" spans="1:30" x14ac:dyDescent="0.25">
      <c r="A7458" s="52" t="s">
        <v>35</v>
      </c>
      <c r="B7458" s="52">
        <v>1</v>
      </c>
      <c r="C7458" s="52">
        <v>21</v>
      </c>
      <c r="D7458" s="52">
        <v>908</v>
      </c>
      <c r="E7458" s="52" t="s">
        <v>215</v>
      </c>
      <c r="F7458" s="52" t="s">
        <v>216</v>
      </c>
      <c r="G7458" s="52">
        <v>20</v>
      </c>
      <c r="H7458" s="52">
        <v>20</v>
      </c>
      <c r="I7458" s="52" t="s">
        <v>42</v>
      </c>
      <c r="J7458" s="52" t="s">
        <v>437</v>
      </c>
      <c r="K7458" s="52" t="s">
        <v>437</v>
      </c>
      <c r="L7458" s="52">
        <v>1</v>
      </c>
      <c r="M7458" s="52" t="s">
        <v>44</v>
      </c>
      <c r="N7458" s="52" t="s">
        <v>180</v>
      </c>
      <c r="O7458" s="52" t="s">
        <v>1534</v>
      </c>
      <c r="Q7458" s="52" t="s">
        <v>1547</v>
      </c>
      <c r="S7458" s="52">
        <v>201601</v>
      </c>
      <c r="T7458" s="52" t="s">
        <v>52</v>
      </c>
      <c r="U7458" s="54">
        <v>0</v>
      </c>
      <c r="V7458" s="54">
        <v>14485</v>
      </c>
      <c r="X7458" s="52">
        <v>618696</v>
      </c>
      <c r="Z7458" s="52" t="s">
        <v>48</v>
      </c>
      <c r="AA7458" s="52" t="s">
        <v>2481</v>
      </c>
      <c r="AB7458" s="52" t="s">
        <v>42</v>
      </c>
      <c r="AC7458" s="52" t="s">
        <v>3596</v>
      </c>
      <c r="AD7458" s="52" t="s">
        <v>51</v>
      </c>
    </row>
    <row r="7459" spans="1:30" x14ac:dyDescent="0.25">
      <c r="A7459" s="52" t="s">
        <v>35</v>
      </c>
      <c r="B7459" s="52">
        <v>1</v>
      </c>
      <c r="C7459" s="52">
        <v>21</v>
      </c>
      <c r="D7459" s="52">
        <v>908</v>
      </c>
      <c r="E7459" s="52" t="s">
        <v>215</v>
      </c>
      <c r="F7459" s="52" t="s">
        <v>216</v>
      </c>
      <c r="G7459" s="52">
        <v>20</v>
      </c>
      <c r="H7459" s="52">
        <v>20</v>
      </c>
      <c r="I7459" s="52" t="s">
        <v>42</v>
      </c>
      <c r="J7459" s="52" t="s">
        <v>437</v>
      </c>
      <c r="K7459" s="52" t="s">
        <v>437</v>
      </c>
      <c r="L7459" s="52">
        <v>1</v>
      </c>
      <c r="M7459" s="52" t="s">
        <v>44</v>
      </c>
      <c r="N7459" s="52" t="s">
        <v>180</v>
      </c>
      <c r="O7459" s="52" t="s">
        <v>1534</v>
      </c>
      <c r="Q7459" s="52" t="s">
        <v>1547</v>
      </c>
      <c r="S7459" s="52">
        <v>201601</v>
      </c>
      <c r="T7459" s="52" t="s">
        <v>52</v>
      </c>
      <c r="U7459" s="54">
        <v>0</v>
      </c>
      <c r="V7459" s="54">
        <v>15984</v>
      </c>
      <c r="X7459" s="52">
        <v>618696</v>
      </c>
      <c r="Z7459" s="52" t="s">
        <v>48</v>
      </c>
      <c r="AA7459" s="52" t="s">
        <v>2481</v>
      </c>
      <c r="AB7459" s="52" t="s">
        <v>42</v>
      </c>
      <c r="AC7459" s="52" t="s">
        <v>3596</v>
      </c>
      <c r="AD7459" s="52" t="s">
        <v>51</v>
      </c>
    </row>
    <row r="7460" spans="1:30" x14ac:dyDescent="0.25">
      <c r="A7460" s="52" t="s">
        <v>35</v>
      </c>
      <c r="B7460" s="52">
        <v>1</v>
      </c>
      <c r="C7460" s="52">
        <v>21</v>
      </c>
      <c r="D7460" s="52">
        <v>908</v>
      </c>
      <c r="E7460" s="52" t="s">
        <v>215</v>
      </c>
      <c r="F7460" s="52" t="s">
        <v>216</v>
      </c>
      <c r="G7460" s="52">
        <v>20</v>
      </c>
      <c r="H7460" s="52">
        <v>20</v>
      </c>
      <c r="I7460" s="52" t="s">
        <v>42</v>
      </c>
      <c r="J7460" s="52" t="s">
        <v>437</v>
      </c>
      <c r="K7460" s="52" t="s">
        <v>437</v>
      </c>
      <c r="L7460" s="52">
        <v>1</v>
      </c>
      <c r="M7460" s="52" t="s">
        <v>44</v>
      </c>
      <c r="N7460" s="52" t="s">
        <v>150</v>
      </c>
      <c r="O7460" s="52" t="s">
        <v>1534</v>
      </c>
      <c r="Q7460" s="52" t="s">
        <v>1543</v>
      </c>
      <c r="S7460" s="52">
        <v>201601</v>
      </c>
      <c r="T7460" s="52" t="s">
        <v>47</v>
      </c>
      <c r="U7460" s="54">
        <v>0</v>
      </c>
      <c r="V7460" s="54">
        <v>-1404</v>
      </c>
      <c r="X7460" s="52">
        <v>618696</v>
      </c>
      <c r="Z7460" s="52" t="s">
        <v>48</v>
      </c>
      <c r="AA7460" s="52" t="s">
        <v>2481</v>
      </c>
      <c r="AB7460" s="52" t="s">
        <v>42</v>
      </c>
      <c r="AC7460" s="52" t="s">
        <v>3596</v>
      </c>
      <c r="AD7460" s="52" t="s">
        <v>51</v>
      </c>
    </row>
    <row r="7461" spans="1:30" x14ac:dyDescent="0.25">
      <c r="A7461" s="52" t="s">
        <v>35</v>
      </c>
      <c r="B7461" s="52">
        <v>1</v>
      </c>
      <c r="C7461" s="52">
        <v>21</v>
      </c>
      <c r="D7461" s="52">
        <v>908</v>
      </c>
      <c r="E7461" s="52" t="s">
        <v>215</v>
      </c>
      <c r="F7461" s="52" t="s">
        <v>216</v>
      </c>
      <c r="G7461" s="52">
        <v>20</v>
      </c>
      <c r="H7461" s="52">
        <v>20</v>
      </c>
      <c r="I7461" s="52" t="s">
        <v>42</v>
      </c>
      <c r="J7461" s="52" t="s">
        <v>437</v>
      </c>
      <c r="K7461" s="52" t="s">
        <v>437</v>
      </c>
      <c r="L7461" s="52">
        <v>1</v>
      </c>
      <c r="M7461" s="52" t="s">
        <v>44</v>
      </c>
      <c r="N7461" s="52" t="s">
        <v>150</v>
      </c>
      <c r="O7461" s="52" t="s">
        <v>1534</v>
      </c>
      <c r="Q7461" s="52" t="s">
        <v>1543</v>
      </c>
      <c r="S7461" s="52">
        <v>201601</v>
      </c>
      <c r="T7461" s="52" t="s">
        <v>47</v>
      </c>
      <c r="U7461" s="54">
        <v>0</v>
      </c>
      <c r="V7461" s="54">
        <v>-7020</v>
      </c>
      <c r="X7461" s="52">
        <v>618696</v>
      </c>
      <c r="Z7461" s="52" t="s">
        <v>48</v>
      </c>
      <c r="AA7461" s="52" t="s">
        <v>2481</v>
      </c>
      <c r="AB7461" s="52" t="s">
        <v>42</v>
      </c>
      <c r="AC7461" s="52" t="s">
        <v>3596</v>
      </c>
      <c r="AD7461" s="52" t="s">
        <v>51</v>
      </c>
    </row>
    <row r="7462" spans="1:30" x14ac:dyDescent="0.25">
      <c r="A7462" s="52" t="s">
        <v>35</v>
      </c>
      <c r="B7462" s="52">
        <v>1</v>
      </c>
      <c r="C7462" s="52">
        <v>21</v>
      </c>
      <c r="D7462" s="52">
        <v>908</v>
      </c>
      <c r="E7462" s="52" t="s">
        <v>215</v>
      </c>
      <c r="F7462" s="52" t="s">
        <v>216</v>
      </c>
      <c r="G7462" s="52">
        <v>20</v>
      </c>
      <c r="H7462" s="52">
        <v>20</v>
      </c>
      <c r="I7462" s="52" t="s">
        <v>42</v>
      </c>
      <c r="J7462" s="52" t="s">
        <v>437</v>
      </c>
      <c r="K7462" s="52" t="s">
        <v>437</v>
      </c>
      <c r="L7462" s="52">
        <v>1</v>
      </c>
      <c r="M7462" s="52" t="s">
        <v>44</v>
      </c>
      <c r="N7462" s="52" t="s">
        <v>150</v>
      </c>
      <c r="O7462" s="52" t="s">
        <v>1534</v>
      </c>
      <c r="Q7462" s="52" t="s">
        <v>1543</v>
      </c>
      <c r="S7462" s="52">
        <v>201601</v>
      </c>
      <c r="T7462" s="52" t="s">
        <v>47</v>
      </c>
      <c r="U7462" s="54">
        <v>0</v>
      </c>
      <c r="V7462" s="54">
        <v>-7278.54</v>
      </c>
      <c r="X7462" s="52">
        <v>618696</v>
      </c>
      <c r="Z7462" s="52" t="s">
        <v>48</v>
      </c>
      <c r="AA7462" s="52" t="s">
        <v>2481</v>
      </c>
      <c r="AB7462" s="52" t="s">
        <v>42</v>
      </c>
      <c r="AC7462" s="52" t="s">
        <v>3596</v>
      </c>
      <c r="AD7462" s="52" t="s">
        <v>51</v>
      </c>
    </row>
    <row r="7463" spans="1:30" x14ac:dyDescent="0.25">
      <c r="A7463" s="52" t="s">
        <v>35</v>
      </c>
      <c r="B7463" s="52">
        <v>1</v>
      </c>
      <c r="C7463" s="52">
        <v>21</v>
      </c>
      <c r="D7463" s="52">
        <v>908</v>
      </c>
      <c r="E7463" s="52" t="s">
        <v>215</v>
      </c>
      <c r="F7463" s="52" t="s">
        <v>216</v>
      </c>
      <c r="G7463" s="52">
        <v>20</v>
      </c>
      <c r="H7463" s="52">
        <v>20</v>
      </c>
      <c r="I7463" s="52" t="s">
        <v>42</v>
      </c>
      <c r="J7463" s="52" t="s">
        <v>437</v>
      </c>
      <c r="K7463" s="52" t="s">
        <v>437</v>
      </c>
      <c r="L7463" s="52">
        <v>1</v>
      </c>
      <c r="M7463" s="52" t="s">
        <v>44</v>
      </c>
      <c r="N7463" s="52" t="s">
        <v>180</v>
      </c>
      <c r="O7463" s="52" t="s">
        <v>1562</v>
      </c>
      <c r="Q7463" s="52" t="s">
        <v>1547</v>
      </c>
      <c r="S7463" s="52">
        <v>201601</v>
      </c>
      <c r="T7463" s="52" t="s">
        <v>47</v>
      </c>
      <c r="U7463" s="54">
        <v>0</v>
      </c>
      <c r="V7463" s="54">
        <v>-15984</v>
      </c>
      <c r="X7463" s="52">
        <v>618695</v>
      </c>
      <c r="Z7463" s="52" t="s">
        <v>48</v>
      </c>
      <c r="AA7463" s="52" t="s">
        <v>2481</v>
      </c>
      <c r="AB7463" s="52" t="s">
        <v>42</v>
      </c>
      <c r="AC7463" s="52" t="s">
        <v>3647</v>
      </c>
      <c r="AD7463" s="52" t="s">
        <v>51</v>
      </c>
    </row>
    <row r="7464" spans="1:30" x14ac:dyDescent="0.25">
      <c r="A7464" s="52" t="s">
        <v>35</v>
      </c>
      <c r="B7464" s="52">
        <v>1</v>
      </c>
      <c r="C7464" s="52">
        <v>21</v>
      </c>
      <c r="D7464" s="52">
        <v>908</v>
      </c>
      <c r="E7464" s="52" t="s">
        <v>215</v>
      </c>
      <c r="F7464" s="52" t="s">
        <v>216</v>
      </c>
      <c r="G7464" s="52">
        <v>20</v>
      </c>
      <c r="H7464" s="52">
        <v>20</v>
      </c>
      <c r="I7464" s="52" t="s">
        <v>42</v>
      </c>
      <c r="J7464" s="52" t="s">
        <v>257</v>
      </c>
      <c r="K7464" s="52" t="s">
        <v>257</v>
      </c>
      <c r="L7464" s="52">
        <v>1</v>
      </c>
      <c r="M7464" s="52" t="s">
        <v>44</v>
      </c>
      <c r="N7464" s="52" t="s">
        <v>150</v>
      </c>
      <c r="O7464" s="52" t="s">
        <v>1562</v>
      </c>
      <c r="Q7464" s="52" t="s">
        <v>3613</v>
      </c>
      <c r="R7464" s="52">
        <v>2610966</v>
      </c>
      <c r="S7464" s="52">
        <v>201601</v>
      </c>
      <c r="T7464" s="52" t="s">
        <v>47</v>
      </c>
      <c r="U7464" s="54">
        <v>0</v>
      </c>
      <c r="V7464" s="54">
        <v>-197.14</v>
      </c>
      <c r="X7464" s="52">
        <v>618218</v>
      </c>
      <c r="Z7464" s="52" t="s">
        <v>48</v>
      </c>
      <c r="AA7464" s="52" t="s">
        <v>2481</v>
      </c>
      <c r="AB7464" s="52" t="s">
        <v>42</v>
      </c>
      <c r="AC7464" s="52" t="s">
        <v>3614</v>
      </c>
      <c r="AD7464" s="52" t="s">
        <v>51</v>
      </c>
    </row>
    <row r="7465" spans="1:30" x14ac:dyDescent="0.25">
      <c r="A7465" s="52" t="s">
        <v>35</v>
      </c>
      <c r="B7465" s="52">
        <v>1</v>
      </c>
      <c r="C7465" s="52">
        <v>21</v>
      </c>
      <c r="D7465" s="52">
        <v>908</v>
      </c>
      <c r="E7465" s="52" t="s">
        <v>215</v>
      </c>
      <c r="F7465" s="52" t="s">
        <v>216</v>
      </c>
      <c r="G7465" s="52">
        <v>20</v>
      </c>
      <c r="H7465" s="52">
        <v>20</v>
      </c>
      <c r="I7465" s="52" t="s">
        <v>42</v>
      </c>
      <c r="J7465" s="52" t="s">
        <v>261</v>
      </c>
      <c r="K7465" s="52" t="s">
        <v>261</v>
      </c>
      <c r="L7465" s="52">
        <v>1</v>
      </c>
      <c r="M7465" s="52" t="s">
        <v>44</v>
      </c>
      <c r="N7465" s="52" t="s">
        <v>150</v>
      </c>
      <c r="O7465" s="52" t="s">
        <v>1534</v>
      </c>
      <c r="Q7465" s="52" t="s">
        <v>1543</v>
      </c>
      <c r="S7465" s="52">
        <v>201601</v>
      </c>
      <c r="T7465" s="52" t="s">
        <v>47</v>
      </c>
      <c r="U7465" s="54">
        <v>0</v>
      </c>
      <c r="V7465" s="54">
        <v>-342985</v>
      </c>
      <c r="X7465" s="52">
        <v>610716</v>
      </c>
      <c r="Z7465" s="52" t="s">
        <v>48</v>
      </c>
      <c r="AA7465" s="52" t="s">
        <v>2481</v>
      </c>
      <c r="AB7465" s="52" t="s">
        <v>42</v>
      </c>
      <c r="AC7465" s="52" t="s">
        <v>3596</v>
      </c>
      <c r="AD7465" s="52" t="s">
        <v>51</v>
      </c>
    </row>
    <row r="7466" spans="1:30" x14ac:dyDescent="0.25">
      <c r="A7466" s="52" t="s">
        <v>35</v>
      </c>
      <c r="B7466" s="52">
        <v>1</v>
      </c>
      <c r="C7466" s="52">
        <v>21</v>
      </c>
      <c r="D7466" s="52">
        <v>908</v>
      </c>
      <c r="E7466" s="52" t="s">
        <v>215</v>
      </c>
      <c r="F7466" s="52" t="s">
        <v>216</v>
      </c>
      <c r="G7466" s="52">
        <v>20</v>
      </c>
      <c r="H7466" s="52">
        <v>20</v>
      </c>
      <c r="I7466" s="52" t="s">
        <v>42</v>
      </c>
      <c r="J7466" s="52" t="s">
        <v>261</v>
      </c>
      <c r="K7466" s="52" t="s">
        <v>261</v>
      </c>
      <c r="L7466" s="52">
        <v>1</v>
      </c>
      <c r="M7466" s="52" t="s">
        <v>44</v>
      </c>
      <c r="N7466" s="52" t="s">
        <v>180</v>
      </c>
      <c r="O7466" s="52" t="s">
        <v>1534</v>
      </c>
      <c r="Q7466" s="52" t="s">
        <v>1547</v>
      </c>
      <c r="S7466" s="52">
        <v>201601</v>
      </c>
      <c r="T7466" s="52" t="s">
        <v>47</v>
      </c>
      <c r="U7466" s="54">
        <v>0</v>
      </c>
      <c r="V7466" s="54">
        <v>-924911</v>
      </c>
      <c r="Z7466" s="52" t="s">
        <v>48</v>
      </c>
      <c r="AA7466" s="52" t="s">
        <v>2481</v>
      </c>
      <c r="AB7466" s="52" t="s">
        <v>42</v>
      </c>
      <c r="AC7466" s="52" t="s">
        <v>3612</v>
      </c>
      <c r="AD7466" s="52" t="s">
        <v>51</v>
      </c>
    </row>
    <row r="7467" spans="1:30" x14ac:dyDescent="0.25">
      <c r="A7467" s="52" t="s">
        <v>35</v>
      </c>
      <c r="B7467" s="52">
        <v>1</v>
      </c>
      <c r="C7467" s="52">
        <v>21</v>
      </c>
      <c r="D7467" s="52">
        <v>908</v>
      </c>
      <c r="E7467" s="52" t="s">
        <v>215</v>
      </c>
      <c r="F7467" s="52" t="s">
        <v>216</v>
      </c>
      <c r="G7467" s="52">
        <v>20</v>
      </c>
      <c r="H7467" s="52">
        <v>20</v>
      </c>
      <c r="I7467" s="52" t="s">
        <v>42</v>
      </c>
      <c r="J7467" s="52" t="s">
        <v>261</v>
      </c>
      <c r="K7467" s="52" t="s">
        <v>261</v>
      </c>
      <c r="L7467" s="52">
        <v>1</v>
      </c>
      <c r="M7467" s="52" t="s">
        <v>44</v>
      </c>
      <c r="N7467" s="52" t="s">
        <v>150</v>
      </c>
      <c r="O7467" s="52" t="s">
        <v>1562</v>
      </c>
      <c r="Q7467" s="52" t="s">
        <v>3613</v>
      </c>
      <c r="R7467" s="52">
        <v>2610966</v>
      </c>
      <c r="S7467" s="52">
        <v>201601</v>
      </c>
      <c r="T7467" s="52" t="s">
        <v>52</v>
      </c>
      <c r="U7467" s="54">
        <v>0</v>
      </c>
      <c r="V7467" s="54">
        <v>33.51</v>
      </c>
      <c r="X7467" s="52">
        <v>618218</v>
      </c>
      <c r="Z7467" s="52" t="s">
        <v>48</v>
      </c>
      <c r="AA7467" s="52" t="s">
        <v>2481</v>
      </c>
      <c r="AB7467" s="52" t="s">
        <v>42</v>
      </c>
      <c r="AC7467" s="52" t="s">
        <v>3614</v>
      </c>
      <c r="AD7467" s="52" t="s">
        <v>51</v>
      </c>
    </row>
    <row r="7468" spans="1:30" x14ac:dyDescent="0.25">
      <c r="A7468" s="52" t="s">
        <v>35</v>
      </c>
      <c r="B7468" s="52">
        <v>1</v>
      </c>
      <c r="C7468" s="52">
        <v>21</v>
      </c>
      <c r="D7468" s="52">
        <v>908</v>
      </c>
      <c r="E7468" s="52" t="s">
        <v>215</v>
      </c>
      <c r="F7468" s="52" t="s">
        <v>216</v>
      </c>
      <c r="G7468" s="52">
        <v>20</v>
      </c>
      <c r="H7468" s="52">
        <v>20</v>
      </c>
      <c r="I7468" s="52" t="s">
        <v>42</v>
      </c>
      <c r="J7468" s="52" t="s">
        <v>261</v>
      </c>
      <c r="K7468" s="52" t="s">
        <v>261</v>
      </c>
      <c r="L7468" s="52">
        <v>1</v>
      </c>
      <c r="M7468" s="52" t="s">
        <v>44</v>
      </c>
      <c r="N7468" s="52" t="s">
        <v>180</v>
      </c>
      <c r="O7468" s="52" t="s">
        <v>1555</v>
      </c>
      <c r="Q7468" s="52" t="s">
        <v>1547</v>
      </c>
      <c r="S7468" s="52">
        <v>201601</v>
      </c>
      <c r="T7468" s="52" t="s">
        <v>52</v>
      </c>
      <c r="U7468" s="54">
        <v>0</v>
      </c>
      <c r="V7468" s="54">
        <v>924911.19</v>
      </c>
      <c r="Z7468" s="52" t="s">
        <v>48</v>
      </c>
      <c r="AA7468" s="52" t="s">
        <v>2481</v>
      </c>
      <c r="AB7468" s="52" t="s">
        <v>42</v>
      </c>
      <c r="AC7468" s="52" t="s">
        <v>3615</v>
      </c>
      <c r="AD7468" s="52" t="s">
        <v>51</v>
      </c>
    </row>
    <row r="7469" spans="1:30" x14ac:dyDescent="0.25">
      <c r="A7469" s="52" t="s">
        <v>35</v>
      </c>
      <c r="B7469" s="52">
        <v>1</v>
      </c>
      <c r="C7469" s="52">
        <v>21</v>
      </c>
      <c r="D7469" s="52">
        <v>908</v>
      </c>
      <c r="E7469" s="52" t="s">
        <v>122</v>
      </c>
      <c r="F7469" s="52" t="s">
        <v>123</v>
      </c>
      <c r="G7469" s="52">
        <v>20</v>
      </c>
      <c r="H7469" s="52">
        <v>20</v>
      </c>
      <c r="I7469" s="52" t="s">
        <v>42</v>
      </c>
      <c r="J7469" s="52" t="s">
        <v>283</v>
      </c>
      <c r="K7469" s="52" t="s">
        <v>283</v>
      </c>
      <c r="L7469" s="52">
        <v>1</v>
      </c>
      <c r="M7469" s="52" t="s">
        <v>44</v>
      </c>
      <c r="N7469" s="52" t="s">
        <v>150</v>
      </c>
      <c r="O7469" s="52" t="s">
        <v>1534</v>
      </c>
      <c r="Q7469" s="52" t="s">
        <v>1539</v>
      </c>
      <c r="S7469" s="52">
        <v>201601</v>
      </c>
      <c r="T7469" s="52" t="s">
        <v>47</v>
      </c>
      <c r="U7469" s="54">
        <v>0</v>
      </c>
      <c r="V7469" s="54">
        <v>-21893</v>
      </c>
      <c r="X7469" s="52">
        <v>618938</v>
      </c>
      <c r="Z7469" s="52" t="s">
        <v>48</v>
      </c>
      <c r="AA7469" s="52" t="s">
        <v>2481</v>
      </c>
      <c r="AB7469" s="52" t="s">
        <v>42</v>
      </c>
      <c r="AC7469" s="52" t="s">
        <v>3596</v>
      </c>
      <c r="AD7469" s="52" t="s">
        <v>51</v>
      </c>
    </row>
    <row r="7470" spans="1:30" x14ac:dyDescent="0.25">
      <c r="A7470" s="52" t="s">
        <v>35</v>
      </c>
      <c r="B7470" s="52">
        <v>1</v>
      </c>
      <c r="C7470" s="52">
        <v>21</v>
      </c>
      <c r="D7470" s="52">
        <v>908</v>
      </c>
      <c r="E7470" s="52" t="s">
        <v>122</v>
      </c>
      <c r="F7470" s="52" t="s">
        <v>123</v>
      </c>
      <c r="G7470" s="52">
        <v>20</v>
      </c>
      <c r="H7470" s="52">
        <v>20</v>
      </c>
      <c r="I7470" s="52" t="s">
        <v>42</v>
      </c>
      <c r="J7470" s="52" t="s">
        <v>283</v>
      </c>
      <c r="K7470" s="52" t="s">
        <v>283</v>
      </c>
      <c r="L7470" s="52">
        <v>1</v>
      </c>
      <c r="M7470" s="52" t="s">
        <v>44</v>
      </c>
      <c r="N7470" s="52" t="s">
        <v>150</v>
      </c>
      <c r="O7470" s="52" t="s">
        <v>1534</v>
      </c>
      <c r="Q7470" s="52" t="s">
        <v>1539</v>
      </c>
      <c r="S7470" s="52">
        <v>201601</v>
      </c>
      <c r="T7470" s="52" t="s">
        <v>52</v>
      </c>
      <c r="U7470" s="54">
        <v>0</v>
      </c>
      <c r="V7470" s="54">
        <v>50389.5</v>
      </c>
      <c r="X7470" s="52">
        <v>618938</v>
      </c>
      <c r="Z7470" s="52" t="s">
        <v>48</v>
      </c>
      <c r="AA7470" s="52" t="s">
        <v>2481</v>
      </c>
      <c r="AB7470" s="52" t="s">
        <v>42</v>
      </c>
      <c r="AC7470" s="52" t="s">
        <v>3597</v>
      </c>
      <c r="AD7470" s="52" t="s">
        <v>51</v>
      </c>
    </row>
    <row r="7471" spans="1:30" x14ac:dyDescent="0.25">
      <c r="A7471" s="52" t="s">
        <v>35</v>
      </c>
      <c r="B7471" s="52">
        <v>1</v>
      </c>
      <c r="C7471" s="52">
        <v>21</v>
      </c>
      <c r="D7471" s="52">
        <v>908</v>
      </c>
      <c r="E7471" s="52" t="s">
        <v>122</v>
      </c>
      <c r="F7471" s="52" t="s">
        <v>123</v>
      </c>
      <c r="G7471" s="52">
        <v>20</v>
      </c>
      <c r="H7471" s="52">
        <v>20</v>
      </c>
      <c r="I7471" s="52" t="s">
        <v>42</v>
      </c>
      <c r="J7471" s="52" t="s">
        <v>285</v>
      </c>
      <c r="K7471" s="52" t="s">
        <v>285</v>
      </c>
      <c r="L7471" s="52">
        <v>1</v>
      </c>
      <c r="M7471" s="52" t="s">
        <v>44</v>
      </c>
      <c r="N7471" s="52" t="s">
        <v>150</v>
      </c>
      <c r="O7471" s="52" t="s">
        <v>1534</v>
      </c>
      <c r="Q7471" s="52" t="s">
        <v>287</v>
      </c>
      <c r="S7471" s="52">
        <v>201601</v>
      </c>
      <c r="T7471" s="52" t="s">
        <v>47</v>
      </c>
      <c r="U7471" s="54">
        <v>0</v>
      </c>
      <c r="V7471" s="54">
        <v>-70300</v>
      </c>
      <c r="X7471" s="52">
        <v>618936</v>
      </c>
      <c r="Z7471" s="52" t="s">
        <v>48</v>
      </c>
      <c r="AA7471" s="52" t="s">
        <v>2481</v>
      </c>
      <c r="AB7471" s="52" t="s">
        <v>42</v>
      </c>
      <c r="AC7471" s="52" t="s">
        <v>3596</v>
      </c>
      <c r="AD7471" s="52" t="s">
        <v>51</v>
      </c>
    </row>
    <row r="7472" spans="1:30" x14ac:dyDescent="0.25">
      <c r="A7472" s="52" t="s">
        <v>35</v>
      </c>
      <c r="B7472" s="52">
        <v>1</v>
      </c>
      <c r="C7472" s="52">
        <v>21</v>
      </c>
      <c r="D7472" s="52">
        <v>908</v>
      </c>
      <c r="E7472" s="52" t="s">
        <v>122</v>
      </c>
      <c r="F7472" s="52" t="s">
        <v>123</v>
      </c>
      <c r="G7472" s="52">
        <v>20</v>
      </c>
      <c r="H7472" s="52">
        <v>20</v>
      </c>
      <c r="I7472" s="52" t="s">
        <v>42</v>
      </c>
      <c r="J7472" s="52" t="s">
        <v>285</v>
      </c>
      <c r="K7472" s="52" t="s">
        <v>285</v>
      </c>
      <c r="L7472" s="52">
        <v>1</v>
      </c>
      <c r="M7472" s="52" t="s">
        <v>44</v>
      </c>
      <c r="N7472" s="52" t="s">
        <v>150</v>
      </c>
      <c r="O7472" s="52" t="s">
        <v>1534</v>
      </c>
      <c r="Q7472" s="52" t="s">
        <v>287</v>
      </c>
      <c r="S7472" s="52">
        <v>201601</v>
      </c>
      <c r="T7472" s="52" t="s">
        <v>52</v>
      </c>
      <c r="U7472" s="54">
        <v>0</v>
      </c>
      <c r="V7472" s="54">
        <v>43485</v>
      </c>
      <c r="X7472" s="52">
        <v>618936</v>
      </c>
      <c r="Z7472" s="52" t="s">
        <v>48</v>
      </c>
      <c r="AA7472" s="52" t="s">
        <v>2481</v>
      </c>
      <c r="AB7472" s="52" t="s">
        <v>42</v>
      </c>
      <c r="AC7472" s="52" t="s">
        <v>3597</v>
      </c>
      <c r="AD7472" s="52" t="s">
        <v>51</v>
      </c>
    </row>
    <row r="7473" spans="1:32" x14ac:dyDescent="0.25">
      <c r="A7473" s="52" t="s">
        <v>35</v>
      </c>
      <c r="B7473" s="52">
        <v>1</v>
      </c>
      <c r="C7473" s="52">
        <v>21</v>
      </c>
      <c r="D7473" s="52">
        <v>908</v>
      </c>
      <c r="E7473" s="52" t="s">
        <v>122</v>
      </c>
      <c r="F7473" s="52" t="s">
        <v>123</v>
      </c>
      <c r="G7473" s="52">
        <v>20</v>
      </c>
      <c r="H7473" s="52">
        <v>20</v>
      </c>
      <c r="I7473" s="52" t="s">
        <v>42</v>
      </c>
      <c r="J7473" s="52" t="s">
        <v>285</v>
      </c>
      <c r="K7473" s="52" t="s">
        <v>285</v>
      </c>
      <c r="L7473" s="52">
        <v>1</v>
      </c>
      <c r="M7473" s="52" t="s">
        <v>44</v>
      </c>
      <c r="N7473" s="52" t="s">
        <v>150</v>
      </c>
      <c r="O7473" s="52" t="s">
        <v>1534</v>
      </c>
      <c r="Q7473" s="52" t="s">
        <v>287</v>
      </c>
      <c r="R7473" s="52">
        <v>2627717</v>
      </c>
      <c r="S7473" s="52">
        <v>201601</v>
      </c>
      <c r="T7473" s="52" t="s">
        <v>47</v>
      </c>
      <c r="U7473" s="54">
        <v>0</v>
      </c>
      <c r="V7473" s="54">
        <v>-72907.100000000006</v>
      </c>
      <c r="X7473" s="52">
        <v>618936</v>
      </c>
      <c r="Z7473" s="52" t="s">
        <v>48</v>
      </c>
      <c r="AA7473" s="52" t="s">
        <v>2481</v>
      </c>
      <c r="AB7473" s="52" t="s">
        <v>42</v>
      </c>
      <c r="AC7473" s="52" t="s">
        <v>3650</v>
      </c>
      <c r="AD7473" s="52" t="s">
        <v>51</v>
      </c>
    </row>
    <row r="7474" spans="1:32" x14ac:dyDescent="0.25">
      <c r="A7474" s="52" t="s">
        <v>35</v>
      </c>
      <c r="B7474" s="52">
        <v>1</v>
      </c>
      <c r="C7474" s="52">
        <v>21</v>
      </c>
      <c r="D7474" s="52">
        <v>908</v>
      </c>
      <c r="E7474" s="52" t="s">
        <v>122</v>
      </c>
      <c r="F7474" s="52" t="s">
        <v>123</v>
      </c>
      <c r="G7474" s="52">
        <v>20</v>
      </c>
      <c r="H7474" s="52">
        <v>20</v>
      </c>
      <c r="I7474" s="52" t="s">
        <v>42</v>
      </c>
      <c r="J7474" s="52" t="s">
        <v>500</v>
      </c>
      <c r="K7474" s="52" t="s">
        <v>500</v>
      </c>
      <c r="L7474" s="52">
        <v>1</v>
      </c>
      <c r="M7474" s="52" t="s">
        <v>44</v>
      </c>
      <c r="N7474" s="52" t="s">
        <v>162</v>
      </c>
      <c r="O7474" s="52" t="s">
        <v>42</v>
      </c>
      <c r="P7474" s="52" t="s">
        <v>808</v>
      </c>
      <c r="Q7474" s="52" t="s">
        <v>1923</v>
      </c>
      <c r="R7474" s="52">
        <v>2621376</v>
      </c>
      <c r="S7474" s="52">
        <v>201601</v>
      </c>
      <c r="T7474" s="52" t="s">
        <v>52</v>
      </c>
      <c r="U7474" s="54">
        <v>19026.900000000001</v>
      </c>
      <c r="V7474" s="54">
        <v>19026.900000000001</v>
      </c>
      <c r="W7474" s="52" t="s">
        <v>340</v>
      </c>
      <c r="X7474" s="52">
        <v>634553</v>
      </c>
      <c r="Z7474" s="52" t="s">
        <v>48</v>
      </c>
      <c r="AA7474" s="52" t="s">
        <v>315</v>
      </c>
      <c r="AB7474" s="52" t="s">
        <v>42</v>
      </c>
      <c r="AC7474" s="52" t="s">
        <v>3654</v>
      </c>
      <c r="AD7474" s="52" t="s">
        <v>146</v>
      </c>
      <c r="AF7474" s="52">
        <v>64877</v>
      </c>
    </row>
    <row r="7475" spans="1:32" x14ac:dyDescent="0.25">
      <c r="A7475" s="52" t="s">
        <v>35</v>
      </c>
      <c r="B7475" s="52">
        <v>1</v>
      </c>
      <c r="C7475" s="52">
        <v>21</v>
      </c>
      <c r="D7475" s="52">
        <v>908</v>
      </c>
      <c r="E7475" s="52" t="s">
        <v>122</v>
      </c>
      <c r="F7475" s="52" t="s">
        <v>123</v>
      </c>
      <c r="G7475" s="52">
        <v>20</v>
      </c>
      <c r="H7475" s="52">
        <v>20</v>
      </c>
      <c r="I7475" s="52" t="s">
        <v>42</v>
      </c>
      <c r="J7475" s="52" t="s">
        <v>500</v>
      </c>
      <c r="K7475" s="52" t="s">
        <v>500</v>
      </c>
      <c r="L7475" s="52">
        <v>1</v>
      </c>
      <c r="M7475" s="52" t="s">
        <v>44</v>
      </c>
      <c r="N7475" s="52" t="s">
        <v>162</v>
      </c>
      <c r="O7475" s="52" t="s">
        <v>42</v>
      </c>
      <c r="P7475" s="52" t="s">
        <v>808</v>
      </c>
      <c r="Q7475" s="52" t="s">
        <v>1923</v>
      </c>
      <c r="R7475" s="52">
        <v>2639209</v>
      </c>
      <c r="S7475" s="52">
        <v>201601</v>
      </c>
      <c r="T7475" s="52" t="s">
        <v>52</v>
      </c>
      <c r="U7475" s="54">
        <v>13846.5</v>
      </c>
      <c r="V7475" s="54">
        <v>13846.5</v>
      </c>
      <c r="W7475" s="52" t="s">
        <v>340</v>
      </c>
      <c r="X7475" s="52">
        <v>634553</v>
      </c>
      <c r="Z7475" s="52" t="s">
        <v>48</v>
      </c>
      <c r="AA7475" s="52" t="s">
        <v>315</v>
      </c>
      <c r="AB7475" s="52" t="s">
        <v>42</v>
      </c>
      <c r="AC7475" s="52" t="s">
        <v>3655</v>
      </c>
      <c r="AD7475" s="52" t="s">
        <v>146</v>
      </c>
      <c r="AF7475" s="52">
        <v>64877</v>
      </c>
    </row>
    <row r="7476" spans="1:32" x14ac:dyDescent="0.25">
      <c r="A7476" s="52" t="s">
        <v>35</v>
      </c>
      <c r="B7476" s="52">
        <v>1</v>
      </c>
      <c r="C7476" s="52">
        <v>21</v>
      </c>
      <c r="D7476" s="52">
        <v>908</v>
      </c>
      <c r="E7476" s="52" t="s">
        <v>122</v>
      </c>
      <c r="F7476" s="52" t="s">
        <v>123</v>
      </c>
      <c r="G7476" s="52">
        <v>20</v>
      </c>
      <c r="H7476" s="52">
        <v>20</v>
      </c>
      <c r="I7476" s="52" t="s">
        <v>42</v>
      </c>
      <c r="J7476" s="52" t="s">
        <v>156</v>
      </c>
      <c r="K7476" s="52" t="s">
        <v>156</v>
      </c>
      <c r="L7476" s="52">
        <v>1</v>
      </c>
      <c r="M7476" s="52" t="s">
        <v>44</v>
      </c>
      <c r="N7476" s="52" t="s">
        <v>150</v>
      </c>
      <c r="O7476" s="52" t="s">
        <v>42</v>
      </c>
      <c r="P7476" s="52" t="s">
        <v>3457</v>
      </c>
      <c r="Q7476" s="52" t="s">
        <v>3460</v>
      </c>
      <c r="R7476" s="52">
        <v>2622448</v>
      </c>
      <c r="S7476" s="52">
        <v>201601</v>
      </c>
      <c r="T7476" s="52" t="s">
        <v>52</v>
      </c>
      <c r="U7476" s="54">
        <v>495000</v>
      </c>
      <c r="V7476" s="54">
        <v>495000</v>
      </c>
      <c r="W7476" s="52" t="s">
        <v>340</v>
      </c>
      <c r="X7476" s="52">
        <v>730868</v>
      </c>
      <c r="Z7476" s="52" t="s">
        <v>48</v>
      </c>
      <c r="AA7476" s="52" t="s">
        <v>315</v>
      </c>
      <c r="AB7476" s="52" t="s">
        <v>42</v>
      </c>
      <c r="AC7476" s="52" t="s">
        <v>3654</v>
      </c>
      <c r="AD7476" s="52" t="s">
        <v>146</v>
      </c>
      <c r="AF7476" s="52">
        <v>20262</v>
      </c>
    </row>
    <row r="7477" spans="1:32" x14ac:dyDescent="0.25">
      <c r="A7477" s="52" t="s">
        <v>35</v>
      </c>
      <c r="B7477" s="52">
        <v>1</v>
      </c>
      <c r="C7477" s="52">
        <v>21</v>
      </c>
      <c r="D7477" s="52">
        <v>908</v>
      </c>
      <c r="E7477" s="52" t="s">
        <v>122</v>
      </c>
      <c r="F7477" s="52" t="s">
        <v>123</v>
      </c>
      <c r="G7477" s="52">
        <v>20</v>
      </c>
      <c r="H7477" s="52">
        <v>20</v>
      </c>
      <c r="I7477" s="52" t="s">
        <v>42</v>
      </c>
      <c r="J7477" s="52" t="s">
        <v>174</v>
      </c>
      <c r="K7477" s="52" t="s">
        <v>174</v>
      </c>
      <c r="L7477" s="52">
        <v>1</v>
      </c>
      <c r="M7477" s="52" t="s">
        <v>44</v>
      </c>
      <c r="N7477" s="52" t="s">
        <v>150</v>
      </c>
      <c r="O7477" s="52" t="s">
        <v>42</v>
      </c>
      <c r="P7477" s="52" t="s">
        <v>522</v>
      </c>
      <c r="Q7477" s="52" t="s">
        <v>529</v>
      </c>
      <c r="R7477" s="52">
        <v>2620573</v>
      </c>
      <c r="S7477" s="52">
        <v>201601</v>
      </c>
      <c r="T7477" s="52" t="s">
        <v>52</v>
      </c>
      <c r="U7477" s="54">
        <v>68956.97</v>
      </c>
      <c r="V7477" s="54">
        <v>68956.97</v>
      </c>
      <c r="W7477" s="52" t="s">
        <v>340</v>
      </c>
      <c r="X7477" s="52">
        <v>604438</v>
      </c>
      <c r="Z7477" s="52" t="s">
        <v>48</v>
      </c>
      <c r="AA7477" s="52" t="s">
        <v>315</v>
      </c>
      <c r="AB7477" s="52" t="s">
        <v>42</v>
      </c>
      <c r="AC7477" s="52" t="s">
        <v>3654</v>
      </c>
      <c r="AD7477" s="52" t="s">
        <v>146</v>
      </c>
      <c r="AF7477" s="52">
        <v>26141</v>
      </c>
    </row>
    <row r="7478" spans="1:32" x14ac:dyDescent="0.25">
      <c r="A7478" s="52" t="s">
        <v>35</v>
      </c>
      <c r="B7478" s="52">
        <v>1</v>
      </c>
      <c r="C7478" s="52">
        <v>21</v>
      </c>
      <c r="D7478" s="52">
        <v>908</v>
      </c>
      <c r="E7478" s="52" t="s">
        <v>122</v>
      </c>
      <c r="F7478" s="52" t="s">
        <v>123</v>
      </c>
      <c r="G7478" s="52">
        <v>20</v>
      </c>
      <c r="H7478" s="52">
        <v>20</v>
      </c>
      <c r="I7478" s="52" t="s">
        <v>42</v>
      </c>
      <c r="J7478" s="52" t="s">
        <v>174</v>
      </c>
      <c r="K7478" s="52" t="s">
        <v>174</v>
      </c>
      <c r="L7478" s="52">
        <v>1</v>
      </c>
      <c r="M7478" s="52" t="s">
        <v>44</v>
      </c>
      <c r="N7478" s="52" t="s">
        <v>180</v>
      </c>
      <c r="O7478" s="52" t="s">
        <v>42</v>
      </c>
      <c r="P7478" s="52" t="s">
        <v>522</v>
      </c>
      <c r="Q7478" s="52" t="s">
        <v>523</v>
      </c>
      <c r="R7478" s="52">
        <v>2620573</v>
      </c>
      <c r="S7478" s="52">
        <v>201601</v>
      </c>
      <c r="T7478" s="52" t="s">
        <v>52</v>
      </c>
      <c r="U7478" s="54">
        <v>657739.14</v>
      </c>
      <c r="V7478" s="54">
        <v>657739.14</v>
      </c>
      <c r="W7478" s="52" t="s">
        <v>340</v>
      </c>
      <c r="X7478" s="52">
        <v>604438</v>
      </c>
      <c r="Z7478" s="52" t="s">
        <v>48</v>
      </c>
      <c r="AA7478" s="52" t="s">
        <v>315</v>
      </c>
      <c r="AB7478" s="52" t="s">
        <v>42</v>
      </c>
      <c r="AC7478" s="52" t="s">
        <v>3654</v>
      </c>
      <c r="AD7478" s="52" t="s">
        <v>146</v>
      </c>
      <c r="AF7478" s="52">
        <v>26141</v>
      </c>
    </row>
    <row r="7479" spans="1:32" x14ac:dyDescent="0.25">
      <c r="A7479" s="52" t="s">
        <v>35</v>
      </c>
      <c r="B7479" s="52">
        <v>1</v>
      </c>
      <c r="C7479" s="52">
        <v>21</v>
      </c>
      <c r="D7479" s="52">
        <v>908</v>
      </c>
      <c r="E7479" s="52" t="s">
        <v>122</v>
      </c>
      <c r="F7479" s="52" t="s">
        <v>123</v>
      </c>
      <c r="G7479" s="52">
        <v>20</v>
      </c>
      <c r="H7479" s="52">
        <v>20</v>
      </c>
      <c r="I7479" s="52" t="s">
        <v>42</v>
      </c>
      <c r="J7479" s="52" t="s">
        <v>652</v>
      </c>
      <c r="K7479" s="52" t="s">
        <v>652</v>
      </c>
      <c r="L7479" s="52">
        <v>1</v>
      </c>
      <c r="M7479" s="52" t="s">
        <v>44</v>
      </c>
      <c r="N7479" s="52" t="s">
        <v>180</v>
      </c>
      <c r="O7479" s="52" t="s">
        <v>42</v>
      </c>
      <c r="P7479" s="52" t="s">
        <v>522</v>
      </c>
      <c r="Q7479" s="52" t="s">
        <v>960</v>
      </c>
      <c r="R7479" s="52">
        <v>2620573</v>
      </c>
      <c r="S7479" s="52">
        <v>201601</v>
      </c>
      <c r="T7479" s="52" t="s">
        <v>52</v>
      </c>
      <c r="U7479" s="54">
        <v>1132821.75</v>
      </c>
      <c r="V7479" s="54">
        <v>1132821.75</v>
      </c>
      <c r="W7479" s="52" t="s">
        <v>340</v>
      </c>
      <c r="X7479" s="52">
        <v>604438</v>
      </c>
      <c r="Z7479" s="52" t="s">
        <v>48</v>
      </c>
      <c r="AA7479" s="52" t="s">
        <v>315</v>
      </c>
      <c r="AB7479" s="52" t="s">
        <v>42</v>
      </c>
      <c r="AC7479" s="52" t="s">
        <v>3654</v>
      </c>
      <c r="AD7479" s="52" t="s">
        <v>146</v>
      </c>
      <c r="AF7479" s="52">
        <v>26141</v>
      </c>
    </row>
    <row r="7480" spans="1:32" x14ac:dyDescent="0.25">
      <c r="A7480" s="52" t="s">
        <v>35</v>
      </c>
      <c r="B7480" s="52">
        <v>1</v>
      </c>
      <c r="C7480" s="52">
        <v>21</v>
      </c>
      <c r="D7480" s="52">
        <v>908</v>
      </c>
      <c r="E7480" s="52" t="s">
        <v>122</v>
      </c>
      <c r="F7480" s="52" t="s">
        <v>123</v>
      </c>
      <c r="G7480" s="52">
        <v>20</v>
      </c>
      <c r="H7480" s="52">
        <v>20</v>
      </c>
      <c r="I7480" s="52" t="s">
        <v>42</v>
      </c>
      <c r="J7480" s="52" t="s">
        <v>532</v>
      </c>
      <c r="K7480" s="52" t="s">
        <v>532</v>
      </c>
      <c r="L7480" s="52">
        <v>1</v>
      </c>
      <c r="M7480" s="52" t="s">
        <v>44</v>
      </c>
      <c r="N7480" s="52" t="s">
        <v>180</v>
      </c>
      <c r="O7480" s="52" t="s">
        <v>42</v>
      </c>
      <c r="P7480" s="52" t="s">
        <v>522</v>
      </c>
      <c r="Q7480" s="52" t="s">
        <v>733</v>
      </c>
      <c r="R7480" s="52">
        <v>2620573</v>
      </c>
      <c r="S7480" s="52">
        <v>201601</v>
      </c>
      <c r="T7480" s="52" t="s">
        <v>52</v>
      </c>
      <c r="U7480" s="54">
        <v>171611.82</v>
      </c>
      <c r="V7480" s="54">
        <v>171611.82</v>
      </c>
      <c r="W7480" s="52" t="s">
        <v>340</v>
      </c>
      <c r="X7480" s="52">
        <v>604438</v>
      </c>
      <c r="Z7480" s="52" t="s">
        <v>48</v>
      </c>
      <c r="AA7480" s="52" t="s">
        <v>315</v>
      </c>
      <c r="AB7480" s="52" t="s">
        <v>42</v>
      </c>
      <c r="AC7480" s="52" t="s">
        <v>3654</v>
      </c>
      <c r="AD7480" s="52" t="s">
        <v>146</v>
      </c>
      <c r="AF7480" s="52">
        <v>26141</v>
      </c>
    </row>
    <row r="7481" spans="1:32" x14ac:dyDescent="0.25">
      <c r="A7481" s="52" t="s">
        <v>35</v>
      </c>
      <c r="B7481" s="52">
        <v>1</v>
      </c>
      <c r="C7481" s="52">
        <v>21</v>
      </c>
      <c r="D7481" s="52">
        <v>908</v>
      </c>
      <c r="E7481" s="52" t="s">
        <v>122</v>
      </c>
      <c r="F7481" s="52" t="s">
        <v>123</v>
      </c>
      <c r="G7481" s="52">
        <v>20</v>
      </c>
      <c r="H7481" s="52">
        <v>20</v>
      </c>
      <c r="I7481" s="52" t="s">
        <v>42</v>
      </c>
      <c r="J7481" s="52" t="s">
        <v>182</v>
      </c>
      <c r="K7481" s="52" t="s">
        <v>182</v>
      </c>
      <c r="L7481" s="52">
        <v>1</v>
      </c>
      <c r="M7481" s="52" t="s">
        <v>44</v>
      </c>
      <c r="N7481" s="52" t="s">
        <v>180</v>
      </c>
      <c r="O7481" s="52" t="s">
        <v>42</v>
      </c>
      <c r="P7481" s="52" t="s">
        <v>522</v>
      </c>
      <c r="Q7481" s="52" t="s">
        <v>530</v>
      </c>
      <c r="R7481" s="52">
        <v>2620573</v>
      </c>
      <c r="S7481" s="52">
        <v>201601</v>
      </c>
      <c r="T7481" s="52" t="s">
        <v>52</v>
      </c>
      <c r="U7481" s="54">
        <v>2548818.98</v>
      </c>
      <c r="V7481" s="54">
        <v>2548818.98</v>
      </c>
      <c r="W7481" s="52" t="s">
        <v>340</v>
      </c>
      <c r="X7481" s="52">
        <v>604438</v>
      </c>
      <c r="Z7481" s="52" t="s">
        <v>48</v>
      </c>
      <c r="AA7481" s="52" t="s">
        <v>315</v>
      </c>
      <c r="AB7481" s="52" t="s">
        <v>42</v>
      </c>
      <c r="AC7481" s="52" t="s">
        <v>3654</v>
      </c>
      <c r="AD7481" s="52" t="s">
        <v>146</v>
      </c>
      <c r="AF7481" s="52">
        <v>26141</v>
      </c>
    </row>
    <row r="7482" spans="1:32" x14ac:dyDescent="0.25">
      <c r="A7482" s="52" t="s">
        <v>35</v>
      </c>
      <c r="B7482" s="52">
        <v>1</v>
      </c>
      <c r="C7482" s="52">
        <v>21</v>
      </c>
      <c r="D7482" s="52">
        <v>908</v>
      </c>
      <c r="E7482" s="52" t="s">
        <v>122</v>
      </c>
      <c r="F7482" s="52" t="s">
        <v>123</v>
      </c>
      <c r="G7482" s="52">
        <v>20</v>
      </c>
      <c r="H7482" s="52">
        <v>20</v>
      </c>
      <c r="I7482" s="52" t="s">
        <v>42</v>
      </c>
      <c r="J7482" s="52" t="s">
        <v>190</v>
      </c>
      <c r="K7482" s="52" t="s">
        <v>190</v>
      </c>
      <c r="L7482" s="52">
        <v>1</v>
      </c>
      <c r="M7482" s="52" t="s">
        <v>44</v>
      </c>
      <c r="N7482" s="52">
        <v>80</v>
      </c>
      <c r="O7482" s="52" t="s">
        <v>42</v>
      </c>
      <c r="P7482" s="52" t="s">
        <v>3031</v>
      </c>
      <c r="Q7482" s="52" t="s">
        <v>167</v>
      </c>
      <c r="R7482" s="52">
        <v>2642904</v>
      </c>
      <c r="S7482" s="52">
        <v>201601</v>
      </c>
      <c r="T7482" s="52" t="s">
        <v>52</v>
      </c>
      <c r="U7482" s="54">
        <v>0</v>
      </c>
      <c r="V7482" s="54">
        <v>84.24</v>
      </c>
      <c r="W7482" s="52" t="s">
        <v>42</v>
      </c>
      <c r="X7482" s="52" t="s">
        <v>42</v>
      </c>
      <c r="Z7482" s="52" t="s">
        <v>48</v>
      </c>
      <c r="AA7482" s="52" t="s">
        <v>168</v>
      </c>
      <c r="AB7482" s="52" t="s">
        <v>42</v>
      </c>
      <c r="AC7482" s="52" t="s">
        <v>3655</v>
      </c>
      <c r="AD7482" s="52" t="s">
        <v>146</v>
      </c>
      <c r="AF7482" s="52">
        <v>59133</v>
      </c>
    </row>
    <row r="7483" spans="1:32" x14ac:dyDescent="0.25">
      <c r="A7483" s="52" t="s">
        <v>35</v>
      </c>
      <c r="B7483" s="52">
        <v>1</v>
      </c>
      <c r="C7483" s="52">
        <v>21</v>
      </c>
      <c r="D7483" s="52">
        <v>908</v>
      </c>
      <c r="E7483" s="52" t="s">
        <v>215</v>
      </c>
      <c r="F7483" s="52" t="s">
        <v>216</v>
      </c>
      <c r="G7483" s="52">
        <v>20</v>
      </c>
      <c r="H7483" s="52">
        <v>20</v>
      </c>
      <c r="I7483" s="52" t="s">
        <v>42</v>
      </c>
      <c r="J7483" s="52" t="s">
        <v>217</v>
      </c>
      <c r="K7483" s="52" t="s">
        <v>217</v>
      </c>
      <c r="L7483" s="52">
        <v>1</v>
      </c>
      <c r="M7483" s="52" t="s">
        <v>44</v>
      </c>
      <c r="N7483" s="52" t="s">
        <v>150</v>
      </c>
      <c r="O7483" s="52" t="s">
        <v>42</v>
      </c>
      <c r="P7483" s="52" t="s">
        <v>392</v>
      </c>
      <c r="Q7483" s="52" t="s">
        <v>1717</v>
      </c>
      <c r="R7483" s="52">
        <v>2626913</v>
      </c>
      <c r="S7483" s="52">
        <v>201601</v>
      </c>
      <c r="T7483" s="52" t="s">
        <v>52</v>
      </c>
      <c r="U7483" s="54">
        <v>41.91</v>
      </c>
      <c r="V7483" s="54">
        <v>41.91</v>
      </c>
      <c r="W7483" s="52" t="s">
        <v>340</v>
      </c>
      <c r="X7483" s="52">
        <v>618218</v>
      </c>
      <c r="Z7483" s="52" t="s">
        <v>48</v>
      </c>
      <c r="AA7483" s="52" t="s">
        <v>315</v>
      </c>
      <c r="AB7483" s="52" t="s">
        <v>42</v>
      </c>
      <c r="AC7483" s="52" t="s">
        <v>3654</v>
      </c>
      <c r="AD7483" s="52" t="s">
        <v>146</v>
      </c>
      <c r="AF7483" s="52">
        <v>71963</v>
      </c>
    </row>
    <row r="7484" spans="1:32" x14ac:dyDescent="0.25">
      <c r="A7484" s="52" t="s">
        <v>35</v>
      </c>
      <c r="B7484" s="52">
        <v>1</v>
      </c>
      <c r="C7484" s="52">
        <v>21</v>
      </c>
      <c r="D7484" s="52">
        <v>908</v>
      </c>
      <c r="E7484" s="52" t="s">
        <v>215</v>
      </c>
      <c r="F7484" s="52" t="s">
        <v>216</v>
      </c>
      <c r="G7484" s="52">
        <v>20</v>
      </c>
      <c r="H7484" s="52">
        <v>20</v>
      </c>
      <c r="I7484" s="52" t="s">
        <v>42</v>
      </c>
      <c r="J7484" s="52" t="s">
        <v>217</v>
      </c>
      <c r="K7484" s="52" t="s">
        <v>217</v>
      </c>
      <c r="L7484" s="52">
        <v>1</v>
      </c>
      <c r="M7484" s="52" t="s">
        <v>44</v>
      </c>
      <c r="N7484" s="52" t="s">
        <v>150</v>
      </c>
      <c r="O7484" s="52" t="s">
        <v>42</v>
      </c>
      <c r="P7484" s="52" t="s">
        <v>392</v>
      </c>
      <c r="Q7484" s="52" t="s">
        <v>1717</v>
      </c>
      <c r="R7484" s="52">
        <v>2626862</v>
      </c>
      <c r="S7484" s="52">
        <v>201601</v>
      </c>
      <c r="T7484" s="52" t="s">
        <v>52</v>
      </c>
      <c r="U7484" s="54">
        <v>45.41</v>
      </c>
      <c r="V7484" s="54">
        <v>45.41</v>
      </c>
      <c r="W7484" s="52" t="s">
        <v>340</v>
      </c>
      <c r="X7484" s="52">
        <v>618218</v>
      </c>
      <c r="Z7484" s="52" t="s">
        <v>48</v>
      </c>
      <c r="AA7484" s="52" t="s">
        <v>315</v>
      </c>
      <c r="AB7484" s="52" t="s">
        <v>42</v>
      </c>
      <c r="AC7484" s="52" t="s">
        <v>3654</v>
      </c>
      <c r="AD7484" s="52" t="s">
        <v>146</v>
      </c>
      <c r="AF7484" s="52">
        <v>71963</v>
      </c>
    </row>
    <row r="7485" spans="1:32" x14ac:dyDescent="0.25">
      <c r="A7485" s="52" t="s">
        <v>35</v>
      </c>
      <c r="B7485" s="52">
        <v>1</v>
      </c>
      <c r="C7485" s="52">
        <v>21</v>
      </c>
      <c r="D7485" s="52">
        <v>908</v>
      </c>
      <c r="E7485" s="52" t="s">
        <v>215</v>
      </c>
      <c r="F7485" s="52" t="s">
        <v>216</v>
      </c>
      <c r="G7485" s="52">
        <v>20</v>
      </c>
      <c r="H7485" s="52">
        <v>20</v>
      </c>
      <c r="I7485" s="52" t="s">
        <v>42</v>
      </c>
      <c r="J7485" s="52" t="s">
        <v>217</v>
      </c>
      <c r="K7485" s="52" t="s">
        <v>217</v>
      </c>
      <c r="L7485" s="52">
        <v>1</v>
      </c>
      <c r="M7485" s="52" t="s">
        <v>44</v>
      </c>
      <c r="N7485" s="52" t="s">
        <v>150</v>
      </c>
      <c r="O7485" s="52" t="s">
        <v>42</v>
      </c>
      <c r="P7485" s="52" t="s">
        <v>392</v>
      </c>
      <c r="Q7485" s="52" t="s">
        <v>1717</v>
      </c>
      <c r="R7485" s="52">
        <v>2631718</v>
      </c>
      <c r="S7485" s="52">
        <v>201601</v>
      </c>
      <c r="T7485" s="52" t="s">
        <v>52</v>
      </c>
      <c r="U7485" s="54">
        <v>45.41</v>
      </c>
      <c r="V7485" s="54">
        <v>45.41</v>
      </c>
      <c r="W7485" s="52" t="s">
        <v>340</v>
      </c>
      <c r="X7485" s="52">
        <v>618218</v>
      </c>
      <c r="Z7485" s="52" t="s">
        <v>48</v>
      </c>
      <c r="AA7485" s="52" t="s">
        <v>315</v>
      </c>
      <c r="AB7485" s="52" t="s">
        <v>42</v>
      </c>
      <c r="AC7485" s="52" t="s">
        <v>3665</v>
      </c>
      <c r="AD7485" s="52" t="s">
        <v>146</v>
      </c>
      <c r="AF7485" s="52">
        <v>71963</v>
      </c>
    </row>
    <row r="7486" spans="1:32" x14ac:dyDescent="0.25">
      <c r="A7486" s="52" t="s">
        <v>35</v>
      </c>
      <c r="B7486" s="52">
        <v>1</v>
      </c>
      <c r="C7486" s="52">
        <v>21</v>
      </c>
      <c r="D7486" s="52">
        <v>908</v>
      </c>
      <c r="E7486" s="52" t="s">
        <v>215</v>
      </c>
      <c r="F7486" s="52" t="s">
        <v>216</v>
      </c>
      <c r="G7486" s="52">
        <v>20</v>
      </c>
      <c r="H7486" s="52">
        <v>20</v>
      </c>
      <c r="I7486" s="52" t="s">
        <v>42</v>
      </c>
      <c r="J7486" s="52" t="s">
        <v>217</v>
      </c>
      <c r="K7486" s="52" t="s">
        <v>217</v>
      </c>
      <c r="L7486" s="52">
        <v>1</v>
      </c>
      <c r="M7486" s="52" t="s">
        <v>44</v>
      </c>
      <c r="N7486" s="52" t="s">
        <v>150</v>
      </c>
      <c r="O7486" s="52" t="s">
        <v>42</v>
      </c>
      <c r="P7486" s="52" t="s">
        <v>392</v>
      </c>
      <c r="Q7486" s="52" t="s">
        <v>1717</v>
      </c>
      <c r="R7486" s="52">
        <v>2638053</v>
      </c>
      <c r="S7486" s="52">
        <v>201601</v>
      </c>
      <c r="T7486" s="52" t="s">
        <v>52</v>
      </c>
      <c r="U7486" s="54">
        <v>45.41</v>
      </c>
      <c r="V7486" s="54">
        <v>45.41</v>
      </c>
      <c r="W7486" s="52" t="s">
        <v>340</v>
      </c>
      <c r="X7486" s="52">
        <v>618218</v>
      </c>
      <c r="Z7486" s="52" t="s">
        <v>48</v>
      </c>
      <c r="AA7486" s="52" t="s">
        <v>315</v>
      </c>
      <c r="AB7486" s="52" t="s">
        <v>42</v>
      </c>
      <c r="AC7486" s="52" t="s">
        <v>3666</v>
      </c>
      <c r="AD7486" s="52" t="s">
        <v>146</v>
      </c>
      <c r="AF7486" s="52">
        <v>71963</v>
      </c>
    </row>
    <row r="7487" spans="1:32" x14ac:dyDescent="0.25">
      <c r="A7487" s="52" t="s">
        <v>35</v>
      </c>
      <c r="B7487" s="52">
        <v>1</v>
      </c>
      <c r="C7487" s="52">
        <v>21</v>
      </c>
      <c r="D7487" s="52">
        <v>908</v>
      </c>
      <c r="E7487" s="52" t="s">
        <v>215</v>
      </c>
      <c r="F7487" s="52" t="s">
        <v>216</v>
      </c>
      <c r="G7487" s="52">
        <v>20</v>
      </c>
      <c r="H7487" s="52">
        <v>20</v>
      </c>
      <c r="I7487" s="52" t="s">
        <v>42</v>
      </c>
      <c r="J7487" s="52" t="s">
        <v>217</v>
      </c>
      <c r="K7487" s="52" t="s">
        <v>217</v>
      </c>
      <c r="L7487" s="52">
        <v>1</v>
      </c>
      <c r="M7487" s="52" t="s">
        <v>44</v>
      </c>
      <c r="N7487" s="52" t="s">
        <v>150</v>
      </c>
      <c r="O7487" s="52" t="s">
        <v>42</v>
      </c>
      <c r="P7487" s="52" t="s">
        <v>2651</v>
      </c>
      <c r="Q7487" s="52" t="s">
        <v>389</v>
      </c>
      <c r="R7487" s="52">
        <v>2634935</v>
      </c>
      <c r="S7487" s="52">
        <v>201601</v>
      </c>
      <c r="T7487" s="52" t="s">
        <v>52</v>
      </c>
      <c r="U7487" s="54">
        <v>110775.26</v>
      </c>
      <c r="V7487" s="54">
        <v>110775.26</v>
      </c>
      <c r="W7487" s="52" t="s">
        <v>340</v>
      </c>
      <c r="X7487" s="52">
        <v>610844</v>
      </c>
      <c r="Z7487" s="52" t="s">
        <v>48</v>
      </c>
      <c r="AA7487" s="52" t="s">
        <v>315</v>
      </c>
      <c r="AB7487" s="52" t="s">
        <v>42</v>
      </c>
      <c r="AC7487" s="52" t="s">
        <v>3667</v>
      </c>
      <c r="AD7487" s="52" t="s">
        <v>146</v>
      </c>
      <c r="AF7487" s="52">
        <v>67065</v>
      </c>
    </row>
    <row r="7488" spans="1:32" x14ac:dyDescent="0.25">
      <c r="A7488" s="52" t="s">
        <v>35</v>
      </c>
      <c r="B7488" s="52">
        <v>1</v>
      </c>
      <c r="C7488" s="52">
        <v>21</v>
      </c>
      <c r="D7488" s="52">
        <v>908</v>
      </c>
      <c r="E7488" s="52" t="s">
        <v>215</v>
      </c>
      <c r="F7488" s="52" t="s">
        <v>216</v>
      </c>
      <c r="G7488" s="52">
        <v>20</v>
      </c>
      <c r="H7488" s="52">
        <v>20</v>
      </c>
      <c r="I7488" s="52" t="s">
        <v>42</v>
      </c>
      <c r="J7488" s="52" t="s">
        <v>217</v>
      </c>
      <c r="K7488" s="52" t="s">
        <v>217</v>
      </c>
      <c r="L7488" s="52">
        <v>1</v>
      </c>
      <c r="M7488" s="52" t="s">
        <v>44</v>
      </c>
      <c r="N7488" s="52" t="s">
        <v>180</v>
      </c>
      <c r="O7488" s="52" t="s">
        <v>42</v>
      </c>
      <c r="P7488" s="52" t="s">
        <v>2651</v>
      </c>
      <c r="Q7488" s="52" t="s">
        <v>1101</v>
      </c>
      <c r="R7488" s="52">
        <v>2634204</v>
      </c>
      <c r="S7488" s="52">
        <v>201601</v>
      </c>
      <c r="T7488" s="52" t="s">
        <v>52</v>
      </c>
      <c r="U7488" s="54">
        <v>18025</v>
      </c>
      <c r="V7488" s="54">
        <v>18025</v>
      </c>
      <c r="W7488" s="52" t="s">
        <v>340</v>
      </c>
      <c r="X7488" s="52">
        <v>610845</v>
      </c>
      <c r="Z7488" s="52" t="s">
        <v>48</v>
      </c>
      <c r="AA7488" s="52" t="s">
        <v>315</v>
      </c>
      <c r="AB7488" s="52" t="s">
        <v>42</v>
      </c>
      <c r="AC7488" s="52" t="s">
        <v>3668</v>
      </c>
      <c r="AD7488" s="52" t="s">
        <v>146</v>
      </c>
      <c r="AF7488" s="52">
        <v>67065</v>
      </c>
    </row>
    <row r="7489" spans="1:32" x14ac:dyDescent="0.25">
      <c r="A7489" s="52" t="s">
        <v>35</v>
      </c>
      <c r="B7489" s="52">
        <v>1</v>
      </c>
      <c r="C7489" s="52">
        <v>21</v>
      </c>
      <c r="D7489" s="52">
        <v>908</v>
      </c>
      <c r="E7489" s="52" t="s">
        <v>215</v>
      </c>
      <c r="F7489" s="52" t="s">
        <v>216</v>
      </c>
      <c r="G7489" s="52">
        <v>20</v>
      </c>
      <c r="H7489" s="52">
        <v>20</v>
      </c>
      <c r="I7489" s="52" t="s">
        <v>42</v>
      </c>
      <c r="J7489" s="52" t="s">
        <v>217</v>
      </c>
      <c r="K7489" s="52" t="s">
        <v>217</v>
      </c>
      <c r="L7489" s="52">
        <v>1</v>
      </c>
      <c r="M7489" s="52" t="s">
        <v>44</v>
      </c>
      <c r="N7489" s="52" t="s">
        <v>180</v>
      </c>
      <c r="O7489" s="52" t="s">
        <v>42</v>
      </c>
      <c r="P7489" s="52" t="s">
        <v>2651</v>
      </c>
      <c r="Q7489" s="52" t="s">
        <v>183</v>
      </c>
      <c r="R7489" s="52">
        <v>2634204</v>
      </c>
      <c r="S7489" s="52">
        <v>201601</v>
      </c>
      <c r="T7489" s="52" t="s">
        <v>52</v>
      </c>
      <c r="U7489" s="54">
        <v>0</v>
      </c>
      <c r="V7489" s="54">
        <v>1444.34</v>
      </c>
      <c r="W7489" s="52" t="s">
        <v>340</v>
      </c>
      <c r="X7489" s="52">
        <v>610845</v>
      </c>
      <c r="Z7489" s="52" t="s">
        <v>48</v>
      </c>
      <c r="AA7489" s="52" t="s">
        <v>315</v>
      </c>
      <c r="AB7489" s="52" t="s">
        <v>42</v>
      </c>
      <c r="AC7489" s="52" t="s">
        <v>3668</v>
      </c>
      <c r="AD7489" s="52" t="s">
        <v>146</v>
      </c>
      <c r="AF7489" s="52">
        <v>67065</v>
      </c>
    </row>
    <row r="7490" spans="1:32" x14ac:dyDescent="0.25">
      <c r="A7490" s="52" t="s">
        <v>35</v>
      </c>
      <c r="B7490" s="52">
        <v>1</v>
      </c>
      <c r="C7490" s="52">
        <v>21</v>
      </c>
      <c r="D7490" s="52">
        <v>908</v>
      </c>
      <c r="E7490" s="52" t="s">
        <v>215</v>
      </c>
      <c r="F7490" s="52" t="s">
        <v>216</v>
      </c>
      <c r="G7490" s="52">
        <v>20</v>
      </c>
      <c r="H7490" s="52">
        <v>20</v>
      </c>
      <c r="I7490" s="52" t="s">
        <v>42</v>
      </c>
      <c r="J7490" s="52" t="s">
        <v>217</v>
      </c>
      <c r="K7490" s="52" t="s">
        <v>217</v>
      </c>
      <c r="L7490" s="52">
        <v>1</v>
      </c>
      <c r="M7490" s="52" t="s">
        <v>44</v>
      </c>
      <c r="N7490" s="52" t="s">
        <v>150</v>
      </c>
      <c r="O7490" s="52" t="s">
        <v>42</v>
      </c>
      <c r="P7490" s="52" t="s">
        <v>2651</v>
      </c>
      <c r="Q7490" s="52" t="s">
        <v>389</v>
      </c>
      <c r="R7490" s="52">
        <v>2643647</v>
      </c>
      <c r="S7490" s="52">
        <v>201601</v>
      </c>
      <c r="T7490" s="52" t="s">
        <v>52</v>
      </c>
      <c r="U7490" s="54">
        <v>14000</v>
      </c>
      <c r="V7490" s="54">
        <v>14000</v>
      </c>
      <c r="W7490" s="52" t="s">
        <v>340</v>
      </c>
      <c r="X7490" s="52">
        <v>610844</v>
      </c>
      <c r="Z7490" s="52" t="s">
        <v>48</v>
      </c>
      <c r="AA7490" s="52" t="s">
        <v>315</v>
      </c>
      <c r="AB7490" s="52" t="s">
        <v>42</v>
      </c>
      <c r="AC7490" s="52" t="s">
        <v>3669</v>
      </c>
      <c r="AD7490" s="52" t="s">
        <v>146</v>
      </c>
      <c r="AF7490" s="52">
        <v>67065</v>
      </c>
    </row>
    <row r="7491" spans="1:32" x14ac:dyDescent="0.25">
      <c r="A7491" s="52" t="s">
        <v>35</v>
      </c>
      <c r="B7491" s="52">
        <v>1</v>
      </c>
      <c r="C7491" s="52">
        <v>21</v>
      </c>
      <c r="D7491" s="52">
        <v>908</v>
      </c>
      <c r="E7491" s="52" t="s">
        <v>215</v>
      </c>
      <c r="F7491" s="52" t="s">
        <v>216</v>
      </c>
      <c r="G7491" s="52">
        <v>20</v>
      </c>
      <c r="H7491" s="52">
        <v>20</v>
      </c>
      <c r="I7491" s="52" t="s">
        <v>42</v>
      </c>
      <c r="J7491" s="52" t="s">
        <v>231</v>
      </c>
      <c r="K7491" s="52" t="s">
        <v>231</v>
      </c>
      <c r="L7491" s="52">
        <v>1</v>
      </c>
      <c r="M7491" s="52" t="s">
        <v>44</v>
      </c>
      <c r="N7491" s="52" t="s">
        <v>150</v>
      </c>
      <c r="O7491" s="52" t="s">
        <v>42</v>
      </c>
      <c r="P7491" s="52" t="s">
        <v>392</v>
      </c>
      <c r="Q7491" s="52" t="s">
        <v>1717</v>
      </c>
      <c r="R7491" s="52">
        <v>2626862</v>
      </c>
      <c r="S7491" s="52">
        <v>201601</v>
      </c>
      <c r="T7491" s="52" t="s">
        <v>52</v>
      </c>
      <c r="U7491" s="54">
        <v>37.840000000000003</v>
      </c>
      <c r="V7491" s="54">
        <v>37.840000000000003</v>
      </c>
      <c r="W7491" s="52" t="s">
        <v>340</v>
      </c>
      <c r="X7491" s="52">
        <v>618218</v>
      </c>
      <c r="Z7491" s="52" t="s">
        <v>48</v>
      </c>
      <c r="AA7491" s="52" t="s">
        <v>315</v>
      </c>
      <c r="AB7491" s="52" t="s">
        <v>42</v>
      </c>
      <c r="AC7491" s="52" t="s">
        <v>3654</v>
      </c>
      <c r="AD7491" s="52" t="s">
        <v>146</v>
      </c>
      <c r="AF7491" s="52">
        <v>71963</v>
      </c>
    </row>
    <row r="7492" spans="1:32" x14ac:dyDescent="0.25">
      <c r="A7492" s="52" t="s">
        <v>35</v>
      </c>
      <c r="B7492" s="52">
        <v>1</v>
      </c>
      <c r="C7492" s="52">
        <v>21</v>
      </c>
      <c r="D7492" s="52">
        <v>908</v>
      </c>
      <c r="E7492" s="52" t="s">
        <v>215</v>
      </c>
      <c r="F7492" s="52" t="s">
        <v>216</v>
      </c>
      <c r="G7492" s="52">
        <v>20</v>
      </c>
      <c r="H7492" s="52">
        <v>20</v>
      </c>
      <c r="I7492" s="52" t="s">
        <v>42</v>
      </c>
      <c r="J7492" s="52" t="s">
        <v>231</v>
      </c>
      <c r="K7492" s="52" t="s">
        <v>231</v>
      </c>
      <c r="L7492" s="52">
        <v>1</v>
      </c>
      <c r="M7492" s="52" t="s">
        <v>44</v>
      </c>
      <c r="N7492" s="52" t="s">
        <v>180</v>
      </c>
      <c r="O7492" s="52" t="s">
        <v>42</v>
      </c>
      <c r="P7492" s="52" t="s">
        <v>2651</v>
      </c>
      <c r="Q7492" s="52" t="s">
        <v>183</v>
      </c>
      <c r="R7492" s="52">
        <v>2621497</v>
      </c>
      <c r="S7492" s="52">
        <v>201601</v>
      </c>
      <c r="T7492" s="52" t="s">
        <v>52</v>
      </c>
      <c r="U7492" s="54">
        <v>0</v>
      </c>
      <c r="V7492" s="54">
        <v>15.74</v>
      </c>
      <c r="W7492" s="52" t="s">
        <v>340</v>
      </c>
      <c r="X7492" s="52">
        <v>610847</v>
      </c>
      <c r="Z7492" s="52" t="s">
        <v>48</v>
      </c>
      <c r="AA7492" s="52" t="s">
        <v>315</v>
      </c>
      <c r="AB7492" s="52" t="s">
        <v>42</v>
      </c>
      <c r="AC7492" s="52" t="s">
        <v>3654</v>
      </c>
      <c r="AD7492" s="52" t="s">
        <v>146</v>
      </c>
      <c r="AF7492" s="52">
        <v>67065</v>
      </c>
    </row>
    <row r="7493" spans="1:32" x14ac:dyDescent="0.25">
      <c r="A7493" s="52" t="s">
        <v>35</v>
      </c>
      <c r="B7493" s="52">
        <v>1</v>
      </c>
      <c r="C7493" s="52">
        <v>21</v>
      </c>
      <c r="D7493" s="52">
        <v>908</v>
      </c>
      <c r="E7493" s="52" t="s">
        <v>215</v>
      </c>
      <c r="F7493" s="52" t="s">
        <v>216</v>
      </c>
      <c r="G7493" s="52">
        <v>20</v>
      </c>
      <c r="H7493" s="52">
        <v>20</v>
      </c>
      <c r="I7493" s="52" t="s">
        <v>42</v>
      </c>
      <c r="J7493" s="52" t="s">
        <v>231</v>
      </c>
      <c r="K7493" s="52" t="s">
        <v>231</v>
      </c>
      <c r="L7493" s="52">
        <v>1</v>
      </c>
      <c r="M7493" s="52" t="s">
        <v>44</v>
      </c>
      <c r="N7493" s="52" t="s">
        <v>180</v>
      </c>
      <c r="O7493" s="52" t="s">
        <v>42</v>
      </c>
      <c r="P7493" s="52" t="s">
        <v>2651</v>
      </c>
      <c r="Q7493" s="52" t="s">
        <v>42</v>
      </c>
      <c r="R7493" s="52">
        <v>2621497</v>
      </c>
      <c r="S7493" s="52">
        <v>201601</v>
      </c>
      <c r="T7493" s="52" t="s">
        <v>52</v>
      </c>
      <c r="U7493" s="54">
        <v>0</v>
      </c>
      <c r="V7493" s="54">
        <v>14.11</v>
      </c>
      <c r="W7493" s="52" t="s">
        <v>340</v>
      </c>
      <c r="X7493" s="52">
        <v>610847</v>
      </c>
      <c r="Z7493" s="52" t="s">
        <v>48</v>
      </c>
      <c r="AA7493" s="52" t="s">
        <v>315</v>
      </c>
      <c r="AB7493" s="52" t="s">
        <v>42</v>
      </c>
      <c r="AC7493" s="52" t="s">
        <v>3654</v>
      </c>
      <c r="AD7493" s="52" t="s">
        <v>146</v>
      </c>
      <c r="AF7493" s="52">
        <v>67065</v>
      </c>
    </row>
    <row r="7494" spans="1:32" x14ac:dyDescent="0.25">
      <c r="A7494" s="52" t="s">
        <v>35</v>
      </c>
      <c r="B7494" s="52">
        <v>1</v>
      </c>
      <c r="C7494" s="52">
        <v>21</v>
      </c>
      <c r="D7494" s="52">
        <v>908</v>
      </c>
      <c r="E7494" s="52" t="s">
        <v>215</v>
      </c>
      <c r="F7494" s="52" t="s">
        <v>216</v>
      </c>
      <c r="G7494" s="52">
        <v>20</v>
      </c>
      <c r="H7494" s="52">
        <v>20</v>
      </c>
      <c r="I7494" s="52" t="s">
        <v>42</v>
      </c>
      <c r="J7494" s="52" t="s">
        <v>231</v>
      </c>
      <c r="K7494" s="52" t="s">
        <v>231</v>
      </c>
      <c r="L7494" s="52">
        <v>1</v>
      </c>
      <c r="M7494" s="52" t="s">
        <v>44</v>
      </c>
      <c r="N7494" s="52" t="s">
        <v>150</v>
      </c>
      <c r="O7494" s="52" t="s">
        <v>42</v>
      </c>
      <c r="P7494" s="52" t="s">
        <v>392</v>
      </c>
      <c r="Q7494" s="52" t="s">
        <v>1717</v>
      </c>
      <c r="R7494" s="52">
        <v>2626913</v>
      </c>
      <c r="S7494" s="52">
        <v>201601</v>
      </c>
      <c r="T7494" s="52" t="s">
        <v>52</v>
      </c>
      <c r="U7494" s="54">
        <v>34.93</v>
      </c>
      <c r="V7494" s="54">
        <v>34.93</v>
      </c>
      <c r="W7494" s="52" t="s">
        <v>340</v>
      </c>
      <c r="X7494" s="52">
        <v>618218</v>
      </c>
      <c r="Z7494" s="52" t="s">
        <v>48</v>
      </c>
      <c r="AA7494" s="52" t="s">
        <v>315</v>
      </c>
      <c r="AB7494" s="52" t="s">
        <v>42</v>
      </c>
      <c r="AC7494" s="52" t="s">
        <v>3654</v>
      </c>
      <c r="AD7494" s="52" t="s">
        <v>146</v>
      </c>
      <c r="AF7494" s="52">
        <v>71963</v>
      </c>
    </row>
    <row r="7495" spans="1:32" x14ac:dyDescent="0.25">
      <c r="A7495" s="52" t="s">
        <v>35</v>
      </c>
      <c r="B7495" s="52">
        <v>1</v>
      </c>
      <c r="C7495" s="52">
        <v>21</v>
      </c>
      <c r="D7495" s="52">
        <v>908</v>
      </c>
      <c r="E7495" s="52" t="s">
        <v>215</v>
      </c>
      <c r="F7495" s="52" t="s">
        <v>216</v>
      </c>
      <c r="G7495" s="52">
        <v>20</v>
      </c>
      <c r="H7495" s="52">
        <v>20</v>
      </c>
      <c r="I7495" s="52" t="s">
        <v>42</v>
      </c>
      <c r="J7495" s="52" t="s">
        <v>231</v>
      </c>
      <c r="K7495" s="52" t="s">
        <v>231</v>
      </c>
      <c r="L7495" s="52">
        <v>1</v>
      </c>
      <c r="M7495" s="52" t="s">
        <v>44</v>
      </c>
      <c r="N7495" s="52" t="s">
        <v>180</v>
      </c>
      <c r="O7495" s="52" t="s">
        <v>42</v>
      </c>
      <c r="P7495" s="52" t="s">
        <v>2651</v>
      </c>
      <c r="Q7495" s="52" t="s">
        <v>417</v>
      </c>
      <c r="R7495" s="52">
        <v>2621497</v>
      </c>
      <c r="S7495" s="52">
        <v>201601</v>
      </c>
      <c r="T7495" s="52" t="s">
        <v>52</v>
      </c>
      <c r="U7495" s="54">
        <v>372.6</v>
      </c>
      <c r="V7495" s="54">
        <v>372.6</v>
      </c>
      <c r="W7495" s="52" t="s">
        <v>340</v>
      </c>
      <c r="X7495" s="52">
        <v>610847</v>
      </c>
      <c r="Z7495" s="52" t="s">
        <v>48</v>
      </c>
      <c r="AA7495" s="52" t="s">
        <v>315</v>
      </c>
      <c r="AB7495" s="52" t="s">
        <v>42</v>
      </c>
      <c r="AC7495" s="52" t="s">
        <v>3654</v>
      </c>
      <c r="AD7495" s="52" t="s">
        <v>146</v>
      </c>
      <c r="AF7495" s="52">
        <v>67065</v>
      </c>
    </row>
    <row r="7496" spans="1:32" x14ac:dyDescent="0.25">
      <c r="A7496" s="52" t="s">
        <v>35</v>
      </c>
      <c r="B7496" s="52">
        <v>1</v>
      </c>
      <c r="C7496" s="52">
        <v>21</v>
      </c>
      <c r="D7496" s="52">
        <v>908</v>
      </c>
      <c r="E7496" s="52" t="s">
        <v>215</v>
      </c>
      <c r="F7496" s="52" t="s">
        <v>216</v>
      </c>
      <c r="G7496" s="52">
        <v>20</v>
      </c>
      <c r="H7496" s="52">
        <v>20</v>
      </c>
      <c r="I7496" s="52" t="s">
        <v>42</v>
      </c>
      <c r="J7496" s="52" t="s">
        <v>231</v>
      </c>
      <c r="K7496" s="52" t="s">
        <v>231</v>
      </c>
      <c r="L7496" s="52">
        <v>1</v>
      </c>
      <c r="M7496" s="52" t="s">
        <v>44</v>
      </c>
      <c r="N7496" s="52" t="s">
        <v>150</v>
      </c>
      <c r="O7496" s="52" t="s">
        <v>42</v>
      </c>
      <c r="P7496" s="52" t="s">
        <v>392</v>
      </c>
      <c r="Q7496" s="52" t="s">
        <v>1717</v>
      </c>
      <c r="R7496" s="52">
        <v>2631718</v>
      </c>
      <c r="S7496" s="52">
        <v>201601</v>
      </c>
      <c r="T7496" s="52" t="s">
        <v>52</v>
      </c>
      <c r="U7496" s="54">
        <v>37.840000000000003</v>
      </c>
      <c r="V7496" s="54">
        <v>37.840000000000003</v>
      </c>
      <c r="W7496" s="52" t="s">
        <v>340</v>
      </c>
      <c r="X7496" s="52">
        <v>618218</v>
      </c>
      <c r="Z7496" s="52" t="s">
        <v>48</v>
      </c>
      <c r="AA7496" s="52" t="s">
        <v>315</v>
      </c>
      <c r="AB7496" s="52" t="s">
        <v>42</v>
      </c>
      <c r="AC7496" s="52" t="s">
        <v>3665</v>
      </c>
      <c r="AD7496" s="52" t="s">
        <v>146</v>
      </c>
      <c r="AF7496" s="52">
        <v>71963</v>
      </c>
    </row>
    <row r="7497" spans="1:32" x14ac:dyDescent="0.25">
      <c r="A7497" s="52" t="s">
        <v>35</v>
      </c>
      <c r="B7497" s="52">
        <v>1</v>
      </c>
      <c r="C7497" s="52">
        <v>21</v>
      </c>
      <c r="D7497" s="52">
        <v>908</v>
      </c>
      <c r="E7497" s="52" t="s">
        <v>215</v>
      </c>
      <c r="F7497" s="52" t="s">
        <v>216</v>
      </c>
      <c r="G7497" s="52">
        <v>20</v>
      </c>
      <c r="H7497" s="52">
        <v>20</v>
      </c>
      <c r="I7497" s="52" t="s">
        <v>42</v>
      </c>
      <c r="J7497" s="52" t="s">
        <v>231</v>
      </c>
      <c r="K7497" s="52" t="s">
        <v>231</v>
      </c>
      <c r="L7497" s="52">
        <v>1</v>
      </c>
      <c r="M7497" s="52" t="s">
        <v>44</v>
      </c>
      <c r="N7497" s="52" t="s">
        <v>150</v>
      </c>
      <c r="O7497" s="52" t="s">
        <v>42</v>
      </c>
      <c r="P7497" s="52" t="s">
        <v>392</v>
      </c>
      <c r="Q7497" s="52" t="s">
        <v>1717</v>
      </c>
      <c r="R7497" s="52">
        <v>2638053</v>
      </c>
      <c r="S7497" s="52">
        <v>201601</v>
      </c>
      <c r="T7497" s="52" t="s">
        <v>52</v>
      </c>
      <c r="U7497" s="54">
        <v>37.840000000000003</v>
      </c>
      <c r="V7497" s="54">
        <v>37.840000000000003</v>
      </c>
      <c r="W7497" s="52" t="s">
        <v>340</v>
      </c>
      <c r="X7497" s="52">
        <v>618218</v>
      </c>
      <c r="Z7497" s="52" t="s">
        <v>48</v>
      </c>
      <c r="AA7497" s="52" t="s">
        <v>315</v>
      </c>
      <c r="AB7497" s="52" t="s">
        <v>42</v>
      </c>
      <c r="AC7497" s="52" t="s">
        <v>3666</v>
      </c>
      <c r="AD7497" s="52" t="s">
        <v>146</v>
      </c>
      <c r="AF7497" s="52">
        <v>71963</v>
      </c>
    </row>
    <row r="7498" spans="1:32" x14ac:dyDescent="0.25">
      <c r="A7498" s="52" t="s">
        <v>35</v>
      </c>
      <c r="B7498" s="52">
        <v>1</v>
      </c>
      <c r="C7498" s="52">
        <v>21</v>
      </c>
      <c r="D7498" s="52">
        <v>908</v>
      </c>
      <c r="E7498" s="52" t="s">
        <v>215</v>
      </c>
      <c r="F7498" s="52" t="s">
        <v>216</v>
      </c>
      <c r="G7498" s="52">
        <v>20</v>
      </c>
      <c r="H7498" s="52">
        <v>20</v>
      </c>
      <c r="I7498" s="52" t="s">
        <v>42</v>
      </c>
      <c r="J7498" s="52" t="s">
        <v>237</v>
      </c>
      <c r="K7498" s="52" t="s">
        <v>237</v>
      </c>
      <c r="L7498" s="52">
        <v>1</v>
      </c>
      <c r="M7498" s="52" t="s">
        <v>44</v>
      </c>
      <c r="N7498" s="52" t="s">
        <v>150</v>
      </c>
      <c r="O7498" s="52" t="s">
        <v>42</v>
      </c>
      <c r="P7498" s="52" t="s">
        <v>392</v>
      </c>
      <c r="Q7498" s="52" t="s">
        <v>1717</v>
      </c>
      <c r="R7498" s="52">
        <v>2626862</v>
      </c>
      <c r="S7498" s="52">
        <v>201601</v>
      </c>
      <c r="T7498" s="52" t="s">
        <v>52</v>
      </c>
      <c r="U7498" s="54">
        <v>45.41</v>
      </c>
      <c r="V7498" s="54">
        <v>45.41</v>
      </c>
      <c r="W7498" s="52" t="s">
        <v>340</v>
      </c>
      <c r="X7498" s="52">
        <v>618218</v>
      </c>
      <c r="Z7498" s="52" t="s">
        <v>48</v>
      </c>
      <c r="AA7498" s="52" t="s">
        <v>315</v>
      </c>
      <c r="AB7498" s="52" t="s">
        <v>42</v>
      </c>
      <c r="AC7498" s="52" t="s">
        <v>3654</v>
      </c>
      <c r="AD7498" s="52" t="s">
        <v>146</v>
      </c>
      <c r="AF7498" s="52">
        <v>71963</v>
      </c>
    </row>
    <row r="7499" spans="1:32" x14ac:dyDescent="0.25">
      <c r="A7499" s="52" t="s">
        <v>35</v>
      </c>
      <c r="B7499" s="52">
        <v>1</v>
      </c>
      <c r="C7499" s="52">
        <v>21</v>
      </c>
      <c r="D7499" s="52">
        <v>908</v>
      </c>
      <c r="E7499" s="52" t="s">
        <v>215</v>
      </c>
      <c r="F7499" s="52" t="s">
        <v>216</v>
      </c>
      <c r="G7499" s="52">
        <v>20</v>
      </c>
      <c r="H7499" s="52">
        <v>20</v>
      </c>
      <c r="I7499" s="52" t="s">
        <v>42</v>
      </c>
      <c r="J7499" s="52" t="s">
        <v>237</v>
      </c>
      <c r="K7499" s="52" t="s">
        <v>237</v>
      </c>
      <c r="L7499" s="52">
        <v>1</v>
      </c>
      <c r="M7499" s="52" t="s">
        <v>44</v>
      </c>
      <c r="N7499" s="52" t="s">
        <v>150</v>
      </c>
      <c r="O7499" s="52" t="s">
        <v>42</v>
      </c>
      <c r="P7499" s="52" t="s">
        <v>392</v>
      </c>
      <c r="Q7499" s="52" t="s">
        <v>1717</v>
      </c>
      <c r="R7499" s="52">
        <v>2626913</v>
      </c>
      <c r="S7499" s="52">
        <v>201601</v>
      </c>
      <c r="T7499" s="52" t="s">
        <v>52</v>
      </c>
      <c r="U7499" s="54">
        <v>41.91</v>
      </c>
      <c r="V7499" s="54">
        <v>41.91</v>
      </c>
      <c r="W7499" s="52" t="s">
        <v>340</v>
      </c>
      <c r="X7499" s="52">
        <v>618218</v>
      </c>
      <c r="Z7499" s="52" t="s">
        <v>48</v>
      </c>
      <c r="AA7499" s="52" t="s">
        <v>315</v>
      </c>
      <c r="AB7499" s="52" t="s">
        <v>42</v>
      </c>
      <c r="AC7499" s="52" t="s">
        <v>3654</v>
      </c>
      <c r="AD7499" s="52" t="s">
        <v>146</v>
      </c>
      <c r="AF7499" s="52">
        <v>71963</v>
      </c>
    </row>
    <row r="7500" spans="1:32" x14ac:dyDescent="0.25">
      <c r="A7500" s="52" t="s">
        <v>35</v>
      </c>
      <c r="B7500" s="52">
        <v>1</v>
      </c>
      <c r="C7500" s="52">
        <v>21</v>
      </c>
      <c r="D7500" s="52">
        <v>908</v>
      </c>
      <c r="E7500" s="52" t="s">
        <v>215</v>
      </c>
      <c r="F7500" s="52" t="s">
        <v>216</v>
      </c>
      <c r="G7500" s="52">
        <v>20</v>
      </c>
      <c r="H7500" s="52">
        <v>20</v>
      </c>
      <c r="I7500" s="52" t="s">
        <v>42</v>
      </c>
      <c r="J7500" s="52" t="s">
        <v>237</v>
      </c>
      <c r="K7500" s="52" t="s">
        <v>237</v>
      </c>
      <c r="L7500" s="52">
        <v>1</v>
      </c>
      <c r="M7500" s="52" t="s">
        <v>44</v>
      </c>
      <c r="N7500" s="52" t="s">
        <v>150</v>
      </c>
      <c r="O7500" s="52" t="s">
        <v>42</v>
      </c>
      <c r="P7500" s="52" t="s">
        <v>392</v>
      </c>
      <c r="Q7500" s="52" t="s">
        <v>1717</v>
      </c>
      <c r="R7500" s="52">
        <v>2631718</v>
      </c>
      <c r="S7500" s="52">
        <v>201601</v>
      </c>
      <c r="T7500" s="52" t="s">
        <v>52</v>
      </c>
      <c r="U7500" s="54">
        <v>45.41</v>
      </c>
      <c r="V7500" s="54">
        <v>45.41</v>
      </c>
      <c r="W7500" s="52" t="s">
        <v>340</v>
      </c>
      <c r="X7500" s="52">
        <v>618218</v>
      </c>
      <c r="Z7500" s="52" t="s">
        <v>48</v>
      </c>
      <c r="AA7500" s="52" t="s">
        <v>315</v>
      </c>
      <c r="AB7500" s="52" t="s">
        <v>42</v>
      </c>
      <c r="AC7500" s="52" t="s">
        <v>3665</v>
      </c>
      <c r="AD7500" s="52" t="s">
        <v>146</v>
      </c>
      <c r="AF7500" s="52">
        <v>71963</v>
      </c>
    </row>
    <row r="7501" spans="1:32" x14ac:dyDescent="0.25">
      <c r="A7501" s="52" t="s">
        <v>35</v>
      </c>
      <c r="B7501" s="52">
        <v>1</v>
      </c>
      <c r="C7501" s="52">
        <v>21</v>
      </c>
      <c r="D7501" s="52">
        <v>908</v>
      </c>
      <c r="E7501" s="52" t="s">
        <v>215</v>
      </c>
      <c r="F7501" s="52" t="s">
        <v>216</v>
      </c>
      <c r="G7501" s="52">
        <v>20</v>
      </c>
      <c r="H7501" s="52">
        <v>20</v>
      </c>
      <c r="I7501" s="52" t="s">
        <v>42</v>
      </c>
      <c r="J7501" s="52" t="s">
        <v>237</v>
      </c>
      <c r="K7501" s="52" t="s">
        <v>237</v>
      </c>
      <c r="L7501" s="52">
        <v>1</v>
      </c>
      <c r="M7501" s="52" t="s">
        <v>44</v>
      </c>
      <c r="N7501" s="52" t="s">
        <v>150</v>
      </c>
      <c r="O7501" s="52" t="s">
        <v>42</v>
      </c>
      <c r="P7501" s="52" t="s">
        <v>392</v>
      </c>
      <c r="Q7501" s="52" t="s">
        <v>1717</v>
      </c>
      <c r="R7501" s="52">
        <v>2638053</v>
      </c>
      <c r="S7501" s="52">
        <v>201601</v>
      </c>
      <c r="T7501" s="52" t="s">
        <v>52</v>
      </c>
      <c r="U7501" s="54">
        <v>45.41</v>
      </c>
      <c r="V7501" s="54">
        <v>45.41</v>
      </c>
      <c r="W7501" s="52" t="s">
        <v>340</v>
      </c>
      <c r="X7501" s="52">
        <v>618218</v>
      </c>
      <c r="Z7501" s="52" t="s">
        <v>48</v>
      </c>
      <c r="AA7501" s="52" t="s">
        <v>315</v>
      </c>
      <c r="AB7501" s="52" t="s">
        <v>42</v>
      </c>
      <c r="AC7501" s="52" t="s">
        <v>3666</v>
      </c>
      <c r="AD7501" s="52" t="s">
        <v>146</v>
      </c>
      <c r="AF7501" s="52">
        <v>71963</v>
      </c>
    </row>
    <row r="7502" spans="1:32" x14ac:dyDescent="0.25">
      <c r="A7502" s="52" t="s">
        <v>35</v>
      </c>
      <c r="B7502" s="52">
        <v>1</v>
      </c>
      <c r="C7502" s="52">
        <v>21</v>
      </c>
      <c r="D7502" s="52">
        <v>908</v>
      </c>
      <c r="E7502" s="52" t="s">
        <v>215</v>
      </c>
      <c r="F7502" s="52" t="s">
        <v>216</v>
      </c>
      <c r="G7502" s="52">
        <v>20</v>
      </c>
      <c r="H7502" s="52">
        <v>20</v>
      </c>
      <c r="I7502" s="52" t="s">
        <v>42</v>
      </c>
      <c r="J7502" s="52" t="s">
        <v>237</v>
      </c>
      <c r="K7502" s="52" t="s">
        <v>237</v>
      </c>
      <c r="L7502" s="52">
        <v>1</v>
      </c>
      <c r="M7502" s="52" t="s">
        <v>44</v>
      </c>
      <c r="N7502" s="52" t="s">
        <v>150</v>
      </c>
      <c r="O7502" s="52" t="s">
        <v>42</v>
      </c>
      <c r="P7502" s="52" t="s">
        <v>424</v>
      </c>
      <c r="Q7502" s="52" t="s">
        <v>425</v>
      </c>
      <c r="R7502" s="52">
        <v>2635904</v>
      </c>
      <c r="S7502" s="52">
        <v>201601</v>
      </c>
      <c r="T7502" s="52" t="s">
        <v>52</v>
      </c>
      <c r="U7502" s="54">
        <v>27000</v>
      </c>
      <c r="V7502" s="54">
        <v>27000</v>
      </c>
      <c r="W7502" s="52" t="s">
        <v>340</v>
      </c>
      <c r="X7502" s="52">
        <v>607127</v>
      </c>
      <c r="Z7502" s="52" t="s">
        <v>48</v>
      </c>
      <c r="AA7502" s="52" t="s">
        <v>315</v>
      </c>
      <c r="AB7502" s="52" t="s">
        <v>42</v>
      </c>
      <c r="AC7502" s="52" t="s">
        <v>3667</v>
      </c>
      <c r="AD7502" s="52" t="s">
        <v>146</v>
      </c>
      <c r="AF7502" s="52">
        <v>8454</v>
      </c>
    </row>
    <row r="7503" spans="1:32" x14ac:dyDescent="0.25">
      <c r="A7503" s="52" t="s">
        <v>35</v>
      </c>
      <c r="B7503" s="52">
        <v>1</v>
      </c>
      <c r="C7503" s="52">
        <v>21</v>
      </c>
      <c r="D7503" s="52">
        <v>908</v>
      </c>
      <c r="E7503" s="52" t="s">
        <v>215</v>
      </c>
      <c r="F7503" s="52" t="s">
        <v>216</v>
      </c>
      <c r="G7503" s="52">
        <v>20</v>
      </c>
      <c r="H7503" s="52">
        <v>20</v>
      </c>
      <c r="I7503" s="52" t="s">
        <v>42</v>
      </c>
      <c r="J7503" s="52" t="s">
        <v>237</v>
      </c>
      <c r="K7503" s="52" t="s">
        <v>237</v>
      </c>
      <c r="L7503" s="52">
        <v>1</v>
      </c>
      <c r="M7503" s="52" t="s">
        <v>44</v>
      </c>
      <c r="N7503" s="52" t="s">
        <v>150</v>
      </c>
      <c r="O7503" s="52" t="s">
        <v>42</v>
      </c>
      <c r="P7503" s="52" t="s">
        <v>424</v>
      </c>
      <c r="Q7503" s="52" t="s">
        <v>425</v>
      </c>
      <c r="R7503" s="52">
        <v>2641204</v>
      </c>
      <c r="S7503" s="52">
        <v>201601</v>
      </c>
      <c r="T7503" s="52" t="s">
        <v>52</v>
      </c>
      <c r="U7503" s="54">
        <v>571416.75</v>
      </c>
      <c r="V7503" s="54">
        <v>571416.75</v>
      </c>
      <c r="W7503" s="52" t="s">
        <v>340</v>
      </c>
      <c r="X7503" s="52">
        <v>607127</v>
      </c>
      <c r="Z7503" s="52" t="s">
        <v>48</v>
      </c>
      <c r="AA7503" s="52" t="s">
        <v>315</v>
      </c>
      <c r="AB7503" s="52" t="s">
        <v>42</v>
      </c>
      <c r="AC7503" s="52" t="s">
        <v>3667</v>
      </c>
      <c r="AD7503" s="52" t="s">
        <v>146</v>
      </c>
      <c r="AF7503" s="52">
        <v>8454</v>
      </c>
    </row>
    <row r="7504" spans="1:32" x14ac:dyDescent="0.25">
      <c r="A7504" s="52" t="s">
        <v>35</v>
      </c>
      <c r="B7504" s="52">
        <v>1</v>
      </c>
      <c r="C7504" s="52">
        <v>21</v>
      </c>
      <c r="D7504" s="52">
        <v>908</v>
      </c>
      <c r="E7504" s="52" t="s">
        <v>215</v>
      </c>
      <c r="F7504" s="52" t="s">
        <v>216</v>
      </c>
      <c r="G7504" s="52">
        <v>20</v>
      </c>
      <c r="H7504" s="52">
        <v>20</v>
      </c>
      <c r="I7504" s="52" t="s">
        <v>42</v>
      </c>
      <c r="J7504" s="52" t="s">
        <v>237</v>
      </c>
      <c r="K7504" s="52" t="s">
        <v>237</v>
      </c>
      <c r="L7504" s="52">
        <v>1</v>
      </c>
      <c r="M7504" s="52" t="s">
        <v>44</v>
      </c>
      <c r="N7504" s="52">
        <v>82</v>
      </c>
      <c r="O7504" s="52" t="s">
        <v>42</v>
      </c>
      <c r="P7504" s="52" t="s">
        <v>141</v>
      </c>
      <c r="Q7504" s="52" t="s">
        <v>3673</v>
      </c>
      <c r="R7504" s="52">
        <v>2645533</v>
      </c>
      <c r="S7504" s="52">
        <v>201601</v>
      </c>
      <c r="T7504" s="52" t="s">
        <v>52</v>
      </c>
      <c r="U7504" s="54">
        <v>0</v>
      </c>
      <c r="V7504" s="54">
        <v>905.99</v>
      </c>
      <c r="W7504" s="52" t="s">
        <v>42</v>
      </c>
      <c r="X7504" s="52" t="s">
        <v>42</v>
      </c>
      <c r="Z7504" s="52" t="s">
        <v>48</v>
      </c>
      <c r="AA7504" s="52" t="s">
        <v>144</v>
      </c>
      <c r="AB7504" s="52" t="s">
        <v>42</v>
      </c>
      <c r="AC7504" s="52" t="s">
        <v>3669</v>
      </c>
      <c r="AD7504" s="52" t="s">
        <v>146</v>
      </c>
      <c r="AF7504" s="52">
        <v>77028</v>
      </c>
    </row>
    <row r="7505" spans="1:32" x14ac:dyDescent="0.25">
      <c r="A7505" s="52" t="s">
        <v>35</v>
      </c>
      <c r="B7505" s="52">
        <v>1</v>
      </c>
      <c r="C7505" s="52">
        <v>21</v>
      </c>
      <c r="D7505" s="52">
        <v>908</v>
      </c>
      <c r="E7505" s="52" t="s">
        <v>215</v>
      </c>
      <c r="F7505" s="52" t="s">
        <v>216</v>
      </c>
      <c r="G7505" s="52">
        <v>20</v>
      </c>
      <c r="H7505" s="52">
        <v>20</v>
      </c>
      <c r="I7505" s="52" t="s">
        <v>42</v>
      </c>
      <c r="J7505" s="52" t="s">
        <v>250</v>
      </c>
      <c r="K7505" s="52" t="s">
        <v>250</v>
      </c>
      <c r="L7505" s="52">
        <v>1</v>
      </c>
      <c r="M7505" s="52" t="s">
        <v>44</v>
      </c>
      <c r="N7505" s="52" t="s">
        <v>150</v>
      </c>
      <c r="O7505" s="52" t="s">
        <v>42</v>
      </c>
      <c r="P7505" s="52" t="s">
        <v>392</v>
      </c>
      <c r="Q7505" s="52" t="s">
        <v>1717</v>
      </c>
      <c r="R7505" s="52">
        <v>2626862</v>
      </c>
      <c r="S7505" s="52">
        <v>201601</v>
      </c>
      <c r="T7505" s="52" t="s">
        <v>52</v>
      </c>
      <c r="U7505" s="54">
        <v>40.36</v>
      </c>
      <c r="V7505" s="54">
        <v>40.36</v>
      </c>
      <c r="W7505" s="52" t="s">
        <v>340</v>
      </c>
      <c r="X7505" s="52">
        <v>618218</v>
      </c>
      <c r="Z7505" s="52" t="s">
        <v>48</v>
      </c>
      <c r="AA7505" s="52" t="s">
        <v>315</v>
      </c>
      <c r="AB7505" s="52" t="s">
        <v>42</v>
      </c>
      <c r="AC7505" s="52" t="s">
        <v>3654</v>
      </c>
      <c r="AD7505" s="52" t="s">
        <v>146</v>
      </c>
      <c r="AF7505" s="52">
        <v>71963</v>
      </c>
    </row>
    <row r="7506" spans="1:32" x14ac:dyDescent="0.25">
      <c r="A7506" s="52" t="s">
        <v>35</v>
      </c>
      <c r="B7506" s="52">
        <v>1</v>
      </c>
      <c r="C7506" s="52">
        <v>21</v>
      </c>
      <c r="D7506" s="52">
        <v>908</v>
      </c>
      <c r="E7506" s="52" t="s">
        <v>215</v>
      </c>
      <c r="F7506" s="52" t="s">
        <v>216</v>
      </c>
      <c r="G7506" s="52">
        <v>20</v>
      </c>
      <c r="H7506" s="52">
        <v>20</v>
      </c>
      <c r="I7506" s="52" t="s">
        <v>42</v>
      </c>
      <c r="J7506" s="52" t="s">
        <v>250</v>
      </c>
      <c r="K7506" s="52" t="s">
        <v>250</v>
      </c>
      <c r="L7506" s="52">
        <v>1</v>
      </c>
      <c r="M7506" s="52" t="s">
        <v>44</v>
      </c>
      <c r="N7506" s="52" t="s">
        <v>150</v>
      </c>
      <c r="O7506" s="52" t="s">
        <v>42</v>
      </c>
      <c r="P7506" s="52" t="s">
        <v>392</v>
      </c>
      <c r="Q7506" s="52" t="s">
        <v>1717</v>
      </c>
      <c r="R7506" s="52">
        <v>2626913</v>
      </c>
      <c r="S7506" s="52">
        <v>201601</v>
      </c>
      <c r="T7506" s="52" t="s">
        <v>52</v>
      </c>
      <c r="U7506" s="54">
        <v>37.26</v>
      </c>
      <c r="V7506" s="54">
        <v>37.26</v>
      </c>
      <c r="W7506" s="52" t="s">
        <v>340</v>
      </c>
      <c r="X7506" s="52">
        <v>618218</v>
      </c>
      <c r="Z7506" s="52" t="s">
        <v>48</v>
      </c>
      <c r="AA7506" s="52" t="s">
        <v>315</v>
      </c>
      <c r="AB7506" s="52" t="s">
        <v>42</v>
      </c>
      <c r="AC7506" s="52" t="s">
        <v>3654</v>
      </c>
      <c r="AD7506" s="52" t="s">
        <v>146</v>
      </c>
      <c r="AF7506" s="52">
        <v>71963</v>
      </c>
    </row>
    <row r="7507" spans="1:32" x14ac:dyDescent="0.25">
      <c r="A7507" s="52" t="s">
        <v>35</v>
      </c>
      <c r="B7507" s="52">
        <v>1</v>
      </c>
      <c r="C7507" s="52">
        <v>21</v>
      </c>
      <c r="D7507" s="52">
        <v>908</v>
      </c>
      <c r="E7507" s="52" t="s">
        <v>215</v>
      </c>
      <c r="F7507" s="52" t="s">
        <v>216</v>
      </c>
      <c r="G7507" s="52">
        <v>20</v>
      </c>
      <c r="H7507" s="52">
        <v>20</v>
      </c>
      <c r="I7507" s="52" t="s">
        <v>42</v>
      </c>
      <c r="J7507" s="52" t="s">
        <v>250</v>
      </c>
      <c r="K7507" s="52" t="s">
        <v>250</v>
      </c>
      <c r="L7507" s="52">
        <v>1</v>
      </c>
      <c r="M7507" s="52" t="s">
        <v>44</v>
      </c>
      <c r="N7507" s="52" t="s">
        <v>180</v>
      </c>
      <c r="O7507" s="52" t="s">
        <v>42</v>
      </c>
      <c r="P7507" s="52" t="s">
        <v>1719</v>
      </c>
      <c r="Q7507" s="52" t="s">
        <v>2643</v>
      </c>
      <c r="R7507" s="52">
        <v>2631463</v>
      </c>
      <c r="S7507" s="52">
        <v>201601</v>
      </c>
      <c r="T7507" s="52" t="s">
        <v>52</v>
      </c>
      <c r="U7507" s="54">
        <v>50</v>
      </c>
      <c r="V7507" s="54">
        <v>50</v>
      </c>
      <c r="W7507" s="52" t="s">
        <v>340</v>
      </c>
      <c r="X7507" s="52">
        <v>610719</v>
      </c>
      <c r="Z7507" s="52" t="s">
        <v>48</v>
      </c>
      <c r="AA7507" s="52" t="s">
        <v>315</v>
      </c>
      <c r="AB7507" s="52" t="s">
        <v>42</v>
      </c>
      <c r="AC7507" s="52" t="s">
        <v>3665</v>
      </c>
      <c r="AD7507" s="52" t="s">
        <v>146</v>
      </c>
      <c r="AF7507" s="52">
        <v>75450</v>
      </c>
    </row>
    <row r="7508" spans="1:32" x14ac:dyDescent="0.25">
      <c r="A7508" s="52" t="s">
        <v>35</v>
      </c>
      <c r="B7508" s="52">
        <v>1</v>
      </c>
      <c r="C7508" s="52">
        <v>21</v>
      </c>
      <c r="D7508" s="52">
        <v>908</v>
      </c>
      <c r="E7508" s="52" t="s">
        <v>215</v>
      </c>
      <c r="F7508" s="52" t="s">
        <v>216</v>
      </c>
      <c r="G7508" s="52">
        <v>20</v>
      </c>
      <c r="H7508" s="52">
        <v>20</v>
      </c>
      <c r="I7508" s="52" t="s">
        <v>42</v>
      </c>
      <c r="J7508" s="52" t="s">
        <v>250</v>
      </c>
      <c r="K7508" s="52" t="s">
        <v>250</v>
      </c>
      <c r="L7508" s="52">
        <v>1</v>
      </c>
      <c r="M7508" s="52" t="s">
        <v>44</v>
      </c>
      <c r="N7508" s="52" t="s">
        <v>150</v>
      </c>
      <c r="O7508" s="52" t="s">
        <v>42</v>
      </c>
      <c r="P7508" s="52" t="s">
        <v>392</v>
      </c>
      <c r="Q7508" s="52" t="s">
        <v>1717</v>
      </c>
      <c r="R7508" s="52">
        <v>2631718</v>
      </c>
      <c r="S7508" s="52">
        <v>201601</v>
      </c>
      <c r="T7508" s="52" t="s">
        <v>52</v>
      </c>
      <c r="U7508" s="54">
        <v>40.36</v>
      </c>
      <c r="V7508" s="54">
        <v>40.36</v>
      </c>
      <c r="W7508" s="52" t="s">
        <v>340</v>
      </c>
      <c r="X7508" s="52">
        <v>618218</v>
      </c>
      <c r="Z7508" s="52" t="s">
        <v>48</v>
      </c>
      <c r="AA7508" s="52" t="s">
        <v>315</v>
      </c>
      <c r="AB7508" s="52" t="s">
        <v>42</v>
      </c>
      <c r="AC7508" s="52" t="s">
        <v>3665</v>
      </c>
      <c r="AD7508" s="52" t="s">
        <v>146</v>
      </c>
      <c r="AF7508" s="52">
        <v>71963</v>
      </c>
    </row>
    <row r="7509" spans="1:32" x14ac:dyDescent="0.25">
      <c r="A7509" s="52" t="s">
        <v>35</v>
      </c>
      <c r="B7509" s="52">
        <v>1</v>
      </c>
      <c r="C7509" s="52">
        <v>21</v>
      </c>
      <c r="D7509" s="52">
        <v>908</v>
      </c>
      <c r="E7509" s="52" t="s">
        <v>215</v>
      </c>
      <c r="F7509" s="52" t="s">
        <v>216</v>
      </c>
      <c r="G7509" s="52">
        <v>20</v>
      </c>
      <c r="H7509" s="52">
        <v>20</v>
      </c>
      <c r="I7509" s="52" t="s">
        <v>42</v>
      </c>
      <c r="J7509" s="52" t="s">
        <v>250</v>
      </c>
      <c r="K7509" s="52" t="s">
        <v>250</v>
      </c>
      <c r="L7509" s="52">
        <v>1</v>
      </c>
      <c r="M7509" s="52" t="s">
        <v>44</v>
      </c>
      <c r="N7509" s="52" t="s">
        <v>150</v>
      </c>
      <c r="O7509" s="52" t="s">
        <v>42</v>
      </c>
      <c r="P7509" s="52" t="s">
        <v>1719</v>
      </c>
      <c r="Q7509" s="52" t="s">
        <v>1720</v>
      </c>
      <c r="R7509" s="52">
        <v>2631461</v>
      </c>
      <c r="S7509" s="52">
        <v>201601</v>
      </c>
      <c r="T7509" s="52" t="s">
        <v>52</v>
      </c>
      <c r="U7509" s="54">
        <v>81.5</v>
      </c>
      <c r="V7509" s="54">
        <v>81.5</v>
      </c>
      <c r="W7509" s="52" t="s">
        <v>340</v>
      </c>
      <c r="X7509" s="52">
        <v>610718</v>
      </c>
      <c r="Z7509" s="52" t="s">
        <v>48</v>
      </c>
      <c r="AA7509" s="52" t="s">
        <v>315</v>
      </c>
      <c r="AB7509" s="52" t="s">
        <v>42</v>
      </c>
      <c r="AC7509" s="52" t="s">
        <v>3665</v>
      </c>
      <c r="AD7509" s="52" t="s">
        <v>146</v>
      </c>
      <c r="AF7509" s="52">
        <v>75450</v>
      </c>
    </row>
    <row r="7510" spans="1:32" x14ac:dyDescent="0.25">
      <c r="A7510" s="52" t="s">
        <v>35</v>
      </c>
      <c r="B7510" s="52">
        <v>1</v>
      </c>
      <c r="C7510" s="52">
        <v>21</v>
      </c>
      <c r="D7510" s="52">
        <v>908</v>
      </c>
      <c r="E7510" s="52" t="s">
        <v>215</v>
      </c>
      <c r="F7510" s="52" t="s">
        <v>216</v>
      </c>
      <c r="G7510" s="52">
        <v>20</v>
      </c>
      <c r="H7510" s="52">
        <v>20</v>
      </c>
      <c r="I7510" s="52" t="s">
        <v>42</v>
      </c>
      <c r="J7510" s="52" t="s">
        <v>250</v>
      </c>
      <c r="K7510" s="52" t="s">
        <v>250</v>
      </c>
      <c r="L7510" s="52">
        <v>1</v>
      </c>
      <c r="M7510" s="52" t="s">
        <v>44</v>
      </c>
      <c r="N7510" s="52" t="s">
        <v>150</v>
      </c>
      <c r="O7510" s="52" t="s">
        <v>42</v>
      </c>
      <c r="P7510" s="52" t="s">
        <v>392</v>
      </c>
      <c r="Q7510" s="52" t="s">
        <v>1717</v>
      </c>
      <c r="R7510" s="52">
        <v>2638053</v>
      </c>
      <c r="S7510" s="52">
        <v>201601</v>
      </c>
      <c r="T7510" s="52" t="s">
        <v>52</v>
      </c>
      <c r="U7510" s="54">
        <v>40.36</v>
      </c>
      <c r="V7510" s="54">
        <v>40.36</v>
      </c>
      <c r="W7510" s="52" t="s">
        <v>340</v>
      </c>
      <c r="X7510" s="52">
        <v>618218</v>
      </c>
      <c r="Z7510" s="52" t="s">
        <v>48</v>
      </c>
      <c r="AA7510" s="52" t="s">
        <v>315</v>
      </c>
      <c r="AB7510" s="52" t="s">
        <v>42</v>
      </c>
      <c r="AC7510" s="52" t="s">
        <v>3666</v>
      </c>
      <c r="AD7510" s="52" t="s">
        <v>146</v>
      </c>
      <c r="AF7510" s="52">
        <v>71963</v>
      </c>
    </row>
    <row r="7511" spans="1:32" x14ac:dyDescent="0.25">
      <c r="A7511" s="52" t="s">
        <v>35</v>
      </c>
      <c r="B7511" s="52">
        <v>1</v>
      </c>
      <c r="C7511" s="52">
        <v>21</v>
      </c>
      <c r="D7511" s="52">
        <v>908</v>
      </c>
      <c r="E7511" s="52" t="s">
        <v>215</v>
      </c>
      <c r="F7511" s="52" t="s">
        <v>216</v>
      </c>
      <c r="G7511" s="52">
        <v>20</v>
      </c>
      <c r="H7511" s="52">
        <v>20</v>
      </c>
      <c r="I7511" s="52" t="s">
        <v>42</v>
      </c>
      <c r="J7511" s="52" t="s">
        <v>437</v>
      </c>
      <c r="K7511" s="52" t="s">
        <v>437</v>
      </c>
      <c r="L7511" s="52">
        <v>1</v>
      </c>
      <c r="M7511" s="52" t="s">
        <v>44</v>
      </c>
      <c r="N7511" s="52" t="s">
        <v>150</v>
      </c>
      <c r="O7511" s="52" t="s">
        <v>42</v>
      </c>
      <c r="P7511" s="52" t="s">
        <v>392</v>
      </c>
      <c r="Q7511" s="52" t="s">
        <v>1717</v>
      </c>
      <c r="R7511" s="52">
        <v>2626913</v>
      </c>
      <c r="S7511" s="52">
        <v>201601</v>
      </c>
      <c r="T7511" s="52" t="s">
        <v>52</v>
      </c>
      <c r="U7511" s="54">
        <v>37.26</v>
      </c>
      <c r="V7511" s="54">
        <v>37.26</v>
      </c>
      <c r="W7511" s="52" t="s">
        <v>340</v>
      </c>
      <c r="X7511" s="52">
        <v>618218</v>
      </c>
      <c r="Z7511" s="52" t="s">
        <v>48</v>
      </c>
      <c r="AA7511" s="52" t="s">
        <v>315</v>
      </c>
      <c r="AB7511" s="52" t="s">
        <v>42</v>
      </c>
      <c r="AC7511" s="52" t="s">
        <v>3654</v>
      </c>
      <c r="AD7511" s="52" t="s">
        <v>146</v>
      </c>
      <c r="AF7511" s="52">
        <v>71963</v>
      </c>
    </row>
    <row r="7512" spans="1:32" x14ac:dyDescent="0.25">
      <c r="A7512" s="52" t="s">
        <v>35</v>
      </c>
      <c r="B7512" s="52">
        <v>1</v>
      </c>
      <c r="C7512" s="52">
        <v>21</v>
      </c>
      <c r="D7512" s="52">
        <v>908</v>
      </c>
      <c r="E7512" s="52" t="s">
        <v>215</v>
      </c>
      <c r="F7512" s="52" t="s">
        <v>216</v>
      </c>
      <c r="G7512" s="52">
        <v>20</v>
      </c>
      <c r="H7512" s="52">
        <v>20</v>
      </c>
      <c r="I7512" s="52" t="s">
        <v>42</v>
      </c>
      <c r="J7512" s="52" t="s">
        <v>437</v>
      </c>
      <c r="K7512" s="52" t="s">
        <v>437</v>
      </c>
      <c r="L7512" s="52">
        <v>1</v>
      </c>
      <c r="M7512" s="52" t="s">
        <v>44</v>
      </c>
      <c r="N7512" s="52" t="s">
        <v>150</v>
      </c>
      <c r="O7512" s="52" t="s">
        <v>42</v>
      </c>
      <c r="P7512" s="52" t="s">
        <v>392</v>
      </c>
      <c r="Q7512" s="52" t="s">
        <v>1717</v>
      </c>
      <c r="R7512" s="52">
        <v>2626862</v>
      </c>
      <c r="S7512" s="52">
        <v>201601</v>
      </c>
      <c r="T7512" s="52" t="s">
        <v>52</v>
      </c>
      <c r="U7512" s="54">
        <v>40.36</v>
      </c>
      <c r="V7512" s="54">
        <v>40.36</v>
      </c>
      <c r="W7512" s="52" t="s">
        <v>340</v>
      </c>
      <c r="X7512" s="52">
        <v>618218</v>
      </c>
      <c r="Z7512" s="52" t="s">
        <v>48</v>
      </c>
      <c r="AA7512" s="52" t="s">
        <v>315</v>
      </c>
      <c r="AB7512" s="52" t="s">
        <v>42</v>
      </c>
      <c r="AC7512" s="52" t="s">
        <v>3654</v>
      </c>
      <c r="AD7512" s="52" t="s">
        <v>146</v>
      </c>
      <c r="AF7512" s="52">
        <v>71963</v>
      </c>
    </row>
    <row r="7513" spans="1:32" x14ac:dyDescent="0.25">
      <c r="A7513" s="52" t="s">
        <v>35</v>
      </c>
      <c r="B7513" s="52">
        <v>1</v>
      </c>
      <c r="C7513" s="52">
        <v>21</v>
      </c>
      <c r="D7513" s="52">
        <v>908</v>
      </c>
      <c r="E7513" s="52" t="s">
        <v>215</v>
      </c>
      <c r="F7513" s="52" t="s">
        <v>216</v>
      </c>
      <c r="G7513" s="52">
        <v>20</v>
      </c>
      <c r="H7513" s="52">
        <v>20</v>
      </c>
      <c r="I7513" s="52" t="s">
        <v>42</v>
      </c>
      <c r="J7513" s="52" t="s">
        <v>437</v>
      </c>
      <c r="K7513" s="52" t="s">
        <v>437</v>
      </c>
      <c r="L7513" s="52">
        <v>1</v>
      </c>
      <c r="M7513" s="52" t="s">
        <v>44</v>
      </c>
      <c r="N7513" s="52" t="s">
        <v>150</v>
      </c>
      <c r="O7513" s="52" t="s">
        <v>42</v>
      </c>
      <c r="P7513" s="52" t="s">
        <v>392</v>
      </c>
      <c r="Q7513" s="52" t="s">
        <v>1717</v>
      </c>
      <c r="R7513" s="52">
        <v>2631718</v>
      </c>
      <c r="S7513" s="52">
        <v>201601</v>
      </c>
      <c r="T7513" s="52" t="s">
        <v>52</v>
      </c>
      <c r="U7513" s="54">
        <v>40.36</v>
      </c>
      <c r="V7513" s="54">
        <v>40.36</v>
      </c>
      <c r="W7513" s="52" t="s">
        <v>340</v>
      </c>
      <c r="X7513" s="52">
        <v>618218</v>
      </c>
      <c r="Z7513" s="52" t="s">
        <v>48</v>
      </c>
      <c r="AA7513" s="52" t="s">
        <v>315</v>
      </c>
      <c r="AB7513" s="52" t="s">
        <v>42</v>
      </c>
      <c r="AC7513" s="52" t="s">
        <v>3665</v>
      </c>
      <c r="AD7513" s="52" t="s">
        <v>146</v>
      </c>
      <c r="AF7513" s="52">
        <v>71963</v>
      </c>
    </row>
    <row r="7514" spans="1:32" x14ac:dyDescent="0.25">
      <c r="A7514" s="52" t="s">
        <v>35</v>
      </c>
      <c r="B7514" s="52">
        <v>1</v>
      </c>
      <c r="C7514" s="52">
        <v>21</v>
      </c>
      <c r="D7514" s="52">
        <v>908</v>
      </c>
      <c r="E7514" s="52" t="s">
        <v>215</v>
      </c>
      <c r="F7514" s="52" t="s">
        <v>216</v>
      </c>
      <c r="G7514" s="52">
        <v>20</v>
      </c>
      <c r="H7514" s="52">
        <v>20</v>
      </c>
      <c r="I7514" s="52" t="s">
        <v>42</v>
      </c>
      <c r="J7514" s="52" t="s">
        <v>437</v>
      </c>
      <c r="K7514" s="52" t="s">
        <v>437</v>
      </c>
      <c r="L7514" s="52">
        <v>1</v>
      </c>
      <c r="M7514" s="52" t="s">
        <v>44</v>
      </c>
      <c r="N7514" s="52" t="s">
        <v>150</v>
      </c>
      <c r="O7514" s="52" t="s">
        <v>42</v>
      </c>
      <c r="P7514" s="52" t="s">
        <v>392</v>
      </c>
      <c r="Q7514" s="52" t="s">
        <v>1717</v>
      </c>
      <c r="R7514" s="52">
        <v>2638053</v>
      </c>
      <c r="S7514" s="52">
        <v>201601</v>
      </c>
      <c r="T7514" s="52" t="s">
        <v>52</v>
      </c>
      <c r="U7514" s="54">
        <v>40.36</v>
      </c>
      <c r="V7514" s="54">
        <v>40.36</v>
      </c>
      <c r="W7514" s="52" t="s">
        <v>340</v>
      </c>
      <c r="X7514" s="52">
        <v>618218</v>
      </c>
      <c r="Z7514" s="52" t="s">
        <v>48</v>
      </c>
      <c r="AA7514" s="52" t="s">
        <v>315</v>
      </c>
      <c r="AB7514" s="52" t="s">
        <v>42</v>
      </c>
      <c r="AC7514" s="52" t="s">
        <v>3666</v>
      </c>
      <c r="AD7514" s="52" t="s">
        <v>146</v>
      </c>
      <c r="AF7514" s="52">
        <v>71963</v>
      </c>
    </row>
    <row r="7515" spans="1:32" x14ac:dyDescent="0.25">
      <c r="A7515" s="52" t="s">
        <v>35</v>
      </c>
      <c r="B7515" s="52">
        <v>1</v>
      </c>
      <c r="C7515" s="52">
        <v>21</v>
      </c>
      <c r="D7515" s="52">
        <v>908</v>
      </c>
      <c r="E7515" s="52" t="s">
        <v>215</v>
      </c>
      <c r="F7515" s="52" t="s">
        <v>216</v>
      </c>
      <c r="G7515" s="52">
        <v>20</v>
      </c>
      <c r="H7515" s="52">
        <v>20</v>
      </c>
      <c r="I7515" s="52" t="s">
        <v>42</v>
      </c>
      <c r="J7515" s="52" t="s">
        <v>437</v>
      </c>
      <c r="K7515" s="52" t="s">
        <v>437</v>
      </c>
      <c r="L7515" s="52">
        <v>1</v>
      </c>
      <c r="M7515" s="52" t="s">
        <v>44</v>
      </c>
      <c r="N7515" s="52" t="s">
        <v>150</v>
      </c>
      <c r="O7515" s="52" t="s">
        <v>42</v>
      </c>
      <c r="P7515" s="52" t="s">
        <v>446</v>
      </c>
      <c r="Q7515" s="52" t="s">
        <v>575</v>
      </c>
      <c r="R7515" s="52">
        <v>2615479</v>
      </c>
      <c r="S7515" s="52">
        <v>201601</v>
      </c>
      <c r="T7515" s="52" t="s">
        <v>52</v>
      </c>
      <c r="U7515" s="54">
        <v>1404</v>
      </c>
      <c r="V7515" s="54">
        <v>1404</v>
      </c>
      <c r="W7515" s="52" t="s">
        <v>340</v>
      </c>
      <c r="X7515" s="52">
        <v>618696</v>
      </c>
      <c r="Z7515" s="52" t="s">
        <v>48</v>
      </c>
      <c r="AA7515" s="52" t="s">
        <v>315</v>
      </c>
      <c r="AB7515" s="52" t="s">
        <v>42</v>
      </c>
      <c r="AC7515" s="52" t="s">
        <v>3675</v>
      </c>
      <c r="AD7515" s="52" t="s">
        <v>146</v>
      </c>
      <c r="AF7515" s="52">
        <v>8224</v>
      </c>
    </row>
    <row r="7516" spans="1:32" x14ac:dyDescent="0.25">
      <c r="A7516" s="52" t="s">
        <v>35</v>
      </c>
      <c r="B7516" s="52">
        <v>1</v>
      </c>
      <c r="C7516" s="52">
        <v>21</v>
      </c>
      <c r="D7516" s="52">
        <v>908</v>
      </c>
      <c r="E7516" s="52" t="s">
        <v>215</v>
      </c>
      <c r="F7516" s="52" t="s">
        <v>216</v>
      </c>
      <c r="G7516" s="52">
        <v>20</v>
      </c>
      <c r="H7516" s="52">
        <v>20</v>
      </c>
      <c r="I7516" s="52" t="s">
        <v>42</v>
      </c>
      <c r="J7516" s="52" t="s">
        <v>261</v>
      </c>
      <c r="K7516" s="52" t="s">
        <v>261</v>
      </c>
      <c r="L7516" s="52">
        <v>1</v>
      </c>
      <c r="M7516" s="52" t="s">
        <v>44</v>
      </c>
      <c r="N7516" s="52" t="s">
        <v>150</v>
      </c>
      <c r="O7516" s="52" t="s">
        <v>42</v>
      </c>
      <c r="P7516" s="52" t="s">
        <v>392</v>
      </c>
      <c r="Q7516" s="52" t="s">
        <v>1717</v>
      </c>
      <c r="R7516" s="52">
        <v>2626862</v>
      </c>
      <c r="S7516" s="52">
        <v>201601</v>
      </c>
      <c r="T7516" s="52" t="s">
        <v>52</v>
      </c>
      <c r="U7516" s="54">
        <v>42.89</v>
      </c>
      <c r="V7516" s="54">
        <v>42.89</v>
      </c>
      <c r="W7516" s="52" t="s">
        <v>340</v>
      </c>
      <c r="X7516" s="52">
        <v>618218</v>
      </c>
      <c r="Z7516" s="52" t="s">
        <v>48</v>
      </c>
      <c r="AA7516" s="52" t="s">
        <v>315</v>
      </c>
      <c r="AB7516" s="52" t="s">
        <v>42</v>
      </c>
      <c r="AC7516" s="52" t="s">
        <v>3654</v>
      </c>
      <c r="AD7516" s="52" t="s">
        <v>146</v>
      </c>
      <c r="AF7516" s="52">
        <v>71963</v>
      </c>
    </row>
    <row r="7517" spans="1:32" x14ac:dyDescent="0.25">
      <c r="A7517" s="52" t="s">
        <v>35</v>
      </c>
      <c r="B7517" s="52">
        <v>1</v>
      </c>
      <c r="C7517" s="52">
        <v>21</v>
      </c>
      <c r="D7517" s="52">
        <v>908</v>
      </c>
      <c r="E7517" s="52" t="s">
        <v>215</v>
      </c>
      <c r="F7517" s="52" t="s">
        <v>216</v>
      </c>
      <c r="G7517" s="52">
        <v>20</v>
      </c>
      <c r="H7517" s="52">
        <v>20</v>
      </c>
      <c r="I7517" s="52" t="s">
        <v>42</v>
      </c>
      <c r="J7517" s="52" t="s">
        <v>261</v>
      </c>
      <c r="K7517" s="52" t="s">
        <v>261</v>
      </c>
      <c r="L7517" s="52">
        <v>1</v>
      </c>
      <c r="M7517" s="52" t="s">
        <v>44</v>
      </c>
      <c r="N7517" s="52" t="s">
        <v>150</v>
      </c>
      <c r="O7517" s="52" t="s">
        <v>42</v>
      </c>
      <c r="P7517" s="52" t="s">
        <v>392</v>
      </c>
      <c r="Q7517" s="52" t="s">
        <v>1717</v>
      </c>
      <c r="R7517" s="52">
        <v>2626913</v>
      </c>
      <c r="S7517" s="52">
        <v>201601</v>
      </c>
      <c r="T7517" s="52" t="s">
        <v>52</v>
      </c>
      <c r="U7517" s="54">
        <v>39.590000000000003</v>
      </c>
      <c r="V7517" s="54">
        <v>39.590000000000003</v>
      </c>
      <c r="W7517" s="52" t="s">
        <v>340</v>
      </c>
      <c r="X7517" s="52">
        <v>618218</v>
      </c>
      <c r="Z7517" s="52" t="s">
        <v>48</v>
      </c>
      <c r="AA7517" s="52" t="s">
        <v>315</v>
      </c>
      <c r="AB7517" s="52" t="s">
        <v>42</v>
      </c>
      <c r="AC7517" s="52" t="s">
        <v>3654</v>
      </c>
      <c r="AD7517" s="52" t="s">
        <v>146</v>
      </c>
      <c r="AF7517" s="52">
        <v>71963</v>
      </c>
    </row>
    <row r="7518" spans="1:32" x14ac:dyDescent="0.25">
      <c r="A7518" s="52" t="s">
        <v>35</v>
      </c>
      <c r="B7518" s="52">
        <v>1</v>
      </c>
      <c r="C7518" s="52">
        <v>21</v>
      </c>
      <c r="D7518" s="52">
        <v>908</v>
      </c>
      <c r="E7518" s="52" t="s">
        <v>215</v>
      </c>
      <c r="F7518" s="52" t="s">
        <v>216</v>
      </c>
      <c r="G7518" s="52">
        <v>20</v>
      </c>
      <c r="H7518" s="52">
        <v>20</v>
      </c>
      <c r="I7518" s="52" t="s">
        <v>42</v>
      </c>
      <c r="J7518" s="52" t="s">
        <v>261</v>
      </c>
      <c r="K7518" s="52" t="s">
        <v>261</v>
      </c>
      <c r="L7518" s="52">
        <v>1</v>
      </c>
      <c r="M7518" s="52" t="s">
        <v>44</v>
      </c>
      <c r="N7518" s="52" t="s">
        <v>150</v>
      </c>
      <c r="O7518" s="52" t="s">
        <v>42</v>
      </c>
      <c r="P7518" s="52" t="s">
        <v>392</v>
      </c>
      <c r="Q7518" s="52" t="s">
        <v>1717</v>
      </c>
      <c r="R7518" s="52">
        <v>2631718</v>
      </c>
      <c r="S7518" s="52">
        <v>201601</v>
      </c>
      <c r="T7518" s="52" t="s">
        <v>52</v>
      </c>
      <c r="U7518" s="54">
        <v>42.89</v>
      </c>
      <c r="V7518" s="54">
        <v>42.89</v>
      </c>
      <c r="W7518" s="52" t="s">
        <v>340</v>
      </c>
      <c r="X7518" s="52">
        <v>618218</v>
      </c>
      <c r="Z7518" s="52" t="s">
        <v>48</v>
      </c>
      <c r="AA7518" s="52" t="s">
        <v>315</v>
      </c>
      <c r="AB7518" s="52" t="s">
        <v>42</v>
      </c>
      <c r="AC7518" s="52" t="s">
        <v>3665</v>
      </c>
      <c r="AD7518" s="52" t="s">
        <v>146</v>
      </c>
      <c r="AF7518" s="52">
        <v>71963</v>
      </c>
    </row>
    <row r="7519" spans="1:32" x14ac:dyDescent="0.25">
      <c r="A7519" s="52" t="s">
        <v>35</v>
      </c>
      <c r="B7519" s="52">
        <v>1</v>
      </c>
      <c r="C7519" s="52">
        <v>21</v>
      </c>
      <c r="D7519" s="52">
        <v>908</v>
      </c>
      <c r="E7519" s="52" t="s">
        <v>215</v>
      </c>
      <c r="F7519" s="52" t="s">
        <v>216</v>
      </c>
      <c r="G7519" s="52">
        <v>20</v>
      </c>
      <c r="H7519" s="52">
        <v>20</v>
      </c>
      <c r="I7519" s="52" t="s">
        <v>42</v>
      </c>
      <c r="J7519" s="52" t="s">
        <v>261</v>
      </c>
      <c r="K7519" s="52" t="s">
        <v>261</v>
      </c>
      <c r="L7519" s="52">
        <v>1</v>
      </c>
      <c r="M7519" s="52" t="s">
        <v>44</v>
      </c>
      <c r="N7519" s="52" t="s">
        <v>150</v>
      </c>
      <c r="O7519" s="52" t="s">
        <v>42</v>
      </c>
      <c r="P7519" s="52" t="s">
        <v>392</v>
      </c>
      <c r="Q7519" s="52" t="s">
        <v>1717</v>
      </c>
      <c r="R7519" s="52">
        <v>2638053</v>
      </c>
      <c r="S7519" s="52">
        <v>201601</v>
      </c>
      <c r="T7519" s="52" t="s">
        <v>52</v>
      </c>
      <c r="U7519" s="54">
        <v>42.89</v>
      </c>
      <c r="V7519" s="54">
        <v>42.89</v>
      </c>
      <c r="W7519" s="52" t="s">
        <v>340</v>
      </c>
      <c r="X7519" s="52">
        <v>618218</v>
      </c>
      <c r="Z7519" s="52" t="s">
        <v>48</v>
      </c>
      <c r="AA7519" s="52" t="s">
        <v>315</v>
      </c>
      <c r="AB7519" s="52" t="s">
        <v>42</v>
      </c>
      <c r="AC7519" s="52" t="s">
        <v>3666</v>
      </c>
      <c r="AD7519" s="52" t="s">
        <v>146</v>
      </c>
      <c r="AF7519" s="52">
        <v>71963</v>
      </c>
    </row>
    <row r="7520" spans="1:32" x14ac:dyDescent="0.25">
      <c r="A7520" s="52" t="s">
        <v>35</v>
      </c>
      <c r="B7520" s="52">
        <v>1</v>
      </c>
      <c r="C7520" s="52">
        <v>21</v>
      </c>
      <c r="D7520" s="52">
        <v>908</v>
      </c>
      <c r="E7520" s="52" t="s">
        <v>122</v>
      </c>
      <c r="F7520" s="52" t="s">
        <v>123</v>
      </c>
      <c r="G7520" s="52">
        <v>20</v>
      </c>
      <c r="H7520" s="52">
        <v>20</v>
      </c>
      <c r="I7520" s="52" t="s">
        <v>42</v>
      </c>
      <c r="J7520" s="52" t="s">
        <v>283</v>
      </c>
      <c r="K7520" s="52" t="s">
        <v>283</v>
      </c>
      <c r="L7520" s="52">
        <v>1</v>
      </c>
      <c r="M7520" s="52" t="s">
        <v>44</v>
      </c>
      <c r="N7520" s="52" t="s">
        <v>150</v>
      </c>
      <c r="O7520" s="52" t="s">
        <v>42</v>
      </c>
      <c r="P7520" s="52" t="s">
        <v>782</v>
      </c>
      <c r="Q7520" s="52" t="s">
        <v>783</v>
      </c>
      <c r="R7520" s="52">
        <v>2628967</v>
      </c>
      <c r="S7520" s="52">
        <v>201601</v>
      </c>
      <c r="T7520" s="52" t="s">
        <v>52</v>
      </c>
      <c r="U7520" s="54">
        <v>21426.48</v>
      </c>
      <c r="V7520" s="54">
        <v>21426.48</v>
      </c>
      <c r="W7520" s="52" t="s">
        <v>340</v>
      </c>
      <c r="X7520" s="52">
        <v>618938</v>
      </c>
      <c r="Z7520" s="52" t="s">
        <v>48</v>
      </c>
      <c r="AA7520" s="52" t="s">
        <v>315</v>
      </c>
      <c r="AB7520" s="52" t="s">
        <v>42</v>
      </c>
      <c r="AC7520" s="52" t="s">
        <v>3680</v>
      </c>
      <c r="AD7520" s="52" t="s">
        <v>146</v>
      </c>
      <c r="AF7520" s="52">
        <v>68917</v>
      </c>
    </row>
    <row r="7521" spans="1:32" x14ac:dyDescent="0.25">
      <c r="A7521" s="52" t="s">
        <v>35</v>
      </c>
      <c r="B7521" s="52">
        <v>1</v>
      </c>
      <c r="C7521" s="52">
        <v>21</v>
      </c>
      <c r="D7521" s="52">
        <v>908</v>
      </c>
      <c r="E7521" s="52" t="s">
        <v>122</v>
      </c>
      <c r="F7521" s="52" t="s">
        <v>123</v>
      </c>
      <c r="G7521" s="52">
        <v>20</v>
      </c>
      <c r="H7521" s="52">
        <v>20</v>
      </c>
      <c r="I7521" s="52" t="s">
        <v>42</v>
      </c>
      <c r="J7521" s="52" t="s">
        <v>285</v>
      </c>
      <c r="K7521" s="52" t="s">
        <v>285</v>
      </c>
      <c r="L7521" s="52">
        <v>1</v>
      </c>
      <c r="M7521" s="52" t="s">
        <v>44</v>
      </c>
      <c r="N7521" s="52" t="s">
        <v>150</v>
      </c>
      <c r="O7521" s="52" t="s">
        <v>42</v>
      </c>
      <c r="P7521" s="52" t="s">
        <v>463</v>
      </c>
      <c r="Q7521" s="52" t="s">
        <v>464</v>
      </c>
      <c r="R7521" s="52">
        <v>2627717</v>
      </c>
      <c r="S7521" s="52">
        <v>201601</v>
      </c>
      <c r="T7521" s="52" t="s">
        <v>52</v>
      </c>
      <c r="U7521" s="54">
        <v>65616.39</v>
      </c>
      <c r="V7521" s="54">
        <v>65616.39</v>
      </c>
      <c r="W7521" s="52" t="s">
        <v>340</v>
      </c>
      <c r="X7521" s="52">
        <v>618936</v>
      </c>
      <c r="Z7521" s="52" t="s">
        <v>48</v>
      </c>
      <c r="AA7521" s="52" t="s">
        <v>315</v>
      </c>
      <c r="AB7521" s="52" t="s">
        <v>42</v>
      </c>
      <c r="AC7521" s="52" t="s">
        <v>3680</v>
      </c>
      <c r="AD7521" s="52" t="s">
        <v>146</v>
      </c>
      <c r="AF7521" s="52">
        <v>67053</v>
      </c>
    </row>
    <row r="7522" spans="1:32" x14ac:dyDescent="0.25">
      <c r="A7522" s="52" t="s">
        <v>35</v>
      </c>
      <c r="B7522" s="52">
        <v>1</v>
      </c>
      <c r="C7522" s="52">
        <v>21</v>
      </c>
      <c r="D7522" s="52">
        <v>908</v>
      </c>
      <c r="E7522" s="52" t="s">
        <v>122</v>
      </c>
      <c r="F7522" s="52" t="s">
        <v>123</v>
      </c>
      <c r="G7522" s="52">
        <v>20</v>
      </c>
      <c r="H7522" s="52">
        <v>20</v>
      </c>
      <c r="I7522" s="52" t="s">
        <v>42</v>
      </c>
      <c r="J7522" s="52" t="s">
        <v>283</v>
      </c>
      <c r="K7522" s="52" t="s">
        <v>283</v>
      </c>
      <c r="L7522" s="52">
        <v>1</v>
      </c>
      <c r="M7522" s="52" t="s">
        <v>44</v>
      </c>
      <c r="N7522" s="52" t="s">
        <v>150</v>
      </c>
      <c r="O7522" s="52" t="s">
        <v>42</v>
      </c>
      <c r="P7522" s="52" t="s">
        <v>782</v>
      </c>
      <c r="Q7522" s="52" t="s">
        <v>783</v>
      </c>
      <c r="R7522" s="52">
        <v>2639212</v>
      </c>
      <c r="S7522" s="52">
        <v>201601</v>
      </c>
      <c r="T7522" s="52" t="s">
        <v>52</v>
      </c>
      <c r="U7522" s="54">
        <v>6397.1</v>
      </c>
      <c r="V7522" s="54">
        <v>6397.1</v>
      </c>
      <c r="W7522" s="52" t="s">
        <v>340</v>
      </c>
      <c r="X7522" s="52">
        <v>618938</v>
      </c>
      <c r="Z7522" s="52" t="s">
        <v>48</v>
      </c>
      <c r="AA7522" s="52" t="s">
        <v>315</v>
      </c>
      <c r="AB7522" s="52" t="s">
        <v>42</v>
      </c>
      <c r="AC7522" s="52" t="s">
        <v>3655</v>
      </c>
      <c r="AD7522" s="52" t="s">
        <v>146</v>
      </c>
      <c r="AF7522" s="52">
        <v>68917</v>
      </c>
    </row>
    <row r="7523" spans="1:32" x14ac:dyDescent="0.25">
      <c r="A7523" s="52" t="s">
        <v>35</v>
      </c>
      <c r="B7523" s="52">
        <v>1</v>
      </c>
      <c r="C7523" s="52">
        <v>21</v>
      </c>
      <c r="D7523" s="52">
        <v>908</v>
      </c>
      <c r="E7523" s="52" t="s">
        <v>122</v>
      </c>
      <c r="F7523" s="52" t="s">
        <v>123</v>
      </c>
      <c r="G7523" s="52">
        <v>20</v>
      </c>
      <c r="H7523" s="52">
        <v>20</v>
      </c>
      <c r="I7523" s="52" t="s">
        <v>42</v>
      </c>
      <c r="J7523" s="52" t="s">
        <v>283</v>
      </c>
      <c r="K7523" s="52" t="s">
        <v>283</v>
      </c>
      <c r="L7523" s="52">
        <v>1</v>
      </c>
      <c r="M7523" s="52" t="s">
        <v>44</v>
      </c>
      <c r="N7523" s="52" t="s">
        <v>150</v>
      </c>
      <c r="O7523" s="52" t="s">
        <v>42</v>
      </c>
      <c r="P7523" s="52" t="s">
        <v>782</v>
      </c>
      <c r="Q7523" s="52" t="s">
        <v>783</v>
      </c>
      <c r="R7523" s="52">
        <v>2639211</v>
      </c>
      <c r="S7523" s="52">
        <v>201601</v>
      </c>
      <c r="T7523" s="52" t="s">
        <v>52</v>
      </c>
      <c r="U7523" s="54">
        <v>36782.21</v>
      </c>
      <c r="V7523" s="54">
        <v>36782.21</v>
      </c>
      <c r="W7523" s="52" t="s">
        <v>340</v>
      </c>
      <c r="X7523" s="52">
        <v>618938</v>
      </c>
      <c r="Z7523" s="52" t="s">
        <v>48</v>
      </c>
      <c r="AA7523" s="52" t="s">
        <v>315</v>
      </c>
      <c r="AB7523" s="52" t="s">
        <v>42</v>
      </c>
      <c r="AC7523" s="52" t="s">
        <v>3655</v>
      </c>
      <c r="AD7523" s="52" t="s">
        <v>146</v>
      </c>
      <c r="AF7523" s="52">
        <v>68917</v>
      </c>
    </row>
    <row r="7524" spans="1:32" x14ac:dyDescent="0.25">
      <c r="A7524" s="52" t="s">
        <v>35</v>
      </c>
      <c r="B7524" s="52">
        <v>1</v>
      </c>
      <c r="C7524" s="52">
        <v>21</v>
      </c>
      <c r="D7524" s="52">
        <v>908</v>
      </c>
      <c r="E7524" s="52" t="s">
        <v>122</v>
      </c>
      <c r="F7524" s="52" t="s">
        <v>123</v>
      </c>
      <c r="G7524" s="52">
        <v>20</v>
      </c>
      <c r="H7524" s="52">
        <v>20</v>
      </c>
      <c r="I7524" s="52" t="s">
        <v>42</v>
      </c>
      <c r="J7524" s="52" t="s">
        <v>285</v>
      </c>
      <c r="K7524" s="52" t="s">
        <v>285</v>
      </c>
      <c r="L7524" s="52">
        <v>1</v>
      </c>
      <c r="M7524" s="52" t="s">
        <v>44</v>
      </c>
      <c r="N7524" s="52" t="s">
        <v>150</v>
      </c>
      <c r="O7524" s="52" t="s">
        <v>42</v>
      </c>
      <c r="P7524" s="52" t="s">
        <v>463</v>
      </c>
      <c r="Q7524" s="52" t="s">
        <v>464</v>
      </c>
      <c r="R7524" s="52">
        <v>2640393</v>
      </c>
      <c r="S7524" s="52">
        <v>201601</v>
      </c>
      <c r="T7524" s="52" t="s">
        <v>52</v>
      </c>
      <c r="U7524" s="54">
        <v>49709.43</v>
      </c>
      <c r="V7524" s="54">
        <v>49709.43</v>
      </c>
      <c r="W7524" s="52" t="s">
        <v>340</v>
      </c>
      <c r="X7524" s="52">
        <v>618936</v>
      </c>
      <c r="Z7524" s="52" t="s">
        <v>48</v>
      </c>
      <c r="AA7524" s="52" t="s">
        <v>315</v>
      </c>
      <c r="AB7524" s="52" t="s">
        <v>42</v>
      </c>
      <c r="AC7524" s="52" t="s">
        <v>3675</v>
      </c>
      <c r="AD7524" s="52" t="s">
        <v>146</v>
      </c>
      <c r="AF7524" s="52">
        <v>67053</v>
      </c>
    </row>
    <row r="7525" spans="1:32" x14ac:dyDescent="0.25">
      <c r="A7525" s="52" t="s">
        <v>35</v>
      </c>
      <c r="B7525" s="52">
        <v>1</v>
      </c>
      <c r="C7525" s="52">
        <v>21</v>
      </c>
      <c r="D7525" s="52">
        <v>908</v>
      </c>
      <c r="E7525" s="52" t="s">
        <v>122</v>
      </c>
      <c r="F7525" s="52" t="s">
        <v>123</v>
      </c>
      <c r="G7525" s="52">
        <v>20</v>
      </c>
      <c r="H7525" s="52">
        <v>20</v>
      </c>
      <c r="I7525" s="52" t="s">
        <v>42</v>
      </c>
      <c r="J7525" s="52" t="s">
        <v>174</v>
      </c>
      <c r="K7525" s="52" t="s">
        <v>174</v>
      </c>
      <c r="L7525" s="52">
        <v>1</v>
      </c>
      <c r="M7525" s="52" t="s">
        <v>44</v>
      </c>
      <c r="N7525" s="52" t="s">
        <v>180</v>
      </c>
      <c r="O7525" s="52" t="s">
        <v>42</v>
      </c>
      <c r="Q7525" s="52" t="s">
        <v>645</v>
      </c>
      <c r="S7525" s="52">
        <v>201601</v>
      </c>
      <c r="T7525" s="52" t="s">
        <v>52</v>
      </c>
      <c r="U7525" s="54">
        <v>0</v>
      </c>
      <c r="V7525" s="54">
        <v>305</v>
      </c>
      <c r="Z7525" s="52" t="s">
        <v>48</v>
      </c>
      <c r="AA7525" s="52" t="s">
        <v>646</v>
      </c>
      <c r="AB7525" s="52" t="s">
        <v>42</v>
      </c>
      <c r="AC7525" s="52" t="s">
        <v>3701</v>
      </c>
      <c r="AD7525" s="52" t="s">
        <v>648</v>
      </c>
    </row>
    <row r="7526" spans="1:32" x14ac:dyDescent="0.25">
      <c r="A7526" s="52" t="s">
        <v>35</v>
      </c>
      <c r="B7526" s="52">
        <v>1</v>
      </c>
      <c r="C7526" s="52">
        <v>21</v>
      </c>
      <c r="D7526" s="52">
        <v>908</v>
      </c>
      <c r="E7526" s="52" t="s">
        <v>122</v>
      </c>
      <c r="F7526" s="52" t="s">
        <v>123</v>
      </c>
      <c r="G7526" s="52">
        <v>20</v>
      </c>
      <c r="H7526" s="52">
        <v>20</v>
      </c>
      <c r="I7526" s="52" t="s">
        <v>42</v>
      </c>
      <c r="J7526" s="52" t="s">
        <v>174</v>
      </c>
      <c r="K7526" s="52" t="s">
        <v>174</v>
      </c>
      <c r="L7526" s="52">
        <v>1</v>
      </c>
      <c r="M7526" s="52" t="s">
        <v>44</v>
      </c>
      <c r="N7526" s="52" t="s">
        <v>180</v>
      </c>
      <c r="O7526" s="52">
        <v>171707112</v>
      </c>
      <c r="Q7526" s="52" t="s">
        <v>645</v>
      </c>
      <c r="S7526" s="52">
        <v>201601</v>
      </c>
      <c r="T7526" s="52" t="s">
        <v>52</v>
      </c>
      <c r="U7526" s="54">
        <v>0</v>
      </c>
      <c r="V7526" s="54">
        <v>247.08</v>
      </c>
      <c r="Z7526" s="52" t="s">
        <v>48</v>
      </c>
      <c r="AA7526" s="52" t="s">
        <v>646</v>
      </c>
      <c r="AB7526" s="52" t="s">
        <v>42</v>
      </c>
      <c r="AC7526" s="52" t="s">
        <v>3701</v>
      </c>
      <c r="AD7526" s="52" t="s">
        <v>648</v>
      </c>
    </row>
    <row r="7527" spans="1:32" x14ac:dyDescent="0.25">
      <c r="A7527" s="52" t="s">
        <v>35</v>
      </c>
      <c r="B7527" s="52">
        <v>1</v>
      </c>
      <c r="C7527" s="52">
        <v>21</v>
      </c>
      <c r="D7527" s="52">
        <v>908</v>
      </c>
      <c r="E7527" s="52" t="s">
        <v>122</v>
      </c>
      <c r="F7527" s="52" t="s">
        <v>123</v>
      </c>
      <c r="G7527" s="52">
        <v>20</v>
      </c>
      <c r="H7527" s="52">
        <v>20</v>
      </c>
      <c r="I7527" s="52" t="s">
        <v>42</v>
      </c>
      <c r="J7527" s="52" t="s">
        <v>174</v>
      </c>
      <c r="K7527" s="52" t="s">
        <v>174</v>
      </c>
      <c r="L7527" s="52">
        <v>1</v>
      </c>
      <c r="M7527" s="52" t="s">
        <v>44</v>
      </c>
      <c r="N7527" s="52" t="s">
        <v>180</v>
      </c>
      <c r="O7527" s="52">
        <v>1913125003</v>
      </c>
      <c r="Q7527" s="52" t="s">
        <v>645</v>
      </c>
      <c r="S7527" s="52">
        <v>201601</v>
      </c>
      <c r="T7527" s="52" t="s">
        <v>52</v>
      </c>
      <c r="U7527" s="54">
        <v>0</v>
      </c>
      <c r="V7527" s="54">
        <v>22</v>
      </c>
      <c r="Z7527" s="52" t="s">
        <v>48</v>
      </c>
      <c r="AA7527" s="52" t="s">
        <v>646</v>
      </c>
      <c r="AB7527" s="52" t="s">
        <v>42</v>
      </c>
      <c r="AC7527" s="52" t="s">
        <v>3701</v>
      </c>
      <c r="AD7527" s="52" t="s">
        <v>648</v>
      </c>
    </row>
    <row r="7528" spans="1:32" x14ac:dyDescent="0.25">
      <c r="A7528" s="52" t="s">
        <v>35</v>
      </c>
      <c r="B7528" s="52">
        <v>1</v>
      </c>
      <c r="C7528" s="52">
        <v>21</v>
      </c>
      <c r="D7528" s="52">
        <v>908</v>
      </c>
      <c r="E7528" s="52" t="s">
        <v>122</v>
      </c>
      <c r="F7528" s="52" t="s">
        <v>123</v>
      </c>
      <c r="G7528" s="52">
        <v>20</v>
      </c>
      <c r="H7528" s="52">
        <v>20</v>
      </c>
      <c r="I7528" s="52" t="s">
        <v>42</v>
      </c>
      <c r="J7528" s="52" t="s">
        <v>174</v>
      </c>
      <c r="K7528" s="52" t="s">
        <v>174</v>
      </c>
      <c r="L7528" s="52">
        <v>1</v>
      </c>
      <c r="M7528" s="52" t="s">
        <v>44</v>
      </c>
      <c r="N7528" s="52" t="s">
        <v>180</v>
      </c>
      <c r="O7528" s="52">
        <v>3714807115</v>
      </c>
      <c r="Q7528" s="52" t="s">
        <v>645</v>
      </c>
      <c r="S7528" s="52">
        <v>201601</v>
      </c>
      <c r="T7528" s="52" t="s">
        <v>52</v>
      </c>
      <c r="U7528" s="54">
        <v>0</v>
      </c>
      <c r="V7528" s="54">
        <v>297</v>
      </c>
      <c r="Z7528" s="52" t="s">
        <v>48</v>
      </c>
      <c r="AA7528" s="52" t="s">
        <v>646</v>
      </c>
      <c r="AB7528" s="52" t="s">
        <v>42</v>
      </c>
      <c r="AC7528" s="52" t="s">
        <v>3701</v>
      </c>
      <c r="AD7528" s="52" t="s">
        <v>648</v>
      </c>
    </row>
    <row r="7529" spans="1:32" x14ac:dyDescent="0.25">
      <c r="A7529" s="52" t="s">
        <v>35</v>
      </c>
      <c r="B7529" s="52">
        <v>1</v>
      </c>
      <c r="C7529" s="52">
        <v>21</v>
      </c>
      <c r="D7529" s="52">
        <v>908</v>
      </c>
      <c r="E7529" s="52" t="s">
        <v>122</v>
      </c>
      <c r="F7529" s="52" t="s">
        <v>123</v>
      </c>
      <c r="G7529" s="52">
        <v>20</v>
      </c>
      <c r="H7529" s="52">
        <v>20</v>
      </c>
      <c r="I7529" s="52" t="s">
        <v>42</v>
      </c>
      <c r="J7529" s="52" t="s">
        <v>174</v>
      </c>
      <c r="K7529" s="52" t="s">
        <v>174</v>
      </c>
      <c r="L7529" s="52">
        <v>1</v>
      </c>
      <c r="M7529" s="52" t="s">
        <v>44</v>
      </c>
      <c r="N7529" s="52" t="s">
        <v>180</v>
      </c>
      <c r="O7529" s="52">
        <v>8990515119</v>
      </c>
      <c r="Q7529" s="52" t="s">
        <v>645</v>
      </c>
      <c r="S7529" s="52">
        <v>201601</v>
      </c>
      <c r="T7529" s="52" t="s">
        <v>52</v>
      </c>
      <c r="U7529" s="54">
        <v>0</v>
      </c>
      <c r="V7529" s="54">
        <v>308</v>
      </c>
      <c r="Z7529" s="52" t="s">
        <v>48</v>
      </c>
      <c r="AA7529" s="52" t="s">
        <v>646</v>
      </c>
      <c r="AB7529" s="52" t="s">
        <v>42</v>
      </c>
      <c r="AC7529" s="52" t="s">
        <v>3701</v>
      </c>
      <c r="AD7529" s="52" t="s">
        <v>648</v>
      </c>
    </row>
    <row r="7530" spans="1:32" x14ac:dyDescent="0.25">
      <c r="A7530" s="52" t="s">
        <v>35</v>
      </c>
      <c r="B7530" s="52">
        <v>1</v>
      </c>
      <c r="C7530" s="52">
        <v>21</v>
      </c>
      <c r="D7530" s="52">
        <v>908</v>
      </c>
      <c r="E7530" s="52" t="s">
        <v>122</v>
      </c>
      <c r="F7530" s="52" t="s">
        <v>123</v>
      </c>
      <c r="G7530" s="52">
        <v>20</v>
      </c>
      <c r="H7530" s="52">
        <v>20</v>
      </c>
      <c r="I7530" s="52" t="s">
        <v>42</v>
      </c>
      <c r="J7530" s="52" t="s">
        <v>182</v>
      </c>
      <c r="K7530" s="52" t="s">
        <v>182</v>
      </c>
      <c r="L7530" s="52">
        <v>1</v>
      </c>
      <c r="M7530" s="52" t="s">
        <v>44</v>
      </c>
      <c r="N7530" s="52" t="s">
        <v>180</v>
      </c>
      <c r="O7530" s="52">
        <v>1338028001</v>
      </c>
      <c r="Q7530" s="52" t="s">
        <v>645</v>
      </c>
      <c r="S7530" s="52">
        <v>201601</v>
      </c>
      <c r="T7530" s="52" t="s">
        <v>52</v>
      </c>
      <c r="U7530" s="54">
        <v>0</v>
      </c>
      <c r="V7530" s="54">
        <v>206.94</v>
      </c>
      <c r="Z7530" s="52" t="s">
        <v>48</v>
      </c>
      <c r="AA7530" s="52" t="s">
        <v>646</v>
      </c>
      <c r="AB7530" s="52" t="s">
        <v>42</v>
      </c>
      <c r="AC7530" s="52" t="s">
        <v>3701</v>
      </c>
      <c r="AD7530" s="52" t="s">
        <v>648</v>
      </c>
    </row>
    <row r="7531" spans="1:32" x14ac:dyDescent="0.25">
      <c r="A7531" s="52" t="s">
        <v>35</v>
      </c>
      <c r="B7531" s="52">
        <v>1</v>
      </c>
      <c r="C7531" s="52">
        <v>21</v>
      </c>
      <c r="D7531" s="52">
        <v>908</v>
      </c>
      <c r="E7531" s="52" t="s">
        <v>122</v>
      </c>
      <c r="F7531" s="52" t="s">
        <v>123</v>
      </c>
      <c r="G7531" s="52">
        <v>20</v>
      </c>
      <c r="H7531" s="52">
        <v>20</v>
      </c>
      <c r="I7531" s="52" t="s">
        <v>42</v>
      </c>
      <c r="J7531" s="52" t="s">
        <v>182</v>
      </c>
      <c r="K7531" s="52" t="s">
        <v>182</v>
      </c>
      <c r="L7531" s="52">
        <v>1</v>
      </c>
      <c r="M7531" s="52" t="s">
        <v>44</v>
      </c>
      <c r="N7531" s="52" t="s">
        <v>180</v>
      </c>
      <c r="O7531" s="52">
        <v>1719062054</v>
      </c>
      <c r="Q7531" s="52" t="s">
        <v>645</v>
      </c>
      <c r="S7531" s="52">
        <v>201601</v>
      </c>
      <c r="T7531" s="52" t="s">
        <v>52</v>
      </c>
      <c r="U7531" s="54">
        <v>0</v>
      </c>
      <c r="V7531" s="54">
        <v>1048.5</v>
      </c>
      <c r="Z7531" s="52" t="s">
        <v>48</v>
      </c>
      <c r="AA7531" s="52" t="s">
        <v>646</v>
      </c>
      <c r="AB7531" s="52" t="s">
        <v>42</v>
      </c>
      <c r="AC7531" s="52" t="s">
        <v>3701</v>
      </c>
      <c r="AD7531" s="52" t="s">
        <v>648</v>
      </c>
    </row>
    <row r="7532" spans="1:32" x14ac:dyDescent="0.25">
      <c r="A7532" s="52" t="s">
        <v>35</v>
      </c>
      <c r="B7532" s="52">
        <v>1</v>
      </c>
      <c r="C7532" s="52">
        <v>21</v>
      </c>
      <c r="D7532" s="52">
        <v>908</v>
      </c>
      <c r="E7532" s="52" t="s">
        <v>122</v>
      </c>
      <c r="F7532" s="52" t="s">
        <v>123</v>
      </c>
      <c r="G7532" s="52">
        <v>20</v>
      </c>
      <c r="H7532" s="52">
        <v>20</v>
      </c>
      <c r="I7532" s="52" t="s">
        <v>42</v>
      </c>
      <c r="J7532" s="52" t="s">
        <v>182</v>
      </c>
      <c r="K7532" s="52" t="s">
        <v>182</v>
      </c>
      <c r="L7532" s="52">
        <v>1</v>
      </c>
      <c r="M7532" s="52" t="s">
        <v>44</v>
      </c>
      <c r="N7532" s="52" t="s">
        <v>180</v>
      </c>
      <c r="O7532" s="52">
        <v>1812122000</v>
      </c>
      <c r="Q7532" s="52" t="s">
        <v>645</v>
      </c>
      <c r="S7532" s="52">
        <v>201601</v>
      </c>
      <c r="T7532" s="52" t="s">
        <v>52</v>
      </c>
      <c r="U7532" s="54">
        <v>0</v>
      </c>
      <c r="V7532" s="54">
        <v>721.38</v>
      </c>
      <c r="Z7532" s="52" t="s">
        <v>48</v>
      </c>
      <c r="AA7532" s="52" t="s">
        <v>646</v>
      </c>
      <c r="AB7532" s="52" t="s">
        <v>42</v>
      </c>
      <c r="AC7532" s="52" t="s">
        <v>3701</v>
      </c>
      <c r="AD7532" s="52" t="s">
        <v>648</v>
      </c>
    </row>
    <row r="7533" spans="1:32" x14ac:dyDescent="0.25">
      <c r="A7533" s="52" t="s">
        <v>35</v>
      </c>
      <c r="B7533" s="52">
        <v>1</v>
      </c>
      <c r="C7533" s="52">
        <v>21</v>
      </c>
      <c r="D7533" s="52">
        <v>908</v>
      </c>
      <c r="E7533" s="52" t="s">
        <v>122</v>
      </c>
      <c r="F7533" s="52" t="s">
        <v>123</v>
      </c>
      <c r="G7533" s="52">
        <v>20</v>
      </c>
      <c r="H7533" s="52">
        <v>20</v>
      </c>
      <c r="I7533" s="52" t="s">
        <v>42</v>
      </c>
      <c r="J7533" s="52" t="s">
        <v>182</v>
      </c>
      <c r="K7533" s="52" t="s">
        <v>182</v>
      </c>
      <c r="L7533" s="52">
        <v>1</v>
      </c>
      <c r="M7533" s="52" t="s">
        <v>44</v>
      </c>
      <c r="N7533" s="52" t="s">
        <v>180</v>
      </c>
      <c r="O7533" s="52">
        <v>2859070002</v>
      </c>
      <c r="Q7533" s="52" t="s">
        <v>645</v>
      </c>
      <c r="S7533" s="52">
        <v>201601</v>
      </c>
      <c r="T7533" s="52" t="s">
        <v>52</v>
      </c>
      <c r="U7533" s="54">
        <v>0</v>
      </c>
      <c r="V7533" s="54">
        <v>847.26</v>
      </c>
      <c r="Z7533" s="52" t="s">
        <v>48</v>
      </c>
      <c r="AA7533" s="52" t="s">
        <v>646</v>
      </c>
      <c r="AB7533" s="52" t="s">
        <v>42</v>
      </c>
      <c r="AC7533" s="52" t="s">
        <v>3701</v>
      </c>
      <c r="AD7533" s="52" t="s">
        <v>648</v>
      </c>
    </row>
    <row r="7534" spans="1:32" x14ac:dyDescent="0.25">
      <c r="A7534" s="52" t="s">
        <v>35</v>
      </c>
      <c r="B7534" s="52">
        <v>1</v>
      </c>
      <c r="C7534" s="52">
        <v>21</v>
      </c>
      <c r="D7534" s="52">
        <v>908</v>
      </c>
      <c r="E7534" s="52" t="s">
        <v>122</v>
      </c>
      <c r="F7534" s="52" t="s">
        <v>123</v>
      </c>
      <c r="G7534" s="52">
        <v>20</v>
      </c>
      <c r="H7534" s="52">
        <v>20</v>
      </c>
      <c r="I7534" s="52" t="s">
        <v>42</v>
      </c>
      <c r="J7534" s="52" t="s">
        <v>182</v>
      </c>
      <c r="K7534" s="52" t="s">
        <v>182</v>
      </c>
      <c r="L7534" s="52">
        <v>1</v>
      </c>
      <c r="M7534" s="52" t="s">
        <v>44</v>
      </c>
      <c r="N7534" s="52" t="s">
        <v>180</v>
      </c>
      <c r="O7534" s="52">
        <v>3714807115</v>
      </c>
      <c r="Q7534" s="52" t="s">
        <v>645</v>
      </c>
      <c r="S7534" s="52">
        <v>201601</v>
      </c>
      <c r="T7534" s="52" t="s">
        <v>52</v>
      </c>
      <c r="U7534" s="54">
        <v>0</v>
      </c>
      <c r="V7534" s="54">
        <v>1391.64</v>
      </c>
      <c r="Z7534" s="52" t="s">
        <v>48</v>
      </c>
      <c r="AA7534" s="52" t="s">
        <v>646</v>
      </c>
      <c r="AB7534" s="52" t="s">
        <v>42</v>
      </c>
      <c r="AC7534" s="52" t="s">
        <v>3701</v>
      </c>
      <c r="AD7534" s="52" t="s">
        <v>648</v>
      </c>
    </row>
    <row r="7535" spans="1:32" x14ac:dyDescent="0.25">
      <c r="A7535" s="52" t="s">
        <v>35</v>
      </c>
      <c r="B7535" s="52">
        <v>1</v>
      </c>
      <c r="C7535" s="52">
        <v>21</v>
      </c>
      <c r="D7535" s="52">
        <v>908</v>
      </c>
      <c r="E7535" s="52" t="s">
        <v>122</v>
      </c>
      <c r="F7535" s="52" t="s">
        <v>123</v>
      </c>
      <c r="G7535" s="52">
        <v>20</v>
      </c>
      <c r="H7535" s="52">
        <v>20</v>
      </c>
      <c r="I7535" s="52" t="s">
        <v>42</v>
      </c>
      <c r="J7535" s="52" t="s">
        <v>182</v>
      </c>
      <c r="K7535" s="52" t="s">
        <v>182</v>
      </c>
      <c r="L7535" s="52">
        <v>1</v>
      </c>
      <c r="M7535" s="52" t="s">
        <v>44</v>
      </c>
      <c r="N7535" s="52" t="s">
        <v>180</v>
      </c>
      <c r="O7535" s="52" t="s">
        <v>42</v>
      </c>
      <c r="Q7535" s="52" t="s">
        <v>645</v>
      </c>
      <c r="S7535" s="52">
        <v>201601</v>
      </c>
      <c r="T7535" s="52" t="s">
        <v>52</v>
      </c>
      <c r="U7535" s="54">
        <v>0</v>
      </c>
      <c r="V7535" s="54">
        <v>1296.8399999999999</v>
      </c>
      <c r="Z7535" s="52" t="s">
        <v>48</v>
      </c>
      <c r="AA7535" s="52" t="s">
        <v>646</v>
      </c>
      <c r="AB7535" s="52" t="s">
        <v>42</v>
      </c>
      <c r="AC7535" s="52" t="s">
        <v>3701</v>
      </c>
      <c r="AD7535" s="52" t="s">
        <v>648</v>
      </c>
    </row>
    <row r="7536" spans="1:32" x14ac:dyDescent="0.25">
      <c r="A7536" s="52" t="s">
        <v>35</v>
      </c>
      <c r="B7536" s="52">
        <v>1</v>
      </c>
      <c r="C7536" s="52">
        <v>21</v>
      </c>
      <c r="D7536" s="52">
        <v>908</v>
      </c>
      <c r="E7536" s="52" t="s">
        <v>122</v>
      </c>
      <c r="F7536" s="52" t="s">
        <v>123</v>
      </c>
      <c r="G7536" s="52">
        <v>20</v>
      </c>
      <c r="H7536" s="52">
        <v>20</v>
      </c>
      <c r="I7536" s="52" t="s">
        <v>42</v>
      </c>
      <c r="J7536" s="52" t="s">
        <v>182</v>
      </c>
      <c r="K7536" s="52" t="s">
        <v>182</v>
      </c>
      <c r="L7536" s="52">
        <v>1</v>
      </c>
      <c r="M7536" s="52" t="s">
        <v>44</v>
      </c>
      <c r="N7536" s="52" t="s">
        <v>180</v>
      </c>
      <c r="O7536" s="52">
        <v>1913125003</v>
      </c>
      <c r="Q7536" s="52" t="s">
        <v>645</v>
      </c>
      <c r="S7536" s="52">
        <v>201601</v>
      </c>
      <c r="T7536" s="52" t="s">
        <v>52</v>
      </c>
      <c r="U7536" s="54">
        <v>0</v>
      </c>
      <c r="V7536" s="54">
        <v>2276.58</v>
      </c>
      <c r="Z7536" s="52" t="s">
        <v>48</v>
      </c>
      <c r="AA7536" s="52" t="s">
        <v>646</v>
      </c>
      <c r="AB7536" s="52" t="s">
        <v>42</v>
      </c>
      <c r="AC7536" s="52" t="s">
        <v>3701</v>
      </c>
      <c r="AD7536" s="52" t="s">
        <v>648</v>
      </c>
    </row>
    <row r="7537" spans="1:30" x14ac:dyDescent="0.25">
      <c r="A7537" s="52" t="s">
        <v>35</v>
      </c>
      <c r="B7537" s="52">
        <v>1</v>
      </c>
      <c r="C7537" s="52">
        <v>21</v>
      </c>
      <c r="D7537" s="52">
        <v>908</v>
      </c>
      <c r="E7537" s="52" t="s">
        <v>122</v>
      </c>
      <c r="F7537" s="52" t="s">
        <v>123</v>
      </c>
      <c r="G7537" s="52">
        <v>20</v>
      </c>
      <c r="H7537" s="52">
        <v>20</v>
      </c>
      <c r="I7537" s="52" t="s">
        <v>42</v>
      </c>
      <c r="J7537" s="52" t="s">
        <v>182</v>
      </c>
      <c r="K7537" s="52" t="s">
        <v>182</v>
      </c>
      <c r="L7537" s="52">
        <v>1</v>
      </c>
      <c r="M7537" s="52" t="s">
        <v>44</v>
      </c>
      <c r="N7537" s="52" t="s">
        <v>180</v>
      </c>
      <c r="O7537" s="52">
        <v>6922122020</v>
      </c>
      <c r="Q7537" s="52" t="s">
        <v>645</v>
      </c>
      <c r="S7537" s="52">
        <v>201601</v>
      </c>
      <c r="T7537" s="52" t="s">
        <v>52</v>
      </c>
      <c r="U7537" s="54">
        <v>0</v>
      </c>
      <c r="V7537" s="54">
        <v>2320.7399999999998</v>
      </c>
      <c r="Z7537" s="52" t="s">
        <v>48</v>
      </c>
      <c r="AA7537" s="52" t="s">
        <v>646</v>
      </c>
      <c r="AB7537" s="52" t="s">
        <v>42</v>
      </c>
      <c r="AC7537" s="52" t="s">
        <v>3701</v>
      </c>
      <c r="AD7537" s="52" t="s">
        <v>648</v>
      </c>
    </row>
    <row r="7538" spans="1:30" x14ac:dyDescent="0.25">
      <c r="A7538" s="52" t="s">
        <v>35</v>
      </c>
      <c r="B7538" s="52">
        <v>1</v>
      </c>
      <c r="C7538" s="52">
        <v>21</v>
      </c>
      <c r="D7538" s="52">
        <v>908</v>
      </c>
      <c r="E7538" s="52" t="s">
        <v>122</v>
      </c>
      <c r="F7538" s="52" t="s">
        <v>123</v>
      </c>
      <c r="G7538" s="52">
        <v>20</v>
      </c>
      <c r="H7538" s="52">
        <v>20</v>
      </c>
      <c r="I7538" s="52" t="s">
        <v>42</v>
      </c>
      <c r="J7538" s="52" t="s">
        <v>532</v>
      </c>
      <c r="K7538" s="52" t="s">
        <v>532</v>
      </c>
      <c r="L7538" s="52">
        <v>1</v>
      </c>
      <c r="M7538" s="52" t="s">
        <v>44</v>
      </c>
      <c r="N7538" s="52" t="s">
        <v>180</v>
      </c>
      <c r="O7538" s="52">
        <v>1107016022</v>
      </c>
      <c r="Q7538" s="52" t="s">
        <v>645</v>
      </c>
      <c r="S7538" s="52">
        <v>201601</v>
      </c>
      <c r="T7538" s="52" t="s">
        <v>52</v>
      </c>
      <c r="U7538" s="54">
        <v>0</v>
      </c>
      <c r="V7538" s="54">
        <v>229.1</v>
      </c>
      <c r="Z7538" s="52" t="s">
        <v>48</v>
      </c>
      <c r="AA7538" s="52" t="s">
        <v>646</v>
      </c>
      <c r="AB7538" s="52" t="s">
        <v>42</v>
      </c>
      <c r="AC7538" s="52" t="s">
        <v>3701</v>
      </c>
      <c r="AD7538" s="52" t="s">
        <v>648</v>
      </c>
    </row>
    <row r="7539" spans="1:30" x14ac:dyDescent="0.25">
      <c r="A7539" s="52" t="s">
        <v>35</v>
      </c>
      <c r="B7539" s="52">
        <v>1</v>
      </c>
      <c r="C7539" s="52">
        <v>21</v>
      </c>
      <c r="D7539" s="52">
        <v>908</v>
      </c>
      <c r="E7539" s="52" t="s">
        <v>122</v>
      </c>
      <c r="F7539" s="52" t="s">
        <v>123</v>
      </c>
      <c r="G7539" s="52">
        <v>20</v>
      </c>
      <c r="H7539" s="52">
        <v>20</v>
      </c>
      <c r="I7539" s="52" t="s">
        <v>42</v>
      </c>
      <c r="J7539" s="52" t="s">
        <v>182</v>
      </c>
      <c r="K7539" s="52" t="s">
        <v>182</v>
      </c>
      <c r="L7539" s="52">
        <v>1</v>
      </c>
      <c r="M7539" s="52" t="s">
        <v>44</v>
      </c>
      <c r="N7539" s="52" t="s">
        <v>180</v>
      </c>
      <c r="O7539" s="52">
        <v>7971310117</v>
      </c>
      <c r="Q7539" s="52" t="s">
        <v>645</v>
      </c>
      <c r="S7539" s="52">
        <v>201601</v>
      </c>
      <c r="T7539" s="52" t="s">
        <v>52</v>
      </c>
      <c r="U7539" s="54">
        <v>0</v>
      </c>
      <c r="V7539" s="54">
        <v>206.94</v>
      </c>
      <c r="Z7539" s="52" t="s">
        <v>48</v>
      </c>
      <c r="AA7539" s="52" t="s">
        <v>646</v>
      </c>
      <c r="AB7539" s="52" t="s">
        <v>42</v>
      </c>
      <c r="AC7539" s="52" t="s">
        <v>3701</v>
      </c>
      <c r="AD7539" s="52" t="s">
        <v>648</v>
      </c>
    </row>
    <row r="7540" spans="1:30" x14ac:dyDescent="0.25">
      <c r="A7540" s="52" t="s">
        <v>35</v>
      </c>
      <c r="B7540" s="52">
        <v>1</v>
      </c>
      <c r="C7540" s="52">
        <v>21</v>
      </c>
      <c r="D7540" s="52">
        <v>908</v>
      </c>
      <c r="E7540" s="52" t="s">
        <v>122</v>
      </c>
      <c r="F7540" s="52" t="s">
        <v>123</v>
      </c>
      <c r="G7540" s="52">
        <v>20</v>
      </c>
      <c r="H7540" s="52">
        <v>20</v>
      </c>
      <c r="I7540" s="52" t="s">
        <v>42</v>
      </c>
      <c r="J7540" s="52" t="s">
        <v>182</v>
      </c>
      <c r="K7540" s="52" t="s">
        <v>182</v>
      </c>
      <c r="L7540" s="52">
        <v>1</v>
      </c>
      <c r="M7540" s="52" t="s">
        <v>44</v>
      </c>
      <c r="N7540" s="52" t="s">
        <v>180</v>
      </c>
      <c r="O7540" s="52">
        <v>8990515119</v>
      </c>
      <c r="Q7540" s="52" t="s">
        <v>645</v>
      </c>
      <c r="S7540" s="52">
        <v>201601</v>
      </c>
      <c r="T7540" s="52" t="s">
        <v>52</v>
      </c>
      <c r="U7540" s="54">
        <v>0</v>
      </c>
      <c r="V7540" s="54">
        <v>1488.18</v>
      </c>
      <c r="Z7540" s="52" t="s">
        <v>48</v>
      </c>
      <c r="AA7540" s="52" t="s">
        <v>646</v>
      </c>
      <c r="AB7540" s="52" t="s">
        <v>42</v>
      </c>
      <c r="AC7540" s="52" t="s">
        <v>3701</v>
      </c>
      <c r="AD7540" s="52" t="s">
        <v>648</v>
      </c>
    </row>
    <row r="7541" spans="1:30" x14ac:dyDescent="0.25">
      <c r="A7541" s="52" t="s">
        <v>35</v>
      </c>
      <c r="B7541" s="52">
        <v>1</v>
      </c>
      <c r="C7541" s="52">
        <v>21</v>
      </c>
      <c r="D7541" s="52">
        <v>908</v>
      </c>
      <c r="E7541" s="52" t="s">
        <v>122</v>
      </c>
      <c r="F7541" s="52" t="s">
        <v>123</v>
      </c>
      <c r="G7541" s="52">
        <v>20</v>
      </c>
      <c r="H7541" s="52">
        <v>20</v>
      </c>
      <c r="I7541" s="52" t="s">
        <v>42</v>
      </c>
      <c r="J7541" s="52" t="s">
        <v>182</v>
      </c>
      <c r="K7541" s="52" t="s">
        <v>182</v>
      </c>
      <c r="L7541" s="52">
        <v>1</v>
      </c>
      <c r="M7541" s="52" t="s">
        <v>44</v>
      </c>
      <c r="N7541" s="52" t="s">
        <v>180</v>
      </c>
      <c r="O7541" s="52">
        <v>4849208113</v>
      </c>
      <c r="Q7541" s="52" t="s">
        <v>645</v>
      </c>
      <c r="S7541" s="52">
        <v>201601</v>
      </c>
      <c r="T7541" s="52" t="s">
        <v>52</v>
      </c>
      <c r="U7541" s="54">
        <v>0</v>
      </c>
      <c r="V7541" s="54">
        <v>1422.94</v>
      </c>
      <c r="Z7541" s="52" t="s">
        <v>48</v>
      </c>
      <c r="AA7541" s="52" t="s">
        <v>646</v>
      </c>
      <c r="AB7541" s="52" t="s">
        <v>42</v>
      </c>
      <c r="AC7541" s="52" t="s">
        <v>3701</v>
      </c>
      <c r="AD7541" s="52" t="s">
        <v>648</v>
      </c>
    </row>
    <row r="7542" spans="1:30" x14ac:dyDescent="0.25">
      <c r="A7542" s="52" t="s">
        <v>35</v>
      </c>
      <c r="B7542" s="52">
        <v>1</v>
      </c>
      <c r="C7542" s="52">
        <v>21</v>
      </c>
      <c r="D7542" s="52">
        <v>908</v>
      </c>
      <c r="E7542" s="52" t="s">
        <v>122</v>
      </c>
      <c r="F7542" s="52" t="s">
        <v>123</v>
      </c>
      <c r="G7542" s="52">
        <v>20</v>
      </c>
      <c r="H7542" s="52">
        <v>20</v>
      </c>
      <c r="I7542" s="52" t="s">
        <v>42</v>
      </c>
      <c r="J7542" s="52" t="s">
        <v>182</v>
      </c>
      <c r="K7542" s="52" t="s">
        <v>182</v>
      </c>
      <c r="L7542" s="52">
        <v>1</v>
      </c>
      <c r="M7542" s="52" t="s">
        <v>44</v>
      </c>
      <c r="N7542" s="52" t="s">
        <v>180</v>
      </c>
      <c r="O7542" s="52">
        <v>5052500118</v>
      </c>
      <c r="Q7542" s="52" t="s">
        <v>645</v>
      </c>
      <c r="S7542" s="52">
        <v>201601</v>
      </c>
      <c r="T7542" s="52" t="s">
        <v>52</v>
      </c>
      <c r="U7542" s="54">
        <v>0</v>
      </c>
      <c r="V7542" s="54">
        <v>514.44000000000005</v>
      </c>
      <c r="Z7542" s="52" t="s">
        <v>48</v>
      </c>
      <c r="AA7542" s="52" t="s">
        <v>646</v>
      </c>
      <c r="AB7542" s="52" t="s">
        <v>42</v>
      </c>
      <c r="AC7542" s="52" t="s">
        <v>3701</v>
      </c>
      <c r="AD7542" s="52" t="s">
        <v>648</v>
      </c>
    </row>
    <row r="7543" spans="1:30" x14ac:dyDescent="0.25">
      <c r="A7543" s="52" t="s">
        <v>35</v>
      </c>
      <c r="B7543" s="52">
        <v>1</v>
      </c>
      <c r="C7543" s="52">
        <v>21</v>
      </c>
      <c r="D7543" s="52">
        <v>908</v>
      </c>
      <c r="E7543" s="52" t="s">
        <v>122</v>
      </c>
      <c r="F7543" s="52" t="s">
        <v>123</v>
      </c>
      <c r="G7543" s="52">
        <v>20</v>
      </c>
      <c r="H7543" s="52">
        <v>20</v>
      </c>
      <c r="I7543" s="52" t="s">
        <v>42</v>
      </c>
      <c r="J7543" s="52" t="s">
        <v>532</v>
      </c>
      <c r="K7543" s="52" t="s">
        <v>532</v>
      </c>
      <c r="L7543" s="52">
        <v>1</v>
      </c>
      <c r="M7543" s="52" t="s">
        <v>44</v>
      </c>
      <c r="N7543" s="52" t="s">
        <v>180</v>
      </c>
      <c r="O7543" s="52" t="s">
        <v>42</v>
      </c>
      <c r="Q7543" s="52" t="s">
        <v>645</v>
      </c>
      <c r="S7543" s="52">
        <v>201601</v>
      </c>
      <c r="T7543" s="52" t="s">
        <v>52</v>
      </c>
      <c r="U7543" s="54">
        <v>0</v>
      </c>
      <c r="V7543" s="54">
        <v>2272.6799999999998</v>
      </c>
      <c r="Z7543" s="52" t="s">
        <v>48</v>
      </c>
      <c r="AA7543" s="52" t="s">
        <v>646</v>
      </c>
      <c r="AB7543" s="52" t="s">
        <v>42</v>
      </c>
      <c r="AC7543" s="52" t="s">
        <v>3701</v>
      </c>
      <c r="AD7543" s="52" t="s">
        <v>648</v>
      </c>
    </row>
    <row r="7544" spans="1:30" x14ac:dyDescent="0.25">
      <c r="A7544" s="52" t="s">
        <v>35</v>
      </c>
      <c r="B7544" s="52">
        <v>1</v>
      </c>
      <c r="C7544" s="52">
        <v>21</v>
      </c>
      <c r="D7544" s="52">
        <v>908</v>
      </c>
      <c r="E7544" s="52" t="s">
        <v>122</v>
      </c>
      <c r="F7544" s="52" t="s">
        <v>123</v>
      </c>
      <c r="G7544" s="52">
        <v>20</v>
      </c>
      <c r="H7544" s="52">
        <v>20</v>
      </c>
      <c r="I7544" s="52" t="s">
        <v>42</v>
      </c>
      <c r="J7544" s="52" t="s">
        <v>500</v>
      </c>
      <c r="K7544" s="52" t="s">
        <v>500</v>
      </c>
      <c r="L7544" s="52">
        <v>1</v>
      </c>
      <c r="M7544" s="52" t="s">
        <v>44</v>
      </c>
      <c r="N7544" s="52" t="s">
        <v>162</v>
      </c>
      <c r="O7544" s="52" t="s">
        <v>1534</v>
      </c>
      <c r="Q7544" s="52" t="s">
        <v>806</v>
      </c>
      <c r="S7544" s="52">
        <v>201602</v>
      </c>
      <c r="T7544" s="52" t="s">
        <v>47</v>
      </c>
      <c r="U7544" s="54">
        <v>0</v>
      </c>
      <c r="V7544" s="54">
        <v>-13107.36</v>
      </c>
      <c r="X7544" s="52">
        <v>634553</v>
      </c>
      <c r="Z7544" s="52" t="s">
        <v>48</v>
      </c>
      <c r="AA7544" s="52" t="s">
        <v>2481</v>
      </c>
      <c r="AB7544" s="52" t="s">
        <v>42</v>
      </c>
      <c r="AC7544" s="52" t="s">
        <v>3598</v>
      </c>
      <c r="AD7544" s="52" t="s">
        <v>51</v>
      </c>
    </row>
    <row r="7545" spans="1:30" x14ac:dyDescent="0.25">
      <c r="A7545" s="52" t="s">
        <v>35</v>
      </c>
      <c r="B7545" s="52">
        <v>1</v>
      </c>
      <c r="C7545" s="52">
        <v>21</v>
      </c>
      <c r="D7545" s="52">
        <v>908</v>
      </c>
      <c r="E7545" s="52" t="s">
        <v>122</v>
      </c>
      <c r="F7545" s="52" t="s">
        <v>123</v>
      </c>
      <c r="G7545" s="52">
        <v>20</v>
      </c>
      <c r="H7545" s="52">
        <v>20</v>
      </c>
      <c r="I7545" s="52" t="s">
        <v>42</v>
      </c>
      <c r="J7545" s="52" t="s">
        <v>174</v>
      </c>
      <c r="K7545" s="52" t="s">
        <v>174</v>
      </c>
      <c r="L7545" s="52">
        <v>1</v>
      </c>
      <c r="M7545" s="52" t="s">
        <v>44</v>
      </c>
      <c r="N7545" s="52" t="s">
        <v>180</v>
      </c>
      <c r="O7545" s="52" t="s">
        <v>1534</v>
      </c>
      <c r="Q7545" s="52" t="s">
        <v>1535</v>
      </c>
      <c r="S7545" s="52">
        <v>201602</v>
      </c>
      <c r="T7545" s="52" t="s">
        <v>47</v>
      </c>
      <c r="U7545" s="54">
        <v>0</v>
      </c>
      <c r="V7545" s="54">
        <v>-513911.97</v>
      </c>
      <c r="X7545" s="52">
        <v>604438</v>
      </c>
      <c r="Z7545" s="52" t="s">
        <v>48</v>
      </c>
      <c r="AA7545" s="52" t="s">
        <v>2481</v>
      </c>
      <c r="AB7545" s="52" t="s">
        <v>42</v>
      </c>
      <c r="AC7545" s="52" t="s">
        <v>3598</v>
      </c>
      <c r="AD7545" s="52" t="s">
        <v>51</v>
      </c>
    </row>
    <row r="7546" spans="1:30" x14ac:dyDescent="0.25">
      <c r="A7546" s="52" t="s">
        <v>35</v>
      </c>
      <c r="B7546" s="52">
        <v>1</v>
      </c>
      <c r="C7546" s="52">
        <v>21</v>
      </c>
      <c r="D7546" s="52">
        <v>908</v>
      </c>
      <c r="E7546" s="52" t="s">
        <v>122</v>
      </c>
      <c r="F7546" s="52" t="s">
        <v>123</v>
      </c>
      <c r="G7546" s="52">
        <v>20</v>
      </c>
      <c r="H7546" s="52">
        <v>20</v>
      </c>
      <c r="I7546" s="52" t="s">
        <v>42</v>
      </c>
      <c r="J7546" s="52" t="s">
        <v>174</v>
      </c>
      <c r="K7546" s="52" t="s">
        <v>174</v>
      </c>
      <c r="L7546" s="52">
        <v>1</v>
      </c>
      <c r="M7546" s="52" t="s">
        <v>44</v>
      </c>
      <c r="N7546" s="52" t="s">
        <v>180</v>
      </c>
      <c r="O7546" s="52" t="s">
        <v>1534</v>
      </c>
      <c r="Q7546" s="52" t="s">
        <v>1535</v>
      </c>
      <c r="S7546" s="52">
        <v>201602</v>
      </c>
      <c r="T7546" s="52" t="s">
        <v>47</v>
      </c>
      <c r="U7546" s="54">
        <v>0</v>
      </c>
      <c r="V7546" s="54">
        <v>-550262.56000000006</v>
      </c>
      <c r="X7546" s="52">
        <v>604438</v>
      </c>
      <c r="Z7546" s="52" t="s">
        <v>48</v>
      </c>
      <c r="AA7546" s="52" t="s">
        <v>2481</v>
      </c>
      <c r="AB7546" s="52" t="s">
        <v>42</v>
      </c>
      <c r="AC7546" s="52" t="s">
        <v>3598</v>
      </c>
      <c r="AD7546" s="52" t="s">
        <v>51</v>
      </c>
    </row>
    <row r="7547" spans="1:30" x14ac:dyDescent="0.25">
      <c r="A7547" s="52" t="s">
        <v>35</v>
      </c>
      <c r="B7547" s="52">
        <v>1</v>
      </c>
      <c r="C7547" s="52">
        <v>21</v>
      </c>
      <c r="D7547" s="52">
        <v>908</v>
      </c>
      <c r="E7547" s="52" t="s">
        <v>122</v>
      </c>
      <c r="F7547" s="52" t="s">
        <v>123</v>
      </c>
      <c r="G7547" s="52">
        <v>20</v>
      </c>
      <c r="H7547" s="52">
        <v>20</v>
      </c>
      <c r="I7547" s="52" t="s">
        <v>42</v>
      </c>
      <c r="J7547" s="52" t="s">
        <v>174</v>
      </c>
      <c r="K7547" s="52" t="s">
        <v>174</v>
      </c>
      <c r="L7547" s="52">
        <v>1</v>
      </c>
      <c r="M7547" s="52" t="s">
        <v>44</v>
      </c>
      <c r="N7547" s="52" t="s">
        <v>150</v>
      </c>
      <c r="O7547" s="52" t="s">
        <v>1534</v>
      </c>
      <c r="Q7547" s="52" t="s">
        <v>1535</v>
      </c>
      <c r="R7547" s="52">
        <v>2668943</v>
      </c>
      <c r="S7547" s="52">
        <v>201602</v>
      </c>
      <c r="T7547" s="52" t="s">
        <v>52</v>
      </c>
      <c r="U7547" s="54">
        <v>0</v>
      </c>
      <c r="V7547" s="54">
        <v>50223.37</v>
      </c>
      <c r="X7547" s="52">
        <v>604438</v>
      </c>
      <c r="Z7547" s="52" t="s">
        <v>48</v>
      </c>
      <c r="AA7547" s="52" t="s">
        <v>2481</v>
      </c>
      <c r="AB7547" s="52" t="s">
        <v>42</v>
      </c>
      <c r="AC7547" s="52" t="s">
        <v>3601</v>
      </c>
      <c r="AD7547" s="52" t="s">
        <v>51</v>
      </c>
    </row>
    <row r="7548" spans="1:30" x14ac:dyDescent="0.25">
      <c r="A7548" s="52" t="s">
        <v>35</v>
      </c>
      <c r="B7548" s="52">
        <v>1</v>
      </c>
      <c r="C7548" s="52">
        <v>21</v>
      </c>
      <c r="D7548" s="52">
        <v>908</v>
      </c>
      <c r="E7548" s="52" t="s">
        <v>122</v>
      </c>
      <c r="F7548" s="52" t="s">
        <v>123</v>
      </c>
      <c r="G7548" s="52">
        <v>20</v>
      </c>
      <c r="H7548" s="52">
        <v>20</v>
      </c>
      <c r="I7548" s="52" t="s">
        <v>42</v>
      </c>
      <c r="J7548" s="52" t="s">
        <v>182</v>
      </c>
      <c r="K7548" s="52" t="s">
        <v>182</v>
      </c>
      <c r="L7548" s="52">
        <v>1</v>
      </c>
      <c r="M7548" s="52" t="s">
        <v>44</v>
      </c>
      <c r="N7548" s="52" t="s">
        <v>150</v>
      </c>
      <c r="O7548" s="52" t="s">
        <v>1534</v>
      </c>
      <c r="Q7548" s="52" t="s">
        <v>1535</v>
      </c>
      <c r="R7548" s="52">
        <v>2668943</v>
      </c>
      <c r="S7548" s="52">
        <v>201602</v>
      </c>
      <c r="T7548" s="52" t="s">
        <v>52</v>
      </c>
      <c r="U7548" s="54">
        <v>0</v>
      </c>
      <c r="V7548" s="54">
        <v>118527.16</v>
      </c>
      <c r="X7548" s="52">
        <v>604438</v>
      </c>
      <c r="Z7548" s="52" t="s">
        <v>48</v>
      </c>
      <c r="AA7548" s="52" t="s">
        <v>2481</v>
      </c>
      <c r="AB7548" s="52" t="s">
        <v>42</v>
      </c>
      <c r="AC7548" s="52" t="s">
        <v>3601</v>
      </c>
      <c r="AD7548" s="52" t="s">
        <v>51</v>
      </c>
    </row>
    <row r="7549" spans="1:30" x14ac:dyDescent="0.25">
      <c r="A7549" s="52" t="s">
        <v>35</v>
      </c>
      <c r="B7549" s="52">
        <v>1</v>
      </c>
      <c r="C7549" s="52">
        <v>21</v>
      </c>
      <c r="D7549" s="52">
        <v>908</v>
      </c>
      <c r="E7549" s="52" t="s">
        <v>122</v>
      </c>
      <c r="F7549" s="52" t="s">
        <v>123</v>
      </c>
      <c r="G7549" s="52">
        <v>20</v>
      </c>
      <c r="H7549" s="52">
        <v>20</v>
      </c>
      <c r="I7549" s="52" t="s">
        <v>42</v>
      </c>
      <c r="J7549" s="52" t="s">
        <v>182</v>
      </c>
      <c r="K7549" s="52" t="s">
        <v>182</v>
      </c>
      <c r="L7549" s="52">
        <v>1</v>
      </c>
      <c r="M7549" s="52" t="s">
        <v>44</v>
      </c>
      <c r="N7549" s="52" t="s">
        <v>180</v>
      </c>
      <c r="O7549" s="52" t="s">
        <v>1534</v>
      </c>
      <c r="Q7549" s="52" t="s">
        <v>1535</v>
      </c>
      <c r="S7549" s="52">
        <v>201602</v>
      </c>
      <c r="T7549" s="52" t="s">
        <v>47</v>
      </c>
      <c r="U7549" s="54">
        <v>0</v>
      </c>
      <c r="V7549" s="54">
        <v>-1209217.2</v>
      </c>
      <c r="X7549" s="52">
        <v>604438</v>
      </c>
      <c r="Z7549" s="52" t="s">
        <v>48</v>
      </c>
      <c r="AA7549" s="52" t="s">
        <v>2481</v>
      </c>
      <c r="AB7549" s="52" t="s">
        <v>42</v>
      </c>
      <c r="AC7549" s="52" t="s">
        <v>3598</v>
      </c>
      <c r="AD7549" s="52" t="s">
        <v>51</v>
      </c>
    </row>
    <row r="7550" spans="1:30" x14ac:dyDescent="0.25">
      <c r="A7550" s="52" t="s">
        <v>35</v>
      </c>
      <c r="B7550" s="52">
        <v>1</v>
      </c>
      <c r="C7550" s="52">
        <v>21</v>
      </c>
      <c r="D7550" s="52">
        <v>908</v>
      </c>
      <c r="E7550" s="52" t="s">
        <v>122</v>
      </c>
      <c r="F7550" s="52" t="s">
        <v>123</v>
      </c>
      <c r="G7550" s="52">
        <v>20</v>
      </c>
      <c r="H7550" s="52">
        <v>20</v>
      </c>
      <c r="I7550" s="52" t="s">
        <v>42</v>
      </c>
      <c r="J7550" s="52" t="s">
        <v>182</v>
      </c>
      <c r="K7550" s="52" t="s">
        <v>182</v>
      </c>
      <c r="L7550" s="52">
        <v>1</v>
      </c>
      <c r="M7550" s="52" t="s">
        <v>44</v>
      </c>
      <c r="N7550" s="52" t="s">
        <v>180</v>
      </c>
      <c r="O7550" s="52" t="s">
        <v>1534</v>
      </c>
      <c r="Q7550" s="52" t="s">
        <v>1535</v>
      </c>
      <c r="S7550" s="52">
        <v>201602</v>
      </c>
      <c r="T7550" s="52" t="s">
        <v>47</v>
      </c>
      <c r="U7550" s="54">
        <v>0</v>
      </c>
      <c r="V7550" s="54">
        <v>-1229662.19</v>
      </c>
      <c r="X7550" s="52">
        <v>604438</v>
      </c>
      <c r="Z7550" s="52" t="s">
        <v>48</v>
      </c>
      <c r="AA7550" s="52" t="s">
        <v>2481</v>
      </c>
      <c r="AB7550" s="52" t="s">
        <v>42</v>
      </c>
      <c r="AC7550" s="52" t="s">
        <v>3598</v>
      </c>
      <c r="AD7550" s="52" t="s">
        <v>51</v>
      </c>
    </row>
    <row r="7551" spans="1:30" x14ac:dyDescent="0.25">
      <c r="A7551" s="52" t="s">
        <v>35</v>
      </c>
      <c r="B7551" s="52">
        <v>1</v>
      </c>
      <c r="C7551" s="52">
        <v>21</v>
      </c>
      <c r="D7551" s="52">
        <v>908</v>
      </c>
      <c r="E7551" s="52" t="s">
        <v>122</v>
      </c>
      <c r="F7551" s="52" t="s">
        <v>123</v>
      </c>
      <c r="G7551" s="52">
        <v>20</v>
      </c>
      <c r="H7551" s="52">
        <v>20</v>
      </c>
      <c r="I7551" s="52" t="s">
        <v>42</v>
      </c>
      <c r="J7551" s="52" t="s">
        <v>652</v>
      </c>
      <c r="K7551" s="52" t="s">
        <v>652</v>
      </c>
      <c r="L7551" s="52">
        <v>1</v>
      </c>
      <c r="M7551" s="52" t="s">
        <v>44</v>
      </c>
      <c r="N7551" s="52" t="s">
        <v>180</v>
      </c>
      <c r="O7551" s="52" t="s">
        <v>1534</v>
      </c>
      <c r="Q7551" s="52" t="s">
        <v>1535</v>
      </c>
      <c r="S7551" s="52">
        <v>201602</v>
      </c>
      <c r="T7551" s="52" t="s">
        <v>47</v>
      </c>
      <c r="U7551" s="54">
        <v>0</v>
      </c>
      <c r="V7551" s="54">
        <v>-728194.69</v>
      </c>
      <c r="X7551" s="52">
        <v>604438</v>
      </c>
      <c r="Z7551" s="52" t="s">
        <v>48</v>
      </c>
      <c r="AA7551" s="52" t="s">
        <v>2481</v>
      </c>
      <c r="AB7551" s="52" t="s">
        <v>42</v>
      </c>
      <c r="AC7551" s="52" t="s">
        <v>3598</v>
      </c>
      <c r="AD7551" s="52" t="s">
        <v>51</v>
      </c>
    </row>
    <row r="7552" spans="1:30" x14ac:dyDescent="0.25">
      <c r="A7552" s="52" t="s">
        <v>35</v>
      </c>
      <c r="B7552" s="52">
        <v>1</v>
      </c>
      <c r="C7552" s="52">
        <v>21</v>
      </c>
      <c r="D7552" s="52">
        <v>908</v>
      </c>
      <c r="E7552" s="52" t="s">
        <v>122</v>
      </c>
      <c r="F7552" s="52" t="s">
        <v>123</v>
      </c>
      <c r="G7552" s="52">
        <v>20</v>
      </c>
      <c r="H7552" s="52">
        <v>20</v>
      </c>
      <c r="I7552" s="52" t="s">
        <v>42</v>
      </c>
      <c r="J7552" s="52" t="s">
        <v>652</v>
      </c>
      <c r="K7552" s="52" t="s">
        <v>652</v>
      </c>
      <c r="L7552" s="52">
        <v>1</v>
      </c>
      <c r="M7552" s="52" t="s">
        <v>44</v>
      </c>
      <c r="N7552" s="52" t="s">
        <v>180</v>
      </c>
      <c r="O7552" s="52" t="s">
        <v>1534</v>
      </c>
      <c r="Q7552" s="52" t="s">
        <v>1535</v>
      </c>
      <c r="S7552" s="52">
        <v>201602</v>
      </c>
      <c r="T7552" s="52" t="s">
        <v>47</v>
      </c>
      <c r="U7552" s="54">
        <v>0</v>
      </c>
      <c r="V7552" s="54">
        <v>-738460.61</v>
      </c>
      <c r="X7552" s="52">
        <v>604438</v>
      </c>
      <c r="Z7552" s="52" t="s">
        <v>48</v>
      </c>
      <c r="AA7552" s="52" t="s">
        <v>2481</v>
      </c>
      <c r="AB7552" s="52" t="s">
        <v>42</v>
      </c>
      <c r="AC7552" s="52" t="s">
        <v>3598</v>
      </c>
      <c r="AD7552" s="52" t="s">
        <v>51</v>
      </c>
    </row>
    <row r="7553" spans="1:30" x14ac:dyDescent="0.25">
      <c r="A7553" s="52" t="s">
        <v>35</v>
      </c>
      <c r="B7553" s="52">
        <v>1</v>
      </c>
      <c r="C7553" s="52">
        <v>21</v>
      </c>
      <c r="D7553" s="52">
        <v>908</v>
      </c>
      <c r="E7553" s="52" t="s">
        <v>122</v>
      </c>
      <c r="F7553" s="52" t="s">
        <v>123</v>
      </c>
      <c r="G7553" s="52">
        <v>20</v>
      </c>
      <c r="H7553" s="52">
        <v>20</v>
      </c>
      <c r="I7553" s="52" t="s">
        <v>42</v>
      </c>
      <c r="J7553" s="52" t="s">
        <v>652</v>
      </c>
      <c r="K7553" s="52" t="s">
        <v>652</v>
      </c>
      <c r="L7553" s="52">
        <v>1</v>
      </c>
      <c r="M7553" s="52" t="s">
        <v>44</v>
      </c>
      <c r="N7553" s="52" t="s">
        <v>150</v>
      </c>
      <c r="O7553" s="52" t="s">
        <v>1534</v>
      </c>
      <c r="Q7553" s="52" t="s">
        <v>1535</v>
      </c>
      <c r="R7553" s="52">
        <v>2668943</v>
      </c>
      <c r="S7553" s="52">
        <v>201602</v>
      </c>
      <c r="T7553" s="52" t="s">
        <v>52</v>
      </c>
      <c r="U7553" s="54">
        <v>0</v>
      </c>
      <c r="V7553" s="54">
        <v>14062.55</v>
      </c>
      <c r="X7553" s="52">
        <v>604438</v>
      </c>
      <c r="Z7553" s="52" t="s">
        <v>48</v>
      </c>
      <c r="AA7553" s="52" t="s">
        <v>2481</v>
      </c>
      <c r="AB7553" s="52" t="s">
        <v>42</v>
      </c>
      <c r="AC7553" s="52" t="s">
        <v>3601</v>
      </c>
      <c r="AD7553" s="52" t="s">
        <v>51</v>
      </c>
    </row>
    <row r="7554" spans="1:30" x14ac:dyDescent="0.25">
      <c r="A7554" s="52" t="s">
        <v>35</v>
      </c>
      <c r="B7554" s="52">
        <v>1</v>
      </c>
      <c r="C7554" s="52">
        <v>21</v>
      </c>
      <c r="D7554" s="52">
        <v>908</v>
      </c>
      <c r="E7554" s="52" t="s">
        <v>122</v>
      </c>
      <c r="F7554" s="52" t="s">
        <v>123</v>
      </c>
      <c r="G7554" s="52">
        <v>20</v>
      </c>
      <c r="H7554" s="52">
        <v>20</v>
      </c>
      <c r="I7554" s="52" t="s">
        <v>42</v>
      </c>
      <c r="J7554" s="52" t="s">
        <v>532</v>
      </c>
      <c r="K7554" s="52" t="s">
        <v>532</v>
      </c>
      <c r="L7554" s="52">
        <v>1</v>
      </c>
      <c r="M7554" s="52" t="s">
        <v>44</v>
      </c>
      <c r="N7554" s="52" t="s">
        <v>180</v>
      </c>
      <c r="O7554" s="52" t="s">
        <v>1534</v>
      </c>
      <c r="Q7554" s="52" t="s">
        <v>1535</v>
      </c>
      <c r="S7554" s="52">
        <v>201602</v>
      </c>
      <c r="T7554" s="52" t="s">
        <v>47</v>
      </c>
      <c r="U7554" s="54">
        <v>0</v>
      </c>
      <c r="V7554" s="54">
        <v>-483113.85</v>
      </c>
      <c r="X7554" s="52">
        <v>604438</v>
      </c>
      <c r="Z7554" s="52" t="s">
        <v>48</v>
      </c>
      <c r="AA7554" s="52" t="s">
        <v>2481</v>
      </c>
      <c r="AB7554" s="52" t="s">
        <v>42</v>
      </c>
      <c r="AC7554" s="52" t="s">
        <v>3598</v>
      </c>
      <c r="AD7554" s="52" t="s">
        <v>51</v>
      </c>
    </row>
    <row r="7555" spans="1:30" x14ac:dyDescent="0.25">
      <c r="A7555" s="52" t="s">
        <v>35</v>
      </c>
      <c r="B7555" s="52">
        <v>1</v>
      </c>
      <c r="C7555" s="52">
        <v>21</v>
      </c>
      <c r="D7555" s="52">
        <v>908</v>
      </c>
      <c r="E7555" s="52" t="s">
        <v>122</v>
      </c>
      <c r="F7555" s="52" t="s">
        <v>123</v>
      </c>
      <c r="G7555" s="52">
        <v>20</v>
      </c>
      <c r="H7555" s="52">
        <v>20</v>
      </c>
      <c r="I7555" s="52" t="s">
        <v>42</v>
      </c>
      <c r="J7555" s="52" t="s">
        <v>532</v>
      </c>
      <c r="K7555" s="52" t="s">
        <v>532</v>
      </c>
      <c r="L7555" s="52">
        <v>1</v>
      </c>
      <c r="M7555" s="52" t="s">
        <v>44</v>
      </c>
      <c r="N7555" s="52" t="s">
        <v>150</v>
      </c>
      <c r="O7555" s="52" t="s">
        <v>1534</v>
      </c>
      <c r="Q7555" s="52" t="s">
        <v>1535</v>
      </c>
      <c r="R7555" s="52">
        <v>2668943</v>
      </c>
      <c r="S7555" s="52">
        <v>201602</v>
      </c>
      <c r="T7555" s="52" t="s">
        <v>52</v>
      </c>
      <c r="U7555" s="54">
        <v>0</v>
      </c>
      <c r="V7555" s="54">
        <v>18080.419999999998</v>
      </c>
      <c r="X7555" s="52">
        <v>604438</v>
      </c>
      <c r="Z7555" s="52" t="s">
        <v>48</v>
      </c>
      <c r="AA7555" s="52" t="s">
        <v>2481</v>
      </c>
      <c r="AB7555" s="52" t="s">
        <v>42</v>
      </c>
      <c r="AC7555" s="52" t="s">
        <v>3601</v>
      </c>
      <c r="AD7555" s="52" t="s">
        <v>51</v>
      </c>
    </row>
    <row r="7556" spans="1:30" x14ac:dyDescent="0.25">
      <c r="A7556" s="52" t="s">
        <v>35</v>
      </c>
      <c r="B7556" s="52">
        <v>1</v>
      </c>
      <c r="C7556" s="52">
        <v>21</v>
      </c>
      <c r="D7556" s="52">
        <v>908</v>
      </c>
      <c r="E7556" s="52" t="s">
        <v>122</v>
      </c>
      <c r="F7556" s="52" t="s">
        <v>123</v>
      </c>
      <c r="G7556" s="52">
        <v>20</v>
      </c>
      <c r="H7556" s="52">
        <v>20</v>
      </c>
      <c r="I7556" s="52" t="s">
        <v>42</v>
      </c>
      <c r="J7556" s="52" t="s">
        <v>532</v>
      </c>
      <c r="K7556" s="52" t="s">
        <v>532</v>
      </c>
      <c r="L7556" s="52">
        <v>1</v>
      </c>
      <c r="M7556" s="52" t="s">
        <v>44</v>
      </c>
      <c r="N7556" s="52" t="s">
        <v>180</v>
      </c>
      <c r="O7556" s="52" t="s">
        <v>1534</v>
      </c>
      <c r="Q7556" s="52" t="s">
        <v>1535</v>
      </c>
      <c r="S7556" s="52">
        <v>201602</v>
      </c>
      <c r="T7556" s="52" t="s">
        <v>47</v>
      </c>
      <c r="U7556" s="54">
        <v>0</v>
      </c>
      <c r="V7556" s="54">
        <v>-480612.07</v>
      </c>
      <c r="X7556" s="52">
        <v>604438</v>
      </c>
      <c r="Z7556" s="52" t="s">
        <v>48</v>
      </c>
      <c r="AA7556" s="52" t="s">
        <v>2481</v>
      </c>
      <c r="AB7556" s="52" t="s">
        <v>42</v>
      </c>
      <c r="AC7556" s="52" t="s">
        <v>3598</v>
      </c>
      <c r="AD7556" s="52" t="s">
        <v>51</v>
      </c>
    </row>
    <row r="7557" spans="1:30" x14ac:dyDescent="0.25">
      <c r="A7557" s="52" t="s">
        <v>35</v>
      </c>
      <c r="B7557" s="52">
        <v>1</v>
      </c>
      <c r="C7557" s="52">
        <v>21</v>
      </c>
      <c r="D7557" s="52">
        <v>908</v>
      </c>
      <c r="E7557" s="52" t="s">
        <v>215</v>
      </c>
      <c r="F7557" s="52" t="s">
        <v>216</v>
      </c>
      <c r="G7557" s="52">
        <v>20</v>
      </c>
      <c r="H7557" s="52">
        <v>20</v>
      </c>
      <c r="I7557" s="52" t="s">
        <v>42</v>
      </c>
      <c r="J7557" s="52" t="s">
        <v>217</v>
      </c>
      <c r="K7557" s="52" t="s">
        <v>217</v>
      </c>
      <c r="L7557" s="52">
        <v>1</v>
      </c>
      <c r="M7557" s="52" t="s">
        <v>44</v>
      </c>
      <c r="N7557" s="52" t="s">
        <v>150</v>
      </c>
      <c r="O7557" s="52" t="s">
        <v>1534</v>
      </c>
      <c r="Q7557" s="52" t="s">
        <v>2489</v>
      </c>
      <c r="S7557" s="52">
        <v>201602</v>
      </c>
      <c r="T7557" s="52" t="s">
        <v>47</v>
      </c>
      <c r="U7557" s="54">
        <v>0</v>
      </c>
      <c r="V7557" s="54">
        <v>-150000</v>
      </c>
      <c r="X7557" s="52">
        <v>610844</v>
      </c>
      <c r="Z7557" s="52" t="s">
        <v>48</v>
      </c>
      <c r="AA7557" s="52" t="s">
        <v>2481</v>
      </c>
      <c r="AB7557" s="52" t="s">
        <v>42</v>
      </c>
      <c r="AC7557" s="52" t="s">
        <v>3598</v>
      </c>
      <c r="AD7557" s="52" t="s">
        <v>51</v>
      </c>
    </row>
    <row r="7558" spans="1:30" x14ac:dyDescent="0.25">
      <c r="A7558" s="52" t="s">
        <v>35</v>
      </c>
      <c r="B7558" s="52">
        <v>1</v>
      </c>
      <c r="C7558" s="52">
        <v>21</v>
      </c>
      <c r="D7558" s="52">
        <v>908</v>
      </c>
      <c r="E7558" s="52" t="s">
        <v>215</v>
      </c>
      <c r="F7558" s="52" t="s">
        <v>216</v>
      </c>
      <c r="G7558" s="52">
        <v>20</v>
      </c>
      <c r="H7558" s="52">
        <v>20</v>
      </c>
      <c r="I7558" s="52" t="s">
        <v>42</v>
      </c>
      <c r="J7558" s="52" t="s">
        <v>217</v>
      </c>
      <c r="K7558" s="52" t="s">
        <v>217</v>
      </c>
      <c r="L7558" s="52">
        <v>1</v>
      </c>
      <c r="M7558" s="52" t="s">
        <v>44</v>
      </c>
      <c r="N7558" s="52" t="s">
        <v>150</v>
      </c>
      <c r="O7558" s="52" t="s">
        <v>1534</v>
      </c>
      <c r="Q7558" s="52" t="s">
        <v>3611</v>
      </c>
      <c r="R7558" s="52">
        <v>2666448</v>
      </c>
      <c r="S7558" s="52">
        <v>201602</v>
      </c>
      <c r="T7558" s="52" t="s">
        <v>52</v>
      </c>
      <c r="U7558" s="54">
        <v>0</v>
      </c>
      <c r="V7558" s="54">
        <v>150000</v>
      </c>
      <c r="X7558" s="52">
        <v>610844</v>
      </c>
      <c r="Z7558" s="52" t="s">
        <v>48</v>
      </c>
      <c r="AA7558" s="52" t="s">
        <v>2481</v>
      </c>
      <c r="AB7558" s="52" t="s">
        <v>42</v>
      </c>
      <c r="AC7558" s="52" t="s">
        <v>3601</v>
      </c>
      <c r="AD7558" s="52" t="s">
        <v>51</v>
      </c>
    </row>
    <row r="7559" spans="1:30" x14ac:dyDescent="0.25">
      <c r="A7559" s="52" t="s">
        <v>35</v>
      </c>
      <c r="B7559" s="52">
        <v>1</v>
      </c>
      <c r="C7559" s="52">
        <v>21</v>
      </c>
      <c r="D7559" s="52">
        <v>908</v>
      </c>
      <c r="E7559" s="52" t="s">
        <v>215</v>
      </c>
      <c r="F7559" s="52" t="s">
        <v>216</v>
      </c>
      <c r="G7559" s="52">
        <v>20</v>
      </c>
      <c r="H7559" s="52">
        <v>20</v>
      </c>
      <c r="I7559" s="52" t="s">
        <v>42</v>
      </c>
      <c r="J7559" s="52" t="s">
        <v>231</v>
      </c>
      <c r="K7559" s="52" t="s">
        <v>231</v>
      </c>
      <c r="L7559" s="52">
        <v>1</v>
      </c>
      <c r="M7559" s="52" t="s">
        <v>44</v>
      </c>
      <c r="N7559" s="52" t="s">
        <v>180</v>
      </c>
      <c r="O7559" s="52" t="s">
        <v>1534</v>
      </c>
      <c r="Q7559" s="52" t="s">
        <v>3611</v>
      </c>
      <c r="R7559" s="52">
        <v>2641193</v>
      </c>
      <c r="S7559" s="52">
        <v>201602</v>
      </c>
      <c r="T7559" s="52" t="s">
        <v>47</v>
      </c>
      <c r="U7559" s="54">
        <v>0</v>
      </c>
      <c r="V7559" s="54">
        <v>-8172.91</v>
      </c>
      <c r="X7559" s="52">
        <v>610847</v>
      </c>
      <c r="Z7559" s="52" t="s">
        <v>48</v>
      </c>
      <c r="AA7559" s="52" t="s">
        <v>2481</v>
      </c>
      <c r="AB7559" s="52" t="s">
        <v>42</v>
      </c>
      <c r="AC7559" s="52" t="s">
        <v>3598</v>
      </c>
      <c r="AD7559" s="52" t="s">
        <v>51</v>
      </c>
    </row>
    <row r="7560" spans="1:30" x14ac:dyDescent="0.25">
      <c r="A7560" s="52" t="s">
        <v>35</v>
      </c>
      <c r="B7560" s="52">
        <v>1</v>
      </c>
      <c r="C7560" s="52">
        <v>21</v>
      </c>
      <c r="D7560" s="52">
        <v>908</v>
      </c>
      <c r="E7560" s="52" t="s">
        <v>215</v>
      </c>
      <c r="F7560" s="52" t="s">
        <v>216</v>
      </c>
      <c r="G7560" s="52">
        <v>20</v>
      </c>
      <c r="H7560" s="52">
        <v>20</v>
      </c>
      <c r="I7560" s="52" t="s">
        <v>42</v>
      </c>
      <c r="J7560" s="52" t="s">
        <v>237</v>
      </c>
      <c r="K7560" s="52" t="s">
        <v>237</v>
      </c>
      <c r="L7560" s="52">
        <v>1</v>
      </c>
      <c r="M7560" s="52" t="s">
        <v>44</v>
      </c>
      <c r="N7560" s="52" t="s">
        <v>150</v>
      </c>
      <c r="O7560" s="52" t="s">
        <v>1534</v>
      </c>
      <c r="Q7560" s="52" t="s">
        <v>1540</v>
      </c>
      <c r="S7560" s="52">
        <v>201602</v>
      </c>
      <c r="T7560" s="52" t="s">
        <v>52</v>
      </c>
      <c r="U7560" s="54">
        <v>0</v>
      </c>
      <c r="V7560" s="54">
        <v>122890</v>
      </c>
      <c r="X7560" s="52">
        <v>607127</v>
      </c>
      <c r="Z7560" s="52" t="s">
        <v>48</v>
      </c>
      <c r="AA7560" s="52" t="s">
        <v>2481</v>
      </c>
      <c r="AB7560" s="52" t="s">
        <v>42</v>
      </c>
      <c r="AC7560" s="52" t="s">
        <v>3601</v>
      </c>
      <c r="AD7560" s="52" t="s">
        <v>51</v>
      </c>
    </row>
    <row r="7561" spans="1:30" x14ac:dyDescent="0.25">
      <c r="A7561" s="52" t="s">
        <v>35</v>
      </c>
      <c r="B7561" s="52">
        <v>1</v>
      </c>
      <c r="C7561" s="52">
        <v>21</v>
      </c>
      <c r="D7561" s="52">
        <v>908</v>
      </c>
      <c r="E7561" s="52" t="s">
        <v>215</v>
      </c>
      <c r="F7561" s="52" t="s">
        <v>216</v>
      </c>
      <c r="G7561" s="52">
        <v>20</v>
      </c>
      <c r="H7561" s="52">
        <v>20</v>
      </c>
      <c r="I7561" s="52" t="s">
        <v>42</v>
      </c>
      <c r="J7561" s="52" t="s">
        <v>437</v>
      </c>
      <c r="K7561" s="52" t="s">
        <v>437</v>
      </c>
      <c r="L7561" s="52">
        <v>1</v>
      </c>
      <c r="M7561" s="52" t="s">
        <v>44</v>
      </c>
      <c r="N7561" s="52" t="s">
        <v>180</v>
      </c>
      <c r="O7561" s="52" t="s">
        <v>1534</v>
      </c>
      <c r="Q7561" s="52" t="s">
        <v>1547</v>
      </c>
      <c r="S7561" s="52">
        <v>201602</v>
      </c>
      <c r="T7561" s="52" t="s">
        <v>47</v>
      </c>
      <c r="U7561" s="54">
        <v>0</v>
      </c>
      <c r="V7561" s="54">
        <v>-17193.36</v>
      </c>
      <c r="X7561" s="52">
        <v>618695</v>
      </c>
      <c r="Z7561" s="52" t="s">
        <v>48</v>
      </c>
      <c r="AA7561" s="52" t="s">
        <v>2481</v>
      </c>
      <c r="AB7561" s="52" t="s">
        <v>42</v>
      </c>
      <c r="AC7561" s="52" t="s">
        <v>3598</v>
      </c>
      <c r="AD7561" s="52" t="s">
        <v>51</v>
      </c>
    </row>
    <row r="7562" spans="1:30" x14ac:dyDescent="0.25">
      <c r="A7562" s="52" t="s">
        <v>35</v>
      </c>
      <c r="B7562" s="52">
        <v>1</v>
      </c>
      <c r="C7562" s="52">
        <v>21</v>
      </c>
      <c r="D7562" s="52">
        <v>908</v>
      </c>
      <c r="E7562" s="52" t="s">
        <v>215</v>
      </c>
      <c r="F7562" s="52" t="s">
        <v>216</v>
      </c>
      <c r="G7562" s="52">
        <v>20</v>
      </c>
      <c r="H7562" s="52">
        <v>20</v>
      </c>
      <c r="I7562" s="52" t="s">
        <v>42</v>
      </c>
      <c r="J7562" s="52" t="s">
        <v>437</v>
      </c>
      <c r="K7562" s="52" t="s">
        <v>437</v>
      </c>
      <c r="L7562" s="52">
        <v>1</v>
      </c>
      <c r="M7562" s="52" t="s">
        <v>44</v>
      </c>
      <c r="N7562" s="52" t="s">
        <v>180</v>
      </c>
      <c r="O7562" s="52" t="s">
        <v>1534</v>
      </c>
      <c r="Q7562" s="52" t="s">
        <v>1547</v>
      </c>
      <c r="S7562" s="52">
        <v>201602</v>
      </c>
      <c r="T7562" s="52" t="s">
        <v>47</v>
      </c>
      <c r="U7562" s="54">
        <v>0</v>
      </c>
      <c r="V7562" s="54">
        <v>-506.88</v>
      </c>
      <c r="X7562" s="52">
        <v>610695</v>
      </c>
      <c r="Z7562" s="52" t="s">
        <v>48</v>
      </c>
      <c r="AA7562" s="52" t="s">
        <v>2481</v>
      </c>
      <c r="AB7562" s="52" t="s">
        <v>42</v>
      </c>
      <c r="AC7562" s="52" t="s">
        <v>3598</v>
      </c>
      <c r="AD7562" s="52" t="s">
        <v>51</v>
      </c>
    </row>
    <row r="7563" spans="1:30" x14ac:dyDescent="0.25">
      <c r="A7563" s="52" t="s">
        <v>35</v>
      </c>
      <c r="B7563" s="52">
        <v>1</v>
      </c>
      <c r="C7563" s="52">
        <v>21</v>
      </c>
      <c r="D7563" s="52">
        <v>908</v>
      </c>
      <c r="E7563" s="52" t="s">
        <v>215</v>
      </c>
      <c r="F7563" s="52" t="s">
        <v>216</v>
      </c>
      <c r="G7563" s="52">
        <v>20</v>
      </c>
      <c r="H7563" s="52">
        <v>20</v>
      </c>
      <c r="I7563" s="52" t="s">
        <v>42</v>
      </c>
      <c r="J7563" s="52" t="s">
        <v>437</v>
      </c>
      <c r="K7563" s="52" t="s">
        <v>437</v>
      </c>
      <c r="L7563" s="52">
        <v>1</v>
      </c>
      <c r="M7563" s="52" t="s">
        <v>44</v>
      </c>
      <c r="N7563" s="52" t="s">
        <v>180</v>
      </c>
      <c r="O7563" s="52" t="s">
        <v>1534</v>
      </c>
      <c r="Q7563" s="52" t="s">
        <v>1547</v>
      </c>
      <c r="S7563" s="52">
        <v>201602</v>
      </c>
      <c r="T7563" s="52" t="s">
        <v>47</v>
      </c>
      <c r="U7563" s="54">
        <v>0</v>
      </c>
      <c r="V7563" s="54">
        <v>-2111.0300000000002</v>
      </c>
      <c r="X7563" s="52">
        <v>618695</v>
      </c>
      <c r="Z7563" s="52" t="s">
        <v>48</v>
      </c>
      <c r="AA7563" s="52" t="s">
        <v>2481</v>
      </c>
      <c r="AB7563" s="52" t="s">
        <v>42</v>
      </c>
      <c r="AC7563" s="52" t="s">
        <v>3598</v>
      </c>
      <c r="AD7563" s="52" t="s">
        <v>51</v>
      </c>
    </row>
    <row r="7564" spans="1:30" x14ac:dyDescent="0.25">
      <c r="A7564" s="52" t="s">
        <v>35</v>
      </c>
      <c r="B7564" s="52">
        <v>1</v>
      </c>
      <c r="C7564" s="52">
        <v>21</v>
      </c>
      <c r="D7564" s="52">
        <v>908</v>
      </c>
      <c r="E7564" s="52" t="s">
        <v>215</v>
      </c>
      <c r="F7564" s="52" t="s">
        <v>216</v>
      </c>
      <c r="G7564" s="52">
        <v>20</v>
      </c>
      <c r="H7564" s="52">
        <v>20</v>
      </c>
      <c r="I7564" s="52" t="s">
        <v>42</v>
      </c>
      <c r="J7564" s="52" t="s">
        <v>437</v>
      </c>
      <c r="K7564" s="52" t="s">
        <v>437</v>
      </c>
      <c r="L7564" s="52">
        <v>1</v>
      </c>
      <c r="M7564" s="52" t="s">
        <v>44</v>
      </c>
      <c r="N7564" s="52" t="s">
        <v>150</v>
      </c>
      <c r="O7564" s="52" t="s">
        <v>1534</v>
      </c>
      <c r="Q7564" s="52" t="s">
        <v>1543</v>
      </c>
      <c r="S7564" s="52">
        <v>201602</v>
      </c>
      <c r="T7564" s="52" t="s">
        <v>47</v>
      </c>
      <c r="U7564" s="54">
        <v>0</v>
      </c>
      <c r="V7564" s="54">
        <v>-772.47</v>
      </c>
      <c r="X7564" s="52">
        <v>618696</v>
      </c>
      <c r="Z7564" s="52" t="s">
        <v>48</v>
      </c>
      <c r="AA7564" s="52" t="s">
        <v>2481</v>
      </c>
      <c r="AB7564" s="52" t="s">
        <v>42</v>
      </c>
      <c r="AC7564" s="52" t="s">
        <v>3598</v>
      </c>
      <c r="AD7564" s="52" t="s">
        <v>51</v>
      </c>
    </row>
    <row r="7565" spans="1:30" x14ac:dyDescent="0.25">
      <c r="A7565" s="52" t="s">
        <v>35</v>
      </c>
      <c r="B7565" s="52">
        <v>1</v>
      </c>
      <c r="C7565" s="52">
        <v>21</v>
      </c>
      <c r="D7565" s="52">
        <v>908</v>
      </c>
      <c r="E7565" s="52" t="s">
        <v>215</v>
      </c>
      <c r="F7565" s="52" t="s">
        <v>216</v>
      </c>
      <c r="G7565" s="52">
        <v>20</v>
      </c>
      <c r="H7565" s="52">
        <v>20</v>
      </c>
      <c r="I7565" s="52" t="s">
        <v>42</v>
      </c>
      <c r="J7565" s="52" t="s">
        <v>237</v>
      </c>
      <c r="K7565" s="52" t="s">
        <v>237</v>
      </c>
      <c r="L7565" s="52">
        <v>1</v>
      </c>
      <c r="M7565" s="52" t="s">
        <v>44</v>
      </c>
      <c r="N7565" s="52" t="s">
        <v>180</v>
      </c>
      <c r="O7565" s="52" t="s">
        <v>1534</v>
      </c>
      <c r="Q7565" s="52" t="s">
        <v>1544</v>
      </c>
      <c r="S7565" s="52">
        <v>201602</v>
      </c>
      <c r="T7565" s="52" t="s">
        <v>47</v>
      </c>
      <c r="U7565" s="54">
        <v>0</v>
      </c>
      <c r="V7565" s="54">
        <v>-72704</v>
      </c>
      <c r="Z7565" s="52" t="s">
        <v>48</v>
      </c>
      <c r="AA7565" s="52" t="s">
        <v>2481</v>
      </c>
      <c r="AB7565" s="52" t="s">
        <v>42</v>
      </c>
      <c r="AC7565" s="52" t="s">
        <v>3628</v>
      </c>
      <c r="AD7565" s="52" t="s">
        <v>51</v>
      </c>
    </row>
    <row r="7566" spans="1:30" x14ac:dyDescent="0.25">
      <c r="A7566" s="52" t="s">
        <v>35</v>
      </c>
      <c r="B7566" s="52">
        <v>1</v>
      </c>
      <c r="C7566" s="52">
        <v>21</v>
      </c>
      <c r="D7566" s="52">
        <v>908</v>
      </c>
      <c r="E7566" s="52" t="s">
        <v>215</v>
      </c>
      <c r="F7566" s="52" t="s">
        <v>216</v>
      </c>
      <c r="G7566" s="52">
        <v>20</v>
      </c>
      <c r="H7566" s="52">
        <v>20</v>
      </c>
      <c r="I7566" s="52" t="s">
        <v>42</v>
      </c>
      <c r="J7566" s="52" t="s">
        <v>237</v>
      </c>
      <c r="K7566" s="52" t="s">
        <v>237</v>
      </c>
      <c r="L7566" s="52">
        <v>1</v>
      </c>
      <c r="M7566" s="52" t="s">
        <v>44</v>
      </c>
      <c r="N7566" s="52" t="s">
        <v>150</v>
      </c>
      <c r="O7566" s="52" t="s">
        <v>1534</v>
      </c>
      <c r="Q7566" s="52" t="s">
        <v>1544</v>
      </c>
      <c r="S7566" s="52">
        <v>201602</v>
      </c>
      <c r="T7566" s="52" t="s">
        <v>47</v>
      </c>
      <c r="U7566" s="54">
        <v>0</v>
      </c>
      <c r="V7566" s="54">
        <v>-1471.77</v>
      </c>
      <c r="Z7566" s="52" t="s">
        <v>48</v>
      </c>
      <c r="AA7566" s="52" t="s">
        <v>2481</v>
      </c>
      <c r="AB7566" s="52" t="s">
        <v>42</v>
      </c>
      <c r="AC7566" s="52" t="s">
        <v>3628</v>
      </c>
      <c r="AD7566" s="52" t="s">
        <v>51</v>
      </c>
    </row>
    <row r="7567" spans="1:30" x14ac:dyDescent="0.25">
      <c r="A7567" s="52" t="s">
        <v>35</v>
      </c>
      <c r="B7567" s="52">
        <v>1</v>
      </c>
      <c r="C7567" s="52">
        <v>21</v>
      </c>
      <c r="D7567" s="52">
        <v>908</v>
      </c>
      <c r="E7567" s="52" t="s">
        <v>215</v>
      </c>
      <c r="F7567" s="52" t="s">
        <v>216</v>
      </c>
      <c r="G7567" s="52">
        <v>20</v>
      </c>
      <c r="H7567" s="52">
        <v>20</v>
      </c>
      <c r="I7567" s="52" t="s">
        <v>42</v>
      </c>
      <c r="J7567" s="52" t="s">
        <v>237</v>
      </c>
      <c r="K7567" s="52" t="s">
        <v>237</v>
      </c>
      <c r="L7567" s="52">
        <v>1</v>
      </c>
      <c r="M7567" s="52" t="s">
        <v>44</v>
      </c>
      <c r="N7567" s="52" t="s">
        <v>180</v>
      </c>
      <c r="O7567" s="52" t="s">
        <v>1534</v>
      </c>
      <c r="Q7567" s="52" t="s">
        <v>1544</v>
      </c>
      <c r="S7567" s="52">
        <v>201602</v>
      </c>
      <c r="T7567" s="52" t="s">
        <v>52</v>
      </c>
      <c r="U7567" s="54">
        <v>0</v>
      </c>
      <c r="V7567" s="54">
        <v>8025</v>
      </c>
      <c r="Z7567" s="52" t="s">
        <v>48</v>
      </c>
      <c r="AA7567" s="52" t="s">
        <v>2481</v>
      </c>
      <c r="AB7567" s="52" t="s">
        <v>42</v>
      </c>
      <c r="AC7567" s="52" t="s">
        <v>3629</v>
      </c>
      <c r="AD7567" s="52" t="s">
        <v>51</v>
      </c>
    </row>
    <row r="7568" spans="1:30" x14ac:dyDescent="0.25">
      <c r="A7568" s="52" t="s">
        <v>35</v>
      </c>
      <c r="B7568" s="52">
        <v>1</v>
      </c>
      <c r="C7568" s="52">
        <v>21</v>
      </c>
      <c r="D7568" s="52">
        <v>908</v>
      </c>
      <c r="E7568" s="52" t="s">
        <v>122</v>
      </c>
      <c r="F7568" s="52" t="s">
        <v>123</v>
      </c>
      <c r="G7568" s="52">
        <v>20</v>
      </c>
      <c r="H7568" s="52">
        <v>20</v>
      </c>
      <c r="I7568" s="52" t="s">
        <v>42</v>
      </c>
      <c r="J7568" s="52" t="s">
        <v>283</v>
      </c>
      <c r="K7568" s="52" t="s">
        <v>283</v>
      </c>
      <c r="L7568" s="52">
        <v>1</v>
      </c>
      <c r="M7568" s="52" t="s">
        <v>44</v>
      </c>
      <c r="N7568" s="52" t="s">
        <v>150</v>
      </c>
      <c r="O7568" s="52" t="s">
        <v>1534</v>
      </c>
      <c r="Q7568" s="52" t="s">
        <v>1539</v>
      </c>
      <c r="S7568" s="52">
        <v>201602</v>
      </c>
      <c r="T7568" s="52" t="s">
        <v>47</v>
      </c>
      <c r="U7568" s="54">
        <v>0</v>
      </c>
      <c r="V7568" s="54">
        <v>-50389.5</v>
      </c>
      <c r="X7568" s="52">
        <v>618938</v>
      </c>
      <c r="Z7568" s="52" t="s">
        <v>48</v>
      </c>
      <c r="AA7568" s="52" t="s">
        <v>2481</v>
      </c>
      <c r="AB7568" s="52" t="s">
        <v>42</v>
      </c>
      <c r="AC7568" s="52" t="s">
        <v>3598</v>
      </c>
      <c r="AD7568" s="52" t="s">
        <v>51</v>
      </c>
    </row>
    <row r="7569" spans="1:32" x14ac:dyDescent="0.25">
      <c r="A7569" s="52" t="s">
        <v>35</v>
      </c>
      <c r="B7569" s="52">
        <v>1</v>
      </c>
      <c r="C7569" s="52">
        <v>21</v>
      </c>
      <c r="D7569" s="52">
        <v>908</v>
      </c>
      <c r="E7569" s="52" t="s">
        <v>122</v>
      </c>
      <c r="F7569" s="52" t="s">
        <v>123</v>
      </c>
      <c r="G7569" s="52">
        <v>20</v>
      </c>
      <c r="H7569" s="52">
        <v>20</v>
      </c>
      <c r="I7569" s="52" t="s">
        <v>42</v>
      </c>
      <c r="J7569" s="52" t="s">
        <v>285</v>
      </c>
      <c r="K7569" s="52" t="s">
        <v>285</v>
      </c>
      <c r="L7569" s="52">
        <v>1</v>
      </c>
      <c r="M7569" s="52" t="s">
        <v>44</v>
      </c>
      <c r="N7569" s="52" t="s">
        <v>150</v>
      </c>
      <c r="O7569" s="52" t="s">
        <v>1534</v>
      </c>
      <c r="Q7569" s="52" t="s">
        <v>287</v>
      </c>
      <c r="S7569" s="52">
        <v>201602</v>
      </c>
      <c r="T7569" s="52" t="s">
        <v>47</v>
      </c>
      <c r="U7569" s="54">
        <v>0</v>
      </c>
      <c r="V7569" s="54">
        <v>-43485</v>
      </c>
      <c r="X7569" s="52">
        <v>618936</v>
      </c>
      <c r="Z7569" s="52" t="s">
        <v>48</v>
      </c>
      <c r="AA7569" s="52" t="s">
        <v>2481</v>
      </c>
      <c r="AB7569" s="52" t="s">
        <v>42</v>
      </c>
      <c r="AC7569" s="52" t="s">
        <v>3598</v>
      </c>
      <c r="AD7569" s="52" t="s">
        <v>51</v>
      </c>
    </row>
    <row r="7570" spans="1:32" x14ac:dyDescent="0.25">
      <c r="A7570" s="52" t="s">
        <v>35</v>
      </c>
      <c r="B7570" s="52">
        <v>1</v>
      </c>
      <c r="C7570" s="52">
        <v>21</v>
      </c>
      <c r="D7570" s="52">
        <v>908</v>
      </c>
      <c r="E7570" s="52" t="s">
        <v>122</v>
      </c>
      <c r="F7570" s="52" t="s">
        <v>123</v>
      </c>
      <c r="G7570" s="52">
        <v>20</v>
      </c>
      <c r="H7570" s="52">
        <v>20</v>
      </c>
      <c r="I7570" s="52" t="s">
        <v>42</v>
      </c>
      <c r="J7570" s="52" t="s">
        <v>125</v>
      </c>
      <c r="K7570" s="52" t="s">
        <v>125</v>
      </c>
      <c r="L7570" s="52">
        <v>1</v>
      </c>
      <c r="M7570" s="52" t="s">
        <v>44</v>
      </c>
      <c r="N7570" s="52" t="s">
        <v>131</v>
      </c>
      <c r="O7570" s="52" t="s">
        <v>127</v>
      </c>
      <c r="P7570" s="52" t="s">
        <v>1896</v>
      </c>
      <c r="Q7570" s="52" t="s">
        <v>3439</v>
      </c>
      <c r="R7570" s="52">
        <v>2658406</v>
      </c>
      <c r="S7570" s="52">
        <v>201602</v>
      </c>
      <c r="T7570" s="52" t="s">
        <v>47</v>
      </c>
      <c r="U7570" s="54">
        <v>0</v>
      </c>
      <c r="V7570" s="54">
        <v>-1370.85</v>
      </c>
      <c r="W7570" s="52" t="s">
        <v>42</v>
      </c>
      <c r="X7570" s="52" t="s">
        <v>42</v>
      </c>
      <c r="Z7570" s="52" t="s">
        <v>48</v>
      </c>
      <c r="AA7570" s="52" t="s">
        <v>144</v>
      </c>
      <c r="AB7570" s="52" t="s">
        <v>42</v>
      </c>
      <c r="AC7570" s="52" t="s">
        <v>3652</v>
      </c>
      <c r="AD7570" s="52" t="s">
        <v>146</v>
      </c>
      <c r="AF7570" s="52">
        <v>67674</v>
      </c>
    </row>
    <row r="7571" spans="1:32" x14ac:dyDescent="0.25">
      <c r="A7571" s="52" t="s">
        <v>35</v>
      </c>
      <c r="B7571" s="52">
        <v>1</v>
      </c>
      <c r="C7571" s="52">
        <v>21</v>
      </c>
      <c r="D7571" s="52">
        <v>908</v>
      </c>
      <c r="E7571" s="52" t="s">
        <v>122</v>
      </c>
      <c r="F7571" s="52" t="s">
        <v>123</v>
      </c>
      <c r="G7571" s="52">
        <v>20</v>
      </c>
      <c r="H7571" s="52">
        <v>20</v>
      </c>
      <c r="I7571" s="52" t="s">
        <v>42</v>
      </c>
      <c r="J7571" s="52" t="s">
        <v>125</v>
      </c>
      <c r="K7571" s="52" t="s">
        <v>125</v>
      </c>
      <c r="L7571" s="52">
        <v>1</v>
      </c>
      <c r="M7571" s="52" t="s">
        <v>44</v>
      </c>
      <c r="N7571" s="52" t="s">
        <v>131</v>
      </c>
      <c r="O7571" s="52" t="s">
        <v>127</v>
      </c>
      <c r="P7571" s="52" t="s">
        <v>1896</v>
      </c>
      <c r="Q7571" s="52" t="s">
        <v>3439</v>
      </c>
      <c r="R7571" s="52">
        <v>2658406</v>
      </c>
      <c r="S7571" s="52">
        <v>201602</v>
      </c>
      <c r="T7571" s="52" t="s">
        <v>47</v>
      </c>
      <c r="U7571" s="54">
        <v>0</v>
      </c>
      <c r="V7571" s="54">
        <v>-716.3</v>
      </c>
      <c r="W7571" s="52" t="s">
        <v>42</v>
      </c>
      <c r="X7571" s="52" t="s">
        <v>42</v>
      </c>
      <c r="Z7571" s="52" t="s">
        <v>48</v>
      </c>
      <c r="AA7571" s="52" t="s">
        <v>144</v>
      </c>
      <c r="AB7571" s="52" t="s">
        <v>42</v>
      </c>
      <c r="AC7571" s="52" t="s">
        <v>3652</v>
      </c>
      <c r="AD7571" s="52" t="s">
        <v>146</v>
      </c>
      <c r="AF7571" s="52">
        <v>67674</v>
      </c>
    </row>
    <row r="7572" spans="1:32" x14ac:dyDescent="0.25">
      <c r="A7572" s="52" t="s">
        <v>35</v>
      </c>
      <c r="B7572" s="52">
        <v>1</v>
      </c>
      <c r="C7572" s="52">
        <v>21</v>
      </c>
      <c r="D7572" s="52">
        <v>908</v>
      </c>
      <c r="E7572" s="52" t="s">
        <v>122</v>
      </c>
      <c r="F7572" s="52" t="s">
        <v>123</v>
      </c>
      <c r="G7572" s="52">
        <v>20</v>
      </c>
      <c r="H7572" s="52">
        <v>20</v>
      </c>
      <c r="I7572" s="52" t="s">
        <v>42</v>
      </c>
      <c r="J7572" s="52" t="s">
        <v>140</v>
      </c>
      <c r="K7572" s="52" t="s">
        <v>140</v>
      </c>
      <c r="L7572" s="52">
        <v>1</v>
      </c>
      <c r="M7572" s="52" t="s">
        <v>44</v>
      </c>
      <c r="N7572" s="52" t="s">
        <v>150</v>
      </c>
      <c r="O7572" s="52" t="s">
        <v>42</v>
      </c>
      <c r="P7572" s="52" t="s">
        <v>690</v>
      </c>
      <c r="Q7572" s="52" t="s">
        <v>2710</v>
      </c>
      <c r="R7572" s="52">
        <v>2659974</v>
      </c>
      <c r="S7572" s="52">
        <v>201602</v>
      </c>
      <c r="T7572" s="52" t="s">
        <v>52</v>
      </c>
      <c r="U7572" s="54">
        <v>14849.17</v>
      </c>
      <c r="V7572" s="54">
        <v>14849.17</v>
      </c>
      <c r="W7572" s="52" t="s">
        <v>340</v>
      </c>
      <c r="X7572" s="52">
        <v>718407</v>
      </c>
      <c r="Z7572" s="52" t="s">
        <v>48</v>
      </c>
      <c r="AA7572" s="52" t="s">
        <v>315</v>
      </c>
      <c r="AB7572" s="52" t="s">
        <v>42</v>
      </c>
      <c r="AC7572" s="52" t="s">
        <v>3653</v>
      </c>
      <c r="AD7572" s="52" t="s">
        <v>146</v>
      </c>
      <c r="AF7572" s="52">
        <v>16347</v>
      </c>
    </row>
    <row r="7573" spans="1:32" x14ac:dyDescent="0.25">
      <c r="A7573" s="52" t="s">
        <v>35</v>
      </c>
      <c r="B7573" s="52">
        <v>1</v>
      </c>
      <c r="C7573" s="52">
        <v>21</v>
      </c>
      <c r="D7573" s="52">
        <v>908</v>
      </c>
      <c r="E7573" s="52" t="s">
        <v>122</v>
      </c>
      <c r="F7573" s="52" t="s">
        <v>123</v>
      </c>
      <c r="G7573" s="52">
        <v>20</v>
      </c>
      <c r="H7573" s="52">
        <v>20</v>
      </c>
      <c r="I7573" s="52" t="s">
        <v>42</v>
      </c>
      <c r="J7573" s="52" t="s">
        <v>500</v>
      </c>
      <c r="K7573" s="52" t="s">
        <v>500</v>
      </c>
      <c r="L7573" s="52">
        <v>1</v>
      </c>
      <c r="M7573" s="52" t="s">
        <v>44</v>
      </c>
      <c r="N7573" s="52" t="s">
        <v>162</v>
      </c>
      <c r="O7573" s="52" t="s">
        <v>42</v>
      </c>
      <c r="P7573" s="52" t="s">
        <v>808</v>
      </c>
      <c r="Q7573" s="52" t="s">
        <v>1789</v>
      </c>
      <c r="R7573" s="52">
        <v>2658725</v>
      </c>
      <c r="S7573" s="52">
        <v>201602</v>
      </c>
      <c r="T7573" s="52" t="s">
        <v>52</v>
      </c>
      <c r="U7573" s="54">
        <v>9552.68</v>
      </c>
      <c r="V7573" s="54">
        <v>9552.68</v>
      </c>
      <c r="W7573" s="52" t="s">
        <v>340</v>
      </c>
      <c r="X7573" s="52">
        <v>634553</v>
      </c>
      <c r="Z7573" s="52" t="s">
        <v>48</v>
      </c>
      <c r="AA7573" s="52" t="s">
        <v>315</v>
      </c>
      <c r="AB7573" s="52" t="s">
        <v>42</v>
      </c>
      <c r="AC7573" s="52" t="s">
        <v>3656</v>
      </c>
      <c r="AD7573" s="52" t="s">
        <v>146</v>
      </c>
      <c r="AF7573" s="52">
        <v>64877</v>
      </c>
    </row>
    <row r="7574" spans="1:32" x14ac:dyDescent="0.25">
      <c r="A7574" s="52" t="s">
        <v>35</v>
      </c>
      <c r="B7574" s="52">
        <v>1</v>
      </c>
      <c r="C7574" s="52">
        <v>21</v>
      </c>
      <c r="D7574" s="52">
        <v>908</v>
      </c>
      <c r="E7574" s="52" t="s">
        <v>122</v>
      </c>
      <c r="F7574" s="52" t="s">
        <v>123</v>
      </c>
      <c r="G7574" s="52">
        <v>20</v>
      </c>
      <c r="H7574" s="52">
        <v>20</v>
      </c>
      <c r="I7574" s="52" t="s">
        <v>42</v>
      </c>
      <c r="J7574" s="52" t="s">
        <v>174</v>
      </c>
      <c r="K7574" s="52" t="s">
        <v>174</v>
      </c>
      <c r="L7574" s="52">
        <v>1</v>
      </c>
      <c r="M7574" s="52" t="s">
        <v>44</v>
      </c>
      <c r="N7574" s="52" t="s">
        <v>180</v>
      </c>
      <c r="O7574" s="52" t="s">
        <v>42</v>
      </c>
      <c r="P7574" s="52" t="s">
        <v>522</v>
      </c>
      <c r="Q7574" s="52" t="s">
        <v>523</v>
      </c>
      <c r="R7574" s="52">
        <v>2659269</v>
      </c>
      <c r="S7574" s="52">
        <v>201602</v>
      </c>
      <c r="T7574" s="52" t="s">
        <v>52</v>
      </c>
      <c r="U7574" s="54">
        <v>559406.56000000006</v>
      </c>
      <c r="V7574" s="54">
        <v>559406.56000000006</v>
      </c>
      <c r="W7574" s="52" t="s">
        <v>340</v>
      </c>
      <c r="X7574" s="52">
        <v>604438</v>
      </c>
      <c r="Z7574" s="52" t="s">
        <v>48</v>
      </c>
      <c r="AA7574" s="52" t="s">
        <v>315</v>
      </c>
      <c r="AB7574" s="52" t="s">
        <v>42</v>
      </c>
      <c r="AC7574" s="52" t="s">
        <v>3659</v>
      </c>
      <c r="AD7574" s="52" t="s">
        <v>146</v>
      </c>
      <c r="AF7574" s="52">
        <v>26141</v>
      </c>
    </row>
    <row r="7575" spans="1:32" x14ac:dyDescent="0.25">
      <c r="A7575" s="52" t="s">
        <v>35</v>
      </c>
      <c r="B7575" s="52">
        <v>1</v>
      </c>
      <c r="C7575" s="52">
        <v>21</v>
      </c>
      <c r="D7575" s="52">
        <v>908</v>
      </c>
      <c r="E7575" s="52" t="s">
        <v>122</v>
      </c>
      <c r="F7575" s="52" t="s">
        <v>123</v>
      </c>
      <c r="G7575" s="52">
        <v>20</v>
      </c>
      <c r="H7575" s="52">
        <v>20</v>
      </c>
      <c r="I7575" s="52" t="s">
        <v>42</v>
      </c>
      <c r="J7575" s="52" t="s">
        <v>182</v>
      </c>
      <c r="K7575" s="52" t="s">
        <v>182</v>
      </c>
      <c r="L7575" s="52">
        <v>1</v>
      </c>
      <c r="M7575" s="52" t="s">
        <v>44</v>
      </c>
      <c r="N7575" s="52" t="s">
        <v>180</v>
      </c>
      <c r="O7575" s="52" t="s">
        <v>42</v>
      </c>
      <c r="P7575" s="52" t="s">
        <v>522</v>
      </c>
      <c r="Q7575" s="52" t="s">
        <v>530</v>
      </c>
      <c r="R7575" s="52">
        <v>2659269</v>
      </c>
      <c r="S7575" s="52">
        <v>201602</v>
      </c>
      <c r="T7575" s="52" t="s">
        <v>52</v>
      </c>
      <c r="U7575" s="54">
        <v>1229662.19</v>
      </c>
      <c r="V7575" s="54">
        <v>1229662.19</v>
      </c>
      <c r="W7575" s="52" t="s">
        <v>340</v>
      </c>
      <c r="X7575" s="52">
        <v>604438</v>
      </c>
      <c r="Z7575" s="52" t="s">
        <v>48</v>
      </c>
      <c r="AA7575" s="52" t="s">
        <v>315</v>
      </c>
      <c r="AB7575" s="52" t="s">
        <v>42</v>
      </c>
      <c r="AC7575" s="52" t="s">
        <v>3659</v>
      </c>
      <c r="AD7575" s="52" t="s">
        <v>146</v>
      </c>
      <c r="AF7575" s="52">
        <v>26141</v>
      </c>
    </row>
    <row r="7576" spans="1:32" x14ac:dyDescent="0.25">
      <c r="A7576" s="52" t="s">
        <v>35</v>
      </c>
      <c r="B7576" s="52">
        <v>1</v>
      </c>
      <c r="C7576" s="52">
        <v>21</v>
      </c>
      <c r="D7576" s="52">
        <v>908</v>
      </c>
      <c r="E7576" s="52" t="s">
        <v>122</v>
      </c>
      <c r="F7576" s="52" t="s">
        <v>123</v>
      </c>
      <c r="G7576" s="52">
        <v>20</v>
      </c>
      <c r="H7576" s="52">
        <v>20</v>
      </c>
      <c r="I7576" s="52" t="s">
        <v>42</v>
      </c>
      <c r="J7576" s="52" t="s">
        <v>652</v>
      </c>
      <c r="K7576" s="52" t="s">
        <v>652</v>
      </c>
      <c r="L7576" s="52">
        <v>1</v>
      </c>
      <c r="M7576" s="52" t="s">
        <v>44</v>
      </c>
      <c r="N7576" s="52" t="s">
        <v>180</v>
      </c>
      <c r="O7576" s="52" t="s">
        <v>42</v>
      </c>
      <c r="P7576" s="52" t="s">
        <v>522</v>
      </c>
      <c r="Q7576" s="52" t="s">
        <v>960</v>
      </c>
      <c r="R7576" s="52">
        <v>2659269</v>
      </c>
      <c r="S7576" s="52">
        <v>201602</v>
      </c>
      <c r="T7576" s="52" t="s">
        <v>52</v>
      </c>
      <c r="U7576" s="54">
        <v>738460.61</v>
      </c>
      <c r="V7576" s="54">
        <v>738460.61</v>
      </c>
      <c r="W7576" s="52" t="s">
        <v>340</v>
      </c>
      <c r="X7576" s="52">
        <v>604438</v>
      </c>
      <c r="Z7576" s="52" t="s">
        <v>48</v>
      </c>
      <c r="AA7576" s="52" t="s">
        <v>315</v>
      </c>
      <c r="AB7576" s="52" t="s">
        <v>42</v>
      </c>
      <c r="AC7576" s="52" t="s">
        <v>3659</v>
      </c>
      <c r="AD7576" s="52" t="s">
        <v>146</v>
      </c>
      <c r="AF7576" s="52">
        <v>26141</v>
      </c>
    </row>
    <row r="7577" spans="1:32" x14ac:dyDescent="0.25">
      <c r="A7577" s="52" t="s">
        <v>35</v>
      </c>
      <c r="B7577" s="52">
        <v>1</v>
      </c>
      <c r="C7577" s="52">
        <v>21</v>
      </c>
      <c r="D7577" s="52">
        <v>908</v>
      </c>
      <c r="E7577" s="52" t="s">
        <v>122</v>
      </c>
      <c r="F7577" s="52" t="s">
        <v>123</v>
      </c>
      <c r="G7577" s="52">
        <v>20</v>
      </c>
      <c r="H7577" s="52">
        <v>20</v>
      </c>
      <c r="I7577" s="52" t="s">
        <v>42</v>
      </c>
      <c r="J7577" s="52" t="s">
        <v>532</v>
      </c>
      <c r="K7577" s="52" t="s">
        <v>532</v>
      </c>
      <c r="L7577" s="52">
        <v>1</v>
      </c>
      <c r="M7577" s="52" t="s">
        <v>44</v>
      </c>
      <c r="N7577" s="52" t="s">
        <v>180</v>
      </c>
      <c r="O7577" s="52" t="s">
        <v>42</v>
      </c>
      <c r="P7577" s="52" t="s">
        <v>522</v>
      </c>
      <c r="Q7577" s="52" t="s">
        <v>733</v>
      </c>
      <c r="R7577" s="52">
        <v>2659269</v>
      </c>
      <c r="S7577" s="52">
        <v>201602</v>
      </c>
      <c r="T7577" s="52" t="s">
        <v>52</v>
      </c>
      <c r="U7577" s="54">
        <v>480612.07</v>
      </c>
      <c r="V7577" s="54">
        <v>480612.07</v>
      </c>
      <c r="W7577" s="52" t="s">
        <v>340</v>
      </c>
      <c r="X7577" s="52">
        <v>604438</v>
      </c>
      <c r="Z7577" s="52" t="s">
        <v>48</v>
      </c>
      <c r="AA7577" s="52" t="s">
        <v>315</v>
      </c>
      <c r="AB7577" s="52" t="s">
        <v>42</v>
      </c>
      <c r="AC7577" s="52" t="s">
        <v>3659</v>
      </c>
      <c r="AD7577" s="52" t="s">
        <v>146</v>
      </c>
      <c r="AF7577" s="52">
        <v>26141</v>
      </c>
    </row>
    <row r="7578" spans="1:32" x14ac:dyDescent="0.25">
      <c r="A7578" s="52" t="s">
        <v>35</v>
      </c>
      <c r="B7578" s="52">
        <v>1</v>
      </c>
      <c r="C7578" s="52">
        <v>21</v>
      </c>
      <c r="D7578" s="52">
        <v>908</v>
      </c>
      <c r="E7578" s="52" t="s">
        <v>122</v>
      </c>
      <c r="F7578" s="52" t="s">
        <v>123</v>
      </c>
      <c r="G7578" s="52">
        <v>20</v>
      </c>
      <c r="H7578" s="52">
        <v>20</v>
      </c>
      <c r="I7578" s="52" t="s">
        <v>42</v>
      </c>
      <c r="J7578" s="52" t="s">
        <v>190</v>
      </c>
      <c r="K7578" s="52" t="s">
        <v>190</v>
      </c>
      <c r="L7578" s="52">
        <v>1</v>
      </c>
      <c r="M7578" s="52" t="s">
        <v>44</v>
      </c>
      <c r="N7578" s="52" t="s">
        <v>150</v>
      </c>
      <c r="O7578" s="52" t="s">
        <v>42</v>
      </c>
      <c r="P7578" s="52" t="s">
        <v>522</v>
      </c>
      <c r="Q7578" s="52" t="s">
        <v>539</v>
      </c>
      <c r="R7578" s="52">
        <v>2659269</v>
      </c>
      <c r="S7578" s="52">
        <v>201602</v>
      </c>
      <c r="T7578" s="52" t="s">
        <v>52</v>
      </c>
      <c r="U7578" s="54">
        <v>750000</v>
      </c>
      <c r="V7578" s="54">
        <v>750000</v>
      </c>
      <c r="W7578" s="52" t="s">
        <v>340</v>
      </c>
      <c r="X7578" s="52">
        <v>604438</v>
      </c>
      <c r="Z7578" s="52" t="s">
        <v>48</v>
      </c>
      <c r="AA7578" s="52" t="s">
        <v>315</v>
      </c>
      <c r="AB7578" s="52" t="s">
        <v>42</v>
      </c>
      <c r="AC7578" s="52" t="s">
        <v>3659</v>
      </c>
      <c r="AD7578" s="52" t="s">
        <v>146</v>
      </c>
      <c r="AF7578" s="52">
        <v>26141</v>
      </c>
    </row>
    <row r="7579" spans="1:32" x14ac:dyDescent="0.25">
      <c r="A7579" s="52" t="s">
        <v>35</v>
      </c>
      <c r="B7579" s="52">
        <v>1</v>
      </c>
      <c r="C7579" s="52">
        <v>21</v>
      </c>
      <c r="D7579" s="52">
        <v>908</v>
      </c>
      <c r="E7579" s="52" t="s">
        <v>122</v>
      </c>
      <c r="F7579" s="52" t="s">
        <v>123</v>
      </c>
      <c r="G7579" s="52">
        <v>20</v>
      </c>
      <c r="H7579" s="52">
        <v>20</v>
      </c>
      <c r="I7579" s="52" t="s">
        <v>42</v>
      </c>
      <c r="J7579" s="52" t="s">
        <v>190</v>
      </c>
      <c r="K7579" s="52" t="s">
        <v>190</v>
      </c>
      <c r="L7579" s="52">
        <v>1</v>
      </c>
      <c r="M7579" s="52" t="s">
        <v>44</v>
      </c>
      <c r="N7579" s="52" t="s">
        <v>131</v>
      </c>
      <c r="O7579" s="52" t="s">
        <v>198</v>
      </c>
      <c r="P7579" s="52" t="s">
        <v>369</v>
      </c>
      <c r="Q7579" s="52" t="s">
        <v>3662</v>
      </c>
      <c r="R7579" s="52">
        <v>2668262</v>
      </c>
      <c r="S7579" s="52">
        <v>201602</v>
      </c>
      <c r="T7579" s="52" t="s">
        <v>52</v>
      </c>
      <c r="U7579" s="54">
        <v>0</v>
      </c>
      <c r="V7579" s="54">
        <v>115</v>
      </c>
      <c r="W7579" s="52" t="s">
        <v>42</v>
      </c>
      <c r="X7579" s="52" t="s">
        <v>42</v>
      </c>
      <c r="Z7579" s="52" t="s">
        <v>48</v>
      </c>
      <c r="AA7579" s="52" t="s">
        <v>144</v>
      </c>
      <c r="AB7579" s="52" t="s">
        <v>42</v>
      </c>
      <c r="AC7579" s="52" t="s">
        <v>3663</v>
      </c>
      <c r="AD7579" s="52" t="s">
        <v>146</v>
      </c>
      <c r="AF7579" s="52">
        <v>54507</v>
      </c>
    </row>
    <row r="7580" spans="1:32" x14ac:dyDescent="0.25">
      <c r="A7580" s="52" t="s">
        <v>35</v>
      </c>
      <c r="B7580" s="52">
        <v>1</v>
      </c>
      <c r="C7580" s="52">
        <v>21</v>
      </c>
      <c r="D7580" s="52">
        <v>908</v>
      </c>
      <c r="E7580" s="52" t="s">
        <v>122</v>
      </c>
      <c r="F7580" s="52" t="s">
        <v>123</v>
      </c>
      <c r="G7580" s="52">
        <v>20</v>
      </c>
      <c r="H7580" s="52">
        <v>20</v>
      </c>
      <c r="I7580" s="52" t="s">
        <v>42</v>
      </c>
      <c r="J7580" s="52" t="s">
        <v>190</v>
      </c>
      <c r="K7580" s="52" t="s">
        <v>190</v>
      </c>
      <c r="L7580" s="52">
        <v>1</v>
      </c>
      <c r="M7580" s="52" t="s">
        <v>44</v>
      </c>
      <c r="N7580" s="52" t="s">
        <v>131</v>
      </c>
      <c r="O7580" s="52" t="s">
        <v>198</v>
      </c>
      <c r="P7580" s="52" t="s">
        <v>369</v>
      </c>
      <c r="Q7580" s="52" t="s">
        <v>3664</v>
      </c>
      <c r="R7580" s="52">
        <v>2668262</v>
      </c>
      <c r="S7580" s="52">
        <v>201602</v>
      </c>
      <c r="T7580" s="52" t="s">
        <v>52</v>
      </c>
      <c r="U7580" s="54">
        <v>0</v>
      </c>
      <c r="V7580" s="54">
        <v>115</v>
      </c>
      <c r="W7580" s="52" t="s">
        <v>42</v>
      </c>
      <c r="X7580" s="52" t="s">
        <v>42</v>
      </c>
      <c r="Z7580" s="52" t="s">
        <v>48</v>
      </c>
      <c r="AA7580" s="52" t="s">
        <v>144</v>
      </c>
      <c r="AB7580" s="52" t="s">
        <v>42</v>
      </c>
      <c r="AC7580" s="52" t="s">
        <v>3663</v>
      </c>
      <c r="AD7580" s="52" t="s">
        <v>146</v>
      </c>
      <c r="AF7580" s="52">
        <v>54507</v>
      </c>
    </row>
    <row r="7581" spans="1:32" x14ac:dyDescent="0.25">
      <c r="A7581" s="52" t="s">
        <v>35</v>
      </c>
      <c r="B7581" s="52">
        <v>1</v>
      </c>
      <c r="C7581" s="52">
        <v>21</v>
      </c>
      <c r="D7581" s="52">
        <v>908</v>
      </c>
      <c r="E7581" s="52" t="s">
        <v>215</v>
      </c>
      <c r="F7581" s="52" t="s">
        <v>216</v>
      </c>
      <c r="G7581" s="52">
        <v>20</v>
      </c>
      <c r="H7581" s="52">
        <v>20</v>
      </c>
      <c r="I7581" s="52" t="s">
        <v>42</v>
      </c>
      <c r="J7581" s="52" t="s">
        <v>231</v>
      </c>
      <c r="K7581" s="52" t="s">
        <v>231</v>
      </c>
      <c r="L7581" s="52">
        <v>1</v>
      </c>
      <c r="M7581" s="52" t="s">
        <v>44</v>
      </c>
      <c r="N7581" s="52" t="s">
        <v>180</v>
      </c>
      <c r="O7581" s="52" t="s">
        <v>42</v>
      </c>
      <c r="P7581" s="52" t="s">
        <v>2651</v>
      </c>
      <c r="Q7581" s="52" t="s">
        <v>417</v>
      </c>
      <c r="R7581" s="52">
        <v>2641193</v>
      </c>
      <c r="S7581" s="52">
        <v>201602</v>
      </c>
      <c r="T7581" s="52" t="s">
        <v>52</v>
      </c>
      <c r="U7581" s="54">
        <v>7566.6</v>
      </c>
      <c r="V7581" s="54">
        <v>7566.6</v>
      </c>
      <c r="W7581" s="52" t="s">
        <v>340</v>
      </c>
      <c r="X7581" s="52">
        <v>610847</v>
      </c>
      <c r="Z7581" s="52" t="s">
        <v>48</v>
      </c>
      <c r="AA7581" s="52" t="s">
        <v>315</v>
      </c>
      <c r="AB7581" s="52" t="s">
        <v>42</v>
      </c>
      <c r="AC7581" s="52" t="s">
        <v>3671</v>
      </c>
      <c r="AD7581" s="52" t="s">
        <v>146</v>
      </c>
      <c r="AF7581" s="52">
        <v>67065</v>
      </c>
    </row>
    <row r="7582" spans="1:32" x14ac:dyDescent="0.25">
      <c r="A7582" s="52" t="s">
        <v>35</v>
      </c>
      <c r="B7582" s="52">
        <v>1</v>
      </c>
      <c r="C7582" s="52">
        <v>21</v>
      </c>
      <c r="D7582" s="52">
        <v>908</v>
      </c>
      <c r="E7582" s="52" t="s">
        <v>215</v>
      </c>
      <c r="F7582" s="52" t="s">
        <v>216</v>
      </c>
      <c r="G7582" s="52">
        <v>20</v>
      </c>
      <c r="H7582" s="52">
        <v>20</v>
      </c>
      <c r="I7582" s="52" t="s">
        <v>42</v>
      </c>
      <c r="J7582" s="52" t="s">
        <v>231</v>
      </c>
      <c r="K7582" s="52" t="s">
        <v>231</v>
      </c>
      <c r="L7582" s="52">
        <v>1</v>
      </c>
      <c r="M7582" s="52" t="s">
        <v>44</v>
      </c>
      <c r="N7582" s="52" t="s">
        <v>180</v>
      </c>
      <c r="O7582" s="52" t="s">
        <v>42</v>
      </c>
      <c r="P7582" s="52" t="s">
        <v>2651</v>
      </c>
      <c r="Q7582" s="52" t="s">
        <v>183</v>
      </c>
      <c r="R7582" s="52">
        <v>2641193</v>
      </c>
      <c r="S7582" s="52">
        <v>201602</v>
      </c>
      <c r="T7582" s="52" t="s">
        <v>52</v>
      </c>
      <c r="U7582" s="54">
        <v>0</v>
      </c>
      <c r="V7582" s="54">
        <v>606.30999999999995</v>
      </c>
      <c r="W7582" s="52" t="s">
        <v>340</v>
      </c>
      <c r="X7582" s="52">
        <v>610847</v>
      </c>
      <c r="Z7582" s="52" t="s">
        <v>48</v>
      </c>
      <c r="AA7582" s="52" t="s">
        <v>315</v>
      </c>
      <c r="AB7582" s="52" t="s">
        <v>42</v>
      </c>
      <c r="AC7582" s="52" t="s">
        <v>3671</v>
      </c>
      <c r="AD7582" s="52" t="s">
        <v>146</v>
      </c>
      <c r="AF7582" s="52">
        <v>67065</v>
      </c>
    </row>
    <row r="7583" spans="1:32" x14ac:dyDescent="0.25">
      <c r="A7583" s="52" t="s">
        <v>35</v>
      </c>
      <c r="B7583" s="52">
        <v>1</v>
      </c>
      <c r="C7583" s="52">
        <v>21</v>
      </c>
      <c r="D7583" s="52">
        <v>908</v>
      </c>
      <c r="E7583" s="52" t="s">
        <v>215</v>
      </c>
      <c r="F7583" s="52" t="s">
        <v>216</v>
      </c>
      <c r="G7583" s="52">
        <v>20</v>
      </c>
      <c r="H7583" s="52">
        <v>20</v>
      </c>
      <c r="I7583" s="52" t="s">
        <v>42</v>
      </c>
      <c r="J7583" s="52" t="s">
        <v>231</v>
      </c>
      <c r="K7583" s="52" t="s">
        <v>231</v>
      </c>
      <c r="L7583" s="52">
        <v>1</v>
      </c>
      <c r="M7583" s="52" t="s">
        <v>44</v>
      </c>
      <c r="N7583" s="52" t="s">
        <v>150</v>
      </c>
      <c r="O7583" s="52" t="s">
        <v>42</v>
      </c>
      <c r="P7583" s="52" t="s">
        <v>2651</v>
      </c>
      <c r="Q7583" s="52" t="s">
        <v>417</v>
      </c>
      <c r="R7583" s="52">
        <v>2643616</v>
      </c>
      <c r="S7583" s="52">
        <v>201602</v>
      </c>
      <c r="T7583" s="52" t="s">
        <v>47</v>
      </c>
      <c r="U7583" s="54">
        <v>-8000</v>
      </c>
      <c r="V7583" s="54">
        <v>-8000</v>
      </c>
      <c r="W7583" s="52" t="s">
        <v>340</v>
      </c>
      <c r="X7583" s="52">
        <v>610846</v>
      </c>
      <c r="Z7583" s="52" t="s">
        <v>48</v>
      </c>
      <c r="AA7583" s="52" t="s">
        <v>315</v>
      </c>
      <c r="AB7583" s="52" t="s">
        <v>42</v>
      </c>
      <c r="AC7583" s="52" t="s">
        <v>3652</v>
      </c>
      <c r="AD7583" s="52" t="s">
        <v>146</v>
      </c>
      <c r="AF7583" s="52">
        <v>67065</v>
      </c>
    </row>
    <row r="7584" spans="1:32" x14ac:dyDescent="0.25">
      <c r="A7584" s="52" t="s">
        <v>35</v>
      </c>
      <c r="B7584" s="52">
        <v>1</v>
      </c>
      <c r="C7584" s="52">
        <v>21</v>
      </c>
      <c r="D7584" s="52">
        <v>908</v>
      </c>
      <c r="E7584" s="52" t="s">
        <v>215</v>
      </c>
      <c r="F7584" s="52" t="s">
        <v>216</v>
      </c>
      <c r="G7584" s="52">
        <v>20</v>
      </c>
      <c r="H7584" s="52">
        <v>20</v>
      </c>
      <c r="I7584" s="52" t="s">
        <v>42</v>
      </c>
      <c r="J7584" s="52" t="s">
        <v>231</v>
      </c>
      <c r="K7584" s="52" t="s">
        <v>231</v>
      </c>
      <c r="L7584" s="52">
        <v>1</v>
      </c>
      <c r="M7584" s="52" t="s">
        <v>44</v>
      </c>
      <c r="N7584" s="52" t="s">
        <v>150</v>
      </c>
      <c r="O7584" s="52" t="s">
        <v>42</v>
      </c>
      <c r="P7584" s="52" t="s">
        <v>2651</v>
      </c>
      <c r="Q7584" s="52" t="s">
        <v>417</v>
      </c>
      <c r="R7584" s="52">
        <v>2643616</v>
      </c>
      <c r="S7584" s="52">
        <v>201602</v>
      </c>
      <c r="T7584" s="52" t="s">
        <v>52</v>
      </c>
      <c r="U7584" s="54">
        <v>8000</v>
      </c>
      <c r="V7584" s="54">
        <v>8000</v>
      </c>
      <c r="W7584" s="52" t="s">
        <v>340</v>
      </c>
      <c r="X7584" s="52">
        <v>610846</v>
      </c>
      <c r="Z7584" s="52" t="s">
        <v>48</v>
      </c>
      <c r="AA7584" s="52" t="s">
        <v>315</v>
      </c>
      <c r="AB7584" s="52" t="s">
        <v>42</v>
      </c>
      <c r="AC7584" s="52" t="s">
        <v>3652</v>
      </c>
      <c r="AD7584" s="52" t="s">
        <v>146</v>
      </c>
      <c r="AF7584" s="52">
        <v>67065</v>
      </c>
    </row>
    <row r="7585" spans="1:32" x14ac:dyDescent="0.25">
      <c r="A7585" s="52" t="s">
        <v>35</v>
      </c>
      <c r="B7585" s="52">
        <v>1</v>
      </c>
      <c r="C7585" s="52">
        <v>21</v>
      </c>
      <c r="D7585" s="52">
        <v>908</v>
      </c>
      <c r="E7585" s="52" t="s">
        <v>215</v>
      </c>
      <c r="F7585" s="52" t="s">
        <v>216</v>
      </c>
      <c r="G7585" s="52">
        <v>20</v>
      </c>
      <c r="H7585" s="52">
        <v>20</v>
      </c>
      <c r="I7585" s="52" t="s">
        <v>42</v>
      </c>
      <c r="J7585" s="52" t="s">
        <v>437</v>
      </c>
      <c r="K7585" s="52" t="s">
        <v>437</v>
      </c>
      <c r="L7585" s="52">
        <v>1</v>
      </c>
      <c r="M7585" s="52" t="s">
        <v>44</v>
      </c>
      <c r="N7585" s="52" t="s">
        <v>180</v>
      </c>
      <c r="O7585" s="52" t="s">
        <v>42</v>
      </c>
      <c r="P7585" s="52" t="s">
        <v>446</v>
      </c>
      <c r="Q7585" s="52" t="s">
        <v>3676</v>
      </c>
      <c r="R7585" s="52">
        <v>2615542</v>
      </c>
      <c r="S7585" s="52">
        <v>201602</v>
      </c>
      <c r="T7585" s="52" t="s">
        <v>52</v>
      </c>
      <c r="U7585" s="54">
        <v>17193.36</v>
      </c>
      <c r="V7585" s="54">
        <v>17193.36</v>
      </c>
      <c r="W7585" s="52" t="s">
        <v>340</v>
      </c>
      <c r="X7585" s="52">
        <v>618695</v>
      </c>
      <c r="Z7585" s="52" t="s">
        <v>48</v>
      </c>
      <c r="AA7585" s="52" t="s">
        <v>315</v>
      </c>
      <c r="AB7585" s="52" t="s">
        <v>42</v>
      </c>
      <c r="AC7585" s="52" t="s">
        <v>3671</v>
      </c>
      <c r="AD7585" s="52" t="s">
        <v>146</v>
      </c>
      <c r="AF7585" s="52">
        <v>8224</v>
      </c>
    </row>
    <row r="7586" spans="1:32" x14ac:dyDescent="0.25">
      <c r="A7586" s="52" t="s">
        <v>35</v>
      </c>
      <c r="B7586" s="52">
        <v>1</v>
      </c>
      <c r="C7586" s="52">
        <v>21</v>
      </c>
      <c r="D7586" s="52">
        <v>908</v>
      </c>
      <c r="E7586" s="52" t="s">
        <v>215</v>
      </c>
      <c r="F7586" s="52" t="s">
        <v>216</v>
      </c>
      <c r="G7586" s="52">
        <v>20</v>
      </c>
      <c r="H7586" s="52">
        <v>20</v>
      </c>
      <c r="I7586" s="52" t="s">
        <v>42</v>
      </c>
      <c r="J7586" s="52" t="s">
        <v>437</v>
      </c>
      <c r="K7586" s="52" t="s">
        <v>437</v>
      </c>
      <c r="L7586" s="52">
        <v>1</v>
      </c>
      <c r="M7586" s="52" t="s">
        <v>44</v>
      </c>
      <c r="N7586" s="52" t="s">
        <v>150</v>
      </c>
      <c r="O7586" s="52" t="s">
        <v>42</v>
      </c>
      <c r="P7586" s="52" t="s">
        <v>446</v>
      </c>
      <c r="Q7586" s="52" t="s">
        <v>575</v>
      </c>
      <c r="R7586" s="52">
        <v>2616574</v>
      </c>
      <c r="S7586" s="52">
        <v>201602</v>
      </c>
      <c r="T7586" s="52" t="s">
        <v>52</v>
      </c>
      <c r="U7586" s="54">
        <v>772.47</v>
      </c>
      <c r="V7586" s="54">
        <v>772.47</v>
      </c>
      <c r="W7586" s="52" t="s">
        <v>340</v>
      </c>
      <c r="X7586" s="52">
        <v>618696</v>
      </c>
      <c r="Z7586" s="52" t="s">
        <v>48</v>
      </c>
      <c r="AA7586" s="52" t="s">
        <v>315</v>
      </c>
      <c r="AB7586" s="52" t="s">
        <v>42</v>
      </c>
      <c r="AC7586" s="52" t="s">
        <v>3652</v>
      </c>
      <c r="AD7586" s="52" t="s">
        <v>146</v>
      </c>
      <c r="AF7586" s="52">
        <v>8224</v>
      </c>
    </row>
    <row r="7587" spans="1:32" x14ac:dyDescent="0.25">
      <c r="A7587" s="52" t="s">
        <v>35</v>
      </c>
      <c r="B7587" s="52">
        <v>1</v>
      </c>
      <c r="C7587" s="52">
        <v>21</v>
      </c>
      <c r="D7587" s="52">
        <v>908</v>
      </c>
      <c r="E7587" s="52" t="s">
        <v>215</v>
      </c>
      <c r="F7587" s="52" t="s">
        <v>216</v>
      </c>
      <c r="G7587" s="52">
        <v>20</v>
      </c>
      <c r="H7587" s="52">
        <v>20</v>
      </c>
      <c r="I7587" s="52" t="s">
        <v>42</v>
      </c>
      <c r="J7587" s="52" t="s">
        <v>437</v>
      </c>
      <c r="K7587" s="52" t="s">
        <v>437</v>
      </c>
      <c r="L7587" s="52">
        <v>1</v>
      </c>
      <c r="M7587" s="52" t="s">
        <v>44</v>
      </c>
      <c r="N7587" s="52" t="s">
        <v>180</v>
      </c>
      <c r="O7587" s="52" t="s">
        <v>42</v>
      </c>
      <c r="P7587" s="52" t="s">
        <v>446</v>
      </c>
      <c r="Q7587" s="52" t="s">
        <v>3676</v>
      </c>
      <c r="R7587" s="52">
        <v>2612506</v>
      </c>
      <c r="S7587" s="52">
        <v>201602</v>
      </c>
      <c r="T7587" s="52" t="s">
        <v>52</v>
      </c>
      <c r="U7587" s="54">
        <v>2111.0300000000002</v>
      </c>
      <c r="V7587" s="54">
        <v>2111.0300000000002</v>
      </c>
      <c r="W7587" s="52" t="s">
        <v>340</v>
      </c>
      <c r="X7587" s="52">
        <v>618695</v>
      </c>
      <c r="Z7587" s="52" t="s">
        <v>48</v>
      </c>
      <c r="AA7587" s="52" t="s">
        <v>315</v>
      </c>
      <c r="AB7587" s="52" t="s">
        <v>42</v>
      </c>
      <c r="AC7587" s="52" t="s">
        <v>3652</v>
      </c>
      <c r="AD7587" s="52" t="s">
        <v>146</v>
      </c>
      <c r="AF7587" s="52">
        <v>8224</v>
      </c>
    </row>
    <row r="7588" spans="1:32" x14ac:dyDescent="0.25">
      <c r="A7588" s="52" t="s">
        <v>35</v>
      </c>
      <c r="B7588" s="52">
        <v>1</v>
      </c>
      <c r="C7588" s="52">
        <v>21</v>
      </c>
      <c r="D7588" s="52">
        <v>908</v>
      </c>
      <c r="E7588" s="52" t="s">
        <v>215</v>
      </c>
      <c r="F7588" s="52" t="s">
        <v>216</v>
      </c>
      <c r="G7588" s="52">
        <v>20</v>
      </c>
      <c r="H7588" s="52">
        <v>20</v>
      </c>
      <c r="I7588" s="52" t="s">
        <v>42</v>
      </c>
      <c r="J7588" s="52" t="s">
        <v>437</v>
      </c>
      <c r="K7588" s="52" t="s">
        <v>437</v>
      </c>
      <c r="L7588" s="52">
        <v>1</v>
      </c>
      <c r="M7588" s="52" t="s">
        <v>44</v>
      </c>
      <c r="N7588" s="52" t="s">
        <v>150</v>
      </c>
      <c r="O7588" s="52" t="s">
        <v>42</v>
      </c>
      <c r="P7588" s="52" t="s">
        <v>446</v>
      </c>
      <c r="Q7588" s="52" t="s">
        <v>575</v>
      </c>
      <c r="R7588" s="52">
        <v>2615480</v>
      </c>
      <c r="S7588" s="52">
        <v>201602</v>
      </c>
      <c r="T7588" s="52" t="s">
        <v>52</v>
      </c>
      <c r="U7588" s="54">
        <v>7020</v>
      </c>
      <c r="V7588" s="54">
        <v>7020</v>
      </c>
      <c r="W7588" s="52" t="s">
        <v>340</v>
      </c>
      <c r="X7588" s="52">
        <v>618696</v>
      </c>
      <c r="Z7588" s="52" t="s">
        <v>48</v>
      </c>
      <c r="AA7588" s="52" t="s">
        <v>315</v>
      </c>
      <c r="AB7588" s="52" t="s">
        <v>42</v>
      </c>
      <c r="AC7588" s="52" t="s">
        <v>3652</v>
      </c>
      <c r="AD7588" s="52" t="s">
        <v>146</v>
      </c>
      <c r="AF7588" s="52">
        <v>8224</v>
      </c>
    </row>
    <row r="7589" spans="1:32" x14ac:dyDescent="0.25">
      <c r="A7589" s="52" t="s">
        <v>35</v>
      </c>
      <c r="B7589" s="52">
        <v>1</v>
      </c>
      <c r="C7589" s="52">
        <v>21</v>
      </c>
      <c r="D7589" s="52">
        <v>908</v>
      </c>
      <c r="E7589" s="52" t="s">
        <v>215</v>
      </c>
      <c r="F7589" s="52" t="s">
        <v>216</v>
      </c>
      <c r="G7589" s="52">
        <v>20</v>
      </c>
      <c r="H7589" s="52">
        <v>20</v>
      </c>
      <c r="I7589" s="52" t="s">
        <v>42</v>
      </c>
      <c r="J7589" s="52" t="s">
        <v>437</v>
      </c>
      <c r="K7589" s="52" t="s">
        <v>437</v>
      </c>
      <c r="L7589" s="52">
        <v>1</v>
      </c>
      <c r="M7589" s="52" t="s">
        <v>44</v>
      </c>
      <c r="N7589" s="52" t="s">
        <v>150</v>
      </c>
      <c r="O7589" s="52" t="s">
        <v>42</v>
      </c>
      <c r="P7589" s="52" t="s">
        <v>446</v>
      </c>
      <c r="Q7589" s="52" t="s">
        <v>575</v>
      </c>
      <c r="R7589" s="52">
        <v>2615480</v>
      </c>
      <c r="S7589" s="52">
        <v>201602</v>
      </c>
      <c r="T7589" s="52" t="s">
        <v>47</v>
      </c>
      <c r="U7589" s="54">
        <v>-7020</v>
      </c>
      <c r="V7589" s="54">
        <v>-7020</v>
      </c>
      <c r="W7589" s="52" t="s">
        <v>340</v>
      </c>
      <c r="X7589" s="52">
        <v>618696</v>
      </c>
      <c r="Z7589" s="52" t="s">
        <v>48</v>
      </c>
      <c r="AA7589" s="52" t="s">
        <v>315</v>
      </c>
      <c r="AB7589" s="52" t="s">
        <v>42</v>
      </c>
      <c r="AC7589" s="52" t="s">
        <v>3652</v>
      </c>
      <c r="AD7589" s="52" t="s">
        <v>146</v>
      </c>
      <c r="AF7589" s="52">
        <v>8224</v>
      </c>
    </row>
    <row r="7590" spans="1:32" x14ac:dyDescent="0.25">
      <c r="A7590" s="52" t="s">
        <v>35</v>
      </c>
      <c r="B7590" s="52">
        <v>1</v>
      </c>
      <c r="C7590" s="52">
        <v>21</v>
      </c>
      <c r="D7590" s="52">
        <v>908</v>
      </c>
      <c r="E7590" s="52" t="s">
        <v>215</v>
      </c>
      <c r="F7590" s="52" t="s">
        <v>216</v>
      </c>
      <c r="G7590" s="52">
        <v>20</v>
      </c>
      <c r="H7590" s="52">
        <v>20</v>
      </c>
      <c r="I7590" s="52" t="s">
        <v>42</v>
      </c>
      <c r="J7590" s="52" t="s">
        <v>261</v>
      </c>
      <c r="K7590" s="52" t="s">
        <v>261</v>
      </c>
      <c r="L7590" s="52">
        <v>1</v>
      </c>
      <c r="M7590" s="52" t="s">
        <v>44</v>
      </c>
      <c r="N7590" s="52">
        <v>82</v>
      </c>
      <c r="O7590" s="52" t="s">
        <v>221</v>
      </c>
      <c r="P7590" s="52" t="s">
        <v>1773</v>
      </c>
      <c r="Q7590" s="52" t="s">
        <v>3677</v>
      </c>
      <c r="R7590" s="52">
        <v>2646934</v>
      </c>
      <c r="S7590" s="52">
        <v>201602</v>
      </c>
      <c r="T7590" s="52" t="s">
        <v>52</v>
      </c>
      <c r="U7590" s="54">
        <v>0</v>
      </c>
      <c r="V7590" s="54">
        <v>60.34</v>
      </c>
      <c r="W7590" s="52" t="s">
        <v>42</v>
      </c>
      <c r="X7590" s="52" t="s">
        <v>42</v>
      </c>
      <c r="Z7590" s="52" t="s">
        <v>48</v>
      </c>
      <c r="AA7590" s="52" t="s">
        <v>144</v>
      </c>
      <c r="AB7590" s="52" t="s">
        <v>42</v>
      </c>
      <c r="AC7590" s="52" t="s">
        <v>3678</v>
      </c>
      <c r="AD7590" s="52" t="s">
        <v>146</v>
      </c>
      <c r="AF7590" s="52">
        <v>57874</v>
      </c>
    </row>
    <row r="7591" spans="1:32" x14ac:dyDescent="0.25">
      <c r="A7591" s="52" t="s">
        <v>35</v>
      </c>
      <c r="B7591" s="52">
        <v>1</v>
      </c>
      <c r="C7591" s="52">
        <v>21</v>
      </c>
      <c r="D7591" s="52">
        <v>908</v>
      </c>
      <c r="E7591" s="52" t="s">
        <v>215</v>
      </c>
      <c r="F7591" s="52" t="s">
        <v>216</v>
      </c>
      <c r="G7591" s="52">
        <v>20</v>
      </c>
      <c r="H7591" s="52">
        <v>20</v>
      </c>
      <c r="I7591" s="52" t="s">
        <v>42</v>
      </c>
      <c r="J7591" s="52" t="s">
        <v>261</v>
      </c>
      <c r="K7591" s="52" t="s">
        <v>261</v>
      </c>
      <c r="L7591" s="52">
        <v>1</v>
      </c>
      <c r="M7591" s="52" t="s">
        <v>44</v>
      </c>
      <c r="N7591" s="52" t="s">
        <v>150</v>
      </c>
      <c r="O7591" s="52" t="s">
        <v>42</v>
      </c>
      <c r="P7591" s="52" t="s">
        <v>446</v>
      </c>
      <c r="Q7591" s="52" t="s">
        <v>447</v>
      </c>
      <c r="R7591" s="52">
        <v>2644369</v>
      </c>
      <c r="S7591" s="52">
        <v>201602</v>
      </c>
      <c r="T7591" s="52" t="s">
        <v>47</v>
      </c>
      <c r="U7591" s="54">
        <v>-81089.34</v>
      </c>
      <c r="V7591" s="54">
        <v>-81089.34</v>
      </c>
      <c r="W7591" s="52" t="s">
        <v>340</v>
      </c>
      <c r="X7591" s="52">
        <v>610716</v>
      </c>
      <c r="Z7591" s="52" t="s">
        <v>48</v>
      </c>
      <c r="AA7591" s="52" t="s">
        <v>315</v>
      </c>
      <c r="AB7591" s="52" t="s">
        <v>42</v>
      </c>
      <c r="AC7591" s="52" t="s">
        <v>3652</v>
      </c>
      <c r="AD7591" s="52" t="s">
        <v>146</v>
      </c>
      <c r="AF7591" s="52">
        <v>8224</v>
      </c>
    </row>
    <row r="7592" spans="1:32" x14ac:dyDescent="0.25">
      <c r="A7592" s="52" t="s">
        <v>35</v>
      </c>
      <c r="B7592" s="52">
        <v>1</v>
      </c>
      <c r="C7592" s="52">
        <v>21</v>
      </c>
      <c r="D7592" s="52">
        <v>908</v>
      </c>
      <c r="E7592" s="52" t="s">
        <v>215</v>
      </c>
      <c r="F7592" s="52" t="s">
        <v>216</v>
      </c>
      <c r="G7592" s="52">
        <v>20</v>
      </c>
      <c r="H7592" s="52">
        <v>20</v>
      </c>
      <c r="I7592" s="52" t="s">
        <v>42</v>
      </c>
      <c r="J7592" s="52" t="s">
        <v>261</v>
      </c>
      <c r="K7592" s="52" t="s">
        <v>261</v>
      </c>
      <c r="L7592" s="52">
        <v>1</v>
      </c>
      <c r="M7592" s="52" t="s">
        <v>44</v>
      </c>
      <c r="N7592" s="52" t="s">
        <v>150</v>
      </c>
      <c r="O7592" s="52" t="s">
        <v>42</v>
      </c>
      <c r="P7592" s="52" t="s">
        <v>446</v>
      </c>
      <c r="Q7592" s="52" t="s">
        <v>447</v>
      </c>
      <c r="R7592" s="52">
        <v>2644370</v>
      </c>
      <c r="S7592" s="52">
        <v>201602</v>
      </c>
      <c r="T7592" s="52" t="s">
        <v>52</v>
      </c>
      <c r="U7592" s="54">
        <v>127516.35</v>
      </c>
      <c r="V7592" s="54">
        <v>127516.35</v>
      </c>
      <c r="W7592" s="52" t="s">
        <v>340</v>
      </c>
      <c r="X7592" s="52">
        <v>610716</v>
      </c>
      <c r="Z7592" s="52" t="s">
        <v>48</v>
      </c>
      <c r="AA7592" s="52" t="s">
        <v>315</v>
      </c>
      <c r="AB7592" s="52" t="s">
        <v>42</v>
      </c>
      <c r="AC7592" s="52" t="s">
        <v>3652</v>
      </c>
      <c r="AD7592" s="52" t="s">
        <v>146</v>
      </c>
      <c r="AF7592" s="52">
        <v>8224</v>
      </c>
    </row>
    <row r="7593" spans="1:32" x14ac:dyDescent="0.25">
      <c r="A7593" s="52" t="s">
        <v>35</v>
      </c>
      <c r="B7593" s="52">
        <v>1</v>
      </c>
      <c r="C7593" s="52">
        <v>21</v>
      </c>
      <c r="D7593" s="52">
        <v>908</v>
      </c>
      <c r="E7593" s="52" t="s">
        <v>215</v>
      </c>
      <c r="F7593" s="52" t="s">
        <v>216</v>
      </c>
      <c r="G7593" s="52">
        <v>20</v>
      </c>
      <c r="H7593" s="52">
        <v>20</v>
      </c>
      <c r="I7593" s="52" t="s">
        <v>42</v>
      </c>
      <c r="J7593" s="52" t="s">
        <v>261</v>
      </c>
      <c r="K7593" s="52" t="s">
        <v>261</v>
      </c>
      <c r="L7593" s="52">
        <v>1</v>
      </c>
      <c r="M7593" s="52" t="s">
        <v>44</v>
      </c>
      <c r="N7593" s="52" t="s">
        <v>150</v>
      </c>
      <c r="O7593" s="52" t="s">
        <v>42</v>
      </c>
      <c r="P7593" s="52" t="s">
        <v>446</v>
      </c>
      <c r="Q7593" s="52" t="s">
        <v>447</v>
      </c>
      <c r="R7593" s="52">
        <v>2644371</v>
      </c>
      <c r="S7593" s="52">
        <v>201602</v>
      </c>
      <c r="T7593" s="52" t="s">
        <v>52</v>
      </c>
      <c r="U7593" s="54">
        <v>95253.62</v>
      </c>
      <c r="V7593" s="54">
        <v>95253.62</v>
      </c>
      <c r="W7593" s="52" t="s">
        <v>340</v>
      </c>
      <c r="X7593" s="52">
        <v>610716</v>
      </c>
      <c r="Z7593" s="52" t="s">
        <v>48</v>
      </c>
      <c r="AA7593" s="52" t="s">
        <v>315</v>
      </c>
      <c r="AB7593" s="52" t="s">
        <v>42</v>
      </c>
      <c r="AC7593" s="52" t="s">
        <v>3652</v>
      </c>
      <c r="AD7593" s="52" t="s">
        <v>146</v>
      </c>
      <c r="AF7593" s="52">
        <v>8224</v>
      </c>
    </row>
    <row r="7594" spans="1:32" x14ac:dyDescent="0.25">
      <c r="A7594" s="52" t="s">
        <v>35</v>
      </c>
      <c r="B7594" s="52">
        <v>1</v>
      </c>
      <c r="C7594" s="52">
        <v>21</v>
      </c>
      <c r="D7594" s="52">
        <v>908</v>
      </c>
      <c r="E7594" s="52" t="s">
        <v>215</v>
      </c>
      <c r="F7594" s="52" t="s">
        <v>216</v>
      </c>
      <c r="G7594" s="52">
        <v>20</v>
      </c>
      <c r="H7594" s="52">
        <v>20</v>
      </c>
      <c r="I7594" s="52" t="s">
        <v>42</v>
      </c>
      <c r="J7594" s="52" t="s">
        <v>261</v>
      </c>
      <c r="K7594" s="52" t="s">
        <v>261</v>
      </c>
      <c r="L7594" s="52">
        <v>1</v>
      </c>
      <c r="M7594" s="52" t="s">
        <v>44</v>
      </c>
      <c r="N7594" s="52" t="s">
        <v>150</v>
      </c>
      <c r="O7594" s="52" t="s">
        <v>42</v>
      </c>
      <c r="P7594" s="52" t="s">
        <v>446</v>
      </c>
      <c r="Q7594" s="52" t="s">
        <v>447</v>
      </c>
      <c r="R7594" s="52">
        <v>2644369</v>
      </c>
      <c r="S7594" s="52">
        <v>201602</v>
      </c>
      <c r="T7594" s="52" t="s">
        <v>52</v>
      </c>
      <c r="U7594" s="54">
        <v>81089.34</v>
      </c>
      <c r="V7594" s="54">
        <v>81089.34</v>
      </c>
      <c r="W7594" s="52" t="s">
        <v>340</v>
      </c>
      <c r="X7594" s="52">
        <v>610716</v>
      </c>
      <c r="Z7594" s="52" t="s">
        <v>48</v>
      </c>
      <c r="AA7594" s="52" t="s">
        <v>315</v>
      </c>
      <c r="AB7594" s="52" t="s">
        <v>42</v>
      </c>
      <c r="AC7594" s="52" t="s">
        <v>3652</v>
      </c>
      <c r="AD7594" s="52" t="s">
        <v>146</v>
      </c>
      <c r="AF7594" s="52">
        <v>8224</v>
      </c>
    </row>
    <row r="7595" spans="1:32" x14ac:dyDescent="0.25">
      <c r="A7595" s="52" t="s">
        <v>35</v>
      </c>
      <c r="B7595" s="52">
        <v>1</v>
      </c>
      <c r="C7595" s="52">
        <v>21</v>
      </c>
      <c r="D7595" s="52">
        <v>908</v>
      </c>
      <c r="E7595" s="52" t="s">
        <v>215</v>
      </c>
      <c r="F7595" s="52" t="s">
        <v>216</v>
      </c>
      <c r="G7595" s="52">
        <v>20</v>
      </c>
      <c r="H7595" s="52">
        <v>20</v>
      </c>
      <c r="I7595" s="52" t="s">
        <v>42</v>
      </c>
      <c r="J7595" s="52" t="s">
        <v>261</v>
      </c>
      <c r="K7595" s="52" t="s">
        <v>261</v>
      </c>
      <c r="L7595" s="52">
        <v>1</v>
      </c>
      <c r="M7595" s="52" t="s">
        <v>44</v>
      </c>
      <c r="N7595" s="52" t="s">
        <v>150</v>
      </c>
      <c r="O7595" s="52" t="s">
        <v>42</v>
      </c>
      <c r="P7595" s="52" t="s">
        <v>446</v>
      </c>
      <c r="Q7595" s="52" t="s">
        <v>447</v>
      </c>
      <c r="R7595" s="52">
        <v>2644370</v>
      </c>
      <c r="S7595" s="52">
        <v>201602</v>
      </c>
      <c r="T7595" s="52" t="s">
        <v>47</v>
      </c>
      <c r="U7595" s="54">
        <v>-127516.35</v>
      </c>
      <c r="V7595" s="54">
        <v>-127516.35</v>
      </c>
      <c r="W7595" s="52" t="s">
        <v>340</v>
      </c>
      <c r="X7595" s="52">
        <v>610716</v>
      </c>
      <c r="Z7595" s="52" t="s">
        <v>48</v>
      </c>
      <c r="AA7595" s="52" t="s">
        <v>315</v>
      </c>
      <c r="AB7595" s="52" t="s">
        <v>42</v>
      </c>
      <c r="AC7595" s="52" t="s">
        <v>3652</v>
      </c>
      <c r="AD7595" s="52" t="s">
        <v>146</v>
      </c>
      <c r="AF7595" s="52">
        <v>8224</v>
      </c>
    </row>
    <row r="7596" spans="1:32" x14ac:dyDescent="0.25">
      <c r="A7596" s="52" t="s">
        <v>35</v>
      </c>
      <c r="B7596" s="52">
        <v>1</v>
      </c>
      <c r="C7596" s="52">
        <v>21</v>
      </c>
      <c r="D7596" s="52">
        <v>908</v>
      </c>
      <c r="E7596" s="52" t="s">
        <v>215</v>
      </c>
      <c r="F7596" s="52" t="s">
        <v>216</v>
      </c>
      <c r="G7596" s="52">
        <v>20</v>
      </c>
      <c r="H7596" s="52">
        <v>20</v>
      </c>
      <c r="I7596" s="52" t="s">
        <v>42</v>
      </c>
      <c r="J7596" s="52" t="s">
        <v>261</v>
      </c>
      <c r="K7596" s="52" t="s">
        <v>261</v>
      </c>
      <c r="L7596" s="52">
        <v>1</v>
      </c>
      <c r="M7596" s="52" t="s">
        <v>44</v>
      </c>
      <c r="N7596" s="52" t="s">
        <v>150</v>
      </c>
      <c r="O7596" s="52" t="s">
        <v>42</v>
      </c>
      <c r="P7596" s="52" t="s">
        <v>446</v>
      </c>
      <c r="Q7596" s="52" t="s">
        <v>447</v>
      </c>
      <c r="R7596" s="52">
        <v>2644371</v>
      </c>
      <c r="S7596" s="52">
        <v>201602</v>
      </c>
      <c r="T7596" s="52" t="s">
        <v>47</v>
      </c>
      <c r="U7596" s="54">
        <v>-95253.62</v>
      </c>
      <c r="V7596" s="54">
        <v>-95253.62</v>
      </c>
      <c r="W7596" s="52" t="s">
        <v>340</v>
      </c>
      <c r="X7596" s="52">
        <v>610716</v>
      </c>
      <c r="Z7596" s="52" t="s">
        <v>48</v>
      </c>
      <c r="AA7596" s="52" t="s">
        <v>315</v>
      </c>
      <c r="AB7596" s="52" t="s">
        <v>42</v>
      </c>
      <c r="AC7596" s="52" t="s">
        <v>3652</v>
      </c>
      <c r="AD7596" s="52" t="s">
        <v>146</v>
      </c>
      <c r="AF7596" s="52">
        <v>8224</v>
      </c>
    </row>
    <row r="7597" spans="1:32" x14ac:dyDescent="0.25">
      <c r="A7597" s="52" t="s">
        <v>35</v>
      </c>
      <c r="B7597" s="52">
        <v>1</v>
      </c>
      <c r="C7597" s="52">
        <v>21</v>
      </c>
      <c r="D7597" s="52">
        <v>908</v>
      </c>
      <c r="E7597" s="52" t="s">
        <v>215</v>
      </c>
      <c r="F7597" s="52" t="s">
        <v>216</v>
      </c>
      <c r="G7597" s="52">
        <v>20</v>
      </c>
      <c r="H7597" s="52">
        <v>20</v>
      </c>
      <c r="I7597" s="52" t="s">
        <v>42</v>
      </c>
      <c r="J7597" s="52" t="s">
        <v>261</v>
      </c>
      <c r="K7597" s="52" t="s">
        <v>261</v>
      </c>
      <c r="L7597" s="52">
        <v>1</v>
      </c>
      <c r="M7597" s="52" t="s">
        <v>44</v>
      </c>
      <c r="N7597" s="52" t="s">
        <v>150</v>
      </c>
      <c r="O7597" s="52" t="s">
        <v>42</v>
      </c>
      <c r="P7597" s="52" t="s">
        <v>446</v>
      </c>
      <c r="Q7597" s="52" t="s">
        <v>447</v>
      </c>
      <c r="R7597" s="52">
        <v>2658792</v>
      </c>
      <c r="S7597" s="52">
        <v>201602</v>
      </c>
      <c r="T7597" s="52" t="s">
        <v>47</v>
      </c>
      <c r="U7597" s="54">
        <v>-46325.81</v>
      </c>
      <c r="V7597" s="54">
        <v>-46325.81</v>
      </c>
      <c r="W7597" s="52" t="s">
        <v>340</v>
      </c>
      <c r="X7597" s="52">
        <v>610716</v>
      </c>
      <c r="Z7597" s="52" t="s">
        <v>48</v>
      </c>
      <c r="AA7597" s="52" t="s">
        <v>315</v>
      </c>
      <c r="AB7597" s="52" t="s">
        <v>42</v>
      </c>
      <c r="AC7597" s="52" t="s">
        <v>3679</v>
      </c>
      <c r="AD7597" s="52" t="s">
        <v>146</v>
      </c>
      <c r="AF7597" s="52">
        <v>8224</v>
      </c>
    </row>
    <row r="7598" spans="1:32" x14ac:dyDescent="0.25">
      <c r="A7598" s="52" t="s">
        <v>35</v>
      </c>
      <c r="B7598" s="52">
        <v>1</v>
      </c>
      <c r="C7598" s="52">
        <v>21</v>
      </c>
      <c r="D7598" s="52">
        <v>908</v>
      </c>
      <c r="E7598" s="52" t="s">
        <v>215</v>
      </c>
      <c r="F7598" s="52" t="s">
        <v>216</v>
      </c>
      <c r="G7598" s="52">
        <v>20</v>
      </c>
      <c r="H7598" s="52">
        <v>20</v>
      </c>
      <c r="I7598" s="52" t="s">
        <v>42</v>
      </c>
      <c r="J7598" s="52" t="s">
        <v>261</v>
      </c>
      <c r="K7598" s="52" t="s">
        <v>261</v>
      </c>
      <c r="L7598" s="52">
        <v>1</v>
      </c>
      <c r="M7598" s="52" t="s">
        <v>44</v>
      </c>
      <c r="N7598" s="52" t="s">
        <v>150</v>
      </c>
      <c r="O7598" s="52" t="s">
        <v>42</v>
      </c>
      <c r="P7598" s="52" t="s">
        <v>446</v>
      </c>
      <c r="Q7598" s="52" t="s">
        <v>447</v>
      </c>
      <c r="R7598" s="52">
        <v>2658792</v>
      </c>
      <c r="S7598" s="52">
        <v>201602</v>
      </c>
      <c r="T7598" s="52" t="s">
        <v>52</v>
      </c>
      <c r="U7598" s="54">
        <v>46325.81</v>
      </c>
      <c r="V7598" s="54">
        <v>46325.81</v>
      </c>
      <c r="W7598" s="52" t="s">
        <v>340</v>
      </c>
      <c r="X7598" s="52">
        <v>610716</v>
      </c>
      <c r="Z7598" s="52" t="s">
        <v>48</v>
      </c>
      <c r="AA7598" s="52" t="s">
        <v>315</v>
      </c>
      <c r="AB7598" s="52" t="s">
        <v>42</v>
      </c>
      <c r="AC7598" s="52" t="s">
        <v>3679</v>
      </c>
      <c r="AD7598" s="52" t="s">
        <v>146</v>
      </c>
      <c r="AF7598" s="52">
        <v>8224</v>
      </c>
    </row>
    <row r="7599" spans="1:32" x14ac:dyDescent="0.25">
      <c r="A7599" s="52" t="s">
        <v>35</v>
      </c>
      <c r="B7599" s="52">
        <v>1</v>
      </c>
      <c r="C7599" s="52">
        <v>21</v>
      </c>
      <c r="D7599" s="52">
        <v>908</v>
      </c>
      <c r="E7599" s="52" t="s">
        <v>122</v>
      </c>
      <c r="F7599" s="52" t="s">
        <v>123</v>
      </c>
      <c r="G7599" s="52">
        <v>20</v>
      </c>
      <c r="H7599" s="52">
        <v>20</v>
      </c>
      <c r="I7599" s="52" t="s">
        <v>42</v>
      </c>
      <c r="J7599" s="52" t="s">
        <v>283</v>
      </c>
      <c r="K7599" s="52" t="s">
        <v>283</v>
      </c>
      <c r="L7599" s="52">
        <v>1</v>
      </c>
      <c r="M7599" s="52" t="s">
        <v>44</v>
      </c>
      <c r="N7599" s="52" t="s">
        <v>150</v>
      </c>
      <c r="O7599" s="52" t="s">
        <v>42</v>
      </c>
      <c r="P7599" s="52" t="s">
        <v>782</v>
      </c>
      <c r="Q7599" s="52" t="s">
        <v>783</v>
      </c>
      <c r="R7599" s="52">
        <v>2642310</v>
      </c>
      <c r="S7599" s="52">
        <v>201602</v>
      </c>
      <c r="T7599" s="52" t="s">
        <v>52</v>
      </c>
      <c r="U7599" s="54">
        <v>23290.28</v>
      </c>
      <c r="V7599" s="54">
        <v>23290.28</v>
      </c>
      <c r="W7599" s="52" t="s">
        <v>340</v>
      </c>
      <c r="X7599" s="52">
        <v>618938</v>
      </c>
      <c r="Z7599" s="52" t="s">
        <v>48</v>
      </c>
      <c r="AA7599" s="52" t="s">
        <v>315</v>
      </c>
      <c r="AB7599" s="52" t="s">
        <v>42</v>
      </c>
      <c r="AC7599" s="52" t="s">
        <v>3678</v>
      </c>
      <c r="AD7599" s="52" t="s">
        <v>146</v>
      </c>
      <c r="AF7599" s="52">
        <v>68917</v>
      </c>
    </row>
    <row r="7600" spans="1:32" x14ac:dyDescent="0.25">
      <c r="A7600" s="52" t="s">
        <v>35</v>
      </c>
      <c r="B7600" s="52">
        <v>1</v>
      </c>
      <c r="C7600" s="52">
        <v>21</v>
      </c>
      <c r="D7600" s="52">
        <v>908</v>
      </c>
      <c r="E7600" s="52" t="s">
        <v>122</v>
      </c>
      <c r="F7600" s="52" t="s">
        <v>123</v>
      </c>
      <c r="G7600" s="52">
        <v>20</v>
      </c>
      <c r="H7600" s="52">
        <v>20</v>
      </c>
      <c r="I7600" s="52" t="s">
        <v>42</v>
      </c>
      <c r="J7600" s="52" t="s">
        <v>289</v>
      </c>
      <c r="K7600" s="52" t="s">
        <v>289</v>
      </c>
      <c r="L7600" s="52">
        <v>1</v>
      </c>
      <c r="M7600" s="52" t="s">
        <v>44</v>
      </c>
      <c r="N7600" s="52">
        <v>80</v>
      </c>
      <c r="O7600" s="52" t="s">
        <v>42</v>
      </c>
      <c r="P7600" s="52" t="s">
        <v>2197</v>
      </c>
      <c r="Q7600" s="52" t="s">
        <v>3691</v>
      </c>
      <c r="R7600" s="52">
        <v>2661366</v>
      </c>
      <c r="S7600" s="52">
        <v>201602</v>
      </c>
      <c r="T7600" s="52" t="s">
        <v>52</v>
      </c>
      <c r="U7600" s="54">
        <v>0</v>
      </c>
      <c r="V7600" s="54">
        <v>968.12</v>
      </c>
      <c r="W7600" s="52" t="s">
        <v>42</v>
      </c>
      <c r="X7600" s="52" t="s">
        <v>42</v>
      </c>
      <c r="Z7600" s="52" t="s">
        <v>48</v>
      </c>
      <c r="AA7600" s="52" t="s">
        <v>168</v>
      </c>
      <c r="AB7600" s="52" t="s">
        <v>42</v>
      </c>
      <c r="AC7600" s="52" t="s">
        <v>3692</v>
      </c>
      <c r="AD7600" s="52" t="s">
        <v>146</v>
      </c>
      <c r="AF7600" s="52">
        <v>58610</v>
      </c>
    </row>
    <row r="7601" spans="1:32" x14ac:dyDescent="0.25">
      <c r="A7601" s="52" t="s">
        <v>35</v>
      </c>
      <c r="B7601" s="52">
        <v>1</v>
      </c>
      <c r="C7601" s="52">
        <v>21</v>
      </c>
      <c r="D7601" s="52">
        <v>908</v>
      </c>
      <c r="E7601" s="52" t="s">
        <v>122</v>
      </c>
      <c r="F7601" s="52" t="s">
        <v>123</v>
      </c>
      <c r="G7601" s="52">
        <v>20</v>
      </c>
      <c r="H7601" s="52">
        <v>20</v>
      </c>
      <c r="I7601" s="52" t="s">
        <v>42</v>
      </c>
      <c r="J7601" s="52" t="s">
        <v>289</v>
      </c>
      <c r="K7601" s="52" t="s">
        <v>289</v>
      </c>
      <c r="L7601" s="52">
        <v>1</v>
      </c>
      <c r="M7601" s="52" t="s">
        <v>44</v>
      </c>
      <c r="N7601" s="52">
        <v>82</v>
      </c>
      <c r="O7601" s="52" t="s">
        <v>42</v>
      </c>
      <c r="P7601" s="52" t="s">
        <v>2197</v>
      </c>
      <c r="Q7601" s="52" t="s">
        <v>3693</v>
      </c>
      <c r="R7601" s="52">
        <v>2661366</v>
      </c>
      <c r="S7601" s="52">
        <v>201602</v>
      </c>
      <c r="T7601" s="52" t="s">
        <v>52</v>
      </c>
      <c r="U7601" s="54">
        <v>0</v>
      </c>
      <c r="V7601" s="54">
        <v>20.079999999999998</v>
      </c>
      <c r="W7601" s="52" t="s">
        <v>42</v>
      </c>
      <c r="X7601" s="52" t="s">
        <v>42</v>
      </c>
      <c r="Z7601" s="52" t="s">
        <v>48</v>
      </c>
      <c r="AA7601" s="52" t="s">
        <v>168</v>
      </c>
      <c r="AB7601" s="52" t="s">
        <v>42</v>
      </c>
      <c r="AC7601" s="52" t="s">
        <v>3692</v>
      </c>
      <c r="AD7601" s="52" t="s">
        <v>146</v>
      </c>
      <c r="AF7601" s="52">
        <v>58610</v>
      </c>
    </row>
    <row r="7602" spans="1:32" x14ac:dyDescent="0.25">
      <c r="A7602" s="52" t="s">
        <v>35</v>
      </c>
      <c r="B7602" s="52">
        <v>1</v>
      </c>
      <c r="C7602" s="52">
        <v>21</v>
      </c>
      <c r="D7602" s="52">
        <v>908</v>
      </c>
      <c r="E7602" s="52" t="s">
        <v>122</v>
      </c>
      <c r="F7602" s="52" t="s">
        <v>123</v>
      </c>
      <c r="G7602" s="52">
        <v>20</v>
      </c>
      <c r="H7602" s="52">
        <v>20</v>
      </c>
      <c r="I7602" s="52" t="s">
        <v>42</v>
      </c>
      <c r="J7602" s="52" t="s">
        <v>289</v>
      </c>
      <c r="K7602" s="52" t="s">
        <v>289</v>
      </c>
      <c r="L7602" s="52">
        <v>1</v>
      </c>
      <c r="M7602" s="52" t="s">
        <v>44</v>
      </c>
      <c r="N7602" s="52">
        <v>82</v>
      </c>
      <c r="O7602" s="52" t="s">
        <v>42</v>
      </c>
      <c r="P7602" s="52" t="s">
        <v>2197</v>
      </c>
      <c r="Q7602" s="52" t="s">
        <v>3070</v>
      </c>
      <c r="R7602" s="52">
        <v>2661366</v>
      </c>
      <c r="S7602" s="52">
        <v>201602</v>
      </c>
      <c r="T7602" s="52" t="s">
        <v>52</v>
      </c>
      <c r="U7602" s="54">
        <v>0</v>
      </c>
      <c r="V7602" s="54">
        <v>11.23</v>
      </c>
      <c r="W7602" s="52" t="s">
        <v>42</v>
      </c>
      <c r="X7602" s="52" t="s">
        <v>42</v>
      </c>
      <c r="Z7602" s="52" t="s">
        <v>48</v>
      </c>
      <c r="AA7602" s="52" t="s">
        <v>168</v>
      </c>
      <c r="AB7602" s="52" t="s">
        <v>42</v>
      </c>
      <c r="AC7602" s="52" t="s">
        <v>3692</v>
      </c>
      <c r="AD7602" s="52" t="s">
        <v>146</v>
      </c>
      <c r="AF7602" s="52">
        <v>58610</v>
      </c>
    </row>
    <row r="7603" spans="1:32" x14ac:dyDescent="0.25">
      <c r="A7603" s="52" t="s">
        <v>35</v>
      </c>
      <c r="B7603" s="52">
        <v>1</v>
      </c>
      <c r="C7603" s="52">
        <v>21</v>
      </c>
      <c r="D7603" s="52">
        <v>908</v>
      </c>
      <c r="E7603" s="52" t="s">
        <v>122</v>
      </c>
      <c r="F7603" s="52" t="s">
        <v>123</v>
      </c>
      <c r="G7603" s="52">
        <v>20</v>
      </c>
      <c r="H7603" s="52">
        <v>20</v>
      </c>
      <c r="I7603" s="52" t="s">
        <v>42</v>
      </c>
      <c r="J7603" s="52" t="s">
        <v>289</v>
      </c>
      <c r="K7603" s="52" t="s">
        <v>289</v>
      </c>
      <c r="L7603" s="52">
        <v>1</v>
      </c>
      <c r="M7603" s="52" t="s">
        <v>44</v>
      </c>
      <c r="N7603" s="52">
        <v>80</v>
      </c>
      <c r="O7603" s="52" t="s">
        <v>42</v>
      </c>
      <c r="P7603" s="52" t="s">
        <v>2197</v>
      </c>
      <c r="Q7603" s="52" t="s">
        <v>3343</v>
      </c>
      <c r="R7603" s="52">
        <v>2661366</v>
      </c>
      <c r="S7603" s="52">
        <v>201602</v>
      </c>
      <c r="T7603" s="52" t="s">
        <v>52</v>
      </c>
      <c r="U7603" s="54">
        <v>0</v>
      </c>
      <c r="V7603" s="54">
        <v>13</v>
      </c>
      <c r="W7603" s="52" t="s">
        <v>42</v>
      </c>
      <c r="X7603" s="52" t="s">
        <v>42</v>
      </c>
      <c r="Z7603" s="52" t="s">
        <v>48</v>
      </c>
      <c r="AA7603" s="52" t="s">
        <v>168</v>
      </c>
      <c r="AB7603" s="52" t="s">
        <v>42</v>
      </c>
      <c r="AC7603" s="52" t="s">
        <v>3692</v>
      </c>
      <c r="AD7603" s="52" t="s">
        <v>146</v>
      </c>
      <c r="AF7603" s="52">
        <v>58610</v>
      </c>
    </row>
    <row r="7604" spans="1:32" x14ac:dyDescent="0.25">
      <c r="A7604" s="52" t="s">
        <v>35</v>
      </c>
      <c r="B7604" s="52">
        <v>1</v>
      </c>
      <c r="C7604" s="52">
        <v>21</v>
      </c>
      <c r="D7604" s="52">
        <v>908</v>
      </c>
      <c r="E7604" s="52" t="s">
        <v>122</v>
      </c>
      <c r="F7604" s="52" t="s">
        <v>123</v>
      </c>
      <c r="G7604" s="52">
        <v>20</v>
      </c>
      <c r="H7604" s="52">
        <v>20</v>
      </c>
      <c r="I7604" s="52" t="s">
        <v>42</v>
      </c>
      <c r="J7604" s="52" t="s">
        <v>289</v>
      </c>
      <c r="K7604" s="52" t="s">
        <v>289</v>
      </c>
      <c r="L7604" s="52">
        <v>1</v>
      </c>
      <c r="M7604" s="52" t="s">
        <v>44</v>
      </c>
      <c r="N7604" s="52">
        <v>82</v>
      </c>
      <c r="O7604" s="52" t="s">
        <v>42</v>
      </c>
      <c r="P7604" s="52" t="s">
        <v>2197</v>
      </c>
      <c r="Q7604" s="52" t="s">
        <v>3694</v>
      </c>
      <c r="R7604" s="52">
        <v>2661366</v>
      </c>
      <c r="S7604" s="52">
        <v>201602</v>
      </c>
      <c r="T7604" s="52" t="s">
        <v>52</v>
      </c>
      <c r="U7604" s="54">
        <v>0</v>
      </c>
      <c r="V7604" s="54">
        <v>13</v>
      </c>
      <c r="W7604" s="52" t="s">
        <v>42</v>
      </c>
      <c r="X7604" s="52" t="s">
        <v>42</v>
      </c>
      <c r="Z7604" s="52" t="s">
        <v>48</v>
      </c>
      <c r="AA7604" s="52" t="s">
        <v>168</v>
      </c>
      <c r="AB7604" s="52" t="s">
        <v>42</v>
      </c>
      <c r="AC7604" s="52" t="s">
        <v>3692</v>
      </c>
      <c r="AD7604" s="52" t="s">
        <v>146</v>
      </c>
      <c r="AF7604" s="52">
        <v>58610</v>
      </c>
    </row>
    <row r="7605" spans="1:32" x14ac:dyDescent="0.25">
      <c r="A7605" s="52" t="s">
        <v>35</v>
      </c>
      <c r="B7605" s="52">
        <v>1</v>
      </c>
      <c r="C7605" s="52">
        <v>21</v>
      </c>
      <c r="D7605" s="52">
        <v>908</v>
      </c>
      <c r="E7605" s="52" t="s">
        <v>122</v>
      </c>
      <c r="F7605" s="52" t="s">
        <v>123</v>
      </c>
      <c r="G7605" s="52">
        <v>20</v>
      </c>
      <c r="H7605" s="52">
        <v>20</v>
      </c>
      <c r="I7605" s="52" t="s">
        <v>42</v>
      </c>
      <c r="J7605" s="52" t="s">
        <v>174</v>
      </c>
      <c r="K7605" s="52" t="s">
        <v>174</v>
      </c>
      <c r="L7605" s="52">
        <v>1</v>
      </c>
      <c r="M7605" s="52" t="s">
        <v>44</v>
      </c>
      <c r="N7605" s="52" t="s">
        <v>180</v>
      </c>
      <c r="O7605" s="52">
        <v>5954105114</v>
      </c>
      <c r="Q7605" s="52" t="s">
        <v>645</v>
      </c>
      <c r="S7605" s="52">
        <v>201602</v>
      </c>
      <c r="T7605" s="52" t="s">
        <v>52</v>
      </c>
      <c r="U7605" s="54">
        <v>0</v>
      </c>
      <c r="V7605" s="54">
        <v>264</v>
      </c>
      <c r="Z7605" s="52" t="s">
        <v>48</v>
      </c>
      <c r="AA7605" s="52" t="s">
        <v>646</v>
      </c>
      <c r="AB7605" s="52" t="s">
        <v>42</v>
      </c>
      <c r="AC7605" s="52" t="s">
        <v>3702</v>
      </c>
      <c r="AD7605" s="52" t="s">
        <v>648</v>
      </c>
    </row>
    <row r="7606" spans="1:32" x14ac:dyDescent="0.25">
      <c r="A7606" s="52" t="s">
        <v>35</v>
      </c>
      <c r="B7606" s="52">
        <v>1</v>
      </c>
      <c r="C7606" s="52">
        <v>21</v>
      </c>
      <c r="D7606" s="52">
        <v>908</v>
      </c>
      <c r="E7606" s="52" t="s">
        <v>122</v>
      </c>
      <c r="F7606" s="52" t="s">
        <v>123</v>
      </c>
      <c r="G7606" s="52">
        <v>20</v>
      </c>
      <c r="H7606" s="52">
        <v>20</v>
      </c>
      <c r="I7606" s="52" t="s">
        <v>42</v>
      </c>
      <c r="J7606" s="52" t="s">
        <v>174</v>
      </c>
      <c r="K7606" s="52" t="s">
        <v>174</v>
      </c>
      <c r="L7606" s="52">
        <v>1</v>
      </c>
      <c r="M7606" s="52" t="s">
        <v>44</v>
      </c>
      <c r="N7606" s="52" t="s">
        <v>150</v>
      </c>
      <c r="O7606" s="52" t="s">
        <v>1534</v>
      </c>
      <c r="Q7606" s="52" t="s">
        <v>1535</v>
      </c>
      <c r="R7606" s="52">
        <v>2668943</v>
      </c>
      <c r="S7606" s="52">
        <v>201603</v>
      </c>
      <c r="T7606" s="52" t="s">
        <v>47</v>
      </c>
      <c r="U7606" s="54">
        <v>0</v>
      </c>
      <c r="V7606" s="54">
        <v>-50223.37</v>
      </c>
      <c r="X7606" s="52">
        <v>604438</v>
      </c>
      <c r="Z7606" s="52" t="s">
        <v>48</v>
      </c>
      <c r="AA7606" s="52" t="s">
        <v>2481</v>
      </c>
      <c r="AB7606" s="52" t="s">
        <v>42</v>
      </c>
      <c r="AC7606" s="52" t="s">
        <v>3602</v>
      </c>
      <c r="AD7606" s="52" t="s">
        <v>51</v>
      </c>
    </row>
    <row r="7607" spans="1:32" x14ac:dyDescent="0.25">
      <c r="A7607" s="52" t="s">
        <v>35</v>
      </c>
      <c r="B7607" s="52">
        <v>1</v>
      </c>
      <c r="C7607" s="52">
        <v>21</v>
      </c>
      <c r="D7607" s="52">
        <v>908</v>
      </c>
      <c r="E7607" s="52" t="s">
        <v>122</v>
      </c>
      <c r="F7607" s="52" t="s">
        <v>123</v>
      </c>
      <c r="G7607" s="52">
        <v>20</v>
      </c>
      <c r="H7607" s="52">
        <v>20</v>
      </c>
      <c r="I7607" s="52" t="s">
        <v>42</v>
      </c>
      <c r="J7607" s="52" t="s">
        <v>182</v>
      </c>
      <c r="K7607" s="52" t="s">
        <v>182</v>
      </c>
      <c r="L7607" s="52">
        <v>1</v>
      </c>
      <c r="M7607" s="52" t="s">
        <v>44</v>
      </c>
      <c r="N7607" s="52" t="s">
        <v>150</v>
      </c>
      <c r="O7607" s="52" t="s">
        <v>1534</v>
      </c>
      <c r="Q7607" s="52" t="s">
        <v>1535</v>
      </c>
      <c r="R7607" s="52">
        <v>2668943</v>
      </c>
      <c r="S7607" s="52">
        <v>201603</v>
      </c>
      <c r="T7607" s="52" t="s">
        <v>47</v>
      </c>
      <c r="U7607" s="54">
        <v>0</v>
      </c>
      <c r="V7607" s="54">
        <v>-118527.16</v>
      </c>
      <c r="X7607" s="52">
        <v>604438</v>
      </c>
      <c r="Z7607" s="52" t="s">
        <v>48</v>
      </c>
      <c r="AA7607" s="52" t="s">
        <v>2481</v>
      </c>
      <c r="AB7607" s="52" t="s">
        <v>42</v>
      </c>
      <c r="AC7607" s="52" t="s">
        <v>3602</v>
      </c>
      <c r="AD7607" s="52" t="s">
        <v>51</v>
      </c>
    </row>
    <row r="7608" spans="1:32" x14ac:dyDescent="0.25">
      <c r="A7608" s="52" t="s">
        <v>35</v>
      </c>
      <c r="B7608" s="52">
        <v>1</v>
      </c>
      <c r="C7608" s="52">
        <v>21</v>
      </c>
      <c r="D7608" s="52">
        <v>908</v>
      </c>
      <c r="E7608" s="52" t="s">
        <v>122</v>
      </c>
      <c r="F7608" s="52" t="s">
        <v>123</v>
      </c>
      <c r="G7608" s="52">
        <v>20</v>
      </c>
      <c r="H7608" s="52">
        <v>20</v>
      </c>
      <c r="I7608" s="52" t="s">
        <v>42</v>
      </c>
      <c r="J7608" s="52" t="s">
        <v>182</v>
      </c>
      <c r="K7608" s="52" t="s">
        <v>182</v>
      </c>
      <c r="L7608" s="52">
        <v>1</v>
      </c>
      <c r="M7608" s="52" t="s">
        <v>44</v>
      </c>
      <c r="N7608" s="52" t="s">
        <v>180</v>
      </c>
      <c r="O7608" s="52" t="s">
        <v>1534</v>
      </c>
      <c r="Q7608" s="52" t="s">
        <v>1535</v>
      </c>
      <c r="S7608" s="52">
        <v>201603</v>
      </c>
      <c r="T7608" s="52" t="s">
        <v>52</v>
      </c>
      <c r="U7608" s="54">
        <v>0</v>
      </c>
      <c r="V7608" s="54">
        <v>10191.299999999999</v>
      </c>
      <c r="X7608" s="52">
        <v>604438</v>
      </c>
      <c r="Z7608" s="52" t="s">
        <v>48</v>
      </c>
      <c r="AA7608" s="52" t="s">
        <v>2481</v>
      </c>
      <c r="AB7608" s="52" t="s">
        <v>42</v>
      </c>
      <c r="AC7608" s="52" t="s">
        <v>3607</v>
      </c>
      <c r="AD7608" s="52" t="s">
        <v>51</v>
      </c>
    </row>
    <row r="7609" spans="1:32" x14ac:dyDescent="0.25">
      <c r="A7609" s="52" t="s">
        <v>35</v>
      </c>
      <c r="B7609" s="52">
        <v>1</v>
      </c>
      <c r="C7609" s="52">
        <v>21</v>
      </c>
      <c r="D7609" s="52">
        <v>908</v>
      </c>
      <c r="E7609" s="52" t="s">
        <v>122</v>
      </c>
      <c r="F7609" s="52" t="s">
        <v>123</v>
      </c>
      <c r="G7609" s="52">
        <v>20</v>
      </c>
      <c r="H7609" s="52">
        <v>20</v>
      </c>
      <c r="I7609" s="52" t="s">
        <v>42</v>
      </c>
      <c r="J7609" s="52" t="s">
        <v>652</v>
      </c>
      <c r="K7609" s="52" t="s">
        <v>652</v>
      </c>
      <c r="L7609" s="52">
        <v>1</v>
      </c>
      <c r="M7609" s="52" t="s">
        <v>44</v>
      </c>
      <c r="N7609" s="52" t="s">
        <v>150</v>
      </c>
      <c r="O7609" s="52" t="s">
        <v>1534</v>
      </c>
      <c r="Q7609" s="52" t="s">
        <v>1535</v>
      </c>
      <c r="R7609" s="52">
        <v>2668943</v>
      </c>
      <c r="S7609" s="52">
        <v>201603</v>
      </c>
      <c r="T7609" s="52" t="s">
        <v>47</v>
      </c>
      <c r="U7609" s="54">
        <v>0</v>
      </c>
      <c r="V7609" s="54">
        <v>-14062.55</v>
      </c>
      <c r="X7609" s="52">
        <v>604438</v>
      </c>
      <c r="Z7609" s="52" t="s">
        <v>48</v>
      </c>
      <c r="AA7609" s="52" t="s">
        <v>2481</v>
      </c>
      <c r="AB7609" s="52" t="s">
        <v>42</v>
      </c>
      <c r="AC7609" s="52" t="s">
        <v>3602</v>
      </c>
      <c r="AD7609" s="52" t="s">
        <v>51</v>
      </c>
    </row>
    <row r="7610" spans="1:32" x14ac:dyDescent="0.25">
      <c r="A7610" s="52" t="s">
        <v>35</v>
      </c>
      <c r="B7610" s="52">
        <v>1</v>
      </c>
      <c r="C7610" s="52">
        <v>21</v>
      </c>
      <c r="D7610" s="52">
        <v>908</v>
      </c>
      <c r="E7610" s="52" t="s">
        <v>122</v>
      </c>
      <c r="F7610" s="52" t="s">
        <v>123</v>
      </c>
      <c r="G7610" s="52">
        <v>20</v>
      </c>
      <c r="H7610" s="52">
        <v>20</v>
      </c>
      <c r="I7610" s="52" t="s">
        <v>42</v>
      </c>
      <c r="J7610" s="52" t="s">
        <v>532</v>
      </c>
      <c r="K7610" s="52" t="s">
        <v>532</v>
      </c>
      <c r="L7610" s="52">
        <v>1</v>
      </c>
      <c r="M7610" s="52" t="s">
        <v>44</v>
      </c>
      <c r="N7610" s="52" t="s">
        <v>150</v>
      </c>
      <c r="O7610" s="52" t="s">
        <v>1534</v>
      </c>
      <c r="Q7610" s="52" t="s">
        <v>1535</v>
      </c>
      <c r="R7610" s="52">
        <v>2668943</v>
      </c>
      <c r="S7610" s="52">
        <v>201603</v>
      </c>
      <c r="T7610" s="52" t="s">
        <v>47</v>
      </c>
      <c r="U7610" s="54">
        <v>0</v>
      </c>
      <c r="V7610" s="54">
        <v>-18080.419999999998</v>
      </c>
      <c r="X7610" s="52">
        <v>604438</v>
      </c>
      <c r="Z7610" s="52" t="s">
        <v>48</v>
      </c>
      <c r="AA7610" s="52" t="s">
        <v>2481</v>
      </c>
      <c r="AB7610" s="52" t="s">
        <v>42</v>
      </c>
      <c r="AC7610" s="52" t="s">
        <v>3602</v>
      </c>
      <c r="AD7610" s="52" t="s">
        <v>51</v>
      </c>
    </row>
    <row r="7611" spans="1:32" x14ac:dyDescent="0.25">
      <c r="A7611" s="52" t="s">
        <v>35</v>
      </c>
      <c r="B7611" s="52">
        <v>1</v>
      </c>
      <c r="C7611" s="52">
        <v>21</v>
      </c>
      <c r="D7611" s="52">
        <v>908</v>
      </c>
      <c r="E7611" s="52" t="s">
        <v>215</v>
      </c>
      <c r="F7611" s="52" t="s">
        <v>216</v>
      </c>
      <c r="G7611" s="52">
        <v>20</v>
      </c>
      <c r="H7611" s="52">
        <v>20</v>
      </c>
      <c r="I7611" s="52" t="s">
        <v>42</v>
      </c>
      <c r="J7611" s="52" t="s">
        <v>217</v>
      </c>
      <c r="K7611" s="52" t="s">
        <v>217</v>
      </c>
      <c r="L7611" s="52">
        <v>1</v>
      </c>
      <c r="M7611" s="52" t="s">
        <v>44</v>
      </c>
      <c r="N7611" s="52" t="s">
        <v>150</v>
      </c>
      <c r="O7611" s="52" t="s">
        <v>1534</v>
      </c>
      <c r="Q7611" s="52" t="s">
        <v>3611</v>
      </c>
      <c r="R7611" s="52">
        <v>2666448</v>
      </c>
      <c r="S7611" s="52">
        <v>201603</v>
      </c>
      <c r="T7611" s="52" t="s">
        <v>47</v>
      </c>
      <c r="U7611" s="54">
        <v>0</v>
      </c>
      <c r="V7611" s="54">
        <v>-150000</v>
      </c>
      <c r="X7611" s="52">
        <v>610844</v>
      </c>
      <c r="Z7611" s="52" t="s">
        <v>48</v>
      </c>
      <c r="AA7611" s="52" t="s">
        <v>2481</v>
      </c>
      <c r="AB7611" s="52" t="s">
        <v>42</v>
      </c>
      <c r="AC7611" s="52" t="s">
        <v>3602</v>
      </c>
      <c r="AD7611" s="52" t="s">
        <v>51</v>
      </c>
    </row>
    <row r="7612" spans="1:32" x14ac:dyDescent="0.25">
      <c r="A7612" s="52" t="s">
        <v>35</v>
      </c>
      <c r="B7612" s="52">
        <v>1</v>
      </c>
      <c r="C7612" s="52">
        <v>21</v>
      </c>
      <c r="D7612" s="52">
        <v>908</v>
      </c>
      <c r="E7612" s="52" t="s">
        <v>215</v>
      </c>
      <c r="F7612" s="52" t="s">
        <v>216</v>
      </c>
      <c r="G7612" s="52">
        <v>20</v>
      </c>
      <c r="H7612" s="52">
        <v>20</v>
      </c>
      <c r="I7612" s="52" t="s">
        <v>42</v>
      </c>
      <c r="J7612" s="52" t="s">
        <v>217</v>
      </c>
      <c r="K7612" s="52" t="s">
        <v>217</v>
      </c>
      <c r="L7612" s="52">
        <v>1</v>
      </c>
      <c r="M7612" s="52" t="s">
        <v>44</v>
      </c>
      <c r="N7612" s="52" t="s">
        <v>180</v>
      </c>
      <c r="O7612" s="52" t="s">
        <v>1562</v>
      </c>
      <c r="Q7612" s="52" t="s">
        <v>2483</v>
      </c>
      <c r="S7612" s="52">
        <v>201603</v>
      </c>
      <c r="T7612" s="52" t="s">
        <v>52</v>
      </c>
      <c r="U7612" s="54">
        <v>0</v>
      </c>
      <c r="V7612" s="54">
        <v>3.97</v>
      </c>
      <c r="Z7612" s="52" t="s">
        <v>48</v>
      </c>
      <c r="AA7612" s="52" t="s">
        <v>2481</v>
      </c>
      <c r="AB7612" s="52" t="s">
        <v>42</v>
      </c>
      <c r="AC7612" s="52" t="s">
        <v>3616</v>
      </c>
      <c r="AD7612" s="52" t="s">
        <v>51</v>
      </c>
    </row>
    <row r="7613" spans="1:32" x14ac:dyDescent="0.25">
      <c r="A7613" s="52" t="s">
        <v>35</v>
      </c>
      <c r="B7613" s="52">
        <v>1</v>
      </c>
      <c r="C7613" s="52">
        <v>21</v>
      </c>
      <c r="D7613" s="52">
        <v>908</v>
      </c>
      <c r="E7613" s="52" t="s">
        <v>215</v>
      </c>
      <c r="F7613" s="52" t="s">
        <v>216</v>
      </c>
      <c r="G7613" s="52">
        <v>20</v>
      </c>
      <c r="H7613" s="52">
        <v>20</v>
      </c>
      <c r="I7613" s="52" t="s">
        <v>42</v>
      </c>
      <c r="J7613" s="52" t="s">
        <v>231</v>
      </c>
      <c r="K7613" s="52" t="s">
        <v>231</v>
      </c>
      <c r="L7613" s="52">
        <v>1</v>
      </c>
      <c r="M7613" s="52" t="s">
        <v>44</v>
      </c>
      <c r="N7613" s="52" t="s">
        <v>180</v>
      </c>
      <c r="O7613" s="52" t="s">
        <v>3619</v>
      </c>
      <c r="Q7613" s="52" t="s">
        <v>2483</v>
      </c>
      <c r="S7613" s="52">
        <v>201603</v>
      </c>
      <c r="T7613" s="52" t="s">
        <v>52</v>
      </c>
      <c r="U7613" s="54">
        <v>0</v>
      </c>
      <c r="V7613" s="54">
        <v>44711.81</v>
      </c>
      <c r="Z7613" s="52" t="s">
        <v>48</v>
      </c>
      <c r="AA7613" s="52" t="s">
        <v>2481</v>
      </c>
      <c r="AB7613" s="52" t="s">
        <v>42</v>
      </c>
      <c r="AC7613" s="52" t="s">
        <v>3620</v>
      </c>
      <c r="AD7613" s="52" t="s">
        <v>51</v>
      </c>
    </row>
    <row r="7614" spans="1:32" x14ac:dyDescent="0.25">
      <c r="A7614" s="52" t="s">
        <v>35</v>
      </c>
      <c r="B7614" s="52">
        <v>1</v>
      </c>
      <c r="C7614" s="52">
        <v>21</v>
      </c>
      <c r="D7614" s="52">
        <v>908</v>
      </c>
      <c r="E7614" s="52" t="s">
        <v>215</v>
      </c>
      <c r="F7614" s="52" t="s">
        <v>216</v>
      </c>
      <c r="G7614" s="52">
        <v>20</v>
      </c>
      <c r="H7614" s="52">
        <v>20</v>
      </c>
      <c r="I7614" s="52" t="s">
        <v>42</v>
      </c>
      <c r="J7614" s="52" t="s">
        <v>231</v>
      </c>
      <c r="K7614" s="52" t="s">
        <v>231</v>
      </c>
      <c r="L7614" s="52">
        <v>1</v>
      </c>
      <c r="M7614" s="52" t="s">
        <v>44</v>
      </c>
      <c r="N7614" s="52" t="s">
        <v>180</v>
      </c>
      <c r="O7614" s="52" t="s">
        <v>3619</v>
      </c>
      <c r="Q7614" s="52" t="s">
        <v>2483</v>
      </c>
      <c r="S7614" s="52">
        <v>201603</v>
      </c>
      <c r="T7614" s="52" t="s">
        <v>47</v>
      </c>
      <c r="U7614" s="54">
        <v>0</v>
      </c>
      <c r="V7614" s="54">
        <v>-380.19</v>
      </c>
      <c r="Z7614" s="52" t="s">
        <v>48</v>
      </c>
      <c r="AA7614" s="52" t="s">
        <v>2481</v>
      </c>
      <c r="AB7614" s="52" t="s">
        <v>42</v>
      </c>
      <c r="AC7614" s="52" t="s">
        <v>3620</v>
      </c>
      <c r="AD7614" s="52" t="s">
        <v>51</v>
      </c>
    </row>
    <row r="7615" spans="1:32" x14ac:dyDescent="0.25">
      <c r="A7615" s="52" t="s">
        <v>35</v>
      </c>
      <c r="B7615" s="52">
        <v>1</v>
      </c>
      <c r="C7615" s="52">
        <v>21</v>
      </c>
      <c r="D7615" s="52">
        <v>908</v>
      </c>
      <c r="E7615" s="52" t="s">
        <v>215</v>
      </c>
      <c r="F7615" s="52" t="s">
        <v>216</v>
      </c>
      <c r="G7615" s="52">
        <v>20</v>
      </c>
      <c r="H7615" s="52">
        <v>20</v>
      </c>
      <c r="I7615" s="52" t="s">
        <v>42</v>
      </c>
      <c r="J7615" s="52" t="s">
        <v>231</v>
      </c>
      <c r="K7615" s="52" t="s">
        <v>231</v>
      </c>
      <c r="L7615" s="52">
        <v>1</v>
      </c>
      <c r="M7615" s="52" t="s">
        <v>44</v>
      </c>
      <c r="N7615" s="52" t="s">
        <v>180</v>
      </c>
      <c r="O7615" s="52" t="s">
        <v>3619</v>
      </c>
      <c r="Q7615" s="52" t="s">
        <v>2483</v>
      </c>
      <c r="S7615" s="52">
        <v>201603</v>
      </c>
      <c r="T7615" s="52" t="s">
        <v>47</v>
      </c>
      <c r="U7615" s="54">
        <v>0</v>
      </c>
      <c r="V7615" s="54">
        <v>-32610.87</v>
      </c>
      <c r="Z7615" s="52" t="s">
        <v>48</v>
      </c>
      <c r="AA7615" s="52" t="s">
        <v>2481</v>
      </c>
      <c r="AB7615" s="52" t="s">
        <v>42</v>
      </c>
      <c r="AC7615" s="52" t="s">
        <v>3620</v>
      </c>
      <c r="AD7615" s="52" t="s">
        <v>51</v>
      </c>
    </row>
    <row r="7616" spans="1:32" x14ac:dyDescent="0.25">
      <c r="A7616" s="52" t="s">
        <v>35</v>
      </c>
      <c r="B7616" s="52">
        <v>1</v>
      </c>
      <c r="C7616" s="52">
        <v>21</v>
      </c>
      <c r="D7616" s="52">
        <v>908</v>
      </c>
      <c r="E7616" s="52" t="s">
        <v>215</v>
      </c>
      <c r="F7616" s="52" t="s">
        <v>216</v>
      </c>
      <c r="G7616" s="52">
        <v>20</v>
      </c>
      <c r="H7616" s="52">
        <v>20</v>
      </c>
      <c r="I7616" s="52" t="s">
        <v>42</v>
      </c>
      <c r="J7616" s="52" t="s">
        <v>231</v>
      </c>
      <c r="K7616" s="52" t="s">
        <v>231</v>
      </c>
      <c r="L7616" s="52">
        <v>1</v>
      </c>
      <c r="M7616" s="52" t="s">
        <v>44</v>
      </c>
      <c r="N7616" s="52" t="s">
        <v>180</v>
      </c>
      <c r="O7616" s="52" t="s">
        <v>1562</v>
      </c>
      <c r="Q7616" s="52" t="s">
        <v>2483</v>
      </c>
      <c r="S7616" s="52">
        <v>201603</v>
      </c>
      <c r="T7616" s="52" t="s">
        <v>52</v>
      </c>
      <c r="U7616" s="54">
        <v>0</v>
      </c>
      <c r="V7616" s="54">
        <v>0.01</v>
      </c>
      <c r="Z7616" s="52" t="s">
        <v>48</v>
      </c>
      <c r="AA7616" s="52" t="s">
        <v>2481</v>
      </c>
      <c r="AB7616" s="52" t="s">
        <v>42</v>
      </c>
      <c r="AC7616" s="52" t="s">
        <v>3621</v>
      </c>
      <c r="AD7616" s="52" t="s">
        <v>51</v>
      </c>
    </row>
    <row r="7617" spans="1:32" x14ac:dyDescent="0.25">
      <c r="A7617" s="52" t="s">
        <v>35</v>
      </c>
      <c r="B7617" s="52">
        <v>1</v>
      </c>
      <c r="C7617" s="52">
        <v>21</v>
      </c>
      <c r="D7617" s="52">
        <v>908</v>
      </c>
      <c r="E7617" s="52" t="s">
        <v>215</v>
      </c>
      <c r="F7617" s="52" t="s">
        <v>216</v>
      </c>
      <c r="G7617" s="52">
        <v>20</v>
      </c>
      <c r="H7617" s="52">
        <v>20</v>
      </c>
      <c r="I7617" s="52" t="s">
        <v>42</v>
      </c>
      <c r="J7617" s="52" t="s">
        <v>231</v>
      </c>
      <c r="K7617" s="52" t="s">
        <v>231</v>
      </c>
      <c r="L7617" s="52">
        <v>1</v>
      </c>
      <c r="M7617" s="52" t="s">
        <v>44</v>
      </c>
      <c r="N7617" s="52" t="s">
        <v>180</v>
      </c>
      <c r="O7617" s="52" t="s">
        <v>1534</v>
      </c>
      <c r="Q7617" s="52" t="s">
        <v>3622</v>
      </c>
      <c r="R7617" s="52">
        <v>2696859</v>
      </c>
      <c r="S7617" s="52">
        <v>201603</v>
      </c>
      <c r="T7617" s="52" t="s">
        <v>52</v>
      </c>
      <c r="U7617" s="54">
        <v>0</v>
      </c>
      <c r="V7617" s="54">
        <v>5675</v>
      </c>
      <c r="X7617" s="52">
        <v>610847</v>
      </c>
      <c r="Z7617" s="52" t="s">
        <v>48</v>
      </c>
      <c r="AA7617" s="52" t="s">
        <v>2481</v>
      </c>
      <c r="AB7617" s="52" t="s">
        <v>42</v>
      </c>
      <c r="AC7617" s="52" t="s">
        <v>3623</v>
      </c>
      <c r="AD7617" s="52" t="s">
        <v>51</v>
      </c>
    </row>
    <row r="7618" spans="1:32" x14ac:dyDescent="0.25">
      <c r="A7618" s="52" t="s">
        <v>35</v>
      </c>
      <c r="B7618" s="52">
        <v>1</v>
      </c>
      <c r="C7618" s="52">
        <v>21</v>
      </c>
      <c r="D7618" s="52">
        <v>908</v>
      </c>
      <c r="E7618" s="52" t="s">
        <v>215</v>
      </c>
      <c r="F7618" s="52" t="s">
        <v>216</v>
      </c>
      <c r="G7618" s="52">
        <v>20</v>
      </c>
      <c r="H7618" s="52">
        <v>20</v>
      </c>
      <c r="I7618" s="52" t="s">
        <v>42</v>
      </c>
      <c r="J7618" s="52" t="s">
        <v>237</v>
      </c>
      <c r="K7618" s="52" t="s">
        <v>237</v>
      </c>
      <c r="L7618" s="52">
        <v>1</v>
      </c>
      <c r="M7618" s="52" t="s">
        <v>44</v>
      </c>
      <c r="N7618" s="52" t="s">
        <v>150</v>
      </c>
      <c r="O7618" s="52" t="s">
        <v>1534</v>
      </c>
      <c r="Q7618" s="52" t="s">
        <v>1540</v>
      </c>
      <c r="S7618" s="52">
        <v>201603</v>
      </c>
      <c r="T7618" s="52" t="s">
        <v>47</v>
      </c>
      <c r="U7618" s="54">
        <v>0</v>
      </c>
      <c r="V7618" s="54">
        <v>-122890</v>
      </c>
      <c r="X7618" s="52">
        <v>607127</v>
      </c>
      <c r="Z7618" s="52" t="s">
        <v>48</v>
      </c>
      <c r="AA7618" s="52" t="s">
        <v>2481</v>
      </c>
      <c r="AB7618" s="52" t="s">
        <v>42</v>
      </c>
      <c r="AC7618" s="52" t="s">
        <v>3602</v>
      </c>
      <c r="AD7618" s="52" t="s">
        <v>51</v>
      </c>
    </row>
    <row r="7619" spans="1:32" x14ac:dyDescent="0.25">
      <c r="A7619" s="52" t="s">
        <v>35</v>
      </c>
      <c r="B7619" s="52">
        <v>1</v>
      </c>
      <c r="C7619" s="52">
        <v>21</v>
      </c>
      <c r="D7619" s="52">
        <v>908</v>
      </c>
      <c r="E7619" s="52" t="s">
        <v>215</v>
      </c>
      <c r="F7619" s="52" t="s">
        <v>216</v>
      </c>
      <c r="G7619" s="52">
        <v>20</v>
      </c>
      <c r="H7619" s="52">
        <v>20</v>
      </c>
      <c r="I7619" s="52" t="s">
        <v>42</v>
      </c>
      <c r="J7619" s="52" t="s">
        <v>437</v>
      </c>
      <c r="K7619" s="52" t="s">
        <v>437</v>
      </c>
      <c r="L7619" s="52">
        <v>1</v>
      </c>
      <c r="M7619" s="52" t="s">
        <v>44</v>
      </c>
      <c r="N7619" s="52" t="s">
        <v>180</v>
      </c>
      <c r="O7619" s="52" t="s">
        <v>1562</v>
      </c>
      <c r="Q7619" s="52" t="s">
        <v>1547</v>
      </c>
      <c r="S7619" s="52">
        <v>201603</v>
      </c>
      <c r="T7619" s="52" t="s">
        <v>47</v>
      </c>
      <c r="U7619" s="54">
        <v>0</v>
      </c>
      <c r="V7619" s="54">
        <v>-79.48</v>
      </c>
      <c r="Z7619" s="52" t="s">
        <v>48</v>
      </c>
      <c r="AA7619" s="52" t="s">
        <v>2481</v>
      </c>
      <c r="AB7619" s="52" t="s">
        <v>42</v>
      </c>
      <c r="AC7619" s="52" t="s">
        <v>3616</v>
      </c>
      <c r="AD7619" s="52" t="s">
        <v>51</v>
      </c>
    </row>
    <row r="7620" spans="1:32" x14ac:dyDescent="0.25">
      <c r="A7620" s="52" t="s">
        <v>35</v>
      </c>
      <c r="B7620" s="52">
        <v>1</v>
      </c>
      <c r="C7620" s="52">
        <v>21</v>
      </c>
      <c r="D7620" s="52">
        <v>908</v>
      </c>
      <c r="E7620" s="52" t="s">
        <v>215</v>
      </c>
      <c r="F7620" s="52" t="s">
        <v>216</v>
      </c>
      <c r="G7620" s="52">
        <v>20</v>
      </c>
      <c r="H7620" s="52">
        <v>20</v>
      </c>
      <c r="I7620" s="52" t="s">
        <v>42</v>
      </c>
      <c r="J7620" s="52" t="s">
        <v>237</v>
      </c>
      <c r="K7620" s="52" t="s">
        <v>237</v>
      </c>
      <c r="L7620" s="52">
        <v>1</v>
      </c>
      <c r="M7620" s="52" t="s">
        <v>44</v>
      </c>
      <c r="N7620" s="52" t="s">
        <v>180</v>
      </c>
      <c r="O7620" s="52" t="s">
        <v>1534</v>
      </c>
      <c r="Q7620" s="52" t="s">
        <v>1544</v>
      </c>
      <c r="S7620" s="52">
        <v>201603</v>
      </c>
      <c r="T7620" s="52" t="s">
        <v>47</v>
      </c>
      <c r="U7620" s="54">
        <v>0</v>
      </c>
      <c r="V7620" s="54">
        <v>-8025</v>
      </c>
      <c r="Z7620" s="52" t="s">
        <v>48</v>
      </c>
      <c r="AA7620" s="52" t="s">
        <v>2481</v>
      </c>
      <c r="AB7620" s="52" t="s">
        <v>42</v>
      </c>
      <c r="AC7620" s="52" t="s">
        <v>3630</v>
      </c>
      <c r="AD7620" s="52" t="s">
        <v>51</v>
      </c>
    </row>
    <row r="7621" spans="1:32" x14ac:dyDescent="0.25">
      <c r="A7621" s="52" t="s">
        <v>35</v>
      </c>
      <c r="B7621" s="52">
        <v>1</v>
      </c>
      <c r="C7621" s="52">
        <v>21</v>
      </c>
      <c r="D7621" s="52">
        <v>908</v>
      </c>
      <c r="E7621" s="52" t="s">
        <v>215</v>
      </c>
      <c r="F7621" s="52" t="s">
        <v>216</v>
      </c>
      <c r="G7621" s="52">
        <v>20</v>
      </c>
      <c r="H7621" s="52">
        <v>20</v>
      </c>
      <c r="I7621" s="52" t="s">
        <v>42</v>
      </c>
      <c r="J7621" s="52" t="s">
        <v>237</v>
      </c>
      <c r="K7621" s="52" t="s">
        <v>237</v>
      </c>
      <c r="L7621" s="52">
        <v>1</v>
      </c>
      <c r="M7621" s="52" t="s">
        <v>44</v>
      </c>
      <c r="N7621" s="52" t="s">
        <v>180</v>
      </c>
      <c r="O7621" s="52" t="s">
        <v>3619</v>
      </c>
      <c r="Q7621" s="52" t="s">
        <v>1544</v>
      </c>
      <c r="S7621" s="52">
        <v>201603</v>
      </c>
      <c r="T7621" s="52" t="s">
        <v>52</v>
      </c>
      <c r="U7621" s="54">
        <v>0</v>
      </c>
      <c r="V7621" s="54">
        <v>8025</v>
      </c>
      <c r="Z7621" s="52" t="s">
        <v>48</v>
      </c>
      <c r="AA7621" s="52" t="s">
        <v>2481</v>
      </c>
      <c r="AB7621" s="52" t="s">
        <v>42</v>
      </c>
      <c r="AC7621" s="52" t="s">
        <v>3631</v>
      </c>
      <c r="AD7621" s="52" t="s">
        <v>51</v>
      </c>
    </row>
    <row r="7622" spans="1:32" x14ac:dyDescent="0.25">
      <c r="A7622" s="52" t="s">
        <v>35</v>
      </c>
      <c r="B7622" s="52">
        <v>1</v>
      </c>
      <c r="C7622" s="52">
        <v>21</v>
      </c>
      <c r="D7622" s="52">
        <v>908</v>
      </c>
      <c r="E7622" s="52" t="s">
        <v>215</v>
      </c>
      <c r="F7622" s="52" t="s">
        <v>216</v>
      </c>
      <c r="G7622" s="52">
        <v>20</v>
      </c>
      <c r="H7622" s="52">
        <v>20</v>
      </c>
      <c r="I7622" s="52" t="s">
        <v>42</v>
      </c>
      <c r="J7622" s="52" t="s">
        <v>237</v>
      </c>
      <c r="K7622" s="52" t="s">
        <v>237</v>
      </c>
      <c r="L7622" s="52">
        <v>1</v>
      </c>
      <c r="M7622" s="52" t="s">
        <v>44</v>
      </c>
      <c r="N7622" s="52" t="s">
        <v>180</v>
      </c>
      <c r="O7622" s="52" t="s">
        <v>3619</v>
      </c>
      <c r="Q7622" s="52" t="s">
        <v>1544</v>
      </c>
      <c r="S7622" s="52">
        <v>201603</v>
      </c>
      <c r="T7622" s="52" t="s">
        <v>52</v>
      </c>
      <c r="U7622" s="54">
        <v>0</v>
      </c>
      <c r="V7622" s="54">
        <v>21975</v>
      </c>
      <c r="Z7622" s="52" t="s">
        <v>48</v>
      </c>
      <c r="AA7622" s="52" t="s">
        <v>2481</v>
      </c>
      <c r="AB7622" s="52" t="s">
        <v>42</v>
      </c>
      <c r="AC7622" s="52" t="s">
        <v>3632</v>
      </c>
      <c r="AD7622" s="52" t="s">
        <v>51</v>
      </c>
    </row>
    <row r="7623" spans="1:32" x14ac:dyDescent="0.25">
      <c r="A7623" s="52" t="s">
        <v>35</v>
      </c>
      <c r="B7623" s="52">
        <v>1</v>
      </c>
      <c r="C7623" s="52">
        <v>21</v>
      </c>
      <c r="D7623" s="52">
        <v>908</v>
      </c>
      <c r="E7623" s="52" t="s">
        <v>215</v>
      </c>
      <c r="F7623" s="52" t="s">
        <v>216</v>
      </c>
      <c r="G7623" s="52">
        <v>20</v>
      </c>
      <c r="H7623" s="52">
        <v>20</v>
      </c>
      <c r="I7623" s="52" t="s">
        <v>42</v>
      </c>
      <c r="J7623" s="52" t="s">
        <v>237</v>
      </c>
      <c r="K7623" s="52" t="s">
        <v>237</v>
      </c>
      <c r="L7623" s="52">
        <v>1</v>
      </c>
      <c r="M7623" s="52" t="s">
        <v>44</v>
      </c>
      <c r="N7623" s="52" t="s">
        <v>150</v>
      </c>
      <c r="O7623" s="52" t="s">
        <v>1534</v>
      </c>
      <c r="Q7623" s="52" t="s">
        <v>1540</v>
      </c>
      <c r="S7623" s="52">
        <v>201603</v>
      </c>
      <c r="T7623" s="52" t="s">
        <v>52</v>
      </c>
      <c r="U7623" s="54">
        <v>0</v>
      </c>
      <c r="V7623" s="54">
        <v>122890</v>
      </c>
      <c r="X7623" s="52">
        <v>607127</v>
      </c>
      <c r="Z7623" s="52" t="s">
        <v>48</v>
      </c>
      <c r="AA7623" s="52" t="s">
        <v>2481</v>
      </c>
      <c r="AB7623" s="52" t="s">
        <v>42</v>
      </c>
      <c r="AC7623" s="52" t="s">
        <v>3607</v>
      </c>
      <c r="AD7623" s="52" t="s">
        <v>51</v>
      </c>
    </row>
    <row r="7624" spans="1:32" x14ac:dyDescent="0.25">
      <c r="A7624" s="52" t="s">
        <v>35</v>
      </c>
      <c r="B7624" s="52">
        <v>1</v>
      </c>
      <c r="C7624" s="52">
        <v>21</v>
      </c>
      <c r="D7624" s="52">
        <v>908</v>
      </c>
      <c r="E7624" s="52" t="s">
        <v>215</v>
      </c>
      <c r="F7624" s="52" t="s">
        <v>216</v>
      </c>
      <c r="G7624" s="52">
        <v>20</v>
      </c>
      <c r="H7624" s="52">
        <v>20</v>
      </c>
      <c r="I7624" s="52" t="s">
        <v>42</v>
      </c>
      <c r="J7624" s="52" t="s">
        <v>237</v>
      </c>
      <c r="K7624" s="52" t="s">
        <v>237</v>
      </c>
      <c r="L7624" s="52">
        <v>1</v>
      </c>
      <c r="M7624" s="52" t="s">
        <v>44</v>
      </c>
      <c r="N7624" s="52" t="s">
        <v>180</v>
      </c>
      <c r="O7624" s="52" t="s">
        <v>1534</v>
      </c>
      <c r="Q7624" s="52" t="s">
        <v>1544</v>
      </c>
      <c r="S7624" s="52">
        <v>201603</v>
      </c>
      <c r="T7624" s="52" t="s">
        <v>52</v>
      </c>
      <c r="U7624" s="54">
        <v>0</v>
      </c>
      <c r="V7624" s="54">
        <v>6100</v>
      </c>
      <c r="Z7624" s="52" t="s">
        <v>48</v>
      </c>
      <c r="AA7624" s="52" t="s">
        <v>2481</v>
      </c>
      <c r="AB7624" s="52" t="s">
        <v>42</v>
      </c>
      <c r="AC7624" s="52" t="s">
        <v>3607</v>
      </c>
      <c r="AD7624" s="52" t="s">
        <v>51</v>
      </c>
    </row>
    <row r="7625" spans="1:32" x14ac:dyDescent="0.25">
      <c r="A7625" s="52" t="s">
        <v>35</v>
      </c>
      <c r="B7625" s="52">
        <v>1</v>
      </c>
      <c r="C7625" s="52">
        <v>21</v>
      </c>
      <c r="D7625" s="52">
        <v>908</v>
      </c>
      <c r="E7625" s="52" t="s">
        <v>215</v>
      </c>
      <c r="F7625" s="52" t="s">
        <v>216</v>
      </c>
      <c r="G7625" s="52">
        <v>20</v>
      </c>
      <c r="H7625" s="52">
        <v>20</v>
      </c>
      <c r="I7625" s="52" t="s">
        <v>42</v>
      </c>
      <c r="J7625" s="52" t="s">
        <v>237</v>
      </c>
      <c r="K7625" s="52" t="s">
        <v>237</v>
      </c>
      <c r="L7625" s="52">
        <v>1</v>
      </c>
      <c r="M7625" s="52" t="s">
        <v>44</v>
      </c>
      <c r="N7625" s="52" t="s">
        <v>180</v>
      </c>
      <c r="O7625" s="52" t="s">
        <v>1534</v>
      </c>
      <c r="Q7625" s="52" t="s">
        <v>1544</v>
      </c>
      <c r="S7625" s="52">
        <v>201603</v>
      </c>
      <c r="T7625" s="52" t="s">
        <v>47</v>
      </c>
      <c r="U7625" s="54">
        <v>0</v>
      </c>
      <c r="V7625" s="54">
        <v>-25566</v>
      </c>
      <c r="Z7625" s="52" t="s">
        <v>48</v>
      </c>
      <c r="AA7625" s="52" t="s">
        <v>2481</v>
      </c>
      <c r="AB7625" s="52" t="s">
        <v>42</v>
      </c>
      <c r="AC7625" s="52" t="s">
        <v>3607</v>
      </c>
      <c r="AD7625" s="52" t="s">
        <v>51</v>
      </c>
    </row>
    <row r="7626" spans="1:32" x14ac:dyDescent="0.25">
      <c r="A7626" s="52" t="s">
        <v>35</v>
      </c>
      <c r="B7626" s="52">
        <v>1</v>
      </c>
      <c r="C7626" s="52">
        <v>21</v>
      </c>
      <c r="D7626" s="52">
        <v>908</v>
      </c>
      <c r="E7626" s="52" t="s">
        <v>215</v>
      </c>
      <c r="F7626" s="52" t="s">
        <v>216</v>
      </c>
      <c r="G7626" s="52">
        <v>20</v>
      </c>
      <c r="H7626" s="52">
        <v>20</v>
      </c>
      <c r="I7626" s="52" t="s">
        <v>42</v>
      </c>
      <c r="J7626" s="52" t="s">
        <v>237</v>
      </c>
      <c r="K7626" s="52" t="s">
        <v>237</v>
      </c>
      <c r="L7626" s="52">
        <v>1</v>
      </c>
      <c r="M7626" s="52" t="s">
        <v>44</v>
      </c>
      <c r="N7626" s="52" t="s">
        <v>180</v>
      </c>
      <c r="O7626" s="52" t="s">
        <v>1562</v>
      </c>
      <c r="Q7626" s="52" t="s">
        <v>1544</v>
      </c>
      <c r="S7626" s="52">
        <v>201603</v>
      </c>
      <c r="T7626" s="52" t="s">
        <v>52</v>
      </c>
      <c r="U7626" s="54">
        <v>0</v>
      </c>
      <c r="V7626" s="54">
        <v>0.7</v>
      </c>
      <c r="Z7626" s="52" t="s">
        <v>48</v>
      </c>
      <c r="AA7626" s="52" t="s">
        <v>2481</v>
      </c>
      <c r="AB7626" s="52" t="s">
        <v>42</v>
      </c>
      <c r="AC7626" s="52" t="s">
        <v>3633</v>
      </c>
      <c r="AD7626" s="52" t="s">
        <v>51</v>
      </c>
    </row>
    <row r="7627" spans="1:32" x14ac:dyDescent="0.25">
      <c r="A7627" s="52" t="s">
        <v>35</v>
      </c>
      <c r="B7627" s="52">
        <v>1</v>
      </c>
      <c r="C7627" s="52">
        <v>21</v>
      </c>
      <c r="D7627" s="52">
        <v>908</v>
      </c>
      <c r="E7627" s="52" t="s">
        <v>215</v>
      </c>
      <c r="F7627" s="52" t="s">
        <v>216</v>
      </c>
      <c r="G7627" s="52">
        <v>20</v>
      </c>
      <c r="H7627" s="52">
        <v>20</v>
      </c>
      <c r="I7627" s="52" t="s">
        <v>42</v>
      </c>
      <c r="J7627" s="52" t="s">
        <v>237</v>
      </c>
      <c r="K7627" s="52" t="s">
        <v>237</v>
      </c>
      <c r="L7627" s="52">
        <v>1</v>
      </c>
      <c r="M7627" s="52" t="s">
        <v>44</v>
      </c>
      <c r="N7627" s="52" t="s">
        <v>180</v>
      </c>
      <c r="O7627" s="52" t="s">
        <v>1562</v>
      </c>
      <c r="Q7627" s="52" t="s">
        <v>1544</v>
      </c>
      <c r="S7627" s="52">
        <v>201603</v>
      </c>
      <c r="T7627" s="52" t="s">
        <v>52</v>
      </c>
      <c r="U7627" s="54">
        <v>0</v>
      </c>
      <c r="V7627" s="54">
        <v>6100</v>
      </c>
      <c r="Z7627" s="52" t="s">
        <v>48</v>
      </c>
      <c r="AA7627" s="52" t="s">
        <v>2481</v>
      </c>
      <c r="AB7627" s="52" t="s">
        <v>42</v>
      </c>
      <c r="AC7627" s="52" t="s">
        <v>3633</v>
      </c>
      <c r="AD7627" s="52" t="s">
        <v>51</v>
      </c>
    </row>
    <row r="7628" spans="1:32" x14ac:dyDescent="0.25">
      <c r="A7628" s="52" t="s">
        <v>35</v>
      </c>
      <c r="B7628" s="52">
        <v>1</v>
      </c>
      <c r="C7628" s="52">
        <v>21</v>
      </c>
      <c r="D7628" s="52">
        <v>908</v>
      </c>
      <c r="E7628" s="52" t="s">
        <v>215</v>
      </c>
      <c r="F7628" s="52" t="s">
        <v>216</v>
      </c>
      <c r="G7628" s="52">
        <v>20</v>
      </c>
      <c r="H7628" s="52">
        <v>20</v>
      </c>
      <c r="I7628" s="52" t="s">
        <v>42</v>
      </c>
      <c r="J7628" s="52" t="s">
        <v>250</v>
      </c>
      <c r="K7628" s="52" t="s">
        <v>250</v>
      </c>
      <c r="L7628" s="52">
        <v>1</v>
      </c>
      <c r="M7628" s="52" t="s">
        <v>44</v>
      </c>
      <c r="N7628" s="52" t="s">
        <v>180</v>
      </c>
      <c r="O7628" s="52" t="s">
        <v>1555</v>
      </c>
      <c r="Q7628" s="52" t="s">
        <v>1545</v>
      </c>
      <c r="S7628" s="52">
        <v>201603</v>
      </c>
      <c r="T7628" s="52" t="s">
        <v>52</v>
      </c>
      <c r="U7628" s="54">
        <v>0</v>
      </c>
      <c r="V7628" s="54">
        <v>0.31</v>
      </c>
      <c r="Z7628" s="52" t="s">
        <v>48</v>
      </c>
      <c r="AA7628" s="52" t="s">
        <v>2481</v>
      </c>
      <c r="AB7628" s="52" t="s">
        <v>42</v>
      </c>
      <c r="AC7628" s="52" t="s">
        <v>3646</v>
      </c>
      <c r="AD7628" s="52" t="s">
        <v>51</v>
      </c>
    </row>
    <row r="7629" spans="1:32" x14ac:dyDescent="0.25">
      <c r="A7629" s="52" t="s">
        <v>35</v>
      </c>
      <c r="B7629" s="52">
        <v>1</v>
      </c>
      <c r="C7629" s="52">
        <v>21</v>
      </c>
      <c r="D7629" s="52">
        <v>908</v>
      </c>
      <c r="E7629" s="52" t="s">
        <v>215</v>
      </c>
      <c r="F7629" s="52" t="s">
        <v>216</v>
      </c>
      <c r="G7629" s="52">
        <v>20</v>
      </c>
      <c r="H7629" s="52">
        <v>20</v>
      </c>
      <c r="I7629" s="52" t="s">
        <v>42</v>
      </c>
      <c r="J7629" s="52" t="s">
        <v>250</v>
      </c>
      <c r="K7629" s="52" t="s">
        <v>250</v>
      </c>
      <c r="L7629" s="52">
        <v>1</v>
      </c>
      <c r="M7629" s="52" t="s">
        <v>44</v>
      </c>
      <c r="N7629" s="52" t="s">
        <v>180</v>
      </c>
      <c r="O7629" s="52" t="s">
        <v>1555</v>
      </c>
      <c r="Q7629" s="52" t="s">
        <v>1545</v>
      </c>
      <c r="S7629" s="52">
        <v>201603</v>
      </c>
      <c r="T7629" s="52" t="s">
        <v>47</v>
      </c>
      <c r="U7629" s="54">
        <v>0</v>
      </c>
      <c r="V7629" s="54">
        <v>-18800</v>
      </c>
      <c r="Z7629" s="52" t="s">
        <v>48</v>
      </c>
      <c r="AA7629" s="52" t="s">
        <v>2481</v>
      </c>
      <c r="AB7629" s="52" t="s">
        <v>42</v>
      </c>
      <c r="AC7629" s="52" t="s">
        <v>3646</v>
      </c>
      <c r="AD7629" s="52" t="s">
        <v>51</v>
      </c>
    </row>
    <row r="7630" spans="1:32" x14ac:dyDescent="0.25">
      <c r="A7630" s="52" t="s">
        <v>35</v>
      </c>
      <c r="B7630" s="52">
        <v>1</v>
      </c>
      <c r="C7630" s="52">
        <v>21</v>
      </c>
      <c r="D7630" s="52">
        <v>908</v>
      </c>
      <c r="E7630" s="52" t="s">
        <v>215</v>
      </c>
      <c r="F7630" s="52" t="s">
        <v>216</v>
      </c>
      <c r="G7630" s="52">
        <v>20</v>
      </c>
      <c r="H7630" s="52">
        <v>20</v>
      </c>
      <c r="I7630" s="52" t="s">
        <v>42</v>
      </c>
      <c r="J7630" s="52" t="s">
        <v>250</v>
      </c>
      <c r="K7630" s="52" t="s">
        <v>250</v>
      </c>
      <c r="L7630" s="52">
        <v>1</v>
      </c>
      <c r="M7630" s="52" t="s">
        <v>44</v>
      </c>
      <c r="N7630" s="52" t="s">
        <v>180</v>
      </c>
      <c r="O7630" s="52" t="s">
        <v>1555</v>
      </c>
      <c r="Q7630" s="52" t="s">
        <v>1545</v>
      </c>
      <c r="S7630" s="52">
        <v>201603</v>
      </c>
      <c r="T7630" s="52" t="s">
        <v>47</v>
      </c>
      <c r="U7630" s="54">
        <v>0</v>
      </c>
      <c r="V7630" s="54">
        <v>-18800</v>
      </c>
      <c r="Z7630" s="52" t="s">
        <v>48</v>
      </c>
      <c r="AA7630" s="52" t="s">
        <v>2481</v>
      </c>
      <c r="AB7630" s="52" t="s">
        <v>42</v>
      </c>
      <c r="AC7630" s="52" t="s">
        <v>3646</v>
      </c>
      <c r="AD7630" s="52" t="s">
        <v>51</v>
      </c>
    </row>
    <row r="7631" spans="1:32" x14ac:dyDescent="0.25">
      <c r="A7631" s="52" t="s">
        <v>35</v>
      </c>
      <c r="B7631" s="52">
        <v>1</v>
      </c>
      <c r="C7631" s="52">
        <v>21</v>
      </c>
      <c r="D7631" s="52">
        <v>908</v>
      </c>
      <c r="E7631" s="52" t="s">
        <v>215</v>
      </c>
      <c r="F7631" s="52" t="s">
        <v>216</v>
      </c>
      <c r="G7631" s="52">
        <v>20</v>
      </c>
      <c r="H7631" s="52">
        <v>20</v>
      </c>
      <c r="I7631" s="52" t="s">
        <v>42</v>
      </c>
      <c r="J7631" s="52" t="s">
        <v>261</v>
      </c>
      <c r="K7631" s="52" t="s">
        <v>261</v>
      </c>
      <c r="L7631" s="52">
        <v>1</v>
      </c>
      <c r="M7631" s="52" t="s">
        <v>44</v>
      </c>
      <c r="N7631" s="52" t="s">
        <v>180</v>
      </c>
      <c r="O7631" s="52" t="s">
        <v>1562</v>
      </c>
      <c r="Q7631" s="52" t="s">
        <v>1547</v>
      </c>
      <c r="S7631" s="52">
        <v>201603</v>
      </c>
      <c r="T7631" s="52" t="s">
        <v>47</v>
      </c>
      <c r="U7631" s="54">
        <v>0</v>
      </c>
      <c r="V7631" s="54">
        <v>-6.03</v>
      </c>
      <c r="Z7631" s="52" t="s">
        <v>48</v>
      </c>
      <c r="AA7631" s="52" t="s">
        <v>2481</v>
      </c>
      <c r="AB7631" s="52" t="s">
        <v>42</v>
      </c>
      <c r="AC7631" s="52" t="s">
        <v>3648</v>
      </c>
      <c r="AD7631" s="52" t="s">
        <v>51</v>
      </c>
    </row>
    <row r="7632" spans="1:32" x14ac:dyDescent="0.25">
      <c r="A7632" s="52" t="s">
        <v>35</v>
      </c>
      <c r="B7632" s="52">
        <v>1</v>
      </c>
      <c r="C7632" s="52">
        <v>21</v>
      </c>
      <c r="D7632" s="52">
        <v>908</v>
      </c>
      <c r="E7632" s="52" t="s">
        <v>122</v>
      </c>
      <c r="F7632" s="52" t="s">
        <v>123</v>
      </c>
      <c r="G7632" s="52">
        <v>20</v>
      </c>
      <c r="H7632" s="52">
        <v>20</v>
      </c>
      <c r="I7632" s="52" t="s">
        <v>42</v>
      </c>
      <c r="J7632" s="52" t="s">
        <v>500</v>
      </c>
      <c r="K7632" s="52" t="s">
        <v>500</v>
      </c>
      <c r="L7632" s="52">
        <v>1</v>
      </c>
      <c r="M7632" s="52" t="s">
        <v>44</v>
      </c>
      <c r="N7632" s="52" t="s">
        <v>162</v>
      </c>
      <c r="O7632" s="52" t="s">
        <v>42</v>
      </c>
      <c r="P7632" s="52" t="s">
        <v>808</v>
      </c>
      <c r="Q7632" s="52" t="s">
        <v>809</v>
      </c>
      <c r="R7632" s="52">
        <v>2677903</v>
      </c>
      <c r="S7632" s="52">
        <v>201603</v>
      </c>
      <c r="T7632" s="52" t="s">
        <v>52</v>
      </c>
      <c r="U7632" s="54">
        <v>5166.5</v>
      </c>
      <c r="V7632" s="54">
        <v>5166.5</v>
      </c>
      <c r="W7632" s="52" t="s">
        <v>340</v>
      </c>
      <c r="X7632" s="52">
        <v>634553</v>
      </c>
      <c r="Z7632" s="52" t="s">
        <v>48</v>
      </c>
      <c r="AA7632" s="52" t="s">
        <v>315</v>
      </c>
      <c r="AB7632" s="52" t="s">
        <v>42</v>
      </c>
      <c r="AC7632" s="52" t="s">
        <v>3657</v>
      </c>
      <c r="AD7632" s="52" t="s">
        <v>146</v>
      </c>
      <c r="AF7632" s="52">
        <v>64877</v>
      </c>
    </row>
    <row r="7633" spans="1:32" x14ac:dyDescent="0.25">
      <c r="A7633" s="52" t="s">
        <v>35</v>
      </c>
      <c r="B7633" s="52">
        <v>1</v>
      </c>
      <c r="C7633" s="52">
        <v>21</v>
      </c>
      <c r="D7633" s="52">
        <v>908</v>
      </c>
      <c r="E7633" s="52" t="s">
        <v>122</v>
      </c>
      <c r="F7633" s="52" t="s">
        <v>123</v>
      </c>
      <c r="G7633" s="52">
        <v>20</v>
      </c>
      <c r="H7633" s="52">
        <v>20</v>
      </c>
      <c r="I7633" s="52" t="s">
        <v>42</v>
      </c>
      <c r="J7633" s="52" t="s">
        <v>174</v>
      </c>
      <c r="K7633" s="52" t="s">
        <v>174</v>
      </c>
      <c r="L7633" s="52">
        <v>1</v>
      </c>
      <c r="M7633" s="52" t="s">
        <v>44</v>
      </c>
      <c r="N7633" s="52" t="s">
        <v>150</v>
      </c>
      <c r="O7633" s="52" t="s">
        <v>42</v>
      </c>
      <c r="P7633" s="52" t="s">
        <v>522</v>
      </c>
      <c r="Q7633" s="52" t="s">
        <v>529</v>
      </c>
      <c r="R7633" s="52">
        <v>2668943</v>
      </c>
      <c r="S7633" s="52">
        <v>201603</v>
      </c>
      <c r="T7633" s="52" t="s">
        <v>52</v>
      </c>
      <c r="U7633" s="54">
        <v>50223.37</v>
      </c>
      <c r="V7633" s="54">
        <v>50223.37</v>
      </c>
      <c r="W7633" s="52" t="s">
        <v>340</v>
      </c>
      <c r="X7633" s="52">
        <v>604438</v>
      </c>
      <c r="Z7633" s="52" t="s">
        <v>48</v>
      </c>
      <c r="AA7633" s="52" t="s">
        <v>315</v>
      </c>
      <c r="AB7633" s="52" t="s">
        <v>42</v>
      </c>
      <c r="AC7633" s="52" t="s">
        <v>3660</v>
      </c>
      <c r="AD7633" s="52" t="s">
        <v>146</v>
      </c>
      <c r="AF7633" s="52">
        <v>26141</v>
      </c>
    </row>
    <row r="7634" spans="1:32" x14ac:dyDescent="0.25">
      <c r="A7634" s="52" t="s">
        <v>35</v>
      </c>
      <c r="B7634" s="52">
        <v>1</v>
      </c>
      <c r="C7634" s="52">
        <v>21</v>
      </c>
      <c r="D7634" s="52">
        <v>908</v>
      </c>
      <c r="E7634" s="52" t="s">
        <v>122</v>
      </c>
      <c r="F7634" s="52" t="s">
        <v>123</v>
      </c>
      <c r="G7634" s="52">
        <v>20</v>
      </c>
      <c r="H7634" s="52">
        <v>20</v>
      </c>
      <c r="I7634" s="52" t="s">
        <v>42</v>
      </c>
      <c r="J7634" s="52" t="s">
        <v>182</v>
      </c>
      <c r="K7634" s="52" t="s">
        <v>182</v>
      </c>
      <c r="L7634" s="52">
        <v>1</v>
      </c>
      <c r="M7634" s="52" t="s">
        <v>44</v>
      </c>
      <c r="N7634" s="52" t="s">
        <v>150</v>
      </c>
      <c r="O7634" s="52" t="s">
        <v>42</v>
      </c>
      <c r="P7634" s="52" t="s">
        <v>522</v>
      </c>
      <c r="Q7634" s="52" t="s">
        <v>531</v>
      </c>
      <c r="R7634" s="52">
        <v>2668943</v>
      </c>
      <c r="S7634" s="52">
        <v>201603</v>
      </c>
      <c r="T7634" s="52" t="s">
        <v>52</v>
      </c>
      <c r="U7634" s="54">
        <v>118527.16</v>
      </c>
      <c r="V7634" s="54">
        <v>118527.16</v>
      </c>
      <c r="W7634" s="52" t="s">
        <v>340</v>
      </c>
      <c r="X7634" s="52">
        <v>604438</v>
      </c>
      <c r="Z7634" s="52" t="s">
        <v>48</v>
      </c>
      <c r="AA7634" s="52" t="s">
        <v>315</v>
      </c>
      <c r="AB7634" s="52" t="s">
        <v>42</v>
      </c>
      <c r="AC7634" s="52" t="s">
        <v>3660</v>
      </c>
      <c r="AD7634" s="52" t="s">
        <v>146</v>
      </c>
      <c r="AF7634" s="52">
        <v>26141</v>
      </c>
    </row>
    <row r="7635" spans="1:32" x14ac:dyDescent="0.25">
      <c r="A7635" s="52" t="s">
        <v>35</v>
      </c>
      <c r="B7635" s="52">
        <v>1</v>
      </c>
      <c r="C7635" s="52">
        <v>21</v>
      </c>
      <c r="D7635" s="52">
        <v>908</v>
      </c>
      <c r="E7635" s="52" t="s">
        <v>122</v>
      </c>
      <c r="F7635" s="52" t="s">
        <v>123</v>
      </c>
      <c r="G7635" s="52">
        <v>20</v>
      </c>
      <c r="H7635" s="52">
        <v>20</v>
      </c>
      <c r="I7635" s="52" t="s">
        <v>42</v>
      </c>
      <c r="J7635" s="52" t="s">
        <v>652</v>
      </c>
      <c r="K7635" s="52" t="s">
        <v>652</v>
      </c>
      <c r="L7635" s="52">
        <v>1</v>
      </c>
      <c r="M7635" s="52" t="s">
        <v>44</v>
      </c>
      <c r="N7635" s="52" t="s">
        <v>150</v>
      </c>
      <c r="O7635" s="52" t="s">
        <v>42</v>
      </c>
      <c r="P7635" s="52" t="s">
        <v>522</v>
      </c>
      <c r="Q7635" s="52" t="s">
        <v>732</v>
      </c>
      <c r="R7635" s="52">
        <v>2668943</v>
      </c>
      <c r="S7635" s="52">
        <v>201603</v>
      </c>
      <c r="T7635" s="52" t="s">
        <v>52</v>
      </c>
      <c r="U7635" s="54">
        <v>14062.55</v>
      </c>
      <c r="V7635" s="54">
        <v>14062.55</v>
      </c>
      <c r="W7635" s="52" t="s">
        <v>340</v>
      </c>
      <c r="X7635" s="52">
        <v>604438</v>
      </c>
      <c r="Z7635" s="52" t="s">
        <v>48</v>
      </c>
      <c r="AA7635" s="52" t="s">
        <v>315</v>
      </c>
      <c r="AB7635" s="52" t="s">
        <v>42</v>
      </c>
      <c r="AC7635" s="52" t="s">
        <v>3660</v>
      </c>
      <c r="AD7635" s="52" t="s">
        <v>146</v>
      </c>
      <c r="AF7635" s="52">
        <v>26141</v>
      </c>
    </row>
    <row r="7636" spans="1:32" x14ac:dyDescent="0.25">
      <c r="A7636" s="52" t="s">
        <v>35</v>
      </c>
      <c r="B7636" s="52">
        <v>1</v>
      </c>
      <c r="C7636" s="52">
        <v>21</v>
      </c>
      <c r="D7636" s="52">
        <v>908</v>
      </c>
      <c r="E7636" s="52" t="s">
        <v>122</v>
      </c>
      <c r="F7636" s="52" t="s">
        <v>123</v>
      </c>
      <c r="G7636" s="52">
        <v>20</v>
      </c>
      <c r="H7636" s="52">
        <v>20</v>
      </c>
      <c r="I7636" s="52" t="s">
        <v>42</v>
      </c>
      <c r="J7636" s="52" t="s">
        <v>532</v>
      </c>
      <c r="K7636" s="52" t="s">
        <v>532</v>
      </c>
      <c r="L7636" s="52">
        <v>1</v>
      </c>
      <c r="M7636" s="52" t="s">
        <v>44</v>
      </c>
      <c r="N7636" s="52" t="s">
        <v>150</v>
      </c>
      <c r="O7636" s="52" t="s">
        <v>42</v>
      </c>
      <c r="P7636" s="52" t="s">
        <v>522</v>
      </c>
      <c r="Q7636" s="52" t="s">
        <v>653</v>
      </c>
      <c r="R7636" s="52">
        <v>2668943</v>
      </c>
      <c r="S7636" s="52">
        <v>201603</v>
      </c>
      <c r="T7636" s="52" t="s">
        <v>52</v>
      </c>
      <c r="U7636" s="54">
        <v>18080.419999999998</v>
      </c>
      <c r="V7636" s="54">
        <v>18080.419999999998</v>
      </c>
      <c r="W7636" s="52" t="s">
        <v>340</v>
      </c>
      <c r="X7636" s="52">
        <v>604438</v>
      </c>
      <c r="Z7636" s="52" t="s">
        <v>48</v>
      </c>
      <c r="AA7636" s="52" t="s">
        <v>315</v>
      </c>
      <c r="AB7636" s="52" t="s">
        <v>42</v>
      </c>
      <c r="AC7636" s="52" t="s">
        <v>3660</v>
      </c>
      <c r="AD7636" s="52" t="s">
        <v>146</v>
      </c>
      <c r="AF7636" s="52">
        <v>26141</v>
      </c>
    </row>
    <row r="7637" spans="1:32" x14ac:dyDescent="0.25">
      <c r="A7637" s="52" t="s">
        <v>35</v>
      </c>
      <c r="B7637" s="52">
        <v>1</v>
      </c>
      <c r="C7637" s="52">
        <v>21</v>
      </c>
      <c r="D7637" s="52">
        <v>908</v>
      </c>
      <c r="E7637" s="52" t="s">
        <v>215</v>
      </c>
      <c r="F7637" s="52" t="s">
        <v>216</v>
      </c>
      <c r="G7637" s="52">
        <v>20</v>
      </c>
      <c r="H7637" s="52">
        <v>20</v>
      </c>
      <c r="I7637" s="52" t="s">
        <v>42</v>
      </c>
      <c r="J7637" s="52" t="s">
        <v>217</v>
      </c>
      <c r="K7637" s="52" t="s">
        <v>217</v>
      </c>
      <c r="L7637" s="52">
        <v>1</v>
      </c>
      <c r="M7637" s="52" t="s">
        <v>44</v>
      </c>
      <c r="N7637" s="52" t="s">
        <v>150</v>
      </c>
      <c r="O7637" s="52" t="s">
        <v>42</v>
      </c>
      <c r="P7637" s="52" t="s">
        <v>2651</v>
      </c>
      <c r="Q7637" s="52" t="s">
        <v>389</v>
      </c>
      <c r="R7637" s="52">
        <v>2666448</v>
      </c>
      <c r="S7637" s="52">
        <v>201603</v>
      </c>
      <c r="T7637" s="52" t="s">
        <v>52</v>
      </c>
      <c r="U7637" s="54">
        <v>150000</v>
      </c>
      <c r="V7637" s="54">
        <v>150000</v>
      </c>
      <c r="W7637" s="52" t="s">
        <v>340</v>
      </c>
      <c r="X7637" s="52">
        <v>610844</v>
      </c>
      <c r="Z7637" s="52" t="s">
        <v>48</v>
      </c>
      <c r="AA7637" s="52" t="s">
        <v>315</v>
      </c>
      <c r="AB7637" s="52" t="s">
        <v>42</v>
      </c>
      <c r="AC7637" s="52" t="s">
        <v>3670</v>
      </c>
      <c r="AD7637" s="52" t="s">
        <v>146</v>
      </c>
      <c r="AF7637" s="52">
        <v>67065</v>
      </c>
    </row>
    <row r="7638" spans="1:32" x14ac:dyDescent="0.25">
      <c r="A7638" s="52" t="s">
        <v>35</v>
      </c>
      <c r="B7638" s="52">
        <v>1</v>
      </c>
      <c r="C7638" s="52">
        <v>21</v>
      </c>
      <c r="D7638" s="52">
        <v>908</v>
      </c>
      <c r="E7638" s="52" t="s">
        <v>215</v>
      </c>
      <c r="F7638" s="52" t="s">
        <v>216</v>
      </c>
      <c r="G7638" s="52">
        <v>20</v>
      </c>
      <c r="H7638" s="52">
        <v>20</v>
      </c>
      <c r="I7638" s="52" t="s">
        <v>42</v>
      </c>
      <c r="J7638" s="52" t="s">
        <v>250</v>
      </c>
      <c r="K7638" s="52" t="s">
        <v>250</v>
      </c>
      <c r="L7638" s="52">
        <v>1</v>
      </c>
      <c r="M7638" s="52" t="s">
        <v>44</v>
      </c>
      <c r="N7638" s="52" t="s">
        <v>150</v>
      </c>
      <c r="O7638" s="52" t="s">
        <v>42</v>
      </c>
      <c r="P7638" s="52" t="s">
        <v>1719</v>
      </c>
      <c r="Q7638" s="52" t="s">
        <v>1720</v>
      </c>
      <c r="R7638" s="52">
        <v>2685845</v>
      </c>
      <c r="S7638" s="52">
        <v>201603</v>
      </c>
      <c r="T7638" s="52" t="s">
        <v>52</v>
      </c>
      <c r="U7638" s="54">
        <v>163</v>
      </c>
      <c r="V7638" s="54">
        <v>163</v>
      </c>
      <c r="W7638" s="52" t="s">
        <v>340</v>
      </c>
      <c r="X7638" s="52">
        <v>610718</v>
      </c>
      <c r="Z7638" s="52" t="s">
        <v>48</v>
      </c>
      <c r="AA7638" s="52" t="s">
        <v>315</v>
      </c>
      <c r="AB7638" s="52" t="s">
        <v>42</v>
      </c>
      <c r="AC7638" s="52" t="s">
        <v>3674</v>
      </c>
      <c r="AD7638" s="52" t="s">
        <v>146</v>
      </c>
      <c r="AF7638" s="52">
        <v>75450</v>
      </c>
    </row>
    <row r="7639" spans="1:32" x14ac:dyDescent="0.25">
      <c r="A7639" s="52" t="s">
        <v>35</v>
      </c>
      <c r="B7639" s="52">
        <v>1</v>
      </c>
      <c r="C7639" s="52">
        <v>21</v>
      </c>
      <c r="D7639" s="52">
        <v>908</v>
      </c>
      <c r="E7639" s="52" t="s">
        <v>122</v>
      </c>
      <c r="F7639" s="52" t="s">
        <v>123</v>
      </c>
      <c r="G7639" s="52">
        <v>20</v>
      </c>
      <c r="H7639" s="52">
        <v>20</v>
      </c>
      <c r="I7639" s="52" t="s">
        <v>42</v>
      </c>
      <c r="J7639" s="52" t="s">
        <v>283</v>
      </c>
      <c r="K7639" s="52" t="s">
        <v>283</v>
      </c>
      <c r="L7639" s="52">
        <v>1</v>
      </c>
      <c r="M7639" s="52" t="s">
        <v>44</v>
      </c>
      <c r="N7639" s="52" t="s">
        <v>150</v>
      </c>
      <c r="O7639" s="52" t="s">
        <v>42</v>
      </c>
      <c r="P7639" s="52" t="s">
        <v>782</v>
      </c>
      <c r="Q7639" s="52" t="s">
        <v>783</v>
      </c>
      <c r="R7639" s="52">
        <v>2680934</v>
      </c>
      <c r="S7639" s="52">
        <v>201603</v>
      </c>
      <c r="T7639" s="52" t="s">
        <v>52</v>
      </c>
      <c r="U7639" s="54">
        <v>43457.14</v>
      </c>
      <c r="V7639" s="54">
        <v>43457.14</v>
      </c>
      <c r="W7639" s="52" t="s">
        <v>340</v>
      </c>
      <c r="X7639" s="52">
        <v>618938</v>
      </c>
      <c r="Z7639" s="52" t="s">
        <v>48</v>
      </c>
      <c r="AA7639" s="52" t="s">
        <v>315</v>
      </c>
      <c r="AB7639" s="52" t="s">
        <v>42</v>
      </c>
      <c r="AC7639" s="52" t="s">
        <v>3657</v>
      </c>
      <c r="AD7639" s="52" t="s">
        <v>146</v>
      </c>
      <c r="AF7639" s="52">
        <v>68917</v>
      </c>
    </row>
    <row r="7640" spans="1:32" x14ac:dyDescent="0.25">
      <c r="A7640" s="52" t="s">
        <v>35</v>
      </c>
      <c r="B7640" s="52">
        <v>1</v>
      </c>
      <c r="C7640" s="52">
        <v>21</v>
      </c>
      <c r="D7640" s="52">
        <v>908</v>
      </c>
      <c r="E7640" s="52" t="s">
        <v>122</v>
      </c>
      <c r="F7640" s="52" t="s">
        <v>123</v>
      </c>
      <c r="G7640" s="52">
        <v>20</v>
      </c>
      <c r="H7640" s="52">
        <v>20</v>
      </c>
      <c r="I7640" s="52" t="s">
        <v>42</v>
      </c>
      <c r="J7640" s="52" t="s">
        <v>285</v>
      </c>
      <c r="K7640" s="52" t="s">
        <v>285</v>
      </c>
      <c r="L7640" s="52">
        <v>1</v>
      </c>
      <c r="M7640" s="52" t="s">
        <v>44</v>
      </c>
      <c r="N7640" s="52" t="s">
        <v>150</v>
      </c>
      <c r="O7640" s="52" t="s">
        <v>42</v>
      </c>
      <c r="P7640" s="52" t="s">
        <v>463</v>
      </c>
      <c r="Q7640" s="52" t="s">
        <v>464</v>
      </c>
      <c r="R7640" s="52">
        <v>2665195</v>
      </c>
      <c r="S7640" s="52">
        <v>201603</v>
      </c>
      <c r="T7640" s="52" t="s">
        <v>52</v>
      </c>
      <c r="U7640" s="54">
        <v>77050.13</v>
      </c>
      <c r="V7640" s="54">
        <v>77050.13</v>
      </c>
      <c r="W7640" s="52" t="s">
        <v>340</v>
      </c>
      <c r="X7640" s="52">
        <v>618936</v>
      </c>
      <c r="Z7640" s="52" t="s">
        <v>48</v>
      </c>
      <c r="AA7640" s="52" t="s">
        <v>315</v>
      </c>
      <c r="AB7640" s="52" t="s">
        <v>42</v>
      </c>
      <c r="AC7640" s="52" t="s">
        <v>3684</v>
      </c>
      <c r="AD7640" s="52" t="s">
        <v>146</v>
      </c>
      <c r="AF7640" s="52">
        <v>67053</v>
      </c>
    </row>
    <row r="7641" spans="1:32" x14ac:dyDescent="0.25">
      <c r="A7641" s="52" t="s">
        <v>35</v>
      </c>
      <c r="B7641" s="52">
        <v>1</v>
      </c>
      <c r="C7641" s="52">
        <v>21</v>
      </c>
      <c r="D7641" s="52">
        <v>908</v>
      </c>
      <c r="E7641" s="52" t="s">
        <v>122</v>
      </c>
      <c r="F7641" s="52" t="s">
        <v>123</v>
      </c>
      <c r="G7641" s="52">
        <v>20</v>
      </c>
      <c r="H7641" s="52">
        <v>20</v>
      </c>
      <c r="I7641" s="52" t="s">
        <v>42</v>
      </c>
      <c r="J7641" s="52" t="s">
        <v>285</v>
      </c>
      <c r="K7641" s="52" t="s">
        <v>285</v>
      </c>
      <c r="L7641" s="52">
        <v>1</v>
      </c>
      <c r="M7641" s="52" t="s">
        <v>44</v>
      </c>
      <c r="N7641" s="52" t="s">
        <v>150</v>
      </c>
      <c r="O7641" s="52" t="s">
        <v>42</v>
      </c>
      <c r="P7641" s="52" t="s">
        <v>463</v>
      </c>
      <c r="Q7641" s="52" t="s">
        <v>464</v>
      </c>
      <c r="R7641" s="52">
        <v>2690007</v>
      </c>
      <c r="S7641" s="52">
        <v>201603</v>
      </c>
      <c r="T7641" s="52" t="s">
        <v>52</v>
      </c>
      <c r="U7641" s="54">
        <v>64622.13</v>
      </c>
      <c r="V7641" s="54">
        <v>64622.13</v>
      </c>
      <c r="W7641" s="52" t="s">
        <v>340</v>
      </c>
      <c r="X7641" s="52">
        <v>618936</v>
      </c>
      <c r="Z7641" s="52" t="s">
        <v>48</v>
      </c>
      <c r="AA7641" s="52" t="s">
        <v>315</v>
      </c>
      <c r="AB7641" s="52" t="s">
        <v>42</v>
      </c>
      <c r="AC7641" s="52" t="s">
        <v>3685</v>
      </c>
      <c r="AD7641" s="52" t="s">
        <v>146</v>
      </c>
      <c r="AF7641" s="52">
        <v>67053</v>
      </c>
    </row>
    <row r="7642" spans="1:32" x14ac:dyDescent="0.25">
      <c r="A7642" s="52" t="s">
        <v>35</v>
      </c>
      <c r="B7642" s="52">
        <v>1</v>
      </c>
      <c r="C7642" s="52">
        <v>21</v>
      </c>
      <c r="D7642" s="52">
        <v>908</v>
      </c>
      <c r="E7642" s="52" t="s">
        <v>122</v>
      </c>
      <c r="F7642" s="52" t="s">
        <v>123</v>
      </c>
      <c r="G7642" s="52">
        <v>20</v>
      </c>
      <c r="H7642" s="52">
        <v>20</v>
      </c>
      <c r="I7642" s="52" t="s">
        <v>42</v>
      </c>
      <c r="J7642" s="52" t="s">
        <v>182</v>
      </c>
      <c r="K7642" s="52" t="s">
        <v>182</v>
      </c>
      <c r="L7642" s="52">
        <v>1</v>
      </c>
      <c r="M7642" s="52" t="s">
        <v>44</v>
      </c>
      <c r="N7642" s="52" t="s">
        <v>180</v>
      </c>
      <c r="O7642" s="52" t="s">
        <v>1534</v>
      </c>
      <c r="Q7642" s="52" t="s">
        <v>1535</v>
      </c>
      <c r="S7642" s="52">
        <v>201604</v>
      </c>
      <c r="T7642" s="52" t="s">
        <v>47</v>
      </c>
      <c r="U7642" s="54">
        <v>0</v>
      </c>
      <c r="V7642" s="54">
        <v>-10191.299999999999</v>
      </c>
      <c r="X7642" s="52">
        <v>604438</v>
      </c>
      <c r="Z7642" s="52" t="s">
        <v>48</v>
      </c>
      <c r="AA7642" s="52" t="s">
        <v>2481</v>
      </c>
      <c r="AB7642" s="52" t="s">
        <v>42</v>
      </c>
      <c r="AC7642" s="52" t="s">
        <v>3608</v>
      </c>
      <c r="AD7642" s="52" t="s">
        <v>51</v>
      </c>
    </row>
    <row r="7643" spans="1:32" x14ac:dyDescent="0.25">
      <c r="A7643" s="52" t="s">
        <v>35</v>
      </c>
      <c r="B7643" s="52">
        <v>1</v>
      </c>
      <c r="C7643" s="52">
        <v>21</v>
      </c>
      <c r="D7643" s="52">
        <v>908</v>
      </c>
      <c r="E7643" s="52" t="s">
        <v>215</v>
      </c>
      <c r="F7643" s="52" t="s">
        <v>216</v>
      </c>
      <c r="G7643" s="52">
        <v>20</v>
      </c>
      <c r="H7643" s="52">
        <v>20</v>
      </c>
      <c r="I7643" s="52" t="s">
        <v>42</v>
      </c>
      <c r="J7643" s="52" t="s">
        <v>217</v>
      </c>
      <c r="K7643" s="52" t="s">
        <v>217</v>
      </c>
      <c r="L7643" s="52">
        <v>1</v>
      </c>
      <c r="M7643" s="52" t="s">
        <v>44</v>
      </c>
      <c r="N7643" s="52" t="s">
        <v>150</v>
      </c>
      <c r="O7643" s="52" t="s">
        <v>1562</v>
      </c>
      <c r="Q7643" s="52" t="s">
        <v>3617</v>
      </c>
      <c r="S7643" s="52">
        <v>201604</v>
      </c>
      <c r="T7643" s="52" t="s">
        <v>47</v>
      </c>
      <c r="U7643" s="54">
        <v>0</v>
      </c>
      <c r="V7643" s="54">
        <v>-2044.51</v>
      </c>
      <c r="Z7643" s="52" t="s">
        <v>48</v>
      </c>
      <c r="AA7643" s="52" t="s">
        <v>461</v>
      </c>
      <c r="AB7643" s="52" t="s">
        <v>42</v>
      </c>
      <c r="AC7643" s="52" t="s">
        <v>3618</v>
      </c>
      <c r="AD7643" s="52" t="s">
        <v>51</v>
      </c>
    </row>
    <row r="7644" spans="1:32" x14ac:dyDescent="0.25">
      <c r="A7644" s="52" t="s">
        <v>35</v>
      </c>
      <c r="B7644" s="52">
        <v>1</v>
      </c>
      <c r="C7644" s="52">
        <v>21</v>
      </c>
      <c r="D7644" s="52">
        <v>908</v>
      </c>
      <c r="E7644" s="52" t="s">
        <v>215</v>
      </c>
      <c r="F7644" s="52" t="s">
        <v>216</v>
      </c>
      <c r="G7644" s="52">
        <v>20</v>
      </c>
      <c r="H7644" s="52">
        <v>20</v>
      </c>
      <c r="I7644" s="52" t="s">
        <v>42</v>
      </c>
      <c r="J7644" s="52" t="s">
        <v>231</v>
      </c>
      <c r="K7644" s="52" t="s">
        <v>231</v>
      </c>
      <c r="L7644" s="52">
        <v>1</v>
      </c>
      <c r="M7644" s="52" t="s">
        <v>44</v>
      </c>
      <c r="N7644" s="52" t="s">
        <v>150</v>
      </c>
      <c r="O7644" s="52" t="s">
        <v>1562</v>
      </c>
      <c r="Q7644" s="52" t="s">
        <v>3617</v>
      </c>
      <c r="S7644" s="52">
        <v>201604</v>
      </c>
      <c r="T7644" s="52" t="s">
        <v>47</v>
      </c>
      <c r="U7644" s="54">
        <v>0</v>
      </c>
      <c r="V7644" s="54">
        <v>-72448</v>
      </c>
      <c r="Z7644" s="52" t="s">
        <v>48</v>
      </c>
      <c r="AA7644" s="52" t="s">
        <v>461</v>
      </c>
      <c r="AB7644" s="52" t="s">
        <v>42</v>
      </c>
      <c r="AC7644" s="52" t="s">
        <v>3618</v>
      </c>
      <c r="AD7644" s="52" t="s">
        <v>51</v>
      </c>
    </row>
    <row r="7645" spans="1:32" x14ac:dyDescent="0.25">
      <c r="A7645" s="52" t="s">
        <v>35</v>
      </c>
      <c r="B7645" s="52">
        <v>1</v>
      </c>
      <c r="C7645" s="52">
        <v>21</v>
      </c>
      <c r="D7645" s="52">
        <v>908</v>
      </c>
      <c r="E7645" s="52" t="s">
        <v>215</v>
      </c>
      <c r="F7645" s="52" t="s">
        <v>216</v>
      </c>
      <c r="G7645" s="52">
        <v>20</v>
      </c>
      <c r="H7645" s="52">
        <v>20</v>
      </c>
      <c r="I7645" s="52" t="s">
        <v>42</v>
      </c>
      <c r="J7645" s="52" t="s">
        <v>231</v>
      </c>
      <c r="K7645" s="52" t="s">
        <v>231</v>
      </c>
      <c r="L7645" s="52">
        <v>1</v>
      </c>
      <c r="M7645" s="52" t="s">
        <v>44</v>
      </c>
      <c r="N7645" s="52" t="s">
        <v>180</v>
      </c>
      <c r="O7645" s="52" t="s">
        <v>1534</v>
      </c>
      <c r="Q7645" s="52" t="s">
        <v>3622</v>
      </c>
      <c r="R7645" s="52">
        <v>2696859</v>
      </c>
      <c r="S7645" s="52">
        <v>201604</v>
      </c>
      <c r="T7645" s="52" t="s">
        <v>47</v>
      </c>
      <c r="U7645" s="54">
        <v>0</v>
      </c>
      <c r="V7645" s="54">
        <v>-5675</v>
      </c>
      <c r="X7645" s="52">
        <v>610847</v>
      </c>
      <c r="Z7645" s="52" t="s">
        <v>48</v>
      </c>
      <c r="AA7645" s="52" t="s">
        <v>2481</v>
      </c>
      <c r="AB7645" s="52" t="s">
        <v>42</v>
      </c>
      <c r="AC7645" s="52" t="s">
        <v>3624</v>
      </c>
      <c r="AD7645" s="52" t="s">
        <v>51</v>
      </c>
    </row>
    <row r="7646" spans="1:32" x14ac:dyDescent="0.25">
      <c r="A7646" s="52" t="s">
        <v>35</v>
      </c>
      <c r="B7646" s="52">
        <v>1</v>
      </c>
      <c r="C7646" s="52">
        <v>21</v>
      </c>
      <c r="D7646" s="52">
        <v>908</v>
      </c>
      <c r="E7646" s="52" t="s">
        <v>215</v>
      </c>
      <c r="F7646" s="52" t="s">
        <v>216</v>
      </c>
      <c r="G7646" s="52">
        <v>20</v>
      </c>
      <c r="H7646" s="52">
        <v>20</v>
      </c>
      <c r="I7646" s="52" t="s">
        <v>42</v>
      </c>
      <c r="J7646" s="52" t="s">
        <v>237</v>
      </c>
      <c r="K7646" s="52" t="s">
        <v>237</v>
      </c>
      <c r="L7646" s="52">
        <v>1</v>
      </c>
      <c r="M7646" s="52" t="s">
        <v>44</v>
      </c>
      <c r="N7646" s="52" t="s">
        <v>180</v>
      </c>
      <c r="O7646" s="52" t="s">
        <v>1534</v>
      </c>
      <c r="Q7646" s="52" t="s">
        <v>1544</v>
      </c>
      <c r="S7646" s="52">
        <v>201604</v>
      </c>
      <c r="T7646" s="52" t="s">
        <v>47</v>
      </c>
      <c r="U7646" s="54">
        <v>0</v>
      </c>
      <c r="V7646" s="54">
        <v>-6100</v>
      </c>
      <c r="Z7646" s="52" t="s">
        <v>48</v>
      </c>
      <c r="AA7646" s="52" t="s">
        <v>2481</v>
      </c>
      <c r="AB7646" s="52" t="s">
        <v>42</v>
      </c>
      <c r="AC7646" s="52" t="s">
        <v>3608</v>
      </c>
      <c r="AD7646" s="52" t="s">
        <v>51</v>
      </c>
    </row>
    <row r="7647" spans="1:32" x14ac:dyDescent="0.25">
      <c r="A7647" s="52" t="s">
        <v>35</v>
      </c>
      <c r="B7647" s="52">
        <v>1</v>
      </c>
      <c r="C7647" s="52">
        <v>21</v>
      </c>
      <c r="D7647" s="52">
        <v>908</v>
      </c>
      <c r="E7647" s="52" t="s">
        <v>215</v>
      </c>
      <c r="F7647" s="52" t="s">
        <v>216</v>
      </c>
      <c r="G7647" s="52">
        <v>20</v>
      </c>
      <c r="H7647" s="52">
        <v>20</v>
      </c>
      <c r="I7647" s="52" t="s">
        <v>42</v>
      </c>
      <c r="J7647" s="52" t="s">
        <v>237</v>
      </c>
      <c r="K7647" s="52" t="s">
        <v>237</v>
      </c>
      <c r="L7647" s="52">
        <v>1</v>
      </c>
      <c r="M7647" s="52" t="s">
        <v>44</v>
      </c>
      <c r="N7647" s="52" t="s">
        <v>180</v>
      </c>
      <c r="O7647" s="52" t="s">
        <v>1534</v>
      </c>
      <c r="Q7647" s="52" t="s">
        <v>1544</v>
      </c>
      <c r="S7647" s="52">
        <v>201604</v>
      </c>
      <c r="T7647" s="52" t="s">
        <v>52</v>
      </c>
      <c r="U7647" s="54">
        <v>0</v>
      </c>
      <c r="V7647" s="54">
        <v>25566</v>
      </c>
      <c r="Z7647" s="52" t="s">
        <v>48</v>
      </c>
      <c r="AA7647" s="52" t="s">
        <v>2481</v>
      </c>
      <c r="AB7647" s="52" t="s">
        <v>42</v>
      </c>
      <c r="AC7647" s="52" t="s">
        <v>3608</v>
      </c>
      <c r="AD7647" s="52" t="s">
        <v>51</v>
      </c>
    </row>
    <row r="7648" spans="1:32" x14ac:dyDescent="0.25">
      <c r="A7648" s="52" t="s">
        <v>35</v>
      </c>
      <c r="B7648" s="52">
        <v>1</v>
      </c>
      <c r="C7648" s="52">
        <v>21</v>
      </c>
      <c r="D7648" s="52">
        <v>908</v>
      </c>
      <c r="E7648" s="52" t="s">
        <v>215</v>
      </c>
      <c r="F7648" s="52" t="s">
        <v>216</v>
      </c>
      <c r="G7648" s="52">
        <v>20</v>
      </c>
      <c r="H7648" s="52">
        <v>20</v>
      </c>
      <c r="I7648" s="52" t="s">
        <v>42</v>
      </c>
      <c r="J7648" s="52" t="s">
        <v>237</v>
      </c>
      <c r="K7648" s="52" t="s">
        <v>237</v>
      </c>
      <c r="L7648" s="52">
        <v>1</v>
      </c>
      <c r="M7648" s="52" t="s">
        <v>44</v>
      </c>
      <c r="N7648" s="52" t="s">
        <v>150</v>
      </c>
      <c r="O7648" s="52" t="s">
        <v>1534</v>
      </c>
      <c r="Q7648" s="52" t="s">
        <v>1540</v>
      </c>
      <c r="S7648" s="52">
        <v>201604</v>
      </c>
      <c r="T7648" s="52" t="s">
        <v>47</v>
      </c>
      <c r="U7648" s="54">
        <v>0</v>
      </c>
      <c r="V7648" s="54">
        <v>-122890</v>
      </c>
      <c r="X7648" s="52">
        <v>607127</v>
      </c>
      <c r="Z7648" s="52" t="s">
        <v>48</v>
      </c>
      <c r="AA7648" s="52" t="s">
        <v>2481</v>
      </c>
      <c r="AB7648" s="52" t="s">
        <v>42</v>
      </c>
      <c r="AC7648" s="52" t="s">
        <v>3608</v>
      </c>
      <c r="AD7648" s="52" t="s">
        <v>51</v>
      </c>
    </row>
    <row r="7649" spans="1:32" x14ac:dyDescent="0.25">
      <c r="A7649" s="52" t="s">
        <v>35</v>
      </c>
      <c r="B7649" s="52">
        <v>1</v>
      </c>
      <c r="C7649" s="52">
        <v>21</v>
      </c>
      <c r="D7649" s="52">
        <v>908</v>
      </c>
      <c r="E7649" s="52" t="s">
        <v>215</v>
      </c>
      <c r="F7649" s="52" t="s">
        <v>216</v>
      </c>
      <c r="G7649" s="52">
        <v>20</v>
      </c>
      <c r="H7649" s="52">
        <v>20</v>
      </c>
      <c r="I7649" s="52" t="s">
        <v>42</v>
      </c>
      <c r="J7649" s="52" t="s">
        <v>237</v>
      </c>
      <c r="K7649" s="52" t="s">
        <v>237</v>
      </c>
      <c r="L7649" s="52">
        <v>1</v>
      </c>
      <c r="M7649" s="52" t="s">
        <v>44</v>
      </c>
      <c r="N7649" s="52" t="s">
        <v>150</v>
      </c>
      <c r="O7649" s="52" t="s">
        <v>1562</v>
      </c>
      <c r="Q7649" s="52" t="s">
        <v>3625</v>
      </c>
      <c r="S7649" s="52">
        <v>201604</v>
      </c>
      <c r="T7649" s="52" t="s">
        <v>52</v>
      </c>
      <c r="U7649" s="54">
        <v>0</v>
      </c>
      <c r="V7649" s="54">
        <v>122890</v>
      </c>
      <c r="Z7649" s="52" t="s">
        <v>48</v>
      </c>
      <c r="AA7649" s="52" t="s">
        <v>2481</v>
      </c>
      <c r="AB7649" s="52" t="s">
        <v>42</v>
      </c>
      <c r="AC7649" s="52" t="s">
        <v>3626</v>
      </c>
      <c r="AD7649" s="52" t="s">
        <v>51</v>
      </c>
    </row>
    <row r="7650" spans="1:32" x14ac:dyDescent="0.25">
      <c r="A7650" s="52" t="s">
        <v>35</v>
      </c>
      <c r="B7650" s="52">
        <v>1</v>
      </c>
      <c r="C7650" s="52">
        <v>21</v>
      </c>
      <c r="D7650" s="52">
        <v>908</v>
      </c>
      <c r="E7650" s="52" t="s">
        <v>215</v>
      </c>
      <c r="F7650" s="52" t="s">
        <v>216</v>
      </c>
      <c r="G7650" s="52">
        <v>20</v>
      </c>
      <c r="H7650" s="52">
        <v>20</v>
      </c>
      <c r="I7650" s="52" t="s">
        <v>42</v>
      </c>
      <c r="J7650" s="52" t="s">
        <v>231</v>
      </c>
      <c r="K7650" s="52" t="s">
        <v>231</v>
      </c>
      <c r="L7650" s="52">
        <v>1</v>
      </c>
      <c r="M7650" s="52" t="s">
        <v>44</v>
      </c>
      <c r="N7650" s="52" t="s">
        <v>180</v>
      </c>
      <c r="O7650" s="52" t="s">
        <v>42</v>
      </c>
      <c r="P7650" s="52" t="s">
        <v>2651</v>
      </c>
      <c r="Q7650" s="52" t="s">
        <v>417</v>
      </c>
      <c r="R7650" s="52">
        <v>2696859</v>
      </c>
      <c r="S7650" s="52">
        <v>201604</v>
      </c>
      <c r="T7650" s="52" t="s">
        <v>52</v>
      </c>
      <c r="U7650" s="54">
        <v>5675</v>
      </c>
      <c r="V7650" s="54">
        <v>5675</v>
      </c>
      <c r="W7650" s="52" t="s">
        <v>340</v>
      </c>
      <c r="X7650" s="52">
        <v>610847</v>
      </c>
      <c r="Z7650" s="52" t="s">
        <v>48</v>
      </c>
      <c r="AA7650" s="52" t="s">
        <v>315</v>
      </c>
      <c r="AB7650" s="52" t="s">
        <v>42</v>
      </c>
      <c r="AC7650" s="52" t="s">
        <v>3672</v>
      </c>
      <c r="AD7650" s="52" t="s">
        <v>146</v>
      </c>
      <c r="AF7650" s="52">
        <v>67065</v>
      </c>
    </row>
    <row r="7651" spans="1:32" x14ac:dyDescent="0.25">
      <c r="A7651" s="52" t="s">
        <v>35</v>
      </c>
      <c r="B7651" s="52">
        <v>1</v>
      </c>
      <c r="C7651" s="52">
        <v>21</v>
      </c>
      <c r="D7651" s="52">
        <v>908</v>
      </c>
      <c r="E7651" s="52" t="s">
        <v>122</v>
      </c>
      <c r="F7651" s="52" t="s">
        <v>123</v>
      </c>
      <c r="G7651" s="52">
        <v>20</v>
      </c>
      <c r="H7651" s="52">
        <v>20</v>
      </c>
      <c r="I7651" s="52" t="s">
        <v>42</v>
      </c>
      <c r="J7651" s="52" t="s">
        <v>285</v>
      </c>
      <c r="K7651" s="52" t="s">
        <v>285</v>
      </c>
      <c r="L7651" s="52">
        <v>1</v>
      </c>
      <c r="M7651" s="52" t="s">
        <v>44</v>
      </c>
      <c r="N7651" s="52" t="s">
        <v>150</v>
      </c>
      <c r="O7651" s="52" t="s">
        <v>42</v>
      </c>
      <c r="P7651" s="52" t="s">
        <v>463</v>
      </c>
      <c r="Q7651" s="52" t="s">
        <v>464</v>
      </c>
      <c r="R7651" s="52">
        <v>2710995</v>
      </c>
      <c r="S7651" s="52">
        <v>201604</v>
      </c>
      <c r="T7651" s="52" t="s">
        <v>52</v>
      </c>
      <c r="U7651" s="54">
        <v>10380.370000000001</v>
      </c>
      <c r="V7651" s="54">
        <v>10380.370000000001</v>
      </c>
      <c r="W7651" s="52" t="s">
        <v>340</v>
      </c>
      <c r="X7651" s="52">
        <v>618936</v>
      </c>
      <c r="Z7651" s="52" t="s">
        <v>48</v>
      </c>
      <c r="AA7651" s="52" t="s">
        <v>315</v>
      </c>
      <c r="AB7651" s="52" t="s">
        <v>42</v>
      </c>
      <c r="AC7651" s="52" t="s">
        <v>3686</v>
      </c>
      <c r="AD7651" s="52" t="s">
        <v>146</v>
      </c>
      <c r="AF7651" s="52">
        <v>67053</v>
      </c>
    </row>
    <row r="7652" spans="1:32" x14ac:dyDescent="0.25">
      <c r="A7652" s="52" t="s">
        <v>35</v>
      </c>
      <c r="B7652" s="52">
        <v>1</v>
      </c>
      <c r="C7652" s="52">
        <v>21</v>
      </c>
      <c r="D7652" s="52">
        <v>908</v>
      </c>
      <c r="E7652" s="52" t="s">
        <v>122</v>
      </c>
      <c r="F7652" s="52" t="s">
        <v>123</v>
      </c>
      <c r="G7652" s="52">
        <v>20</v>
      </c>
      <c r="H7652" s="52">
        <v>20</v>
      </c>
      <c r="I7652" s="52" t="s">
        <v>42</v>
      </c>
      <c r="J7652" s="52" t="s">
        <v>289</v>
      </c>
      <c r="K7652" s="52" t="s">
        <v>289</v>
      </c>
      <c r="L7652" s="52">
        <v>1</v>
      </c>
      <c r="M7652" s="52" t="s">
        <v>44</v>
      </c>
      <c r="N7652" s="52">
        <v>82</v>
      </c>
      <c r="O7652" s="52" t="s">
        <v>42</v>
      </c>
      <c r="P7652" s="52" t="s">
        <v>141</v>
      </c>
      <c r="Q7652" s="52" t="s">
        <v>2927</v>
      </c>
      <c r="R7652" s="52">
        <v>2702159</v>
      </c>
      <c r="S7652" s="52">
        <v>201604</v>
      </c>
      <c r="T7652" s="52" t="s">
        <v>52</v>
      </c>
      <c r="U7652" s="54">
        <v>0</v>
      </c>
      <c r="V7652" s="54">
        <v>326.85000000000002</v>
      </c>
      <c r="W7652" s="52" t="s">
        <v>42</v>
      </c>
      <c r="X7652" s="52" t="s">
        <v>42</v>
      </c>
      <c r="Z7652" s="52" t="s">
        <v>48</v>
      </c>
      <c r="AA7652" s="52" t="s">
        <v>144</v>
      </c>
      <c r="AB7652" s="52" t="s">
        <v>42</v>
      </c>
      <c r="AC7652" s="52" t="s">
        <v>3695</v>
      </c>
      <c r="AD7652" s="52" t="s">
        <v>146</v>
      </c>
      <c r="AF7652" s="52">
        <v>77028</v>
      </c>
    </row>
    <row r="7653" spans="1:32" x14ac:dyDescent="0.25">
      <c r="A7653" s="52" t="s">
        <v>35</v>
      </c>
      <c r="B7653" s="52">
        <v>1</v>
      </c>
      <c r="C7653" s="52">
        <v>21</v>
      </c>
      <c r="D7653" s="52">
        <v>908</v>
      </c>
      <c r="E7653" s="52" t="s">
        <v>122</v>
      </c>
      <c r="F7653" s="52" t="s">
        <v>123</v>
      </c>
      <c r="G7653" s="52">
        <v>20</v>
      </c>
      <c r="H7653" s="52">
        <v>20</v>
      </c>
      <c r="I7653" s="52" t="s">
        <v>42</v>
      </c>
      <c r="J7653" s="52" t="s">
        <v>289</v>
      </c>
      <c r="K7653" s="52" t="s">
        <v>289</v>
      </c>
      <c r="L7653" s="52">
        <v>1</v>
      </c>
      <c r="M7653" s="52" t="s">
        <v>44</v>
      </c>
      <c r="N7653" s="52">
        <v>82</v>
      </c>
      <c r="O7653" s="52" t="s">
        <v>42</v>
      </c>
      <c r="P7653" s="52" t="s">
        <v>141</v>
      </c>
      <c r="Q7653" s="52" t="s">
        <v>3696</v>
      </c>
      <c r="R7653" s="52">
        <v>2706288</v>
      </c>
      <c r="S7653" s="52">
        <v>201604</v>
      </c>
      <c r="T7653" s="52" t="s">
        <v>47</v>
      </c>
      <c r="U7653" s="54">
        <v>0</v>
      </c>
      <c r="V7653" s="54">
        <v>-50</v>
      </c>
      <c r="W7653" s="52" t="s">
        <v>42</v>
      </c>
      <c r="X7653" s="52" t="s">
        <v>42</v>
      </c>
      <c r="Z7653" s="52" t="s">
        <v>48</v>
      </c>
      <c r="AA7653" s="52" t="s">
        <v>168</v>
      </c>
      <c r="AB7653" s="52" t="s">
        <v>42</v>
      </c>
      <c r="AC7653" s="52" t="s">
        <v>3697</v>
      </c>
      <c r="AD7653" s="52" t="s">
        <v>146</v>
      </c>
      <c r="AF7653" s="52">
        <v>77028</v>
      </c>
    </row>
    <row r="7654" spans="1:32" x14ac:dyDescent="0.25">
      <c r="A7654" s="52" t="s">
        <v>35</v>
      </c>
      <c r="B7654" s="52">
        <v>1</v>
      </c>
      <c r="C7654" s="52">
        <v>21</v>
      </c>
      <c r="D7654" s="52">
        <v>908</v>
      </c>
      <c r="E7654" s="52" t="s">
        <v>122</v>
      </c>
      <c r="F7654" s="52" t="s">
        <v>123</v>
      </c>
      <c r="G7654" s="52">
        <v>20</v>
      </c>
      <c r="H7654" s="52">
        <v>20</v>
      </c>
      <c r="I7654" s="52" t="s">
        <v>42</v>
      </c>
      <c r="J7654" s="52" t="s">
        <v>289</v>
      </c>
      <c r="K7654" s="52" t="s">
        <v>289</v>
      </c>
      <c r="L7654" s="52">
        <v>1</v>
      </c>
      <c r="M7654" s="52" t="s">
        <v>44</v>
      </c>
      <c r="N7654" s="52">
        <v>82</v>
      </c>
      <c r="O7654" s="52" t="s">
        <v>42</v>
      </c>
      <c r="P7654" s="52" t="s">
        <v>141</v>
      </c>
      <c r="Q7654" s="52" t="s">
        <v>2927</v>
      </c>
      <c r="R7654" s="52">
        <v>2712816</v>
      </c>
      <c r="S7654" s="52">
        <v>201604</v>
      </c>
      <c r="T7654" s="52" t="s">
        <v>47</v>
      </c>
      <c r="U7654" s="54">
        <v>0</v>
      </c>
      <c r="V7654" s="54">
        <v>-350.7</v>
      </c>
      <c r="W7654" s="52" t="s">
        <v>42</v>
      </c>
      <c r="X7654" s="52" t="s">
        <v>42</v>
      </c>
      <c r="Z7654" s="52" t="s">
        <v>48</v>
      </c>
      <c r="AA7654" s="52" t="s">
        <v>144</v>
      </c>
      <c r="AB7654" s="52" t="s">
        <v>42</v>
      </c>
      <c r="AC7654" s="52" t="s">
        <v>3698</v>
      </c>
      <c r="AD7654" s="52" t="s">
        <v>146</v>
      </c>
      <c r="AF7654" s="52">
        <v>77028</v>
      </c>
    </row>
    <row r="7655" spans="1:32" x14ac:dyDescent="0.25">
      <c r="A7655" s="52" t="s">
        <v>35</v>
      </c>
      <c r="B7655" s="52">
        <v>1</v>
      </c>
      <c r="C7655" s="52">
        <v>21</v>
      </c>
      <c r="D7655" s="52">
        <v>908</v>
      </c>
      <c r="E7655" s="52" t="s">
        <v>122</v>
      </c>
      <c r="F7655" s="52" t="s">
        <v>123</v>
      </c>
      <c r="G7655" s="52">
        <v>20</v>
      </c>
      <c r="H7655" s="52">
        <v>20</v>
      </c>
      <c r="I7655" s="52" t="s">
        <v>42</v>
      </c>
      <c r="J7655" s="52" t="s">
        <v>289</v>
      </c>
      <c r="K7655" s="52" t="s">
        <v>289</v>
      </c>
      <c r="L7655" s="52">
        <v>1</v>
      </c>
      <c r="M7655" s="52" t="s">
        <v>44</v>
      </c>
      <c r="N7655" s="52">
        <v>82</v>
      </c>
      <c r="O7655" s="52" t="s">
        <v>42</v>
      </c>
      <c r="P7655" s="52" t="s">
        <v>141</v>
      </c>
      <c r="Q7655" s="52" t="s">
        <v>2927</v>
      </c>
      <c r="R7655" s="52">
        <v>2712816</v>
      </c>
      <c r="S7655" s="52">
        <v>201604</v>
      </c>
      <c r="T7655" s="52" t="s">
        <v>52</v>
      </c>
      <c r="U7655" s="54">
        <v>0</v>
      </c>
      <c r="V7655" s="54">
        <v>350.7</v>
      </c>
      <c r="W7655" s="52" t="s">
        <v>42</v>
      </c>
      <c r="X7655" s="52" t="s">
        <v>42</v>
      </c>
      <c r="Z7655" s="52" t="s">
        <v>48</v>
      </c>
      <c r="AA7655" s="52" t="s">
        <v>144</v>
      </c>
      <c r="AB7655" s="52" t="s">
        <v>42</v>
      </c>
      <c r="AC7655" s="52" t="s">
        <v>3698</v>
      </c>
      <c r="AD7655" s="52" t="s">
        <v>146</v>
      </c>
      <c r="AF7655" s="52">
        <v>77028</v>
      </c>
    </row>
    <row r="7656" spans="1:32" x14ac:dyDescent="0.25">
      <c r="A7656" s="52" t="s">
        <v>35</v>
      </c>
      <c r="B7656" s="52">
        <v>1</v>
      </c>
      <c r="C7656" s="52">
        <v>21</v>
      </c>
      <c r="D7656" s="52">
        <v>908</v>
      </c>
      <c r="E7656" s="52" t="s">
        <v>122</v>
      </c>
      <c r="F7656" s="52" t="s">
        <v>123</v>
      </c>
      <c r="G7656" s="52">
        <v>20</v>
      </c>
      <c r="H7656" s="52">
        <v>20</v>
      </c>
      <c r="I7656" s="52" t="s">
        <v>42</v>
      </c>
      <c r="J7656" s="52" t="s">
        <v>289</v>
      </c>
      <c r="K7656" s="52" t="s">
        <v>289</v>
      </c>
      <c r="L7656" s="52">
        <v>1</v>
      </c>
      <c r="M7656" s="52" t="s">
        <v>44</v>
      </c>
      <c r="N7656" s="52">
        <v>82</v>
      </c>
      <c r="O7656" s="52" t="s">
        <v>290</v>
      </c>
      <c r="P7656" s="52" t="s">
        <v>455</v>
      </c>
      <c r="Q7656" s="52" t="s">
        <v>3699</v>
      </c>
      <c r="R7656" s="52">
        <v>2715024</v>
      </c>
      <c r="S7656" s="52">
        <v>201604</v>
      </c>
      <c r="T7656" s="52" t="s">
        <v>52</v>
      </c>
      <c r="U7656" s="54">
        <v>0</v>
      </c>
      <c r="V7656" s="54">
        <v>159.04</v>
      </c>
      <c r="W7656" s="52" t="s">
        <v>42</v>
      </c>
      <c r="X7656" s="52" t="s">
        <v>42</v>
      </c>
      <c r="Z7656" s="52" t="s">
        <v>48</v>
      </c>
      <c r="AA7656" s="52" t="s">
        <v>144</v>
      </c>
      <c r="AB7656" s="52" t="s">
        <v>42</v>
      </c>
      <c r="AC7656" s="52" t="s">
        <v>3700</v>
      </c>
      <c r="AD7656" s="52" t="s">
        <v>146</v>
      </c>
      <c r="AF7656" s="52">
        <v>54691</v>
      </c>
    </row>
    <row r="7657" spans="1:32" x14ac:dyDescent="0.25">
      <c r="A7657" s="52" t="s">
        <v>35</v>
      </c>
      <c r="B7657" s="52">
        <v>1</v>
      </c>
      <c r="C7657" s="52">
        <v>21</v>
      </c>
      <c r="D7657" s="52">
        <v>908</v>
      </c>
      <c r="E7657" s="52" t="s">
        <v>122</v>
      </c>
      <c r="F7657" s="52" t="s">
        <v>123</v>
      </c>
      <c r="G7657" s="52">
        <v>20</v>
      </c>
      <c r="H7657" s="52">
        <v>20</v>
      </c>
      <c r="I7657" s="52" t="s">
        <v>42</v>
      </c>
      <c r="J7657" s="52" t="s">
        <v>125</v>
      </c>
      <c r="K7657" s="52" t="s">
        <v>125</v>
      </c>
      <c r="L7657" s="52">
        <v>1</v>
      </c>
      <c r="M7657" s="52" t="s">
        <v>44</v>
      </c>
      <c r="N7657" s="52" t="s">
        <v>131</v>
      </c>
      <c r="O7657" s="52" t="s">
        <v>1562</v>
      </c>
      <c r="Q7657" s="52" t="s">
        <v>3706</v>
      </c>
      <c r="S7657" s="52">
        <v>201604</v>
      </c>
      <c r="T7657" s="52" t="s">
        <v>47</v>
      </c>
      <c r="U7657" s="54">
        <v>0</v>
      </c>
      <c r="V7657" s="54">
        <v>-960</v>
      </c>
      <c r="Z7657" s="52" t="s">
        <v>48</v>
      </c>
      <c r="AA7657" s="52" t="s">
        <v>2481</v>
      </c>
      <c r="AB7657" s="52" t="s">
        <v>42</v>
      </c>
      <c r="AC7657" s="52" t="s">
        <v>3707</v>
      </c>
      <c r="AD7657" s="52" t="s">
        <v>51</v>
      </c>
    </row>
    <row r="7658" spans="1:32" x14ac:dyDescent="0.25">
      <c r="A7658" s="52" t="s">
        <v>35</v>
      </c>
      <c r="B7658" s="52">
        <v>1</v>
      </c>
      <c r="C7658" s="52">
        <v>21</v>
      </c>
      <c r="D7658" s="52">
        <v>908</v>
      </c>
      <c r="E7658" s="52" t="s">
        <v>122</v>
      </c>
      <c r="F7658" s="52" t="s">
        <v>123</v>
      </c>
      <c r="G7658" s="52">
        <v>20</v>
      </c>
      <c r="H7658" s="52">
        <v>20</v>
      </c>
      <c r="I7658" s="52" t="s">
        <v>42</v>
      </c>
      <c r="J7658" s="52" t="s">
        <v>182</v>
      </c>
      <c r="K7658" s="52" t="s">
        <v>182</v>
      </c>
      <c r="L7658" s="52">
        <v>1</v>
      </c>
      <c r="M7658" s="52" t="s">
        <v>44</v>
      </c>
      <c r="N7658" s="52" t="s">
        <v>180</v>
      </c>
      <c r="O7658" s="52" t="s">
        <v>1534</v>
      </c>
      <c r="Q7658" s="52" t="s">
        <v>1535</v>
      </c>
      <c r="S7658" s="52">
        <v>201605</v>
      </c>
      <c r="T7658" s="52" t="s">
        <v>52</v>
      </c>
      <c r="U7658" s="54">
        <v>0</v>
      </c>
      <c r="V7658" s="54">
        <v>10191.299999999999</v>
      </c>
      <c r="X7658" s="52">
        <v>604438</v>
      </c>
      <c r="Z7658" s="52" t="s">
        <v>48</v>
      </c>
      <c r="AA7658" s="52" t="s">
        <v>2481</v>
      </c>
      <c r="AB7658" s="52" t="s">
        <v>42</v>
      </c>
      <c r="AC7658" s="52" t="s">
        <v>3609</v>
      </c>
      <c r="AD7658" s="52" t="s">
        <v>51</v>
      </c>
    </row>
    <row r="7659" spans="1:32" x14ac:dyDescent="0.25">
      <c r="A7659" s="52" t="s">
        <v>35</v>
      </c>
      <c r="B7659" s="52">
        <v>1</v>
      </c>
      <c r="C7659" s="52">
        <v>21</v>
      </c>
      <c r="D7659" s="52">
        <v>908</v>
      </c>
      <c r="E7659" s="52" t="s">
        <v>215</v>
      </c>
      <c r="F7659" s="52" t="s">
        <v>216</v>
      </c>
      <c r="G7659" s="52">
        <v>20</v>
      </c>
      <c r="H7659" s="52">
        <v>20</v>
      </c>
      <c r="I7659" s="52" t="s">
        <v>42</v>
      </c>
      <c r="J7659" s="52" t="s">
        <v>237</v>
      </c>
      <c r="K7659" s="52" t="s">
        <v>237</v>
      </c>
      <c r="L7659" s="52">
        <v>1</v>
      </c>
      <c r="M7659" s="52" t="s">
        <v>44</v>
      </c>
      <c r="N7659" s="52" t="s">
        <v>180</v>
      </c>
      <c r="O7659" s="52" t="s">
        <v>1534</v>
      </c>
      <c r="Q7659" s="52" t="s">
        <v>1544</v>
      </c>
      <c r="S7659" s="52">
        <v>201605</v>
      </c>
      <c r="T7659" s="52" t="s">
        <v>52</v>
      </c>
      <c r="U7659" s="54">
        <v>0</v>
      </c>
      <c r="V7659" s="54">
        <v>25566</v>
      </c>
      <c r="Z7659" s="52" t="s">
        <v>48</v>
      </c>
      <c r="AA7659" s="52" t="s">
        <v>2481</v>
      </c>
      <c r="AB7659" s="52" t="s">
        <v>42</v>
      </c>
      <c r="AC7659" s="52" t="s">
        <v>3609</v>
      </c>
      <c r="AD7659" s="52" t="s">
        <v>51</v>
      </c>
    </row>
    <row r="7660" spans="1:32" x14ac:dyDescent="0.25">
      <c r="A7660" s="52" t="s">
        <v>35</v>
      </c>
      <c r="B7660" s="52">
        <v>1</v>
      </c>
      <c r="C7660" s="52">
        <v>21</v>
      </c>
      <c r="D7660" s="52">
        <v>908</v>
      </c>
      <c r="E7660" s="52" t="s">
        <v>215</v>
      </c>
      <c r="F7660" s="52" t="s">
        <v>216</v>
      </c>
      <c r="G7660" s="52">
        <v>20</v>
      </c>
      <c r="H7660" s="52">
        <v>20</v>
      </c>
      <c r="I7660" s="52" t="s">
        <v>42</v>
      </c>
      <c r="J7660" s="52" t="s">
        <v>237</v>
      </c>
      <c r="K7660" s="52" t="s">
        <v>237</v>
      </c>
      <c r="L7660" s="52">
        <v>1</v>
      </c>
      <c r="M7660" s="52" t="s">
        <v>44</v>
      </c>
      <c r="N7660" s="52" t="s">
        <v>150</v>
      </c>
      <c r="O7660" s="52" t="s">
        <v>1534</v>
      </c>
      <c r="Q7660" s="52" t="s">
        <v>1540</v>
      </c>
      <c r="S7660" s="52">
        <v>201605</v>
      </c>
      <c r="T7660" s="52" t="s">
        <v>52</v>
      </c>
      <c r="U7660" s="54">
        <v>0</v>
      </c>
      <c r="V7660" s="54">
        <v>122890</v>
      </c>
      <c r="Z7660" s="52" t="s">
        <v>48</v>
      </c>
      <c r="AA7660" s="52" t="s">
        <v>2481</v>
      </c>
      <c r="AB7660" s="52" t="s">
        <v>42</v>
      </c>
      <c r="AC7660" s="52" t="s">
        <v>3609</v>
      </c>
      <c r="AD7660" s="52" t="s">
        <v>51</v>
      </c>
    </row>
    <row r="7661" spans="1:32" x14ac:dyDescent="0.25">
      <c r="A7661" s="52" t="s">
        <v>35</v>
      </c>
      <c r="B7661" s="52">
        <v>1</v>
      </c>
      <c r="C7661" s="52">
        <v>21</v>
      </c>
      <c r="D7661" s="52">
        <v>908</v>
      </c>
      <c r="E7661" s="52" t="s">
        <v>215</v>
      </c>
      <c r="F7661" s="52" t="s">
        <v>216</v>
      </c>
      <c r="G7661" s="52">
        <v>20</v>
      </c>
      <c r="H7661" s="52">
        <v>20</v>
      </c>
      <c r="I7661" s="52" t="s">
        <v>42</v>
      </c>
      <c r="J7661" s="52" t="s">
        <v>237</v>
      </c>
      <c r="K7661" s="52" t="s">
        <v>237</v>
      </c>
      <c r="L7661" s="52">
        <v>1</v>
      </c>
      <c r="M7661" s="52" t="s">
        <v>44</v>
      </c>
      <c r="N7661" s="52" t="s">
        <v>150</v>
      </c>
      <c r="O7661" s="52" t="s">
        <v>1562</v>
      </c>
      <c r="Q7661" s="52" t="s">
        <v>3625</v>
      </c>
      <c r="S7661" s="52">
        <v>201605</v>
      </c>
      <c r="T7661" s="52" t="s">
        <v>47</v>
      </c>
      <c r="U7661" s="54">
        <v>0</v>
      </c>
      <c r="V7661" s="54">
        <v>-122890</v>
      </c>
      <c r="Z7661" s="52" t="s">
        <v>48</v>
      </c>
      <c r="AA7661" s="52" t="s">
        <v>2481</v>
      </c>
      <c r="AB7661" s="52" t="s">
        <v>42</v>
      </c>
      <c r="AC7661" s="52" t="s">
        <v>3634</v>
      </c>
      <c r="AD7661" s="52" t="s">
        <v>51</v>
      </c>
    </row>
    <row r="7662" spans="1:32" x14ac:dyDescent="0.25">
      <c r="A7662" s="52" t="s">
        <v>35</v>
      </c>
      <c r="B7662" s="52">
        <v>1</v>
      </c>
      <c r="C7662" s="52">
        <v>21</v>
      </c>
      <c r="D7662" s="52">
        <v>908</v>
      </c>
      <c r="E7662" s="52" t="s">
        <v>122</v>
      </c>
      <c r="F7662" s="52" t="s">
        <v>123</v>
      </c>
      <c r="G7662" s="52">
        <v>20</v>
      </c>
      <c r="H7662" s="52">
        <v>20</v>
      </c>
      <c r="I7662" s="52" t="s">
        <v>42</v>
      </c>
      <c r="J7662" s="52" t="s">
        <v>285</v>
      </c>
      <c r="K7662" s="52" t="s">
        <v>285</v>
      </c>
      <c r="L7662" s="52">
        <v>1</v>
      </c>
      <c r="M7662" s="52" t="s">
        <v>44</v>
      </c>
      <c r="N7662" s="52" t="s">
        <v>150</v>
      </c>
      <c r="O7662" s="52" t="s">
        <v>42</v>
      </c>
      <c r="P7662" s="52" t="s">
        <v>463</v>
      </c>
      <c r="Q7662" s="52" t="s">
        <v>464</v>
      </c>
      <c r="R7662" s="52">
        <v>2730840</v>
      </c>
      <c r="S7662" s="52">
        <v>201605</v>
      </c>
      <c r="T7662" s="52" t="s">
        <v>52</v>
      </c>
      <c r="U7662" s="54">
        <v>607.5</v>
      </c>
      <c r="V7662" s="54">
        <v>607.5</v>
      </c>
      <c r="W7662" s="52" t="s">
        <v>340</v>
      </c>
      <c r="X7662" s="52">
        <v>618936</v>
      </c>
      <c r="Z7662" s="52" t="s">
        <v>48</v>
      </c>
      <c r="AA7662" s="52" t="s">
        <v>315</v>
      </c>
      <c r="AB7662" s="52" t="s">
        <v>42</v>
      </c>
      <c r="AC7662" s="52" t="s">
        <v>3687</v>
      </c>
      <c r="AD7662" s="52" t="s">
        <v>146</v>
      </c>
      <c r="AF7662" s="52">
        <v>67053</v>
      </c>
    </row>
    <row r="7663" spans="1:32" x14ac:dyDescent="0.25">
      <c r="A7663" s="52" t="s">
        <v>35</v>
      </c>
      <c r="B7663" s="52">
        <v>1</v>
      </c>
      <c r="C7663" s="52">
        <v>21</v>
      </c>
      <c r="D7663" s="52">
        <v>908</v>
      </c>
      <c r="E7663" s="52" t="s">
        <v>122</v>
      </c>
      <c r="F7663" s="52" t="s">
        <v>123</v>
      </c>
      <c r="G7663" s="52">
        <v>20</v>
      </c>
      <c r="H7663" s="52">
        <v>20</v>
      </c>
      <c r="I7663" s="52" t="s">
        <v>42</v>
      </c>
      <c r="J7663" s="52" t="s">
        <v>182</v>
      </c>
      <c r="K7663" s="52" t="s">
        <v>182</v>
      </c>
      <c r="L7663" s="52">
        <v>1</v>
      </c>
      <c r="M7663" s="52" t="s">
        <v>44</v>
      </c>
      <c r="N7663" s="52" t="s">
        <v>180</v>
      </c>
      <c r="O7663" s="52" t="s">
        <v>1534</v>
      </c>
      <c r="Q7663" s="52" t="s">
        <v>1535</v>
      </c>
      <c r="S7663" s="52">
        <v>201606</v>
      </c>
      <c r="T7663" s="52" t="s">
        <v>47</v>
      </c>
      <c r="U7663" s="54">
        <v>0</v>
      </c>
      <c r="V7663" s="54">
        <v>-10191.299999999999</v>
      </c>
      <c r="X7663" s="52">
        <v>604438</v>
      </c>
      <c r="Z7663" s="52" t="s">
        <v>48</v>
      </c>
      <c r="AA7663" s="52" t="s">
        <v>2481</v>
      </c>
      <c r="AB7663" s="52" t="s">
        <v>42</v>
      </c>
      <c r="AC7663" s="52" t="s">
        <v>3610</v>
      </c>
      <c r="AD7663" s="52" t="s">
        <v>51</v>
      </c>
    </row>
    <row r="7664" spans="1:32" x14ac:dyDescent="0.25">
      <c r="A7664" s="52" t="s">
        <v>35</v>
      </c>
      <c r="B7664" s="52">
        <v>1</v>
      </c>
      <c r="C7664" s="52">
        <v>21</v>
      </c>
      <c r="D7664" s="52">
        <v>908</v>
      </c>
      <c r="E7664" s="52" t="s">
        <v>215</v>
      </c>
      <c r="F7664" s="52" t="s">
        <v>216</v>
      </c>
      <c r="G7664" s="52">
        <v>20</v>
      </c>
      <c r="H7664" s="52">
        <v>20</v>
      </c>
      <c r="I7664" s="52" t="s">
        <v>42</v>
      </c>
      <c r="J7664" s="52" t="s">
        <v>237</v>
      </c>
      <c r="K7664" s="52" t="s">
        <v>237</v>
      </c>
      <c r="L7664" s="52">
        <v>1</v>
      </c>
      <c r="M7664" s="52" t="s">
        <v>44</v>
      </c>
      <c r="N7664" s="52" t="s">
        <v>180</v>
      </c>
      <c r="O7664" s="52" t="s">
        <v>1534</v>
      </c>
      <c r="Q7664" s="52" t="s">
        <v>1544</v>
      </c>
      <c r="S7664" s="52">
        <v>201606</v>
      </c>
      <c r="T7664" s="52" t="s">
        <v>47</v>
      </c>
      <c r="U7664" s="54">
        <v>0</v>
      </c>
      <c r="V7664" s="54">
        <v>-25566</v>
      </c>
      <c r="Z7664" s="52" t="s">
        <v>48</v>
      </c>
      <c r="AA7664" s="52" t="s">
        <v>2481</v>
      </c>
      <c r="AB7664" s="52" t="s">
        <v>42</v>
      </c>
      <c r="AC7664" s="52" t="s">
        <v>3610</v>
      </c>
      <c r="AD7664" s="52" t="s">
        <v>51</v>
      </c>
    </row>
    <row r="7665" spans="1:32" x14ac:dyDescent="0.25">
      <c r="A7665" s="52" t="s">
        <v>35</v>
      </c>
      <c r="B7665" s="52">
        <v>1</v>
      </c>
      <c r="C7665" s="52">
        <v>21</v>
      </c>
      <c r="D7665" s="52">
        <v>908</v>
      </c>
      <c r="E7665" s="52" t="s">
        <v>215</v>
      </c>
      <c r="F7665" s="52" t="s">
        <v>216</v>
      </c>
      <c r="G7665" s="52">
        <v>20</v>
      </c>
      <c r="H7665" s="52">
        <v>20</v>
      </c>
      <c r="I7665" s="52" t="s">
        <v>42</v>
      </c>
      <c r="J7665" s="52" t="s">
        <v>237</v>
      </c>
      <c r="K7665" s="52" t="s">
        <v>237</v>
      </c>
      <c r="L7665" s="52">
        <v>1</v>
      </c>
      <c r="M7665" s="52" t="s">
        <v>44</v>
      </c>
      <c r="N7665" s="52" t="s">
        <v>150</v>
      </c>
      <c r="O7665" s="52" t="s">
        <v>1534</v>
      </c>
      <c r="Q7665" s="52" t="s">
        <v>1540</v>
      </c>
      <c r="S7665" s="52">
        <v>201606</v>
      </c>
      <c r="T7665" s="52" t="s">
        <v>47</v>
      </c>
      <c r="U7665" s="54">
        <v>0</v>
      </c>
      <c r="V7665" s="54">
        <v>-122890</v>
      </c>
      <c r="Z7665" s="52" t="s">
        <v>48</v>
      </c>
      <c r="AA7665" s="52" t="s">
        <v>2481</v>
      </c>
      <c r="AB7665" s="52" t="s">
        <v>42</v>
      </c>
      <c r="AC7665" s="52" t="s">
        <v>3610</v>
      </c>
      <c r="AD7665" s="52" t="s">
        <v>51</v>
      </c>
    </row>
    <row r="7666" spans="1:32" x14ac:dyDescent="0.25">
      <c r="A7666" s="52" t="s">
        <v>35</v>
      </c>
      <c r="B7666" s="52">
        <v>1</v>
      </c>
      <c r="C7666" s="52">
        <v>21</v>
      </c>
      <c r="D7666" s="52">
        <v>908</v>
      </c>
      <c r="E7666" s="52" t="s">
        <v>215</v>
      </c>
      <c r="F7666" s="52" t="s">
        <v>216</v>
      </c>
      <c r="G7666" s="52">
        <v>20</v>
      </c>
      <c r="H7666" s="52">
        <v>20</v>
      </c>
      <c r="I7666" s="52" t="s">
        <v>42</v>
      </c>
      <c r="J7666" s="52" t="s">
        <v>237</v>
      </c>
      <c r="K7666" s="52" t="s">
        <v>237</v>
      </c>
      <c r="L7666" s="52">
        <v>1</v>
      </c>
      <c r="M7666" s="52" t="s">
        <v>44</v>
      </c>
      <c r="N7666" s="52" t="s">
        <v>180</v>
      </c>
      <c r="O7666" s="52" t="s">
        <v>1562</v>
      </c>
      <c r="Q7666" s="52" t="s">
        <v>3635</v>
      </c>
      <c r="S7666" s="52">
        <v>201606</v>
      </c>
      <c r="T7666" s="52" t="s">
        <v>47</v>
      </c>
      <c r="U7666" s="54">
        <v>0</v>
      </c>
      <c r="V7666" s="54">
        <v>-25566</v>
      </c>
      <c r="Z7666" s="52" t="s">
        <v>48</v>
      </c>
      <c r="AA7666" s="52" t="s">
        <v>461</v>
      </c>
      <c r="AB7666" s="52" t="s">
        <v>42</v>
      </c>
      <c r="AC7666" s="52" t="s">
        <v>3636</v>
      </c>
      <c r="AD7666" s="52" t="s">
        <v>51</v>
      </c>
    </row>
    <row r="7667" spans="1:32" x14ac:dyDescent="0.25">
      <c r="A7667" s="52" t="s">
        <v>35</v>
      </c>
      <c r="B7667" s="52">
        <v>1</v>
      </c>
      <c r="C7667" s="52">
        <v>21</v>
      </c>
      <c r="D7667" s="52">
        <v>908</v>
      </c>
      <c r="E7667" s="52" t="s">
        <v>215</v>
      </c>
      <c r="F7667" s="52" t="s">
        <v>216</v>
      </c>
      <c r="G7667" s="52">
        <v>20</v>
      </c>
      <c r="H7667" s="52">
        <v>20</v>
      </c>
      <c r="I7667" s="52" t="s">
        <v>42</v>
      </c>
      <c r="J7667" s="52" t="s">
        <v>237</v>
      </c>
      <c r="K7667" s="52" t="s">
        <v>237</v>
      </c>
      <c r="L7667" s="52">
        <v>1</v>
      </c>
      <c r="M7667" s="52" t="s">
        <v>44</v>
      </c>
      <c r="N7667" s="52" t="s">
        <v>150</v>
      </c>
      <c r="O7667" s="52" t="s">
        <v>1562</v>
      </c>
      <c r="Q7667" s="52" t="s">
        <v>3625</v>
      </c>
      <c r="S7667" s="52">
        <v>201606</v>
      </c>
      <c r="T7667" s="52" t="s">
        <v>52</v>
      </c>
      <c r="U7667" s="54">
        <v>0</v>
      </c>
      <c r="V7667" s="54">
        <v>122890</v>
      </c>
      <c r="X7667" s="52">
        <v>607127</v>
      </c>
      <c r="Z7667" s="52" t="s">
        <v>48</v>
      </c>
      <c r="AA7667" s="52" t="s">
        <v>2481</v>
      </c>
      <c r="AB7667" s="52" t="s">
        <v>42</v>
      </c>
      <c r="AC7667" s="52" t="s">
        <v>3637</v>
      </c>
      <c r="AD7667" s="52" t="s">
        <v>51</v>
      </c>
    </row>
    <row r="7668" spans="1:32" x14ac:dyDescent="0.25">
      <c r="A7668" s="52" t="s">
        <v>35</v>
      </c>
      <c r="B7668" s="52">
        <v>1</v>
      </c>
      <c r="C7668" s="52">
        <v>21</v>
      </c>
      <c r="D7668" s="52">
        <v>908</v>
      </c>
      <c r="E7668" s="52" t="s">
        <v>122</v>
      </c>
      <c r="F7668" s="52" t="s">
        <v>123</v>
      </c>
      <c r="G7668" s="52">
        <v>20</v>
      </c>
      <c r="H7668" s="52">
        <v>20</v>
      </c>
      <c r="I7668" s="52" t="s">
        <v>42</v>
      </c>
      <c r="J7668" s="52" t="s">
        <v>285</v>
      </c>
      <c r="K7668" s="52" t="s">
        <v>285</v>
      </c>
      <c r="L7668" s="52">
        <v>1</v>
      </c>
      <c r="M7668" s="52" t="s">
        <v>44</v>
      </c>
      <c r="N7668" s="52" t="s">
        <v>150</v>
      </c>
      <c r="O7668" s="52" t="s">
        <v>1562</v>
      </c>
      <c r="Q7668" s="52" t="s">
        <v>287</v>
      </c>
      <c r="R7668" s="52">
        <v>2758454</v>
      </c>
      <c r="S7668" s="52">
        <v>201606</v>
      </c>
      <c r="T7668" s="52" t="s">
        <v>52</v>
      </c>
      <c r="U7668" s="54">
        <v>0</v>
      </c>
      <c r="V7668" s="54">
        <v>97654.7</v>
      </c>
      <c r="X7668" s="52">
        <v>618936</v>
      </c>
      <c r="Z7668" s="52" t="s">
        <v>48</v>
      </c>
      <c r="AA7668" s="52" t="s">
        <v>2481</v>
      </c>
      <c r="AB7668" s="52" t="s">
        <v>42</v>
      </c>
      <c r="AC7668" s="52" t="s">
        <v>3637</v>
      </c>
      <c r="AD7668" s="52" t="s">
        <v>51</v>
      </c>
    </row>
    <row r="7669" spans="1:32" x14ac:dyDescent="0.25">
      <c r="A7669" s="52" t="s">
        <v>35</v>
      </c>
      <c r="B7669" s="52">
        <v>1</v>
      </c>
      <c r="C7669" s="52">
        <v>21</v>
      </c>
      <c r="D7669" s="52">
        <v>908</v>
      </c>
      <c r="E7669" s="52" t="s">
        <v>122</v>
      </c>
      <c r="F7669" s="52" t="s">
        <v>123</v>
      </c>
      <c r="G7669" s="52">
        <v>20</v>
      </c>
      <c r="H7669" s="52">
        <v>20</v>
      </c>
      <c r="I7669" s="52" t="s">
        <v>42</v>
      </c>
      <c r="J7669" s="52" t="s">
        <v>500</v>
      </c>
      <c r="K7669" s="52" t="s">
        <v>500</v>
      </c>
      <c r="L7669" s="52">
        <v>1</v>
      </c>
      <c r="M7669" s="52" t="s">
        <v>44</v>
      </c>
      <c r="N7669" s="52" t="s">
        <v>162</v>
      </c>
      <c r="O7669" s="52" t="s">
        <v>42</v>
      </c>
      <c r="P7669" s="52" t="s">
        <v>808</v>
      </c>
      <c r="Q7669" s="52" t="s">
        <v>809</v>
      </c>
      <c r="R7669" s="52">
        <v>2751777</v>
      </c>
      <c r="S7669" s="52">
        <v>201606</v>
      </c>
      <c r="T7669" s="52" t="s">
        <v>52</v>
      </c>
      <c r="U7669" s="54">
        <v>1455</v>
      </c>
      <c r="V7669" s="54">
        <v>1455</v>
      </c>
      <c r="W7669" s="52" t="s">
        <v>340</v>
      </c>
      <c r="X7669" s="52">
        <v>634553</v>
      </c>
      <c r="Z7669" s="52" t="s">
        <v>48</v>
      </c>
      <c r="AA7669" s="52" t="s">
        <v>315</v>
      </c>
      <c r="AB7669" s="52" t="s">
        <v>42</v>
      </c>
      <c r="AC7669" s="52" t="s">
        <v>3658</v>
      </c>
      <c r="AD7669" s="52" t="s">
        <v>146</v>
      </c>
      <c r="AF7669" s="52">
        <v>64877</v>
      </c>
    </row>
    <row r="7670" spans="1:32" x14ac:dyDescent="0.25">
      <c r="A7670" s="52" t="s">
        <v>35</v>
      </c>
      <c r="B7670" s="52">
        <v>1</v>
      </c>
      <c r="C7670" s="52">
        <v>21</v>
      </c>
      <c r="D7670" s="52">
        <v>908</v>
      </c>
      <c r="E7670" s="52" t="s">
        <v>122</v>
      </c>
      <c r="F7670" s="52" t="s">
        <v>123</v>
      </c>
      <c r="G7670" s="52">
        <v>20</v>
      </c>
      <c r="H7670" s="52">
        <v>20</v>
      </c>
      <c r="I7670" s="52" t="s">
        <v>42</v>
      </c>
      <c r="J7670" s="52" t="s">
        <v>182</v>
      </c>
      <c r="K7670" s="52" t="s">
        <v>182</v>
      </c>
      <c r="L7670" s="52">
        <v>1</v>
      </c>
      <c r="M7670" s="52" t="s">
        <v>44</v>
      </c>
      <c r="N7670" s="52" t="s">
        <v>180</v>
      </c>
      <c r="O7670" s="52" t="s">
        <v>42</v>
      </c>
      <c r="P7670" s="52" t="s">
        <v>522</v>
      </c>
      <c r="Q7670" s="52" t="s">
        <v>530</v>
      </c>
      <c r="R7670" s="52">
        <v>2761755</v>
      </c>
      <c r="S7670" s="52">
        <v>201606</v>
      </c>
      <c r="T7670" s="52" t="s">
        <v>52</v>
      </c>
      <c r="U7670" s="54">
        <v>10191.299999999999</v>
      </c>
      <c r="V7670" s="54">
        <v>10191.299999999999</v>
      </c>
      <c r="W7670" s="52" t="s">
        <v>340</v>
      </c>
      <c r="X7670" s="52">
        <v>604438</v>
      </c>
      <c r="Z7670" s="52" t="s">
        <v>48</v>
      </c>
      <c r="AA7670" s="52" t="s">
        <v>315</v>
      </c>
      <c r="AB7670" s="52" t="s">
        <v>42</v>
      </c>
      <c r="AC7670" s="52" t="s">
        <v>3661</v>
      </c>
      <c r="AD7670" s="52" t="s">
        <v>146</v>
      </c>
      <c r="AF7670" s="52">
        <v>26141</v>
      </c>
    </row>
    <row r="7671" spans="1:32" x14ac:dyDescent="0.25">
      <c r="A7671" s="52" t="s">
        <v>35</v>
      </c>
      <c r="B7671" s="52">
        <v>1</v>
      </c>
      <c r="C7671" s="52">
        <v>21</v>
      </c>
      <c r="D7671" s="52">
        <v>908</v>
      </c>
      <c r="E7671" s="52" t="s">
        <v>122</v>
      </c>
      <c r="F7671" s="52" t="s">
        <v>123</v>
      </c>
      <c r="G7671" s="52">
        <v>20</v>
      </c>
      <c r="H7671" s="52">
        <v>20</v>
      </c>
      <c r="I7671" s="52" t="s">
        <v>42</v>
      </c>
      <c r="J7671" s="52" t="s">
        <v>283</v>
      </c>
      <c r="K7671" s="52" t="s">
        <v>283</v>
      </c>
      <c r="L7671" s="52">
        <v>1</v>
      </c>
      <c r="M7671" s="52" t="s">
        <v>44</v>
      </c>
      <c r="N7671" s="52" t="s">
        <v>150</v>
      </c>
      <c r="O7671" s="52" t="s">
        <v>42</v>
      </c>
      <c r="P7671" s="52" t="s">
        <v>782</v>
      </c>
      <c r="Q7671" s="52" t="s">
        <v>783</v>
      </c>
      <c r="R7671" s="52">
        <v>2765400</v>
      </c>
      <c r="S7671" s="52">
        <v>201606</v>
      </c>
      <c r="T7671" s="52" t="s">
        <v>52</v>
      </c>
      <c r="U7671" s="54">
        <v>87966.92</v>
      </c>
      <c r="V7671" s="54">
        <v>87966.92</v>
      </c>
      <c r="W7671" s="52" t="s">
        <v>340</v>
      </c>
      <c r="X7671" s="52">
        <v>618938</v>
      </c>
      <c r="Z7671" s="52" t="s">
        <v>48</v>
      </c>
      <c r="AA7671" s="52" t="s">
        <v>315</v>
      </c>
      <c r="AB7671" s="52" t="s">
        <v>42</v>
      </c>
      <c r="AC7671" s="52" t="s">
        <v>3681</v>
      </c>
      <c r="AD7671" s="52" t="s">
        <v>146</v>
      </c>
      <c r="AF7671" s="52">
        <v>68917</v>
      </c>
    </row>
    <row r="7672" spans="1:32" x14ac:dyDescent="0.25">
      <c r="A7672" s="52" t="s">
        <v>35</v>
      </c>
      <c r="B7672" s="52">
        <v>1</v>
      </c>
      <c r="C7672" s="52">
        <v>21</v>
      </c>
      <c r="D7672" s="52">
        <v>908</v>
      </c>
      <c r="E7672" s="52" t="s">
        <v>122</v>
      </c>
      <c r="F7672" s="52" t="s">
        <v>123</v>
      </c>
      <c r="G7672" s="52">
        <v>20</v>
      </c>
      <c r="H7672" s="52">
        <v>20</v>
      </c>
      <c r="I7672" s="52" t="s">
        <v>42</v>
      </c>
      <c r="J7672" s="52" t="s">
        <v>174</v>
      </c>
      <c r="K7672" s="52" t="s">
        <v>174</v>
      </c>
      <c r="L7672" s="52">
        <v>1</v>
      </c>
      <c r="M7672" s="52" t="s">
        <v>44</v>
      </c>
      <c r="N7672" s="52" t="s">
        <v>180</v>
      </c>
      <c r="O7672" s="52" t="s">
        <v>42</v>
      </c>
      <c r="Q7672" s="52" t="s">
        <v>645</v>
      </c>
      <c r="S7672" s="52">
        <v>201606</v>
      </c>
      <c r="T7672" s="52" t="s">
        <v>52</v>
      </c>
      <c r="U7672" s="54">
        <v>0</v>
      </c>
      <c r="V7672" s="54">
        <v>3578</v>
      </c>
      <c r="Z7672" s="52" t="s">
        <v>48</v>
      </c>
      <c r="AA7672" s="52" t="s">
        <v>646</v>
      </c>
      <c r="AB7672" s="52" t="s">
        <v>42</v>
      </c>
      <c r="AC7672" s="52" t="s">
        <v>3703</v>
      </c>
      <c r="AD7672" s="52" t="s">
        <v>648</v>
      </c>
    </row>
    <row r="7673" spans="1:32" x14ac:dyDescent="0.25">
      <c r="A7673" s="52" t="s">
        <v>35</v>
      </c>
      <c r="B7673" s="52">
        <v>1</v>
      </c>
      <c r="C7673" s="52">
        <v>21</v>
      </c>
      <c r="D7673" s="52">
        <v>908</v>
      </c>
      <c r="E7673" s="52" t="s">
        <v>122</v>
      </c>
      <c r="F7673" s="52" t="s">
        <v>123</v>
      </c>
      <c r="G7673" s="52">
        <v>20</v>
      </c>
      <c r="H7673" s="52">
        <v>20</v>
      </c>
      <c r="I7673" s="52" t="s">
        <v>42</v>
      </c>
      <c r="J7673" s="52" t="s">
        <v>182</v>
      </c>
      <c r="K7673" s="52" t="s">
        <v>182</v>
      </c>
      <c r="L7673" s="52">
        <v>1</v>
      </c>
      <c r="M7673" s="52" t="s">
        <v>44</v>
      </c>
      <c r="N7673" s="52" t="s">
        <v>180</v>
      </c>
      <c r="O7673" s="52" t="s">
        <v>42</v>
      </c>
      <c r="Q7673" s="52" t="s">
        <v>645</v>
      </c>
      <c r="S7673" s="52">
        <v>201606</v>
      </c>
      <c r="T7673" s="52" t="s">
        <v>52</v>
      </c>
      <c r="U7673" s="54">
        <v>0</v>
      </c>
      <c r="V7673" s="54">
        <v>3591.66</v>
      </c>
      <c r="Z7673" s="52" t="s">
        <v>48</v>
      </c>
      <c r="AA7673" s="52" t="s">
        <v>646</v>
      </c>
      <c r="AB7673" s="52" t="s">
        <v>42</v>
      </c>
      <c r="AC7673" s="52" t="s">
        <v>3703</v>
      </c>
      <c r="AD7673" s="52" t="s">
        <v>648</v>
      </c>
    </row>
    <row r="7674" spans="1:32" x14ac:dyDescent="0.25">
      <c r="A7674" s="52" t="s">
        <v>35</v>
      </c>
      <c r="B7674" s="52">
        <v>1</v>
      </c>
      <c r="C7674" s="52">
        <v>21</v>
      </c>
      <c r="D7674" s="52">
        <v>908</v>
      </c>
      <c r="E7674" s="52" t="s">
        <v>215</v>
      </c>
      <c r="F7674" s="52" t="s">
        <v>216</v>
      </c>
      <c r="G7674" s="52">
        <v>20</v>
      </c>
      <c r="H7674" s="52">
        <v>20</v>
      </c>
      <c r="I7674" s="52" t="s">
        <v>42</v>
      </c>
      <c r="J7674" s="52" t="s">
        <v>237</v>
      </c>
      <c r="K7674" s="52" t="s">
        <v>237</v>
      </c>
      <c r="L7674" s="52">
        <v>1</v>
      </c>
      <c r="M7674" s="52" t="s">
        <v>44</v>
      </c>
      <c r="N7674" s="52" t="s">
        <v>150</v>
      </c>
      <c r="O7674" s="52" t="s">
        <v>1534</v>
      </c>
      <c r="Q7674" s="52" t="s">
        <v>3625</v>
      </c>
      <c r="S7674" s="52">
        <v>201607</v>
      </c>
      <c r="T7674" s="52" t="s">
        <v>52</v>
      </c>
      <c r="U7674" s="54">
        <v>0</v>
      </c>
      <c r="V7674" s="54">
        <v>122890</v>
      </c>
      <c r="X7674" s="52">
        <v>607127</v>
      </c>
      <c r="Z7674" s="52" t="s">
        <v>48</v>
      </c>
      <c r="AA7674" s="52" t="s">
        <v>2481</v>
      </c>
      <c r="AB7674" s="52" t="s">
        <v>42</v>
      </c>
      <c r="AC7674" s="52" t="s">
        <v>3638</v>
      </c>
      <c r="AD7674" s="52" t="s">
        <v>51</v>
      </c>
    </row>
    <row r="7675" spans="1:32" x14ac:dyDescent="0.25">
      <c r="A7675" s="52" t="s">
        <v>35</v>
      </c>
      <c r="B7675" s="52">
        <v>1</v>
      </c>
      <c r="C7675" s="52">
        <v>21</v>
      </c>
      <c r="D7675" s="52">
        <v>908</v>
      </c>
      <c r="E7675" s="52" t="s">
        <v>215</v>
      </c>
      <c r="F7675" s="52" t="s">
        <v>216</v>
      </c>
      <c r="G7675" s="52">
        <v>20</v>
      </c>
      <c r="H7675" s="52">
        <v>20</v>
      </c>
      <c r="I7675" s="52" t="s">
        <v>42</v>
      </c>
      <c r="J7675" s="52" t="s">
        <v>237</v>
      </c>
      <c r="K7675" s="52" t="s">
        <v>237</v>
      </c>
      <c r="L7675" s="52">
        <v>1</v>
      </c>
      <c r="M7675" s="52" t="s">
        <v>44</v>
      </c>
      <c r="N7675" s="52" t="s">
        <v>150</v>
      </c>
      <c r="O7675" s="52" t="s">
        <v>1562</v>
      </c>
      <c r="Q7675" s="52" t="s">
        <v>3625</v>
      </c>
      <c r="S7675" s="52">
        <v>201607</v>
      </c>
      <c r="T7675" s="52" t="s">
        <v>47</v>
      </c>
      <c r="U7675" s="54">
        <v>0</v>
      </c>
      <c r="V7675" s="54">
        <v>-122890</v>
      </c>
      <c r="X7675" s="52">
        <v>607127</v>
      </c>
      <c r="Z7675" s="52" t="s">
        <v>48</v>
      </c>
      <c r="AA7675" s="52" t="s">
        <v>2481</v>
      </c>
      <c r="AB7675" s="52" t="s">
        <v>42</v>
      </c>
      <c r="AC7675" s="52" t="s">
        <v>3639</v>
      </c>
      <c r="AD7675" s="52" t="s">
        <v>51</v>
      </c>
    </row>
    <row r="7676" spans="1:32" x14ac:dyDescent="0.25">
      <c r="A7676" s="52" t="s">
        <v>35</v>
      </c>
      <c r="B7676" s="52">
        <v>1</v>
      </c>
      <c r="C7676" s="52">
        <v>21</v>
      </c>
      <c r="D7676" s="52">
        <v>908</v>
      </c>
      <c r="E7676" s="52" t="s">
        <v>122</v>
      </c>
      <c r="F7676" s="52" t="s">
        <v>123</v>
      </c>
      <c r="G7676" s="52">
        <v>20</v>
      </c>
      <c r="H7676" s="52">
        <v>20</v>
      </c>
      <c r="I7676" s="52" t="s">
        <v>42</v>
      </c>
      <c r="J7676" s="52" t="s">
        <v>285</v>
      </c>
      <c r="K7676" s="52" t="s">
        <v>285</v>
      </c>
      <c r="L7676" s="52">
        <v>1</v>
      </c>
      <c r="M7676" s="52" t="s">
        <v>44</v>
      </c>
      <c r="N7676" s="52" t="s">
        <v>150</v>
      </c>
      <c r="O7676" s="52" t="s">
        <v>1562</v>
      </c>
      <c r="Q7676" s="52" t="s">
        <v>287</v>
      </c>
      <c r="R7676" s="52">
        <v>2758454</v>
      </c>
      <c r="S7676" s="52">
        <v>201607</v>
      </c>
      <c r="T7676" s="52" t="s">
        <v>47</v>
      </c>
      <c r="U7676" s="54">
        <v>0</v>
      </c>
      <c r="V7676" s="54">
        <v>-97654.7</v>
      </c>
      <c r="X7676" s="52">
        <v>618936</v>
      </c>
      <c r="Z7676" s="52" t="s">
        <v>48</v>
      </c>
      <c r="AA7676" s="52" t="s">
        <v>2481</v>
      </c>
      <c r="AB7676" s="52" t="s">
        <v>42</v>
      </c>
      <c r="AC7676" s="52" t="s">
        <v>3639</v>
      </c>
      <c r="AD7676" s="52" t="s">
        <v>51</v>
      </c>
    </row>
    <row r="7677" spans="1:32" x14ac:dyDescent="0.25">
      <c r="A7677" s="52" t="s">
        <v>35</v>
      </c>
      <c r="B7677" s="52">
        <v>1</v>
      </c>
      <c r="C7677" s="52">
        <v>21</v>
      </c>
      <c r="D7677" s="52">
        <v>908</v>
      </c>
      <c r="E7677" s="52" t="s">
        <v>122</v>
      </c>
      <c r="F7677" s="52" t="s">
        <v>123</v>
      </c>
      <c r="G7677" s="52">
        <v>20</v>
      </c>
      <c r="H7677" s="52">
        <v>20</v>
      </c>
      <c r="I7677" s="52" t="s">
        <v>42</v>
      </c>
      <c r="J7677" s="52" t="s">
        <v>285</v>
      </c>
      <c r="K7677" s="52" t="s">
        <v>285</v>
      </c>
      <c r="L7677" s="52">
        <v>1</v>
      </c>
      <c r="M7677" s="52" t="s">
        <v>44</v>
      </c>
      <c r="N7677" s="52" t="s">
        <v>150</v>
      </c>
      <c r="O7677" s="52" t="s">
        <v>42</v>
      </c>
      <c r="P7677" s="52" t="s">
        <v>463</v>
      </c>
      <c r="Q7677" s="52" t="s">
        <v>464</v>
      </c>
      <c r="R7677" s="52">
        <v>2758454</v>
      </c>
      <c r="S7677" s="52">
        <v>201607</v>
      </c>
      <c r="T7677" s="52" t="s">
        <v>52</v>
      </c>
      <c r="U7677" s="54">
        <v>97654.7</v>
      </c>
      <c r="V7677" s="54">
        <v>97654.7</v>
      </c>
      <c r="W7677" s="52" t="s">
        <v>340</v>
      </c>
      <c r="X7677" s="52">
        <v>618936</v>
      </c>
      <c r="Z7677" s="52" t="s">
        <v>48</v>
      </c>
      <c r="AA7677" s="52" t="s">
        <v>315</v>
      </c>
      <c r="AB7677" s="52" t="s">
        <v>42</v>
      </c>
      <c r="AC7677" s="52" t="s">
        <v>3688</v>
      </c>
      <c r="AD7677" s="52" t="s">
        <v>146</v>
      </c>
      <c r="AF7677" s="52">
        <v>67053</v>
      </c>
    </row>
    <row r="7678" spans="1:32" x14ac:dyDescent="0.25">
      <c r="A7678" s="52" t="s">
        <v>35</v>
      </c>
      <c r="B7678" s="52">
        <v>1</v>
      </c>
      <c r="C7678" s="52">
        <v>21</v>
      </c>
      <c r="D7678" s="52">
        <v>908</v>
      </c>
      <c r="E7678" s="52" t="s">
        <v>122</v>
      </c>
      <c r="F7678" s="52" t="s">
        <v>123</v>
      </c>
      <c r="G7678" s="52">
        <v>20</v>
      </c>
      <c r="H7678" s="52">
        <v>20</v>
      </c>
      <c r="I7678" s="52" t="s">
        <v>42</v>
      </c>
      <c r="J7678" s="52" t="s">
        <v>174</v>
      </c>
      <c r="K7678" s="52" t="s">
        <v>174</v>
      </c>
      <c r="L7678" s="52">
        <v>1</v>
      </c>
      <c r="M7678" s="52" t="s">
        <v>44</v>
      </c>
      <c r="N7678" s="52" t="s">
        <v>180</v>
      </c>
      <c r="O7678" s="52" t="s">
        <v>1562</v>
      </c>
      <c r="Q7678" s="52" t="s">
        <v>3603</v>
      </c>
      <c r="S7678" s="52">
        <v>201608</v>
      </c>
      <c r="T7678" s="52" t="s">
        <v>47</v>
      </c>
      <c r="U7678" s="54">
        <v>0</v>
      </c>
      <c r="V7678" s="54">
        <v>-11639</v>
      </c>
      <c r="Z7678" s="52" t="s">
        <v>48</v>
      </c>
      <c r="AA7678" s="52" t="s">
        <v>2363</v>
      </c>
      <c r="AB7678" s="52" t="s">
        <v>42</v>
      </c>
      <c r="AC7678" s="52" t="s">
        <v>3604</v>
      </c>
      <c r="AD7678" s="52" t="s">
        <v>51</v>
      </c>
    </row>
    <row r="7679" spans="1:32" x14ac:dyDescent="0.25">
      <c r="A7679" s="52" t="s">
        <v>35</v>
      </c>
      <c r="B7679" s="52">
        <v>1</v>
      </c>
      <c r="C7679" s="52">
        <v>21</v>
      </c>
      <c r="D7679" s="52">
        <v>908</v>
      </c>
      <c r="E7679" s="52" t="s">
        <v>122</v>
      </c>
      <c r="F7679" s="52" t="s">
        <v>123</v>
      </c>
      <c r="G7679" s="52">
        <v>20</v>
      </c>
      <c r="H7679" s="52">
        <v>22</v>
      </c>
      <c r="I7679" s="52" t="s">
        <v>42</v>
      </c>
      <c r="J7679" s="52" t="s">
        <v>182</v>
      </c>
      <c r="K7679" s="52" t="s">
        <v>182</v>
      </c>
      <c r="L7679" s="52">
        <v>1</v>
      </c>
      <c r="M7679" s="52" t="s">
        <v>44</v>
      </c>
      <c r="N7679" s="52" t="s">
        <v>180</v>
      </c>
      <c r="O7679" s="52" t="s">
        <v>1562</v>
      </c>
      <c r="Q7679" s="52" t="s">
        <v>3603</v>
      </c>
      <c r="S7679" s="52">
        <v>201608</v>
      </c>
      <c r="T7679" s="52" t="s">
        <v>47</v>
      </c>
      <c r="U7679" s="54">
        <v>0</v>
      </c>
      <c r="V7679" s="54">
        <v>-1471.08</v>
      </c>
      <c r="Z7679" s="52" t="s">
        <v>48</v>
      </c>
      <c r="AA7679" s="52" t="s">
        <v>2363</v>
      </c>
      <c r="AB7679" s="52" t="s">
        <v>42</v>
      </c>
      <c r="AC7679" s="52" t="s">
        <v>3604</v>
      </c>
      <c r="AD7679" s="52" t="s">
        <v>51</v>
      </c>
    </row>
    <row r="7680" spans="1:32" x14ac:dyDescent="0.25">
      <c r="A7680" s="52" t="s">
        <v>35</v>
      </c>
      <c r="B7680" s="52">
        <v>1</v>
      </c>
      <c r="C7680" s="52">
        <v>21</v>
      </c>
      <c r="D7680" s="52">
        <v>908</v>
      </c>
      <c r="E7680" s="52" t="s">
        <v>122</v>
      </c>
      <c r="F7680" s="52" t="s">
        <v>123</v>
      </c>
      <c r="G7680" s="52">
        <v>20</v>
      </c>
      <c r="H7680" s="52">
        <v>20</v>
      </c>
      <c r="I7680" s="52" t="s">
        <v>42</v>
      </c>
      <c r="J7680" s="52" t="s">
        <v>182</v>
      </c>
      <c r="K7680" s="52" t="s">
        <v>182</v>
      </c>
      <c r="L7680" s="52">
        <v>1</v>
      </c>
      <c r="M7680" s="52" t="s">
        <v>44</v>
      </c>
      <c r="N7680" s="52" t="s">
        <v>180</v>
      </c>
      <c r="O7680" s="52" t="s">
        <v>1562</v>
      </c>
      <c r="Q7680" s="52" t="s">
        <v>3603</v>
      </c>
      <c r="S7680" s="52">
        <v>201608</v>
      </c>
      <c r="T7680" s="52" t="s">
        <v>47</v>
      </c>
      <c r="U7680" s="54">
        <v>0</v>
      </c>
      <c r="V7680" s="54">
        <v>-20279.62</v>
      </c>
      <c r="Z7680" s="52" t="s">
        <v>48</v>
      </c>
      <c r="AA7680" s="52" t="s">
        <v>2363</v>
      </c>
      <c r="AB7680" s="52" t="s">
        <v>42</v>
      </c>
      <c r="AC7680" s="52" t="s">
        <v>3604</v>
      </c>
      <c r="AD7680" s="52" t="s">
        <v>51</v>
      </c>
    </row>
    <row r="7681" spans="1:32" x14ac:dyDescent="0.25">
      <c r="A7681" s="52" t="s">
        <v>35</v>
      </c>
      <c r="B7681" s="52">
        <v>1</v>
      </c>
      <c r="C7681" s="52">
        <v>21</v>
      </c>
      <c r="D7681" s="52">
        <v>908</v>
      </c>
      <c r="E7681" s="52" t="s">
        <v>122</v>
      </c>
      <c r="F7681" s="52" t="s">
        <v>123</v>
      </c>
      <c r="G7681" s="52">
        <v>20</v>
      </c>
      <c r="H7681" s="52">
        <v>20</v>
      </c>
      <c r="I7681" s="52" t="s">
        <v>42</v>
      </c>
      <c r="J7681" s="52" t="s">
        <v>532</v>
      </c>
      <c r="K7681" s="52" t="s">
        <v>532</v>
      </c>
      <c r="L7681" s="52">
        <v>1</v>
      </c>
      <c r="M7681" s="52" t="s">
        <v>44</v>
      </c>
      <c r="N7681" s="52" t="s">
        <v>180</v>
      </c>
      <c r="O7681" s="52" t="s">
        <v>1562</v>
      </c>
      <c r="Q7681" s="52" t="s">
        <v>3603</v>
      </c>
      <c r="S7681" s="52">
        <v>201608</v>
      </c>
      <c r="T7681" s="52" t="s">
        <v>47</v>
      </c>
      <c r="U7681" s="54">
        <v>0</v>
      </c>
      <c r="V7681" s="54">
        <v>-4034</v>
      </c>
      <c r="Z7681" s="52" t="s">
        <v>48</v>
      </c>
      <c r="AA7681" s="52" t="s">
        <v>2363</v>
      </c>
      <c r="AB7681" s="52" t="s">
        <v>42</v>
      </c>
      <c r="AC7681" s="52" t="s">
        <v>3604</v>
      </c>
      <c r="AD7681" s="52" t="s">
        <v>51</v>
      </c>
    </row>
    <row r="7682" spans="1:32" x14ac:dyDescent="0.25">
      <c r="A7682" s="52" t="s">
        <v>35</v>
      </c>
      <c r="B7682" s="52">
        <v>1</v>
      </c>
      <c r="C7682" s="52">
        <v>21</v>
      </c>
      <c r="D7682" s="52">
        <v>908</v>
      </c>
      <c r="E7682" s="52" t="s">
        <v>215</v>
      </c>
      <c r="F7682" s="52" t="s">
        <v>216</v>
      </c>
      <c r="G7682" s="52">
        <v>20</v>
      </c>
      <c r="H7682" s="52">
        <v>20</v>
      </c>
      <c r="I7682" s="52" t="s">
        <v>42</v>
      </c>
      <c r="J7682" s="52" t="s">
        <v>237</v>
      </c>
      <c r="K7682" s="52" t="s">
        <v>237</v>
      </c>
      <c r="L7682" s="52">
        <v>1</v>
      </c>
      <c r="M7682" s="52" t="s">
        <v>44</v>
      </c>
      <c r="N7682" s="52" t="s">
        <v>150</v>
      </c>
      <c r="O7682" s="52" t="s">
        <v>1534</v>
      </c>
      <c r="Q7682" s="52" t="s">
        <v>3625</v>
      </c>
      <c r="S7682" s="52">
        <v>201608</v>
      </c>
      <c r="T7682" s="52" t="s">
        <v>47</v>
      </c>
      <c r="U7682" s="54">
        <v>0</v>
      </c>
      <c r="V7682" s="54">
        <v>-122890</v>
      </c>
      <c r="X7682" s="52">
        <v>607127</v>
      </c>
      <c r="Z7682" s="52" t="s">
        <v>48</v>
      </c>
      <c r="AA7682" s="52" t="s">
        <v>2481</v>
      </c>
      <c r="AB7682" s="52" t="s">
        <v>42</v>
      </c>
      <c r="AC7682" s="52" t="s">
        <v>3640</v>
      </c>
      <c r="AD7682" s="52" t="s">
        <v>51</v>
      </c>
    </row>
    <row r="7683" spans="1:32" x14ac:dyDescent="0.25">
      <c r="A7683" s="52" t="s">
        <v>35</v>
      </c>
      <c r="B7683" s="52">
        <v>1</v>
      </c>
      <c r="C7683" s="52">
        <v>21</v>
      </c>
      <c r="D7683" s="52">
        <v>908</v>
      </c>
      <c r="E7683" s="52" t="s">
        <v>215</v>
      </c>
      <c r="F7683" s="52" t="s">
        <v>216</v>
      </c>
      <c r="G7683" s="52">
        <v>20</v>
      </c>
      <c r="H7683" s="52">
        <v>20</v>
      </c>
      <c r="I7683" s="52" t="s">
        <v>42</v>
      </c>
      <c r="J7683" s="52" t="s">
        <v>237</v>
      </c>
      <c r="K7683" s="52" t="s">
        <v>237</v>
      </c>
      <c r="L7683" s="52">
        <v>1</v>
      </c>
      <c r="M7683" s="52" t="s">
        <v>44</v>
      </c>
      <c r="N7683" s="52" t="s">
        <v>150</v>
      </c>
      <c r="O7683" s="52" t="s">
        <v>1534</v>
      </c>
      <c r="Q7683" s="52" t="s">
        <v>3625</v>
      </c>
      <c r="S7683" s="52">
        <v>201608</v>
      </c>
      <c r="T7683" s="52" t="s">
        <v>52</v>
      </c>
      <c r="U7683" s="54">
        <v>0</v>
      </c>
      <c r="V7683" s="54">
        <v>122890</v>
      </c>
      <c r="X7683" s="52">
        <v>607127</v>
      </c>
      <c r="Z7683" s="52" t="s">
        <v>48</v>
      </c>
      <c r="AA7683" s="52" t="s">
        <v>2481</v>
      </c>
      <c r="AB7683" s="52" t="s">
        <v>42</v>
      </c>
      <c r="AC7683" s="52" t="s">
        <v>3641</v>
      </c>
      <c r="AD7683" s="52" t="s">
        <v>51</v>
      </c>
    </row>
    <row r="7684" spans="1:32" x14ac:dyDescent="0.25">
      <c r="A7684" s="52" t="s">
        <v>35</v>
      </c>
      <c r="B7684" s="52">
        <v>1</v>
      </c>
      <c r="C7684" s="52">
        <v>21</v>
      </c>
      <c r="D7684" s="52">
        <v>908</v>
      </c>
      <c r="E7684" s="52" t="s">
        <v>122</v>
      </c>
      <c r="F7684" s="52" t="s">
        <v>123</v>
      </c>
      <c r="G7684" s="52">
        <v>20</v>
      </c>
      <c r="H7684" s="52">
        <v>20</v>
      </c>
      <c r="I7684" s="52" t="s">
        <v>42</v>
      </c>
      <c r="J7684" s="52" t="s">
        <v>283</v>
      </c>
      <c r="K7684" s="52" t="s">
        <v>283</v>
      </c>
      <c r="L7684" s="52">
        <v>1</v>
      </c>
      <c r="M7684" s="52" t="s">
        <v>44</v>
      </c>
      <c r="N7684" s="52">
        <v>34</v>
      </c>
      <c r="O7684" s="52" t="s">
        <v>1562</v>
      </c>
      <c r="Q7684" s="52" t="s">
        <v>1552</v>
      </c>
      <c r="R7684" s="52">
        <v>2800028</v>
      </c>
      <c r="S7684" s="52">
        <v>201608</v>
      </c>
      <c r="T7684" s="52" t="s">
        <v>47</v>
      </c>
      <c r="U7684" s="54">
        <v>0</v>
      </c>
      <c r="V7684" s="54">
        <v>-580.79999999999995</v>
      </c>
      <c r="X7684" s="52">
        <v>758088</v>
      </c>
      <c r="Z7684" s="52" t="s">
        <v>48</v>
      </c>
      <c r="AA7684" s="52" t="s">
        <v>2481</v>
      </c>
      <c r="AB7684" s="52" t="s">
        <v>42</v>
      </c>
      <c r="AC7684" s="52" t="s">
        <v>3649</v>
      </c>
      <c r="AD7684" s="52" t="s">
        <v>51</v>
      </c>
    </row>
    <row r="7685" spans="1:32" x14ac:dyDescent="0.25">
      <c r="A7685" s="52" t="s">
        <v>35</v>
      </c>
      <c r="B7685" s="52">
        <v>1</v>
      </c>
      <c r="C7685" s="52">
        <v>21</v>
      </c>
      <c r="D7685" s="52">
        <v>908</v>
      </c>
      <c r="E7685" s="52" t="s">
        <v>122</v>
      </c>
      <c r="F7685" s="52" t="s">
        <v>123</v>
      </c>
      <c r="G7685" s="52">
        <v>20</v>
      </c>
      <c r="H7685" s="52">
        <v>20</v>
      </c>
      <c r="I7685" s="52" t="s">
        <v>42</v>
      </c>
      <c r="J7685" s="52" t="s">
        <v>283</v>
      </c>
      <c r="K7685" s="52" t="s">
        <v>283</v>
      </c>
      <c r="L7685" s="52">
        <v>1</v>
      </c>
      <c r="M7685" s="52" t="s">
        <v>44</v>
      </c>
      <c r="N7685" s="52">
        <v>34</v>
      </c>
      <c r="O7685" s="52" t="s">
        <v>42</v>
      </c>
      <c r="P7685" s="52" t="s">
        <v>782</v>
      </c>
      <c r="Q7685" s="52" t="s">
        <v>135</v>
      </c>
      <c r="R7685" s="52">
        <v>2800028</v>
      </c>
      <c r="S7685" s="52">
        <v>201608</v>
      </c>
      <c r="T7685" s="52" t="s">
        <v>52</v>
      </c>
      <c r="U7685" s="54">
        <v>0</v>
      </c>
      <c r="V7685" s="54">
        <v>580.79999999999995</v>
      </c>
      <c r="X7685" s="52">
        <v>758088</v>
      </c>
      <c r="Z7685" s="52" t="s">
        <v>48</v>
      </c>
      <c r="AA7685" s="52" t="s">
        <v>315</v>
      </c>
      <c r="AB7685" s="52" t="s">
        <v>42</v>
      </c>
      <c r="AC7685" s="52" t="s">
        <v>3682</v>
      </c>
      <c r="AD7685" s="52" t="s">
        <v>146</v>
      </c>
      <c r="AF7685" s="52">
        <v>68917</v>
      </c>
    </row>
    <row r="7686" spans="1:32" x14ac:dyDescent="0.25">
      <c r="A7686" s="52" t="s">
        <v>35</v>
      </c>
      <c r="B7686" s="52">
        <v>1</v>
      </c>
      <c r="C7686" s="52">
        <v>21</v>
      </c>
      <c r="D7686" s="52">
        <v>908</v>
      </c>
      <c r="E7686" s="52" t="s">
        <v>122</v>
      </c>
      <c r="F7686" s="52" t="s">
        <v>123</v>
      </c>
      <c r="G7686" s="52">
        <v>20</v>
      </c>
      <c r="H7686" s="52">
        <v>20</v>
      </c>
      <c r="I7686" s="52" t="s">
        <v>42</v>
      </c>
      <c r="J7686" s="52" t="s">
        <v>283</v>
      </c>
      <c r="K7686" s="52" t="s">
        <v>283</v>
      </c>
      <c r="L7686" s="52">
        <v>1</v>
      </c>
      <c r="M7686" s="52" t="s">
        <v>44</v>
      </c>
      <c r="N7686" s="52" t="s">
        <v>150</v>
      </c>
      <c r="O7686" s="52" t="s">
        <v>42</v>
      </c>
      <c r="P7686" s="52" t="s">
        <v>782</v>
      </c>
      <c r="Q7686" s="52" t="s">
        <v>3683</v>
      </c>
      <c r="R7686" s="52">
        <v>2800028</v>
      </c>
      <c r="S7686" s="52">
        <v>201608</v>
      </c>
      <c r="T7686" s="52" t="s">
        <v>52</v>
      </c>
      <c r="U7686" s="54">
        <v>11616</v>
      </c>
      <c r="V7686" s="54">
        <v>11616</v>
      </c>
      <c r="W7686" s="52" t="s">
        <v>340</v>
      </c>
      <c r="X7686" s="52">
        <v>758088</v>
      </c>
      <c r="Z7686" s="52" t="s">
        <v>48</v>
      </c>
      <c r="AA7686" s="52" t="s">
        <v>315</v>
      </c>
      <c r="AB7686" s="52" t="s">
        <v>42</v>
      </c>
      <c r="AC7686" s="52" t="s">
        <v>3682</v>
      </c>
      <c r="AD7686" s="52" t="s">
        <v>146</v>
      </c>
      <c r="AF7686" s="52">
        <v>68917</v>
      </c>
    </row>
    <row r="7687" spans="1:32" x14ac:dyDescent="0.25">
      <c r="A7687" s="52" t="s">
        <v>35</v>
      </c>
      <c r="B7687" s="52">
        <v>1</v>
      </c>
      <c r="C7687" s="52">
        <v>21</v>
      </c>
      <c r="D7687" s="52">
        <v>908</v>
      </c>
      <c r="E7687" s="52" t="s">
        <v>122</v>
      </c>
      <c r="F7687" s="52" t="s">
        <v>123</v>
      </c>
      <c r="G7687" s="52">
        <v>20</v>
      </c>
      <c r="H7687" s="52">
        <v>20</v>
      </c>
      <c r="I7687" s="52" t="s">
        <v>42</v>
      </c>
      <c r="J7687" s="52" t="s">
        <v>174</v>
      </c>
      <c r="K7687" s="52" t="s">
        <v>174</v>
      </c>
      <c r="L7687" s="52">
        <v>1</v>
      </c>
      <c r="M7687" s="52" t="s">
        <v>44</v>
      </c>
      <c r="N7687" s="52" t="s">
        <v>180</v>
      </c>
      <c r="O7687" s="52" t="s">
        <v>42</v>
      </c>
      <c r="Q7687" s="52" t="s">
        <v>645</v>
      </c>
      <c r="S7687" s="52">
        <v>201608</v>
      </c>
      <c r="T7687" s="52" t="s">
        <v>52</v>
      </c>
      <c r="U7687" s="54">
        <v>0</v>
      </c>
      <c r="V7687" s="54">
        <v>11639</v>
      </c>
      <c r="Z7687" s="52" t="s">
        <v>48</v>
      </c>
      <c r="AA7687" s="52" t="s">
        <v>646</v>
      </c>
      <c r="AB7687" s="52" t="s">
        <v>42</v>
      </c>
      <c r="AC7687" s="52" t="s">
        <v>3704</v>
      </c>
      <c r="AD7687" s="52" t="s">
        <v>648</v>
      </c>
    </row>
    <row r="7688" spans="1:32" x14ac:dyDescent="0.25">
      <c r="A7688" s="52" t="s">
        <v>35</v>
      </c>
      <c r="B7688" s="52">
        <v>1</v>
      </c>
      <c r="C7688" s="52">
        <v>21</v>
      </c>
      <c r="D7688" s="52">
        <v>908</v>
      </c>
      <c r="E7688" s="52" t="s">
        <v>122</v>
      </c>
      <c r="F7688" s="52" t="s">
        <v>123</v>
      </c>
      <c r="G7688" s="52">
        <v>20</v>
      </c>
      <c r="H7688" s="52">
        <v>20</v>
      </c>
      <c r="I7688" s="52" t="s">
        <v>42</v>
      </c>
      <c r="J7688" s="52" t="s">
        <v>182</v>
      </c>
      <c r="K7688" s="52" t="s">
        <v>182</v>
      </c>
      <c r="L7688" s="52">
        <v>1</v>
      </c>
      <c r="M7688" s="52" t="s">
        <v>44</v>
      </c>
      <c r="N7688" s="52" t="s">
        <v>180</v>
      </c>
      <c r="O7688" s="52" t="s">
        <v>42</v>
      </c>
      <c r="Q7688" s="52" t="s">
        <v>645</v>
      </c>
      <c r="S7688" s="52">
        <v>201608</v>
      </c>
      <c r="T7688" s="52" t="s">
        <v>52</v>
      </c>
      <c r="U7688" s="54">
        <v>0</v>
      </c>
      <c r="V7688" s="54">
        <v>20279.62</v>
      </c>
      <c r="Z7688" s="52" t="s">
        <v>48</v>
      </c>
      <c r="AA7688" s="52" t="s">
        <v>646</v>
      </c>
      <c r="AB7688" s="52" t="s">
        <v>42</v>
      </c>
      <c r="AC7688" s="52" t="s">
        <v>3704</v>
      </c>
      <c r="AD7688" s="52" t="s">
        <v>648</v>
      </c>
    </row>
    <row r="7689" spans="1:32" x14ac:dyDescent="0.25">
      <c r="A7689" s="52" t="s">
        <v>35</v>
      </c>
      <c r="B7689" s="52">
        <v>1</v>
      </c>
      <c r="C7689" s="52">
        <v>21</v>
      </c>
      <c r="D7689" s="52">
        <v>908</v>
      </c>
      <c r="E7689" s="52" t="s">
        <v>122</v>
      </c>
      <c r="F7689" s="52" t="s">
        <v>123</v>
      </c>
      <c r="G7689" s="52">
        <v>22</v>
      </c>
      <c r="H7689" s="52">
        <v>20</v>
      </c>
      <c r="I7689" s="52" t="s">
        <v>42</v>
      </c>
      <c r="J7689" s="52" t="s">
        <v>182</v>
      </c>
      <c r="K7689" s="52" t="s">
        <v>182</v>
      </c>
      <c r="L7689" s="52">
        <v>1</v>
      </c>
      <c r="M7689" s="52" t="s">
        <v>44</v>
      </c>
      <c r="N7689" s="52" t="s">
        <v>180</v>
      </c>
      <c r="O7689" s="52" t="s">
        <v>42</v>
      </c>
      <c r="Q7689" s="52" t="s">
        <v>645</v>
      </c>
      <c r="S7689" s="52">
        <v>201608</v>
      </c>
      <c r="T7689" s="52" t="s">
        <v>52</v>
      </c>
      <c r="U7689" s="54">
        <v>0</v>
      </c>
      <c r="V7689" s="54">
        <v>1471.08</v>
      </c>
      <c r="Z7689" s="52" t="s">
        <v>48</v>
      </c>
      <c r="AA7689" s="52" t="s">
        <v>646</v>
      </c>
      <c r="AB7689" s="52" t="s">
        <v>42</v>
      </c>
      <c r="AC7689" s="52" t="s">
        <v>3704</v>
      </c>
      <c r="AD7689" s="52" t="s">
        <v>648</v>
      </c>
    </row>
    <row r="7690" spans="1:32" x14ac:dyDescent="0.25">
      <c r="A7690" s="52" t="s">
        <v>35</v>
      </c>
      <c r="B7690" s="52">
        <v>1</v>
      </c>
      <c r="C7690" s="52">
        <v>21</v>
      </c>
      <c r="D7690" s="52">
        <v>908</v>
      </c>
      <c r="E7690" s="52" t="s">
        <v>122</v>
      </c>
      <c r="F7690" s="52" t="s">
        <v>123</v>
      </c>
      <c r="G7690" s="52">
        <v>20</v>
      </c>
      <c r="H7690" s="52">
        <v>20</v>
      </c>
      <c r="I7690" s="52" t="s">
        <v>42</v>
      </c>
      <c r="J7690" s="52" t="s">
        <v>532</v>
      </c>
      <c r="K7690" s="52" t="s">
        <v>532</v>
      </c>
      <c r="L7690" s="52">
        <v>1</v>
      </c>
      <c r="M7690" s="52" t="s">
        <v>44</v>
      </c>
      <c r="N7690" s="52" t="s">
        <v>180</v>
      </c>
      <c r="O7690" s="52" t="s">
        <v>42</v>
      </c>
      <c r="Q7690" s="52" t="s">
        <v>645</v>
      </c>
      <c r="S7690" s="52">
        <v>201608</v>
      </c>
      <c r="T7690" s="52" t="s">
        <v>52</v>
      </c>
      <c r="U7690" s="54">
        <v>0</v>
      </c>
      <c r="V7690" s="54">
        <v>4034</v>
      </c>
      <c r="Z7690" s="52" t="s">
        <v>48</v>
      </c>
      <c r="AA7690" s="52" t="s">
        <v>646</v>
      </c>
      <c r="AB7690" s="52" t="s">
        <v>42</v>
      </c>
      <c r="AC7690" s="52" t="s">
        <v>3704</v>
      </c>
      <c r="AD7690" s="52" t="s">
        <v>648</v>
      </c>
    </row>
    <row r="7691" spans="1:32" x14ac:dyDescent="0.25">
      <c r="A7691" s="52" t="s">
        <v>35</v>
      </c>
      <c r="B7691" s="52">
        <v>1</v>
      </c>
      <c r="C7691" s="52">
        <v>21</v>
      </c>
      <c r="D7691" s="52">
        <v>908</v>
      </c>
      <c r="E7691" s="52" t="s">
        <v>122</v>
      </c>
      <c r="F7691" s="52" t="s">
        <v>123</v>
      </c>
      <c r="G7691" s="52">
        <v>20</v>
      </c>
      <c r="H7691" s="52">
        <v>20</v>
      </c>
      <c r="I7691" s="52" t="s">
        <v>42</v>
      </c>
      <c r="J7691" s="52" t="s">
        <v>174</v>
      </c>
      <c r="K7691" s="52" t="s">
        <v>174</v>
      </c>
      <c r="L7691" s="52">
        <v>1</v>
      </c>
      <c r="M7691" s="52" t="s">
        <v>44</v>
      </c>
      <c r="N7691" s="52" t="s">
        <v>180</v>
      </c>
      <c r="O7691" s="52" t="s">
        <v>1562</v>
      </c>
      <c r="Q7691" s="52" t="s">
        <v>3603</v>
      </c>
      <c r="S7691" s="52">
        <v>201609</v>
      </c>
      <c r="T7691" s="52" t="s">
        <v>52</v>
      </c>
      <c r="U7691" s="54">
        <v>0</v>
      </c>
      <c r="V7691" s="54">
        <v>11639</v>
      </c>
      <c r="Z7691" s="52" t="s">
        <v>48</v>
      </c>
      <c r="AA7691" s="52" t="s">
        <v>2363</v>
      </c>
      <c r="AB7691" s="52" t="s">
        <v>42</v>
      </c>
      <c r="AC7691" s="52" t="s">
        <v>3605</v>
      </c>
      <c r="AD7691" s="52" t="s">
        <v>51</v>
      </c>
    </row>
    <row r="7692" spans="1:32" x14ac:dyDescent="0.25">
      <c r="A7692" s="52" t="s">
        <v>35</v>
      </c>
      <c r="B7692" s="52">
        <v>1</v>
      </c>
      <c r="C7692" s="52">
        <v>21</v>
      </c>
      <c r="D7692" s="52">
        <v>908</v>
      </c>
      <c r="E7692" s="52" t="s">
        <v>122</v>
      </c>
      <c r="F7692" s="52" t="s">
        <v>123</v>
      </c>
      <c r="G7692" s="52">
        <v>20</v>
      </c>
      <c r="H7692" s="52">
        <v>20</v>
      </c>
      <c r="I7692" s="52" t="s">
        <v>42</v>
      </c>
      <c r="J7692" s="52" t="s">
        <v>182</v>
      </c>
      <c r="K7692" s="52" t="s">
        <v>182</v>
      </c>
      <c r="L7692" s="52">
        <v>1</v>
      </c>
      <c r="M7692" s="52" t="s">
        <v>44</v>
      </c>
      <c r="N7692" s="52" t="s">
        <v>180</v>
      </c>
      <c r="O7692" s="52" t="s">
        <v>1562</v>
      </c>
      <c r="Q7692" s="52" t="s">
        <v>3603</v>
      </c>
      <c r="S7692" s="52">
        <v>201609</v>
      </c>
      <c r="T7692" s="52" t="s">
        <v>52</v>
      </c>
      <c r="U7692" s="54">
        <v>0</v>
      </c>
      <c r="V7692" s="54">
        <v>20279.62</v>
      </c>
      <c r="Z7692" s="52" t="s">
        <v>48</v>
      </c>
      <c r="AA7692" s="52" t="s">
        <v>2363</v>
      </c>
      <c r="AB7692" s="52" t="s">
        <v>42</v>
      </c>
      <c r="AC7692" s="52" t="s">
        <v>3605</v>
      </c>
      <c r="AD7692" s="52" t="s">
        <v>51</v>
      </c>
    </row>
    <row r="7693" spans="1:32" x14ac:dyDescent="0.25">
      <c r="A7693" s="52" t="s">
        <v>35</v>
      </c>
      <c r="B7693" s="52">
        <v>1</v>
      </c>
      <c r="C7693" s="52">
        <v>21</v>
      </c>
      <c r="D7693" s="52">
        <v>908</v>
      </c>
      <c r="E7693" s="52" t="s">
        <v>122</v>
      </c>
      <c r="F7693" s="52" t="s">
        <v>123</v>
      </c>
      <c r="G7693" s="52">
        <v>20</v>
      </c>
      <c r="H7693" s="52">
        <v>20</v>
      </c>
      <c r="I7693" s="52" t="s">
        <v>42</v>
      </c>
      <c r="J7693" s="52" t="s">
        <v>174</v>
      </c>
      <c r="K7693" s="52" t="s">
        <v>174</v>
      </c>
      <c r="L7693" s="52">
        <v>1</v>
      </c>
      <c r="M7693" s="52" t="s">
        <v>44</v>
      </c>
      <c r="N7693" s="52" t="s">
        <v>180</v>
      </c>
      <c r="O7693" s="52" t="s">
        <v>1562</v>
      </c>
      <c r="Q7693" s="52" t="s">
        <v>181</v>
      </c>
      <c r="S7693" s="52">
        <v>201609</v>
      </c>
      <c r="T7693" s="52" t="s">
        <v>47</v>
      </c>
      <c r="U7693" s="54">
        <v>0</v>
      </c>
      <c r="V7693" s="54">
        <v>-11449</v>
      </c>
      <c r="Z7693" s="52" t="s">
        <v>48</v>
      </c>
      <c r="AA7693" s="52" t="s">
        <v>1261</v>
      </c>
      <c r="AB7693" s="52" t="s">
        <v>42</v>
      </c>
      <c r="AC7693" s="52" t="s">
        <v>3606</v>
      </c>
      <c r="AD7693" s="52" t="s">
        <v>51</v>
      </c>
    </row>
    <row r="7694" spans="1:32" x14ac:dyDescent="0.25">
      <c r="A7694" s="52" t="s">
        <v>35</v>
      </c>
      <c r="B7694" s="52">
        <v>1</v>
      </c>
      <c r="C7694" s="52">
        <v>21</v>
      </c>
      <c r="D7694" s="52">
        <v>908</v>
      </c>
      <c r="E7694" s="52" t="s">
        <v>122</v>
      </c>
      <c r="F7694" s="52" t="s">
        <v>123</v>
      </c>
      <c r="G7694" s="52">
        <v>20</v>
      </c>
      <c r="H7694" s="52">
        <v>20</v>
      </c>
      <c r="I7694" s="52" t="s">
        <v>42</v>
      </c>
      <c r="J7694" s="52" t="s">
        <v>182</v>
      </c>
      <c r="K7694" s="52" t="s">
        <v>182</v>
      </c>
      <c r="L7694" s="52">
        <v>1</v>
      </c>
      <c r="M7694" s="52" t="s">
        <v>44</v>
      </c>
      <c r="N7694" s="52" t="s">
        <v>180</v>
      </c>
      <c r="O7694" s="52" t="s">
        <v>1562</v>
      </c>
      <c r="Q7694" s="52" t="s">
        <v>181</v>
      </c>
      <c r="S7694" s="52">
        <v>201609</v>
      </c>
      <c r="T7694" s="52" t="s">
        <v>47</v>
      </c>
      <c r="U7694" s="54">
        <v>0</v>
      </c>
      <c r="V7694" s="54">
        <v>-23110.35</v>
      </c>
      <c r="Z7694" s="52" t="s">
        <v>48</v>
      </c>
      <c r="AA7694" s="52" t="s">
        <v>1261</v>
      </c>
      <c r="AB7694" s="52" t="s">
        <v>42</v>
      </c>
      <c r="AC7694" s="52" t="s">
        <v>3606</v>
      </c>
      <c r="AD7694" s="52" t="s">
        <v>51</v>
      </c>
    </row>
    <row r="7695" spans="1:32" x14ac:dyDescent="0.25">
      <c r="A7695" s="52" t="s">
        <v>35</v>
      </c>
      <c r="B7695" s="52">
        <v>1</v>
      </c>
      <c r="C7695" s="52">
        <v>21</v>
      </c>
      <c r="D7695" s="52">
        <v>908</v>
      </c>
      <c r="E7695" s="52" t="s">
        <v>122</v>
      </c>
      <c r="F7695" s="52" t="s">
        <v>123</v>
      </c>
      <c r="G7695" s="52">
        <v>20</v>
      </c>
      <c r="H7695" s="52">
        <v>22</v>
      </c>
      <c r="I7695" s="52" t="s">
        <v>42</v>
      </c>
      <c r="J7695" s="52" t="s">
        <v>182</v>
      </c>
      <c r="K7695" s="52" t="s">
        <v>182</v>
      </c>
      <c r="L7695" s="52">
        <v>1</v>
      </c>
      <c r="M7695" s="52" t="s">
        <v>44</v>
      </c>
      <c r="N7695" s="52" t="s">
        <v>180</v>
      </c>
      <c r="O7695" s="52" t="s">
        <v>1562</v>
      </c>
      <c r="Q7695" s="52" t="s">
        <v>3603</v>
      </c>
      <c r="S7695" s="52">
        <v>201609</v>
      </c>
      <c r="T7695" s="52" t="s">
        <v>52</v>
      </c>
      <c r="U7695" s="54">
        <v>0</v>
      </c>
      <c r="V7695" s="54">
        <v>1471.08</v>
      </c>
      <c r="Z7695" s="52" t="s">
        <v>48</v>
      </c>
      <c r="AA7695" s="52" t="s">
        <v>2363</v>
      </c>
      <c r="AB7695" s="52" t="s">
        <v>42</v>
      </c>
      <c r="AC7695" s="52" t="s">
        <v>3605</v>
      </c>
      <c r="AD7695" s="52" t="s">
        <v>51</v>
      </c>
    </row>
    <row r="7696" spans="1:32" x14ac:dyDescent="0.25">
      <c r="A7696" s="52" t="s">
        <v>35</v>
      </c>
      <c r="B7696" s="52">
        <v>1</v>
      </c>
      <c r="C7696" s="52">
        <v>21</v>
      </c>
      <c r="D7696" s="52">
        <v>908</v>
      </c>
      <c r="E7696" s="52" t="s">
        <v>122</v>
      </c>
      <c r="F7696" s="52" t="s">
        <v>123</v>
      </c>
      <c r="G7696" s="52">
        <v>20</v>
      </c>
      <c r="H7696" s="52">
        <v>20</v>
      </c>
      <c r="I7696" s="52" t="s">
        <v>42</v>
      </c>
      <c r="J7696" s="52" t="s">
        <v>532</v>
      </c>
      <c r="K7696" s="52" t="s">
        <v>532</v>
      </c>
      <c r="L7696" s="52">
        <v>1</v>
      </c>
      <c r="M7696" s="52" t="s">
        <v>44</v>
      </c>
      <c r="N7696" s="52" t="s">
        <v>180</v>
      </c>
      <c r="O7696" s="52" t="s">
        <v>1562</v>
      </c>
      <c r="Q7696" s="52" t="s">
        <v>3603</v>
      </c>
      <c r="S7696" s="52">
        <v>201609</v>
      </c>
      <c r="T7696" s="52" t="s">
        <v>52</v>
      </c>
      <c r="U7696" s="54">
        <v>0</v>
      </c>
      <c r="V7696" s="54">
        <v>4034</v>
      </c>
      <c r="Z7696" s="52" t="s">
        <v>48</v>
      </c>
      <c r="AA7696" s="52" t="s">
        <v>2363</v>
      </c>
      <c r="AB7696" s="52" t="s">
        <v>42</v>
      </c>
      <c r="AC7696" s="52" t="s">
        <v>3605</v>
      </c>
      <c r="AD7696" s="52" t="s">
        <v>51</v>
      </c>
    </row>
    <row r="7697" spans="1:32" x14ac:dyDescent="0.25">
      <c r="A7697" s="52" t="s">
        <v>35</v>
      </c>
      <c r="B7697" s="52">
        <v>1</v>
      </c>
      <c r="C7697" s="52">
        <v>21</v>
      </c>
      <c r="D7697" s="52">
        <v>908</v>
      </c>
      <c r="E7697" s="52" t="s">
        <v>122</v>
      </c>
      <c r="F7697" s="52" t="s">
        <v>123</v>
      </c>
      <c r="G7697" s="52">
        <v>20</v>
      </c>
      <c r="H7697" s="52">
        <v>20</v>
      </c>
      <c r="I7697" s="52" t="s">
        <v>42</v>
      </c>
      <c r="J7697" s="52" t="s">
        <v>532</v>
      </c>
      <c r="K7697" s="52" t="s">
        <v>532</v>
      </c>
      <c r="L7697" s="52">
        <v>1</v>
      </c>
      <c r="M7697" s="52" t="s">
        <v>44</v>
      </c>
      <c r="N7697" s="52" t="s">
        <v>180</v>
      </c>
      <c r="O7697" s="52" t="s">
        <v>1562</v>
      </c>
      <c r="Q7697" s="52" t="s">
        <v>181</v>
      </c>
      <c r="S7697" s="52">
        <v>201609</v>
      </c>
      <c r="T7697" s="52" t="s">
        <v>47</v>
      </c>
      <c r="U7697" s="54">
        <v>0</v>
      </c>
      <c r="V7697" s="54">
        <v>-4034</v>
      </c>
      <c r="Z7697" s="52" t="s">
        <v>48</v>
      </c>
      <c r="AA7697" s="52" t="s">
        <v>1261</v>
      </c>
      <c r="AB7697" s="52" t="s">
        <v>42</v>
      </c>
      <c r="AC7697" s="52" t="s">
        <v>3606</v>
      </c>
      <c r="AD7697" s="52" t="s">
        <v>51</v>
      </c>
    </row>
    <row r="7698" spans="1:32" x14ac:dyDescent="0.25">
      <c r="A7698" s="52" t="s">
        <v>35</v>
      </c>
      <c r="B7698" s="52">
        <v>1</v>
      </c>
      <c r="C7698" s="52">
        <v>21</v>
      </c>
      <c r="D7698" s="52">
        <v>908</v>
      </c>
      <c r="E7698" s="52" t="s">
        <v>215</v>
      </c>
      <c r="F7698" s="52" t="s">
        <v>216</v>
      </c>
      <c r="G7698" s="52">
        <v>20</v>
      </c>
      <c r="H7698" s="52">
        <v>20</v>
      </c>
      <c r="I7698" s="52" t="s">
        <v>42</v>
      </c>
      <c r="J7698" s="52" t="s">
        <v>237</v>
      </c>
      <c r="K7698" s="52" t="s">
        <v>237</v>
      </c>
      <c r="L7698" s="52">
        <v>1</v>
      </c>
      <c r="M7698" s="52" t="s">
        <v>44</v>
      </c>
      <c r="N7698" s="52" t="s">
        <v>150</v>
      </c>
      <c r="O7698" s="52" t="s">
        <v>1534</v>
      </c>
      <c r="Q7698" s="52" t="s">
        <v>3625</v>
      </c>
      <c r="S7698" s="52">
        <v>201609</v>
      </c>
      <c r="T7698" s="52" t="s">
        <v>47</v>
      </c>
      <c r="U7698" s="54">
        <v>0</v>
      </c>
      <c r="V7698" s="54">
        <v>-122890</v>
      </c>
      <c r="X7698" s="52">
        <v>607127</v>
      </c>
      <c r="Z7698" s="52" t="s">
        <v>48</v>
      </c>
      <c r="AA7698" s="52" t="s">
        <v>2481</v>
      </c>
      <c r="AB7698" s="52" t="s">
        <v>42</v>
      </c>
      <c r="AC7698" s="52" t="s">
        <v>3642</v>
      </c>
      <c r="AD7698" s="52" t="s">
        <v>51</v>
      </c>
    </row>
    <row r="7699" spans="1:32" x14ac:dyDescent="0.25">
      <c r="A7699" s="52" t="s">
        <v>35</v>
      </c>
      <c r="B7699" s="52">
        <v>1</v>
      </c>
      <c r="C7699" s="52">
        <v>21</v>
      </c>
      <c r="D7699" s="52">
        <v>908</v>
      </c>
      <c r="E7699" s="52" t="s">
        <v>215</v>
      </c>
      <c r="F7699" s="52" t="s">
        <v>216</v>
      </c>
      <c r="G7699" s="52">
        <v>20</v>
      </c>
      <c r="H7699" s="52">
        <v>20</v>
      </c>
      <c r="I7699" s="52" t="s">
        <v>42</v>
      </c>
      <c r="J7699" s="52" t="s">
        <v>237</v>
      </c>
      <c r="K7699" s="52" t="s">
        <v>237</v>
      </c>
      <c r="L7699" s="52">
        <v>1</v>
      </c>
      <c r="M7699" s="52" t="s">
        <v>44</v>
      </c>
      <c r="N7699" s="52" t="s">
        <v>150</v>
      </c>
      <c r="O7699" s="52" t="s">
        <v>3643</v>
      </c>
      <c r="Q7699" s="52" t="s">
        <v>3644</v>
      </c>
      <c r="S7699" s="52">
        <v>201609</v>
      </c>
      <c r="T7699" s="52" t="s">
        <v>52</v>
      </c>
      <c r="U7699" s="54">
        <v>0</v>
      </c>
      <c r="V7699" s="54">
        <v>122890</v>
      </c>
      <c r="X7699" s="52">
        <v>607127</v>
      </c>
      <c r="Z7699" s="52" t="s">
        <v>48</v>
      </c>
      <c r="AA7699" s="52" t="s">
        <v>2481</v>
      </c>
      <c r="AB7699" s="52" t="s">
        <v>42</v>
      </c>
      <c r="AC7699" s="52" t="s">
        <v>3645</v>
      </c>
      <c r="AD7699" s="52" t="s">
        <v>51</v>
      </c>
    </row>
    <row r="7700" spans="1:32" x14ac:dyDescent="0.25">
      <c r="A7700" s="52" t="s">
        <v>35</v>
      </c>
      <c r="B7700" s="52">
        <v>1</v>
      </c>
      <c r="C7700" s="52">
        <v>21</v>
      </c>
      <c r="D7700" s="52">
        <v>908</v>
      </c>
      <c r="E7700" s="52" t="s">
        <v>122</v>
      </c>
      <c r="F7700" s="52" t="s">
        <v>123</v>
      </c>
      <c r="G7700" s="52">
        <v>20</v>
      </c>
      <c r="H7700" s="52">
        <v>20</v>
      </c>
      <c r="I7700" s="52" t="s">
        <v>42</v>
      </c>
      <c r="J7700" s="52" t="s">
        <v>285</v>
      </c>
      <c r="K7700" s="52" t="s">
        <v>285</v>
      </c>
      <c r="L7700" s="52">
        <v>1</v>
      </c>
      <c r="M7700" s="52" t="s">
        <v>44</v>
      </c>
      <c r="N7700" s="52">
        <v>34</v>
      </c>
      <c r="O7700" s="52" t="s">
        <v>1562</v>
      </c>
      <c r="Q7700" s="52" t="s">
        <v>1552</v>
      </c>
      <c r="R7700" s="52">
        <v>2829204</v>
      </c>
      <c r="S7700" s="52">
        <v>201609</v>
      </c>
      <c r="T7700" s="52" t="s">
        <v>47</v>
      </c>
      <c r="U7700" s="54">
        <v>0</v>
      </c>
      <c r="V7700" s="54">
        <v>-45</v>
      </c>
      <c r="X7700" s="52">
        <v>759846</v>
      </c>
      <c r="Z7700" s="52" t="s">
        <v>48</v>
      </c>
      <c r="AA7700" s="52" t="s">
        <v>2481</v>
      </c>
      <c r="AB7700" s="52" t="s">
        <v>42</v>
      </c>
      <c r="AC7700" s="52" t="s">
        <v>3651</v>
      </c>
      <c r="AD7700" s="52" t="s">
        <v>51</v>
      </c>
    </row>
    <row r="7701" spans="1:32" x14ac:dyDescent="0.25">
      <c r="A7701" s="52" t="s">
        <v>35</v>
      </c>
      <c r="B7701" s="52">
        <v>1</v>
      </c>
      <c r="C7701" s="52">
        <v>21</v>
      </c>
      <c r="D7701" s="52">
        <v>908</v>
      </c>
      <c r="E7701" s="52" t="s">
        <v>122</v>
      </c>
      <c r="F7701" s="52" t="s">
        <v>123</v>
      </c>
      <c r="G7701" s="52">
        <v>20</v>
      </c>
      <c r="H7701" s="52">
        <v>20</v>
      </c>
      <c r="I7701" s="52" t="s">
        <v>42</v>
      </c>
      <c r="J7701" s="52" t="s">
        <v>285</v>
      </c>
      <c r="K7701" s="52" t="s">
        <v>285</v>
      </c>
      <c r="L7701" s="52">
        <v>1</v>
      </c>
      <c r="M7701" s="52" t="s">
        <v>44</v>
      </c>
      <c r="N7701" s="52">
        <v>34</v>
      </c>
      <c r="O7701" s="52" t="s">
        <v>1562</v>
      </c>
      <c r="Q7701" s="52" t="s">
        <v>1552</v>
      </c>
      <c r="R7701" s="52">
        <v>2833325</v>
      </c>
      <c r="S7701" s="52">
        <v>201609</v>
      </c>
      <c r="T7701" s="52" t="s">
        <v>47</v>
      </c>
      <c r="U7701" s="54">
        <v>0</v>
      </c>
      <c r="V7701" s="54">
        <v>-372</v>
      </c>
      <c r="X7701" s="52">
        <v>759846</v>
      </c>
      <c r="Z7701" s="52" t="s">
        <v>48</v>
      </c>
      <c r="AA7701" s="52" t="s">
        <v>2481</v>
      </c>
      <c r="AB7701" s="52" t="s">
        <v>42</v>
      </c>
      <c r="AC7701" s="52" t="s">
        <v>3651</v>
      </c>
      <c r="AD7701" s="52" t="s">
        <v>51</v>
      </c>
    </row>
    <row r="7702" spans="1:32" x14ac:dyDescent="0.25">
      <c r="A7702" s="52" t="s">
        <v>35</v>
      </c>
      <c r="B7702" s="52">
        <v>1</v>
      </c>
      <c r="C7702" s="52">
        <v>21</v>
      </c>
      <c r="D7702" s="52">
        <v>908</v>
      </c>
      <c r="E7702" s="52" t="s">
        <v>122</v>
      </c>
      <c r="F7702" s="52" t="s">
        <v>123</v>
      </c>
      <c r="G7702" s="52">
        <v>20</v>
      </c>
      <c r="H7702" s="52">
        <v>20</v>
      </c>
      <c r="I7702" s="52" t="s">
        <v>42</v>
      </c>
      <c r="J7702" s="52" t="s">
        <v>285</v>
      </c>
      <c r="K7702" s="52" t="s">
        <v>285</v>
      </c>
      <c r="L7702" s="52">
        <v>1</v>
      </c>
      <c r="M7702" s="52" t="s">
        <v>44</v>
      </c>
      <c r="N7702" s="52">
        <v>34</v>
      </c>
      <c r="O7702" s="52" t="s">
        <v>42</v>
      </c>
      <c r="P7702" s="52" t="s">
        <v>463</v>
      </c>
      <c r="Q7702" s="52" t="s">
        <v>135</v>
      </c>
      <c r="R7702" s="52">
        <v>2829204</v>
      </c>
      <c r="S7702" s="52">
        <v>201609</v>
      </c>
      <c r="T7702" s="52" t="s">
        <v>52</v>
      </c>
      <c r="U7702" s="54">
        <v>0</v>
      </c>
      <c r="V7702" s="54">
        <v>45</v>
      </c>
      <c r="X7702" s="52">
        <v>759846</v>
      </c>
      <c r="Z7702" s="52" t="s">
        <v>48</v>
      </c>
      <c r="AA7702" s="52" t="s">
        <v>315</v>
      </c>
      <c r="AB7702" s="52" t="s">
        <v>42</v>
      </c>
      <c r="AC7702" s="52" t="s">
        <v>3689</v>
      </c>
      <c r="AD7702" s="52" t="s">
        <v>146</v>
      </c>
      <c r="AF7702" s="52">
        <v>67053</v>
      </c>
    </row>
    <row r="7703" spans="1:32" x14ac:dyDescent="0.25">
      <c r="A7703" s="52" t="s">
        <v>35</v>
      </c>
      <c r="B7703" s="52">
        <v>1</v>
      </c>
      <c r="C7703" s="52">
        <v>21</v>
      </c>
      <c r="D7703" s="52">
        <v>908</v>
      </c>
      <c r="E7703" s="52" t="s">
        <v>122</v>
      </c>
      <c r="F7703" s="52" t="s">
        <v>123</v>
      </c>
      <c r="G7703" s="52">
        <v>20</v>
      </c>
      <c r="H7703" s="52">
        <v>20</v>
      </c>
      <c r="I7703" s="52" t="s">
        <v>42</v>
      </c>
      <c r="J7703" s="52" t="s">
        <v>285</v>
      </c>
      <c r="K7703" s="52" t="s">
        <v>285</v>
      </c>
      <c r="L7703" s="52">
        <v>1</v>
      </c>
      <c r="M7703" s="52" t="s">
        <v>44</v>
      </c>
      <c r="N7703" s="52">
        <v>34</v>
      </c>
      <c r="O7703" s="52" t="s">
        <v>42</v>
      </c>
      <c r="P7703" s="52" t="s">
        <v>463</v>
      </c>
      <c r="Q7703" s="52" t="s">
        <v>135</v>
      </c>
      <c r="R7703" s="52">
        <v>2833325</v>
      </c>
      <c r="S7703" s="52">
        <v>201609</v>
      </c>
      <c r="T7703" s="52" t="s">
        <v>52</v>
      </c>
      <c r="U7703" s="54">
        <v>0</v>
      </c>
      <c r="V7703" s="54">
        <v>372</v>
      </c>
      <c r="X7703" s="52">
        <v>759846</v>
      </c>
      <c r="Z7703" s="52" t="s">
        <v>48</v>
      </c>
      <c r="AA7703" s="52" t="s">
        <v>315</v>
      </c>
      <c r="AB7703" s="52" t="s">
        <v>42</v>
      </c>
      <c r="AC7703" s="52" t="s">
        <v>3689</v>
      </c>
      <c r="AD7703" s="52" t="s">
        <v>146</v>
      </c>
      <c r="AF7703" s="52">
        <v>67053</v>
      </c>
    </row>
    <row r="7704" spans="1:32" x14ac:dyDescent="0.25">
      <c r="A7704" s="52" t="s">
        <v>35</v>
      </c>
      <c r="B7704" s="52">
        <v>1</v>
      </c>
      <c r="C7704" s="52">
        <v>21</v>
      </c>
      <c r="D7704" s="52">
        <v>908</v>
      </c>
      <c r="E7704" s="52" t="s">
        <v>122</v>
      </c>
      <c r="F7704" s="52" t="s">
        <v>123</v>
      </c>
      <c r="G7704" s="52">
        <v>20</v>
      </c>
      <c r="H7704" s="52">
        <v>20</v>
      </c>
      <c r="I7704" s="52" t="s">
        <v>42</v>
      </c>
      <c r="J7704" s="52" t="s">
        <v>285</v>
      </c>
      <c r="K7704" s="52" t="s">
        <v>285</v>
      </c>
      <c r="L7704" s="52">
        <v>1</v>
      </c>
      <c r="M7704" s="52" t="s">
        <v>44</v>
      </c>
      <c r="N7704" s="52" t="s">
        <v>150</v>
      </c>
      <c r="O7704" s="52" t="s">
        <v>42</v>
      </c>
      <c r="P7704" s="52" t="s">
        <v>463</v>
      </c>
      <c r="Q7704" s="52" t="s">
        <v>3690</v>
      </c>
      <c r="R7704" s="52">
        <v>2833325</v>
      </c>
      <c r="S7704" s="52">
        <v>201609</v>
      </c>
      <c r="T7704" s="52" t="s">
        <v>52</v>
      </c>
      <c r="U7704" s="54">
        <v>7440</v>
      </c>
      <c r="V7704" s="54">
        <v>7440</v>
      </c>
      <c r="W7704" s="52" t="s">
        <v>340</v>
      </c>
      <c r="X7704" s="52">
        <v>759846</v>
      </c>
      <c r="Z7704" s="52" t="s">
        <v>48</v>
      </c>
      <c r="AA7704" s="52" t="s">
        <v>315</v>
      </c>
      <c r="AB7704" s="52" t="s">
        <v>42</v>
      </c>
      <c r="AC7704" s="52" t="s">
        <v>3689</v>
      </c>
      <c r="AD7704" s="52" t="s">
        <v>146</v>
      </c>
      <c r="AF7704" s="52">
        <v>67053</v>
      </c>
    </row>
    <row r="7705" spans="1:32" x14ac:dyDescent="0.25">
      <c r="A7705" s="52" t="s">
        <v>35</v>
      </c>
      <c r="B7705" s="52">
        <v>1</v>
      </c>
      <c r="C7705" s="52">
        <v>21</v>
      </c>
      <c r="D7705" s="52">
        <v>908</v>
      </c>
      <c r="E7705" s="52" t="s">
        <v>122</v>
      </c>
      <c r="F7705" s="52" t="s">
        <v>123</v>
      </c>
      <c r="G7705" s="52">
        <v>20</v>
      </c>
      <c r="H7705" s="52">
        <v>20</v>
      </c>
      <c r="I7705" s="52" t="s">
        <v>42</v>
      </c>
      <c r="J7705" s="52" t="s">
        <v>285</v>
      </c>
      <c r="K7705" s="52" t="s">
        <v>285</v>
      </c>
      <c r="L7705" s="52">
        <v>1</v>
      </c>
      <c r="M7705" s="52" t="s">
        <v>44</v>
      </c>
      <c r="N7705" s="52" t="s">
        <v>150</v>
      </c>
      <c r="O7705" s="52" t="s">
        <v>42</v>
      </c>
      <c r="P7705" s="52" t="s">
        <v>463</v>
      </c>
      <c r="Q7705" s="52" t="s">
        <v>3690</v>
      </c>
      <c r="R7705" s="52">
        <v>2829204</v>
      </c>
      <c r="S7705" s="52">
        <v>201609</v>
      </c>
      <c r="T7705" s="52" t="s">
        <v>52</v>
      </c>
      <c r="U7705" s="54">
        <v>900</v>
      </c>
      <c r="V7705" s="54">
        <v>900</v>
      </c>
      <c r="W7705" s="52" t="s">
        <v>340</v>
      </c>
      <c r="X7705" s="52">
        <v>759846</v>
      </c>
      <c r="Z7705" s="52" t="s">
        <v>48</v>
      </c>
      <c r="AA7705" s="52" t="s">
        <v>315</v>
      </c>
      <c r="AB7705" s="52" t="s">
        <v>42</v>
      </c>
      <c r="AC7705" s="52" t="s">
        <v>3689</v>
      </c>
      <c r="AD7705" s="52" t="s">
        <v>146</v>
      </c>
      <c r="AF7705" s="52">
        <v>67053</v>
      </c>
    </row>
    <row r="7706" spans="1:32" x14ac:dyDescent="0.25">
      <c r="A7706" s="52" t="s">
        <v>35</v>
      </c>
      <c r="B7706" s="52">
        <v>1</v>
      </c>
      <c r="C7706" s="52">
        <v>21</v>
      </c>
      <c r="D7706" s="52">
        <v>908</v>
      </c>
      <c r="E7706" s="52" t="s">
        <v>122</v>
      </c>
      <c r="F7706" s="52" t="s">
        <v>123</v>
      </c>
      <c r="G7706" s="52">
        <v>20</v>
      </c>
      <c r="H7706" s="52">
        <v>20</v>
      </c>
      <c r="I7706" s="52" t="s">
        <v>42</v>
      </c>
      <c r="J7706" s="52" t="s">
        <v>182</v>
      </c>
      <c r="K7706" s="52" t="s">
        <v>182</v>
      </c>
      <c r="L7706" s="52">
        <v>1</v>
      </c>
      <c r="M7706" s="52" t="s">
        <v>44</v>
      </c>
      <c r="N7706" s="52" t="s">
        <v>180</v>
      </c>
      <c r="O7706" s="52" t="s">
        <v>42</v>
      </c>
      <c r="Q7706" s="52" t="s">
        <v>645</v>
      </c>
      <c r="S7706" s="52">
        <v>201609</v>
      </c>
      <c r="T7706" s="52" t="s">
        <v>52</v>
      </c>
      <c r="U7706" s="54">
        <v>0</v>
      </c>
      <c r="V7706" s="54">
        <v>1359.65</v>
      </c>
      <c r="Z7706" s="52" t="s">
        <v>48</v>
      </c>
      <c r="AA7706" s="52" t="s">
        <v>646</v>
      </c>
      <c r="AB7706" s="52" t="s">
        <v>42</v>
      </c>
      <c r="AC7706" s="52" t="s">
        <v>3705</v>
      </c>
      <c r="AD7706" s="52" t="s">
        <v>648</v>
      </c>
    </row>
    <row r="7707" spans="1:32" x14ac:dyDescent="0.25">
      <c r="A7707" s="52" t="s">
        <v>35</v>
      </c>
      <c r="B7707" s="52">
        <v>1</v>
      </c>
      <c r="C7707" s="52">
        <v>21</v>
      </c>
      <c r="D7707" s="52">
        <v>908</v>
      </c>
      <c r="E7707" s="52" t="s">
        <v>215</v>
      </c>
      <c r="F7707" s="52" t="s">
        <v>216</v>
      </c>
      <c r="G7707" s="52">
        <v>20</v>
      </c>
      <c r="H7707" s="52">
        <v>20</v>
      </c>
      <c r="I7707" s="52" t="s">
        <v>42</v>
      </c>
      <c r="J7707" s="52" t="s">
        <v>237</v>
      </c>
      <c r="K7707" s="52" t="s">
        <v>237</v>
      </c>
      <c r="L7707" s="52">
        <v>1</v>
      </c>
      <c r="M7707" s="52" t="s">
        <v>44</v>
      </c>
      <c r="N7707" s="52" t="s">
        <v>150</v>
      </c>
      <c r="O7707" s="52" t="s">
        <v>1534</v>
      </c>
      <c r="Q7707" s="52" t="s">
        <v>3625</v>
      </c>
      <c r="R7707" s="52">
        <v>2866323</v>
      </c>
      <c r="S7707" s="52">
        <v>201610</v>
      </c>
      <c r="T7707" s="52" t="s">
        <v>52</v>
      </c>
      <c r="U7707" s="54">
        <v>0</v>
      </c>
      <c r="V7707" s="54">
        <v>122890</v>
      </c>
      <c r="X7707" s="52">
        <v>607127</v>
      </c>
      <c r="Z7707" s="52" t="s">
        <v>48</v>
      </c>
      <c r="AA7707" s="52" t="s">
        <v>2481</v>
      </c>
      <c r="AB7707" s="52" t="s">
        <v>42</v>
      </c>
      <c r="AC7707" s="52" t="s">
        <v>3742</v>
      </c>
      <c r="AD7707" s="52" t="s">
        <v>51</v>
      </c>
    </row>
    <row r="7708" spans="1:32" x14ac:dyDescent="0.25">
      <c r="A7708" s="52" t="s">
        <v>35</v>
      </c>
      <c r="B7708" s="52">
        <v>1</v>
      </c>
      <c r="C7708" s="52">
        <v>21</v>
      </c>
      <c r="D7708" s="52">
        <v>908</v>
      </c>
      <c r="E7708" s="52" t="s">
        <v>215</v>
      </c>
      <c r="F7708" s="52" t="s">
        <v>216</v>
      </c>
      <c r="G7708" s="52">
        <v>20</v>
      </c>
      <c r="H7708" s="52">
        <v>20</v>
      </c>
      <c r="I7708" s="52" t="s">
        <v>42</v>
      </c>
      <c r="J7708" s="52" t="s">
        <v>261</v>
      </c>
      <c r="K7708" s="52" t="s">
        <v>261</v>
      </c>
      <c r="L7708" s="52">
        <v>1</v>
      </c>
      <c r="M7708" s="52" t="s">
        <v>44</v>
      </c>
      <c r="N7708" s="52" t="s">
        <v>150</v>
      </c>
      <c r="O7708" s="52" t="s">
        <v>42</v>
      </c>
      <c r="P7708" s="52" t="s">
        <v>446</v>
      </c>
      <c r="Q7708" s="52" t="s">
        <v>447</v>
      </c>
      <c r="R7708" s="52">
        <v>2865120</v>
      </c>
      <c r="S7708" s="52">
        <v>201610</v>
      </c>
      <c r="T7708" s="52" t="s">
        <v>52</v>
      </c>
      <c r="U7708" s="54">
        <v>16987.98</v>
      </c>
      <c r="V7708" s="54">
        <v>16987.98</v>
      </c>
      <c r="W7708" s="52" t="s">
        <v>340</v>
      </c>
      <c r="X7708" s="52">
        <v>610716</v>
      </c>
      <c r="Z7708" s="52" t="s">
        <v>48</v>
      </c>
      <c r="AA7708" s="52" t="s">
        <v>315</v>
      </c>
      <c r="AB7708" s="52" t="s">
        <v>42</v>
      </c>
      <c r="AC7708" s="52" t="s">
        <v>3743</v>
      </c>
      <c r="AD7708" s="52" t="s">
        <v>146</v>
      </c>
      <c r="AF7708" s="52">
        <v>8224</v>
      </c>
    </row>
    <row r="7709" spans="1:32" x14ac:dyDescent="0.25">
      <c r="A7709" s="52" t="s">
        <v>35</v>
      </c>
      <c r="B7709" s="52">
        <v>1</v>
      </c>
      <c r="C7709" s="52">
        <v>21</v>
      </c>
      <c r="D7709" s="52">
        <v>908</v>
      </c>
      <c r="E7709" s="52" t="s">
        <v>215</v>
      </c>
      <c r="F7709" s="52" t="s">
        <v>216</v>
      </c>
      <c r="G7709" s="52">
        <v>20</v>
      </c>
      <c r="H7709" s="52">
        <v>20</v>
      </c>
      <c r="I7709" s="52" t="s">
        <v>42</v>
      </c>
      <c r="J7709" s="52" t="s">
        <v>237</v>
      </c>
      <c r="K7709" s="52" t="s">
        <v>237</v>
      </c>
      <c r="L7709" s="52">
        <v>1</v>
      </c>
      <c r="M7709" s="52" t="s">
        <v>44</v>
      </c>
      <c r="N7709" s="52" t="s">
        <v>150</v>
      </c>
      <c r="O7709" s="52" t="s">
        <v>3643</v>
      </c>
      <c r="Q7709" s="52" t="s">
        <v>3644</v>
      </c>
      <c r="S7709" s="52">
        <v>201610</v>
      </c>
      <c r="T7709" s="52" t="s">
        <v>47</v>
      </c>
      <c r="U7709" s="54">
        <v>0</v>
      </c>
      <c r="V7709" s="54">
        <v>-122890</v>
      </c>
      <c r="X7709" s="52">
        <v>607127</v>
      </c>
      <c r="Z7709" s="52" t="s">
        <v>48</v>
      </c>
      <c r="AA7709" s="52" t="s">
        <v>2481</v>
      </c>
      <c r="AB7709" s="52" t="s">
        <v>42</v>
      </c>
      <c r="AC7709" s="52" t="s">
        <v>3744</v>
      </c>
      <c r="AD7709" s="52" t="s">
        <v>51</v>
      </c>
    </row>
  </sheetData>
  <autoFilter ref="A1:AF4823">
    <sortState ref="A2:AF7706">
      <sortCondition ref="S1:S4823"/>
    </sortState>
  </autoFilter>
  <pageMargins left="0.25" right="0.25" top="0.75" bottom="0.75" header="0.3" footer="0.3"/>
  <pageSetup paperSize="17" scale="87" fitToWidth="2" fitToHeight="0" orientation="landscape" r:id="rId1"/>
  <headerFooter scaleWithDoc="0">
    <oddFooter>&amp;RSchedule WRD-6,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L55"/>
  <sheetViews>
    <sheetView tabSelected="1" zoomScaleNormal="100" workbookViewId="0">
      <selection activeCell="AF10" sqref="AF10"/>
    </sheetView>
  </sheetViews>
  <sheetFormatPr defaultRowHeight="12.75" x14ac:dyDescent="0.2"/>
  <cols>
    <col min="1" max="1" width="8.375" style="194" customWidth="1"/>
    <col min="2" max="48" width="15.375" style="194" customWidth="1"/>
    <col min="49" max="16384" width="9" style="194"/>
  </cols>
  <sheetData>
    <row r="1" spans="1:38" ht="15" x14ac:dyDescent="0.25">
      <c r="A1" s="193"/>
    </row>
    <row r="2" spans="1:38" ht="15" x14ac:dyDescent="0.25">
      <c r="A2" s="195"/>
      <c r="E2" s="196"/>
    </row>
    <row r="3" spans="1:38" x14ac:dyDescent="0.2">
      <c r="E3" s="196"/>
    </row>
    <row r="4" spans="1:38" x14ac:dyDescent="0.2">
      <c r="A4" s="197"/>
      <c r="B4" s="198"/>
      <c r="C4" s="270">
        <v>20151101</v>
      </c>
      <c r="D4" s="271"/>
      <c r="E4" s="271"/>
      <c r="F4" s="270">
        <v>20151201</v>
      </c>
      <c r="G4" s="271"/>
      <c r="H4" s="271"/>
      <c r="I4" s="270">
        <v>20160101</v>
      </c>
      <c r="J4" s="271"/>
      <c r="K4" s="271"/>
      <c r="L4" s="270">
        <v>20160201</v>
      </c>
      <c r="M4" s="271"/>
      <c r="N4" s="271"/>
      <c r="O4" s="270">
        <v>20160301</v>
      </c>
      <c r="P4" s="271"/>
      <c r="Q4" s="271"/>
      <c r="R4" s="270">
        <v>20160401</v>
      </c>
      <c r="S4" s="271"/>
      <c r="T4" s="271"/>
      <c r="U4" s="270">
        <v>20160501</v>
      </c>
      <c r="V4" s="271"/>
      <c r="W4" s="271"/>
      <c r="X4" s="270">
        <v>20160601</v>
      </c>
      <c r="Y4" s="271"/>
      <c r="Z4" s="271"/>
      <c r="AA4" s="270">
        <v>20160701</v>
      </c>
      <c r="AB4" s="271"/>
      <c r="AC4" s="271"/>
      <c r="AD4" s="270">
        <v>20160801</v>
      </c>
      <c r="AE4" s="271"/>
      <c r="AF4" s="271"/>
      <c r="AG4" s="270">
        <v>20160901</v>
      </c>
      <c r="AH4" s="271"/>
      <c r="AI4" s="272"/>
      <c r="AJ4" s="270">
        <v>20161001</v>
      </c>
      <c r="AK4" s="271"/>
      <c r="AL4" s="272"/>
    </row>
    <row r="5" spans="1:38" x14ac:dyDescent="0.2">
      <c r="A5" s="199"/>
      <c r="B5" s="200"/>
      <c r="C5" s="264" t="s">
        <v>3710</v>
      </c>
      <c r="D5" s="273"/>
      <c r="E5" s="273"/>
      <c r="F5" s="264" t="s">
        <v>3710</v>
      </c>
      <c r="G5" s="273"/>
      <c r="H5" s="273"/>
      <c r="I5" s="264" t="s">
        <v>3710</v>
      </c>
      <c r="J5" s="273"/>
      <c r="K5" s="273"/>
      <c r="L5" s="264" t="s">
        <v>3710</v>
      </c>
      <c r="M5" s="273"/>
      <c r="N5" s="273"/>
      <c r="O5" s="264" t="s">
        <v>3710</v>
      </c>
      <c r="P5" s="273"/>
      <c r="Q5" s="273"/>
      <c r="R5" s="264" t="s">
        <v>3710</v>
      </c>
      <c r="S5" s="273"/>
      <c r="T5" s="273"/>
      <c r="U5" s="264" t="s">
        <v>3710</v>
      </c>
      <c r="V5" s="273"/>
      <c r="W5" s="273"/>
      <c r="X5" s="264" t="s">
        <v>3710</v>
      </c>
      <c r="Y5" s="273"/>
      <c r="Z5" s="273"/>
      <c r="AA5" s="264" t="s">
        <v>3710</v>
      </c>
      <c r="AB5" s="273"/>
      <c r="AC5" s="273"/>
      <c r="AD5" s="264" t="s">
        <v>3710</v>
      </c>
      <c r="AE5" s="273"/>
      <c r="AF5" s="273"/>
      <c r="AG5" s="264" t="s">
        <v>3710</v>
      </c>
      <c r="AH5" s="273"/>
      <c r="AI5" s="274"/>
      <c r="AJ5" s="264" t="s">
        <v>3710</v>
      </c>
      <c r="AK5" s="273"/>
      <c r="AL5" s="274"/>
    </row>
    <row r="6" spans="1:38" ht="24" x14ac:dyDescent="0.2">
      <c r="A6" s="201" t="s">
        <v>3711</v>
      </c>
      <c r="B6" s="201" t="s">
        <v>3712</v>
      </c>
      <c r="C6" s="201" t="s">
        <v>3713</v>
      </c>
      <c r="D6" s="201" t="s">
        <v>2479</v>
      </c>
      <c r="E6" s="201" t="s">
        <v>3714</v>
      </c>
      <c r="F6" s="201" t="s">
        <v>3713</v>
      </c>
      <c r="G6" s="201" t="s">
        <v>2479</v>
      </c>
      <c r="H6" s="201" t="s">
        <v>3714</v>
      </c>
      <c r="I6" s="201" t="s">
        <v>3713</v>
      </c>
      <c r="J6" s="201" t="s">
        <v>2479</v>
      </c>
      <c r="K6" s="201" t="s">
        <v>3714</v>
      </c>
      <c r="L6" s="201" t="s">
        <v>3713</v>
      </c>
      <c r="M6" s="201" t="s">
        <v>2479</v>
      </c>
      <c r="N6" s="201" t="s">
        <v>3714</v>
      </c>
      <c r="O6" s="201" t="s">
        <v>3713</v>
      </c>
      <c r="P6" s="201" t="s">
        <v>2479</v>
      </c>
      <c r="Q6" s="201" t="s">
        <v>3714</v>
      </c>
      <c r="R6" s="201" t="s">
        <v>3713</v>
      </c>
      <c r="S6" s="201" t="s">
        <v>2479</v>
      </c>
      <c r="T6" s="201" t="s">
        <v>3714</v>
      </c>
      <c r="U6" s="201" t="s">
        <v>3713</v>
      </c>
      <c r="V6" s="201" t="s">
        <v>2479</v>
      </c>
      <c r="W6" s="201" t="s">
        <v>3714</v>
      </c>
      <c r="X6" s="201" t="s">
        <v>3713</v>
      </c>
      <c r="Y6" s="201" t="s">
        <v>2479</v>
      </c>
      <c r="Z6" s="201" t="s">
        <v>3714</v>
      </c>
      <c r="AA6" s="201" t="s">
        <v>3713</v>
      </c>
      <c r="AB6" s="201" t="s">
        <v>2479</v>
      </c>
      <c r="AC6" s="201" t="s">
        <v>3714</v>
      </c>
      <c r="AD6" s="201" t="s">
        <v>3713</v>
      </c>
      <c r="AE6" s="201" t="s">
        <v>2479</v>
      </c>
      <c r="AF6" s="201" t="s">
        <v>3714</v>
      </c>
      <c r="AG6" s="201" t="s">
        <v>3713</v>
      </c>
      <c r="AH6" s="201" t="s">
        <v>2479</v>
      </c>
      <c r="AI6" s="202" t="s">
        <v>3714</v>
      </c>
      <c r="AJ6" s="222" t="s">
        <v>3713</v>
      </c>
      <c r="AK6" s="222" t="s">
        <v>2479</v>
      </c>
      <c r="AL6" s="202" t="s">
        <v>3714</v>
      </c>
    </row>
    <row r="7" spans="1:38" x14ac:dyDescent="0.2">
      <c r="A7" s="264" t="s">
        <v>3715</v>
      </c>
      <c r="B7" s="201" t="s">
        <v>3716</v>
      </c>
      <c r="C7" s="203">
        <v>466</v>
      </c>
      <c r="D7" s="203">
        <v>736836400</v>
      </c>
      <c r="E7" s="203">
        <v>736835934</v>
      </c>
      <c r="F7" s="203">
        <v>626</v>
      </c>
      <c r="G7" s="203">
        <v>1032290903</v>
      </c>
      <c r="H7" s="203">
        <v>1032290277</v>
      </c>
      <c r="I7" s="203">
        <v>705</v>
      </c>
      <c r="J7" s="203">
        <v>1362756332</v>
      </c>
      <c r="K7" s="203">
        <v>1362755627</v>
      </c>
      <c r="L7" s="203">
        <v>1329</v>
      </c>
      <c r="M7" s="203">
        <v>1267378739</v>
      </c>
      <c r="N7" s="203">
        <v>1267377410</v>
      </c>
      <c r="O7" s="203">
        <v>1021</v>
      </c>
      <c r="P7" s="203">
        <v>993664526</v>
      </c>
      <c r="Q7" s="203">
        <v>993663505</v>
      </c>
      <c r="R7" s="203">
        <v>712</v>
      </c>
      <c r="S7" s="203">
        <v>799966268</v>
      </c>
      <c r="T7" s="203">
        <v>799965556</v>
      </c>
      <c r="U7" s="203">
        <v>707</v>
      </c>
      <c r="V7" s="203">
        <v>694372045</v>
      </c>
      <c r="W7" s="203">
        <v>694371338</v>
      </c>
      <c r="X7" s="203">
        <v>534</v>
      </c>
      <c r="Y7" s="203">
        <v>1033880733</v>
      </c>
      <c r="Z7" s="203">
        <v>1033880199</v>
      </c>
      <c r="AA7" s="203">
        <v>1135</v>
      </c>
      <c r="AB7" s="203">
        <v>1389520818</v>
      </c>
      <c r="AC7" s="203">
        <v>1389519683</v>
      </c>
      <c r="AD7" s="203">
        <v>1464</v>
      </c>
      <c r="AE7" s="203">
        <v>1393718478</v>
      </c>
      <c r="AF7" s="203">
        <v>1393717014</v>
      </c>
      <c r="AG7" s="203">
        <v>1231</v>
      </c>
      <c r="AH7" s="203">
        <v>1260357693</v>
      </c>
      <c r="AI7" s="204">
        <v>1260356462</v>
      </c>
      <c r="AJ7" s="203">
        <v>901</v>
      </c>
      <c r="AK7" s="203">
        <v>898753590</v>
      </c>
      <c r="AL7" s="204">
        <v>898752689</v>
      </c>
    </row>
    <row r="8" spans="1:38" x14ac:dyDescent="0.2">
      <c r="A8" s="265"/>
      <c r="B8" s="201" t="s">
        <v>3717</v>
      </c>
      <c r="C8" s="203">
        <v>323628</v>
      </c>
      <c r="D8" s="203">
        <v>233676570</v>
      </c>
      <c r="E8" s="203">
        <v>233352942</v>
      </c>
      <c r="F8" s="203">
        <v>396900</v>
      </c>
      <c r="G8" s="203">
        <v>263912416</v>
      </c>
      <c r="H8" s="203">
        <v>263515516</v>
      </c>
      <c r="I8" s="203">
        <v>590003</v>
      </c>
      <c r="J8" s="203">
        <v>309889076</v>
      </c>
      <c r="K8" s="203">
        <v>309299073</v>
      </c>
      <c r="L8" s="203">
        <v>579336</v>
      </c>
      <c r="M8" s="203">
        <v>297983967</v>
      </c>
      <c r="N8" s="203">
        <v>297404631</v>
      </c>
      <c r="O8" s="203">
        <v>534035</v>
      </c>
      <c r="P8" s="203">
        <v>260761308</v>
      </c>
      <c r="Q8" s="203">
        <v>260227273</v>
      </c>
      <c r="R8" s="203">
        <v>432003</v>
      </c>
      <c r="S8" s="203">
        <v>236912666</v>
      </c>
      <c r="T8" s="203">
        <v>236480663</v>
      </c>
      <c r="U8" s="203">
        <v>326674</v>
      </c>
      <c r="V8" s="203">
        <v>226931251</v>
      </c>
      <c r="W8" s="203">
        <v>226604577</v>
      </c>
      <c r="X8" s="203">
        <v>417661</v>
      </c>
      <c r="Y8" s="203">
        <v>277218294</v>
      </c>
      <c r="Z8" s="203">
        <v>276800633</v>
      </c>
      <c r="AA8" s="203">
        <v>408548</v>
      </c>
      <c r="AB8" s="203">
        <v>328841890</v>
      </c>
      <c r="AC8" s="203">
        <v>328433342</v>
      </c>
      <c r="AD8" s="203">
        <v>430996</v>
      </c>
      <c r="AE8" s="203">
        <v>328427740</v>
      </c>
      <c r="AF8" s="203">
        <v>327996744</v>
      </c>
      <c r="AG8" s="203">
        <v>427735</v>
      </c>
      <c r="AH8" s="203">
        <v>315837905</v>
      </c>
      <c r="AI8" s="204">
        <v>315410170</v>
      </c>
      <c r="AJ8" s="203">
        <v>364952</v>
      </c>
      <c r="AK8" s="203">
        <v>268640213</v>
      </c>
      <c r="AL8" s="204">
        <v>268275261</v>
      </c>
    </row>
    <row r="9" spans="1:38" x14ac:dyDescent="0.2">
      <c r="A9" s="265"/>
      <c r="B9" s="201" t="s">
        <v>3718</v>
      </c>
      <c r="C9" s="203">
        <v>14813287</v>
      </c>
      <c r="D9" s="203">
        <v>606629927</v>
      </c>
      <c r="E9" s="203">
        <v>591816640</v>
      </c>
      <c r="F9" s="203">
        <v>16078289</v>
      </c>
      <c r="G9" s="203">
        <v>635713428</v>
      </c>
      <c r="H9" s="203">
        <v>619635139</v>
      </c>
      <c r="I9" s="203">
        <v>16785167</v>
      </c>
      <c r="J9" s="203">
        <v>682879756</v>
      </c>
      <c r="K9" s="203">
        <v>666094589</v>
      </c>
      <c r="L9" s="203">
        <v>15179630</v>
      </c>
      <c r="M9" s="203">
        <v>650454123</v>
      </c>
      <c r="N9" s="203">
        <v>635274493</v>
      </c>
      <c r="O9" s="203">
        <v>15275168</v>
      </c>
      <c r="P9" s="203">
        <v>611645263</v>
      </c>
      <c r="Q9" s="203">
        <v>596370095</v>
      </c>
      <c r="R9" s="203">
        <v>15860441</v>
      </c>
      <c r="S9" s="203">
        <v>601427814</v>
      </c>
      <c r="T9" s="203">
        <v>585567373</v>
      </c>
      <c r="U9" s="203">
        <v>14986450</v>
      </c>
      <c r="V9" s="203">
        <v>599349470</v>
      </c>
      <c r="W9" s="203">
        <v>584363020</v>
      </c>
      <c r="X9" s="203">
        <v>19179224</v>
      </c>
      <c r="Y9" s="203">
        <v>680829820</v>
      </c>
      <c r="Z9" s="203">
        <v>661650596</v>
      </c>
      <c r="AA9" s="203">
        <v>20704033</v>
      </c>
      <c r="AB9" s="203">
        <v>765154879</v>
      </c>
      <c r="AC9" s="203">
        <v>744450846</v>
      </c>
      <c r="AD9" s="203">
        <v>20130744</v>
      </c>
      <c r="AE9" s="203">
        <v>766361100</v>
      </c>
      <c r="AF9" s="203">
        <v>746230356</v>
      </c>
      <c r="AG9" s="203">
        <v>19676779</v>
      </c>
      <c r="AH9" s="203">
        <v>768853136</v>
      </c>
      <c r="AI9" s="204">
        <v>749176357</v>
      </c>
      <c r="AJ9" s="203">
        <v>18195425</v>
      </c>
      <c r="AK9" s="203">
        <v>677416615</v>
      </c>
      <c r="AL9" s="204">
        <v>659221190</v>
      </c>
    </row>
    <row r="10" spans="1:38" x14ac:dyDescent="0.2">
      <c r="A10" s="265"/>
      <c r="B10" s="201" t="s">
        <v>3719</v>
      </c>
      <c r="C10" s="203">
        <v>26955824</v>
      </c>
      <c r="D10" s="203">
        <v>285300216</v>
      </c>
      <c r="E10" s="203">
        <v>258344392</v>
      </c>
      <c r="F10" s="203">
        <v>26289189</v>
      </c>
      <c r="G10" s="203">
        <v>294631296</v>
      </c>
      <c r="H10" s="203">
        <v>268342107</v>
      </c>
      <c r="I10" s="203">
        <v>28148477</v>
      </c>
      <c r="J10" s="203">
        <v>303880974</v>
      </c>
      <c r="K10" s="203">
        <v>275732497</v>
      </c>
      <c r="L10" s="203">
        <v>28270487</v>
      </c>
      <c r="M10" s="203">
        <v>301286083</v>
      </c>
      <c r="N10" s="203">
        <v>273015596</v>
      </c>
      <c r="O10" s="203">
        <v>25391250</v>
      </c>
      <c r="P10" s="203">
        <v>272833039</v>
      </c>
      <c r="Q10" s="203">
        <v>247441789</v>
      </c>
      <c r="R10" s="203">
        <v>24824646</v>
      </c>
      <c r="S10" s="203">
        <v>288349105</v>
      </c>
      <c r="T10" s="203">
        <v>263524459</v>
      </c>
      <c r="U10" s="203">
        <v>25545735</v>
      </c>
      <c r="V10" s="203">
        <v>299355884</v>
      </c>
      <c r="W10" s="203">
        <v>273810149</v>
      </c>
      <c r="X10" s="203">
        <v>28324555</v>
      </c>
      <c r="Y10" s="203">
        <v>309424397</v>
      </c>
      <c r="Z10" s="203">
        <v>281099842</v>
      </c>
      <c r="AA10" s="203">
        <v>32245046</v>
      </c>
      <c r="AB10" s="203">
        <v>344431741</v>
      </c>
      <c r="AC10" s="203">
        <v>312186695</v>
      </c>
      <c r="AD10" s="203">
        <v>31499323</v>
      </c>
      <c r="AE10" s="203">
        <v>335661638</v>
      </c>
      <c r="AF10" s="203">
        <v>304162315</v>
      </c>
      <c r="AG10" s="203">
        <v>30991156</v>
      </c>
      <c r="AH10" s="203">
        <v>361134328</v>
      </c>
      <c r="AI10" s="204">
        <v>330143172</v>
      </c>
      <c r="AJ10" s="203">
        <v>28686320</v>
      </c>
      <c r="AK10" s="203">
        <v>308778580</v>
      </c>
      <c r="AL10" s="204">
        <v>280092260</v>
      </c>
    </row>
    <row r="11" spans="1:38" x14ac:dyDescent="0.2">
      <c r="A11" s="265"/>
      <c r="B11" s="201" t="s">
        <v>3720</v>
      </c>
      <c r="C11" s="203">
        <v>171166196</v>
      </c>
      <c r="D11" s="203">
        <v>314643198</v>
      </c>
      <c r="E11" s="203">
        <v>143477002</v>
      </c>
      <c r="F11" s="203">
        <v>174321886</v>
      </c>
      <c r="G11" s="203">
        <v>312937660</v>
      </c>
      <c r="H11" s="203">
        <v>138615774</v>
      </c>
      <c r="I11" s="203">
        <v>171447736</v>
      </c>
      <c r="J11" s="203">
        <v>314355554</v>
      </c>
      <c r="K11" s="203">
        <v>142907818</v>
      </c>
      <c r="L11" s="203">
        <v>153143442</v>
      </c>
      <c r="M11" s="203">
        <v>291317890</v>
      </c>
      <c r="N11" s="203">
        <v>138174448</v>
      </c>
      <c r="O11" s="203">
        <v>148902826</v>
      </c>
      <c r="P11" s="203">
        <v>276176566</v>
      </c>
      <c r="Q11" s="203">
        <v>127273740</v>
      </c>
      <c r="R11" s="203">
        <v>168449074</v>
      </c>
      <c r="S11" s="203">
        <v>301864996</v>
      </c>
      <c r="T11" s="203">
        <v>133415922</v>
      </c>
      <c r="U11" s="203">
        <v>168322916</v>
      </c>
      <c r="V11" s="203">
        <v>302243013</v>
      </c>
      <c r="W11" s="203">
        <v>133920097</v>
      </c>
      <c r="X11" s="203">
        <v>176437942</v>
      </c>
      <c r="Y11" s="203">
        <v>327758343</v>
      </c>
      <c r="Z11" s="203">
        <v>151320401</v>
      </c>
      <c r="AA11" s="203">
        <v>190800584</v>
      </c>
      <c r="AB11" s="203">
        <v>349612971</v>
      </c>
      <c r="AC11" s="203">
        <v>158812387</v>
      </c>
      <c r="AD11" s="203">
        <v>184634778</v>
      </c>
      <c r="AE11" s="203">
        <v>345002547</v>
      </c>
      <c r="AF11" s="203">
        <v>160367769</v>
      </c>
      <c r="AG11" s="203">
        <v>194877095</v>
      </c>
      <c r="AH11" s="203">
        <v>371071436</v>
      </c>
      <c r="AI11" s="204">
        <v>176194341</v>
      </c>
      <c r="AJ11" s="203">
        <v>186833850</v>
      </c>
      <c r="AK11" s="203">
        <v>341438389</v>
      </c>
      <c r="AL11" s="204">
        <v>154604539</v>
      </c>
    </row>
    <row r="12" spans="1:38" x14ac:dyDescent="0.2">
      <c r="A12" s="266" t="s">
        <v>3721</v>
      </c>
      <c r="B12" s="267"/>
      <c r="C12" s="205">
        <v>213259401</v>
      </c>
      <c r="D12" s="205">
        <v>2177086311</v>
      </c>
      <c r="E12" s="205">
        <v>1963826910</v>
      </c>
      <c r="F12" s="205">
        <v>217086890</v>
      </c>
      <c r="G12" s="205">
        <v>2539485703</v>
      </c>
      <c r="H12" s="205">
        <v>2322398813</v>
      </c>
      <c r="I12" s="205">
        <v>216972088</v>
      </c>
      <c r="J12" s="205">
        <v>2973761692</v>
      </c>
      <c r="K12" s="205">
        <v>2756789604</v>
      </c>
      <c r="L12" s="205">
        <v>197174224</v>
      </c>
      <c r="M12" s="205">
        <v>2808420802</v>
      </c>
      <c r="N12" s="205">
        <v>2611246578</v>
      </c>
      <c r="O12" s="205">
        <v>190104300</v>
      </c>
      <c r="P12" s="205">
        <v>2415080702</v>
      </c>
      <c r="Q12" s="205">
        <v>2224976402</v>
      </c>
      <c r="R12" s="205">
        <v>209566876</v>
      </c>
      <c r="S12" s="205">
        <v>2228520849</v>
      </c>
      <c r="T12" s="205">
        <v>2018953973</v>
      </c>
      <c r="U12" s="205">
        <v>209182482</v>
      </c>
      <c r="V12" s="205">
        <v>2122251663</v>
      </c>
      <c r="W12" s="205">
        <v>1913069181</v>
      </c>
      <c r="X12" s="205">
        <v>224359916</v>
      </c>
      <c r="Y12" s="205">
        <v>2629111587</v>
      </c>
      <c r="Z12" s="205">
        <v>2404751671</v>
      </c>
      <c r="AA12" s="205">
        <v>244159346</v>
      </c>
      <c r="AB12" s="205">
        <v>3177562299</v>
      </c>
      <c r="AC12" s="205">
        <v>2933402953</v>
      </c>
      <c r="AD12" s="205">
        <v>236697305</v>
      </c>
      <c r="AE12" s="205">
        <v>3169171503</v>
      </c>
      <c r="AF12" s="205">
        <v>2932474198</v>
      </c>
      <c r="AG12" s="205">
        <v>245973996</v>
      </c>
      <c r="AH12" s="205">
        <v>3077254498</v>
      </c>
      <c r="AI12" s="206">
        <v>2831280502</v>
      </c>
      <c r="AJ12" s="205">
        <v>234081448</v>
      </c>
      <c r="AK12" s="205">
        <v>2495027387</v>
      </c>
      <c r="AL12" s="206">
        <v>2260945939</v>
      </c>
    </row>
    <row r="13" spans="1:38" x14ac:dyDescent="0.2">
      <c r="A13" s="264" t="s">
        <v>3722</v>
      </c>
      <c r="B13" s="201" t="s">
        <v>3723</v>
      </c>
      <c r="C13" s="207"/>
      <c r="D13" s="203">
        <v>355684563</v>
      </c>
      <c r="E13" s="203">
        <v>355684563</v>
      </c>
      <c r="F13" s="207"/>
      <c r="G13" s="203">
        <v>298933437</v>
      </c>
      <c r="H13" s="203">
        <v>298933437</v>
      </c>
      <c r="I13" s="207"/>
      <c r="J13" s="203">
        <v>310470912</v>
      </c>
      <c r="K13" s="203">
        <v>310470912</v>
      </c>
      <c r="L13" s="207"/>
      <c r="M13" s="203">
        <v>113551140</v>
      </c>
      <c r="N13" s="203">
        <v>113551140</v>
      </c>
      <c r="O13" s="207"/>
      <c r="P13" s="203">
        <v>92198597</v>
      </c>
      <c r="Q13" s="203">
        <v>92198597</v>
      </c>
      <c r="R13" s="207"/>
      <c r="S13" s="203">
        <v>16030353</v>
      </c>
      <c r="T13" s="203">
        <v>16030353</v>
      </c>
      <c r="U13" s="207"/>
      <c r="V13" s="203">
        <v>2630038</v>
      </c>
      <c r="W13" s="203">
        <v>2630038</v>
      </c>
      <c r="X13" s="207"/>
      <c r="Y13" s="203">
        <v>2630714</v>
      </c>
      <c r="Z13" s="203">
        <v>2630714</v>
      </c>
      <c r="AA13" s="207"/>
      <c r="AB13" s="203">
        <v>2591656</v>
      </c>
      <c r="AC13" s="203">
        <v>2591656</v>
      </c>
      <c r="AD13" s="207"/>
      <c r="AE13" s="203">
        <v>2635683</v>
      </c>
      <c r="AF13" s="203">
        <v>2635683</v>
      </c>
      <c r="AG13" s="207"/>
      <c r="AH13" s="203">
        <v>2586817</v>
      </c>
      <c r="AI13" s="204">
        <v>2586817</v>
      </c>
      <c r="AJ13" s="207"/>
      <c r="AK13" s="203">
        <v>2501410</v>
      </c>
      <c r="AL13" s="204">
        <v>2501410</v>
      </c>
    </row>
    <row r="14" spans="1:38" x14ac:dyDescent="0.2">
      <c r="A14" s="265"/>
      <c r="B14" s="201" t="s">
        <v>3724</v>
      </c>
      <c r="C14" s="207"/>
      <c r="D14" s="203">
        <v>20115075</v>
      </c>
      <c r="E14" s="203">
        <v>20115075</v>
      </c>
      <c r="F14" s="207"/>
      <c r="G14" s="203">
        <v>22423179</v>
      </c>
      <c r="H14" s="203">
        <v>22423179</v>
      </c>
      <c r="I14" s="207"/>
      <c r="J14" s="203">
        <v>23343985</v>
      </c>
      <c r="K14" s="203">
        <v>23343985</v>
      </c>
      <c r="L14" s="207"/>
      <c r="M14" s="203">
        <v>21291946</v>
      </c>
      <c r="N14" s="203">
        <v>21291946</v>
      </c>
      <c r="O14" s="207"/>
      <c r="P14" s="203">
        <v>18877535</v>
      </c>
      <c r="Q14" s="203">
        <v>18877535</v>
      </c>
      <c r="R14" s="207"/>
      <c r="S14" s="203">
        <v>18063004</v>
      </c>
      <c r="T14" s="203">
        <v>18063004</v>
      </c>
      <c r="U14" s="207"/>
      <c r="V14" s="203">
        <v>15567225</v>
      </c>
      <c r="W14" s="203">
        <v>15567225</v>
      </c>
      <c r="X14" s="207"/>
      <c r="Y14" s="203">
        <v>14948793</v>
      </c>
      <c r="Z14" s="203">
        <v>14948793</v>
      </c>
      <c r="AA14" s="207"/>
      <c r="AB14" s="203">
        <v>14134510</v>
      </c>
      <c r="AC14" s="203">
        <v>14134510</v>
      </c>
      <c r="AD14" s="207"/>
      <c r="AE14" s="203">
        <v>14478047</v>
      </c>
      <c r="AF14" s="203">
        <v>14478047</v>
      </c>
      <c r="AG14" s="207"/>
      <c r="AH14" s="203">
        <v>16481434</v>
      </c>
      <c r="AI14" s="204">
        <v>16481434</v>
      </c>
      <c r="AJ14" s="207"/>
      <c r="AK14" s="203">
        <v>17518906</v>
      </c>
      <c r="AL14" s="204">
        <v>17518906</v>
      </c>
    </row>
    <row r="15" spans="1:38" x14ac:dyDescent="0.2">
      <c r="A15" s="265"/>
      <c r="B15" s="201" t="s">
        <v>3725</v>
      </c>
      <c r="C15" s="207"/>
      <c r="D15" s="203">
        <v>8667</v>
      </c>
      <c r="E15" s="203">
        <v>8667</v>
      </c>
      <c r="F15" s="207"/>
      <c r="G15" s="203">
        <v>16770</v>
      </c>
      <c r="H15" s="203">
        <v>16770</v>
      </c>
      <c r="I15" s="207"/>
      <c r="J15" s="203">
        <v>22138</v>
      </c>
      <c r="K15" s="203">
        <v>22138</v>
      </c>
      <c r="L15" s="207"/>
      <c r="M15" s="203">
        <v>189825</v>
      </c>
      <c r="N15" s="203">
        <v>189825</v>
      </c>
      <c r="O15" s="207"/>
      <c r="P15" s="203">
        <v>33058</v>
      </c>
      <c r="Q15" s="203">
        <v>33058</v>
      </c>
      <c r="R15" s="207"/>
      <c r="S15" s="203">
        <v>10582</v>
      </c>
      <c r="T15" s="203">
        <v>10582</v>
      </c>
      <c r="U15" s="207"/>
      <c r="V15" s="203">
        <v>15667</v>
      </c>
      <c r="W15" s="203">
        <v>15667</v>
      </c>
      <c r="X15" s="207"/>
      <c r="Y15" s="203">
        <v>11481</v>
      </c>
      <c r="Z15" s="203">
        <v>11481</v>
      </c>
      <c r="AA15" s="207"/>
      <c r="AB15" s="203">
        <v>14861</v>
      </c>
      <c r="AC15" s="203">
        <v>14861</v>
      </c>
      <c r="AD15" s="207"/>
      <c r="AE15" s="203">
        <v>8817</v>
      </c>
      <c r="AF15" s="203">
        <v>8817</v>
      </c>
      <c r="AG15" s="207"/>
      <c r="AH15" s="203">
        <v>8288</v>
      </c>
      <c r="AI15" s="204">
        <v>8288</v>
      </c>
      <c r="AJ15" s="207"/>
      <c r="AK15" s="203">
        <v>27782</v>
      </c>
      <c r="AL15" s="204">
        <v>27782</v>
      </c>
    </row>
    <row r="16" spans="1:38" x14ac:dyDescent="0.2">
      <c r="A16" s="266" t="s">
        <v>3726</v>
      </c>
      <c r="B16" s="267"/>
      <c r="C16" s="208"/>
      <c r="D16" s="205">
        <v>375808305</v>
      </c>
      <c r="E16" s="205">
        <v>375808305</v>
      </c>
      <c r="F16" s="208"/>
      <c r="G16" s="205">
        <v>321373386</v>
      </c>
      <c r="H16" s="205">
        <v>321373386</v>
      </c>
      <c r="I16" s="208"/>
      <c r="J16" s="205">
        <v>333837035</v>
      </c>
      <c r="K16" s="205">
        <v>333837035</v>
      </c>
      <c r="L16" s="208"/>
      <c r="M16" s="205">
        <v>135032911</v>
      </c>
      <c r="N16" s="205">
        <v>135032911</v>
      </c>
      <c r="O16" s="208"/>
      <c r="P16" s="205">
        <v>111109190</v>
      </c>
      <c r="Q16" s="205">
        <v>111109190</v>
      </c>
      <c r="R16" s="208"/>
      <c r="S16" s="205">
        <v>34103939</v>
      </c>
      <c r="T16" s="205">
        <v>34103939</v>
      </c>
      <c r="U16" s="208"/>
      <c r="V16" s="205">
        <v>18212930</v>
      </c>
      <c r="W16" s="205">
        <v>18212930</v>
      </c>
      <c r="X16" s="208"/>
      <c r="Y16" s="205">
        <v>17590988</v>
      </c>
      <c r="Z16" s="205">
        <v>17590988</v>
      </c>
      <c r="AA16" s="208"/>
      <c r="AB16" s="205">
        <v>16741027</v>
      </c>
      <c r="AC16" s="205">
        <v>16741027</v>
      </c>
      <c r="AD16" s="208"/>
      <c r="AE16" s="205">
        <v>17122547</v>
      </c>
      <c r="AF16" s="205">
        <v>17122547</v>
      </c>
      <c r="AG16" s="208"/>
      <c r="AH16" s="205">
        <v>19076539</v>
      </c>
      <c r="AI16" s="206">
        <v>19076539</v>
      </c>
      <c r="AJ16" s="208"/>
      <c r="AK16" s="205">
        <v>20048098</v>
      </c>
      <c r="AL16" s="206">
        <v>20048098</v>
      </c>
    </row>
    <row r="17" spans="1:38" x14ac:dyDescent="0.2">
      <c r="A17" s="268" t="s">
        <v>1009</v>
      </c>
      <c r="B17" s="269"/>
      <c r="C17" s="209">
        <v>213259401</v>
      </c>
      <c r="D17" s="209">
        <v>2552894616</v>
      </c>
      <c r="E17" s="209">
        <v>2339635215</v>
      </c>
      <c r="F17" s="209">
        <v>217086890</v>
      </c>
      <c r="G17" s="209">
        <v>2860859089</v>
      </c>
      <c r="H17" s="209">
        <v>2643772199</v>
      </c>
      <c r="I17" s="209">
        <v>216972088</v>
      </c>
      <c r="J17" s="209">
        <v>3307598727</v>
      </c>
      <c r="K17" s="209">
        <v>3090626639</v>
      </c>
      <c r="L17" s="209">
        <v>197174224</v>
      </c>
      <c r="M17" s="209">
        <v>2943453713</v>
      </c>
      <c r="N17" s="209">
        <v>2746279489</v>
      </c>
      <c r="O17" s="209">
        <v>190104300</v>
      </c>
      <c r="P17" s="209">
        <v>2526189892</v>
      </c>
      <c r="Q17" s="209">
        <v>2336085592</v>
      </c>
      <c r="R17" s="209">
        <v>209566876</v>
      </c>
      <c r="S17" s="209">
        <v>2262624788</v>
      </c>
      <c r="T17" s="209">
        <v>2053057912</v>
      </c>
      <c r="U17" s="209">
        <v>209182482</v>
      </c>
      <c r="V17" s="209">
        <v>2140464593</v>
      </c>
      <c r="W17" s="209">
        <v>1931282111</v>
      </c>
      <c r="X17" s="209">
        <v>224359916</v>
      </c>
      <c r="Y17" s="209">
        <v>2646702575</v>
      </c>
      <c r="Z17" s="209">
        <v>2422342659</v>
      </c>
      <c r="AA17" s="209">
        <v>244159346</v>
      </c>
      <c r="AB17" s="209">
        <v>3194303326</v>
      </c>
      <c r="AC17" s="209">
        <v>2950143980</v>
      </c>
      <c r="AD17" s="209">
        <v>236697305</v>
      </c>
      <c r="AE17" s="209">
        <v>3186294050</v>
      </c>
      <c r="AF17" s="209">
        <v>2949596745</v>
      </c>
      <c r="AG17" s="209">
        <v>245973996</v>
      </c>
      <c r="AH17" s="209">
        <v>3096331037</v>
      </c>
      <c r="AI17" s="210">
        <v>2850357041</v>
      </c>
      <c r="AJ17" s="209">
        <v>234081448</v>
      </c>
      <c r="AK17" s="209">
        <v>2515075485</v>
      </c>
      <c r="AL17" s="210">
        <v>2280994037</v>
      </c>
    </row>
    <row r="18" spans="1:38" x14ac:dyDescent="0.2">
      <c r="E18" s="196"/>
    </row>
    <row r="19" spans="1:38" x14ac:dyDescent="0.2">
      <c r="E19" s="196"/>
    </row>
    <row r="20" spans="1:38" x14ac:dyDescent="0.2"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</row>
    <row r="21" spans="1:38" x14ac:dyDescent="0.2">
      <c r="A21" s="211" t="s">
        <v>3727</v>
      </c>
      <c r="C21" s="212">
        <v>42309</v>
      </c>
      <c r="D21" s="212">
        <v>42339</v>
      </c>
      <c r="E21" s="212">
        <v>42370</v>
      </c>
      <c r="F21" s="212">
        <v>42401</v>
      </c>
      <c r="G21" s="212">
        <v>42430</v>
      </c>
      <c r="H21" s="212">
        <v>42461</v>
      </c>
      <c r="I21" s="212">
        <v>42491</v>
      </c>
      <c r="J21" s="212">
        <v>42522</v>
      </c>
      <c r="K21" s="212">
        <v>42552</v>
      </c>
      <c r="L21" s="212">
        <v>42583</v>
      </c>
      <c r="M21" s="212">
        <v>42614</v>
      </c>
      <c r="N21" s="212">
        <v>42644</v>
      </c>
    </row>
    <row r="22" spans="1:38" x14ac:dyDescent="0.2">
      <c r="B22" s="196" t="s">
        <v>3728</v>
      </c>
      <c r="C22" s="213">
        <f>+D7</f>
        <v>736836400</v>
      </c>
      <c r="D22" s="213">
        <f>+G7</f>
        <v>1032290903</v>
      </c>
      <c r="E22" s="214">
        <f>+J7</f>
        <v>1362756332</v>
      </c>
      <c r="F22" s="213">
        <f>+M7</f>
        <v>1267378739</v>
      </c>
      <c r="G22" s="213">
        <f>+P7</f>
        <v>993664526</v>
      </c>
      <c r="H22" s="213">
        <f>+S7</f>
        <v>799966268</v>
      </c>
      <c r="I22" s="213">
        <f>+V7</f>
        <v>694372045</v>
      </c>
      <c r="J22" s="213">
        <f>+Y7</f>
        <v>1033880733</v>
      </c>
      <c r="K22" s="213">
        <f>+AB7</f>
        <v>1389520818</v>
      </c>
      <c r="L22" s="213">
        <f>+AE7</f>
        <v>1393718478</v>
      </c>
      <c r="M22" s="213">
        <f>+AH7</f>
        <v>1260357693</v>
      </c>
      <c r="N22" s="213">
        <f>+AK7</f>
        <v>898753590</v>
      </c>
    </row>
    <row r="23" spans="1:38" x14ac:dyDescent="0.2">
      <c r="B23" s="196" t="s">
        <v>3729</v>
      </c>
      <c r="C23" s="213">
        <f t="shared" ref="C23:C26" si="0">+D8</f>
        <v>233676570</v>
      </c>
      <c r="D23" s="213">
        <f t="shared" ref="D23:D26" si="1">+G8</f>
        <v>263912416</v>
      </c>
      <c r="E23" s="214">
        <f t="shared" ref="E23:E26" si="2">+J8</f>
        <v>309889076</v>
      </c>
      <c r="F23" s="213">
        <f t="shared" ref="F23:F26" si="3">+M8</f>
        <v>297983967</v>
      </c>
      <c r="G23" s="213">
        <f t="shared" ref="G23:G26" si="4">+P8</f>
        <v>260761308</v>
      </c>
      <c r="H23" s="213">
        <f t="shared" ref="H23:H26" si="5">+S8</f>
        <v>236912666</v>
      </c>
      <c r="I23" s="213">
        <f t="shared" ref="I23:I26" si="6">+V8</f>
        <v>226931251</v>
      </c>
      <c r="J23" s="213">
        <f t="shared" ref="J23:J26" si="7">+Y8</f>
        <v>277218294</v>
      </c>
      <c r="K23" s="213">
        <f t="shared" ref="K23:K26" si="8">+AB8</f>
        <v>328841890</v>
      </c>
      <c r="L23" s="213">
        <f t="shared" ref="L23:L26" si="9">+AE8</f>
        <v>328427740</v>
      </c>
      <c r="M23" s="213">
        <f t="shared" ref="M23:M26" si="10">+AH8</f>
        <v>315837905</v>
      </c>
      <c r="N23" s="213">
        <f t="shared" ref="N23:N26" si="11">+AK8</f>
        <v>268640213</v>
      </c>
    </row>
    <row r="24" spans="1:38" x14ac:dyDescent="0.2">
      <c r="B24" s="196" t="s">
        <v>3730</v>
      </c>
      <c r="C24" s="213">
        <f t="shared" si="0"/>
        <v>606629927</v>
      </c>
      <c r="D24" s="213">
        <f t="shared" si="1"/>
        <v>635713428</v>
      </c>
      <c r="E24" s="214">
        <f t="shared" si="2"/>
        <v>682879756</v>
      </c>
      <c r="F24" s="213">
        <f t="shared" si="3"/>
        <v>650454123</v>
      </c>
      <c r="G24" s="213">
        <f t="shared" si="4"/>
        <v>611645263</v>
      </c>
      <c r="H24" s="213">
        <f t="shared" si="5"/>
        <v>601427814</v>
      </c>
      <c r="I24" s="213">
        <f t="shared" si="6"/>
        <v>599349470</v>
      </c>
      <c r="J24" s="213">
        <f t="shared" si="7"/>
        <v>680829820</v>
      </c>
      <c r="K24" s="213">
        <f t="shared" si="8"/>
        <v>765154879</v>
      </c>
      <c r="L24" s="213">
        <f t="shared" si="9"/>
        <v>766361100</v>
      </c>
      <c r="M24" s="213">
        <f t="shared" si="10"/>
        <v>768853136</v>
      </c>
      <c r="N24" s="213">
        <f t="shared" si="11"/>
        <v>677416615</v>
      </c>
    </row>
    <row r="25" spans="1:38" x14ac:dyDescent="0.2">
      <c r="B25" s="196" t="s">
        <v>3731</v>
      </c>
      <c r="C25" s="213">
        <f t="shared" si="0"/>
        <v>285300216</v>
      </c>
      <c r="D25" s="213">
        <f t="shared" si="1"/>
        <v>294631296</v>
      </c>
      <c r="E25" s="214">
        <f t="shared" si="2"/>
        <v>303880974</v>
      </c>
      <c r="F25" s="213">
        <f t="shared" si="3"/>
        <v>301286083</v>
      </c>
      <c r="G25" s="213">
        <f t="shared" si="4"/>
        <v>272833039</v>
      </c>
      <c r="H25" s="213">
        <f t="shared" si="5"/>
        <v>288349105</v>
      </c>
      <c r="I25" s="213">
        <f t="shared" si="6"/>
        <v>299355884</v>
      </c>
      <c r="J25" s="213">
        <f t="shared" si="7"/>
        <v>309424397</v>
      </c>
      <c r="K25" s="213">
        <f t="shared" si="8"/>
        <v>344431741</v>
      </c>
      <c r="L25" s="213">
        <f t="shared" si="9"/>
        <v>335661638</v>
      </c>
      <c r="M25" s="213">
        <f t="shared" si="10"/>
        <v>361134328</v>
      </c>
      <c r="N25" s="213">
        <f t="shared" si="11"/>
        <v>308778580</v>
      </c>
    </row>
    <row r="26" spans="1:38" x14ac:dyDescent="0.2">
      <c r="B26" s="196" t="s">
        <v>3732</v>
      </c>
      <c r="C26" s="213">
        <f t="shared" si="0"/>
        <v>314643198</v>
      </c>
      <c r="D26" s="213">
        <f t="shared" si="1"/>
        <v>312937660</v>
      </c>
      <c r="E26" s="214">
        <f t="shared" si="2"/>
        <v>314355554</v>
      </c>
      <c r="F26" s="213">
        <f t="shared" si="3"/>
        <v>291317890</v>
      </c>
      <c r="G26" s="213">
        <f t="shared" si="4"/>
        <v>276176566</v>
      </c>
      <c r="H26" s="213">
        <f t="shared" si="5"/>
        <v>301864996</v>
      </c>
      <c r="I26" s="213">
        <f t="shared" si="6"/>
        <v>302243013</v>
      </c>
      <c r="J26" s="213">
        <f t="shared" si="7"/>
        <v>327758343</v>
      </c>
      <c r="K26" s="213">
        <f t="shared" si="8"/>
        <v>349612971</v>
      </c>
      <c r="L26" s="213">
        <f t="shared" si="9"/>
        <v>345002547</v>
      </c>
      <c r="M26" s="213">
        <f t="shared" si="10"/>
        <v>371071436</v>
      </c>
      <c r="N26" s="213">
        <f t="shared" si="11"/>
        <v>341438389</v>
      </c>
    </row>
    <row r="27" spans="1:38" x14ac:dyDescent="0.2">
      <c r="B27" s="196"/>
      <c r="C27" s="215">
        <f>SUM(C22:C26)</f>
        <v>2177086311</v>
      </c>
      <c r="D27" s="215">
        <f t="shared" ref="D27:N27" si="12">SUM(D22:D26)</f>
        <v>2539485703</v>
      </c>
      <c r="E27" s="215">
        <f t="shared" si="12"/>
        <v>2973761692</v>
      </c>
      <c r="F27" s="215">
        <f t="shared" si="12"/>
        <v>2808420802</v>
      </c>
      <c r="G27" s="215">
        <f t="shared" si="12"/>
        <v>2415080702</v>
      </c>
      <c r="H27" s="215">
        <f t="shared" si="12"/>
        <v>2228520849</v>
      </c>
      <c r="I27" s="215">
        <f t="shared" si="12"/>
        <v>2122251663</v>
      </c>
      <c r="J27" s="215">
        <f t="shared" si="12"/>
        <v>2629111587</v>
      </c>
      <c r="K27" s="215">
        <f t="shared" si="12"/>
        <v>3177562299</v>
      </c>
      <c r="L27" s="215">
        <f t="shared" si="12"/>
        <v>3169171503</v>
      </c>
      <c r="M27" s="215">
        <f t="shared" si="12"/>
        <v>3077254498</v>
      </c>
      <c r="N27" s="215">
        <f t="shared" si="12"/>
        <v>2495027387</v>
      </c>
    </row>
    <row r="28" spans="1:38" x14ac:dyDescent="0.2">
      <c r="E28" s="196"/>
    </row>
    <row r="29" spans="1:38" x14ac:dyDescent="0.2">
      <c r="A29" s="211" t="s">
        <v>3733</v>
      </c>
      <c r="O29" s="216"/>
    </row>
    <row r="30" spans="1:38" x14ac:dyDescent="0.2">
      <c r="B30" s="196" t="s">
        <v>3728</v>
      </c>
      <c r="C30" s="218">
        <f>+E7</f>
        <v>736835934</v>
      </c>
      <c r="D30" s="218">
        <f>+H7</f>
        <v>1032290277</v>
      </c>
      <c r="E30" s="218">
        <f>+K7</f>
        <v>1362755627</v>
      </c>
      <c r="F30" s="218">
        <f>+N7</f>
        <v>1267377410</v>
      </c>
      <c r="G30" s="218">
        <f>+Q7</f>
        <v>993663505</v>
      </c>
      <c r="H30" s="218">
        <f>+T7</f>
        <v>799965556</v>
      </c>
      <c r="I30" s="218">
        <f>+W7</f>
        <v>694371338</v>
      </c>
      <c r="J30" s="218">
        <f>+Z7</f>
        <v>1033880199</v>
      </c>
      <c r="K30" s="218">
        <f>+AC7</f>
        <v>1389519683</v>
      </c>
      <c r="L30" s="218">
        <f>+AF7</f>
        <v>1393717014</v>
      </c>
      <c r="M30" s="218">
        <f>+AI7</f>
        <v>1260356462</v>
      </c>
      <c r="N30" s="218">
        <f>+AL7</f>
        <v>898752689</v>
      </c>
      <c r="O30" s="219" t="s">
        <v>3734</v>
      </c>
    </row>
    <row r="31" spans="1:38" x14ac:dyDescent="0.2">
      <c r="B31" s="196" t="s">
        <v>3729</v>
      </c>
      <c r="C31" s="218">
        <f>+E8</f>
        <v>233352942</v>
      </c>
      <c r="D31" s="218">
        <f>+H8</f>
        <v>263515516</v>
      </c>
      <c r="E31" s="218">
        <f>+K8</f>
        <v>309299073</v>
      </c>
      <c r="F31" s="218">
        <f>+N8</f>
        <v>297404631</v>
      </c>
      <c r="G31" s="218">
        <f>+Q8</f>
        <v>260227273</v>
      </c>
      <c r="H31" s="218">
        <f>+T8</f>
        <v>236480663</v>
      </c>
      <c r="I31" s="218">
        <f>+W8</f>
        <v>226604577</v>
      </c>
      <c r="J31" s="218">
        <f>+Z8</f>
        <v>276800633</v>
      </c>
      <c r="K31" s="218">
        <f>+AC8</f>
        <v>328433342</v>
      </c>
      <c r="L31" s="218">
        <f>+AF8</f>
        <v>327996744</v>
      </c>
      <c r="M31" s="218">
        <f>+AI8</f>
        <v>315410170</v>
      </c>
      <c r="N31" s="218">
        <f t="shared" ref="N31:N34" si="13">+AL8</f>
        <v>268275261</v>
      </c>
      <c r="O31" s="217"/>
    </row>
    <row r="32" spans="1:38" x14ac:dyDescent="0.2">
      <c r="B32" s="196" t="s">
        <v>3730</v>
      </c>
      <c r="C32" s="218">
        <f>+E9</f>
        <v>591816640</v>
      </c>
      <c r="D32" s="218">
        <f>+H9</f>
        <v>619635139</v>
      </c>
      <c r="E32" s="218">
        <f>+K9</f>
        <v>666094589</v>
      </c>
      <c r="F32" s="218">
        <f>+N9</f>
        <v>635274493</v>
      </c>
      <c r="G32" s="218">
        <f>+Q9</f>
        <v>596370095</v>
      </c>
      <c r="H32" s="218">
        <f>+T9</f>
        <v>585567373</v>
      </c>
      <c r="I32" s="218">
        <f>+W9</f>
        <v>584363020</v>
      </c>
      <c r="J32" s="218">
        <f>+Z9</f>
        <v>661650596</v>
      </c>
      <c r="K32" s="218">
        <f>+AC9</f>
        <v>744450846</v>
      </c>
      <c r="L32" s="218">
        <f>+AF9</f>
        <v>746230356</v>
      </c>
      <c r="M32" s="218">
        <f>+AI9</f>
        <v>749176357</v>
      </c>
      <c r="N32" s="218">
        <f t="shared" si="13"/>
        <v>659221190</v>
      </c>
      <c r="O32" s="217"/>
    </row>
    <row r="33" spans="2:15" x14ac:dyDescent="0.2">
      <c r="B33" s="196" t="s">
        <v>3731</v>
      </c>
      <c r="C33" s="218">
        <f>+E10</f>
        <v>258344392</v>
      </c>
      <c r="D33" s="218">
        <f>+H10</f>
        <v>268342107</v>
      </c>
      <c r="E33" s="218">
        <f>+K10</f>
        <v>275732497</v>
      </c>
      <c r="F33" s="218">
        <f>+N10</f>
        <v>273015596</v>
      </c>
      <c r="G33" s="218">
        <f>+Q10</f>
        <v>247441789</v>
      </c>
      <c r="H33" s="218">
        <f>+T10</f>
        <v>263524459</v>
      </c>
      <c r="I33" s="218">
        <f>+W10</f>
        <v>273810149</v>
      </c>
      <c r="J33" s="218">
        <f>+Z10</f>
        <v>281099842</v>
      </c>
      <c r="K33" s="218">
        <f>+AC10</f>
        <v>312186695</v>
      </c>
      <c r="L33" s="218">
        <f>+AF10</f>
        <v>304162315</v>
      </c>
      <c r="M33" s="218">
        <f>+AI10</f>
        <v>330143172</v>
      </c>
      <c r="N33" s="218">
        <f t="shared" si="13"/>
        <v>280092260</v>
      </c>
      <c r="O33" s="217"/>
    </row>
    <row r="34" spans="2:15" x14ac:dyDescent="0.2">
      <c r="B34" s="196" t="s">
        <v>3732</v>
      </c>
      <c r="C34" s="218">
        <f>+E11</f>
        <v>143477002</v>
      </c>
      <c r="D34" s="218">
        <f>+H11</f>
        <v>138615774</v>
      </c>
      <c r="E34" s="218">
        <f>+K11</f>
        <v>142907818</v>
      </c>
      <c r="F34" s="218">
        <f>+N11</f>
        <v>138174448</v>
      </c>
      <c r="G34" s="218">
        <f>+Q11</f>
        <v>127273740</v>
      </c>
      <c r="H34" s="218">
        <f>+T11</f>
        <v>133415922</v>
      </c>
      <c r="I34" s="218">
        <f>+W11</f>
        <v>133920097</v>
      </c>
      <c r="J34" s="218">
        <f>+Z11</f>
        <v>151320401</v>
      </c>
      <c r="K34" s="218">
        <f>+AC11</f>
        <v>158812387</v>
      </c>
      <c r="L34" s="218">
        <f>+AF11</f>
        <v>160367769</v>
      </c>
      <c r="M34" s="218">
        <f>+AI11</f>
        <v>176194341</v>
      </c>
      <c r="N34" s="218">
        <f t="shared" si="13"/>
        <v>154604539</v>
      </c>
      <c r="O34" s="217"/>
    </row>
    <row r="35" spans="2:15" x14ac:dyDescent="0.2">
      <c r="C35" s="215">
        <f>SUM(C30:C34)</f>
        <v>1963826910</v>
      </c>
      <c r="D35" s="215">
        <f t="shared" ref="D35:N35" si="14">SUM(D30:D34)</f>
        <v>2322398813</v>
      </c>
      <c r="E35" s="215">
        <f t="shared" si="14"/>
        <v>2756789604</v>
      </c>
      <c r="F35" s="215">
        <f t="shared" si="14"/>
        <v>2611246578</v>
      </c>
      <c r="G35" s="215">
        <f t="shared" si="14"/>
        <v>2224976402</v>
      </c>
      <c r="H35" s="215">
        <f t="shared" si="14"/>
        <v>2018953973</v>
      </c>
      <c r="I35" s="215">
        <f t="shared" si="14"/>
        <v>1913069181</v>
      </c>
      <c r="J35" s="215">
        <f t="shared" si="14"/>
        <v>2404751671</v>
      </c>
      <c r="K35" s="215">
        <f t="shared" si="14"/>
        <v>2933402953</v>
      </c>
      <c r="L35" s="215">
        <f t="shared" si="14"/>
        <v>2932474198</v>
      </c>
      <c r="M35" s="215">
        <f t="shared" si="14"/>
        <v>2831280502</v>
      </c>
      <c r="N35" s="215">
        <f t="shared" si="14"/>
        <v>2260945939</v>
      </c>
    </row>
    <row r="36" spans="2:15" x14ac:dyDescent="0.2">
      <c r="E36" s="196"/>
    </row>
    <row r="37" spans="2:15" x14ac:dyDescent="0.2">
      <c r="E37" s="196"/>
    </row>
    <row r="50" spans="3:15" x14ac:dyDescent="0.2"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</row>
    <row r="51" spans="3:15" x14ac:dyDescent="0.2"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</row>
    <row r="52" spans="3:15" x14ac:dyDescent="0.2"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</row>
    <row r="53" spans="3:15" x14ac:dyDescent="0.2"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3:15" x14ac:dyDescent="0.2"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</row>
    <row r="55" spans="3:15" x14ac:dyDescent="0.2">
      <c r="C55" s="220"/>
    </row>
  </sheetData>
  <mergeCells count="29">
    <mergeCell ref="AJ4:AL4"/>
    <mergeCell ref="AJ5:AL5"/>
    <mergeCell ref="R4:T4"/>
    <mergeCell ref="C4:E4"/>
    <mergeCell ref="F4:H4"/>
    <mergeCell ref="I4:K4"/>
    <mergeCell ref="L4:N4"/>
    <mergeCell ref="O4:Q4"/>
    <mergeCell ref="C5:E5"/>
    <mergeCell ref="F5:H5"/>
    <mergeCell ref="I5:K5"/>
    <mergeCell ref="L5:N5"/>
    <mergeCell ref="O5:Q5"/>
    <mergeCell ref="AG5:AI5"/>
    <mergeCell ref="U4:W4"/>
    <mergeCell ref="X4:Z4"/>
    <mergeCell ref="AA4:AC4"/>
    <mergeCell ref="AD4:AF4"/>
    <mergeCell ref="AG4:AI4"/>
    <mergeCell ref="R5:T5"/>
    <mergeCell ref="U5:W5"/>
    <mergeCell ref="X5:Z5"/>
    <mergeCell ref="AA5:AC5"/>
    <mergeCell ref="AD5:AF5"/>
    <mergeCell ref="A7:A11"/>
    <mergeCell ref="A12:B12"/>
    <mergeCell ref="A13:A15"/>
    <mergeCell ref="A16:B16"/>
    <mergeCell ref="A17:B17"/>
  </mergeCells>
  <pageMargins left="0.25" right="0.25" top="0.75" bottom="0.75" header="0.3" footer="0.3"/>
  <pageSetup paperSize="17" scale="72" fitToWidth="2" fitToHeight="0" orientation="landscape" r:id="rId1"/>
  <headerFooter scaleWithDoc="0">
    <oddFooter>&amp;RSchedule WRD-6,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6"/>
  <sheetViews>
    <sheetView tabSelected="1" zoomScaleNormal="100" workbookViewId="0">
      <selection activeCell="AF10" sqref="AF10"/>
    </sheetView>
  </sheetViews>
  <sheetFormatPr defaultColWidth="9" defaultRowHeight="16.5" x14ac:dyDescent="0.3"/>
  <cols>
    <col min="1" max="1" width="7.875" style="124" bestFit="1" customWidth="1"/>
    <col min="2" max="48" width="15.375" style="124" customWidth="1"/>
    <col min="49" max="16384" width="9" style="124"/>
  </cols>
  <sheetData>
    <row r="1" spans="1:6" x14ac:dyDescent="0.3">
      <c r="A1" s="110" t="s">
        <v>3708</v>
      </c>
    </row>
    <row r="3" spans="1:6" x14ac:dyDescent="0.3">
      <c r="F3" s="173"/>
    </row>
    <row r="4" spans="1:6" x14ac:dyDescent="0.3">
      <c r="F4" s="173"/>
    </row>
    <row r="5" spans="1:6" x14ac:dyDescent="0.3">
      <c r="F5" s="173"/>
    </row>
    <row r="6" spans="1:6" x14ac:dyDescent="0.3">
      <c r="F6" s="173"/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JH415"/>
  <sheetViews>
    <sheetView tabSelected="1" workbookViewId="0">
      <selection activeCell="AF10" sqref="AF10"/>
    </sheetView>
  </sheetViews>
  <sheetFormatPr defaultRowHeight="15" x14ac:dyDescent="0.25"/>
  <cols>
    <col min="1" max="1" width="13" style="4" bestFit="1" customWidth="1"/>
    <col min="2" max="2" width="15.375" style="3" customWidth="1"/>
    <col min="3" max="3" width="15.375" style="4" customWidth="1"/>
    <col min="4" max="4" width="15.375" style="33" customWidth="1"/>
    <col min="5" max="48" width="15.375" style="4" customWidth="1"/>
    <col min="49" max="53" width="12.125" style="4" customWidth="1"/>
    <col min="54" max="54" width="11.625" style="4" bestFit="1" customWidth="1"/>
    <col min="55" max="16384" width="9" style="4"/>
  </cols>
  <sheetData>
    <row r="1" spans="1:267" x14ac:dyDescent="0.25">
      <c r="A1" s="1" t="s">
        <v>5</v>
      </c>
      <c r="B1" s="2" t="s">
        <v>6</v>
      </c>
      <c r="C1" s="1" t="s">
        <v>7</v>
      </c>
      <c r="D1" s="2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</row>
    <row r="2" spans="1:267" x14ac:dyDescent="0.25">
      <c r="A2" s="4">
        <v>201301</v>
      </c>
      <c r="B2" s="3" t="s">
        <v>9</v>
      </c>
      <c r="C2" s="4">
        <v>0</v>
      </c>
      <c r="D2" s="33">
        <v>-1107718.26</v>
      </c>
    </row>
    <row r="3" spans="1:267" ht="15.75" thickBot="1" x14ac:dyDescent="0.3">
      <c r="A3" s="4">
        <v>201301</v>
      </c>
      <c r="B3" s="3" t="s">
        <v>10</v>
      </c>
      <c r="C3" s="4">
        <v>0</v>
      </c>
      <c r="D3" s="33">
        <v>-26386.92</v>
      </c>
    </row>
    <row r="4" spans="1:267" ht="15.75" thickBot="1" x14ac:dyDescent="0.3">
      <c r="A4" s="4">
        <v>201301</v>
      </c>
      <c r="B4" s="3" t="s">
        <v>11</v>
      </c>
      <c r="C4" s="4">
        <v>0</v>
      </c>
      <c r="D4" s="33">
        <v>-15402.02</v>
      </c>
      <c r="G4" s="9"/>
      <c r="H4" s="5">
        <v>41275</v>
      </c>
      <c r="I4" s="6">
        <v>41306</v>
      </c>
      <c r="J4" s="6">
        <v>41334</v>
      </c>
      <c r="K4" s="6">
        <v>41365</v>
      </c>
      <c r="L4" s="6">
        <v>41395</v>
      </c>
      <c r="M4" s="6">
        <v>41426</v>
      </c>
      <c r="N4" s="6">
        <v>41456</v>
      </c>
      <c r="O4" s="6">
        <v>41487</v>
      </c>
      <c r="P4" s="6">
        <v>41518</v>
      </c>
      <c r="Q4" s="6">
        <v>41548</v>
      </c>
      <c r="R4" s="6">
        <v>41579</v>
      </c>
      <c r="S4" s="6">
        <v>41609</v>
      </c>
      <c r="T4" s="5">
        <v>41640</v>
      </c>
      <c r="U4" s="6">
        <v>41671</v>
      </c>
      <c r="V4" s="6">
        <v>41699</v>
      </c>
      <c r="W4" s="6">
        <v>41730</v>
      </c>
      <c r="X4" s="6">
        <v>41760</v>
      </c>
      <c r="Y4" s="6">
        <v>41791</v>
      </c>
      <c r="Z4" s="6">
        <v>41821</v>
      </c>
      <c r="AA4" s="6">
        <v>41852</v>
      </c>
      <c r="AB4" s="6">
        <v>41883</v>
      </c>
      <c r="AC4" s="6">
        <v>41913</v>
      </c>
      <c r="AD4" s="6">
        <v>41944</v>
      </c>
      <c r="AE4" s="6">
        <v>41974</v>
      </c>
      <c r="AF4" s="145">
        <v>42005</v>
      </c>
      <c r="AG4" s="143">
        <v>42036</v>
      </c>
      <c r="AH4" s="143">
        <v>42064</v>
      </c>
      <c r="AI4" s="143">
        <v>42095</v>
      </c>
      <c r="AJ4" s="143">
        <v>42125</v>
      </c>
      <c r="AK4" s="143">
        <v>42156</v>
      </c>
      <c r="AL4" s="143">
        <v>42186</v>
      </c>
      <c r="AM4" s="143">
        <v>42217</v>
      </c>
      <c r="AN4" s="6">
        <v>42248</v>
      </c>
      <c r="AO4" s="6">
        <v>42278</v>
      </c>
      <c r="AP4" s="6">
        <v>42309</v>
      </c>
      <c r="AQ4" s="10">
        <v>42339</v>
      </c>
      <c r="AR4" s="6">
        <v>42370</v>
      </c>
      <c r="AS4" s="6">
        <v>42401</v>
      </c>
      <c r="AT4" s="6">
        <v>42430</v>
      </c>
      <c r="AU4" s="6">
        <v>42461</v>
      </c>
      <c r="AV4" s="6">
        <v>42491</v>
      </c>
      <c r="AW4" s="6">
        <v>42522</v>
      </c>
      <c r="AX4" s="6">
        <v>42552</v>
      </c>
      <c r="AY4" s="6">
        <v>42583</v>
      </c>
      <c r="AZ4" s="6">
        <v>42614</v>
      </c>
      <c r="BA4" s="10">
        <v>42644</v>
      </c>
    </row>
    <row r="5" spans="1:267" x14ac:dyDescent="0.25">
      <c r="A5" s="4">
        <v>201301</v>
      </c>
      <c r="B5" s="3" t="s">
        <v>12</v>
      </c>
      <c r="C5" s="4">
        <v>0</v>
      </c>
      <c r="D5" s="33">
        <v>-171198.5</v>
      </c>
      <c r="G5" s="11" t="s">
        <v>0</v>
      </c>
      <c r="H5" s="14">
        <f>SUMIFS($D$2:$D$91,$A$2:$A$91,"201301",$B$2:$B$91,"4401MR")</f>
        <v>-1107718.26</v>
      </c>
      <c r="I5" s="15">
        <f>SUMIFS($D$2:$D$91,$A$2:$A$91,"201302",$B$2:$B$91,"4401MR")</f>
        <v>-2380405.9</v>
      </c>
      <c r="J5" s="15">
        <f>SUMIFS($D$2:$D$91,$A$2:$A$91,"201303",$B$2:$B$91,"4401MR")</f>
        <v>-2356565.5</v>
      </c>
      <c r="K5" s="15">
        <f>SUMIFS($D$2:$D$91,$A$2:$A$91,"201304",$B$2:$B$91,"4401MR")</f>
        <v>-1966252.23</v>
      </c>
      <c r="L5" s="15">
        <f>SUMIFS($D$2:$D$91,$A$2:$A$91,"201305",$B$2:$B$91,"4401MR")</f>
        <v>-1534586.76</v>
      </c>
      <c r="M5" s="15">
        <f>SUMIFS($D$2:$D$91,$A$2:$A$91,"201306",$B$2:$B$91,"4401MR")</f>
        <v>-1794220.79</v>
      </c>
      <c r="N5" s="15">
        <f>SUMIFS($D$2:$D$91,$A$2:$A$91,"201307",$B$2:$B$91,"4401MR")</f>
        <v>-2416344.7400000002</v>
      </c>
      <c r="O5" s="15">
        <f>SUMIFS($D$2:$D$91,$A$2:$A$91,"201308",$B$2:$B$91,"4401MR")</f>
        <v>-2217668.92</v>
      </c>
      <c r="P5" s="15">
        <f>SUMIFS($D$2:$D$91,$A$2:$A$91,"201309",$B$2:$B$91,"4401MR")</f>
        <v>-2430216.25</v>
      </c>
      <c r="Q5" s="15">
        <f>SUMIFS($D$2:$D$91,$A$2:$A$91,"201310",$B$2:$B$91,"4401MR")</f>
        <v>-1689802.53</v>
      </c>
      <c r="R5" s="83">
        <f>SUMIFS($D$2:$D$228,$A$2:$A$228,"201311",$B$2:$B$228,"4401MR")</f>
        <v>-1609769.97</v>
      </c>
      <c r="S5" s="144">
        <f>SUMIFS($D$2:$D$228,$A$2:$A$228,"201312",$B$2:$B$228,"4401MR")</f>
        <v>-2431206.77</v>
      </c>
      <c r="T5" s="83">
        <f>SUMIFS($D$2:$D$228,$A$2:$A$228,"201401",$B$2:$B$228,"4401MR")</f>
        <v>-3044849.46</v>
      </c>
      <c r="U5" s="83">
        <f>SUMIFS($D$2:$D$228,$A$2:$A$228,"201402",$B$2:$B$228,"4401MR")</f>
        <v>-2230405.09</v>
      </c>
      <c r="V5" s="83">
        <f>SUMIFS($D$2:$D$228,$A$2:$A$228,"201403",$B$2:$B$228,"4401MR")</f>
        <v>-1862851.87</v>
      </c>
      <c r="W5" s="83">
        <f>SUMIFS($D$2:$D$228,$A$2:$A$228,"201404",$B$2:$B$228,"4401MR")</f>
        <v>-1338973.0900000001</v>
      </c>
      <c r="X5" s="83">
        <f>SUMIFS($D$2:$D$228,$A$2:$A$228,"201405",$B$2:$B$228,"4401MR")</f>
        <v>-1144195.04</v>
      </c>
      <c r="Y5" s="83">
        <f>SUMIFS($D$2:$D$228,$A$2:$A$228,"201406",$B$2:$B$228,"4401MR")</f>
        <v>-1490607.79</v>
      </c>
      <c r="Z5" s="83">
        <f>SUMIFS($D$2:$D$228,$A$2:$A$228,"201407",$B$2:$B$228,"4401MR")</f>
        <v>-1806740.8</v>
      </c>
      <c r="AA5" s="83">
        <f>SUMIFS($D$2:$D$228,$A$2:$A$228,"201408",$B$2:$B$228,"4401MR")</f>
        <v>-1665154.39</v>
      </c>
      <c r="AB5" s="83">
        <f>SUMIFS($D$2:$D$228,$A$2:$A$228,"201409",$B$2:$B$228,"4401MR")</f>
        <v>-1778880.4</v>
      </c>
      <c r="AC5" s="15">
        <f>SUMIFS($D$2:$D$228,$A$2:$A$228,"201410",$B$2:$B$228,"4401MR")</f>
        <v>-1136699.8999999999</v>
      </c>
      <c r="AD5" s="92">
        <f>SUMIFS($D$2:$D$298,$A$2:$A$298,"201411",$B$2:$B$298,"4401MR")</f>
        <v>-1229932.0900000001</v>
      </c>
      <c r="AE5" s="92">
        <f>SUMIFS($D$2:$D$298,$A$2:$A$298,"201412",$B$2:$B$298,"4401MR")</f>
        <v>-1851286.59</v>
      </c>
      <c r="AF5" s="91">
        <f>SUMIFS($D$2:$D$298,$A$2:$A$298,"201501",$B$2:$B$298,"4401MR")</f>
        <v>-2263861.69</v>
      </c>
      <c r="AG5" s="92">
        <f>SUMIFS($D$2:$D$298,$A$2:$A$298,"201502",$B$2:$B$298,"4401MR")</f>
        <v>-2941083.49</v>
      </c>
      <c r="AH5" s="92">
        <f>SUMIFS($D$2:$D$298,$A$2:$A$298,"201503",$B$2:$B$298,"4401MR")</f>
        <v>-2901686.48</v>
      </c>
      <c r="AI5" s="92">
        <f>SUMIFS($D$2:$D$298,$A$2:$A$298,"201504",$B$2:$B$298,"4401MR")</f>
        <v>-1842230.14</v>
      </c>
      <c r="AJ5" s="92">
        <f>SUMIFS($D$2:$D$298,$A$2:$A$298,"201505",$B$2:$B$298,"4401MR")</f>
        <v>-1607800.44</v>
      </c>
      <c r="AK5" s="92">
        <f>SUMIFS($D$2:$D$298,$A$2:$A$298,"201506",$B$2:$B$298,"4401MR")</f>
        <v>-2161450.6800000002</v>
      </c>
      <c r="AL5" s="92">
        <f>SUMIFS($D$2:$D$298,$A$2:$A$298,"201507",$B$2:$B$298,"4401MR")</f>
        <v>-2768455.86</v>
      </c>
      <c r="AM5" s="92">
        <f>SUMIFS($D$2:$D$298,$A$2:$A$298,"201508",$B$2:$B$298,"4401MR")</f>
        <v>-2987357.54</v>
      </c>
      <c r="AN5" s="92">
        <f>SUMIFS($D$2:$D$307,$A$2:$A$307,"201509",$B$2:$B$307,"4401MR")</f>
        <v>-2531327.56</v>
      </c>
      <c r="AO5" s="92">
        <f>SUMIFS($D$2:$D$307,$A$2:$A$307,"201510",$B$2:$B$307,"4401MR")</f>
        <v>-1839642.53</v>
      </c>
      <c r="AP5" s="92">
        <f>SUMIFS($D$2:$D$406,$A$2:$A$406,"201511",$B$2:$B$406,"4401MR")</f>
        <v>-1633953.99</v>
      </c>
      <c r="AQ5" s="162">
        <f>SUMIFS($D$2:$D$406,$A$2:$A$406,"201512",$B$2:$B$406,"4401MR")</f>
        <v>-2281173.6</v>
      </c>
      <c r="AR5" s="91">
        <f>SUMIFS($D$2:$D$406,$A$2:$A$406,"201601",$B$2:$B$406,"4401MR")</f>
        <v>-2604527.52</v>
      </c>
      <c r="AS5" s="92">
        <f>SUMIFS($D$2:$D$406,$A$2:$A$406,"201602",$B$2:$B$406,"4401MR")</f>
        <v>977324.57</v>
      </c>
      <c r="AT5" s="92">
        <f>SUMIFS($D$2:$D$406,$A$2:$A$406,"201603",$B$2:$B$406,"4401MR")</f>
        <v>767973.23</v>
      </c>
      <c r="AU5" s="92">
        <f>SUMIFS($D$2:$D$406,$A$2:$A$406,"201604",$B$2:$B$406,"4401MR")</f>
        <v>620067.89</v>
      </c>
      <c r="AV5" s="92">
        <f>SUMIFS($D$2:$D$406,$A$2:$A$406,"201605",$B$2:$B$406,"4401MR")</f>
        <v>541496.81000000006</v>
      </c>
      <c r="AW5" s="92">
        <f>SUMIFS($D$2:$D$406,$A$2:$A$406,"201606",$B$2:$B$406,"4401MR")</f>
        <v>810105.56</v>
      </c>
      <c r="AX5" s="92">
        <f>SUMIFS($D$2:$D$406,$A$2:$A$406,"201607",$B$2:$B$406,"4401MR")</f>
        <v>1089829.97</v>
      </c>
      <c r="AY5" s="92">
        <f>SUMIFS($D$2:$D$406,$A$2:$A$406,"201608",$B$2:$B$406,"4401MR")</f>
        <v>1093598.68</v>
      </c>
      <c r="AZ5" s="92">
        <f>SUMIFS($D$2:$D$406,$A$2:$A$406,"201609",$B$2:$B$406,"4401MR")</f>
        <v>989161.25</v>
      </c>
      <c r="BA5" s="162">
        <f>SUMIFS($D$2:$D$415,$A$2:$A$415,"201610",$B$2:$B$415,"4401MR")</f>
        <v>705244.31</v>
      </c>
    </row>
    <row r="6" spans="1:267" x14ac:dyDescent="0.25">
      <c r="A6" s="4">
        <v>201301</v>
      </c>
      <c r="B6" s="3" t="s">
        <v>13</v>
      </c>
      <c r="C6" s="4">
        <v>0</v>
      </c>
      <c r="D6" s="33">
        <v>-5565</v>
      </c>
      <c r="G6" s="11" t="s">
        <v>1</v>
      </c>
      <c r="H6" s="16">
        <f>SUMIFS($D$2:$D$91,$A$2:$A$91,"201301",$B$2:$B$91,"4422MC")+SUMIFS($D$2:$D$91,$A$2:$A$91,"201301",$B$2:$B$91,"4422MI")</f>
        <v>-176763.5</v>
      </c>
      <c r="I6" s="17">
        <f>SUMIFS($D$2:$D$91,$A$2:$A$91,"201302",$B$2:$B$91,"4422MC")+SUMIFS($D$2:$D$91,$A$2:$A$91,"201302",$B$2:$B$91,"4422MI")</f>
        <v>-413162.13999999996</v>
      </c>
      <c r="J6" s="17">
        <f>SUMIFS($D$2:$D$91,$A$2:$A$91,"201303",$B$2:$B$91,"4422MC")+SUMIFS($D$2:$D$91,$A$2:$A$91,"201303",$B$2:$B$91,"4422MI")</f>
        <v>-409279.32</v>
      </c>
      <c r="K6" s="17">
        <f>SUMIFS($D$2:$D$91,$A$2:$A$91,"201304",$B$2:$B$91,"4422MC")+SUMIFS($D$2:$D$91,$A$2:$A$91,"201304",$B$2:$B$91,"4422MI")</f>
        <v>-383011.01</v>
      </c>
      <c r="L6" s="17">
        <f>SUMIFS($D$2:$D$91,$A$2:$A$91,"201305",$B$2:$B$91,"4422MC")+SUMIFS($D$2:$D$91,$A$2:$A$91,"201305",$B$2:$B$91,"4422MI")</f>
        <v>-338501.79</v>
      </c>
      <c r="M6" s="17">
        <f>SUMIFS($D$2:$D$91,$A$2:$A$91,"201306",$B$2:$B$91,"4422MC")+SUMIFS($D$2:$D$91,$A$2:$A$91,"201306",$B$2:$B$91,"4422MI")</f>
        <v>-382263.59</v>
      </c>
      <c r="N6" s="17">
        <f>SUMIFS($D$2:$D$91,$A$2:$A$91,"201307",$B$2:$B$91,"4422MC")+SUMIFS($D$2:$D$91,$A$2:$A$91,"201307",$B$2:$B$91,"4422MI")</f>
        <v>-445771.36</v>
      </c>
      <c r="O6" s="17">
        <f>SUMIFS($D$2:$D$91,$A$2:$A$91,"201308",$B$2:$B$91,"4422MC")+SUMIFS($D$2:$D$91,$A$2:$A$91,"201308",$B$2:$B$91,"4422MI")</f>
        <v>-424587.09</v>
      </c>
      <c r="P6" s="17">
        <f>SUMIFS($D$2:$D$91,$A$2:$A$91,"201309",$B$2:$B$91,"4422MC")+SUMIFS($D$2:$D$91,$A$2:$A$91,"201309",$B$2:$B$91,"4422MI")</f>
        <v>-448775.32</v>
      </c>
      <c r="Q6" s="17">
        <f>SUMIFS($D$2:$D$91,$A$2:$A$91,"201310",$B$2:$B$91,"4422MC")+SUMIFS($D$2:$D$91,$A$2:$A$91,"201310",$B$2:$B$91,"4422MI")</f>
        <v>-378895.44</v>
      </c>
      <c r="R6" s="84">
        <f>SUMIFS($D$2:$D$228,$A$2:$A$228,"201311",$B$2:$B$228,"4422MC")+SUMIFS($D$2:$D$228,$A$2:$A$228,"201311",$B$2:$B$228,"4422MI")</f>
        <v>-348301.35</v>
      </c>
      <c r="S6" s="122">
        <f>SUMIFS($D$2:$D$228,$A$2:$A$228,"201312",$B$2:$B$228,"4422MC")+SUMIFS($D$2:$D$228,$A$2:$A$228,"201312",$B$2:$B$228,"4422MI")</f>
        <v>-423743.49</v>
      </c>
      <c r="T6" s="84">
        <f>SUMIFS($D$2:$D$228,$A$2:$A$228,"201401",$B$2:$B$228,"4422MC")+SUMIFS($D$2:$D$228,$A$2:$A$228,"201401",$B$2:$B$228,"4422MI")</f>
        <v>-479839.49</v>
      </c>
      <c r="U6" s="84">
        <f>SUMIFS($D$2:$D$228,$A$2:$A$228,"201402",$B$2:$B$228,"4422MC")+SUMIFS($D$2:$D$228,$A$2:$A$228,"201402",$B$2:$B$228,"4422MI")</f>
        <v>-311953.64</v>
      </c>
      <c r="V6" s="84">
        <f>SUMIFS($D$2:$D$228,$A$2:$A$228,"201403",$B$2:$B$228,"4422MC")+SUMIFS($D$2:$D$228,$A$2:$A$228,"201403",$B$2:$B$228,"4422MI")</f>
        <v>-279047.91000000003</v>
      </c>
      <c r="W6" s="84">
        <f>SUMIFS($D$2:$D$228,$A$2:$A$228,"201404",$B$2:$B$228,"4422MC")+SUMIFS($D$2:$D$228,$A$2:$A$228,"201404",$B$2:$B$228,"4422MI")</f>
        <v>-236596.04</v>
      </c>
      <c r="X6" s="84">
        <f>SUMIFS($D$2:$D$228,$A$2:$A$228,"201405",$B$2:$B$228,"4422MC")+SUMIFS($D$2:$D$228,$A$2:$A$228,"201405",$B$2:$B$228,"4422MI")</f>
        <v>-225457.33</v>
      </c>
      <c r="Y6" s="84">
        <f>SUMIFS($D$2:$D$228,$A$2:$A$228,"201406",$B$2:$B$228,"4422MC")+SUMIFS($D$2:$D$228,$A$2:$A$228,"201406",$B$2:$B$228,"4422MI")</f>
        <v>-257574.43000000002</v>
      </c>
      <c r="Z6" s="84">
        <f>SUMIFS($D$2:$D$228,$A$2:$A$228,"201407",$B$2:$B$228,"4422MC")+SUMIFS($D$2:$D$228,$A$2:$A$228,"201407",$B$2:$B$228,"4422MI")</f>
        <v>-287416.02</v>
      </c>
      <c r="AA6" s="84">
        <f>SUMIFS($D$2:$D$228,$A$2:$A$228,"201408",$B$2:$B$228,"4422MC")+SUMIFS($D$2:$D$228,$A$2:$A$228,"201408",$B$2:$B$228,"4422MI")</f>
        <v>-272268.47000000003</v>
      </c>
      <c r="AB6" s="84">
        <f>SUMIFS($D$2:$D$228,$A$2:$A$228,"201409",$B$2:$B$228,"4422MC")+SUMIFS($D$2:$D$228,$A$2:$A$228,"201409",$B$2:$B$228,"4422MI")</f>
        <v>-286665.19999999995</v>
      </c>
      <c r="AC6" s="17">
        <f>SUMIFS($D$2:$D$228,$A$2:$A$228,"201410",$B$2:$B$228,"4422MC")+SUMIFS($D$2:$D$228,$A$2:$A$228,"201410",$B$2:$B$228,"4422MI")</f>
        <v>-229160.71000000002</v>
      </c>
      <c r="AD6" s="163">
        <f>SUMIFS($D$2:$D$298,$A$2:$A$298,"201411",$B$2:$B$298,"4422MC")+SUMIFS($D$2:$D$298,$A$2:$A$298,"201411",$B$2:$B$298,"4422MI")</f>
        <v>-227951.16999999998</v>
      </c>
      <c r="AE6" s="163">
        <f>SUMIFS($D$2:$D$298,$A$2:$A$298,"201412",$B$2:$B$298,"4422MC")+SUMIFS($D$2:$D$298,$A$2:$A$298,"201412",$B$2:$B$298,"4422MI")</f>
        <v>-278490.44</v>
      </c>
      <c r="AF6" s="164">
        <f>SUMIFS($D$2:$D$298,$A$2:$A$298,"201501",$B$2:$B$298,"4422MC")+SUMIFS($D$2:$D$298,$A$2:$A$298,"201501",$B$2:$B$298,"4422MI")</f>
        <v>-331838.52999999997</v>
      </c>
      <c r="AG6" s="163">
        <f>SUMIFS($D$2:$D$298,$A$2:$A$298,"201502",$B$2:$B$298,"4422MC")+SUMIFS($D$2:$D$298,$A$2:$A$298,"201502",$B$2:$B$298,"4422MI")</f>
        <v>-563692.72</v>
      </c>
      <c r="AH6" s="163">
        <f>SUMIFS($D$2:$D$298,$A$2:$A$298,"201503",$B$2:$B$298,"4422MC")+SUMIFS($D$2:$D$298,$A$2:$A$298,"201503",$B$2:$B$298,"4422MI")</f>
        <v>-564096.18999999994</v>
      </c>
      <c r="AI6" s="163">
        <f>SUMIFS($D$2:$D$298,$A$2:$A$298,"201504",$B$2:$B$298,"4422MC")+SUMIFS($D$2:$D$298,$A$2:$A$298,"201504",$B$2:$B$298,"4422MI")</f>
        <v>-453395.76999999996</v>
      </c>
      <c r="AJ6" s="163">
        <f>SUMIFS($D$2:$D$298,$A$2:$A$298,"201505",$B$2:$B$298,"4422MC")+SUMIFS($D$2:$D$298,$A$2:$A$298,"201505",$B$2:$B$298,"4422MI")</f>
        <v>-429276.49</v>
      </c>
      <c r="AK6" s="163">
        <f>SUMIFS($D$2:$D$298,$A$2:$A$298,"201506",$B$2:$B$298,"4422MC")+SUMIFS($D$2:$D$298,$A$2:$A$298,"201506",$B$2:$B$298,"4422MI")</f>
        <v>-497419.58</v>
      </c>
      <c r="AL6" s="163">
        <f>SUMIFS($D$2:$D$298,$A$2:$A$298,"201507",$B$2:$B$298,"4422MC")+SUMIFS($D$2:$D$298,$A$2:$A$298,"201507",$B$2:$B$298,"4422MI")</f>
        <v>-567374.79999999993</v>
      </c>
      <c r="AM6" s="163">
        <f>SUMIFS($D$2:$D$298,$A$2:$A$298,"201508",$B$2:$B$298,"4422MC")+SUMIFS($D$2:$D$298,$A$2:$A$298,"201508",$B$2:$B$298,"4422MI")</f>
        <v>-589954.59000000008</v>
      </c>
      <c r="AN6" s="163">
        <f>SUMIFS($D$2:$D$298,$A$2:$A$298,"201509",$B$2:$B$298,"4422MC")+SUMIFS($D$2:$D$298,$A$2:$A$298,"201509",$B$2:$B$298,"4422MI")</f>
        <v>-551970.88</v>
      </c>
      <c r="AO6" s="163">
        <f>SUMIFS($D$2:$D$307,$A$2:$A$307,"201510",$B$2:$B$307,"4422MC")+SUMIFS($D$2:$D$307,$A$2:$A$307,"201510",$B$2:$B$307,"4422MI")</f>
        <v>-474949.04</v>
      </c>
      <c r="AP6" s="163">
        <f>SUMIFS($D$2:$D$406,$A$2:$A$406,"201511",$B$2:$B$406,"4422MC")+SUMIFS($D$2:$D$406,$A$2:$A$406,"201511",$B$2:$B$406,"4422MI")</f>
        <v>-428651.45</v>
      </c>
      <c r="AQ6" s="165">
        <f>SUMIFS($D$2:$D$406,$A$2:$A$406,"201512",$B$2:$B$406,"4422MC")+SUMIFS($D$2:$D$406,$A$2:$A$406,"201512",$B$2:$B$406,"4422MI")</f>
        <v>-484212.06</v>
      </c>
      <c r="AR6" s="164">
        <f>SUMIFS($D$2:$D$406,$A$2:$A$406,"201601",$B$2:$B$406,"4422MC")+SUMIFS($D$2:$D$406,$A$2:$A$406,"201601",$B$2:$B$406,"4422MI")</f>
        <v>-514868.47</v>
      </c>
      <c r="AS6" s="163">
        <f>SUMIFS($D$2:$D$406,$A$2:$A$406,"201602",$B$2:$B$406,"4422MC")+SUMIFS($D$2:$D$406,$A$2:$A$406,"201602",$B$2:$B$406,"4422MI")</f>
        <v>60999.840000000004</v>
      </c>
      <c r="AT6" s="163">
        <f>SUMIFS($D$2:$D$406,$A$2:$A$406,"201603",$B$2:$B$406,"4422MC")+SUMIFS($D$2:$D$406,$A$2:$A$406,"201603",$B$2:$B$406,"4422MI")</f>
        <v>54145.549999999996</v>
      </c>
      <c r="AU6" s="163">
        <f>SUMIFS($D$2:$D$406,$A$2:$A$406,"201604",$B$2:$B$406,"4422MC")+SUMIFS($D$2:$D$406,$A$2:$A$406,"201604",$B$2:$B$406,"4422MI")</f>
        <v>48845.13</v>
      </c>
      <c r="AV6" s="163">
        <f>SUMIFS($D$2:$D$406,$A$2:$A$406,"201605",$B$2:$B$406,"4422MC")+SUMIFS($D$2:$D$406,$A$2:$A$406,"201605",$B$2:$B$406,"4422MI")</f>
        <v>47122.78</v>
      </c>
      <c r="AW6" s="163">
        <f>SUMIFS($D$2:$D$406,$A$2:$A$406,"201606",$B$2:$B$406,"4422MC")+SUMIFS($D$2:$D$406,$A$2:$A$406,"201606",$B$2:$B$406,"4422MI")</f>
        <v>57306.61</v>
      </c>
      <c r="AX6" s="163">
        <f>SUMIFS($D$2:$D$406,$A$2:$A$406,"201607",$B$2:$B$406,"4422MC")+SUMIFS($D$2:$D$406,$A$2:$A$406,"201607",$B$2:$B$406,"4422MI")</f>
        <v>68193.430000000008</v>
      </c>
      <c r="AY6" s="163">
        <f>SUMIFS($D$2:$D$406,$A$2:$A$406,"201608",$B$2:$B$406,"4422MC")+SUMIFS($D$2:$D$406,$A$2:$A$406,"201608",$B$2:$B$406,"4422MI")</f>
        <v>68153.98</v>
      </c>
      <c r="AZ6" s="163">
        <f>SUMIFS($D$2:$D$406,$A$2:$A$406,"201609",$B$2:$B$406,"4422MC")+SUMIFS($D$2:$D$406,$A$2:$A$406,"201609",$B$2:$B$406,"4422MI")</f>
        <v>65531.15</v>
      </c>
      <c r="BA6" s="165">
        <f>SUMIFS($D$2:$D$415,$A$2:$A$415,"201610",$B$2:$B$415,"4422MC")+SUMIFS($D$2:$D$415,$A$2:$A$415,"201610",$B$2:$B$415,"4422MI")</f>
        <v>55764.22</v>
      </c>
    </row>
    <row r="7" spans="1:267" x14ac:dyDescent="0.25">
      <c r="A7" s="4">
        <v>201301</v>
      </c>
      <c r="B7" s="3" t="s">
        <v>14</v>
      </c>
      <c r="C7" s="4">
        <v>0</v>
      </c>
      <c r="D7" s="33">
        <v>-312479.53999999998</v>
      </c>
      <c r="G7" s="11" t="s">
        <v>2</v>
      </c>
      <c r="H7" s="16">
        <f>SUMIFS($D$2:$D$91,$A$2:$A$91,"201301",$B$2:$B$91,"4423MC")+SUMIFS($D$2:$D$91,$A$2:$A$91,"201301",$B$2:$B$91,"4423MI")</f>
        <v>-346914.24</v>
      </c>
      <c r="I7" s="17">
        <f>SUMIFS($D$2:$D$91,$A$2:$A$91,"201302",$B$2:$B$91,"4423MC")+SUMIFS($D$2:$D$91,$A$2:$A$91,"201302",$B$2:$B$91,"4423MI")</f>
        <v>-878081.19</v>
      </c>
      <c r="J7" s="17">
        <f>SUMIFS($D$2:$D$91,$A$2:$A$91,"201303",$B$2:$B$91,"4423MC")+SUMIFS($D$2:$D$91,$A$2:$A$91,"201303",$B$2:$B$91,"4423MI")</f>
        <v>-872674.48</v>
      </c>
      <c r="K7" s="17">
        <f>SUMIFS($D$2:$D$91,$A$2:$A$91,"201304",$B$2:$B$91,"4423MC")+SUMIFS($D$2:$D$91,$A$2:$A$91,"201304",$B$2:$B$91,"4423MI")</f>
        <v>-867208.47</v>
      </c>
      <c r="L7" s="17">
        <f>SUMIFS($D$2:$D$91,$A$2:$A$91,"201305",$B$2:$B$91,"4423MC")+SUMIFS($D$2:$D$91,$A$2:$A$91,"201305",$B$2:$B$91,"4423MI")</f>
        <v>-829232.74</v>
      </c>
      <c r="M7" s="17">
        <f>SUMIFS($D$2:$D$91,$A$2:$A$91,"201306",$B$2:$B$91,"4423MC")+SUMIFS($D$2:$D$91,$A$2:$A$91,"201306",$B$2:$B$91,"4423MI")</f>
        <v>-930044.46</v>
      </c>
      <c r="N7" s="17">
        <f>SUMIFS($D$2:$D$91,$A$2:$A$91,"201307",$B$2:$B$91,"4423MC")+SUMIFS($D$2:$D$91,$A$2:$A$91,"201307",$B$2:$B$91,"4423MI")</f>
        <v>-1007202.71</v>
      </c>
      <c r="O7" s="17">
        <f>SUMIFS($D$2:$D$91,$A$2:$A$91,"201308",$B$2:$B$91,"4423MC")+SUMIFS($D$2:$D$91,$A$2:$A$91,"201308",$B$2:$B$91,"4423MI")</f>
        <v>-986634.58000000007</v>
      </c>
      <c r="P7" s="17">
        <f>SUMIFS($D$2:$D$91,$A$2:$A$91,"201309",$B$2:$B$91,"4423MC")+SUMIFS($D$2:$D$91,$A$2:$A$91,"201309",$B$2:$B$91,"4423MI")</f>
        <v>-1049361.68</v>
      </c>
      <c r="Q7" s="17">
        <f>SUMIFS($D$2:$D$91,$A$2:$A$91,"201310",$B$2:$B$91,"4423MC")+SUMIFS($D$2:$D$91,$A$2:$A$91,"201310",$B$2:$B$91,"4423MI")</f>
        <v>-925531.6399999999</v>
      </c>
      <c r="R7" s="84">
        <f>SUMIFS($D$2:$D$228,$A$2:$A$228,"201311",$B$2:$B$228,"4423MC")+SUMIFS($D$2:$D$228,$A$2:$A$228,"201311",$B$2:$B$228,"4423MI")</f>
        <v>-840413.16</v>
      </c>
      <c r="S7" s="122">
        <f>SUMIFS($D$2:$D$228,$A$2:$A$228,"201312",$B$2:$B$228,"4423MC")+SUMIFS($D$2:$D$228,$A$2:$A$228,"201312",$B$2:$B$228,"4423MI")</f>
        <v>-921008.1100000001</v>
      </c>
      <c r="T7" s="84">
        <f>SUMIFS($D$2:$D$228,$A$2:$A$228,"201401",$B$2:$B$228,"4423MC")+SUMIFS($D$2:$D$228,$A$2:$A$228,"201401",$B$2:$B$228,"4423MI")</f>
        <v>-980504.73</v>
      </c>
      <c r="U7" s="84">
        <f>SUMIFS($D$2:$D$228,$A$2:$A$228,"201402",$B$2:$B$228,"4423MC")+SUMIFS($D$2:$D$228,$A$2:$A$228,"201402",$B$2:$B$228,"4423MI")</f>
        <v>-638225.65</v>
      </c>
      <c r="V7" s="84">
        <f>SUMIFS($D$2:$D$228,$A$2:$A$228,"201403",$B$2:$B$228,"4423MC")+SUMIFS($D$2:$D$228,$A$2:$A$228,"201403",$B$2:$B$228,"4423MI")</f>
        <v>-596176.12</v>
      </c>
      <c r="W7" s="84">
        <f>SUMIFS($D$2:$D$228,$A$2:$A$228,"201404",$B$2:$B$228,"4423MC")+SUMIFS($D$2:$D$228,$A$2:$A$228,"201404",$B$2:$B$228,"4423MI")</f>
        <v>-553536.92000000004</v>
      </c>
      <c r="X7" s="84">
        <f>SUMIFS($D$2:$D$228,$A$2:$A$228,"201405",$B$2:$B$228,"4423MC")+SUMIFS($D$2:$D$228,$A$2:$A$228,"201405",$B$2:$B$228,"4423MI")</f>
        <v>-567096.05000000005</v>
      </c>
      <c r="Y7" s="84">
        <f>SUMIFS($D$2:$D$228,$A$2:$A$228,"201406",$B$2:$B$228,"4423MC")+SUMIFS($D$2:$D$228,$A$2:$A$228,"201406",$B$2:$B$228,"4423MI")</f>
        <v>-634633.59000000008</v>
      </c>
      <c r="Z7" s="84">
        <f>SUMIFS($D$2:$D$228,$A$2:$A$228,"201407",$B$2:$B$228,"4423MC")+SUMIFS($D$2:$D$228,$A$2:$A$228,"201407",$B$2:$B$228,"4423MI")</f>
        <v>-674676.81</v>
      </c>
      <c r="AA7" s="84">
        <f>SUMIFS($D$2:$D$228,$A$2:$A$228,"201408",$B$2:$B$228,"4423MC")+SUMIFS($D$2:$D$228,$A$2:$A$228,"201408",$B$2:$B$228,"4423MI")</f>
        <v>-650087.44999999995</v>
      </c>
      <c r="AB7" s="84">
        <f>SUMIFS($D$2:$D$228,$A$2:$A$228,"201409",$B$2:$B$228,"4423MC")+SUMIFS($D$2:$D$228,$A$2:$A$228,"201409",$B$2:$B$228,"4423MI")</f>
        <v>-695339.29</v>
      </c>
      <c r="AC7" s="17">
        <f>SUMIFS($D$2:$D$228,$A$2:$A$228,"201410",$B$2:$B$228,"4423MC")+SUMIFS($D$2:$D$228,$A$2:$A$228,"201410",$B$2:$B$228,"4423MI")</f>
        <v>-589990.03</v>
      </c>
      <c r="AD7" s="163">
        <f>SUMIFS($D$2:$D$298,$A$2:$A$298,"201411",$B$2:$B$298,"4423MC")+SUMIFS($D$2:$D$298,$A$2:$A$298,"201411",$B$2:$B$298,"4423MI")</f>
        <v>-562437.71</v>
      </c>
      <c r="AE7" s="163">
        <f>SUMIFS($D$2:$D$298,$A$2:$A$298,"201412",$B$2:$B$298,"4423MC")+SUMIFS($D$2:$D$298,$A$2:$A$298,"201412",$B$2:$B$298,"4423MI")</f>
        <v>-611174.01</v>
      </c>
      <c r="AF7" s="164">
        <f>SUMIFS($D$2:$D$298,$A$2:$A$298,"201501",$B$2:$B$298,"4423MC")+SUMIFS($D$2:$D$298,$A$2:$A$298,"201501",$B$2:$B$298,"4423MI")</f>
        <v>-696073.5</v>
      </c>
      <c r="AG7" s="163">
        <f>SUMIFS($D$2:$D$298,$A$2:$A$298,"201502",$B$2:$B$298,"4423MC")+SUMIFS($D$2:$D$298,$A$2:$A$298,"201502",$B$2:$B$298,"4423MI")</f>
        <v>-1191333.6900000002</v>
      </c>
      <c r="AH7" s="163">
        <f>SUMIFS($D$2:$D$298,$A$2:$A$298,"201503",$B$2:$B$298,"4423MC")+SUMIFS($D$2:$D$298,$A$2:$A$298,"201503",$B$2:$B$298,"4423MI")</f>
        <v>-1191658.25</v>
      </c>
      <c r="AI7" s="163">
        <f>SUMIFS($D$2:$D$298,$A$2:$A$298,"201504",$B$2:$B$298,"4423MC")+SUMIFS($D$2:$D$298,$A$2:$A$298,"201504",$B$2:$B$298,"4423MI")</f>
        <v>-1119585.45</v>
      </c>
      <c r="AJ7" s="163">
        <f>SUMIFS($D$2:$D$298,$A$2:$A$298,"201505",$B$2:$B$298,"4423MC")+SUMIFS($D$2:$D$298,$A$2:$A$298,"201505",$B$2:$B$298,"4423MI")</f>
        <v>-1114044.69</v>
      </c>
      <c r="AK7" s="163">
        <f>SUMIFS($D$2:$D$298,$A$2:$A$298,"201506",$B$2:$B$298,"4423MC")+SUMIFS($D$2:$D$298,$A$2:$A$298,"201506",$B$2:$B$298,"4423MI")</f>
        <v>-1228925.96</v>
      </c>
      <c r="AL7" s="163">
        <f>SUMIFS($D$2:$D$298,$A$2:$A$298,"201507",$B$2:$B$298,"4423MC")+SUMIFS($D$2:$D$298,$A$2:$A$298,"201507",$B$2:$B$298,"4423MI")</f>
        <v>-1339425.54</v>
      </c>
      <c r="AM7" s="163">
        <f>SUMIFS($D$2:$D$298,$A$2:$A$298,"201508",$B$2:$B$298,"4423MC")+SUMIFS($D$2:$D$298,$A$2:$A$298,"201508",$B$2:$B$298,"4423MI")</f>
        <v>-1370295.1700000002</v>
      </c>
      <c r="AN7" s="163">
        <f>SUMIFS($D$2:$D$298,$A$2:$A$298,"201509",$B$2:$B$298,"4423MC")+SUMIFS($D$2:$D$298,$A$2:$A$298,"201509",$B$2:$B$298,"4423MI")</f>
        <v>-1332203.95</v>
      </c>
      <c r="AO7" s="163">
        <f>SUMIFS($D$2:$D$307,$A$2:$A$307,"201510",$B$2:$B$307,"4423MC")+SUMIFS($D$2:$D$307,$A$2:$A$307,"201510",$B$2:$B$307,"4423MI")</f>
        <v>-1199860.52</v>
      </c>
      <c r="AP7" s="163">
        <f>SUMIFS($D$2:$D$406,$A$2:$A$406,"201511",$B$2:$B$406,"4423MC")+SUMIFS($D$2:$D$406,$A$2:$A$406,"201511",$B$2:$B$406,"4423MI")</f>
        <v>-1096063.26</v>
      </c>
      <c r="AQ7" s="165">
        <f>SUMIFS($D$2:$D$406,$A$2:$A$406,"201512",$B$2:$B$406,"4423MC")+SUMIFS($D$2:$D$406,$A$2:$A$406,"201512",$B$2:$B$406,"4423MI")</f>
        <v>-1147503.3900000001</v>
      </c>
      <c r="AR7" s="164">
        <f>SUMIFS($D$2:$D$406,$A$2:$A$406,"201601",$B$2:$B$406,"4423MC")+SUMIFS($D$2:$D$406,$A$2:$A$406,"201601",$B$2:$B$406,"4423MI")</f>
        <v>-1148065.0900000001</v>
      </c>
      <c r="AS7" s="163">
        <f>SUMIFS($D$2:$D$406,$A$2:$A$406,"201602",$B$2:$B$406,"4423MC")+SUMIFS($D$2:$D$406,$A$2:$A$406,"201602",$B$2:$B$406,"4423MI")</f>
        <v>98224.099999999991</v>
      </c>
      <c r="AT7" s="163">
        <f>SUMIFS($D$2:$D$406,$A$2:$A$406,"201603",$B$2:$B$406,"4423MC")+SUMIFS($D$2:$D$406,$A$2:$A$406,"201603",$B$2:$B$406,"4423MI")</f>
        <v>102770.04000000001</v>
      </c>
      <c r="AU7" s="163">
        <f>SUMIFS($D$2:$D$406,$A$2:$A$406,"201604",$B$2:$B$406,"4423MC")+SUMIFS($D$2:$D$406,$A$2:$A$406,"201604",$B$2:$B$406,"4423MI")</f>
        <v>101814.56</v>
      </c>
      <c r="AV7" s="163">
        <f>SUMIFS($D$2:$D$406,$A$2:$A$406,"201605",$B$2:$B$406,"4423MC")+SUMIFS($D$2:$D$406,$A$2:$A$406,"201605",$B$2:$B$406,"4423MI")</f>
        <v>101623.07</v>
      </c>
      <c r="AW7" s="163">
        <f>SUMIFS($D$2:$D$406,$A$2:$A$406,"201606",$B$2:$B$406,"4423MC")+SUMIFS($D$2:$D$406,$A$2:$A$406,"201606",$B$2:$B$406,"4423MI")</f>
        <v>115035.65</v>
      </c>
      <c r="AX7" s="163">
        <f>SUMIFS($D$2:$D$406,$A$2:$A$406,"201607",$B$2:$B$406,"4423MC")+SUMIFS($D$2:$D$406,$A$2:$A$406,"201607",$B$2:$B$406,"4423MI")</f>
        <v>129472.39</v>
      </c>
      <c r="AY7" s="163">
        <f>SUMIFS($D$2:$D$406,$A$2:$A$406,"201608",$B$2:$B$406,"4423MC")+SUMIFS($D$2:$D$406,$A$2:$A$406,"201608",$B$2:$B$406,"4423MI")</f>
        <v>129775.85</v>
      </c>
      <c r="AZ7" s="163">
        <f>SUMIFS($D$2:$D$406,$A$2:$A$406,"201609",$B$2:$B$406,"4423MC")+SUMIFS($D$2:$D$406,$A$2:$A$406,"201609",$B$2:$B$406,"4423MI")</f>
        <v>130285.18</v>
      </c>
      <c r="BA7" s="165">
        <f>SUMIFS($D$2:$D$415,$A$2:$A$415,"201610",$B$2:$B$415,"4423MC")+SUMIFS($D$2:$D$415,$A$2:$A$415,"201610",$B$2:$B$415,"4423MI")</f>
        <v>114649.12</v>
      </c>
    </row>
    <row r="8" spans="1:267" x14ac:dyDescent="0.25">
      <c r="A8" s="4">
        <v>201301</v>
      </c>
      <c r="B8" s="3" t="s">
        <v>15</v>
      </c>
      <c r="C8" s="4">
        <v>0</v>
      </c>
      <c r="D8" s="33">
        <v>-34434.699999999997</v>
      </c>
      <c r="G8" s="11" t="s">
        <v>3</v>
      </c>
      <c r="H8" s="16">
        <f>SUMIFS($D$2:$D$91,$A$2:$A$91,"201301",$B$2:$B$91,"4424MC")+SUMIFS($D$2:$D$91,$A$2:$A$91,"201301",$B$2:$B$91,"4424MI")</f>
        <v>-111929.54999999999</v>
      </c>
      <c r="I8" s="17">
        <f>SUMIFS($D$2:$D$91,$A$2:$A$91,"201302",$B$2:$B$91,"4424MC")+SUMIFS($D$2:$D$91,$A$2:$A$91,"201302",$B$2:$B$91,"4424MI")</f>
        <v>-367450.68</v>
      </c>
      <c r="J8" s="17">
        <f>SUMIFS($D$2:$D$91,$A$2:$A$91,"201303",$B$2:$B$91,"4424MC")+SUMIFS($D$2:$D$91,$A$2:$A$91,"201303",$B$2:$B$91,"4424MI")</f>
        <v>-371919.27999999997</v>
      </c>
      <c r="K8" s="17">
        <f>SUMIFS($D$2:$D$91,$A$2:$A$91,"201304",$B$2:$B$91,"4424MC")+SUMIFS($D$2:$D$91,$A$2:$A$91,"201304",$B$2:$B$91,"4424MI")</f>
        <v>-361803.21</v>
      </c>
      <c r="L8" s="17">
        <f>SUMIFS($D$2:$D$91,$A$2:$A$91,"201305",$B$2:$B$91,"4424MC")+SUMIFS($D$2:$D$91,$A$2:$A$91,"201305",$B$2:$B$91,"4424MI")</f>
        <v>-363774.61</v>
      </c>
      <c r="M8" s="17">
        <f>SUMIFS($D$2:$D$91,$A$2:$A$91,"201306",$B$2:$B$91,"4424MC")+SUMIFS($D$2:$D$91,$A$2:$A$91,"201306",$B$2:$B$91,"4424MI")</f>
        <v>-395914.62</v>
      </c>
      <c r="N8" s="17">
        <f>SUMIFS($D$2:$D$91,$A$2:$A$91,"201307",$B$2:$B$91,"4424MC")+SUMIFS($D$2:$D$91,$A$2:$A$91,"201307",$B$2:$B$91,"4424MI")</f>
        <v>-420682.15</v>
      </c>
      <c r="O8" s="17">
        <f>SUMIFS($D$2:$D$91,$A$2:$A$91,"201308",$B$2:$B$91,"4424MC")+SUMIFS($D$2:$D$91,$A$2:$A$91,"201308",$B$2:$B$91,"4424MI")</f>
        <v>-414229.20999999996</v>
      </c>
      <c r="P8" s="17">
        <f>SUMIFS($D$2:$D$91,$A$2:$A$91,"201309",$B$2:$B$91,"4424MC")+SUMIFS($D$2:$D$91,$A$2:$A$91,"201309",$B$2:$B$91,"4424MI")</f>
        <v>-443450.42</v>
      </c>
      <c r="Q8" s="17">
        <f>SUMIFS($D$2:$D$91,$A$2:$A$91,"201310",$B$2:$B$91,"4424MC")+SUMIFS($D$2:$D$91,$A$2:$A$91,"201310",$B$2:$B$91,"4424MI")</f>
        <v>-404258.7</v>
      </c>
      <c r="R8" s="84">
        <f>SUMIFS($D$2:$D$228,$A$2:$A$228,"201311",$B$2:$B$228,"4424MC")+SUMIFS($D$2:$D$228,$A$2:$A$228,"201311",$B$2:$B$228,"4424MI")</f>
        <v>-367352.94</v>
      </c>
      <c r="S8" s="122">
        <f>SUMIFS($D$2:$D$228,$A$2:$A$228,"201312",$B$2:$B$228,"4424MC")+SUMIFS($D$2:$D$228,$A$2:$A$228,"201312",$B$2:$B$228,"4424MI")</f>
        <v>-383336.4</v>
      </c>
      <c r="T8" s="84">
        <f>SUMIFS($D$2:$D$228,$A$2:$A$228,"201401",$B$2:$B$228,"4424MC")+SUMIFS($D$2:$D$228,$A$2:$A$228,"201401",$B$2:$B$228,"4424MI")</f>
        <v>-387055.86</v>
      </c>
      <c r="U8" s="84">
        <f>SUMIFS($D$2:$D$228,$A$2:$A$228,"201402",$B$2:$B$228,"4424MC")+SUMIFS($D$2:$D$228,$A$2:$A$228,"201402",$B$2:$B$228,"4424MI")</f>
        <v>-281373.17</v>
      </c>
      <c r="V8" s="84">
        <f>SUMIFS($D$2:$D$228,$A$2:$A$228,"201403",$B$2:$B$228,"4424MC")+SUMIFS($D$2:$D$228,$A$2:$A$228,"201403",$B$2:$B$228,"4424MI")</f>
        <v>-256969.51</v>
      </c>
      <c r="W8" s="84">
        <f>SUMIFS($D$2:$D$228,$A$2:$A$228,"201404",$B$2:$B$228,"4424MC")+SUMIFS($D$2:$D$228,$A$2:$A$228,"201404",$B$2:$B$228,"4424MI")</f>
        <v>-251235.75</v>
      </c>
      <c r="X8" s="84">
        <f>SUMIFS($D$2:$D$228,$A$2:$A$228,"201405",$B$2:$B$228,"4424MC")+SUMIFS($D$2:$D$228,$A$2:$A$228,"201405",$B$2:$B$228,"4424MI")</f>
        <v>-245955.65000000002</v>
      </c>
      <c r="Y8" s="84">
        <f>SUMIFS($D$2:$D$228,$A$2:$A$228,"201406",$B$2:$B$228,"4424MC")+SUMIFS($D$2:$D$228,$A$2:$A$228,"201406",$B$2:$B$228,"4424MI")</f>
        <v>-270283.27999999997</v>
      </c>
      <c r="Z8" s="84">
        <f>SUMIFS($D$2:$D$228,$A$2:$A$228,"201407",$B$2:$B$228,"4424MC")+SUMIFS($D$2:$D$228,$A$2:$A$228,"201407",$B$2:$B$228,"4424MI")</f>
        <v>-283353.57</v>
      </c>
      <c r="AA8" s="84">
        <f>SUMIFS($D$2:$D$228,$A$2:$A$228,"201408",$B$2:$B$228,"4424MC")+SUMIFS($D$2:$D$228,$A$2:$A$228,"201408",$B$2:$B$228,"4424MI")</f>
        <v>-286970.58999999997</v>
      </c>
      <c r="AB8" s="84">
        <f>SUMIFS($D$2:$D$228,$A$2:$A$228,"201409",$B$2:$B$228,"4424MC")+SUMIFS($D$2:$D$228,$A$2:$A$228,"201409",$B$2:$B$228,"4424MI")</f>
        <v>-285338.65000000002</v>
      </c>
      <c r="AC8" s="17">
        <f>SUMIFS($D$2:$D$228,$A$2:$A$228,"201410",$B$2:$B$228,"4424MC")+SUMIFS($D$2:$D$228,$A$2:$A$228,"201410",$B$2:$B$228,"4424MI")</f>
        <v>-268493.68</v>
      </c>
      <c r="AD8" s="163">
        <f>SUMIFS($D$2:$D$298,$A$2:$A$298,"201411",$B$2:$B$298,"4424MC")+SUMIFS($D$2:$D$298,$A$2:$A$298,"201411",$B$2:$B$298,"4424MI")</f>
        <v>-256670.08000000002</v>
      </c>
      <c r="AE8" s="163">
        <f>SUMIFS($D$2:$D$298,$A$2:$A$298,"201412",$B$2:$B$298,"4424MC")+SUMIFS($D$2:$D$298,$A$2:$A$298,"201412",$B$2:$B$298,"4424MI")</f>
        <v>-257494.85</v>
      </c>
      <c r="AF8" s="164">
        <f>SUMIFS($D$2:$D$298,$A$2:$A$298,"201501",$B$2:$B$298,"4424MC")+SUMIFS($D$2:$D$298,$A$2:$A$298,"201501",$B$2:$B$298,"4424MI")</f>
        <v>-285843.36</v>
      </c>
      <c r="AG8" s="163">
        <f>SUMIFS($D$2:$D$298,$A$2:$A$298,"201502",$B$2:$B$298,"4424MC")+SUMIFS($D$2:$D$298,$A$2:$A$298,"201502",$B$2:$B$298,"4424MI")</f>
        <v>-453228.32</v>
      </c>
      <c r="AH8" s="163">
        <f>SUMIFS($D$2:$D$298,$A$2:$A$298,"201503",$B$2:$B$298,"4424MC")+SUMIFS($D$2:$D$298,$A$2:$A$298,"201503",$B$2:$B$298,"4424MI")</f>
        <v>-491007.15</v>
      </c>
      <c r="AI8" s="163">
        <f>SUMIFS($D$2:$D$298,$A$2:$A$298,"201504",$B$2:$B$298,"4424MC")+SUMIFS($D$2:$D$298,$A$2:$A$298,"201504",$B$2:$B$298,"4424MI")</f>
        <v>-520746.29</v>
      </c>
      <c r="AJ8" s="163">
        <f>SUMIFS($D$2:$D$298,$A$2:$A$298,"201505",$B$2:$B$298,"4424MC")+SUMIFS($D$2:$D$298,$A$2:$A$298,"201505",$B$2:$B$298,"4424MI")</f>
        <v>-490261.1</v>
      </c>
      <c r="AK8" s="163">
        <f>SUMIFS($D$2:$D$298,$A$2:$A$298,"201506",$B$2:$B$298,"4424MC")+SUMIFS($D$2:$D$298,$A$2:$A$298,"201506",$B$2:$B$298,"4424MI")</f>
        <v>-510465.61</v>
      </c>
      <c r="AL8" s="163">
        <f>SUMIFS($D$2:$D$298,$A$2:$A$298,"201507",$B$2:$B$298,"4424MC")+SUMIFS($D$2:$D$298,$A$2:$A$298,"201507",$B$2:$B$298,"4424MI")</f>
        <v>-605101.71</v>
      </c>
      <c r="AM8" s="163">
        <f>SUMIFS($D$2:$D$298,$A$2:$A$298,"201508",$B$2:$B$298,"4424MC")+SUMIFS($D$2:$D$298,$A$2:$A$298,"201508",$B$2:$B$298,"4424MI")</f>
        <v>-548987.65</v>
      </c>
      <c r="AN8" s="163">
        <f>SUMIFS($D$2:$D$298,$A$2:$A$298,"201509",$B$2:$B$298,"4424MC")+SUMIFS($D$2:$D$298,$A$2:$A$298,"201509",$B$2:$B$298,"4424MI")</f>
        <v>-567912.07000000007</v>
      </c>
      <c r="AO8" s="163">
        <f>SUMIFS($D$2:$D$307,$A$2:$A$307,"201510",$B$2:$B$307,"4424MC")+SUMIFS($D$2:$D$307,$A$2:$A$307,"201510",$B$2:$B$307,"4424MI")</f>
        <v>-528878.99</v>
      </c>
      <c r="AP8" s="163">
        <f>SUMIFS($D$2:$D$406,$A$2:$A$406,"201511",$B$2:$B$406,"4424MC")+SUMIFS($D$2:$D$406,$A$2:$A$406,"201511",$B$2:$B$406,"4424MI")</f>
        <v>-480004.05999999994</v>
      </c>
      <c r="AQ8" s="165">
        <f>SUMIFS($D$2:$D$406,$A$2:$A$406,"201512",$B$2:$B$406,"4424MC")+SUMIFS($D$2:$D$406,$A$2:$A$406,"201512",$B$2:$B$406,"4424MI")</f>
        <v>-498579.83</v>
      </c>
      <c r="AR8" s="164">
        <f>SUMIFS($D$2:$D$406,$A$2:$A$406,"201601",$B$2:$B$406,"4424MC")+SUMIFS($D$2:$D$406,$A$2:$A$406,"201601",$B$2:$B$406,"4424MI")</f>
        <v>-487575.12</v>
      </c>
      <c r="AS8" s="163">
        <f>SUMIFS($D$2:$D$406,$A$2:$A$406,"201602",$B$2:$B$406,"4424MC")+SUMIFS($D$2:$D$406,$A$2:$A$406,"201602",$B$2:$B$406,"4424MI")</f>
        <v>-20703.419999999998</v>
      </c>
      <c r="AT8" s="163">
        <f>SUMIFS($D$2:$D$406,$A$2:$A$406,"201603",$B$2:$B$406,"4424MC")+SUMIFS($D$2:$D$406,$A$2:$A$406,"201603",$B$2:$B$406,"4424MI")</f>
        <v>36621.350000000006</v>
      </c>
      <c r="AU8" s="163">
        <f>SUMIFS($D$2:$D$406,$A$2:$A$406,"201604",$B$2:$B$406,"4424MC")+SUMIFS($D$2:$D$406,$A$2:$A$406,"201604",$B$2:$B$406,"4424MI")</f>
        <v>39001.58</v>
      </c>
      <c r="AV8" s="163">
        <f>SUMIFS($D$2:$D$406,$A$2:$A$406,"201605",$B$2:$B$406,"4424MC")+SUMIFS($D$2:$D$406,$A$2:$A$406,"201605",$B$2:$B$406,"4424MI")</f>
        <v>40523.97</v>
      </c>
      <c r="AW8" s="163">
        <f>SUMIFS($D$2:$D$406,$A$2:$A$406,"201606",$B$2:$B$406,"4424MC")+SUMIFS($D$2:$D$406,$A$2:$A$406,"201606",$B$2:$B$406,"4424MI")</f>
        <v>41602.79</v>
      </c>
      <c r="AX8" s="163">
        <f>SUMIFS($D$2:$D$406,$A$2:$A$406,"201607",$B$2:$B$406,"4424MC")+SUMIFS($D$2:$D$406,$A$2:$A$406,"201607",$B$2:$B$406,"4424MI")</f>
        <v>46203.770000000004</v>
      </c>
      <c r="AY8" s="163">
        <f>SUMIFS($D$2:$D$406,$A$2:$A$406,"201608",$B$2:$B$406,"4424MC")+SUMIFS($D$2:$D$406,$A$2:$A$406,"201608",$B$2:$B$406,"4424MI")</f>
        <v>45015.97</v>
      </c>
      <c r="AZ8" s="163">
        <f>SUMIFS($D$2:$D$406,$A$2:$A$406,"201609",$B$2:$B$406,"4424MC")+SUMIFS($D$2:$D$406,$A$2:$A$406,"201609",$B$2:$B$406,"4424MI")</f>
        <v>48861.19</v>
      </c>
      <c r="BA8" s="165">
        <f>SUMIFS($D$2:$D$415,$A$2:$A$415,"201610",$B$2:$B$415,"4424MC")+SUMIFS($D$2:$D$415,$A$2:$A$415,"201610",$B$2:$B$415,"4424MI")</f>
        <v>41453.630000000005</v>
      </c>
    </row>
    <row r="9" spans="1:267" ht="15.75" thickBot="1" x14ac:dyDescent="0.3">
      <c r="A9" s="4">
        <v>201301</v>
      </c>
      <c r="B9" s="3" t="s">
        <v>16</v>
      </c>
      <c r="C9" s="4">
        <v>0</v>
      </c>
      <c r="D9" s="33">
        <v>-73839.009999999995</v>
      </c>
      <c r="G9" s="12" t="s">
        <v>4</v>
      </c>
      <c r="H9" s="18">
        <f>SUMIFS($D$2:$D$91,$A$2:$A$91,"201301",$B$2:$B$91,"44211C")+SUMIFS($D$2:$D$91,$A$2:$A$91,"201301",$B$2:$B$91,"44211I")</f>
        <v>-41788.94</v>
      </c>
      <c r="I9" s="19">
        <f>SUMIFS($D$2:$D$91,$A$2:$A$91,"201302",$B$2:$B$91,"44211C")+SUMIFS($D$2:$D$91,$A$2:$A$91,"201302",$B$2:$B$91,"44211I")</f>
        <v>-285047.94</v>
      </c>
      <c r="J9" s="19">
        <f>SUMIFS($D$2:$D$91,$A$2:$A$91,"201303",$B$2:$B$91,"44211C")+SUMIFS($D$2:$D$91,$A$2:$A$91,"201303",$B$2:$B$91,"44211I")</f>
        <v>-253563.47</v>
      </c>
      <c r="K9" s="19">
        <f>SUMIFS($D$2:$D$91,$A$2:$A$91,"201304",$B$2:$B$91,"44211C")+SUMIFS($D$2:$D$91,$A$2:$A$91,"201304",$B$2:$B$91,"44211I")</f>
        <v>-281056.7</v>
      </c>
      <c r="L9" s="19">
        <f>SUMIFS($D$2:$D$91,$A$2:$A$91,"201305",$B$2:$B$91,"44211C")+SUMIFS($D$2:$D$91,$A$2:$A$91,"201305",$B$2:$B$91,"44211I")</f>
        <v>-312400.05</v>
      </c>
      <c r="M9" s="19">
        <f>SUMIFS($D$2:$D$91,$A$2:$A$91,"201306",$B$2:$B$91,"44211C")+SUMIFS($D$2:$D$91,$A$2:$A$91,"201306",$B$2:$B$91,"44211I")</f>
        <v>-321763.06999999995</v>
      </c>
      <c r="N9" s="19">
        <f>SUMIFS($D$2:$D$91,$A$2:$A$91,"201307",$B$2:$B$91,"44211C")+SUMIFS($D$2:$D$91,$A$2:$A$91,"201307",$B$2:$B$91,"44211I")</f>
        <v>-331321.96999999997</v>
      </c>
      <c r="O9" s="19">
        <f>SUMIFS($D$2:$D$91,$A$2:$A$91,"201308",$B$2:$B$91,"44211C")+SUMIFS($D$2:$D$91,$A$2:$A$91,"201308",$B$2:$B$91,"44211I")</f>
        <v>-358377.12</v>
      </c>
      <c r="P9" s="19">
        <f>SUMIFS($D$2:$D$91,$A$2:$A$91,"201309",$B$2:$B$91,"44211C")+SUMIFS($D$2:$D$91,$A$2:$A$91,"201309",$B$2:$B$91,"44211I")</f>
        <v>-273390.28000000003</v>
      </c>
      <c r="Q9" s="19">
        <f>SUMIFS($D$2:$D$91,$A$2:$A$91,"201310",$B$2:$B$91,"44211C")+SUMIFS($D$2:$D$91,$A$2:$A$91,"201310",$B$2:$B$91,"44211I")</f>
        <v>-328350.77</v>
      </c>
      <c r="R9" s="85">
        <f>SUMIFS($D$2:$D$228,$A$2:$A$228,"201311",$B$2:$B$228,"44211C")+SUMIFS($D$2:$D$228,$A$2:$A$228,"201311",$B$2:$B$228,"44211I")</f>
        <v>-304218.23</v>
      </c>
      <c r="S9" s="115">
        <f>SUMIFS($D$2:$D$228,$A$2:$A$228,"201312",$B$2:$B$228,"44211C")+SUMIFS($D$2:$D$228,$A$2:$A$228,"201312",$B$2:$B$228,"44211I")</f>
        <v>-298776.55</v>
      </c>
      <c r="T9" s="85">
        <f>SUMIFS($D$2:$D$228,$A$2:$A$228,"201401",$B$2:$B$228,"44211C")+SUMIFS($D$2:$D$228,$A$2:$A$228,"201401",$B$2:$B$228,"44211I")</f>
        <v>-283191.44</v>
      </c>
      <c r="U9" s="85">
        <f>SUMIFS($D$2:$D$228,$A$2:$A$228,"201402",$B$2:$B$228,"44211C")+SUMIFS($D$2:$D$228,$A$2:$A$228,"201402",$B$2:$B$228,"44211I")</f>
        <v>-156101.65000000002</v>
      </c>
      <c r="V9" s="85">
        <f>SUMIFS($D$2:$D$228,$A$2:$A$228,"201403",$B$2:$B$228,"44211C")+SUMIFS($D$2:$D$228,$A$2:$A$228,"201403",$B$2:$B$228,"44211I")</f>
        <v>-115931.68</v>
      </c>
      <c r="W9" s="85">
        <f>SUMIFS($D$2:$D$228,$A$2:$A$228,"201404",$B$2:$B$228,"44211C")+SUMIFS($D$2:$D$228,$A$2:$A$228,"201404",$B$2:$B$228,"44211I")</f>
        <v>-117573.95000000001</v>
      </c>
      <c r="X9" s="85">
        <f>SUMIFS($D$2:$D$228,$A$2:$A$228,"201405",$B$2:$B$228,"44211C")+SUMIFS($D$2:$D$228,$A$2:$A$228,"201405",$B$2:$B$228,"44211I")</f>
        <v>-117169.12</v>
      </c>
      <c r="Y9" s="85">
        <f>SUMIFS($D$2:$D$228,$A$2:$A$228,"201406",$B$2:$B$228,"44211C")+SUMIFS($D$2:$D$228,$A$2:$A$228,"201406",$B$2:$B$228,"44211I")</f>
        <v>-127305.31</v>
      </c>
      <c r="Z9" s="85">
        <f>SUMIFS($D$2:$D$228,$A$2:$A$228,"201407",$B$2:$B$228,"44211C")+SUMIFS($D$2:$D$228,$A$2:$A$228,"201407",$B$2:$B$228,"44211I")</f>
        <v>-137656.84</v>
      </c>
      <c r="AA9" s="85">
        <f>SUMIFS($D$2:$D$228,$A$2:$A$228,"201408",$B$2:$B$228,"44211C")+SUMIFS($D$2:$D$228,$A$2:$A$228,"201408",$B$2:$B$228,"44211I")</f>
        <v>-135730.12</v>
      </c>
      <c r="AB9" s="85">
        <f>SUMIFS($D$2:$D$228,$A$2:$A$228,"201409",$B$2:$B$228,"44211C")+SUMIFS($D$2:$D$228,$A$2:$A$228,"201409",$B$2:$B$228,"44211I")</f>
        <v>-142475.79999999999</v>
      </c>
      <c r="AC9" s="19">
        <f>SUMIFS($D$2:$D$228,$A$2:$A$228,"201410",$B$2:$B$228,"44211C")+SUMIFS($D$2:$D$228,$A$2:$A$228,"201410",$B$2:$B$228,"44211I")</f>
        <v>-132814.78</v>
      </c>
      <c r="AD9" s="166">
        <f>SUMIFS($D$2:$D$298,$A$2:$A$298,"201411",$B$2:$B$298,"44211C")+SUMIFS($D$2:$D$298,$A$2:$A$298,"201411",$B$2:$B$298,"44211I")</f>
        <v>-128022</v>
      </c>
      <c r="AE9" s="166">
        <f>SUMIFS($D$2:$D$298,$A$2:$A$298,"201412",$B$2:$B$298,"44211C")+SUMIFS($D$2:$D$298,$A$2:$A$298,"201412",$B$2:$B$298,"44211I")</f>
        <v>-113849.14</v>
      </c>
      <c r="AF9" s="167">
        <f>SUMIFS($D$2:$D$298,$A$2:$A$298,"201501",$B$2:$B$298,"44211C")+SUMIFS($D$2:$D$298,$A$2:$A$298,"201501",$B$2:$B$298,"44211I")</f>
        <v>-126059.33</v>
      </c>
      <c r="AG9" s="166">
        <f>SUMIFS($D$2:$D$298,$A$2:$A$298,"201502",$B$2:$B$298,"44211C")+SUMIFS($D$2:$D$298,$A$2:$A$298,"201502",$B$2:$B$298,"44211I")</f>
        <v>-177939.41999999998</v>
      </c>
      <c r="AH9" s="166">
        <f>SUMIFS($D$2:$D$298,$A$2:$A$298,"201503",$B$2:$B$298,"44211C")+SUMIFS($D$2:$D$298,$A$2:$A$298,"201503",$B$2:$B$298,"44211I")</f>
        <v>-241581.53999999998</v>
      </c>
      <c r="AI9" s="166">
        <f>SUMIFS($D$2:$D$298,$A$2:$A$298,"201504",$B$2:$B$298,"44211C")+SUMIFS($D$2:$D$298,$A$2:$A$298,"201504",$B$2:$B$298,"44211I")</f>
        <v>-261441.4</v>
      </c>
      <c r="AJ9" s="166">
        <f>SUMIFS($D$2:$D$298,$A$2:$A$298,"201505",$B$2:$B$298,"44211C")+SUMIFS($D$2:$D$298,$A$2:$A$298,"201505",$B$2:$B$298,"44211I")</f>
        <v>-257312.47999999998</v>
      </c>
      <c r="AK9" s="166">
        <f>SUMIFS($D$2:$D$298,$A$2:$A$298,"201506",$B$2:$B$298,"44211C")+SUMIFS($D$2:$D$298,$A$2:$A$298,"201506",$B$2:$B$298,"44211I")</f>
        <v>-279170.5</v>
      </c>
      <c r="AL9" s="166">
        <f>SUMIFS($D$2:$D$298,$A$2:$A$298,"201507",$B$2:$B$298,"44211C")+SUMIFS($D$2:$D$298,$A$2:$A$298,"201507",$B$2:$B$298,"44211I")</f>
        <v>-321707.65000000002</v>
      </c>
      <c r="AM9" s="166">
        <f>SUMIFS($D$2:$D$298,$A$2:$A$298,"201508",$B$2:$B$298,"44211C")+SUMIFS($D$2:$D$298,$A$2:$A$298,"201508",$B$2:$B$298,"44211I")</f>
        <v>-298167.67999999999</v>
      </c>
      <c r="AN9" s="166">
        <f>SUMIFS($D$2:$D$298,$A$2:$A$298,"201509",$B$2:$B$298,"44211C")+SUMIFS($D$2:$D$298,$A$2:$A$298,"201509",$B$2:$B$298,"44211I")</f>
        <v>-308517.83999999997</v>
      </c>
      <c r="AO9" s="166">
        <f>SUMIFS($D$2:$D$307,$A$2:$A$307,"201510",$B$2:$B$307,"44211C")+SUMIFS($D$2:$D$307,$A$2:$A$307,"201510",$B$2:$B$307,"44211I")</f>
        <v>-283684.13</v>
      </c>
      <c r="AP9" s="166">
        <f>SUMIFS($D$2:$D$406,$A$2:$A$406,"201511",$B$2:$B$406,"44211C")+SUMIFS($D$2:$D$406,$A$2:$A$406,"201511",$B$2:$B$406,"44211I")</f>
        <v>-261845.51</v>
      </c>
      <c r="AQ9" s="168">
        <f>SUMIFS($D$2:$D$406,$A$2:$A$406,"201512",$B$2:$B$406,"44211C")+SUMIFS($D$2:$D$406,$A$2:$A$406,"201512",$B$2:$B$406,"44211I")</f>
        <v>-252973.77</v>
      </c>
      <c r="AR9" s="167">
        <f>SUMIFS($D$2:$D$406,$A$2:$A$406,"201601",$B$2:$B$406,"44211C")+SUMIFS($D$2:$D$406,$A$2:$A$406,"201601",$B$2:$B$406,"44211I")</f>
        <v>-260806.74000000002</v>
      </c>
      <c r="AS9" s="166">
        <f>SUMIFS($D$2:$D$406,$A$2:$A$406,"201602",$B$2:$B$406,"44211C")+SUMIFS($D$2:$D$406,$A$2:$A$406,"201602",$B$2:$B$406,"44211I")</f>
        <v>-103817.54999999999</v>
      </c>
      <c r="AT9" s="166">
        <f>SUMIFS($D$2:$D$406,$A$2:$A$406,"201603",$B$2:$B$406,"44211C")+SUMIFS($D$2:$D$406,$A$2:$A$406,"201603",$B$2:$B$406,"44211I")</f>
        <v>11327.36</v>
      </c>
      <c r="AU9" s="166">
        <f>SUMIFS($D$2:$D$406,$A$2:$A$406,"201604",$B$2:$B$406,"44211C")+SUMIFS($D$2:$D$406,$A$2:$A$406,"201604",$B$2:$B$406,"44211I")</f>
        <v>11873.99</v>
      </c>
      <c r="AV9" s="166">
        <f>SUMIFS($D$2:$D$406,$A$2:$A$406,"201605",$B$2:$B$406,"44211C")+SUMIFS($D$2:$D$406,$A$2:$A$406,"201605",$B$2:$B$406,"44211I")</f>
        <v>11918.89</v>
      </c>
      <c r="AW9" s="166">
        <f>SUMIFS($D$2:$D$406,$A$2:$A$406,"201606",$B$2:$B$406,"44211C")+SUMIFS($D$2:$D$406,$A$2:$A$406,"201606",$B$2:$B$406,"44211I")</f>
        <v>13467.46</v>
      </c>
      <c r="AX9" s="166">
        <f>SUMIFS($D$2:$D$406,$A$2:$A$406,"201607",$B$2:$B$406,"44211C")+SUMIFS($D$2:$D$406,$A$2:$A$406,"201607",$B$2:$B$406,"44211I")</f>
        <v>14134.28</v>
      </c>
      <c r="AY9" s="166">
        <f>SUMIFS($D$2:$D$406,$A$2:$A$406,"201608",$B$2:$B$406,"44211C")+SUMIFS($D$2:$D$406,$A$2:$A$406,"201608",$B$2:$B$406,"44211I")</f>
        <v>14272.72</v>
      </c>
      <c r="AZ9" s="166">
        <f>SUMIFS($D$2:$D$406,$A$2:$A$406,"201609",$B$2:$B$406,"44211C")+SUMIFS($D$2:$D$406,$A$2:$A$406,"201609",$B$2:$B$406,"44211I")</f>
        <v>15681.3</v>
      </c>
      <c r="BA9" s="168">
        <f>SUMIFS($D$2:$D$415,$A$2:$A$415,"201610",$B$2:$B$415,"44211C")+SUMIFS($D$2:$D$415,$A$2:$A$415,"201610",$B$2:$B$415,"44211I")</f>
        <v>13759.789999999999</v>
      </c>
      <c r="BB9" s="43">
        <f>SUM(H5:BA9)</f>
        <v>-135829546.34</v>
      </c>
    </row>
    <row r="10" spans="1:267" x14ac:dyDescent="0.25">
      <c r="A10" s="4">
        <v>201301</v>
      </c>
      <c r="B10" s="3" t="s">
        <v>17</v>
      </c>
      <c r="C10" s="4">
        <v>0</v>
      </c>
      <c r="D10" s="33">
        <v>-38090.54</v>
      </c>
    </row>
    <row r="11" spans="1:267" x14ac:dyDescent="0.25">
      <c r="A11" s="7">
        <v>201302</v>
      </c>
      <c r="B11" s="8" t="s">
        <v>9</v>
      </c>
      <c r="C11" s="7">
        <v>0</v>
      </c>
      <c r="D11" s="75">
        <v>-2380405.9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</row>
    <row r="12" spans="1:267" x14ac:dyDescent="0.25">
      <c r="A12" s="4">
        <v>201302</v>
      </c>
      <c r="B12" s="3" t="s">
        <v>10</v>
      </c>
      <c r="C12" s="4">
        <v>0</v>
      </c>
      <c r="D12" s="33">
        <v>-166111.20000000001</v>
      </c>
      <c r="AC12" s="10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</row>
    <row r="13" spans="1:267" x14ac:dyDescent="0.25">
      <c r="A13" s="4">
        <v>201302</v>
      </c>
      <c r="B13" s="3" t="s">
        <v>11</v>
      </c>
      <c r="C13" s="4">
        <v>0</v>
      </c>
      <c r="D13" s="33">
        <v>-118936.74</v>
      </c>
      <c r="AC13" s="10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</row>
    <row r="14" spans="1:267" x14ac:dyDescent="0.25">
      <c r="A14" s="4">
        <v>201302</v>
      </c>
      <c r="B14" s="3" t="s">
        <v>12</v>
      </c>
      <c r="C14" s="4">
        <v>0</v>
      </c>
      <c r="D14" s="33">
        <v>-399254.04</v>
      </c>
      <c r="AC14" s="104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</row>
    <row r="15" spans="1:267" x14ac:dyDescent="0.25">
      <c r="A15" s="4">
        <v>201302</v>
      </c>
      <c r="B15" s="3" t="s">
        <v>13</v>
      </c>
      <c r="C15" s="4">
        <v>0</v>
      </c>
      <c r="D15" s="33">
        <v>-13908.1</v>
      </c>
      <c r="AC15" s="104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</row>
    <row r="16" spans="1:267" x14ac:dyDescent="0.25">
      <c r="A16" s="4">
        <v>201302</v>
      </c>
      <c r="B16" s="3" t="s">
        <v>14</v>
      </c>
      <c r="C16" s="4">
        <v>0</v>
      </c>
      <c r="D16" s="33">
        <v>-776277.58</v>
      </c>
      <c r="AC16" s="104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</row>
    <row r="17" spans="1:4" x14ac:dyDescent="0.25">
      <c r="A17" s="4">
        <v>201302</v>
      </c>
      <c r="B17" s="3" t="s">
        <v>15</v>
      </c>
      <c r="C17" s="4">
        <v>0</v>
      </c>
      <c r="D17" s="33">
        <v>-101803.61</v>
      </c>
    </row>
    <row r="18" spans="1:4" x14ac:dyDescent="0.25">
      <c r="A18" s="4">
        <v>201302</v>
      </c>
      <c r="B18" s="3" t="s">
        <v>16</v>
      </c>
      <c r="C18" s="4">
        <v>0</v>
      </c>
      <c r="D18" s="33">
        <v>-245434.13</v>
      </c>
    </row>
    <row r="19" spans="1:4" x14ac:dyDescent="0.25">
      <c r="A19" s="4">
        <v>201302</v>
      </c>
      <c r="B19" s="3" t="s">
        <v>17</v>
      </c>
      <c r="C19" s="4">
        <v>0</v>
      </c>
      <c r="D19" s="33">
        <v>-122016.55</v>
      </c>
    </row>
    <row r="20" spans="1:4" x14ac:dyDescent="0.25">
      <c r="A20" s="7">
        <v>201303</v>
      </c>
      <c r="B20" s="8" t="s">
        <v>9</v>
      </c>
      <c r="C20" s="7">
        <v>0</v>
      </c>
      <c r="D20" s="75">
        <v>-2356565.5</v>
      </c>
    </row>
    <row r="21" spans="1:4" x14ac:dyDescent="0.25">
      <c r="A21" s="4">
        <v>201303</v>
      </c>
      <c r="B21" s="3" t="s">
        <v>10</v>
      </c>
      <c r="C21" s="4">
        <v>0</v>
      </c>
      <c r="D21" s="33">
        <v>-149875.06</v>
      </c>
    </row>
    <row r="22" spans="1:4" x14ac:dyDescent="0.25">
      <c r="A22" s="4">
        <v>201303</v>
      </c>
      <c r="B22" s="3" t="s">
        <v>11</v>
      </c>
      <c r="C22" s="4">
        <v>0</v>
      </c>
      <c r="D22" s="33">
        <v>-103688.41</v>
      </c>
    </row>
    <row r="23" spans="1:4" x14ac:dyDescent="0.25">
      <c r="A23" s="4">
        <v>201303</v>
      </c>
      <c r="B23" s="3" t="s">
        <v>12</v>
      </c>
      <c r="C23" s="4">
        <v>0</v>
      </c>
      <c r="D23" s="33">
        <v>-395558.03</v>
      </c>
    </row>
    <row r="24" spans="1:4" x14ac:dyDescent="0.25">
      <c r="A24" s="4">
        <v>201303</v>
      </c>
      <c r="B24" s="3" t="s">
        <v>13</v>
      </c>
      <c r="C24" s="4">
        <v>0</v>
      </c>
      <c r="D24" s="33">
        <v>-13721.29</v>
      </c>
    </row>
    <row r="25" spans="1:4" x14ac:dyDescent="0.25">
      <c r="A25" s="4">
        <v>201303</v>
      </c>
      <c r="B25" s="3" t="s">
        <v>14</v>
      </c>
      <c r="C25" s="4">
        <v>0</v>
      </c>
      <c r="D25" s="33">
        <v>-768345.54</v>
      </c>
    </row>
    <row r="26" spans="1:4" x14ac:dyDescent="0.25">
      <c r="A26" s="4">
        <v>201303</v>
      </c>
      <c r="B26" s="3" t="s">
        <v>15</v>
      </c>
      <c r="C26" s="4">
        <v>0</v>
      </c>
      <c r="D26" s="33">
        <v>-104328.94</v>
      </c>
    </row>
    <row r="27" spans="1:4" x14ac:dyDescent="0.25">
      <c r="A27" s="4">
        <v>201303</v>
      </c>
      <c r="B27" s="3" t="s">
        <v>16</v>
      </c>
      <c r="C27" s="4">
        <v>0</v>
      </c>
      <c r="D27" s="33">
        <v>-248661.99</v>
      </c>
    </row>
    <row r="28" spans="1:4" x14ac:dyDescent="0.25">
      <c r="A28" s="4">
        <v>201303</v>
      </c>
      <c r="B28" s="3" t="s">
        <v>17</v>
      </c>
      <c r="C28" s="4">
        <v>0</v>
      </c>
      <c r="D28" s="33">
        <v>-123257.29</v>
      </c>
    </row>
    <row r="29" spans="1:4" x14ac:dyDescent="0.25">
      <c r="A29" s="7">
        <v>201304</v>
      </c>
      <c r="B29" s="8" t="s">
        <v>9</v>
      </c>
      <c r="C29" s="7">
        <v>0</v>
      </c>
      <c r="D29" s="75">
        <v>-1966252.23</v>
      </c>
    </row>
    <row r="30" spans="1:4" x14ac:dyDescent="0.25">
      <c r="A30" s="4">
        <v>201304</v>
      </c>
      <c r="B30" s="3" t="s">
        <v>10</v>
      </c>
      <c r="C30" s="4">
        <v>0</v>
      </c>
      <c r="D30" s="33">
        <v>-169109.94</v>
      </c>
    </row>
    <row r="31" spans="1:4" x14ac:dyDescent="0.25">
      <c r="A31" s="4">
        <v>201304</v>
      </c>
      <c r="B31" s="3" t="s">
        <v>11</v>
      </c>
      <c r="C31" s="4">
        <v>0</v>
      </c>
      <c r="D31" s="33">
        <v>-111946.76</v>
      </c>
    </row>
    <row r="32" spans="1:4" x14ac:dyDescent="0.25">
      <c r="A32" s="4">
        <v>201304</v>
      </c>
      <c r="B32" s="3" t="s">
        <v>12</v>
      </c>
      <c r="C32" s="4">
        <v>0</v>
      </c>
      <c r="D32" s="33">
        <v>-370255.09</v>
      </c>
    </row>
    <row r="33" spans="1:4" x14ac:dyDescent="0.25">
      <c r="A33" s="4">
        <v>201304</v>
      </c>
      <c r="B33" s="3" t="s">
        <v>13</v>
      </c>
      <c r="C33" s="4">
        <v>0</v>
      </c>
      <c r="D33" s="33">
        <v>-12755.92</v>
      </c>
    </row>
    <row r="34" spans="1:4" x14ac:dyDescent="0.25">
      <c r="A34" s="4">
        <v>201304</v>
      </c>
      <c r="B34" s="3" t="s">
        <v>14</v>
      </c>
      <c r="C34" s="4">
        <v>0</v>
      </c>
      <c r="D34" s="33">
        <v>-765066.27</v>
      </c>
    </row>
    <row r="35" spans="1:4" x14ac:dyDescent="0.25">
      <c r="A35" s="4">
        <v>201304</v>
      </c>
      <c r="B35" s="3" t="s">
        <v>15</v>
      </c>
      <c r="C35" s="4">
        <v>0</v>
      </c>
      <c r="D35" s="33">
        <v>-102142.2</v>
      </c>
    </row>
    <row r="36" spans="1:4" x14ac:dyDescent="0.25">
      <c r="A36" s="4">
        <v>201304</v>
      </c>
      <c r="B36" s="3" t="s">
        <v>16</v>
      </c>
      <c r="C36" s="4">
        <v>0</v>
      </c>
      <c r="D36" s="33">
        <v>-241273.88</v>
      </c>
    </row>
    <row r="37" spans="1:4" x14ac:dyDescent="0.25">
      <c r="A37" s="4">
        <v>201304</v>
      </c>
      <c r="B37" s="3" t="s">
        <v>17</v>
      </c>
      <c r="C37" s="4">
        <v>0</v>
      </c>
      <c r="D37" s="33">
        <v>-120529.33</v>
      </c>
    </row>
    <row r="38" spans="1:4" x14ac:dyDescent="0.25">
      <c r="A38" s="7">
        <v>201305</v>
      </c>
      <c r="B38" s="8" t="s">
        <v>9</v>
      </c>
      <c r="C38" s="7">
        <v>0</v>
      </c>
      <c r="D38" s="75">
        <v>-1534586.76</v>
      </c>
    </row>
    <row r="39" spans="1:4" x14ac:dyDescent="0.25">
      <c r="A39" s="4">
        <v>201305</v>
      </c>
      <c r="B39" s="3" t="s">
        <v>10</v>
      </c>
      <c r="C39" s="4">
        <v>0</v>
      </c>
      <c r="D39" s="33">
        <v>-184734.21</v>
      </c>
    </row>
    <row r="40" spans="1:4" x14ac:dyDescent="0.25">
      <c r="A40" s="4">
        <v>201305</v>
      </c>
      <c r="B40" s="3" t="s">
        <v>11</v>
      </c>
      <c r="C40" s="4">
        <v>0</v>
      </c>
      <c r="D40" s="33">
        <v>-127665.84</v>
      </c>
    </row>
    <row r="41" spans="1:4" x14ac:dyDescent="0.25">
      <c r="A41" s="4">
        <v>201305</v>
      </c>
      <c r="B41" s="3" t="s">
        <v>12</v>
      </c>
      <c r="C41" s="4">
        <v>0</v>
      </c>
      <c r="D41" s="33">
        <v>-327798.36</v>
      </c>
    </row>
    <row r="42" spans="1:4" x14ac:dyDescent="0.25">
      <c r="A42" s="4">
        <v>201305</v>
      </c>
      <c r="B42" s="3" t="s">
        <v>13</v>
      </c>
      <c r="C42" s="4">
        <v>0</v>
      </c>
      <c r="D42" s="33">
        <v>-10703.43</v>
      </c>
    </row>
    <row r="43" spans="1:4" x14ac:dyDescent="0.25">
      <c r="A43" s="4">
        <v>201305</v>
      </c>
      <c r="B43" s="3" t="s">
        <v>14</v>
      </c>
      <c r="C43" s="4">
        <v>0</v>
      </c>
      <c r="D43" s="33">
        <v>-730512.5</v>
      </c>
    </row>
    <row r="44" spans="1:4" x14ac:dyDescent="0.25">
      <c r="A44" s="4">
        <v>201305</v>
      </c>
      <c r="B44" s="3" t="s">
        <v>15</v>
      </c>
      <c r="C44" s="4">
        <v>0</v>
      </c>
      <c r="D44" s="33">
        <v>-98720.24</v>
      </c>
    </row>
    <row r="45" spans="1:4" x14ac:dyDescent="0.25">
      <c r="A45" s="4">
        <v>201305</v>
      </c>
      <c r="B45" s="3" t="s">
        <v>16</v>
      </c>
      <c r="C45" s="4">
        <v>0</v>
      </c>
      <c r="D45" s="33">
        <v>-242061.58</v>
      </c>
    </row>
    <row r="46" spans="1:4" x14ac:dyDescent="0.25">
      <c r="A46" s="4">
        <v>201305</v>
      </c>
      <c r="B46" s="3" t="s">
        <v>17</v>
      </c>
      <c r="C46" s="4">
        <v>0</v>
      </c>
      <c r="D46" s="33">
        <v>-121713.03</v>
      </c>
    </row>
    <row r="47" spans="1:4" x14ac:dyDescent="0.25">
      <c r="A47" s="7">
        <v>201306</v>
      </c>
      <c r="B47" s="8" t="s">
        <v>9</v>
      </c>
      <c r="C47" s="7">
        <v>0</v>
      </c>
      <c r="D47" s="75">
        <v>-1794220.79</v>
      </c>
    </row>
    <row r="48" spans="1:4" x14ac:dyDescent="0.25">
      <c r="A48" s="4">
        <v>201306</v>
      </c>
      <c r="B48" s="3" t="s">
        <v>10</v>
      </c>
      <c r="C48" s="4">
        <v>0</v>
      </c>
      <c r="D48" s="33">
        <v>-190411.83</v>
      </c>
    </row>
    <row r="49" spans="1:4" x14ac:dyDescent="0.25">
      <c r="A49" s="4">
        <v>201306</v>
      </c>
      <c r="B49" s="3" t="s">
        <v>11</v>
      </c>
      <c r="C49" s="4">
        <v>0</v>
      </c>
      <c r="D49" s="33">
        <v>-131351.24</v>
      </c>
    </row>
    <row r="50" spans="1:4" x14ac:dyDescent="0.25">
      <c r="A50" s="4">
        <v>201306</v>
      </c>
      <c r="B50" s="3" t="s">
        <v>12</v>
      </c>
      <c r="C50" s="4">
        <v>0</v>
      </c>
      <c r="D50" s="33">
        <v>-370778.03</v>
      </c>
    </row>
    <row r="51" spans="1:4" x14ac:dyDescent="0.25">
      <c r="A51" s="4">
        <v>201306</v>
      </c>
      <c r="B51" s="3" t="s">
        <v>13</v>
      </c>
      <c r="C51" s="4">
        <v>0</v>
      </c>
      <c r="D51" s="33">
        <v>-11485.56</v>
      </c>
    </row>
    <row r="52" spans="1:4" x14ac:dyDescent="0.25">
      <c r="A52" s="4">
        <v>201306</v>
      </c>
      <c r="B52" s="3" t="s">
        <v>14</v>
      </c>
      <c r="C52" s="4">
        <v>0</v>
      </c>
      <c r="D52" s="33">
        <v>-821904.94</v>
      </c>
    </row>
    <row r="53" spans="1:4" x14ac:dyDescent="0.25">
      <c r="A53" s="4">
        <v>201306</v>
      </c>
      <c r="B53" s="3" t="s">
        <v>15</v>
      </c>
      <c r="C53" s="4">
        <v>0</v>
      </c>
      <c r="D53" s="33">
        <v>-108139.52</v>
      </c>
    </row>
    <row r="54" spans="1:4" x14ac:dyDescent="0.25">
      <c r="A54" s="4">
        <v>201306</v>
      </c>
      <c r="B54" s="3" t="s">
        <v>16</v>
      </c>
      <c r="C54" s="4">
        <v>0</v>
      </c>
      <c r="D54" s="33">
        <v>-268908.37</v>
      </c>
    </row>
    <row r="55" spans="1:4" x14ac:dyDescent="0.25">
      <c r="A55" s="4">
        <v>201306</v>
      </c>
      <c r="B55" s="3" t="s">
        <v>17</v>
      </c>
      <c r="C55" s="4">
        <v>0</v>
      </c>
      <c r="D55" s="33">
        <v>-127006.25</v>
      </c>
    </row>
    <row r="56" spans="1:4" x14ac:dyDescent="0.25">
      <c r="A56" s="7">
        <v>201307</v>
      </c>
      <c r="B56" s="8" t="s">
        <v>9</v>
      </c>
      <c r="C56" s="7">
        <v>0</v>
      </c>
      <c r="D56" s="75">
        <v>-2416344.7400000002</v>
      </c>
    </row>
    <row r="57" spans="1:4" x14ac:dyDescent="0.25">
      <c r="A57" s="4">
        <v>201307</v>
      </c>
      <c r="B57" s="3" t="s">
        <v>10</v>
      </c>
      <c r="C57" s="4">
        <v>0</v>
      </c>
      <c r="D57" s="33">
        <v>-203132.83</v>
      </c>
    </row>
    <row r="58" spans="1:4" x14ac:dyDescent="0.25">
      <c r="A58" s="4">
        <v>201307</v>
      </c>
      <c r="B58" s="3" t="s">
        <v>11</v>
      </c>
      <c r="C58" s="4">
        <v>0</v>
      </c>
      <c r="D58" s="33">
        <v>-128189.14</v>
      </c>
    </row>
    <row r="59" spans="1:4" x14ac:dyDescent="0.25">
      <c r="A59" s="4">
        <v>201307</v>
      </c>
      <c r="B59" s="3" t="s">
        <v>12</v>
      </c>
      <c r="C59" s="4">
        <v>0</v>
      </c>
      <c r="D59" s="33">
        <v>-431994.49</v>
      </c>
    </row>
    <row r="60" spans="1:4" x14ac:dyDescent="0.25">
      <c r="A60" s="4">
        <v>201307</v>
      </c>
      <c r="B60" s="3" t="s">
        <v>13</v>
      </c>
      <c r="C60" s="4">
        <v>0</v>
      </c>
      <c r="D60" s="33">
        <v>-13776.87</v>
      </c>
    </row>
    <row r="61" spans="1:4" x14ac:dyDescent="0.25">
      <c r="A61" s="4">
        <v>201307</v>
      </c>
      <c r="B61" s="3" t="s">
        <v>14</v>
      </c>
      <c r="C61" s="4">
        <v>0</v>
      </c>
      <c r="D61" s="33">
        <v>-893031.08</v>
      </c>
    </row>
    <row r="62" spans="1:4" x14ac:dyDescent="0.25">
      <c r="A62" s="4">
        <v>201307</v>
      </c>
      <c r="B62" s="3" t="s">
        <v>15</v>
      </c>
      <c r="C62" s="4">
        <v>0</v>
      </c>
      <c r="D62" s="33">
        <v>-114171.63</v>
      </c>
    </row>
    <row r="63" spans="1:4" x14ac:dyDescent="0.25">
      <c r="A63" s="4">
        <v>201307</v>
      </c>
      <c r="B63" s="3" t="s">
        <v>16</v>
      </c>
      <c r="C63" s="4">
        <v>0</v>
      </c>
      <c r="D63" s="33">
        <v>-288354.25</v>
      </c>
    </row>
    <row r="64" spans="1:4" x14ac:dyDescent="0.25">
      <c r="A64" s="4">
        <v>201307</v>
      </c>
      <c r="B64" s="3" t="s">
        <v>17</v>
      </c>
      <c r="C64" s="4">
        <v>0</v>
      </c>
      <c r="D64" s="33">
        <v>-132327.9</v>
      </c>
    </row>
    <row r="65" spans="1:4" x14ac:dyDescent="0.25">
      <c r="A65" s="7">
        <v>201308</v>
      </c>
      <c r="B65" s="8" t="s">
        <v>9</v>
      </c>
      <c r="C65" s="7">
        <v>0</v>
      </c>
      <c r="D65" s="75">
        <v>-2217668.92</v>
      </c>
    </row>
    <row r="66" spans="1:4" x14ac:dyDescent="0.25">
      <c r="A66" s="4">
        <v>201308</v>
      </c>
      <c r="B66" s="3" t="s">
        <v>10</v>
      </c>
      <c r="C66" s="4">
        <v>0</v>
      </c>
      <c r="D66" s="33">
        <v>-215075.8</v>
      </c>
    </row>
    <row r="67" spans="1:4" x14ac:dyDescent="0.25">
      <c r="A67" s="4">
        <v>201308</v>
      </c>
      <c r="B67" s="3" t="s">
        <v>11</v>
      </c>
      <c r="C67" s="4">
        <v>0</v>
      </c>
      <c r="D67" s="33">
        <v>-143301.32</v>
      </c>
    </row>
    <row r="68" spans="1:4" x14ac:dyDescent="0.25">
      <c r="A68" s="4">
        <v>201308</v>
      </c>
      <c r="B68" s="3" t="s">
        <v>12</v>
      </c>
      <c r="C68" s="4">
        <v>0</v>
      </c>
      <c r="D68" s="33">
        <v>-411473.59</v>
      </c>
    </row>
    <row r="69" spans="1:4" x14ac:dyDescent="0.25">
      <c r="A69" s="4">
        <v>201308</v>
      </c>
      <c r="B69" s="3" t="s">
        <v>13</v>
      </c>
      <c r="C69" s="4">
        <v>0</v>
      </c>
      <c r="D69" s="33">
        <v>-13113.5</v>
      </c>
    </row>
    <row r="70" spans="1:4" x14ac:dyDescent="0.25">
      <c r="A70" s="4">
        <v>201308</v>
      </c>
      <c r="B70" s="3" t="s">
        <v>14</v>
      </c>
      <c r="C70" s="4">
        <v>0</v>
      </c>
      <c r="D70" s="33">
        <v>-873040.9</v>
      </c>
    </row>
    <row r="71" spans="1:4" x14ac:dyDescent="0.25">
      <c r="A71" s="4">
        <v>201308</v>
      </c>
      <c r="B71" s="3" t="s">
        <v>15</v>
      </c>
      <c r="C71" s="4">
        <v>0</v>
      </c>
      <c r="D71" s="33">
        <v>-113593.68</v>
      </c>
    </row>
    <row r="72" spans="1:4" x14ac:dyDescent="0.25">
      <c r="A72" s="4">
        <v>201308</v>
      </c>
      <c r="B72" s="3" t="s">
        <v>16</v>
      </c>
      <c r="C72" s="4">
        <v>0</v>
      </c>
      <c r="D72" s="33">
        <v>-282513.86</v>
      </c>
    </row>
    <row r="73" spans="1:4" x14ac:dyDescent="0.25">
      <c r="A73" s="4">
        <v>201308</v>
      </c>
      <c r="B73" s="3" t="s">
        <v>17</v>
      </c>
      <c r="C73" s="4">
        <v>0</v>
      </c>
      <c r="D73" s="33">
        <v>-131715.35</v>
      </c>
    </row>
    <row r="74" spans="1:4" x14ac:dyDescent="0.25">
      <c r="A74" s="7">
        <v>201309</v>
      </c>
      <c r="B74" s="8" t="s">
        <v>9</v>
      </c>
      <c r="C74" s="7">
        <v>0</v>
      </c>
      <c r="D74" s="75">
        <v>-2430216.25</v>
      </c>
    </row>
    <row r="75" spans="1:4" x14ac:dyDescent="0.25">
      <c r="A75" s="4">
        <v>201309</v>
      </c>
      <c r="B75" s="3" t="s">
        <v>10</v>
      </c>
      <c r="C75" s="4">
        <v>0</v>
      </c>
      <c r="D75" s="33">
        <v>-208289.39</v>
      </c>
    </row>
    <row r="76" spans="1:4" x14ac:dyDescent="0.25">
      <c r="A76" s="4">
        <v>201309</v>
      </c>
      <c r="B76" s="3" t="s">
        <v>11</v>
      </c>
      <c r="C76" s="4">
        <v>0</v>
      </c>
      <c r="D76" s="33">
        <v>-65100.89</v>
      </c>
    </row>
    <row r="77" spans="1:4" x14ac:dyDescent="0.25">
      <c r="A77" s="4">
        <v>201309</v>
      </c>
      <c r="B77" s="3" t="s">
        <v>12</v>
      </c>
      <c r="C77" s="4">
        <v>0</v>
      </c>
      <c r="D77" s="33">
        <v>-435373.03</v>
      </c>
    </row>
    <row r="78" spans="1:4" x14ac:dyDescent="0.25">
      <c r="A78" s="4">
        <v>201309</v>
      </c>
      <c r="B78" s="3" t="s">
        <v>13</v>
      </c>
      <c r="C78" s="4">
        <v>0</v>
      </c>
      <c r="D78" s="33">
        <v>-13402.29</v>
      </c>
    </row>
    <row r="79" spans="1:4" x14ac:dyDescent="0.25">
      <c r="A79" s="4">
        <v>201309</v>
      </c>
      <c r="B79" s="3" t="s">
        <v>14</v>
      </c>
      <c r="C79" s="4">
        <v>0</v>
      </c>
      <c r="D79" s="33">
        <v>-932495.58</v>
      </c>
    </row>
    <row r="80" spans="1:4" x14ac:dyDescent="0.25">
      <c r="A80" s="4">
        <v>201309</v>
      </c>
      <c r="B80" s="3" t="s">
        <v>15</v>
      </c>
      <c r="C80" s="4">
        <v>0</v>
      </c>
      <c r="D80" s="33">
        <v>-116866.1</v>
      </c>
    </row>
    <row r="81" spans="1:4" x14ac:dyDescent="0.25">
      <c r="A81" s="4">
        <v>201309</v>
      </c>
      <c r="B81" s="3" t="s">
        <v>16</v>
      </c>
      <c r="C81" s="4">
        <v>0</v>
      </c>
      <c r="D81" s="33">
        <v>-306476.17</v>
      </c>
    </row>
    <row r="82" spans="1:4" x14ac:dyDescent="0.25">
      <c r="A82" s="4">
        <v>201309</v>
      </c>
      <c r="B82" s="3" t="s">
        <v>17</v>
      </c>
      <c r="C82" s="4">
        <v>0</v>
      </c>
      <c r="D82" s="33">
        <v>-136974.25</v>
      </c>
    </row>
    <row r="83" spans="1:4" x14ac:dyDescent="0.25">
      <c r="A83" s="7">
        <v>201310</v>
      </c>
      <c r="B83" s="8" t="s">
        <v>9</v>
      </c>
      <c r="C83" s="7">
        <v>0</v>
      </c>
      <c r="D83" s="75">
        <v>-1689802.53</v>
      </c>
    </row>
    <row r="84" spans="1:4" x14ac:dyDescent="0.25">
      <c r="A84" s="4">
        <v>201310</v>
      </c>
      <c r="B84" s="3" t="s">
        <v>10</v>
      </c>
      <c r="C84" s="4">
        <v>0</v>
      </c>
      <c r="D84" s="33">
        <v>-203116.4</v>
      </c>
    </row>
    <row r="85" spans="1:4" x14ac:dyDescent="0.25">
      <c r="A85" s="4">
        <v>201310</v>
      </c>
      <c r="B85" s="3" t="s">
        <v>11</v>
      </c>
      <c r="C85" s="4">
        <v>0</v>
      </c>
      <c r="D85" s="33">
        <v>-125234.37</v>
      </c>
    </row>
    <row r="86" spans="1:4" x14ac:dyDescent="0.25">
      <c r="A86" s="4">
        <v>201310</v>
      </c>
      <c r="B86" s="3" t="s">
        <v>12</v>
      </c>
      <c r="C86" s="4">
        <v>0</v>
      </c>
      <c r="D86" s="33">
        <v>-366785.52</v>
      </c>
    </row>
    <row r="87" spans="1:4" x14ac:dyDescent="0.25">
      <c r="A87" s="4">
        <v>201310</v>
      </c>
      <c r="B87" s="3" t="s">
        <v>13</v>
      </c>
      <c r="C87" s="4">
        <v>0</v>
      </c>
      <c r="D87" s="33">
        <v>-12109.92</v>
      </c>
    </row>
    <row r="88" spans="1:4" x14ac:dyDescent="0.25">
      <c r="A88" s="4">
        <v>201310</v>
      </c>
      <c r="B88" s="3" t="s">
        <v>14</v>
      </c>
      <c r="C88" s="4">
        <v>0</v>
      </c>
      <c r="D88" s="33">
        <v>-816890.45</v>
      </c>
    </row>
    <row r="89" spans="1:4" x14ac:dyDescent="0.25">
      <c r="A89" s="4">
        <v>201310</v>
      </c>
      <c r="B89" s="3" t="s">
        <v>15</v>
      </c>
      <c r="C89" s="4">
        <v>0</v>
      </c>
      <c r="D89" s="33">
        <v>-108641.19</v>
      </c>
    </row>
    <row r="90" spans="1:4" x14ac:dyDescent="0.25">
      <c r="A90" s="4">
        <v>201310</v>
      </c>
      <c r="B90" s="3" t="s">
        <v>16</v>
      </c>
      <c r="C90" s="4">
        <v>0</v>
      </c>
      <c r="D90" s="33">
        <v>-277831.84000000003</v>
      </c>
    </row>
    <row r="91" spans="1:4" x14ac:dyDescent="0.25">
      <c r="A91" s="4">
        <v>201310</v>
      </c>
      <c r="B91" s="3" t="s">
        <v>17</v>
      </c>
      <c r="C91" s="4">
        <v>0</v>
      </c>
      <c r="D91" s="33">
        <v>-126426.86</v>
      </c>
    </row>
    <row r="92" spans="1:4" x14ac:dyDescent="0.25">
      <c r="A92" s="64">
        <v>201311</v>
      </c>
      <c r="B92" s="70" t="s">
        <v>9</v>
      </c>
      <c r="C92" s="64">
        <v>0</v>
      </c>
      <c r="D92" s="71">
        <v>-1609769.97</v>
      </c>
    </row>
    <row r="93" spans="1:4" x14ac:dyDescent="0.25">
      <c r="A93" s="68">
        <v>201311</v>
      </c>
      <c r="B93" s="69" t="s">
        <v>10</v>
      </c>
      <c r="C93" s="68">
        <v>0</v>
      </c>
      <c r="D93" s="60">
        <v>-184545.93</v>
      </c>
    </row>
    <row r="94" spans="1:4" x14ac:dyDescent="0.25">
      <c r="A94" s="68">
        <v>201311</v>
      </c>
      <c r="B94" s="69" t="s">
        <v>11</v>
      </c>
      <c r="C94" s="68">
        <v>0</v>
      </c>
      <c r="D94" s="60">
        <v>-119672.3</v>
      </c>
    </row>
    <row r="95" spans="1:4" x14ac:dyDescent="0.25">
      <c r="A95" s="68">
        <v>201311</v>
      </c>
      <c r="B95" s="69" t="s">
        <v>12</v>
      </c>
      <c r="C95" s="68">
        <v>0</v>
      </c>
      <c r="D95" s="60">
        <v>-334004.38</v>
      </c>
    </row>
    <row r="96" spans="1:4" x14ac:dyDescent="0.25">
      <c r="A96" s="68">
        <v>201311</v>
      </c>
      <c r="B96" s="69" t="s">
        <v>13</v>
      </c>
      <c r="C96" s="68">
        <v>0</v>
      </c>
      <c r="D96" s="60">
        <v>-14296.97</v>
      </c>
    </row>
    <row r="97" spans="1:268" x14ac:dyDescent="0.25">
      <c r="A97" s="68">
        <v>201311</v>
      </c>
      <c r="B97" s="69" t="s">
        <v>14</v>
      </c>
      <c r="C97" s="68">
        <v>0</v>
      </c>
      <c r="D97" s="60">
        <v>-737979.64</v>
      </c>
    </row>
    <row r="98" spans="1:268" x14ac:dyDescent="0.25">
      <c r="A98" s="68">
        <v>201311</v>
      </c>
      <c r="B98" s="69" t="s">
        <v>15</v>
      </c>
      <c r="C98" s="68">
        <v>0</v>
      </c>
      <c r="D98" s="60">
        <v>-102433.52</v>
      </c>
    </row>
    <row r="99" spans="1:268" x14ac:dyDescent="0.25">
      <c r="A99" s="68">
        <v>201311</v>
      </c>
      <c r="B99" s="69" t="s">
        <v>16</v>
      </c>
      <c r="C99" s="68">
        <v>0</v>
      </c>
      <c r="D99" s="60">
        <v>-245179.82</v>
      </c>
    </row>
    <row r="100" spans="1:268" x14ac:dyDescent="0.25">
      <c r="A100" s="68">
        <v>201311</v>
      </c>
      <c r="B100" s="69" t="s">
        <v>17</v>
      </c>
      <c r="C100" s="68">
        <v>0</v>
      </c>
      <c r="D100" s="60">
        <v>-122173.12</v>
      </c>
    </row>
    <row r="101" spans="1:268" x14ac:dyDescent="0.25">
      <c r="A101" s="64">
        <v>201312</v>
      </c>
      <c r="B101" s="70" t="s">
        <v>9</v>
      </c>
      <c r="C101" s="64">
        <v>0</v>
      </c>
      <c r="D101" s="71">
        <v>-2431206.77</v>
      </c>
    </row>
    <row r="102" spans="1:268" x14ac:dyDescent="0.25">
      <c r="A102" s="68">
        <v>201312</v>
      </c>
      <c r="B102" s="69" t="s">
        <v>10</v>
      </c>
      <c r="C102" s="68">
        <v>0</v>
      </c>
      <c r="D102" s="60">
        <v>-178571.68</v>
      </c>
    </row>
    <row r="103" spans="1:268" x14ac:dyDescent="0.25">
      <c r="A103" s="68">
        <v>201312</v>
      </c>
      <c r="B103" s="69" t="s">
        <v>11</v>
      </c>
      <c r="C103" s="68">
        <v>0</v>
      </c>
      <c r="D103" s="60">
        <v>-120204.87</v>
      </c>
    </row>
    <row r="104" spans="1:268" x14ac:dyDescent="0.25">
      <c r="A104" s="68">
        <v>201312</v>
      </c>
      <c r="B104" s="69" t="s">
        <v>12</v>
      </c>
      <c r="C104" s="68">
        <v>0</v>
      </c>
      <c r="D104" s="60">
        <v>-408491.19</v>
      </c>
    </row>
    <row r="105" spans="1:268" x14ac:dyDescent="0.25">
      <c r="A105" s="68">
        <v>201312</v>
      </c>
      <c r="B105" s="69" t="s">
        <v>13</v>
      </c>
      <c r="C105" s="68">
        <v>0</v>
      </c>
      <c r="D105" s="60">
        <v>-15252.3</v>
      </c>
    </row>
    <row r="106" spans="1:268" x14ac:dyDescent="0.25">
      <c r="A106" s="68">
        <v>201312</v>
      </c>
      <c r="B106" s="69" t="s">
        <v>14</v>
      </c>
      <c r="C106" s="68">
        <v>0</v>
      </c>
      <c r="D106" s="60">
        <v>-815499.93</v>
      </c>
    </row>
    <row r="107" spans="1:268" x14ac:dyDescent="0.25">
      <c r="A107" s="68">
        <v>201312</v>
      </c>
      <c r="B107" s="69" t="s">
        <v>15</v>
      </c>
      <c r="C107" s="68">
        <v>0</v>
      </c>
      <c r="D107" s="60">
        <v>-105508.18</v>
      </c>
    </row>
    <row r="108" spans="1:268" x14ac:dyDescent="0.25">
      <c r="A108" s="68">
        <v>201312</v>
      </c>
      <c r="B108" s="69" t="s">
        <v>16</v>
      </c>
      <c r="C108" s="68">
        <v>0</v>
      </c>
      <c r="D108" s="60">
        <v>-258994.4</v>
      </c>
    </row>
    <row r="109" spans="1:268" x14ac:dyDescent="0.25">
      <c r="A109" s="72">
        <v>201312</v>
      </c>
      <c r="B109" s="73" t="s">
        <v>17</v>
      </c>
      <c r="C109" s="72">
        <v>0</v>
      </c>
      <c r="D109" s="74">
        <v>-124342</v>
      </c>
    </row>
    <row r="110" spans="1:268" x14ac:dyDescent="0.25">
      <c r="A110" s="76">
        <v>201401</v>
      </c>
      <c r="B110" s="77" t="s">
        <v>9</v>
      </c>
      <c r="C110" s="76">
        <v>0</v>
      </c>
      <c r="D110" s="60">
        <v>-3044849.46</v>
      </c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</row>
    <row r="111" spans="1:268" x14ac:dyDescent="0.25">
      <c r="A111" s="76">
        <v>201401</v>
      </c>
      <c r="B111" s="77" t="s">
        <v>10</v>
      </c>
      <c r="C111" s="76">
        <v>0</v>
      </c>
      <c r="D111" s="60">
        <v>-179554.7</v>
      </c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</row>
    <row r="112" spans="1:268" x14ac:dyDescent="0.25">
      <c r="A112" s="76">
        <v>201401</v>
      </c>
      <c r="B112" s="77" t="s">
        <v>11</v>
      </c>
      <c r="C112" s="76">
        <v>0</v>
      </c>
      <c r="D112" s="60">
        <v>-103636.74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</row>
    <row r="113" spans="1:268" x14ac:dyDescent="0.25">
      <c r="A113" s="76">
        <v>201401</v>
      </c>
      <c r="B113" s="77" t="s">
        <v>12</v>
      </c>
      <c r="C113" s="76">
        <v>0</v>
      </c>
      <c r="D113" s="60">
        <v>-464169.42</v>
      </c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</row>
    <row r="114" spans="1:268" x14ac:dyDescent="0.25">
      <c r="A114" s="76">
        <v>201401</v>
      </c>
      <c r="B114" s="77" t="s">
        <v>13</v>
      </c>
      <c r="C114" s="76">
        <v>0</v>
      </c>
      <c r="D114" s="60">
        <v>-15670.07</v>
      </c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</row>
    <row r="115" spans="1:268" x14ac:dyDescent="0.25">
      <c r="A115" s="76">
        <v>201401</v>
      </c>
      <c r="B115" s="77" t="s">
        <v>14</v>
      </c>
      <c r="C115" s="76">
        <v>0</v>
      </c>
      <c r="D115" s="60">
        <v>-880084.55</v>
      </c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</row>
    <row r="116" spans="1:268" x14ac:dyDescent="0.25">
      <c r="A116" s="76">
        <v>201401</v>
      </c>
      <c r="B116" s="77" t="s">
        <v>15</v>
      </c>
      <c r="C116" s="76">
        <v>0</v>
      </c>
      <c r="D116" s="60">
        <v>-100420.18</v>
      </c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</row>
    <row r="117" spans="1:268" x14ac:dyDescent="0.25">
      <c r="A117" s="76">
        <v>201401</v>
      </c>
      <c r="B117" s="77" t="s">
        <v>16</v>
      </c>
      <c r="C117" s="76">
        <v>0</v>
      </c>
      <c r="D117" s="60">
        <v>-266843.65999999997</v>
      </c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</row>
    <row r="118" spans="1:268" x14ac:dyDescent="0.25">
      <c r="A118" s="76">
        <v>201401</v>
      </c>
      <c r="B118" s="77" t="s">
        <v>17</v>
      </c>
      <c r="C118" s="76">
        <v>0</v>
      </c>
      <c r="D118" s="60">
        <v>-120212.2</v>
      </c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</row>
    <row r="119" spans="1:268" x14ac:dyDescent="0.25">
      <c r="A119" s="64">
        <v>201402</v>
      </c>
      <c r="B119" s="70" t="s">
        <v>9</v>
      </c>
      <c r="C119" s="64">
        <v>0</v>
      </c>
      <c r="D119" s="71">
        <v>-2230405.09</v>
      </c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</row>
    <row r="120" spans="1:268" x14ac:dyDescent="0.25">
      <c r="A120" s="76">
        <v>201402</v>
      </c>
      <c r="B120" s="77" t="s">
        <v>10</v>
      </c>
      <c r="C120" s="76">
        <v>0</v>
      </c>
      <c r="D120" s="60">
        <v>-117060.1</v>
      </c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</row>
    <row r="121" spans="1:268" x14ac:dyDescent="0.25">
      <c r="A121" s="76">
        <v>201402</v>
      </c>
      <c r="B121" s="77" t="s">
        <v>11</v>
      </c>
      <c r="C121" s="76">
        <v>0</v>
      </c>
      <c r="D121" s="60">
        <v>-39041.550000000003</v>
      </c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</row>
    <row r="122" spans="1:268" x14ac:dyDescent="0.25">
      <c r="A122" s="76">
        <v>201402</v>
      </c>
      <c r="B122" s="77" t="s">
        <v>12</v>
      </c>
      <c r="C122" s="76">
        <v>0</v>
      </c>
      <c r="D122" s="60">
        <v>-301822.38</v>
      </c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</row>
    <row r="123" spans="1:268" x14ac:dyDescent="0.25">
      <c r="A123" s="76">
        <v>201402</v>
      </c>
      <c r="B123" s="77" t="s">
        <v>13</v>
      </c>
      <c r="C123" s="76">
        <v>0</v>
      </c>
      <c r="D123" s="60">
        <v>-10131.26</v>
      </c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</row>
    <row r="124" spans="1:268" x14ac:dyDescent="0.25">
      <c r="A124" s="76">
        <v>201402</v>
      </c>
      <c r="B124" s="77" t="s">
        <v>14</v>
      </c>
      <c r="C124" s="76">
        <v>0</v>
      </c>
      <c r="D124" s="60">
        <v>-569104.56000000006</v>
      </c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</row>
    <row r="125" spans="1:268" x14ac:dyDescent="0.25">
      <c r="A125" s="76">
        <v>201402</v>
      </c>
      <c r="B125" s="77" t="s">
        <v>15</v>
      </c>
      <c r="C125" s="76">
        <v>0</v>
      </c>
      <c r="D125" s="60">
        <v>-69121.09</v>
      </c>
    </row>
    <row r="126" spans="1:268" x14ac:dyDescent="0.25">
      <c r="A126" s="76">
        <v>201402</v>
      </c>
      <c r="B126" s="77" t="s">
        <v>16</v>
      </c>
      <c r="C126" s="76">
        <v>0</v>
      </c>
      <c r="D126" s="60">
        <v>-192949.08</v>
      </c>
    </row>
    <row r="127" spans="1:268" x14ac:dyDescent="0.25">
      <c r="A127" s="76">
        <v>201402</v>
      </c>
      <c r="B127" s="77" t="s">
        <v>17</v>
      </c>
      <c r="C127" s="76">
        <v>0</v>
      </c>
      <c r="D127" s="60">
        <v>-88424.09</v>
      </c>
    </row>
    <row r="128" spans="1:268" x14ac:dyDescent="0.25">
      <c r="A128" s="64">
        <v>201403</v>
      </c>
      <c r="B128" s="70" t="s">
        <v>9</v>
      </c>
      <c r="C128" s="64">
        <v>0</v>
      </c>
      <c r="D128" s="71">
        <v>-1862851.87</v>
      </c>
    </row>
    <row r="129" spans="1:4" x14ac:dyDescent="0.25">
      <c r="A129" s="76">
        <v>201403</v>
      </c>
      <c r="B129" s="77" t="s">
        <v>10</v>
      </c>
      <c r="C129" s="76">
        <v>0</v>
      </c>
      <c r="D129" s="60">
        <v>-82401.23</v>
      </c>
    </row>
    <row r="130" spans="1:4" x14ac:dyDescent="0.25">
      <c r="A130" s="76">
        <v>201403</v>
      </c>
      <c r="B130" s="77" t="s">
        <v>11</v>
      </c>
      <c r="C130" s="76">
        <v>0</v>
      </c>
      <c r="D130" s="60">
        <v>-33530.449999999997</v>
      </c>
    </row>
    <row r="131" spans="1:4" x14ac:dyDescent="0.25">
      <c r="A131" s="76">
        <v>201403</v>
      </c>
      <c r="B131" s="77" t="s">
        <v>12</v>
      </c>
      <c r="C131" s="76">
        <v>0</v>
      </c>
      <c r="D131" s="60">
        <v>-269728.88</v>
      </c>
    </row>
    <row r="132" spans="1:4" x14ac:dyDescent="0.25">
      <c r="A132" s="76">
        <v>201403</v>
      </c>
      <c r="B132" s="77" t="s">
        <v>13</v>
      </c>
      <c r="C132" s="76">
        <v>0</v>
      </c>
      <c r="D132" s="60">
        <v>-9319.0300000000007</v>
      </c>
    </row>
    <row r="133" spans="1:4" x14ac:dyDescent="0.25">
      <c r="A133" s="76">
        <v>201403</v>
      </c>
      <c r="B133" s="77" t="s">
        <v>14</v>
      </c>
      <c r="C133" s="76">
        <v>0</v>
      </c>
      <c r="D133" s="60">
        <v>-528116.22</v>
      </c>
    </row>
    <row r="134" spans="1:4" x14ac:dyDescent="0.25">
      <c r="A134" s="76">
        <v>201403</v>
      </c>
      <c r="B134" s="77" t="s">
        <v>15</v>
      </c>
      <c r="C134" s="76">
        <v>0</v>
      </c>
      <c r="D134" s="60">
        <v>-68059.899999999994</v>
      </c>
    </row>
    <row r="135" spans="1:4" x14ac:dyDescent="0.25">
      <c r="A135" s="76">
        <v>201403</v>
      </c>
      <c r="B135" s="77" t="s">
        <v>16</v>
      </c>
      <c r="C135" s="76">
        <v>0</v>
      </c>
      <c r="D135" s="60">
        <v>-171244.06</v>
      </c>
    </row>
    <row r="136" spans="1:4" x14ac:dyDescent="0.25">
      <c r="A136" s="76">
        <v>201403</v>
      </c>
      <c r="B136" s="77" t="s">
        <v>17</v>
      </c>
      <c r="C136" s="76">
        <v>0</v>
      </c>
      <c r="D136" s="60">
        <v>-85725.45</v>
      </c>
    </row>
    <row r="137" spans="1:4" x14ac:dyDescent="0.25">
      <c r="A137" s="64">
        <v>201404</v>
      </c>
      <c r="B137" s="70" t="s">
        <v>9</v>
      </c>
      <c r="C137" s="64">
        <v>0</v>
      </c>
      <c r="D137" s="71">
        <v>-1338973.0900000001</v>
      </c>
    </row>
    <row r="138" spans="1:4" x14ac:dyDescent="0.25">
      <c r="A138" s="76">
        <v>201404</v>
      </c>
      <c r="B138" s="77" t="s">
        <v>10</v>
      </c>
      <c r="C138" s="76">
        <v>0</v>
      </c>
      <c r="D138" s="60">
        <v>-84704.02</v>
      </c>
    </row>
    <row r="139" spans="1:4" x14ac:dyDescent="0.25">
      <c r="A139" s="76">
        <v>201404</v>
      </c>
      <c r="B139" s="77" t="s">
        <v>11</v>
      </c>
      <c r="C139" s="76">
        <v>0</v>
      </c>
      <c r="D139" s="60">
        <v>-32869.93</v>
      </c>
    </row>
    <row r="140" spans="1:4" x14ac:dyDescent="0.25">
      <c r="A140" s="76">
        <v>201404</v>
      </c>
      <c r="B140" s="77" t="s">
        <v>12</v>
      </c>
      <c r="C140" s="76">
        <v>0</v>
      </c>
      <c r="D140" s="60">
        <v>-228789.54</v>
      </c>
    </row>
    <row r="141" spans="1:4" x14ac:dyDescent="0.25">
      <c r="A141" s="76">
        <v>201404</v>
      </c>
      <c r="B141" s="77" t="s">
        <v>13</v>
      </c>
      <c r="C141" s="76">
        <v>0</v>
      </c>
      <c r="D141" s="60">
        <v>-7806.5</v>
      </c>
    </row>
    <row r="142" spans="1:4" x14ac:dyDescent="0.25">
      <c r="A142" s="76">
        <v>201404</v>
      </c>
      <c r="B142" s="77" t="s">
        <v>14</v>
      </c>
      <c r="C142" s="76">
        <v>0</v>
      </c>
      <c r="D142" s="60">
        <v>-488415.06</v>
      </c>
    </row>
    <row r="143" spans="1:4" x14ac:dyDescent="0.25">
      <c r="A143" s="76">
        <v>201404</v>
      </c>
      <c r="B143" s="77" t="s">
        <v>15</v>
      </c>
      <c r="C143" s="76">
        <v>0</v>
      </c>
      <c r="D143" s="60">
        <v>-65121.86</v>
      </c>
    </row>
    <row r="144" spans="1:4" x14ac:dyDescent="0.25">
      <c r="A144" s="76">
        <v>201404</v>
      </c>
      <c r="B144" s="77" t="s">
        <v>16</v>
      </c>
      <c r="C144" s="76">
        <v>0</v>
      </c>
      <c r="D144" s="60">
        <v>-167929.88</v>
      </c>
    </row>
    <row r="145" spans="1:4" x14ac:dyDescent="0.25">
      <c r="A145" s="76">
        <v>201404</v>
      </c>
      <c r="B145" s="77" t="s">
        <v>17</v>
      </c>
      <c r="C145" s="76">
        <v>0</v>
      </c>
      <c r="D145" s="60">
        <v>-83305.87</v>
      </c>
    </row>
    <row r="146" spans="1:4" x14ac:dyDescent="0.25">
      <c r="A146" s="64">
        <v>201405</v>
      </c>
      <c r="B146" s="70" t="s">
        <v>9</v>
      </c>
      <c r="C146" s="64">
        <v>0</v>
      </c>
      <c r="D146" s="71">
        <v>-1144195.04</v>
      </c>
    </row>
    <row r="147" spans="1:4" x14ac:dyDescent="0.25">
      <c r="A147" s="76">
        <v>201405</v>
      </c>
      <c r="B147" s="77" t="s">
        <v>10</v>
      </c>
      <c r="C147" s="76">
        <v>0</v>
      </c>
      <c r="D147" s="60">
        <v>-88188.03</v>
      </c>
    </row>
    <row r="148" spans="1:4" x14ac:dyDescent="0.25">
      <c r="A148" s="76">
        <v>201405</v>
      </c>
      <c r="B148" s="77" t="s">
        <v>11</v>
      </c>
      <c r="C148" s="76">
        <v>0</v>
      </c>
      <c r="D148" s="60">
        <v>-28981.09</v>
      </c>
    </row>
    <row r="149" spans="1:4" x14ac:dyDescent="0.25">
      <c r="A149" s="76">
        <v>201405</v>
      </c>
      <c r="B149" s="77" t="s">
        <v>12</v>
      </c>
      <c r="C149" s="76">
        <v>0</v>
      </c>
      <c r="D149" s="60">
        <v>-218454.28</v>
      </c>
    </row>
    <row r="150" spans="1:4" x14ac:dyDescent="0.25">
      <c r="A150" s="76">
        <v>201405</v>
      </c>
      <c r="B150" s="77" t="s">
        <v>13</v>
      </c>
      <c r="C150" s="76">
        <v>0</v>
      </c>
      <c r="D150" s="60">
        <v>-7003.05</v>
      </c>
    </row>
    <row r="151" spans="1:4" x14ac:dyDescent="0.25">
      <c r="A151" s="76">
        <v>201405</v>
      </c>
      <c r="B151" s="77" t="s">
        <v>14</v>
      </c>
      <c r="C151" s="76">
        <v>0</v>
      </c>
      <c r="D151" s="60">
        <v>-502508.51</v>
      </c>
    </row>
    <row r="152" spans="1:4" x14ac:dyDescent="0.25">
      <c r="A152" s="76">
        <v>201405</v>
      </c>
      <c r="B152" s="77" t="s">
        <v>15</v>
      </c>
      <c r="C152" s="76">
        <v>0</v>
      </c>
      <c r="D152" s="60">
        <v>-64587.54</v>
      </c>
    </row>
    <row r="153" spans="1:4" x14ac:dyDescent="0.25">
      <c r="A153" s="76">
        <v>201405</v>
      </c>
      <c r="B153" s="77" t="s">
        <v>16</v>
      </c>
      <c r="C153" s="76">
        <v>0</v>
      </c>
      <c r="D153" s="60">
        <v>-162112.1</v>
      </c>
    </row>
    <row r="154" spans="1:4" x14ac:dyDescent="0.25">
      <c r="A154" s="76">
        <v>201405</v>
      </c>
      <c r="B154" s="77" t="s">
        <v>17</v>
      </c>
      <c r="C154" s="76">
        <v>0</v>
      </c>
      <c r="D154" s="60">
        <v>-83843.55</v>
      </c>
    </row>
    <row r="155" spans="1:4" x14ac:dyDescent="0.25">
      <c r="A155" s="64">
        <v>201406</v>
      </c>
      <c r="B155" s="70" t="s">
        <v>9</v>
      </c>
      <c r="C155" s="64">
        <v>0</v>
      </c>
      <c r="D155" s="71">
        <v>-1490607.79</v>
      </c>
    </row>
    <row r="156" spans="1:4" x14ac:dyDescent="0.25">
      <c r="A156" s="76">
        <v>201406</v>
      </c>
      <c r="B156" s="77" t="s">
        <v>10</v>
      </c>
      <c r="C156" s="76">
        <v>0</v>
      </c>
      <c r="D156" s="60">
        <v>-97104.4</v>
      </c>
    </row>
    <row r="157" spans="1:4" x14ac:dyDescent="0.25">
      <c r="A157" s="76">
        <v>201406</v>
      </c>
      <c r="B157" s="77" t="s">
        <v>11</v>
      </c>
      <c r="C157" s="76">
        <v>0</v>
      </c>
      <c r="D157" s="60">
        <v>-30200.91</v>
      </c>
    </row>
    <row r="158" spans="1:4" x14ac:dyDescent="0.25">
      <c r="A158" s="76">
        <v>201406</v>
      </c>
      <c r="B158" s="77" t="s">
        <v>12</v>
      </c>
      <c r="C158" s="76">
        <v>0</v>
      </c>
      <c r="D158" s="60">
        <v>-250145.7</v>
      </c>
    </row>
    <row r="159" spans="1:4" x14ac:dyDescent="0.25">
      <c r="A159" s="76">
        <v>201406</v>
      </c>
      <c r="B159" s="77" t="s">
        <v>13</v>
      </c>
      <c r="C159" s="76">
        <v>0</v>
      </c>
      <c r="D159" s="60">
        <v>-7428.73</v>
      </c>
    </row>
    <row r="160" spans="1:4" x14ac:dyDescent="0.25">
      <c r="A160" s="76">
        <v>201406</v>
      </c>
      <c r="B160" s="77" t="s">
        <v>14</v>
      </c>
      <c r="C160" s="76">
        <v>0</v>
      </c>
      <c r="D160" s="60">
        <v>-564262.80000000005</v>
      </c>
    </row>
    <row r="161" spans="1:4" x14ac:dyDescent="0.25">
      <c r="A161" s="76">
        <v>201406</v>
      </c>
      <c r="B161" s="77" t="s">
        <v>15</v>
      </c>
      <c r="C161" s="76">
        <v>0</v>
      </c>
      <c r="D161" s="60">
        <v>-70370.789999999994</v>
      </c>
    </row>
    <row r="162" spans="1:4" x14ac:dyDescent="0.25">
      <c r="A162" s="76">
        <v>201406</v>
      </c>
      <c r="B162" s="77" t="s">
        <v>16</v>
      </c>
      <c r="C162" s="76">
        <v>0</v>
      </c>
      <c r="D162" s="60">
        <v>-181520.08</v>
      </c>
    </row>
    <row r="163" spans="1:4" x14ac:dyDescent="0.25">
      <c r="A163" s="76">
        <v>201406</v>
      </c>
      <c r="B163" s="77" t="s">
        <v>17</v>
      </c>
      <c r="C163" s="76">
        <v>0</v>
      </c>
      <c r="D163" s="60">
        <v>-88763.199999999997</v>
      </c>
    </row>
    <row r="164" spans="1:4" x14ac:dyDescent="0.25">
      <c r="A164" s="64">
        <v>201407</v>
      </c>
      <c r="B164" s="70" t="s">
        <v>9</v>
      </c>
      <c r="C164" s="64">
        <v>0</v>
      </c>
      <c r="D164" s="71">
        <v>-1806740.8</v>
      </c>
    </row>
    <row r="165" spans="1:4" x14ac:dyDescent="0.25">
      <c r="A165" s="76">
        <v>201407</v>
      </c>
      <c r="B165" s="77" t="s">
        <v>10</v>
      </c>
      <c r="C165" s="76">
        <v>0</v>
      </c>
      <c r="D165" s="60">
        <v>-104675.76</v>
      </c>
    </row>
    <row r="166" spans="1:4" x14ac:dyDescent="0.25">
      <c r="A166" s="76">
        <v>201407</v>
      </c>
      <c r="B166" s="77" t="s">
        <v>11</v>
      </c>
      <c r="C166" s="76">
        <v>0</v>
      </c>
      <c r="D166" s="60">
        <v>-32981.08</v>
      </c>
    </row>
    <row r="167" spans="1:4" x14ac:dyDescent="0.25">
      <c r="A167" s="76">
        <v>201407</v>
      </c>
      <c r="B167" s="77" t="s">
        <v>12</v>
      </c>
      <c r="C167" s="76">
        <v>0</v>
      </c>
      <c r="D167" s="60">
        <v>-278900.46000000002</v>
      </c>
    </row>
    <row r="168" spans="1:4" x14ac:dyDescent="0.25">
      <c r="A168" s="76">
        <v>201407</v>
      </c>
      <c r="B168" s="77" t="s">
        <v>13</v>
      </c>
      <c r="C168" s="76">
        <v>0</v>
      </c>
      <c r="D168" s="60">
        <v>-8515.56</v>
      </c>
    </row>
    <row r="169" spans="1:4" x14ac:dyDescent="0.25">
      <c r="A169" s="76">
        <v>201407</v>
      </c>
      <c r="B169" s="77" t="s">
        <v>14</v>
      </c>
      <c r="C169" s="76">
        <v>0</v>
      </c>
      <c r="D169" s="60">
        <v>-600047.80000000005</v>
      </c>
    </row>
    <row r="170" spans="1:4" x14ac:dyDescent="0.25">
      <c r="A170" s="76">
        <v>201407</v>
      </c>
      <c r="B170" s="77" t="s">
        <v>15</v>
      </c>
      <c r="C170" s="76">
        <v>0</v>
      </c>
      <c r="D170" s="60">
        <v>-74629.009999999995</v>
      </c>
    </row>
    <row r="171" spans="1:4" x14ac:dyDescent="0.25">
      <c r="A171" s="76">
        <v>201407</v>
      </c>
      <c r="B171" s="77" t="s">
        <v>16</v>
      </c>
      <c r="C171" s="76">
        <v>0</v>
      </c>
      <c r="D171" s="60">
        <v>-194651.79</v>
      </c>
    </row>
    <row r="172" spans="1:4" x14ac:dyDescent="0.25">
      <c r="A172" s="76">
        <v>201407</v>
      </c>
      <c r="B172" s="77" t="s">
        <v>17</v>
      </c>
      <c r="C172" s="76">
        <v>0</v>
      </c>
      <c r="D172" s="60">
        <v>-88701.78</v>
      </c>
    </row>
    <row r="173" spans="1:4" x14ac:dyDescent="0.25">
      <c r="A173" s="64">
        <v>201408</v>
      </c>
      <c r="B173" s="70" t="s">
        <v>9</v>
      </c>
      <c r="C173" s="64">
        <v>0</v>
      </c>
      <c r="D173" s="71">
        <v>-1665154.39</v>
      </c>
    </row>
    <row r="174" spans="1:4" x14ac:dyDescent="0.25">
      <c r="A174" s="76">
        <v>201408</v>
      </c>
      <c r="B174" s="77" t="s">
        <v>10</v>
      </c>
      <c r="C174" s="76">
        <v>0</v>
      </c>
      <c r="D174" s="60">
        <v>-101536.11</v>
      </c>
    </row>
    <row r="175" spans="1:4" x14ac:dyDescent="0.25">
      <c r="A175" s="76">
        <v>201408</v>
      </c>
      <c r="B175" s="77" t="s">
        <v>11</v>
      </c>
      <c r="C175" s="76">
        <v>0</v>
      </c>
      <c r="D175" s="60">
        <v>-34194.01</v>
      </c>
    </row>
    <row r="176" spans="1:4" x14ac:dyDescent="0.25">
      <c r="A176" s="76">
        <v>201408</v>
      </c>
      <c r="B176" s="77" t="s">
        <v>12</v>
      </c>
      <c r="C176" s="76">
        <v>0</v>
      </c>
      <c r="D176" s="60">
        <v>-263945.84000000003</v>
      </c>
    </row>
    <row r="177" spans="1:4" x14ac:dyDescent="0.25">
      <c r="A177" s="76">
        <v>201408</v>
      </c>
      <c r="B177" s="77" t="s">
        <v>13</v>
      </c>
      <c r="C177" s="76">
        <v>0</v>
      </c>
      <c r="D177" s="60">
        <v>-8322.6299999999992</v>
      </c>
    </row>
    <row r="178" spans="1:4" x14ac:dyDescent="0.25">
      <c r="A178" s="76">
        <v>201408</v>
      </c>
      <c r="B178" s="77" t="s">
        <v>14</v>
      </c>
      <c r="C178" s="76">
        <v>0</v>
      </c>
      <c r="D178" s="60">
        <v>-576053.74</v>
      </c>
    </row>
    <row r="179" spans="1:4" x14ac:dyDescent="0.25">
      <c r="A179" s="76">
        <v>201408</v>
      </c>
      <c r="B179" s="77" t="s">
        <v>15</v>
      </c>
      <c r="C179" s="76">
        <v>0</v>
      </c>
      <c r="D179" s="60">
        <v>-74033.710000000006</v>
      </c>
    </row>
    <row r="180" spans="1:4" x14ac:dyDescent="0.25">
      <c r="A180" s="76">
        <v>201408</v>
      </c>
      <c r="B180" s="77" t="s">
        <v>16</v>
      </c>
      <c r="C180" s="76">
        <v>0</v>
      </c>
      <c r="D180" s="60">
        <v>-196687.96</v>
      </c>
    </row>
    <row r="181" spans="1:4" x14ac:dyDescent="0.25">
      <c r="A181" s="76">
        <v>201408</v>
      </c>
      <c r="B181" s="77" t="s">
        <v>17</v>
      </c>
      <c r="C181" s="76">
        <v>0</v>
      </c>
      <c r="D181" s="60">
        <v>-90282.63</v>
      </c>
    </row>
    <row r="182" spans="1:4" x14ac:dyDescent="0.25">
      <c r="A182" s="64">
        <v>201409</v>
      </c>
      <c r="B182" s="70" t="s">
        <v>9</v>
      </c>
      <c r="C182" s="64">
        <v>0</v>
      </c>
      <c r="D182" s="71">
        <v>-1778880.4</v>
      </c>
    </row>
    <row r="183" spans="1:4" x14ac:dyDescent="0.25">
      <c r="A183" s="76">
        <v>201409</v>
      </c>
      <c r="B183" s="77" t="s">
        <v>10</v>
      </c>
      <c r="C183" s="76">
        <v>0</v>
      </c>
      <c r="D183" s="60">
        <v>-105291.92</v>
      </c>
    </row>
    <row r="184" spans="1:4" x14ac:dyDescent="0.25">
      <c r="A184" s="76">
        <v>201409</v>
      </c>
      <c r="B184" s="77" t="s">
        <v>11</v>
      </c>
      <c r="C184" s="76">
        <v>0</v>
      </c>
      <c r="D184" s="60">
        <v>-37183.879999999997</v>
      </c>
    </row>
    <row r="185" spans="1:4" x14ac:dyDescent="0.25">
      <c r="A185" s="76">
        <v>201409</v>
      </c>
      <c r="B185" s="77" t="s">
        <v>12</v>
      </c>
      <c r="C185" s="76">
        <v>0</v>
      </c>
      <c r="D185" s="60">
        <v>-278212.71999999997</v>
      </c>
    </row>
    <row r="186" spans="1:4" x14ac:dyDescent="0.25">
      <c r="A186" s="76">
        <v>201409</v>
      </c>
      <c r="B186" s="77" t="s">
        <v>13</v>
      </c>
      <c r="C186" s="76">
        <v>0</v>
      </c>
      <c r="D186" s="60">
        <v>-8452.48</v>
      </c>
    </row>
    <row r="187" spans="1:4" x14ac:dyDescent="0.25">
      <c r="A187" s="76">
        <v>201409</v>
      </c>
      <c r="B187" s="77" t="s">
        <v>14</v>
      </c>
      <c r="C187" s="76">
        <v>0</v>
      </c>
      <c r="D187" s="60">
        <v>-619215.72</v>
      </c>
    </row>
    <row r="188" spans="1:4" x14ac:dyDescent="0.25">
      <c r="A188" s="76">
        <v>201409</v>
      </c>
      <c r="B188" s="77" t="s">
        <v>15</v>
      </c>
      <c r="C188" s="76">
        <v>0</v>
      </c>
      <c r="D188" s="60">
        <v>-76123.570000000007</v>
      </c>
    </row>
    <row r="189" spans="1:4" x14ac:dyDescent="0.25">
      <c r="A189" s="76">
        <v>201409</v>
      </c>
      <c r="B189" s="77" t="s">
        <v>16</v>
      </c>
      <c r="C189" s="76">
        <v>0</v>
      </c>
      <c r="D189" s="60">
        <v>-194987.19</v>
      </c>
    </row>
    <row r="190" spans="1:4" x14ac:dyDescent="0.25">
      <c r="A190" s="72">
        <v>201409</v>
      </c>
      <c r="B190" s="73" t="s">
        <v>17</v>
      </c>
      <c r="C190" s="72">
        <v>0</v>
      </c>
      <c r="D190" s="74">
        <v>-90351.46</v>
      </c>
    </row>
    <row r="191" spans="1:4" x14ac:dyDescent="0.25">
      <c r="A191" s="102">
        <v>201410</v>
      </c>
      <c r="B191" s="103" t="s">
        <v>9</v>
      </c>
      <c r="C191" s="102">
        <v>0</v>
      </c>
      <c r="D191" s="125">
        <v>-1136699.8999999999</v>
      </c>
    </row>
    <row r="192" spans="1:4" x14ac:dyDescent="0.25">
      <c r="A192" s="102">
        <v>201410</v>
      </c>
      <c r="B192" s="103" t="s">
        <v>10</v>
      </c>
      <c r="C192" s="102">
        <v>0</v>
      </c>
      <c r="D192" s="125">
        <v>-97384.54</v>
      </c>
    </row>
    <row r="193" spans="1:4" x14ac:dyDescent="0.25">
      <c r="A193" s="102">
        <v>201410</v>
      </c>
      <c r="B193" s="103" t="s">
        <v>11</v>
      </c>
      <c r="C193" s="102">
        <v>0</v>
      </c>
      <c r="D193" s="125">
        <v>-35430.239999999998</v>
      </c>
    </row>
    <row r="194" spans="1:4" x14ac:dyDescent="0.25">
      <c r="A194" s="102">
        <v>201410</v>
      </c>
      <c r="B194" s="103" t="s">
        <v>12</v>
      </c>
      <c r="C194" s="102">
        <v>0</v>
      </c>
      <c r="D194" s="125">
        <v>-221688.79</v>
      </c>
    </row>
    <row r="195" spans="1:4" x14ac:dyDescent="0.25">
      <c r="A195" s="102">
        <v>201410</v>
      </c>
      <c r="B195" s="103" t="s">
        <v>13</v>
      </c>
      <c r="C195" s="102">
        <v>0</v>
      </c>
      <c r="D195" s="125">
        <v>-7471.92</v>
      </c>
    </row>
    <row r="196" spans="1:4" x14ac:dyDescent="0.25">
      <c r="A196" s="102">
        <v>201410</v>
      </c>
      <c r="B196" s="103" t="s">
        <v>14</v>
      </c>
      <c r="C196" s="102">
        <v>0</v>
      </c>
      <c r="D196" s="125">
        <v>-522322.22</v>
      </c>
    </row>
    <row r="197" spans="1:4" x14ac:dyDescent="0.25">
      <c r="A197" s="102">
        <v>201410</v>
      </c>
      <c r="B197" s="103" t="s">
        <v>15</v>
      </c>
      <c r="C197" s="102">
        <v>0</v>
      </c>
      <c r="D197" s="125">
        <v>-67667.81</v>
      </c>
    </row>
    <row r="198" spans="1:4" x14ac:dyDescent="0.25">
      <c r="A198" s="102">
        <v>201410</v>
      </c>
      <c r="B198" s="103" t="s">
        <v>16</v>
      </c>
      <c r="C198" s="102">
        <v>0</v>
      </c>
      <c r="D198" s="125">
        <v>-183238.96</v>
      </c>
    </row>
    <row r="199" spans="1:4" x14ac:dyDescent="0.25">
      <c r="A199" s="102">
        <v>201410</v>
      </c>
      <c r="B199" s="103" t="s">
        <v>17</v>
      </c>
      <c r="C199" s="102">
        <v>0</v>
      </c>
      <c r="D199" s="125">
        <v>-85254.720000000001</v>
      </c>
    </row>
    <row r="200" spans="1:4" x14ac:dyDescent="0.25">
      <c r="A200" s="135">
        <v>201411</v>
      </c>
      <c r="B200" s="136" t="s">
        <v>9</v>
      </c>
      <c r="C200" s="135">
        <v>0</v>
      </c>
      <c r="D200" s="137">
        <v>-1229932.0900000001</v>
      </c>
    </row>
    <row r="201" spans="1:4" x14ac:dyDescent="0.25">
      <c r="A201" s="133">
        <v>201411</v>
      </c>
      <c r="B201" s="134" t="s">
        <v>10</v>
      </c>
      <c r="C201" s="133">
        <v>0</v>
      </c>
      <c r="D201" s="138">
        <v>-91255.19</v>
      </c>
    </row>
    <row r="202" spans="1:4" x14ac:dyDescent="0.25">
      <c r="A202" s="133">
        <v>201411</v>
      </c>
      <c r="B202" s="134" t="s">
        <v>11</v>
      </c>
      <c r="C202" s="133">
        <v>0</v>
      </c>
      <c r="D202" s="138">
        <v>-36766.81</v>
      </c>
    </row>
    <row r="203" spans="1:4" x14ac:dyDescent="0.25">
      <c r="A203" s="133">
        <v>201411</v>
      </c>
      <c r="B203" s="134" t="s">
        <v>12</v>
      </c>
      <c r="C203" s="133">
        <v>0</v>
      </c>
      <c r="D203" s="138">
        <v>-218632.95999999999</v>
      </c>
    </row>
    <row r="204" spans="1:4" x14ac:dyDescent="0.25">
      <c r="A204" s="133">
        <v>201411</v>
      </c>
      <c r="B204" s="134" t="s">
        <v>13</v>
      </c>
      <c r="C204" s="133">
        <v>0</v>
      </c>
      <c r="D204" s="138">
        <v>-9318.2099999999991</v>
      </c>
    </row>
    <row r="205" spans="1:4" x14ac:dyDescent="0.25">
      <c r="A205" s="133">
        <v>201411</v>
      </c>
      <c r="B205" s="134" t="s">
        <v>14</v>
      </c>
      <c r="C205" s="133">
        <v>0</v>
      </c>
      <c r="D205" s="138">
        <v>-494511.82</v>
      </c>
    </row>
    <row r="206" spans="1:4" x14ac:dyDescent="0.25">
      <c r="A206" s="133">
        <v>201411</v>
      </c>
      <c r="B206" s="134" t="s">
        <v>15</v>
      </c>
      <c r="C206" s="133">
        <v>0</v>
      </c>
      <c r="D206" s="138">
        <v>-67925.89</v>
      </c>
    </row>
    <row r="207" spans="1:4" x14ac:dyDescent="0.25">
      <c r="A207" s="133">
        <v>201411</v>
      </c>
      <c r="B207" s="134" t="s">
        <v>16</v>
      </c>
      <c r="C207" s="133">
        <v>0</v>
      </c>
      <c r="D207" s="138">
        <v>-172978.66</v>
      </c>
    </row>
    <row r="208" spans="1:4" x14ac:dyDescent="0.25">
      <c r="A208" s="133">
        <v>201411</v>
      </c>
      <c r="B208" s="134" t="s">
        <v>17</v>
      </c>
      <c r="C208" s="133">
        <v>0</v>
      </c>
      <c r="D208" s="138">
        <v>-83691.42</v>
      </c>
    </row>
    <row r="209" spans="1:4" x14ac:dyDescent="0.25">
      <c r="A209" s="135">
        <v>201412</v>
      </c>
      <c r="B209" s="136" t="s">
        <v>9</v>
      </c>
      <c r="C209" s="135">
        <v>0</v>
      </c>
      <c r="D209" s="137">
        <v>-1851286.59</v>
      </c>
    </row>
    <row r="210" spans="1:4" x14ac:dyDescent="0.25">
      <c r="A210" s="133">
        <v>201412</v>
      </c>
      <c r="B210" s="134" t="s">
        <v>10</v>
      </c>
      <c r="C210" s="133">
        <v>0</v>
      </c>
      <c r="D210" s="138">
        <v>-81224.800000000003</v>
      </c>
    </row>
    <row r="211" spans="1:4" x14ac:dyDescent="0.25">
      <c r="A211" s="133">
        <v>201412</v>
      </c>
      <c r="B211" s="134" t="s">
        <v>11</v>
      </c>
      <c r="C211" s="133">
        <v>0</v>
      </c>
      <c r="D211" s="138">
        <v>-32624.34</v>
      </c>
    </row>
    <row r="212" spans="1:4" x14ac:dyDescent="0.25">
      <c r="A212" s="133">
        <v>201412</v>
      </c>
      <c r="B212" s="134" t="s">
        <v>12</v>
      </c>
      <c r="C212" s="133">
        <v>0</v>
      </c>
      <c r="D212" s="138">
        <v>-268421.28000000003</v>
      </c>
    </row>
    <row r="213" spans="1:4" x14ac:dyDescent="0.25">
      <c r="A213" s="133">
        <v>201412</v>
      </c>
      <c r="B213" s="134" t="s">
        <v>13</v>
      </c>
      <c r="C213" s="133">
        <v>0</v>
      </c>
      <c r="D213" s="138">
        <v>-10069.16</v>
      </c>
    </row>
    <row r="214" spans="1:4" x14ac:dyDescent="0.25">
      <c r="A214" s="133">
        <v>201412</v>
      </c>
      <c r="B214" s="134" t="s">
        <v>14</v>
      </c>
      <c r="C214" s="133">
        <v>0</v>
      </c>
      <c r="D214" s="138">
        <v>-543466.87</v>
      </c>
    </row>
    <row r="215" spans="1:4" x14ac:dyDescent="0.25">
      <c r="A215" s="133">
        <v>201412</v>
      </c>
      <c r="B215" s="134" t="s">
        <v>15</v>
      </c>
      <c r="C215" s="133">
        <v>0</v>
      </c>
      <c r="D215" s="138">
        <v>-67707.14</v>
      </c>
    </row>
    <row r="216" spans="1:4" x14ac:dyDescent="0.25">
      <c r="A216" s="133">
        <v>201412</v>
      </c>
      <c r="B216" s="134" t="s">
        <v>16</v>
      </c>
      <c r="C216" s="133">
        <v>0</v>
      </c>
      <c r="D216" s="138">
        <v>-172228.45</v>
      </c>
    </row>
    <row r="217" spans="1:4" x14ac:dyDescent="0.25">
      <c r="A217" s="133">
        <v>201412</v>
      </c>
      <c r="B217" s="134" t="s">
        <v>17</v>
      </c>
      <c r="C217" s="133">
        <v>0</v>
      </c>
      <c r="D217" s="138">
        <v>-85266.4</v>
      </c>
    </row>
    <row r="218" spans="1:4" x14ac:dyDescent="0.25">
      <c r="A218" s="141">
        <v>201501</v>
      </c>
      <c r="B218" s="142" t="s">
        <v>9</v>
      </c>
      <c r="C218" s="141">
        <v>0</v>
      </c>
      <c r="D218" s="137">
        <v>-2263861.69</v>
      </c>
    </row>
    <row r="219" spans="1:4" x14ac:dyDescent="0.25">
      <c r="A219" s="139">
        <v>201501</v>
      </c>
      <c r="B219" s="140" t="s">
        <v>10</v>
      </c>
      <c r="C219" s="139">
        <v>0</v>
      </c>
      <c r="D219" s="138">
        <v>-95955.61</v>
      </c>
    </row>
    <row r="220" spans="1:4" x14ac:dyDescent="0.25">
      <c r="A220" s="139">
        <v>201501</v>
      </c>
      <c r="B220" s="140" t="s">
        <v>11</v>
      </c>
      <c r="C220" s="139">
        <v>0</v>
      </c>
      <c r="D220" s="138">
        <v>-30103.72</v>
      </c>
    </row>
    <row r="221" spans="1:4" x14ac:dyDescent="0.25">
      <c r="A221" s="139">
        <v>201501</v>
      </c>
      <c r="B221" s="140" t="s">
        <v>12</v>
      </c>
      <c r="C221" s="139">
        <v>0</v>
      </c>
      <c r="D221" s="138">
        <v>-321239.06</v>
      </c>
    </row>
    <row r="222" spans="1:4" x14ac:dyDescent="0.25">
      <c r="A222" s="139">
        <v>201501</v>
      </c>
      <c r="B222" s="140" t="s">
        <v>13</v>
      </c>
      <c r="C222" s="139">
        <v>0</v>
      </c>
      <c r="D222" s="138">
        <v>-10599.47</v>
      </c>
    </row>
    <row r="223" spans="1:4" x14ac:dyDescent="0.25">
      <c r="A223" s="139">
        <v>201501</v>
      </c>
      <c r="B223" s="140" t="s">
        <v>14</v>
      </c>
      <c r="C223" s="139">
        <v>0</v>
      </c>
      <c r="D223" s="138">
        <v>-624399.57999999996</v>
      </c>
    </row>
    <row r="224" spans="1:4" x14ac:dyDescent="0.25">
      <c r="A224" s="139">
        <v>201501</v>
      </c>
      <c r="B224" s="140" t="s">
        <v>15</v>
      </c>
      <c r="C224" s="139">
        <v>0</v>
      </c>
      <c r="D224" s="138">
        <v>-71673.919999999998</v>
      </c>
    </row>
    <row r="225" spans="1:4" x14ac:dyDescent="0.25">
      <c r="A225" s="139">
        <v>201501</v>
      </c>
      <c r="B225" s="140" t="s">
        <v>16</v>
      </c>
      <c r="C225" s="139">
        <v>0</v>
      </c>
      <c r="D225" s="138">
        <v>-202016.22</v>
      </c>
    </row>
    <row r="226" spans="1:4" x14ac:dyDescent="0.25">
      <c r="A226" s="139">
        <v>201501</v>
      </c>
      <c r="B226" s="140" t="s">
        <v>17</v>
      </c>
      <c r="C226" s="139">
        <v>0</v>
      </c>
      <c r="D226" s="138">
        <v>-83827.14</v>
      </c>
    </row>
    <row r="227" spans="1:4" x14ac:dyDescent="0.25">
      <c r="A227" s="141">
        <v>201502</v>
      </c>
      <c r="B227" s="142" t="s">
        <v>9</v>
      </c>
      <c r="C227" s="141">
        <v>0</v>
      </c>
      <c r="D227" s="137">
        <v>-2941083.49</v>
      </c>
    </row>
    <row r="228" spans="1:4" x14ac:dyDescent="0.25">
      <c r="A228" s="139">
        <v>201502</v>
      </c>
      <c r="B228" s="140" t="s">
        <v>10</v>
      </c>
      <c r="C228" s="139">
        <v>0</v>
      </c>
      <c r="D228" s="138">
        <v>-133914.07999999999</v>
      </c>
    </row>
    <row r="229" spans="1:4" x14ac:dyDescent="0.25">
      <c r="A229" s="139">
        <v>201502</v>
      </c>
      <c r="B229" s="140" t="s">
        <v>11</v>
      </c>
      <c r="C229" s="139">
        <v>0</v>
      </c>
      <c r="D229" s="138">
        <v>-44025.34</v>
      </c>
    </row>
    <row r="230" spans="1:4" x14ac:dyDescent="0.25">
      <c r="A230" s="139">
        <v>201502</v>
      </c>
      <c r="B230" s="140" t="s">
        <v>12</v>
      </c>
      <c r="C230" s="139">
        <v>0</v>
      </c>
      <c r="D230" s="138">
        <v>-545235.68999999994</v>
      </c>
    </row>
    <row r="231" spans="1:4" x14ac:dyDescent="0.25">
      <c r="A231" s="139">
        <v>201502</v>
      </c>
      <c r="B231" s="140" t="s">
        <v>13</v>
      </c>
      <c r="C231" s="139">
        <v>0</v>
      </c>
      <c r="D231" s="138">
        <v>-18457.03</v>
      </c>
    </row>
    <row r="232" spans="1:4" x14ac:dyDescent="0.25">
      <c r="A232" s="139">
        <v>201502</v>
      </c>
      <c r="B232" s="140" t="s">
        <v>14</v>
      </c>
      <c r="C232" s="139">
        <v>0</v>
      </c>
      <c r="D232" s="138">
        <v>-1058448.1200000001</v>
      </c>
    </row>
    <row r="233" spans="1:4" x14ac:dyDescent="0.25">
      <c r="A233" s="139">
        <v>201502</v>
      </c>
      <c r="B233" s="140" t="s">
        <v>15</v>
      </c>
      <c r="C233" s="139">
        <v>0</v>
      </c>
      <c r="D233" s="138">
        <v>-132885.57</v>
      </c>
    </row>
    <row r="234" spans="1:4" x14ac:dyDescent="0.25">
      <c r="A234" s="139">
        <v>201502</v>
      </c>
      <c r="B234" s="140" t="s">
        <v>16</v>
      </c>
      <c r="C234" s="139">
        <v>0</v>
      </c>
      <c r="D234" s="138">
        <v>-310650.08</v>
      </c>
    </row>
    <row r="235" spans="1:4" x14ac:dyDescent="0.25">
      <c r="A235" s="139">
        <v>201502</v>
      </c>
      <c r="B235" s="140" t="s">
        <v>17</v>
      </c>
      <c r="C235" s="139">
        <v>0</v>
      </c>
      <c r="D235" s="138">
        <v>-142578.23999999999</v>
      </c>
    </row>
    <row r="236" spans="1:4" x14ac:dyDescent="0.25">
      <c r="A236" s="141">
        <v>201503</v>
      </c>
      <c r="B236" s="142" t="s">
        <v>9</v>
      </c>
      <c r="C236" s="141">
        <v>0</v>
      </c>
      <c r="D236" s="137">
        <v>-2901686.48</v>
      </c>
    </row>
    <row r="237" spans="1:4" x14ac:dyDescent="0.25">
      <c r="A237" s="139">
        <v>201503</v>
      </c>
      <c r="B237" s="140" t="s">
        <v>10</v>
      </c>
      <c r="C237" s="139">
        <v>0</v>
      </c>
      <c r="D237" s="138">
        <v>-183494.8</v>
      </c>
    </row>
    <row r="238" spans="1:4" x14ac:dyDescent="0.25">
      <c r="A238" s="139">
        <v>201503</v>
      </c>
      <c r="B238" s="140" t="s">
        <v>11</v>
      </c>
      <c r="C238" s="139">
        <v>0</v>
      </c>
      <c r="D238" s="138">
        <v>-58086.74</v>
      </c>
    </row>
    <row r="239" spans="1:4" x14ac:dyDescent="0.25">
      <c r="A239" s="139">
        <v>201503</v>
      </c>
      <c r="B239" s="140" t="s">
        <v>12</v>
      </c>
      <c r="C239" s="139">
        <v>0</v>
      </c>
      <c r="D239" s="138">
        <v>-545846.81999999995</v>
      </c>
    </row>
    <row r="240" spans="1:4" x14ac:dyDescent="0.25">
      <c r="A240" s="139">
        <v>201503</v>
      </c>
      <c r="B240" s="140" t="s">
        <v>13</v>
      </c>
      <c r="C240" s="139">
        <v>0</v>
      </c>
      <c r="D240" s="138">
        <v>-18249.37</v>
      </c>
    </row>
    <row r="241" spans="1:4" x14ac:dyDescent="0.25">
      <c r="A241" s="139">
        <v>201503</v>
      </c>
      <c r="B241" s="140" t="s">
        <v>14</v>
      </c>
      <c r="C241" s="139">
        <v>0</v>
      </c>
      <c r="D241" s="138">
        <v>-1058468.21</v>
      </c>
    </row>
    <row r="242" spans="1:4" x14ac:dyDescent="0.25">
      <c r="A242" s="139">
        <v>201503</v>
      </c>
      <c r="B242" s="140" t="s">
        <v>15</v>
      </c>
      <c r="C242" s="139">
        <v>0</v>
      </c>
      <c r="D242" s="138">
        <v>-133190.04</v>
      </c>
    </row>
    <row r="243" spans="1:4" x14ac:dyDescent="0.25">
      <c r="A243" s="139">
        <v>201503</v>
      </c>
      <c r="B243" s="140" t="s">
        <v>16</v>
      </c>
      <c r="C243" s="139">
        <v>0</v>
      </c>
      <c r="D243" s="138">
        <v>-337927.44</v>
      </c>
    </row>
    <row r="244" spans="1:4" x14ac:dyDescent="0.25">
      <c r="A244" s="139">
        <v>201503</v>
      </c>
      <c r="B244" s="140" t="s">
        <v>17</v>
      </c>
      <c r="C244" s="139">
        <v>0</v>
      </c>
      <c r="D244" s="138">
        <v>-153079.71</v>
      </c>
    </row>
    <row r="245" spans="1:4" x14ac:dyDescent="0.25">
      <c r="A245" s="141">
        <v>201504</v>
      </c>
      <c r="B245" s="142" t="s">
        <v>9</v>
      </c>
      <c r="C245" s="141">
        <v>0</v>
      </c>
      <c r="D245" s="137">
        <v>-1842230.14</v>
      </c>
    </row>
    <row r="246" spans="1:4" x14ac:dyDescent="0.25">
      <c r="A246" s="139">
        <v>201504</v>
      </c>
      <c r="B246" s="140" t="s">
        <v>10</v>
      </c>
      <c r="C246" s="139">
        <v>0</v>
      </c>
      <c r="D246" s="138">
        <v>-195899.22</v>
      </c>
    </row>
    <row r="247" spans="1:4" x14ac:dyDescent="0.25">
      <c r="A247" s="139">
        <v>201504</v>
      </c>
      <c r="B247" s="140" t="s">
        <v>11</v>
      </c>
      <c r="C247" s="139">
        <v>0</v>
      </c>
      <c r="D247" s="138">
        <v>-65542.179999999993</v>
      </c>
    </row>
    <row r="248" spans="1:4" x14ac:dyDescent="0.25">
      <c r="A248" s="139">
        <v>201504</v>
      </c>
      <c r="B248" s="140" t="s">
        <v>12</v>
      </c>
      <c r="C248" s="139">
        <v>0</v>
      </c>
      <c r="D248" s="138">
        <v>-438989.67</v>
      </c>
    </row>
    <row r="249" spans="1:4" x14ac:dyDescent="0.25">
      <c r="A249" s="139">
        <v>201504</v>
      </c>
      <c r="B249" s="140" t="s">
        <v>13</v>
      </c>
      <c r="C249" s="139">
        <v>0</v>
      </c>
      <c r="D249" s="138">
        <v>-14406.1</v>
      </c>
    </row>
    <row r="250" spans="1:4" x14ac:dyDescent="0.25">
      <c r="A250" s="139">
        <v>201504</v>
      </c>
      <c r="B250" s="140" t="s">
        <v>14</v>
      </c>
      <c r="C250" s="139">
        <v>0</v>
      </c>
      <c r="D250" s="138">
        <v>-985952.51</v>
      </c>
    </row>
    <row r="251" spans="1:4" x14ac:dyDescent="0.25">
      <c r="A251" s="139">
        <v>201504</v>
      </c>
      <c r="B251" s="140" t="s">
        <v>15</v>
      </c>
      <c r="C251" s="139">
        <v>0</v>
      </c>
      <c r="D251" s="138">
        <v>-133632.94</v>
      </c>
    </row>
    <row r="252" spans="1:4" x14ac:dyDescent="0.25">
      <c r="A252" s="139">
        <v>201504</v>
      </c>
      <c r="B252" s="140" t="s">
        <v>16</v>
      </c>
      <c r="C252" s="139">
        <v>0</v>
      </c>
      <c r="D252" s="138">
        <v>-346275.97</v>
      </c>
    </row>
    <row r="253" spans="1:4" x14ac:dyDescent="0.25">
      <c r="A253" s="139">
        <v>201504</v>
      </c>
      <c r="B253" s="140" t="s">
        <v>17</v>
      </c>
      <c r="C253" s="139">
        <v>0</v>
      </c>
      <c r="D253" s="138">
        <v>-174470.32</v>
      </c>
    </row>
    <row r="254" spans="1:4" x14ac:dyDescent="0.25">
      <c r="A254" s="141">
        <v>201505</v>
      </c>
      <c r="B254" s="142" t="s">
        <v>9</v>
      </c>
      <c r="C254" s="141">
        <v>0</v>
      </c>
      <c r="D254" s="137">
        <v>-1607800.44</v>
      </c>
    </row>
    <row r="255" spans="1:4" x14ac:dyDescent="0.25">
      <c r="A255" s="139">
        <v>201505</v>
      </c>
      <c r="B255" s="140" t="s">
        <v>10</v>
      </c>
      <c r="C255" s="139">
        <v>0</v>
      </c>
      <c r="D255" s="138">
        <v>-201142.77</v>
      </c>
    </row>
    <row r="256" spans="1:4" x14ac:dyDescent="0.25">
      <c r="A256" s="139">
        <v>201505</v>
      </c>
      <c r="B256" s="140" t="s">
        <v>11</v>
      </c>
      <c r="C256" s="139">
        <v>0</v>
      </c>
      <c r="D256" s="138">
        <v>-56169.71</v>
      </c>
    </row>
    <row r="257" spans="1:4" x14ac:dyDescent="0.25">
      <c r="A257" s="139">
        <v>201505</v>
      </c>
      <c r="B257" s="140" t="s">
        <v>12</v>
      </c>
      <c r="C257" s="139">
        <v>0</v>
      </c>
      <c r="D257" s="138">
        <v>-416268.97</v>
      </c>
    </row>
    <row r="258" spans="1:4" x14ac:dyDescent="0.25">
      <c r="A258" s="139">
        <v>201505</v>
      </c>
      <c r="B258" s="140" t="s">
        <v>13</v>
      </c>
      <c r="C258" s="139">
        <v>0</v>
      </c>
      <c r="D258" s="138">
        <v>-13007.52</v>
      </c>
    </row>
    <row r="259" spans="1:4" x14ac:dyDescent="0.25">
      <c r="A259" s="139">
        <v>201505</v>
      </c>
      <c r="B259" s="140" t="s">
        <v>14</v>
      </c>
      <c r="C259" s="139">
        <v>0</v>
      </c>
      <c r="D259" s="138">
        <v>-984229.99</v>
      </c>
    </row>
    <row r="260" spans="1:4" x14ac:dyDescent="0.25">
      <c r="A260" s="139">
        <v>201505</v>
      </c>
      <c r="B260" s="140" t="s">
        <v>15</v>
      </c>
      <c r="C260" s="139">
        <v>0</v>
      </c>
      <c r="D260" s="138">
        <v>-129814.7</v>
      </c>
    </row>
    <row r="261" spans="1:4" x14ac:dyDescent="0.25">
      <c r="A261" s="139">
        <v>201505</v>
      </c>
      <c r="B261" s="140" t="s">
        <v>16</v>
      </c>
      <c r="C261" s="139">
        <v>0</v>
      </c>
      <c r="D261" s="138">
        <v>-336185.17</v>
      </c>
    </row>
    <row r="262" spans="1:4" x14ac:dyDescent="0.25">
      <c r="A262" s="139">
        <v>201505</v>
      </c>
      <c r="B262" s="140" t="s">
        <v>17</v>
      </c>
      <c r="C262" s="139">
        <v>0</v>
      </c>
      <c r="D262" s="138">
        <v>-154075.93</v>
      </c>
    </row>
    <row r="263" spans="1:4" x14ac:dyDescent="0.25">
      <c r="A263" s="141">
        <v>201506</v>
      </c>
      <c r="B263" s="142" t="s">
        <v>9</v>
      </c>
      <c r="C263" s="141">
        <v>0</v>
      </c>
      <c r="D263" s="137">
        <v>-2161450.6800000002</v>
      </c>
    </row>
    <row r="264" spans="1:4" x14ac:dyDescent="0.25">
      <c r="A264" s="139">
        <v>201506</v>
      </c>
      <c r="B264" s="140" t="s">
        <v>10</v>
      </c>
      <c r="C264" s="139">
        <v>0</v>
      </c>
      <c r="D264" s="138">
        <v>-215539.12</v>
      </c>
    </row>
    <row r="265" spans="1:4" x14ac:dyDescent="0.25">
      <c r="A265" s="139">
        <v>201506</v>
      </c>
      <c r="B265" s="140" t="s">
        <v>11</v>
      </c>
      <c r="C265" s="139">
        <v>0</v>
      </c>
      <c r="D265" s="138">
        <v>-63631.38</v>
      </c>
    </row>
    <row r="266" spans="1:4" x14ac:dyDescent="0.25">
      <c r="A266" s="139">
        <v>201506</v>
      </c>
      <c r="B266" s="140" t="s">
        <v>12</v>
      </c>
      <c r="C266" s="139">
        <v>0</v>
      </c>
      <c r="D266" s="138">
        <v>-482933.5</v>
      </c>
    </row>
    <row r="267" spans="1:4" x14ac:dyDescent="0.25">
      <c r="A267" s="139">
        <v>201506</v>
      </c>
      <c r="B267" s="140" t="s">
        <v>13</v>
      </c>
      <c r="C267" s="139">
        <v>0</v>
      </c>
      <c r="D267" s="138">
        <v>-14486.08</v>
      </c>
    </row>
    <row r="268" spans="1:4" x14ac:dyDescent="0.25">
      <c r="A268" s="139">
        <v>201506</v>
      </c>
      <c r="B268" s="140" t="s">
        <v>14</v>
      </c>
      <c r="C268" s="139">
        <v>0</v>
      </c>
      <c r="D268" s="138">
        <v>-1093253</v>
      </c>
    </row>
    <row r="269" spans="1:4" x14ac:dyDescent="0.25">
      <c r="A269" s="139">
        <v>201506</v>
      </c>
      <c r="B269" s="140" t="s">
        <v>15</v>
      </c>
      <c r="C269" s="139">
        <v>0</v>
      </c>
      <c r="D269" s="138">
        <v>-135672.95999999999</v>
      </c>
    </row>
    <row r="270" spans="1:4" x14ac:dyDescent="0.25">
      <c r="A270" s="139">
        <v>201506</v>
      </c>
      <c r="B270" s="140" t="s">
        <v>16</v>
      </c>
      <c r="C270" s="139">
        <v>0</v>
      </c>
      <c r="D270" s="138">
        <v>-351663.48</v>
      </c>
    </row>
    <row r="271" spans="1:4" x14ac:dyDescent="0.25">
      <c r="A271" s="139">
        <v>201506</v>
      </c>
      <c r="B271" s="140" t="s">
        <v>17</v>
      </c>
      <c r="C271" s="139">
        <v>0</v>
      </c>
      <c r="D271" s="138">
        <v>-158802.13</v>
      </c>
    </row>
    <row r="272" spans="1:4" x14ac:dyDescent="0.25">
      <c r="A272" s="141">
        <v>201507</v>
      </c>
      <c r="B272" s="142" t="s">
        <v>9</v>
      </c>
      <c r="C272" s="141">
        <v>0</v>
      </c>
      <c r="D272" s="137">
        <v>-2768455.86</v>
      </c>
    </row>
    <row r="273" spans="1:4" x14ac:dyDescent="0.25">
      <c r="A273" s="139">
        <v>201507</v>
      </c>
      <c r="B273" s="140" t="s">
        <v>10</v>
      </c>
      <c r="C273" s="139">
        <v>0</v>
      </c>
      <c r="D273" s="138">
        <v>-249271.22</v>
      </c>
    </row>
    <row r="274" spans="1:4" x14ac:dyDescent="0.25">
      <c r="A274" s="139">
        <v>201507</v>
      </c>
      <c r="B274" s="140" t="s">
        <v>11</v>
      </c>
      <c r="C274" s="139">
        <v>0</v>
      </c>
      <c r="D274" s="138">
        <v>-72436.429999999993</v>
      </c>
    </row>
    <row r="275" spans="1:4" x14ac:dyDescent="0.25">
      <c r="A275" s="139">
        <v>201507</v>
      </c>
      <c r="B275" s="140" t="s">
        <v>12</v>
      </c>
      <c r="C275" s="139">
        <v>0</v>
      </c>
      <c r="D275" s="138">
        <v>-550776.22</v>
      </c>
    </row>
    <row r="276" spans="1:4" x14ac:dyDescent="0.25">
      <c r="A276" s="139">
        <v>201507</v>
      </c>
      <c r="B276" s="140" t="s">
        <v>13</v>
      </c>
      <c r="C276" s="139">
        <v>0</v>
      </c>
      <c r="D276" s="138">
        <v>-16598.580000000002</v>
      </c>
    </row>
    <row r="277" spans="1:4" x14ac:dyDescent="0.25">
      <c r="A277" s="139">
        <v>201507</v>
      </c>
      <c r="B277" s="140" t="s">
        <v>14</v>
      </c>
      <c r="C277" s="139">
        <v>0</v>
      </c>
      <c r="D277" s="138">
        <v>-1189986.18</v>
      </c>
    </row>
    <row r="278" spans="1:4" x14ac:dyDescent="0.25">
      <c r="A278" s="139">
        <v>201507</v>
      </c>
      <c r="B278" s="140" t="s">
        <v>15</v>
      </c>
      <c r="C278" s="139">
        <v>0</v>
      </c>
      <c r="D278" s="138">
        <v>-149439.35999999999</v>
      </c>
    </row>
    <row r="279" spans="1:4" x14ac:dyDescent="0.25">
      <c r="A279" s="139">
        <v>201507</v>
      </c>
      <c r="B279" s="140" t="s">
        <v>16</v>
      </c>
      <c r="C279" s="139">
        <v>0</v>
      </c>
      <c r="D279" s="138">
        <v>-420486.86</v>
      </c>
    </row>
    <row r="280" spans="1:4" x14ac:dyDescent="0.25">
      <c r="A280" s="139">
        <v>201507</v>
      </c>
      <c r="B280" s="140" t="s">
        <v>17</v>
      </c>
      <c r="C280" s="139">
        <v>0</v>
      </c>
      <c r="D280" s="138">
        <v>-184614.85</v>
      </c>
    </row>
    <row r="281" spans="1:4" x14ac:dyDescent="0.25">
      <c r="A281" s="141">
        <v>201508</v>
      </c>
      <c r="B281" s="142" t="s">
        <v>9</v>
      </c>
      <c r="C281" s="141">
        <v>0</v>
      </c>
      <c r="D281" s="137">
        <v>-2987357.54</v>
      </c>
    </row>
    <row r="282" spans="1:4" x14ac:dyDescent="0.25">
      <c r="A282" s="139">
        <v>201508</v>
      </c>
      <c r="B282" s="140" t="s">
        <v>10</v>
      </c>
      <c r="C282" s="139">
        <v>0</v>
      </c>
      <c r="D282" s="138">
        <v>-242414.17</v>
      </c>
    </row>
    <row r="283" spans="1:4" x14ac:dyDescent="0.25">
      <c r="A283" s="139">
        <v>201508</v>
      </c>
      <c r="B283" s="140" t="s">
        <v>11</v>
      </c>
      <c r="C283" s="139">
        <v>0</v>
      </c>
      <c r="D283" s="138">
        <v>-55753.51</v>
      </c>
    </row>
    <row r="284" spans="1:4" x14ac:dyDescent="0.25">
      <c r="A284" s="139">
        <v>201508</v>
      </c>
      <c r="B284" s="140" t="s">
        <v>12</v>
      </c>
      <c r="C284" s="139">
        <v>0</v>
      </c>
      <c r="D284" s="138">
        <v>-572706.28</v>
      </c>
    </row>
    <row r="285" spans="1:4" x14ac:dyDescent="0.25">
      <c r="A285" s="139">
        <v>201508</v>
      </c>
      <c r="B285" s="140" t="s">
        <v>13</v>
      </c>
      <c r="C285" s="139">
        <v>0</v>
      </c>
      <c r="D285" s="138">
        <v>-17248.310000000001</v>
      </c>
    </row>
    <row r="286" spans="1:4" x14ac:dyDescent="0.25">
      <c r="A286" s="139">
        <v>201508</v>
      </c>
      <c r="B286" s="140" t="s">
        <v>14</v>
      </c>
      <c r="C286" s="139">
        <v>0</v>
      </c>
      <c r="D286" s="138">
        <v>-1222054.8400000001</v>
      </c>
    </row>
    <row r="287" spans="1:4" x14ac:dyDescent="0.25">
      <c r="A287" s="139">
        <v>201508</v>
      </c>
      <c r="B287" s="140" t="s">
        <v>15</v>
      </c>
      <c r="C287" s="139">
        <v>0</v>
      </c>
      <c r="D287" s="138">
        <v>-148240.32999999999</v>
      </c>
    </row>
    <row r="288" spans="1:4" x14ac:dyDescent="0.25">
      <c r="A288" s="139">
        <v>201508</v>
      </c>
      <c r="B288" s="140" t="s">
        <v>16</v>
      </c>
      <c r="C288" s="139">
        <v>0</v>
      </c>
      <c r="D288" s="138">
        <v>-384366.46</v>
      </c>
    </row>
    <row r="289" spans="1:4" x14ac:dyDescent="0.25">
      <c r="A289" s="139">
        <v>201508</v>
      </c>
      <c r="B289" s="140" t="s">
        <v>17</v>
      </c>
      <c r="C289" s="139">
        <v>0</v>
      </c>
      <c r="D289" s="138">
        <v>-164621.19</v>
      </c>
    </row>
    <row r="290" spans="1:4" x14ac:dyDescent="0.25">
      <c r="A290" s="141">
        <v>201509</v>
      </c>
      <c r="B290" s="142" t="s">
        <v>9</v>
      </c>
      <c r="C290" s="141">
        <v>0</v>
      </c>
      <c r="D290" s="137">
        <v>-2531327.56</v>
      </c>
    </row>
    <row r="291" spans="1:4" x14ac:dyDescent="0.25">
      <c r="A291" s="139">
        <v>201509</v>
      </c>
      <c r="B291" s="140" t="s">
        <v>10</v>
      </c>
      <c r="C291" s="139">
        <v>0</v>
      </c>
      <c r="D291" s="138">
        <v>-243703.74</v>
      </c>
    </row>
    <row r="292" spans="1:4" x14ac:dyDescent="0.25">
      <c r="A292" s="139">
        <v>201509</v>
      </c>
      <c r="B292" s="140" t="s">
        <v>11</v>
      </c>
      <c r="C292" s="139">
        <v>0</v>
      </c>
      <c r="D292" s="138">
        <v>-64814.1</v>
      </c>
    </row>
    <row r="293" spans="1:4" x14ac:dyDescent="0.25">
      <c r="A293" s="139">
        <v>201509</v>
      </c>
      <c r="B293" s="140" t="s">
        <v>12</v>
      </c>
      <c r="C293" s="139">
        <v>0</v>
      </c>
      <c r="D293" s="138">
        <v>-535829.96</v>
      </c>
    </row>
    <row r="294" spans="1:4" x14ac:dyDescent="0.25">
      <c r="A294" s="139">
        <v>201509</v>
      </c>
      <c r="B294" s="140" t="s">
        <v>13</v>
      </c>
      <c r="C294" s="139">
        <v>0</v>
      </c>
      <c r="D294" s="138">
        <v>-16140.92</v>
      </c>
    </row>
    <row r="295" spans="1:4" x14ac:dyDescent="0.25">
      <c r="A295" s="139">
        <v>201509</v>
      </c>
      <c r="B295" s="140" t="s">
        <v>14</v>
      </c>
      <c r="C295" s="139">
        <v>0</v>
      </c>
      <c r="D295" s="138">
        <v>-1186751.9099999999</v>
      </c>
    </row>
    <row r="296" spans="1:4" x14ac:dyDescent="0.25">
      <c r="A296" s="139">
        <v>201509</v>
      </c>
      <c r="B296" s="140" t="s">
        <v>15</v>
      </c>
      <c r="C296" s="139">
        <v>0</v>
      </c>
      <c r="D296" s="138">
        <v>-145452.04</v>
      </c>
    </row>
    <row r="297" spans="1:4" x14ac:dyDescent="0.25">
      <c r="A297" s="139">
        <v>201509</v>
      </c>
      <c r="B297" s="140" t="s">
        <v>16</v>
      </c>
      <c r="C297" s="139">
        <v>0</v>
      </c>
      <c r="D297" s="138">
        <v>-392337.77</v>
      </c>
    </row>
    <row r="298" spans="1:4" x14ac:dyDescent="0.25">
      <c r="A298" s="159">
        <v>201509</v>
      </c>
      <c r="B298" s="160" t="s">
        <v>17</v>
      </c>
      <c r="C298" s="159">
        <v>0</v>
      </c>
      <c r="D298" s="161">
        <v>-175574.3</v>
      </c>
    </row>
    <row r="299" spans="1:4" x14ac:dyDescent="0.25">
      <c r="A299" s="156">
        <v>201510</v>
      </c>
      <c r="B299" s="157" t="s">
        <v>9</v>
      </c>
      <c r="C299" s="156">
        <v>0</v>
      </c>
      <c r="D299" s="158">
        <v>-1839642.53</v>
      </c>
    </row>
    <row r="300" spans="1:4" x14ac:dyDescent="0.25">
      <c r="A300" s="156">
        <v>201510</v>
      </c>
      <c r="B300" s="157" t="s">
        <v>10</v>
      </c>
      <c r="C300" s="156">
        <v>0</v>
      </c>
      <c r="D300" s="158">
        <v>-220899.3</v>
      </c>
    </row>
    <row r="301" spans="1:4" x14ac:dyDescent="0.25">
      <c r="A301" s="156">
        <v>201510</v>
      </c>
      <c r="B301" s="157" t="s">
        <v>11</v>
      </c>
      <c r="C301" s="156">
        <v>0</v>
      </c>
      <c r="D301" s="158">
        <v>-62784.83</v>
      </c>
    </row>
    <row r="302" spans="1:4" x14ac:dyDescent="0.25">
      <c r="A302" s="156">
        <v>201510</v>
      </c>
      <c r="B302" s="157" t="s">
        <v>12</v>
      </c>
      <c r="C302" s="156">
        <v>0</v>
      </c>
      <c r="D302" s="158">
        <v>-458825.5</v>
      </c>
    </row>
    <row r="303" spans="1:4" x14ac:dyDescent="0.25">
      <c r="A303" s="156">
        <v>201510</v>
      </c>
      <c r="B303" s="157" t="s">
        <v>13</v>
      </c>
      <c r="C303" s="156">
        <v>0</v>
      </c>
      <c r="D303" s="158">
        <v>-16123.54</v>
      </c>
    </row>
    <row r="304" spans="1:4" x14ac:dyDescent="0.25">
      <c r="A304" s="156">
        <v>201510</v>
      </c>
      <c r="B304" s="157" t="s">
        <v>14</v>
      </c>
      <c r="C304" s="156">
        <v>0</v>
      </c>
      <c r="D304" s="158">
        <v>-1064224.4099999999</v>
      </c>
    </row>
    <row r="305" spans="1:4" x14ac:dyDescent="0.25">
      <c r="A305" s="156">
        <v>201510</v>
      </c>
      <c r="B305" s="157" t="s">
        <v>15</v>
      </c>
      <c r="C305" s="156">
        <v>0</v>
      </c>
      <c r="D305" s="158">
        <v>-135636.10999999999</v>
      </c>
    </row>
    <row r="306" spans="1:4" x14ac:dyDescent="0.25">
      <c r="A306" s="156">
        <v>201510</v>
      </c>
      <c r="B306" s="157" t="s">
        <v>16</v>
      </c>
      <c r="C306" s="156">
        <v>0</v>
      </c>
      <c r="D306" s="158">
        <v>-363995.92</v>
      </c>
    </row>
    <row r="307" spans="1:4" x14ac:dyDescent="0.25">
      <c r="A307" s="178">
        <v>201510</v>
      </c>
      <c r="B307" s="179" t="s">
        <v>17</v>
      </c>
      <c r="C307" s="178">
        <v>0</v>
      </c>
      <c r="D307" s="180">
        <v>-164883.07</v>
      </c>
    </row>
    <row r="308" spans="1:4" x14ac:dyDescent="0.25">
      <c r="A308" s="175">
        <v>201511</v>
      </c>
      <c r="B308" s="176" t="s">
        <v>9</v>
      </c>
      <c r="C308" s="175">
        <v>0</v>
      </c>
      <c r="D308" s="177">
        <v>-1633953.99</v>
      </c>
    </row>
    <row r="309" spans="1:4" x14ac:dyDescent="0.25">
      <c r="A309" s="175">
        <v>201511</v>
      </c>
      <c r="B309" s="176" t="s">
        <v>10</v>
      </c>
      <c r="C309" s="175">
        <v>0</v>
      </c>
      <c r="D309" s="177">
        <v>-201189.67</v>
      </c>
    </row>
    <row r="310" spans="1:4" x14ac:dyDescent="0.25">
      <c r="A310" s="175">
        <v>201511</v>
      </c>
      <c r="B310" s="176" t="s">
        <v>11</v>
      </c>
      <c r="C310" s="175">
        <v>0</v>
      </c>
      <c r="D310" s="177">
        <v>-60655.839999999997</v>
      </c>
    </row>
    <row r="311" spans="1:4" x14ac:dyDescent="0.25">
      <c r="A311" s="175">
        <v>201511</v>
      </c>
      <c r="B311" s="176" t="s">
        <v>12</v>
      </c>
      <c r="C311" s="175">
        <v>0</v>
      </c>
      <c r="D311" s="177">
        <v>-412773.84</v>
      </c>
    </row>
    <row r="312" spans="1:4" x14ac:dyDescent="0.25">
      <c r="A312" s="175">
        <v>201511</v>
      </c>
      <c r="B312" s="176" t="s">
        <v>13</v>
      </c>
      <c r="C312" s="175">
        <v>0</v>
      </c>
      <c r="D312" s="177">
        <v>-15877.61</v>
      </c>
    </row>
    <row r="313" spans="1:4" x14ac:dyDescent="0.25">
      <c r="A313" s="175">
        <v>201511</v>
      </c>
      <c r="B313" s="176" t="s">
        <v>14</v>
      </c>
      <c r="C313" s="175">
        <v>0</v>
      </c>
      <c r="D313" s="177">
        <v>-966013.46</v>
      </c>
    </row>
    <row r="314" spans="1:4" x14ac:dyDescent="0.25">
      <c r="A314" s="175">
        <v>201511</v>
      </c>
      <c r="B314" s="176" t="s">
        <v>15</v>
      </c>
      <c r="C314" s="175">
        <v>0</v>
      </c>
      <c r="D314" s="177">
        <v>-130049.8</v>
      </c>
    </row>
    <row r="315" spans="1:4" x14ac:dyDescent="0.25">
      <c r="A315" s="175">
        <v>201511</v>
      </c>
      <c r="B315" s="176" t="s">
        <v>16</v>
      </c>
      <c r="C315" s="175">
        <v>0</v>
      </c>
      <c r="D315" s="177">
        <v>-323693.15999999997</v>
      </c>
    </row>
    <row r="316" spans="1:4" x14ac:dyDescent="0.25">
      <c r="A316" s="181">
        <v>201511</v>
      </c>
      <c r="B316" s="182" t="s">
        <v>17</v>
      </c>
      <c r="C316" s="181">
        <v>0</v>
      </c>
      <c r="D316" s="183">
        <v>-156310.9</v>
      </c>
    </row>
    <row r="317" spans="1:4" x14ac:dyDescent="0.25">
      <c r="A317" s="175">
        <v>201512</v>
      </c>
      <c r="B317" s="176" t="s">
        <v>9</v>
      </c>
      <c r="C317" s="175">
        <v>0</v>
      </c>
      <c r="D317" s="177">
        <v>-2281173.6</v>
      </c>
    </row>
    <row r="318" spans="1:4" x14ac:dyDescent="0.25">
      <c r="A318" s="175">
        <v>201512</v>
      </c>
      <c r="B318" s="176" t="s">
        <v>10</v>
      </c>
      <c r="C318" s="175">
        <v>0</v>
      </c>
      <c r="D318" s="177">
        <v>-194836.68</v>
      </c>
    </row>
    <row r="319" spans="1:4" x14ac:dyDescent="0.25">
      <c r="A319" s="175">
        <v>201512</v>
      </c>
      <c r="B319" s="176" t="s">
        <v>11</v>
      </c>
      <c r="C319" s="175">
        <v>0</v>
      </c>
      <c r="D319" s="177">
        <v>-58137.09</v>
      </c>
    </row>
    <row r="320" spans="1:4" x14ac:dyDescent="0.25">
      <c r="A320" s="175">
        <v>201512</v>
      </c>
      <c r="B320" s="176" t="s">
        <v>12</v>
      </c>
      <c r="C320" s="175">
        <v>0</v>
      </c>
      <c r="D320" s="177">
        <v>-468539.19</v>
      </c>
    </row>
    <row r="321" spans="1:4" x14ac:dyDescent="0.25">
      <c r="A321" s="175">
        <v>201512</v>
      </c>
      <c r="B321" s="176" t="s">
        <v>13</v>
      </c>
      <c r="C321" s="175">
        <v>0</v>
      </c>
      <c r="D321" s="177">
        <v>-15672.87</v>
      </c>
    </row>
    <row r="322" spans="1:4" x14ac:dyDescent="0.25">
      <c r="A322" s="175">
        <v>201512</v>
      </c>
      <c r="B322" s="176" t="s">
        <v>14</v>
      </c>
      <c r="C322" s="175">
        <v>0</v>
      </c>
      <c r="D322" s="177">
        <v>-1019015.17</v>
      </c>
    </row>
    <row r="323" spans="1:4" x14ac:dyDescent="0.25">
      <c r="A323" s="175">
        <v>201512</v>
      </c>
      <c r="B323" s="176" t="s">
        <v>15</v>
      </c>
      <c r="C323" s="175">
        <v>0</v>
      </c>
      <c r="D323" s="177">
        <v>-128488.22</v>
      </c>
    </row>
    <row r="324" spans="1:4" x14ac:dyDescent="0.25">
      <c r="A324" s="175">
        <v>201512</v>
      </c>
      <c r="B324" s="176" t="s">
        <v>16</v>
      </c>
      <c r="C324" s="175">
        <v>0</v>
      </c>
      <c r="D324" s="177">
        <v>-341820.53</v>
      </c>
    </row>
    <row r="325" spans="1:4" x14ac:dyDescent="0.25">
      <c r="A325" s="181">
        <v>201512</v>
      </c>
      <c r="B325" s="182" t="s">
        <v>17</v>
      </c>
      <c r="C325" s="181">
        <v>0</v>
      </c>
      <c r="D325" s="183">
        <v>-156759.29999999999</v>
      </c>
    </row>
    <row r="326" spans="1:4" x14ac:dyDescent="0.25">
      <c r="A326" s="175">
        <v>201601</v>
      </c>
      <c r="B326" s="176" t="s">
        <v>9</v>
      </c>
      <c r="C326" s="175">
        <v>0</v>
      </c>
      <c r="D326" s="177">
        <v>-2604527.52</v>
      </c>
    </row>
    <row r="327" spans="1:4" x14ac:dyDescent="0.25">
      <c r="A327" s="175">
        <v>201601</v>
      </c>
      <c r="B327" s="176" t="s">
        <v>10</v>
      </c>
      <c r="C327" s="175">
        <v>0</v>
      </c>
      <c r="D327" s="177">
        <v>-202837.67</v>
      </c>
    </row>
    <row r="328" spans="1:4" x14ac:dyDescent="0.25">
      <c r="A328" s="175">
        <v>201601</v>
      </c>
      <c r="B328" s="176" t="s">
        <v>11</v>
      </c>
      <c r="C328" s="175">
        <v>0</v>
      </c>
      <c r="D328" s="177">
        <v>-57969.07</v>
      </c>
    </row>
    <row r="329" spans="1:4" x14ac:dyDescent="0.25">
      <c r="A329" s="175">
        <v>201601</v>
      </c>
      <c r="B329" s="176" t="s">
        <v>12</v>
      </c>
      <c r="C329" s="175">
        <v>0</v>
      </c>
      <c r="D329" s="177">
        <v>-499257.47</v>
      </c>
    </row>
    <row r="330" spans="1:4" x14ac:dyDescent="0.25">
      <c r="A330" s="175">
        <v>201601</v>
      </c>
      <c r="B330" s="176" t="s">
        <v>13</v>
      </c>
      <c r="C330" s="175">
        <v>0</v>
      </c>
      <c r="D330" s="177">
        <v>-15611</v>
      </c>
    </row>
    <row r="331" spans="1:4" x14ac:dyDescent="0.25">
      <c r="A331" s="175">
        <v>201601</v>
      </c>
      <c r="B331" s="176" t="s">
        <v>14</v>
      </c>
      <c r="C331" s="175">
        <v>0</v>
      </c>
      <c r="D331" s="177">
        <v>-1026675.37</v>
      </c>
    </row>
    <row r="332" spans="1:4" x14ac:dyDescent="0.25">
      <c r="A332" s="175">
        <v>201601</v>
      </c>
      <c r="B332" s="176" t="s">
        <v>15</v>
      </c>
      <c r="C332" s="175">
        <v>0</v>
      </c>
      <c r="D332" s="177">
        <v>-121389.72</v>
      </c>
    </row>
    <row r="333" spans="1:4" x14ac:dyDescent="0.25">
      <c r="A333" s="175">
        <v>201601</v>
      </c>
      <c r="B333" s="176" t="s">
        <v>16</v>
      </c>
      <c r="C333" s="175">
        <v>0</v>
      </c>
      <c r="D333" s="177">
        <v>-341430.17</v>
      </c>
    </row>
    <row r="334" spans="1:4" x14ac:dyDescent="0.25">
      <c r="A334" s="181">
        <v>201601</v>
      </c>
      <c r="B334" s="182" t="s">
        <v>17</v>
      </c>
      <c r="C334" s="181">
        <v>0</v>
      </c>
      <c r="D334" s="183">
        <v>-146144.95000000001</v>
      </c>
    </row>
    <row r="335" spans="1:4" x14ac:dyDescent="0.25">
      <c r="A335" s="175">
        <v>201602</v>
      </c>
      <c r="B335" s="176" t="s">
        <v>9</v>
      </c>
      <c r="C335" s="175">
        <v>0</v>
      </c>
      <c r="D335" s="177">
        <v>977324.57</v>
      </c>
    </row>
    <row r="336" spans="1:4" x14ac:dyDescent="0.25">
      <c r="A336" s="175">
        <v>201602</v>
      </c>
      <c r="B336" s="176" t="s">
        <v>10</v>
      </c>
      <c r="C336" s="175">
        <v>0</v>
      </c>
      <c r="D336" s="177">
        <v>-90340.479999999996</v>
      </c>
    </row>
    <row r="337" spans="1:4" x14ac:dyDescent="0.25">
      <c r="A337" s="175">
        <v>201602</v>
      </c>
      <c r="B337" s="176" t="s">
        <v>11</v>
      </c>
      <c r="C337" s="175">
        <v>0</v>
      </c>
      <c r="D337" s="177">
        <v>-13477.07</v>
      </c>
    </row>
    <row r="338" spans="1:4" x14ac:dyDescent="0.25">
      <c r="A338" s="175">
        <v>201602</v>
      </c>
      <c r="B338" s="176" t="s">
        <v>12</v>
      </c>
      <c r="C338" s="175">
        <v>0</v>
      </c>
      <c r="D338" s="177">
        <v>59059.61</v>
      </c>
    </row>
    <row r="339" spans="1:4" x14ac:dyDescent="0.25">
      <c r="A339" s="175">
        <v>201602</v>
      </c>
      <c r="B339" s="176" t="s">
        <v>13</v>
      </c>
      <c r="C339" s="175">
        <v>0</v>
      </c>
      <c r="D339" s="177">
        <v>1940.23</v>
      </c>
    </row>
    <row r="340" spans="1:4" x14ac:dyDescent="0.25">
      <c r="A340" s="175">
        <v>201602</v>
      </c>
      <c r="B340" s="176" t="s">
        <v>14</v>
      </c>
      <c r="C340" s="175">
        <v>0</v>
      </c>
      <c r="D340" s="177">
        <v>86594.95</v>
      </c>
    </row>
    <row r="341" spans="1:4" x14ac:dyDescent="0.25">
      <c r="A341" s="175">
        <v>201602</v>
      </c>
      <c r="B341" s="176" t="s">
        <v>15</v>
      </c>
      <c r="C341" s="175">
        <v>0</v>
      </c>
      <c r="D341" s="177">
        <v>11629.15</v>
      </c>
    </row>
    <row r="342" spans="1:4" x14ac:dyDescent="0.25">
      <c r="A342" s="175">
        <v>201602</v>
      </c>
      <c r="B342" s="176" t="s">
        <v>16</v>
      </c>
      <c r="C342" s="175">
        <v>0</v>
      </c>
      <c r="D342" s="177">
        <v>-14946.89</v>
      </c>
    </row>
    <row r="343" spans="1:4" x14ac:dyDescent="0.25">
      <c r="A343" s="181">
        <v>201602</v>
      </c>
      <c r="B343" s="182" t="s">
        <v>17</v>
      </c>
      <c r="C343" s="181">
        <v>0</v>
      </c>
      <c r="D343" s="183">
        <v>-5756.53</v>
      </c>
    </row>
    <row r="344" spans="1:4" x14ac:dyDescent="0.25">
      <c r="A344" s="175">
        <v>201603</v>
      </c>
      <c r="B344" s="176" t="s">
        <v>9</v>
      </c>
      <c r="C344" s="175">
        <v>0</v>
      </c>
      <c r="D344" s="177">
        <v>767973.23</v>
      </c>
    </row>
    <row r="345" spans="1:4" x14ac:dyDescent="0.25">
      <c r="A345" s="175">
        <v>201603</v>
      </c>
      <c r="B345" s="176" t="s">
        <v>10</v>
      </c>
      <c r="C345" s="175">
        <v>0</v>
      </c>
      <c r="D345" s="177">
        <v>8919.44</v>
      </c>
    </row>
    <row r="346" spans="1:4" x14ac:dyDescent="0.25">
      <c r="A346" s="175">
        <v>201603</v>
      </c>
      <c r="B346" s="176" t="s">
        <v>11</v>
      </c>
      <c r="C346" s="175">
        <v>0</v>
      </c>
      <c r="D346" s="177">
        <v>2407.92</v>
      </c>
    </row>
    <row r="347" spans="1:4" x14ac:dyDescent="0.25">
      <c r="A347" s="175">
        <v>201603</v>
      </c>
      <c r="B347" s="176" t="s">
        <v>12</v>
      </c>
      <c r="C347" s="175">
        <v>0</v>
      </c>
      <c r="D347" s="177">
        <v>52442.1</v>
      </c>
    </row>
    <row r="348" spans="1:4" x14ac:dyDescent="0.25">
      <c r="A348" s="175">
        <v>201603</v>
      </c>
      <c r="B348" s="176" t="s">
        <v>13</v>
      </c>
      <c r="C348" s="175">
        <v>0</v>
      </c>
      <c r="D348" s="177">
        <v>1703.45</v>
      </c>
    </row>
    <row r="349" spans="1:4" x14ac:dyDescent="0.25">
      <c r="A349" s="175">
        <v>201603</v>
      </c>
      <c r="B349" s="176" t="s">
        <v>14</v>
      </c>
      <c r="C349" s="175">
        <v>0</v>
      </c>
      <c r="D349" s="177">
        <v>91163.32</v>
      </c>
    </row>
    <row r="350" spans="1:4" x14ac:dyDescent="0.25">
      <c r="A350" s="175">
        <v>201603</v>
      </c>
      <c r="B350" s="176" t="s">
        <v>15</v>
      </c>
      <c r="C350" s="175">
        <v>0</v>
      </c>
      <c r="D350" s="177">
        <v>11606.72</v>
      </c>
    </row>
    <row r="351" spans="1:4" x14ac:dyDescent="0.25">
      <c r="A351" s="175">
        <v>201603</v>
      </c>
      <c r="B351" s="176" t="s">
        <v>16</v>
      </c>
      <c r="C351" s="175">
        <v>0</v>
      </c>
      <c r="D351" s="177">
        <v>25393.4</v>
      </c>
    </row>
    <row r="352" spans="1:4" x14ac:dyDescent="0.25">
      <c r="A352" s="181">
        <v>201603</v>
      </c>
      <c r="B352" s="182" t="s">
        <v>17</v>
      </c>
      <c r="C352" s="181">
        <v>0</v>
      </c>
      <c r="D352" s="183">
        <v>11227.95</v>
      </c>
    </row>
    <row r="353" spans="1:4" x14ac:dyDescent="0.25">
      <c r="A353" s="175">
        <v>201604</v>
      </c>
      <c r="B353" s="176" t="s">
        <v>9</v>
      </c>
      <c r="C353" s="175">
        <v>0</v>
      </c>
      <c r="D353" s="177">
        <v>620067.89</v>
      </c>
    </row>
    <row r="354" spans="1:4" x14ac:dyDescent="0.25">
      <c r="A354" s="175">
        <v>201604</v>
      </c>
      <c r="B354" s="176" t="s">
        <v>10</v>
      </c>
      <c r="C354" s="175">
        <v>0</v>
      </c>
      <c r="D354" s="177">
        <v>9037.34</v>
      </c>
    </row>
    <row r="355" spans="1:4" x14ac:dyDescent="0.25">
      <c r="A355" s="175">
        <v>201604</v>
      </c>
      <c r="B355" s="176" t="s">
        <v>11</v>
      </c>
      <c r="C355" s="175">
        <v>0</v>
      </c>
      <c r="D355" s="177">
        <v>2836.65</v>
      </c>
    </row>
    <row r="356" spans="1:4" x14ac:dyDescent="0.25">
      <c r="A356" s="175">
        <v>201604</v>
      </c>
      <c r="B356" s="176" t="s">
        <v>12</v>
      </c>
      <c r="C356" s="175">
        <v>0</v>
      </c>
      <c r="D356" s="177">
        <v>47317.14</v>
      </c>
    </row>
    <row r="357" spans="1:4" x14ac:dyDescent="0.25">
      <c r="A357" s="175">
        <v>201604</v>
      </c>
      <c r="B357" s="176" t="s">
        <v>13</v>
      </c>
      <c r="C357" s="175">
        <v>0</v>
      </c>
      <c r="D357" s="177">
        <v>1527.99</v>
      </c>
    </row>
    <row r="358" spans="1:4" x14ac:dyDescent="0.25">
      <c r="A358" s="175">
        <v>201604</v>
      </c>
      <c r="B358" s="176" t="s">
        <v>14</v>
      </c>
      <c r="C358" s="175">
        <v>0</v>
      </c>
      <c r="D358" s="177">
        <v>89939.15</v>
      </c>
    </row>
    <row r="359" spans="1:4" x14ac:dyDescent="0.25">
      <c r="A359" s="175">
        <v>201604</v>
      </c>
      <c r="B359" s="176" t="s">
        <v>15</v>
      </c>
      <c r="C359" s="175">
        <v>0</v>
      </c>
      <c r="D359" s="177">
        <v>11875.41</v>
      </c>
    </row>
    <row r="360" spans="1:4" x14ac:dyDescent="0.25">
      <c r="A360" s="175">
        <v>201604</v>
      </c>
      <c r="B360" s="176" t="s">
        <v>16</v>
      </c>
      <c r="C360" s="175">
        <v>0</v>
      </c>
      <c r="D360" s="177">
        <v>26904.83</v>
      </c>
    </row>
    <row r="361" spans="1:4" x14ac:dyDescent="0.25">
      <c r="A361" s="181">
        <v>201604</v>
      </c>
      <c r="B361" s="182" t="s">
        <v>17</v>
      </c>
      <c r="C361" s="181">
        <v>0</v>
      </c>
      <c r="D361" s="183">
        <v>12096.75</v>
      </c>
    </row>
    <row r="362" spans="1:4" x14ac:dyDescent="0.25">
      <c r="A362" s="175">
        <v>201605</v>
      </c>
      <c r="B362" s="176" t="s">
        <v>9</v>
      </c>
      <c r="C362" s="175">
        <v>0</v>
      </c>
      <c r="D362" s="177">
        <v>541496.81000000006</v>
      </c>
    </row>
    <row r="363" spans="1:4" x14ac:dyDescent="0.25">
      <c r="A363" s="175">
        <v>201605</v>
      </c>
      <c r="B363" s="176" t="s">
        <v>10</v>
      </c>
      <c r="C363" s="175">
        <v>0</v>
      </c>
      <c r="D363" s="177">
        <v>9124.01</v>
      </c>
    </row>
    <row r="364" spans="1:4" x14ac:dyDescent="0.25">
      <c r="A364" s="175">
        <v>201605</v>
      </c>
      <c r="B364" s="176" t="s">
        <v>11</v>
      </c>
      <c r="C364" s="175">
        <v>0</v>
      </c>
      <c r="D364" s="177">
        <v>2794.88</v>
      </c>
    </row>
    <row r="365" spans="1:4" x14ac:dyDescent="0.25">
      <c r="A365" s="175">
        <v>201605</v>
      </c>
      <c r="B365" s="176" t="s">
        <v>12</v>
      </c>
      <c r="C365" s="175">
        <v>0</v>
      </c>
      <c r="D365" s="177">
        <v>45713.54</v>
      </c>
    </row>
    <row r="366" spans="1:4" x14ac:dyDescent="0.25">
      <c r="A366" s="175">
        <v>201605</v>
      </c>
      <c r="B366" s="176" t="s">
        <v>13</v>
      </c>
      <c r="C366" s="175">
        <v>0</v>
      </c>
      <c r="D366" s="177">
        <v>1409.24</v>
      </c>
    </row>
    <row r="367" spans="1:4" x14ac:dyDescent="0.25">
      <c r="A367" s="175">
        <v>201605</v>
      </c>
      <c r="B367" s="176" t="s">
        <v>14</v>
      </c>
      <c r="C367" s="175">
        <v>0</v>
      </c>
      <c r="D367" s="177">
        <v>89879.38</v>
      </c>
    </row>
    <row r="368" spans="1:4" x14ac:dyDescent="0.25">
      <c r="A368" s="175">
        <v>201605</v>
      </c>
      <c r="B368" s="176" t="s">
        <v>15</v>
      </c>
      <c r="C368" s="175">
        <v>0</v>
      </c>
      <c r="D368" s="177">
        <v>11743.69</v>
      </c>
    </row>
    <row r="369" spans="1:4" x14ac:dyDescent="0.25">
      <c r="A369" s="175">
        <v>201605</v>
      </c>
      <c r="B369" s="176" t="s">
        <v>16</v>
      </c>
      <c r="C369" s="175">
        <v>0</v>
      </c>
      <c r="D369" s="177">
        <v>28204.16</v>
      </c>
    </row>
    <row r="370" spans="1:4" x14ac:dyDescent="0.25">
      <c r="A370" s="181">
        <v>201605</v>
      </c>
      <c r="B370" s="182" t="s">
        <v>17</v>
      </c>
      <c r="C370" s="181">
        <v>0</v>
      </c>
      <c r="D370" s="183">
        <v>12319.81</v>
      </c>
    </row>
    <row r="371" spans="1:4" x14ac:dyDescent="0.25">
      <c r="A371" s="175">
        <v>201606</v>
      </c>
      <c r="B371" s="176" t="s">
        <v>9</v>
      </c>
      <c r="C371" s="175">
        <v>0</v>
      </c>
      <c r="D371" s="177">
        <v>810105.56</v>
      </c>
    </row>
    <row r="372" spans="1:4" x14ac:dyDescent="0.25">
      <c r="A372" s="175">
        <v>201606</v>
      </c>
      <c r="B372" s="176" t="s">
        <v>10</v>
      </c>
      <c r="C372" s="175">
        <v>0</v>
      </c>
      <c r="D372" s="177">
        <v>10191.25</v>
      </c>
    </row>
    <row r="373" spans="1:4" x14ac:dyDescent="0.25">
      <c r="A373" s="175">
        <v>201606</v>
      </c>
      <c r="B373" s="176" t="s">
        <v>11</v>
      </c>
      <c r="C373" s="175">
        <v>0</v>
      </c>
      <c r="D373" s="177">
        <v>3276.21</v>
      </c>
    </row>
    <row r="374" spans="1:4" x14ac:dyDescent="0.25">
      <c r="A374" s="175">
        <v>201606</v>
      </c>
      <c r="B374" s="176" t="s">
        <v>12</v>
      </c>
      <c r="C374" s="175">
        <v>0</v>
      </c>
      <c r="D374" s="177">
        <v>55649.18</v>
      </c>
    </row>
    <row r="375" spans="1:4" x14ac:dyDescent="0.25">
      <c r="A375" s="175">
        <v>201606</v>
      </c>
      <c r="B375" s="176" t="s">
        <v>13</v>
      </c>
      <c r="C375" s="175">
        <v>0</v>
      </c>
      <c r="D375" s="177">
        <v>1657.43</v>
      </c>
    </row>
    <row r="376" spans="1:4" x14ac:dyDescent="0.25">
      <c r="A376" s="175">
        <v>201606</v>
      </c>
      <c r="B376" s="176" t="s">
        <v>14</v>
      </c>
      <c r="C376" s="175">
        <v>0</v>
      </c>
      <c r="D376" s="177">
        <v>102671.86</v>
      </c>
    </row>
    <row r="377" spans="1:4" x14ac:dyDescent="0.25">
      <c r="A377" s="175">
        <v>201606</v>
      </c>
      <c r="B377" s="176" t="s">
        <v>15</v>
      </c>
      <c r="C377" s="175">
        <v>0</v>
      </c>
      <c r="D377" s="177">
        <v>12363.79</v>
      </c>
    </row>
    <row r="378" spans="1:4" x14ac:dyDescent="0.25">
      <c r="A378" s="175">
        <v>201606</v>
      </c>
      <c r="B378" s="176" t="s">
        <v>16</v>
      </c>
      <c r="C378" s="175">
        <v>0</v>
      </c>
      <c r="D378" s="177">
        <v>29065.33</v>
      </c>
    </row>
    <row r="379" spans="1:4" x14ac:dyDescent="0.25">
      <c r="A379" s="181">
        <v>201606</v>
      </c>
      <c r="B379" s="182" t="s">
        <v>17</v>
      </c>
      <c r="C379" s="181">
        <v>0</v>
      </c>
      <c r="D379" s="183">
        <v>12537.46</v>
      </c>
    </row>
    <row r="380" spans="1:4" x14ac:dyDescent="0.25">
      <c r="A380" s="175">
        <v>201607</v>
      </c>
      <c r="B380" s="176" t="s">
        <v>9</v>
      </c>
      <c r="C380" s="175">
        <v>0</v>
      </c>
      <c r="D380" s="177">
        <v>1089829.97</v>
      </c>
    </row>
    <row r="381" spans="1:4" x14ac:dyDescent="0.25">
      <c r="A381" s="175">
        <v>201607</v>
      </c>
      <c r="B381" s="176" t="s">
        <v>10</v>
      </c>
      <c r="C381" s="175">
        <v>0</v>
      </c>
      <c r="D381" s="177">
        <v>10994.59</v>
      </c>
    </row>
    <row r="382" spans="1:4" x14ac:dyDescent="0.25">
      <c r="A382" s="175">
        <v>201607</v>
      </c>
      <c r="B382" s="176" t="s">
        <v>11</v>
      </c>
      <c r="C382" s="175">
        <v>0</v>
      </c>
      <c r="D382" s="177">
        <v>3139.69</v>
      </c>
    </row>
    <row r="383" spans="1:4" x14ac:dyDescent="0.25">
      <c r="A383" s="175">
        <v>201607</v>
      </c>
      <c r="B383" s="176" t="s">
        <v>12</v>
      </c>
      <c r="C383" s="175">
        <v>0</v>
      </c>
      <c r="D383" s="177">
        <v>66191.3</v>
      </c>
    </row>
    <row r="384" spans="1:4" x14ac:dyDescent="0.25">
      <c r="A384" s="175">
        <v>201607</v>
      </c>
      <c r="B384" s="176" t="s">
        <v>13</v>
      </c>
      <c r="C384" s="175">
        <v>0</v>
      </c>
      <c r="D384" s="177">
        <v>2002.13</v>
      </c>
    </row>
    <row r="385" spans="1:4" x14ac:dyDescent="0.25">
      <c r="A385" s="175">
        <v>201607</v>
      </c>
      <c r="B385" s="176" t="s">
        <v>14</v>
      </c>
      <c r="C385" s="175">
        <v>0</v>
      </c>
      <c r="D385" s="177">
        <v>115928.37</v>
      </c>
    </row>
    <row r="386" spans="1:4" x14ac:dyDescent="0.25">
      <c r="A386" s="175">
        <v>201607</v>
      </c>
      <c r="B386" s="176" t="s">
        <v>15</v>
      </c>
      <c r="C386" s="175">
        <v>0</v>
      </c>
      <c r="D386" s="177">
        <v>13544.02</v>
      </c>
    </row>
    <row r="387" spans="1:4" x14ac:dyDescent="0.25">
      <c r="A387" s="175">
        <v>201607</v>
      </c>
      <c r="B387" s="176" t="s">
        <v>16</v>
      </c>
      <c r="C387" s="175">
        <v>0</v>
      </c>
      <c r="D387" s="177">
        <v>32784.58</v>
      </c>
    </row>
    <row r="388" spans="1:4" x14ac:dyDescent="0.25">
      <c r="A388" s="181">
        <v>201607</v>
      </c>
      <c r="B388" s="182" t="s">
        <v>17</v>
      </c>
      <c r="C388" s="181">
        <v>0</v>
      </c>
      <c r="D388" s="183">
        <v>13419.19</v>
      </c>
    </row>
    <row r="389" spans="1:4" x14ac:dyDescent="0.25">
      <c r="A389" s="175">
        <v>201608</v>
      </c>
      <c r="B389" s="176" t="s">
        <v>9</v>
      </c>
      <c r="C389" s="175">
        <v>0</v>
      </c>
      <c r="D389" s="177">
        <v>1093598.68</v>
      </c>
    </row>
    <row r="390" spans="1:4" x14ac:dyDescent="0.25">
      <c r="A390" s="175">
        <v>201608</v>
      </c>
      <c r="B390" s="176" t="s">
        <v>10</v>
      </c>
      <c r="C390" s="175">
        <v>0</v>
      </c>
      <c r="D390" s="177">
        <v>11589.66</v>
      </c>
    </row>
    <row r="391" spans="1:4" x14ac:dyDescent="0.25">
      <c r="A391" s="175">
        <v>201608</v>
      </c>
      <c r="B391" s="176" t="s">
        <v>11</v>
      </c>
      <c r="C391" s="175">
        <v>0</v>
      </c>
      <c r="D391" s="177">
        <v>2683.06</v>
      </c>
    </row>
    <row r="392" spans="1:4" x14ac:dyDescent="0.25">
      <c r="A392" s="175">
        <v>201608</v>
      </c>
      <c r="B392" s="176" t="s">
        <v>12</v>
      </c>
      <c r="C392" s="175">
        <v>0</v>
      </c>
      <c r="D392" s="177">
        <v>66188.23</v>
      </c>
    </row>
    <row r="393" spans="1:4" x14ac:dyDescent="0.25">
      <c r="A393" s="175">
        <v>201608</v>
      </c>
      <c r="B393" s="176" t="s">
        <v>13</v>
      </c>
      <c r="C393" s="175">
        <v>0</v>
      </c>
      <c r="D393" s="177">
        <v>1965.75</v>
      </c>
    </row>
    <row r="394" spans="1:4" x14ac:dyDescent="0.25">
      <c r="A394" s="175">
        <v>201608</v>
      </c>
      <c r="B394" s="176" t="s">
        <v>14</v>
      </c>
      <c r="C394" s="175">
        <v>0</v>
      </c>
      <c r="D394" s="177">
        <v>116284.57</v>
      </c>
    </row>
    <row r="395" spans="1:4" x14ac:dyDescent="0.25">
      <c r="A395" s="175">
        <v>201608</v>
      </c>
      <c r="B395" s="176" t="s">
        <v>15</v>
      </c>
      <c r="C395" s="175">
        <v>0</v>
      </c>
      <c r="D395" s="177">
        <v>13491.28</v>
      </c>
    </row>
    <row r="396" spans="1:4" x14ac:dyDescent="0.25">
      <c r="A396" s="175">
        <v>201608</v>
      </c>
      <c r="B396" s="176" t="s">
        <v>16</v>
      </c>
      <c r="C396" s="175">
        <v>0</v>
      </c>
      <c r="D396" s="177">
        <v>31812.93</v>
      </c>
    </row>
    <row r="397" spans="1:4" x14ac:dyDescent="0.25">
      <c r="A397" s="181">
        <v>201608</v>
      </c>
      <c r="B397" s="182" t="s">
        <v>17</v>
      </c>
      <c r="C397" s="181">
        <v>0</v>
      </c>
      <c r="D397" s="183">
        <v>13203.04</v>
      </c>
    </row>
    <row r="398" spans="1:4" x14ac:dyDescent="0.25">
      <c r="A398" s="175">
        <v>201609</v>
      </c>
      <c r="B398" s="176" t="s">
        <v>9</v>
      </c>
      <c r="C398" s="175">
        <v>0</v>
      </c>
      <c r="D398" s="177">
        <v>989161.25</v>
      </c>
    </row>
    <row r="399" spans="1:4" x14ac:dyDescent="0.25">
      <c r="A399" s="175">
        <v>201609</v>
      </c>
      <c r="B399" s="176" t="s">
        <v>10</v>
      </c>
      <c r="C399" s="175">
        <v>0</v>
      </c>
      <c r="D399" s="177">
        <v>12475.08</v>
      </c>
    </row>
    <row r="400" spans="1:4" x14ac:dyDescent="0.25">
      <c r="A400" s="175">
        <v>201609</v>
      </c>
      <c r="B400" s="176" t="s">
        <v>11</v>
      </c>
      <c r="C400" s="175">
        <v>0</v>
      </c>
      <c r="D400" s="177">
        <v>3206.22</v>
      </c>
    </row>
    <row r="401" spans="1:4" x14ac:dyDescent="0.25">
      <c r="A401" s="175">
        <v>201609</v>
      </c>
      <c r="B401" s="176" t="s">
        <v>12</v>
      </c>
      <c r="C401" s="175">
        <v>0</v>
      </c>
      <c r="D401" s="177">
        <v>63615.11</v>
      </c>
    </row>
    <row r="402" spans="1:4" x14ac:dyDescent="0.25">
      <c r="A402" s="175">
        <v>201609</v>
      </c>
      <c r="B402" s="176" t="s">
        <v>13</v>
      </c>
      <c r="C402" s="175">
        <v>0</v>
      </c>
      <c r="D402" s="177">
        <v>1916.04</v>
      </c>
    </row>
    <row r="403" spans="1:4" x14ac:dyDescent="0.25">
      <c r="A403" s="175">
        <v>201609</v>
      </c>
      <c r="B403" s="176" t="s">
        <v>14</v>
      </c>
      <c r="C403" s="175">
        <v>0</v>
      </c>
      <c r="D403" s="177">
        <v>116476.14</v>
      </c>
    </row>
    <row r="404" spans="1:4" x14ac:dyDescent="0.25">
      <c r="A404" s="175">
        <v>201609</v>
      </c>
      <c r="B404" s="176" t="s">
        <v>15</v>
      </c>
      <c r="C404" s="175">
        <v>0</v>
      </c>
      <c r="D404" s="177">
        <v>13809.04</v>
      </c>
    </row>
    <row r="405" spans="1:4" x14ac:dyDescent="0.25">
      <c r="A405" s="175">
        <v>201609</v>
      </c>
      <c r="B405" s="176" t="s">
        <v>16</v>
      </c>
      <c r="C405" s="175">
        <v>0</v>
      </c>
      <c r="D405" s="177">
        <v>34484</v>
      </c>
    </row>
    <row r="406" spans="1:4" x14ac:dyDescent="0.25">
      <c r="A406" s="181">
        <v>201609</v>
      </c>
      <c r="B406" s="182" t="s">
        <v>17</v>
      </c>
      <c r="C406" s="181">
        <v>0</v>
      </c>
      <c r="D406" s="183">
        <v>14377.19</v>
      </c>
    </row>
    <row r="407" spans="1:4" x14ac:dyDescent="0.25">
      <c r="A407" s="4">
        <v>201610</v>
      </c>
      <c r="B407" s="3" t="s">
        <v>9</v>
      </c>
      <c r="C407" s="4">
        <v>0</v>
      </c>
      <c r="D407" s="263">
        <v>705244.31</v>
      </c>
    </row>
    <row r="408" spans="1:4" x14ac:dyDescent="0.25">
      <c r="A408" s="4">
        <v>201610</v>
      </c>
      <c r="B408" s="3" t="s">
        <v>10</v>
      </c>
      <c r="C408" s="4">
        <v>0</v>
      </c>
      <c r="D408" s="263">
        <v>10760.39</v>
      </c>
    </row>
    <row r="409" spans="1:4" x14ac:dyDescent="0.25">
      <c r="A409" s="4">
        <v>201610</v>
      </c>
      <c r="B409" s="3" t="s">
        <v>11</v>
      </c>
      <c r="C409" s="4">
        <v>0</v>
      </c>
      <c r="D409" s="263">
        <v>2999.4</v>
      </c>
    </row>
    <row r="410" spans="1:4" x14ac:dyDescent="0.25">
      <c r="A410" s="4">
        <v>201610</v>
      </c>
      <c r="B410" s="3" t="s">
        <v>12</v>
      </c>
      <c r="C410" s="4">
        <v>0</v>
      </c>
      <c r="D410" s="263">
        <v>53764.05</v>
      </c>
    </row>
    <row r="411" spans="1:4" x14ac:dyDescent="0.25">
      <c r="A411" s="4">
        <v>201610</v>
      </c>
      <c r="B411" s="3" t="s">
        <v>13</v>
      </c>
      <c r="C411" s="4">
        <v>0</v>
      </c>
      <c r="D411" s="263">
        <v>2000.17</v>
      </c>
    </row>
    <row r="412" spans="1:4" x14ac:dyDescent="0.25">
      <c r="A412" s="4">
        <v>201610</v>
      </c>
      <c r="B412" s="3" t="s">
        <v>14</v>
      </c>
      <c r="C412" s="4">
        <v>0</v>
      </c>
      <c r="D412" s="263">
        <v>102134.86</v>
      </c>
    </row>
    <row r="413" spans="1:4" x14ac:dyDescent="0.25">
      <c r="A413" s="4">
        <v>201610</v>
      </c>
      <c r="B413" s="3" t="s">
        <v>15</v>
      </c>
      <c r="C413" s="4">
        <v>0</v>
      </c>
      <c r="D413" s="263">
        <v>12514.26</v>
      </c>
    </row>
    <row r="414" spans="1:4" x14ac:dyDescent="0.25">
      <c r="A414" s="4">
        <v>201610</v>
      </c>
      <c r="B414" s="3" t="s">
        <v>16</v>
      </c>
      <c r="C414" s="4">
        <v>0</v>
      </c>
      <c r="D414" s="263">
        <v>29111.79</v>
      </c>
    </row>
    <row r="415" spans="1:4" x14ac:dyDescent="0.25">
      <c r="A415" s="4">
        <v>201610</v>
      </c>
      <c r="B415" s="3" t="s">
        <v>17</v>
      </c>
      <c r="C415" s="4">
        <v>0</v>
      </c>
      <c r="D415" s="263">
        <v>12341.84</v>
      </c>
    </row>
  </sheetData>
  <pageMargins left="0.25" right="0.25" top="0.75" bottom="0.75" header="0.3" footer="0.3"/>
  <pageSetup paperSize="17" scale="51" fitToWidth="2" fitToHeight="0" orientation="landscape" r:id="rId1"/>
  <headerFooter scaleWithDoc="0">
    <oddFooter>&amp;RSchedule WRD-6,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  <pageSetUpPr fitToPage="1"/>
  </sheetPr>
  <dimension ref="A1:IO32"/>
  <sheetViews>
    <sheetView tabSelected="1" workbookViewId="0">
      <selection activeCell="AF10" sqref="AF10"/>
    </sheetView>
  </sheetViews>
  <sheetFormatPr defaultRowHeight="16.5" x14ac:dyDescent="0.3"/>
  <cols>
    <col min="1" max="1" width="5.25" customWidth="1"/>
    <col min="2" max="15" width="15.375" customWidth="1"/>
    <col min="16" max="16" width="15.375" style="26" customWidth="1"/>
    <col min="17" max="48" width="15.375" customWidth="1"/>
  </cols>
  <sheetData>
    <row r="1" spans="1:246" x14ac:dyDescent="0.3">
      <c r="A1" s="22" t="s">
        <v>18</v>
      </c>
      <c r="B1" s="22" t="s">
        <v>19</v>
      </c>
      <c r="C1" s="22" t="s">
        <v>20</v>
      </c>
      <c r="D1" s="22" t="s">
        <v>21</v>
      </c>
      <c r="E1" s="22" t="s">
        <v>22</v>
      </c>
      <c r="F1" s="22" t="s">
        <v>6</v>
      </c>
      <c r="G1" s="22" t="s">
        <v>23</v>
      </c>
      <c r="H1" s="22" t="s">
        <v>24</v>
      </c>
      <c r="I1" s="22" t="s">
        <v>25</v>
      </c>
      <c r="J1" s="22" t="s">
        <v>26</v>
      </c>
      <c r="K1" s="22" t="s">
        <v>27</v>
      </c>
      <c r="L1" s="22" t="s">
        <v>28</v>
      </c>
      <c r="M1" s="23" t="s">
        <v>5</v>
      </c>
      <c r="N1" s="22" t="s">
        <v>29</v>
      </c>
      <c r="O1" s="23" t="s">
        <v>7</v>
      </c>
      <c r="P1" s="24" t="s">
        <v>8</v>
      </c>
      <c r="Q1" s="22" t="s">
        <v>30</v>
      </c>
      <c r="R1" s="22" t="s">
        <v>31</v>
      </c>
      <c r="S1" s="22" t="s">
        <v>33</v>
      </c>
      <c r="T1" s="22" t="s">
        <v>34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</row>
    <row r="2" spans="1:246" x14ac:dyDescent="0.3">
      <c r="A2" s="21" t="s">
        <v>35</v>
      </c>
      <c r="B2" s="21" t="s">
        <v>36</v>
      </c>
      <c r="C2" s="21" t="s">
        <v>37</v>
      </c>
      <c r="D2" s="21" t="s">
        <v>38</v>
      </c>
      <c r="E2" s="21" t="s">
        <v>39</v>
      </c>
      <c r="F2" s="21" t="s">
        <v>40</v>
      </c>
      <c r="G2" s="21" t="s">
        <v>41</v>
      </c>
      <c r="H2" s="21" t="s">
        <v>41</v>
      </c>
      <c r="I2" s="21" t="s">
        <v>43</v>
      </c>
      <c r="J2" s="21" t="s">
        <v>44</v>
      </c>
      <c r="K2" s="21" t="s">
        <v>45</v>
      </c>
      <c r="L2" s="21" t="s">
        <v>46</v>
      </c>
      <c r="M2" s="20">
        <v>201301</v>
      </c>
      <c r="N2" s="21" t="s">
        <v>47</v>
      </c>
      <c r="O2" s="20">
        <v>0</v>
      </c>
      <c r="P2" s="25">
        <v>-3150.33</v>
      </c>
      <c r="Q2" s="21" t="s">
        <v>48</v>
      </c>
      <c r="R2" s="21" t="s">
        <v>49</v>
      </c>
      <c r="S2" s="21" t="s">
        <v>50</v>
      </c>
      <c r="T2" s="21" t="s">
        <v>51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</row>
    <row r="3" spans="1:246" x14ac:dyDescent="0.3">
      <c r="A3" s="21" t="s">
        <v>35</v>
      </c>
      <c r="B3" s="21" t="s">
        <v>36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41</v>
      </c>
      <c r="H3" s="21" t="s">
        <v>41</v>
      </c>
      <c r="I3" s="21" t="s">
        <v>43</v>
      </c>
      <c r="J3" s="21" t="s">
        <v>44</v>
      </c>
      <c r="K3" s="21" t="s">
        <v>45</v>
      </c>
      <c r="L3" s="21" t="s">
        <v>46</v>
      </c>
      <c r="M3" s="20">
        <v>201301</v>
      </c>
      <c r="N3" s="21" t="s">
        <v>52</v>
      </c>
      <c r="O3" s="20">
        <v>0</v>
      </c>
      <c r="P3" s="25">
        <v>3150.33</v>
      </c>
      <c r="Q3" s="21" t="s">
        <v>48</v>
      </c>
      <c r="R3" s="21" t="s">
        <v>49</v>
      </c>
      <c r="S3" s="21" t="s">
        <v>53</v>
      </c>
      <c r="T3" s="21" t="s">
        <v>51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</row>
    <row r="4" spans="1:246" x14ac:dyDescent="0.3">
      <c r="A4" s="21" t="s">
        <v>35</v>
      </c>
      <c r="B4" s="21" t="s">
        <v>36</v>
      </c>
      <c r="C4" s="21" t="s">
        <v>37</v>
      </c>
      <c r="D4" s="21" t="s">
        <v>38</v>
      </c>
      <c r="E4" s="21" t="s">
        <v>39</v>
      </c>
      <c r="F4" s="21" t="s">
        <v>40</v>
      </c>
      <c r="G4" s="21" t="s">
        <v>41</v>
      </c>
      <c r="H4" s="21" t="s">
        <v>41</v>
      </c>
      <c r="I4" s="21" t="s">
        <v>43</v>
      </c>
      <c r="J4" s="21" t="s">
        <v>44</v>
      </c>
      <c r="K4" s="21" t="s">
        <v>45</v>
      </c>
      <c r="L4" s="21" t="s">
        <v>54</v>
      </c>
      <c r="M4" s="20">
        <v>201302</v>
      </c>
      <c r="N4" s="21" t="s">
        <v>52</v>
      </c>
      <c r="O4" s="20">
        <v>0</v>
      </c>
      <c r="P4" s="27">
        <v>3539.64</v>
      </c>
      <c r="Q4" s="21" t="s">
        <v>48</v>
      </c>
      <c r="R4" s="21" t="s">
        <v>49</v>
      </c>
      <c r="S4" s="21" t="s">
        <v>55</v>
      </c>
      <c r="T4" s="21" t="s">
        <v>51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</row>
    <row r="5" spans="1:246" x14ac:dyDescent="0.3">
      <c r="A5" s="21" t="s">
        <v>35</v>
      </c>
      <c r="B5" s="21" t="s">
        <v>36</v>
      </c>
      <c r="C5" s="21" t="s">
        <v>37</v>
      </c>
      <c r="D5" s="21" t="s">
        <v>38</v>
      </c>
      <c r="E5" s="21" t="s">
        <v>39</v>
      </c>
      <c r="F5" s="21" t="s">
        <v>40</v>
      </c>
      <c r="G5" s="21" t="s">
        <v>41</v>
      </c>
      <c r="H5" s="21" t="s">
        <v>41</v>
      </c>
      <c r="I5" s="21" t="s">
        <v>43</v>
      </c>
      <c r="J5" s="21" t="s">
        <v>44</v>
      </c>
      <c r="K5" s="21" t="s">
        <v>45</v>
      </c>
      <c r="L5" s="21" t="s">
        <v>56</v>
      </c>
      <c r="M5" s="20">
        <v>201302</v>
      </c>
      <c r="N5" s="21" t="s">
        <v>47</v>
      </c>
      <c r="O5" s="20">
        <v>0</v>
      </c>
      <c r="P5" s="27">
        <v>-451.8</v>
      </c>
      <c r="Q5" s="21" t="s">
        <v>48</v>
      </c>
      <c r="R5" s="21" t="s">
        <v>49</v>
      </c>
      <c r="S5" s="21" t="s">
        <v>57</v>
      </c>
      <c r="T5" s="21" t="s">
        <v>51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pans="1:246" x14ac:dyDescent="0.3">
      <c r="A6" s="21" t="s">
        <v>35</v>
      </c>
      <c r="B6" s="21" t="s">
        <v>36</v>
      </c>
      <c r="C6" s="21" t="s">
        <v>37</v>
      </c>
      <c r="D6" s="21" t="s">
        <v>38</v>
      </c>
      <c r="E6" s="21" t="s">
        <v>39</v>
      </c>
      <c r="F6" s="21" t="s">
        <v>40</v>
      </c>
      <c r="G6" s="21" t="s">
        <v>41</v>
      </c>
      <c r="H6" s="21" t="s">
        <v>41</v>
      </c>
      <c r="I6" s="21" t="s">
        <v>43</v>
      </c>
      <c r="J6" s="21" t="s">
        <v>44</v>
      </c>
      <c r="K6" s="21" t="s">
        <v>45</v>
      </c>
      <c r="L6" s="21" t="s">
        <v>58</v>
      </c>
      <c r="M6" s="20">
        <v>201303</v>
      </c>
      <c r="N6" s="21" t="s">
        <v>52</v>
      </c>
      <c r="O6" s="20">
        <v>0</v>
      </c>
      <c r="P6" s="27">
        <v>2786.78</v>
      </c>
      <c r="Q6" s="21" t="s">
        <v>48</v>
      </c>
      <c r="R6" s="21" t="s">
        <v>49</v>
      </c>
      <c r="S6" s="21" t="s">
        <v>59</v>
      </c>
      <c r="T6" s="21" t="s">
        <v>51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pans="1:246" x14ac:dyDescent="0.3">
      <c r="A7" s="21" t="s">
        <v>35</v>
      </c>
      <c r="B7" s="21" t="s">
        <v>36</v>
      </c>
      <c r="C7" s="21" t="s">
        <v>37</v>
      </c>
      <c r="D7" s="21" t="s">
        <v>38</v>
      </c>
      <c r="E7" s="21" t="s">
        <v>39</v>
      </c>
      <c r="F7" s="21" t="s">
        <v>40</v>
      </c>
      <c r="G7" s="21" t="s">
        <v>41</v>
      </c>
      <c r="H7" s="21" t="s">
        <v>41</v>
      </c>
      <c r="I7" s="21" t="s">
        <v>43</v>
      </c>
      <c r="J7" s="21" t="s">
        <v>44</v>
      </c>
      <c r="K7" s="21" t="s">
        <v>45</v>
      </c>
      <c r="L7" s="21" t="s">
        <v>60</v>
      </c>
      <c r="M7" s="20">
        <v>201304</v>
      </c>
      <c r="N7" s="21" t="s">
        <v>52</v>
      </c>
      <c r="O7" s="20">
        <v>0</v>
      </c>
      <c r="P7" s="27">
        <v>8344.27</v>
      </c>
      <c r="Q7" s="21" t="s">
        <v>48</v>
      </c>
      <c r="R7" s="21" t="s">
        <v>49</v>
      </c>
      <c r="S7" s="21" t="s">
        <v>61</v>
      </c>
      <c r="T7" s="21" t="s">
        <v>51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pans="1:246" x14ac:dyDescent="0.3">
      <c r="A8" s="21" t="s">
        <v>35</v>
      </c>
      <c r="B8" s="21" t="s">
        <v>36</v>
      </c>
      <c r="C8" s="21" t="s">
        <v>37</v>
      </c>
      <c r="D8" s="21" t="s">
        <v>38</v>
      </c>
      <c r="E8" s="21" t="s">
        <v>39</v>
      </c>
      <c r="F8" s="21" t="s">
        <v>40</v>
      </c>
      <c r="G8" s="21" t="s">
        <v>41</v>
      </c>
      <c r="H8" s="21" t="s">
        <v>41</v>
      </c>
      <c r="I8" s="21" t="s">
        <v>43</v>
      </c>
      <c r="J8" s="21" t="s">
        <v>44</v>
      </c>
      <c r="K8" s="21" t="s">
        <v>45</v>
      </c>
      <c r="L8" s="21" t="s">
        <v>62</v>
      </c>
      <c r="M8" s="20">
        <v>201305</v>
      </c>
      <c r="N8" s="21" t="s">
        <v>52</v>
      </c>
      <c r="O8" s="20">
        <v>0</v>
      </c>
      <c r="P8" s="27">
        <v>4809.13</v>
      </c>
      <c r="Q8" s="21" t="s">
        <v>48</v>
      </c>
      <c r="R8" s="21" t="s">
        <v>49</v>
      </c>
      <c r="S8" s="21" t="s">
        <v>63</v>
      </c>
      <c r="T8" s="21" t="s">
        <v>51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pans="1:246" x14ac:dyDescent="0.3">
      <c r="A9" s="21" t="s">
        <v>35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21" t="s">
        <v>41</v>
      </c>
      <c r="I9" s="21" t="s">
        <v>43</v>
      </c>
      <c r="J9" s="21" t="s">
        <v>44</v>
      </c>
      <c r="K9" s="21" t="s">
        <v>45</v>
      </c>
      <c r="L9" s="21" t="s">
        <v>64</v>
      </c>
      <c r="M9" s="20">
        <v>201306</v>
      </c>
      <c r="N9" s="21" t="s">
        <v>52</v>
      </c>
      <c r="O9" s="20">
        <v>0</v>
      </c>
      <c r="P9" s="27">
        <v>3486.51</v>
      </c>
      <c r="Q9" s="21" t="s">
        <v>48</v>
      </c>
      <c r="R9" s="21" t="s">
        <v>49</v>
      </c>
      <c r="S9" s="21" t="s">
        <v>65</v>
      </c>
      <c r="T9" s="21" t="s">
        <v>51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6" x14ac:dyDescent="0.3">
      <c r="A10" s="21" t="s">
        <v>35</v>
      </c>
      <c r="B10" s="21" t="s">
        <v>36</v>
      </c>
      <c r="C10" s="21" t="s">
        <v>37</v>
      </c>
      <c r="D10" s="21" t="s">
        <v>38</v>
      </c>
      <c r="E10" s="21" t="s">
        <v>39</v>
      </c>
      <c r="F10" s="21" t="s">
        <v>40</v>
      </c>
      <c r="G10" s="21" t="s">
        <v>41</v>
      </c>
      <c r="H10" s="21" t="s">
        <v>41</v>
      </c>
      <c r="I10" s="21" t="s">
        <v>43</v>
      </c>
      <c r="J10" s="21" t="s">
        <v>44</v>
      </c>
      <c r="K10" s="21" t="s">
        <v>45</v>
      </c>
      <c r="L10" s="21" t="s">
        <v>66</v>
      </c>
      <c r="M10" s="20">
        <v>201306</v>
      </c>
      <c r="N10" s="21" t="s">
        <v>47</v>
      </c>
      <c r="O10" s="20">
        <v>0</v>
      </c>
      <c r="P10" s="27">
        <v>-17849.310000000001</v>
      </c>
      <c r="Q10" s="21" t="s">
        <v>48</v>
      </c>
      <c r="R10" s="21" t="s">
        <v>49</v>
      </c>
      <c r="S10" s="21" t="s">
        <v>67</v>
      </c>
      <c r="T10" s="21" t="s">
        <v>51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</row>
    <row r="11" spans="1:246" x14ac:dyDescent="0.3">
      <c r="A11" s="21" t="s">
        <v>35</v>
      </c>
      <c r="B11" s="21" t="s">
        <v>36</v>
      </c>
      <c r="C11" s="21" t="s">
        <v>37</v>
      </c>
      <c r="D11" s="21" t="s">
        <v>38</v>
      </c>
      <c r="E11" s="21" t="s">
        <v>39</v>
      </c>
      <c r="F11" s="21" t="s">
        <v>40</v>
      </c>
      <c r="G11" s="21" t="s">
        <v>41</v>
      </c>
      <c r="H11" s="21" t="s">
        <v>41</v>
      </c>
      <c r="I11" s="21" t="s">
        <v>43</v>
      </c>
      <c r="J11" s="21" t="s">
        <v>44</v>
      </c>
      <c r="K11" s="21" t="s">
        <v>45</v>
      </c>
      <c r="L11" s="21" t="s">
        <v>68</v>
      </c>
      <c r="M11" s="20">
        <v>201307</v>
      </c>
      <c r="N11" s="21" t="s">
        <v>52</v>
      </c>
      <c r="O11" s="20">
        <v>0</v>
      </c>
      <c r="P11" s="27">
        <v>575.25</v>
      </c>
      <c r="Q11" s="21" t="s">
        <v>48</v>
      </c>
      <c r="R11" s="21" t="s">
        <v>49</v>
      </c>
      <c r="S11" s="21" t="s">
        <v>69</v>
      </c>
      <c r="T11" s="21" t="s">
        <v>51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</row>
    <row r="12" spans="1:246" x14ac:dyDescent="0.3">
      <c r="A12" s="21" t="s">
        <v>35</v>
      </c>
      <c r="B12" s="21" t="s">
        <v>36</v>
      </c>
      <c r="C12" s="21" t="s">
        <v>37</v>
      </c>
      <c r="D12" s="21" t="s">
        <v>38</v>
      </c>
      <c r="E12" s="21" t="s">
        <v>39</v>
      </c>
      <c r="F12" s="21" t="s">
        <v>40</v>
      </c>
      <c r="G12" s="21" t="s">
        <v>41</v>
      </c>
      <c r="H12" s="21" t="s">
        <v>41</v>
      </c>
      <c r="I12" s="21" t="s">
        <v>43</v>
      </c>
      <c r="J12" s="21" t="s">
        <v>44</v>
      </c>
      <c r="K12" s="21" t="s">
        <v>45</v>
      </c>
      <c r="L12" s="21" t="s">
        <v>70</v>
      </c>
      <c r="M12" s="20">
        <v>201308</v>
      </c>
      <c r="N12" s="21" t="s">
        <v>52</v>
      </c>
      <c r="O12" s="20">
        <v>0</v>
      </c>
      <c r="P12" s="27">
        <v>4473.72</v>
      </c>
      <c r="Q12" s="21" t="s">
        <v>48</v>
      </c>
      <c r="R12" s="21" t="s">
        <v>49</v>
      </c>
      <c r="S12" s="21" t="s">
        <v>71</v>
      </c>
      <c r="T12" s="21" t="s">
        <v>51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</row>
    <row r="13" spans="1:246" x14ac:dyDescent="0.3">
      <c r="A13" s="21" t="s">
        <v>35</v>
      </c>
      <c r="B13" s="21" t="s">
        <v>36</v>
      </c>
      <c r="C13" s="21" t="s">
        <v>37</v>
      </c>
      <c r="D13" s="21" t="s">
        <v>38</v>
      </c>
      <c r="E13" s="21" t="s">
        <v>39</v>
      </c>
      <c r="F13" s="21" t="s">
        <v>40</v>
      </c>
      <c r="G13" s="21" t="s">
        <v>41</v>
      </c>
      <c r="H13" s="21" t="s">
        <v>41</v>
      </c>
      <c r="I13" s="21" t="s">
        <v>43</v>
      </c>
      <c r="J13" s="21" t="s">
        <v>44</v>
      </c>
      <c r="K13" s="21" t="s">
        <v>45</v>
      </c>
      <c r="L13" s="21" t="s">
        <v>72</v>
      </c>
      <c r="M13" s="20">
        <v>201308</v>
      </c>
      <c r="N13" s="21" t="s">
        <v>47</v>
      </c>
      <c r="O13" s="20">
        <v>0</v>
      </c>
      <c r="P13" s="27">
        <v>-6.95</v>
      </c>
      <c r="Q13" s="21" t="s">
        <v>48</v>
      </c>
      <c r="R13" s="21" t="s">
        <v>49</v>
      </c>
      <c r="S13" s="21" t="s">
        <v>73</v>
      </c>
      <c r="T13" s="21" t="s">
        <v>51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</row>
    <row r="14" spans="1:246" x14ac:dyDescent="0.3">
      <c r="A14" s="21" t="s">
        <v>35</v>
      </c>
      <c r="B14" s="21" t="s">
        <v>36</v>
      </c>
      <c r="C14" s="21" t="s">
        <v>37</v>
      </c>
      <c r="D14" s="21" t="s">
        <v>38</v>
      </c>
      <c r="E14" s="21" t="s">
        <v>39</v>
      </c>
      <c r="F14" s="21" t="s">
        <v>40</v>
      </c>
      <c r="G14" s="21" t="s">
        <v>41</v>
      </c>
      <c r="H14" s="21" t="s">
        <v>41</v>
      </c>
      <c r="I14" s="21" t="s">
        <v>43</v>
      </c>
      <c r="J14" s="21" t="s">
        <v>44</v>
      </c>
      <c r="K14" s="21" t="s">
        <v>45</v>
      </c>
      <c r="L14" s="21" t="s">
        <v>74</v>
      </c>
      <c r="M14" s="20">
        <v>201309</v>
      </c>
      <c r="N14" s="21" t="s">
        <v>52</v>
      </c>
      <c r="O14" s="20">
        <v>0</v>
      </c>
      <c r="P14" s="27">
        <v>4966.68</v>
      </c>
      <c r="Q14" s="21" t="s">
        <v>48</v>
      </c>
      <c r="R14" s="21" t="s">
        <v>49</v>
      </c>
      <c r="S14" s="21" t="s">
        <v>75</v>
      </c>
      <c r="T14" s="21" t="s">
        <v>51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</row>
    <row r="15" spans="1:246" x14ac:dyDescent="0.3">
      <c r="A15" s="21" t="s">
        <v>35</v>
      </c>
      <c r="B15" s="21" t="s">
        <v>36</v>
      </c>
      <c r="C15" s="21" t="s">
        <v>37</v>
      </c>
      <c r="D15" s="21" t="s">
        <v>38</v>
      </c>
      <c r="E15" s="21" t="s">
        <v>39</v>
      </c>
      <c r="F15" s="21" t="s">
        <v>40</v>
      </c>
      <c r="G15" s="21" t="s">
        <v>41</v>
      </c>
      <c r="H15" s="21" t="s">
        <v>41</v>
      </c>
      <c r="I15" s="21" t="s">
        <v>43</v>
      </c>
      <c r="J15" s="21" t="s">
        <v>44</v>
      </c>
      <c r="K15" s="21" t="s">
        <v>45</v>
      </c>
      <c r="L15" s="21" t="s">
        <v>76</v>
      </c>
      <c r="M15" s="20">
        <v>201310</v>
      </c>
      <c r="N15" s="21" t="s">
        <v>52</v>
      </c>
      <c r="O15" s="20">
        <v>0</v>
      </c>
      <c r="P15" s="27">
        <v>3641.2</v>
      </c>
      <c r="Q15" s="21" t="s">
        <v>48</v>
      </c>
      <c r="R15" s="21" t="s">
        <v>49</v>
      </c>
      <c r="S15" s="21" t="s">
        <v>77</v>
      </c>
      <c r="T15" s="21" t="s">
        <v>51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</row>
    <row r="16" spans="1:246" x14ac:dyDescent="0.3">
      <c r="A16" s="79" t="s">
        <v>35</v>
      </c>
      <c r="B16" s="79" t="s">
        <v>36</v>
      </c>
      <c r="C16" s="79" t="s">
        <v>37</v>
      </c>
      <c r="D16" s="79" t="s">
        <v>38</v>
      </c>
      <c r="E16" s="79" t="s">
        <v>39</v>
      </c>
      <c r="F16" s="79" t="s">
        <v>40</v>
      </c>
      <c r="G16" s="79" t="s">
        <v>41</v>
      </c>
      <c r="H16" s="79" t="s">
        <v>41</v>
      </c>
      <c r="I16" s="79" t="s">
        <v>43</v>
      </c>
      <c r="J16" s="79" t="s">
        <v>44</v>
      </c>
      <c r="K16" s="79" t="s">
        <v>45</v>
      </c>
      <c r="L16" s="79" t="s">
        <v>2362</v>
      </c>
      <c r="M16" s="78">
        <v>201311</v>
      </c>
      <c r="N16" s="79" t="s">
        <v>52</v>
      </c>
      <c r="O16" s="78">
        <v>0</v>
      </c>
      <c r="P16" s="82">
        <v>3293.85</v>
      </c>
      <c r="Q16" s="79" t="s">
        <v>48</v>
      </c>
      <c r="R16" s="79" t="s">
        <v>2363</v>
      </c>
      <c r="S16" s="79" t="s">
        <v>2364</v>
      </c>
      <c r="T16" s="79" t="s">
        <v>51</v>
      </c>
    </row>
    <row r="17" spans="1:249" x14ac:dyDescent="0.3">
      <c r="A17" s="79" t="s">
        <v>35</v>
      </c>
      <c r="B17" s="79" t="s">
        <v>36</v>
      </c>
      <c r="C17" s="79" t="s">
        <v>37</v>
      </c>
      <c r="D17" s="79" t="s">
        <v>38</v>
      </c>
      <c r="E17" s="79" t="s">
        <v>39</v>
      </c>
      <c r="F17" s="79" t="s">
        <v>40</v>
      </c>
      <c r="G17" s="79" t="s">
        <v>41</v>
      </c>
      <c r="H17" s="79" t="s">
        <v>41</v>
      </c>
      <c r="I17" s="79" t="s">
        <v>43</v>
      </c>
      <c r="J17" s="79" t="s">
        <v>44</v>
      </c>
      <c r="K17" s="79" t="s">
        <v>45</v>
      </c>
      <c r="L17" s="79" t="s">
        <v>2365</v>
      </c>
      <c r="M17" s="78">
        <v>201312</v>
      </c>
      <c r="N17" s="79" t="s">
        <v>52</v>
      </c>
      <c r="O17" s="78">
        <v>0</v>
      </c>
      <c r="P17" s="82">
        <v>4489.34</v>
      </c>
      <c r="Q17" s="79" t="s">
        <v>48</v>
      </c>
      <c r="R17" s="79" t="s">
        <v>2363</v>
      </c>
      <c r="S17" s="79" t="s">
        <v>2366</v>
      </c>
      <c r="T17" s="79" t="s">
        <v>51</v>
      </c>
    </row>
    <row r="18" spans="1:249" x14ac:dyDescent="0.3">
      <c r="A18" s="81" t="s">
        <v>35</v>
      </c>
      <c r="B18" s="81" t="s">
        <v>36</v>
      </c>
      <c r="C18" s="81" t="s">
        <v>37</v>
      </c>
      <c r="D18" s="81" t="s">
        <v>38</v>
      </c>
      <c r="E18" s="81" t="s">
        <v>39</v>
      </c>
      <c r="F18" s="81" t="s">
        <v>40</v>
      </c>
      <c r="G18" s="81" t="s">
        <v>41</v>
      </c>
      <c r="H18" s="81" t="s">
        <v>41</v>
      </c>
      <c r="I18" s="81" t="s">
        <v>43</v>
      </c>
      <c r="J18" s="81" t="s">
        <v>44</v>
      </c>
      <c r="K18" s="81" t="s">
        <v>45</v>
      </c>
      <c r="L18" s="81" t="s">
        <v>2367</v>
      </c>
      <c r="M18" s="80">
        <v>201401</v>
      </c>
      <c r="N18" s="81" t="s">
        <v>52</v>
      </c>
      <c r="O18" s="80">
        <v>0</v>
      </c>
      <c r="P18" s="82">
        <v>6850.11</v>
      </c>
      <c r="Q18" s="81" t="s">
        <v>48</v>
      </c>
      <c r="R18" s="81" t="s">
        <v>2363</v>
      </c>
      <c r="S18" s="81" t="s">
        <v>2368</v>
      </c>
      <c r="T18" s="81" t="s">
        <v>51</v>
      </c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</row>
    <row r="19" spans="1:249" x14ac:dyDescent="0.3">
      <c r="A19" s="81" t="s">
        <v>35</v>
      </c>
      <c r="B19" s="81" t="s">
        <v>36</v>
      </c>
      <c r="C19" s="81" t="s">
        <v>37</v>
      </c>
      <c r="D19" s="81" t="s">
        <v>38</v>
      </c>
      <c r="E19" s="81" t="s">
        <v>39</v>
      </c>
      <c r="F19" s="81" t="s">
        <v>40</v>
      </c>
      <c r="G19" s="81" t="s">
        <v>41</v>
      </c>
      <c r="H19" s="81" t="s">
        <v>41</v>
      </c>
      <c r="I19" s="81" t="s">
        <v>43</v>
      </c>
      <c r="J19" s="81" t="s">
        <v>44</v>
      </c>
      <c r="K19" s="81" t="s">
        <v>45</v>
      </c>
      <c r="L19" s="81" t="s">
        <v>2369</v>
      </c>
      <c r="M19" s="80">
        <v>201402</v>
      </c>
      <c r="N19" s="81" t="s">
        <v>52</v>
      </c>
      <c r="O19" s="80">
        <v>0</v>
      </c>
      <c r="P19" s="82">
        <v>6269.88</v>
      </c>
      <c r="Q19" s="81" t="s">
        <v>48</v>
      </c>
      <c r="R19" s="81" t="s">
        <v>2363</v>
      </c>
      <c r="S19" s="81" t="s">
        <v>2370</v>
      </c>
      <c r="T19" s="81" t="s">
        <v>51</v>
      </c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</row>
    <row r="20" spans="1:249" x14ac:dyDescent="0.3">
      <c r="A20" s="81" t="s">
        <v>35</v>
      </c>
      <c r="B20" s="81" t="s">
        <v>36</v>
      </c>
      <c r="C20" s="81" t="s">
        <v>37</v>
      </c>
      <c r="D20" s="81" t="s">
        <v>38</v>
      </c>
      <c r="E20" s="81" t="s">
        <v>39</v>
      </c>
      <c r="F20" s="81" t="s">
        <v>40</v>
      </c>
      <c r="G20" s="81" t="s">
        <v>41</v>
      </c>
      <c r="H20" s="81" t="s">
        <v>41</v>
      </c>
      <c r="I20" s="81" t="s">
        <v>43</v>
      </c>
      <c r="J20" s="81" t="s">
        <v>44</v>
      </c>
      <c r="K20" s="81" t="s">
        <v>45</v>
      </c>
      <c r="L20" s="81" t="s">
        <v>2371</v>
      </c>
      <c r="M20" s="80">
        <v>201403</v>
      </c>
      <c r="N20" s="81" t="s">
        <v>52</v>
      </c>
      <c r="O20" s="80">
        <v>0</v>
      </c>
      <c r="P20" s="82">
        <v>4461.57</v>
      </c>
      <c r="Q20" s="81" t="s">
        <v>48</v>
      </c>
      <c r="R20" s="81" t="s">
        <v>2363</v>
      </c>
      <c r="S20" s="81" t="s">
        <v>2372</v>
      </c>
      <c r="T20" s="81" t="s">
        <v>51</v>
      </c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</row>
    <row r="21" spans="1:249" x14ac:dyDescent="0.3">
      <c r="A21" s="81" t="s">
        <v>35</v>
      </c>
      <c r="B21" s="81" t="s">
        <v>36</v>
      </c>
      <c r="C21" s="81" t="s">
        <v>37</v>
      </c>
      <c r="D21" s="81" t="s">
        <v>38</v>
      </c>
      <c r="E21" s="81" t="s">
        <v>39</v>
      </c>
      <c r="F21" s="81" t="s">
        <v>40</v>
      </c>
      <c r="G21" s="81" t="s">
        <v>41</v>
      </c>
      <c r="H21" s="81" t="s">
        <v>41</v>
      </c>
      <c r="I21" s="81" t="s">
        <v>43</v>
      </c>
      <c r="J21" s="81" t="s">
        <v>44</v>
      </c>
      <c r="K21" s="81" t="s">
        <v>45</v>
      </c>
      <c r="L21" s="81" t="s">
        <v>2373</v>
      </c>
      <c r="M21" s="80">
        <v>201404</v>
      </c>
      <c r="N21" s="81" t="s">
        <v>52</v>
      </c>
      <c r="O21" s="80">
        <v>0</v>
      </c>
      <c r="P21" s="82">
        <v>3933.08</v>
      </c>
      <c r="Q21" s="81" t="s">
        <v>48</v>
      </c>
      <c r="R21" s="81" t="s">
        <v>2363</v>
      </c>
      <c r="S21" s="81" t="s">
        <v>2374</v>
      </c>
      <c r="T21" s="81" t="s">
        <v>51</v>
      </c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</row>
    <row r="22" spans="1:249" x14ac:dyDescent="0.3">
      <c r="A22" s="81" t="s">
        <v>35</v>
      </c>
      <c r="B22" s="81" t="s">
        <v>36</v>
      </c>
      <c r="C22" s="81" t="s">
        <v>37</v>
      </c>
      <c r="D22" s="81" t="s">
        <v>38</v>
      </c>
      <c r="E22" s="81" t="s">
        <v>39</v>
      </c>
      <c r="F22" s="81" t="s">
        <v>40</v>
      </c>
      <c r="G22" s="81" t="s">
        <v>41</v>
      </c>
      <c r="H22" s="81" t="s">
        <v>41</v>
      </c>
      <c r="I22" s="81" t="s">
        <v>43</v>
      </c>
      <c r="J22" s="81" t="s">
        <v>44</v>
      </c>
      <c r="K22" s="81" t="s">
        <v>45</v>
      </c>
      <c r="L22" s="81" t="s">
        <v>2375</v>
      </c>
      <c r="M22" s="80">
        <v>201405</v>
      </c>
      <c r="N22" s="81" t="s">
        <v>52</v>
      </c>
      <c r="O22" s="80">
        <v>0</v>
      </c>
      <c r="P22" s="82">
        <v>3219.69</v>
      </c>
      <c r="Q22" s="81" t="s">
        <v>48</v>
      </c>
      <c r="R22" s="81" t="s">
        <v>2363</v>
      </c>
      <c r="S22" s="81" t="s">
        <v>2376</v>
      </c>
      <c r="T22" s="81" t="s">
        <v>51</v>
      </c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</row>
    <row r="23" spans="1:249" x14ac:dyDescent="0.3">
      <c r="A23" s="81" t="s">
        <v>35</v>
      </c>
      <c r="B23" s="81" t="s">
        <v>36</v>
      </c>
      <c r="C23" s="81" t="s">
        <v>37</v>
      </c>
      <c r="D23" s="81" t="s">
        <v>38</v>
      </c>
      <c r="E23" s="81" t="s">
        <v>39</v>
      </c>
      <c r="F23" s="81" t="s">
        <v>40</v>
      </c>
      <c r="G23" s="81" t="s">
        <v>41</v>
      </c>
      <c r="H23" s="81" t="s">
        <v>41</v>
      </c>
      <c r="I23" s="81" t="s">
        <v>43</v>
      </c>
      <c r="J23" s="81" t="s">
        <v>44</v>
      </c>
      <c r="K23" s="81" t="s">
        <v>45</v>
      </c>
      <c r="L23" s="81" t="s">
        <v>2377</v>
      </c>
      <c r="M23" s="80">
        <v>201406</v>
      </c>
      <c r="N23" s="81" t="s">
        <v>52</v>
      </c>
      <c r="O23" s="80">
        <v>0</v>
      </c>
      <c r="P23" s="82">
        <v>2935.88</v>
      </c>
      <c r="Q23" s="81" t="s">
        <v>48</v>
      </c>
      <c r="R23" s="81" t="s">
        <v>2363</v>
      </c>
      <c r="S23" s="81" t="s">
        <v>2378</v>
      </c>
      <c r="T23" s="81" t="s">
        <v>51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</row>
    <row r="24" spans="1:249" x14ac:dyDescent="0.3">
      <c r="A24" s="81" t="s">
        <v>35</v>
      </c>
      <c r="B24" s="81" t="s">
        <v>36</v>
      </c>
      <c r="C24" s="81" t="s">
        <v>37</v>
      </c>
      <c r="D24" s="81" t="s">
        <v>38</v>
      </c>
      <c r="E24" s="81" t="s">
        <v>39</v>
      </c>
      <c r="F24" s="81" t="s">
        <v>40</v>
      </c>
      <c r="G24" s="81" t="s">
        <v>41</v>
      </c>
      <c r="H24" s="81" t="s">
        <v>41</v>
      </c>
      <c r="I24" s="81" t="s">
        <v>43</v>
      </c>
      <c r="J24" s="81" t="s">
        <v>44</v>
      </c>
      <c r="K24" s="81" t="s">
        <v>45</v>
      </c>
      <c r="L24" s="81" t="s">
        <v>2379</v>
      </c>
      <c r="M24" s="80">
        <v>201407</v>
      </c>
      <c r="N24" s="81" t="s">
        <v>52</v>
      </c>
      <c r="O24" s="80">
        <v>0</v>
      </c>
      <c r="P24" s="82">
        <v>2619.09</v>
      </c>
      <c r="Q24" s="81" t="s">
        <v>48</v>
      </c>
      <c r="R24" s="81" t="s">
        <v>2363</v>
      </c>
      <c r="S24" s="81" t="s">
        <v>2380</v>
      </c>
      <c r="T24" s="81" t="s">
        <v>51</v>
      </c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</row>
    <row r="25" spans="1:249" x14ac:dyDescent="0.3">
      <c r="A25" s="81" t="s">
        <v>35</v>
      </c>
      <c r="B25" s="81" t="s">
        <v>36</v>
      </c>
      <c r="C25" s="81" t="s">
        <v>37</v>
      </c>
      <c r="D25" s="81" t="s">
        <v>38</v>
      </c>
      <c r="E25" s="81" t="s">
        <v>39</v>
      </c>
      <c r="F25" s="81" t="s">
        <v>40</v>
      </c>
      <c r="G25" s="81" t="s">
        <v>41</v>
      </c>
      <c r="H25" s="81" t="s">
        <v>41</v>
      </c>
      <c r="I25" s="81" t="s">
        <v>43</v>
      </c>
      <c r="J25" s="81" t="s">
        <v>44</v>
      </c>
      <c r="K25" s="81" t="s">
        <v>45</v>
      </c>
      <c r="L25" s="81" t="s">
        <v>2381</v>
      </c>
      <c r="M25" s="80">
        <v>201408</v>
      </c>
      <c r="N25" s="81" t="s">
        <v>52</v>
      </c>
      <c r="O25" s="80">
        <v>0</v>
      </c>
      <c r="P25" s="82">
        <v>2726.19</v>
      </c>
      <c r="Q25" s="81" t="s">
        <v>48</v>
      </c>
      <c r="R25" s="81" t="s">
        <v>2363</v>
      </c>
      <c r="S25" s="81" t="s">
        <v>2382</v>
      </c>
      <c r="T25" s="81" t="s">
        <v>51</v>
      </c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</row>
    <row r="26" spans="1:249" x14ac:dyDescent="0.3">
      <c r="A26" s="81" t="s">
        <v>35</v>
      </c>
      <c r="B26" s="81" t="s">
        <v>36</v>
      </c>
      <c r="C26" s="81" t="s">
        <v>37</v>
      </c>
      <c r="D26" s="81" t="s">
        <v>38</v>
      </c>
      <c r="E26" s="81" t="s">
        <v>39</v>
      </c>
      <c r="F26" s="81" t="s">
        <v>40</v>
      </c>
      <c r="G26" s="81" t="s">
        <v>41</v>
      </c>
      <c r="H26" s="81" t="s">
        <v>41</v>
      </c>
      <c r="I26" s="81" t="s">
        <v>43</v>
      </c>
      <c r="J26" s="81" t="s">
        <v>44</v>
      </c>
      <c r="K26" s="81" t="s">
        <v>45</v>
      </c>
      <c r="L26" s="81" t="s">
        <v>2383</v>
      </c>
      <c r="M26" s="80">
        <v>201409</v>
      </c>
      <c r="N26" s="81" t="s">
        <v>52</v>
      </c>
      <c r="O26" s="80">
        <v>0</v>
      </c>
      <c r="P26" s="82">
        <v>2121.98</v>
      </c>
      <c r="Q26" s="81" t="s">
        <v>48</v>
      </c>
      <c r="R26" s="81" t="s">
        <v>2363</v>
      </c>
      <c r="S26" s="81" t="s">
        <v>2384</v>
      </c>
      <c r="T26" s="81" t="s">
        <v>51</v>
      </c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</row>
    <row r="27" spans="1:249" x14ac:dyDescent="0.3">
      <c r="A27" s="106" t="s">
        <v>35</v>
      </c>
      <c r="B27" s="106" t="s">
        <v>36</v>
      </c>
      <c r="C27" s="106" t="s">
        <v>37</v>
      </c>
      <c r="D27" s="106" t="s">
        <v>38</v>
      </c>
      <c r="E27" s="106" t="s">
        <v>39</v>
      </c>
      <c r="F27" s="106" t="s">
        <v>40</v>
      </c>
      <c r="G27" s="106" t="s">
        <v>41</v>
      </c>
      <c r="H27" s="106" t="s">
        <v>41</v>
      </c>
      <c r="I27" s="106" t="s">
        <v>43</v>
      </c>
      <c r="J27" s="106" t="s">
        <v>44</v>
      </c>
      <c r="K27" s="106" t="s">
        <v>45</v>
      </c>
      <c r="L27" s="106" t="s">
        <v>2477</v>
      </c>
      <c r="M27" s="105">
        <v>201410</v>
      </c>
      <c r="N27" s="106" t="s">
        <v>52</v>
      </c>
      <c r="O27" s="105">
        <v>0</v>
      </c>
      <c r="P27" s="107">
        <v>1929.38</v>
      </c>
      <c r="Q27" s="106" t="s">
        <v>48</v>
      </c>
      <c r="R27" s="106" t="s">
        <v>2363</v>
      </c>
      <c r="S27" s="106" t="s">
        <v>2478</v>
      </c>
      <c r="T27" s="106" t="s">
        <v>51</v>
      </c>
      <c r="U27" s="106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</row>
    <row r="29" spans="1:249" x14ac:dyDescent="0.3">
      <c r="A29" s="146" t="s">
        <v>3377</v>
      </c>
    </row>
    <row r="31" spans="1:249" x14ac:dyDescent="0.3">
      <c r="A31" s="13" t="s">
        <v>1153</v>
      </c>
    </row>
    <row r="32" spans="1:249" x14ac:dyDescent="0.3">
      <c r="A32" s="13" t="s">
        <v>3401</v>
      </c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A1:A2"/>
  <sheetViews>
    <sheetView tabSelected="1" workbookViewId="0">
      <selection activeCell="AF10" sqref="AF10"/>
    </sheetView>
  </sheetViews>
  <sheetFormatPr defaultColWidth="27.875" defaultRowHeight="16.5" x14ac:dyDescent="0.3"/>
  <cols>
    <col min="1" max="1" width="5.875" bestFit="1" customWidth="1"/>
    <col min="2" max="48" width="15.375" customWidth="1"/>
  </cols>
  <sheetData>
    <row r="1" spans="1:1" x14ac:dyDescent="0.3">
      <c r="A1" s="13" t="s">
        <v>1153</v>
      </c>
    </row>
    <row r="2" spans="1:1" x14ac:dyDescent="0.3">
      <c r="A2" s="13" t="s">
        <v>3398</v>
      </c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I96"/>
  <sheetViews>
    <sheetView tabSelected="1" workbookViewId="0">
      <selection activeCell="AF10" sqref="AF10"/>
    </sheetView>
  </sheetViews>
  <sheetFormatPr defaultColWidth="27.875" defaultRowHeight="16.5" x14ac:dyDescent="0.3"/>
  <cols>
    <col min="1" max="1" width="5.875" style="112" bestFit="1" customWidth="1"/>
    <col min="2" max="48" width="15.375" style="112" customWidth="1"/>
    <col min="49" max="16384" width="27.875" style="112"/>
  </cols>
  <sheetData>
    <row r="1" spans="1:9" x14ac:dyDescent="0.3">
      <c r="A1" s="109" t="s">
        <v>3709</v>
      </c>
    </row>
    <row r="2" spans="1:9" x14ac:dyDescent="0.3">
      <c r="A2" s="109"/>
    </row>
    <row r="4" spans="1:9" x14ac:dyDescent="0.3">
      <c r="A4" s="113"/>
      <c r="B4" s="113"/>
      <c r="C4" s="113"/>
      <c r="D4" s="113"/>
      <c r="E4" s="113"/>
      <c r="F4" s="113"/>
      <c r="G4" s="113"/>
      <c r="H4" s="113"/>
      <c r="I4" s="113"/>
    </row>
    <row r="5" spans="1:9" x14ac:dyDescent="0.3">
      <c r="A5" s="118"/>
      <c r="B5" s="121"/>
      <c r="C5" s="121"/>
      <c r="D5" s="121"/>
      <c r="E5" s="121"/>
      <c r="F5" s="121"/>
      <c r="G5" s="118"/>
      <c r="H5" s="121"/>
      <c r="I5" s="121"/>
    </row>
    <row r="6" spans="1:9" x14ac:dyDescent="0.3">
      <c r="A6" s="118"/>
      <c r="B6" s="121"/>
      <c r="C6" s="121"/>
      <c r="D6" s="121"/>
      <c r="E6" s="121"/>
      <c r="F6" s="121"/>
      <c r="G6" s="118"/>
      <c r="H6" s="121"/>
      <c r="I6" s="121"/>
    </row>
    <row r="7" spans="1:9" x14ac:dyDescent="0.3">
      <c r="A7" s="118"/>
      <c r="B7" s="121"/>
      <c r="C7" s="121"/>
      <c r="D7" s="121"/>
      <c r="E7" s="121"/>
      <c r="F7" s="121"/>
      <c r="G7" s="118"/>
      <c r="H7" s="121"/>
      <c r="I7" s="121"/>
    </row>
    <row r="8" spans="1:9" x14ac:dyDescent="0.3">
      <c r="A8" s="118"/>
      <c r="B8" s="121"/>
      <c r="C8" s="121"/>
      <c r="D8" s="121"/>
      <c r="E8" s="121"/>
      <c r="F8" s="121"/>
      <c r="G8" s="118"/>
      <c r="H8" s="121"/>
      <c r="I8" s="121"/>
    </row>
    <row r="9" spans="1:9" x14ac:dyDescent="0.3">
      <c r="A9" s="118"/>
      <c r="B9" s="121"/>
      <c r="C9" s="121"/>
      <c r="D9" s="121"/>
      <c r="E9" s="121"/>
      <c r="F9" s="121"/>
      <c r="G9" s="118"/>
      <c r="H9" s="121"/>
      <c r="I9" s="121"/>
    </row>
    <row r="10" spans="1:9" x14ac:dyDescent="0.3">
      <c r="A10" s="118"/>
      <c r="B10" s="121"/>
      <c r="C10" s="121"/>
      <c r="D10" s="121"/>
      <c r="E10" s="121"/>
      <c r="F10" s="121"/>
      <c r="G10" s="118"/>
      <c r="H10" s="121"/>
      <c r="I10" s="121"/>
    </row>
    <row r="11" spans="1:9" x14ac:dyDescent="0.3">
      <c r="A11" s="118"/>
      <c r="B11" s="121"/>
      <c r="C11" s="121"/>
      <c r="D11" s="121"/>
      <c r="E11" s="121"/>
      <c r="F11" s="121"/>
      <c r="G11" s="118"/>
      <c r="H11" s="121"/>
      <c r="I11" s="121"/>
    </row>
    <row r="12" spans="1:9" x14ac:dyDescent="0.3">
      <c r="A12" s="118"/>
      <c r="B12" s="121"/>
      <c r="C12" s="121"/>
      <c r="D12" s="121"/>
      <c r="E12" s="121"/>
      <c r="F12" s="121"/>
      <c r="G12" s="118"/>
      <c r="H12" s="121"/>
      <c r="I12" s="121"/>
    </row>
    <row r="13" spans="1:9" x14ac:dyDescent="0.3">
      <c r="A13" s="118"/>
      <c r="B13" s="121"/>
      <c r="C13" s="121"/>
      <c r="D13" s="121"/>
      <c r="E13" s="121"/>
      <c r="F13" s="121"/>
      <c r="G13" s="118"/>
      <c r="H13" s="121"/>
      <c r="I13" s="121"/>
    </row>
    <row r="14" spans="1:9" x14ac:dyDescent="0.3">
      <c r="A14" s="118"/>
      <c r="B14" s="121"/>
      <c r="C14" s="121"/>
      <c r="D14" s="121"/>
      <c r="E14" s="121"/>
      <c r="F14" s="121"/>
      <c r="G14" s="118"/>
      <c r="H14" s="121"/>
      <c r="I14" s="121"/>
    </row>
    <row r="15" spans="1:9" x14ac:dyDescent="0.3">
      <c r="A15" s="118"/>
      <c r="B15" s="121"/>
      <c r="C15" s="121"/>
      <c r="D15" s="121"/>
      <c r="E15" s="121"/>
      <c r="F15" s="121"/>
      <c r="G15" s="118"/>
      <c r="H15" s="121"/>
      <c r="I15" s="121"/>
    </row>
    <row r="16" spans="1:9" x14ac:dyDescent="0.3">
      <c r="A16" s="118"/>
      <c r="B16" s="121"/>
      <c r="C16" s="121"/>
      <c r="D16" s="121"/>
      <c r="E16" s="121"/>
      <c r="F16" s="121"/>
      <c r="G16" s="118"/>
      <c r="H16" s="121"/>
      <c r="I16" s="121"/>
    </row>
    <row r="17" spans="1:9" x14ac:dyDescent="0.3">
      <c r="A17" s="118"/>
      <c r="B17" s="121"/>
      <c r="C17" s="121"/>
      <c r="D17" s="121"/>
      <c r="E17" s="121"/>
      <c r="F17" s="121"/>
      <c r="G17" s="118"/>
      <c r="H17" s="121"/>
      <c r="I17" s="121"/>
    </row>
    <row r="18" spans="1:9" x14ac:dyDescent="0.3">
      <c r="A18" s="118"/>
      <c r="B18" s="121"/>
      <c r="C18" s="121"/>
      <c r="D18" s="121"/>
      <c r="E18" s="121"/>
      <c r="F18" s="121"/>
      <c r="G18" s="118"/>
      <c r="H18" s="121"/>
      <c r="I18" s="121"/>
    </row>
    <row r="19" spans="1:9" x14ac:dyDescent="0.3">
      <c r="A19" s="118"/>
      <c r="B19" s="121"/>
      <c r="C19" s="121"/>
      <c r="D19" s="121"/>
      <c r="E19" s="121"/>
      <c r="F19" s="121"/>
      <c r="G19" s="118"/>
      <c r="H19" s="121"/>
      <c r="I19" s="121"/>
    </row>
    <row r="20" spans="1:9" x14ac:dyDescent="0.3">
      <c r="A20" s="118"/>
      <c r="B20" s="121"/>
      <c r="C20" s="121"/>
      <c r="D20" s="121"/>
      <c r="E20" s="121"/>
      <c r="F20" s="121"/>
      <c r="G20" s="118"/>
      <c r="H20" s="121"/>
      <c r="I20" s="121"/>
    </row>
    <row r="21" spans="1:9" x14ac:dyDescent="0.3">
      <c r="A21" s="118"/>
      <c r="B21" s="121"/>
      <c r="C21" s="121"/>
      <c r="D21" s="121"/>
      <c r="E21" s="121"/>
      <c r="F21" s="121"/>
      <c r="G21" s="118"/>
      <c r="H21" s="121"/>
      <c r="I21" s="121"/>
    </row>
    <row r="22" spans="1:9" x14ac:dyDescent="0.3">
      <c r="A22" s="118"/>
      <c r="B22" s="121"/>
      <c r="C22" s="121"/>
      <c r="D22" s="121"/>
      <c r="E22" s="121"/>
      <c r="F22" s="121"/>
      <c r="G22" s="118"/>
      <c r="H22" s="121"/>
      <c r="I22" s="121"/>
    </row>
    <row r="23" spans="1:9" x14ac:dyDescent="0.3">
      <c r="A23" s="118"/>
      <c r="B23" s="121"/>
      <c r="C23" s="121"/>
      <c r="D23" s="121"/>
      <c r="E23" s="121"/>
      <c r="F23" s="121"/>
      <c r="G23" s="118"/>
      <c r="H23" s="121"/>
      <c r="I23" s="121"/>
    </row>
    <row r="24" spans="1:9" x14ac:dyDescent="0.3">
      <c r="A24" s="118"/>
      <c r="B24" s="121"/>
      <c r="C24" s="121"/>
      <c r="D24" s="121"/>
      <c r="E24" s="121"/>
      <c r="F24" s="121"/>
      <c r="G24" s="118"/>
      <c r="H24" s="121"/>
      <c r="I24" s="121"/>
    </row>
    <row r="25" spans="1:9" x14ac:dyDescent="0.3">
      <c r="A25" s="118"/>
      <c r="B25" s="121"/>
      <c r="C25" s="121"/>
      <c r="D25" s="121"/>
      <c r="E25" s="121"/>
      <c r="F25" s="121"/>
      <c r="G25" s="118"/>
      <c r="H25" s="121"/>
      <c r="I25" s="121"/>
    </row>
    <row r="26" spans="1:9" x14ac:dyDescent="0.3">
      <c r="A26" s="118"/>
      <c r="B26" s="121"/>
      <c r="C26" s="121"/>
      <c r="D26" s="121"/>
      <c r="E26" s="121"/>
      <c r="F26" s="121"/>
      <c r="G26" s="118"/>
      <c r="H26" s="121"/>
      <c r="I26" s="121"/>
    </row>
    <row r="27" spans="1:9" x14ac:dyDescent="0.3">
      <c r="A27" s="118"/>
      <c r="B27" s="121"/>
      <c r="C27" s="121"/>
      <c r="D27" s="121"/>
      <c r="E27" s="121"/>
      <c r="F27" s="121"/>
      <c r="G27" s="118"/>
      <c r="H27" s="121"/>
      <c r="I27" s="121"/>
    </row>
    <row r="28" spans="1:9" x14ac:dyDescent="0.3">
      <c r="A28" s="118"/>
      <c r="B28" s="121"/>
      <c r="C28" s="121"/>
      <c r="D28" s="121"/>
      <c r="E28" s="121"/>
      <c r="F28" s="121"/>
      <c r="G28" s="118"/>
      <c r="H28" s="121"/>
      <c r="I28" s="121"/>
    </row>
    <row r="29" spans="1:9" x14ac:dyDescent="0.3">
      <c r="A29" s="118"/>
      <c r="B29" s="121"/>
      <c r="C29" s="121"/>
      <c r="D29" s="121"/>
      <c r="E29" s="121"/>
      <c r="F29" s="121"/>
      <c r="G29" s="118"/>
      <c r="H29" s="121"/>
      <c r="I29" s="121"/>
    </row>
    <row r="30" spans="1:9" x14ac:dyDescent="0.3">
      <c r="A30" s="118"/>
      <c r="B30" s="121"/>
      <c r="C30" s="121"/>
      <c r="D30" s="121"/>
      <c r="E30" s="121"/>
      <c r="F30" s="121"/>
      <c r="G30" s="118"/>
      <c r="H30" s="121"/>
      <c r="I30" s="121"/>
    </row>
    <row r="31" spans="1:9" x14ac:dyDescent="0.3">
      <c r="A31" s="118"/>
      <c r="B31" s="121"/>
      <c r="C31" s="121"/>
      <c r="D31" s="121"/>
      <c r="E31" s="121"/>
      <c r="F31" s="121"/>
      <c r="G31" s="118"/>
      <c r="H31" s="121"/>
      <c r="I31" s="121"/>
    </row>
    <row r="32" spans="1:9" x14ac:dyDescent="0.3">
      <c r="A32" s="118"/>
      <c r="B32" s="121"/>
      <c r="C32" s="121"/>
      <c r="D32" s="121"/>
      <c r="E32" s="121"/>
      <c r="F32" s="121"/>
      <c r="G32" s="118"/>
      <c r="H32" s="121"/>
      <c r="I32" s="121"/>
    </row>
    <row r="33" spans="1:9" x14ac:dyDescent="0.3">
      <c r="A33" s="118"/>
      <c r="B33" s="121"/>
      <c r="C33" s="121"/>
      <c r="D33" s="121"/>
      <c r="E33" s="121"/>
      <c r="F33" s="121"/>
      <c r="G33" s="118"/>
      <c r="H33" s="121"/>
      <c r="I33" s="121"/>
    </row>
    <row r="34" spans="1:9" x14ac:dyDescent="0.3">
      <c r="A34" s="118"/>
      <c r="B34" s="121"/>
      <c r="C34" s="121"/>
      <c r="D34" s="121"/>
      <c r="E34" s="121"/>
      <c r="F34" s="121"/>
      <c r="G34" s="118"/>
      <c r="H34" s="121"/>
      <c r="I34" s="121"/>
    </row>
    <row r="35" spans="1:9" x14ac:dyDescent="0.3">
      <c r="A35" s="118"/>
      <c r="B35" s="121"/>
      <c r="C35" s="121"/>
      <c r="D35" s="121"/>
      <c r="E35" s="121"/>
      <c r="F35" s="121"/>
      <c r="G35" s="118"/>
      <c r="H35" s="121"/>
      <c r="I35" s="121"/>
    </row>
    <row r="36" spans="1:9" x14ac:dyDescent="0.3">
      <c r="A36" s="118"/>
      <c r="B36" s="121"/>
      <c r="C36" s="121"/>
      <c r="D36" s="121"/>
      <c r="E36" s="121"/>
      <c r="F36" s="121"/>
      <c r="G36" s="118"/>
      <c r="H36" s="121"/>
      <c r="I36" s="121"/>
    </row>
    <row r="37" spans="1:9" x14ac:dyDescent="0.3">
      <c r="A37" s="118"/>
      <c r="B37" s="121"/>
      <c r="C37" s="121"/>
      <c r="D37" s="121"/>
      <c r="E37" s="121"/>
      <c r="F37" s="121"/>
      <c r="G37" s="118"/>
      <c r="H37" s="121"/>
      <c r="I37" s="121"/>
    </row>
    <row r="38" spans="1:9" x14ac:dyDescent="0.3">
      <c r="A38" s="118"/>
      <c r="B38" s="121"/>
      <c r="C38" s="121"/>
      <c r="D38" s="121"/>
      <c r="E38" s="121"/>
      <c r="F38" s="121"/>
      <c r="G38" s="118"/>
      <c r="H38" s="121"/>
      <c r="I38" s="121"/>
    </row>
    <row r="39" spans="1:9" x14ac:dyDescent="0.3">
      <c r="A39" s="118"/>
      <c r="B39" s="121"/>
      <c r="C39" s="121"/>
      <c r="D39" s="121"/>
      <c r="E39" s="121"/>
      <c r="F39" s="121"/>
      <c r="G39" s="118"/>
      <c r="H39" s="121"/>
      <c r="I39" s="121"/>
    </row>
    <row r="40" spans="1:9" x14ac:dyDescent="0.3">
      <c r="A40" s="118"/>
      <c r="B40" s="121"/>
      <c r="C40" s="121"/>
      <c r="D40" s="121"/>
      <c r="E40" s="121"/>
      <c r="F40" s="121"/>
      <c r="G40" s="118"/>
      <c r="H40" s="121"/>
      <c r="I40" s="121"/>
    </row>
    <row r="41" spans="1:9" x14ac:dyDescent="0.3">
      <c r="A41" s="118"/>
      <c r="B41" s="121"/>
      <c r="C41" s="121"/>
      <c r="D41" s="121"/>
      <c r="E41" s="121"/>
      <c r="F41" s="121"/>
      <c r="G41" s="118"/>
      <c r="H41" s="121"/>
      <c r="I41" s="121"/>
    </row>
    <row r="42" spans="1:9" x14ac:dyDescent="0.3">
      <c r="A42" s="118"/>
      <c r="B42" s="121"/>
      <c r="C42" s="121"/>
      <c r="D42" s="121"/>
      <c r="E42" s="121"/>
      <c r="F42" s="121"/>
      <c r="G42" s="118"/>
      <c r="H42" s="121"/>
      <c r="I42" s="121"/>
    </row>
    <row r="43" spans="1:9" x14ac:dyDescent="0.3">
      <c r="A43" s="118"/>
      <c r="B43" s="121"/>
      <c r="C43" s="121"/>
      <c r="D43" s="121"/>
      <c r="E43" s="121"/>
      <c r="F43" s="121"/>
      <c r="G43" s="118"/>
      <c r="H43" s="121"/>
      <c r="I43" s="121"/>
    </row>
    <row r="44" spans="1:9" x14ac:dyDescent="0.3">
      <c r="A44" s="118"/>
      <c r="B44" s="121"/>
      <c r="C44" s="121"/>
      <c r="D44" s="121"/>
      <c r="E44" s="121"/>
      <c r="F44" s="121"/>
      <c r="G44" s="118"/>
      <c r="H44" s="121"/>
      <c r="I44" s="121"/>
    </row>
    <row r="45" spans="1:9" x14ac:dyDescent="0.3">
      <c r="A45" s="118"/>
      <c r="B45" s="121"/>
      <c r="C45" s="121"/>
      <c r="D45" s="121"/>
      <c r="E45" s="121"/>
      <c r="F45" s="121"/>
      <c r="G45" s="118"/>
      <c r="H45" s="121"/>
      <c r="I45" s="121"/>
    </row>
    <row r="46" spans="1:9" x14ac:dyDescent="0.3">
      <c r="A46" s="118"/>
      <c r="B46" s="121"/>
      <c r="C46" s="121"/>
      <c r="D46" s="121"/>
      <c r="E46" s="121"/>
      <c r="F46" s="121"/>
      <c r="G46" s="118"/>
      <c r="H46" s="121"/>
      <c r="I46" s="121"/>
    </row>
    <row r="47" spans="1:9" x14ac:dyDescent="0.3">
      <c r="A47" s="118"/>
      <c r="B47" s="121"/>
      <c r="C47" s="121"/>
      <c r="D47" s="121"/>
      <c r="E47" s="121"/>
      <c r="F47" s="121"/>
      <c r="G47" s="118"/>
      <c r="H47" s="121"/>
      <c r="I47" s="121"/>
    </row>
    <row r="48" spans="1:9" x14ac:dyDescent="0.3">
      <c r="A48" s="118"/>
      <c r="B48" s="121"/>
      <c r="C48" s="121"/>
      <c r="D48" s="121"/>
      <c r="E48" s="121"/>
      <c r="F48" s="121"/>
      <c r="G48" s="118"/>
      <c r="H48" s="121"/>
      <c r="I48" s="121"/>
    </row>
    <row r="49" spans="1:9" x14ac:dyDescent="0.3">
      <c r="A49" s="118"/>
      <c r="B49" s="121"/>
      <c r="C49" s="121"/>
      <c r="D49" s="121"/>
      <c r="E49" s="121"/>
      <c r="F49" s="121"/>
      <c r="G49" s="118"/>
      <c r="H49" s="121"/>
      <c r="I49" s="121"/>
    </row>
    <row r="50" spans="1:9" x14ac:dyDescent="0.3">
      <c r="A50" s="118"/>
      <c r="B50" s="121"/>
      <c r="C50" s="121"/>
      <c r="D50" s="121"/>
      <c r="E50" s="121"/>
      <c r="F50" s="121"/>
      <c r="G50" s="118"/>
      <c r="H50" s="121"/>
      <c r="I50" s="121"/>
    </row>
    <row r="51" spans="1:9" x14ac:dyDescent="0.3">
      <c r="A51" s="118"/>
      <c r="B51" s="121"/>
      <c r="C51" s="121"/>
      <c r="D51" s="121"/>
      <c r="E51" s="121"/>
      <c r="F51" s="121"/>
      <c r="G51" s="118"/>
      <c r="H51" s="121"/>
      <c r="I51" s="121"/>
    </row>
    <row r="52" spans="1:9" x14ac:dyDescent="0.3">
      <c r="A52" s="118"/>
      <c r="B52" s="121"/>
      <c r="C52" s="121"/>
      <c r="D52" s="121"/>
      <c r="E52" s="121"/>
      <c r="F52" s="121"/>
      <c r="G52" s="118"/>
      <c r="H52" s="121"/>
      <c r="I52" s="121"/>
    </row>
    <row r="53" spans="1:9" x14ac:dyDescent="0.3">
      <c r="A53" s="118"/>
      <c r="B53" s="121"/>
      <c r="C53" s="121"/>
      <c r="D53" s="121"/>
      <c r="E53" s="121"/>
      <c r="F53" s="121"/>
      <c r="G53" s="118"/>
      <c r="H53" s="121"/>
      <c r="I53" s="121"/>
    </row>
    <row r="54" spans="1:9" x14ac:dyDescent="0.3">
      <c r="A54" s="118"/>
      <c r="B54" s="121"/>
      <c r="C54" s="121"/>
      <c r="D54" s="121"/>
      <c r="E54" s="121"/>
      <c r="F54" s="121"/>
      <c r="G54" s="118"/>
      <c r="H54" s="121"/>
      <c r="I54" s="121"/>
    </row>
    <row r="55" spans="1:9" x14ac:dyDescent="0.3">
      <c r="A55" s="118"/>
      <c r="B55" s="121"/>
      <c r="C55" s="121"/>
      <c r="D55" s="121"/>
      <c r="E55" s="121"/>
      <c r="F55" s="121"/>
      <c r="G55" s="118"/>
      <c r="H55" s="121"/>
      <c r="I55" s="121"/>
    </row>
    <row r="56" spans="1:9" x14ac:dyDescent="0.3">
      <c r="A56" s="118"/>
      <c r="B56" s="121"/>
      <c r="C56" s="121"/>
      <c r="D56" s="121"/>
      <c r="E56" s="121"/>
      <c r="F56" s="121"/>
      <c r="G56" s="118"/>
      <c r="H56" s="121"/>
      <c r="I56" s="121"/>
    </row>
    <row r="57" spans="1:9" x14ac:dyDescent="0.3">
      <c r="A57" s="118"/>
      <c r="B57" s="121"/>
      <c r="C57" s="121"/>
      <c r="D57" s="121"/>
      <c r="E57" s="121"/>
      <c r="F57" s="121"/>
      <c r="G57" s="118"/>
      <c r="H57" s="121"/>
      <c r="I57" s="121"/>
    </row>
    <row r="58" spans="1:9" x14ac:dyDescent="0.3">
      <c r="A58" s="118"/>
      <c r="B58" s="121"/>
      <c r="C58" s="121"/>
      <c r="D58" s="121"/>
      <c r="E58" s="121"/>
      <c r="F58" s="121"/>
      <c r="G58" s="118"/>
      <c r="H58" s="121"/>
      <c r="I58" s="121"/>
    </row>
    <row r="59" spans="1:9" x14ac:dyDescent="0.3">
      <c r="A59" s="118"/>
      <c r="B59" s="121"/>
      <c r="C59" s="121"/>
      <c r="D59" s="121"/>
      <c r="E59" s="121"/>
      <c r="F59" s="121"/>
      <c r="G59" s="118"/>
      <c r="H59" s="121"/>
      <c r="I59" s="121"/>
    </row>
    <row r="60" spans="1:9" x14ac:dyDescent="0.3">
      <c r="A60" s="118"/>
      <c r="B60" s="121"/>
      <c r="C60" s="121"/>
      <c r="D60" s="121"/>
      <c r="E60" s="121"/>
      <c r="F60" s="121"/>
      <c r="G60" s="118"/>
      <c r="H60" s="121"/>
      <c r="I60" s="121"/>
    </row>
    <row r="61" spans="1:9" x14ac:dyDescent="0.3">
      <c r="A61" s="118"/>
      <c r="B61" s="121"/>
      <c r="C61" s="121"/>
      <c r="D61" s="121"/>
      <c r="E61" s="121"/>
      <c r="F61" s="121"/>
      <c r="G61" s="118"/>
      <c r="H61" s="121"/>
      <c r="I61" s="121"/>
    </row>
    <row r="62" spans="1:9" x14ac:dyDescent="0.3">
      <c r="A62" s="118"/>
      <c r="B62" s="121"/>
      <c r="C62" s="121"/>
      <c r="D62" s="121"/>
      <c r="E62" s="121"/>
      <c r="F62" s="121"/>
      <c r="G62" s="118"/>
      <c r="H62" s="121"/>
      <c r="I62" s="121"/>
    </row>
    <row r="63" spans="1:9" x14ac:dyDescent="0.3">
      <c r="A63" s="118"/>
      <c r="B63" s="121"/>
      <c r="C63" s="121"/>
      <c r="D63" s="121"/>
      <c r="E63" s="121"/>
      <c r="F63" s="121"/>
      <c r="G63" s="118"/>
      <c r="H63" s="121"/>
      <c r="I63" s="121"/>
    </row>
    <row r="64" spans="1:9" x14ac:dyDescent="0.3">
      <c r="A64" s="118"/>
      <c r="B64" s="121"/>
      <c r="C64" s="121"/>
      <c r="D64" s="121"/>
      <c r="E64" s="121"/>
      <c r="F64" s="121"/>
      <c r="G64" s="118"/>
      <c r="H64" s="121"/>
      <c r="I64" s="121"/>
    </row>
    <row r="65" spans="1:9" x14ac:dyDescent="0.3">
      <c r="A65" s="118"/>
      <c r="B65" s="121"/>
      <c r="C65" s="121"/>
      <c r="D65" s="121"/>
      <c r="E65" s="121"/>
      <c r="F65" s="121"/>
      <c r="G65" s="118"/>
      <c r="H65" s="121"/>
      <c r="I65" s="121"/>
    </row>
    <row r="66" spans="1:9" x14ac:dyDescent="0.3">
      <c r="A66" s="118"/>
      <c r="B66" s="121"/>
      <c r="C66" s="121"/>
      <c r="D66" s="121"/>
      <c r="E66" s="121"/>
      <c r="F66" s="121"/>
      <c r="G66" s="118"/>
      <c r="H66" s="121"/>
      <c r="I66" s="121"/>
    </row>
    <row r="67" spans="1:9" x14ac:dyDescent="0.3">
      <c r="A67" s="118"/>
      <c r="B67" s="121"/>
      <c r="C67" s="121"/>
      <c r="D67" s="121"/>
      <c r="E67" s="121"/>
      <c r="F67" s="121"/>
      <c r="G67" s="118"/>
      <c r="H67" s="121"/>
      <c r="I67" s="121"/>
    </row>
    <row r="68" spans="1:9" x14ac:dyDescent="0.3">
      <c r="A68" s="118"/>
      <c r="B68" s="121"/>
      <c r="C68" s="121"/>
      <c r="D68" s="121"/>
      <c r="E68" s="121"/>
      <c r="F68" s="121"/>
      <c r="G68" s="118"/>
      <c r="H68" s="121"/>
      <c r="I68" s="121"/>
    </row>
    <row r="69" spans="1:9" x14ac:dyDescent="0.3">
      <c r="A69" s="118"/>
      <c r="B69" s="121"/>
      <c r="C69" s="121"/>
      <c r="D69" s="121"/>
      <c r="E69" s="121"/>
      <c r="F69" s="121"/>
      <c r="G69" s="118"/>
      <c r="H69" s="121"/>
      <c r="I69" s="121"/>
    </row>
    <row r="70" spans="1:9" x14ac:dyDescent="0.3">
      <c r="A70" s="118"/>
      <c r="B70" s="121"/>
      <c r="C70" s="121"/>
      <c r="D70" s="121"/>
      <c r="E70" s="121"/>
      <c r="F70" s="121"/>
      <c r="G70" s="118"/>
      <c r="H70" s="121"/>
      <c r="I70" s="121"/>
    </row>
    <row r="71" spans="1:9" x14ac:dyDescent="0.3">
      <c r="A71" s="118"/>
      <c r="B71" s="121"/>
      <c r="C71" s="121"/>
      <c r="D71" s="121"/>
      <c r="E71" s="121"/>
      <c r="F71" s="121"/>
      <c r="G71" s="118"/>
      <c r="H71" s="121"/>
      <c r="I71" s="121"/>
    </row>
    <row r="72" spans="1:9" x14ac:dyDescent="0.3">
      <c r="A72" s="118"/>
      <c r="B72" s="121"/>
      <c r="C72" s="121"/>
      <c r="D72" s="121"/>
      <c r="E72" s="121"/>
      <c r="F72" s="121"/>
      <c r="G72" s="118"/>
      <c r="H72" s="121"/>
      <c r="I72" s="121"/>
    </row>
    <row r="73" spans="1:9" x14ac:dyDescent="0.3">
      <c r="A73" s="118"/>
      <c r="B73" s="121"/>
      <c r="C73" s="121"/>
      <c r="D73" s="121"/>
      <c r="E73" s="121"/>
      <c r="F73" s="121"/>
      <c r="G73" s="118"/>
      <c r="H73" s="121"/>
      <c r="I73" s="121"/>
    </row>
    <row r="74" spans="1:9" x14ac:dyDescent="0.3">
      <c r="A74" s="118"/>
      <c r="B74" s="121"/>
      <c r="C74" s="121"/>
      <c r="D74" s="121"/>
      <c r="E74" s="121"/>
      <c r="F74" s="121"/>
      <c r="G74" s="118"/>
      <c r="H74" s="121"/>
      <c r="I74" s="121"/>
    </row>
    <row r="75" spans="1:9" x14ac:dyDescent="0.3">
      <c r="A75" s="118"/>
      <c r="B75" s="121"/>
      <c r="C75" s="121"/>
      <c r="D75" s="121"/>
      <c r="E75" s="121"/>
      <c r="F75" s="121"/>
      <c r="G75" s="118"/>
      <c r="H75" s="121"/>
      <c r="I75" s="121"/>
    </row>
    <row r="76" spans="1:9" x14ac:dyDescent="0.3">
      <c r="A76" s="118"/>
      <c r="B76" s="121"/>
      <c r="C76" s="121"/>
      <c r="D76" s="121"/>
      <c r="E76" s="121"/>
      <c r="F76" s="121"/>
      <c r="G76" s="118"/>
      <c r="H76" s="121"/>
      <c r="I76" s="121"/>
    </row>
    <row r="77" spans="1:9" x14ac:dyDescent="0.3">
      <c r="A77" s="118"/>
      <c r="B77" s="121"/>
      <c r="C77" s="121"/>
      <c r="D77" s="121"/>
      <c r="E77" s="121"/>
      <c r="F77" s="121"/>
      <c r="G77" s="118"/>
      <c r="H77" s="121"/>
      <c r="I77" s="121"/>
    </row>
    <row r="78" spans="1:9" x14ac:dyDescent="0.3">
      <c r="A78" s="118"/>
      <c r="B78" s="121"/>
      <c r="C78" s="121"/>
      <c r="D78" s="121"/>
      <c r="E78" s="121"/>
      <c r="F78" s="121"/>
      <c r="G78" s="118"/>
      <c r="H78" s="121"/>
      <c r="I78" s="121"/>
    </row>
    <row r="79" spans="1:9" x14ac:dyDescent="0.3">
      <c r="A79" s="118"/>
      <c r="B79" s="121"/>
      <c r="C79" s="121"/>
      <c r="D79" s="121"/>
      <c r="E79" s="121"/>
      <c r="F79" s="121"/>
      <c r="G79" s="118"/>
      <c r="H79" s="121"/>
      <c r="I79" s="121"/>
    </row>
    <row r="80" spans="1:9" x14ac:dyDescent="0.3">
      <c r="A80" s="118"/>
      <c r="B80" s="121"/>
      <c r="C80" s="121"/>
      <c r="D80" s="121"/>
      <c r="E80" s="121"/>
      <c r="F80" s="121"/>
      <c r="G80" s="118"/>
      <c r="H80" s="121"/>
      <c r="I80" s="121"/>
    </row>
    <row r="81" spans="1:9" x14ac:dyDescent="0.3">
      <c r="A81" s="118"/>
      <c r="B81" s="121"/>
      <c r="C81" s="121"/>
      <c r="D81" s="121"/>
      <c r="E81" s="121"/>
      <c r="F81" s="121"/>
      <c r="G81" s="118"/>
      <c r="H81" s="121"/>
      <c r="I81" s="121"/>
    </row>
    <row r="82" spans="1:9" x14ac:dyDescent="0.3">
      <c r="A82" s="118"/>
      <c r="B82" s="121"/>
      <c r="C82" s="121"/>
      <c r="D82" s="121"/>
      <c r="E82" s="121"/>
      <c r="F82" s="121"/>
      <c r="G82" s="118"/>
      <c r="H82" s="121"/>
      <c r="I82" s="121"/>
    </row>
    <row r="83" spans="1:9" x14ac:dyDescent="0.3">
      <c r="A83" s="118"/>
      <c r="B83" s="121"/>
      <c r="C83" s="121"/>
      <c r="D83" s="121"/>
      <c r="E83" s="121"/>
      <c r="F83" s="121"/>
      <c r="G83" s="118"/>
      <c r="H83" s="121"/>
      <c r="I83" s="121"/>
    </row>
    <row r="84" spans="1:9" x14ac:dyDescent="0.3">
      <c r="A84" s="118"/>
      <c r="B84" s="121"/>
      <c r="C84" s="121"/>
      <c r="D84" s="121"/>
      <c r="E84" s="121"/>
      <c r="F84" s="121"/>
      <c r="G84" s="118"/>
      <c r="H84" s="121"/>
      <c r="I84" s="121"/>
    </row>
    <row r="85" spans="1:9" x14ac:dyDescent="0.3">
      <c r="A85" s="118"/>
      <c r="B85" s="121"/>
      <c r="C85" s="121"/>
      <c r="D85" s="121"/>
      <c r="E85" s="121"/>
      <c r="F85" s="121"/>
      <c r="G85" s="118"/>
      <c r="H85" s="121"/>
      <c r="I85" s="121"/>
    </row>
    <row r="86" spans="1:9" x14ac:dyDescent="0.3">
      <c r="A86" s="118"/>
      <c r="B86" s="121"/>
      <c r="C86" s="121"/>
      <c r="D86" s="121"/>
      <c r="E86" s="121"/>
      <c r="F86" s="121"/>
      <c r="G86" s="118"/>
      <c r="H86" s="121"/>
      <c r="I86" s="121"/>
    </row>
    <row r="87" spans="1:9" x14ac:dyDescent="0.3">
      <c r="A87" s="118"/>
      <c r="B87" s="121"/>
      <c r="C87" s="121"/>
      <c r="D87" s="121"/>
      <c r="E87" s="121"/>
      <c r="F87" s="121"/>
      <c r="G87" s="118"/>
      <c r="H87" s="121"/>
      <c r="I87" s="121"/>
    </row>
    <row r="88" spans="1:9" x14ac:dyDescent="0.3">
      <c r="A88" s="118"/>
      <c r="B88" s="121"/>
      <c r="C88" s="121"/>
      <c r="D88" s="121"/>
      <c r="E88" s="121"/>
      <c r="F88" s="121"/>
      <c r="G88" s="118"/>
      <c r="H88" s="121"/>
      <c r="I88" s="121"/>
    </row>
    <row r="89" spans="1:9" x14ac:dyDescent="0.3">
      <c r="A89" s="118"/>
      <c r="B89" s="121"/>
      <c r="C89" s="121"/>
      <c r="D89" s="121"/>
      <c r="E89" s="121"/>
      <c r="F89" s="121"/>
      <c r="G89" s="118"/>
      <c r="H89" s="121"/>
      <c r="I89" s="121"/>
    </row>
    <row r="90" spans="1:9" x14ac:dyDescent="0.3">
      <c r="A90" s="118"/>
      <c r="B90" s="121"/>
      <c r="C90" s="121"/>
      <c r="D90" s="121"/>
      <c r="E90" s="121"/>
      <c r="F90" s="121"/>
      <c r="G90" s="118"/>
      <c r="H90" s="121"/>
      <c r="I90" s="121"/>
    </row>
    <row r="91" spans="1:9" x14ac:dyDescent="0.3">
      <c r="A91" s="118"/>
      <c r="B91" s="121"/>
      <c r="C91" s="121"/>
      <c r="D91" s="121"/>
      <c r="E91" s="121"/>
      <c r="F91" s="121"/>
      <c r="G91" s="118"/>
      <c r="H91" s="121"/>
      <c r="I91" s="121"/>
    </row>
    <row r="92" spans="1:9" x14ac:dyDescent="0.3">
      <c r="A92" s="118"/>
      <c r="B92" s="121"/>
      <c r="C92" s="121"/>
      <c r="D92" s="121"/>
      <c r="E92" s="121"/>
      <c r="F92" s="121"/>
      <c r="G92" s="118"/>
      <c r="H92" s="121"/>
      <c r="I92" s="121"/>
    </row>
    <row r="93" spans="1:9" x14ac:dyDescent="0.3">
      <c r="A93" s="118"/>
      <c r="B93" s="121"/>
      <c r="C93" s="121"/>
      <c r="D93" s="121"/>
      <c r="E93" s="121"/>
      <c r="F93" s="121"/>
      <c r="G93" s="118"/>
      <c r="H93" s="121"/>
      <c r="I93" s="121"/>
    </row>
    <row r="94" spans="1:9" x14ac:dyDescent="0.3">
      <c r="A94" s="118"/>
      <c r="B94" s="121"/>
      <c r="C94" s="121"/>
      <c r="D94" s="121"/>
      <c r="E94" s="121"/>
      <c r="F94" s="121"/>
      <c r="G94" s="118"/>
      <c r="H94" s="121"/>
      <c r="I94" s="121"/>
    </row>
    <row r="95" spans="1:9" x14ac:dyDescent="0.3">
      <c r="A95" s="118"/>
      <c r="B95" s="121"/>
      <c r="C95" s="121"/>
      <c r="D95" s="121"/>
      <c r="E95" s="121"/>
      <c r="F95" s="121"/>
      <c r="G95" s="118"/>
      <c r="H95" s="121"/>
      <c r="I95" s="121"/>
    </row>
    <row r="96" spans="1:9" x14ac:dyDescent="0.3">
      <c r="A96" s="118"/>
      <c r="B96" s="121"/>
      <c r="C96" s="121"/>
      <c r="D96" s="121"/>
      <c r="E96" s="121"/>
      <c r="F96" s="121"/>
      <c r="G96" s="118"/>
      <c r="H96" s="121"/>
      <c r="I96" s="121"/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  <pageSetUpPr fitToPage="1"/>
  </sheetPr>
  <dimension ref="A1:A2"/>
  <sheetViews>
    <sheetView tabSelected="1" workbookViewId="0">
      <selection activeCell="AF10" sqref="AF10"/>
    </sheetView>
  </sheetViews>
  <sheetFormatPr defaultColWidth="27.875" defaultRowHeight="16.5" x14ac:dyDescent="0.3"/>
  <cols>
    <col min="1" max="1" width="5.875" bestFit="1" customWidth="1"/>
    <col min="2" max="48" width="15.375" customWidth="1"/>
  </cols>
  <sheetData>
    <row r="1" spans="1:1" x14ac:dyDescent="0.3">
      <c r="A1" s="13" t="s">
        <v>1153</v>
      </c>
    </row>
    <row r="2" spans="1:1" x14ac:dyDescent="0.3">
      <c r="A2" s="13" t="s">
        <v>3735</v>
      </c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  <pageSetUpPr fitToPage="1"/>
  </sheetPr>
  <dimension ref="A1:JH423"/>
  <sheetViews>
    <sheetView tabSelected="1" topLeftCell="AS1" workbookViewId="0">
      <selection activeCell="AF10" sqref="AF10"/>
    </sheetView>
  </sheetViews>
  <sheetFormatPr defaultRowHeight="15" x14ac:dyDescent="0.25"/>
  <cols>
    <col min="1" max="1" width="13" style="4" bestFit="1" customWidth="1"/>
    <col min="2" max="2" width="15.375" style="3" customWidth="1"/>
    <col min="3" max="3" width="15.375" style="4" customWidth="1"/>
    <col min="4" max="4" width="15.375" style="33" customWidth="1"/>
    <col min="5" max="48" width="15.375" style="4" customWidth="1"/>
    <col min="49" max="53" width="12.125" style="4" customWidth="1"/>
    <col min="54" max="54" width="14" style="4" bestFit="1" customWidth="1"/>
    <col min="55" max="16384" width="9" style="4"/>
  </cols>
  <sheetData>
    <row r="1" spans="1:267" x14ac:dyDescent="0.25">
      <c r="A1" s="38" t="s">
        <v>5</v>
      </c>
      <c r="B1" s="39" t="s">
        <v>6</v>
      </c>
      <c r="C1" s="38" t="s">
        <v>7</v>
      </c>
      <c r="D1" s="2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</row>
    <row r="2" spans="1:267" x14ac:dyDescent="0.25">
      <c r="A2" s="36">
        <v>201301</v>
      </c>
      <c r="B2" s="37" t="s">
        <v>118</v>
      </c>
      <c r="C2" s="36">
        <v>0</v>
      </c>
      <c r="D2" s="25">
        <v>1400147.76</v>
      </c>
    </row>
    <row r="3" spans="1:267" x14ac:dyDescent="0.25">
      <c r="A3" s="36">
        <v>201301</v>
      </c>
      <c r="B3" s="37" t="s">
        <v>9</v>
      </c>
      <c r="C3" s="36">
        <v>0</v>
      </c>
      <c r="D3" s="25">
        <v>-816215.33</v>
      </c>
    </row>
    <row r="4" spans="1:267" ht="15.75" thickBot="1" x14ac:dyDescent="0.3">
      <c r="A4" s="36">
        <v>201301</v>
      </c>
      <c r="B4" s="37" t="s">
        <v>10</v>
      </c>
      <c r="C4" s="36">
        <v>0</v>
      </c>
      <c r="D4" s="25">
        <v>-13193.34</v>
      </c>
      <c r="G4" s="4" t="s">
        <v>120</v>
      </c>
    </row>
    <row r="5" spans="1:267" ht="15.75" thickBot="1" x14ac:dyDescent="0.3">
      <c r="A5" s="36">
        <v>201301</v>
      </c>
      <c r="B5" s="37" t="s">
        <v>11</v>
      </c>
      <c r="C5" s="36">
        <v>0</v>
      </c>
      <c r="D5" s="25">
        <v>-7700.98</v>
      </c>
      <c r="G5" s="9"/>
      <c r="H5" s="145">
        <v>41275</v>
      </c>
      <c r="I5" s="143">
        <v>41306</v>
      </c>
      <c r="J5" s="143">
        <v>41334</v>
      </c>
      <c r="K5" s="143">
        <v>41365</v>
      </c>
      <c r="L5" s="143">
        <v>41395</v>
      </c>
      <c r="M5" s="143">
        <v>41426</v>
      </c>
      <c r="N5" s="143">
        <v>41456</v>
      </c>
      <c r="O5" s="143">
        <v>41487</v>
      </c>
      <c r="P5" s="143">
        <v>41518</v>
      </c>
      <c r="Q5" s="143">
        <v>41548</v>
      </c>
      <c r="R5" s="143">
        <v>41579</v>
      </c>
      <c r="S5" s="143">
        <v>41609</v>
      </c>
      <c r="T5" s="145">
        <v>41640</v>
      </c>
      <c r="U5" s="143">
        <v>41671</v>
      </c>
      <c r="V5" s="143">
        <v>41699</v>
      </c>
      <c r="W5" s="143">
        <v>41730</v>
      </c>
      <c r="X5" s="143">
        <v>41760</v>
      </c>
      <c r="Y5" s="143">
        <v>41791</v>
      </c>
      <c r="Z5" s="143">
        <v>41821</v>
      </c>
      <c r="AA5" s="143">
        <v>41852</v>
      </c>
      <c r="AB5" s="143">
        <v>41883</v>
      </c>
      <c r="AC5" s="143">
        <v>41913</v>
      </c>
      <c r="AD5" s="143">
        <v>41944</v>
      </c>
      <c r="AE5" s="190">
        <v>41974</v>
      </c>
      <c r="AF5" s="145">
        <v>42005</v>
      </c>
      <c r="AG5" s="143">
        <v>42036</v>
      </c>
      <c r="AH5" s="143">
        <v>42064</v>
      </c>
      <c r="AI5" s="143">
        <v>42095</v>
      </c>
      <c r="AJ5" s="143">
        <v>42125</v>
      </c>
      <c r="AK5" s="143">
        <v>42156</v>
      </c>
      <c r="AL5" s="143">
        <v>42186</v>
      </c>
      <c r="AM5" s="143">
        <v>42217</v>
      </c>
      <c r="AN5" s="143">
        <v>42248</v>
      </c>
      <c r="AO5" s="143">
        <v>42278</v>
      </c>
      <c r="AP5" s="143">
        <v>42309</v>
      </c>
      <c r="AQ5" s="190">
        <v>42339</v>
      </c>
      <c r="AR5" s="143">
        <v>42370</v>
      </c>
      <c r="AS5" s="143">
        <v>42401</v>
      </c>
      <c r="AT5" s="143">
        <v>42430</v>
      </c>
      <c r="AU5" s="143">
        <v>42461</v>
      </c>
      <c r="AV5" s="143">
        <v>42491</v>
      </c>
      <c r="AW5" s="143">
        <v>42522</v>
      </c>
      <c r="AX5" s="143">
        <v>42552</v>
      </c>
      <c r="AY5" s="143">
        <v>42583</v>
      </c>
      <c r="AZ5" s="143">
        <v>42614</v>
      </c>
      <c r="BA5" s="190">
        <v>42644</v>
      </c>
    </row>
    <row r="6" spans="1:267" x14ac:dyDescent="0.25">
      <c r="A6" s="36">
        <v>201301</v>
      </c>
      <c r="B6" s="37" t="s">
        <v>12</v>
      </c>
      <c r="C6" s="36">
        <v>0</v>
      </c>
      <c r="D6" s="25">
        <v>-24424</v>
      </c>
      <c r="G6" s="11" t="s">
        <v>0</v>
      </c>
      <c r="H6" s="91">
        <f>SUMIFS($D$2:$D$99,$A$2:$A$99,"201301",$B$2:$B$99,"4401MR")</f>
        <v>-816215.33</v>
      </c>
      <c r="I6" s="92">
        <f>SUMIFS($D$2:$D$99,$A$2:$A$99,"201302",$B$2:$B$99,"4401MR")</f>
        <v>-1754106.03</v>
      </c>
      <c r="J6" s="92">
        <f>SUMIFS($D$2:$D$99,$A$2:$A$99,"201303",$B$2:$B$99,"4401MR")</f>
        <v>-1736547.72</v>
      </c>
      <c r="K6" s="92">
        <f>SUMIFS($D$2:$D$99,$A$2:$A$99,"201304",$B$2:$B$99,"4401MR")</f>
        <v>-1448951.69</v>
      </c>
      <c r="L6" s="92">
        <f>SUMIFS($D$2:$D$99,$A$2:$A$99,"201305",$B$2:$B$99,"4401MR")</f>
        <v>-1130882.8600000001</v>
      </c>
      <c r="M6" s="92">
        <f>SUMIFS($D$2:$D$99,$A$2:$A$99,"201306",$B$2:$B$99,"4401MR")</f>
        <v>-1322188.51</v>
      </c>
      <c r="N6" s="92">
        <f>SUMIFS($D$2:$D$99,$A$2:$A$99,"201307",$B$2:$B$99,"4401MR")</f>
        <v>-1780601.04</v>
      </c>
      <c r="O6" s="92">
        <f>SUMIFS($D$2:$D$99,$A$2:$A$99,"201308",$B$2:$B$99,"4401MR")</f>
        <v>-1634214.86</v>
      </c>
      <c r="P6" s="92">
        <f>SUMIFS($D$2:$D$99,$A$2:$A$99,"201309",$B$2:$B$99,"4401MR")</f>
        <v>-1790818.91</v>
      </c>
      <c r="Q6" s="92">
        <f>SUMIFS($D$2:$D$99,$A$2:$A$99,"201310",$B$2:$B$99,"4401MR")</f>
        <v>-1245252.4099999999</v>
      </c>
      <c r="R6" s="92">
        <f>SUMIFS($D$2:$D$198,$A$2:$A$198,"201311",$B$2:$B$198,"4401MR")</f>
        <v>-1186284.1200000001</v>
      </c>
      <c r="S6" s="92">
        <f>SUMIFS($D$2:$D$198,$A$2:$A$198,"201312",$B$2:$B$198,"4401MR")</f>
        <v>-1791546.15</v>
      </c>
      <c r="T6" s="91">
        <f>SUMIFS($D$2:$D$198,$A$2:$A$198,"201401",$B$2:$B$198,"4401MR")</f>
        <v>-2387799.9900000002</v>
      </c>
      <c r="U6" s="92">
        <f>SUMIFS($D$2:$D$198,$A$2:$A$198,"201402",$B$2:$B$198,"4401MR")</f>
        <v>-3120050.2</v>
      </c>
      <c r="V6" s="92">
        <f>SUMIFS($D$2:$D$198,$A$2:$A$198,"201403",$B$2:$B$198,"4401MR")</f>
        <v>-2606540.6</v>
      </c>
      <c r="W6" s="92">
        <f>SUMIFS($D$2:$D$198,$A$2:$A$198,"201404",$B$2:$B$198,"4401MR")</f>
        <v>-1873553.01</v>
      </c>
      <c r="X6" s="92">
        <f>SUMIFS($D$2:$D$198,$A$2:$A$198,"201405",$B$2:$B$198,"4401MR")</f>
        <v>-1600693.42</v>
      </c>
      <c r="Y6" s="92">
        <f>SUMIFS($D$2:$D$198,$A$2:$A$198,"201406",$B$2:$B$198,"4401MR")</f>
        <v>-2085677.23</v>
      </c>
      <c r="Z6" s="92">
        <f>SUMIFS($D$2:$D$198,$A$2:$A$198,"201407",$B$2:$B$198,"4401MR")</f>
        <v>-2528428.0699999998</v>
      </c>
      <c r="AA6" s="92">
        <f>SUMIFS($D$2:$D$198,$A$2:$A$198,"201408",$B$2:$B$198,"4401MR")</f>
        <v>-2330344.02</v>
      </c>
      <c r="AB6" s="92">
        <f>SUMIFS($D$2:$D$198,$A$2:$A$198,"201409",$B$2:$B$198,"4401MR")</f>
        <v>-2489463.16</v>
      </c>
      <c r="AC6" s="92">
        <f>SUMIFS($D$2:$D$207,$A$2:$A$207,"201410",$B$2:$B$207,"4401MR")</f>
        <v>-1590762.46</v>
      </c>
      <c r="AD6" s="92">
        <f>SUMIFS($D$2:$D$306,$A$2:$A$306,"201411",$B$2:$B$306,"4401MR")</f>
        <v>-1721241.87</v>
      </c>
      <c r="AE6" s="162">
        <f>SUMIFS($D$2:$D$306,$A$2:$A$306,"201412",$B$2:$B$306,"4401MR")</f>
        <v>-2590801.0099999998</v>
      </c>
      <c r="AF6" s="91">
        <f>SUMIFS($D$2:$D$306,$A$2:$A$306,"201501",$B$2:$B$306,"4401MR")</f>
        <v>-3206285.66</v>
      </c>
      <c r="AG6" s="92">
        <f>SUMIFS($D$2:$D$306,$A$2:$A$306,"201502",$B$2:$B$306,"4401MR")</f>
        <v>-4490167.43</v>
      </c>
      <c r="AH6" s="92">
        <f>SUMIFS($D$2:$D$306,$A$2:$A$306,"201503",$B$2:$B$306,"4401MR")</f>
        <v>-4430260.12</v>
      </c>
      <c r="AI6" s="92">
        <f>SUMIFS($D$2:$D$306,$A$2:$A$306,"201504",$B$2:$B$306,"4401MR")</f>
        <v>-2812674.63</v>
      </c>
      <c r="AJ6" s="92">
        <f>SUMIFS($D$2:$D$306,$A$2:$A$306,"201505",$B$2:$B$306,"4401MR")</f>
        <v>-2454624.1</v>
      </c>
      <c r="AK6" s="92">
        <f>SUMIFS($D$2:$D$306,$A$2:$A$306,"201506",$B$2:$B$306,"4401MR")</f>
        <v>-3298523.78</v>
      </c>
      <c r="AL6" s="92">
        <f>SUMIFS($D$2:$D$306,$A$2:$A$306,"201507",$B$2:$B$306,"4401MR")</f>
        <v>-4224922.91</v>
      </c>
      <c r="AM6" s="92">
        <f>SUMIFS($D$2:$D$306,$A$2:$A$306,"201508",$B$2:$B$306,"4401MR")</f>
        <v>-4558951.4800000004</v>
      </c>
      <c r="AN6" s="92">
        <f>SUMIFS($D$2:$D$306,$A$2:$A$306,"201509",$B$2:$B$306,"4401MR")</f>
        <v>-3862995.08</v>
      </c>
      <c r="AO6" s="92">
        <f>SUMIFS($D$2:$D$315,$A$2:$A$315,"201510",$B$2:$B$315,"4401MR")</f>
        <v>-2807380.93</v>
      </c>
      <c r="AP6" s="92">
        <f>SUMIFS($D$2:$D$414,$A$2:$A$414,"201511",$B$2:$B$414,"4401MR")</f>
        <v>-2493483.5299999998</v>
      </c>
      <c r="AQ6" s="162">
        <f>SUMIFS($D$2:$D$414,$A$2:$A$414,"201512",$B$2:$B$414,"4401MR")</f>
        <v>-3481230.6</v>
      </c>
      <c r="AR6" s="92">
        <f>SUMIFS($D$2:$D$414,$A$2:$A$414,"201601",$B$2:$B$414,"4401MR")</f>
        <v>-4101526.4</v>
      </c>
      <c r="AS6" s="92">
        <f>SUMIFS($D$2:$D$414,$A$2:$A$414,"201602",$B$2:$B$414,"4401MR")</f>
        <v>297482.3</v>
      </c>
      <c r="AT6" s="92">
        <f>SUMIFS($D$2:$D$414,$A$2:$A$414,"201603",$B$2:$B$414,"4401MR")</f>
        <v>234756.87</v>
      </c>
      <c r="AU6" s="92">
        <f>SUMIFS($D$2:$D$414,$A$2:$A$414,"201604",$B$2:$B$414,"4401MR")</f>
        <v>189955.4</v>
      </c>
      <c r="AV6" s="92">
        <f>SUMIFS($D$2:$D$414,$A$2:$A$414,"201605",$B$2:$B$414,"4401MR")</f>
        <v>166181.45000000001</v>
      </c>
      <c r="AW6" s="92">
        <f>SUMIFS($D$2:$D$414,$A$2:$A$414,"201606",$B$2:$B$414,"4401MR")</f>
        <v>248807.76</v>
      </c>
      <c r="AX6" s="92">
        <f>SUMIFS($D$2:$D$414,$A$2:$A$414,"201607",$B$2:$B$414,"4401MR")</f>
        <v>334863.63</v>
      </c>
      <c r="AY6" s="92">
        <f>SUMIFS($D$2:$D$414,$A$2:$A$414,"201608",$B$2:$B$414,"4401MR")</f>
        <v>335948.3</v>
      </c>
      <c r="AZ6" s="92">
        <f>SUMIFS($D$2:$D$414,$A$2:$A$414,"201609",$B$2:$B$414,"4401MR")</f>
        <v>303928.25</v>
      </c>
      <c r="BA6" s="162">
        <f>SUMIFS($D$2:$D$423,$A$2:$A$423,"201610",$B$2:$B$423,"4401MR")</f>
        <v>216650.56</v>
      </c>
    </row>
    <row r="7" spans="1:267" x14ac:dyDescent="0.25">
      <c r="A7" s="36">
        <v>201301</v>
      </c>
      <c r="B7" s="37" t="s">
        <v>13</v>
      </c>
      <c r="C7" s="36">
        <v>0</v>
      </c>
      <c r="D7" s="25">
        <v>-794.97</v>
      </c>
      <c r="G7" s="11" t="s">
        <v>1</v>
      </c>
      <c r="H7" s="93">
        <f>SUMIFS($D$2:$D$99,$A$2:$A$99,"201301",$B$2:$B$99,"4422MC")+SUMIFS($D$2:$D$99,$A$2:$A$99,"201301",$B$2:$B$99,"4422MI")</f>
        <v>-25218.97</v>
      </c>
      <c r="I7" s="84">
        <f>SUMIFS($D$2:$D$99,$A$2:$A$99,"201302",$B$2:$B$99,"4422MC")+SUMIFS($D$2:$D$99,$A$2:$A$99,"201302",$B$2:$B$99,"4422MI")</f>
        <v>-58999.11</v>
      </c>
      <c r="J7" s="84">
        <f>SUMIFS($D$2:$D$99,$A$2:$A$99,"201303",$B$2:$B$99,"4422MC")+SUMIFS($D$2:$D$99,$A$2:$A$99,"201303",$B$2:$B$99,"4422MI")</f>
        <v>-58441.97</v>
      </c>
      <c r="K7" s="84">
        <f>SUMIFS($D$2:$D$99,$A$2:$A$99,"201304",$B$2:$B$99,"4422MC")+SUMIFS($D$2:$D$99,$A$2:$A$99,"201304",$B$2:$B$99,"4422MI")</f>
        <v>-54691.28</v>
      </c>
      <c r="L7" s="84">
        <f>SUMIFS($D$2:$D$99,$A$2:$A$99,"201305",$B$2:$B$99,"4422MC")+SUMIFS($D$2:$D$99,$A$2:$A$99,"201305",$B$2:$B$99,"4422MI")</f>
        <v>-48331.37</v>
      </c>
      <c r="M7" s="84">
        <f>SUMIFS($D$2:$D$99,$A$2:$A$99,"201306",$B$2:$B$99,"4422MC")+SUMIFS($D$2:$D$99,$A$2:$A$99,"201306",$B$2:$B$99,"4422MI")</f>
        <v>-54583.05</v>
      </c>
      <c r="N7" s="84">
        <f>SUMIFS($D$2:$D$99,$A$2:$A$99,"201307",$B$2:$B$99,"4422MC")+SUMIFS($D$2:$D$99,$A$2:$A$99,"201307",$B$2:$B$99,"4422MI")</f>
        <v>-63696.880000000005</v>
      </c>
      <c r="O7" s="84">
        <f>SUMIFS($D$2:$D$99,$A$2:$A$99,"201308",$B$2:$B$99,"4422MC")+SUMIFS($D$2:$D$99,$A$2:$A$99,"201308",$B$2:$B$99,"4422MI")</f>
        <v>-60628.78</v>
      </c>
      <c r="P7" s="84">
        <f>SUMIFS($D$2:$D$99,$A$2:$A$99,"201309",$B$2:$B$99,"4422MC")+SUMIFS($D$2:$D$99,$A$2:$A$99,"201309",$B$2:$B$99,"4422MI")</f>
        <v>-64083.380000000005</v>
      </c>
      <c r="Q7" s="84">
        <f>SUMIFS($D$2:$D$99,$A$2:$A$99,"201310",$B$2:$B$99,"4422MC")+SUMIFS($D$2:$D$99,$A$2:$A$99,"201310",$B$2:$B$99,"4422MI")</f>
        <v>-54100.39</v>
      </c>
      <c r="R7" s="84">
        <f>SUMIFS($D$2:$D$198,$A$2:$A$198,"201311",$B$2:$B$198,"4422MC")+SUMIFS($D$2:$D$198,$A$2:$A$198,"201311",$B$2:$B$198,"4422MI")</f>
        <v>-49728.070000000007</v>
      </c>
      <c r="S7" s="84">
        <f>SUMIFS($D$2:$D$198,$A$2:$A$198,"201312",$B$2:$B$198,"4422MC")+SUMIFS($D$2:$D$198,$A$2:$A$198,"201312",$B$2:$B$198,"4422MI")</f>
        <v>-60510.37</v>
      </c>
      <c r="T7" s="93">
        <f>SUMIFS($D$2:$D$198,$A$2:$A$198,"201401",$B$2:$B$198,"4422MC")+SUMIFS($D$2:$D$198,$A$2:$A$198,"201401",$B$2:$B$198,"4422MI")</f>
        <v>-94584.450000000012</v>
      </c>
      <c r="U7" s="84">
        <f>SUMIFS($D$2:$D$198,$A$2:$A$198,"201402",$B$2:$B$198,"4422MC")+SUMIFS($D$2:$D$198,$A$2:$A$198,"201402",$B$2:$B$198,"4422MI")</f>
        <v>-350769.76</v>
      </c>
      <c r="V7" s="84">
        <f>SUMIFS($D$2:$D$198,$A$2:$A$198,"201403",$B$2:$B$198,"4422MC")+SUMIFS($D$2:$D$198,$A$2:$A$198,"201403",$B$2:$B$198,"4422MI")</f>
        <v>-313677.5</v>
      </c>
      <c r="W7" s="84">
        <f>SUMIFS($D$2:$D$198,$A$2:$A$198,"201404",$B$2:$B$198,"4422MC")+SUMIFS($D$2:$D$198,$A$2:$A$198,"201404",$B$2:$B$198,"4422MI")</f>
        <v>-265733.77999999997</v>
      </c>
      <c r="X7" s="84">
        <f>SUMIFS($D$2:$D$198,$A$2:$A$198,"201405",$B$2:$B$198,"4422MC")+SUMIFS($D$2:$D$198,$A$2:$A$198,"201405",$B$2:$B$198,"4422MI")</f>
        <v>-253559.23</v>
      </c>
      <c r="Y7" s="84">
        <f>SUMIFS($D$2:$D$198,$A$2:$A$198,"201406",$B$2:$B$198,"4422MC")+SUMIFS($D$2:$D$198,$A$2:$A$198,"201406",$B$2:$B$198,"4422MI")</f>
        <v>-289888.46000000002</v>
      </c>
      <c r="Z7" s="84">
        <f>SUMIFS($D$2:$D$198,$A$2:$A$198,"201407",$B$2:$B$198,"4422MC")+SUMIFS($D$2:$D$198,$A$2:$A$198,"201407",$B$2:$B$198,"4422MI")</f>
        <v>-323303.31</v>
      </c>
      <c r="AA7" s="84">
        <f>SUMIFS($D$2:$D$198,$A$2:$A$198,"201408",$B$2:$B$198,"4422MC")+SUMIFS($D$2:$D$198,$A$2:$A$198,"201408",$B$2:$B$198,"4422MI")</f>
        <v>-306030.25</v>
      </c>
      <c r="AB7" s="84">
        <f>SUMIFS($D$2:$D$198,$A$2:$A$198,"201409",$B$2:$B$198,"4422MC")+SUMIFS($D$2:$D$198,$A$2:$A$198,"201409",$B$2:$B$198,"4422MI")</f>
        <v>-322433.43</v>
      </c>
      <c r="AC7" s="84">
        <f>SUMIFS($D$2:$D$207,$A$2:$A$207,"201410",$B$2:$B$207,"4422MC")+SUMIFS($D$2:$D$207,$A$2:$A$207,"201410",$B$2:$B$207,"4422MI")</f>
        <v>-257746.51</v>
      </c>
      <c r="AD7" s="163">
        <f>SUMIFS($D$2:$D$306,$A$2:$A$306,"201411",$B$2:$B$306,"4422MC")+SUMIFS($D$2:$D$306,$A$2:$A$306,"201411",$B$2:$B$306,"4422MI")</f>
        <v>-256306.40000000002</v>
      </c>
      <c r="AE7" s="165">
        <f>SUMIFS($D$2:$D$306,$A$2:$A$306,"201412",$B$2:$B$306,"4422MC")+SUMIFS($D$2:$D$306,$A$2:$A$306,"201412",$B$2:$B$306,"4422MI")</f>
        <v>-313249.65000000002</v>
      </c>
      <c r="AF7" s="164">
        <f>SUMIFS($D$2:$D$306,$A$2:$A$306,"201501",$B$2:$B$306,"4422MC")+SUMIFS($D$2:$D$306,$A$2:$A$306,"201501",$B$2:$B$306,"4422MI")</f>
        <v>-334009.45</v>
      </c>
      <c r="AG7" s="163">
        <f>SUMIFS($D$2:$D$306,$A$2:$A$306,"201502",$B$2:$B$306,"4422MC")+SUMIFS($D$2:$D$306,$A$2:$A$306,"201502",$B$2:$B$306,"4422MI")</f>
        <v>-183488.15000000002</v>
      </c>
      <c r="AH7" s="163">
        <f>SUMIFS($D$2:$D$306,$A$2:$A$306,"201503",$B$2:$B$306,"4422MC")+SUMIFS($D$2:$D$306,$A$2:$A$306,"201503",$B$2:$B$306,"4422MI")</f>
        <v>-183362.24</v>
      </c>
      <c r="AI7" s="163">
        <f>SUMIFS($D$2:$D$306,$A$2:$A$306,"201504",$B$2:$B$306,"4422MC")+SUMIFS($D$2:$D$306,$A$2:$A$306,"201504",$B$2:$B$306,"4422MI")</f>
        <v>-147357.4</v>
      </c>
      <c r="AJ7" s="163">
        <f>SUMIFS($D$2:$D$306,$A$2:$A$306,"201505",$B$2:$B$306,"4422MC")+SUMIFS($D$2:$D$306,$A$2:$A$306,"201505",$B$2:$B$306,"4422MI")</f>
        <v>-139511.26999999999</v>
      </c>
      <c r="AK7" s="163">
        <f>SUMIFS($D$2:$D$306,$A$2:$A$306,"201506",$B$2:$B$306,"4422MC")+SUMIFS($D$2:$D$306,$A$2:$A$306,"201506",$B$2:$B$306,"4422MI")</f>
        <v>-161615.29</v>
      </c>
      <c r="AL7" s="163">
        <f>SUMIFS($D$2:$D$306,$A$2:$A$306,"201507",$B$2:$B$306,"4422MC")+SUMIFS($D$2:$D$306,$A$2:$A$306,"201507",$B$2:$B$306,"4422MI")</f>
        <v>-183995.59000000003</v>
      </c>
      <c r="AM7" s="163">
        <f>SUMIFS($D$2:$D$306,$A$2:$A$306,"201508",$B$2:$B$306,"4422MC")+SUMIFS($D$2:$D$306,$A$2:$A$306,"201508",$B$2:$B$306,"4422MI")</f>
        <v>-191670.88</v>
      </c>
      <c r="AN7" s="163">
        <f>SUMIFS($D$2:$D$306,$A$2:$A$306,"201509",$B$2:$B$306,"4422MC")+SUMIFS($D$2:$D$306,$A$2:$A$306,"201509",$B$2:$B$306,"4422MI")</f>
        <v>-179416.2</v>
      </c>
      <c r="AO7" s="163">
        <f>SUMIFS($D$2:$D$315,$A$2:$A$315,"201510",$B$2:$B$315,"4422MC")+SUMIFS($D$2:$D$315,$A$2:$A$315,"201510",$B$2:$B$315,"4422MI")</f>
        <v>-154244.72</v>
      </c>
      <c r="AP7" s="163">
        <f>SUMIFS($D$2:$D$414,$A$2:$A$414,"201511",$B$2:$B$414,"4422MC")+SUMIFS($D$2:$D$414,$A$2:$A$414,"201511",$B$2:$B$414,"4422MI")</f>
        <v>-139357.75</v>
      </c>
      <c r="AQ7" s="165">
        <f>SUMIFS($D$2:$D$414,$A$2:$A$414,"201512",$B$2:$B$414,"4422MC")+SUMIFS($D$2:$D$414,$A$2:$A$414,"201512",$B$2:$B$414,"4422MI")</f>
        <v>-157329.99000000002</v>
      </c>
      <c r="AR7" s="163">
        <f>SUMIFS($D$2:$D$414,$A$2:$A$414,"201601",$B$2:$B$414,"4422MC")+SUMIFS($D$2:$D$414,$A$2:$A$414,"201601",$B$2:$B$414,"4422MI")</f>
        <v>-188887.58000000002</v>
      </c>
      <c r="AS7" s="163">
        <f>SUMIFS($D$2:$D$414,$A$2:$A$414,"201602",$B$2:$B$414,"4422MC")+SUMIFS($D$2:$D$414,$A$2:$A$414,"201602",$B$2:$B$414,"4422MI")</f>
        <v>-225032.92</v>
      </c>
      <c r="AT7" s="163">
        <f>SUMIFS($D$2:$D$414,$A$2:$A$414,"201603",$B$2:$B$414,"4422MC")+SUMIFS($D$2:$D$414,$A$2:$A$414,"201603",$B$2:$B$414,"4422MI")</f>
        <v>-197005.6</v>
      </c>
      <c r="AU7" s="163">
        <f>SUMIFS($D$2:$D$414,$A$2:$A$414,"201604",$B$2:$B$414,"4422MC")+SUMIFS($D$2:$D$414,$A$2:$A$414,"201604",$B$2:$B$414,"4422MI")</f>
        <v>-178984.65</v>
      </c>
      <c r="AV7" s="163">
        <f>SUMIFS($D$2:$D$414,$A$2:$A$414,"201605",$B$2:$B$414,"4422MC")+SUMIFS($D$2:$D$414,$A$2:$A$414,"201605",$B$2:$B$414,"4422MI")</f>
        <v>-171499.76</v>
      </c>
      <c r="AW7" s="163">
        <f>SUMIFS($D$2:$D$414,$A$2:$A$414,"201606",$B$2:$B$414,"4422MC")+SUMIFS($D$2:$D$414,$A$2:$A$414,"201606",$B$2:$B$414,"4422MI")</f>
        <v>-209570.21000000002</v>
      </c>
      <c r="AX7" s="163">
        <f>SUMIFS($D$2:$D$414,$A$2:$A$414,"201607",$B$2:$B$414,"4422MC")+SUMIFS($D$2:$D$414,$A$2:$A$414,"201607",$B$2:$B$414,"4422MI")</f>
        <v>-248620.79</v>
      </c>
      <c r="AY7" s="163">
        <f>SUMIFS($D$2:$D$414,$A$2:$A$414,"201608",$B$2:$B$414,"4422MC")+SUMIFS($D$2:$D$414,$A$2:$A$414,"201608",$B$2:$B$414,"4422MI")</f>
        <v>-248288.06000000003</v>
      </c>
      <c r="AZ7" s="163">
        <f>SUMIFS($D$2:$D$414,$A$2:$A$414,"201609",$B$2:$B$414,"4422MC")+SUMIFS($D$2:$D$414,$A$2:$A$414,"201609",$B$2:$B$414,"4422MI")</f>
        <v>-238754.28999999998</v>
      </c>
      <c r="BA7" s="165">
        <f>SUMIFS($D$2:$D$423,$A$2:$A$423,"201610",$B$2:$B$423,"4422MC")+SUMIFS($D$2:$D$423,$A$2:$A$423,"201610",$B$2:$B$423,"4422MI")</f>
        <v>-203082.12</v>
      </c>
    </row>
    <row r="8" spans="1:267" x14ac:dyDescent="0.25">
      <c r="A8" s="36">
        <v>201301</v>
      </c>
      <c r="B8" s="37" t="s">
        <v>14</v>
      </c>
      <c r="C8" s="36">
        <v>0</v>
      </c>
      <c r="D8" s="25">
        <v>-156238.60999999999</v>
      </c>
      <c r="G8" s="11" t="s">
        <v>2</v>
      </c>
      <c r="H8" s="93">
        <f>SUMIFS($D$2:$D$99,$A$2:$A$99,"201301",$B$2:$B$99,"4423MC")+SUMIFS($D$2:$D$99,$A$2:$A$99,"201301",$B$2:$B$99,"4423MI")</f>
        <v>-173455.69</v>
      </c>
      <c r="I8" s="84">
        <f>SUMIFS($D$2:$D$99,$A$2:$A$99,"201302",$B$2:$B$99,"4423MC")+SUMIFS($D$2:$D$99,$A$2:$A$99,"201302",$B$2:$B$99,"4423MI")</f>
        <v>-439040.55</v>
      </c>
      <c r="J8" s="84">
        <f>SUMIFS($D$2:$D$99,$A$2:$A$99,"201303",$B$2:$B$99,"4423MC")+SUMIFS($D$2:$D$99,$A$2:$A$99,"201303",$B$2:$B$99,"4423MI")</f>
        <v>-436337.20999999996</v>
      </c>
      <c r="K8" s="84">
        <f>SUMIFS($D$2:$D$99,$A$2:$A$99,"201304",$B$2:$B$99,"4423MC")+SUMIFS($D$2:$D$99,$A$2:$A$99,"201304",$B$2:$B$99,"4423MI")</f>
        <v>-433604.83</v>
      </c>
      <c r="L8" s="84">
        <f>SUMIFS($D$2:$D$99,$A$2:$A$99,"201305",$B$2:$B$99,"4423MC")+SUMIFS($D$2:$D$99,$A$2:$A$99,"201305",$B$2:$B$99,"4423MI")</f>
        <v>-414616.35</v>
      </c>
      <c r="M8" s="84">
        <f>SUMIFS($D$2:$D$99,$A$2:$A$99,"201306",$B$2:$B$99,"4423MC")+SUMIFS($D$2:$D$99,$A$2:$A$99,"201306",$B$2:$B$99,"4423MI")</f>
        <v>-465022.2</v>
      </c>
      <c r="N8" s="84">
        <f>SUMIFS($D$2:$D$99,$A$2:$A$99,"201307",$B$2:$B$99,"4423MC")+SUMIFS($D$2:$D$99,$A$2:$A$99,"201307",$B$2:$B$99,"4423MI")</f>
        <v>-503684.97000000003</v>
      </c>
      <c r="O8" s="84">
        <f>SUMIFS($D$2:$D$99,$A$2:$A$99,"201308",$B$2:$B$99,"4423MC")+SUMIFS($D$2:$D$99,$A$2:$A$99,"201308",$B$2:$B$99,"4423MI")</f>
        <v>-493318.13</v>
      </c>
      <c r="P8" s="84">
        <f>SUMIFS($D$2:$D$99,$A$2:$A$99,"201309",$B$2:$B$99,"4423MC")+SUMIFS($D$2:$D$99,$A$2:$A$99,"201309",$B$2:$B$99,"4423MI")</f>
        <v>-524681.42000000004</v>
      </c>
      <c r="Q8" s="84">
        <f>SUMIFS($D$2:$D$99,$A$2:$A$99,"201310",$B$2:$B$99,"4423MC")+SUMIFS($D$2:$D$99,$A$2:$A$99,"201310",$B$2:$B$99,"4423MI")</f>
        <v>-462766.7</v>
      </c>
      <c r="R8" s="84">
        <f>SUMIFS($D$2:$D$198,$A$2:$A$198,"201311",$B$2:$B$198,"4423MC")+SUMIFS($D$2:$D$198,$A$2:$A$198,"201311",$B$2:$B$198,"4423MI")</f>
        <v>-420207.97</v>
      </c>
      <c r="S8" s="84">
        <f>SUMIFS($D$2:$D$198,$A$2:$A$198,"201312",$B$2:$B$198,"4423MC")+SUMIFS($D$2:$D$198,$A$2:$A$198,"201312",$B$2:$B$198,"4423MI")</f>
        <v>-460503.55</v>
      </c>
      <c r="T8" s="93">
        <f>SUMIFS($D$2:$D$198,$A$2:$A$198,"201401",$B$2:$B$198,"4423MC")+SUMIFS($D$2:$D$198,$A$2:$A$198,"201401",$B$2:$B$198,"4423MI")</f>
        <v>-535350.63</v>
      </c>
      <c r="U8" s="84">
        <f>SUMIFS($D$2:$D$198,$A$2:$A$198,"201402",$B$2:$B$198,"4423MC")+SUMIFS($D$2:$D$198,$A$2:$A$198,"201402",$B$2:$B$198,"4423MI")</f>
        <v>-972808.34</v>
      </c>
      <c r="V8" s="84">
        <f>SUMIFS($D$2:$D$198,$A$2:$A$198,"201403",$B$2:$B$198,"4423MC")+SUMIFS($D$2:$D$198,$A$2:$A$198,"201403",$B$2:$B$198,"4423MI")</f>
        <v>-919496.39</v>
      </c>
      <c r="W8" s="84">
        <f>SUMIFS($D$2:$D$198,$A$2:$A$198,"201404",$B$2:$B$198,"4423MC")+SUMIFS($D$2:$D$198,$A$2:$A$198,"201404",$B$2:$B$198,"4423MI")</f>
        <v>-853750.54</v>
      </c>
      <c r="X8" s="84">
        <f>SUMIFS($D$2:$D$198,$A$2:$A$198,"201405",$B$2:$B$198,"4423MC")+SUMIFS($D$2:$D$198,$A$2:$A$198,"201405",$B$2:$B$198,"4423MI")</f>
        <v>-875453.68</v>
      </c>
      <c r="Y8" s="84">
        <f>SUMIFS($D$2:$D$198,$A$2:$A$198,"201406",$B$2:$B$198,"4423MC")+SUMIFS($D$2:$D$198,$A$2:$A$198,"201406",$B$2:$B$198,"4423MI")</f>
        <v>-978819.32000000007</v>
      </c>
      <c r="Z8" s="84">
        <f>SUMIFS($D$2:$D$198,$A$2:$A$198,"201407",$B$2:$B$198,"4423MC")+SUMIFS($D$2:$D$198,$A$2:$A$198,"201407",$B$2:$B$198,"4423MI")</f>
        <v>-1040883.85</v>
      </c>
      <c r="AA8" s="84">
        <f>SUMIFS($D$2:$D$198,$A$2:$A$198,"201408",$B$2:$B$198,"4423MC")+SUMIFS($D$2:$D$198,$A$2:$A$198,"201408",$B$2:$B$198,"4423MI")</f>
        <v>-1000278.3</v>
      </c>
      <c r="AB8" s="84">
        <f>SUMIFS($D$2:$D$198,$A$2:$A$198,"201409",$B$2:$B$198,"4423MC")+SUMIFS($D$2:$D$198,$A$2:$A$198,"201409",$B$2:$B$198,"4423MI")</f>
        <v>-1072482.3900000001</v>
      </c>
      <c r="AC8" s="84">
        <f>SUMIFS($D$2:$D$207,$A$2:$A$207,"201410",$B$2:$B$207,"4423MC")+SUMIFS($D$2:$D$207,$A$2:$A$207,"201410",$B$2:$B$207,"4423MI")</f>
        <v>-909964.79</v>
      </c>
      <c r="AD8" s="163">
        <f>SUMIFS($D$2:$D$306,$A$2:$A$306,"201411",$B$2:$B$306,"4423MC")+SUMIFS($D$2:$D$306,$A$2:$A$306,"201411",$B$2:$B$306,"4423MI")</f>
        <v>-867469.68</v>
      </c>
      <c r="AE8" s="165">
        <f>SUMIFS($D$2:$D$306,$A$2:$A$306,"201412",$B$2:$B$306,"4423MC")+SUMIFS($D$2:$D$306,$A$2:$A$306,"201412",$B$2:$B$306,"4423MI")</f>
        <v>-942770.15</v>
      </c>
      <c r="AF8" s="164">
        <f>SUMIFS($D$2:$D$306,$A$2:$A$306,"201501",$B$2:$B$306,"4423MC")+SUMIFS($D$2:$D$306,$A$2:$A$306,"201501",$B$2:$B$306,"4423MI")</f>
        <v>-1023655.11</v>
      </c>
      <c r="AG8" s="163">
        <f>SUMIFS($D$2:$D$306,$A$2:$A$306,"201502",$B$2:$B$306,"4423MC")+SUMIFS($D$2:$D$306,$A$2:$A$306,"201502",$B$2:$B$306,"4423MI")</f>
        <v>-1103140.6400000001</v>
      </c>
      <c r="AH8" s="163">
        <f>SUMIFS($D$2:$D$306,$A$2:$A$306,"201503",$B$2:$B$306,"4423MC")+SUMIFS($D$2:$D$306,$A$2:$A$306,"201503",$B$2:$B$306,"4423MI")</f>
        <v>-1099547.52</v>
      </c>
      <c r="AI8" s="163">
        <f>SUMIFS($D$2:$D$306,$A$2:$A$306,"201504",$B$2:$B$306,"4423MC")+SUMIFS($D$2:$D$306,$A$2:$A$306,"201504",$B$2:$B$306,"4423MI")</f>
        <v>-1033238.52</v>
      </c>
      <c r="AJ8" s="163">
        <f>SUMIFS($D$2:$D$306,$A$2:$A$306,"201505",$B$2:$B$306,"4423MC")+SUMIFS($D$2:$D$306,$A$2:$A$306,"201505",$B$2:$B$306,"4423MI")</f>
        <v>-1028073.8300000001</v>
      </c>
      <c r="AK8" s="163">
        <f>SUMIFS($D$2:$D$306,$A$2:$A$306,"201506",$B$2:$B$306,"4423MC")+SUMIFS($D$2:$D$306,$A$2:$A$306,"201506",$B$2:$B$306,"4423MI")</f>
        <v>-1134089</v>
      </c>
      <c r="AL8" s="163">
        <f>SUMIFS($D$2:$D$306,$A$2:$A$306,"201507",$B$2:$B$306,"4423MC")+SUMIFS($D$2:$D$306,$A$2:$A$306,"201507",$B$2:$B$306,"4423MI")</f>
        <v>-1236312.54</v>
      </c>
      <c r="AM8" s="163">
        <f>SUMIFS($D$2:$D$306,$A$2:$A$306,"201508",$B$2:$B$306,"4423MC")+SUMIFS($D$2:$D$306,$A$2:$A$306,"201508",$B$2:$B$306,"4423MI")</f>
        <v>-1264548.03</v>
      </c>
      <c r="AN8" s="163">
        <f>SUMIFS($D$2:$D$306,$A$2:$A$306,"201509",$B$2:$B$306,"4423MC")+SUMIFS($D$2:$D$306,$A$2:$A$306,"201509",$B$2:$B$306,"4423MI")</f>
        <v>-1229396.04</v>
      </c>
      <c r="AO8" s="163">
        <f>SUMIFS($D$2:$D$315,$A$2:$A$315,"201510",$B$2:$B$315,"4423MC")+SUMIFS($D$2:$D$315,$A$2:$A$315,"201510",$B$2:$B$315,"4423MI")</f>
        <v>-1107452.21</v>
      </c>
      <c r="AP8" s="163">
        <f>SUMIFS($D$2:$D$414,$A$2:$A$414,"201511",$B$2:$B$414,"4423MC")+SUMIFS($D$2:$D$414,$A$2:$A$414,"201511",$B$2:$B$414,"4423MI")</f>
        <v>-1011474.68</v>
      </c>
      <c r="AQ8" s="165">
        <f>SUMIFS($D$2:$D$414,$A$2:$A$414,"201512",$B$2:$B$414,"4423MC")+SUMIFS($D$2:$D$414,$A$2:$A$414,"201512",$B$2:$B$414,"4423MI")</f>
        <v>-1058948.94</v>
      </c>
      <c r="AR8" s="163">
        <f>SUMIFS($D$2:$D$414,$A$2:$A$414,"201601",$B$2:$B$414,"4423MC")+SUMIFS($D$2:$D$414,$A$2:$A$414,"201601",$B$2:$B$414,"4423MI")</f>
        <v>-1113226.8500000001</v>
      </c>
      <c r="AS8" s="163">
        <f>SUMIFS($D$2:$D$414,$A$2:$A$414,"201602",$B$2:$B$414,"4423MC")+SUMIFS($D$2:$D$414,$A$2:$A$414,"201602",$B$2:$B$414,"4423MI")</f>
        <v>-709593.35</v>
      </c>
      <c r="AT8" s="163">
        <f>SUMIFS($D$2:$D$414,$A$2:$A$414,"201603",$B$2:$B$414,"4423MC")+SUMIFS($D$2:$D$414,$A$2:$A$414,"201603",$B$2:$B$414,"4423MI")</f>
        <v>-663058.91</v>
      </c>
      <c r="AU8" s="163">
        <f>SUMIFS($D$2:$D$414,$A$2:$A$414,"201604",$B$2:$B$414,"4423MC")+SUMIFS($D$2:$D$414,$A$2:$A$414,"201604",$B$2:$B$414,"4423MI")</f>
        <v>-650799.54999999993</v>
      </c>
      <c r="AV8" s="163">
        <f>SUMIFS($D$2:$D$414,$A$2:$A$414,"201605",$B$2:$B$414,"4423MC")+SUMIFS($D$2:$D$414,$A$2:$A$414,"201605",$B$2:$B$414,"4423MI")</f>
        <v>-649443.46</v>
      </c>
      <c r="AW8" s="163">
        <f>SUMIFS($D$2:$D$414,$A$2:$A$414,"201606",$B$2:$B$414,"4423MC")+SUMIFS($D$2:$D$414,$A$2:$A$414,"201606",$B$2:$B$414,"4423MI")</f>
        <v>-735419.89</v>
      </c>
      <c r="AX8" s="163">
        <f>SUMIFS($D$2:$D$414,$A$2:$A$414,"201607",$B$2:$B$414,"4423MC")+SUMIFS($D$2:$D$414,$A$2:$A$414,"201607",$B$2:$B$414,"4423MI")</f>
        <v>-827429.77</v>
      </c>
      <c r="AY8" s="163">
        <f>SUMIFS($D$2:$D$414,$A$2:$A$414,"201608",$B$2:$B$414,"4423MC")+SUMIFS($D$2:$D$414,$A$2:$A$414,"201608",$B$2:$B$414,"4423MI")</f>
        <v>-829371.19000000006</v>
      </c>
      <c r="AZ8" s="163">
        <f>SUMIFS($D$2:$D$414,$A$2:$A$414,"201609",$B$2:$B$414,"4423MC")+SUMIFS($D$2:$D$414,$A$2:$A$414,"201609",$B$2:$B$414,"4423MI")</f>
        <v>-832627.4</v>
      </c>
      <c r="BA8" s="165">
        <f>SUMIFS($D$2:$D$423,$A$2:$A$423,"201610",$B$2:$B$423,"4423MC")+SUMIFS($D$2:$D$423,$A$2:$A$423,"201610",$B$2:$B$423,"4423MI")</f>
        <v>-732699.19</v>
      </c>
    </row>
    <row r="9" spans="1:267" x14ac:dyDescent="0.25">
      <c r="A9" s="36">
        <v>201301</v>
      </c>
      <c r="B9" s="37" t="s">
        <v>15</v>
      </c>
      <c r="C9" s="36">
        <v>0</v>
      </c>
      <c r="D9" s="25">
        <v>-17217.080000000002</v>
      </c>
      <c r="G9" s="11" t="s">
        <v>3</v>
      </c>
      <c r="H9" s="93">
        <f>SUMIFS($D$2:$D$99,$A$2:$A$99,"201301",$B$2:$B$99,"4424MC")+SUMIFS($D$2:$D$99,$A$2:$A$99,"201301",$B$2:$B$99,"4424MI")</f>
        <v>-63959.55</v>
      </c>
      <c r="I9" s="84">
        <f>SUMIFS($D$2:$D$99,$A$2:$A$99,"201302",$B$2:$B$99,"4424MC")+SUMIFS($D$2:$D$99,$A$2:$A$99,"201302",$B$2:$B$99,"4424MI")</f>
        <v>-209971.93</v>
      </c>
      <c r="J9" s="84">
        <f>SUMIFS($D$2:$D$99,$A$2:$A$99,"201303",$B$2:$B$99,"4424MC")+SUMIFS($D$2:$D$99,$A$2:$A$99,"201303",$B$2:$B$99,"4424MI")</f>
        <v>-212525.23</v>
      </c>
      <c r="K9" s="84">
        <f>SUMIFS($D$2:$D$99,$A$2:$A$99,"201304",$B$2:$B$99,"4424MC")+SUMIFS($D$2:$D$99,$A$2:$A$99,"201304",$B$2:$B$99,"4424MI")</f>
        <v>-206744.69</v>
      </c>
      <c r="L9" s="84">
        <f>SUMIFS($D$2:$D$99,$A$2:$A$99,"201305",$B$2:$B$99,"4424MC")+SUMIFS($D$2:$D$99,$A$2:$A$99,"201305",$B$2:$B$99,"4424MI")</f>
        <v>-207871.2</v>
      </c>
      <c r="M9" s="84">
        <f>SUMIFS($D$2:$D$99,$A$2:$A$99,"201306",$B$2:$B$99,"4424MC")+SUMIFS($D$2:$D$99,$A$2:$A$99,"201306",$B$2:$B$99,"4424MI")</f>
        <v>-226236.95</v>
      </c>
      <c r="N9" s="84">
        <f>SUMIFS($D$2:$D$99,$A$2:$A$99,"201307",$B$2:$B$99,"4424MC")+SUMIFS($D$2:$D$99,$A$2:$A$99,"201307",$B$2:$B$99,"4424MI")</f>
        <v>-240389.75</v>
      </c>
      <c r="O9" s="84">
        <f>SUMIFS($D$2:$D$99,$A$2:$A$99,"201308",$B$2:$B$99,"4424MC")+SUMIFS($D$2:$D$99,$A$2:$A$99,"201308",$B$2:$B$99,"4424MI")</f>
        <v>-236702.41</v>
      </c>
      <c r="P9" s="84">
        <f>SUMIFS($D$2:$D$99,$A$2:$A$99,"201309",$B$2:$B$99,"4424MC")+SUMIFS($D$2:$D$99,$A$2:$A$99,"201309",$B$2:$B$99,"4424MI")</f>
        <v>-253400.3</v>
      </c>
      <c r="Q9" s="84">
        <f>SUMIFS($D$2:$D$99,$A$2:$A$99,"201310",$B$2:$B$99,"4424MC")+SUMIFS($D$2:$D$99,$A$2:$A$99,"201310",$B$2:$B$99,"4424MI")</f>
        <v>-231004.99</v>
      </c>
      <c r="R9" s="84">
        <f>SUMIFS($D$2:$D$198,$A$2:$A$198,"201311",$B$2:$B$198,"4424MC")+SUMIFS($D$2:$D$198,$A$2:$A$198,"201311",$B$2:$B$198,"4424MI")</f>
        <v>-209915.92</v>
      </c>
      <c r="S9" s="84">
        <f>SUMIFS($D$2:$D$198,$A$2:$A$198,"201312",$B$2:$B$198,"4424MC")+SUMIFS($D$2:$D$198,$A$2:$A$198,"201312",$B$2:$B$198,"4424MI")</f>
        <v>-219049.36</v>
      </c>
      <c r="T9" s="93">
        <f>SUMIFS($D$2:$D$198,$A$2:$A$198,"201401",$B$2:$B$198,"4424MC")+SUMIFS($D$2:$D$198,$A$2:$A$198,"201401",$B$2:$B$198,"4424MI")</f>
        <v>-226869.33000000002</v>
      </c>
      <c r="U9" s="84">
        <f>SUMIFS($D$2:$D$198,$A$2:$A$198,"201402",$B$2:$B$198,"4424MC")+SUMIFS($D$2:$D$198,$A$2:$A$198,"201402",$B$2:$B$198,"4424MI")</f>
        <v>-294222.69</v>
      </c>
      <c r="V9" s="84">
        <f>SUMIFS($D$2:$D$198,$A$2:$A$198,"201403",$B$2:$B$198,"4424MC")+SUMIFS($D$2:$D$198,$A$2:$A$198,"201403",$B$2:$B$198,"4424MI")</f>
        <v>-299240.03000000003</v>
      </c>
      <c r="W9" s="84">
        <f>SUMIFS($D$2:$D$198,$A$2:$A$198,"201404",$B$2:$B$198,"4424MC")+SUMIFS($D$2:$D$198,$A$2:$A$198,"201404",$B$2:$B$198,"4424MI")</f>
        <v>-291766.42</v>
      </c>
      <c r="X9" s="84">
        <f>SUMIFS($D$2:$D$198,$A$2:$A$198,"201405",$B$2:$B$198,"4424MC")+SUMIFS($D$2:$D$198,$A$2:$A$198,"201405",$B$2:$B$198,"4424MI")</f>
        <v>-285634.98</v>
      </c>
      <c r="Y9" s="84">
        <f>SUMIFS($D$2:$D$198,$A$2:$A$198,"201406",$B$2:$B$198,"4424MC")+SUMIFS($D$2:$D$198,$A$2:$A$198,"201406",$B$2:$B$198,"4424MI")</f>
        <v>-313886.65000000002</v>
      </c>
      <c r="Z9" s="84">
        <f>SUMIFS($D$2:$D$198,$A$2:$A$198,"201407",$B$2:$B$198,"4424MC")+SUMIFS($D$2:$D$198,$A$2:$A$198,"201407",$B$2:$B$198,"4424MI")</f>
        <v>-329065.55</v>
      </c>
      <c r="AA9" s="84">
        <f>SUMIFS($D$2:$D$198,$A$2:$A$198,"201408",$B$2:$B$198,"4424MC")+SUMIFS($D$2:$D$198,$A$2:$A$198,"201408",$B$2:$B$198,"4424MI")</f>
        <v>-333266.32</v>
      </c>
      <c r="AB9" s="84">
        <f>SUMIFS($D$2:$D$198,$A$2:$A$198,"201409",$B$2:$B$198,"4424MC")+SUMIFS($D$2:$D$198,$A$2:$A$198,"201409",$B$2:$B$198,"4424MI")</f>
        <v>-331370.82</v>
      </c>
      <c r="AC9" s="84">
        <f>SUMIFS($D$2:$D$207,$A$2:$A$207,"201410",$B$2:$B$207,"4424MC")+SUMIFS($D$2:$D$207,$A$2:$A$207,"201410",$B$2:$B$207,"4424MI")</f>
        <v>-311808.29000000004</v>
      </c>
      <c r="AD9" s="163">
        <f>SUMIFS($D$2:$D$306,$A$2:$A$306,"201411",$B$2:$B$306,"4424MC")+SUMIFS($D$2:$D$306,$A$2:$A$306,"201411",$B$2:$B$306,"4424MI")</f>
        <v>-298077.36</v>
      </c>
      <c r="AE9" s="165">
        <f>SUMIFS($D$2:$D$306,$A$2:$A$306,"201412",$B$2:$B$306,"4424MC")+SUMIFS($D$2:$D$306,$A$2:$A$306,"201412",$B$2:$B$306,"4424MI")</f>
        <v>-299035.19</v>
      </c>
      <c r="AF9" s="164">
        <f>SUMIFS($D$2:$D$306,$A$2:$A$306,"201501",$B$2:$B$306,"4424MC")+SUMIFS($D$2:$D$306,$A$2:$A$306,"201501",$B$2:$B$306,"4424MI")</f>
        <v>-305782.84999999998</v>
      </c>
      <c r="AG9" s="163">
        <f>SUMIFS($D$2:$D$306,$A$2:$A$306,"201502",$B$2:$B$306,"4424MC")+SUMIFS($D$2:$D$306,$A$2:$A$306,"201502",$B$2:$B$306,"4424MI")</f>
        <v>-267056.70999999996</v>
      </c>
      <c r="AH9" s="163">
        <f>SUMIFS($D$2:$D$306,$A$2:$A$306,"201503",$B$2:$B$306,"4424MC")+SUMIFS($D$2:$D$306,$A$2:$A$306,"201503",$B$2:$B$306,"4424MI")</f>
        <v>-266116.41000000003</v>
      </c>
      <c r="AI9" s="163">
        <f>SUMIFS($D$2:$D$306,$A$2:$A$306,"201504",$B$2:$B$306,"4424MC")+SUMIFS($D$2:$D$306,$A$2:$A$306,"201504",$B$2:$B$306,"4424MI")</f>
        <v>-283985.52</v>
      </c>
      <c r="AJ9" s="163">
        <f>SUMIFS($D$2:$D$306,$A$2:$A$306,"201505",$B$2:$B$306,"4424MC")+SUMIFS($D$2:$D$306,$A$2:$A$306,"201505",$B$2:$B$306,"4424MI")</f>
        <v>-265712.02</v>
      </c>
      <c r="AK9" s="163">
        <f>SUMIFS($D$2:$D$306,$A$2:$A$306,"201506",$B$2:$B$306,"4424MC")+SUMIFS($D$2:$D$306,$A$2:$A$306,"201506",$B$2:$B$306,"4424MI")</f>
        <v>-276662.56</v>
      </c>
      <c r="AL9" s="163">
        <f>SUMIFS($D$2:$D$306,$A$2:$A$306,"201507",$B$2:$B$306,"4424MC")+SUMIFS($D$2:$D$306,$A$2:$A$306,"201507",$B$2:$B$306,"4424MI")</f>
        <v>-327953.5</v>
      </c>
      <c r="AM9" s="163">
        <f>SUMIFS($D$2:$D$306,$A$2:$A$306,"201508",$B$2:$B$306,"4424MC")+SUMIFS($D$2:$D$306,$A$2:$A$306,"201508",$B$2:$B$306,"4424MI")</f>
        <v>-297540.62</v>
      </c>
      <c r="AN9" s="163">
        <f>SUMIFS($D$2:$D$306,$A$2:$A$306,"201509",$B$2:$B$306,"4424MC")+SUMIFS($D$2:$D$306,$A$2:$A$306,"201509",$B$2:$B$306,"4424MI")</f>
        <v>-307797.36</v>
      </c>
      <c r="AO9" s="163">
        <f>SUMIFS($D$2:$D$315,$A$2:$A$315,"201510",$B$2:$B$315,"4424MC")+SUMIFS($D$2:$D$315,$A$2:$A$315,"201510",$B$2:$B$315,"4424MI")</f>
        <v>-286642.09999999998</v>
      </c>
      <c r="AP9" s="163">
        <f>SUMIFS($D$2:$D$414,$A$2:$A$414,"201511",$B$2:$B$414,"4424MC")+SUMIFS($D$2:$D$414,$A$2:$A$414,"201511",$B$2:$B$414,"4424MI")</f>
        <v>-260152.78999999998</v>
      </c>
      <c r="AQ9" s="165">
        <f>SUMIFS($D$2:$D$414,$A$2:$A$414,"201512",$B$2:$B$414,"4424MC")+SUMIFS($D$2:$D$414,$A$2:$A$414,"201512",$B$2:$B$414,"4424MI")</f>
        <v>-270220.46000000002</v>
      </c>
      <c r="AR9" s="163">
        <f>SUMIFS($D$2:$D$414,$A$2:$A$414,"201601",$B$2:$B$414,"4424MC")+SUMIFS($D$2:$D$414,$A$2:$A$414,"201601",$B$2:$B$414,"4424MI")</f>
        <v>-284938.03000000003</v>
      </c>
      <c r="AS9" s="163">
        <f>SUMIFS($D$2:$D$414,$A$2:$A$414,"201602",$B$2:$B$414,"4424MC")+SUMIFS($D$2:$D$414,$A$2:$A$414,"201602",$B$2:$B$414,"4424MI")</f>
        <v>-418032.44</v>
      </c>
      <c r="AT9" s="163">
        <f>SUMIFS($D$2:$D$414,$A$2:$A$414,"201603",$B$2:$B$414,"4424MC")+SUMIFS($D$2:$D$414,$A$2:$A$414,"201603",$B$2:$B$414,"4424MI")</f>
        <v>-395164.49</v>
      </c>
      <c r="AU9" s="163">
        <f>SUMIFS($D$2:$D$414,$A$2:$A$414,"201604",$B$2:$B$414,"4424MC")+SUMIFS($D$2:$D$414,$A$2:$A$414,"201604",$B$2:$B$414,"4424MI")</f>
        <v>-420848.64000000001</v>
      </c>
      <c r="AV9" s="163">
        <f>SUMIFS($D$2:$D$414,$A$2:$A$414,"201605",$B$2:$B$414,"4424MC")+SUMIFS($D$2:$D$414,$A$2:$A$414,"201605",$B$2:$B$414,"4424MI")</f>
        <v>-437274.78</v>
      </c>
      <c r="AW9" s="163">
        <f>SUMIFS($D$2:$D$414,$A$2:$A$414,"201606",$B$2:$B$414,"4424MC")+SUMIFS($D$2:$D$414,$A$2:$A$414,"201606",$B$2:$B$414,"4424MI")</f>
        <v>-448916.51</v>
      </c>
      <c r="AX9" s="163">
        <f>SUMIFS($D$2:$D$414,$A$2:$A$414,"201607",$B$2:$B$414,"4424MC")+SUMIFS($D$2:$D$414,$A$2:$A$414,"201607",$B$2:$B$414,"4424MI")</f>
        <v>-498562.20999999996</v>
      </c>
      <c r="AY9" s="163">
        <f>SUMIFS($D$2:$D$414,$A$2:$A$414,"201608",$B$2:$B$414,"4424MC")+SUMIFS($D$2:$D$414,$A$2:$A$414,"201608",$B$2:$B$414,"4424MI")</f>
        <v>-485747.16</v>
      </c>
      <c r="AZ9" s="163">
        <f>SUMIFS($D$2:$D$414,$A$2:$A$414,"201609",$B$2:$B$414,"4424MC")+SUMIFS($D$2:$D$414,$A$2:$A$414,"201609",$B$2:$B$414,"4424MI")</f>
        <v>-527238.57000000007</v>
      </c>
      <c r="BA9" s="165">
        <f>SUMIFS($D$2:$D$423,$A$2:$A$423,"201610",$B$2:$B$423,"4424MC")+SUMIFS($D$2:$D$423,$A$2:$A$423,"201610",$B$2:$B$423,"4424MI")</f>
        <v>-447307.32999999996</v>
      </c>
    </row>
    <row r="10" spans="1:267" ht="15.75" thickBot="1" x14ac:dyDescent="0.3">
      <c r="A10" s="36">
        <v>201301</v>
      </c>
      <c r="B10" s="37" t="s">
        <v>16</v>
      </c>
      <c r="C10" s="36">
        <v>0</v>
      </c>
      <c r="D10" s="25">
        <v>-42193.58</v>
      </c>
      <c r="G10" s="12" t="s">
        <v>4</v>
      </c>
      <c r="H10" s="94">
        <f>SUMIFS($D$2:$D$99,$A$2:$A$99,"201301",$B$2:$B$99,"44211C")+SUMIFS($D$2:$D$99,$A$2:$A$99,"201301",$B$2:$B$99,"44211I")</f>
        <v>-20894.32</v>
      </c>
      <c r="I10" s="85">
        <f>SUMIFS($D$2:$D$99,$A$2:$A$99,"201302",$B$2:$B$99,"44211C")+SUMIFS($D$2:$D$99,$A$2:$A$99,"201302",$B$2:$B$99,"44211I")</f>
        <v>-142523.31</v>
      </c>
      <c r="J10" s="85">
        <f>SUMIFS($D$2:$D$99,$A$2:$A$99,"201303",$B$2:$B$99,"44211C")+SUMIFS($D$2:$D$99,$A$2:$A$99,"201303",$B$2:$B$99,"44211I")</f>
        <v>-126781.73</v>
      </c>
      <c r="K10" s="85">
        <f>SUMIFS($D$2:$D$99,$A$2:$A$99,"201304",$B$2:$B$99,"44211C")+SUMIFS($D$2:$D$99,$A$2:$A$99,"201304",$B$2:$B$99,"44211I")</f>
        <v>-140528.35999999999</v>
      </c>
      <c r="L10" s="85">
        <f>SUMIFS($D$2:$D$99,$A$2:$A$99,"201305",$B$2:$B$99,"44211C")+SUMIFS($D$2:$D$99,$A$2:$A$99,"201305",$B$2:$B$99,"44211I")</f>
        <v>-156200.07</v>
      </c>
      <c r="M10" s="85">
        <f>SUMIFS($D$2:$D$99,$A$2:$A$99,"201306",$B$2:$B$99,"44211C")+SUMIFS($D$2:$D$99,$A$2:$A$99,"201306",$B$2:$B$99,"44211I")</f>
        <v>-160881.56</v>
      </c>
      <c r="N10" s="85">
        <f>SUMIFS($D$2:$D$99,$A$2:$A$99,"201307",$B$2:$B$99,"44211C")+SUMIFS($D$2:$D$99,$A$2:$A$99,"201307",$B$2:$B$99,"44211I")</f>
        <v>-165661.03</v>
      </c>
      <c r="O10" s="85">
        <f>SUMIFS($D$2:$D$99,$A$2:$A$99,"201308",$B$2:$B$99,"44211C")+SUMIFS($D$2:$D$99,$A$2:$A$99,"201308",$B$2:$B$99,"44211I")</f>
        <v>-179188.55</v>
      </c>
      <c r="P10" s="85">
        <f>SUMIFS($D$2:$D$99,$A$2:$A$99,"201309",$B$2:$B$99,"44211C")+SUMIFS($D$2:$D$99,$A$2:$A$99,"201309",$B$2:$B$99,"44211I")</f>
        <v>-136695.16</v>
      </c>
      <c r="Q10" s="85">
        <f>SUMIFS($D$2:$D$99,$A$2:$A$99,"201310",$B$2:$B$99,"44211C")+SUMIFS($D$2:$D$99,$A$2:$A$99,"201310",$B$2:$B$99,"44211I")</f>
        <v>-164175.37</v>
      </c>
      <c r="R10" s="85">
        <f>SUMIFS($D$2:$D$198,$A$2:$A$198,"201311",$B$2:$B$198,"44211C")+SUMIFS($D$2:$D$198,$A$2:$A$198,"201311",$B$2:$B$198,"44211I")</f>
        <v>-152109.13</v>
      </c>
      <c r="S10" s="85">
        <f>SUMIFS($D$2:$D$198,$A$2:$A$198,"201312",$B$2:$B$198,"44211C")+SUMIFS($D$2:$D$198,$A$2:$A$198,"201312",$B$2:$B$198,"44211I")</f>
        <v>-149388.26</v>
      </c>
      <c r="T10" s="94">
        <f>SUMIFS($D$2:$D$198,$A$2:$A$198,"201401",$B$2:$B$198,"44211C")+SUMIFS($D$2:$D$198,$A$2:$A$198,"201401",$B$2:$B$198,"44211I")</f>
        <v>-141595.72</v>
      </c>
      <c r="U10" s="85">
        <f>SUMIFS($D$2:$D$198,$A$2:$A$198,"201402",$B$2:$B$198,"44211C")+SUMIFS($D$2:$D$198,$A$2:$A$198,"201402",$B$2:$B$198,"44211I")</f>
        <v>-119779.98000000001</v>
      </c>
      <c r="V10" s="85">
        <f>SUMIFS($D$2:$D$198,$A$2:$A$198,"201403",$B$2:$B$198,"44211C")+SUMIFS($D$2:$D$198,$A$2:$A$198,"201403",$B$2:$B$198,"44211I")</f>
        <v>-126965.97</v>
      </c>
      <c r="W10" s="85">
        <f>SUMIFS($D$2:$D$198,$A$2:$A$198,"201404",$B$2:$B$198,"44211C")+SUMIFS($D$2:$D$198,$A$2:$A$198,"201404",$B$2:$B$198,"44211I")</f>
        <v>-128764.57</v>
      </c>
      <c r="X10" s="85">
        <f>SUMIFS($D$2:$D$198,$A$2:$A$198,"201405",$B$2:$B$198,"44211C")+SUMIFS($D$2:$D$198,$A$2:$A$198,"201405",$B$2:$B$198,"44211I")</f>
        <v>-128321.25</v>
      </c>
      <c r="Y10" s="85">
        <f>SUMIFS($D$2:$D$198,$A$2:$A$198,"201406",$B$2:$B$198,"44211C")+SUMIFS($D$2:$D$198,$A$2:$A$198,"201406",$B$2:$B$198,"44211I")</f>
        <v>-139422.01</v>
      </c>
      <c r="Z10" s="85">
        <f>SUMIFS($D$2:$D$198,$A$2:$A$198,"201407",$B$2:$B$198,"44211C")+SUMIFS($D$2:$D$198,$A$2:$A$198,"201407",$B$2:$B$198,"44211I")</f>
        <v>-150758.9</v>
      </c>
      <c r="AA10" s="85">
        <f>SUMIFS($D$2:$D$198,$A$2:$A$198,"201408",$B$2:$B$198,"44211C")+SUMIFS($D$2:$D$198,$A$2:$A$198,"201408",$B$2:$B$198,"44211I")</f>
        <v>-148648.90000000002</v>
      </c>
      <c r="AB10" s="85">
        <f>SUMIFS($D$2:$D$198,$A$2:$A$198,"201409",$B$2:$B$198,"44211C")+SUMIFS($D$2:$D$198,$A$2:$A$198,"201409",$B$2:$B$198,"44211I")</f>
        <v>-156036.54</v>
      </c>
      <c r="AC10" s="85">
        <f>SUMIFS($D$2:$D$207,$A$2:$A$207,"201410",$B$2:$B$207,"44211C")+SUMIFS($D$2:$D$207,$A$2:$A$207,"201410",$B$2:$B$207,"44211I")</f>
        <v>-145455.99</v>
      </c>
      <c r="AD10" s="166">
        <f>SUMIFS($D$2:$D$306,$A$2:$A$306,"201411",$B$2:$B$306,"44211C")+SUMIFS($D$2:$D$306,$A$2:$A$306,"201411",$B$2:$B$306,"44211I")</f>
        <v>-140207</v>
      </c>
      <c r="AE10" s="168">
        <f>SUMIFS($D$2:$D$306,$A$2:$A$306,"201412",$B$2:$B$306,"44211C")+SUMIFS($D$2:$D$306,$A$2:$A$306,"201412",$B$2:$B$306,"44211I")</f>
        <v>-124685.26</v>
      </c>
      <c r="AF10" s="167">
        <f>SUMIFS($D$2:$D$306,$A$2:$A$306,"201501",$B$2:$B$306,"44211C")+SUMIFS($D$2:$D$306,$A$2:$A$306,"201501",$B$2:$B$306,"44211I")</f>
        <v>-135683.81</v>
      </c>
      <c r="AG10" s="166">
        <f>SUMIFS($D$2:$D$306,$A$2:$A$306,"201502",$B$2:$B$306,"44211C")+SUMIFS($D$2:$D$306,$A$2:$A$306,"201502",$B$2:$B$306,"44211I")</f>
        <v>-163845.6</v>
      </c>
      <c r="AH10" s="166">
        <f>SUMIFS($D$2:$D$306,$A$2:$A$306,"201503",$B$2:$B$306,"44211C")+SUMIFS($D$2:$D$306,$A$2:$A$306,"201503",$B$2:$B$306,"44211I")</f>
        <v>-206502.56</v>
      </c>
      <c r="AI10" s="166">
        <f>SUMIFS($D$2:$D$306,$A$2:$A$306,"201504",$B$2:$B$306,"44211C")+SUMIFS($D$2:$D$306,$A$2:$A$306,"201504",$B$2:$B$306,"44211I")</f>
        <v>-223478.71</v>
      </c>
      <c r="AJ10" s="166">
        <f>SUMIFS($D$2:$D$306,$A$2:$A$306,"201505",$B$2:$B$306,"44211C")+SUMIFS($D$2:$D$306,$A$2:$A$306,"201505",$B$2:$B$306,"44211I")</f>
        <v>-219949.34999999998</v>
      </c>
      <c r="AK10" s="166">
        <f>SUMIFS($D$2:$D$306,$A$2:$A$306,"201506",$B$2:$B$306,"44211C")+SUMIFS($D$2:$D$306,$A$2:$A$306,"201506",$B$2:$B$306,"44211I")</f>
        <v>-238633.49</v>
      </c>
      <c r="AL10" s="166">
        <f>SUMIFS($D$2:$D$306,$A$2:$A$306,"201507",$B$2:$B$306,"44211C")+SUMIFS($D$2:$D$306,$A$2:$A$306,"201507",$B$2:$B$306,"44211I")</f>
        <v>-274993.83</v>
      </c>
      <c r="AM10" s="166">
        <f>SUMIFS($D$2:$D$306,$A$2:$A$306,"201508",$B$2:$B$306,"44211C")+SUMIFS($D$2:$D$306,$A$2:$A$306,"201508",$B$2:$B$306,"44211I")</f>
        <v>-254872.07</v>
      </c>
      <c r="AN10" s="166">
        <f>SUMIFS($D$2:$D$306,$A$2:$A$306,"201509",$B$2:$B$306,"44211C")+SUMIFS($D$2:$D$306,$A$2:$A$306,"201509",$B$2:$B$306,"44211I")</f>
        <v>-264798.51</v>
      </c>
      <c r="AO10" s="166">
        <f>SUMIFS($D$2:$D$315,$A$2:$A$315,"201510",$B$2:$B$315,"44211C")+SUMIFS($D$2:$D$315,$A$2:$A$315,"201510",$B$2:$B$315,"44211I")</f>
        <v>-242491.59999999998</v>
      </c>
      <c r="AP10" s="166">
        <f>SUMIFS($D$2:$D$414,$A$2:$A$414,"201511",$B$2:$B$414,"44211C")+SUMIFS($D$2:$D$414,$A$2:$A$414,"201511",$B$2:$B$414,"44211I")</f>
        <v>-223824.12</v>
      </c>
      <c r="AQ10" s="168">
        <f>SUMIFS($D$2:$D$414,$A$2:$A$414,"201512",$B$2:$B$414,"44211C")+SUMIFS($D$2:$D$414,$A$2:$A$414,"201512",$B$2:$B$414,"44211I")</f>
        <v>-216240.63</v>
      </c>
      <c r="AR10" s="166">
        <f>SUMIFS($D$2:$D$414,$A$2:$A$414,"201601",$B$2:$B$414,"44211C")+SUMIFS($D$2:$D$414,$A$2:$A$414,"201601",$B$2:$B$414,"44211I")</f>
        <v>-222936.19</v>
      </c>
      <c r="AS10" s="166">
        <f>SUMIFS($D$2:$D$414,$A$2:$A$414,"201602",$B$2:$B$414,"44211C")+SUMIFS($D$2:$D$414,$A$2:$A$414,"201602",$B$2:$B$414,"44211I")</f>
        <v>-211211.66</v>
      </c>
      <c r="AT10" s="166">
        <f>SUMIFS($D$2:$D$414,$A$2:$A$414,"201603",$B$2:$B$414,"44211C")+SUMIFS($D$2:$D$414,$A$2:$A$414,"201603",$B$2:$B$414,"44211I")</f>
        <v>-191419.7</v>
      </c>
      <c r="AU10" s="166">
        <f>SUMIFS($D$2:$D$414,$A$2:$A$414,"201604",$B$2:$B$414,"44211C")+SUMIFS($D$2:$D$414,$A$2:$A$414,"201604",$B$2:$B$414,"44211I")</f>
        <v>-200657.55</v>
      </c>
      <c r="AV10" s="166">
        <f>SUMIFS($D$2:$D$414,$A$2:$A$414,"201605",$B$2:$B$414,"44211C")+SUMIFS($D$2:$D$414,$A$2:$A$414,"201605",$B$2:$B$414,"44211I")</f>
        <v>-201415.83000000002</v>
      </c>
      <c r="AW10" s="166">
        <f>SUMIFS($D$2:$D$414,$A$2:$A$414,"201606",$B$2:$B$414,"44211C")+SUMIFS($D$2:$D$414,$A$2:$A$414,"201606",$B$2:$B$414,"44211I")</f>
        <v>-227585.86000000002</v>
      </c>
      <c r="AX10" s="166">
        <f>SUMIFS($D$2:$D$414,$A$2:$A$414,"201607",$B$2:$B$414,"44211C")+SUMIFS($D$2:$D$414,$A$2:$A$414,"201607",$B$2:$B$414,"44211I")</f>
        <v>-238853.83000000002</v>
      </c>
      <c r="AY10" s="166">
        <f>SUMIFS($D$2:$D$414,$A$2:$A$414,"201608",$B$2:$B$414,"44211C")+SUMIFS($D$2:$D$414,$A$2:$A$414,"201608",$B$2:$B$414,"44211I")</f>
        <v>-241193.15</v>
      </c>
      <c r="AZ10" s="166">
        <f>SUMIFS($D$2:$D$414,$A$2:$A$414,"201609",$B$2:$B$414,"44211C")+SUMIFS($D$2:$D$414,$A$2:$A$414,"201609",$B$2:$B$414,"44211I")</f>
        <v>-264996.28000000003</v>
      </c>
      <c r="BA10" s="168">
        <f>SUMIFS($D$2:$D$423,$A$2:$A$423,"201610",$B$2:$B$423,"44211C")+SUMIFS($D$2:$D$423,$A$2:$A$423,"201610",$B$2:$B$423,"44211I")</f>
        <v>-232525.22</v>
      </c>
      <c r="BB10" s="155">
        <f>SUM(H6:BA10)</f>
        <v>-156148559.77000004</v>
      </c>
    </row>
    <row r="11" spans="1:267" x14ac:dyDescent="0.25">
      <c r="A11" s="36">
        <v>201301</v>
      </c>
      <c r="B11" s="37" t="s">
        <v>17</v>
      </c>
      <c r="C11" s="36">
        <v>0</v>
      </c>
      <c r="D11" s="25">
        <v>-21765.97</v>
      </c>
    </row>
    <row r="12" spans="1:267" x14ac:dyDescent="0.25">
      <c r="A12" s="40">
        <v>201302</v>
      </c>
      <c r="B12" s="41" t="s">
        <v>118</v>
      </c>
      <c r="C12" s="40">
        <v>0</v>
      </c>
      <c r="D12" s="42">
        <v>1642920.28</v>
      </c>
    </row>
    <row r="13" spans="1:267" x14ac:dyDescent="0.25">
      <c r="A13" s="36">
        <v>201302</v>
      </c>
      <c r="B13" s="37" t="s">
        <v>9</v>
      </c>
      <c r="C13" s="36">
        <v>0</v>
      </c>
      <c r="D13" s="25">
        <v>-1754106.03</v>
      </c>
    </row>
    <row r="14" spans="1:267" x14ac:dyDescent="0.25">
      <c r="A14" s="36">
        <v>201302</v>
      </c>
      <c r="B14" s="37" t="s">
        <v>10</v>
      </c>
      <c r="C14" s="36">
        <v>0</v>
      </c>
      <c r="D14" s="25">
        <v>-83055.23</v>
      </c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</row>
    <row r="15" spans="1:267" x14ac:dyDescent="0.25">
      <c r="A15" s="36">
        <v>201302</v>
      </c>
      <c r="B15" s="37" t="s">
        <v>11</v>
      </c>
      <c r="C15" s="36">
        <v>0</v>
      </c>
      <c r="D15" s="25">
        <v>-59468.08</v>
      </c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</row>
    <row r="16" spans="1:267" x14ac:dyDescent="0.25">
      <c r="A16" s="36">
        <v>201302</v>
      </c>
      <c r="B16" s="37" t="s">
        <v>12</v>
      </c>
      <c r="C16" s="36">
        <v>0</v>
      </c>
      <c r="D16" s="25">
        <v>-57012.03</v>
      </c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</row>
    <row r="17" spans="1:53" x14ac:dyDescent="0.25">
      <c r="A17" s="36">
        <v>201302</v>
      </c>
      <c r="B17" s="37" t="s">
        <v>13</v>
      </c>
      <c r="C17" s="36">
        <v>0</v>
      </c>
      <c r="D17" s="25">
        <v>-1987.08</v>
      </c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</row>
    <row r="18" spans="1:53" x14ac:dyDescent="0.25">
      <c r="A18" s="36">
        <v>201302</v>
      </c>
      <c r="B18" s="37" t="s">
        <v>14</v>
      </c>
      <c r="C18" s="36">
        <v>0</v>
      </c>
      <c r="D18" s="25">
        <v>-388138.88</v>
      </c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</row>
    <row r="19" spans="1:53" x14ac:dyDescent="0.25">
      <c r="A19" s="36">
        <v>201302</v>
      </c>
      <c r="B19" s="37" t="s">
        <v>15</v>
      </c>
      <c r="C19" s="36">
        <v>0</v>
      </c>
      <c r="D19" s="25">
        <v>-50901.67</v>
      </c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</row>
    <row r="20" spans="1:53" x14ac:dyDescent="0.25">
      <c r="A20" s="36">
        <v>201302</v>
      </c>
      <c r="B20" s="37" t="s">
        <v>16</v>
      </c>
      <c r="C20" s="36">
        <v>0</v>
      </c>
      <c r="D20" s="25">
        <v>-140248.13</v>
      </c>
    </row>
    <row r="21" spans="1:53" x14ac:dyDescent="0.25">
      <c r="A21" s="36">
        <v>201302</v>
      </c>
      <c r="B21" s="37" t="s">
        <v>17</v>
      </c>
      <c r="C21" s="36">
        <v>0</v>
      </c>
      <c r="D21" s="25">
        <v>-69723.8</v>
      </c>
    </row>
    <row r="22" spans="1:53" x14ac:dyDescent="0.25">
      <c r="A22" s="40">
        <v>201303</v>
      </c>
      <c r="B22" s="41" t="s">
        <v>118</v>
      </c>
      <c r="C22" s="40">
        <v>0</v>
      </c>
      <c r="D22" s="42">
        <v>1441813.09</v>
      </c>
    </row>
    <row r="23" spans="1:53" x14ac:dyDescent="0.25">
      <c r="A23" s="36">
        <v>201303</v>
      </c>
      <c r="B23" s="37" t="s">
        <v>9</v>
      </c>
      <c r="C23" s="36">
        <v>0</v>
      </c>
      <c r="D23" s="25">
        <v>-1736547.72</v>
      </c>
    </row>
    <row r="24" spans="1:53" x14ac:dyDescent="0.25">
      <c r="A24" s="36">
        <v>201303</v>
      </c>
      <c r="B24" s="37" t="s">
        <v>10</v>
      </c>
      <c r="C24" s="36">
        <v>0</v>
      </c>
      <c r="D24" s="25">
        <v>-74937.509999999995</v>
      </c>
    </row>
    <row r="25" spans="1:53" x14ac:dyDescent="0.25">
      <c r="A25" s="36">
        <v>201303</v>
      </c>
      <c r="B25" s="37" t="s">
        <v>11</v>
      </c>
      <c r="C25" s="36">
        <v>0</v>
      </c>
      <c r="D25" s="25">
        <v>-51844.22</v>
      </c>
    </row>
    <row r="26" spans="1:53" x14ac:dyDescent="0.25">
      <c r="A26" s="36">
        <v>201303</v>
      </c>
      <c r="B26" s="37" t="s">
        <v>12</v>
      </c>
      <c r="C26" s="36">
        <v>0</v>
      </c>
      <c r="D26" s="25">
        <v>-56481.69</v>
      </c>
    </row>
    <row r="27" spans="1:53" x14ac:dyDescent="0.25">
      <c r="A27" s="36">
        <v>201303</v>
      </c>
      <c r="B27" s="37" t="s">
        <v>13</v>
      </c>
      <c r="C27" s="36">
        <v>0</v>
      </c>
      <c r="D27" s="25">
        <v>-1960.28</v>
      </c>
    </row>
    <row r="28" spans="1:53" x14ac:dyDescent="0.25">
      <c r="A28" s="36">
        <v>201303</v>
      </c>
      <c r="B28" s="37" t="s">
        <v>14</v>
      </c>
      <c r="C28" s="36">
        <v>0</v>
      </c>
      <c r="D28" s="25">
        <v>-384172.93</v>
      </c>
    </row>
    <row r="29" spans="1:53" x14ac:dyDescent="0.25">
      <c r="A29" s="36">
        <v>201303</v>
      </c>
      <c r="B29" s="37" t="s">
        <v>15</v>
      </c>
      <c r="C29" s="36">
        <v>0</v>
      </c>
      <c r="D29" s="25">
        <v>-52164.28</v>
      </c>
    </row>
    <row r="30" spans="1:53" x14ac:dyDescent="0.25">
      <c r="A30" s="36">
        <v>201303</v>
      </c>
      <c r="B30" s="37" t="s">
        <v>16</v>
      </c>
      <c r="C30" s="36">
        <v>0</v>
      </c>
      <c r="D30" s="25">
        <v>-142092.54</v>
      </c>
    </row>
    <row r="31" spans="1:53" x14ac:dyDescent="0.25">
      <c r="A31" s="36">
        <v>201303</v>
      </c>
      <c r="B31" s="37" t="s">
        <v>17</v>
      </c>
      <c r="C31" s="36">
        <v>0</v>
      </c>
      <c r="D31" s="25">
        <v>-70432.69</v>
      </c>
    </row>
    <row r="32" spans="1:53" x14ac:dyDescent="0.25">
      <c r="A32" s="40">
        <v>201304</v>
      </c>
      <c r="B32" s="41" t="s">
        <v>118</v>
      </c>
      <c r="C32" s="40">
        <v>0</v>
      </c>
      <c r="D32" s="42">
        <v>679119.44</v>
      </c>
    </row>
    <row r="33" spans="1:4" x14ac:dyDescent="0.25">
      <c r="A33" s="36">
        <v>201304</v>
      </c>
      <c r="B33" s="37" t="s">
        <v>9</v>
      </c>
      <c r="C33" s="36">
        <v>0</v>
      </c>
      <c r="D33" s="25">
        <v>-1448951.69</v>
      </c>
    </row>
    <row r="34" spans="1:4" x14ac:dyDescent="0.25">
      <c r="A34" s="36">
        <v>201304</v>
      </c>
      <c r="B34" s="37" t="s">
        <v>10</v>
      </c>
      <c r="C34" s="36">
        <v>0</v>
      </c>
      <c r="D34" s="25">
        <v>-84555</v>
      </c>
    </row>
    <row r="35" spans="1:4" x14ac:dyDescent="0.25">
      <c r="A35" s="36">
        <v>201304</v>
      </c>
      <c r="B35" s="37" t="s">
        <v>11</v>
      </c>
      <c r="C35" s="36">
        <v>0</v>
      </c>
      <c r="D35" s="25">
        <v>-55973.36</v>
      </c>
    </row>
    <row r="36" spans="1:4" x14ac:dyDescent="0.25">
      <c r="A36" s="36">
        <v>201304</v>
      </c>
      <c r="B36" s="37" t="s">
        <v>12</v>
      </c>
      <c r="C36" s="36">
        <v>0</v>
      </c>
      <c r="D36" s="25">
        <v>-52868.639999999999</v>
      </c>
    </row>
    <row r="37" spans="1:4" x14ac:dyDescent="0.25">
      <c r="A37" s="36">
        <v>201304</v>
      </c>
      <c r="B37" s="37" t="s">
        <v>13</v>
      </c>
      <c r="C37" s="36">
        <v>0</v>
      </c>
      <c r="D37" s="25">
        <v>-1822.64</v>
      </c>
    </row>
    <row r="38" spans="1:4" x14ac:dyDescent="0.25">
      <c r="A38" s="36">
        <v>201304</v>
      </c>
      <c r="B38" s="37" t="s">
        <v>14</v>
      </c>
      <c r="C38" s="36">
        <v>0</v>
      </c>
      <c r="D38" s="25">
        <v>-382533.58</v>
      </c>
    </row>
    <row r="39" spans="1:4" x14ac:dyDescent="0.25">
      <c r="A39" s="36">
        <v>201304</v>
      </c>
      <c r="B39" s="37" t="s">
        <v>15</v>
      </c>
      <c r="C39" s="36">
        <v>0</v>
      </c>
      <c r="D39" s="25">
        <v>-51071.25</v>
      </c>
    </row>
    <row r="40" spans="1:4" x14ac:dyDescent="0.25">
      <c r="A40" s="36">
        <v>201304</v>
      </c>
      <c r="B40" s="37" t="s">
        <v>16</v>
      </c>
      <c r="C40" s="36">
        <v>0</v>
      </c>
      <c r="D40" s="25">
        <v>-137870.82999999999</v>
      </c>
    </row>
    <row r="41" spans="1:4" x14ac:dyDescent="0.25">
      <c r="A41" s="36">
        <v>201304</v>
      </c>
      <c r="B41" s="37" t="s">
        <v>17</v>
      </c>
      <c r="C41" s="36">
        <v>0</v>
      </c>
      <c r="D41" s="25">
        <v>-68873.86</v>
      </c>
    </row>
    <row r="42" spans="1:4" x14ac:dyDescent="0.25">
      <c r="A42" s="40">
        <v>201305</v>
      </c>
      <c r="B42" s="41" t="s">
        <v>118</v>
      </c>
      <c r="C42" s="40">
        <v>0</v>
      </c>
      <c r="D42" s="42">
        <v>-1422512.84</v>
      </c>
    </row>
    <row r="43" spans="1:4" x14ac:dyDescent="0.25">
      <c r="A43" s="36">
        <v>201305</v>
      </c>
      <c r="B43" s="37" t="s">
        <v>9</v>
      </c>
      <c r="C43" s="36">
        <v>0</v>
      </c>
      <c r="D43" s="25">
        <v>-1130882.8600000001</v>
      </c>
    </row>
    <row r="44" spans="1:4" x14ac:dyDescent="0.25">
      <c r="A44" s="36">
        <v>201305</v>
      </c>
      <c r="B44" s="37" t="s">
        <v>10</v>
      </c>
      <c r="C44" s="36">
        <v>0</v>
      </c>
      <c r="D44" s="25">
        <v>-92367.11</v>
      </c>
    </row>
    <row r="45" spans="1:4" x14ac:dyDescent="0.25">
      <c r="A45" s="36">
        <v>201305</v>
      </c>
      <c r="B45" s="37" t="s">
        <v>11</v>
      </c>
      <c r="C45" s="36">
        <v>0</v>
      </c>
      <c r="D45" s="25">
        <v>-63832.959999999999</v>
      </c>
    </row>
    <row r="46" spans="1:4" x14ac:dyDescent="0.25">
      <c r="A46" s="36">
        <v>201305</v>
      </c>
      <c r="B46" s="37" t="s">
        <v>12</v>
      </c>
      <c r="C46" s="36">
        <v>0</v>
      </c>
      <c r="D46" s="25">
        <v>-46802.18</v>
      </c>
    </row>
    <row r="47" spans="1:4" x14ac:dyDescent="0.25">
      <c r="A47" s="36">
        <v>201305</v>
      </c>
      <c r="B47" s="37" t="s">
        <v>13</v>
      </c>
      <c r="C47" s="36">
        <v>0</v>
      </c>
      <c r="D47" s="25">
        <v>-1529.19</v>
      </c>
    </row>
    <row r="48" spans="1:4" x14ac:dyDescent="0.25">
      <c r="A48" s="36">
        <v>201305</v>
      </c>
      <c r="B48" s="37" t="s">
        <v>14</v>
      </c>
      <c r="C48" s="36">
        <v>0</v>
      </c>
      <c r="D48" s="25">
        <v>-365256.31</v>
      </c>
    </row>
    <row r="49" spans="1:4" x14ac:dyDescent="0.25">
      <c r="A49" s="36">
        <v>201305</v>
      </c>
      <c r="B49" s="37" t="s">
        <v>15</v>
      </c>
      <c r="C49" s="36">
        <v>0</v>
      </c>
      <c r="D49" s="25">
        <v>-49360.04</v>
      </c>
    </row>
    <row r="50" spans="1:4" x14ac:dyDescent="0.25">
      <c r="A50" s="36">
        <v>201305</v>
      </c>
      <c r="B50" s="37" t="s">
        <v>16</v>
      </c>
      <c r="C50" s="36">
        <v>0</v>
      </c>
      <c r="D50" s="25">
        <v>-138320.87</v>
      </c>
    </row>
    <row r="51" spans="1:4" x14ac:dyDescent="0.25">
      <c r="A51" s="36">
        <v>201305</v>
      </c>
      <c r="B51" s="37" t="s">
        <v>17</v>
      </c>
      <c r="C51" s="36">
        <v>0</v>
      </c>
      <c r="D51" s="25">
        <v>-69550.33</v>
      </c>
    </row>
    <row r="52" spans="1:4" x14ac:dyDescent="0.25">
      <c r="A52" s="40">
        <v>201306</v>
      </c>
      <c r="B52" s="41" t="s">
        <v>118</v>
      </c>
      <c r="C52" s="40">
        <v>0</v>
      </c>
      <c r="D52" s="42">
        <v>-3741487.73</v>
      </c>
    </row>
    <row r="53" spans="1:4" x14ac:dyDescent="0.25">
      <c r="A53" s="36">
        <v>201306</v>
      </c>
      <c r="B53" s="37" t="s">
        <v>9</v>
      </c>
      <c r="C53" s="36">
        <v>0</v>
      </c>
      <c r="D53" s="25">
        <v>-1322188.51</v>
      </c>
    </row>
    <row r="54" spans="1:4" x14ac:dyDescent="0.25">
      <c r="A54" s="36">
        <v>201306</v>
      </c>
      <c r="B54" s="37" t="s">
        <v>10</v>
      </c>
      <c r="C54" s="36">
        <v>0</v>
      </c>
      <c r="D54" s="25">
        <v>-95205.93</v>
      </c>
    </row>
    <row r="55" spans="1:4" x14ac:dyDescent="0.25">
      <c r="A55" s="36">
        <v>201306</v>
      </c>
      <c r="B55" s="37" t="s">
        <v>11</v>
      </c>
      <c r="C55" s="36">
        <v>0</v>
      </c>
      <c r="D55" s="25">
        <v>-65675.63</v>
      </c>
    </row>
    <row r="56" spans="1:4" x14ac:dyDescent="0.25">
      <c r="A56" s="36">
        <v>201306</v>
      </c>
      <c r="B56" s="37" t="s">
        <v>12</v>
      </c>
      <c r="C56" s="36">
        <v>0</v>
      </c>
      <c r="D56" s="25">
        <v>-52941.89</v>
      </c>
    </row>
    <row r="57" spans="1:4" x14ac:dyDescent="0.25">
      <c r="A57" s="36">
        <v>201306</v>
      </c>
      <c r="B57" s="37" t="s">
        <v>13</v>
      </c>
      <c r="C57" s="36">
        <v>0</v>
      </c>
      <c r="D57" s="25">
        <v>-1641.16</v>
      </c>
    </row>
    <row r="58" spans="1:4" x14ac:dyDescent="0.25">
      <c r="A58" s="36">
        <v>201306</v>
      </c>
      <c r="B58" s="37" t="s">
        <v>14</v>
      </c>
      <c r="C58" s="36">
        <v>0</v>
      </c>
      <c r="D58" s="25">
        <v>-410952.21</v>
      </c>
    </row>
    <row r="59" spans="1:4" x14ac:dyDescent="0.25">
      <c r="A59" s="36">
        <v>201306</v>
      </c>
      <c r="B59" s="37" t="s">
        <v>15</v>
      </c>
      <c r="C59" s="36">
        <v>0</v>
      </c>
      <c r="D59" s="25">
        <v>-54069.99</v>
      </c>
    </row>
    <row r="60" spans="1:4" x14ac:dyDescent="0.25">
      <c r="A60" s="36">
        <v>201306</v>
      </c>
      <c r="B60" s="37" t="s">
        <v>16</v>
      </c>
      <c r="C60" s="36">
        <v>0</v>
      </c>
      <c r="D60" s="25">
        <v>-153661.91</v>
      </c>
    </row>
    <row r="61" spans="1:4" x14ac:dyDescent="0.25">
      <c r="A61" s="36">
        <v>201306</v>
      </c>
      <c r="B61" s="37" t="s">
        <v>17</v>
      </c>
      <c r="C61" s="36">
        <v>0</v>
      </c>
      <c r="D61" s="25">
        <v>-72575.039999999994</v>
      </c>
    </row>
    <row r="62" spans="1:4" x14ac:dyDescent="0.25">
      <c r="A62" s="40">
        <v>201307</v>
      </c>
      <c r="B62" s="41" t="s">
        <v>118</v>
      </c>
      <c r="C62" s="40">
        <v>0</v>
      </c>
      <c r="D62" s="42">
        <v>0</v>
      </c>
    </row>
    <row r="63" spans="1:4" x14ac:dyDescent="0.25">
      <c r="A63" s="36">
        <v>201307</v>
      </c>
      <c r="B63" s="37" t="s">
        <v>9</v>
      </c>
      <c r="C63" s="36">
        <v>0</v>
      </c>
      <c r="D63" s="25">
        <v>-1780601.04</v>
      </c>
    </row>
    <row r="64" spans="1:4" x14ac:dyDescent="0.25">
      <c r="A64" s="36">
        <v>201307</v>
      </c>
      <c r="B64" s="37" t="s">
        <v>10</v>
      </c>
      <c r="C64" s="36">
        <v>0</v>
      </c>
      <c r="D64" s="25">
        <v>-101566.46</v>
      </c>
    </row>
    <row r="65" spans="1:4" x14ac:dyDescent="0.25">
      <c r="A65" s="36">
        <v>201307</v>
      </c>
      <c r="B65" s="37" t="s">
        <v>11</v>
      </c>
      <c r="C65" s="36">
        <v>0</v>
      </c>
      <c r="D65" s="25">
        <v>-64094.57</v>
      </c>
    </row>
    <row r="66" spans="1:4" x14ac:dyDescent="0.25">
      <c r="A66" s="36">
        <v>201307</v>
      </c>
      <c r="B66" s="37" t="s">
        <v>12</v>
      </c>
      <c r="C66" s="36">
        <v>0</v>
      </c>
      <c r="D66" s="25">
        <v>-61728.76</v>
      </c>
    </row>
    <row r="67" spans="1:4" x14ac:dyDescent="0.25">
      <c r="A67" s="36">
        <v>201307</v>
      </c>
      <c r="B67" s="37" t="s">
        <v>13</v>
      </c>
      <c r="C67" s="36">
        <v>0</v>
      </c>
      <c r="D67" s="25">
        <v>-1968.12</v>
      </c>
    </row>
    <row r="68" spans="1:4" x14ac:dyDescent="0.25">
      <c r="A68" s="36">
        <v>201307</v>
      </c>
      <c r="B68" s="37" t="s">
        <v>14</v>
      </c>
      <c r="C68" s="36">
        <v>0</v>
      </c>
      <c r="D68" s="25">
        <v>-446599.2</v>
      </c>
    </row>
    <row r="69" spans="1:4" x14ac:dyDescent="0.25">
      <c r="A69" s="36">
        <v>201307</v>
      </c>
      <c r="B69" s="37" t="s">
        <v>15</v>
      </c>
      <c r="C69" s="36">
        <v>0</v>
      </c>
      <c r="D69" s="25">
        <v>-57085.77</v>
      </c>
    </row>
    <row r="70" spans="1:4" x14ac:dyDescent="0.25">
      <c r="A70" s="36">
        <v>201307</v>
      </c>
      <c r="B70" s="37" t="s">
        <v>16</v>
      </c>
      <c r="C70" s="36">
        <v>0</v>
      </c>
      <c r="D70" s="25">
        <v>-164773.85</v>
      </c>
    </row>
    <row r="71" spans="1:4" x14ac:dyDescent="0.25">
      <c r="A71" s="36">
        <v>201307</v>
      </c>
      <c r="B71" s="37" t="s">
        <v>17</v>
      </c>
      <c r="C71" s="36">
        <v>0</v>
      </c>
      <c r="D71" s="25">
        <v>-75615.899999999994</v>
      </c>
    </row>
    <row r="72" spans="1:4" x14ac:dyDescent="0.25">
      <c r="A72" s="40">
        <v>201308</v>
      </c>
      <c r="B72" s="41" t="s">
        <v>9</v>
      </c>
      <c r="C72" s="40">
        <v>0</v>
      </c>
      <c r="D72" s="42">
        <v>-1634214.86</v>
      </c>
    </row>
    <row r="73" spans="1:4" x14ac:dyDescent="0.25">
      <c r="A73" s="36">
        <v>201308</v>
      </c>
      <c r="B73" s="37" t="s">
        <v>10</v>
      </c>
      <c r="C73" s="36">
        <v>0</v>
      </c>
      <c r="D73" s="25">
        <v>-107537.88</v>
      </c>
    </row>
    <row r="74" spans="1:4" x14ac:dyDescent="0.25">
      <c r="A74" s="36">
        <v>201308</v>
      </c>
      <c r="B74" s="37" t="s">
        <v>11</v>
      </c>
      <c r="C74" s="36">
        <v>0</v>
      </c>
      <c r="D74" s="25">
        <v>-71650.67</v>
      </c>
    </row>
    <row r="75" spans="1:4" x14ac:dyDescent="0.25">
      <c r="A75" s="36">
        <v>201308</v>
      </c>
      <c r="B75" s="37" t="s">
        <v>12</v>
      </c>
      <c r="C75" s="36">
        <v>0</v>
      </c>
      <c r="D75" s="25">
        <v>-58755.65</v>
      </c>
    </row>
    <row r="76" spans="1:4" x14ac:dyDescent="0.25">
      <c r="A76" s="36">
        <v>201308</v>
      </c>
      <c r="B76" s="37" t="s">
        <v>13</v>
      </c>
      <c r="C76" s="36">
        <v>0</v>
      </c>
      <c r="D76" s="25">
        <v>-1873.13</v>
      </c>
    </row>
    <row r="77" spans="1:4" x14ac:dyDescent="0.25">
      <c r="A77" s="36">
        <v>201308</v>
      </c>
      <c r="B77" s="37" t="s">
        <v>14</v>
      </c>
      <c r="C77" s="36">
        <v>0</v>
      </c>
      <c r="D77" s="25">
        <v>-436521.35</v>
      </c>
    </row>
    <row r="78" spans="1:4" x14ac:dyDescent="0.25">
      <c r="A78" s="36">
        <v>201308</v>
      </c>
      <c r="B78" s="37" t="s">
        <v>15</v>
      </c>
      <c r="C78" s="36">
        <v>0</v>
      </c>
      <c r="D78" s="25">
        <v>-56796.78</v>
      </c>
    </row>
    <row r="79" spans="1:4" x14ac:dyDescent="0.25">
      <c r="A79" s="36">
        <v>201308</v>
      </c>
      <c r="B79" s="37" t="s">
        <v>16</v>
      </c>
      <c r="C79" s="36">
        <v>0</v>
      </c>
      <c r="D79" s="25">
        <v>-161436.44</v>
      </c>
    </row>
    <row r="80" spans="1:4" x14ac:dyDescent="0.25">
      <c r="A80" s="36">
        <v>201308</v>
      </c>
      <c r="B80" s="37" t="s">
        <v>17</v>
      </c>
      <c r="C80" s="36">
        <v>0</v>
      </c>
      <c r="D80" s="25">
        <v>-75265.97</v>
      </c>
    </row>
    <row r="81" spans="1:4" x14ac:dyDescent="0.25">
      <c r="A81" s="40">
        <v>201309</v>
      </c>
      <c r="B81" s="41" t="s">
        <v>9</v>
      </c>
      <c r="C81" s="40">
        <v>0</v>
      </c>
      <c r="D81" s="42">
        <v>-1790818.91</v>
      </c>
    </row>
    <row r="82" spans="1:4" x14ac:dyDescent="0.25">
      <c r="A82" s="36">
        <v>201309</v>
      </c>
      <c r="B82" s="37" t="s">
        <v>10</v>
      </c>
      <c r="C82" s="36">
        <v>0</v>
      </c>
      <c r="D82" s="25">
        <v>-104144.67</v>
      </c>
    </row>
    <row r="83" spans="1:4" x14ac:dyDescent="0.25">
      <c r="A83" s="36">
        <v>201309</v>
      </c>
      <c r="B83" s="37" t="s">
        <v>11</v>
      </c>
      <c r="C83" s="36">
        <v>0</v>
      </c>
      <c r="D83" s="25">
        <v>-32550.49</v>
      </c>
    </row>
    <row r="84" spans="1:4" x14ac:dyDescent="0.25">
      <c r="A84" s="36">
        <v>201309</v>
      </c>
      <c r="B84" s="37" t="s">
        <v>12</v>
      </c>
      <c r="C84" s="36">
        <v>0</v>
      </c>
      <c r="D84" s="25">
        <v>-62168.480000000003</v>
      </c>
    </row>
    <row r="85" spans="1:4" x14ac:dyDescent="0.25">
      <c r="A85" s="36">
        <v>201309</v>
      </c>
      <c r="B85" s="37" t="s">
        <v>13</v>
      </c>
      <c r="C85" s="36">
        <v>0</v>
      </c>
      <c r="D85" s="25">
        <v>-1914.9</v>
      </c>
    </row>
    <row r="86" spans="1:4" x14ac:dyDescent="0.25">
      <c r="A86" s="36">
        <v>201309</v>
      </c>
      <c r="B86" s="37" t="s">
        <v>14</v>
      </c>
      <c r="C86" s="36">
        <v>0</v>
      </c>
      <c r="D86" s="25">
        <v>-466248.32</v>
      </c>
    </row>
    <row r="87" spans="1:4" x14ac:dyDescent="0.25">
      <c r="A87" s="36">
        <v>201309</v>
      </c>
      <c r="B87" s="37" t="s">
        <v>15</v>
      </c>
      <c r="C87" s="36">
        <v>0</v>
      </c>
      <c r="D87" s="25">
        <v>-58433.1</v>
      </c>
    </row>
    <row r="88" spans="1:4" x14ac:dyDescent="0.25">
      <c r="A88" s="36">
        <v>201309</v>
      </c>
      <c r="B88" s="37" t="s">
        <v>16</v>
      </c>
      <c r="C88" s="36">
        <v>0</v>
      </c>
      <c r="D88" s="25">
        <v>-175129.25</v>
      </c>
    </row>
    <row r="89" spans="1:4" x14ac:dyDescent="0.25">
      <c r="A89" s="36">
        <v>201309</v>
      </c>
      <c r="B89" s="37" t="s">
        <v>17</v>
      </c>
      <c r="C89" s="36">
        <v>0</v>
      </c>
      <c r="D89" s="25">
        <v>-78271.05</v>
      </c>
    </row>
    <row r="90" spans="1:4" x14ac:dyDescent="0.25">
      <c r="A90" s="40">
        <v>201310</v>
      </c>
      <c r="B90" s="41" t="s">
        <v>119</v>
      </c>
      <c r="C90" s="40">
        <v>0</v>
      </c>
      <c r="D90" s="42">
        <v>0</v>
      </c>
    </row>
    <row r="91" spans="1:4" x14ac:dyDescent="0.25">
      <c r="A91" s="36">
        <v>201310</v>
      </c>
      <c r="B91" s="37" t="s">
        <v>9</v>
      </c>
      <c r="C91" s="36">
        <v>0</v>
      </c>
      <c r="D91" s="25">
        <v>-1245252.4099999999</v>
      </c>
    </row>
    <row r="92" spans="1:4" x14ac:dyDescent="0.25">
      <c r="A92" s="36">
        <v>201310</v>
      </c>
      <c r="B92" s="37" t="s">
        <v>10</v>
      </c>
      <c r="C92" s="36">
        <v>0</v>
      </c>
      <c r="D92" s="25">
        <v>-101558.17</v>
      </c>
    </row>
    <row r="93" spans="1:4" x14ac:dyDescent="0.25">
      <c r="A93" s="36">
        <v>201310</v>
      </c>
      <c r="B93" s="37" t="s">
        <v>11</v>
      </c>
      <c r="C93" s="36">
        <v>0</v>
      </c>
      <c r="D93" s="25">
        <v>-62617.2</v>
      </c>
    </row>
    <row r="94" spans="1:4" x14ac:dyDescent="0.25">
      <c r="A94" s="36">
        <v>201310</v>
      </c>
      <c r="B94" s="37" t="s">
        <v>12</v>
      </c>
      <c r="C94" s="36">
        <v>0</v>
      </c>
      <c r="D94" s="25">
        <v>-52370.49</v>
      </c>
    </row>
    <row r="95" spans="1:4" x14ac:dyDescent="0.25">
      <c r="A95" s="36">
        <v>201310</v>
      </c>
      <c r="B95" s="37" t="s">
        <v>13</v>
      </c>
      <c r="C95" s="36">
        <v>0</v>
      </c>
      <c r="D95" s="25">
        <v>-1729.9</v>
      </c>
    </row>
    <row r="96" spans="1:4" x14ac:dyDescent="0.25">
      <c r="A96" s="36">
        <v>201310</v>
      </c>
      <c r="B96" s="37" t="s">
        <v>14</v>
      </c>
      <c r="C96" s="36">
        <v>0</v>
      </c>
      <c r="D96" s="25">
        <v>-408446.06</v>
      </c>
    </row>
    <row r="97" spans="1:4" x14ac:dyDescent="0.25">
      <c r="A97" s="36">
        <v>201310</v>
      </c>
      <c r="B97" s="37" t="s">
        <v>15</v>
      </c>
      <c r="C97" s="36">
        <v>0</v>
      </c>
      <c r="D97" s="25">
        <v>-54320.639999999999</v>
      </c>
    </row>
    <row r="98" spans="1:4" x14ac:dyDescent="0.25">
      <c r="A98" s="36">
        <v>201310</v>
      </c>
      <c r="B98" s="37" t="s">
        <v>16</v>
      </c>
      <c r="C98" s="36">
        <v>0</v>
      </c>
      <c r="D98" s="25">
        <v>-158761.16</v>
      </c>
    </row>
    <row r="99" spans="1:4" x14ac:dyDescent="0.25">
      <c r="A99" s="36">
        <v>201310</v>
      </c>
      <c r="B99" s="37" t="s">
        <v>17</v>
      </c>
      <c r="C99" s="36">
        <v>0</v>
      </c>
      <c r="D99" s="25">
        <v>-72243.83</v>
      </c>
    </row>
    <row r="100" spans="1:4" x14ac:dyDescent="0.25">
      <c r="A100" s="7">
        <v>201311</v>
      </c>
      <c r="B100" s="8" t="s">
        <v>9</v>
      </c>
      <c r="C100" s="7">
        <v>0</v>
      </c>
      <c r="D100" s="75">
        <v>-1186284.1200000001</v>
      </c>
    </row>
    <row r="101" spans="1:4" x14ac:dyDescent="0.25">
      <c r="A101" s="4">
        <v>201311</v>
      </c>
      <c r="B101" s="3" t="s">
        <v>10</v>
      </c>
      <c r="C101" s="4">
        <v>0</v>
      </c>
      <c r="D101" s="33">
        <v>-92272.97</v>
      </c>
    </row>
    <row r="102" spans="1:4" x14ac:dyDescent="0.25">
      <c r="A102" s="4">
        <v>201311</v>
      </c>
      <c r="B102" s="3" t="s">
        <v>11</v>
      </c>
      <c r="C102" s="4">
        <v>0</v>
      </c>
      <c r="D102" s="33">
        <v>-59836.160000000003</v>
      </c>
    </row>
    <row r="103" spans="1:4" x14ac:dyDescent="0.25">
      <c r="A103" s="4">
        <v>201311</v>
      </c>
      <c r="B103" s="3" t="s">
        <v>12</v>
      </c>
      <c r="C103" s="4">
        <v>0</v>
      </c>
      <c r="D103" s="33">
        <v>-47685.41</v>
      </c>
    </row>
    <row r="104" spans="1:4" x14ac:dyDescent="0.25">
      <c r="A104" s="4">
        <v>201311</v>
      </c>
      <c r="B104" s="3" t="s">
        <v>13</v>
      </c>
      <c r="C104" s="4">
        <v>0</v>
      </c>
      <c r="D104" s="33">
        <v>-2042.66</v>
      </c>
    </row>
    <row r="105" spans="1:4" x14ac:dyDescent="0.25">
      <c r="A105" s="4">
        <v>201311</v>
      </c>
      <c r="B105" s="3" t="s">
        <v>14</v>
      </c>
      <c r="C105" s="4">
        <v>0</v>
      </c>
      <c r="D105" s="33">
        <v>-368990.97</v>
      </c>
    </row>
    <row r="106" spans="1:4" x14ac:dyDescent="0.25">
      <c r="A106" s="4">
        <v>201311</v>
      </c>
      <c r="B106" s="3" t="s">
        <v>15</v>
      </c>
      <c r="C106" s="4">
        <v>0</v>
      </c>
      <c r="D106" s="33">
        <v>-51217</v>
      </c>
    </row>
    <row r="107" spans="1:4" x14ac:dyDescent="0.25">
      <c r="A107" s="4">
        <v>201311</v>
      </c>
      <c r="B107" s="3" t="s">
        <v>16</v>
      </c>
      <c r="C107" s="4">
        <v>0</v>
      </c>
      <c r="D107" s="33">
        <v>-140102.70000000001</v>
      </c>
    </row>
    <row r="108" spans="1:4" x14ac:dyDescent="0.25">
      <c r="A108" s="4">
        <v>201311</v>
      </c>
      <c r="B108" s="3" t="s">
        <v>17</v>
      </c>
      <c r="C108" s="4">
        <v>0</v>
      </c>
      <c r="D108" s="33">
        <v>-69813.22</v>
      </c>
    </row>
    <row r="109" spans="1:4" x14ac:dyDescent="0.25">
      <c r="A109" s="7">
        <v>201312</v>
      </c>
      <c r="B109" s="8" t="s">
        <v>9</v>
      </c>
      <c r="C109" s="7">
        <v>0</v>
      </c>
      <c r="D109" s="75">
        <v>-1791546.15</v>
      </c>
    </row>
    <row r="110" spans="1:4" x14ac:dyDescent="0.25">
      <c r="A110" s="4">
        <v>201312</v>
      </c>
      <c r="B110" s="3" t="s">
        <v>10</v>
      </c>
      <c r="C110" s="4">
        <v>0</v>
      </c>
      <c r="D110" s="33">
        <v>-89285.83</v>
      </c>
    </row>
    <row r="111" spans="1:4" x14ac:dyDescent="0.25">
      <c r="A111" s="4">
        <v>201312</v>
      </c>
      <c r="B111" s="3" t="s">
        <v>11</v>
      </c>
      <c r="C111" s="4">
        <v>0</v>
      </c>
      <c r="D111" s="33">
        <v>-60102.43</v>
      </c>
    </row>
    <row r="112" spans="1:4" x14ac:dyDescent="0.25">
      <c r="A112" s="4">
        <v>201312</v>
      </c>
      <c r="B112" s="3" t="s">
        <v>12</v>
      </c>
      <c r="C112" s="4">
        <v>0</v>
      </c>
      <c r="D112" s="33">
        <v>-58331.44</v>
      </c>
    </row>
    <row r="113" spans="1:268" x14ac:dyDescent="0.25">
      <c r="A113" s="4">
        <v>201312</v>
      </c>
      <c r="B113" s="3" t="s">
        <v>13</v>
      </c>
      <c r="C113" s="4">
        <v>0</v>
      </c>
      <c r="D113" s="33">
        <v>-2178.9299999999998</v>
      </c>
    </row>
    <row r="114" spans="1:268" x14ac:dyDescent="0.25">
      <c r="A114" s="4">
        <v>201312</v>
      </c>
      <c r="B114" s="3" t="s">
        <v>14</v>
      </c>
      <c r="C114" s="4">
        <v>0</v>
      </c>
      <c r="D114" s="33">
        <v>-407749.7</v>
      </c>
    </row>
    <row r="115" spans="1:268" x14ac:dyDescent="0.25">
      <c r="A115" s="4">
        <v>201312</v>
      </c>
      <c r="B115" s="3" t="s">
        <v>15</v>
      </c>
      <c r="C115" s="4">
        <v>0</v>
      </c>
      <c r="D115" s="33">
        <v>-52753.85</v>
      </c>
    </row>
    <row r="116" spans="1:268" x14ac:dyDescent="0.25">
      <c r="A116" s="4">
        <v>201312</v>
      </c>
      <c r="B116" s="3" t="s">
        <v>16</v>
      </c>
      <c r="C116" s="4">
        <v>0</v>
      </c>
      <c r="D116" s="33">
        <v>-147996.72</v>
      </c>
    </row>
    <row r="117" spans="1:268" x14ac:dyDescent="0.25">
      <c r="A117" s="86">
        <v>201312</v>
      </c>
      <c r="B117" s="87" t="s">
        <v>17</v>
      </c>
      <c r="C117" s="86">
        <v>0</v>
      </c>
      <c r="D117" s="88">
        <v>-71052.639999999999</v>
      </c>
    </row>
    <row r="118" spans="1:268" x14ac:dyDescent="0.25">
      <c r="A118" s="89">
        <v>201401</v>
      </c>
      <c r="B118" s="90" t="s">
        <v>9</v>
      </c>
      <c r="C118" s="89">
        <v>0</v>
      </c>
      <c r="D118" s="60">
        <v>-2387799.9900000002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  <c r="EG118" s="89"/>
      <c r="EH118" s="89"/>
      <c r="EI118" s="89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  <c r="IS118" s="89"/>
      <c r="IT118" s="89"/>
      <c r="IU118" s="89"/>
      <c r="IV118" s="89"/>
      <c r="IW118" s="89"/>
      <c r="IX118" s="89"/>
      <c r="IY118" s="89"/>
      <c r="IZ118" s="89"/>
      <c r="JA118" s="89"/>
      <c r="JB118" s="89"/>
      <c r="JC118" s="89"/>
      <c r="JD118" s="89"/>
      <c r="JE118" s="89"/>
      <c r="JF118" s="89"/>
      <c r="JG118" s="89"/>
      <c r="JH118" s="89"/>
    </row>
    <row r="119" spans="1:268" x14ac:dyDescent="0.25">
      <c r="A119" s="89">
        <v>201401</v>
      </c>
      <c r="B119" s="90" t="s">
        <v>10</v>
      </c>
      <c r="C119" s="89">
        <v>0</v>
      </c>
      <c r="D119" s="60">
        <v>-89777.36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  <c r="EG119" s="89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  <c r="IS119" s="89"/>
      <c r="IT119" s="89"/>
      <c r="IU119" s="89"/>
      <c r="IV119" s="89"/>
      <c r="IW119" s="89"/>
      <c r="IX119" s="89"/>
      <c r="IY119" s="89"/>
      <c r="IZ119" s="89"/>
      <c r="JA119" s="89"/>
      <c r="JB119" s="89"/>
      <c r="JC119" s="89"/>
      <c r="JD119" s="89"/>
      <c r="JE119" s="89"/>
      <c r="JF119" s="89"/>
      <c r="JG119" s="89"/>
      <c r="JH119" s="89"/>
    </row>
    <row r="120" spans="1:268" x14ac:dyDescent="0.25">
      <c r="A120" s="89">
        <v>201401</v>
      </c>
      <c r="B120" s="90" t="s">
        <v>11</v>
      </c>
      <c r="C120" s="89">
        <v>0</v>
      </c>
      <c r="D120" s="60">
        <v>-51818.36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  <c r="EG120" s="89"/>
      <c r="EH120" s="89"/>
      <c r="EI120" s="89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  <c r="IS120" s="89"/>
      <c r="IT120" s="89"/>
      <c r="IU120" s="89"/>
      <c r="IV120" s="89"/>
      <c r="IW120" s="89"/>
      <c r="IX120" s="89"/>
      <c r="IY120" s="89"/>
      <c r="IZ120" s="89"/>
      <c r="JA120" s="89"/>
      <c r="JB120" s="89"/>
      <c r="JC120" s="89"/>
      <c r="JD120" s="89"/>
      <c r="JE120" s="89"/>
      <c r="JF120" s="89"/>
      <c r="JG120" s="89"/>
      <c r="JH120" s="89"/>
    </row>
    <row r="121" spans="1:268" x14ac:dyDescent="0.25">
      <c r="A121" s="89">
        <v>201401</v>
      </c>
      <c r="B121" s="90" t="s">
        <v>12</v>
      </c>
      <c r="C121" s="89">
        <v>0</v>
      </c>
      <c r="D121" s="60">
        <v>-91332.35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  <c r="EG121" s="89"/>
      <c r="EH121" s="89"/>
      <c r="EI121" s="89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/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  <c r="IS121" s="89"/>
      <c r="IT121" s="89"/>
      <c r="IU121" s="89"/>
      <c r="IV121" s="89"/>
      <c r="IW121" s="89"/>
      <c r="IX121" s="89"/>
      <c r="IY121" s="89"/>
      <c r="IZ121" s="89"/>
      <c r="JA121" s="89"/>
      <c r="JB121" s="89"/>
      <c r="JC121" s="89"/>
      <c r="JD121" s="89"/>
      <c r="JE121" s="89"/>
      <c r="JF121" s="89"/>
      <c r="JG121" s="89"/>
      <c r="JH121" s="89"/>
    </row>
    <row r="122" spans="1:268" x14ac:dyDescent="0.25">
      <c r="A122" s="89">
        <v>201401</v>
      </c>
      <c r="B122" s="90" t="s">
        <v>13</v>
      </c>
      <c r="C122" s="89">
        <v>0</v>
      </c>
      <c r="D122" s="60">
        <v>-3252.1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/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  <c r="IS122" s="89"/>
      <c r="IT122" s="89"/>
      <c r="IU122" s="89"/>
      <c r="IV122" s="89"/>
      <c r="IW122" s="89"/>
      <c r="IX122" s="89"/>
      <c r="IY122" s="89"/>
      <c r="IZ122" s="89"/>
      <c r="JA122" s="89"/>
      <c r="JB122" s="89"/>
      <c r="JC122" s="89"/>
      <c r="JD122" s="89"/>
      <c r="JE122" s="89"/>
      <c r="JF122" s="89"/>
      <c r="JG122" s="89"/>
      <c r="JH122" s="89"/>
    </row>
    <row r="123" spans="1:268" x14ac:dyDescent="0.25">
      <c r="A123" s="89">
        <v>201401</v>
      </c>
      <c r="B123" s="90" t="s">
        <v>14</v>
      </c>
      <c r="C123" s="89">
        <v>0</v>
      </c>
      <c r="D123" s="60">
        <v>-481551.19</v>
      </c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  <c r="EG123" s="89"/>
      <c r="EH123" s="89"/>
      <c r="EI123" s="89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  <c r="IS123" s="89"/>
      <c r="IT123" s="89"/>
      <c r="IU123" s="89"/>
      <c r="IV123" s="89"/>
      <c r="IW123" s="89"/>
      <c r="IX123" s="89"/>
      <c r="IY123" s="89"/>
      <c r="IZ123" s="89"/>
      <c r="JA123" s="89"/>
      <c r="JB123" s="89"/>
      <c r="JC123" s="89"/>
      <c r="JD123" s="89"/>
      <c r="JE123" s="89"/>
      <c r="JF123" s="89"/>
      <c r="JG123" s="89"/>
      <c r="JH123" s="89"/>
    </row>
    <row r="124" spans="1:268" x14ac:dyDescent="0.25">
      <c r="A124" s="89">
        <v>201401</v>
      </c>
      <c r="B124" s="90" t="s">
        <v>15</v>
      </c>
      <c r="C124" s="89">
        <v>0</v>
      </c>
      <c r="D124" s="60">
        <v>-53799.44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  <c r="IS124" s="89"/>
      <c r="IT124" s="89"/>
      <c r="IU124" s="89"/>
      <c r="IV124" s="89"/>
      <c r="IW124" s="89"/>
      <c r="IX124" s="89"/>
      <c r="IY124" s="89"/>
      <c r="IZ124" s="89"/>
      <c r="JA124" s="89"/>
      <c r="JB124" s="89"/>
      <c r="JC124" s="89"/>
      <c r="JD124" s="89"/>
      <c r="JE124" s="89"/>
      <c r="JF124" s="89"/>
      <c r="JG124" s="89"/>
      <c r="JH124" s="89"/>
    </row>
    <row r="125" spans="1:268" x14ac:dyDescent="0.25">
      <c r="A125" s="89">
        <v>201401</v>
      </c>
      <c r="B125" s="90" t="s">
        <v>16</v>
      </c>
      <c r="C125" s="89">
        <v>0</v>
      </c>
      <c r="D125" s="60">
        <v>-156401.13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9"/>
      <c r="JA125" s="89"/>
      <c r="JB125" s="89"/>
      <c r="JC125" s="89"/>
      <c r="JD125" s="89"/>
      <c r="JE125" s="89"/>
      <c r="JF125" s="89"/>
      <c r="JG125" s="89"/>
      <c r="JH125" s="89"/>
    </row>
    <row r="126" spans="1:268" x14ac:dyDescent="0.25">
      <c r="A126" s="89">
        <v>201401</v>
      </c>
      <c r="B126" s="90" t="s">
        <v>17</v>
      </c>
      <c r="C126" s="89">
        <v>0</v>
      </c>
      <c r="D126" s="60">
        <v>-70468.2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  <c r="IS126" s="89"/>
      <c r="IT126" s="89"/>
      <c r="IU126" s="89"/>
      <c r="IV126" s="89"/>
      <c r="IW126" s="89"/>
      <c r="IX126" s="89"/>
      <c r="IY126" s="89"/>
      <c r="IZ126" s="89"/>
      <c r="JA126" s="89"/>
      <c r="JB126" s="89"/>
      <c r="JC126" s="89"/>
      <c r="JD126" s="89"/>
      <c r="JE126" s="89"/>
      <c r="JF126" s="89"/>
      <c r="JG126" s="89"/>
      <c r="JH126" s="89"/>
    </row>
    <row r="127" spans="1:268" x14ac:dyDescent="0.25">
      <c r="A127" s="64">
        <v>201402</v>
      </c>
      <c r="B127" s="70" t="s">
        <v>9</v>
      </c>
      <c r="C127" s="64">
        <v>0</v>
      </c>
      <c r="D127" s="71">
        <v>-3120050.2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  <c r="EG127" s="89"/>
      <c r="EH127" s="89"/>
      <c r="EI127" s="89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  <c r="IS127" s="89"/>
      <c r="IT127" s="89"/>
      <c r="IU127" s="89"/>
      <c r="IV127" s="89"/>
      <c r="IW127" s="89"/>
      <c r="IX127" s="89"/>
      <c r="IY127" s="89"/>
      <c r="IZ127" s="89"/>
      <c r="JA127" s="89"/>
      <c r="JB127" s="89"/>
      <c r="JC127" s="89"/>
      <c r="JD127" s="89"/>
      <c r="JE127" s="89"/>
      <c r="JF127" s="89"/>
      <c r="JG127" s="89"/>
      <c r="JH127" s="89"/>
    </row>
    <row r="128" spans="1:268" x14ac:dyDescent="0.25">
      <c r="A128" s="89">
        <v>201402</v>
      </c>
      <c r="B128" s="90" t="s">
        <v>10</v>
      </c>
      <c r="C128" s="89">
        <v>0</v>
      </c>
      <c r="D128" s="60">
        <v>-85205.22</v>
      </c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  <c r="EG128" s="89"/>
      <c r="EH128" s="89"/>
      <c r="EI128" s="89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  <c r="IS128" s="89"/>
      <c r="IT128" s="89"/>
      <c r="IU128" s="89"/>
      <c r="IV128" s="89"/>
      <c r="IW128" s="89"/>
      <c r="IX128" s="89"/>
      <c r="IY128" s="89"/>
      <c r="IZ128" s="89"/>
      <c r="JA128" s="89"/>
      <c r="JB128" s="89"/>
      <c r="JC128" s="89"/>
      <c r="JD128" s="89"/>
      <c r="JE128" s="89"/>
      <c r="JF128" s="89"/>
      <c r="JG128" s="89"/>
      <c r="JH128" s="89"/>
    </row>
    <row r="129" spans="1:268" x14ac:dyDescent="0.25">
      <c r="A129" s="89">
        <v>201402</v>
      </c>
      <c r="B129" s="90" t="s">
        <v>11</v>
      </c>
      <c r="C129" s="89">
        <v>0</v>
      </c>
      <c r="D129" s="60">
        <v>-34574.76</v>
      </c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  <c r="IS129" s="89"/>
      <c r="IT129" s="89"/>
      <c r="IU129" s="89"/>
      <c r="IV129" s="89"/>
      <c r="IW129" s="89"/>
      <c r="IX129" s="89"/>
      <c r="IY129" s="89"/>
      <c r="IZ129" s="89"/>
      <c r="JA129" s="89"/>
      <c r="JB129" s="89"/>
      <c r="JC129" s="89"/>
      <c r="JD129" s="89"/>
      <c r="JE129" s="89"/>
      <c r="JF129" s="89"/>
      <c r="JG129" s="89"/>
      <c r="JH129" s="89"/>
    </row>
    <row r="130" spans="1:268" x14ac:dyDescent="0.25">
      <c r="A130" s="89">
        <v>201402</v>
      </c>
      <c r="B130" s="90" t="s">
        <v>12</v>
      </c>
      <c r="C130" s="89">
        <v>0</v>
      </c>
      <c r="D130" s="60">
        <v>-339433.37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  <c r="IS130" s="89"/>
      <c r="IT130" s="89"/>
      <c r="IU130" s="89"/>
      <c r="IV130" s="89"/>
      <c r="IW130" s="89"/>
      <c r="IX130" s="89"/>
      <c r="IY130" s="89"/>
      <c r="IZ130" s="89"/>
      <c r="JA130" s="89"/>
      <c r="JB130" s="89"/>
      <c r="JC130" s="89"/>
      <c r="JD130" s="89"/>
      <c r="JE130" s="89"/>
      <c r="JF130" s="89"/>
      <c r="JG130" s="89"/>
      <c r="JH130" s="89"/>
    </row>
    <row r="131" spans="1:268" x14ac:dyDescent="0.25">
      <c r="A131" s="89">
        <v>201402</v>
      </c>
      <c r="B131" s="90" t="s">
        <v>13</v>
      </c>
      <c r="C131" s="89">
        <v>0</v>
      </c>
      <c r="D131" s="60">
        <v>-11336.39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  <c r="IS131" s="89"/>
      <c r="IT131" s="89"/>
      <c r="IU131" s="89"/>
      <c r="IV131" s="89"/>
      <c r="IW131" s="89"/>
      <c r="IX131" s="89"/>
      <c r="IY131" s="89"/>
      <c r="IZ131" s="89"/>
      <c r="JA131" s="89"/>
      <c r="JB131" s="89"/>
      <c r="JC131" s="89"/>
      <c r="JD131" s="89"/>
      <c r="JE131" s="89"/>
      <c r="JF131" s="89"/>
      <c r="JG131" s="89"/>
      <c r="JH131" s="89"/>
    </row>
    <row r="132" spans="1:268" x14ac:dyDescent="0.25">
      <c r="A132" s="89">
        <v>201402</v>
      </c>
      <c r="B132" s="90" t="s">
        <v>14</v>
      </c>
      <c r="C132" s="89">
        <v>0</v>
      </c>
      <c r="D132" s="60">
        <v>-866605.71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  <c r="IS132" s="89"/>
      <c r="IT132" s="89"/>
      <c r="IU132" s="89"/>
      <c r="IV132" s="89"/>
      <c r="IW132" s="89"/>
      <c r="IX132" s="89"/>
      <c r="IY132" s="89"/>
      <c r="IZ132" s="89"/>
      <c r="JA132" s="89"/>
      <c r="JB132" s="89"/>
      <c r="JC132" s="89"/>
      <c r="JD132" s="89"/>
      <c r="JE132" s="89"/>
      <c r="JF132" s="89"/>
      <c r="JG132" s="89"/>
      <c r="JH132" s="89"/>
    </row>
    <row r="133" spans="1:268" x14ac:dyDescent="0.25">
      <c r="A133" s="89">
        <v>201402</v>
      </c>
      <c r="B133" s="90" t="s">
        <v>15</v>
      </c>
      <c r="C133" s="89">
        <v>0</v>
      </c>
      <c r="D133" s="60">
        <v>-106202.63</v>
      </c>
    </row>
    <row r="134" spans="1:268" x14ac:dyDescent="0.25">
      <c r="A134" s="89">
        <v>201402</v>
      </c>
      <c r="B134" s="90" t="s">
        <v>16</v>
      </c>
      <c r="C134" s="89">
        <v>0</v>
      </c>
      <c r="D134" s="60">
        <v>-199657.48</v>
      </c>
    </row>
    <row r="135" spans="1:268" x14ac:dyDescent="0.25">
      <c r="A135" s="89">
        <v>201402</v>
      </c>
      <c r="B135" s="90" t="s">
        <v>17</v>
      </c>
      <c r="C135" s="89">
        <v>0</v>
      </c>
      <c r="D135" s="60">
        <v>-94565.21</v>
      </c>
    </row>
    <row r="136" spans="1:268" x14ac:dyDescent="0.25">
      <c r="A136" s="64">
        <v>201403</v>
      </c>
      <c r="B136" s="70" t="s">
        <v>9</v>
      </c>
      <c r="C136" s="64">
        <v>0</v>
      </c>
      <c r="D136" s="71">
        <v>-2606540.6</v>
      </c>
    </row>
    <row r="137" spans="1:268" x14ac:dyDescent="0.25">
      <c r="A137" s="89">
        <v>201403</v>
      </c>
      <c r="B137" s="90" t="s">
        <v>10</v>
      </c>
      <c r="C137" s="89">
        <v>0</v>
      </c>
      <c r="D137" s="60">
        <v>-90244.11</v>
      </c>
    </row>
    <row r="138" spans="1:268" x14ac:dyDescent="0.25">
      <c r="A138" s="89">
        <v>201403</v>
      </c>
      <c r="B138" s="90" t="s">
        <v>11</v>
      </c>
      <c r="C138" s="89">
        <v>0</v>
      </c>
      <c r="D138" s="60">
        <v>-36721.86</v>
      </c>
    </row>
    <row r="139" spans="1:268" x14ac:dyDescent="0.25">
      <c r="A139" s="89">
        <v>201403</v>
      </c>
      <c r="B139" s="90" t="s">
        <v>12</v>
      </c>
      <c r="C139" s="89">
        <v>0</v>
      </c>
      <c r="D139" s="60">
        <v>-303274.25</v>
      </c>
    </row>
    <row r="140" spans="1:268" x14ac:dyDescent="0.25">
      <c r="A140" s="89">
        <v>201403</v>
      </c>
      <c r="B140" s="90" t="s">
        <v>13</v>
      </c>
      <c r="C140" s="89">
        <v>0</v>
      </c>
      <c r="D140" s="60">
        <v>-10403.25</v>
      </c>
    </row>
    <row r="141" spans="1:268" x14ac:dyDescent="0.25">
      <c r="A141" s="89">
        <v>201403</v>
      </c>
      <c r="B141" s="90" t="s">
        <v>14</v>
      </c>
      <c r="C141" s="89">
        <v>0</v>
      </c>
      <c r="D141" s="60">
        <v>-814524.66</v>
      </c>
    </row>
    <row r="142" spans="1:268" x14ac:dyDescent="0.25">
      <c r="A142" s="89">
        <v>201403</v>
      </c>
      <c r="B142" s="90" t="s">
        <v>15</v>
      </c>
      <c r="C142" s="89">
        <v>0</v>
      </c>
      <c r="D142" s="60">
        <v>-104971.73</v>
      </c>
    </row>
    <row r="143" spans="1:268" x14ac:dyDescent="0.25">
      <c r="A143" s="89">
        <v>201403</v>
      </c>
      <c r="B143" s="90" t="s">
        <v>16</v>
      </c>
      <c r="C143" s="89">
        <v>0</v>
      </c>
      <c r="D143" s="60">
        <v>-199684.96</v>
      </c>
    </row>
    <row r="144" spans="1:268" x14ac:dyDescent="0.25">
      <c r="A144" s="89">
        <v>201403</v>
      </c>
      <c r="B144" s="90" t="s">
        <v>17</v>
      </c>
      <c r="C144" s="89">
        <v>0</v>
      </c>
      <c r="D144" s="60">
        <v>-99555.07</v>
      </c>
    </row>
    <row r="145" spans="1:4" x14ac:dyDescent="0.25">
      <c r="A145" s="64">
        <v>201404</v>
      </c>
      <c r="B145" s="70" t="s">
        <v>9</v>
      </c>
      <c r="C145" s="64">
        <v>0</v>
      </c>
      <c r="D145" s="71">
        <v>-1873553.01</v>
      </c>
    </row>
    <row r="146" spans="1:4" x14ac:dyDescent="0.25">
      <c r="A146" s="89">
        <v>201404</v>
      </c>
      <c r="B146" s="90" t="s">
        <v>10</v>
      </c>
      <c r="C146" s="89">
        <v>0</v>
      </c>
      <c r="D146" s="60">
        <v>-92766.06</v>
      </c>
    </row>
    <row r="147" spans="1:4" x14ac:dyDescent="0.25">
      <c r="A147" s="89">
        <v>201404</v>
      </c>
      <c r="B147" s="90" t="s">
        <v>11</v>
      </c>
      <c r="C147" s="89">
        <v>0</v>
      </c>
      <c r="D147" s="60">
        <v>-35998.51</v>
      </c>
    </row>
    <row r="148" spans="1:4" x14ac:dyDescent="0.25">
      <c r="A148" s="89">
        <v>201404</v>
      </c>
      <c r="B148" s="90" t="s">
        <v>12</v>
      </c>
      <c r="C148" s="89">
        <v>0</v>
      </c>
      <c r="D148" s="60">
        <v>-256951.99</v>
      </c>
    </row>
    <row r="149" spans="1:4" x14ac:dyDescent="0.25">
      <c r="A149" s="89">
        <v>201404</v>
      </c>
      <c r="B149" s="90" t="s">
        <v>13</v>
      </c>
      <c r="C149" s="89">
        <v>0</v>
      </c>
      <c r="D149" s="60">
        <v>-8781.7900000000009</v>
      </c>
    </row>
    <row r="150" spans="1:4" x14ac:dyDescent="0.25">
      <c r="A150" s="89">
        <v>201404</v>
      </c>
      <c r="B150" s="90" t="s">
        <v>14</v>
      </c>
      <c r="C150" s="89">
        <v>0</v>
      </c>
      <c r="D150" s="60">
        <v>-753310.14</v>
      </c>
    </row>
    <row r="151" spans="1:4" x14ac:dyDescent="0.25">
      <c r="A151" s="89">
        <v>201404</v>
      </c>
      <c r="B151" s="90" t="s">
        <v>15</v>
      </c>
      <c r="C151" s="89">
        <v>0</v>
      </c>
      <c r="D151" s="60">
        <v>-100440.4</v>
      </c>
    </row>
    <row r="152" spans="1:4" x14ac:dyDescent="0.25">
      <c r="A152" s="89">
        <v>201404</v>
      </c>
      <c r="B152" s="90" t="s">
        <v>16</v>
      </c>
      <c r="C152" s="89">
        <v>0</v>
      </c>
      <c r="D152" s="60">
        <v>-195021.19</v>
      </c>
    </row>
    <row r="153" spans="1:4" x14ac:dyDescent="0.25">
      <c r="A153" s="89">
        <v>201404</v>
      </c>
      <c r="B153" s="90" t="s">
        <v>17</v>
      </c>
      <c r="C153" s="89">
        <v>0</v>
      </c>
      <c r="D153" s="60">
        <v>-96745.23</v>
      </c>
    </row>
    <row r="154" spans="1:4" x14ac:dyDescent="0.25">
      <c r="A154" s="64">
        <v>201405</v>
      </c>
      <c r="B154" s="70" t="s">
        <v>9</v>
      </c>
      <c r="C154" s="64">
        <v>0</v>
      </c>
      <c r="D154" s="71">
        <v>-1600693.42</v>
      </c>
    </row>
    <row r="155" spans="1:4" x14ac:dyDescent="0.25">
      <c r="A155" s="89">
        <v>201405</v>
      </c>
      <c r="B155" s="90" t="s">
        <v>10</v>
      </c>
      <c r="C155" s="89">
        <v>0</v>
      </c>
      <c r="D155" s="60">
        <v>-96581.71</v>
      </c>
    </row>
    <row r="156" spans="1:4" x14ac:dyDescent="0.25">
      <c r="A156" s="89">
        <v>201405</v>
      </c>
      <c r="B156" s="90" t="s">
        <v>11</v>
      </c>
      <c r="C156" s="89">
        <v>0</v>
      </c>
      <c r="D156" s="60">
        <v>-31739.54</v>
      </c>
    </row>
    <row r="157" spans="1:4" x14ac:dyDescent="0.25">
      <c r="A157" s="89">
        <v>201405</v>
      </c>
      <c r="B157" s="90" t="s">
        <v>12</v>
      </c>
      <c r="C157" s="89">
        <v>0</v>
      </c>
      <c r="D157" s="60">
        <v>-245694.1</v>
      </c>
    </row>
    <row r="158" spans="1:4" x14ac:dyDescent="0.25">
      <c r="A158" s="89">
        <v>201405</v>
      </c>
      <c r="B158" s="90" t="s">
        <v>13</v>
      </c>
      <c r="C158" s="89">
        <v>0</v>
      </c>
      <c r="D158" s="60">
        <v>-7865.13</v>
      </c>
    </row>
    <row r="159" spans="1:4" x14ac:dyDescent="0.25">
      <c r="A159" s="89">
        <v>201405</v>
      </c>
      <c r="B159" s="90" t="s">
        <v>14</v>
      </c>
      <c r="C159" s="89">
        <v>0</v>
      </c>
      <c r="D159" s="60">
        <v>-775818.03</v>
      </c>
    </row>
    <row r="160" spans="1:4" x14ac:dyDescent="0.25">
      <c r="A160" s="89">
        <v>201405</v>
      </c>
      <c r="B160" s="90" t="s">
        <v>15</v>
      </c>
      <c r="C160" s="89">
        <v>0</v>
      </c>
      <c r="D160" s="60">
        <v>-99635.65</v>
      </c>
    </row>
    <row r="161" spans="1:4" x14ac:dyDescent="0.25">
      <c r="A161" s="89">
        <v>201405</v>
      </c>
      <c r="B161" s="90" t="s">
        <v>16</v>
      </c>
      <c r="C161" s="89">
        <v>0</v>
      </c>
      <c r="D161" s="60">
        <v>-188265.24</v>
      </c>
    </row>
    <row r="162" spans="1:4" x14ac:dyDescent="0.25">
      <c r="A162" s="89">
        <v>201405</v>
      </c>
      <c r="B162" s="90" t="s">
        <v>17</v>
      </c>
      <c r="C162" s="89">
        <v>0</v>
      </c>
      <c r="D162" s="60">
        <v>-97369.74</v>
      </c>
    </row>
    <row r="163" spans="1:4" x14ac:dyDescent="0.25">
      <c r="A163" s="64">
        <v>201406</v>
      </c>
      <c r="B163" s="70" t="s">
        <v>9</v>
      </c>
      <c r="C163" s="64">
        <v>0</v>
      </c>
      <c r="D163" s="71">
        <v>-2085677.23</v>
      </c>
    </row>
    <row r="164" spans="1:4" x14ac:dyDescent="0.25">
      <c r="A164" s="89">
        <v>201406</v>
      </c>
      <c r="B164" s="90" t="s">
        <v>10</v>
      </c>
      <c r="C164" s="89">
        <v>0</v>
      </c>
      <c r="D164" s="60">
        <v>-106346.64</v>
      </c>
    </row>
    <row r="165" spans="1:4" x14ac:dyDescent="0.25">
      <c r="A165" s="89">
        <v>201406</v>
      </c>
      <c r="B165" s="90" t="s">
        <v>11</v>
      </c>
      <c r="C165" s="89">
        <v>0</v>
      </c>
      <c r="D165" s="60">
        <v>-33075.370000000003</v>
      </c>
    </row>
    <row r="166" spans="1:4" x14ac:dyDescent="0.25">
      <c r="A166" s="89">
        <v>201406</v>
      </c>
      <c r="B166" s="90" t="s">
        <v>12</v>
      </c>
      <c r="C166" s="89">
        <v>0</v>
      </c>
      <c r="D166" s="60">
        <v>-281281.64</v>
      </c>
    </row>
    <row r="167" spans="1:4" x14ac:dyDescent="0.25">
      <c r="A167" s="89">
        <v>201406</v>
      </c>
      <c r="B167" s="90" t="s">
        <v>13</v>
      </c>
      <c r="C167" s="89">
        <v>0</v>
      </c>
      <c r="D167" s="60">
        <v>-8606.82</v>
      </c>
    </row>
    <row r="168" spans="1:4" x14ac:dyDescent="0.25">
      <c r="A168" s="89">
        <v>201406</v>
      </c>
      <c r="B168" s="90" t="s">
        <v>14</v>
      </c>
      <c r="C168" s="89">
        <v>0</v>
      </c>
      <c r="D168" s="60">
        <v>-870284.03</v>
      </c>
    </row>
    <row r="169" spans="1:4" x14ac:dyDescent="0.25">
      <c r="A169" s="89">
        <v>201406</v>
      </c>
      <c r="B169" s="90" t="s">
        <v>15</v>
      </c>
      <c r="C169" s="89">
        <v>0</v>
      </c>
      <c r="D169" s="60">
        <v>-108535.29</v>
      </c>
    </row>
    <row r="170" spans="1:4" x14ac:dyDescent="0.25">
      <c r="A170" s="89">
        <v>201406</v>
      </c>
      <c r="B170" s="90" t="s">
        <v>16</v>
      </c>
      <c r="C170" s="89">
        <v>0</v>
      </c>
      <c r="D170" s="60">
        <v>-210803.92</v>
      </c>
    </row>
    <row r="171" spans="1:4" x14ac:dyDescent="0.25">
      <c r="A171" s="89">
        <v>201406</v>
      </c>
      <c r="B171" s="90" t="s">
        <v>17</v>
      </c>
      <c r="C171" s="89">
        <v>0</v>
      </c>
      <c r="D171" s="60">
        <v>-103082.73</v>
      </c>
    </row>
    <row r="172" spans="1:4" x14ac:dyDescent="0.25">
      <c r="A172" s="64">
        <v>201407</v>
      </c>
      <c r="B172" s="70" t="s">
        <v>9</v>
      </c>
      <c r="C172" s="64">
        <v>0</v>
      </c>
      <c r="D172" s="71">
        <v>-2528428.0699999998</v>
      </c>
    </row>
    <row r="173" spans="1:4" x14ac:dyDescent="0.25">
      <c r="A173" s="89">
        <v>201407</v>
      </c>
      <c r="B173" s="90" t="s">
        <v>10</v>
      </c>
      <c r="C173" s="89">
        <v>0</v>
      </c>
      <c r="D173" s="60">
        <v>-114638.67</v>
      </c>
    </row>
    <row r="174" spans="1:4" x14ac:dyDescent="0.25">
      <c r="A174" s="89">
        <v>201407</v>
      </c>
      <c r="B174" s="90" t="s">
        <v>11</v>
      </c>
      <c r="C174" s="89">
        <v>0</v>
      </c>
      <c r="D174" s="60">
        <v>-36120.230000000003</v>
      </c>
    </row>
    <row r="175" spans="1:4" x14ac:dyDescent="0.25">
      <c r="A175" s="89">
        <v>201407</v>
      </c>
      <c r="B175" s="90" t="s">
        <v>12</v>
      </c>
      <c r="C175" s="89">
        <v>0</v>
      </c>
      <c r="D175" s="60">
        <v>-313723.65000000002</v>
      </c>
    </row>
    <row r="176" spans="1:4" x14ac:dyDescent="0.25">
      <c r="A176" s="89">
        <v>201407</v>
      </c>
      <c r="B176" s="90" t="s">
        <v>13</v>
      </c>
      <c r="C176" s="89">
        <v>0</v>
      </c>
      <c r="D176" s="60">
        <v>-9579.66</v>
      </c>
    </row>
    <row r="177" spans="1:4" x14ac:dyDescent="0.25">
      <c r="A177" s="89">
        <v>201407</v>
      </c>
      <c r="B177" s="90" t="s">
        <v>14</v>
      </c>
      <c r="C177" s="89">
        <v>0</v>
      </c>
      <c r="D177" s="60">
        <v>-925780.86</v>
      </c>
    </row>
    <row r="178" spans="1:4" x14ac:dyDescent="0.25">
      <c r="A178" s="89">
        <v>201407</v>
      </c>
      <c r="B178" s="90" t="s">
        <v>15</v>
      </c>
      <c r="C178" s="89">
        <v>0</v>
      </c>
      <c r="D178" s="60">
        <v>-115102.99</v>
      </c>
    </row>
    <row r="179" spans="1:4" x14ac:dyDescent="0.25">
      <c r="A179" s="89">
        <v>201407</v>
      </c>
      <c r="B179" s="90" t="s">
        <v>16</v>
      </c>
      <c r="C179" s="89">
        <v>0</v>
      </c>
      <c r="D179" s="60">
        <v>-226053.97</v>
      </c>
    </row>
    <row r="180" spans="1:4" x14ac:dyDescent="0.25">
      <c r="A180" s="89">
        <v>201407</v>
      </c>
      <c r="B180" s="90" t="s">
        <v>17</v>
      </c>
      <c r="C180" s="89">
        <v>0</v>
      </c>
      <c r="D180" s="60">
        <v>-103011.58</v>
      </c>
    </row>
    <row r="181" spans="1:4" x14ac:dyDescent="0.25">
      <c r="A181" s="64">
        <v>201408</v>
      </c>
      <c r="B181" s="70" t="s">
        <v>9</v>
      </c>
      <c r="C181" s="64">
        <v>0</v>
      </c>
      <c r="D181" s="71">
        <v>-2330344.02</v>
      </c>
    </row>
    <row r="182" spans="1:4" x14ac:dyDescent="0.25">
      <c r="A182" s="89">
        <v>201408</v>
      </c>
      <c r="B182" s="90" t="s">
        <v>10</v>
      </c>
      <c r="C182" s="89">
        <v>0</v>
      </c>
      <c r="D182" s="60">
        <v>-111200.35</v>
      </c>
    </row>
    <row r="183" spans="1:4" x14ac:dyDescent="0.25">
      <c r="A183" s="89">
        <v>201408</v>
      </c>
      <c r="B183" s="90" t="s">
        <v>11</v>
      </c>
      <c r="C183" s="89">
        <v>0</v>
      </c>
      <c r="D183" s="60">
        <v>-37448.550000000003</v>
      </c>
    </row>
    <row r="184" spans="1:4" x14ac:dyDescent="0.25">
      <c r="A184" s="89">
        <v>201408</v>
      </c>
      <c r="B184" s="90" t="s">
        <v>12</v>
      </c>
      <c r="C184" s="89">
        <v>0</v>
      </c>
      <c r="D184" s="60">
        <v>-296917.33</v>
      </c>
    </row>
    <row r="185" spans="1:4" x14ac:dyDescent="0.25">
      <c r="A185" s="89">
        <v>201408</v>
      </c>
      <c r="B185" s="90" t="s">
        <v>13</v>
      </c>
      <c r="C185" s="89">
        <v>0</v>
      </c>
      <c r="D185" s="60">
        <v>-9112.92</v>
      </c>
    </row>
    <row r="186" spans="1:4" x14ac:dyDescent="0.25">
      <c r="A186" s="89">
        <v>201408</v>
      </c>
      <c r="B186" s="90" t="s">
        <v>14</v>
      </c>
      <c r="C186" s="89">
        <v>0</v>
      </c>
      <c r="D186" s="60">
        <v>-886127.53</v>
      </c>
    </row>
    <row r="187" spans="1:4" x14ac:dyDescent="0.25">
      <c r="A187" s="89">
        <v>201408</v>
      </c>
      <c r="B187" s="90" t="s">
        <v>15</v>
      </c>
      <c r="C187" s="89">
        <v>0</v>
      </c>
      <c r="D187" s="60">
        <v>-114150.77</v>
      </c>
    </row>
    <row r="188" spans="1:4" x14ac:dyDescent="0.25">
      <c r="A188" s="89">
        <v>201408</v>
      </c>
      <c r="B188" s="90" t="s">
        <v>16</v>
      </c>
      <c r="C188" s="89">
        <v>0</v>
      </c>
      <c r="D188" s="60">
        <v>-228418.82</v>
      </c>
    </row>
    <row r="189" spans="1:4" x14ac:dyDescent="0.25">
      <c r="A189" s="89">
        <v>201408</v>
      </c>
      <c r="B189" s="90" t="s">
        <v>17</v>
      </c>
      <c r="C189" s="89">
        <v>0</v>
      </c>
      <c r="D189" s="60">
        <v>-104847.5</v>
      </c>
    </row>
    <row r="190" spans="1:4" x14ac:dyDescent="0.25">
      <c r="A190" s="64">
        <v>201409</v>
      </c>
      <c r="B190" s="70" t="s">
        <v>9</v>
      </c>
      <c r="C190" s="64">
        <v>0</v>
      </c>
      <c r="D190" s="71">
        <v>-2489463.16</v>
      </c>
    </row>
    <row r="191" spans="1:4" x14ac:dyDescent="0.25">
      <c r="A191" s="89">
        <v>201409</v>
      </c>
      <c r="B191" s="90" t="s">
        <v>10</v>
      </c>
      <c r="C191" s="89">
        <v>0</v>
      </c>
      <c r="D191" s="60">
        <v>-115313.53</v>
      </c>
    </row>
    <row r="192" spans="1:4" x14ac:dyDescent="0.25">
      <c r="A192" s="89">
        <v>201409</v>
      </c>
      <c r="B192" s="90" t="s">
        <v>11</v>
      </c>
      <c r="C192" s="89">
        <v>0</v>
      </c>
      <c r="D192" s="60">
        <v>-40723.01</v>
      </c>
    </row>
    <row r="193" spans="1:4" x14ac:dyDescent="0.25">
      <c r="A193" s="89">
        <v>201409</v>
      </c>
      <c r="B193" s="90" t="s">
        <v>12</v>
      </c>
      <c r="C193" s="89">
        <v>0</v>
      </c>
      <c r="D193" s="60">
        <v>-312924.63</v>
      </c>
    </row>
    <row r="194" spans="1:4" x14ac:dyDescent="0.25">
      <c r="A194" s="89">
        <v>201409</v>
      </c>
      <c r="B194" s="90" t="s">
        <v>13</v>
      </c>
      <c r="C194" s="89">
        <v>0</v>
      </c>
      <c r="D194" s="60">
        <v>-9508.7999999999993</v>
      </c>
    </row>
    <row r="195" spans="1:4" x14ac:dyDescent="0.25">
      <c r="A195" s="89">
        <v>201409</v>
      </c>
      <c r="B195" s="90" t="s">
        <v>14</v>
      </c>
      <c r="C195" s="89">
        <v>0</v>
      </c>
      <c r="D195" s="60">
        <v>-955038.16</v>
      </c>
    </row>
    <row r="196" spans="1:4" x14ac:dyDescent="0.25">
      <c r="A196" s="89">
        <v>201409</v>
      </c>
      <c r="B196" s="90" t="s">
        <v>15</v>
      </c>
      <c r="C196" s="89">
        <v>0</v>
      </c>
      <c r="D196" s="60">
        <v>-117444.23</v>
      </c>
    </row>
    <row r="197" spans="1:4" x14ac:dyDescent="0.25">
      <c r="A197" s="89">
        <v>201409</v>
      </c>
      <c r="B197" s="90" t="s">
        <v>16</v>
      </c>
      <c r="C197" s="89">
        <v>0</v>
      </c>
      <c r="D197" s="60">
        <v>-226443.45</v>
      </c>
    </row>
    <row r="198" spans="1:4" x14ac:dyDescent="0.25">
      <c r="A198" s="89">
        <v>201409</v>
      </c>
      <c r="B198" s="90" t="s">
        <v>17</v>
      </c>
      <c r="C198" s="89">
        <v>0</v>
      </c>
      <c r="D198" s="60">
        <v>-104927.37</v>
      </c>
    </row>
    <row r="199" spans="1:4" x14ac:dyDescent="0.25">
      <c r="A199" s="116">
        <v>201410</v>
      </c>
      <c r="B199" s="114" t="s">
        <v>9</v>
      </c>
      <c r="C199" s="116">
        <v>0</v>
      </c>
      <c r="D199" s="126">
        <v>-1590762.46</v>
      </c>
    </row>
    <row r="200" spans="1:4" x14ac:dyDescent="0.25">
      <c r="A200" s="108">
        <v>201410</v>
      </c>
      <c r="B200" s="111" t="s">
        <v>10</v>
      </c>
      <c r="C200" s="108">
        <v>0</v>
      </c>
      <c r="D200" s="125">
        <v>-106653.51</v>
      </c>
    </row>
    <row r="201" spans="1:4" x14ac:dyDescent="0.25">
      <c r="A201" s="108">
        <v>201410</v>
      </c>
      <c r="B201" s="111" t="s">
        <v>11</v>
      </c>
      <c r="C201" s="108">
        <v>0</v>
      </c>
      <c r="D201" s="125">
        <v>-38802.480000000003</v>
      </c>
    </row>
    <row r="202" spans="1:4" x14ac:dyDescent="0.25">
      <c r="A202" s="108">
        <v>201410</v>
      </c>
      <c r="B202" s="111" t="s">
        <v>12</v>
      </c>
      <c r="C202" s="108">
        <v>0</v>
      </c>
      <c r="D202" s="125">
        <v>-249340.66</v>
      </c>
    </row>
    <row r="203" spans="1:4" x14ac:dyDescent="0.25">
      <c r="A203" s="108">
        <v>201410</v>
      </c>
      <c r="B203" s="111" t="s">
        <v>13</v>
      </c>
      <c r="C203" s="108">
        <v>0</v>
      </c>
      <c r="D203" s="125">
        <v>-8405.85</v>
      </c>
    </row>
    <row r="204" spans="1:4" x14ac:dyDescent="0.25">
      <c r="A204" s="108">
        <v>201410</v>
      </c>
      <c r="B204" s="111" t="s">
        <v>14</v>
      </c>
      <c r="C204" s="108">
        <v>0</v>
      </c>
      <c r="D204" s="125">
        <v>-805598.37</v>
      </c>
    </row>
    <row r="205" spans="1:4" x14ac:dyDescent="0.25">
      <c r="A205" s="108">
        <v>201410</v>
      </c>
      <c r="B205" s="111" t="s">
        <v>15</v>
      </c>
      <c r="C205" s="108">
        <v>0</v>
      </c>
      <c r="D205" s="125">
        <v>-104366.42</v>
      </c>
    </row>
    <row r="206" spans="1:4" x14ac:dyDescent="0.25">
      <c r="A206" s="108">
        <v>201410</v>
      </c>
      <c r="B206" s="111" t="s">
        <v>16</v>
      </c>
      <c r="C206" s="108">
        <v>0</v>
      </c>
      <c r="D206" s="125">
        <v>-212799.94</v>
      </c>
    </row>
    <row r="207" spans="1:4" x14ac:dyDescent="0.25">
      <c r="A207" s="108">
        <v>201410</v>
      </c>
      <c r="B207" s="111" t="s">
        <v>17</v>
      </c>
      <c r="C207" s="108">
        <v>0</v>
      </c>
      <c r="D207" s="125">
        <v>-99008.35</v>
      </c>
    </row>
    <row r="208" spans="1:4" x14ac:dyDescent="0.25">
      <c r="A208" s="149">
        <v>201411</v>
      </c>
      <c r="B208" s="150" t="s">
        <v>9</v>
      </c>
      <c r="C208" s="149">
        <v>0</v>
      </c>
      <c r="D208" s="137">
        <v>-1721241.87</v>
      </c>
    </row>
    <row r="209" spans="1:4" x14ac:dyDescent="0.25">
      <c r="A209" s="147">
        <v>201411</v>
      </c>
      <c r="B209" s="148" t="s">
        <v>10</v>
      </c>
      <c r="C209" s="147">
        <v>0</v>
      </c>
      <c r="D209" s="138">
        <v>-99940.79</v>
      </c>
    </row>
    <row r="210" spans="1:4" x14ac:dyDescent="0.25">
      <c r="A210" s="147">
        <v>201411</v>
      </c>
      <c r="B210" s="148" t="s">
        <v>11</v>
      </c>
      <c r="C210" s="147">
        <v>0</v>
      </c>
      <c r="D210" s="138">
        <v>-40266.21</v>
      </c>
    </row>
    <row r="211" spans="1:4" x14ac:dyDescent="0.25">
      <c r="A211" s="147">
        <v>201411</v>
      </c>
      <c r="B211" s="148" t="s">
        <v>12</v>
      </c>
      <c r="C211" s="147">
        <v>0</v>
      </c>
      <c r="D211" s="138">
        <v>-245824.48</v>
      </c>
    </row>
    <row r="212" spans="1:4" x14ac:dyDescent="0.25">
      <c r="A212" s="147">
        <v>201411</v>
      </c>
      <c r="B212" s="148" t="s">
        <v>13</v>
      </c>
      <c r="C212" s="147">
        <v>0</v>
      </c>
      <c r="D212" s="138">
        <v>-10481.92</v>
      </c>
    </row>
    <row r="213" spans="1:4" x14ac:dyDescent="0.25">
      <c r="A213" s="147">
        <v>201411</v>
      </c>
      <c r="B213" s="148" t="s">
        <v>14</v>
      </c>
      <c r="C213" s="147">
        <v>0</v>
      </c>
      <c r="D213" s="138">
        <v>-762705.06</v>
      </c>
    </row>
    <row r="214" spans="1:4" x14ac:dyDescent="0.25">
      <c r="A214" s="147">
        <v>201411</v>
      </c>
      <c r="B214" s="148" t="s">
        <v>15</v>
      </c>
      <c r="C214" s="147">
        <v>0</v>
      </c>
      <c r="D214" s="138">
        <v>-104764.62</v>
      </c>
    </row>
    <row r="215" spans="1:4" x14ac:dyDescent="0.25">
      <c r="A215" s="147">
        <v>201411</v>
      </c>
      <c r="B215" s="148" t="s">
        <v>16</v>
      </c>
      <c r="C215" s="147">
        <v>0</v>
      </c>
      <c r="D215" s="138">
        <v>-200884.51</v>
      </c>
    </row>
    <row r="216" spans="1:4" x14ac:dyDescent="0.25">
      <c r="A216" s="147">
        <v>201411</v>
      </c>
      <c r="B216" s="148" t="s">
        <v>17</v>
      </c>
      <c r="C216" s="147">
        <v>0</v>
      </c>
      <c r="D216" s="138">
        <v>-97192.85</v>
      </c>
    </row>
    <row r="217" spans="1:4" x14ac:dyDescent="0.25">
      <c r="A217" s="149">
        <v>201412</v>
      </c>
      <c r="B217" s="150" t="s">
        <v>9</v>
      </c>
      <c r="C217" s="149">
        <v>0</v>
      </c>
      <c r="D217" s="137">
        <v>-2590801.0099999998</v>
      </c>
    </row>
    <row r="218" spans="1:4" x14ac:dyDescent="0.25">
      <c r="A218" s="147">
        <v>201412</v>
      </c>
      <c r="B218" s="148" t="s">
        <v>10</v>
      </c>
      <c r="C218" s="147">
        <v>0</v>
      </c>
      <c r="D218" s="138">
        <v>-88955.76</v>
      </c>
    </row>
    <row r="219" spans="1:4" x14ac:dyDescent="0.25">
      <c r="A219" s="147">
        <v>201412</v>
      </c>
      <c r="B219" s="148" t="s">
        <v>11</v>
      </c>
      <c r="C219" s="147">
        <v>0</v>
      </c>
      <c r="D219" s="138">
        <v>-35729.5</v>
      </c>
    </row>
    <row r="220" spans="1:4" x14ac:dyDescent="0.25">
      <c r="A220" s="147">
        <v>201412</v>
      </c>
      <c r="B220" s="148" t="s">
        <v>12</v>
      </c>
      <c r="C220" s="147">
        <v>0</v>
      </c>
      <c r="D220" s="138">
        <v>-301921.89</v>
      </c>
    </row>
    <row r="221" spans="1:4" x14ac:dyDescent="0.25">
      <c r="A221" s="147">
        <v>201412</v>
      </c>
      <c r="B221" s="148" t="s">
        <v>13</v>
      </c>
      <c r="C221" s="147">
        <v>0</v>
      </c>
      <c r="D221" s="138">
        <v>-11327.76</v>
      </c>
    </row>
    <row r="222" spans="1:4" x14ac:dyDescent="0.25">
      <c r="A222" s="147">
        <v>201412</v>
      </c>
      <c r="B222" s="148" t="s">
        <v>14</v>
      </c>
      <c r="C222" s="147">
        <v>0</v>
      </c>
      <c r="D222" s="138">
        <v>-838342.85</v>
      </c>
    </row>
    <row r="223" spans="1:4" x14ac:dyDescent="0.25">
      <c r="A223" s="147">
        <v>201412</v>
      </c>
      <c r="B223" s="148" t="s">
        <v>15</v>
      </c>
      <c r="C223" s="147">
        <v>0</v>
      </c>
      <c r="D223" s="138">
        <v>-104427.3</v>
      </c>
    </row>
    <row r="224" spans="1:4" x14ac:dyDescent="0.25">
      <c r="A224" s="147">
        <v>201412</v>
      </c>
      <c r="B224" s="148" t="s">
        <v>16</v>
      </c>
      <c r="C224" s="147">
        <v>0</v>
      </c>
      <c r="D224" s="138">
        <v>-200013.16</v>
      </c>
    </row>
    <row r="225" spans="1:4" x14ac:dyDescent="0.25">
      <c r="A225" s="147">
        <v>201412</v>
      </c>
      <c r="B225" s="148" t="s">
        <v>17</v>
      </c>
      <c r="C225" s="147">
        <v>0</v>
      </c>
      <c r="D225" s="138">
        <v>-99022.03</v>
      </c>
    </row>
    <row r="226" spans="1:4" x14ac:dyDescent="0.25">
      <c r="A226" s="153">
        <v>201501</v>
      </c>
      <c r="B226" s="154" t="s">
        <v>9</v>
      </c>
      <c r="C226" s="153">
        <v>0</v>
      </c>
      <c r="D226" s="137">
        <v>-3206285.66</v>
      </c>
    </row>
    <row r="227" spans="1:4" x14ac:dyDescent="0.25">
      <c r="A227" s="151">
        <v>201501</v>
      </c>
      <c r="B227" s="152" t="s">
        <v>10</v>
      </c>
      <c r="C227" s="151">
        <v>0</v>
      </c>
      <c r="D227" s="138">
        <v>-104078.58</v>
      </c>
    </row>
    <row r="228" spans="1:4" x14ac:dyDescent="0.25">
      <c r="A228" s="151">
        <v>201501</v>
      </c>
      <c r="B228" s="152" t="s">
        <v>11</v>
      </c>
      <c r="C228" s="151">
        <v>0</v>
      </c>
      <c r="D228" s="138">
        <v>-31605.23</v>
      </c>
    </row>
    <row r="229" spans="1:4" x14ac:dyDescent="0.25">
      <c r="A229" s="151">
        <v>201501</v>
      </c>
      <c r="B229" s="152" t="s">
        <v>12</v>
      </c>
      <c r="C229" s="151">
        <v>0</v>
      </c>
      <c r="D229" s="138">
        <v>-323610.39</v>
      </c>
    </row>
    <row r="230" spans="1:4" x14ac:dyDescent="0.25">
      <c r="A230" s="151">
        <v>201501</v>
      </c>
      <c r="B230" s="152" t="s">
        <v>13</v>
      </c>
      <c r="C230" s="151">
        <v>0</v>
      </c>
      <c r="D230" s="138">
        <v>-10399.06</v>
      </c>
    </row>
    <row r="231" spans="1:4" x14ac:dyDescent="0.25">
      <c r="A231" s="151">
        <v>201501</v>
      </c>
      <c r="B231" s="152" t="s">
        <v>14</v>
      </c>
      <c r="C231" s="151">
        <v>0</v>
      </c>
      <c r="D231" s="138">
        <v>-917120.95</v>
      </c>
    </row>
    <row r="232" spans="1:4" x14ac:dyDescent="0.25">
      <c r="A232" s="151">
        <v>201501</v>
      </c>
      <c r="B232" s="152" t="s">
        <v>15</v>
      </c>
      <c r="C232" s="151">
        <v>0</v>
      </c>
      <c r="D232" s="138">
        <v>-106534.16</v>
      </c>
    </row>
    <row r="233" spans="1:4" x14ac:dyDescent="0.25">
      <c r="A233" s="151">
        <v>201501</v>
      </c>
      <c r="B233" s="152" t="s">
        <v>16</v>
      </c>
      <c r="C233" s="151">
        <v>0</v>
      </c>
      <c r="D233" s="138">
        <v>-215886.92</v>
      </c>
    </row>
    <row r="234" spans="1:4" x14ac:dyDescent="0.25">
      <c r="A234" s="151">
        <v>201501</v>
      </c>
      <c r="B234" s="152" t="s">
        <v>17</v>
      </c>
      <c r="C234" s="151">
        <v>0</v>
      </c>
      <c r="D234" s="138">
        <v>-89895.93</v>
      </c>
    </row>
    <row r="235" spans="1:4" x14ac:dyDescent="0.25">
      <c r="A235" s="153">
        <v>201502</v>
      </c>
      <c r="B235" s="154" t="s">
        <v>9</v>
      </c>
      <c r="C235" s="153">
        <v>0</v>
      </c>
      <c r="D235" s="137">
        <v>-4490167.43</v>
      </c>
    </row>
    <row r="236" spans="1:4" x14ac:dyDescent="0.25">
      <c r="A236" s="151">
        <v>201502</v>
      </c>
      <c r="B236" s="152" t="s">
        <v>10</v>
      </c>
      <c r="C236" s="151">
        <v>0</v>
      </c>
      <c r="D236" s="138">
        <v>-124333.47</v>
      </c>
    </row>
    <row r="237" spans="1:4" x14ac:dyDescent="0.25">
      <c r="A237" s="151">
        <v>201502</v>
      </c>
      <c r="B237" s="152" t="s">
        <v>11</v>
      </c>
      <c r="C237" s="151">
        <v>0</v>
      </c>
      <c r="D237" s="138">
        <v>-39512.129999999997</v>
      </c>
    </row>
    <row r="238" spans="1:4" x14ac:dyDescent="0.25">
      <c r="A238" s="151">
        <v>201502</v>
      </c>
      <c r="B238" s="152" t="s">
        <v>12</v>
      </c>
      <c r="C238" s="151">
        <v>0</v>
      </c>
      <c r="D238" s="138">
        <v>-177484.23</v>
      </c>
    </row>
    <row r="239" spans="1:4" x14ac:dyDescent="0.25">
      <c r="A239" s="151">
        <v>201502</v>
      </c>
      <c r="B239" s="152" t="s">
        <v>13</v>
      </c>
      <c r="C239" s="151">
        <v>0</v>
      </c>
      <c r="D239" s="138">
        <v>-6003.92</v>
      </c>
    </row>
    <row r="240" spans="1:4" x14ac:dyDescent="0.25">
      <c r="A240" s="151">
        <v>201502</v>
      </c>
      <c r="B240" s="152" t="s">
        <v>14</v>
      </c>
      <c r="C240" s="151">
        <v>0</v>
      </c>
      <c r="D240" s="138">
        <v>-980289.39</v>
      </c>
    </row>
    <row r="241" spans="1:4" x14ac:dyDescent="0.25">
      <c r="A241" s="151">
        <v>201502</v>
      </c>
      <c r="B241" s="152" t="s">
        <v>15</v>
      </c>
      <c r="C241" s="151">
        <v>0</v>
      </c>
      <c r="D241" s="138">
        <v>-122851.25</v>
      </c>
    </row>
    <row r="242" spans="1:4" x14ac:dyDescent="0.25">
      <c r="A242" s="151">
        <v>201502</v>
      </c>
      <c r="B242" s="152" t="s">
        <v>16</v>
      </c>
      <c r="C242" s="151">
        <v>0</v>
      </c>
      <c r="D242" s="138">
        <v>-183278.61</v>
      </c>
    </row>
    <row r="243" spans="1:4" x14ac:dyDescent="0.25">
      <c r="A243" s="151">
        <v>201502</v>
      </c>
      <c r="B243" s="152" t="s">
        <v>17</v>
      </c>
      <c r="C243" s="151">
        <v>0</v>
      </c>
      <c r="D243" s="138">
        <v>-83778.100000000006</v>
      </c>
    </row>
    <row r="244" spans="1:4" x14ac:dyDescent="0.25">
      <c r="A244" s="153">
        <v>201503</v>
      </c>
      <c r="B244" s="154" t="s">
        <v>9</v>
      </c>
      <c r="C244" s="153">
        <v>0</v>
      </c>
      <c r="D244" s="137">
        <v>-4430260.12</v>
      </c>
    </row>
    <row r="245" spans="1:4" x14ac:dyDescent="0.25">
      <c r="A245" s="151">
        <v>201503</v>
      </c>
      <c r="B245" s="152" t="s">
        <v>10</v>
      </c>
      <c r="C245" s="151">
        <v>0</v>
      </c>
      <c r="D245" s="138">
        <v>-156850.35</v>
      </c>
    </row>
    <row r="246" spans="1:4" x14ac:dyDescent="0.25">
      <c r="A246" s="151">
        <v>201503</v>
      </c>
      <c r="B246" s="152" t="s">
        <v>11</v>
      </c>
      <c r="C246" s="151">
        <v>0</v>
      </c>
      <c r="D246" s="138">
        <v>-49652.21</v>
      </c>
    </row>
    <row r="247" spans="1:4" x14ac:dyDescent="0.25">
      <c r="A247" s="151">
        <v>201503</v>
      </c>
      <c r="B247" s="152" t="s">
        <v>12</v>
      </c>
      <c r="C247" s="151">
        <v>0</v>
      </c>
      <c r="D247" s="138">
        <v>-177392.61</v>
      </c>
    </row>
    <row r="248" spans="1:4" x14ac:dyDescent="0.25">
      <c r="A248" s="151">
        <v>201503</v>
      </c>
      <c r="B248" s="152" t="s">
        <v>13</v>
      </c>
      <c r="C248" s="151">
        <v>0</v>
      </c>
      <c r="D248" s="138">
        <v>-5969.63</v>
      </c>
    </row>
    <row r="249" spans="1:4" x14ac:dyDescent="0.25">
      <c r="A249" s="151">
        <v>201503</v>
      </c>
      <c r="B249" s="152" t="s">
        <v>14</v>
      </c>
      <c r="C249" s="151">
        <v>0</v>
      </c>
      <c r="D249" s="138">
        <v>-976627.32</v>
      </c>
    </row>
    <row r="250" spans="1:4" x14ac:dyDescent="0.25">
      <c r="A250" s="151">
        <v>201503</v>
      </c>
      <c r="B250" s="152" t="s">
        <v>15</v>
      </c>
      <c r="C250" s="151">
        <v>0</v>
      </c>
      <c r="D250" s="138">
        <v>-122920.2</v>
      </c>
    </row>
    <row r="251" spans="1:4" x14ac:dyDescent="0.25">
      <c r="A251" s="151">
        <v>201503</v>
      </c>
      <c r="B251" s="152" t="s">
        <v>16</v>
      </c>
      <c r="C251" s="151">
        <v>0</v>
      </c>
      <c r="D251" s="138">
        <v>-183150.14</v>
      </c>
    </row>
    <row r="252" spans="1:4" x14ac:dyDescent="0.25">
      <c r="A252" s="151">
        <v>201503</v>
      </c>
      <c r="B252" s="152" t="s">
        <v>17</v>
      </c>
      <c r="C252" s="151">
        <v>0</v>
      </c>
      <c r="D252" s="138">
        <v>-82966.27</v>
      </c>
    </row>
    <row r="253" spans="1:4" x14ac:dyDescent="0.25">
      <c r="A253" s="153">
        <v>201504</v>
      </c>
      <c r="B253" s="154" t="s">
        <v>9</v>
      </c>
      <c r="C253" s="153">
        <v>0</v>
      </c>
      <c r="D253" s="137">
        <v>-2812674.63</v>
      </c>
    </row>
    <row r="254" spans="1:4" x14ac:dyDescent="0.25">
      <c r="A254" s="151">
        <v>201504</v>
      </c>
      <c r="B254" s="152" t="s">
        <v>10</v>
      </c>
      <c r="C254" s="151">
        <v>0</v>
      </c>
      <c r="D254" s="138">
        <v>-167453.59</v>
      </c>
    </row>
    <row r="255" spans="1:4" x14ac:dyDescent="0.25">
      <c r="A255" s="151">
        <v>201504</v>
      </c>
      <c r="B255" s="152" t="s">
        <v>11</v>
      </c>
      <c r="C255" s="151">
        <v>0</v>
      </c>
      <c r="D255" s="138">
        <v>-56025.120000000003</v>
      </c>
    </row>
    <row r="256" spans="1:4" x14ac:dyDescent="0.25">
      <c r="A256" s="151">
        <v>201504</v>
      </c>
      <c r="B256" s="152" t="s">
        <v>12</v>
      </c>
      <c r="C256" s="151">
        <v>0</v>
      </c>
      <c r="D256" s="138">
        <v>-142678.07</v>
      </c>
    </row>
    <row r="257" spans="1:4" x14ac:dyDescent="0.25">
      <c r="A257" s="151">
        <v>201504</v>
      </c>
      <c r="B257" s="152" t="s">
        <v>13</v>
      </c>
      <c r="C257" s="151">
        <v>0</v>
      </c>
      <c r="D257" s="138">
        <v>-4679.33</v>
      </c>
    </row>
    <row r="258" spans="1:4" x14ac:dyDescent="0.25">
      <c r="A258" s="151">
        <v>201504</v>
      </c>
      <c r="B258" s="152" t="s">
        <v>14</v>
      </c>
      <c r="C258" s="151">
        <v>0</v>
      </c>
      <c r="D258" s="138">
        <v>-909918.02</v>
      </c>
    </row>
    <row r="259" spans="1:4" x14ac:dyDescent="0.25">
      <c r="A259" s="151">
        <v>201504</v>
      </c>
      <c r="B259" s="152" t="s">
        <v>15</v>
      </c>
      <c r="C259" s="151">
        <v>0</v>
      </c>
      <c r="D259" s="138">
        <v>-123320.5</v>
      </c>
    </row>
    <row r="260" spans="1:4" x14ac:dyDescent="0.25">
      <c r="A260" s="151">
        <v>201504</v>
      </c>
      <c r="B260" s="152" t="s">
        <v>16</v>
      </c>
      <c r="C260" s="151">
        <v>0</v>
      </c>
      <c r="D260" s="138">
        <v>-187675.02</v>
      </c>
    </row>
    <row r="261" spans="1:4" x14ac:dyDescent="0.25">
      <c r="A261" s="151">
        <v>201504</v>
      </c>
      <c r="B261" s="152" t="s">
        <v>17</v>
      </c>
      <c r="C261" s="151">
        <v>0</v>
      </c>
      <c r="D261" s="138">
        <v>-96310.5</v>
      </c>
    </row>
    <row r="262" spans="1:4" x14ac:dyDescent="0.25">
      <c r="A262" s="153">
        <v>201505</v>
      </c>
      <c r="B262" s="154" t="s">
        <v>9</v>
      </c>
      <c r="C262" s="153">
        <v>0</v>
      </c>
      <c r="D262" s="137">
        <v>-2454624.1</v>
      </c>
    </row>
    <row r="263" spans="1:4" x14ac:dyDescent="0.25">
      <c r="A263" s="151">
        <v>201505</v>
      </c>
      <c r="B263" s="152" t="s">
        <v>10</v>
      </c>
      <c r="C263" s="151">
        <v>0</v>
      </c>
      <c r="D263" s="138">
        <v>-171935.77</v>
      </c>
    </row>
    <row r="264" spans="1:4" x14ac:dyDescent="0.25">
      <c r="A264" s="151">
        <v>201505</v>
      </c>
      <c r="B264" s="152" t="s">
        <v>11</v>
      </c>
      <c r="C264" s="151">
        <v>0</v>
      </c>
      <c r="D264" s="138">
        <v>-48013.58</v>
      </c>
    </row>
    <row r="265" spans="1:4" x14ac:dyDescent="0.25">
      <c r="A265" s="151">
        <v>201505</v>
      </c>
      <c r="B265" s="152" t="s">
        <v>12</v>
      </c>
      <c r="C265" s="151">
        <v>0</v>
      </c>
      <c r="D265" s="138">
        <v>-135286.54999999999</v>
      </c>
    </row>
    <row r="266" spans="1:4" x14ac:dyDescent="0.25">
      <c r="A266" s="151">
        <v>201505</v>
      </c>
      <c r="B266" s="152" t="s">
        <v>13</v>
      </c>
      <c r="C266" s="151">
        <v>0</v>
      </c>
      <c r="D266" s="138">
        <v>-4224.72</v>
      </c>
    </row>
    <row r="267" spans="1:4" x14ac:dyDescent="0.25">
      <c r="A267" s="151">
        <v>201505</v>
      </c>
      <c r="B267" s="152" t="s">
        <v>14</v>
      </c>
      <c r="C267" s="151">
        <v>0</v>
      </c>
      <c r="D267" s="138">
        <v>-908277.15</v>
      </c>
    </row>
    <row r="268" spans="1:4" x14ac:dyDescent="0.25">
      <c r="A268" s="151">
        <v>201505</v>
      </c>
      <c r="B268" s="152" t="s">
        <v>15</v>
      </c>
      <c r="C268" s="151">
        <v>0</v>
      </c>
      <c r="D268" s="138">
        <v>-119796.68</v>
      </c>
    </row>
    <row r="269" spans="1:4" x14ac:dyDescent="0.25">
      <c r="A269" s="151">
        <v>201505</v>
      </c>
      <c r="B269" s="152" t="s">
        <v>16</v>
      </c>
      <c r="C269" s="151">
        <v>0</v>
      </c>
      <c r="D269" s="138">
        <v>-182205.79</v>
      </c>
    </row>
    <row r="270" spans="1:4" x14ac:dyDescent="0.25">
      <c r="A270" s="151">
        <v>201505</v>
      </c>
      <c r="B270" s="152" t="s">
        <v>17</v>
      </c>
      <c r="C270" s="151">
        <v>0</v>
      </c>
      <c r="D270" s="138">
        <v>-83506.23</v>
      </c>
    </row>
    <row r="271" spans="1:4" x14ac:dyDescent="0.25">
      <c r="A271" s="153">
        <v>201506</v>
      </c>
      <c r="B271" s="154" t="s">
        <v>9</v>
      </c>
      <c r="C271" s="153">
        <v>0</v>
      </c>
      <c r="D271" s="137">
        <v>-3298523.78</v>
      </c>
    </row>
    <row r="272" spans="1:4" x14ac:dyDescent="0.25">
      <c r="A272" s="151">
        <v>201506</v>
      </c>
      <c r="B272" s="152" t="s">
        <v>10</v>
      </c>
      <c r="C272" s="151">
        <v>0</v>
      </c>
      <c r="D272" s="138">
        <v>-184241.72</v>
      </c>
    </row>
    <row r="273" spans="1:4" x14ac:dyDescent="0.25">
      <c r="A273" s="151">
        <v>201506</v>
      </c>
      <c r="B273" s="152" t="s">
        <v>11</v>
      </c>
      <c r="C273" s="151">
        <v>0</v>
      </c>
      <c r="D273" s="138">
        <v>-54391.77</v>
      </c>
    </row>
    <row r="274" spans="1:4" x14ac:dyDescent="0.25">
      <c r="A274" s="151">
        <v>201506</v>
      </c>
      <c r="B274" s="152" t="s">
        <v>12</v>
      </c>
      <c r="C274" s="151">
        <v>0</v>
      </c>
      <c r="D274" s="138">
        <v>-156909.87</v>
      </c>
    </row>
    <row r="275" spans="1:4" x14ac:dyDescent="0.25">
      <c r="A275" s="151">
        <v>201506</v>
      </c>
      <c r="B275" s="152" t="s">
        <v>13</v>
      </c>
      <c r="C275" s="151">
        <v>0</v>
      </c>
      <c r="D275" s="138">
        <v>-4705.42</v>
      </c>
    </row>
    <row r="276" spans="1:4" x14ac:dyDescent="0.25">
      <c r="A276" s="151">
        <v>201506</v>
      </c>
      <c r="B276" s="152" t="s">
        <v>14</v>
      </c>
      <c r="C276" s="151">
        <v>0</v>
      </c>
      <c r="D276" s="138">
        <v>-1008886.33</v>
      </c>
    </row>
    <row r="277" spans="1:4" x14ac:dyDescent="0.25">
      <c r="A277" s="151">
        <v>201506</v>
      </c>
      <c r="B277" s="152" t="s">
        <v>15</v>
      </c>
      <c r="C277" s="151">
        <v>0</v>
      </c>
      <c r="D277" s="138">
        <v>-125202.67</v>
      </c>
    </row>
    <row r="278" spans="1:4" x14ac:dyDescent="0.25">
      <c r="A278" s="151">
        <v>201506</v>
      </c>
      <c r="B278" s="152" t="s">
        <v>16</v>
      </c>
      <c r="C278" s="151">
        <v>0</v>
      </c>
      <c r="D278" s="138">
        <v>-190594.99</v>
      </c>
    </row>
    <row r="279" spans="1:4" x14ac:dyDescent="0.25">
      <c r="A279" s="151">
        <v>201506</v>
      </c>
      <c r="B279" s="152" t="s">
        <v>17</v>
      </c>
      <c r="C279" s="151">
        <v>0</v>
      </c>
      <c r="D279" s="138">
        <v>-86067.57</v>
      </c>
    </row>
    <row r="280" spans="1:4" x14ac:dyDescent="0.25">
      <c r="A280" s="153">
        <v>201507</v>
      </c>
      <c r="B280" s="154" t="s">
        <v>9</v>
      </c>
      <c r="C280" s="153">
        <v>0</v>
      </c>
      <c r="D280" s="137">
        <v>-4224922.91</v>
      </c>
    </row>
    <row r="281" spans="1:4" x14ac:dyDescent="0.25">
      <c r="A281" s="151">
        <v>201507</v>
      </c>
      <c r="B281" s="152" t="s">
        <v>10</v>
      </c>
      <c r="C281" s="151">
        <v>0</v>
      </c>
      <c r="D281" s="138">
        <v>-213075.59</v>
      </c>
    </row>
    <row r="282" spans="1:4" x14ac:dyDescent="0.25">
      <c r="A282" s="151">
        <v>201507</v>
      </c>
      <c r="B282" s="152" t="s">
        <v>11</v>
      </c>
      <c r="C282" s="151">
        <v>0</v>
      </c>
      <c r="D282" s="138">
        <v>-61918.239999999998</v>
      </c>
    </row>
    <row r="283" spans="1:4" x14ac:dyDescent="0.25">
      <c r="A283" s="151">
        <v>201507</v>
      </c>
      <c r="B283" s="152" t="s">
        <v>12</v>
      </c>
      <c r="C283" s="151">
        <v>0</v>
      </c>
      <c r="D283" s="138">
        <v>-178604.39</v>
      </c>
    </row>
    <row r="284" spans="1:4" x14ac:dyDescent="0.25">
      <c r="A284" s="151">
        <v>201507</v>
      </c>
      <c r="B284" s="152" t="s">
        <v>13</v>
      </c>
      <c r="C284" s="151">
        <v>0</v>
      </c>
      <c r="D284" s="138">
        <v>-5391.2</v>
      </c>
    </row>
    <row r="285" spans="1:4" x14ac:dyDescent="0.25">
      <c r="A285" s="151">
        <v>201507</v>
      </c>
      <c r="B285" s="152" t="s">
        <v>14</v>
      </c>
      <c r="C285" s="151">
        <v>0</v>
      </c>
      <c r="D285" s="138">
        <v>-1098405.8500000001</v>
      </c>
    </row>
    <row r="286" spans="1:4" x14ac:dyDescent="0.25">
      <c r="A286" s="151">
        <v>201507</v>
      </c>
      <c r="B286" s="152" t="s">
        <v>15</v>
      </c>
      <c r="C286" s="151">
        <v>0</v>
      </c>
      <c r="D286" s="138">
        <v>-137906.69</v>
      </c>
    </row>
    <row r="287" spans="1:4" x14ac:dyDescent="0.25">
      <c r="A287" s="151">
        <v>201507</v>
      </c>
      <c r="B287" s="152" t="s">
        <v>16</v>
      </c>
      <c r="C287" s="151">
        <v>0</v>
      </c>
      <c r="D287" s="138">
        <v>-227895.88</v>
      </c>
    </row>
    <row r="288" spans="1:4" x14ac:dyDescent="0.25">
      <c r="A288" s="151">
        <v>201507</v>
      </c>
      <c r="B288" s="152" t="s">
        <v>17</v>
      </c>
      <c r="C288" s="151">
        <v>0</v>
      </c>
      <c r="D288" s="138">
        <v>-100057.62</v>
      </c>
    </row>
    <row r="289" spans="1:4" x14ac:dyDescent="0.25">
      <c r="A289" s="153">
        <v>201508</v>
      </c>
      <c r="B289" s="154" t="s">
        <v>9</v>
      </c>
      <c r="C289" s="153">
        <v>0</v>
      </c>
      <c r="D289" s="137">
        <v>-4558951.4800000004</v>
      </c>
    </row>
    <row r="290" spans="1:4" x14ac:dyDescent="0.25">
      <c r="A290" s="151">
        <v>201508</v>
      </c>
      <c r="B290" s="152" t="s">
        <v>10</v>
      </c>
      <c r="C290" s="151">
        <v>0</v>
      </c>
      <c r="D290" s="138">
        <v>-207214.31</v>
      </c>
    </row>
    <row r="291" spans="1:4" x14ac:dyDescent="0.25">
      <c r="A291" s="151">
        <v>201508</v>
      </c>
      <c r="B291" s="152" t="s">
        <v>11</v>
      </c>
      <c r="C291" s="151">
        <v>0</v>
      </c>
      <c r="D291" s="138">
        <v>-47657.760000000002</v>
      </c>
    </row>
    <row r="292" spans="1:4" x14ac:dyDescent="0.25">
      <c r="A292" s="151">
        <v>201508</v>
      </c>
      <c r="B292" s="152" t="s">
        <v>12</v>
      </c>
      <c r="C292" s="151">
        <v>0</v>
      </c>
      <c r="D292" s="138">
        <v>-186068.5</v>
      </c>
    </row>
    <row r="293" spans="1:4" x14ac:dyDescent="0.25">
      <c r="A293" s="151">
        <v>201508</v>
      </c>
      <c r="B293" s="152" t="s">
        <v>13</v>
      </c>
      <c r="C293" s="151">
        <v>0</v>
      </c>
      <c r="D293" s="138">
        <v>-5602.38</v>
      </c>
    </row>
    <row r="294" spans="1:4" x14ac:dyDescent="0.25">
      <c r="A294" s="151">
        <v>201508</v>
      </c>
      <c r="B294" s="152" t="s">
        <v>14</v>
      </c>
      <c r="C294" s="151">
        <v>0</v>
      </c>
      <c r="D294" s="138">
        <v>-1127747.6100000001</v>
      </c>
    </row>
    <row r="295" spans="1:4" x14ac:dyDescent="0.25">
      <c r="A295" s="151">
        <v>201508</v>
      </c>
      <c r="B295" s="152" t="s">
        <v>15</v>
      </c>
      <c r="C295" s="151">
        <v>0</v>
      </c>
      <c r="D295" s="138">
        <v>-136800.42000000001</v>
      </c>
    </row>
    <row r="296" spans="1:4" x14ac:dyDescent="0.25">
      <c r="A296" s="151">
        <v>201508</v>
      </c>
      <c r="B296" s="152" t="s">
        <v>16</v>
      </c>
      <c r="C296" s="151">
        <v>0</v>
      </c>
      <c r="D296" s="138">
        <v>-208319.05</v>
      </c>
    </row>
    <row r="297" spans="1:4" x14ac:dyDescent="0.25">
      <c r="A297" s="151">
        <v>201508</v>
      </c>
      <c r="B297" s="152" t="s">
        <v>17</v>
      </c>
      <c r="C297" s="151">
        <v>0</v>
      </c>
      <c r="D297" s="138">
        <v>-89221.57</v>
      </c>
    </row>
    <row r="298" spans="1:4" x14ac:dyDescent="0.25">
      <c r="A298" s="153">
        <v>201509</v>
      </c>
      <c r="B298" s="154" t="s">
        <v>9</v>
      </c>
      <c r="C298" s="153">
        <v>0</v>
      </c>
      <c r="D298" s="137">
        <v>-3862995.08</v>
      </c>
    </row>
    <row r="299" spans="1:4" x14ac:dyDescent="0.25">
      <c r="A299" s="151">
        <v>201509</v>
      </c>
      <c r="B299" s="152" t="s">
        <v>10</v>
      </c>
      <c r="C299" s="151">
        <v>0</v>
      </c>
      <c r="D299" s="138">
        <v>-209395.76</v>
      </c>
    </row>
    <row r="300" spans="1:4" x14ac:dyDescent="0.25">
      <c r="A300" s="151">
        <v>201509</v>
      </c>
      <c r="B300" s="152" t="s">
        <v>11</v>
      </c>
      <c r="C300" s="151">
        <v>0</v>
      </c>
      <c r="D300" s="138">
        <v>-55402.75</v>
      </c>
    </row>
    <row r="301" spans="1:4" x14ac:dyDescent="0.25">
      <c r="A301" s="151">
        <v>201509</v>
      </c>
      <c r="B301" s="152" t="s">
        <v>12</v>
      </c>
      <c r="C301" s="151">
        <v>0</v>
      </c>
      <c r="D301" s="138">
        <v>-174173.32</v>
      </c>
    </row>
    <row r="302" spans="1:4" x14ac:dyDescent="0.25">
      <c r="A302" s="151">
        <v>201509</v>
      </c>
      <c r="B302" s="152" t="s">
        <v>13</v>
      </c>
      <c r="C302" s="151">
        <v>0</v>
      </c>
      <c r="D302" s="138">
        <v>-5242.88</v>
      </c>
    </row>
    <row r="303" spans="1:4" x14ac:dyDescent="0.25">
      <c r="A303" s="151">
        <v>201509</v>
      </c>
      <c r="B303" s="152" t="s">
        <v>14</v>
      </c>
      <c r="C303" s="151">
        <v>0</v>
      </c>
      <c r="D303" s="138">
        <v>-1095168.55</v>
      </c>
    </row>
    <row r="304" spans="1:4" x14ac:dyDescent="0.25">
      <c r="A304" s="151">
        <v>201509</v>
      </c>
      <c r="B304" s="152" t="s">
        <v>15</v>
      </c>
      <c r="C304" s="151">
        <v>0</v>
      </c>
      <c r="D304" s="138">
        <v>-134227.49</v>
      </c>
    </row>
    <row r="305" spans="1:4" x14ac:dyDescent="0.25">
      <c r="A305" s="151">
        <v>201509</v>
      </c>
      <c r="B305" s="152" t="s">
        <v>16</v>
      </c>
      <c r="C305" s="151">
        <v>0</v>
      </c>
      <c r="D305" s="138">
        <v>-212639.48</v>
      </c>
    </row>
    <row r="306" spans="1:4" x14ac:dyDescent="0.25">
      <c r="A306" s="169">
        <v>201509</v>
      </c>
      <c r="B306" s="170" t="s">
        <v>17</v>
      </c>
      <c r="C306" s="169">
        <v>0</v>
      </c>
      <c r="D306" s="161">
        <v>-95157.88</v>
      </c>
    </row>
    <row r="307" spans="1:4" x14ac:dyDescent="0.25">
      <c r="A307" s="171">
        <v>201510</v>
      </c>
      <c r="B307" s="172" t="s">
        <v>9</v>
      </c>
      <c r="C307" s="171">
        <v>0</v>
      </c>
      <c r="D307" s="158">
        <v>-2807380.93</v>
      </c>
    </row>
    <row r="308" spans="1:4" x14ac:dyDescent="0.25">
      <c r="A308" s="171">
        <v>201510</v>
      </c>
      <c r="B308" s="172" t="s">
        <v>10</v>
      </c>
      <c r="C308" s="171">
        <v>0</v>
      </c>
      <c r="D308" s="158">
        <v>-188823.49</v>
      </c>
    </row>
    <row r="309" spans="1:4" x14ac:dyDescent="0.25">
      <c r="A309" s="171">
        <v>201510</v>
      </c>
      <c r="B309" s="172" t="s">
        <v>11</v>
      </c>
      <c r="C309" s="171">
        <v>0</v>
      </c>
      <c r="D309" s="158">
        <v>-53668.11</v>
      </c>
    </row>
    <row r="310" spans="1:4" x14ac:dyDescent="0.25">
      <c r="A310" s="171">
        <v>201510</v>
      </c>
      <c r="B310" s="172" t="s">
        <v>12</v>
      </c>
      <c r="C310" s="171">
        <v>0</v>
      </c>
      <c r="D310" s="158">
        <v>-149007.6</v>
      </c>
    </row>
    <row r="311" spans="1:4" x14ac:dyDescent="0.25">
      <c r="A311" s="171">
        <v>201510</v>
      </c>
      <c r="B311" s="172" t="s">
        <v>13</v>
      </c>
      <c r="C311" s="171">
        <v>0</v>
      </c>
      <c r="D311" s="158">
        <v>-5237.12</v>
      </c>
    </row>
    <row r="312" spans="1:4" x14ac:dyDescent="0.25">
      <c r="A312" s="171">
        <v>201510</v>
      </c>
      <c r="B312" s="172" t="s">
        <v>14</v>
      </c>
      <c r="C312" s="171">
        <v>0</v>
      </c>
      <c r="D312" s="158">
        <v>-982283.37</v>
      </c>
    </row>
    <row r="313" spans="1:4" x14ac:dyDescent="0.25">
      <c r="A313" s="171">
        <v>201510</v>
      </c>
      <c r="B313" s="172" t="s">
        <v>15</v>
      </c>
      <c r="C313" s="171">
        <v>0</v>
      </c>
      <c r="D313" s="158">
        <v>-125168.84</v>
      </c>
    </row>
    <row r="314" spans="1:4" x14ac:dyDescent="0.25">
      <c r="A314" s="171">
        <v>201510</v>
      </c>
      <c r="B314" s="172" t="s">
        <v>16</v>
      </c>
      <c r="C314" s="171">
        <v>0</v>
      </c>
      <c r="D314" s="158">
        <v>-197278.65</v>
      </c>
    </row>
    <row r="315" spans="1:4" x14ac:dyDescent="0.25">
      <c r="A315" s="184">
        <v>201510</v>
      </c>
      <c r="B315" s="185" t="s">
        <v>17</v>
      </c>
      <c r="C315" s="184">
        <v>0</v>
      </c>
      <c r="D315" s="180">
        <v>-89363.45</v>
      </c>
    </row>
    <row r="316" spans="1:4" x14ac:dyDescent="0.25">
      <c r="A316" s="186">
        <v>201511</v>
      </c>
      <c r="B316" s="187" t="s">
        <v>9</v>
      </c>
      <c r="C316" s="186">
        <v>0</v>
      </c>
      <c r="D316" s="177">
        <v>-2493483.5299999998</v>
      </c>
    </row>
    <row r="317" spans="1:4" x14ac:dyDescent="0.25">
      <c r="A317" s="186">
        <v>201511</v>
      </c>
      <c r="B317" s="187" t="s">
        <v>10</v>
      </c>
      <c r="C317" s="186">
        <v>0</v>
      </c>
      <c r="D317" s="177">
        <v>-171975.83</v>
      </c>
    </row>
    <row r="318" spans="1:4" x14ac:dyDescent="0.25">
      <c r="A318" s="186">
        <v>201511</v>
      </c>
      <c r="B318" s="187" t="s">
        <v>11</v>
      </c>
      <c r="C318" s="186">
        <v>0</v>
      </c>
      <c r="D318" s="177">
        <v>-51848.29</v>
      </c>
    </row>
    <row r="319" spans="1:4" x14ac:dyDescent="0.25">
      <c r="A319" s="186">
        <v>201511</v>
      </c>
      <c r="B319" s="187" t="s">
        <v>12</v>
      </c>
      <c r="C319" s="186">
        <v>0</v>
      </c>
      <c r="D319" s="177">
        <v>-134200.49</v>
      </c>
    </row>
    <row r="320" spans="1:4" x14ac:dyDescent="0.25">
      <c r="A320" s="186">
        <v>201511</v>
      </c>
      <c r="B320" s="187" t="s">
        <v>13</v>
      </c>
      <c r="C320" s="186">
        <v>0</v>
      </c>
      <c r="D320" s="177">
        <v>-5157.26</v>
      </c>
    </row>
    <row r="321" spans="1:4" x14ac:dyDescent="0.25">
      <c r="A321" s="186">
        <v>201511</v>
      </c>
      <c r="B321" s="187" t="s">
        <v>14</v>
      </c>
      <c r="C321" s="186">
        <v>0</v>
      </c>
      <c r="D321" s="177">
        <v>-891464.9</v>
      </c>
    </row>
    <row r="322" spans="1:4" x14ac:dyDescent="0.25">
      <c r="A322" s="186">
        <v>201511</v>
      </c>
      <c r="B322" s="187" t="s">
        <v>15</v>
      </c>
      <c r="C322" s="186">
        <v>0</v>
      </c>
      <c r="D322" s="177">
        <v>-120009.78</v>
      </c>
    </row>
    <row r="323" spans="1:4" x14ac:dyDescent="0.25">
      <c r="A323" s="186">
        <v>201511</v>
      </c>
      <c r="B323" s="187" t="s">
        <v>16</v>
      </c>
      <c r="C323" s="186">
        <v>0</v>
      </c>
      <c r="D323" s="177">
        <v>-175435.34</v>
      </c>
    </row>
    <row r="324" spans="1:4" x14ac:dyDescent="0.25">
      <c r="A324" s="188">
        <v>201511</v>
      </c>
      <c r="B324" s="189" t="s">
        <v>17</v>
      </c>
      <c r="C324" s="188">
        <v>0</v>
      </c>
      <c r="D324" s="183">
        <v>-84717.45</v>
      </c>
    </row>
    <row r="325" spans="1:4" x14ac:dyDescent="0.25">
      <c r="A325" s="186">
        <v>201512</v>
      </c>
      <c r="B325" s="187" t="s">
        <v>9</v>
      </c>
      <c r="C325" s="186">
        <v>0</v>
      </c>
      <c r="D325" s="177">
        <v>-3481230.6</v>
      </c>
    </row>
    <row r="326" spans="1:4" x14ac:dyDescent="0.25">
      <c r="A326" s="186">
        <v>201512</v>
      </c>
      <c r="B326" s="187" t="s">
        <v>10</v>
      </c>
      <c r="C326" s="186">
        <v>0</v>
      </c>
      <c r="D326" s="177">
        <v>-166545.37</v>
      </c>
    </row>
    <row r="327" spans="1:4" x14ac:dyDescent="0.25">
      <c r="A327" s="186">
        <v>201512</v>
      </c>
      <c r="B327" s="187" t="s">
        <v>11</v>
      </c>
      <c r="C327" s="186">
        <v>0</v>
      </c>
      <c r="D327" s="177">
        <v>-49695.26</v>
      </c>
    </row>
    <row r="328" spans="1:4" x14ac:dyDescent="0.25">
      <c r="A328" s="186">
        <v>201512</v>
      </c>
      <c r="B328" s="187" t="s">
        <v>12</v>
      </c>
      <c r="C328" s="186">
        <v>0</v>
      </c>
      <c r="D328" s="177">
        <v>-152239.35</v>
      </c>
    </row>
    <row r="329" spans="1:4" x14ac:dyDescent="0.25">
      <c r="A329" s="186">
        <v>201512</v>
      </c>
      <c r="B329" s="187" t="s">
        <v>13</v>
      </c>
      <c r="C329" s="186">
        <v>0</v>
      </c>
      <c r="D329" s="177">
        <v>-5090.6400000000003</v>
      </c>
    </row>
    <row r="330" spans="1:4" x14ac:dyDescent="0.25">
      <c r="A330" s="186">
        <v>201512</v>
      </c>
      <c r="B330" s="187" t="s">
        <v>14</v>
      </c>
      <c r="C330" s="186">
        <v>0</v>
      </c>
      <c r="D330" s="177">
        <v>-940376.66</v>
      </c>
    </row>
    <row r="331" spans="1:4" x14ac:dyDescent="0.25">
      <c r="A331" s="186">
        <v>201512</v>
      </c>
      <c r="B331" s="187" t="s">
        <v>15</v>
      </c>
      <c r="C331" s="186">
        <v>0</v>
      </c>
      <c r="D331" s="177">
        <v>-118572.28</v>
      </c>
    </row>
    <row r="332" spans="1:4" x14ac:dyDescent="0.25">
      <c r="A332" s="186">
        <v>201512</v>
      </c>
      <c r="B332" s="187" t="s">
        <v>16</v>
      </c>
      <c r="C332" s="186">
        <v>0</v>
      </c>
      <c r="D332" s="177">
        <v>-185260</v>
      </c>
    </row>
    <row r="333" spans="1:4" x14ac:dyDescent="0.25">
      <c r="A333" s="188">
        <v>201512</v>
      </c>
      <c r="B333" s="189" t="s">
        <v>17</v>
      </c>
      <c r="C333" s="188">
        <v>0</v>
      </c>
      <c r="D333" s="183">
        <v>-84960.46</v>
      </c>
    </row>
    <row r="334" spans="1:4" x14ac:dyDescent="0.25">
      <c r="A334" s="186">
        <v>201601</v>
      </c>
      <c r="B334" s="187" t="s">
        <v>9</v>
      </c>
      <c r="C334" s="186">
        <v>0</v>
      </c>
      <c r="D334" s="177">
        <v>-4101526.4</v>
      </c>
    </row>
    <row r="335" spans="1:4" x14ac:dyDescent="0.25">
      <c r="A335" s="186">
        <v>201601</v>
      </c>
      <c r="B335" s="187" t="s">
        <v>10</v>
      </c>
      <c r="C335" s="186">
        <v>0</v>
      </c>
      <c r="D335" s="177">
        <v>-173384.57</v>
      </c>
    </row>
    <row r="336" spans="1:4" x14ac:dyDescent="0.25">
      <c r="A336" s="186">
        <v>201601</v>
      </c>
      <c r="B336" s="187" t="s">
        <v>11</v>
      </c>
      <c r="C336" s="186">
        <v>0</v>
      </c>
      <c r="D336" s="177">
        <v>-49551.62</v>
      </c>
    </row>
    <row r="337" spans="1:4" x14ac:dyDescent="0.25">
      <c r="A337" s="186">
        <v>201601</v>
      </c>
      <c r="B337" s="187" t="s">
        <v>12</v>
      </c>
      <c r="C337" s="186">
        <v>0</v>
      </c>
      <c r="D337" s="177">
        <v>-182986.38</v>
      </c>
    </row>
    <row r="338" spans="1:4" x14ac:dyDescent="0.25">
      <c r="A338" s="186">
        <v>201601</v>
      </c>
      <c r="B338" s="187" t="s">
        <v>13</v>
      </c>
      <c r="C338" s="186">
        <v>0</v>
      </c>
      <c r="D338" s="177">
        <v>-5901.2</v>
      </c>
    </row>
    <row r="339" spans="1:4" x14ac:dyDescent="0.25">
      <c r="A339" s="186">
        <v>201601</v>
      </c>
      <c r="B339" s="187" t="s">
        <v>14</v>
      </c>
      <c r="C339" s="186">
        <v>0</v>
      </c>
      <c r="D339" s="177">
        <v>-996880.22</v>
      </c>
    </row>
    <row r="340" spans="1:4" x14ac:dyDescent="0.25">
      <c r="A340" s="186">
        <v>201601</v>
      </c>
      <c r="B340" s="187" t="s">
        <v>15</v>
      </c>
      <c r="C340" s="186">
        <v>0</v>
      </c>
      <c r="D340" s="177">
        <v>-116346.63</v>
      </c>
    </row>
    <row r="341" spans="1:4" x14ac:dyDescent="0.25">
      <c r="A341" s="186">
        <v>201601</v>
      </c>
      <c r="B341" s="187" t="s">
        <v>16</v>
      </c>
      <c r="C341" s="186">
        <v>0</v>
      </c>
      <c r="D341" s="177">
        <v>-200181.88</v>
      </c>
    </row>
    <row r="342" spans="1:4" x14ac:dyDescent="0.25">
      <c r="A342" s="188">
        <v>201601</v>
      </c>
      <c r="B342" s="189" t="s">
        <v>17</v>
      </c>
      <c r="C342" s="188">
        <v>0</v>
      </c>
      <c r="D342" s="183">
        <v>-84756.15</v>
      </c>
    </row>
    <row r="343" spans="1:4" x14ac:dyDescent="0.25">
      <c r="A343" s="186">
        <v>201602</v>
      </c>
      <c r="B343" s="187" t="s">
        <v>9</v>
      </c>
      <c r="C343" s="186">
        <v>0</v>
      </c>
      <c r="D343" s="177">
        <v>297482.3</v>
      </c>
    </row>
    <row r="344" spans="1:4" x14ac:dyDescent="0.25">
      <c r="A344" s="186">
        <v>201602</v>
      </c>
      <c r="B344" s="187" t="s">
        <v>10</v>
      </c>
      <c r="C344" s="186">
        <v>0</v>
      </c>
      <c r="D344" s="177">
        <v>-159890.84</v>
      </c>
    </row>
    <row r="345" spans="1:4" x14ac:dyDescent="0.25">
      <c r="A345" s="186">
        <v>201602</v>
      </c>
      <c r="B345" s="187" t="s">
        <v>11</v>
      </c>
      <c r="C345" s="186">
        <v>0</v>
      </c>
      <c r="D345" s="177">
        <v>-51320.82</v>
      </c>
    </row>
    <row r="346" spans="1:4" x14ac:dyDescent="0.25">
      <c r="A346" s="186">
        <v>201602</v>
      </c>
      <c r="B346" s="187" t="s">
        <v>12</v>
      </c>
      <c r="C346" s="186">
        <v>0</v>
      </c>
      <c r="D346" s="177">
        <v>-217899.29</v>
      </c>
    </row>
    <row r="347" spans="1:4" x14ac:dyDescent="0.25">
      <c r="A347" s="186">
        <v>201602</v>
      </c>
      <c r="B347" s="187" t="s">
        <v>13</v>
      </c>
      <c r="C347" s="186">
        <v>0</v>
      </c>
      <c r="D347" s="177">
        <v>-7133.63</v>
      </c>
    </row>
    <row r="348" spans="1:4" x14ac:dyDescent="0.25">
      <c r="A348" s="186">
        <v>201602</v>
      </c>
      <c r="B348" s="187" t="s">
        <v>14</v>
      </c>
      <c r="C348" s="186">
        <v>0</v>
      </c>
      <c r="D348" s="177">
        <v>-630204.47</v>
      </c>
    </row>
    <row r="349" spans="1:4" x14ac:dyDescent="0.25">
      <c r="A349" s="186">
        <v>201602</v>
      </c>
      <c r="B349" s="187" t="s">
        <v>15</v>
      </c>
      <c r="C349" s="186">
        <v>0</v>
      </c>
      <c r="D349" s="177">
        <v>-79388.88</v>
      </c>
    </row>
    <row r="350" spans="1:4" x14ac:dyDescent="0.25">
      <c r="A350" s="186">
        <v>201602</v>
      </c>
      <c r="B350" s="187" t="s">
        <v>16</v>
      </c>
      <c r="C350" s="186">
        <v>0</v>
      </c>
      <c r="D350" s="177">
        <v>-286452.31</v>
      </c>
    </row>
    <row r="351" spans="1:4" x14ac:dyDescent="0.25">
      <c r="A351" s="188">
        <v>201602</v>
      </c>
      <c r="B351" s="189" t="s">
        <v>17</v>
      </c>
      <c r="C351" s="188">
        <v>0</v>
      </c>
      <c r="D351" s="183">
        <v>-131580.13</v>
      </c>
    </row>
    <row r="352" spans="1:4" x14ac:dyDescent="0.25">
      <c r="A352" s="186">
        <v>201603</v>
      </c>
      <c r="B352" s="187" t="s">
        <v>9</v>
      </c>
      <c r="C352" s="186">
        <v>0</v>
      </c>
      <c r="D352" s="177">
        <v>234756.87</v>
      </c>
    </row>
    <row r="353" spans="1:4" x14ac:dyDescent="0.25">
      <c r="A353" s="186">
        <v>201603</v>
      </c>
      <c r="B353" s="187" t="s">
        <v>10</v>
      </c>
      <c r="C353" s="186">
        <v>0</v>
      </c>
      <c r="D353" s="177">
        <v>-150728.78</v>
      </c>
    </row>
    <row r="354" spans="1:4" x14ac:dyDescent="0.25">
      <c r="A354" s="186">
        <v>201603</v>
      </c>
      <c r="B354" s="187" t="s">
        <v>11</v>
      </c>
      <c r="C354" s="186">
        <v>0</v>
      </c>
      <c r="D354" s="177">
        <v>-40690.92</v>
      </c>
    </row>
    <row r="355" spans="1:4" x14ac:dyDescent="0.25">
      <c r="A355" s="186">
        <v>201603</v>
      </c>
      <c r="B355" s="187" t="s">
        <v>12</v>
      </c>
      <c r="C355" s="186">
        <v>0</v>
      </c>
      <c r="D355" s="177">
        <v>-190687.9</v>
      </c>
    </row>
    <row r="356" spans="1:4" x14ac:dyDescent="0.25">
      <c r="A356" s="186">
        <v>201603</v>
      </c>
      <c r="B356" s="187" t="s">
        <v>13</v>
      </c>
      <c r="C356" s="186">
        <v>0</v>
      </c>
      <c r="D356" s="177">
        <v>-6317.7</v>
      </c>
    </row>
    <row r="357" spans="1:4" x14ac:dyDescent="0.25">
      <c r="A357" s="186">
        <v>201603</v>
      </c>
      <c r="B357" s="187" t="s">
        <v>14</v>
      </c>
      <c r="C357" s="186">
        <v>0</v>
      </c>
      <c r="D357" s="177">
        <v>-588881.92000000004</v>
      </c>
    </row>
    <row r="358" spans="1:4" x14ac:dyDescent="0.25">
      <c r="A358" s="186">
        <v>201603</v>
      </c>
      <c r="B358" s="187" t="s">
        <v>15</v>
      </c>
      <c r="C358" s="186">
        <v>0</v>
      </c>
      <c r="D358" s="177">
        <v>-74176.990000000005</v>
      </c>
    </row>
    <row r="359" spans="1:4" x14ac:dyDescent="0.25">
      <c r="A359" s="186">
        <v>201603</v>
      </c>
      <c r="B359" s="187" t="s">
        <v>16</v>
      </c>
      <c r="C359" s="186">
        <v>0</v>
      </c>
      <c r="D359" s="177">
        <v>-274009.15000000002</v>
      </c>
    </row>
    <row r="360" spans="1:4" x14ac:dyDescent="0.25">
      <c r="A360" s="188">
        <v>201603</v>
      </c>
      <c r="B360" s="189" t="s">
        <v>17</v>
      </c>
      <c r="C360" s="188">
        <v>0</v>
      </c>
      <c r="D360" s="183">
        <v>-121155.34</v>
      </c>
    </row>
    <row r="361" spans="1:4" x14ac:dyDescent="0.25">
      <c r="A361" s="186">
        <v>201604</v>
      </c>
      <c r="B361" s="187" t="s">
        <v>9</v>
      </c>
      <c r="C361" s="186">
        <v>0</v>
      </c>
      <c r="D361" s="177">
        <v>189955.4</v>
      </c>
    </row>
    <row r="362" spans="1:4" x14ac:dyDescent="0.25">
      <c r="A362" s="186">
        <v>201604</v>
      </c>
      <c r="B362" s="187" t="s">
        <v>10</v>
      </c>
      <c r="C362" s="186">
        <v>0</v>
      </c>
      <c r="D362" s="177">
        <v>-152721.18</v>
      </c>
    </row>
    <row r="363" spans="1:4" x14ac:dyDescent="0.25">
      <c r="A363" s="186">
        <v>201604</v>
      </c>
      <c r="B363" s="187" t="s">
        <v>11</v>
      </c>
      <c r="C363" s="186">
        <v>0</v>
      </c>
      <c r="D363" s="177">
        <v>-47936.37</v>
      </c>
    </row>
    <row r="364" spans="1:4" x14ac:dyDescent="0.25">
      <c r="A364" s="186">
        <v>201604</v>
      </c>
      <c r="B364" s="187" t="s">
        <v>12</v>
      </c>
      <c r="C364" s="186">
        <v>0</v>
      </c>
      <c r="D364" s="177">
        <v>-173423.46</v>
      </c>
    </row>
    <row r="365" spans="1:4" x14ac:dyDescent="0.25">
      <c r="A365" s="186">
        <v>201604</v>
      </c>
      <c r="B365" s="187" t="s">
        <v>13</v>
      </c>
      <c r="C365" s="186">
        <v>0</v>
      </c>
      <c r="D365" s="177">
        <v>-5561.19</v>
      </c>
    </row>
    <row r="366" spans="1:4" x14ac:dyDescent="0.25">
      <c r="A366" s="186">
        <v>201604</v>
      </c>
      <c r="B366" s="187" t="s">
        <v>14</v>
      </c>
      <c r="C366" s="186">
        <v>0</v>
      </c>
      <c r="D366" s="177">
        <v>-574905.19999999995</v>
      </c>
    </row>
    <row r="367" spans="1:4" x14ac:dyDescent="0.25">
      <c r="A367" s="186">
        <v>201604</v>
      </c>
      <c r="B367" s="187" t="s">
        <v>15</v>
      </c>
      <c r="C367" s="186">
        <v>0</v>
      </c>
      <c r="D367" s="177">
        <v>-75894.350000000006</v>
      </c>
    </row>
    <row r="368" spans="1:4" x14ac:dyDescent="0.25">
      <c r="A368" s="186">
        <v>201604</v>
      </c>
      <c r="B368" s="187" t="s">
        <v>16</v>
      </c>
      <c r="C368" s="186">
        <v>0</v>
      </c>
      <c r="D368" s="177">
        <v>-290318</v>
      </c>
    </row>
    <row r="369" spans="1:4" x14ac:dyDescent="0.25">
      <c r="A369" s="188">
        <v>201604</v>
      </c>
      <c r="B369" s="189" t="s">
        <v>17</v>
      </c>
      <c r="C369" s="188">
        <v>0</v>
      </c>
      <c r="D369" s="183">
        <v>-130530.64</v>
      </c>
    </row>
    <row r="370" spans="1:4" x14ac:dyDescent="0.25">
      <c r="A370" s="186">
        <v>201605</v>
      </c>
      <c r="B370" s="187" t="s">
        <v>9</v>
      </c>
      <c r="C370" s="186">
        <v>0</v>
      </c>
      <c r="D370" s="177">
        <v>166181.45000000001</v>
      </c>
    </row>
    <row r="371" spans="1:4" x14ac:dyDescent="0.25">
      <c r="A371" s="186">
        <v>201605</v>
      </c>
      <c r="B371" s="187" t="s">
        <v>10</v>
      </c>
      <c r="C371" s="186">
        <v>0</v>
      </c>
      <c r="D371" s="177">
        <v>-154185.48000000001</v>
      </c>
    </row>
    <row r="372" spans="1:4" x14ac:dyDescent="0.25">
      <c r="A372" s="186">
        <v>201605</v>
      </c>
      <c r="B372" s="187" t="s">
        <v>11</v>
      </c>
      <c r="C372" s="186">
        <v>0</v>
      </c>
      <c r="D372" s="177">
        <v>-47230.35</v>
      </c>
    </row>
    <row r="373" spans="1:4" x14ac:dyDescent="0.25">
      <c r="A373" s="186">
        <v>201605</v>
      </c>
      <c r="B373" s="187" t="s">
        <v>12</v>
      </c>
      <c r="C373" s="186">
        <v>0</v>
      </c>
      <c r="D373" s="177">
        <v>-166383.22</v>
      </c>
    </row>
    <row r="374" spans="1:4" x14ac:dyDescent="0.25">
      <c r="A374" s="186">
        <v>201605</v>
      </c>
      <c r="B374" s="187" t="s">
        <v>13</v>
      </c>
      <c r="C374" s="186">
        <v>0</v>
      </c>
      <c r="D374" s="177">
        <v>-5116.54</v>
      </c>
    </row>
    <row r="375" spans="1:4" x14ac:dyDescent="0.25">
      <c r="A375" s="186">
        <v>201605</v>
      </c>
      <c r="B375" s="187" t="s">
        <v>14</v>
      </c>
      <c r="C375" s="186">
        <v>0</v>
      </c>
      <c r="D375" s="177">
        <v>-574390.25</v>
      </c>
    </row>
    <row r="376" spans="1:4" x14ac:dyDescent="0.25">
      <c r="A376" s="186">
        <v>201605</v>
      </c>
      <c r="B376" s="187" t="s">
        <v>15</v>
      </c>
      <c r="C376" s="186">
        <v>0</v>
      </c>
      <c r="D376" s="177">
        <v>-75053.210000000006</v>
      </c>
    </row>
    <row r="377" spans="1:4" x14ac:dyDescent="0.25">
      <c r="A377" s="186">
        <v>201605</v>
      </c>
      <c r="B377" s="187" t="s">
        <v>16</v>
      </c>
      <c r="C377" s="186">
        <v>0</v>
      </c>
      <c r="D377" s="177">
        <v>-304338.38</v>
      </c>
    </row>
    <row r="378" spans="1:4" x14ac:dyDescent="0.25">
      <c r="A378" s="188">
        <v>201605</v>
      </c>
      <c r="B378" s="189" t="s">
        <v>17</v>
      </c>
      <c r="C378" s="188">
        <v>0</v>
      </c>
      <c r="D378" s="183">
        <v>-132936.4</v>
      </c>
    </row>
    <row r="379" spans="1:4" x14ac:dyDescent="0.25">
      <c r="A379" s="186">
        <v>201606</v>
      </c>
      <c r="B379" s="187" t="s">
        <v>9</v>
      </c>
      <c r="C379" s="186">
        <v>0</v>
      </c>
      <c r="D379" s="177">
        <v>248807.76</v>
      </c>
    </row>
    <row r="380" spans="1:4" x14ac:dyDescent="0.25">
      <c r="A380" s="186">
        <v>201606</v>
      </c>
      <c r="B380" s="187" t="s">
        <v>10</v>
      </c>
      <c r="C380" s="186">
        <v>0</v>
      </c>
      <c r="D380" s="177">
        <v>-172221.2</v>
      </c>
    </row>
    <row r="381" spans="1:4" x14ac:dyDescent="0.25">
      <c r="A381" s="186">
        <v>201606</v>
      </c>
      <c r="B381" s="187" t="s">
        <v>11</v>
      </c>
      <c r="C381" s="186">
        <v>0</v>
      </c>
      <c r="D381" s="177">
        <v>-55364.66</v>
      </c>
    </row>
    <row r="382" spans="1:4" x14ac:dyDescent="0.25">
      <c r="A382" s="186">
        <v>201606</v>
      </c>
      <c r="B382" s="187" t="s">
        <v>12</v>
      </c>
      <c r="C382" s="186">
        <v>0</v>
      </c>
      <c r="D382" s="177">
        <v>-203623.95</v>
      </c>
    </row>
    <row r="383" spans="1:4" x14ac:dyDescent="0.25">
      <c r="A383" s="186">
        <v>201606</v>
      </c>
      <c r="B383" s="187" t="s">
        <v>13</v>
      </c>
      <c r="C383" s="186">
        <v>0</v>
      </c>
      <c r="D383" s="177">
        <v>-5946.26</v>
      </c>
    </row>
    <row r="384" spans="1:4" x14ac:dyDescent="0.25">
      <c r="A384" s="186">
        <v>201606</v>
      </c>
      <c r="B384" s="187" t="s">
        <v>14</v>
      </c>
      <c r="C384" s="186">
        <v>0</v>
      </c>
      <c r="D384" s="177">
        <v>-656157.1</v>
      </c>
    </row>
    <row r="385" spans="1:4" x14ac:dyDescent="0.25">
      <c r="A385" s="186">
        <v>201606</v>
      </c>
      <c r="B385" s="187" t="s">
        <v>15</v>
      </c>
      <c r="C385" s="186">
        <v>0</v>
      </c>
      <c r="D385" s="177">
        <v>-79262.789999999994</v>
      </c>
    </row>
    <row r="386" spans="1:4" x14ac:dyDescent="0.25">
      <c r="A386" s="186">
        <v>201606</v>
      </c>
      <c r="B386" s="187" t="s">
        <v>16</v>
      </c>
      <c r="C386" s="186">
        <v>0</v>
      </c>
      <c r="D386" s="177">
        <v>-313630.73</v>
      </c>
    </row>
    <row r="387" spans="1:4" x14ac:dyDescent="0.25">
      <c r="A387" s="188">
        <v>201606</v>
      </c>
      <c r="B387" s="189" t="s">
        <v>17</v>
      </c>
      <c r="C387" s="188">
        <v>0</v>
      </c>
      <c r="D387" s="183">
        <v>-135285.78</v>
      </c>
    </row>
    <row r="388" spans="1:4" x14ac:dyDescent="0.25">
      <c r="A388" s="186">
        <v>201607</v>
      </c>
      <c r="B388" s="187" t="s">
        <v>9</v>
      </c>
      <c r="C388" s="186">
        <v>0</v>
      </c>
      <c r="D388" s="177">
        <v>334863.63</v>
      </c>
    </row>
    <row r="389" spans="1:4" x14ac:dyDescent="0.25">
      <c r="A389" s="186">
        <v>201607</v>
      </c>
      <c r="B389" s="187" t="s">
        <v>10</v>
      </c>
      <c r="C389" s="186">
        <v>0</v>
      </c>
      <c r="D389" s="177">
        <v>-185796.48000000001</v>
      </c>
    </row>
    <row r="390" spans="1:4" x14ac:dyDescent="0.25">
      <c r="A390" s="186">
        <v>201607</v>
      </c>
      <c r="B390" s="187" t="s">
        <v>11</v>
      </c>
      <c r="C390" s="186">
        <v>0</v>
      </c>
      <c r="D390" s="177">
        <v>-53057.35</v>
      </c>
    </row>
    <row r="391" spans="1:4" x14ac:dyDescent="0.25">
      <c r="A391" s="186">
        <v>201607</v>
      </c>
      <c r="B391" s="187" t="s">
        <v>12</v>
      </c>
      <c r="C391" s="186">
        <v>0</v>
      </c>
      <c r="D391" s="177">
        <v>-241334.04</v>
      </c>
    </row>
    <row r="392" spans="1:4" x14ac:dyDescent="0.25">
      <c r="A392" s="186">
        <v>201607</v>
      </c>
      <c r="B392" s="187" t="s">
        <v>13</v>
      </c>
      <c r="C392" s="186">
        <v>0</v>
      </c>
      <c r="D392" s="177">
        <v>-7286.75</v>
      </c>
    </row>
    <row r="393" spans="1:4" x14ac:dyDescent="0.25">
      <c r="A393" s="186">
        <v>201607</v>
      </c>
      <c r="B393" s="187" t="s">
        <v>14</v>
      </c>
      <c r="C393" s="186">
        <v>0</v>
      </c>
      <c r="D393" s="177">
        <v>-740874.53</v>
      </c>
    </row>
    <row r="394" spans="1:4" x14ac:dyDescent="0.25">
      <c r="A394" s="186">
        <v>201607</v>
      </c>
      <c r="B394" s="187" t="s">
        <v>15</v>
      </c>
      <c r="C394" s="186">
        <v>0</v>
      </c>
      <c r="D394" s="177">
        <v>-86555.24</v>
      </c>
    </row>
    <row r="395" spans="1:4" x14ac:dyDescent="0.25">
      <c r="A395" s="186">
        <v>201607</v>
      </c>
      <c r="B395" s="187" t="s">
        <v>16</v>
      </c>
      <c r="C395" s="186">
        <v>0</v>
      </c>
      <c r="D395" s="177">
        <v>-353762.74</v>
      </c>
    </row>
    <row r="396" spans="1:4" x14ac:dyDescent="0.25">
      <c r="A396" s="188">
        <v>201607</v>
      </c>
      <c r="B396" s="189" t="s">
        <v>17</v>
      </c>
      <c r="C396" s="188">
        <v>0</v>
      </c>
      <c r="D396" s="183">
        <v>-144799.47</v>
      </c>
    </row>
    <row r="397" spans="1:4" x14ac:dyDescent="0.25">
      <c r="A397" s="186">
        <v>201608</v>
      </c>
      <c r="B397" s="187" t="s">
        <v>9</v>
      </c>
      <c r="C397" s="186">
        <v>0</v>
      </c>
      <c r="D397" s="177">
        <v>335948.3</v>
      </c>
    </row>
    <row r="398" spans="1:4" x14ac:dyDescent="0.25">
      <c r="A398" s="186">
        <v>201608</v>
      </c>
      <c r="B398" s="187" t="s">
        <v>10</v>
      </c>
      <c r="C398" s="186">
        <v>0</v>
      </c>
      <c r="D398" s="177">
        <v>-195852.72</v>
      </c>
    </row>
    <row r="399" spans="1:4" x14ac:dyDescent="0.25">
      <c r="A399" s="186">
        <v>201608</v>
      </c>
      <c r="B399" s="187" t="s">
        <v>11</v>
      </c>
      <c r="C399" s="186">
        <v>0</v>
      </c>
      <c r="D399" s="177">
        <v>-45340.43</v>
      </c>
    </row>
    <row r="400" spans="1:4" x14ac:dyDescent="0.25">
      <c r="A400" s="186">
        <v>201608</v>
      </c>
      <c r="B400" s="187" t="s">
        <v>12</v>
      </c>
      <c r="C400" s="186">
        <v>0</v>
      </c>
      <c r="D400" s="177">
        <v>-241127.67</v>
      </c>
    </row>
    <row r="401" spans="1:4" x14ac:dyDescent="0.25">
      <c r="A401" s="186">
        <v>201608</v>
      </c>
      <c r="B401" s="187" t="s">
        <v>13</v>
      </c>
      <c r="C401" s="186">
        <v>0</v>
      </c>
      <c r="D401" s="177">
        <v>-7160.39</v>
      </c>
    </row>
    <row r="402" spans="1:4" x14ac:dyDescent="0.25">
      <c r="A402" s="186">
        <v>201608</v>
      </c>
      <c r="B402" s="187" t="s">
        <v>14</v>
      </c>
      <c r="C402" s="186">
        <v>0</v>
      </c>
      <c r="D402" s="177">
        <v>-743151.91</v>
      </c>
    </row>
    <row r="403" spans="1:4" x14ac:dyDescent="0.25">
      <c r="A403" s="186">
        <v>201608</v>
      </c>
      <c r="B403" s="187" t="s">
        <v>15</v>
      </c>
      <c r="C403" s="186">
        <v>0</v>
      </c>
      <c r="D403" s="177">
        <v>-86219.28</v>
      </c>
    </row>
    <row r="404" spans="1:4" x14ac:dyDescent="0.25">
      <c r="A404" s="186">
        <v>201608</v>
      </c>
      <c r="B404" s="187" t="s">
        <v>16</v>
      </c>
      <c r="C404" s="186">
        <v>0</v>
      </c>
      <c r="D404" s="177">
        <v>-343279.47</v>
      </c>
    </row>
    <row r="405" spans="1:4" x14ac:dyDescent="0.25">
      <c r="A405" s="188">
        <v>201608</v>
      </c>
      <c r="B405" s="189" t="s">
        <v>17</v>
      </c>
      <c r="C405" s="188">
        <v>0</v>
      </c>
      <c r="D405" s="183">
        <v>-142467.69</v>
      </c>
    </row>
    <row r="406" spans="1:4" x14ac:dyDescent="0.25">
      <c r="A406" s="186">
        <v>201609</v>
      </c>
      <c r="B406" s="187" t="s">
        <v>9</v>
      </c>
      <c r="C406" s="186">
        <v>0</v>
      </c>
      <c r="D406" s="177">
        <v>303928.25</v>
      </c>
    </row>
    <row r="407" spans="1:4" x14ac:dyDescent="0.25">
      <c r="A407" s="186">
        <v>201609</v>
      </c>
      <c r="B407" s="187" t="s">
        <v>10</v>
      </c>
      <c r="C407" s="186">
        <v>0</v>
      </c>
      <c r="D407" s="177">
        <v>-210814.85</v>
      </c>
    </row>
    <row r="408" spans="1:4" x14ac:dyDescent="0.25">
      <c r="A408" s="186">
        <v>201609</v>
      </c>
      <c r="B408" s="187" t="s">
        <v>11</v>
      </c>
      <c r="C408" s="186">
        <v>0</v>
      </c>
      <c r="D408" s="177">
        <v>-54181.43</v>
      </c>
    </row>
    <row r="409" spans="1:4" x14ac:dyDescent="0.25">
      <c r="A409" s="186">
        <v>201609</v>
      </c>
      <c r="B409" s="187" t="s">
        <v>12</v>
      </c>
      <c r="C409" s="186">
        <v>0</v>
      </c>
      <c r="D409" s="177">
        <v>-231779.61</v>
      </c>
    </row>
    <row r="410" spans="1:4" x14ac:dyDescent="0.25">
      <c r="A410" s="186">
        <v>201609</v>
      </c>
      <c r="B410" s="187" t="s">
        <v>13</v>
      </c>
      <c r="C410" s="186">
        <v>0</v>
      </c>
      <c r="D410" s="177">
        <v>-6974.68</v>
      </c>
    </row>
    <row r="411" spans="1:4" x14ac:dyDescent="0.25">
      <c r="A411" s="186">
        <v>201609</v>
      </c>
      <c r="B411" s="187" t="s">
        <v>14</v>
      </c>
      <c r="C411" s="186">
        <v>0</v>
      </c>
      <c r="D411" s="177">
        <v>-744375.79</v>
      </c>
    </row>
    <row r="412" spans="1:4" x14ac:dyDescent="0.25">
      <c r="A412" s="186">
        <v>201609</v>
      </c>
      <c r="B412" s="187" t="s">
        <v>15</v>
      </c>
      <c r="C412" s="186">
        <v>0</v>
      </c>
      <c r="D412" s="177">
        <v>-88251.61</v>
      </c>
    </row>
    <row r="413" spans="1:4" x14ac:dyDescent="0.25">
      <c r="A413" s="186">
        <v>201609</v>
      </c>
      <c r="B413" s="187" t="s">
        <v>16</v>
      </c>
      <c r="C413" s="186">
        <v>0</v>
      </c>
      <c r="D413" s="177">
        <v>-372101.43</v>
      </c>
    </row>
    <row r="414" spans="1:4" x14ac:dyDescent="0.25">
      <c r="A414" s="188">
        <v>201609</v>
      </c>
      <c r="B414" s="189" t="s">
        <v>17</v>
      </c>
      <c r="C414" s="188">
        <v>0</v>
      </c>
      <c r="D414" s="183">
        <v>-155137.14000000001</v>
      </c>
    </row>
    <row r="415" spans="1:4" x14ac:dyDescent="0.25">
      <c r="A415" s="4">
        <v>201610</v>
      </c>
      <c r="B415" s="3" t="s">
        <v>9</v>
      </c>
      <c r="C415" s="4">
        <v>0</v>
      </c>
      <c r="D415" s="33">
        <v>216650.56</v>
      </c>
    </row>
    <row r="416" spans="1:4" x14ac:dyDescent="0.25">
      <c r="A416" s="4">
        <v>201610</v>
      </c>
      <c r="B416" s="3" t="s">
        <v>10</v>
      </c>
      <c r="C416" s="4">
        <v>0</v>
      </c>
      <c r="D416" s="33">
        <v>-181838.81</v>
      </c>
    </row>
    <row r="417" spans="1:4" x14ac:dyDescent="0.25">
      <c r="A417" s="4">
        <v>201610</v>
      </c>
      <c r="B417" s="3" t="s">
        <v>11</v>
      </c>
      <c r="C417" s="4">
        <v>0</v>
      </c>
      <c r="D417" s="33">
        <v>-50686.41</v>
      </c>
    </row>
    <row r="418" spans="1:4" x14ac:dyDescent="0.25">
      <c r="A418" s="4">
        <v>201610</v>
      </c>
      <c r="B418" s="3" t="s">
        <v>12</v>
      </c>
      <c r="C418" s="4">
        <v>0</v>
      </c>
      <c r="D418" s="33">
        <v>-195802.47</v>
      </c>
    </row>
    <row r="419" spans="1:4" x14ac:dyDescent="0.25">
      <c r="A419" s="4">
        <v>201610</v>
      </c>
      <c r="B419" s="3" t="s">
        <v>13</v>
      </c>
      <c r="C419" s="4">
        <v>0</v>
      </c>
      <c r="D419" s="33">
        <v>-7279.65</v>
      </c>
    </row>
    <row r="420" spans="1:4" x14ac:dyDescent="0.25">
      <c r="A420" s="4">
        <v>201610</v>
      </c>
      <c r="B420" s="3" t="s">
        <v>14</v>
      </c>
      <c r="C420" s="4">
        <v>0</v>
      </c>
      <c r="D420" s="33">
        <v>-652723.88</v>
      </c>
    </row>
    <row r="421" spans="1:4" x14ac:dyDescent="0.25">
      <c r="A421" s="4">
        <v>201610</v>
      </c>
      <c r="B421" s="3" t="s">
        <v>15</v>
      </c>
      <c r="C421" s="4">
        <v>0</v>
      </c>
      <c r="D421" s="33">
        <v>-79975.31</v>
      </c>
    </row>
    <row r="422" spans="1:4" x14ac:dyDescent="0.25">
      <c r="A422" s="4">
        <v>201610</v>
      </c>
      <c r="B422" s="3" t="s">
        <v>16</v>
      </c>
      <c r="C422" s="4">
        <v>0</v>
      </c>
      <c r="D422" s="33">
        <v>-314131.90999999997</v>
      </c>
    </row>
    <row r="423" spans="1:4" x14ac:dyDescent="0.25">
      <c r="A423" s="4">
        <v>201610</v>
      </c>
      <c r="B423" s="3" t="s">
        <v>17</v>
      </c>
      <c r="C423" s="4">
        <v>0</v>
      </c>
      <c r="D423" s="33">
        <v>-133175.42000000001</v>
      </c>
    </row>
  </sheetData>
  <pageMargins left="0.25" right="0.25" top="0.75" bottom="0.75" header="0.3" footer="0.3"/>
  <pageSetup paperSize="17" scale="50" fitToWidth="2" fitToHeight="0" orientation="landscape" r:id="rId1"/>
  <headerFooter scaleWithDoc="0">
    <oddFooter>&amp;RSchedule WRD-6,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O15"/>
  <sheetViews>
    <sheetView tabSelected="1" workbookViewId="0">
      <pane xSplit="1" ySplit="2" topLeftCell="B3" activePane="bottomRight" state="frozen"/>
      <selection activeCell="AF10" sqref="AF10"/>
      <selection pane="topRight" activeCell="AF10" sqref="AF10"/>
      <selection pane="bottomLeft" activeCell="AF10" sqref="AF10"/>
      <selection pane="bottomRight" activeCell="AF10" sqref="AF10"/>
    </sheetView>
  </sheetViews>
  <sheetFormatPr defaultRowHeight="15" outlineLevelCol="1" x14ac:dyDescent="0.25"/>
  <cols>
    <col min="1" max="1" width="24.125" style="191" customWidth="1"/>
    <col min="2" max="9" width="15.375" style="191" customWidth="1"/>
    <col min="10" max="32" width="15.375" style="191" customWidth="1" outlineLevel="1"/>
    <col min="33" max="48" width="15.375" style="191" customWidth="1"/>
    <col min="49" max="16384" width="9" style="191"/>
  </cols>
  <sheetData>
    <row r="1" spans="1:41" x14ac:dyDescent="0.25">
      <c r="A1" s="110"/>
    </row>
    <row r="2" spans="1:41" x14ac:dyDescent="0.25">
      <c r="A2" s="110"/>
    </row>
    <row r="3" spans="1:41" ht="15.75" thickBot="1" x14ac:dyDescent="0.3"/>
    <row r="4" spans="1:41" ht="16.5" x14ac:dyDescent="0.3">
      <c r="A4" s="223" t="s">
        <v>3739</v>
      </c>
      <c r="B4" s="224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6"/>
      <c r="AL4" s="117"/>
      <c r="AM4" s="117"/>
      <c r="AN4" s="192"/>
      <c r="AO4" s="192"/>
    </row>
    <row r="5" spans="1:41" ht="16.5" x14ac:dyDescent="0.3">
      <c r="A5" s="227"/>
      <c r="B5" s="228"/>
      <c r="C5" s="228">
        <v>2013</v>
      </c>
      <c r="D5" s="228"/>
      <c r="E5" s="229"/>
      <c r="F5" s="229"/>
      <c r="G5" s="229"/>
      <c r="H5" s="229"/>
      <c r="I5" s="229"/>
      <c r="J5" s="229"/>
      <c r="K5" s="229"/>
      <c r="L5" s="229"/>
      <c r="M5" s="229"/>
      <c r="N5" s="229">
        <v>2014</v>
      </c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>
        <v>2015</v>
      </c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30"/>
      <c r="AL5" s="117"/>
      <c r="AM5" s="117"/>
    </row>
    <row r="6" spans="1:41" ht="16.5" x14ac:dyDescent="0.3">
      <c r="A6" s="227"/>
      <c r="B6" s="228">
        <v>1</v>
      </c>
      <c r="C6" s="228">
        <v>2</v>
      </c>
      <c r="D6" s="228">
        <v>3</v>
      </c>
      <c r="E6" s="229">
        <v>4</v>
      </c>
      <c r="F6" s="229">
        <v>5</v>
      </c>
      <c r="G6" s="229">
        <v>6</v>
      </c>
      <c r="H6" s="229">
        <v>7</v>
      </c>
      <c r="I6" s="229">
        <v>8</v>
      </c>
      <c r="J6" s="229">
        <v>9</v>
      </c>
      <c r="K6" s="229">
        <v>10</v>
      </c>
      <c r="L6" s="229">
        <v>11</v>
      </c>
      <c r="M6" s="229">
        <v>12</v>
      </c>
      <c r="N6" s="229">
        <v>1</v>
      </c>
      <c r="O6" s="229">
        <v>2</v>
      </c>
      <c r="P6" s="229">
        <v>3</v>
      </c>
      <c r="Q6" s="229">
        <v>4</v>
      </c>
      <c r="R6" s="229">
        <v>5</v>
      </c>
      <c r="S6" s="229">
        <v>6</v>
      </c>
      <c r="T6" s="229">
        <v>7</v>
      </c>
      <c r="U6" s="229">
        <v>8</v>
      </c>
      <c r="V6" s="229">
        <v>9</v>
      </c>
      <c r="W6" s="229">
        <v>10</v>
      </c>
      <c r="X6" s="229">
        <v>11</v>
      </c>
      <c r="Y6" s="229">
        <v>12</v>
      </c>
      <c r="Z6" s="229">
        <v>1</v>
      </c>
      <c r="AA6" s="229">
        <v>2</v>
      </c>
      <c r="AB6" s="229">
        <v>3</v>
      </c>
      <c r="AC6" s="229">
        <v>4</v>
      </c>
      <c r="AD6" s="229">
        <v>5</v>
      </c>
      <c r="AE6" s="229">
        <v>6</v>
      </c>
      <c r="AF6" s="229">
        <v>7</v>
      </c>
      <c r="AG6" s="229">
        <v>8</v>
      </c>
      <c r="AH6" s="229">
        <v>9</v>
      </c>
      <c r="AI6" s="229">
        <v>10</v>
      </c>
      <c r="AJ6" s="229">
        <v>11</v>
      </c>
      <c r="AK6" s="230">
        <v>12</v>
      </c>
      <c r="AL6" s="117"/>
      <c r="AM6" s="117"/>
    </row>
    <row r="7" spans="1:41" ht="16.5" x14ac:dyDescent="0.3">
      <c r="A7" s="227"/>
      <c r="B7" s="231">
        <v>0</v>
      </c>
      <c r="C7" s="231">
        <v>348.27159999999998</v>
      </c>
      <c r="D7" s="232">
        <v>770.31644999999992</v>
      </c>
      <c r="E7" s="232">
        <v>1984.1969399999996</v>
      </c>
      <c r="F7" s="232">
        <v>6566.9891500000003</v>
      </c>
      <c r="G7" s="232">
        <v>3675.6588400000001</v>
      </c>
      <c r="H7" s="232">
        <v>3610.7325600000004</v>
      </c>
      <c r="I7" s="232">
        <v>3461.4899700000005</v>
      </c>
      <c r="J7" s="232">
        <v>11301.467590000002</v>
      </c>
      <c r="K7" s="232">
        <v>16534.303800000002</v>
      </c>
      <c r="L7" s="232">
        <v>9764.3463900000006</v>
      </c>
      <c r="M7" s="232">
        <v>16598.049089999997</v>
      </c>
      <c r="N7" s="232">
        <v>4310.6740700000009</v>
      </c>
      <c r="O7" s="232">
        <v>9028.9315600000009</v>
      </c>
      <c r="P7" s="232">
        <v>8323.4929300000003</v>
      </c>
      <c r="Q7" s="232">
        <v>11245.892589999999</v>
      </c>
      <c r="R7" s="232">
        <v>13511.65582</v>
      </c>
      <c r="S7" s="232">
        <v>12386.205635086466</v>
      </c>
      <c r="T7" s="232">
        <v>10532.784328114467</v>
      </c>
      <c r="U7" s="232">
        <v>13700.138209125918</v>
      </c>
      <c r="V7" s="232">
        <v>13509.967150402905</v>
      </c>
      <c r="W7" s="232">
        <v>13463.609164042184</v>
      </c>
      <c r="X7" s="232">
        <v>18585.54566571828</v>
      </c>
      <c r="Y7" s="232">
        <v>15911.33277833329</v>
      </c>
      <c r="Z7" s="232">
        <v>8656.782183020212</v>
      </c>
      <c r="AA7" s="232">
        <v>9347.3533275646514</v>
      </c>
      <c r="AB7" s="232">
        <v>14216.078615599981</v>
      </c>
      <c r="AC7" s="232">
        <v>18706.433284429735</v>
      </c>
      <c r="AD7" s="232">
        <v>16058.813405235882</v>
      </c>
      <c r="AE7" s="232">
        <v>13902.094200045025</v>
      </c>
      <c r="AF7" s="232">
        <v>25043.288899999996</v>
      </c>
      <c r="AG7" s="232">
        <v>17346.848608456978</v>
      </c>
      <c r="AH7" s="232">
        <v>22283.542916543181</v>
      </c>
      <c r="AI7" s="232">
        <v>23106.846274613195</v>
      </c>
      <c r="AJ7" s="232">
        <v>36965.158580386764</v>
      </c>
      <c r="AK7" s="233">
        <v>89592.189765502917</v>
      </c>
      <c r="AL7" s="234">
        <f>SUM(B7:AK7)</f>
        <v>514351.48234222207</v>
      </c>
      <c r="AM7" s="235"/>
    </row>
    <row r="8" spans="1:41" ht="16.5" x14ac:dyDescent="0.3">
      <c r="A8" s="236"/>
      <c r="B8" s="237" t="s">
        <v>3740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9"/>
      <c r="AL8" s="117"/>
      <c r="AM8" s="117"/>
    </row>
    <row r="9" spans="1:41" ht="16.5" x14ac:dyDescent="0.3">
      <c r="A9" s="236" t="s">
        <v>1149</v>
      </c>
      <c r="B9" s="240"/>
      <c r="C9" s="248">
        <v>35.853134941968577</v>
      </c>
      <c r="D9" s="248">
        <v>203.40539076135923</v>
      </c>
      <c r="E9" s="248">
        <v>361.74480780043046</v>
      </c>
      <c r="F9" s="248">
        <v>530.44093257827819</v>
      </c>
      <c r="G9" s="248">
        <v>508.47850223736214</v>
      </c>
      <c r="H9" s="248">
        <v>539.53051569611728</v>
      </c>
      <c r="I9" s="248">
        <v>674.74472998456201</v>
      </c>
      <c r="J9" s="248">
        <v>685.09556312239317</v>
      </c>
      <c r="K9" s="248">
        <v>1773.0536230420862</v>
      </c>
      <c r="L9" s="248">
        <v>1176.0329809346986</v>
      </c>
      <c r="M9" s="248">
        <v>1328.6748849979585</v>
      </c>
      <c r="N9" s="248">
        <v>826.05870528462606</v>
      </c>
      <c r="O9" s="248">
        <v>1220.7520332618026</v>
      </c>
      <c r="P9" s="248">
        <v>1710.707524972395</v>
      </c>
      <c r="Q9" s="248">
        <v>602.40445292232414</v>
      </c>
      <c r="R9" s="248">
        <v>2299.648478941624</v>
      </c>
      <c r="S9" s="248">
        <v>823.26810328282875</v>
      </c>
      <c r="T9" s="248">
        <v>968.05449809638969</v>
      </c>
      <c r="U9" s="248">
        <v>1960.0274225455307</v>
      </c>
      <c r="V9" s="248">
        <v>1870.5543274918521</v>
      </c>
      <c r="W9" s="248">
        <v>2538.2566332063366</v>
      </c>
      <c r="X9" s="248">
        <v>1207.0707931301101</v>
      </c>
      <c r="Y9" s="248">
        <v>1568.5322709861321</v>
      </c>
      <c r="Z9" s="248">
        <v>1751.2853623891615</v>
      </c>
      <c r="AA9" s="248">
        <v>2033.2577220338578</v>
      </c>
      <c r="AB9" s="248">
        <v>2417.4297280349297</v>
      </c>
      <c r="AC9" s="248">
        <v>4501.6683836504735</v>
      </c>
      <c r="AD9" s="248">
        <v>2545.0579028535058</v>
      </c>
      <c r="AE9" s="248">
        <v>1164.3617481002007</v>
      </c>
      <c r="AF9" s="248">
        <v>1253.9793117528191</v>
      </c>
      <c r="AG9" s="248">
        <v>1739.0338647219278</v>
      </c>
      <c r="AH9" s="248">
        <v>2619.616328219664</v>
      </c>
      <c r="AI9" s="248">
        <v>2822.2391416893447</v>
      </c>
      <c r="AJ9" s="248">
        <v>4382.5599005822251</v>
      </c>
      <c r="AK9" s="249">
        <v>8172.7816481003092</v>
      </c>
      <c r="AL9" s="241">
        <f t="shared" ref="AL9:AL11" si="0">SUM(B9:AK9)</f>
        <v>60815.661352347583</v>
      </c>
      <c r="AM9" s="242">
        <f>AL9/$AL$13</f>
        <v>0.1182375543575941</v>
      </c>
    </row>
    <row r="10" spans="1:41" ht="16.5" x14ac:dyDescent="0.3">
      <c r="A10" s="236" t="s">
        <v>1150</v>
      </c>
      <c r="B10" s="237"/>
      <c r="C10" s="248">
        <v>300.77853165277816</v>
      </c>
      <c r="D10" s="248">
        <v>300.17194052070926</v>
      </c>
      <c r="E10" s="248">
        <v>1315.9584920346995</v>
      </c>
      <c r="F10" s="248">
        <v>5549.3707222114808</v>
      </c>
      <c r="G10" s="248">
        <v>2165.7791281936702</v>
      </c>
      <c r="H10" s="248">
        <v>1498.0514241598332</v>
      </c>
      <c r="I10" s="248">
        <v>1370.3131518435764</v>
      </c>
      <c r="J10" s="248">
        <v>5072.9541244168022</v>
      </c>
      <c r="K10" s="248">
        <v>9488.2829851272909</v>
      </c>
      <c r="L10" s="248">
        <v>7624.1887173804707</v>
      </c>
      <c r="M10" s="248">
        <v>8092.4746608677942</v>
      </c>
      <c r="N10" s="248">
        <v>2839.4586232217184</v>
      </c>
      <c r="O10" s="248">
        <v>3803.6503266543996</v>
      </c>
      <c r="P10" s="248">
        <v>4108.2825346079462</v>
      </c>
      <c r="Q10" s="248">
        <v>1741.4289061215377</v>
      </c>
      <c r="R10" s="248">
        <v>7912.1561193645903</v>
      </c>
      <c r="S10" s="248">
        <v>6426.9259186055306</v>
      </c>
      <c r="T10" s="248">
        <v>7270.1132174281793</v>
      </c>
      <c r="U10" s="248">
        <v>9545.918954792116</v>
      </c>
      <c r="V10" s="248">
        <v>6755.074416772467</v>
      </c>
      <c r="W10" s="248">
        <v>8808.3539541787395</v>
      </c>
      <c r="X10" s="248">
        <v>6371.0876877175097</v>
      </c>
      <c r="Y10" s="248">
        <v>9542.5752239276062</v>
      </c>
      <c r="Z10" s="248">
        <v>4613.1586332757452</v>
      </c>
      <c r="AA10" s="248">
        <v>4187.9767361555023</v>
      </c>
      <c r="AB10" s="248">
        <v>4386.5955491807481</v>
      </c>
      <c r="AC10" s="248">
        <v>8054.9438455875379</v>
      </c>
      <c r="AD10" s="248">
        <v>10067.094854738354</v>
      </c>
      <c r="AE10" s="248">
        <v>6662.3721089200426</v>
      </c>
      <c r="AF10" s="248">
        <v>11467.393340800358</v>
      </c>
      <c r="AG10" s="248">
        <v>5820.5838105299308</v>
      </c>
      <c r="AH10" s="248">
        <v>11125.789112402577</v>
      </c>
      <c r="AI10" s="248">
        <v>8702.0690890223541</v>
      </c>
      <c r="AJ10" s="248">
        <v>20025.44495615589</v>
      </c>
      <c r="AK10" s="249">
        <v>45804.325288177242</v>
      </c>
      <c r="AL10" s="241">
        <f t="shared" si="0"/>
        <v>258821.09708674776</v>
      </c>
      <c r="AM10" s="242">
        <f t="shared" ref="AM10:AM13" si="1">AL10/$AL$13</f>
        <v>0.5031988940872576</v>
      </c>
    </row>
    <row r="11" spans="1:41" ht="16.5" x14ac:dyDescent="0.3">
      <c r="A11" s="236" t="s">
        <v>1151</v>
      </c>
      <c r="B11" s="237"/>
      <c r="C11" s="248">
        <v>11.63993340525327</v>
      </c>
      <c r="D11" s="248">
        <v>112.21317644681764</v>
      </c>
      <c r="E11" s="248">
        <v>303.34531962330544</v>
      </c>
      <c r="F11" s="248">
        <v>324.45448488305067</v>
      </c>
      <c r="G11" s="248">
        <v>931.10081684693375</v>
      </c>
      <c r="H11" s="248">
        <v>1528.4432963358511</v>
      </c>
      <c r="I11" s="248">
        <v>930.06661828959454</v>
      </c>
      <c r="J11" s="248">
        <v>3586.4224204202378</v>
      </c>
      <c r="K11" s="248">
        <v>4758.438106288675</v>
      </c>
      <c r="L11" s="248">
        <v>613.63226617519035</v>
      </c>
      <c r="M11" s="248">
        <v>5114.6484873427971</v>
      </c>
      <c r="N11" s="248">
        <v>219.78653792050594</v>
      </c>
      <c r="O11" s="248">
        <v>2809.004214089528</v>
      </c>
      <c r="P11" s="248">
        <v>1304.5330571261734</v>
      </c>
      <c r="Q11" s="248">
        <v>260.53076048387527</v>
      </c>
      <c r="R11" s="248">
        <v>2844.1186332857578</v>
      </c>
      <c r="S11" s="248">
        <v>4566.8018940913698</v>
      </c>
      <c r="T11" s="248">
        <v>1601.161389652674</v>
      </c>
      <c r="U11" s="248">
        <v>1294.0765673550738</v>
      </c>
      <c r="V11" s="248">
        <v>4395.8598010702653</v>
      </c>
      <c r="W11" s="248">
        <v>1034.6306136617734</v>
      </c>
      <c r="X11" s="248">
        <v>10455.621179830292</v>
      </c>
      <c r="Y11" s="248">
        <v>3722.0810331566104</v>
      </c>
      <c r="Z11" s="248">
        <v>1674.0203488945644</v>
      </c>
      <c r="AA11" s="248">
        <v>1760.9680788230849</v>
      </c>
      <c r="AB11" s="248">
        <v>3637.6499152274823</v>
      </c>
      <c r="AC11" s="248">
        <v>5937.1983430308373</v>
      </c>
      <c r="AD11" s="248">
        <v>2535.8439463104596</v>
      </c>
      <c r="AE11" s="248">
        <v>1005.8546101829245</v>
      </c>
      <c r="AF11" s="248">
        <v>7574.1896220408926</v>
      </c>
      <c r="AG11" s="248">
        <v>3768.7044335824062</v>
      </c>
      <c r="AH11" s="248">
        <v>4711.3784983072637</v>
      </c>
      <c r="AI11" s="248">
        <v>5106.2861517038382</v>
      </c>
      <c r="AJ11" s="248">
        <v>8135.6753887841687</v>
      </c>
      <c r="AK11" s="249">
        <v>20140.052987998097</v>
      </c>
      <c r="AL11" s="241">
        <f t="shared" si="0"/>
        <v>118710.43293266761</v>
      </c>
      <c r="AM11" s="242">
        <f t="shared" si="1"/>
        <v>0.2307963270409786</v>
      </c>
    </row>
    <row r="12" spans="1:41" ht="17.25" thickBot="1" x14ac:dyDescent="0.35">
      <c r="A12" s="243" t="s">
        <v>1148</v>
      </c>
      <c r="B12" s="244"/>
      <c r="C12" s="250">
        <v>0</v>
      </c>
      <c r="D12" s="250">
        <v>154.52594227111373</v>
      </c>
      <c r="E12" s="250">
        <v>3.148320541564225</v>
      </c>
      <c r="F12" s="250">
        <v>162.7230103271911</v>
      </c>
      <c r="G12" s="250">
        <v>70.300392722034147</v>
      </c>
      <c r="H12" s="250">
        <v>44.70732380819922</v>
      </c>
      <c r="I12" s="250">
        <v>486.36546988226752</v>
      </c>
      <c r="J12" s="250">
        <v>1956.9954820405674</v>
      </c>
      <c r="K12" s="250">
        <v>514.52908554194903</v>
      </c>
      <c r="L12" s="250">
        <v>350.49242550964033</v>
      </c>
      <c r="M12" s="250">
        <v>2062.2510567914496</v>
      </c>
      <c r="N12" s="250">
        <v>425.37020357315072</v>
      </c>
      <c r="O12" s="250">
        <v>1195.5249859942712</v>
      </c>
      <c r="P12" s="250">
        <v>1199.9698132934852</v>
      </c>
      <c r="Q12" s="250">
        <v>8641.5284704722617</v>
      </c>
      <c r="R12" s="250">
        <v>455.73258840802794</v>
      </c>
      <c r="S12" s="250">
        <v>569.20971910673791</v>
      </c>
      <c r="T12" s="250">
        <v>693.45522293722456</v>
      </c>
      <c r="U12" s="250">
        <v>900.11526443319963</v>
      </c>
      <c r="V12" s="250">
        <v>488.47860506832086</v>
      </c>
      <c r="W12" s="250">
        <v>1082.367962995336</v>
      </c>
      <c r="X12" s="250">
        <v>551.7660050403673</v>
      </c>
      <c r="Y12" s="250">
        <v>1078.1442502629413</v>
      </c>
      <c r="Z12" s="250">
        <v>618.31783846074165</v>
      </c>
      <c r="AA12" s="250">
        <v>1365.1507905522064</v>
      </c>
      <c r="AB12" s="250">
        <v>3774.4034231568216</v>
      </c>
      <c r="AC12" s="250">
        <v>212.6227121608845</v>
      </c>
      <c r="AD12" s="250">
        <v>910.81670133356272</v>
      </c>
      <c r="AE12" s="250">
        <v>5069.5057328418579</v>
      </c>
      <c r="AF12" s="250">
        <v>4747.7266254059286</v>
      </c>
      <c r="AG12" s="250">
        <v>6018.5264996227133</v>
      </c>
      <c r="AH12" s="250">
        <v>3826.7589776136783</v>
      </c>
      <c r="AI12" s="250">
        <v>6476.2518921976571</v>
      </c>
      <c r="AJ12" s="250">
        <v>4421.4783348644814</v>
      </c>
      <c r="AK12" s="251">
        <v>15475.02984122727</v>
      </c>
      <c r="AL12" s="241">
        <f>SUM(B12:AK12)</f>
        <v>76004.2909704591</v>
      </c>
      <c r="AM12" s="242">
        <f t="shared" si="1"/>
        <v>0.14776722451416965</v>
      </c>
    </row>
    <row r="13" spans="1:41" ht="16.5" x14ac:dyDescent="0.3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245">
        <f>SUM(AL9:AL12)</f>
        <v>514351.48234222207</v>
      </c>
      <c r="AM13" s="242">
        <f t="shared" si="1"/>
        <v>1</v>
      </c>
    </row>
    <row r="14" spans="1:41" ht="16.5" x14ac:dyDescent="0.3">
      <c r="A14" s="246" t="s">
        <v>3741</v>
      </c>
      <c r="B14" s="252">
        <v>6269.9547500000008</v>
      </c>
      <c r="C14" s="252">
        <v>8107.5975699999972</v>
      </c>
      <c r="D14" s="252">
        <v>13512.177409999998</v>
      </c>
      <c r="E14" s="252">
        <v>15178.222970000003</v>
      </c>
      <c r="F14" s="252">
        <v>26011.873800000001</v>
      </c>
      <c r="G14" s="252">
        <v>16913.654780000001</v>
      </c>
      <c r="H14" s="252">
        <v>32346.566819999996</v>
      </c>
      <c r="I14" s="252">
        <v>21504.746590000002</v>
      </c>
      <c r="J14" s="252">
        <v>26249.54506</v>
      </c>
      <c r="K14" s="252">
        <v>37505.16969000001</v>
      </c>
      <c r="L14" s="252">
        <v>34202.984880000004</v>
      </c>
      <c r="M14" s="252">
        <v>24950.03069</v>
      </c>
      <c r="N14" s="252">
        <v>17243.945589999999</v>
      </c>
      <c r="O14" s="252">
        <v>17238.495800000001</v>
      </c>
      <c r="P14" s="252">
        <v>19816.804749999992</v>
      </c>
      <c r="Q14" s="252">
        <v>17599.299559999999</v>
      </c>
      <c r="R14" s="252">
        <v>18527.951939999999</v>
      </c>
      <c r="S14" s="252">
        <v>20519.216444688594</v>
      </c>
      <c r="T14" s="252">
        <v>19784.53615373416</v>
      </c>
      <c r="U14" s="252">
        <v>19205.351574410062</v>
      </c>
      <c r="V14" s="252">
        <v>17387.469900527976</v>
      </c>
      <c r="W14" s="252">
        <v>15712.679901503259</v>
      </c>
      <c r="X14" s="252">
        <v>17176.778349360313</v>
      </c>
      <c r="Y14" s="252">
        <v>17191.777395359306</v>
      </c>
      <c r="Z14" s="252">
        <v>12812.504914084084</v>
      </c>
      <c r="AA14" s="252">
        <v>5555.584583039722</v>
      </c>
      <c r="AB14" s="252">
        <v>8375.1378674846746</v>
      </c>
      <c r="AC14" s="252">
        <v>11380.308944051736</v>
      </c>
      <c r="AD14" s="252">
        <v>12411.338716999482</v>
      </c>
      <c r="AE14" s="252">
        <v>12456.720987923061</v>
      </c>
      <c r="AF14" s="252">
        <v>9755.116039023078</v>
      </c>
      <c r="AG14" s="252">
        <v>12521.518043302165</v>
      </c>
      <c r="AH14" s="252">
        <v>13189.899617075491</v>
      </c>
      <c r="AI14" s="252">
        <v>18613.230454907312</v>
      </c>
      <c r="AJ14" s="252">
        <v>15644.94252502653</v>
      </c>
      <c r="AK14" s="247">
        <v>29444.442420039755</v>
      </c>
      <c r="AL14" s="245">
        <f>SUM(B14:AK14)</f>
        <v>642317.57748254063</v>
      </c>
      <c r="AM14" s="117"/>
    </row>
    <row r="15" spans="1:41" ht="16.5" x14ac:dyDescent="0.3">
      <c r="A15" s="117" t="s">
        <v>2479</v>
      </c>
      <c r="B15" s="245">
        <f>B14+B12+B11+B10+B9</f>
        <v>6269.9547500000008</v>
      </c>
      <c r="C15" s="245">
        <f t="shared" ref="C15:AJ15" si="2">C14+C12+C11+C10+C9</f>
        <v>8455.8691699999963</v>
      </c>
      <c r="D15" s="245">
        <f t="shared" si="2"/>
        <v>14282.493859999999</v>
      </c>
      <c r="E15" s="245">
        <f t="shared" si="2"/>
        <v>17162.419910000004</v>
      </c>
      <c r="F15" s="245">
        <f t="shared" si="2"/>
        <v>32578.862950000006</v>
      </c>
      <c r="G15" s="245">
        <f t="shared" si="2"/>
        <v>20589.313620000001</v>
      </c>
      <c r="H15" s="245">
        <f t="shared" si="2"/>
        <v>35957.299379999997</v>
      </c>
      <c r="I15" s="245">
        <f t="shared" si="2"/>
        <v>24966.236560000005</v>
      </c>
      <c r="J15" s="245">
        <f t="shared" si="2"/>
        <v>37551.012649999997</v>
      </c>
      <c r="K15" s="245">
        <f t="shared" si="2"/>
        <v>54039.473490000011</v>
      </c>
      <c r="L15" s="245">
        <f t="shared" si="2"/>
        <v>43967.33127000001</v>
      </c>
      <c r="M15" s="245">
        <f t="shared" si="2"/>
        <v>41548.07978</v>
      </c>
      <c r="N15" s="245">
        <f t="shared" si="2"/>
        <v>21554.619660000004</v>
      </c>
      <c r="O15" s="245">
        <f t="shared" si="2"/>
        <v>26267.427360000001</v>
      </c>
      <c r="P15" s="245">
        <f t="shared" si="2"/>
        <v>28140.297679999992</v>
      </c>
      <c r="Q15" s="245">
        <f t="shared" si="2"/>
        <v>28845.192149999999</v>
      </c>
      <c r="R15" s="245">
        <f t="shared" si="2"/>
        <v>32039.607759999999</v>
      </c>
      <c r="S15" s="245">
        <f t="shared" si="2"/>
        <v>32905.42207977506</v>
      </c>
      <c r="T15" s="245">
        <f t="shared" si="2"/>
        <v>30317.320481848627</v>
      </c>
      <c r="U15" s="245">
        <f t="shared" si="2"/>
        <v>32905.489783535981</v>
      </c>
      <c r="V15" s="245">
        <f t="shared" si="2"/>
        <v>30897.437050930883</v>
      </c>
      <c r="W15" s="245">
        <f t="shared" si="2"/>
        <v>29176.289065545447</v>
      </c>
      <c r="X15" s="245">
        <f t="shared" si="2"/>
        <v>35762.324015078593</v>
      </c>
      <c r="Y15" s="245">
        <f t="shared" si="2"/>
        <v>33103.110173692592</v>
      </c>
      <c r="Z15" s="245">
        <f t="shared" si="2"/>
        <v>21469.287097104298</v>
      </c>
      <c r="AA15" s="245">
        <f t="shared" si="2"/>
        <v>14902.937910604373</v>
      </c>
      <c r="AB15" s="245">
        <f t="shared" si="2"/>
        <v>22591.21648308466</v>
      </c>
      <c r="AC15" s="245">
        <f t="shared" si="2"/>
        <v>30086.742228481471</v>
      </c>
      <c r="AD15" s="245">
        <f t="shared" si="2"/>
        <v>28470.152122235362</v>
      </c>
      <c r="AE15" s="245">
        <f t="shared" si="2"/>
        <v>26358.815187968088</v>
      </c>
      <c r="AF15" s="245">
        <f t="shared" si="2"/>
        <v>34798.404939023072</v>
      </c>
      <c r="AG15" s="245">
        <f t="shared" si="2"/>
        <v>29868.366651759145</v>
      </c>
      <c r="AH15" s="245">
        <f t="shared" si="2"/>
        <v>35473.442533618676</v>
      </c>
      <c r="AI15" s="245">
        <f t="shared" si="2"/>
        <v>41720.076729520508</v>
      </c>
      <c r="AJ15" s="245">
        <f t="shared" si="2"/>
        <v>52610.10110541329</v>
      </c>
      <c r="AK15" s="245">
        <f>AK14+AK12+AK11+AK10+AK9</f>
        <v>119036.63218554268</v>
      </c>
      <c r="AL15" s="245">
        <f>AL14+AL12+AL11+AL10+AL9</f>
        <v>1156669.0598247629</v>
      </c>
      <c r="AM15" s="117"/>
    </row>
  </sheetData>
  <pageMargins left="0.25" right="0.25" top="0.75" bottom="0.75" header="0.3" footer="0.3"/>
  <pageSetup paperSize="17" scale="69" fitToWidth="2" fitToHeight="0" orientation="landscape" r:id="rId1"/>
  <headerFooter scaleWithDoc="0">
    <oddFooter>&amp;RSchedule WRD-6,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96"/>
  <sheetViews>
    <sheetView tabSelected="1" workbookViewId="0">
      <selection activeCell="AF10" sqref="AF10"/>
    </sheetView>
  </sheetViews>
  <sheetFormatPr defaultColWidth="27.875" defaultRowHeight="16.5" x14ac:dyDescent="0.3"/>
  <cols>
    <col min="1" max="1" width="5.875" style="112" bestFit="1" customWidth="1"/>
    <col min="2" max="48" width="15.375" style="112" customWidth="1"/>
    <col min="49" max="16384" width="27.875" style="112"/>
  </cols>
  <sheetData>
    <row r="1" spans="1:9" x14ac:dyDescent="0.3">
      <c r="A1" s="109" t="s">
        <v>3709</v>
      </c>
    </row>
    <row r="2" spans="1:9" x14ac:dyDescent="0.3">
      <c r="A2" s="109"/>
    </row>
    <row r="4" spans="1:9" x14ac:dyDescent="0.3">
      <c r="A4" s="113"/>
      <c r="B4" s="113"/>
      <c r="C4" s="113"/>
      <c r="D4" s="113"/>
      <c r="E4" s="113"/>
      <c r="F4" s="113"/>
      <c r="G4" s="113"/>
      <c r="H4" s="113"/>
      <c r="I4" s="113"/>
    </row>
    <row r="5" spans="1:9" x14ac:dyDescent="0.3">
      <c r="A5" s="118"/>
      <c r="B5" s="121"/>
      <c r="C5" s="121"/>
      <c r="D5" s="121"/>
      <c r="E5" s="121"/>
      <c r="F5" s="121"/>
      <c r="G5" s="118"/>
      <c r="H5" s="121"/>
      <c r="I5" s="121"/>
    </row>
    <row r="6" spans="1:9" x14ac:dyDescent="0.3">
      <c r="A6" s="118"/>
      <c r="B6" s="121"/>
      <c r="C6" s="121"/>
      <c r="D6" s="121"/>
      <c r="E6" s="121"/>
      <c r="F6" s="121"/>
      <c r="G6" s="118"/>
      <c r="H6" s="121"/>
      <c r="I6" s="121"/>
    </row>
    <row r="7" spans="1:9" x14ac:dyDescent="0.3">
      <c r="A7" s="118"/>
      <c r="B7" s="121"/>
      <c r="C7" s="121"/>
      <c r="D7" s="121"/>
      <c r="E7" s="121"/>
      <c r="F7" s="121"/>
      <c r="G7" s="118"/>
      <c r="H7" s="121"/>
      <c r="I7" s="121"/>
    </row>
    <row r="8" spans="1:9" x14ac:dyDescent="0.3">
      <c r="A8" s="118"/>
      <c r="B8" s="121"/>
      <c r="C8" s="121"/>
      <c r="D8" s="121"/>
      <c r="E8" s="121"/>
      <c r="F8" s="121"/>
      <c r="G8" s="118"/>
      <c r="H8" s="121"/>
      <c r="I8" s="121"/>
    </row>
    <row r="9" spans="1:9" x14ac:dyDescent="0.3">
      <c r="A9" s="118"/>
      <c r="B9" s="121"/>
      <c r="C9" s="121"/>
      <c r="D9" s="121"/>
      <c r="E9" s="121"/>
      <c r="F9" s="121"/>
      <c r="G9" s="118"/>
      <c r="H9" s="121"/>
      <c r="I9" s="121"/>
    </row>
    <row r="10" spans="1:9" x14ac:dyDescent="0.3">
      <c r="A10" s="118"/>
      <c r="B10" s="121"/>
      <c r="C10" s="121"/>
      <c r="D10" s="121"/>
      <c r="E10" s="121"/>
      <c r="F10" s="121"/>
      <c r="G10" s="118"/>
      <c r="H10" s="121"/>
      <c r="I10" s="121"/>
    </row>
    <row r="11" spans="1:9" x14ac:dyDescent="0.3">
      <c r="A11" s="118"/>
      <c r="B11" s="121"/>
      <c r="C11" s="121"/>
      <c r="D11" s="121"/>
      <c r="E11" s="121"/>
      <c r="F11" s="121"/>
      <c r="G11" s="118"/>
      <c r="H11" s="121"/>
      <c r="I11" s="121"/>
    </row>
    <row r="12" spans="1:9" x14ac:dyDescent="0.3">
      <c r="A12" s="118"/>
      <c r="B12" s="121"/>
      <c r="C12" s="121"/>
      <c r="D12" s="121"/>
      <c r="E12" s="121"/>
      <c r="F12" s="121"/>
      <c r="G12" s="118"/>
      <c r="H12" s="121"/>
      <c r="I12" s="121"/>
    </row>
    <row r="13" spans="1:9" x14ac:dyDescent="0.3">
      <c r="A13" s="118"/>
      <c r="B13" s="121"/>
      <c r="C13" s="121"/>
      <c r="D13" s="121"/>
      <c r="E13" s="121"/>
      <c r="F13" s="121"/>
      <c r="G13" s="118"/>
      <c r="H13" s="121"/>
      <c r="I13" s="121"/>
    </row>
    <row r="14" spans="1:9" x14ac:dyDescent="0.3">
      <c r="A14" s="118"/>
      <c r="B14" s="121"/>
      <c r="C14" s="121"/>
      <c r="D14" s="121"/>
      <c r="E14" s="121"/>
      <c r="F14" s="121"/>
      <c r="G14" s="118"/>
      <c r="H14" s="121"/>
      <c r="I14" s="121"/>
    </row>
    <row r="15" spans="1:9" x14ac:dyDescent="0.3">
      <c r="A15" s="118"/>
      <c r="B15" s="121"/>
      <c r="C15" s="121"/>
      <c r="D15" s="121"/>
      <c r="E15" s="121"/>
      <c r="F15" s="121"/>
      <c r="G15" s="118"/>
      <c r="H15" s="121"/>
      <c r="I15" s="121"/>
    </row>
    <row r="16" spans="1:9" x14ac:dyDescent="0.3">
      <c r="A16" s="118"/>
      <c r="B16" s="121"/>
      <c r="C16" s="121"/>
      <c r="D16" s="121"/>
      <c r="E16" s="121"/>
      <c r="F16" s="121"/>
      <c r="G16" s="118"/>
      <c r="H16" s="121"/>
      <c r="I16" s="121"/>
    </row>
    <row r="17" spans="1:9" x14ac:dyDescent="0.3">
      <c r="A17" s="118"/>
      <c r="B17" s="121"/>
      <c r="C17" s="121"/>
      <c r="D17" s="121"/>
      <c r="E17" s="121"/>
      <c r="F17" s="121"/>
      <c r="G17" s="118"/>
      <c r="H17" s="121"/>
      <c r="I17" s="121"/>
    </row>
    <row r="18" spans="1:9" x14ac:dyDescent="0.3">
      <c r="A18" s="118"/>
      <c r="B18" s="121"/>
      <c r="C18" s="121"/>
      <c r="D18" s="121"/>
      <c r="E18" s="121"/>
      <c r="F18" s="121"/>
      <c r="G18" s="118"/>
      <c r="H18" s="121"/>
      <c r="I18" s="121"/>
    </row>
    <row r="19" spans="1:9" x14ac:dyDescent="0.3">
      <c r="A19" s="118"/>
      <c r="B19" s="121"/>
      <c r="C19" s="121"/>
      <c r="D19" s="121"/>
      <c r="E19" s="121"/>
      <c r="F19" s="121"/>
      <c r="G19" s="118"/>
      <c r="H19" s="121"/>
      <c r="I19" s="121"/>
    </row>
    <row r="20" spans="1:9" x14ac:dyDescent="0.3">
      <c r="A20" s="118"/>
      <c r="B20" s="121"/>
      <c r="C20" s="121"/>
      <c r="D20" s="121"/>
      <c r="E20" s="121"/>
      <c r="F20" s="121"/>
      <c r="G20" s="118"/>
      <c r="H20" s="121"/>
      <c r="I20" s="121"/>
    </row>
    <row r="21" spans="1:9" x14ac:dyDescent="0.3">
      <c r="A21" s="118"/>
      <c r="B21" s="121"/>
      <c r="C21" s="121"/>
      <c r="D21" s="121"/>
      <c r="E21" s="121"/>
      <c r="F21" s="121"/>
      <c r="G21" s="118"/>
      <c r="H21" s="121"/>
      <c r="I21" s="121"/>
    </row>
    <row r="22" spans="1:9" x14ac:dyDescent="0.3">
      <c r="A22" s="118"/>
      <c r="B22" s="121"/>
      <c r="C22" s="121"/>
      <c r="D22" s="121"/>
      <c r="E22" s="121"/>
      <c r="F22" s="121"/>
      <c r="G22" s="118"/>
      <c r="H22" s="121"/>
      <c r="I22" s="121"/>
    </row>
    <row r="23" spans="1:9" x14ac:dyDescent="0.3">
      <c r="A23" s="118"/>
      <c r="B23" s="121"/>
      <c r="C23" s="121"/>
      <c r="D23" s="121"/>
      <c r="E23" s="121"/>
      <c r="F23" s="121"/>
      <c r="G23" s="118"/>
      <c r="H23" s="121"/>
      <c r="I23" s="121"/>
    </row>
    <row r="24" spans="1:9" x14ac:dyDescent="0.3">
      <c r="A24" s="118"/>
      <c r="B24" s="121"/>
      <c r="C24" s="121"/>
      <c r="D24" s="121"/>
      <c r="E24" s="121"/>
      <c r="F24" s="121"/>
      <c r="G24" s="118"/>
      <c r="H24" s="121"/>
      <c r="I24" s="121"/>
    </row>
    <row r="25" spans="1:9" x14ac:dyDescent="0.3">
      <c r="A25" s="118"/>
      <c r="B25" s="121"/>
      <c r="C25" s="121"/>
      <c r="D25" s="121"/>
      <c r="E25" s="121"/>
      <c r="F25" s="121"/>
      <c r="G25" s="118"/>
      <c r="H25" s="121"/>
      <c r="I25" s="121"/>
    </row>
    <row r="26" spans="1:9" x14ac:dyDescent="0.3">
      <c r="A26" s="118"/>
      <c r="B26" s="121"/>
      <c r="C26" s="121"/>
      <c r="D26" s="121"/>
      <c r="E26" s="121"/>
      <c r="F26" s="121"/>
      <c r="G26" s="118"/>
      <c r="H26" s="121"/>
      <c r="I26" s="121"/>
    </row>
    <row r="27" spans="1:9" x14ac:dyDescent="0.3">
      <c r="A27" s="118"/>
      <c r="B27" s="121"/>
      <c r="C27" s="121"/>
      <c r="D27" s="121"/>
      <c r="E27" s="121"/>
      <c r="F27" s="121"/>
      <c r="G27" s="118"/>
      <c r="H27" s="121"/>
      <c r="I27" s="121"/>
    </row>
    <row r="28" spans="1:9" x14ac:dyDescent="0.3">
      <c r="A28" s="118"/>
      <c r="B28" s="121"/>
      <c r="C28" s="121"/>
      <c r="D28" s="121"/>
      <c r="E28" s="121"/>
      <c r="F28" s="121"/>
      <c r="G28" s="118"/>
      <c r="H28" s="121"/>
      <c r="I28" s="121"/>
    </row>
    <row r="29" spans="1:9" x14ac:dyDescent="0.3">
      <c r="A29" s="118"/>
      <c r="B29" s="121"/>
      <c r="C29" s="121"/>
      <c r="D29" s="121"/>
      <c r="E29" s="121"/>
      <c r="F29" s="121"/>
      <c r="G29" s="118"/>
      <c r="H29" s="121"/>
      <c r="I29" s="121"/>
    </row>
    <row r="30" spans="1:9" x14ac:dyDescent="0.3">
      <c r="A30" s="118"/>
      <c r="B30" s="121"/>
      <c r="C30" s="121"/>
      <c r="D30" s="121"/>
      <c r="E30" s="121"/>
      <c r="F30" s="121"/>
      <c r="G30" s="118"/>
      <c r="H30" s="121"/>
      <c r="I30" s="121"/>
    </row>
    <row r="31" spans="1:9" x14ac:dyDescent="0.3">
      <c r="A31" s="118"/>
      <c r="B31" s="121"/>
      <c r="C31" s="121"/>
      <c r="D31" s="121"/>
      <c r="E31" s="121"/>
      <c r="F31" s="121"/>
      <c r="G31" s="118"/>
      <c r="H31" s="121"/>
      <c r="I31" s="121"/>
    </row>
    <row r="32" spans="1:9" x14ac:dyDescent="0.3">
      <c r="A32" s="118"/>
      <c r="B32" s="121"/>
      <c r="C32" s="121"/>
      <c r="D32" s="121"/>
      <c r="E32" s="121"/>
      <c r="F32" s="121"/>
      <c r="G32" s="118"/>
      <c r="H32" s="121"/>
      <c r="I32" s="121"/>
    </row>
    <row r="33" spans="1:9" x14ac:dyDescent="0.3">
      <c r="A33" s="118"/>
      <c r="B33" s="121"/>
      <c r="C33" s="121"/>
      <c r="D33" s="121"/>
      <c r="E33" s="121"/>
      <c r="F33" s="121"/>
      <c r="G33" s="118"/>
      <c r="H33" s="121"/>
      <c r="I33" s="121"/>
    </row>
    <row r="34" spans="1:9" x14ac:dyDescent="0.3">
      <c r="A34" s="118"/>
      <c r="B34" s="121"/>
      <c r="C34" s="121"/>
      <c r="D34" s="121"/>
      <c r="E34" s="121"/>
      <c r="F34" s="121"/>
      <c r="G34" s="118"/>
      <c r="H34" s="121"/>
      <c r="I34" s="121"/>
    </row>
    <row r="35" spans="1:9" x14ac:dyDescent="0.3">
      <c r="A35" s="118"/>
      <c r="B35" s="121"/>
      <c r="C35" s="121"/>
      <c r="D35" s="121"/>
      <c r="E35" s="121"/>
      <c r="F35" s="121"/>
      <c r="G35" s="118"/>
      <c r="H35" s="121"/>
      <c r="I35" s="121"/>
    </row>
    <row r="36" spans="1:9" x14ac:dyDescent="0.3">
      <c r="A36" s="118"/>
      <c r="B36" s="121"/>
      <c r="C36" s="121"/>
      <c r="D36" s="121"/>
      <c r="E36" s="121"/>
      <c r="F36" s="121"/>
      <c r="G36" s="118"/>
      <c r="H36" s="121"/>
      <c r="I36" s="121"/>
    </row>
    <row r="37" spans="1:9" x14ac:dyDescent="0.3">
      <c r="A37" s="118"/>
      <c r="B37" s="121"/>
      <c r="C37" s="121"/>
      <c r="D37" s="121"/>
      <c r="E37" s="121"/>
      <c r="F37" s="121"/>
      <c r="G37" s="118"/>
      <c r="H37" s="121"/>
      <c r="I37" s="121"/>
    </row>
    <row r="38" spans="1:9" x14ac:dyDescent="0.3">
      <c r="A38" s="118"/>
      <c r="B38" s="121"/>
      <c r="C38" s="121"/>
      <c r="D38" s="121"/>
      <c r="E38" s="121"/>
      <c r="F38" s="121"/>
      <c r="G38" s="118"/>
      <c r="H38" s="121"/>
      <c r="I38" s="121"/>
    </row>
    <row r="39" spans="1:9" x14ac:dyDescent="0.3">
      <c r="A39" s="118"/>
      <c r="B39" s="121"/>
      <c r="C39" s="121"/>
      <c r="D39" s="121"/>
      <c r="E39" s="121"/>
      <c r="F39" s="121"/>
      <c r="G39" s="118"/>
      <c r="H39" s="121"/>
      <c r="I39" s="121"/>
    </row>
    <row r="40" spans="1:9" x14ac:dyDescent="0.3">
      <c r="A40" s="118"/>
      <c r="B40" s="121"/>
      <c r="C40" s="121"/>
      <c r="D40" s="121"/>
      <c r="E40" s="121"/>
      <c r="F40" s="121"/>
      <c r="G40" s="118"/>
      <c r="H40" s="121"/>
      <c r="I40" s="121"/>
    </row>
    <row r="41" spans="1:9" x14ac:dyDescent="0.3">
      <c r="A41" s="118"/>
      <c r="B41" s="121"/>
      <c r="C41" s="121"/>
      <c r="D41" s="121"/>
      <c r="E41" s="121"/>
      <c r="F41" s="121"/>
      <c r="G41" s="118"/>
      <c r="H41" s="121"/>
      <c r="I41" s="121"/>
    </row>
    <row r="42" spans="1:9" x14ac:dyDescent="0.3">
      <c r="A42" s="118"/>
      <c r="B42" s="121"/>
      <c r="C42" s="121"/>
      <c r="D42" s="121"/>
      <c r="E42" s="121"/>
      <c r="F42" s="121"/>
      <c r="G42" s="118"/>
      <c r="H42" s="121"/>
      <c r="I42" s="121"/>
    </row>
    <row r="43" spans="1:9" x14ac:dyDescent="0.3">
      <c r="A43" s="118"/>
      <c r="B43" s="121"/>
      <c r="C43" s="121"/>
      <c r="D43" s="121"/>
      <c r="E43" s="121"/>
      <c r="F43" s="121"/>
      <c r="G43" s="118"/>
      <c r="H43" s="121"/>
      <c r="I43" s="121"/>
    </row>
    <row r="44" spans="1:9" x14ac:dyDescent="0.3">
      <c r="A44" s="118"/>
      <c r="B44" s="121"/>
      <c r="C44" s="121"/>
      <c r="D44" s="121"/>
      <c r="E44" s="121"/>
      <c r="F44" s="121"/>
      <c r="G44" s="118"/>
      <c r="H44" s="121"/>
      <c r="I44" s="121"/>
    </row>
    <row r="45" spans="1:9" x14ac:dyDescent="0.3">
      <c r="A45" s="118"/>
      <c r="B45" s="121"/>
      <c r="C45" s="121"/>
      <c r="D45" s="121"/>
      <c r="E45" s="121"/>
      <c r="F45" s="121"/>
      <c r="G45" s="118"/>
      <c r="H45" s="121"/>
      <c r="I45" s="121"/>
    </row>
    <row r="46" spans="1:9" x14ac:dyDescent="0.3">
      <c r="A46" s="118"/>
      <c r="B46" s="121"/>
      <c r="C46" s="121"/>
      <c r="D46" s="121"/>
      <c r="E46" s="121"/>
      <c r="F46" s="121"/>
      <c r="G46" s="118"/>
      <c r="H46" s="121"/>
      <c r="I46" s="121"/>
    </row>
    <row r="47" spans="1:9" x14ac:dyDescent="0.3">
      <c r="A47" s="118"/>
      <c r="B47" s="121"/>
      <c r="C47" s="121"/>
      <c r="D47" s="121"/>
      <c r="E47" s="121"/>
      <c r="F47" s="121"/>
      <c r="G47" s="118"/>
      <c r="H47" s="121"/>
      <c r="I47" s="121"/>
    </row>
    <row r="48" spans="1:9" x14ac:dyDescent="0.3">
      <c r="A48" s="118"/>
      <c r="B48" s="121"/>
      <c r="C48" s="121"/>
      <c r="D48" s="121"/>
      <c r="E48" s="121"/>
      <c r="F48" s="121"/>
      <c r="G48" s="118"/>
      <c r="H48" s="121"/>
      <c r="I48" s="121"/>
    </row>
    <row r="49" spans="1:9" x14ac:dyDescent="0.3">
      <c r="A49" s="118"/>
      <c r="B49" s="121"/>
      <c r="C49" s="121"/>
      <c r="D49" s="121"/>
      <c r="E49" s="121"/>
      <c r="F49" s="121"/>
      <c r="G49" s="118"/>
      <c r="H49" s="121"/>
      <c r="I49" s="121"/>
    </row>
    <row r="50" spans="1:9" x14ac:dyDescent="0.3">
      <c r="A50" s="118"/>
      <c r="B50" s="121"/>
      <c r="C50" s="121"/>
      <c r="D50" s="121"/>
      <c r="E50" s="121"/>
      <c r="F50" s="121"/>
      <c r="G50" s="118"/>
      <c r="H50" s="121"/>
      <c r="I50" s="121"/>
    </row>
    <row r="51" spans="1:9" x14ac:dyDescent="0.3">
      <c r="A51" s="118"/>
      <c r="B51" s="121"/>
      <c r="C51" s="121"/>
      <c r="D51" s="121"/>
      <c r="E51" s="121"/>
      <c r="F51" s="121"/>
      <c r="G51" s="118"/>
      <c r="H51" s="121"/>
      <c r="I51" s="121"/>
    </row>
    <row r="52" spans="1:9" x14ac:dyDescent="0.3">
      <c r="A52" s="118"/>
      <c r="B52" s="121"/>
      <c r="C52" s="121"/>
      <c r="D52" s="121"/>
      <c r="E52" s="121"/>
      <c r="F52" s="121"/>
      <c r="G52" s="118"/>
      <c r="H52" s="121"/>
      <c r="I52" s="121"/>
    </row>
    <row r="53" spans="1:9" x14ac:dyDescent="0.3">
      <c r="A53" s="118"/>
      <c r="B53" s="121"/>
      <c r="C53" s="121"/>
      <c r="D53" s="121"/>
      <c r="E53" s="121"/>
      <c r="F53" s="121"/>
      <c r="G53" s="118"/>
      <c r="H53" s="121"/>
      <c r="I53" s="121"/>
    </row>
    <row r="54" spans="1:9" x14ac:dyDescent="0.3">
      <c r="A54" s="118"/>
      <c r="B54" s="121"/>
      <c r="C54" s="121"/>
      <c r="D54" s="121"/>
      <c r="E54" s="121"/>
      <c r="F54" s="121"/>
      <c r="G54" s="118"/>
      <c r="H54" s="121"/>
      <c r="I54" s="121"/>
    </row>
    <row r="55" spans="1:9" x14ac:dyDescent="0.3">
      <c r="A55" s="118"/>
      <c r="B55" s="121"/>
      <c r="C55" s="121"/>
      <c r="D55" s="121"/>
      <c r="E55" s="121"/>
      <c r="F55" s="121"/>
      <c r="G55" s="118"/>
      <c r="H55" s="121"/>
      <c r="I55" s="121"/>
    </row>
    <row r="56" spans="1:9" x14ac:dyDescent="0.3">
      <c r="A56" s="118"/>
      <c r="B56" s="121"/>
      <c r="C56" s="121"/>
      <c r="D56" s="121"/>
      <c r="E56" s="121"/>
      <c r="F56" s="121"/>
      <c r="G56" s="118"/>
      <c r="H56" s="121"/>
      <c r="I56" s="121"/>
    </row>
    <row r="57" spans="1:9" x14ac:dyDescent="0.3">
      <c r="A57" s="118"/>
      <c r="B57" s="121"/>
      <c r="C57" s="121"/>
      <c r="D57" s="121"/>
      <c r="E57" s="121"/>
      <c r="F57" s="121"/>
      <c r="G57" s="118"/>
      <c r="H57" s="121"/>
      <c r="I57" s="121"/>
    </row>
    <row r="58" spans="1:9" x14ac:dyDescent="0.3">
      <c r="A58" s="118"/>
      <c r="B58" s="121"/>
      <c r="C58" s="121"/>
      <c r="D58" s="121"/>
      <c r="E58" s="121"/>
      <c r="F58" s="121"/>
      <c r="G58" s="118"/>
      <c r="H58" s="121"/>
      <c r="I58" s="121"/>
    </row>
    <row r="59" spans="1:9" x14ac:dyDescent="0.3">
      <c r="A59" s="118"/>
      <c r="B59" s="121"/>
      <c r="C59" s="121"/>
      <c r="D59" s="121"/>
      <c r="E59" s="121"/>
      <c r="F59" s="121"/>
      <c r="G59" s="118"/>
      <c r="H59" s="121"/>
      <c r="I59" s="121"/>
    </row>
    <row r="60" spans="1:9" x14ac:dyDescent="0.3">
      <c r="A60" s="118"/>
      <c r="B60" s="121"/>
      <c r="C60" s="121"/>
      <c r="D60" s="121"/>
      <c r="E60" s="121"/>
      <c r="F60" s="121"/>
      <c r="G60" s="118"/>
      <c r="H60" s="121"/>
      <c r="I60" s="121"/>
    </row>
    <row r="61" spans="1:9" x14ac:dyDescent="0.3">
      <c r="A61" s="118"/>
      <c r="B61" s="121"/>
      <c r="C61" s="121"/>
      <c r="D61" s="121"/>
      <c r="E61" s="121"/>
      <c r="F61" s="121"/>
      <c r="G61" s="118"/>
      <c r="H61" s="121"/>
      <c r="I61" s="121"/>
    </row>
    <row r="62" spans="1:9" x14ac:dyDescent="0.3">
      <c r="A62" s="118"/>
      <c r="B62" s="121"/>
      <c r="C62" s="121"/>
      <c r="D62" s="121"/>
      <c r="E62" s="121"/>
      <c r="F62" s="121"/>
      <c r="G62" s="118"/>
      <c r="H62" s="121"/>
      <c r="I62" s="121"/>
    </row>
    <row r="63" spans="1:9" x14ac:dyDescent="0.3">
      <c r="A63" s="118"/>
      <c r="B63" s="121"/>
      <c r="C63" s="121"/>
      <c r="D63" s="121"/>
      <c r="E63" s="121"/>
      <c r="F63" s="121"/>
      <c r="G63" s="118"/>
      <c r="H63" s="121"/>
      <c r="I63" s="121"/>
    </row>
    <row r="64" spans="1:9" x14ac:dyDescent="0.3">
      <c r="A64" s="118"/>
      <c r="B64" s="121"/>
      <c r="C64" s="121"/>
      <c r="D64" s="121"/>
      <c r="E64" s="121"/>
      <c r="F64" s="121"/>
      <c r="G64" s="118"/>
      <c r="H64" s="121"/>
      <c r="I64" s="121"/>
    </row>
    <row r="65" spans="1:9" x14ac:dyDescent="0.3">
      <c r="A65" s="118"/>
      <c r="B65" s="121"/>
      <c r="C65" s="121"/>
      <c r="D65" s="121"/>
      <c r="E65" s="121"/>
      <c r="F65" s="121"/>
      <c r="G65" s="118"/>
      <c r="H65" s="121"/>
      <c r="I65" s="121"/>
    </row>
    <row r="66" spans="1:9" x14ac:dyDescent="0.3">
      <c r="A66" s="118"/>
      <c r="B66" s="121"/>
      <c r="C66" s="121"/>
      <c r="D66" s="121"/>
      <c r="E66" s="121"/>
      <c r="F66" s="121"/>
      <c r="G66" s="118"/>
      <c r="H66" s="121"/>
      <c r="I66" s="121"/>
    </row>
    <row r="67" spans="1:9" x14ac:dyDescent="0.3">
      <c r="A67" s="118"/>
      <c r="B67" s="121"/>
      <c r="C67" s="121"/>
      <c r="D67" s="121"/>
      <c r="E67" s="121"/>
      <c r="F67" s="121"/>
      <c r="G67" s="118"/>
      <c r="H67" s="121"/>
      <c r="I67" s="121"/>
    </row>
    <row r="68" spans="1:9" x14ac:dyDescent="0.3">
      <c r="A68" s="118"/>
      <c r="B68" s="121"/>
      <c r="C68" s="121"/>
      <c r="D68" s="121"/>
      <c r="E68" s="121"/>
      <c r="F68" s="121"/>
      <c r="G68" s="118"/>
      <c r="H68" s="121"/>
      <c r="I68" s="121"/>
    </row>
    <row r="69" spans="1:9" x14ac:dyDescent="0.3">
      <c r="A69" s="118"/>
      <c r="B69" s="121"/>
      <c r="C69" s="121"/>
      <c r="D69" s="121"/>
      <c r="E69" s="121"/>
      <c r="F69" s="121"/>
      <c r="G69" s="118"/>
      <c r="H69" s="121"/>
      <c r="I69" s="121"/>
    </row>
    <row r="70" spans="1:9" x14ac:dyDescent="0.3">
      <c r="A70" s="118"/>
      <c r="B70" s="121"/>
      <c r="C70" s="121"/>
      <c r="D70" s="121"/>
      <c r="E70" s="121"/>
      <c r="F70" s="121"/>
      <c r="G70" s="118"/>
      <c r="H70" s="121"/>
      <c r="I70" s="121"/>
    </row>
    <row r="71" spans="1:9" x14ac:dyDescent="0.3">
      <c r="A71" s="118"/>
      <c r="B71" s="121"/>
      <c r="C71" s="121"/>
      <c r="D71" s="121"/>
      <c r="E71" s="121"/>
      <c r="F71" s="121"/>
      <c r="G71" s="118"/>
      <c r="H71" s="121"/>
      <c r="I71" s="121"/>
    </row>
    <row r="72" spans="1:9" x14ac:dyDescent="0.3">
      <c r="A72" s="118"/>
      <c r="B72" s="121"/>
      <c r="C72" s="121"/>
      <c r="D72" s="121"/>
      <c r="E72" s="121"/>
      <c r="F72" s="121"/>
      <c r="G72" s="118"/>
      <c r="H72" s="121"/>
      <c r="I72" s="121"/>
    </row>
    <row r="73" spans="1:9" x14ac:dyDescent="0.3">
      <c r="A73" s="118"/>
      <c r="B73" s="121"/>
      <c r="C73" s="121"/>
      <c r="D73" s="121"/>
      <c r="E73" s="121"/>
      <c r="F73" s="121"/>
      <c r="G73" s="118"/>
      <c r="H73" s="121"/>
      <c r="I73" s="121"/>
    </row>
    <row r="74" spans="1:9" x14ac:dyDescent="0.3">
      <c r="A74" s="118"/>
      <c r="B74" s="121"/>
      <c r="C74" s="121"/>
      <c r="D74" s="121"/>
      <c r="E74" s="121"/>
      <c r="F74" s="121"/>
      <c r="G74" s="118"/>
      <c r="H74" s="121"/>
      <c r="I74" s="121"/>
    </row>
    <row r="75" spans="1:9" x14ac:dyDescent="0.3">
      <c r="A75" s="118"/>
      <c r="B75" s="121"/>
      <c r="C75" s="121"/>
      <c r="D75" s="121"/>
      <c r="E75" s="121"/>
      <c r="F75" s="121"/>
      <c r="G75" s="118"/>
      <c r="H75" s="121"/>
      <c r="I75" s="121"/>
    </row>
    <row r="76" spans="1:9" x14ac:dyDescent="0.3">
      <c r="A76" s="118"/>
      <c r="B76" s="121"/>
      <c r="C76" s="121"/>
      <c r="D76" s="121"/>
      <c r="E76" s="121"/>
      <c r="F76" s="121"/>
      <c r="G76" s="118"/>
      <c r="H76" s="121"/>
      <c r="I76" s="121"/>
    </row>
    <row r="77" spans="1:9" x14ac:dyDescent="0.3">
      <c r="A77" s="118"/>
      <c r="B77" s="121"/>
      <c r="C77" s="121"/>
      <c r="D77" s="121"/>
      <c r="E77" s="121"/>
      <c r="F77" s="121"/>
      <c r="G77" s="118"/>
      <c r="H77" s="121"/>
      <c r="I77" s="121"/>
    </row>
    <row r="78" spans="1:9" x14ac:dyDescent="0.3">
      <c r="A78" s="118"/>
      <c r="B78" s="121"/>
      <c r="C78" s="121"/>
      <c r="D78" s="121"/>
      <c r="E78" s="121"/>
      <c r="F78" s="121"/>
      <c r="G78" s="118"/>
      <c r="H78" s="121"/>
      <c r="I78" s="121"/>
    </row>
    <row r="79" spans="1:9" x14ac:dyDescent="0.3">
      <c r="A79" s="118"/>
      <c r="B79" s="121"/>
      <c r="C79" s="121"/>
      <c r="D79" s="121"/>
      <c r="E79" s="121"/>
      <c r="F79" s="121"/>
      <c r="G79" s="118"/>
      <c r="H79" s="121"/>
      <c r="I79" s="121"/>
    </row>
    <row r="80" spans="1:9" x14ac:dyDescent="0.3">
      <c r="A80" s="118"/>
      <c r="B80" s="121"/>
      <c r="C80" s="121"/>
      <c r="D80" s="121"/>
      <c r="E80" s="121"/>
      <c r="F80" s="121"/>
      <c r="G80" s="118"/>
      <c r="H80" s="121"/>
      <c r="I80" s="121"/>
    </row>
    <row r="81" spans="1:9" x14ac:dyDescent="0.3">
      <c r="A81" s="118"/>
      <c r="B81" s="121"/>
      <c r="C81" s="121"/>
      <c r="D81" s="121"/>
      <c r="E81" s="121"/>
      <c r="F81" s="121"/>
      <c r="G81" s="118"/>
      <c r="H81" s="121"/>
      <c r="I81" s="121"/>
    </row>
    <row r="82" spans="1:9" x14ac:dyDescent="0.3">
      <c r="A82" s="118"/>
      <c r="B82" s="121"/>
      <c r="C82" s="121"/>
      <c r="D82" s="121"/>
      <c r="E82" s="121"/>
      <c r="F82" s="121"/>
      <c r="G82" s="118"/>
      <c r="H82" s="121"/>
      <c r="I82" s="121"/>
    </row>
    <row r="83" spans="1:9" x14ac:dyDescent="0.3">
      <c r="A83" s="118"/>
      <c r="B83" s="121"/>
      <c r="C83" s="121"/>
      <c r="D83" s="121"/>
      <c r="E83" s="121"/>
      <c r="F83" s="121"/>
      <c r="G83" s="118"/>
      <c r="H83" s="121"/>
      <c r="I83" s="121"/>
    </row>
    <row r="84" spans="1:9" x14ac:dyDescent="0.3">
      <c r="A84" s="118"/>
      <c r="B84" s="121"/>
      <c r="C84" s="121"/>
      <c r="D84" s="121"/>
      <c r="E84" s="121"/>
      <c r="F84" s="121"/>
      <c r="G84" s="118"/>
      <c r="H84" s="121"/>
      <c r="I84" s="121"/>
    </row>
    <row r="85" spans="1:9" x14ac:dyDescent="0.3">
      <c r="A85" s="118"/>
      <c r="B85" s="121"/>
      <c r="C85" s="121"/>
      <c r="D85" s="121"/>
      <c r="E85" s="121"/>
      <c r="F85" s="121"/>
      <c r="G85" s="118"/>
      <c r="H85" s="121"/>
      <c r="I85" s="121"/>
    </row>
    <row r="86" spans="1:9" x14ac:dyDescent="0.3">
      <c r="A86" s="118"/>
      <c r="B86" s="121"/>
      <c r="C86" s="121"/>
      <c r="D86" s="121"/>
      <c r="E86" s="121"/>
      <c r="F86" s="121"/>
      <c r="G86" s="118"/>
      <c r="H86" s="121"/>
      <c r="I86" s="121"/>
    </row>
    <row r="87" spans="1:9" x14ac:dyDescent="0.3">
      <c r="A87" s="118"/>
      <c r="B87" s="121"/>
      <c r="C87" s="121"/>
      <c r="D87" s="121"/>
      <c r="E87" s="121"/>
      <c r="F87" s="121"/>
      <c r="G87" s="118"/>
      <c r="H87" s="121"/>
      <c r="I87" s="121"/>
    </row>
    <row r="88" spans="1:9" x14ac:dyDescent="0.3">
      <c r="A88" s="118"/>
      <c r="B88" s="121"/>
      <c r="C88" s="121"/>
      <c r="D88" s="121"/>
      <c r="E88" s="121"/>
      <c r="F88" s="121"/>
      <c r="G88" s="118"/>
      <c r="H88" s="121"/>
      <c r="I88" s="121"/>
    </row>
    <row r="89" spans="1:9" x14ac:dyDescent="0.3">
      <c r="A89" s="118"/>
      <c r="B89" s="121"/>
      <c r="C89" s="121"/>
      <c r="D89" s="121"/>
      <c r="E89" s="121"/>
      <c r="F89" s="121"/>
      <c r="G89" s="118"/>
      <c r="H89" s="121"/>
      <c r="I89" s="121"/>
    </row>
    <row r="90" spans="1:9" x14ac:dyDescent="0.3">
      <c r="A90" s="118"/>
      <c r="B90" s="121"/>
      <c r="C90" s="121"/>
      <c r="D90" s="121"/>
      <c r="E90" s="121"/>
      <c r="F90" s="121"/>
      <c r="G90" s="118"/>
      <c r="H90" s="121"/>
      <c r="I90" s="121"/>
    </row>
    <row r="91" spans="1:9" x14ac:dyDescent="0.3">
      <c r="A91" s="118"/>
      <c r="B91" s="121"/>
      <c r="C91" s="121"/>
      <c r="D91" s="121"/>
      <c r="E91" s="121"/>
      <c r="F91" s="121"/>
      <c r="G91" s="118"/>
      <c r="H91" s="121"/>
      <c r="I91" s="121"/>
    </row>
    <row r="92" spans="1:9" x14ac:dyDescent="0.3">
      <c r="A92" s="118"/>
      <c r="B92" s="121"/>
      <c r="C92" s="121"/>
      <c r="D92" s="121"/>
      <c r="E92" s="121"/>
      <c r="F92" s="121"/>
      <c r="G92" s="118"/>
      <c r="H92" s="121"/>
      <c r="I92" s="121"/>
    </row>
    <row r="93" spans="1:9" x14ac:dyDescent="0.3">
      <c r="A93" s="118"/>
      <c r="B93" s="121"/>
      <c r="C93" s="121"/>
      <c r="D93" s="121"/>
      <c r="E93" s="121"/>
      <c r="F93" s="121"/>
      <c r="G93" s="118"/>
      <c r="H93" s="121"/>
      <c r="I93" s="121"/>
    </row>
    <row r="94" spans="1:9" x14ac:dyDescent="0.3">
      <c r="A94" s="118"/>
      <c r="B94" s="121"/>
      <c r="C94" s="121"/>
      <c r="D94" s="121"/>
      <c r="E94" s="121"/>
      <c r="F94" s="121"/>
      <c r="G94" s="118"/>
      <c r="H94" s="121"/>
      <c r="I94" s="121"/>
    </row>
    <row r="95" spans="1:9" x14ac:dyDescent="0.3">
      <c r="A95" s="118"/>
      <c r="B95" s="121"/>
      <c r="C95" s="121"/>
      <c r="D95" s="121"/>
      <c r="E95" s="121"/>
      <c r="F95" s="121"/>
      <c r="G95" s="118"/>
      <c r="H95" s="121"/>
      <c r="I95" s="121"/>
    </row>
    <row r="96" spans="1:9" x14ac:dyDescent="0.3">
      <c r="A96" s="118"/>
      <c r="B96" s="121"/>
      <c r="C96" s="121"/>
      <c r="D96" s="121"/>
      <c r="E96" s="121"/>
      <c r="F96" s="121"/>
      <c r="G96" s="118"/>
      <c r="H96" s="121"/>
      <c r="I96" s="121"/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59999389629810485"/>
    <pageSetUpPr fitToPage="1"/>
  </sheetPr>
  <dimension ref="A1:IM70"/>
  <sheetViews>
    <sheetView tabSelected="1" topLeftCell="A37" workbookViewId="0">
      <selection activeCell="AF10" sqref="AF10"/>
    </sheetView>
  </sheetViews>
  <sheetFormatPr defaultRowHeight="16.5" x14ac:dyDescent="0.3"/>
  <cols>
    <col min="1" max="1" width="5.25" customWidth="1"/>
    <col min="2" max="15" width="15.375" customWidth="1"/>
    <col min="16" max="16" width="15.375" style="26" customWidth="1"/>
    <col min="17" max="48" width="15.375" customWidth="1"/>
  </cols>
  <sheetData>
    <row r="1" spans="1:247" x14ac:dyDescent="0.3">
      <c r="A1" s="30" t="s">
        <v>18</v>
      </c>
      <c r="B1" s="30" t="s">
        <v>19</v>
      </c>
      <c r="C1" s="30" t="s">
        <v>20</v>
      </c>
      <c r="D1" s="30" t="s">
        <v>21</v>
      </c>
      <c r="E1" s="30" t="s">
        <v>22</v>
      </c>
      <c r="F1" s="30" t="s">
        <v>6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27</v>
      </c>
      <c r="L1" s="30" t="s">
        <v>28</v>
      </c>
      <c r="M1" s="31" t="s">
        <v>5</v>
      </c>
      <c r="N1" s="30" t="s">
        <v>29</v>
      </c>
      <c r="O1" s="31" t="s">
        <v>7</v>
      </c>
      <c r="P1" s="24" t="s">
        <v>8</v>
      </c>
      <c r="Q1" s="30" t="s">
        <v>30</v>
      </c>
      <c r="R1" s="30" t="s">
        <v>31</v>
      </c>
      <c r="S1" s="30" t="s">
        <v>32</v>
      </c>
      <c r="T1" s="30" t="s">
        <v>33</v>
      </c>
      <c r="U1" s="30" t="s">
        <v>34</v>
      </c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</row>
    <row r="2" spans="1:247" x14ac:dyDescent="0.3">
      <c r="A2" s="29" t="s">
        <v>35</v>
      </c>
      <c r="B2" s="29" t="s">
        <v>36</v>
      </c>
      <c r="C2" s="29" t="s">
        <v>37</v>
      </c>
      <c r="D2" s="29" t="s">
        <v>38</v>
      </c>
      <c r="E2" s="29" t="s">
        <v>39</v>
      </c>
      <c r="F2" s="29" t="s">
        <v>40</v>
      </c>
      <c r="G2" s="29" t="s">
        <v>41</v>
      </c>
      <c r="H2" s="29" t="s">
        <v>41</v>
      </c>
      <c r="I2" s="29" t="s">
        <v>43</v>
      </c>
      <c r="J2" s="29" t="s">
        <v>78</v>
      </c>
      <c r="K2" s="29" t="s">
        <v>45</v>
      </c>
      <c r="L2" s="29" t="s">
        <v>46</v>
      </c>
      <c r="M2" s="28">
        <v>201301</v>
      </c>
      <c r="N2" s="29" t="s">
        <v>52</v>
      </c>
      <c r="O2" s="28">
        <v>0</v>
      </c>
      <c r="P2" s="32">
        <v>3150.33</v>
      </c>
      <c r="Q2" s="29" t="s">
        <v>48</v>
      </c>
      <c r="R2" s="29" t="s">
        <v>49</v>
      </c>
      <c r="S2" s="29" t="s">
        <v>42</v>
      </c>
      <c r="T2" s="29" t="s">
        <v>50</v>
      </c>
      <c r="U2" s="29" t="s">
        <v>51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</row>
    <row r="3" spans="1:247" x14ac:dyDescent="0.3">
      <c r="A3" s="29" t="s">
        <v>35</v>
      </c>
      <c r="B3" s="29" t="s">
        <v>36</v>
      </c>
      <c r="C3" s="29" t="s">
        <v>37</v>
      </c>
      <c r="D3" s="29" t="s">
        <v>38</v>
      </c>
      <c r="E3" s="29" t="s">
        <v>39</v>
      </c>
      <c r="F3" s="29" t="s">
        <v>40</v>
      </c>
      <c r="G3" s="29" t="s">
        <v>41</v>
      </c>
      <c r="H3" s="29" t="s">
        <v>41</v>
      </c>
      <c r="I3" s="29" t="s">
        <v>43</v>
      </c>
      <c r="J3" s="29" t="s">
        <v>78</v>
      </c>
      <c r="K3" s="29" t="s">
        <v>45</v>
      </c>
      <c r="L3" s="29" t="s">
        <v>79</v>
      </c>
      <c r="M3" s="28">
        <v>201302</v>
      </c>
      <c r="N3" s="29" t="s">
        <v>52</v>
      </c>
      <c r="O3" s="28">
        <v>0</v>
      </c>
      <c r="P3" s="27">
        <v>13073.6</v>
      </c>
      <c r="Q3" s="29" t="s">
        <v>48</v>
      </c>
      <c r="R3" s="29" t="s">
        <v>49</v>
      </c>
      <c r="S3" s="29" t="s">
        <v>42</v>
      </c>
      <c r="T3" s="29" t="s">
        <v>80</v>
      </c>
      <c r="U3" s="29" t="s">
        <v>51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</row>
    <row r="4" spans="1:247" x14ac:dyDescent="0.3">
      <c r="A4" s="29" t="s">
        <v>35</v>
      </c>
      <c r="B4" s="29" t="s">
        <v>36</v>
      </c>
      <c r="C4" s="29" t="s">
        <v>37</v>
      </c>
      <c r="D4" s="29" t="s">
        <v>38</v>
      </c>
      <c r="E4" s="29" t="s">
        <v>39</v>
      </c>
      <c r="F4" s="29" t="s">
        <v>40</v>
      </c>
      <c r="G4" s="29" t="s">
        <v>41</v>
      </c>
      <c r="H4" s="29" t="s">
        <v>41</v>
      </c>
      <c r="I4" s="29" t="s">
        <v>43</v>
      </c>
      <c r="J4" s="29" t="s">
        <v>78</v>
      </c>
      <c r="K4" s="29" t="s">
        <v>45</v>
      </c>
      <c r="L4" s="29" t="s">
        <v>81</v>
      </c>
      <c r="M4" s="28">
        <v>201302</v>
      </c>
      <c r="N4" s="29" t="s">
        <v>52</v>
      </c>
      <c r="O4" s="28">
        <v>0</v>
      </c>
      <c r="P4" s="27">
        <v>6842.03</v>
      </c>
      <c r="Q4" s="29" t="s">
        <v>48</v>
      </c>
      <c r="R4" s="29" t="s">
        <v>49</v>
      </c>
      <c r="S4" s="29" t="s">
        <v>42</v>
      </c>
      <c r="T4" s="29" t="s">
        <v>80</v>
      </c>
      <c r="U4" s="29" t="s">
        <v>51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</row>
    <row r="5" spans="1:247" x14ac:dyDescent="0.3">
      <c r="A5" s="29" t="s">
        <v>35</v>
      </c>
      <c r="B5" s="29" t="s">
        <v>36</v>
      </c>
      <c r="C5" s="29" t="s">
        <v>37</v>
      </c>
      <c r="D5" s="29" t="s">
        <v>38</v>
      </c>
      <c r="E5" s="29" t="s">
        <v>39</v>
      </c>
      <c r="F5" s="29" t="s">
        <v>40</v>
      </c>
      <c r="G5" s="29" t="s">
        <v>41</v>
      </c>
      <c r="H5" s="29" t="s">
        <v>41</v>
      </c>
      <c r="I5" s="29" t="s">
        <v>43</v>
      </c>
      <c r="J5" s="29" t="s">
        <v>78</v>
      </c>
      <c r="K5" s="29" t="s">
        <v>45</v>
      </c>
      <c r="L5" s="29" t="s">
        <v>82</v>
      </c>
      <c r="M5" s="28">
        <v>201302</v>
      </c>
      <c r="N5" s="29" t="s">
        <v>52</v>
      </c>
      <c r="O5" s="28">
        <v>0</v>
      </c>
      <c r="P5" s="32">
        <v>5985.63</v>
      </c>
      <c r="Q5" s="29" t="s">
        <v>48</v>
      </c>
      <c r="R5" s="29" t="s">
        <v>49</v>
      </c>
      <c r="S5" s="29" t="s">
        <v>42</v>
      </c>
      <c r="T5" s="29" t="s">
        <v>83</v>
      </c>
      <c r="U5" s="29" t="s">
        <v>51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</row>
    <row r="6" spans="1:247" x14ac:dyDescent="0.3">
      <c r="A6" s="29" t="s">
        <v>35</v>
      </c>
      <c r="B6" s="29" t="s">
        <v>36</v>
      </c>
      <c r="C6" s="29" t="s">
        <v>37</v>
      </c>
      <c r="D6" s="29" t="s">
        <v>38</v>
      </c>
      <c r="E6" s="29" t="s">
        <v>39</v>
      </c>
      <c r="F6" s="29" t="s">
        <v>40</v>
      </c>
      <c r="G6" s="29" t="s">
        <v>41</v>
      </c>
      <c r="H6" s="29" t="s">
        <v>41</v>
      </c>
      <c r="I6" s="29" t="s">
        <v>43</v>
      </c>
      <c r="J6" s="29" t="s">
        <v>78</v>
      </c>
      <c r="K6" s="29" t="s">
        <v>45</v>
      </c>
      <c r="L6" s="29" t="s">
        <v>84</v>
      </c>
      <c r="M6" s="28">
        <v>201303</v>
      </c>
      <c r="N6" s="29" t="s">
        <v>52</v>
      </c>
      <c r="O6" s="28">
        <v>0</v>
      </c>
      <c r="P6" s="27">
        <v>10193.94</v>
      </c>
      <c r="Q6" s="29" t="s">
        <v>48</v>
      </c>
      <c r="R6" s="29" t="s">
        <v>49</v>
      </c>
      <c r="S6" s="29" t="s">
        <v>42</v>
      </c>
      <c r="T6" s="29" t="s">
        <v>85</v>
      </c>
      <c r="U6" s="29" t="s">
        <v>51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</row>
    <row r="7" spans="1:247" x14ac:dyDescent="0.3">
      <c r="A7" s="29" t="s">
        <v>35</v>
      </c>
      <c r="B7" s="29" t="s">
        <v>36</v>
      </c>
      <c r="C7" s="29" t="s">
        <v>37</v>
      </c>
      <c r="D7" s="29" t="s">
        <v>38</v>
      </c>
      <c r="E7" s="29" t="s">
        <v>39</v>
      </c>
      <c r="F7" s="29" t="s">
        <v>40</v>
      </c>
      <c r="G7" s="29" t="s">
        <v>41</v>
      </c>
      <c r="H7" s="29" t="s">
        <v>41</v>
      </c>
      <c r="I7" s="29" t="s">
        <v>43</v>
      </c>
      <c r="J7" s="29" t="s">
        <v>78</v>
      </c>
      <c r="K7" s="29" t="s">
        <v>45</v>
      </c>
      <c r="L7" s="29" t="s">
        <v>86</v>
      </c>
      <c r="M7" s="28">
        <v>201303</v>
      </c>
      <c r="N7" s="29" t="s">
        <v>52</v>
      </c>
      <c r="O7" s="28">
        <v>0</v>
      </c>
      <c r="P7" s="27">
        <v>19071.37</v>
      </c>
      <c r="Q7" s="29" t="s">
        <v>48</v>
      </c>
      <c r="R7" s="29" t="s">
        <v>49</v>
      </c>
      <c r="S7" s="29" t="s">
        <v>42</v>
      </c>
      <c r="T7" s="29" t="s">
        <v>85</v>
      </c>
      <c r="U7" s="29" t="s">
        <v>51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</row>
    <row r="8" spans="1:247" x14ac:dyDescent="0.3">
      <c r="A8" s="29" t="s">
        <v>35</v>
      </c>
      <c r="B8" s="29" t="s">
        <v>36</v>
      </c>
      <c r="C8" s="29" t="s">
        <v>37</v>
      </c>
      <c r="D8" s="29" t="s">
        <v>38</v>
      </c>
      <c r="E8" s="29" t="s">
        <v>39</v>
      </c>
      <c r="F8" s="29" t="s">
        <v>40</v>
      </c>
      <c r="G8" s="29" t="s">
        <v>41</v>
      </c>
      <c r="H8" s="29" t="s">
        <v>41</v>
      </c>
      <c r="I8" s="29" t="s">
        <v>43</v>
      </c>
      <c r="J8" s="29" t="s">
        <v>78</v>
      </c>
      <c r="K8" s="29" t="s">
        <v>45</v>
      </c>
      <c r="L8" s="29" t="s">
        <v>87</v>
      </c>
      <c r="M8" s="28">
        <v>201304</v>
      </c>
      <c r="N8" s="29" t="s">
        <v>52</v>
      </c>
      <c r="O8" s="28">
        <v>0</v>
      </c>
      <c r="P8" s="27">
        <v>22194.85</v>
      </c>
      <c r="Q8" s="29" t="s">
        <v>48</v>
      </c>
      <c r="R8" s="29" t="s">
        <v>49</v>
      </c>
      <c r="S8" s="29" t="s">
        <v>42</v>
      </c>
      <c r="T8" s="29" t="s">
        <v>88</v>
      </c>
      <c r="U8" s="29" t="s">
        <v>51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</row>
    <row r="9" spans="1:247" x14ac:dyDescent="0.3">
      <c r="A9" s="29" t="s">
        <v>35</v>
      </c>
      <c r="B9" s="29" t="s">
        <v>36</v>
      </c>
      <c r="C9" s="29" t="s">
        <v>37</v>
      </c>
      <c r="D9" s="29" t="s">
        <v>38</v>
      </c>
      <c r="E9" s="29" t="s">
        <v>39</v>
      </c>
      <c r="F9" s="29" t="s">
        <v>40</v>
      </c>
      <c r="G9" s="29" t="s">
        <v>41</v>
      </c>
      <c r="H9" s="29" t="s">
        <v>41</v>
      </c>
      <c r="I9" s="29" t="s">
        <v>43</v>
      </c>
      <c r="J9" s="29" t="s">
        <v>78</v>
      </c>
      <c r="K9" s="29" t="s">
        <v>45</v>
      </c>
      <c r="L9" s="29" t="s">
        <v>89</v>
      </c>
      <c r="M9" s="28">
        <v>201304</v>
      </c>
      <c r="N9" s="29" t="s">
        <v>52</v>
      </c>
      <c r="O9" s="28">
        <v>0</v>
      </c>
      <c r="P9" s="27">
        <v>11793.72</v>
      </c>
      <c r="Q9" s="29" t="s">
        <v>48</v>
      </c>
      <c r="R9" s="29" t="s">
        <v>49</v>
      </c>
      <c r="S9" s="29" t="s">
        <v>42</v>
      </c>
      <c r="T9" s="29" t="s">
        <v>88</v>
      </c>
      <c r="U9" s="29" t="s">
        <v>51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</row>
    <row r="10" spans="1:247" x14ac:dyDescent="0.3">
      <c r="A10" s="29" t="s">
        <v>35</v>
      </c>
      <c r="B10" s="29" t="s">
        <v>36</v>
      </c>
      <c r="C10" s="29" t="s">
        <v>37</v>
      </c>
      <c r="D10" s="29" t="s">
        <v>38</v>
      </c>
      <c r="E10" s="29" t="s">
        <v>39</v>
      </c>
      <c r="F10" s="29" t="s">
        <v>40</v>
      </c>
      <c r="G10" s="29" t="s">
        <v>41</v>
      </c>
      <c r="H10" s="29" t="s">
        <v>41</v>
      </c>
      <c r="I10" s="29" t="s">
        <v>43</v>
      </c>
      <c r="J10" s="29" t="s">
        <v>78</v>
      </c>
      <c r="K10" s="29" t="s">
        <v>45</v>
      </c>
      <c r="L10" s="29" t="s">
        <v>90</v>
      </c>
      <c r="M10" s="28">
        <v>201305</v>
      </c>
      <c r="N10" s="29" t="s">
        <v>52</v>
      </c>
      <c r="O10" s="28">
        <v>0</v>
      </c>
      <c r="P10" s="27">
        <v>8785.7900000000009</v>
      </c>
      <c r="Q10" s="29" t="s">
        <v>48</v>
      </c>
      <c r="R10" s="29" t="s">
        <v>49</v>
      </c>
      <c r="S10" s="29" t="s">
        <v>42</v>
      </c>
      <c r="T10" s="29" t="s">
        <v>91</v>
      </c>
      <c r="U10" s="29" t="s">
        <v>51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</row>
    <row r="11" spans="1:247" x14ac:dyDescent="0.3">
      <c r="A11" s="29" t="s">
        <v>35</v>
      </c>
      <c r="B11" s="29" t="s">
        <v>36</v>
      </c>
      <c r="C11" s="29" t="s">
        <v>37</v>
      </c>
      <c r="D11" s="29" t="s">
        <v>38</v>
      </c>
      <c r="E11" s="29" t="s">
        <v>39</v>
      </c>
      <c r="F11" s="29" t="s">
        <v>40</v>
      </c>
      <c r="G11" s="29" t="s">
        <v>41</v>
      </c>
      <c r="H11" s="29" t="s">
        <v>41</v>
      </c>
      <c r="I11" s="29" t="s">
        <v>43</v>
      </c>
      <c r="J11" s="29" t="s">
        <v>78</v>
      </c>
      <c r="K11" s="29" t="s">
        <v>45</v>
      </c>
      <c r="L11" s="29" t="s">
        <v>92</v>
      </c>
      <c r="M11" s="28">
        <v>201305</v>
      </c>
      <c r="N11" s="29" t="s">
        <v>52</v>
      </c>
      <c r="O11" s="28">
        <v>0</v>
      </c>
      <c r="P11" s="27">
        <v>16101.93</v>
      </c>
      <c r="Q11" s="29" t="s">
        <v>48</v>
      </c>
      <c r="R11" s="29" t="s">
        <v>49</v>
      </c>
      <c r="S11" s="29" t="s">
        <v>42</v>
      </c>
      <c r="T11" s="29" t="s">
        <v>91</v>
      </c>
      <c r="U11" s="29" t="s">
        <v>51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</row>
    <row r="12" spans="1:247" x14ac:dyDescent="0.3">
      <c r="A12" s="29" t="s">
        <v>35</v>
      </c>
      <c r="B12" s="29" t="s">
        <v>36</v>
      </c>
      <c r="C12" s="29" t="s">
        <v>37</v>
      </c>
      <c r="D12" s="29" t="s">
        <v>38</v>
      </c>
      <c r="E12" s="29" t="s">
        <v>39</v>
      </c>
      <c r="F12" s="29" t="s">
        <v>40</v>
      </c>
      <c r="G12" s="29" t="s">
        <v>41</v>
      </c>
      <c r="H12" s="29" t="s">
        <v>41</v>
      </c>
      <c r="I12" s="29" t="s">
        <v>43</v>
      </c>
      <c r="J12" s="29" t="s">
        <v>78</v>
      </c>
      <c r="K12" s="29" t="s">
        <v>45</v>
      </c>
      <c r="L12" s="29" t="s">
        <v>93</v>
      </c>
      <c r="M12" s="28">
        <v>201306</v>
      </c>
      <c r="N12" s="29" t="s">
        <v>52</v>
      </c>
      <c r="O12" s="28">
        <v>0</v>
      </c>
      <c r="P12" s="27">
        <v>8567.09</v>
      </c>
      <c r="Q12" s="29" t="s">
        <v>48</v>
      </c>
      <c r="R12" s="29" t="s">
        <v>49</v>
      </c>
      <c r="S12" s="29" t="s">
        <v>42</v>
      </c>
      <c r="T12" s="29" t="s">
        <v>94</v>
      </c>
      <c r="U12" s="29" t="s">
        <v>51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</row>
    <row r="13" spans="1:247" x14ac:dyDescent="0.3">
      <c r="A13" s="29" t="s">
        <v>35</v>
      </c>
      <c r="B13" s="29" t="s">
        <v>36</v>
      </c>
      <c r="C13" s="29" t="s">
        <v>37</v>
      </c>
      <c r="D13" s="29" t="s">
        <v>38</v>
      </c>
      <c r="E13" s="29" t="s">
        <v>39</v>
      </c>
      <c r="F13" s="29" t="s">
        <v>40</v>
      </c>
      <c r="G13" s="29" t="s">
        <v>41</v>
      </c>
      <c r="H13" s="29" t="s">
        <v>41</v>
      </c>
      <c r="I13" s="29" t="s">
        <v>43</v>
      </c>
      <c r="J13" s="29" t="s">
        <v>78</v>
      </c>
      <c r="K13" s="29" t="s">
        <v>45</v>
      </c>
      <c r="L13" s="29" t="s">
        <v>95</v>
      </c>
      <c r="M13" s="28">
        <v>201306</v>
      </c>
      <c r="N13" s="29" t="s">
        <v>52</v>
      </c>
      <c r="O13" s="28">
        <v>0</v>
      </c>
      <c r="P13" s="27">
        <v>15732.25</v>
      </c>
      <c r="Q13" s="29" t="s">
        <v>48</v>
      </c>
      <c r="R13" s="29" t="s">
        <v>49</v>
      </c>
      <c r="S13" s="29" t="s">
        <v>42</v>
      </c>
      <c r="T13" s="29" t="s">
        <v>94</v>
      </c>
      <c r="U13" s="29" t="s">
        <v>51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</row>
    <row r="14" spans="1:247" x14ac:dyDescent="0.3">
      <c r="A14" s="29" t="s">
        <v>35</v>
      </c>
      <c r="B14" s="29" t="s">
        <v>36</v>
      </c>
      <c r="C14" s="29" t="s">
        <v>37</v>
      </c>
      <c r="D14" s="29" t="s">
        <v>38</v>
      </c>
      <c r="E14" s="29" t="s">
        <v>39</v>
      </c>
      <c r="F14" s="29" t="s">
        <v>40</v>
      </c>
      <c r="G14" s="29" t="s">
        <v>41</v>
      </c>
      <c r="H14" s="29" t="s">
        <v>41</v>
      </c>
      <c r="I14" s="29" t="s">
        <v>43</v>
      </c>
      <c r="J14" s="29" t="s">
        <v>78</v>
      </c>
      <c r="K14" s="29" t="s">
        <v>45</v>
      </c>
      <c r="L14" s="29" t="s">
        <v>96</v>
      </c>
      <c r="M14" s="28">
        <v>201306</v>
      </c>
      <c r="N14" s="29" t="s">
        <v>47</v>
      </c>
      <c r="O14" s="28">
        <v>0</v>
      </c>
      <c r="P14" s="27">
        <v>-268.18</v>
      </c>
      <c r="Q14" s="29" t="s">
        <v>48</v>
      </c>
      <c r="R14" s="29" t="s">
        <v>49</v>
      </c>
      <c r="S14" s="29" t="s">
        <v>42</v>
      </c>
      <c r="T14" s="29" t="s">
        <v>97</v>
      </c>
      <c r="U14" s="29" t="s">
        <v>51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</row>
    <row r="15" spans="1:247" x14ac:dyDescent="0.3">
      <c r="A15" s="29" t="s">
        <v>35</v>
      </c>
      <c r="B15" s="29" t="s">
        <v>36</v>
      </c>
      <c r="C15" s="29" t="s">
        <v>37</v>
      </c>
      <c r="D15" s="29" t="s">
        <v>38</v>
      </c>
      <c r="E15" s="29" t="s">
        <v>39</v>
      </c>
      <c r="F15" s="29" t="s">
        <v>40</v>
      </c>
      <c r="G15" s="29" t="s">
        <v>41</v>
      </c>
      <c r="H15" s="29" t="s">
        <v>41</v>
      </c>
      <c r="I15" s="29" t="s">
        <v>43</v>
      </c>
      <c r="J15" s="29" t="s">
        <v>78</v>
      </c>
      <c r="K15" s="29" t="s">
        <v>45</v>
      </c>
      <c r="L15" s="29" t="s">
        <v>96</v>
      </c>
      <c r="M15" s="28">
        <v>201306</v>
      </c>
      <c r="N15" s="29" t="s">
        <v>47</v>
      </c>
      <c r="O15" s="28">
        <v>0</v>
      </c>
      <c r="P15" s="27">
        <v>-142.72</v>
      </c>
      <c r="Q15" s="29" t="s">
        <v>48</v>
      </c>
      <c r="R15" s="29" t="s">
        <v>49</v>
      </c>
      <c r="S15" s="29" t="s">
        <v>42</v>
      </c>
      <c r="T15" s="29" t="s">
        <v>97</v>
      </c>
      <c r="U15" s="29" t="s">
        <v>51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</row>
    <row r="16" spans="1:247" x14ac:dyDescent="0.3">
      <c r="A16" s="29" t="s">
        <v>35</v>
      </c>
      <c r="B16" s="29" t="s">
        <v>36</v>
      </c>
      <c r="C16" s="29" t="s">
        <v>37</v>
      </c>
      <c r="D16" s="29" t="s">
        <v>38</v>
      </c>
      <c r="E16" s="29" t="s">
        <v>39</v>
      </c>
      <c r="F16" s="29" t="s">
        <v>40</v>
      </c>
      <c r="G16" s="29" t="s">
        <v>41</v>
      </c>
      <c r="H16" s="29" t="s">
        <v>41</v>
      </c>
      <c r="I16" s="29" t="s">
        <v>43</v>
      </c>
      <c r="J16" s="29" t="s">
        <v>78</v>
      </c>
      <c r="K16" s="29" t="s">
        <v>45</v>
      </c>
      <c r="L16" s="29" t="s">
        <v>98</v>
      </c>
      <c r="M16" s="28">
        <v>201307</v>
      </c>
      <c r="N16" s="29" t="s">
        <v>52</v>
      </c>
      <c r="O16" s="28">
        <v>0</v>
      </c>
      <c r="P16" s="27">
        <v>11887.17</v>
      </c>
      <c r="Q16" s="29" t="s">
        <v>48</v>
      </c>
      <c r="R16" s="29" t="s">
        <v>49</v>
      </c>
      <c r="S16" s="29" t="s">
        <v>42</v>
      </c>
      <c r="T16" s="29" t="s">
        <v>99</v>
      </c>
      <c r="U16" s="29" t="s">
        <v>51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</row>
    <row r="17" spans="1:21" x14ac:dyDescent="0.3">
      <c r="A17" s="29" t="s">
        <v>35</v>
      </c>
      <c r="B17" s="29" t="s">
        <v>36</v>
      </c>
      <c r="C17" s="29" t="s">
        <v>37</v>
      </c>
      <c r="D17" s="29" t="s">
        <v>38</v>
      </c>
      <c r="E17" s="29" t="s">
        <v>39</v>
      </c>
      <c r="F17" s="29" t="s">
        <v>40</v>
      </c>
      <c r="G17" s="29" t="s">
        <v>41</v>
      </c>
      <c r="H17" s="29" t="s">
        <v>41</v>
      </c>
      <c r="I17" s="29" t="s">
        <v>43</v>
      </c>
      <c r="J17" s="29" t="s">
        <v>78</v>
      </c>
      <c r="K17" s="29" t="s">
        <v>45</v>
      </c>
      <c r="L17" s="29" t="s">
        <v>100</v>
      </c>
      <c r="M17" s="28">
        <v>201307</v>
      </c>
      <c r="N17" s="29" t="s">
        <v>52</v>
      </c>
      <c r="O17" s="28">
        <v>0</v>
      </c>
      <c r="P17" s="27">
        <v>6316.51</v>
      </c>
      <c r="Q17" s="29" t="s">
        <v>48</v>
      </c>
      <c r="R17" s="29" t="s">
        <v>49</v>
      </c>
      <c r="S17" s="29" t="s">
        <v>42</v>
      </c>
      <c r="T17" s="29" t="s">
        <v>99</v>
      </c>
      <c r="U17" s="29" t="s">
        <v>51</v>
      </c>
    </row>
    <row r="18" spans="1:21" x14ac:dyDescent="0.3">
      <c r="A18" s="29" t="s">
        <v>35</v>
      </c>
      <c r="B18" s="29" t="s">
        <v>36</v>
      </c>
      <c r="C18" s="29" t="s">
        <v>37</v>
      </c>
      <c r="D18" s="29" t="s">
        <v>38</v>
      </c>
      <c r="E18" s="29" t="s">
        <v>39</v>
      </c>
      <c r="F18" s="29" t="s">
        <v>40</v>
      </c>
      <c r="G18" s="29" t="s">
        <v>41</v>
      </c>
      <c r="H18" s="29" t="s">
        <v>41</v>
      </c>
      <c r="I18" s="29" t="s">
        <v>43</v>
      </c>
      <c r="J18" s="29" t="s">
        <v>78</v>
      </c>
      <c r="K18" s="29" t="s">
        <v>45</v>
      </c>
      <c r="L18" s="29" t="s">
        <v>101</v>
      </c>
      <c r="M18" s="28">
        <v>201308</v>
      </c>
      <c r="N18" s="29" t="s">
        <v>52</v>
      </c>
      <c r="O18" s="28">
        <v>0</v>
      </c>
      <c r="P18" s="27">
        <v>6063.93</v>
      </c>
      <c r="Q18" s="29" t="s">
        <v>48</v>
      </c>
      <c r="R18" s="29" t="s">
        <v>49</v>
      </c>
      <c r="S18" s="29" t="s">
        <v>42</v>
      </c>
      <c r="T18" s="29" t="s">
        <v>102</v>
      </c>
      <c r="U18" s="29" t="s">
        <v>51</v>
      </c>
    </row>
    <row r="19" spans="1:21" x14ac:dyDescent="0.3">
      <c r="A19" s="29" t="s">
        <v>35</v>
      </c>
      <c r="B19" s="29" t="s">
        <v>36</v>
      </c>
      <c r="C19" s="29" t="s">
        <v>37</v>
      </c>
      <c r="D19" s="29" t="s">
        <v>38</v>
      </c>
      <c r="E19" s="29" t="s">
        <v>39</v>
      </c>
      <c r="F19" s="29" t="s">
        <v>40</v>
      </c>
      <c r="G19" s="29" t="s">
        <v>41</v>
      </c>
      <c r="H19" s="29" t="s">
        <v>41</v>
      </c>
      <c r="I19" s="29" t="s">
        <v>43</v>
      </c>
      <c r="J19" s="29" t="s">
        <v>78</v>
      </c>
      <c r="K19" s="29" t="s">
        <v>45</v>
      </c>
      <c r="L19" s="29" t="s">
        <v>103</v>
      </c>
      <c r="M19" s="28">
        <v>201308</v>
      </c>
      <c r="N19" s="29" t="s">
        <v>52</v>
      </c>
      <c r="O19" s="28">
        <v>0</v>
      </c>
      <c r="P19" s="27">
        <v>11652.72</v>
      </c>
      <c r="Q19" s="29" t="s">
        <v>48</v>
      </c>
      <c r="R19" s="29" t="s">
        <v>49</v>
      </c>
      <c r="S19" s="29" t="s">
        <v>42</v>
      </c>
      <c r="T19" s="29" t="s">
        <v>102</v>
      </c>
      <c r="U19" s="29" t="s">
        <v>51</v>
      </c>
    </row>
    <row r="20" spans="1:21" x14ac:dyDescent="0.3">
      <c r="A20" s="29" t="s">
        <v>35</v>
      </c>
      <c r="B20" s="29" t="s">
        <v>36</v>
      </c>
      <c r="C20" s="29" t="s">
        <v>37</v>
      </c>
      <c r="D20" s="29" t="s">
        <v>38</v>
      </c>
      <c r="E20" s="29" t="s">
        <v>39</v>
      </c>
      <c r="F20" s="29" t="s">
        <v>40</v>
      </c>
      <c r="G20" s="29" t="s">
        <v>41</v>
      </c>
      <c r="H20" s="29" t="s">
        <v>41</v>
      </c>
      <c r="I20" s="29" t="s">
        <v>43</v>
      </c>
      <c r="J20" s="29" t="s">
        <v>78</v>
      </c>
      <c r="K20" s="29" t="s">
        <v>45</v>
      </c>
      <c r="L20" s="29" t="s">
        <v>104</v>
      </c>
      <c r="M20" s="28">
        <v>201308</v>
      </c>
      <c r="N20" s="29" t="s">
        <v>52</v>
      </c>
      <c r="O20" s="28">
        <v>0</v>
      </c>
      <c r="P20" s="27">
        <v>70.819999999999993</v>
      </c>
      <c r="Q20" s="29" t="s">
        <v>48</v>
      </c>
      <c r="R20" s="29" t="s">
        <v>49</v>
      </c>
      <c r="S20" s="29" t="s">
        <v>42</v>
      </c>
      <c r="T20" s="29" t="s">
        <v>105</v>
      </c>
      <c r="U20" s="29" t="s">
        <v>51</v>
      </c>
    </row>
    <row r="21" spans="1:21" x14ac:dyDescent="0.3">
      <c r="A21" s="29" t="s">
        <v>35</v>
      </c>
      <c r="B21" s="29" t="s">
        <v>36</v>
      </c>
      <c r="C21" s="29" t="s">
        <v>37</v>
      </c>
      <c r="D21" s="29" t="s">
        <v>38</v>
      </c>
      <c r="E21" s="29" t="s">
        <v>39</v>
      </c>
      <c r="F21" s="29" t="s">
        <v>40</v>
      </c>
      <c r="G21" s="29" t="s">
        <v>41</v>
      </c>
      <c r="H21" s="29" t="s">
        <v>41</v>
      </c>
      <c r="I21" s="29" t="s">
        <v>43</v>
      </c>
      <c r="J21" s="29" t="s">
        <v>78</v>
      </c>
      <c r="K21" s="29" t="s">
        <v>45</v>
      </c>
      <c r="L21" s="29" t="s">
        <v>104</v>
      </c>
      <c r="M21" s="28">
        <v>201308</v>
      </c>
      <c r="N21" s="29" t="s">
        <v>52</v>
      </c>
      <c r="O21" s="28">
        <v>0</v>
      </c>
      <c r="P21" s="27">
        <v>133.28</v>
      </c>
      <c r="Q21" s="29" t="s">
        <v>48</v>
      </c>
      <c r="R21" s="29" t="s">
        <v>49</v>
      </c>
      <c r="S21" s="29" t="s">
        <v>42</v>
      </c>
      <c r="T21" s="29" t="s">
        <v>105</v>
      </c>
      <c r="U21" s="29" t="s">
        <v>51</v>
      </c>
    </row>
    <row r="22" spans="1:21" x14ac:dyDescent="0.3">
      <c r="A22" s="29" t="s">
        <v>35</v>
      </c>
      <c r="B22" s="29" t="s">
        <v>36</v>
      </c>
      <c r="C22" s="29" t="s">
        <v>37</v>
      </c>
      <c r="D22" s="29" t="s">
        <v>38</v>
      </c>
      <c r="E22" s="29" t="s">
        <v>39</v>
      </c>
      <c r="F22" s="29" t="s">
        <v>40</v>
      </c>
      <c r="G22" s="29" t="s">
        <v>41</v>
      </c>
      <c r="H22" s="29" t="s">
        <v>41</v>
      </c>
      <c r="I22" s="29" t="s">
        <v>43</v>
      </c>
      <c r="J22" s="29" t="s">
        <v>78</v>
      </c>
      <c r="K22" s="29" t="s">
        <v>45</v>
      </c>
      <c r="L22" s="29" t="s">
        <v>106</v>
      </c>
      <c r="M22" s="28">
        <v>201309</v>
      </c>
      <c r="N22" s="29" t="s">
        <v>52</v>
      </c>
      <c r="O22" s="28">
        <v>0</v>
      </c>
      <c r="P22" s="27">
        <v>2257.0700000000002</v>
      </c>
      <c r="Q22" s="29" t="s">
        <v>48</v>
      </c>
      <c r="R22" s="29" t="s">
        <v>49</v>
      </c>
      <c r="S22" s="29" t="s">
        <v>42</v>
      </c>
      <c r="T22" s="29" t="s">
        <v>107</v>
      </c>
      <c r="U22" s="29" t="s">
        <v>51</v>
      </c>
    </row>
    <row r="23" spans="1:21" x14ac:dyDescent="0.3">
      <c r="A23" s="29" t="s">
        <v>35</v>
      </c>
      <c r="B23" s="29" t="s">
        <v>36</v>
      </c>
      <c r="C23" s="29" t="s">
        <v>37</v>
      </c>
      <c r="D23" s="29" t="s">
        <v>38</v>
      </c>
      <c r="E23" s="29" t="s">
        <v>39</v>
      </c>
      <c r="F23" s="29" t="s">
        <v>40</v>
      </c>
      <c r="G23" s="29" t="s">
        <v>41</v>
      </c>
      <c r="H23" s="29" t="s">
        <v>41</v>
      </c>
      <c r="I23" s="29" t="s">
        <v>43</v>
      </c>
      <c r="J23" s="29" t="s">
        <v>78</v>
      </c>
      <c r="K23" s="29" t="s">
        <v>45</v>
      </c>
      <c r="L23" s="29" t="s">
        <v>108</v>
      </c>
      <c r="M23" s="28">
        <v>201309</v>
      </c>
      <c r="N23" s="29" t="s">
        <v>52</v>
      </c>
      <c r="O23" s="28">
        <v>0</v>
      </c>
      <c r="P23" s="27">
        <v>4428.97</v>
      </c>
      <c r="Q23" s="29" t="s">
        <v>48</v>
      </c>
      <c r="R23" s="29" t="s">
        <v>49</v>
      </c>
      <c r="S23" s="29" t="s">
        <v>42</v>
      </c>
      <c r="T23" s="29" t="s">
        <v>107</v>
      </c>
      <c r="U23" s="29" t="s">
        <v>51</v>
      </c>
    </row>
    <row r="24" spans="1:21" x14ac:dyDescent="0.3">
      <c r="A24" s="35" t="s">
        <v>35</v>
      </c>
      <c r="B24" s="35" t="s">
        <v>36</v>
      </c>
      <c r="C24" s="35" t="s">
        <v>37</v>
      </c>
      <c r="D24" s="35" t="s">
        <v>109</v>
      </c>
      <c r="E24" s="35" t="s">
        <v>110</v>
      </c>
      <c r="F24" s="35" t="s">
        <v>111</v>
      </c>
      <c r="G24" s="35" t="s">
        <v>41</v>
      </c>
      <c r="H24" s="35" t="s">
        <v>41</v>
      </c>
      <c r="I24" s="35" t="s">
        <v>43</v>
      </c>
      <c r="J24" s="35" t="s">
        <v>78</v>
      </c>
      <c r="K24" s="35" t="s">
        <v>112</v>
      </c>
      <c r="L24" s="35" t="s">
        <v>113</v>
      </c>
      <c r="M24" s="34">
        <v>201310</v>
      </c>
      <c r="N24" s="35" t="s">
        <v>47</v>
      </c>
      <c r="O24" s="34">
        <v>0</v>
      </c>
      <c r="P24" s="27">
        <v>-6723.7</v>
      </c>
      <c r="Q24" s="35" t="s">
        <v>48</v>
      </c>
      <c r="R24" s="35" t="s">
        <v>49</v>
      </c>
      <c r="S24" s="35" t="s">
        <v>42</v>
      </c>
      <c r="T24" s="35" t="s">
        <v>114</v>
      </c>
      <c r="U24" s="35" t="s">
        <v>51</v>
      </c>
    </row>
    <row r="25" spans="1:21" x14ac:dyDescent="0.3">
      <c r="A25" s="35" t="s">
        <v>35</v>
      </c>
      <c r="B25" s="35" t="s">
        <v>36</v>
      </c>
      <c r="C25" s="35" t="s">
        <v>37</v>
      </c>
      <c r="D25" s="35" t="s">
        <v>109</v>
      </c>
      <c r="E25" s="35" t="s">
        <v>110</v>
      </c>
      <c r="F25" s="35" t="s">
        <v>111</v>
      </c>
      <c r="G25" s="35" t="s">
        <v>41</v>
      </c>
      <c r="H25" s="35" t="s">
        <v>41</v>
      </c>
      <c r="I25" s="35" t="s">
        <v>43</v>
      </c>
      <c r="J25" s="35" t="s">
        <v>78</v>
      </c>
      <c r="K25" s="35" t="s">
        <v>112</v>
      </c>
      <c r="L25" s="35" t="s">
        <v>115</v>
      </c>
      <c r="M25" s="34">
        <v>201310</v>
      </c>
      <c r="N25" s="35" t="s">
        <v>47</v>
      </c>
      <c r="O25" s="34">
        <v>0</v>
      </c>
      <c r="P25" s="27">
        <v>-13606.89</v>
      </c>
      <c r="Q25" s="35" t="s">
        <v>48</v>
      </c>
      <c r="R25" s="35" t="s">
        <v>49</v>
      </c>
      <c r="S25" s="35" t="s">
        <v>42</v>
      </c>
      <c r="T25" s="35" t="s">
        <v>114</v>
      </c>
      <c r="U25" s="35" t="s">
        <v>51</v>
      </c>
    </row>
    <row r="26" spans="1:21" x14ac:dyDescent="0.3">
      <c r="A26" s="35" t="s">
        <v>35</v>
      </c>
      <c r="B26" s="35" t="s">
        <v>36</v>
      </c>
      <c r="C26" s="35" t="s">
        <v>37</v>
      </c>
      <c r="D26" s="35" t="s">
        <v>109</v>
      </c>
      <c r="E26" s="35" t="s">
        <v>110</v>
      </c>
      <c r="F26" s="35" t="s">
        <v>111</v>
      </c>
      <c r="G26" s="35" t="s">
        <v>41</v>
      </c>
      <c r="H26" s="35" t="s">
        <v>41</v>
      </c>
      <c r="I26" s="35" t="s">
        <v>43</v>
      </c>
      <c r="J26" s="35" t="s">
        <v>78</v>
      </c>
      <c r="K26" s="35" t="s">
        <v>112</v>
      </c>
      <c r="L26" s="35" t="s">
        <v>116</v>
      </c>
      <c r="M26" s="34">
        <v>201310</v>
      </c>
      <c r="N26" s="35" t="s">
        <v>52</v>
      </c>
      <c r="O26" s="34">
        <v>0</v>
      </c>
      <c r="P26" s="27">
        <v>5379.93</v>
      </c>
      <c r="Q26" s="35" t="s">
        <v>48</v>
      </c>
      <c r="R26" s="35" t="s">
        <v>49</v>
      </c>
      <c r="S26" s="35" t="s">
        <v>42</v>
      </c>
      <c r="T26" s="35" t="s">
        <v>117</v>
      </c>
      <c r="U26" s="35" t="s">
        <v>51</v>
      </c>
    </row>
    <row r="27" spans="1:21" x14ac:dyDescent="0.3">
      <c r="A27" s="35" t="s">
        <v>35</v>
      </c>
      <c r="B27" s="35" t="s">
        <v>36</v>
      </c>
      <c r="C27" s="35" t="s">
        <v>37</v>
      </c>
      <c r="D27" s="35" t="s">
        <v>109</v>
      </c>
      <c r="E27" s="35" t="s">
        <v>110</v>
      </c>
      <c r="F27" s="35" t="s">
        <v>111</v>
      </c>
      <c r="G27" s="35" t="s">
        <v>41</v>
      </c>
      <c r="H27" s="35" t="s">
        <v>41</v>
      </c>
      <c r="I27" s="35" t="s">
        <v>43</v>
      </c>
      <c r="J27" s="35" t="s">
        <v>78</v>
      </c>
      <c r="K27" s="35" t="s">
        <v>112</v>
      </c>
      <c r="L27" s="35" t="s">
        <v>116</v>
      </c>
      <c r="M27" s="34">
        <v>201310</v>
      </c>
      <c r="N27" s="35" t="s">
        <v>52</v>
      </c>
      <c r="O27" s="34">
        <v>0</v>
      </c>
      <c r="P27" s="27">
        <v>682.35</v>
      </c>
      <c r="Q27" s="35" t="s">
        <v>48</v>
      </c>
      <c r="R27" s="35" t="s">
        <v>49</v>
      </c>
      <c r="S27" s="35" t="s">
        <v>42</v>
      </c>
      <c r="T27" s="35" t="s">
        <v>114</v>
      </c>
      <c r="U27" s="35" t="s">
        <v>51</v>
      </c>
    </row>
    <row r="28" spans="1:21" x14ac:dyDescent="0.3">
      <c r="A28" s="35" t="s">
        <v>35</v>
      </c>
      <c r="B28" s="35" t="s">
        <v>36</v>
      </c>
      <c r="C28" s="35" t="s">
        <v>37</v>
      </c>
      <c r="D28" s="35" t="s">
        <v>109</v>
      </c>
      <c r="E28" s="35" t="s">
        <v>110</v>
      </c>
      <c r="F28" s="35" t="s">
        <v>111</v>
      </c>
      <c r="G28" s="35" t="s">
        <v>41</v>
      </c>
      <c r="H28" s="35" t="s">
        <v>41</v>
      </c>
      <c r="I28" s="35" t="s">
        <v>43</v>
      </c>
      <c r="J28" s="35" t="s">
        <v>78</v>
      </c>
      <c r="K28" s="35" t="s">
        <v>112</v>
      </c>
      <c r="L28" s="35" t="s">
        <v>116</v>
      </c>
      <c r="M28" s="34">
        <v>201310</v>
      </c>
      <c r="N28" s="35" t="s">
        <v>47</v>
      </c>
      <c r="O28" s="34">
        <v>0</v>
      </c>
      <c r="P28" s="27">
        <v>-682.35</v>
      </c>
      <c r="Q28" s="35" t="s">
        <v>48</v>
      </c>
      <c r="R28" s="35" t="s">
        <v>49</v>
      </c>
      <c r="S28" s="35" t="s">
        <v>42</v>
      </c>
      <c r="T28" s="35" t="s">
        <v>117</v>
      </c>
      <c r="U28" s="35" t="s">
        <v>51</v>
      </c>
    </row>
    <row r="29" spans="1:21" x14ac:dyDescent="0.3">
      <c r="A29" s="96" t="s">
        <v>35</v>
      </c>
      <c r="B29" s="96" t="s">
        <v>36</v>
      </c>
      <c r="C29" s="96" t="s">
        <v>37</v>
      </c>
      <c r="D29" s="96" t="s">
        <v>109</v>
      </c>
      <c r="E29" s="96" t="s">
        <v>110</v>
      </c>
      <c r="F29" s="96" t="s">
        <v>111</v>
      </c>
      <c r="G29" s="96" t="s">
        <v>41</v>
      </c>
      <c r="H29" s="96" t="s">
        <v>41</v>
      </c>
      <c r="I29" s="96" t="s">
        <v>43</v>
      </c>
      <c r="J29" s="96" t="s">
        <v>78</v>
      </c>
      <c r="K29" s="96" t="s">
        <v>112</v>
      </c>
      <c r="L29" s="96" t="s">
        <v>2385</v>
      </c>
      <c r="M29" s="95">
        <v>201311</v>
      </c>
      <c r="N29" s="96" t="s">
        <v>52</v>
      </c>
      <c r="O29" s="95">
        <v>0</v>
      </c>
      <c r="P29" s="82">
        <v>10607.09</v>
      </c>
      <c r="Q29" s="96" t="s">
        <v>48</v>
      </c>
      <c r="R29" s="96" t="s">
        <v>2363</v>
      </c>
      <c r="S29" s="96" t="s">
        <v>42</v>
      </c>
      <c r="T29" s="96" t="s">
        <v>2386</v>
      </c>
      <c r="U29" s="96" t="s">
        <v>51</v>
      </c>
    </row>
    <row r="30" spans="1:21" x14ac:dyDescent="0.3">
      <c r="A30" s="96" t="s">
        <v>35</v>
      </c>
      <c r="B30" s="96" t="s">
        <v>36</v>
      </c>
      <c r="C30" s="96" t="s">
        <v>37</v>
      </c>
      <c r="D30" s="96" t="s">
        <v>109</v>
      </c>
      <c r="E30" s="96" t="s">
        <v>110</v>
      </c>
      <c r="F30" s="96" t="s">
        <v>111</v>
      </c>
      <c r="G30" s="96" t="s">
        <v>41</v>
      </c>
      <c r="H30" s="96" t="s">
        <v>41</v>
      </c>
      <c r="I30" s="96" t="s">
        <v>43</v>
      </c>
      <c r="J30" s="96" t="s">
        <v>78</v>
      </c>
      <c r="K30" s="96" t="s">
        <v>112</v>
      </c>
      <c r="L30" s="96" t="s">
        <v>2387</v>
      </c>
      <c r="M30" s="95">
        <v>201311</v>
      </c>
      <c r="N30" s="96" t="s">
        <v>47</v>
      </c>
      <c r="O30" s="95">
        <v>0</v>
      </c>
      <c r="P30" s="82">
        <v>-26720.5</v>
      </c>
      <c r="Q30" s="96" t="s">
        <v>48</v>
      </c>
      <c r="R30" s="96" t="s">
        <v>2363</v>
      </c>
      <c r="S30" s="96" t="s">
        <v>42</v>
      </c>
      <c r="T30" s="96" t="s">
        <v>2386</v>
      </c>
      <c r="U30" s="96" t="s">
        <v>51</v>
      </c>
    </row>
    <row r="31" spans="1:21" x14ac:dyDescent="0.3">
      <c r="A31" s="96" t="s">
        <v>35</v>
      </c>
      <c r="B31" s="96" t="s">
        <v>36</v>
      </c>
      <c r="C31" s="96" t="s">
        <v>37</v>
      </c>
      <c r="D31" s="96" t="s">
        <v>109</v>
      </c>
      <c r="E31" s="96" t="s">
        <v>110</v>
      </c>
      <c r="F31" s="96" t="s">
        <v>111</v>
      </c>
      <c r="G31" s="96" t="s">
        <v>41</v>
      </c>
      <c r="H31" s="96" t="s">
        <v>41</v>
      </c>
      <c r="I31" s="96" t="s">
        <v>43</v>
      </c>
      <c r="J31" s="96" t="s">
        <v>78</v>
      </c>
      <c r="K31" s="96" t="s">
        <v>112</v>
      </c>
      <c r="L31" s="96" t="s">
        <v>2388</v>
      </c>
      <c r="M31" s="95">
        <v>201311</v>
      </c>
      <c r="N31" s="96" t="s">
        <v>47</v>
      </c>
      <c r="O31" s="95">
        <v>0</v>
      </c>
      <c r="P31" s="82">
        <v>-13545.43</v>
      </c>
      <c r="Q31" s="96" t="s">
        <v>48</v>
      </c>
      <c r="R31" s="96" t="s">
        <v>2363</v>
      </c>
      <c r="S31" s="96" t="s">
        <v>42</v>
      </c>
      <c r="T31" s="96" t="s">
        <v>2386</v>
      </c>
      <c r="U31" s="96" t="s">
        <v>51</v>
      </c>
    </row>
    <row r="32" spans="1:21" x14ac:dyDescent="0.3">
      <c r="A32" s="96" t="s">
        <v>35</v>
      </c>
      <c r="B32" s="96" t="s">
        <v>36</v>
      </c>
      <c r="C32" s="96" t="s">
        <v>37</v>
      </c>
      <c r="D32" s="96" t="s">
        <v>109</v>
      </c>
      <c r="E32" s="96" t="s">
        <v>110</v>
      </c>
      <c r="F32" s="96" t="s">
        <v>111</v>
      </c>
      <c r="G32" s="96" t="s">
        <v>41</v>
      </c>
      <c r="H32" s="96" t="s">
        <v>41</v>
      </c>
      <c r="I32" s="96" t="s">
        <v>43</v>
      </c>
      <c r="J32" s="96" t="s">
        <v>78</v>
      </c>
      <c r="K32" s="96" t="s">
        <v>112</v>
      </c>
      <c r="L32" s="96" t="s">
        <v>2385</v>
      </c>
      <c r="M32" s="95">
        <v>201311</v>
      </c>
      <c r="N32" s="96" t="s">
        <v>52</v>
      </c>
      <c r="O32" s="95">
        <v>0</v>
      </c>
      <c r="P32" s="82">
        <v>3308.89</v>
      </c>
      <c r="Q32" s="96" t="s">
        <v>48</v>
      </c>
      <c r="R32" s="96" t="s">
        <v>2363</v>
      </c>
      <c r="S32" s="96" t="s">
        <v>42</v>
      </c>
      <c r="T32" s="96" t="s">
        <v>2389</v>
      </c>
      <c r="U32" s="96" t="s">
        <v>51</v>
      </c>
    </row>
    <row r="33" spans="1:247" x14ac:dyDescent="0.3">
      <c r="A33" s="96" t="s">
        <v>35</v>
      </c>
      <c r="B33" s="96" t="s">
        <v>36</v>
      </c>
      <c r="C33" s="96" t="s">
        <v>37</v>
      </c>
      <c r="D33" s="96" t="s">
        <v>109</v>
      </c>
      <c r="E33" s="96" t="s">
        <v>110</v>
      </c>
      <c r="F33" s="96" t="s">
        <v>111</v>
      </c>
      <c r="G33" s="96" t="s">
        <v>41</v>
      </c>
      <c r="H33" s="96" t="s">
        <v>41</v>
      </c>
      <c r="I33" s="96" t="s">
        <v>43</v>
      </c>
      <c r="J33" s="96" t="s">
        <v>78</v>
      </c>
      <c r="K33" s="96" t="s">
        <v>112</v>
      </c>
      <c r="L33" s="96" t="s">
        <v>2390</v>
      </c>
      <c r="M33" s="95">
        <v>201312</v>
      </c>
      <c r="N33" s="96" t="s">
        <v>47</v>
      </c>
      <c r="O33" s="95">
        <v>0</v>
      </c>
      <c r="P33" s="82">
        <v>-42891.53</v>
      </c>
      <c r="Q33" s="96" t="s">
        <v>48</v>
      </c>
      <c r="R33" s="96" t="s">
        <v>2363</v>
      </c>
      <c r="S33" s="96" t="s">
        <v>42</v>
      </c>
      <c r="T33" s="96" t="s">
        <v>2391</v>
      </c>
      <c r="U33" s="96" t="s">
        <v>51</v>
      </c>
    </row>
    <row r="34" spans="1:247" x14ac:dyDescent="0.3">
      <c r="A34" s="96" t="s">
        <v>35</v>
      </c>
      <c r="B34" s="96" t="s">
        <v>36</v>
      </c>
      <c r="C34" s="96" t="s">
        <v>37</v>
      </c>
      <c r="D34" s="96" t="s">
        <v>109</v>
      </c>
      <c r="E34" s="96" t="s">
        <v>110</v>
      </c>
      <c r="F34" s="96" t="s">
        <v>111</v>
      </c>
      <c r="G34" s="96" t="s">
        <v>41</v>
      </c>
      <c r="H34" s="96" t="s">
        <v>41</v>
      </c>
      <c r="I34" s="96" t="s">
        <v>43</v>
      </c>
      <c r="J34" s="96" t="s">
        <v>78</v>
      </c>
      <c r="K34" s="96" t="s">
        <v>112</v>
      </c>
      <c r="L34" s="96" t="s">
        <v>2392</v>
      </c>
      <c r="M34" s="95">
        <v>201312</v>
      </c>
      <c r="N34" s="96" t="s">
        <v>47</v>
      </c>
      <c r="O34" s="95">
        <v>0</v>
      </c>
      <c r="P34" s="82">
        <v>-21885.21</v>
      </c>
      <c r="Q34" s="96" t="s">
        <v>48</v>
      </c>
      <c r="R34" s="96" t="s">
        <v>2363</v>
      </c>
      <c r="S34" s="96" t="s">
        <v>42</v>
      </c>
      <c r="T34" s="96" t="s">
        <v>2391</v>
      </c>
      <c r="U34" s="96" t="s">
        <v>51</v>
      </c>
    </row>
    <row r="35" spans="1:247" x14ac:dyDescent="0.3">
      <c r="A35" s="96" t="s">
        <v>35</v>
      </c>
      <c r="B35" s="96" t="s">
        <v>36</v>
      </c>
      <c r="C35" s="96" t="s">
        <v>37</v>
      </c>
      <c r="D35" s="96" t="s">
        <v>109</v>
      </c>
      <c r="E35" s="96" t="s">
        <v>110</v>
      </c>
      <c r="F35" s="96" t="s">
        <v>111</v>
      </c>
      <c r="G35" s="96" t="s">
        <v>41</v>
      </c>
      <c r="H35" s="96" t="s">
        <v>41</v>
      </c>
      <c r="I35" s="96" t="s">
        <v>43</v>
      </c>
      <c r="J35" s="96" t="s">
        <v>78</v>
      </c>
      <c r="K35" s="96" t="s">
        <v>112</v>
      </c>
      <c r="L35" s="96" t="s">
        <v>2393</v>
      </c>
      <c r="M35" s="95">
        <v>201312</v>
      </c>
      <c r="N35" s="96" t="s">
        <v>52</v>
      </c>
      <c r="O35" s="95">
        <v>0</v>
      </c>
      <c r="P35" s="82">
        <v>13646.65</v>
      </c>
      <c r="Q35" s="96" t="s">
        <v>48</v>
      </c>
      <c r="R35" s="96" t="s">
        <v>2363</v>
      </c>
      <c r="S35" s="96" t="s">
        <v>42</v>
      </c>
      <c r="T35" s="96" t="s">
        <v>2391</v>
      </c>
      <c r="U35" s="96" t="s">
        <v>51</v>
      </c>
    </row>
    <row r="36" spans="1:247" x14ac:dyDescent="0.3">
      <c r="A36" s="98" t="s">
        <v>35</v>
      </c>
      <c r="B36" s="98" t="s">
        <v>36</v>
      </c>
      <c r="C36" s="98" t="s">
        <v>37</v>
      </c>
      <c r="D36" s="98" t="s">
        <v>109</v>
      </c>
      <c r="E36" s="98" t="s">
        <v>110</v>
      </c>
      <c r="F36" s="98" t="s">
        <v>111</v>
      </c>
      <c r="G36" s="98" t="s">
        <v>41</v>
      </c>
      <c r="H36" s="98" t="s">
        <v>41</v>
      </c>
      <c r="I36" s="98" t="s">
        <v>43</v>
      </c>
      <c r="J36" s="98" t="s">
        <v>78</v>
      </c>
      <c r="K36" s="98" t="s">
        <v>112</v>
      </c>
      <c r="L36" s="98" t="s">
        <v>2390</v>
      </c>
      <c r="M36" s="97">
        <v>201401</v>
      </c>
      <c r="N36" s="98" t="s">
        <v>47</v>
      </c>
      <c r="O36" s="97">
        <v>0</v>
      </c>
      <c r="P36" s="60">
        <v>-28852.09</v>
      </c>
      <c r="Q36" s="98" t="s">
        <v>48</v>
      </c>
      <c r="R36" s="98" t="s">
        <v>2363</v>
      </c>
      <c r="S36" s="98" t="s">
        <v>42</v>
      </c>
      <c r="T36" s="98" t="s">
        <v>2394</v>
      </c>
      <c r="U36" s="98" t="s">
        <v>51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</row>
    <row r="37" spans="1:247" x14ac:dyDescent="0.3">
      <c r="A37" s="98" t="s">
        <v>35</v>
      </c>
      <c r="B37" s="98" t="s">
        <v>36</v>
      </c>
      <c r="C37" s="98" t="s">
        <v>37</v>
      </c>
      <c r="D37" s="98" t="s">
        <v>109</v>
      </c>
      <c r="E37" s="98" t="s">
        <v>110</v>
      </c>
      <c r="F37" s="98" t="s">
        <v>111</v>
      </c>
      <c r="G37" s="98" t="s">
        <v>41</v>
      </c>
      <c r="H37" s="98" t="s">
        <v>41</v>
      </c>
      <c r="I37" s="98" t="s">
        <v>43</v>
      </c>
      <c r="J37" s="98" t="s">
        <v>78</v>
      </c>
      <c r="K37" s="98" t="s">
        <v>112</v>
      </c>
      <c r="L37" s="98" t="s">
        <v>2395</v>
      </c>
      <c r="M37" s="97">
        <v>201401</v>
      </c>
      <c r="N37" s="98" t="s">
        <v>52</v>
      </c>
      <c r="O37" s="97">
        <v>0</v>
      </c>
      <c r="P37" s="60">
        <v>11466.43</v>
      </c>
      <c r="Q37" s="98" t="s">
        <v>48</v>
      </c>
      <c r="R37" s="98" t="s">
        <v>2363</v>
      </c>
      <c r="S37" s="98" t="s">
        <v>42</v>
      </c>
      <c r="T37" s="98" t="s">
        <v>2394</v>
      </c>
      <c r="U37" s="98" t="s">
        <v>51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</row>
    <row r="38" spans="1:247" x14ac:dyDescent="0.3">
      <c r="A38" s="98" t="s">
        <v>35</v>
      </c>
      <c r="B38" s="98" t="s">
        <v>36</v>
      </c>
      <c r="C38" s="98" t="s">
        <v>37</v>
      </c>
      <c r="D38" s="98" t="s">
        <v>109</v>
      </c>
      <c r="E38" s="98" t="s">
        <v>110</v>
      </c>
      <c r="F38" s="98" t="s">
        <v>111</v>
      </c>
      <c r="G38" s="98" t="s">
        <v>41</v>
      </c>
      <c r="H38" s="98" t="s">
        <v>41</v>
      </c>
      <c r="I38" s="98" t="s">
        <v>43</v>
      </c>
      <c r="J38" s="98" t="s">
        <v>78</v>
      </c>
      <c r="K38" s="98" t="s">
        <v>112</v>
      </c>
      <c r="L38" s="98" t="s">
        <v>2392</v>
      </c>
      <c r="M38" s="97">
        <v>201401</v>
      </c>
      <c r="N38" s="98" t="s">
        <v>47</v>
      </c>
      <c r="O38" s="97">
        <v>0</v>
      </c>
      <c r="P38" s="60">
        <v>-15332</v>
      </c>
      <c r="Q38" s="98" t="s">
        <v>48</v>
      </c>
      <c r="R38" s="98" t="s">
        <v>2363</v>
      </c>
      <c r="S38" s="98" t="s">
        <v>42</v>
      </c>
      <c r="T38" s="98" t="s">
        <v>2394</v>
      </c>
      <c r="U38" s="98" t="s">
        <v>51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</row>
    <row r="39" spans="1:247" x14ac:dyDescent="0.3">
      <c r="A39" s="98" t="s">
        <v>35</v>
      </c>
      <c r="B39" s="98" t="s">
        <v>36</v>
      </c>
      <c r="C39" s="98" t="s">
        <v>37</v>
      </c>
      <c r="D39" s="98" t="s">
        <v>109</v>
      </c>
      <c r="E39" s="98" t="s">
        <v>110</v>
      </c>
      <c r="F39" s="98" t="s">
        <v>111</v>
      </c>
      <c r="G39" s="98" t="s">
        <v>41</v>
      </c>
      <c r="H39" s="98" t="s">
        <v>41</v>
      </c>
      <c r="I39" s="98" t="s">
        <v>43</v>
      </c>
      <c r="J39" s="98" t="s">
        <v>78</v>
      </c>
      <c r="K39" s="98" t="s">
        <v>112</v>
      </c>
      <c r="L39" s="98" t="s">
        <v>2396</v>
      </c>
      <c r="M39" s="97">
        <v>201402</v>
      </c>
      <c r="N39" s="98" t="s">
        <v>47</v>
      </c>
      <c r="O39" s="97">
        <v>0</v>
      </c>
      <c r="P39" s="60">
        <v>-22025.439999999999</v>
      </c>
      <c r="Q39" s="98" t="s">
        <v>48</v>
      </c>
      <c r="R39" s="98" t="s">
        <v>2363</v>
      </c>
      <c r="S39" s="98" t="s">
        <v>42</v>
      </c>
      <c r="T39" s="98" t="s">
        <v>2397</v>
      </c>
      <c r="U39" s="98" t="s">
        <v>51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</row>
    <row r="40" spans="1:247" x14ac:dyDescent="0.3">
      <c r="A40" s="98" t="s">
        <v>35</v>
      </c>
      <c r="B40" s="98" t="s">
        <v>36</v>
      </c>
      <c r="C40" s="98" t="s">
        <v>37</v>
      </c>
      <c r="D40" s="98" t="s">
        <v>109</v>
      </c>
      <c r="E40" s="98" t="s">
        <v>110</v>
      </c>
      <c r="F40" s="98" t="s">
        <v>111</v>
      </c>
      <c r="G40" s="98" t="s">
        <v>41</v>
      </c>
      <c r="H40" s="98" t="s">
        <v>41</v>
      </c>
      <c r="I40" s="98" t="s">
        <v>43</v>
      </c>
      <c r="J40" s="98" t="s">
        <v>78</v>
      </c>
      <c r="K40" s="98" t="s">
        <v>112</v>
      </c>
      <c r="L40" s="98" t="s">
        <v>2398</v>
      </c>
      <c r="M40" s="97">
        <v>201402</v>
      </c>
      <c r="N40" s="98" t="s">
        <v>52</v>
      </c>
      <c r="O40" s="97">
        <v>0</v>
      </c>
      <c r="P40" s="60">
        <v>8786.2800000000007</v>
      </c>
      <c r="Q40" s="98" t="s">
        <v>48</v>
      </c>
      <c r="R40" s="98" t="s">
        <v>2363</v>
      </c>
      <c r="S40" s="98" t="s">
        <v>42</v>
      </c>
      <c r="T40" s="98" t="s">
        <v>2397</v>
      </c>
      <c r="U40" s="98" t="s">
        <v>51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</row>
    <row r="41" spans="1:247" x14ac:dyDescent="0.3">
      <c r="A41" s="98" t="s">
        <v>35</v>
      </c>
      <c r="B41" s="98" t="s">
        <v>36</v>
      </c>
      <c r="C41" s="98" t="s">
        <v>37</v>
      </c>
      <c r="D41" s="98" t="s">
        <v>109</v>
      </c>
      <c r="E41" s="98" t="s">
        <v>110</v>
      </c>
      <c r="F41" s="98" t="s">
        <v>111</v>
      </c>
      <c r="G41" s="98" t="s">
        <v>41</v>
      </c>
      <c r="H41" s="98" t="s">
        <v>41</v>
      </c>
      <c r="I41" s="98" t="s">
        <v>43</v>
      </c>
      <c r="J41" s="98" t="s">
        <v>78</v>
      </c>
      <c r="K41" s="98" t="s">
        <v>112</v>
      </c>
      <c r="L41" s="98" t="s">
        <v>2399</v>
      </c>
      <c r="M41" s="97">
        <v>201402</v>
      </c>
      <c r="N41" s="98" t="s">
        <v>47</v>
      </c>
      <c r="O41" s="97">
        <v>0</v>
      </c>
      <c r="P41" s="60">
        <v>-11873.57</v>
      </c>
      <c r="Q41" s="98" t="s">
        <v>48</v>
      </c>
      <c r="R41" s="98" t="s">
        <v>2363</v>
      </c>
      <c r="S41" s="98" t="s">
        <v>42</v>
      </c>
      <c r="T41" s="98" t="s">
        <v>2397</v>
      </c>
      <c r="U41" s="98" t="s">
        <v>51</v>
      </c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</row>
    <row r="42" spans="1:247" x14ac:dyDescent="0.3">
      <c r="A42" s="98" t="s">
        <v>35</v>
      </c>
      <c r="B42" s="98" t="s">
        <v>36</v>
      </c>
      <c r="C42" s="98" t="s">
        <v>37</v>
      </c>
      <c r="D42" s="98" t="s">
        <v>109</v>
      </c>
      <c r="E42" s="98" t="s">
        <v>110</v>
      </c>
      <c r="F42" s="98" t="s">
        <v>111</v>
      </c>
      <c r="G42" s="98" t="s">
        <v>41</v>
      </c>
      <c r="H42" s="98" t="s">
        <v>41</v>
      </c>
      <c r="I42" s="98" t="s">
        <v>43</v>
      </c>
      <c r="J42" s="98" t="s">
        <v>78</v>
      </c>
      <c r="K42" s="98" t="s">
        <v>112</v>
      </c>
      <c r="L42" s="98" t="s">
        <v>2400</v>
      </c>
      <c r="M42" s="97">
        <v>201403</v>
      </c>
      <c r="N42" s="98" t="s">
        <v>52</v>
      </c>
      <c r="O42" s="97">
        <v>0</v>
      </c>
      <c r="P42" s="60">
        <v>7316.14</v>
      </c>
      <c r="Q42" s="98" t="s">
        <v>48</v>
      </c>
      <c r="R42" s="98" t="s">
        <v>2363</v>
      </c>
      <c r="S42" s="98" t="s">
        <v>42</v>
      </c>
      <c r="T42" s="98" t="s">
        <v>2401</v>
      </c>
      <c r="U42" s="98" t="s">
        <v>51</v>
      </c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</row>
    <row r="43" spans="1:247" x14ac:dyDescent="0.3">
      <c r="A43" s="98" t="s">
        <v>35</v>
      </c>
      <c r="B43" s="98" t="s">
        <v>36</v>
      </c>
      <c r="C43" s="98" t="s">
        <v>37</v>
      </c>
      <c r="D43" s="98" t="s">
        <v>109</v>
      </c>
      <c r="E43" s="98" t="s">
        <v>110</v>
      </c>
      <c r="F43" s="98" t="s">
        <v>111</v>
      </c>
      <c r="G43" s="98" t="s">
        <v>41</v>
      </c>
      <c r="H43" s="98" t="s">
        <v>41</v>
      </c>
      <c r="I43" s="98" t="s">
        <v>43</v>
      </c>
      <c r="J43" s="98" t="s">
        <v>78</v>
      </c>
      <c r="K43" s="98" t="s">
        <v>112</v>
      </c>
      <c r="L43" s="98" t="s">
        <v>2402</v>
      </c>
      <c r="M43" s="97">
        <v>201403</v>
      </c>
      <c r="N43" s="98" t="s">
        <v>47</v>
      </c>
      <c r="O43" s="97">
        <v>0</v>
      </c>
      <c r="P43" s="60">
        <v>-18379.09</v>
      </c>
      <c r="Q43" s="98" t="s">
        <v>48</v>
      </c>
      <c r="R43" s="98" t="s">
        <v>2363</v>
      </c>
      <c r="S43" s="98" t="s">
        <v>42</v>
      </c>
      <c r="T43" s="98" t="s">
        <v>2401</v>
      </c>
      <c r="U43" s="98" t="s">
        <v>51</v>
      </c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</row>
    <row r="44" spans="1:247" x14ac:dyDescent="0.3">
      <c r="A44" s="98" t="s">
        <v>35</v>
      </c>
      <c r="B44" s="98" t="s">
        <v>36</v>
      </c>
      <c r="C44" s="98" t="s">
        <v>37</v>
      </c>
      <c r="D44" s="98" t="s">
        <v>109</v>
      </c>
      <c r="E44" s="98" t="s">
        <v>110</v>
      </c>
      <c r="F44" s="98" t="s">
        <v>111</v>
      </c>
      <c r="G44" s="98" t="s">
        <v>41</v>
      </c>
      <c r="H44" s="98" t="s">
        <v>41</v>
      </c>
      <c r="I44" s="98" t="s">
        <v>43</v>
      </c>
      <c r="J44" s="98" t="s">
        <v>78</v>
      </c>
      <c r="K44" s="98" t="s">
        <v>112</v>
      </c>
      <c r="L44" s="98" t="s">
        <v>2403</v>
      </c>
      <c r="M44" s="97">
        <v>201403</v>
      </c>
      <c r="N44" s="98" t="s">
        <v>47</v>
      </c>
      <c r="O44" s="97">
        <v>0</v>
      </c>
      <c r="P44" s="60">
        <v>-9849.57</v>
      </c>
      <c r="Q44" s="98" t="s">
        <v>48</v>
      </c>
      <c r="R44" s="98" t="s">
        <v>2363</v>
      </c>
      <c r="S44" s="98" t="s">
        <v>42</v>
      </c>
      <c r="T44" s="98" t="s">
        <v>2401</v>
      </c>
      <c r="U44" s="98" t="s">
        <v>51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</row>
    <row r="45" spans="1:247" x14ac:dyDescent="0.3">
      <c r="A45" s="98" t="s">
        <v>35</v>
      </c>
      <c r="B45" s="98" t="s">
        <v>36</v>
      </c>
      <c r="C45" s="98" t="s">
        <v>37</v>
      </c>
      <c r="D45" s="98" t="s">
        <v>109</v>
      </c>
      <c r="E45" s="98" t="s">
        <v>110</v>
      </c>
      <c r="F45" s="98" t="s">
        <v>111</v>
      </c>
      <c r="G45" s="98" t="s">
        <v>41</v>
      </c>
      <c r="H45" s="98" t="s">
        <v>41</v>
      </c>
      <c r="I45" s="98" t="s">
        <v>43</v>
      </c>
      <c r="J45" s="98" t="s">
        <v>78</v>
      </c>
      <c r="K45" s="98" t="s">
        <v>112</v>
      </c>
      <c r="L45" s="98" t="s">
        <v>2404</v>
      </c>
      <c r="M45" s="97">
        <v>201404</v>
      </c>
      <c r="N45" s="98" t="s">
        <v>47</v>
      </c>
      <c r="O45" s="97">
        <v>0</v>
      </c>
      <c r="P45" s="60">
        <v>-21563.63</v>
      </c>
      <c r="Q45" s="98" t="s">
        <v>48</v>
      </c>
      <c r="R45" s="98" t="s">
        <v>2363</v>
      </c>
      <c r="S45" s="98" t="s">
        <v>42</v>
      </c>
      <c r="T45" s="98" t="s">
        <v>2405</v>
      </c>
      <c r="U45" s="98" t="s">
        <v>51</v>
      </c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</row>
    <row r="46" spans="1:247" x14ac:dyDescent="0.3">
      <c r="A46" s="98" t="s">
        <v>35</v>
      </c>
      <c r="B46" s="98" t="s">
        <v>36</v>
      </c>
      <c r="C46" s="98" t="s">
        <v>37</v>
      </c>
      <c r="D46" s="98" t="s">
        <v>109</v>
      </c>
      <c r="E46" s="98" t="s">
        <v>110</v>
      </c>
      <c r="F46" s="98" t="s">
        <v>111</v>
      </c>
      <c r="G46" s="98" t="s">
        <v>41</v>
      </c>
      <c r="H46" s="98" t="s">
        <v>41</v>
      </c>
      <c r="I46" s="98" t="s">
        <v>43</v>
      </c>
      <c r="J46" s="98" t="s">
        <v>78</v>
      </c>
      <c r="K46" s="98" t="s">
        <v>112</v>
      </c>
      <c r="L46" s="98" t="s">
        <v>2406</v>
      </c>
      <c r="M46" s="97">
        <v>201404</v>
      </c>
      <c r="N46" s="98" t="s">
        <v>47</v>
      </c>
      <c r="O46" s="97">
        <v>0</v>
      </c>
      <c r="P46" s="60">
        <v>-11264.58</v>
      </c>
      <c r="Q46" s="98" t="s">
        <v>48</v>
      </c>
      <c r="R46" s="98" t="s">
        <v>2363</v>
      </c>
      <c r="S46" s="98" t="s">
        <v>42</v>
      </c>
      <c r="T46" s="98" t="s">
        <v>2405</v>
      </c>
      <c r="U46" s="98" t="s">
        <v>51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</row>
    <row r="47" spans="1:247" x14ac:dyDescent="0.3">
      <c r="A47" s="98" t="s">
        <v>35</v>
      </c>
      <c r="B47" s="98" t="s">
        <v>36</v>
      </c>
      <c r="C47" s="98" t="s">
        <v>37</v>
      </c>
      <c r="D47" s="98" t="s">
        <v>109</v>
      </c>
      <c r="E47" s="98" t="s">
        <v>110</v>
      </c>
      <c r="F47" s="98" t="s">
        <v>111</v>
      </c>
      <c r="G47" s="98" t="s">
        <v>41</v>
      </c>
      <c r="H47" s="98" t="s">
        <v>41</v>
      </c>
      <c r="I47" s="98" t="s">
        <v>43</v>
      </c>
      <c r="J47" s="98" t="s">
        <v>78</v>
      </c>
      <c r="K47" s="98" t="s">
        <v>112</v>
      </c>
      <c r="L47" s="98" t="s">
        <v>2407</v>
      </c>
      <c r="M47" s="97">
        <v>201404</v>
      </c>
      <c r="N47" s="98" t="s">
        <v>52</v>
      </c>
      <c r="O47" s="97">
        <v>0</v>
      </c>
      <c r="P47" s="60">
        <v>8620.6299999999992</v>
      </c>
      <c r="Q47" s="98" t="s">
        <v>48</v>
      </c>
      <c r="R47" s="98" t="s">
        <v>2363</v>
      </c>
      <c r="S47" s="98" t="s">
        <v>42</v>
      </c>
      <c r="T47" s="98" t="s">
        <v>2405</v>
      </c>
      <c r="U47" s="98" t="s">
        <v>51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</row>
    <row r="48" spans="1:247" x14ac:dyDescent="0.3">
      <c r="A48" s="98" t="s">
        <v>35</v>
      </c>
      <c r="B48" s="98" t="s">
        <v>36</v>
      </c>
      <c r="C48" s="98" t="s">
        <v>37</v>
      </c>
      <c r="D48" s="98" t="s">
        <v>109</v>
      </c>
      <c r="E48" s="98" t="s">
        <v>110</v>
      </c>
      <c r="F48" s="98" t="s">
        <v>111</v>
      </c>
      <c r="G48" s="98" t="s">
        <v>41</v>
      </c>
      <c r="H48" s="98" t="s">
        <v>41</v>
      </c>
      <c r="I48" s="98" t="s">
        <v>43</v>
      </c>
      <c r="J48" s="98" t="s">
        <v>78</v>
      </c>
      <c r="K48" s="98" t="s">
        <v>112</v>
      </c>
      <c r="L48" s="98" t="s">
        <v>2408</v>
      </c>
      <c r="M48" s="97">
        <v>201405</v>
      </c>
      <c r="N48" s="98" t="s">
        <v>47</v>
      </c>
      <c r="O48" s="97">
        <v>0</v>
      </c>
      <c r="P48" s="60">
        <v>-26000.97</v>
      </c>
      <c r="Q48" s="98" t="s">
        <v>48</v>
      </c>
      <c r="R48" s="98" t="s">
        <v>2363</v>
      </c>
      <c r="S48" s="98" t="s">
        <v>42</v>
      </c>
      <c r="T48" s="98" t="s">
        <v>2409</v>
      </c>
      <c r="U48" s="98" t="s">
        <v>51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</row>
    <row r="49" spans="1:247" x14ac:dyDescent="0.3">
      <c r="A49" s="98" t="s">
        <v>35</v>
      </c>
      <c r="B49" s="98" t="s">
        <v>36</v>
      </c>
      <c r="C49" s="98" t="s">
        <v>37</v>
      </c>
      <c r="D49" s="98" t="s">
        <v>109</v>
      </c>
      <c r="E49" s="98" t="s">
        <v>110</v>
      </c>
      <c r="F49" s="98" t="s">
        <v>111</v>
      </c>
      <c r="G49" s="98" t="s">
        <v>41</v>
      </c>
      <c r="H49" s="98" t="s">
        <v>41</v>
      </c>
      <c r="I49" s="98" t="s">
        <v>43</v>
      </c>
      <c r="J49" s="98" t="s">
        <v>78</v>
      </c>
      <c r="K49" s="98" t="s">
        <v>112</v>
      </c>
      <c r="L49" s="98" t="s">
        <v>2410</v>
      </c>
      <c r="M49" s="97">
        <v>201405</v>
      </c>
      <c r="N49" s="98" t="s">
        <v>47</v>
      </c>
      <c r="O49" s="97">
        <v>0</v>
      </c>
      <c r="P49" s="60">
        <v>-14550.45</v>
      </c>
      <c r="Q49" s="98" t="s">
        <v>48</v>
      </c>
      <c r="R49" s="98" t="s">
        <v>2363</v>
      </c>
      <c r="S49" s="98" t="s">
        <v>42</v>
      </c>
      <c r="T49" s="98" t="s">
        <v>2409</v>
      </c>
      <c r="U49" s="98" t="s">
        <v>51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</row>
    <row r="50" spans="1:247" x14ac:dyDescent="0.3">
      <c r="A50" s="98" t="s">
        <v>35</v>
      </c>
      <c r="B50" s="98" t="s">
        <v>36</v>
      </c>
      <c r="C50" s="98" t="s">
        <v>37</v>
      </c>
      <c r="D50" s="98" t="s">
        <v>109</v>
      </c>
      <c r="E50" s="98" t="s">
        <v>110</v>
      </c>
      <c r="F50" s="98" t="s">
        <v>111</v>
      </c>
      <c r="G50" s="98" t="s">
        <v>41</v>
      </c>
      <c r="H50" s="98" t="s">
        <v>41</v>
      </c>
      <c r="I50" s="98" t="s">
        <v>43</v>
      </c>
      <c r="J50" s="98" t="s">
        <v>78</v>
      </c>
      <c r="K50" s="98" t="s">
        <v>112</v>
      </c>
      <c r="L50" s="98" t="s">
        <v>2411</v>
      </c>
      <c r="M50" s="97">
        <v>201405</v>
      </c>
      <c r="N50" s="98" t="s">
        <v>52</v>
      </c>
      <c r="O50" s="97">
        <v>0</v>
      </c>
      <c r="P50" s="60">
        <v>10913.52</v>
      </c>
      <c r="Q50" s="98" t="s">
        <v>48</v>
      </c>
      <c r="R50" s="98" t="s">
        <v>2363</v>
      </c>
      <c r="S50" s="98" t="s">
        <v>42</v>
      </c>
      <c r="T50" s="98" t="s">
        <v>2409</v>
      </c>
      <c r="U50" s="98" t="s">
        <v>51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</row>
    <row r="51" spans="1:247" x14ac:dyDescent="0.3">
      <c r="A51" s="98" t="s">
        <v>35</v>
      </c>
      <c r="B51" s="98" t="s">
        <v>36</v>
      </c>
      <c r="C51" s="98" t="s">
        <v>37</v>
      </c>
      <c r="D51" s="98" t="s">
        <v>109</v>
      </c>
      <c r="E51" s="98" t="s">
        <v>110</v>
      </c>
      <c r="F51" s="98" t="s">
        <v>111</v>
      </c>
      <c r="G51" s="98" t="s">
        <v>41</v>
      </c>
      <c r="H51" s="98" t="s">
        <v>41</v>
      </c>
      <c r="I51" s="98" t="s">
        <v>43</v>
      </c>
      <c r="J51" s="98" t="s">
        <v>78</v>
      </c>
      <c r="K51" s="98" t="s">
        <v>112</v>
      </c>
      <c r="L51" s="98" t="s">
        <v>2412</v>
      </c>
      <c r="M51" s="97">
        <v>201406</v>
      </c>
      <c r="N51" s="98" t="s">
        <v>47</v>
      </c>
      <c r="O51" s="97">
        <v>0</v>
      </c>
      <c r="P51" s="60">
        <v>-26079.360000000001</v>
      </c>
      <c r="Q51" s="98" t="s">
        <v>48</v>
      </c>
      <c r="R51" s="98" t="s">
        <v>2363</v>
      </c>
      <c r="S51" s="98" t="s">
        <v>42</v>
      </c>
      <c r="T51" s="98" t="s">
        <v>2413</v>
      </c>
      <c r="U51" s="98" t="s">
        <v>51</v>
      </c>
    </row>
    <row r="52" spans="1:247" x14ac:dyDescent="0.3">
      <c r="A52" s="98" t="s">
        <v>35</v>
      </c>
      <c r="B52" s="98" t="s">
        <v>36</v>
      </c>
      <c r="C52" s="98" t="s">
        <v>37</v>
      </c>
      <c r="D52" s="98" t="s">
        <v>109</v>
      </c>
      <c r="E52" s="98" t="s">
        <v>110</v>
      </c>
      <c r="F52" s="98" t="s">
        <v>111</v>
      </c>
      <c r="G52" s="98" t="s">
        <v>41</v>
      </c>
      <c r="H52" s="98" t="s">
        <v>41</v>
      </c>
      <c r="I52" s="98" t="s">
        <v>43</v>
      </c>
      <c r="J52" s="98" t="s">
        <v>78</v>
      </c>
      <c r="K52" s="98" t="s">
        <v>112</v>
      </c>
      <c r="L52" s="98" t="s">
        <v>2414</v>
      </c>
      <c r="M52" s="97">
        <v>201406</v>
      </c>
      <c r="N52" s="98" t="s">
        <v>47</v>
      </c>
      <c r="O52" s="97">
        <v>0</v>
      </c>
      <c r="P52" s="60">
        <v>-14333.15</v>
      </c>
      <c r="Q52" s="98" t="s">
        <v>48</v>
      </c>
      <c r="R52" s="98" t="s">
        <v>2363</v>
      </c>
      <c r="S52" s="98" t="s">
        <v>42</v>
      </c>
      <c r="T52" s="98" t="s">
        <v>2413</v>
      </c>
      <c r="U52" s="98" t="s">
        <v>51</v>
      </c>
    </row>
    <row r="53" spans="1:247" x14ac:dyDescent="0.3">
      <c r="A53" s="98" t="s">
        <v>35</v>
      </c>
      <c r="B53" s="98" t="s">
        <v>36</v>
      </c>
      <c r="C53" s="98" t="s">
        <v>37</v>
      </c>
      <c r="D53" s="98" t="s">
        <v>109</v>
      </c>
      <c r="E53" s="98" t="s">
        <v>110</v>
      </c>
      <c r="F53" s="98" t="s">
        <v>111</v>
      </c>
      <c r="G53" s="98" t="s">
        <v>41</v>
      </c>
      <c r="H53" s="98" t="s">
        <v>41</v>
      </c>
      <c r="I53" s="98" t="s">
        <v>43</v>
      </c>
      <c r="J53" s="98" t="s">
        <v>78</v>
      </c>
      <c r="K53" s="98" t="s">
        <v>112</v>
      </c>
      <c r="L53" s="98" t="s">
        <v>2415</v>
      </c>
      <c r="M53" s="97">
        <v>201406</v>
      </c>
      <c r="N53" s="98" t="s">
        <v>52</v>
      </c>
      <c r="O53" s="97">
        <v>0</v>
      </c>
      <c r="P53" s="60">
        <v>10905.54</v>
      </c>
      <c r="Q53" s="98" t="s">
        <v>48</v>
      </c>
      <c r="R53" s="98" t="s">
        <v>2363</v>
      </c>
      <c r="S53" s="98" t="s">
        <v>42</v>
      </c>
      <c r="T53" s="98" t="s">
        <v>2413</v>
      </c>
      <c r="U53" s="98" t="s">
        <v>51</v>
      </c>
    </row>
    <row r="54" spans="1:247" x14ac:dyDescent="0.3">
      <c r="A54" s="98" t="s">
        <v>35</v>
      </c>
      <c r="B54" s="98" t="s">
        <v>36</v>
      </c>
      <c r="C54" s="98" t="s">
        <v>37</v>
      </c>
      <c r="D54" s="98" t="s">
        <v>109</v>
      </c>
      <c r="E54" s="98" t="s">
        <v>110</v>
      </c>
      <c r="F54" s="98" t="s">
        <v>111</v>
      </c>
      <c r="G54" s="98" t="s">
        <v>41</v>
      </c>
      <c r="H54" s="98" t="s">
        <v>41</v>
      </c>
      <c r="I54" s="98" t="s">
        <v>43</v>
      </c>
      <c r="J54" s="98" t="s">
        <v>78</v>
      </c>
      <c r="K54" s="98" t="s">
        <v>112</v>
      </c>
      <c r="L54" s="98" t="s">
        <v>2416</v>
      </c>
      <c r="M54" s="97">
        <v>201407</v>
      </c>
      <c r="N54" s="98" t="s">
        <v>47</v>
      </c>
      <c r="O54" s="97">
        <v>0</v>
      </c>
      <c r="P54" s="60">
        <v>-30471.24</v>
      </c>
      <c r="Q54" s="98" t="s">
        <v>48</v>
      </c>
      <c r="R54" s="98" t="s">
        <v>2363</v>
      </c>
      <c r="S54" s="98" t="s">
        <v>42</v>
      </c>
      <c r="T54" s="98" t="s">
        <v>2417</v>
      </c>
      <c r="U54" s="98" t="s">
        <v>51</v>
      </c>
    </row>
    <row r="55" spans="1:247" x14ac:dyDescent="0.3">
      <c r="A55" s="98" t="s">
        <v>35</v>
      </c>
      <c r="B55" s="98" t="s">
        <v>36</v>
      </c>
      <c r="C55" s="98" t="s">
        <v>37</v>
      </c>
      <c r="D55" s="98" t="s">
        <v>109</v>
      </c>
      <c r="E55" s="98" t="s">
        <v>110</v>
      </c>
      <c r="F55" s="98" t="s">
        <v>111</v>
      </c>
      <c r="G55" s="98" t="s">
        <v>41</v>
      </c>
      <c r="H55" s="98" t="s">
        <v>41</v>
      </c>
      <c r="I55" s="98" t="s">
        <v>43</v>
      </c>
      <c r="J55" s="98" t="s">
        <v>78</v>
      </c>
      <c r="K55" s="98" t="s">
        <v>112</v>
      </c>
      <c r="L55" s="98" t="s">
        <v>2418</v>
      </c>
      <c r="M55" s="97">
        <v>201407</v>
      </c>
      <c r="N55" s="98" t="s">
        <v>52</v>
      </c>
      <c r="O55" s="97">
        <v>0</v>
      </c>
      <c r="P55" s="60">
        <v>12914.92</v>
      </c>
      <c r="Q55" s="98" t="s">
        <v>48</v>
      </c>
      <c r="R55" s="98" t="s">
        <v>2363</v>
      </c>
      <c r="S55" s="98" t="s">
        <v>42</v>
      </c>
      <c r="T55" s="98" t="s">
        <v>2417</v>
      </c>
      <c r="U55" s="98" t="s">
        <v>51</v>
      </c>
    </row>
    <row r="56" spans="1:247" x14ac:dyDescent="0.3">
      <c r="A56" s="98" t="s">
        <v>35</v>
      </c>
      <c r="B56" s="98" t="s">
        <v>36</v>
      </c>
      <c r="C56" s="98" t="s">
        <v>37</v>
      </c>
      <c r="D56" s="98" t="s">
        <v>109</v>
      </c>
      <c r="E56" s="98" t="s">
        <v>110</v>
      </c>
      <c r="F56" s="98" t="s">
        <v>111</v>
      </c>
      <c r="G56" s="98" t="s">
        <v>41</v>
      </c>
      <c r="H56" s="98" t="s">
        <v>41</v>
      </c>
      <c r="I56" s="98" t="s">
        <v>43</v>
      </c>
      <c r="J56" s="98" t="s">
        <v>78</v>
      </c>
      <c r="K56" s="98" t="s">
        <v>112</v>
      </c>
      <c r="L56" s="98" t="s">
        <v>2419</v>
      </c>
      <c r="M56" s="97">
        <v>201407</v>
      </c>
      <c r="N56" s="98" t="s">
        <v>47</v>
      </c>
      <c r="O56" s="97">
        <v>0</v>
      </c>
      <c r="P56" s="60">
        <v>-16123.18</v>
      </c>
      <c r="Q56" s="98" t="s">
        <v>48</v>
      </c>
      <c r="R56" s="98" t="s">
        <v>2363</v>
      </c>
      <c r="S56" s="98" t="s">
        <v>42</v>
      </c>
      <c r="T56" s="98" t="s">
        <v>2417</v>
      </c>
      <c r="U56" s="98" t="s">
        <v>51</v>
      </c>
    </row>
    <row r="57" spans="1:247" x14ac:dyDescent="0.3">
      <c r="A57" s="98" t="s">
        <v>35</v>
      </c>
      <c r="B57" s="98" t="s">
        <v>36</v>
      </c>
      <c r="C57" s="98" t="s">
        <v>37</v>
      </c>
      <c r="D57" s="98" t="s">
        <v>109</v>
      </c>
      <c r="E57" s="98" t="s">
        <v>110</v>
      </c>
      <c r="F57" s="98" t="s">
        <v>111</v>
      </c>
      <c r="G57" s="98" t="s">
        <v>41</v>
      </c>
      <c r="H57" s="98" t="s">
        <v>41</v>
      </c>
      <c r="I57" s="98" t="s">
        <v>43</v>
      </c>
      <c r="J57" s="98" t="s">
        <v>78</v>
      </c>
      <c r="K57" s="98" t="s">
        <v>112</v>
      </c>
      <c r="L57" s="98" t="s">
        <v>2418</v>
      </c>
      <c r="M57" s="97">
        <v>201408</v>
      </c>
      <c r="N57" s="98" t="s">
        <v>52</v>
      </c>
      <c r="O57" s="97">
        <v>0</v>
      </c>
      <c r="P57" s="60">
        <v>18080.66</v>
      </c>
      <c r="Q57" s="98" t="s">
        <v>48</v>
      </c>
      <c r="R57" s="98" t="s">
        <v>2363</v>
      </c>
      <c r="S57" s="98" t="s">
        <v>42</v>
      </c>
      <c r="T57" s="98" t="s">
        <v>2420</v>
      </c>
      <c r="U57" s="98" t="s">
        <v>51</v>
      </c>
    </row>
    <row r="58" spans="1:247" x14ac:dyDescent="0.3">
      <c r="A58" s="98" t="s">
        <v>35</v>
      </c>
      <c r="B58" s="98" t="s">
        <v>36</v>
      </c>
      <c r="C58" s="98" t="s">
        <v>37</v>
      </c>
      <c r="D58" s="98" t="s">
        <v>109</v>
      </c>
      <c r="E58" s="98" t="s">
        <v>110</v>
      </c>
      <c r="F58" s="98" t="s">
        <v>111</v>
      </c>
      <c r="G58" s="98" t="s">
        <v>41</v>
      </c>
      <c r="H58" s="98" t="s">
        <v>41</v>
      </c>
      <c r="I58" s="98" t="s">
        <v>43</v>
      </c>
      <c r="J58" s="98" t="s">
        <v>78</v>
      </c>
      <c r="K58" s="98" t="s">
        <v>112</v>
      </c>
      <c r="L58" s="98" t="s">
        <v>2419</v>
      </c>
      <c r="M58" s="97">
        <v>201408</v>
      </c>
      <c r="N58" s="98" t="s">
        <v>47</v>
      </c>
      <c r="O58" s="97">
        <v>0</v>
      </c>
      <c r="P58" s="60">
        <v>-21839.42</v>
      </c>
      <c r="Q58" s="98" t="s">
        <v>48</v>
      </c>
      <c r="R58" s="98" t="s">
        <v>2363</v>
      </c>
      <c r="S58" s="98" t="s">
        <v>42</v>
      </c>
      <c r="T58" s="98" t="s">
        <v>2420</v>
      </c>
      <c r="U58" s="98" t="s">
        <v>51</v>
      </c>
    </row>
    <row r="59" spans="1:247" x14ac:dyDescent="0.3">
      <c r="A59" s="98" t="s">
        <v>35</v>
      </c>
      <c r="B59" s="98" t="s">
        <v>36</v>
      </c>
      <c r="C59" s="98" t="s">
        <v>37</v>
      </c>
      <c r="D59" s="98" t="s">
        <v>109</v>
      </c>
      <c r="E59" s="98" t="s">
        <v>110</v>
      </c>
      <c r="F59" s="98" t="s">
        <v>111</v>
      </c>
      <c r="G59" s="98" t="s">
        <v>41</v>
      </c>
      <c r="H59" s="98" t="s">
        <v>41</v>
      </c>
      <c r="I59" s="98" t="s">
        <v>43</v>
      </c>
      <c r="J59" s="98" t="s">
        <v>78</v>
      </c>
      <c r="K59" s="98" t="s">
        <v>112</v>
      </c>
      <c r="L59" s="98" t="s">
        <v>2416</v>
      </c>
      <c r="M59" s="97">
        <v>201408</v>
      </c>
      <c r="N59" s="98" t="s">
        <v>47</v>
      </c>
      <c r="O59" s="97">
        <v>0</v>
      </c>
      <c r="P59" s="60">
        <v>-43054.78</v>
      </c>
      <c r="Q59" s="98" t="s">
        <v>48</v>
      </c>
      <c r="R59" s="98" t="s">
        <v>2363</v>
      </c>
      <c r="S59" s="98" t="s">
        <v>42</v>
      </c>
      <c r="T59" s="98" t="s">
        <v>2420</v>
      </c>
      <c r="U59" s="98" t="s">
        <v>51</v>
      </c>
    </row>
    <row r="60" spans="1:247" x14ac:dyDescent="0.3">
      <c r="A60" s="98" t="s">
        <v>35</v>
      </c>
      <c r="B60" s="98" t="s">
        <v>36</v>
      </c>
      <c r="C60" s="98" t="s">
        <v>37</v>
      </c>
      <c r="D60" s="98" t="s">
        <v>109</v>
      </c>
      <c r="E60" s="98" t="s">
        <v>110</v>
      </c>
      <c r="F60" s="98" t="s">
        <v>111</v>
      </c>
      <c r="G60" s="98" t="s">
        <v>41</v>
      </c>
      <c r="H60" s="98" t="s">
        <v>41</v>
      </c>
      <c r="I60" s="98" t="s">
        <v>43</v>
      </c>
      <c r="J60" s="98" t="s">
        <v>78</v>
      </c>
      <c r="K60" s="98" t="s">
        <v>112</v>
      </c>
      <c r="L60" s="98" t="s">
        <v>2418</v>
      </c>
      <c r="M60" s="97">
        <v>201409</v>
      </c>
      <c r="N60" s="98" t="s">
        <v>52</v>
      </c>
      <c r="O60" s="97">
        <v>0</v>
      </c>
      <c r="P60" s="60">
        <v>18987.54</v>
      </c>
      <c r="Q60" s="98" t="s">
        <v>48</v>
      </c>
      <c r="R60" s="98" t="s">
        <v>2363</v>
      </c>
      <c r="S60" s="98" t="s">
        <v>42</v>
      </c>
      <c r="T60" s="98" t="s">
        <v>2421</v>
      </c>
      <c r="U60" s="98" t="s">
        <v>51</v>
      </c>
    </row>
    <row r="61" spans="1:247" x14ac:dyDescent="0.3">
      <c r="A61" s="98" t="s">
        <v>35</v>
      </c>
      <c r="B61" s="98" t="s">
        <v>36</v>
      </c>
      <c r="C61" s="98" t="s">
        <v>37</v>
      </c>
      <c r="D61" s="98" t="s">
        <v>109</v>
      </c>
      <c r="E61" s="98" t="s">
        <v>110</v>
      </c>
      <c r="F61" s="98" t="s">
        <v>111</v>
      </c>
      <c r="G61" s="98" t="s">
        <v>41</v>
      </c>
      <c r="H61" s="98" t="s">
        <v>41</v>
      </c>
      <c r="I61" s="98" t="s">
        <v>43</v>
      </c>
      <c r="J61" s="98" t="s">
        <v>78</v>
      </c>
      <c r="K61" s="98" t="s">
        <v>112</v>
      </c>
      <c r="L61" s="98" t="s">
        <v>2419</v>
      </c>
      <c r="M61" s="97">
        <v>201409</v>
      </c>
      <c r="N61" s="98" t="s">
        <v>47</v>
      </c>
      <c r="O61" s="97">
        <v>0</v>
      </c>
      <c r="P61" s="60">
        <v>-22838.15</v>
      </c>
      <c r="Q61" s="98" t="s">
        <v>48</v>
      </c>
      <c r="R61" s="98" t="s">
        <v>2363</v>
      </c>
      <c r="S61" s="98" t="s">
        <v>42</v>
      </c>
      <c r="T61" s="98" t="s">
        <v>2421</v>
      </c>
      <c r="U61" s="98" t="s">
        <v>51</v>
      </c>
    </row>
    <row r="62" spans="1:247" x14ac:dyDescent="0.3">
      <c r="A62" s="98" t="s">
        <v>35</v>
      </c>
      <c r="B62" s="98" t="s">
        <v>36</v>
      </c>
      <c r="C62" s="98" t="s">
        <v>37</v>
      </c>
      <c r="D62" s="98" t="s">
        <v>109</v>
      </c>
      <c r="E62" s="98" t="s">
        <v>110</v>
      </c>
      <c r="F62" s="98" t="s">
        <v>111</v>
      </c>
      <c r="G62" s="98" t="s">
        <v>41</v>
      </c>
      <c r="H62" s="98" t="s">
        <v>41</v>
      </c>
      <c r="I62" s="98" t="s">
        <v>43</v>
      </c>
      <c r="J62" s="98" t="s">
        <v>78</v>
      </c>
      <c r="K62" s="98" t="s">
        <v>112</v>
      </c>
      <c r="L62" s="98" t="s">
        <v>2416</v>
      </c>
      <c r="M62" s="97">
        <v>201409</v>
      </c>
      <c r="N62" s="98" t="s">
        <v>47</v>
      </c>
      <c r="O62" s="97">
        <v>0</v>
      </c>
      <c r="P62" s="60">
        <v>-45039.3</v>
      </c>
      <c r="Q62" s="98" t="s">
        <v>48</v>
      </c>
      <c r="R62" s="98" t="s">
        <v>2363</v>
      </c>
      <c r="S62" s="98" t="s">
        <v>42</v>
      </c>
      <c r="T62" s="98" t="s">
        <v>2421</v>
      </c>
      <c r="U62" s="98" t="s">
        <v>51</v>
      </c>
    </row>
    <row r="63" spans="1:247" x14ac:dyDescent="0.3">
      <c r="A63" s="120" t="s">
        <v>35</v>
      </c>
      <c r="B63" s="120" t="s">
        <v>36</v>
      </c>
      <c r="C63" s="120" t="s">
        <v>37</v>
      </c>
      <c r="D63" s="120" t="s">
        <v>109</v>
      </c>
      <c r="E63" s="120" t="s">
        <v>110</v>
      </c>
      <c r="F63" s="120" t="s">
        <v>111</v>
      </c>
      <c r="G63" s="120" t="s">
        <v>41</v>
      </c>
      <c r="H63" s="120" t="s">
        <v>41</v>
      </c>
      <c r="I63" s="120" t="s">
        <v>43</v>
      </c>
      <c r="J63" s="120" t="s">
        <v>78</v>
      </c>
      <c r="K63" s="120" t="s">
        <v>112</v>
      </c>
      <c r="L63" s="120" t="s">
        <v>2418</v>
      </c>
      <c r="M63" s="119">
        <v>201410</v>
      </c>
      <c r="N63" s="120" t="s">
        <v>52</v>
      </c>
      <c r="O63" s="119">
        <v>0</v>
      </c>
      <c r="P63" s="125">
        <v>20575.23</v>
      </c>
      <c r="Q63" s="120" t="s">
        <v>48</v>
      </c>
      <c r="R63" s="120" t="s">
        <v>2363</v>
      </c>
      <c r="S63" s="120" t="s">
        <v>42</v>
      </c>
      <c r="T63" s="120" t="s">
        <v>2480</v>
      </c>
      <c r="U63" s="120" t="s">
        <v>51</v>
      </c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</row>
    <row r="64" spans="1:247" x14ac:dyDescent="0.3">
      <c r="A64" s="120" t="s">
        <v>35</v>
      </c>
      <c r="B64" s="120" t="s">
        <v>36</v>
      </c>
      <c r="C64" s="120" t="s">
        <v>37</v>
      </c>
      <c r="D64" s="120" t="s">
        <v>109</v>
      </c>
      <c r="E64" s="120" t="s">
        <v>110</v>
      </c>
      <c r="F64" s="120" t="s">
        <v>111</v>
      </c>
      <c r="G64" s="120" t="s">
        <v>41</v>
      </c>
      <c r="H64" s="120" t="s">
        <v>41</v>
      </c>
      <c r="I64" s="120" t="s">
        <v>43</v>
      </c>
      <c r="J64" s="120" t="s">
        <v>78</v>
      </c>
      <c r="K64" s="120" t="s">
        <v>112</v>
      </c>
      <c r="L64" s="120" t="s">
        <v>2419</v>
      </c>
      <c r="M64" s="119">
        <v>201410</v>
      </c>
      <c r="N64" s="120" t="s">
        <v>47</v>
      </c>
      <c r="O64" s="119">
        <v>0</v>
      </c>
      <c r="P64" s="125">
        <v>-24580.43</v>
      </c>
      <c r="Q64" s="120" t="s">
        <v>48</v>
      </c>
      <c r="R64" s="120" t="s">
        <v>2363</v>
      </c>
      <c r="S64" s="120" t="s">
        <v>42</v>
      </c>
      <c r="T64" s="120" t="s">
        <v>2480</v>
      </c>
      <c r="U64" s="120" t="s">
        <v>51</v>
      </c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</row>
    <row r="65" spans="1:247" x14ac:dyDescent="0.3">
      <c r="A65" s="120" t="s">
        <v>35</v>
      </c>
      <c r="B65" s="120" t="s">
        <v>36</v>
      </c>
      <c r="C65" s="120" t="s">
        <v>37</v>
      </c>
      <c r="D65" s="120" t="s">
        <v>109</v>
      </c>
      <c r="E65" s="120" t="s">
        <v>110</v>
      </c>
      <c r="F65" s="120" t="s">
        <v>111</v>
      </c>
      <c r="G65" s="120" t="s">
        <v>41</v>
      </c>
      <c r="H65" s="120" t="s">
        <v>41</v>
      </c>
      <c r="I65" s="120" t="s">
        <v>43</v>
      </c>
      <c r="J65" s="120" t="s">
        <v>78</v>
      </c>
      <c r="K65" s="120" t="s">
        <v>112</v>
      </c>
      <c r="L65" s="120" t="s">
        <v>2416</v>
      </c>
      <c r="M65" s="119">
        <v>201410</v>
      </c>
      <c r="N65" s="120" t="s">
        <v>47</v>
      </c>
      <c r="O65" s="119">
        <v>0</v>
      </c>
      <c r="P65" s="125">
        <v>-48862.44</v>
      </c>
      <c r="Q65" s="120" t="s">
        <v>48</v>
      </c>
      <c r="R65" s="120" t="s">
        <v>2363</v>
      </c>
      <c r="S65" s="120" t="s">
        <v>42</v>
      </c>
      <c r="T65" s="120" t="s">
        <v>2480</v>
      </c>
      <c r="U65" s="120" t="s">
        <v>51</v>
      </c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</row>
    <row r="67" spans="1:247" x14ac:dyDescent="0.3">
      <c r="A67" s="146" t="s">
        <v>3377</v>
      </c>
    </row>
    <row r="69" spans="1:247" x14ac:dyDescent="0.3">
      <c r="A69" s="13" t="s">
        <v>1153</v>
      </c>
    </row>
    <row r="70" spans="1:247" x14ac:dyDescent="0.3">
      <c r="A70" s="13" t="s">
        <v>3400</v>
      </c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59999389629810485"/>
    <pageSetUpPr fitToPage="1"/>
  </sheetPr>
  <dimension ref="A1:A2"/>
  <sheetViews>
    <sheetView tabSelected="1" workbookViewId="0">
      <selection activeCell="AF10" sqref="AF10"/>
    </sheetView>
  </sheetViews>
  <sheetFormatPr defaultColWidth="27.875" defaultRowHeight="16.5" x14ac:dyDescent="0.3"/>
  <cols>
    <col min="1" max="1" width="5.875" bestFit="1" customWidth="1"/>
    <col min="2" max="48" width="15.375" customWidth="1"/>
  </cols>
  <sheetData>
    <row r="1" spans="1:1" x14ac:dyDescent="0.3">
      <c r="A1" s="13" t="s">
        <v>1153</v>
      </c>
    </row>
    <row r="2" spans="1:1" x14ac:dyDescent="0.3">
      <c r="A2" s="13" t="s">
        <v>3399</v>
      </c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26"/>
  <sheetViews>
    <sheetView tabSelected="1" workbookViewId="0">
      <selection activeCell="AF10" sqref="AF10"/>
    </sheetView>
  </sheetViews>
  <sheetFormatPr defaultRowHeight="16.5" x14ac:dyDescent="0.3"/>
  <cols>
    <col min="2" max="48" width="15.375" customWidth="1"/>
  </cols>
  <sheetData>
    <row r="1" spans="1:1" x14ac:dyDescent="0.3">
      <c r="A1" s="221" t="s">
        <v>3736</v>
      </c>
    </row>
    <row r="3" spans="1:1" x14ac:dyDescent="0.3">
      <c r="A3" s="221" t="s">
        <v>3737</v>
      </c>
    </row>
    <row r="26" spans="1:1" x14ac:dyDescent="0.3">
      <c r="A26" s="146"/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26"/>
  <sheetViews>
    <sheetView tabSelected="1" workbookViewId="0">
      <selection activeCell="AF10" sqref="AF10"/>
    </sheetView>
  </sheetViews>
  <sheetFormatPr defaultRowHeight="16.5" x14ac:dyDescent="0.3"/>
  <cols>
    <col min="1" max="1" width="9" style="117"/>
    <col min="2" max="48" width="15.375" style="117" customWidth="1"/>
    <col min="49" max="16384" width="9" style="117"/>
  </cols>
  <sheetData>
    <row r="1" spans="1:1" x14ac:dyDescent="0.3">
      <c r="A1" s="221" t="s">
        <v>3736</v>
      </c>
    </row>
    <row r="3" spans="1:1" x14ac:dyDescent="0.3">
      <c r="A3" s="221" t="s">
        <v>3738</v>
      </c>
    </row>
    <row r="26" spans="1:1" x14ac:dyDescent="0.3">
      <c r="A26" s="146"/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26"/>
  <sheetViews>
    <sheetView tabSelected="1" workbookViewId="0">
      <selection activeCell="AF10" sqref="AF10"/>
    </sheetView>
  </sheetViews>
  <sheetFormatPr defaultRowHeight="16.5" x14ac:dyDescent="0.3"/>
  <cols>
    <col min="1" max="1" width="9" style="117"/>
    <col min="2" max="48" width="15.375" style="117" customWidth="1"/>
    <col min="49" max="16384" width="9" style="117"/>
  </cols>
  <sheetData>
    <row r="1" spans="1:1" x14ac:dyDescent="0.3">
      <c r="A1" s="221"/>
    </row>
    <row r="3" spans="1:1" x14ac:dyDescent="0.3">
      <c r="A3" s="221"/>
    </row>
    <row r="26" spans="1:1" x14ac:dyDescent="0.3">
      <c r="A26" s="146"/>
    </row>
  </sheetData>
  <pageMargins left="0.25" right="0.25" top="0.75" bottom="0.75" header="0.3" footer="0.3"/>
  <pageSetup paperSize="17" fitToWidth="2" fitToHeight="0" orientation="landscape" r:id="rId1"/>
  <headerFooter scaleWithDoc="0">
    <oddFooter>&amp;RSchedule WRD-6,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944D9F5C13B448476DDFBC86659BB" ma:contentTypeVersion="0" ma:contentTypeDescription="Create a new document." ma:contentTypeScope="" ma:versionID="aeb2031216eccf3d4f681768e67398e0">
  <xsd:schema xmlns:xsd="http://www.w3.org/2001/XMLSchema" xmlns:xs="http://www.w3.org/2001/XMLSchema" xmlns:p="http://schemas.microsoft.com/office/2006/metadata/properties" xmlns:ns2="37C40F9E-044B-4F26-A90E-5C1316E52537" targetNamespace="http://schemas.microsoft.com/office/2006/metadata/properties" ma:root="true" ma:fieldsID="654a14b5bf3b0798fe15557ad3f66839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0F9E-044B-4F26-A90E-5C1316E52537" elementFormDefault="qualified">
    <xsd:import namespace="http://schemas.microsoft.com/office/2006/documentManagement/types"/>
    <xsd:import namespace="http://schemas.microsoft.com/office/infopath/2007/PartnerControls"/>
    <xsd:element name="Comments0" ma:index="8" nillable="true" ma:displayName="Comments" ma:description="Comments" ma:internalName="Comment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0 xmlns="37C40F9E-044B-4F26-A90E-5C1316E52537" xsi:nil="true"/>
  </documentManagement>
</p:properties>
</file>

<file path=customXml/itemProps1.xml><?xml version="1.0" encoding="utf-8"?>
<ds:datastoreItem xmlns:ds="http://schemas.openxmlformats.org/officeDocument/2006/customXml" ds:itemID="{C4536BFF-9742-40DD-B40B-F2E1FDB85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AE0DA-A476-409B-A94F-23C7AD3C4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384EB8-449D-47D8-ACD5-9BEEC1E6B9B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37C40F9E-044B-4F26-A90E-5C1316E525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PCR.1 pivot</vt:lpstr>
      <vt:lpstr>PCR.1 query</vt:lpstr>
      <vt:lpstr>PCR.2</vt:lpstr>
      <vt:lpstr>PCR.2F</vt:lpstr>
      <vt:lpstr>PCR.3</vt:lpstr>
      <vt:lpstr>PCR.4</vt:lpstr>
      <vt:lpstr>PCR.4F</vt:lpstr>
      <vt:lpstr>PCR.5</vt:lpstr>
      <vt:lpstr>TDR.1</vt:lpstr>
      <vt:lpstr>TDR.2</vt:lpstr>
      <vt:lpstr>TDR.3</vt:lpstr>
      <vt:lpstr>TDR.4</vt:lpstr>
      <vt:lpstr>TDR.5</vt:lpstr>
      <vt:lpstr>TDR.5F</vt:lpstr>
      <vt:lpstr>PI.1</vt:lpstr>
      <vt:lpstr>PI.2</vt:lpstr>
      <vt:lpstr>PI.3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Brightfield, Keith A</dc:creator>
  <cp:lastModifiedBy>Eaves, Beckie J</cp:lastModifiedBy>
  <cp:lastPrinted>2016-11-22T21:27:58Z</cp:lastPrinted>
  <dcterms:created xsi:type="dcterms:W3CDTF">2013-08-28T19:30:45Z</dcterms:created>
  <dcterms:modified xsi:type="dcterms:W3CDTF">2016-11-22T21:28:08Z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0x010100ECB944D9F5C13B448476DDFBC86659BB</vt:lpwstr>
  </property>
  <property fmtid="{D5CDD505-2E9C-101B-9397-08002B2CF9AE}" pid="3" name="SV_QUERY_LIST_4F35BF76-6C0D-4D9B-82B2-816C12CF3733">
    <vt:lpwstr>empty_477D106A-C0D6-4607-AEBD-E2C9D60EA279</vt:lpwstr>
  </property>
</Properties>
</file>